
<file path=[Content_Types].xml><?xml version="1.0" encoding="utf-8"?>
<Types xmlns="http://schemas.openxmlformats.org/package/2006/content-types">
  <Default Extension="xml" ContentType="application/xml"/>
  <Default Extension="rels" ContentType="application/vnd.openxmlformats-package.relationships+xml"/>
  <Default Extension="png" ContentType="image/png"/>
  <Default Extension="jpeg" ContentType="image/jpeg"/>
  <Override PartName="/xl/workbook.xml" ContentType="application/vnd.openxmlformats-officedocument.spreadsheetml.sheet.main+xml"/>
  <Override PartName="/xl/styles.xml" ContentType="application/vnd.openxmlformats-officedocument.spreadsheetml.styles+xml"/>
  <Override PartName="/xl/theme/theme1.xml" ContentType="application/vnd.openxmlformats-officedocument.theme+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_rels/sheet1.xml.rels" ContentType="application/vnd.openxmlformats-package.relationships+xml"/>
  <Override PartName="/xl/worksheets/_rels/sheet2.xml.rels" ContentType="application/vnd.openxmlformats-package.relationships+xml"/>
  <Override PartName="/xl/worksheets/_rels/sheet3.xml.rels" ContentType="application/vnd.openxmlformats-package.relationships+xml"/>
  <Override PartName="/xl/worksheets/_rels/sheet4.xml.rels" ContentType="application/vnd.openxmlformats-package.relationships+xml"/>
  <Override PartName="/xl/worksheets/_rels/sheet5.xml.rels" ContentType="application/vnd.openxmlformats-package.relationships+xml"/>
  <Override PartName="/xl/worksheets/_rels/sheet6.xml.rels" ContentType="application/vnd.openxmlformats-package.relationships+xml"/>
  <Override PartName="/xl/worksheets/_rels/sheet7.xml.rels" ContentType="application/vnd.openxmlformats-package.relationships+xml"/>
  <Override PartName="/xl/worksheets/_rels/sheet8.xml.rels" ContentType="application/vnd.openxmlformats-package.relationships+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_rels/chart1.xml.rels" ContentType="application/vnd.openxmlformats-package.relationships+xml"/>
  <Override PartName="/xl/drawings/drawing1.xml" ContentType="application/vnd.openxmlformats-officedocument.drawing+xml"/>
  <Override PartName="/xl/drawings/drawing2.xml" ContentType="application/vnd.openxmlformats-officedocument.drawingml.chartshapes+xml"/>
  <Override PartName="/xl/drawings/vmlDrawing1.vml" ContentType="application/vnd.openxmlformats-officedocument.vmlDrawing"/>
  <Override PartName="/xl/drawings/drawing4.xml" ContentType="application/vnd.openxmlformats-officedocument.drawing+xml"/>
  <Override PartName="/xl/drawings/drawing3.xml" ContentType="application/vnd.openxmlformats-officedocument.drawing+xml"/>
  <Override PartName="/xl/drawings/vmlDrawing2.vml" ContentType="application/vnd.openxmlformats-officedocument.vmlDrawing"/>
  <Override PartName="/xl/drawings/drawing5.xml" ContentType="application/vnd.openxmlformats-officedocument.drawing+xml"/>
  <Override PartName="/xl/drawings/vmlDrawing3.vml" ContentType="application/vnd.openxmlformats-officedocument.vmlDrawing"/>
  <Override PartName="/xl/drawings/drawing6.xml" ContentType="application/vnd.openxmlformats-officedocument.drawing+xml"/>
  <Override PartName="/xl/drawings/vmlDrawing4.vml" ContentType="application/vnd.openxmlformats-officedocument.vmlDrawing"/>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_rels/drawing1.xml.rels" ContentType="application/vnd.openxmlformats-package.relationships+xml"/>
  <Override PartName="/xl/drawings/_rels/drawing3.xml.rels" ContentType="application/vnd.openxmlformats-package.relationships+xml"/>
  <Override PartName="/xl/drawings/_rels/drawing5.xml.rels" ContentType="application/vnd.openxmlformats-package.relationships+xml"/>
  <Override PartName="/xl/drawings/_rels/drawing6.xml.rels" ContentType="application/vnd.openxmlformats-package.relationships+xml"/>
  <Override PartName="/xl/drawings/_rels/drawing7.xml.rels" ContentType="application/vnd.openxmlformats-package.relationships+xml"/>
  <Override PartName="/xl/drawings/_rels/drawing8.xml.rels" ContentType="application/vnd.openxmlformats-package.relationships+xml"/>
  <Override PartName="/xl/sharedStrings.xml" ContentType="application/vnd.openxmlformats-officedocument.spreadsheetml.sharedStrings+xml"/>
  <Override PartName="/xl/comments1.xml" ContentType="application/vnd.openxmlformats-officedocument.spreadsheetml.comments+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_rels/externalLink1.xml.rels" ContentType="application/vnd.openxmlformats-package.relationships+xml"/>
  <Override PartName="/xl/externalLinks/_rels/externalLink2.xml.rels" ContentType="application/vnd.openxmlformats-package.relationships+xml"/>
  <Override PartName="/xl/externalLinks/_rels/externalLink3.xml.rels" ContentType="application/vnd.openxmlformats-package.relationships+xml"/>
  <Override PartName="/xl/media/image1.wmf" ContentType="image/x-wmf"/>
  <Override PartName="/xl/media/image2.gif" ContentType="image/gif"/>
  <Override PartName="/xl/media/image5.png" ContentType="image/png"/>
  <Override PartName="/xl/media/image3.png" ContentType="image/png"/>
  <Override PartName="/xl/media/image4.png" ContentType="image/png"/>
  <Override PartName="/xl/media/image6.png" ContentType="image/png"/>
  <Override PartName="/xl/media/image7.wmf" ContentType="image/x-wmf"/>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_rels/workbook.xml.rels" ContentType="application/vnd.openxmlformats-package.relationship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_rels/.rels" ContentType="application/vnd.openxmlformats-package.relationships+xml"/>
</Types>
</file>

<file path=_rels/.rels><?xml version="1.0" encoding="UTF-8"?>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 Id="rId4" Type="http://schemas.openxmlformats.org/officeDocument/2006/relationships/custom-properties" Target="docProps/custom.xml"/>
</Relationships>
</file>

<file path=xl/workbook.xml><?xml version="1.0" encoding="utf-8"?>
<workbook xmlns="http://schemas.openxmlformats.org/spreadsheetml/2006/main" xmlns:r="http://schemas.openxmlformats.org/officeDocument/2006/relationships">
  <fileVersion appName="Calc"/>
  <workbookPr backupFile="false" showObjects="all" date1904="false"/>
  <workbookProtection/>
  <bookViews>
    <workbookView showHorizontalScroll="true" showVerticalScroll="true" showSheetTabs="true" xWindow="0" yWindow="0" windowWidth="16384" windowHeight="8192" tabRatio="500" firstSheet="0" activeTab="0"/>
  </bookViews>
  <sheets>
    <sheet name="Design Converter" sheetId="1" state="visible" r:id="rId3"/>
    <sheet name="Licenses" sheetId="2" state="visible" r:id="rId4"/>
    <sheet name="Variable_Management" sheetId="3" state="hidden" r:id="rId5"/>
    <sheet name="Eff_vs_IOUT" sheetId="4" state="hidden" r:id="rId6"/>
    <sheet name="Loop_Modeling" sheetId="5" state="hidden" r:id="rId7"/>
    <sheet name="Constants" sheetId="6" state="hidden" r:id="rId8"/>
    <sheet name="Plot_Management_Eff" sheetId="7" state="hidden" r:id="rId9"/>
    <sheet name="Plot_Management_Sch" sheetId="8" state="hidden" r:id="rId10"/>
    <sheet name="Lists" sheetId="9" state="hidden" r:id="rId11"/>
    <sheet name="Sheet1" sheetId="10" state="hidden" r:id="rId12"/>
  </sheets>
  <externalReferences>
    <externalReference r:id="rId13"/>
    <externalReference r:id="rId14"/>
    <externalReference r:id="rId15"/>
  </externalReferences>
  <definedNames>
    <definedName function="false" hidden="false" localSheetId="0" name="_xlnm.Print_Area" vbProcedure="false">'Design Converter'!$A$1:$Z$95</definedName>
    <definedName function="false" hidden="false" name="Acs" vbProcedure="false">Constants!$B$30</definedName>
    <definedName function="false" hidden="false" name="Acs_57" vbProcedure="false">Constants!$B$65</definedName>
    <definedName function="false" hidden="false" name="Acs_58" vbProcedure="false">Constants!$B$67</definedName>
    <definedName function="false" hidden="false" name="Adc" vbProcedure="false">Loop_Modeling!$B$34</definedName>
    <definedName function="false" hidden="false" name="Adc_ea" vbProcedure="false">Loop_Modeling!$B$58</definedName>
    <definedName function="false" hidden="false" name="ADC_VINmin" vbProcedure="false">Variable_Management!$B$137</definedName>
    <definedName function="false" hidden="false" name="CCOMP" vbProcedure="false">Variable_Management!$B$180</definedName>
    <definedName function="false" hidden="false" name="CComp_calc" vbProcedure="false">Variable_Management!$B$179</definedName>
    <definedName function="false" hidden="false" name="Ccomp_iso" vbProcedure="false">Variable_Management!$B$278</definedName>
    <definedName function="false" hidden="false" name="Ccomp_iso_calc" vbProcedure="false">Variable_Management!$B$277</definedName>
    <definedName function="false" hidden="false" name="chart5" vbProcedure="false">Eff_vs_IOUT!$M$36</definedName>
    <definedName function="false" hidden="false" name="CHF" vbProcedure="false">Variable_Management!$B$183</definedName>
    <definedName function="false" hidden="false" name="Comp_calc" vbProcedure="false">Variable_Management!$B$179</definedName>
    <definedName function="false" hidden="false" name="Copto" vbProcedure="false">Variable_Management!$B$260</definedName>
    <definedName function="false" hidden="false" name="Cout" vbProcedure="false">Variable_Management!$B$103</definedName>
    <definedName function="false" hidden="false" name="Cout1" vbProcedure="false">Variable_Management!$B$163</definedName>
    <definedName function="false" hidden="false" name="Cout1_min" vbProcedure="false">Variable_Management!$B$161</definedName>
    <definedName function="false" hidden="false" name="Cout2" vbProcedure="false">Variable_Management!$B$173</definedName>
    <definedName function="false" hidden="false" name="Cout2_min" vbProcedure="false">Variable_Management!$B$171</definedName>
    <definedName function="false" hidden="false" name="Cout3" vbProcedure="false">Variable_Management!$B$183</definedName>
    <definedName function="false" hidden="false" name="Cout3_min" vbProcedure="false">Variable_Management!$B$181</definedName>
    <definedName function="false" hidden="false" name="Cout4" vbProcedure="false">Variable_Management!$B$193</definedName>
    <definedName function="false" hidden="false" name="Cout_min" vbProcedure="false">Variable_Management!$B$101</definedName>
    <definedName function="false" hidden="false" name="Cout_total" vbProcedure="false">Variable_Management!$B$197</definedName>
    <definedName function="false" hidden="false" name="Dc_max_IC" vbProcedure="false">Variable_Management!$B$20</definedName>
    <definedName function="false" hidden="false" name="Dc_max_ideal" vbProcedure="false">Variable_Management!$A$19</definedName>
    <definedName function="false" hidden="false" name="Dc_rip_max" vbProcedure="false">Variable_Management!$B$43</definedName>
    <definedName function="false" hidden="false" name="Dc_var_ccm" vbProcedure="false">[2]CCM_Loop_Modeling_non_isolated!$B$40</definedName>
    <definedName function="false" hidden="false" name="Dc_VIN_max" vbProcedure="false">Variable_Management!$B$30</definedName>
    <definedName function="false" hidden="false" name="Dc_VIN_min" vbProcedure="false">Variable_Management!$B$22</definedName>
    <definedName function="false" hidden="false" name="Dc_VIN_nom" vbProcedure="false">Variable_Management!$B$26</definedName>
    <definedName function="false" hidden="false" name="device_s" vbProcedure="false">'Design Converter'!$H$28</definedName>
    <definedName function="false" hidden="false" name="display_eff" vbProcedure="false">INDIRECT(Plot_Management_Eff!$B$2)</definedName>
    <definedName function="false" hidden="false" name="display_Sch" vbProcedure="false">INDIRECT(Plot_Management_Sch!$B$1)</definedName>
    <definedName function="false" hidden="false" name="Dmax_limit" vbProcedure="false">Variable_Management!$B$62</definedName>
    <definedName function="false" hidden="false" name="D_limit_max" vbProcedure="false">Constants!$B$18</definedName>
    <definedName function="false" hidden="false" name="D_limit_min" vbProcedure="false">Constants!$B$16</definedName>
    <definedName function="false" hidden="false" name="D_limit_nom" vbProcedure="false">Constants!$B$17</definedName>
    <definedName function="false" hidden="false" name="EFF_est" vbProcedure="false">Variable_Management!$B$17</definedName>
    <definedName function="false" hidden="false" name="Eff_vs_IOUT" vbProcedure="false">Plot_Management_Eff!$C$3</definedName>
    <definedName function="false" hidden="false" name="EN_OUT_2" vbProcedure="false">Variable_Management!$B$24</definedName>
    <definedName function="false" hidden="false" name="EN_OUT_3" vbProcedure="false">Variable_Management!$B$33</definedName>
    <definedName function="false" hidden="false" name="EN_OUT_4" vbProcedure="false">Variable_Management!$B$42</definedName>
    <definedName function="false" hidden="false" name="FB_type" vbProcedure="false">Variable_Management!$B$222</definedName>
    <definedName function="false" hidden="false" name="fcross" vbProcedure="false">Variable_Management!$B$163</definedName>
    <definedName function="false" hidden="false" name="fcross_est" vbProcedure="false">Variable_Management!$B$162</definedName>
    <definedName function="false" hidden="false" name="fcross_iso" vbProcedure="false">Variable_Management!$B$273</definedName>
    <definedName function="false" hidden="false" name="FIR_BYPASSED" vbProcedure="false">'[3]Digital Filter'!$T$84</definedName>
    <definedName function="false" hidden="false" name="fopto" vbProcedure="false">Variable_Management!$B$265</definedName>
    <definedName function="false" hidden="false" name="fp_ea_est" vbProcedure="false">Variable_Management!$B$173</definedName>
    <definedName function="false" hidden="false" name="Fsw" vbProcedure="false">Variable_Management!$B$10</definedName>
    <definedName function="false" hidden="false" name="fz_ea_est" vbProcedure="false">Variable_Management!$B$171</definedName>
    <definedName function="false" hidden="false" name="fz_rhp" vbProcedure="false">Variable_Management!$B$146</definedName>
    <definedName function="false" hidden="false" name="fz_rhp_VINnom" vbProcedure="false">Variable_Management!$B$150</definedName>
    <definedName function="false" hidden="false" name="Gcomp" vbProcedure="false">Constants!$B$29</definedName>
    <definedName function="false" hidden="false" name="Gea_mid_calc" vbProcedure="false">Variable_Management!$B$167</definedName>
    <definedName function="false" hidden="false" name="gfs" vbProcedure="false">Variable_Management!$B$202</definedName>
    <definedName function="false" hidden="false" name="gm_ea" vbProcedure="false">Constants!$B$35</definedName>
    <definedName function="false" hidden="false" name="Gplant_fc_dB" vbProcedure="false">Loop_Modeling!$AD$7</definedName>
    <definedName function="false" hidden="false" name="Icomp_sink_max" vbProcedure="false">Constants!$B$39</definedName>
    <definedName function="false" hidden="false" name="IIN_33" vbProcedure="false">Variable_Management!$B$45</definedName>
    <definedName function="false" hidden="false" name="ILpk" vbProcedure="false">'Design Converter'!$H$24</definedName>
    <definedName function="false" hidden="false" name="ILp_VINmax" vbProcedure="false">Variable_Management!$B$59</definedName>
    <definedName function="false" hidden="false" name="ILp_VINmin" vbProcedure="false">Variable_Management!$B$53</definedName>
    <definedName function="false" hidden="false" name="ILp_VINnom" vbProcedure="false">Variable_Management!$B$56</definedName>
    <definedName function="false" hidden="false" name="ILrip" vbProcedure="false">Variable_Management!$B$35</definedName>
    <definedName function="false" hidden="false" name="ILrip_VINmax" vbProcedure="false">Variable_Management!$B$58</definedName>
    <definedName function="false" hidden="false" name="ILrip_VINmin" vbProcedure="false">Variable_Management!$B$52</definedName>
    <definedName function="false" hidden="false" name="ILrip_VINnom" vbProcedure="false">Variable_Management!$B$55</definedName>
    <definedName function="false" hidden="false" name="IL_avg_VIN_max" vbProcedure="false">Variable_Management!$B$32</definedName>
    <definedName function="false" hidden="false" name="IL_avg_VIN_min" vbProcedure="false">Variable_Management!$B$24</definedName>
    <definedName function="false" hidden="false" name="IL_avg_VIN_nom" vbProcedure="false">Variable_Management!$B$28</definedName>
    <definedName function="false" hidden="false" name="IL_pk" vbProcedure="false">Variable_Management!$B$82</definedName>
    <definedName function="false" hidden="false" name="IL_pk_max" vbProcedure="false">Variable_Management!$B$83</definedName>
    <definedName function="false" hidden="false" name="IOUT" vbProcedure="false">Variable_Management!$B$14</definedName>
    <definedName function="false" hidden="false" name="IOUT1" vbProcedure="false">Variable_Management!$B$17</definedName>
    <definedName function="false" hidden="false" name="IOUT2" vbProcedure="false">Variable_Management!$B$26</definedName>
    <definedName function="false" hidden="false" name="IOUT3" vbProcedure="false">Variable_Management!$B$35</definedName>
    <definedName function="false" hidden="false" name="IOUT4" vbProcedure="false">Variable_Management!$B$44</definedName>
    <definedName function="false" hidden="false" name="Ipk_lim_margin" vbProcedure="false">Constants!$B$62</definedName>
    <definedName function="false" hidden="false" name="Ipk_margin" vbProcedure="false">Variable_Management!$B$62</definedName>
    <definedName function="false" hidden="false" name="Ipk_selected" vbProcedure="false">Variable_Management!$B$63</definedName>
    <definedName function="false" hidden="false" name="IQ" vbProcedure="false">Constants!$B$49</definedName>
    <definedName function="false" hidden="false" name="IRMS_COUT" vbProcedure="false">Variable_Management!$B$102</definedName>
    <definedName function="false" hidden="false" name="Isl" vbProcedure="false">Constants!$B$25</definedName>
    <definedName function="false" hidden="false" name="Iss" vbProcedure="false">Constants!$B$38</definedName>
    <definedName function="false" hidden="false" name="Isw_lim_57" vbProcedure="false">Constants!$B$57</definedName>
    <definedName function="false" hidden="false" name="Isw_lim_571" vbProcedure="false">Constants!$B$58</definedName>
    <definedName function="false" hidden="false" name="Isw_lim_58" vbProcedure="false">Constants!$B$59</definedName>
    <definedName function="false" hidden="false" name="Isw_lim_581" vbProcedure="false">Constants!$B$60</definedName>
    <definedName function="false" hidden="false" name="I_lim_r" vbProcedure="false">Variable_Management!$B$91</definedName>
    <definedName function="false" hidden="false" name="I_lim_s" vbProcedure="false">Variable_Management!$B$92</definedName>
    <definedName function="false" hidden="false" name="kopto_max" vbProcedure="false">Variable_Management!$B$258</definedName>
    <definedName function="false" hidden="false" name="kopto_min" vbProcedure="false">Variable_Management!$B$257</definedName>
    <definedName function="false" hidden="false" name="Kslope" vbProcedure="false">Variable_Management!$B$70</definedName>
    <definedName function="false" hidden="false" name="Lm" vbProcedure="false">Variable_Management!$B$48</definedName>
    <definedName function="false" hidden="false" name="Loop_fz_ea_gain" vbProcedure="false">IF(FB_type=1,[2]CCM_Loop_Modeling_Isolated!$AW$12,[2]CCM_Loop_Modeling_non_isolated!$AT$12)</definedName>
    <definedName function="false" hidden="false" name="Loop_fz_rhp_gain" vbProcedure="false">IF(FB_type=1,[2]CCM_Loop_Modeling_Isolated!$AW$9,[2]CCM_Loop_Modeling_non_isolated!$AT$9)</definedName>
    <definedName function="false" hidden="false" name="Loop_f_esr_gain" vbProcedure="false">IF(FB_type=1,[2]CCM_Loop_Modeling_Isolated!$AW$10,[2]CCM_Loop_Modeling_non_isolated!$AT$10)</definedName>
    <definedName function="false" hidden="false" name="Loop_f_LP_gain" vbProcedure="false">IF(FB_type=1,[2]CCM_Loop_Modeling_Isolated!$AW$11,[2]CCM_Loop_Modeling_non_isolated!$AT$11)</definedName>
    <definedName function="false" hidden="false" name="Loop_gain" vbProcedure="false">IF(FB_type=1,[2]CCM_Loop_Modeling_Isolated!$AW$19:$AW$560,[2]CCM_Loop_Modeling_non_isolated!$AT$19:$AT$560)</definedName>
    <definedName function="false" hidden="false" name="Loop_phase" vbProcedure="false">IF(FB_type=1,[2]CCM_Loop_Modeling_Isolated!$AX$19:$AX$560,[2]CCM_Loop_Modeling_non_isolated!$AU$19:$AU$560)</definedName>
    <definedName function="false" hidden="false" name="Lopt" vbProcedure="false">Variable_Management!$B$40</definedName>
    <definedName function="false" hidden="false" name="Lopt_2" vbProcedure="false">Variable_Management!$B$46</definedName>
    <definedName function="false" hidden="false" name="mc" vbProcedure="false">[2]CCM_Loop_Modeling_non_isolated!$B$53</definedName>
    <definedName function="false" hidden="false" name="Np" vbProcedure="false">Variable_Management!$B$61</definedName>
    <definedName function="false" hidden="false" name="NS1_" vbProcedure="false">Variable_Management!$B$64</definedName>
    <definedName function="false" hidden="false" name="NS2_" vbProcedure="false">Variable_Management!$B$74</definedName>
    <definedName function="false" hidden="false" name="NS3_" vbProcedure="false">Variable_Management!$B$79</definedName>
    <definedName function="false" hidden="false" name="NS4_" vbProcedure="false">Variable_Management!$B$84</definedName>
    <definedName function="false" hidden="false" name="num_VOUT" vbProcedure="false">Variable_Management!$B$14</definedName>
    <definedName function="false" hidden="false" name="POUT" vbProcedure="false">Variable_Management!$B$16</definedName>
    <definedName function="false" hidden="false" name="POUT1" vbProcedure="false">Variable_Management!$B$19</definedName>
    <definedName function="false" hidden="false" name="POUT2" vbProcedure="false">Variable_Management!$B$28</definedName>
    <definedName function="false" hidden="false" name="POUT3" vbProcedure="false">Variable_Management!$B$37</definedName>
    <definedName function="false" hidden="false" name="POUT4" vbProcedure="false">Variable_Management!$B$46</definedName>
    <definedName function="false" hidden="false" name="POUT_Total" vbProcedure="false">Variable_Management!$B$50</definedName>
    <definedName function="false" hidden="false" name="Pout_var" vbProcedure="false">[2]CCM_Loop_Modeling_non_isolated!$B$17</definedName>
    <definedName function="false" hidden="false" name="Q" vbProcedure="false">Loop_Modeling!$B$48</definedName>
    <definedName function="false" hidden="false" name="Qgd" vbProcedure="false">Variable_Management!$B$198</definedName>
    <definedName function="false" hidden="false" name="Qgs" vbProcedure="false">Variable_Management!$B$199</definedName>
    <definedName function="false" hidden="false" name="Qg_tot" vbProcedure="false">Variable_Management!$B$197</definedName>
    <definedName function="false" hidden="false" name="Qrr" vbProcedure="false">Variable_Management!$B$190</definedName>
    <definedName function="false" hidden="false" name="QRR1_" vbProcedure="false">Variable_Management!$B$21</definedName>
    <definedName function="false" hidden="false" name="QRR2_" vbProcedure="false">Variable_Management!$B$30</definedName>
    <definedName function="false" hidden="false" name="QRR3_" vbProcedure="false">Variable_Management!$B$39</definedName>
    <definedName function="false" hidden="false" name="QRR4_" vbProcedure="false">Variable_Management!$B$48</definedName>
    <definedName function="false" hidden="false" name="Q_VINmin" vbProcedure="false">Variable_Management!$B$156</definedName>
    <definedName function="false" hidden="false" name="RCOMP" vbProcedure="false">Variable_Management!$B$178</definedName>
    <definedName function="false" hidden="false" name="Rcomp_calc" vbProcedure="false">Variable_Management!$B$177</definedName>
    <definedName function="false" hidden="false" name="Rcomp_iso" vbProcedure="false">Variable_Management!$B$276</definedName>
    <definedName function="false" hidden="false" name="Rcs_max" vbProcedure="false">Variable_Management!$B$67</definedName>
    <definedName function="false" hidden="false" name="Rcs_wo_sl" vbProcedure="false">Variable_Management!$B$68</definedName>
    <definedName function="false" hidden="false" name="Rcs_w_sl" vbProcedure="false">Variable_Management!$B$71</definedName>
    <definedName function="false" hidden="false" name="Rdcr" vbProcedure="false">Variable_Management!$B$49</definedName>
    <definedName function="false" hidden="false" name="Rdcr1" vbProcedure="false">Variable_Management!$B$65</definedName>
    <definedName function="false" hidden="false" name="Rdcr2" vbProcedure="false">Variable_Management!$B$76</definedName>
    <definedName function="false" hidden="false" name="Rdcr3" vbProcedure="false">Variable_Management!$B$81</definedName>
    <definedName function="false" hidden="false" name="Rdcr4" vbProcedure="false">Variable_Management!$B$86</definedName>
    <definedName function="false" hidden="false" name="rdson_5v" vbProcedure="false">Lists!$E$9</definedName>
    <definedName function="false" hidden="false" name="RDS_on" vbProcedure="false">Variable_Management!$B$196</definedName>
    <definedName function="false" hidden="false" name="Resr" vbProcedure="false">Variable_Management!$B$104</definedName>
    <definedName function="false" hidden="false" name="Resr1" vbProcedure="false">Variable_Management!$B$164</definedName>
    <definedName function="false" hidden="false" name="Resr2" vbProcedure="false">Variable_Management!$B$174</definedName>
    <definedName function="false" hidden="false" name="Resr2_Trans" vbProcedure="false">Variable_Management!$B$175</definedName>
    <definedName function="false" hidden="false" name="Resr3" vbProcedure="false">Variable_Management!$B$184</definedName>
    <definedName function="false" hidden="false" name="Resr3_Trans" vbProcedure="false">Variable_Management!$B$185</definedName>
    <definedName function="false" hidden="false" name="Resr4" vbProcedure="false">Variable_Management!$B$194</definedName>
    <definedName function="false" hidden="false" name="Resr4_Trans" vbProcedure="false">Variable_Management!$B$195</definedName>
    <definedName function="false" hidden="false" name="Resr_total" vbProcedure="false">Variable_Management!$B$198</definedName>
    <definedName function="false" hidden="false" name="RFBB" vbProcedure="false">Variable_Management!$B$132</definedName>
    <definedName function="false" hidden="false" name="RFBB_calc" vbProcedure="false">Variable_Management!$B$131</definedName>
    <definedName function="false" hidden="false" name="RFBB_iso" vbProcedure="false">Variable_Management!$B$254</definedName>
    <definedName function="false" hidden="false" name="RFBB_iso_calc" vbProcedure="false">Variable_Management!$B$253</definedName>
    <definedName function="false" hidden="false" name="RFBT" vbProcedure="false">Variable_Management!$B$130</definedName>
    <definedName function="false" hidden="false" name="RFBT_iso" vbProcedure="false">Variable_Management!$B$252</definedName>
    <definedName function="false" hidden="false" name="Rgate" vbProcedure="false">Variable_Management!$B$200</definedName>
    <definedName function="false" hidden="false" name="RLED" vbProcedure="false">Variable_Management!$B$267</definedName>
    <definedName function="false" hidden="false" name="ROUT" vbProcedure="false">Variable_Management!$B$15</definedName>
    <definedName function="false" hidden="false" name="Rpullup" vbProcedure="false">Variable_Management!$B$264</definedName>
    <definedName function="false" hidden="false" name="Rpullup_min" vbProcedure="false">Variable_Management!$B$263</definedName>
    <definedName function="false" hidden="false" name="Rsl_int" vbProcedure="false">Constants!$B$26</definedName>
    <definedName function="false" hidden="false" name="Rsl_max" vbProcedure="false">[1]Constants!$B$28</definedName>
    <definedName function="false" hidden="false" name="RT" vbProcedure="false">Variable_Management!$B$11</definedName>
    <definedName function="false" hidden="false" name="Ruvlo_bottom_calc" vbProcedure="false">Variable_Management!$B$121</definedName>
    <definedName function="false" hidden="false" name="Ruvlo_top" vbProcedure="false">Variable_Management!$B$120</definedName>
    <definedName function="false" hidden="false" name="Ruvlo_top_calc" vbProcedure="false">Variable_Management!$B$119</definedName>
    <definedName function="false" hidden="false" name="R_cs" vbProcedure="false">Constants!$B$31</definedName>
    <definedName function="false" hidden="false" name="R_cs_57" vbProcedure="false">Constants!$B$66</definedName>
    <definedName function="false" hidden="false" name="R_cs_58" vbProcedure="false">Constants!$B$68</definedName>
    <definedName function="false" hidden="false" name="R_sl" vbProcedure="false">Variable_Management!$B$79</definedName>
    <definedName function="false" hidden="false" name="sch_LM5157" vbProcedure="false">Plot_Management_Sch!$D$7</definedName>
    <definedName function="false" hidden="false" name="sch_LM51571" vbProcedure="false">Plot_Management_Sch!$E$7</definedName>
    <definedName function="false" hidden="false" name="sch_LM5158" vbProcedure="false">Plot_Management_Sch!$D$8</definedName>
    <definedName function="false" hidden="false" name="sch_LM51581" vbProcedure="false">Plot_Management_Sch!$E$8</definedName>
    <definedName function="false" hidden="false" name="Se" vbProcedure="false">Variable_Management!$B$89</definedName>
    <definedName function="false" hidden="false" name="Se_VINmin" vbProcedure="false">Variable_Management!$B$152</definedName>
    <definedName function="false" hidden="false" name="Sn" vbProcedure="false">Variable_Management!$B$87</definedName>
    <definedName function="false" hidden="false" name="Sn_half" vbProcedure="false">Variable_Management!$B$88</definedName>
    <definedName function="false" hidden="false" name="Sn_VINmin" vbProcedure="false">Variable_Management!$B$153</definedName>
    <definedName function="false" hidden="false" name="Ta" vbProcedure="false">Variable_Management!$B$217</definedName>
    <definedName function="false" hidden="false" name="tf_sw" vbProcedure="false">Variable_Management!$B$209</definedName>
    <definedName function="false" hidden="false" name="tf_sw_fix" vbProcedure="false">Variable_Management!$B$212</definedName>
    <definedName function="false" hidden="false" name="Tk" vbProcedure="false">Variable_Management!$B$215</definedName>
    <definedName function="false" hidden="false" name="Tk_f" vbProcedure="false">Variable_Management!$B$216</definedName>
    <definedName function="false" hidden="false" name="tr_sw" vbProcedure="false">Variable_Management!$B$208</definedName>
    <definedName function="false" hidden="false" name="tr_sw_fix" vbProcedure="false">Variable_Management!$B$211</definedName>
    <definedName function="false" hidden="false" name="tss" vbProcedure="false">Variable_Management!$B$110</definedName>
    <definedName function="false" hidden="false" name="UV_fall" vbProcedure="false">Constants!$B$42</definedName>
    <definedName function="false" hidden="false" name="UV_I_hyst" vbProcedure="false">Constants!$B$43</definedName>
    <definedName function="false" hidden="false" name="UV_rise" vbProcedure="false">Constants!$B$41</definedName>
    <definedName function="false" hidden="false" name="Vcc" vbProcedure="false">Constants!$B$46</definedName>
    <definedName function="false" hidden="false" name="Vcc_real" vbProcedure="false">Variable_Management!$B$204</definedName>
    <definedName function="false" hidden="false" name="VCE_sat" vbProcedure="false">Variable_Management!$B$261</definedName>
    <definedName function="false" hidden="false" name="Vcl" vbProcedure="false">Constants!$B$27</definedName>
    <definedName function="false" hidden="false" name="Vcomp_max" vbProcedure="false">Constants!$B$38</definedName>
    <definedName function="false" hidden="false" name="VD" vbProcedure="false">Constants!$B$8</definedName>
    <definedName function="false" hidden="false" name="VD1_" vbProcedure="false">Variable_Management!$B$20</definedName>
    <definedName function="false" hidden="false" name="VD2_" vbProcedure="false">Variable_Management!$B$29</definedName>
    <definedName function="false" hidden="false" name="VD3_" vbProcedure="false">Variable_Management!$B$38</definedName>
    <definedName function="false" hidden="false" name="VD4_" vbProcedure="false">Variable_Management!$B$47</definedName>
    <definedName function="false" hidden="false" name="Vd_opto" vbProcedure="false">Variable_Management!$B$259</definedName>
    <definedName function="false" hidden="false" name="Vd_rect" vbProcedure="false">Variable_Management!$B$189</definedName>
    <definedName function="false" hidden="false" name="VIN_33" vbProcedure="false">Variable_Management!$B$44</definedName>
    <definedName function="false" hidden="false" name="VIN_max" vbProcedure="false">Variable_Management!$B$9</definedName>
    <definedName function="false" hidden="false" name="VIN_min" vbProcedure="false">Variable_Management!$B$7</definedName>
    <definedName function="false" hidden="false" name="VIN_nom" vbProcedure="false">Variable_Management!$B$8</definedName>
    <definedName function="false" hidden="false" name="VIN_op_max_57" vbProcedure="false">Constants!$B$53</definedName>
    <definedName function="false" hidden="false" name="Vin_op_max_58" vbProcedure="false">Constants!$B$55</definedName>
    <definedName function="false" hidden="false" name="Vin_op_max_s" vbProcedure="false">Lists!$B$15</definedName>
    <definedName function="false" hidden="false" name="VIN_op_min" vbProcedure="false">Constants!$B$52</definedName>
    <definedName function="false" hidden="false" name="VIN_var" vbProcedure="false">Variable_Management!$B$8</definedName>
    <definedName function="false" hidden="false" name="VOUT" vbProcedure="false">Variable_Management!$B$13</definedName>
    <definedName function="false" hidden="false" name="VOUT1" vbProcedure="false">Variable_Management!$B$16</definedName>
    <definedName function="false" hidden="false" name="Vout1_rip_sel" vbProcedure="false">Variable_Management!$B$157</definedName>
    <definedName function="false" hidden="false" name="VOUT2" vbProcedure="false">Variable_Management!$B$25</definedName>
    <definedName function="false" hidden="false" name="Vout2_rip_sel" vbProcedure="false">Variable_Management!$B$167</definedName>
    <definedName function="false" hidden="false" name="VOUT3" vbProcedure="false">Variable_Management!$B$34</definedName>
    <definedName function="false" hidden="false" name="Vout3_rip_sel" vbProcedure="false">Variable_Management!$B$177</definedName>
    <definedName function="false" hidden="false" name="VOUT4" vbProcedure="false">Variable_Management!$B$43</definedName>
    <definedName function="false" hidden="false" name="Vout4_rip_sel" vbProcedure="false">Variable_Management!$B$187</definedName>
    <definedName function="false" hidden="false" name="Vout_op_max_57" vbProcedure="false">Constants!$B$54</definedName>
    <definedName function="false" hidden="false" name="Vout_op_max_58" vbProcedure="false">Constants!$B$56</definedName>
    <definedName function="false" hidden="false" name="Vout_rip_sel" vbProcedure="false">Variable_Management!$B$100</definedName>
    <definedName function="false" hidden="false" name="Vo_op_max_s" vbProcedure="false">Lists!$B$16</definedName>
    <definedName function="false" hidden="false" name="Vpullup" vbProcedure="false">Variable_Management!$B$262</definedName>
    <definedName function="false" hidden="false" name="Vref" vbProcedure="false">Constants!$B$34</definedName>
    <definedName function="false" hidden="false" name="Vref_iso" vbProcedure="false">Variable_Management!$B$251</definedName>
    <definedName function="false" hidden="false" name="Vth" vbProcedure="false">Variable_Management!$B$203</definedName>
    <definedName function="false" hidden="false" name="Vuvlo_off" vbProcedure="false">Variable_Management!$B$115</definedName>
    <definedName function="false" hidden="false" name="Vuvlo_on" vbProcedure="false">Variable_Management!$B$114</definedName>
    <definedName function="false" hidden="false" name="wp0_ea" vbProcedure="false">Loop_Modeling!$B$61</definedName>
    <definedName function="false" hidden="false" name="wp1_ea" vbProcedure="false">Loop_Modeling!$B$63</definedName>
    <definedName function="false" hidden="false" name="wp_lf" vbProcedure="false">Loop_Modeling!$B$35</definedName>
    <definedName function="false" hidden="false" name="wp_lf_VINmin" vbProcedure="false">Variable_Management!$B$139</definedName>
    <definedName function="false" hidden="false" name="wsl" vbProcedure="false">Loop_Modeling!$B$47</definedName>
    <definedName function="false" hidden="false" name="wsl_VINmin" vbProcedure="false">Variable_Management!$B$155</definedName>
    <definedName function="false" hidden="false" name="wz1_ea_iso" vbProcedure="false">[2]CCM_Loop_Modeling_Isolated!$B$70</definedName>
    <definedName function="false" hidden="false" name="wz_ea" vbProcedure="false">Loop_Modeling!$B$59</definedName>
    <definedName function="false" hidden="false" name="wz_esr" vbProcedure="false">Loop_Modeling!$B$41</definedName>
    <definedName function="false" hidden="false" name="wz_esr_VINmin" vbProcedure="false">Variable_Management!$B$142</definedName>
    <definedName function="false" hidden="false" name="wz_rhp" vbProcedure="false">Loop_Modeling!$B$38</definedName>
    <definedName function="false" hidden="false" name="wz_RHP_VINmin" vbProcedure="false">Variable_Management!$B$145</definedName>
    <definedName function="false" hidden="false" localSheetId="1" name="Acs" vbProcedure="false">[1]Constants!$B$30</definedName>
    <definedName function="false" hidden="false" localSheetId="1" name="Adc" vbProcedure="false">[1]Loop_Modeling!$B$34</definedName>
    <definedName function="false" hidden="false" localSheetId="1" name="Adc_ea" vbProcedure="false">[1]Loop_Modeling!$B$60</definedName>
    <definedName function="false" hidden="false" localSheetId="1" name="ADC_VINmin" vbProcedure="false">[1]Variable_Management!$B$165</definedName>
    <definedName function="false" hidden="false" localSheetId="1" name="CCOMP" vbProcedure="false">[1]Variable_Management!$B$206</definedName>
    <definedName function="false" hidden="false" localSheetId="1" name="CComp_calc" vbProcedure="false">[1]Variable_Management!$B$205</definedName>
    <definedName function="false" hidden="false" localSheetId="1" name="CHF" vbProcedure="false">[1]Variable_Management!$B$208</definedName>
    <definedName function="false" hidden="false" localSheetId="1" name="Cout" vbProcedure="false">[1]Variable_Management!$B$131</definedName>
    <definedName function="false" hidden="false" localSheetId="1" name="Cout_min" vbProcedure="false">[1]Variable_Management!$B$129</definedName>
    <definedName function="false" hidden="false" localSheetId="1" name="Dc_max_IC" vbProcedure="false">[1]Variable_Management!$B$21</definedName>
    <definedName function="false" hidden="false" localSheetId="1" name="Dc_rip_max" vbProcedure="false">[1]Variable_Management!$B$79</definedName>
    <definedName function="false" hidden="false" localSheetId="1" name="Dc_VIN_max" vbProcedure="false">[1]Variable_Management!$B$31</definedName>
    <definedName function="false" hidden="false" localSheetId="1" name="Dc_VIN_min" vbProcedure="false">[1]Variable_Management!$B$23</definedName>
    <definedName function="false" hidden="false" localSheetId="1" name="Dc_VIN_nom" vbProcedure="false">[1]Variable_Management!$B$27</definedName>
    <definedName function="false" hidden="false" localSheetId="1" name="device_s" vbProcedure="false">'Design Converter'!$H$32</definedName>
    <definedName function="false" hidden="false" localSheetId="1" name="D_limit_nom" vbProcedure="false">[1]Constants!$B$17</definedName>
    <definedName function="false" hidden="false" localSheetId="1" name="EFF_est" vbProcedure="false">[1]Variable_Management!$B$17</definedName>
    <definedName function="false" hidden="false" localSheetId="1" name="fcross" vbProcedure="false">[1]Variable_Management!$B$189</definedName>
    <definedName function="false" hidden="false" localSheetId="1" name="fcross_est" vbProcedure="false">[1]Variable_Management!$B$188</definedName>
    <definedName function="false" hidden="false" localSheetId="1" name="fp_ea_est" vbProcedure="false">[1]Variable_Management!$B$199</definedName>
    <definedName function="false" hidden="false" localSheetId="1" name="Fsw" vbProcedure="false">[1]Variable_Management!$B$10</definedName>
    <definedName function="false" hidden="false" localSheetId="1" name="fz_ea_est" vbProcedure="false">[1]Variable_Management!$B$197</definedName>
    <definedName function="false" hidden="false" localSheetId="1" name="fz_rhp" vbProcedure="false">[1]Variable_Management!$B$174</definedName>
    <definedName function="false" hidden="false" localSheetId="1" name="Gcomp" vbProcedure="false">[1]Constants!$B$29</definedName>
    <definedName function="false" hidden="false" localSheetId="1" name="Gea_mid_calc" vbProcedure="false">[1]Variable_Management!$B$193</definedName>
    <definedName function="false" hidden="false" localSheetId="1" name="gfs" vbProcedure="false">[1]Variable_Management!$B$225</definedName>
    <definedName function="false" hidden="false" localSheetId="1" name="gm_ea" vbProcedure="false">[1]Constants!$B$34</definedName>
    <definedName function="false" hidden="false" localSheetId="1" name="Gplant_fc_dB" vbProcedure="false">[1]Loop_Modeling!$AD$7</definedName>
    <definedName function="false" hidden="false" localSheetId="1" name="IIN_33" vbProcedure="false">[1]Variable_Management!$B$81</definedName>
    <definedName function="false" hidden="false" localSheetId="1" name="ILpk" vbProcedure="false">'Design Converter'!$H$28</definedName>
    <definedName function="false" hidden="false" localSheetId="1" name="ILp_VINmin" vbProcedure="false">[1]Variable_Management!$B$89</definedName>
    <definedName function="false" hidden="false" localSheetId="1" name="ILrip" vbProcedure="false">[1]Variable_Management!$B$71</definedName>
    <definedName function="false" hidden="false" localSheetId="1" name="ILrip_VINmax" vbProcedure="false">[1]Variable_Management!$B$94</definedName>
    <definedName function="false" hidden="false" localSheetId="1" name="ILrip_VINmin" vbProcedure="false">[1]Variable_Management!$B$88</definedName>
    <definedName function="false" hidden="false" localSheetId="1" name="ILrip_VINnom" vbProcedure="false">[1]Variable_Management!$B$91</definedName>
    <definedName function="false" hidden="false" localSheetId="1" name="IL_avg_VIN_max" vbProcedure="false">[1]Variable_Management!$B$33</definedName>
    <definedName function="false" hidden="false" localSheetId="1" name="IL_avg_VIN_min" vbProcedure="false">[1]Variable_Management!$B$25</definedName>
    <definedName function="false" hidden="false" localSheetId="1" name="IL_avg_VIN_nom" vbProcedure="false">[1]Variable_Management!$B$29</definedName>
    <definedName function="false" hidden="false" localSheetId="1" name="IL_pk" vbProcedure="false">[1]Variable_Management!$B$118</definedName>
    <definedName function="false" hidden="false" localSheetId="1" name="IL_pk_max" vbProcedure="false">[1]Variable_Management!$B$119</definedName>
    <definedName function="false" hidden="false" localSheetId="1" name="IOUT" vbProcedure="false">[1]Variable_Management!$B$14</definedName>
    <definedName function="false" hidden="false" localSheetId="1" name="Ipk_margin" vbProcedure="false">[1]Variable_Management!$B$98</definedName>
    <definedName function="false" hidden="false" localSheetId="1" name="Ipk_selected" vbProcedure="false">[1]Variable_Management!$B$99</definedName>
    <definedName function="false" hidden="false" localSheetId="1" name="IQ" vbProcedure="false">[1]Constants!$B$48</definedName>
    <definedName function="false" hidden="false" localSheetId="1" name="IRMS_COUT" vbProcedure="false">[1]Variable_Management!$B$130</definedName>
    <definedName function="false" hidden="false" localSheetId="1" name="Isl" vbProcedure="false">[1]Constants!$B$25</definedName>
    <definedName function="false" hidden="false" localSheetId="1" name="Iss" vbProcedure="false">[1]Constants!$B$37</definedName>
    <definedName function="false" hidden="false" localSheetId="1" name="Isw_lim_57" vbProcedure="false">Constants!$B$65</definedName>
    <definedName function="false" hidden="false" localSheetId="1" name="Isw_lim_571" vbProcedure="false">Constants!$B$66</definedName>
    <definedName function="false" hidden="false" localSheetId="1" name="Isw_lim_58" vbProcedure="false">Constants!$B$67</definedName>
    <definedName function="false" hidden="false" localSheetId="1" name="Isw_lim_581" vbProcedure="false">Constants!$B$68</definedName>
    <definedName function="false" hidden="false" localSheetId="1" name="I_lim_s" vbProcedure="false">Variable_Management!$B$137</definedName>
    <definedName function="false" hidden="false" localSheetId="1" name="Kslope" vbProcedure="false">[1]Variable_Management!$B$106</definedName>
    <definedName function="false" hidden="false" localSheetId="1" name="Lm" vbProcedure="false">[1]Variable_Management!$B$84</definedName>
    <definedName function="false" hidden="false" localSheetId="1" name="Lopt_2" vbProcedure="false">[1]Variable_Management!$B$82</definedName>
    <definedName function="false" hidden="false" localSheetId="1" name="POUT" vbProcedure="false">[1]Variable_Management!$B$16</definedName>
    <definedName function="false" hidden="false" localSheetId="1" name="Q" vbProcedure="false">[1]Loop_Modeling!$B$48</definedName>
    <definedName function="false" hidden="false" localSheetId="1" name="Qgd" vbProcedure="false">[1]Variable_Management!$B$221</definedName>
    <definedName function="false" hidden="false" localSheetId="1" name="Qgs" vbProcedure="false">[1]Variable_Management!$B$222</definedName>
    <definedName function="false" hidden="false" localSheetId="1" name="Qg_tot" vbProcedure="false">[1]Variable_Management!$B$220</definedName>
    <definedName function="false" hidden="false" localSheetId="1" name="Qrr" vbProcedure="false">[1]Variable_Management!$B$215</definedName>
    <definedName function="false" hidden="false" localSheetId="1" name="Q_VINmin" vbProcedure="false">[1]Variable_Management!$B$182</definedName>
    <definedName function="false" hidden="false" localSheetId="1" name="RCOMP" vbProcedure="false">[1]Variable_Management!$B$204</definedName>
    <definedName function="false" hidden="false" localSheetId="1" name="Rcomp_calc" vbProcedure="false">[1]Variable_Management!$B$203</definedName>
    <definedName function="false" hidden="false" localSheetId="1" name="Rcs_max" vbProcedure="false">[1]Variable_Management!$B$103</definedName>
    <definedName function="false" hidden="false" localSheetId="1" name="Rcs_wo_sl" vbProcedure="false">[1]Variable_Management!$B$104</definedName>
    <definedName function="false" hidden="false" localSheetId="1" name="Rcs_w_sl" vbProcedure="false">[1]Variable_Management!$B$107</definedName>
    <definedName function="false" hidden="false" localSheetId="1" name="Rdcr" vbProcedure="false">[1]Variable_Management!$B$85</definedName>
    <definedName function="false" hidden="false" localSheetId="1" name="RDS_on" vbProcedure="false">[1]Variable_Management!$B$219</definedName>
    <definedName function="false" hidden="false" localSheetId="1" name="Resr" vbProcedure="false">[1]Variable_Management!$B$132</definedName>
    <definedName function="false" hidden="false" localSheetId="1" name="RFBB" vbProcedure="false">[1]Variable_Management!$B$160</definedName>
    <definedName function="false" hidden="false" localSheetId="1" name="RFBB_calc" vbProcedure="false">[1]Variable_Management!$B$159</definedName>
    <definedName function="false" hidden="false" localSheetId="1" name="RFBT" vbProcedure="false">[1]Variable_Management!$B$158</definedName>
    <definedName function="false" hidden="false" localSheetId="1" name="Rgate" vbProcedure="false">[1]Variable_Management!$B$223</definedName>
    <definedName function="false" hidden="false" localSheetId="1" name="Rsl_int" vbProcedure="false">[1]Constants!$B$26</definedName>
    <definedName function="false" hidden="false" localSheetId="1" name="RT" vbProcedure="false">[1]Variable_Management!$B$11</definedName>
    <definedName function="false" hidden="false" localSheetId="1" name="Ruvlo_bottom_calc" vbProcedure="false">[1]Variable_Management!$B$149</definedName>
    <definedName function="false" hidden="false" localSheetId="1" name="Ruvlo_top" vbProcedure="false">[1]Variable_Management!$B$148</definedName>
    <definedName function="false" hidden="false" localSheetId="1" name="Ruvlo_top_calc" vbProcedure="false">[1]Variable_Management!$B$147</definedName>
    <definedName function="false" hidden="false" localSheetId="1" name="R_cs" vbProcedure="false">[1]Variable_Management!$B$114</definedName>
    <definedName function="false" hidden="false" localSheetId="1" name="R_sl" vbProcedure="false">[1]Variable_Management!$B$115</definedName>
    <definedName function="false" hidden="false" localSheetId="1" name="Se" vbProcedure="false">Variable_Management!$B$134</definedName>
    <definedName function="false" hidden="false" localSheetId="1" name="Sn" vbProcedure="false">Variable_Management!$B$132</definedName>
    <definedName function="false" hidden="false" localSheetId="1" name="Sn_half" vbProcedure="false">Variable_Management!$B$133</definedName>
    <definedName function="false" hidden="false" localSheetId="1" name="tf_sw" vbProcedure="false">[1]Variable_Management!$B$232</definedName>
    <definedName function="false" hidden="false" localSheetId="1" name="tr_sw" vbProcedure="false">[1]Variable_Management!$B$231</definedName>
    <definedName function="false" hidden="false" localSheetId="1" name="tss" vbProcedure="false">[1]Variable_Management!$B$138</definedName>
    <definedName function="false" hidden="false" localSheetId="1" name="UV_fall" vbProcedure="false">[1]Constants!$B$41</definedName>
    <definedName function="false" hidden="false" localSheetId="1" name="UV_I_hyst" vbProcedure="false">[1]Constants!$B$42</definedName>
    <definedName function="false" hidden="false" localSheetId="1" name="UV_rise" vbProcedure="false">[1]Constants!$B$40</definedName>
    <definedName function="false" hidden="false" localSheetId="1" name="Vcc" vbProcedure="false">[1]Constants!$B$45</definedName>
    <definedName function="false" hidden="false" localSheetId="1" name="Vcc_real" vbProcedure="false">Variable_Management!$B$334</definedName>
    <definedName function="false" hidden="false" localSheetId="1" name="Vcl" vbProcedure="false">[1]Constants!$B$27</definedName>
    <definedName function="false" hidden="false" localSheetId="1" name="Vd_rect" vbProcedure="false">[1]Variable_Management!$B$214</definedName>
    <definedName function="false" hidden="false" localSheetId="1" name="VIN_33" vbProcedure="false">[1]Variable_Management!$B$80</definedName>
    <definedName function="false" hidden="false" localSheetId="1" name="VIN_max" vbProcedure="false">[1]Variable_Management!$B$9</definedName>
    <definedName function="false" hidden="false" localSheetId="1" name="VIN_min" vbProcedure="false">[1]Variable_Management!$B$7</definedName>
    <definedName function="false" hidden="false" localSheetId="1" name="VIN_nom" vbProcedure="false">[1]Variable_Management!$B$8</definedName>
    <definedName function="false" hidden="false" localSheetId="1" name="VIN_op_max" vbProcedure="false">[1]Constants!$B$52</definedName>
    <definedName function="false" hidden="false" localSheetId="1" name="Vin_op_max_57" vbProcedure="false">Constants!$B$61</definedName>
    <definedName function="false" hidden="false" localSheetId="1" name="Vin_op_max_58" vbProcedure="false">Constants!$B$63</definedName>
    <definedName function="false" hidden="false" localSheetId="1" name="VIN_op_min" vbProcedure="false">[1]Constants!$B$51</definedName>
    <definedName function="false" hidden="false" localSheetId="1" name="VIN_var" vbProcedure="false">[1]Variable_Management!$B$8</definedName>
    <definedName function="false" hidden="false" localSheetId="1" name="VOUT" vbProcedure="false">[1]Variable_Management!$B$13</definedName>
    <definedName function="false" hidden="false" localSheetId="1" name="Vout_op_max_57" vbProcedure="false">Constants!$B$62</definedName>
    <definedName function="false" hidden="false" localSheetId="1" name="Vout_op_max_58" vbProcedure="false">Constants!$B$64</definedName>
    <definedName function="false" hidden="false" localSheetId="1" name="Vout_rip_sel" vbProcedure="false">[1]Variable_Management!$B$128</definedName>
    <definedName function="false" hidden="false" localSheetId="1" name="Vref" vbProcedure="false">[1]Constants!$B$33</definedName>
    <definedName function="false" hidden="false" localSheetId="1" name="Vth" vbProcedure="false">[1]Variable_Management!$B$226</definedName>
    <definedName function="false" hidden="false" localSheetId="1" name="Vuvlo_off" vbProcedure="false">[1]Variable_Management!$B$143</definedName>
    <definedName function="false" hidden="false" localSheetId="1" name="Vuvlo_on" vbProcedure="false">[1]Variable_Management!$B$142</definedName>
    <definedName function="false" hidden="false" localSheetId="1" name="wp0_ea" vbProcedure="false">[1]Loop_Modeling!$B$62</definedName>
    <definedName function="false" hidden="false" localSheetId="1" name="wp1_ea" vbProcedure="false">[1]Loop_Modeling!$B$63</definedName>
    <definedName function="false" hidden="false" localSheetId="1" name="wp_lf" vbProcedure="false">[1]Loop_Modeling!$B$35</definedName>
    <definedName function="false" hidden="false" localSheetId="1" name="wp_lf_VINmin" vbProcedure="false">[1]Variable_Management!$B$167</definedName>
    <definedName function="false" hidden="false" localSheetId="1" name="wsl" vbProcedure="false">[1]Loop_Modeling!$B$47</definedName>
    <definedName function="false" hidden="false" localSheetId="1" name="wsl_VINmin" vbProcedure="false">[1]Variable_Management!$B$181</definedName>
    <definedName function="false" hidden="false" localSheetId="1" name="wz_ea" vbProcedure="false">[1]Loop_Modeling!$B$61</definedName>
    <definedName function="false" hidden="false" localSheetId="1" name="wz_esr" vbProcedure="false">[1]Loop_Modeling!$B$41</definedName>
    <definedName function="false" hidden="false" localSheetId="1" name="wz_esr_VINmin" vbProcedure="false">[1]Variable_Management!$B$170</definedName>
    <definedName function="false" hidden="false" localSheetId="1" name="wz_rhp" vbProcedure="false">[1]Loop_Modeling!$B$38</definedName>
    <definedName function="false" hidden="false" localSheetId="1" name="wz_RHP_VINmin" vbProcedure="false">[1]Variable_Management!$B$173</definedName>
  </definedNames>
  <calcPr iterateCount="100" refMode="A1" iterate="false" iterateDelta="0.0001"/>
  <extLst>
    <ext xmlns:loext="http://schemas.libreoffice.org/" uri="{7626C862-2A13-11E5-B345-FEFF819CDC9F}">
      <loext:extCalcPr stringRefSyntax="ExcelA1"/>
    </ext>
  </extLst>
</workbook>
</file>

<file path=xl/comments1.xml><?xml version="1.0" encoding="utf-8"?>
<comments xmlns="http://schemas.openxmlformats.org/spreadsheetml/2006/main" xmlns:xdr="http://schemas.openxmlformats.org/drawingml/2006/spreadsheetDrawing">
  <authors>
    <author>Auteur inconnu</author>
  </authors>
  <commentList>
    <comment ref="A3" authorId="0">
      <text>
        <r>
          <rPr>
            <sz val="10"/>
            <rFont val="Arial"/>
            <family val="2"/>
          </rPr>
          <t xml:space="preserve">Welcome to the LM5157/58 Design Tool
</t>
        </r>
        <r>
          <rPr>
            <sz val="9"/>
            <color rgb="FF000000"/>
            <rFont val="Tahoma"/>
            <family val="2"/>
            <charset val="1"/>
          </rPr>
          <t xml:space="preserve">This stand-alone tool facilitates and assists the power supply engineer with design of a DC-DC boost converter based on the LM5157/58 boost controller. As such, the user can expeditiously arrive at an optimized design by virtue of the following:
- Select components
- Optimize compensation values and pole/zero placement in terms of control loop stability using crossover frquency as a performance metric
- Inspect regulator efficiency and component power dissipation
- Analyze efficiency based on selected MOSFET, inductor and diode parameters
IMPORTANT: You must enable macros if Microsoft Excel asks as the file is being opened. U.S. English notation is used throughout. Make sure to input or select values in all of the yellow shaded cells even if a value already exists in that cell. Do not over write equations in cells, as this may result in calculation errors.
</t>
        </r>
      </text>
    </comment>
    <comment ref="G7" authorId="0">
      <text>
        <r>
          <rPr>
            <sz val="10"/>
            <rFont val="Arial"/>
            <family val="2"/>
          </rPr>
          <t xml:space="preserve">Minimum Input Voltage:
</t>
        </r>
        <r>
          <rPr>
            <sz val="9"/>
            <color rgb="FF000000"/>
            <rFont val="Tahoma"/>
            <family val="2"/>
            <charset val="1"/>
          </rPr>
          <t xml:space="preserve">Enter the minimum operating input voltage.
The LM5157/LM51571 BIAS pin voltage operating range is 2.9V to 45V.
The LM5158/LM51581 BIAS pin voltage operating range is 3.2V to 60V.
If low voltage operation is required the BIAS pin can be supplied with V</t>
        </r>
        <r>
          <rPr>
            <vertAlign val="subscript"/>
            <sz val="9"/>
            <color rgb="FF000000"/>
            <rFont val="Tahoma"/>
            <family val="2"/>
            <charset val="1"/>
          </rPr>
          <t xml:space="preserve">OUT</t>
        </r>
        <r>
          <rPr>
            <sz val="9"/>
            <color rgb="FF000000"/>
            <rFont val="Tahoma"/>
            <family val="2"/>
            <charset val="1"/>
          </rPr>
          <t xml:space="preserve"> extending operation to 1.5V
</t>
        </r>
        <r>
          <rPr>
            <b val="true"/>
            <sz val="9"/>
            <color rgb="FF000000"/>
            <rFont val="Tahoma"/>
            <family val="2"/>
            <charset val="1"/>
          </rPr>
          <t xml:space="preserve">
</t>
        </r>
        <r>
          <rPr>
            <b val="true"/>
            <sz val="9"/>
            <color rgb="FFFF0000"/>
            <rFont val="Tahoma"/>
            <family val="2"/>
            <charset val="1"/>
          </rPr>
          <t xml:space="preserve">The text in the cell is flagged red if:
</t>
        </r>
        <r>
          <rPr>
            <sz val="9"/>
            <color rgb="FF000000"/>
            <rFont val="Tahoma"/>
            <family val="2"/>
            <charset val="1"/>
          </rPr>
          <t xml:space="preserve">-The input voltage is above the maximum rating of the selected device
   For LM5157 and LM51571, the input max is 45V
   For LM5158 and LM51581, the input max is 60V
-The input voltage is below 1.5V</t>
        </r>
      </text>
    </comment>
    <comment ref="G8" authorId="0">
      <text>
        <r>
          <rPr>
            <sz val="10"/>
            <rFont val="Arial"/>
            <family val="2"/>
          </rPr>
          <t xml:space="preserve">Nominal Input Voltage:
</t>
        </r>
        <r>
          <rPr>
            <sz val="9"/>
            <color rgb="FF000000"/>
            <rFont val="Tahoma"/>
            <family val="2"/>
            <charset val="1"/>
          </rPr>
          <t xml:space="preserve">Enter the nominal operating input voltage.
The LM5157/LM51571 BIAS pin voltage operating range is 1.5V to 45V.
The LM5158/LM51581 BIAS pin voltage operating range is 1.5V to 60V.
</t>
        </r>
        <r>
          <rPr>
            <b val="true"/>
            <sz val="9"/>
            <color rgb="FF000000"/>
            <rFont val="Tahoma"/>
            <family val="2"/>
            <charset val="1"/>
          </rPr>
          <t xml:space="preserve">
</t>
        </r>
        <r>
          <rPr>
            <b val="true"/>
            <sz val="9"/>
            <color rgb="FFFF0000"/>
            <rFont val="Tahoma"/>
            <family val="2"/>
            <charset val="1"/>
          </rPr>
          <t xml:space="preserve">The text in the cell is flagged red if:
</t>
        </r>
        <r>
          <rPr>
            <sz val="9"/>
            <color rgb="FF000000"/>
            <rFont val="Tahoma"/>
            <family val="2"/>
            <charset val="1"/>
          </rPr>
          <t xml:space="preserve">-The input voltage is above V</t>
        </r>
        <r>
          <rPr>
            <vertAlign val="subscript"/>
            <sz val="9"/>
            <color rgb="FF000000"/>
            <rFont val="Tahoma"/>
            <family val="2"/>
            <charset val="1"/>
          </rPr>
          <t xml:space="preserve">SUPPLY</t>
        </r>
        <r>
          <rPr>
            <sz val="9"/>
            <color rgb="FF000000"/>
            <rFont val="Tahoma"/>
            <family val="2"/>
            <charset val="1"/>
          </rPr>
          <t xml:space="preserve">(max)
-The input voltage is below V</t>
        </r>
        <r>
          <rPr>
            <vertAlign val="subscript"/>
            <sz val="9"/>
            <color rgb="FF000000"/>
            <rFont val="Tahoma"/>
            <family val="2"/>
            <charset val="1"/>
          </rPr>
          <t xml:space="preserve">SUPPLY</t>
        </r>
        <r>
          <rPr>
            <sz val="9"/>
            <color rgb="FF000000"/>
            <rFont val="Tahoma"/>
            <family val="2"/>
            <charset val="1"/>
          </rPr>
          <t xml:space="preserve">(min)</t>
        </r>
      </text>
    </comment>
    <comment ref="G9" authorId="0">
      <text>
        <r>
          <rPr>
            <sz val="10"/>
            <rFont val="Arial"/>
            <family val="2"/>
          </rPr>
          <t xml:space="preserve">Maximum Input Voltage:
</t>
        </r>
        <r>
          <rPr>
            <sz val="9"/>
            <color rgb="FF000000"/>
            <rFont val="Tahoma"/>
            <family val="2"/>
            <charset val="1"/>
          </rPr>
          <t xml:space="preserve">Enter the maximum operating input voltage.
The LM5157/LM51571 BIAS pin voltage operating range is 2.9V to 45V.
The LM5158/LM51581 BIAS pin voltage operating range is 3.2V to 60V.
</t>
        </r>
        <r>
          <rPr>
            <b val="true"/>
            <sz val="9"/>
            <color rgb="FFFF0000"/>
            <rFont val="Tahoma"/>
            <family val="2"/>
            <charset val="1"/>
          </rPr>
          <t xml:space="preserve">
The text in the cell is flagged red if:
</t>
        </r>
        <r>
          <rPr>
            <sz val="9"/>
            <color rgb="FF000000"/>
            <rFont val="Tahoma"/>
            <family val="2"/>
            <charset val="1"/>
          </rPr>
          <t xml:space="preserve">-The input voltage is above the maximum rating of the selected device
   For LM5157 and LM51571, the input max is 45V
   For LM5158 and LM51581, the input max is 60V
-The input voltage is below 1.5V</t>
        </r>
      </text>
    </comment>
    <comment ref="G10" authorId="0">
      <text>
        <r>
          <rPr>
            <sz val="10"/>
            <rFont val="Arial"/>
            <family val="2"/>
          </rPr>
          <t xml:space="preserve">Output Voltage:
</t>
        </r>
        <r>
          <rPr>
            <sz val="9"/>
            <color rgb="FF000000"/>
            <rFont val="Tahoma"/>
            <family val="2"/>
            <charset val="1"/>
          </rPr>
          <t xml:space="preserve">Enter the desired output voltage.
For LM5157 and LM51571, the output max is 48V
For LM5158 and LM51581, the output max is 85V
</t>
        </r>
        <r>
          <rPr>
            <b val="true"/>
            <sz val="9"/>
            <color rgb="FFFF0000"/>
            <rFont val="Tahoma"/>
            <family val="2"/>
            <charset val="1"/>
          </rPr>
          <t xml:space="preserve">
The text in the cell is flagged red if:
</t>
        </r>
        <r>
          <rPr>
            <sz val="9"/>
            <color rgb="FF000000"/>
            <rFont val="Tahoma"/>
            <family val="2"/>
            <charset val="1"/>
          </rPr>
          <t xml:space="preserve">-The output voltage is below maximum input voltage
-The output voltage is above the maximum rating of the selected device</t>
        </r>
      </text>
    </comment>
    <comment ref="G12" authorId="0">
      <text>
        <r>
          <rPr>
            <sz val="10"/>
            <rFont val="Arial"/>
            <family val="2"/>
          </rPr>
          <t xml:space="preserve">Operating Frequency (set by RT):
</t>
        </r>
        <r>
          <rPr>
            <sz val="9"/>
            <color rgb="FF000000"/>
            <rFont val="Tahoma"/>
            <family val="2"/>
            <charset val="1"/>
          </rPr>
          <t xml:space="preserve">This cell defines the free-running switching frequency set by the RT resistor. 
</t>
        </r>
        <r>
          <rPr>
            <sz val="11"/>
            <color rgb="FFFF0000"/>
            <rFont val="Calibri"/>
            <family val="2"/>
            <charset val="1"/>
          </rPr>
          <t xml:space="preserve">The text in the cell is flagged red if:
</t>
        </r>
        <r>
          <rPr>
            <sz val="9"/>
            <color rgb="FF000000"/>
            <rFont val="Tahoma"/>
            <family val="2"/>
            <charset val="1"/>
          </rPr>
          <t xml:space="preserve">-The frequency is below 100 kHz
-The frequency is above 2.2 MHz</t>
        </r>
      </text>
    </comment>
    <comment ref="G14" authorId="0">
      <text>
        <r>
          <rPr>
            <sz val="10"/>
            <rFont val="Arial"/>
            <family val="2"/>
          </rPr>
          <t xml:space="preserve">Estimated Efficiency
</t>
        </r>
        <r>
          <rPr>
            <sz val="9"/>
            <color rgb="FF000000"/>
            <rFont val="Tahoma"/>
            <family val="2"/>
            <charset val="1"/>
          </rPr>
          <t xml:space="preserve">A good estimate at full load current and Vsupply(min) is around the 85% to 95% range</t>
        </r>
      </text>
    </comment>
    <comment ref="G16" authorId="0">
      <text>
        <r>
          <rPr>
            <sz val="10"/>
            <rFont val="Arial"/>
            <family val="2"/>
          </rPr>
          <t xml:space="preserve">Maximum duty cycle
</t>
        </r>
        <r>
          <rPr>
            <sz val="9"/>
            <color rgb="FF000000"/>
            <rFont val="Tahoma"/>
            <family val="2"/>
            <charset val="1"/>
          </rPr>
          <t xml:space="preserve">Limit of the LM5157x/LM5158x. See the datasheet for more detail on how the maximum duty cycle changes with switching frequency
</t>
        </r>
      </text>
    </comment>
    <comment ref="G20" authorId="0">
      <text>
        <r>
          <rPr>
            <sz val="10"/>
            <rFont val="Arial"/>
            <family val="2"/>
          </rPr>
          <t xml:space="preserve">Ripple Ratio
</t>
        </r>
        <r>
          <rPr>
            <sz val="9"/>
            <color rgb="FF000000"/>
            <rFont val="Tahoma"/>
            <family val="2"/>
            <charset val="1"/>
          </rPr>
          <t xml:space="preserve">Select the maximum ripple ratio of the inductor current. The maximum ripple ratio occurs when the duty cycle is 33%. 
Typically a good maximum ripple current is in the 50% to 70% range. In this range there is a good trade off between efficiency and the minimum RHP zero frequency of the plant</t>
        </r>
      </text>
    </comment>
    <comment ref="G22" authorId="0">
      <text>
        <r>
          <rPr>
            <sz val="10"/>
            <rFont val="Arial"/>
            <family val="2"/>
          </rPr>
          <t xml:space="preserve">Filter Inductance:
</t>
        </r>
        <r>
          <rPr>
            <sz val="9"/>
            <color rgb="FF000000"/>
            <rFont val="Tahoma"/>
            <family val="2"/>
            <charset val="1"/>
          </rPr>
          <t xml:space="preserve">Enter the filter inductance here.
</t>
        </r>
      </text>
    </comment>
    <comment ref="G23" authorId="0">
      <text>
        <r>
          <rPr>
            <sz val="10"/>
            <rFont val="Arial"/>
            <family val="2"/>
          </rPr>
          <t xml:space="preserve">Inductor DCR:
</t>
        </r>
        <r>
          <rPr>
            <sz val="9"/>
            <color rgb="FF000000"/>
            <rFont val="Tahoma"/>
            <family val="2"/>
            <charset val="1"/>
          </rPr>
          <t xml:space="preserve">Enter the inductor DC resistance here. This is typically specified in the inductor datasheet at 25°C copper temperature.
</t>
        </r>
      </text>
    </comment>
    <comment ref="G24" authorId="0">
      <text>
        <r>
          <rPr>
            <sz val="10"/>
            <rFont val="Arial"/>
            <family val="2"/>
          </rPr>
          <t xml:space="preserve">Peak Inductor Current
</t>
        </r>
        <r>
          <rPr>
            <sz val="9"/>
            <color rgb="FF000000"/>
            <rFont val="Tahoma"/>
            <family val="2"/>
            <charset val="1"/>
          </rPr>
          <t xml:space="preserve">Maximum peak inductor current during normal operation.  This is also the peak MOSFET current in Boost.
Internal MOSFET current limit for LM51581 is 1.5A.
Internal MOSFET current limit for LM5187 is 3A.
Internal MOSFET current limit for LM51571 is 4.33A.
Internal MOSFET current limit for LM5157 is 6.5A.
The recommendation is based on 15% peak current limit margin.
</t>
        </r>
        <r>
          <rPr>
            <b val="true"/>
            <sz val="9"/>
            <color rgb="FFFF0000"/>
            <rFont val="Tahoma"/>
            <family val="2"/>
            <charset val="1"/>
          </rPr>
          <t xml:space="preserve">The text in the cell is flagged red if:
</t>
        </r>
        <r>
          <rPr>
            <sz val="9"/>
            <color rgb="FF000000"/>
            <rFont val="Tahoma"/>
            <family val="2"/>
            <charset val="1"/>
          </rPr>
          <t xml:space="preserve">- The peak current is above 6.5A.</t>
        </r>
      </text>
    </comment>
    <comment ref="G27" authorId="0">
      <text>
        <r>
          <rPr>
            <sz val="10"/>
            <rFont val="Arial"/>
            <family val="2"/>
          </rPr>
          <t xml:space="preserve">Device Selection
</t>
        </r>
        <r>
          <rPr>
            <sz val="9"/>
            <color rgb="FF000000"/>
            <rFont val="Tahoma"/>
            <family val="2"/>
            <charset val="1"/>
          </rPr>
          <t xml:space="preserve">Internal MOSFET current limit for LM51571 is 4.33A.
Internal MOSFET current limit for LM5157 is 6.5A.
Internal MOSFET current limit for LM51581 is 1.5A.
Internal MOSFET current limit for LM5158 is 3A.
The recommendation is based on 15% peak current limit margin.
</t>
        </r>
        <r>
          <rPr>
            <b val="true"/>
            <sz val="9"/>
            <color rgb="FF000000"/>
            <rFont val="Tahoma"/>
            <family val="2"/>
            <charset val="1"/>
          </rPr>
          <t xml:space="preserve">
</t>
        </r>
        <r>
          <rPr>
            <b val="true"/>
            <sz val="9"/>
            <color rgb="FFFF0000"/>
            <rFont val="Tahoma"/>
            <family val="2"/>
            <charset val="1"/>
          </rPr>
          <t xml:space="preserve">The text in the cell is flagged red with "No Device" if:
</t>
        </r>
        <r>
          <rPr>
            <sz val="9"/>
            <color rgb="FF000000"/>
            <rFont val="Tahoma"/>
            <family val="2"/>
            <charset val="1"/>
          </rPr>
          <t xml:space="preserve">- The peak current is above the limit.
- The max input or output voltage is above the limit.
</t>
        </r>
      </text>
    </comment>
    <comment ref="G28" authorId="0">
      <text>
        <r>
          <rPr>
            <sz val="10"/>
            <rFont val="Arial"/>
            <family val="2"/>
          </rPr>
          <t xml:space="preserve">User Select Device:
</t>
        </r>
        <r>
          <rPr>
            <sz val="9"/>
            <color rgb="FF000000"/>
            <rFont val="Tahoma"/>
            <family val="2"/>
            <charset val="1"/>
          </rPr>
          <t xml:space="preserve">Select the device here
</t>
        </r>
      </text>
    </comment>
    <comment ref="G29" authorId="0">
      <text>
        <r>
          <rPr>
            <sz val="10"/>
            <rFont val="Arial"/>
            <family val="2"/>
          </rPr>
          <t xml:space="preserve">Peak Current Limit Margin
</t>
        </r>
        <r>
          <rPr>
            <sz val="9"/>
            <color rgb="FF000000"/>
            <rFont val="Tahoma"/>
            <family val="2"/>
            <charset val="1"/>
          </rPr>
          <t xml:space="preserve">
Margin above the calculated peak inductor current. Margin must be given to allow for load transients and component tolerances.
</t>
        </r>
        <r>
          <rPr>
            <b val="true"/>
            <sz val="9"/>
            <color rgb="FFFF0000"/>
            <rFont val="Tahoma"/>
            <family val="2"/>
            <charset val="1"/>
          </rPr>
          <t xml:space="preserve">
The text in the cell is flagged red if:
</t>
        </r>
        <r>
          <rPr>
            <sz val="9"/>
            <color rgb="FF000000"/>
            <rFont val="Tahoma"/>
            <family val="2"/>
            <charset val="1"/>
          </rPr>
          <t xml:space="preserve">- The margin is below 15%</t>
        </r>
      </text>
    </comment>
    <comment ref="G30" authorId="0">
      <text>
        <r>
          <rPr>
            <sz val="10"/>
            <rFont val="Arial"/>
            <family val="2"/>
          </rPr>
          <t xml:space="preserve">Slope Compensation Check
</t>
        </r>
        <r>
          <rPr>
            <sz val="9"/>
            <color rgb="FF000000"/>
            <rFont val="Tahoma"/>
            <family val="2"/>
            <charset val="1"/>
          </rPr>
          <t xml:space="preserve">
According to peak current mode control theory, the slope of the compensation ramp must be greater than half of the sensed inductor current falling slope to prevent subharmonic oscillation at high duty cycle.
</t>
        </r>
        <r>
          <rPr>
            <b val="true"/>
            <sz val="9"/>
            <color rgb="FF000000"/>
            <rFont val="Tahoma"/>
            <family val="2"/>
            <charset val="1"/>
          </rPr>
          <t xml:space="preserve">
</t>
        </r>
        <r>
          <rPr>
            <b val="true"/>
            <sz val="9"/>
            <color rgb="FFFF0000"/>
            <rFont val="Tahoma"/>
            <family val="2"/>
            <charset val="1"/>
          </rPr>
          <t xml:space="preserve">The text in the cell is flagged red with "Fail" if:
</t>
        </r>
        <r>
          <rPr>
            <sz val="9"/>
            <color rgb="FF000000"/>
            <rFont val="Tahoma"/>
            <family val="2"/>
            <charset val="1"/>
          </rPr>
          <t xml:space="preserve">- The slope compensation ramp is smaller than half of the sensed inductor current falling slope. Need to increase the inductor.
</t>
        </r>
      </text>
    </comment>
    <comment ref="G52" authorId="0">
      <text>
        <r>
          <rPr>
            <sz val="10"/>
            <rFont val="Arial"/>
            <family val="2"/>
          </rPr>
          <t xml:space="preserve">Changes the input voltage value. Allow for evaluation of the control loop ane efficiency at different input voltages.
</t>
        </r>
        <r>
          <rPr>
            <b val="true"/>
            <sz val="9"/>
            <color rgb="FFFF0000"/>
            <rFont val="Tahoma"/>
            <family val="2"/>
            <charset val="1"/>
          </rPr>
          <t xml:space="preserve">The text in the cell is flagged red if:
-The variable input voltage is less than the minimum input voltage
-The variable input voltage is greater than the maximum input voltage</t>
        </r>
      </text>
    </comment>
  </commentList>
</comments>
</file>

<file path=xl/comments3.xml><?xml version="1.0" encoding="utf-8"?>
<comments xmlns="http://schemas.openxmlformats.org/spreadsheetml/2006/main" xmlns:xdr="http://schemas.openxmlformats.org/drawingml/2006/spreadsheetDrawing">
  <authors>
    <author>Auteur inconnu</author>
  </authors>
  <commentList>
    <comment ref="K20" authorId="0">
      <text>
        <r>
          <rPr>
            <sz val="10"/>
            <rFont val="Arial"/>
            <family val="2"/>
          </rPr>
          <t xml:space="preserve">Forced off time limit? 
[2 True, 1 False]
</t>
        </r>
      </text>
    </comment>
    <comment ref="K81" authorId="0">
      <text>
        <r>
          <rPr>
            <sz val="10"/>
            <rFont val="Arial"/>
            <family val="2"/>
          </rPr>
          <t xml:space="preserve">Slope Compensation flag. If this flag is tripped there is not enough slope compensation. Double check the calculated values
</t>
        </r>
        <r>
          <rPr>
            <sz val="9"/>
            <color rgb="FF000000"/>
            <rFont val="Tahoma"/>
            <family val="2"/>
            <charset val="1"/>
          </rPr>
          <t xml:space="preserve">
</t>
        </r>
      </text>
    </comment>
    <comment ref="K82" authorId="0">
      <text>
        <r>
          <rPr>
            <sz val="10"/>
            <rFont val="Arial"/>
            <family val="2"/>
          </rPr>
          <t xml:space="preserve">Tripped if the current sense resistor results in a lower current limit
</t>
        </r>
      </text>
    </comment>
  </commentList>
</comments>
</file>

<file path=xl/comments4.xml><?xml version="1.0" encoding="utf-8"?>
<comments xmlns="http://schemas.openxmlformats.org/spreadsheetml/2006/main" xmlns:xdr="http://schemas.openxmlformats.org/drawingml/2006/spreadsheetDrawing">
  <authors>
    <author>Auteur inconnu</author>
  </authors>
  <commentList>
    <comment ref="W6" authorId="0">
      <text>
        <r>
          <rPr>
            <sz val="10"/>
            <rFont val="Arial"/>
            <family val="2"/>
          </rPr>
          <t xml:space="preserve">1 = DCM operation
2 = CCM operation
</t>
        </r>
      </text>
    </comment>
    <comment ref="BC6" authorId="0">
      <text>
        <r>
          <rPr>
            <sz val="10"/>
            <rFont val="Arial"/>
            <family val="2"/>
          </rPr>
          <t xml:space="preserve">1 = DCM operation
2 = CCM operation
</t>
        </r>
      </text>
    </comment>
  </commentList>
</comments>
</file>

<file path=xl/comments5.xml><?xml version="1.0" encoding="utf-8"?>
<comments xmlns="http://schemas.openxmlformats.org/spreadsheetml/2006/main" xmlns:xdr="http://schemas.openxmlformats.org/drawingml/2006/spreadsheetDrawing">
  <authors>
    <author>Auteur inconnu</author>
  </authors>
  <commentList>
    <comment ref="O18" authorId="0">
      <text>
        <r>
          <rPr>
            <sz val="10"/>
            <rFont val="Arial"/>
            <family val="2"/>
          </rPr>
          <t xml:space="preserve">BMC-BCS:
</t>
        </r>
        <r>
          <rPr>
            <sz val="9"/>
            <color rgb="FF000000"/>
            <rFont val="Tahoma"/>
            <family val="2"/>
            <charset val="1"/>
          </rPr>
          <t xml:space="preserve">Need to make this log not linear at some point
</t>
        </r>
      </text>
    </comment>
  </commentList>
</comments>
</file>

<file path=xl/sharedStrings.xml><?xml version="1.0" encoding="utf-8"?>
<sst xmlns="http://schemas.openxmlformats.org/spreadsheetml/2006/main" count="992" uniqueCount="596">
  <si>
    <t xml:space="preserve">LM5157x/LM5158x DC/DC BOOST Converter Design Tool</t>
  </si>
  <si>
    <t xml:space="preserve">ABOUT</t>
  </si>
  <si>
    <t xml:space="preserve">=Input Box</t>
  </si>
  <si>
    <t xml:space="preserve">TERMS OF USE</t>
  </si>
  <si>
    <t xml:space="preserve">Rev 1.0.0</t>
  </si>
  <si>
    <t xml:space="preserve">November-2021</t>
  </si>
  <si>
    <t xml:space="preserve">Step 1: Design Specifications</t>
  </si>
  <si>
    <r>
      <rPr>
        <sz val="10"/>
        <color theme="1"/>
        <rFont val="Calibri"/>
        <family val="2"/>
        <charset val="1"/>
      </rPr>
      <t xml:space="preserve">Minimum Input Supply Voltage , V</t>
    </r>
    <r>
      <rPr>
        <vertAlign val="subscript"/>
        <sz val="10"/>
        <color theme="1"/>
        <rFont val="Calibri"/>
        <family val="2"/>
        <charset val="1"/>
      </rPr>
      <t xml:space="preserve">SUPPLY(min)</t>
    </r>
    <r>
      <rPr>
        <sz val="10"/>
        <color theme="1"/>
        <rFont val="Calibri"/>
        <family val="2"/>
        <charset val="1"/>
      </rPr>
      <t xml:space="preserve"> </t>
    </r>
  </si>
  <si>
    <t xml:space="preserve">V</t>
  </si>
  <si>
    <r>
      <rPr>
        <sz val="10"/>
        <color theme="1"/>
        <rFont val="Calibri"/>
        <family val="2"/>
        <charset val="1"/>
      </rPr>
      <t xml:space="preserve">Typical Input Supply Voltage, V</t>
    </r>
    <r>
      <rPr>
        <vertAlign val="subscript"/>
        <sz val="10"/>
        <color theme="1"/>
        <rFont val="Calibri"/>
        <family val="2"/>
        <charset val="1"/>
      </rPr>
      <t xml:space="preserve">SUPPLY(typ)</t>
    </r>
    <r>
      <rPr>
        <sz val="10"/>
        <color theme="1"/>
        <rFont val="Calibri"/>
        <family val="2"/>
        <charset val="1"/>
      </rPr>
      <t xml:space="preserve"> </t>
    </r>
  </si>
  <si>
    <r>
      <rPr>
        <sz val="10"/>
        <color theme="1"/>
        <rFont val="Calibri"/>
        <family val="2"/>
        <charset val="1"/>
      </rPr>
      <t xml:space="preserve">Maximum Input Supply Voltage , V</t>
    </r>
    <r>
      <rPr>
        <vertAlign val="subscript"/>
        <sz val="10"/>
        <color theme="1"/>
        <rFont val="Calibri"/>
        <family val="2"/>
        <charset val="1"/>
      </rPr>
      <t xml:space="preserve">SUPPLY(max)</t>
    </r>
    <r>
      <rPr>
        <sz val="10"/>
        <color theme="1"/>
        <rFont val="Calibri"/>
        <family val="2"/>
        <charset val="1"/>
      </rPr>
      <t xml:space="preserve"> </t>
    </r>
  </si>
  <si>
    <r>
      <rPr>
        <sz val="10"/>
        <color theme="1"/>
        <rFont val="Calibri"/>
        <family val="2"/>
        <charset val="1"/>
      </rPr>
      <t xml:space="preserve">Output Target Voltage, V</t>
    </r>
    <r>
      <rPr>
        <vertAlign val="subscript"/>
        <sz val="10"/>
        <color theme="1"/>
        <rFont val="Calibri"/>
        <family val="2"/>
        <charset val="1"/>
      </rPr>
      <t xml:space="preserve">LOAD</t>
    </r>
    <r>
      <rPr>
        <sz val="10"/>
        <color theme="1"/>
        <rFont val="Calibri"/>
        <family val="2"/>
        <charset val="1"/>
      </rPr>
      <t xml:space="preserve"> </t>
    </r>
  </si>
  <si>
    <r>
      <rPr>
        <sz val="10"/>
        <color theme="1"/>
        <rFont val="Calibri"/>
        <family val="2"/>
        <charset val="1"/>
      </rPr>
      <t xml:space="preserve">Maximum Output Current , I</t>
    </r>
    <r>
      <rPr>
        <vertAlign val="subscript"/>
        <sz val="10"/>
        <color theme="1"/>
        <rFont val="Calibri"/>
        <family val="2"/>
        <charset val="1"/>
      </rPr>
      <t xml:space="preserve">LOAD</t>
    </r>
    <r>
      <rPr>
        <sz val="10"/>
        <color theme="1"/>
        <rFont val="Calibri"/>
        <family val="2"/>
        <charset val="1"/>
      </rPr>
      <t xml:space="preserve"> </t>
    </r>
  </si>
  <si>
    <t xml:space="preserve">A</t>
  </si>
  <si>
    <r>
      <rPr>
        <sz val="10"/>
        <color theme="1"/>
        <rFont val="Calibri"/>
        <family val="2"/>
        <charset val="1"/>
      </rPr>
      <t xml:space="preserve">Free Running Switching Frequency, F</t>
    </r>
    <r>
      <rPr>
        <vertAlign val="subscript"/>
        <sz val="10"/>
        <color theme="1"/>
        <rFont val="Calibri"/>
        <family val="2"/>
        <charset val="1"/>
      </rPr>
      <t xml:space="preserve">SW</t>
    </r>
  </si>
  <si>
    <t xml:space="preserve">kHz</t>
  </si>
  <si>
    <r>
      <rPr>
        <sz val="10"/>
        <color theme="1"/>
        <rFont val="Calibri"/>
        <family val="2"/>
        <charset val="1"/>
      </rPr>
      <t xml:space="preserve">Free running Oscillator Set Resistor, R</t>
    </r>
    <r>
      <rPr>
        <vertAlign val="subscript"/>
        <sz val="10"/>
        <color theme="1"/>
        <rFont val="Calibri"/>
        <family val="2"/>
        <charset val="1"/>
      </rPr>
      <t xml:space="preserve">T</t>
    </r>
  </si>
  <si>
    <t xml:space="preserve">kΩ</t>
  </si>
  <si>
    <t xml:space="preserve">Estimated Efficiency</t>
  </si>
  <si>
    <t xml:space="preserve">%</t>
  </si>
  <si>
    <r>
      <rPr>
        <sz val="10"/>
        <color theme="1"/>
        <rFont val="Calibri"/>
        <family val="2"/>
        <charset val="1"/>
      </rPr>
      <t xml:space="preserve">Output Power, P</t>
    </r>
    <r>
      <rPr>
        <vertAlign val="subscript"/>
        <sz val="10"/>
        <color theme="1"/>
        <rFont val="Calibri"/>
        <family val="2"/>
        <charset val="1"/>
      </rPr>
      <t xml:space="preserve">OUT</t>
    </r>
    <r>
      <rPr>
        <sz val="10"/>
        <color theme="1"/>
        <rFont val="Calibri"/>
        <family val="2"/>
        <charset val="1"/>
      </rPr>
      <t xml:space="preserve"> </t>
    </r>
  </si>
  <si>
    <t xml:space="preserve">W</t>
  </si>
  <si>
    <r>
      <rPr>
        <sz val="10"/>
        <color theme="1"/>
        <rFont val="Calibri"/>
        <family val="2"/>
        <charset val="1"/>
      </rPr>
      <t xml:space="preserve">Boost Converter Duty Cycle Limit by LM5155 at V</t>
    </r>
    <r>
      <rPr>
        <vertAlign val="subscript"/>
        <sz val="10"/>
        <color theme="1"/>
        <rFont val="Calibri"/>
        <family val="2"/>
        <charset val="1"/>
      </rPr>
      <t xml:space="preserve">SUPPLY(MIN)</t>
    </r>
  </si>
  <si>
    <r>
      <rPr>
        <sz val="10"/>
        <color theme="1"/>
        <rFont val="Calibri"/>
        <family val="2"/>
        <charset val="1"/>
      </rPr>
      <t xml:space="preserve">Ideal Duty Cycle at V</t>
    </r>
    <r>
      <rPr>
        <vertAlign val="subscript"/>
        <sz val="10"/>
        <color theme="1"/>
        <rFont val="Calibri"/>
        <family val="2"/>
        <charset val="1"/>
      </rPr>
      <t xml:space="preserve">SUPPLY(MIN) </t>
    </r>
  </si>
  <si>
    <t xml:space="preserve">Step 2: Filter Inductor, Peak Current, and Device Selection</t>
  </si>
  <si>
    <r>
      <rPr>
        <sz val="10"/>
        <color theme="1"/>
        <rFont val="Calibri"/>
        <family val="2"/>
        <charset val="1"/>
      </rPr>
      <t xml:space="preserve">Desired Maximum Inductor Current Ripple Ratio (I</t>
    </r>
    <r>
      <rPr>
        <vertAlign val="subscript"/>
        <sz val="10"/>
        <color theme="1"/>
        <rFont val="Calibri"/>
        <family val="2"/>
        <charset val="1"/>
      </rPr>
      <t xml:space="preserve">RR_MAX</t>
    </r>
    <r>
      <rPr>
        <sz val="10"/>
        <color theme="1"/>
        <rFont val="Calibri"/>
        <family val="2"/>
        <charset val="1"/>
      </rPr>
      <t xml:space="preserve">)</t>
    </r>
  </si>
  <si>
    <r>
      <rPr>
        <sz val="10"/>
        <color theme="1"/>
        <rFont val="Calibri"/>
        <family val="2"/>
        <charset val="1"/>
      </rPr>
      <t xml:space="preserve">Recommended Inductance (L</t>
    </r>
    <r>
      <rPr>
        <vertAlign val="subscript"/>
        <sz val="10"/>
        <color theme="1"/>
        <rFont val="Calibri"/>
        <family val="2"/>
        <charset val="1"/>
      </rPr>
      <t xml:space="preserve">M_CALC</t>
    </r>
    <r>
      <rPr>
        <sz val="10"/>
        <color theme="1"/>
        <rFont val="Calibri"/>
        <family val="2"/>
        <charset val="1"/>
      </rPr>
      <t xml:space="preserve">)</t>
    </r>
  </si>
  <si>
    <t xml:space="preserve">uH</t>
  </si>
  <si>
    <r>
      <rPr>
        <sz val="10"/>
        <color theme="1"/>
        <rFont val="Calibri"/>
        <family val="2"/>
        <charset val="1"/>
      </rPr>
      <t xml:space="preserve">User Selection. Inductance, (L</t>
    </r>
    <r>
      <rPr>
        <vertAlign val="subscript"/>
        <sz val="10"/>
        <color theme="1"/>
        <rFont val="Calibri"/>
        <family val="2"/>
        <charset val="1"/>
      </rPr>
      <t xml:space="preserve">M</t>
    </r>
    <r>
      <rPr>
        <sz val="10"/>
        <color theme="1"/>
        <rFont val="Calibri"/>
        <family val="2"/>
        <charset val="1"/>
      </rPr>
      <t xml:space="preserve">)</t>
    </r>
  </si>
  <si>
    <r>
      <rPr>
        <sz val="10"/>
        <color theme="1"/>
        <rFont val="Calibri"/>
        <family val="2"/>
        <charset val="1"/>
      </rPr>
      <t xml:space="preserve">Max Inductor DCR, R</t>
    </r>
    <r>
      <rPr>
        <vertAlign val="subscript"/>
        <sz val="10"/>
        <color theme="1"/>
        <rFont val="Calibri"/>
        <family val="2"/>
        <charset val="1"/>
      </rPr>
      <t xml:space="preserve">DCR</t>
    </r>
  </si>
  <si>
    <t xml:space="preserve">mΩ</t>
  </si>
  <si>
    <r>
      <rPr>
        <sz val="10"/>
        <color theme="1"/>
        <rFont val="Calibri"/>
        <family val="2"/>
        <charset val="1"/>
      </rPr>
      <t xml:space="preserve">Peak inductor current, IL</t>
    </r>
    <r>
      <rPr>
        <vertAlign val="subscript"/>
        <sz val="10"/>
        <color theme="1"/>
        <rFont val="Calibri"/>
        <family val="2"/>
        <charset val="1"/>
      </rPr>
      <t xml:space="preserve">PK</t>
    </r>
  </si>
  <si>
    <t xml:space="preserve">Step 3: Device Selection</t>
  </si>
  <si>
    <t xml:space="preserve">Device Recommenation</t>
  </si>
  <si>
    <t xml:space="preserve">Device Selected</t>
  </si>
  <si>
    <t xml:space="preserve">LM5157</t>
  </si>
  <si>
    <t xml:space="preserve">Peak Current Limit Margin</t>
  </si>
  <si>
    <t xml:space="preserve">Slope Compensation Check</t>
  </si>
  <si>
    <t xml:space="preserve">Step 4: Output Capacitor Selection</t>
  </si>
  <si>
    <r>
      <rPr>
        <sz val="11"/>
        <color theme="1"/>
        <rFont val="Calibri"/>
        <family val="2"/>
        <charset val="1"/>
      </rPr>
      <t xml:space="preserve">Desired Output ripple ripple voltage (Δv</t>
    </r>
    <r>
      <rPr>
        <vertAlign val="subscript"/>
        <sz val="11"/>
        <color theme="1"/>
        <rFont val="Calibri"/>
        <family val="2"/>
        <charset val="1"/>
      </rPr>
      <t xml:space="preserve">OUT</t>
    </r>
    <r>
      <rPr>
        <sz val="11"/>
        <color theme="1"/>
        <rFont val="Calibri"/>
        <family val="2"/>
        <charset val="1"/>
      </rPr>
      <t xml:space="preserve">)</t>
    </r>
  </si>
  <si>
    <t xml:space="preserve">mV</t>
  </si>
  <si>
    <t xml:space="preserve">Minimum output capacitance </t>
  </si>
  <si>
    <t xml:space="preserve">uF</t>
  </si>
  <si>
    <r>
      <rPr>
        <sz val="11"/>
        <color theme="1"/>
        <rFont val="Calibri"/>
        <family val="2"/>
        <charset val="1"/>
      </rPr>
      <t xml:space="preserve">Capacitor RMS current (I</t>
    </r>
    <r>
      <rPr>
        <vertAlign val="subscript"/>
        <sz val="11"/>
        <color theme="1"/>
        <rFont val="Calibri"/>
        <family val="2"/>
        <charset val="1"/>
      </rPr>
      <t xml:space="preserve">RMS_COUT</t>
    </r>
    <r>
      <rPr>
        <sz val="11"/>
        <color theme="1"/>
        <rFont val="Calibri"/>
        <family val="2"/>
        <charset val="1"/>
      </rPr>
      <t xml:space="preserve">)</t>
    </r>
  </si>
  <si>
    <r>
      <rPr>
        <sz val="11"/>
        <color theme="1"/>
        <rFont val="Calibri"/>
        <family val="2"/>
        <charset val="1"/>
      </rPr>
      <t xml:space="preserve">Selected Output Capacitance (C</t>
    </r>
    <r>
      <rPr>
        <vertAlign val="subscript"/>
        <sz val="11"/>
        <color theme="1"/>
        <rFont val="Calibri"/>
        <family val="2"/>
        <charset val="1"/>
      </rPr>
      <t xml:space="preserve">OUT</t>
    </r>
    <r>
      <rPr>
        <sz val="11"/>
        <color theme="1"/>
        <rFont val="Calibri"/>
        <family val="2"/>
        <charset val="1"/>
      </rPr>
      <t xml:space="preserve">)</t>
    </r>
  </si>
  <si>
    <r>
      <rPr>
        <sz val="11"/>
        <color theme="1"/>
        <rFont val="Calibri"/>
        <family val="2"/>
        <charset val="1"/>
      </rPr>
      <t xml:space="preserve">Equivalent  COUT ESR (R</t>
    </r>
    <r>
      <rPr>
        <vertAlign val="subscript"/>
        <sz val="11"/>
        <color theme="1"/>
        <rFont val="Calibri"/>
        <family val="2"/>
        <charset val="1"/>
      </rPr>
      <t xml:space="preserve">ESR</t>
    </r>
    <r>
      <rPr>
        <sz val="11"/>
        <color theme="1"/>
        <rFont val="Calibri"/>
        <family val="2"/>
        <charset val="1"/>
      </rPr>
      <t xml:space="preserve">)</t>
    </r>
  </si>
  <si>
    <t xml:space="preserve">Step 5: Soft-Start Capacitor Selection</t>
  </si>
  <si>
    <r>
      <rPr>
        <sz val="11"/>
        <color theme="1"/>
        <rFont val="Calibri"/>
        <family val="2"/>
        <charset val="1"/>
      </rPr>
      <t xml:space="preserve">Suggested minimum soft-start capacitor (C</t>
    </r>
    <r>
      <rPr>
        <vertAlign val="subscript"/>
        <sz val="11"/>
        <color theme="1"/>
        <rFont val="Calibri"/>
        <family val="2"/>
        <charset val="1"/>
      </rPr>
      <t xml:space="preserve">SS_MIN</t>
    </r>
    <r>
      <rPr>
        <sz val="11"/>
        <color theme="1"/>
        <rFont val="Calibri"/>
        <family val="2"/>
        <charset val="1"/>
      </rPr>
      <t xml:space="preserve">)</t>
    </r>
  </si>
  <si>
    <t xml:space="preserve">nF</t>
  </si>
  <si>
    <r>
      <rPr>
        <sz val="11"/>
        <color theme="1"/>
        <rFont val="Calibri"/>
        <family val="2"/>
        <charset val="1"/>
      </rPr>
      <t xml:space="preserve">Desied soft-start time at minimum input voltage (T</t>
    </r>
    <r>
      <rPr>
        <vertAlign val="subscript"/>
        <sz val="11"/>
        <color theme="1"/>
        <rFont val="Calibri"/>
        <family val="2"/>
        <charset val="1"/>
      </rPr>
      <t xml:space="preserve">SS</t>
    </r>
    <r>
      <rPr>
        <sz val="11"/>
        <color theme="1"/>
        <rFont val="Calibri"/>
        <family val="2"/>
        <charset val="1"/>
      </rPr>
      <t xml:space="preserve">)</t>
    </r>
  </si>
  <si>
    <t xml:space="preserve">ms</t>
  </si>
  <si>
    <r>
      <rPr>
        <sz val="11"/>
        <color theme="1"/>
        <rFont val="Calibri"/>
        <family val="2"/>
        <charset val="1"/>
      </rPr>
      <t xml:space="preserve">Calculated soft-start capacitor (C</t>
    </r>
    <r>
      <rPr>
        <vertAlign val="subscript"/>
        <sz val="11"/>
        <color theme="1"/>
        <rFont val="Calibri"/>
        <family val="2"/>
        <charset val="1"/>
      </rPr>
      <t xml:space="preserve">SS</t>
    </r>
    <r>
      <rPr>
        <sz val="11"/>
        <color theme="1"/>
        <rFont val="Calibri"/>
        <family val="2"/>
        <charset val="1"/>
      </rPr>
      <t xml:space="preserve">)</t>
    </r>
  </si>
  <si>
    <t xml:space="preserve">Step 6: UVLO Resistor Divider Selection</t>
  </si>
  <si>
    <r>
      <rPr>
        <sz val="11"/>
        <color theme="1"/>
        <rFont val="Calibri"/>
        <family val="2"/>
        <charset val="1"/>
      </rPr>
      <t xml:space="preserve">Desired voltage On (V</t>
    </r>
    <r>
      <rPr>
        <vertAlign val="subscript"/>
        <sz val="11"/>
        <color theme="1"/>
        <rFont val="Calibri"/>
        <family val="2"/>
        <charset val="1"/>
      </rPr>
      <t xml:space="preserve">UVLO_ON</t>
    </r>
    <r>
      <rPr>
        <sz val="11"/>
        <color theme="1"/>
        <rFont val="Calibri"/>
        <family val="2"/>
        <charset val="1"/>
      </rPr>
      <t xml:space="preserve">)</t>
    </r>
  </si>
  <si>
    <r>
      <rPr>
        <sz val="11"/>
        <color theme="1"/>
        <rFont val="Calibri"/>
        <family val="2"/>
        <charset val="1"/>
      </rPr>
      <t xml:space="preserve">Desired voltage OFF (V</t>
    </r>
    <r>
      <rPr>
        <vertAlign val="subscript"/>
        <sz val="11"/>
        <color theme="1"/>
        <rFont val="Calibri"/>
        <family val="2"/>
        <charset val="1"/>
      </rPr>
      <t xml:space="preserve">UVLO_OFF</t>
    </r>
    <r>
      <rPr>
        <sz val="11"/>
        <color theme="1"/>
        <rFont val="Calibri"/>
        <family val="2"/>
        <charset val="1"/>
      </rPr>
      <t xml:space="preserve">)</t>
    </r>
  </si>
  <si>
    <r>
      <rPr>
        <sz val="11"/>
        <color theme="1"/>
        <rFont val="Calibri"/>
        <family val="2"/>
        <charset val="1"/>
      </rPr>
      <t xml:space="preserve">Calculated top UVLO resistor value (R</t>
    </r>
    <r>
      <rPr>
        <vertAlign val="subscript"/>
        <sz val="11"/>
        <color theme="1"/>
        <rFont val="Calibri"/>
        <family val="2"/>
        <charset val="1"/>
      </rPr>
      <t xml:space="preserve">UVT_CALC</t>
    </r>
    <r>
      <rPr>
        <sz val="11"/>
        <color theme="1"/>
        <rFont val="Calibri"/>
        <family val="2"/>
        <charset val="1"/>
      </rPr>
      <t xml:space="preserve">)</t>
    </r>
  </si>
  <si>
    <r>
      <rPr>
        <sz val="11"/>
        <color theme="1"/>
        <rFont val="Calibri"/>
        <family val="2"/>
        <charset val="1"/>
      </rPr>
      <t xml:space="preserve">Selected top UVLO resistor value (R</t>
    </r>
    <r>
      <rPr>
        <vertAlign val="subscript"/>
        <sz val="11"/>
        <color theme="1"/>
        <rFont val="Calibri"/>
        <family val="2"/>
        <charset val="1"/>
      </rPr>
      <t xml:space="preserve">UVT</t>
    </r>
    <r>
      <rPr>
        <sz val="11"/>
        <color theme="1"/>
        <rFont val="Calibri"/>
        <family val="2"/>
        <charset val="1"/>
      </rPr>
      <t xml:space="preserve">)</t>
    </r>
  </si>
  <si>
    <r>
      <rPr>
        <sz val="11"/>
        <color theme="1"/>
        <rFont val="Calibri"/>
        <family val="2"/>
        <charset val="1"/>
      </rPr>
      <t xml:space="preserve">Bottom UVLO Resistor (R</t>
    </r>
    <r>
      <rPr>
        <vertAlign val="subscript"/>
        <sz val="11"/>
        <color theme="1"/>
        <rFont val="Calibri"/>
        <family val="2"/>
        <charset val="1"/>
      </rPr>
      <t xml:space="preserve">UVB</t>
    </r>
    <r>
      <rPr>
        <sz val="11"/>
        <color theme="1"/>
        <rFont val="Calibri"/>
        <family val="2"/>
        <charset val="1"/>
      </rPr>
      <t xml:space="preserve">)</t>
    </r>
  </si>
  <si>
    <t xml:space="preserve">Step  7: Loop Compensation</t>
  </si>
  <si>
    <r>
      <rPr>
        <sz val="11"/>
        <rFont val="Calibri"/>
        <family val="2"/>
        <charset val="1"/>
      </rPr>
      <t xml:space="preserve">Voltage selected (V</t>
    </r>
    <r>
      <rPr>
        <vertAlign val="subscript"/>
        <sz val="11"/>
        <rFont val="Calibri"/>
        <family val="2"/>
        <charset val="1"/>
      </rPr>
      <t xml:space="preserve">IN_VAR</t>
    </r>
    <r>
      <rPr>
        <sz val="11"/>
        <rFont val="Calibri"/>
        <family val="2"/>
        <charset val="1"/>
      </rPr>
      <t xml:space="preserve">)</t>
    </r>
  </si>
  <si>
    <t xml:space="preserve">Feedback Resistor Selection</t>
  </si>
  <si>
    <r>
      <rPr>
        <sz val="11"/>
        <color theme="1"/>
        <rFont val="Calibri"/>
        <family val="2"/>
        <charset val="1"/>
      </rPr>
      <t xml:space="preserve">Select a top feedback resistor(R</t>
    </r>
    <r>
      <rPr>
        <vertAlign val="subscript"/>
        <sz val="11"/>
        <color theme="1"/>
        <rFont val="Calibri"/>
        <family val="2"/>
        <charset val="1"/>
      </rPr>
      <t xml:space="preserve">FBT</t>
    </r>
    <r>
      <rPr>
        <sz val="11"/>
        <color theme="1"/>
        <rFont val="Calibri"/>
        <family val="2"/>
        <charset val="1"/>
      </rPr>
      <t xml:space="preserve">)</t>
    </r>
  </si>
  <si>
    <r>
      <rPr>
        <sz val="11"/>
        <color theme="1"/>
        <rFont val="Calibri"/>
        <family val="2"/>
        <charset val="1"/>
      </rPr>
      <t xml:space="preserve">Calculated bottom feedback resistor (R</t>
    </r>
    <r>
      <rPr>
        <vertAlign val="subscript"/>
        <sz val="11"/>
        <color theme="1"/>
        <rFont val="Calibri"/>
        <family val="2"/>
        <charset val="1"/>
      </rPr>
      <t xml:space="preserve">FBB_cala</t>
    </r>
    <r>
      <rPr>
        <sz val="11"/>
        <color theme="1"/>
        <rFont val="Calibri"/>
        <family val="2"/>
        <charset val="1"/>
      </rPr>
      <t xml:space="preserve">)</t>
    </r>
  </si>
  <si>
    <r>
      <rPr>
        <sz val="11"/>
        <color theme="1"/>
        <rFont val="Calibri"/>
        <family val="2"/>
        <charset val="1"/>
      </rPr>
      <t xml:space="preserve">Select a bottomresistor based on calculated balue(R</t>
    </r>
    <r>
      <rPr>
        <vertAlign val="subscript"/>
        <sz val="11"/>
        <color theme="1"/>
        <rFont val="Calibri"/>
        <family val="2"/>
        <charset val="1"/>
      </rPr>
      <t xml:space="preserve">FBB</t>
    </r>
    <r>
      <rPr>
        <sz val="11"/>
        <color theme="1"/>
        <rFont val="Calibri"/>
        <family val="2"/>
        <charset val="1"/>
      </rPr>
      <t xml:space="preserve">)</t>
    </r>
  </si>
  <si>
    <t xml:space="preserve">Suggested bandwidth</t>
  </si>
  <si>
    <r>
      <rPr>
        <sz val="11"/>
        <color theme="1"/>
        <rFont val="Calibri"/>
        <family val="2"/>
        <charset val="1"/>
      </rPr>
      <t xml:space="preserve">Selected band width (F</t>
    </r>
    <r>
      <rPr>
        <vertAlign val="subscript"/>
        <sz val="11"/>
        <color theme="1"/>
        <rFont val="Calibri"/>
        <family val="2"/>
        <charset val="1"/>
      </rPr>
      <t xml:space="preserve">CO</t>
    </r>
    <r>
      <rPr>
        <sz val="11"/>
        <color theme="1"/>
        <rFont val="Calibri"/>
        <family val="2"/>
        <charset val="1"/>
      </rPr>
      <t xml:space="preserve">)</t>
    </r>
  </si>
  <si>
    <t xml:space="preserve">Calculated</t>
  </si>
  <si>
    <t xml:space="preserve">Selected</t>
  </si>
  <si>
    <r>
      <rPr>
        <sz val="11"/>
        <color theme="1"/>
        <rFont val="Calibri"/>
        <family val="2"/>
        <charset val="1"/>
      </rPr>
      <t xml:space="preserve">R</t>
    </r>
    <r>
      <rPr>
        <vertAlign val="subscript"/>
        <sz val="11"/>
        <color theme="1"/>
        <rFont val="Calibri"/>
        <family val="2"/>
        <charset val="1"/>
      </rPr>
      <t xml:space="preserve">COMP</t>
    </r>
  </si>
  <si>
    <r>
      <rPr>
        <sz val="11"/>
        <color theme="1"/>
        <rFont val="Calibri"/>
        <family val="2"/>
        <charset val="1"/>
      </rPr>
      <t xml:space="preserve">C</t>
    </r>
    <r>
      <rPr>
        <vertAlign val="subscript"/>
        <sz val="11"/>
        <color theme="1"/>
        <rFont val="Calibri"/>
        <family val="2"/>
        <charset val="1"/>
      </rPr>
      <t xml:space="preserve">COMP</t>
    </r>
  </si>
  <si>
    <r>
      <rPr>
        <sz val="11"/>
        <color theme="1"/>
        <rFont val="Calibri"/>
        <family val="2"/>
        <charset val="1"/>
      </rPr>
      <t xml:space="preserve">C</t>
    </r>
    <r>
      <rPr>
        <vertAlign val="subscript"/>
        <sz val="11"/>
        <color theme="1"/>
        <rFont val="Calibri"/>
        <family val="2"/>
        <charset val="1"/>
      </rPr>
      <t xml:space="preserve">HF</t>
    </r>
  </si>
  <si>
    <t xml:space="preserve">pF</t>
  </si>
  <si>
    <t xml:space="preserve">Efficiency / IC Temperature Analyzer</t>
  </si>
  <si>
    <t xml:space="preserve">Diode Parameters</t>
  </si>
  <si>
    <r>
      <rPr>
        <sz val="11"/>
        <color theme="1"/>
        <rFont val="Calibri"/>
        <family val="2"/>
        <charset val="1"/>
      </rPr>
      <t xml:space="preserve">Recommended minimum average current rating (I</t>
    </r>
    <r>
      <rPr>
        <vertAlign val="subscript"/>
        <sz val="11"/>
        <color theme="1"/>
        <rFont val="Calibri"/>
        <family val="2"/>
        <charset val="1"/>
      </rPr>
      <t xml:space="preserve">D_AVG</t>
    </r>
    <r>
      <rPr>
        <sz val="11"/>
        <color theme="1"/>
        <rFont val="Calibri"/>
        <family val="2"/>
        <charset val="1"/>
      </rPr>
      <t xml:space="preserve">)</t>
    </r>
  </si>
  <si>
    <r>
      <rPr>
        <sz val="11"/>
        <color theme="1"/>
        <rFont val="Calibri"/>
        <family val="2"/>
        <charset val="1"/>
      </rPr>
      <t xml:space="preserve">Forward Voltage Drop (V</t>
    </r>
    <r>
      <rPr>
        <vertAlign val="subscript"/>
        <sz val="11"/>
        <color theme="1"/>
        <rFont val="Calibri"/>
        <family val="2"/>
        <charset val="1"/>
      </rPr>
      <t xml:space="preserve">D</t>
    </r>
    <r>
      <rPr>
        <sz val="11"/>
        <color theme="1"/>
        <rFont val="Calibri"/>
        <family val="2"/>
        <charset val="1"/>
      </rPr>
      <t xml:space="preserve">)</t>
    </r>
  </si>
  <si>
    <t xml:space="preserve">Reverse recovery charge of Schottky  Diode (QRR)</t>
  </si>
  <si>
    <t xml:space="preserve">nC</t>
  </si>
  <si>
    <t xml:space="preserve">Thermal Estimation</t>
  </si>
  <si>
    <t xml:space="preserve">Ambient Temperature (Ta)</t>
  </si>
  <si>
    <t xml:space="preserve">  °C</t>
  </si>
  <si>
    <t xml:space="preserve">Version Number</t>
  </si>
  <si>
    <t xml:space="preserve">1.0.0</t>
  </si>
  <si>
    <t xml:space="preserve">Version History</t>
  </si>
  <si>
    <t xml:space="preserve">Version</t>
  </si>
  <si>
    <t xml:space="preserve">Change List Description</t>
  </si>
  <si>
    <t xml:space="preserve">Initial Release</t>
  </si>
  <si>
    <t xml:space="preserve">EXCEL Variables Names/Calculations</t>
  </si>
  <si>
    <t xml:space="preserve">Input from user =</t>
  </si>
  <si>
    <t xml:space="preserve">Output =</t>
  </si>
  <si>
    <t xml:space="preserve">Base Calculations of </t>
  </si>
  <si>
    <t xml:space="preserve">Spec conditions</t>
  </si>
  <si>
    <t xml:space="preserve">Nominal right now</t>
  </si>
  <si>
    <t xml:space="preserve">Constant</t>
  </si>
  <si>
    <t xml:space="preserve">Variable Name</t>
  </si>
  <si>
    <t xml:space="preserve">Value</t>
  </si>
  <si>
    <t xml:space="preserve">STD Units</t>
  </si>
  <si>
    <t xml:space="preserve">Notes</t>
  </si>
  <si>
    <t xml:space="preserve">Iteration</t>
  </si>
  <si>
    <t xml:space="preserve">Flag</t>
  </si>
  <si>
    <t xml:space="preserve">Step 1: Operational Specs</t>
  </si>
  <si>
    <t xml:space="preserve">VIN_min</t>
  </si>
  <si>
    <t xml:space="preserve">Minimum input voltage</t>
  </si>
  <si>
    <t xml:space="preserve">VIN_nom</t>
  </si>
  <si>
    <t xml:space="preserve">Nominal input voltage</t>
  </si>
  <si>
    <t xml:space="preserve">VIN_max</t>
  </si>
  <si>
    <t xml:space="preserve">Maximum input voltage</t>
  </si>
  <si>
    <t xml:space="preserve">Fsw</t>
  </si>
  <si>
    <t xml:space="preserve">Hz</t>
  </si>
  <si>
    <t xml:space="preserve">Switching frequnecy </t>
  </si>
  <si>
    <t xml:space="preserve">RT</t>
  </si>
  <si>
    <t xml:space="preserve">Ω</t>
  </si>
  <si>
    <t xml:space="preserve">Oscillator Set resistor. Based on the datasheet equation</t>
  </si>
  <si>
    <t xml:space="preserve">VOUT</t>
  </si>
  <si>
    <t xml:space="preserve">Target Output Voltage</t>
  </si>
  <si>
    <t xml:space="preserve">IOUT</t>
  </si>
  <si>
    <t xml:space="preserve">Maximum Output current</t>
  </si>
  <si>
    <t xml:space="preserve">ROUT</t>
  </si>
  <si>
    <t xml:space="preserve">Minimum load resistance</t>
  </si>
  <si>
    <t xml:space="preserve">POUT</t>
  </si>
  <si>
    <t xml:space="preserve">Total output power</t>
  </si>
  <si>
    <t xml:space="preserve">EFF_est</t>
  </si>
  <si>
    <t xml:space="preserve">Estimated efficiency</t>
  </si>
  <si>
    <t xml:space="preserve">Dc_max_ideal</t>
  </si>
  <si>
    <t xml:space="preserve">Maximum duty cycle at the minimum input voltage</t>
  </si>
  <si>
    <t xml:space="preserve">Dc_max_IC</t>
  </si>
  <si>
    <t xml:space="preserve">Maximum IC duty cycle. Based on the forced off time. See Mathcad Calculations</t>
  </si>
  <si>
    <t xml:space="preserve">Dc_VIN_min</t>
  </si>
  <si>
    <t xml:space="preserve">Duty cycle at the mimum input voltage (CCM)</t>
  </si>
  <si>
    <t xml:space="preserve">s</t>
  </si>
  <si>
    <t xml:space="preserve">On-time of the switch</t>
  </si>
  <si>
    <t xml:space="preserve">IL_avg_VIN_min</t>
  </si>
  <si>
    <t xml:space="preserve">Average input current at minimum input voltage. 100% Eff assumed</t>
  </si>
  <si>
    <t xml:space="preserve">Dc_VIN_nom</t>
  </si>
  <si>
    <t xml:space="preserve">Duty cycle at the nominal input voltage (CCM)</t>
  </si>
  <si>
    <t xml:space="preserve">IL_avg_VIN_nom</t>
  </si>
  <si>
    <t xml:space="preserve">Average input current at nominal input voltage. 100% Eff assumed</t>
  </si>
  <si>
    <t xml:space="preserve">Dc_VIN_max</t>
  </si>
  <si>
    <t xml:space="preserve">Duty cycle at the maximum input voltage (CCM)</t>
  </si>
  <si>
    <t xml:space="preserve">IL_avg_VIN_max</t>
  </si>
  <si>
    <t xml:space="preserve">Average input current at maximum input voltage. 100% Eff assumed</t>
  </si>
  <si>
    <t xml:space="preserve">Step 2: Filter Inductor</t>
  </si>
  <si>
    <t xml:space="preserve">ILrip</t>
  </si>
  <si>
    <t xml:space="preserve">Selected indutor ripple ratio. Will be changed later to a standard value just to keep things simple</t>
  </si>
  <si>
    <t xml:space="preserve">Strategy 1</t>
  </si>
  <si>
    <t xml:space="preserve">Lcalc_VIN_min</t>
  </si>
  <si>
    <t xml:space="preserve">H</t>
  </si>
  <si>
    <t xml:space="preserve">Inductor at Minimum input voltage</t>
  </si>
  <si>
    <t xml:space="preserve">Lopt</t>
  </si>
  <si>
    <t xml:space="preserve">Optimal inductor. Based off the average</t>
  </si>
  <si>
    <t xml:space="preserve">Strategy 2</t>
  </si>
  <si>
    <t xml:space="preserve">Dc_rip_max</t>
  </si>
  <si>
    <t xml:space="preserve">Peak ripple ratio: Boost this happens at 33%</t>
  </si>
  <si>
    <t xml:space="preserve">VIN_33</t>
  </si>
  <si>
    <t xml:space="preserve">Input voltage at maximum ripple duty cycle. If maximum input voltage Dc is &gt;.33 this value will be used</t>
  </si>
  <si>
    <t xml:space="preserve">IIN_33</t>
  </si>
  <si>
    <t xml:space="preserve">Input current at maximum ripple duty cycle</t>
  </si>
  <si>
    <t xml:space="preserve">Lopt_2</t>
  </si>
  <si>
    <t xml:space="preserve">This value used to make the selection</t>
  </si>
  <si>
    <t xml:space="preserve">Lm</t>
  </si>
  <si>
    <t xml:space="preserve">Selected filter inductor</t>
  </si>
  <si>
    <t xml:space="preserve">Rdcr</t>
  </si>
  <si>
    <t xml:space="preserve">Filter inductor DCR</t>
  </si>
  <si>
    <t xml:space="preserve">Ltol</t>
  </si>
  <si>
    <t xml:space="preserve">Assumed inductor tolerance. Constant to help simplify the user experience</t>
  </si>
  <si>
    <t xml:space="preserve">.</t>
  </si>
  <si>
    <t xml:space="preserve">ILrip_VINmin</t>
  </si>
  <si>
    <t xml:space="preserve">Inductor ripple current at VIN min. </t>
  </si>
  <si>
    <t xml:space="preserve">ILp_VINmin</t>
  </si>
  <si>
    <t xml:space="preserve">Peak inductor current at VIN min. Including estimated efficiency</t>
  </si>
  <si>
    <t xml:space="preserve">ILrip_VINnom</t>
  </si>
  <si>
    <t xml:space="preserve">Inductor ripple current at VIN nom. </t>
  </si>
  <si>
    <t xml:space="preserve">ILp_VINnom</t>
  </si>
  <si>
    <t xml:space="preserve">Peak inductor current at VIN nom. Including estimated efficiency</t>
  </si>
  <si>
    <t xml:space="preserve">ILrip_VINmax</t>
  </si>
  <si>
    <t xml:space="preserve">Inductor ripple current at VIN max. </t>
  </si>
  <si>
    <t xml:space="preserve">ILp_VINmax</t>
  </si>
  <si>
    <t xml:space="preserve">Peak inductor current at VIN max. Including estimated efficiency</t>
  </si>
  <si>
    <t xml:space="preserve">Step 3: Current Sense Resistor</t>
  </si>
  <si>
    <t xml:space="preserve">Ipk_margin</t>
  </si>
  <si>
    <t xml:space="preserve">Peak current limit margin. 20% is a typical value</t>
  </si>
  <si>
    <t xml:space="preserve">Ipk_selected</t>
  </si>
  <si>
    <t xml:space="preserve">Selected peak current limit based on margin selection</t>
  </si>
  <si>
    <t xml:space="preserve">Rcs_sl_ratio</t>
  </si>
  <si>
    <t xml:space="preserve">ratio of down slope to slope compensation. This can be updated to give more margin</t>
  </si>
  <si>
    <t xml:space="preserve">Rcs_max</t>
  </si>
  <si>
    <t xml:space="preserve">Maximum Rcs based on internal slope compensation. Assuming slope ratio of 1/2</t>
  </si>
  <si>
    <t xml:space="preserve">Rcs_wo_sl</t>
  </si>
  <si>
    <t xml:space="preserve">Current sense resistor without slope compensation</t>
  </si>
  <si>
    <t xml:space="preserve">Rcs_ext_sl_ratio</t>
  </si>
  <si>
    <t xml:space="preserve">External Slope compensation ratio. Constant</t>
  </si>
  <si>
    <t xml:space="preserve">Rcs_w_sl</t>
  </si>
  <si>
    <t xml:space="preserve">Calculated current sense resistor with slope compensation included</t>
  </si>
  <si>
    <t xml:space="preserve">R_sl_ext</t>
  </si>
  <si>
    <t xml:space="preserve">Calculated external slope compensation resistor</t>
  </si>
  <si>
    <t xml:space="preserve">Flag_ext_sl</t>
  </si>
  <si>
    <t xml:space="preserve">External Compensation? (0-no, 1-yes)</t>
  </si>
  <si>
    <t xml:space="preserve">R_cs_calc</t>
  </si>
  <si>
    <t xml:space="preserve">Current Sense Resistor calculated</t>
  </si>
  <si>
    <t xml:space="preserve">R_sl_calc</t>
  </si>
  <si>
    <t xml:space="preserve">External slope compensation resistor</t>
  </si>
  <si>
    <t xml:space="preserve">R_sl</t>
  </si>
  <si>
    <t xml:space="preserve">Selected external slope compensation</t>
  </si>
  <si>
    <t xml:space="preserve">sl_vin_min</t>
  </si>
  <si>
    <t xml:space="preserve">V/V</t>
  </si>
  <si>
    <t xml:space="preserve">Check to make sure that slope compensation is high enough at the minimum input voltage</t>
  </si>
  <si>
    <t xml:space="preserve">IL_pk</t>
  </si>
  <si>
    <t xml:space="preserve">Peak current limit at the minimum input voltage</t>
  </si>
  <si>
    <t xml:space="preserve">IL_pk_max</t>
  </si>
  <si>
    <t xml:space="preserve">Peak inductor current limit for saturation rating.  VIN max due to the possibility of external slope comp</t>
  </si>
  <si>
    <t xml:space="preserve">sat_mar</t>
  </si>
  <si>
    <t xml:space="preserve">Margin for saturation current of the inductor</t>
  </si>
  <si>
    <t xml:space="preserve">IL_sat</t>
  </si>
  <si>
    <t xml:space="preserve">Recommended Saturation current rating of the selected inductor</t>
  </si>
  <si>
    <t xml:space="preserve">Sn</t>
  </si>
  <si>
    <t xml:space="preserve">Inductor current falling slope referenced to COMP</t>
  </si>
  <si>
    <t xml:space="preserve">Sn_half</t>
  </si>
  <si>
    <t xml:space="preserve">Half of Inductor current falling slope referenced to COMP</t>
  </si>
  <si>
    <t xml:space="preserve">Se</t>
  </si>
  <si>
    <t xml:space="preserve">Slope Comp Ramp</t>
  </si>
  <si>
    <t xml:space="preserve">I_lim_r</t>
  </si>
  <si>
    <t xml:space="preserve">Recommended Device Current Limit</t>
  </si>
  <si>
    <t xml:space="preserve">I_lim_s</t>
  </si>
  <si>
    <t xml:space="preserve">Selected Device Current Limit</t>
  </si>
  <si>
    <t xml:space="preserve">COMP voltage Limit checks</t>
  </si>
  <si>
    <t xml:space="preserve">Will add this later. Can be left off for APL</t>
  </si>
  <si>
    <t xml:space="preserve">Vout_rip_sel</t>
  </si>
  <si>
    <t xml:space="preserve">Desired output ripple</t>
  </si>
  <si>
    <t xml:space="preserve">Cout_min</t>
  </si>
  <si>
    <t xml:space="preserve">F</t>
  </si>
  <si>
    <t xml:space="preserve">Calculate minimum capacitance based simply on the capacitive ripple</t>
  </si>
  <si>
    <t xml:space="preserve">IRMS_COUT</t>
  </si>
  <si>
    <t xml:space="preserve">RMS current of the output capacitor at VIN min IOUT max. RMS current rating should be larger than this.</t>
  </si>
  <si>
    <t xml:space="preserve">Cout</t>
  </si>
  <si>
    <t xml:space="preserve">Selected Output Capacitance</t>
  </si>
  <si>
    <t xml:space="preserve">Resr</t>
  </si>
  <si>
    <t xml:space="preserve">Selected output capacitance ESR</t>
  </si>
  <si>
    <t xml:space="preserve">Icrms_min</t>
  </si>
  <si>
    <t xml:space="preserve">Minimum required RMS current rating for the output capacitor bank</t>
  </si>
  <si>
    <t xml:space="preserve">Step 5: Soft-start Capacitor selection</t>
  </si>
  <si>
    <t xml:space="preserve">Iss</t>
  </si>
  <si>
    <t xml:space="preserve">Soft-Start Charge current</t>
  </si>
  <si>
    <t xml:space="preserve">Css_min</t>
  </si>
  <si>
    <t xml:space="preserve">Suggested minimum SS capacitor to minize the over shoot.</t>
  </si>
  <si>
    <t xml:space="preserve">tss</t>
  </si>
  <si>
    <t xml:space="preserve">Desired Soft-Start Capacitor</t>
  </si>
  <si>
    <t xml:space="preserve">Css_calc</t>
  </si>
  <si>
    <t xml:space="preserve">Calcualted Soft-start capacitor</t>
  </si>
  <si>
    <t xml:space="preserve">Step 6: UVLO Resistor Selection</t>
  </si>
  <si>
    <t xml:space="preserve">Vuvlo_on</t>
  </si>
  <si>
    <t xml:space="preserve">Desired turn on voltage</t>
  </si>
  <si>
    <t xml:space="preserve">Vuvlo_off</t>
  </si>
  <si>
    <t xml:space="preserve">Desired turn off voltage</t>
  </si>
  <si>
    <t xml:space="preserve">UV_rise</t>
  </si>
  <si>
    <t xml:space="preserve">Falling  UV threshold</t>
  </si>
  <si>
    <t xml:space="preserve">UV_fall</t>
  </si>
  <si>
    <t xml:space="preserve">Rising UV threshold</t>
  </si>
  <si>
    <t xml:space="preserve">UV_I_hyst</t>
  </si>
  <si>
    <t xml:space="preserve">UVLO circuit current hysteresis</t>
  </si>
  <si>
    <t xml:space="preserve">Ruvlo_top_calc</t>
  </si>
  <si>
    <t xml:space="preserve">Calcualted top UVLO resistor</t>
  </si>
  <si>
    <t xml:space="preserve">Selected top UVLO resistor</t>
  </si>
  <si>
    <t xml:space="preserve">Ruvlo_bottom_calc</t>
  </si>
  <si>
    <t xml:space="preserve">Calcualted Bottom UBLO Resistor</t>
  </si>
  <si>
    <t xml:space="preserve">Vuvlo_on_act</t>
  </si>
  <si>
    <t xml:space="preserve">Actual turn on voltage</t>
  </si>
  <si>
    <t xml:space="preserve">Vuvlo_off_act</t>
  </si>
  <si>
    <t xml:space="preserve">Actual turn off voltage</t>
  </si>
  <si>
    <t xml:space="preserve">Step 5: Loop Compensation</t>
  </si>
  <si>
    <t xml:space="preserve">VIN_var</t>
  </si>
  <si>
    <r>
      <rPr>
        <sz val="11"/>
        <color theme="1"/>
        <rFont val="Calibri"/>
        <family val="2"/>
        <charset val="1"/>
      </rPr>
      <t xml:space="preserve">Variable input voltage to model the loop. </t>
    </r>
    <r>
      <rPr>
        <b val="true"/>
        <sz val="11"/>
        <color theme="1"/>
        <rFont val="Calibri"/>
        <family val="2"/>
        <charset val="1"/>
      </rPr>
      <t xml:space="preserve">Currently not used. Will be updated in next rev</t>
    </r>
  </si>
  <si>
    <t xml:space="preserve">Feedback resistor selection</t>
  </si>
  <si>
    <t xml:space="preserve">RFBT</t>
  </si>
  <si>
    <t xml:space="preserve">Selected by user. Feedback resistor should be &gt;100uA to help reject noise</t>
  </si>
  <si>
    <t xml:space="preserve">RFBB_CALC</t>
  </si>
  <si>
    <t xml:space="preserve">Estimated bottom feedback resistor</t>
  </si>
  <si>
    <t xml:space="preserve">RFBB</t>
  </si>
  <si>
    <t xml:space="preserve">Selected botton feedback resistor</t>
  </si>
  <si>
    <t xml:space="preserve">Ifb</t>
  </si>
  <si>
    <t xml:space="preserve">Current Drawn from the feedback resistors (Typically higher than 100uA to help w/ noise)</t>
  </si>
  <si>
    <t xml:space="preserve">Crossover Frequency Selection</t>
  </si>
  <si>
    <t xml:space="preserve">This is based on the minimum input voltage. T</t>
  </si>
  <si>
    <t xml:space="preserve">ADC_VINmin</t>
  </si>
  <si>
    <t xml:space="preserve">wp_lf_VINmin</t>
  </si>
  <si>
    <t xml:space="preserve">rad</t>
  </si>
  <si>
    <t xml:space="preserve">Low frequency pole based on the minimum input voltage</t>
  </si>
  <si>
    <t xml:space="preserve">fp_lf_VINmin</t>
  </si>
  <si>
    <r>
      <rPr>
        <sz val="11"/>
        <color theme="1"/>
        <rFont val="Calibri"/>
        <family val="2"/>
        <charset val="1"/>
      </rPr>
      <t xml:space="preserve">Plant low frequency pole. </t>
    </r>
    <r>
      <rPr>
        <b val="true"/>
        <sz val="11"/>
        <color theme="1"/>
        <rFont val="Calibri"/>
        <family val="2"/>
        <charset val="1"/>
      </rPr>
      <t xml:space="preserve">IN Hz!!!</t>
    </r>
  </si>
  <si>
    <t xml:space="preserve">wz_esr_VINmin</t>
  </si>
  <si>
    <t xml:space="preserve">raf</t>
  </si>
  <si>
    <t xml:space="preserve">ESR zero based on the minimum input voltage</t>
  </si>
  <si>
    <t xml:space="preserve">fz_esr_VINmin</t>
  </si>
  <si>
    <r>
      <rPr>
        <sz val="11"/>
        <color theme="1"/>
        <rFont val="Calibri"/>
        <family val="2"/>
        <charset val="1"/>
      </rPr>
      <t xml:space="preserve">Plant capacitor ESR zero </t>
    </r>
    <r>
      <rPr>
        <b val="true"/>
        <sz val="11"/>
        <color theme="1"/>
        <rFont val="Calibri"/>
        <family val="2"/>
        <charset val="1"/>
      </rPr>
      <t xml:space="preserve">(In Hz)</t>
    </r>
  </si>
  <si>
    <t xml:space="preserve">wz_RHP_VINmin</t>
  </si>
  <si>
    <t xml:space="preserve">RHP_zero location based on the minimum input voltage</t>
  </si>
  <si>
    <t xml:space="preserve">fz_rhp_VINmin</t>
  </si>
  <si>
    <r>
      <rPr>
        <sz val="11"/>
        <color theme="1"/>
        <rFont val="Calibri"/>
        <family val="2"/>
        <charset val="1"/>
      </rPr>
      <t xml:space="preserve">Plant RHP Zero, </t>
    </r>
    <r>
      <rPr>
        <b val="true"/>
        <sz val="11"/>
        <color theme="1"/>
        <rFont val="Calibri"/>
        <family val="2"/>
        <charset val="1"/>
      </rPr>
      <t xml:space="preserve">(IN Hz)</t>
    </r>
  </si>
  <si>
    <t xml:space="preserve">1/10 the swictching frequency</t>
  </si>
  <si>
    <t xml:space="preserve">Select the lower crossover frequency</t>
  </si>
  <si>
    <t xml:space="preserve">wz_RHP_VINnom</t>
  </si>
  <si>
    <t xml:space="preserve">fz_rhp_VINnom</t>
  </si>
  <si>
    <t xml:space="preserve">Se_VINmin</t>
  </si>
  <si>
    <t xml:space="preserve">Slope compensation </t>
  </si>
  <si>
    <t xml:space="preserve">Sn_VINmin</t>
  </si>
  <si>
    <t xml:space="preserve">Down slope at the selected input voltage</t>
  </si>
  <si>
    <t xml:space="preserve">wsl_VINmin</t>
  </si>
  <si>
    <t xml:space="preserve">Rad</t>
  </si>
  <si>
    <t xml:space="preserve">Q_VINmin</t>
  </si>
  <si>
    <t xml:space="preserve">Fcross_est</t>
  </si>
  <si>
    <t xml:space="preserve">Conservative. Set Fcross to be 1/5th the RHP zero frequency or 1/10th SW: whichever is lower</t>
  </si>
  <si>
    <t xml:space="preserve">fcross</t>
  </si>
  <si>
    <t xml:space="preserve">Desired Crossover frequency</t>
  </si>
  <si>
    <t xml:space="preserve">Gplant_fc_dB</t>
  </si>
  <si>
    <t xml:space="preserve">dB</t>
  </si>
  <si>
    <t xml:space="preserve">Plant gain at crossover frequency (dB)</t>
  </si>
  <si>
    <t xml:space="preserve">Gplant_fc</t>
  </si>
  <si>
    <t xml:space="preserve">Gain of the plant at the desired crossover frequency</t>
  </si>
  <si>
    <t xml:space="preserve">Gea_mid_calc</t>
  </si>
  <si>
    <t xml:space="preserve">Error Amplifier Mid-band gain to set cross over frequency correctly</t>
  </si>
  <si>
    <t xml:space="preserve">Fz_ea_1</t>
  </si>
  <si>
    <t xml:space="preserve">Set the fz_ea 1/10th the cross over frequency (Common approach)</t>
  </si>
  <si>
    <t xml:space="preserve">Fz_ea_2</t>
  </si>
  <si>
    <t xml:space="preserve">Set the fz_ea geometerically inbetween crossover and the wp_lf</t>
  </si>
  <si>
    <t xml:space="preserve">fz_ea_est</t>
  </si>
  <si>
    <t xml:space="preserve">fp_ea_est</t>
  </si>
  <si>
    <t xml:space="preserve">This should be set at or near the lowest RHP zero Frequency</t>
  </si>
  <si>
    <t xml:space="preserve">Set between 1/2 fsw and the RHPz in the application note. This is aggressive</t>
  </si>
  <si>
    <t xml:space="preserve">Rcomp_Calc</t>
  </si>
  <si>
    <t xml:space="preserve">Calculate on based on the desired Mid-band gain needed to set the crossover frequency</t>
  </si>
  <si>
    <t xml:space="preserve">RCOMP</t>
  </si>
  <si>
    <t xml:space="preserve">Type II compensation Resistort</t>
  </si>
  <si>
    <t xml:space="preserve">CCOMP_calc</t>
  </si>
  <si>
    <t xml:space="preserve">CCOMP</t>
  </si>
  <si>
    <t xml:space="preserve">Type II compensation Capacitor</t>
  </si>
  <si>
    <t xml:space="preserve">CHF_Calc_nom</t>
  </si>
  <si>
    <t xml:space="preserve">HF cap calculated based on nom input voltage, results in higher CHF and usually a little bit better margin</t>
  </si>
  <si>
    <t xml:space="preserve">CHF_Calc</t>
  </si>
  <si>
    <t xml:space="preserve">HF cap calculated based on min input voltage</t>
  </si>
  <si>
    <t xml:space="preserve">CHF</t>
  </si>
  <si>
    <t xml:space="preserve">Type II high frequency capacitor</t>
  </si>
  <si>
    <t xml:space="preserve">Step 7: Component Selection</t>
  </si>
  <si>
    <t xml:space="preserve">Id_AVG</t>
  </si>
  <si>
    <t xml:space="preserve">Suggested average current rating of diode. </t>
  </si>
  <si>
    <t xml:space="preserve">Vd_rect</t>
  </si>
  <si>
    <t xml:space="preserve">Rect Diode forward voltage drop</t>
  </si>
  <si>
    <t xml:space="preserve">Qrr</t>
  </si>
  <si>
    <t xml:space="preserve">C</t>
  </si>
  <si>
    <t xml:space="preserve">Shottky Reverse recovery charge</t>
  </si>
  <si>
    <t xml:space="preserve">MOSFET Parameters</t>
  </si>
  <si>
    <t xml:space="preserve">RDS_on_5V</t>
  </si>
  <si>
    <t xml:space="preserve">On-State Resistance at 5V VCC (BIAS &gt;= 5V), typical 45m, here use the simulation measurement, more accurate</t>
  </si>
  <si>
    <t xml:space="preserve">RDS_on_45</t>
  </si>
  <si>
    <t xml:space="preserve">On-State Resistance consider VCC with 45mOhm as base</t>
  </si>
  <si>
    <t xml:space="preserve">RDS_on</t>
  </si>
  <si>
    <r>
      <rPr>
        <sz val="10"/>
        <rFont val="Arial"/>
        <family val="2"/>
        <charset val="1"/>
      </rPr>
      <t xml:space="preserve">On-State Resistance with RDS_on_5V as base, assume proportional, R</t>
    </r>
    <r>
      <rPr>
        <vertAlign val="subscript"/>
        <sz val="10"/>
        <rFont val="Arial"/>
        <family val="2"/>
        <charset val="1"/>
      </rPr>
      <t xml:space="preserve">DS(on)</t>
    </r>
  </si>
  <si>
    <t xml:space="preserve">Qg_tot</t>
  </si>
  <si>
    <r>
      <rPr>
        <sz val="10"/>
        <rFont val="Arial"/>
        <family val="2"/>
        <charset val="1"/>
      </rPr>
      <t xml:space="preserve">Total Gate Charge, Q</t>
    </r>
    <r>
      <rPr>
        <vertAlign val="subscript"/>
        <sz val="10"/>
        <rFont val="Arial"/>
        <family val="2"/>
        <charset val="1"/>
      </rPr>
      <t xml:space="preserve">G</t>
    </r>
    <r>
      <rPr>
        <sz val="10"/>
        <rFont val="Arial"/>
        <family val="2"/>
        <charset val="1"/>
      </rPr>
      <t xml:space="preserve"> </t>
    </r>
  </si>
  <si>
    <t xml:space="preserve">Qgd</t>
  </si>
  <si>
    <r>
      <rPr>
        <sz val="10"/>
        <rFont val="Arial"/>
        <family val="2"/>
        <charset val="1"/>
      </rPr>
      <t xml:space="preserve">Gate-Drain Charge, Q</t>
    </r>
    <r>
      <rPr>
        <vertAlign val="subscript"/>
        <sz val="10"/>
        <rFont val="Arial"/>
        <family val="2"/>
        <charset val="1"/>
      </rPr>
      <t xml:space="preserve">GD</t>
    </r>
    <r>
      <rPr>
        <sz val="10"/>
        <rFont val="Arial"/>
        <family val="2"/>
        <charset val="1"/>
      </rPr>
      <t xml:space="preserve"> </t>
    </r>
  </si>
  <si>
    <t xml:space="preserve">Qgs</t>
  </si>
  <si>
    <r>
      <rPr>
        <sz val="10"/>
        <rFont val="Arial"/>
        <family val="2"/>
        <charset val="1"/>
      </rPr>
      <t xml:space="preserve">Gate-Source Charge, Q</t>
    </r>
    <r>
      <rPr>
        <vertAlign val="subscript"/>
        <sz val="10"/>
        <rFont val="Arial"/>
        <family val="2"/>
        <charset val="1"/>
      </rPr>
      <t xml:space="preserve">GS</t>
    </r>
    <r>
      <rPr>
        <sz val="10"/>
        <rFont val="Arial"/>
        <family val="2"/>
        <charset val="1"/>
      </rPr>
      <t xml:space="preserve"> </t>
    </r>
  </si>
  <si>
    <t xml:space="preserve">Rgate</t>
  </si>
  <si>
    <r>
      <rPr>
        <sz val="10"/>
        <rFont val="Arial"/>
        <family val="2"/>
        <charset val="1"/>
      </rPr>
      <t xml:space="preserve">Gate Resistance, R</t>
    </r>
    <r>
      <rPr>
        <vertAlign val="subscript"/>
        <sz val="10"/>
        <rFont val="Arial"/>
        <family val="2"/>
        <charset val="1"/>
      </rPr>
      <t xml:space="preserve">G</t>
    </r>
    <r>
      <rPr>
        <sz val="10"/>
        <rFont val="Arial"/>
        <family val="2"/>
        <charset val="1"/>
      </rPr>
      <t xml:space="preserve"> </t>
    </r>
  </si>
  <si>
    <t xml:space="preserve">Rgate_int</t>
  </si>
  <si>
    <t xml:space="preserve">Internal Gate resistance of the MOSFET driver.</t>
  </si>
  <si>
    <t xml:space="preserve">Need to double check this value</t>
  </si>
  <si>
    <t xml:space="preserve">gfs</t>
  </si>
  <si>
    <t xml:space="preserve">S</t>
  </si>
  <si>
    <r>
      <rPr>
        <sz val="10"/>
        <rFont val="Arial"/>
        <family val="2"/>
        <charset val="1"/>
      </rPr>
      <t xml:space="preserve">Transconductance, g</t>
    </r>
    <r>
      <rPr>
        <vertAlign val="subscript"/>
        <sz val="10"/>
        <rFont val="Arial"/>
        <family val="2"/>
        <charset val="1"/>
      </rPr>
      <t xml:space="preserve">FS</t>
    </r>
    <r>
      <rPr>
        <sz val="10"/>
        <rFont val="Arial"/>
        <family val="2"/>
        <charset val="1"/>
      </rPr>
      <t xml:space="preserve"> </t>
    </r>
  </si>
  <si>
    <t xml:space="preserve">Vth</t>
  </si>
  <si>
    <r>
      <rPr>
        <sz val="10"/>
        <rFont val="Arial"/>
        <family val="2"/>
        <charset val="1"/>
      </rPr>
      <t xml:space="preserve">Gate-Source Threshold Voltage, V</t>
    </r>
    <r>
      <rPr>
        <vertAlign val="subscript"/>
        <sz val="10"/>
        <rFont val="Arial"/>
        <family val="2"/>
        <charset val="1"/>
      </rPr>
      <t xml:space="preserve">TH</t>
    </r>
    <r>
      <rPr>
        <sz val="10"/>
        <rFont val="Arial"/>
        <family val="2"/>
        <charset val="1"/>
      </rPr>
      <t xml:space="preserve"> </t>
    </r>
  </si>
  <si>
    <t xml:space="preserve">Vcc_real</t>
  </si>
  <si>
    <t xml:space="preserve">Real VCC voltage. Consider the case when bias/vin&lt;5V</t>
  </si>
  <si>
    <t xml:space="preserve">Vsp</t>
  </si>
  <si>
    <t xml:space="preserve">Gate voltage when MOSFET begins conducting current</t>
  </si>
  <si>
    <t xml:space="preserve">tr_sw</t>
  </si>
  <si>
    <t xml:space="preserve">Rise time of the switch node</t>
  </si>
  <si>
    <t xml:space="preserve">tf_sw</t>
  </si>
  <si>
    <t xml:space="preserve">Fall time of the switch node</t>
  </si>
  <si>
    <t xml:space="preserve">tr_sw_fix</t>
  </si>
  <si>
    <t xml:space="preserve">tf_sw_fix</t>
  </si>
  <si>
    <t xml:space="preserve">Temperature</t>
  </si>
  <si>
    <t xml:space="preserve">Tk</t>
  </si>
  <si>
    <t xml:space="preserve">degC/W</t>
  </si>
  <si>
    <t xml:space="preserve">Temperature coefficient for iteration</t>
  </si>
  <si>
    <t xml:space="preserve">Tk_f</t>
  </si>
  <si>
    <t xml:space="preserve">Temperature coefficient</t>
  </si>
  <si>
    <t xml:space="preserve">Ta</t>
  </si>
  <si>
    <t xml:space="preserve">degC</t>
  </si>
  <si>
    <t xml:space="preserve">Ambient temperature (add to input)</t>
  </si>
  <si>
    <t xml:space="preserve">Pre-Calc</t>
  </si>
  <si>
    <t xml:space="preserve">Operation Variables</t>
  </si>
  <si>
    <t xml:space="preserve">Duty Cycle</t>
  </si>
  <si>
    <t xml:space="preserve">Inductor</t>
  </si>
  <si>
    <t xml:space="preserve">MOSFET</t>
  </si>
  <si>
    <t xml:space="preserve">Diode</t>
  </si>
  <si>
    <t xml:space="preserve">Other Losses</t>
  </si>
  <si>
    <t xml:space="preserve">Total  IC Losses</t>
  </si>
  <si>
    <t xml:space="preserve">Total Losses</t>
  </si>
  <si>
    <t xml:space="preserve">Total IC losses</t>
  </si>
  <si>
    <t xml:space="preserve">VIN</t>
  </si>
  <si>
    <t xml:space="preserve">IIN</t>
  </si>
  <si>
    <t xml:space="preserve">DCM/CCM</t>
  </si>
  <si>
    <t xml:space="preserve">DC</t>
  </si>
  <si>
    <t xml:space="preserve">DC_off</t>
  </si>
  <si>
    <t xml:space="preserve">dIL</t>
  </si>
  <si>
    <r>
      <rPr>
        <sz val="11"/>
        <color theme="1"/>
        <rFont val="Calibri"/>
        <family val="2"/>
        <charset val="1"/>
      </rPr>
      <t xml:space="preserve">IL</t>
    </r>
    <r>
      <rPr>
        <vertAlign val="subscript"/>
        <sz val="11"/>
        <color theme="1"/>
        <rFont val="Calibri"/>
        <family val="2"/>
        <charset val="1"/>
      </rPr>
      <t xml:space="preserve">PEAK</t>
    </r>
  </si>
  <si>
    <r>
      <rPr>
        <sz val="11"/>
        <color theme="1"/>
        <rFont val="Calibri"/>
        <family val="2"/>
        <charset val="1"/>
      </rPr>
      <t xml:space="preserve">IL</t>
    </r>
    <r>
      <rPr>
        <vertAlign val="subscript"/>
        <sz val="11"/>
        <color theme="1"/>
        <rFont val="Calibri"/>
        <family val="2"/>
        <charset val="1"/>
      </rPr>
      <t xml:space="preserve">RMS</t>
    </r>
  </si>
  <si>
    <r>
      <rPr>
        <sz val="11"/>
        <color theme="1"/>
        <rFont val="Calibri"/>
        <family val="2"/>
        <charset val="1"/>
      </rPr>
      <t xml:space="preserve">P</t>
    </r>
    <r>
      <rPr>
        <vertAlign val="subscript"/>
        <sz val="11"/>
        <color theme="1"/>
        <rFont val="Calibri"/>
        <family val="2"/>
        <charset val="1"/>
      </rPr>
      <t xml:space="preserve">Lac</t>
    </r>
    <r>
      <rPr>
        <sz val="11"/>
        <color theme="1"/>
        <rFont val="Calibri"/>
        <family val="2"/>
        <charset val="1"/>
      </rPr>
      <t xml:space="preserve"> (W)</t>
    </r>
  </si>
  <si>
    <r>
      <rPr>
        <sz val="11"/>
        <color theme="1"/>
        <rFont val="Calibri"/>
        <family val="2"/>
        <charset val="1"/>
      </rPr>
      <t xml:space="preserve">P</t>
    </r>
    <r>
      <rPr>
        <vertAlign val="subscript"/>
        <sz val="11"/>
        <color theme="1"/>
        <rFont val="Calibri"/>
        <family val="2"/>
        <charset val="1"/>
      </rPr>
      <t xml:space="preserve">L_DCR</t>
    </r>
    <r>
      <rPr>
        <sz val="11"/>
        <color theme="1"/>
        <rFont val="Calibri"/>
        <family val="2"/>
        <charset val="1"/>
      </rPr>
      <t xml:space="preserve"> (W)</t>
    </r>
  </si>
  <si>
    <r>
      <rPr>
        <sz val="11"/>
        <color theme="1"/>
        <rFont val="Calibri"/>
        <family val="2"/>
        <charset val="1"/>
      </rPr>
      <t xml:space="preserve">P</t>
    </r>
    <r>
      <rPr>
        <vertAlign val="subscript"/>
        <sz val="11"/>
        <color theme="1"/>
        <rFont val="Calibri"/>
        <family val="2"/>
        <charset val="1"/>
      </rPr>
      <t xml:space="preserve">L_tot</t>
    </r>
    <r>
      <rPr>
        <sz val="11"/>
        <color theme="1"/>
        <rFont val="Calibri"/>
        <family val="2"/>
        <charset val="1"/>
      </rPr>
      <t xml:space="preserve"> (W)</t>
    </r>
  </si>
  <si>
    <r>
      <rPr>
        <sz val="11"/>
        <color theme="1"/>
        <rFont val="Calibri"/>
        <family val="2"/>
        <charset val="1"/>
      </rPr>
      <t xml:space="preserve">ISW</t>
    </r>
    <r>
      <rPr>
        <vertAlign val="subscript"/>
        <sz val="11"/>
        <color theme="1"/>
        <rFont val="Calibri"/>
        <family val="2"/>
        <charset val="1"/>
      </rPr>
      <t xml:space="preserve">AVG </t>
    </r>
    <r>
      <rPr>
        <sz val="11"/>
        <color theme="1"/>
        <rFont val="Calibri"/>
        <family val="2"/>
        <charset val="1"/>
      </rPr>
      <t xml:space="preserve">(A)</t>
    </r>
  </si>
  <si>
    <r>
      <rPr>
        <sz val="11"/>
        <color theme="1"/>
        <rFont val="Calibri"/>
        <family val="2"/>
        <charset val="1"/>
      </rPr>
      <t xml:space="preserve">ISW</t>
    </r>
    <r>
      <rPr>
        <vertAlign val="subscript"/>
        <sz val="11"/>
        <color theme="1"/>
        <rFont val="Calibri"/>
        <family val="2"/>
        <charset val="1"/>
      </rPr>
      <t xml:space="preserve">RMS</t>
    </r>
  </si>
  <si>
    <r>
      <rPr>
        <sz val="11"/>
        <color theme="1"/>
        <rFont val="Calibri"/>
        <family val="2"/>
        <charset val="1"/>
      </rPr>
      <t xml:space="preserve">P</t>
    </r>
    <r>
      <rPr>
        <vertAlign val="subscript"/>
        <sz val="11"/>
        <color theme="1"/>
        <rFont val="Calibri"/>
        <family val="2"/>
        <charset val="1"/>
      </rPr>
      <t xml:space="preserve">Q_COND </t>
    </r>
    <r>
      <rPr>
        <sz val="11"/>
        <color theme="1"/>
        <rFont val="Calibri"/>
        <family val="2"/>
        <charset val="1"/>
      </rPr>
      <t xml:space="preserve">(W)</t>
    </r>
  </si>
  <si>
    <r>
      <rPr>
        <sz val="11"/>
        <color theme="1"/>
        <rFont val="Calibri"/>
        <family val="2"/>
        <charset val="1"/>
      </rPr>
      <t xml:space="preserve">P</t>
    </r>
    <r>
      <rPr>
        <vertAlign val="subscript"/>
        <sz val="11"/>
        <color theme="1"/>
        <rFont val="Calibri"/>
        <family val="2"/>
        <charset val="1"/>
      </rPr>
      <t xml:space="preserve">Q_SW </t>
    </r>
    <r>
      <rPr>
        <sz val="11"/>
        <color theme="1"/>
        <rFont val="Calibri"/>
        <family val="2"/>
        <charset val="1"/>
      </rPr>
      <t xml:space="preserve">(W)</t>
    </r>
  </si>
  <si>
    <r>
      <rPr>
        <sz val="11"/>
        <color theme="1"/>
        <rFont val="Calibri"/>
        <family val="2"/>
        <charset val="1"/>
      </rPr>
      <t xml:space="preserve">P</t>
    </r>
    <r>
      <rPr>
        <vertAlign val="subscript"/>
        <sz val="11"/>
        <color theme="1"/>
        <rFont val="Calibri"/>
        <family val="2"/>
        <charset val="1"/>
      </rPr>
      <t xml:space="preserve">Q_tot </t>
    </r>
    <r>
      <rPr>
        <sz val="11"/>
        <color theme="1"/>
        <rFont val="Calibri"/>
        <family val="2"/>
        <charset val="1"/>
      </rPr>
      <t xml:space="preserve">(W)</t>
    </r>
  </si>
  <si>
    <r>
      <rPr>
        <sz val="11"/>
        <color theme="1"/>
        <rFont val="Calibri"/>
        <family val="2"/>
        <charset val="1"/>
      </rPr>
      <t xml:space="preserve">ID</t>
    </r>
    <r>
      <rPr>
        <vertAlign val="subscript"/>
        <sz val="11"/>
        <color theme="1"/>
        <rFont val="Calibri"/>
        <family val="2"/>
        <charset val="1"/>
      </rPr>
      <t xml:space="preserve">AVG </t>
    </r>
    <r>
      <rPr>
        <sz val="11"/>
        <color theme="1"/>
        <rFont val="Calibri"/>
        <family val="2"/>
        <charset val="1"/>
      </rPr>
      <t xml:space="preserve">(A)</t>
    </r>
  </si>
  <si>
    <r>
      <rPr>
        <sz val="11"/>
        <color theme="1"/>
        <rFont val="Calibri"/>
        <family val="2"/>
        <charset val="1"/>
      </rPr>
      <t xml:space="preserve">ID</t>
    </r>
    <r>
      <rPr>
        <vertAlign val="subscript"/>
        <sz val="11"/>
        <color theme="1"/>
        <rFont val="Calibri"/>
        <family val="2"/>
        <charset val="1"/>
      </rPr>
      <t xml:space="preserve">RMS</t>
    </r>
  </si>
  <si>
    <r>
      <rPr>
        <sz val="11"/>
        <color theme="1"/>
        <rFont val="Calibri"/>
        <family val="2"/>
        <charset val="1"/>
      </rPr>
      <t xml:space="preserve">P</t>
    </r>
    <r>
      <rPr>
        <vertAlign val="subscript"/>
        <sz val="11"/>
        <color theme="1"/>
        <rFont val="Calibri"/>
        <family val="2"/>
        <charset val="1"/>
      </rPr>
      <t xml:space="preserve">D_COND </t>
    </r>
    <r>
      <rPr>
        <sz val="11"/>
        <color theme="1"/>
        <rFont val="Calibri"/>
        <family val="2"/>
        <charset val="1"/>
      </rPr>
      <t xml:space="preserve">(W)</t>
    </r>
  </si>
  <si>
    <r>
      <rPr>
        <sz val="11"/>
        <color theme="1"/>
        <rFont val="Calibri"/>
        <family val="2"/>
        <charset val="1"/>
      </rPr>
      <t xml:space="preserve">P</t>
    </r>
    <r>
      <rPr>
        <vertAlign val="subscript"/>
        <sz val="11"/>
        <color theme="1"/>
        <rFont val="Calibri"/>
        <family val="2"/>
        <charset val="1"/>
      </rPr>
      <t xml:space="preserve">D_SW </t>
    </r>
    <r>
      <rPr>
        <sz val="11"/>
        <color theme="1"/>
        <rFont val="Calibri"/>
        <family val="2"/>
        <charset val="1"/>
      </rPr>
      <t xml:space="preserve">(W)</t>
    </r>
  </si>
  <si>
    <r>
      <rPr>
        <sz val="11"/>
        <color theme="1"/>
        <rFont val="Calibri"/>
        <family val="2"/>
        <charset val="1"/>
      </rPr>
      <t xml:space="preserve">P</t>
    </r>
    <r>
      <rPr>
        <vertAlign val="subscript"/>
        <sz val="11"/>
        <color theme="1"/>
        <rFont val="Calibri"/>
        <family val="2"/>
        <charset val="1"/>
      </rPr>
      <t xml:space="preserve">D_tot </t>
    </r>
    <r>
      <rPr>
        <sz val="11"/>
        <color theme="1"/>
        <rFont val="Calibri"/>
        <family val="2"/>
        <charset val="1"/>
      </rPr>
      <t xml:space="preserve">(W)</t>
    </r>
  </si>
  <si>
    <r>
      <rPr>
        <sz val="11"/>
        <color theme="1"/>
        <rFont val="Calibri"/>
        <family val="2"/>
        <charset val="1"/>
      </rPr>
      <t xml:space="preserve">P</t>
    </r>
    <r>
      <rPr>
        <vertAlign val="subscript"/>
        <sz val="11"/>
        <color theme="1"/>
        <rFont val="Calibri"/>
        <family val="2"/>
        <charset val="1"/>
      </rPr>
      <t xml:space="preserve">RCS</t>
    </r>
    <r>
      <rPr>
        <sz val="11"/>
        <color theme="1"/>
        <rFont val="Calibri"/>
        <family val="2"/>
        <charset val="1"/>
      </rPr>
      <t xml:space="preserve"> (W)</t>
    </r>
  </si>
  <si>
    <r>
      <rPr>
        <sz val="11"/>
        <color theme="1"/>
        <rFont val="Calibri"/>
        <family val="2"/>
        <charset val="1"/>
      </rPr>
      <t xml:space="preserve">P</t>
    </r>
    <r>
      <rPr>
        <vertAlign val="subscript"/>
        <sz val="11"/>
        <color theme="1"/>
        <rFont val="Calibri"/>
        <family val="2"/>
        <charset val="1"/>
      </rPr>
      <t xml:space="preserve">G_drv</t>
    </r>
    <r>
      <rPr>
        <sz val="11"/>
        <color theme="1"/>
        <rFont val="Calibri"/>
        <family val="2"/>
        <charset val="1"/>
      </rPr>
      <t xml:space="preserve"> (W)</t>
    </r>
  </si>
  <si>
    <r>
      <rPr>
        <sz val="11"/>
        <color theme="1"/>
        <rFont val="Calibri"/>
        <family val="2"/>
        <charset val="1"/>
      </rPr>
      <t xml:space="preserve">P</t>
    </r>
    <r>
      <rPr>
        <vertAlign val="subscript"/>
        <sz val="11"/>
        <color theme="1"/>
        <rFont val="Calibri"/>
        <family val="2"/>
        <charset val="1"/>
      </rPr>
      <t xml:space="preserve">IQ</t>
    </r>
    <r>
      <rPr>
        <sz val="11"/>
        <color theme="1"/>
        <rFont val="Calibri"/>
        <family val="2"/>
        <charset val="1"/>
      </rPr>
      <t xml:space="preserve"> (W)</t>
    </r>
  </si>
  <si>
    <r>
      <rPr>
        <sz val="11"/>
        <color theme="1"/>
        <rFont val="Calibri"/>
        <family val="2"/>
        <charset val="1"/>
      </rPr>
      <t xml:space="preserve">P</t>
    </r>
    <r>
      <rPr>
        <vertAlign val="subscript"/>
        <sz val="11"/>
        <color theme="1"/>
        <rFont val="Calibri"/>
        <family val="2"/>
        <charset val="1"/>
      </rPr>
      <t xml:space="preserve">TOTAL</t>
    </r>
    <r>
      <rPr>
        <sz val="11"/>
        <color theme="1"/>
        <rFont val="Calibri"/>
        <family val="2"/>
        <charset val="1"/>
      </rPr>
      <t xml:space="preserve"> (W)</t>
    </r>
  </si>
  <si>
    <t xml:space="preserve">Rdson</t>
  </si>
  <si>
    <r>
      <rPr>
        <sz val="11"/>
        <color theme="1"/>
        <rFont val="Calibri"/>
        <family val="2"/>
        <charset val="1"/>
      </rPr>
      <t xml:space="preserve">P</t>
    </r>
    <r>
      <rPr>
        <vertAlign val="subscript"/>
        <sz val="11"/>
        <color theme="1"/>
        <rFont val="Calibri"/>
        <family val="2"/>
        <charset val="1"/>
      </rPr>
      <t xml:space="preserve">OUT</t>
    </r>
    <r>
      <rPr>
        <sz val="11"/>
        <color theme="1"/>
        <rFont val="Calibri"/>
        <family val="2"/>
        <charset val="1"/>
      </rPr>
      <t xml:space="preserve"> (W)</t>
    </r>
  </si>
  <si>
    <t xml:space="preserve">Eff</t>
  </si>
  <si>
    <r>
      <rPr>
        <sz val="11"/>
        <color theme="1"/>
        <rFont val="Calibri"/>
        <family val="2"/>
        <charset val="1"/>
      </rPr>
      <t xml:space="preserve">P</t>
    </r>
    <r>
      <rPr>
        <sz val="8"/>
        <color theme="1"/>
        <rFont val="Calibri"/>
        <family val="2"/>
        <charset val="1"/>
      </rPr>
      <t xml:space="preserve">IC</t>
    </r>
    <r>
      <rPr>
        <sz val="11"/>
        <color theme="1"/>
        <rFont val="Calibri"/>
        <family val="2"/>
        <charset val="1"/>
      </rPr>
      <t xml:space="preserve">(W)</t>
    </r>
  </si>
  <si>
    <t xml:space="preserve">VIN_VAR</t>
  </si>
  <si>
    <t xml:space="preserve">Steps</t>
  </si>
  <si>
    <t xml:space="preserve">Step size</t>
  </si>
  <si>
    <t xml:space="preserve">temp</t>
  </si>
  <si>
    <t xml:space="preserve">Calculations</t>
  </si>
  <si>
    <t xml:space="preserve">Plant Transfer Function</t>
  </si>
  <si>
    <t xml:space="preserve">Error Amplifier</t>
  </si>
  <si>
    <t xml:space="preserve">Open Loop Response</t>
  </si>
  <si>
    <t xml:space="preserve">wp_lf</t>
  </si>
  <si>
    <t xml:space="preserve">wz_esr</t>
  </si>
  <si>
    <t xml:space="preserve">Sampling</t>
  </si>
  <si>
    <t xml:space="preserve">Total</t>
  </si>
  <si>
    <t xml:space="preserve">wp0_ea</t>
  </si>
  <si>
    <t xml:space="preserve">wp1_ea</t>
  </si>
  <si>
    <t xml:space="preserve">wz_ea</t>
  </si>
  <si>
    <t xml:space="preserve">ADC</t>
  </si>
  <si>
    <t xml:space="preserve">Complex</t>
  </si>
  <si>
    <t xml:space="preserve">Gain</t>
  </si>
  <si>
    <t xml:space="preserve">Phase</t>
  </si>
  <si>
    <t xml:space="preserve">COMPLEX</t>
  </si>
  <si>
    <t xml:space="preserve">ADC_ea</t>
  </si>
  <si>
    <t xml:space="preserve">Gain </t>
  </si>
  <si>
    <t xml:space="preserve">Frcoss (VIN)min</t>
  </si>
  <si>
    <t xml:space="preserve">Fcross</t>
  </si>
  <si>
    <t xml:space="preserve">Input Parameters</t>
  </si>
  <si>
    <t xml:space="preserve">wz_RHP</t>
  </si>
  <si>
    <t xml:space="preserve">XOVER SEARCH</t>
  </si>
  <si>
    <t xml:space="preserve">xover</t>
  </si>
  <si>
    <t xml:space="preserve">phase margin</t>
  </si>
  <si>
    <t xml:space="preserve">Plant Parameters</t>
  </si>
  <si>
    <t xml:space="preserve">Selected VIN</t>
  </si>
  <si>
    <t xml:space="preserve">Variable input voltage</t>
  </si>
  <si>
    <t xml:space="preserve">IOUT_VAR</t>
  </si>
  <si>
    <t xml:space="preserve">Variable output current (Need to add this in</t>
  </si>
  <si>
    <t xml:space="preserve">Frequency</t>
  </si>
  <si>
    <t xml:space="preserve">Gain Cross</t>
  </si>
  <si>
    <t xml:space="preserve">Phase Cross</t>
  </si>
  <si>
    <t xml:space="preserve">Output Voltage</t>
  </si>
  <si>
    <t xml:space="preserve">Component Selection</t>
  </si>
  <si>
    <t xml:space="preserve">LM</t>
  </si>
  <si>
    <t xml:space="preserve">filter Inductor</t>
  </si>
  <si>
    <t xml:space="preserve">R_cs</t>
  </si>
  <si>
    <t xml:space="preserve">Current sense resi</t>
  </si>
  <si>
    <t xml:space="preserve">External Slope Compensation Resistor</t>
  </si>
  <si>
    <t xml:space="preserve">Rsl_int</t>
  </si>
  <si>
    <t xml:space="preserve">Not the real value, but together gives 0.5V slope referenced to COMP</t>
  </si>
  <si>
    <t xml:space="preserve">Isl</t>
  </si>
  <si>
    <t xml:space="preserve">Gcomp</t>
  </si>
  <si>
    <t xml:space="preserve">Scale down factor of the interal comp voltage divider</t>
  </si>
  <si>
    <t xml:space="preserve">DC gain of the plant function</t>
  </si>
  <si>
    <t xml:space="preserve">Low Frequency Pole</t>
  </si>
  <si>
    <t xml:space="preserve">Gain of open loop at wp_Lf</t>
  </si>
  <si>
    <t xml:space="preserve">wz_rhp</t>
  </si>
  <si>
    <t xml:space="preserve">RHPz zero of boost converter</t>
  </si>
  <si>
    <t xml:space="preserve">ESR zero cause by output capacitance</t>
  </si>
  <si>
    <t xml:space="preserve">wsl</t>
  </si>
  <si>
    <t xml:space="preserve">Q</t>
  </si>
  <si>
    <t xml:space="preserve">Compensation Components</t>
  </si>
  <si>
    <t xml:space="preserve">Top feedback resistor</t>
  </si>
  <si>
    <t xml:space="preserve">Bottom feedback resistor</t>
  </si>
  <si>
    <t xml:space="preserve">Adc_ea</t>
  </si>
  <si>
    <t xml:space="preserve">Error Amplifier Zero</t>
  </si>
  <si>
    <t xml:space="preserve">Error Amplifier pole at the origin</t>
  </si>
  <si>
    <t xml:space="preserve">Error Amplifier pole at high frequencies</t>
  </si>
  <si>
    <t xml:space="preserve">EXCEL Constants / Values / IC Limits</t>
  </si>
  <si>
    <t xml:space="preserve">IC Duty Cycle Limitation: </t>
  </si>
  <si>
    <t xml:space="preserve">D_2p2_min</t>
  </si>
  <si>
    <t xml:space="preserve">Minimum max duty cycle at 2p2MHZ operation</t>
  </si>
  <si>
    <t xml:space="preserve">t_off_max</t>
  </si>
  <si>
    <t xml:space="preserve">Maximum forced off time</t>
  </si>
  <si>
    <t xml:space="preserve">D_2p2_nom</t>
  </si>
  <si>
    <t xml:space="preserve">T_off_nom</t>
  </si>
  <si>
    <t xml:space="preserve">nominal forced off time</t>
  </si>
  <si>
    <t xml:space="preserve">D_2p2_max</t>
  </si>
  <si>
    <t xml:space="preserve">T_off_min</t>
  </si>
  <si>
    <t xml:space="preserve">Minimum forced off time</t>
  </si>
  <si>
    <t xml:space="preserve">D_limit_min</t>
  </si>
  <si>
    <t xml:space="preserve">Min max duty cycle at low frequency</t>
  </si>
  <si>
    <t xml:space="preserve">D_limit_nom</t>
  </si>
  <si>
    <t xml:space="preserve">Nomminal max duty cycle at low frequency</t>
  </si>
  <si>
    <t xml:space="preserve">D_limit_max</t>
  </si>
  <si>
    <t xml:space="preserve">Maximum max duty cycle at low frequency</t>
  </si>
  <si>
    <t xml:space="preserve">Forced off time limit? [2 True, 1 False]</t>
  </si>
  <si>
    <t xml:space="preserve">Dc_Limit</t>
  </si>
  <si>
    <t xml:space="preserve">Max duty cycle of LM5155 at Fsw</t>
  </si>
  <si>
    <t xml:space="preserve">ton_min</t>
  </si>
  <si>
    <t xml:space="preserve">Typical Ton minimum value</t>
  </si>
  <si>
    <t xml:space="preserve">Slope Compensation</t>
  </si>
  <si>
    <t xml:space="preserve">Vcl</t>
  </si>
  <si>
    <t xml:space="preserve">Current Limit Value. See datsheet for Parameters</t>
  </si>
  <si>
    <t xml:space="preserve">Intenal step down of the divider</t>
  </si>
  <si>
    <t xml:space="preserve">Acs</t>
  </si>
  <si>
    <t xml:space="preserve">Current sense Amplifier Gain (1 for this device)</t>
  </si>
  <si>
    <t xml:space="preserve">V/I</t>
  </si>
  <si>
    <t xml:space="preserve">Essential sensing resistor, switch current to comp transfer ratio: dV_COMP/dI_SW</t>
  </si>
  <si>
    <t xml:space="preserve">Vref</t>
  </si>
  <si>
    <t xml:space="preserve">Reference voltage</t>
  </si>
  <si>
    <t xml:space="preserve">gm_ea</t>
  </si>
  <si>
    <t xml:space="preserve">A/V</t>
  </si>
  <si>
    <t xml:space="preserve">Error Amplifier Gain</t>
  </si>
  <si>
    <t xml:space="preserve">Soft-Start</t>
  </si>
  <si>
    <t xml:space="preserve">Soft-start capacitor charge current</t>
  </si>
  <si>
    <t xml:space="preserve">UVLO Thresholds</t>
  </si>
  <si>
    <t xml:space="preserve">Rising Threshold (See datasheet for more details)</t>
  </si>
  <si>
    <t xml:space="preserve">Falling threshold (See datasheet for more details)</t>
  </si>
  <si>
    <t xml:space="preserve">UVLO current hysteresis</t>
  </si>
  <si>
    <t xml:space="preserve">VCC regulator</t>
  </si>
  <si>
    <t xml:space="preserve">Vcc</t>
  </si>
  <si>
    <t xml:space="preserve">Regulated output voltage of internal LDO. Can change if this is externally biased.</t>
  </si>
  <si>
    <t xml:space="preserve">IQ current</t>
  </si>
  <si>
    <t xml:space="preserve">IQ </t>
  </si>
  <si>
    <t xml:space="preserve">Non-switching IQ current</t>
  </si>
  <si>
    <t xml:space="preserve">vout</t>
  </si>
  <si>
    <t xml:space="preserve">vin</t>
  </si>
  <si>
    <t xml:space="preserve">il pk</t>
  </si>
  <si>
    <t xml:space="preserve">Operation Raange</t>
  </si>
  <si>
    <t xml:space="preserve">Vin_op_min</t>
  </si>
  <si>
    <t xml:space="preserve">Minimum operating voltage</t>
  </si>
  <si>
    <t xml:space="preserve">x</t>
  </si>
  <si>
    <t xml:space="preserve">vin_max &lt; vin_max_58 &amp;&amp; vout &lt; vout_58</t>
  </si>
  <si>
    <t xml:space="preserve">Vin_op_max_57</t>
  </si>
  <si>
    <t xml:space="preserve">Maximum BIAS pin operating voltage of LM5157</t>
  </si>
  <si>
    <t xml:space="preserve">y</t>
  </si>
  <si>
    <t xml:space="preserve">vin_max &lt; ving_57 &amp;&amp; vout &lt; vout_57</t>
  </si>
  <si>
    <t xml:space="preserve">Vout_op_max_57</t>
  </si>
  <si>
    <t xml:space="preserve">Maximum Boost Converter Output  of LM5157</t>
  </si>
  <si>
    <t xml:space="preserve">Vin_op_max_58</t>
  </si>
  <si>
    <t xml:space="preserve">Maximum BIAS pin operating voltage  of LM5158</t>
  </si>
  <si>
    <t xml:space="preserve">Vout_op_max_58</t>
  </si>
  <si>
    <t xml:space="preserve">Maximum Boost Converter Output  of LM5158</t>
  </si>
  <si>
    <t xml:space="preserve">lm51581</t>
  </si>
  <si>
    <t xml:space="preserve">if il pk &lt; isw_581 &amp; x</t>
  </si>
  <si>
    <t xml:space="preserve">Isw_lim_57</t>
  </si>
  <si>
    <t xml:space="preserve">Internal MOSFET Current Limit for LM5157</t>
  </si>
  <si>
    <t xml:space="preserve">lm5158</t>
  </si>
  <si>
    <t xml:space="preserve">if il pk &gt; isw_581 &amp;&amp;  &lt; isw_58  &amp;&amp; x</t>
  </si>
  <si>
    <t xml:space="preserve">Isw_lim_571</t>
  </si>
  <si>
    <t xml:space="preserve">Internal MOSFET Current Limit for LM51571</t>
  </si>
  <si>
    <t xml:space="preserve">lm51571</t>
  </si>
  <si>
    <t xml:space="preserve">if il pk &gt; isw_58 &amp;&amp; &lt;isw_571  &amp;&amp; y</t>
  </si>
  <si>
    <t xml:space="preserve">Isw_lim_58</t>
  </si>
  <si>
    <t xml:space="preserve">Internal MOSFET Current Limit for LM5158</t>
  </si>
  <si>
    <t xml:space="preserve">lm5157</t>
  </si>
  <si>
    <t xml:space="preserve">if il pk &gt; isw_571 &amp;&amp; v&lt;isw_57 &amp;&amp; y</t>
  </si>
  <si>
    <t xml:space="preserve">Isw_lim_581</t>
  </si>
  <si>
    <t xml:space="preserve">Internal MOSFET Current Limit for LM51581</t>
  </si>
  <si>
    <t xml:space="preserve">if vout &gt; vout_58 &amp;&amp; il pk &gt; isw_57  &amp;&amp; vin &gt; vin_58 = no device</t>
  </si>
  <si>
    <t xml:space="preserve">Ipk_lim_margin</t>
  </si>
  <si>
    <t xml:space="preserve">Minimum peak current limit margin percentage</t>
  </si>
  <si>
    <t xml:space="preserve">Acs_57</t>
  </si>
  <si>
    <t xml:space="preserve">R_cs_57</t>
  </si>
  <si>
    <t xml:space="preserve">Acs_58</t>
  </si>
  <si>
    <t xml:space="preserve">R_cs_58</t>
  </si>
  <si>
    <t xml:space="preserve">Lookup Table for Schematic</t>
  </si>
  <si>
    <t xml:space="preserve">sch_LM5157</t>
  </si>
  <si>
    <t xml:space="preserve">LM51571</t>
  </si>
  <si>
    <t xml:space="preserve">sch_LM51571</t>
  </si>
  <si>
    <t xml:space="preserve">LM5158</t>
  </si>
  <si>
    <t xml:space="preserve">sch_LM5158</t>
  </si>
  <si>
    <t xml:space="preserve">LM51581</t>
  </si>
  <si>
    <t xml:space="preserve">sch_LM51581</t>
  </si>
  <si>
    <t xml:space="preserve">Input Voltage</t>
  </si>
  <si>
    <t xml:space="preserve">Lookup Table for Current Limit</t>
  </si>
  <si>
    <t xml:space="preserve">Vin_op_max_s</t>
  </si>
  <si>
    <t xml:space="preserve">Selected Device Input Voltage Limit</t>
  </si>
  <si>
    <t xml:space="preserve">Vo_op_max_s</t>
  </si>
  <si>
    <t xml:space="preserve">Selected Device Output Voltage Limit</t>
  </si>
</sst>
</file>

<file path=xl/styles.xml><?xml version="1.0" encoding="utf-8"?>
<styleSheet xmlns="http://schemas.openxmlformats.org/spreadsheetml/2006/main">
  <numFmts count="14">
    <numFmt numFmtId="164" formatCode="General"/>
    <numFmt numFmtId="165" formatCode="_(* #,##0.00_);_(* \(#,##0.00\);_(* \-??_);_(@_)"/>
    <numFmt numFmtId="166" formatCode="@"/>
    <numFmt numFmtId="167" formatCode="0.00"/>
    <numFmt numFmtId="168" formatCode="General"/>
    <numFmt numFmtId="169" formatCode="0"/>
    <numFmt numFmtId="170" formatCode="0.000"/>
    <numFmt numFmtId="171" formatCode="0.000E+00"/>
    <numFmt numFmtId="172" formatCode="0.00E+00"/>
    <numFmt numFmtId="173" formatCode="0.0000E+00"/>
    <numFmt numFmtId="174" formatCode="0.0000"/>
    <numFmt numFmtId="175" formatCode="0.0"/>
    <numFmt numFmtId="176" formatCode="0.0E+00"/>
    <numFmt numFmtId="177" formatCode="##0.0E+0"/>
  </numFmts>
  <fonts count="68">
    <font>
      <sz val="11"/>
      <color theme="1"/>
      <name val="Calibri"/>
      <family val="2"/>
      <charset val="1"/>
    </font>
    <font>
      <sz val="10"/>
      <name val="Arial"/>
      <family val="0"/>
    </font>
    <font>
      <sz val="10"/>
      <name val="Arial"/>
      <family val="0"/>
    </font>
    <font>
      <sz val="10"/>
      <name val="Arial"/>
      <family val="0"/>
    </font>
    <font>
      <sz val="10"/>
      <name val="Arial"/>
      <family val="2"/>
      <charset val="1"/>
    </font>
    <font>
      <sz val="11"/>
      <name val="Calibri"/>
      <family val="2"/>
      <charset val="1"/>
    </font>
    <font>
      <sz val="28"/>
      <color theme="0"/>
      <name val="Calibri"/>
      <family val="2"/>
      <charset val="1"/>
    </font>
    <font>
      <b val="true"/>
      <sz val="11"/>
      <color theme="0"/>
      <name val="Calibri"/>
      <family val="2"/>
      <charset val="1"/>
    </font>
    <font>
      <u val="single"/>
      <sz val="11"/>
      <color theme="10"/>
      <name val="Calibri"/>
      <family val="2"/>
      <charset val="1"/>
    </font>
    <font>
      <b val="true"/>
      <sz val="11"/>
      <color rgb="FF0070C0"/>
      <name val="Calibri"/>
      <family val="2"/>
      <charset val="1"/>
    </font>
    <font>
      <sz val="10"/>
      <color theme="1"/>
      <name val="Calibri"/>
      <family val="2"/>
      <charset val="1"/>
    </font>
    <font>
      <vertAlign val="subscript"/>
      <sz val="10"/>
      <color theme="1"/>
      <name val="Calibri"/>
      <family val="2"/>
      <charset val="1"/>
    </font>
    <font>
      <vertAlign val="subscript"/>
      <sz val="11"/>
      <color theme="1"/>
      <name val="Calibri"/>
      <family val="2"/>
      <charset val="1"/>
    </font>
    <font>
      <sz val="11"/>
      <color rgb="FFFF0000"/>
      <name val="Calibri"/>
      <family val="2"/>
      <charset val="1"/>
    </font>
    <font>
      <vertAlign val="subscript"/>
      <sz val="11"/>
      <name val="Calibri"/>
      <family val="2"/>
      <charset val="1"/>
    </font>
    <font>
      <b val="true"/>
      <sz val="11"/>
      <color theme="1"/>
      <name val="Calibri"/>
      <family val="2"/>
      <charset val="1"/>
    </font>
    <font>
      <sz val="18"/>
      <color theme="0"/>
      <name val="Calibri"/>
      <family val="2"/>
      <charset val="1"/>
    </font>
    <font>
      <b val="true"/>
      <sz val="11"/>
      <color theme="4"/>
      <name val="Calibri"/>
      <family val="2"/>
      <charset val="1"/>
    </font>
    <font>
      <sz val="10"/>
      <name val="Arial"/>
      <family val="2"/>
    </font>
    <font>
      <sz val="9"/>
      <color rgb="FF000000"/>
      <name val="Tahoma"/>
      <family val="2"/>
      <charset val="1"/>
    </font>
    <font>
      <vertAlign val="subscript"/>
      <sz val="9"/>
      <color rgb="FF000000"/>
      <name val="Tahoma"/>
      <family val="2"/>
      <charset val="1"/>
    </font>
    <font>
      <b val="true"/>
      <sz val="9"/>
      <color rgb="FF000000"/>
      <name val="Tahoma"/>
      <family val="2"/>
      <charset val="1"/>
    </font>
    <font>
      <b val="true"/>
      <sz val="9"/>
      <color rgb="FFFF0000"/>
      <name val="Tahoma"/>
      <family val="2"/>
      <charset val="1"/>
    </font>
    <font>
      <b val="true"/>
      <sz val="11"/>
      <color theme="4" tint="-0.25"/>
      <name val="Calibri"/>
      <family val="0"/>
    </font>
    <font>
      <b val="true"/>
      <sz val="11"/>
      <color rgb="FFC00000"/>
      <name val="Calibri"/>
      <family val="0"/>
    </font>
    <font>
      <b val="true"/>
      <sz val="16"/>
      <color rgb="FF000000"/>
      <name val="Calibri"/>
      <family val="2"/>
    </font>
    <font>
      <b val="true"/>
      <sz val="10"/>
      <color rgb="FF000000"/>
      <name val="Calibri"/>
      <family val="2"/>
    </font>
    <font>
      <b val="true"/>
      <sz val="10"/>
      <color rgb="FFFF0000"/>
      <name val="Calibri"/>
      <family val="2"/>
    </font>
    <font>
      <sz val="10"/>
      <color rgb="FF000000"/>
      <name val="Calibri"/>
      <family val="2"/>
    </font>
    <font>
      <b val="true"/>
      <sz val="10"/>
      <color rgb="FF0D0D0D"/>
      <name val="Calibri"/>
      <family val="2"/>
    </font>
    <font>
      <b val="true"/>
      <sz val="24"/>
      <color rgb="FF000000"/>
      <name val="Calibri"/>
      <family val="2"/>
    </font>
    <font>
      <b val="true"/>
      <sz val="14"/>
      <color rgb="FF000000"/>
      <name val="Calibri"/>
      <family val="2"/>
    </font>
    <font>
      <sz val="24"/>
      <color theme="1"/>
      <name val="Calibri"/>
      <family val="0"/>
    </font>
    <font>
      <vertAlign val="subscript"/>
      <sz val="24"/>
      <color theme="1"/>
      <name val="Calibri"/>
      <family val="0"/>
    </font>
    <font>
      <sz val="24"/>
      <color rgb="FF000000"/>
      <name val="Calibri"/>
      <family val="0"/>
    </font>
    <font>
      <b val="true"/>
      <sz val="18"/>
      <color rgb="FF000000"/>
      <name val="Calibri"/>
      <family val="0"/>
    </font>
    <font>
      <sz val="11"/>
      <color theme="1"/>
      <name val="Arial"/>
      <family val="2"/>
      <charset val="1"/>
    </font>
    <font>
      <b val="true"/>
      <sz val="10"/>
      <color theme="1"/>
      <name val="Arial"/>
      <family val="2"/>
      <charset val="1"/>
    </font>
    <font>
      <sz val="10"/>
      <color theme="1"/>
      <name val="Arial"/>
      <family val="2"/>
      <charset val="1"/>
    </font>
    <font>
      <b val="true"/>
      <u val="single"/>
      <sz val="10"/>
      <color theme="10"/>
      <name val="Arial"/>
      <family val="2"/>
      <charset val="1"/>
    </font>
    <font>
      <b val="true"/>
      <sz val="10"/>
      <color theme="0"/>
      <name val="Arial"/>
      <family val="2"/>
      <charset val="1"/>
    </font>
    <font>
      <b val="true"/>
      <u val="single"/>
      <sz val="11"/>
      <color theme="10"/>
      <name val="Arial"/>
      <family val="2"/>
      <charset val="1"/>
    </font>
    <font>
      <sz val="16"/>
      <color theme="1"/>
      <name val="Arial Black"/>
      <family val="2"/>
    </font>
    <font>
      <sz val="11"/>
      <color theme="1"/>
      <name val="Arial"/>
      <family val="2"/>
    </font>
    <font>
      <b val="true"/>
      <sz val="10"/>
      <color theme="1"/>
      <name val="Arial"/>
      <family val="2"/>
    </font>
    <font>
      <sz val="9"/>
      <color theme="1"/>
      <name val="Arial"/>
      <family val="2"/>
    </font>
    <font>
      <sz val="10"/>
      <color theme="1"/>
      <name val="Arial"/>
      <family val="2"/>
    </font>
    <font>
      <sz val="8"/>
      <color theme="1"/>
      <name val="Arial"/>
      <family val="2"/>
    </font>
    <font>
      <b val="true"/>
      <sz val="11"/>
      <color theme="1"/>
      <name val="Calibri"/>
      <family val="0"/>
    </font>
    <font>
      <sz val="11"/>
      <color theme="1"/>
      <name val="Calibri"/>
      <family val="0"/>
    </font>
    <font>
      <b val="true"/>
      <sz val="22"/>
      <color rgb="FF99CCFF"/>
      <name val="Arial"/>
      <family val="2"/>
      <charset val="1"/>
    </font>
    <font>
      <b val="true"/>
      <sz val="10"/>
      <name val="Arial"/>
      <family val="2"/>
      <charset val="1"/>
    </font>
    <font>
      <b val="true"/>
      <sz val="12"/>
      <color rgb="FF0000FF"/>
      <name val="Arial"/>
      <family val="2"/>
      <charset val="1"/>
    </font>
    <font>
      <u val="single"/>
      <sz val="11"/>
      <color theme="1"/>
      <name val="Calibri"/>
      <family val="2"/>
      <charset val="1"/>
    </font>
    <font>
      <b val="true"/>
      <sz val="11"/>
      <color theme="3" tint="0.3999"/>
      <name val="Calibri"/>
      <family val="2"/>
      <charset val="1"/>
    </font>
    <font>
      <sz val="10"/>
      <name val="Calibri"/>
      <family val="2"/>
      <charset val="1"/>
    </font>
    <font>
      <vertAlign val="subscript"/>
      <sz val="10"/>
      <name val="Arial"/>
      <family val="2"/>
      <charset val="1"/>
    </font>
    <font>
      <b val="true"/>
      <sz val="16"/>
      <color theme="1"/>
      <name val="Calibri"/>
      <family val="2"/>
      <charset val="1"/>
    </font>
    <font>
      <sz val="8"/>
      <color theme="1"/>
      <name val="Calibri"/>
      <family val="2"/>
      <charset val="1"/>
    </font>
    <font>
      <b val="true"/>
      <sz val="18"/>
      <color rgb="FF000000"/>
      <name val="Calibri"/>
      <family val="2"/>
    </font>
    <font>
      <b val="true"/>
      <sz val="10"/>
      <color rgb="FF00B0F0"/>
      <name val="Arial"/>
      <family val="2"/>
      <charset val="1"/>
    </font>
    <font>
      <b val="true"/>
      <sz val="11"/>
      <color rgb="FF00B0F0"/>
      <name val="Calibri"/>
      <family val="2"/>
      <charset val="1"/>
    </font>
    <font>
      <b val="true"/>
      <sz val="12"/>
      <color rgb="FF00B0F0"/>
      <name val="Calibri"/>
      <family val="2"/>
      <charset val="1"/>
    </font>
    <font>
      <b val="true"/>
      <sz val="11"/>
      <name val="Arial"/>
      <family val="2"/>
      <charset val="1"/>
    </font>
    <font>
      <sz val="11"/>
      <name val="Arial"/>
      <family val="2"/>
      <charset val="1"/>
    </font>
    <font>
      <sz val="10"/>
      <color rgb="FFFF0000"/>
      <name val="Calibri"/>
      <family val="2"/>
    </font>
    <font>
      <sz val="10"/>
      <color rgb="FF0D0D0D"/>
      <name val="Calibri"/>
      <family val="2"/>
    </font>
    <font>
      <b val="true"/>
      <sz val="12"/>
      <color theme="1"/>
      <name val="Calibri"/>
      <family val="2"/>
      <charset val="1"/>
    </font>
  </fonts>
  <fills count="19">
    <fill>
      <patternFill patternType="none"/>
    </fill>
    <fill>
      <patternFill patternType="gray125"/>
    </fill>
    <fill>
      <patternFill patternType="solid">
        <fgColor theme="2" tint="-0.9"/>
        <bgColor rgb="FF0D0D0D"/>
      </patternFill>
    </fill>
    <fill>
      <patternFill patternType="solid">
        <fgColor rgb="FFFF0000"/>
        <bgColor rgb="FFDE0000"/>
      </patternFill>
    </fill>
    <fill>
      <patternFill patternType="solid">
        <fgColor theme="0" tint="-0.5"/>
        <bgColor rgb="FF878787"/>
      </patternFill>
    </fill>
    <fill>
      <patternFill patternType="solid">
        <fgColor rgb="FFFFFF00"/>
        <bgColor rgb="FFFFFF00"/>
      </patternFill>
    </fill>
    <fill>
      <patternFill patternType="solid">
        <fgColor theme="0"/>
        <bgColor rgb="FFFFFFCC"/>
      </patternFill>
    </fill>
    <fill>
      <patternFill patternType="solid">
        <fgColor theme="1" tint="0.0499"/>
        <bgColor rgb="FF000000"/>
      </patternFill>
    </fill>
    <fill>
      <patternFill patternType="solid">
        <fgColor theme="1"/>
        <bgColor rgb="FF0D0D0D"/>
      </patternFill>
    </fill>
    <fill>
      <patternFill patternType="solid">
        <fgColor rgb="FFDE0000"/>
        <bgColor rgb="FFC00000"/>
      </patternFill>
    </fill>
    <fill>
      <patternFill patternType="solid">
        <fgColor rgb="FFC0C0C0"/>
        <bgColor rgb="FFBFBFBF"/>
      </patternFill>
    </fill>
    <fill>
      <patternFill patternType="solid">
        <fgColor rgb="FFFF9900"/>
        <bgColor rgb="FFFFC000"/>
      </patternFill>
    </fill>
    <fill>
      <patternFill patternType="solid">
        <fgColor rgb="FF99CC00"/>
        <bgColor rgb="FF92D050"/>
      </patternFill>
    </fill>
    <fill>
      <patternFill patternType="solid">
        <fgColor theme="0" tint="-0.25"/>
        <bgColor rgb="FFC0C0C0"/>
      </patternFill>
    </fill>
    <fill>
      <patternFill patternType="solid">
        <fgColor rgb="FFFFC000"/>
        <bgColor rgb="FFFF9900"/>
      </patternFill>
    </fill>
    <fill>
      <patternFill patternType="solid">
        <fgColor rgb="FF92D050"/>
        <bgColor rgb="FF98B855"/>
      </patternFill>
    </fill>
    <fill>
      <patternFill patternType="solid">
        <fgColor theme="0" tint="-0.35"/>
        <bgColor rgb="FFB7B7B7"/>
      </patternFill>
    </fill>
    <fill>
      <patternFill patternType="solid">
        <fgColor theme="5" tint="0.7999"/>
        <bgColor rgb="FFD9D9D9"/>
      </patternFill>
    </fill>
    <fill>
      <patternFill patternType="solid">
        <fgColor rgb="FF99CCFF"/>
        <bgColor rgb="FFC0C0C0"/>
      </patternFill>
    </fill>
  </fills>
  <borders count="35">
    <border diagonalUp="false" diagonalDown="false">
      <left/>
      <right/>
      <top/>
      <bottom/>
      <diagonal/>
    </border>
    <border diagonalUp="false" diagonalDown="false">
      <left/>
      <right/>
      <top/>
      <bottom style="thin"/>
      <diagonal/>
    </border>
    <border diagonalUp="false" diagonalDown="false">
      <left style="medium"/>
      <right/>
      <top style="medium"/>
      <bottom/>
      <diagonal/>
    </border>
    <border diagonalUp="false" diagonalDown="false">
      <left/>
      <right/>
      <top style="medium"/>
      <bottom/>
      <diagonal/>
    </border>
    <border diagonalUp="false" diagonalDown="false">
      <left style="medium"/>
      <right style="medium"/>
      <top style="medium"/>
      <bottom/>
      <diagonal/>
    </border>
    <border diagonalUp="false" diagonalDown="false">
      <left/>
      <right style="medium"/>
      <top style="medium"/>
      <bottom/>
      <diagonal/>
    </border>
    <border diagonalUp="false" diagonalDown="false">
      <left style="medium"/>
      <right/>
      <top/>
      <bottom/>
      <diagonal/>
    </border>
    <border diagonalUp="false" diagonalDown="false">
      <left style="medium"/>
      <right style="medium"/>
      <top/>
      <bottom/>
      <diagonal/>
    </border>
    <border diagonalUp="false" diagonalDown="false">
      <left/>
      <right style="medium"/>
      <top/>
      <bottom/>
      <diagonal/>
    </border>
    <border diagonalUp="false" diagonalDown="false">
      <left style="medium"/>
      <right/>
      <top/>
      <bottom style="medium"/>
      <diagonal/>
    </border>
    <border diagonalUp="false" diagonalDown="false">
      <left/>
      <right/>
      <top/>
      <bottom style="medium"/>
      <diagonal/>
    </border>
    <border diagonalUp="false" diagonalDown="false">
      <left style="medium"/>
      <right style="medium"/>
      <top/>
      <bottom style="medium"/>
      <diagonal/>
    </border>
    <border diagonalUp="false" diagonalDown="false">
      <left/>
      <right style="medium"/>
      <top/>
      <bottom style="medium"/>
      <diagonal/>
    </border>
    <border diagonalUp="false" diagonalDown="false">
      <left style="medium"/>
      <right style="medium"/>
      <top style="thin">
        <color theme="0"/>
      </top>
      <bottom/>
      <diagonal/>
    </border>
    <border diagonalUp="false" diagonalDown="false">
      <left style="medium"/>
      <right style="medium"/>
      <top style="thin">
        <color theme="0"/>
      </top>
      <bottom style="thin">
        <color theme="0"/>
      </bottom>
      <diagonal/>
    </border>
    <border diagonalUp="false" diagonalDown="false">
      <left style="medium"/>
      <right style="medium"/>
      <top style="thin">
        <color theme="0"/>
      </top>
      <bottom style="medium"/>
      <diagonal/>
    </border>
    <border diagonalUp="false" diagonalDown="false">
      <left style="medium"/>
      <right/>
      <top style="medium"/>
      <bottom style="medium"/>
      <diagonal/>
    </border>
    <border diagonalUp="false" diagonalDown="false">
      <left style="medium"/>
      <right style="medium"/>
      <top style="medium"/>
      <bottom style="medium"/>
      <diagonal/>
    </border>
    <border diagonalUp="false" diagonalDown="false">
      <left/>
      <right/>
      <top style="medium"/>
      <bottom style="medium"/>
      <diagonal/>
    </border>
    <border diagonalUp="false" diagonalDown="false">
      <left/>
      <right style="medium"/>
      <top style="medium"/>
      <bottom style="medium"/>
      <diagonal/>
    </border>
    <border diagonalUp="false" diagonalDown="false">
      <left style="thin"/>
      <right style="thin"/>
      <top style="thin"/>
      <bottom/>
      <diagonal/>
    </border>
    <border diagonalUp="false" diagonalDown="false">
      <left style="medium"/>
      <right style="medium"/>
      <top style="medium"/>
      <bottom style="thin"/>
      <diagonal/>
    </border>
    <border diagonalUp="false" diagonalDown="false">
      <left style="medium"/>
      <right style="thin"/>
      <top style="medium"/>
      <bottom style="thin"/>
      <diagonal/>
    </border>
    <border diagonalUp="false" diagonalDown="false">
      <left/>
      <right style="thin"/>
      <top style="medium"/>
      <bottom style="thin"/>
      <diagonal/>
    </border>
    <border diagonalUp="false" diagonalDown="false">
      <left style="thin"/>
      <right style="thin"/>
      <top style="medium"/>
      <bottom style="thin"/>
      <diagonal/>
    </border>
    <border diagonalUp="false" diagonalDown="false">
      <left style="thin"/>
      <right style="medium"/>
      <top style="medium"/>
      <bottom style="thin"/>
      <diagonal/>
    </border>
    <border diagonalUp="false" diagonalDown="false">
      <left style="medium"/>
      <right style="thin"/>
      <top style="thin"/>
      <bottom style="thin"/>
      <diagonal/>
    </border>
    <border diagonalUp="false" diagonalDown="false">
      <left style="thin"/>
      <right style="thin"/>
      <top style="thin"/>
      <bottom style="thin"/>
      <diagonal/>
    </border>
    <border diagonalUp="false" diagonalDown="false">
      <left style="thin"/>
      <right style="medium"/>
      <top style="thin"/>
      <bottom style="thin"/>
      <diagonal/>
    </border>
    <border diagonalUp="false" diagonalDown="false">
      <left/>
      <right style="thin"/>
      <top style="thin"/>
      <bottom style="thin"/>
      <diagonal/>
    </border>
    <border diagonalUp="false" diagonalDown="false">
      <left/>
      <right/>
      <top style="thin"/>
      <bottom style="thin"/>
      <diagonal/>
    </border>
    <border diagonalUp="false" diagonalDown="false">
      <left/>
      <right style="thin"/>
      <top style="thin"/>
      <bottom/>
      <diagonal/>
    </border>
    <border diagonalUp="false" diagonalDown="false">
      <left style="medium"/>
      <right style="thin"/>
      <top style="thin"/>
      <bottom style="medium"/>
      <diagonal/>
    </border>
    <border diagonalUp="false" diagonalDown="false">
      <left style="thin"/>
      <right style="thin"/>
      <top style="thin"/>
      <bottom style="medium"/>
      <diagonal/>
    </border>
    <border diagonalUp="false" diagonalDown="false">
      <left style="thin"/>
      <right style="medium"/>
      <top style="thin"/>
      <bottom style="medium"/>
      <diagonal/>
    </border>
  </borders>
  <cellStyleXfs count="28">
    <xf numFmtId="164" fontId="0" fillId="0" borderId="0" applyFont="true" applyBorder="true" applyAlignment="true" applyProtection="true">
      <alignment horizontal="general" vertical="bottom" textRotation="0" wrapText="false" indent="0" shrinkToFit="false"/>
      <protection locked="true" hidden="false"/>
    </xf>
    <xf numFmtId="0" fontId="1" fillId="0" borderId="0" applyFont="true" applyBorder="false" applyAlignment="false" applyProtection="false"/>
    <xf numFmtId="0" fontId="1" fillId="0" borderId="0" applyFont="true" applyBorder="false" applyAlignment="false" applyProtection="false"/>
    <xf numFmtId="0" fontId="2" fillId="0" borderId="0" applyFont="true" applyBorder="false" applyAlignment="false" applyProtection="false"/>
    <xf numFmtId="0" fontId="2"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43" fontId="1" fillId="0" borderId="0" applyFont="true" applyBorder="false" applyAlignment="false" applyProtection="false"/>
    <xf numFmtId="41" fontId="1" fillId="0" borderId="0" applyFont="true" applyBorder="false" applyAlignment="false" applyProtection="false"/>
    <xf numFmtId="44" fontId="1" fillId="0" borderId="0" applyFont="true" applyBorder="false" applyAlignment="false" applyProtection="false"/>
    <xf numFmtId="42" fontId="1" fillId="0" borderId="0" applyFont="true" applyBorder="false" applyAlignment="false" applyProtection="false"/>
    <xf numFmtId="9" fontId="1" fillId="0" borderId="0" applyFont="true" applyBorder="false" applyAlignment="false" applyProtection="false"/>
    <xf numFmtId="164" fontId="8" fillId="0" borderId="0" applyFont="true" applyBorder="false" applyAlignment="true" applyProtection="false">
      <alignment horizontal="general" vertical="bottom" textRotation="0" wrapText="false" indent="0" shrinkToFit="false"/>
    </xf>
    <xf numFmtId="165" fontId="0" fillId="0" borderId="0" applyFont="true" applyBorder="false" applyAlignment="true" applyProtection="false">
      <alignment horizontal="general" vertical="bottom" textRotation="0" wrapText="false" indent="0" shrinkToFit="false"/>
    </xf>
    <xf numFmtId="165" fontId="0" fillId="0" borderId="0" applyFont="true" applyBorder="false" applyAlignment="true" applyProtection="false">
      <alignment horizontal="general" vertical="bottom" textRotation="0" wrapText="false" indent="0" shrinkToFit="false"/>
    </xf>
    <xf numFmtId="164" fontId="4"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4" fillId="0" borderId="0" applyFont="true" applyBorder="true" applyAlignment="true" applyProtection="true">
      <alignment horizontal="general" vertical="bottom" textRotation="0" wrapText="false" indent="0" shrinkToFit="false"/>
      <protection locked="true" hidden="false"/>
    </xf>
    <xf numFmtId="164" fontId="4" fillId="0" borderId="0" applyFont="true" applyBorder="true" applyAlignment="true" applyProtection="true">
      <alignment horizontal="general" vertical="bottom" textRotation="0" wrapText="false" indent="0" shrinkToFit="false"/>
      <protection locked="true" hidden="false"/>
    </xf>
    <xf numFmtId="164" fontId="4" fillId="0" borderId="0" applyFont="true" applyBorder="true" applyAlignment="true" applyProtection="true">
      <alignment horizontal="general" vertical="bottom" textRotation="0" wrapText="false" indent="0" shrinkToFit="false"/>
      <protection locked="true" hidden="false"/>
    </xf>
  </cellStyleXfs>
  <cellXfs count="256">
    <xf numFmtId="164" fontId="0" fillId="0" borderId="0" xfId="0" applyFont="false" applyBorder="false" applyAlignment="false" applyProtection="false">
      <alignment horizontal="general" vertical="bottom" textRotation="0" wrapText="false" indent="0" shrinkToFit="false"/>
      <protection locked="true" hidden="false"/>
    </xf>
    <xf numFmtId="164" fontId="0" fillId="2" borderId="0" xfId="0" applyFont="false" applyBorder="false" applyAlignment="false" applyProtection="true">
      <alignment horizontal="general" vertical="bottom" textRotation="0" wrapText="false" indent="0" shrinkToFit="false"/>
      <protection locked="true" hidden="true"/>
    </xf>
    <xf numFmtId="164" fontId="0" fillId="2" borderId="0" xfId="0" applyFont="false" applyBorder="false" applyAlignment="true" applyProtection="true">
      <alignment horizontal="right" vertical="bottom" textRotation="0" wrapText="false" indent="0" shrinkToFit="false"/>
      <protection locked="true" hidden="true"/>
    </xf>
    <xf numFmtId="164" fontId="0" fillId="2" borderId="0" xfId="0" applyFont="false" applyBorder="true" applyAlignment="false" applyProtection="true">
      <alignment horizontal="general" vertical="bottom" textRotation="0" wrapText="false" indent="0" shrinkToFit="false"/>
      <protection locked="true" hidden="true"/>
    </xf>
    <xf numFmtId="164" fontId="5" fillId="2" borderId="0" xfId="0" applyFont="true" applyBorder="false" applyAlignment="false" applyProtection="true">
      <alignment horizontal="general" vertical="bottom" textRotation="0" wrapText="false" indent="0" shrinkToFit="false"/>
      <protection locked="true" hidden="true"/>
    </xf>
    <xf numFmtId="164" fontId="0" fillId="3" borderId="0" xfId="0" applyFont="false" applyBorder="false" applyAlignment="false" applyProtection="true">
      <alignment horizontal="general" vertical="bottom" textRotation="0" wrapText="false" indent="0" shrinkToFit="false"/>
      <protection locked="true" hidden="true"/>
    </xf>
    <xf numFmtId="164" fontId="6" fillId="3" borderId="0" xfId="0" applyFont="true" applyBorder="false" applyAlignment="true" applyProtection="true">
      <alignment horizontal="left" vertical="center" textRotation="0" wrapText="false" indent="0" shrinkToFit="false"/>
      <protection locked="true" hidden="true"/>
    </xf>
    <xf numFmtId="164" fontId="0" fillId="3" borderId="0" xfId="0" applyFont="false" applyBorder="false" applyAlignment="true" applyProtection="true">
      <alignment horizontal="right" vertical="bottom" textRotation="0" wrapText="false" indent="0" shrinkToFit="false"/>
      <protection locked="true" hidden="true"/>
    </xf>
    <xf numFmtId="164" fontId="0" fillId="3" borderId="0" xfId="0" applyFont="false" applyBorder="true" applyAlignment="false" applyProtection="true">
      <alignment horizontal="general" vertical="bottom" textRotation="0" wrapText="false" indent="0" shrinkToFit="false"/>
      <protection locked="true" hidden="true"/>
    </xf>
    <xf numFmtId="164" fontId="5" fillId="4" borderId="0" xfId="0" applyFont="true" applyBorder="false" applyAlignment="false" applyProtection="true">
      <alignment horizontal="general" vertical="bottom" textRotation="0" wrapText="false" indent="0" shrinkToFit="false"/>
      <protection locked="true" hidden="true"/>
    </xf>
    <xf numFmtId="164" fontId="0" fillId="4" borderId="0" xfId="0" applyFont="false" applyBorder="true" applyAlignment="false" applyProtection="true">
      <alignment horizontal="general" vertical="bottom" textRotation="0" wrapText="false" indent="0" shrinkToFit="false"/>
      <protection locked="true" hidden="true"/>
    </xf>
    <xf numFmtId="164" fontId="0" fillId="4" borderId="0" xfId="0" applyFont="false" applyBorder="true" applyAlignment="true" applyProtection="true">
      <alignment horizontal="right" vertical="bottom" textRotation="0" wrapText="false" indent="0" shrinkToFit="false"/>
      <protection locked="true" hidden="true"/>
    </xf>
    <xf numFmtId="164" fontId="5" fillId="4" borderId="0" xfId="0" applyFont="true" applyBorder="true" applyAlignment="false" applyProtection="true">
      <alignment horizontal="general" vertical="bottom" textRotation="0" wrapText="false" indent="0" shrinkToFit="false"/>
      <protection locked="true" hidden="true"/>
    </xf>
    <xf numFmtId="164" fontId="7" fillId="4" borderId="0" xfId="0" applyFont="true" applyBorder="true" applyAlignment="false" applyProtection="true">
      <alignment horizontal="general" vertical="bottom" textRotation="0" wrapText="false" indent="0" shrinkToFit="false"/>
      <protection locked="true" hidden="true"/>
    </xf>
    <xf numFmtId="164" fontId="0" fillId="5" borderId="0" xfId="0" applyFont="false" applyBorder="true" applyAlignment="false" applyProtection="true">
      <alignment horizontal="general" vertical="bottom" textRotation="0" wrapText="false" indent="0" shrinkToFit="false"/>
      <protection locked="true" hidden="true"/>
    </xf>
    <xf numFmtId="164" fontId="8" fillId="4" borderId="0" xfId="20" applyFont="true" applyBorder="true" applyAlignment="true" applyProtection="true">
      <alignment horizontal="center" vertical="bottom" textRotation="0" wrapText="false" indent="0" shrinkToFit="false"/>
      <protection locked="false" hidden="true"/>
    </xf>
    <xf numFmtId="164" fontId="0" fillId="4" borderId="1" xfId="0" applyFont="false" applyBorder="true" applyAlignment="false" applyProtection="true">
      <alignment horizontal="general" vertical="bottom" textRotation="0" wrapText="false" indent="0" shrinkToFit="false"/>
      <protection locked="true" hidden="true"/>
    </xf>
    <xf numFmtId="164" fontId="0" fillId="4" borderId="1" xfId="0" applyFont="false" applyBorder="true" applyAlignment="true" applyProtection="true">
      <alignment horizontal="right" vertical="bottom" textRotation="0" wrapText="false" indent="0" shrinkToFit="false"/>
      <protection locked="true" hidden="true"/>
    </xf>
    <xf numFmtId="164" fontId="5" fillId="4" borderId="1" xfId="0" applyFont="true" applyBorder="true" applyAlignment="false" applyProtection="true">
      <alignment horizontal="general" vertical="bottom" textRotation="0" wrapText="false" indent="0" shrinkToFit="false"/>
      <protection locked="true" hidden="true"/>
    </xf>
    <xf numFmtId="164" fontId="0" fillId="2" borderId="1" xfId="0" applyFont="false" applyBorder="true" applyAlignment="false" applyProtection="true">
      <alignment horizontal="general" vertical="bottom" textRotation="0" wrapText="false" indent="0" shrinkToFit="false"/>
      <protection locked="true" hidden="true"/>
    </xf>
    <xf numFmtId="164" fontId="0" fillId="6" borderId="0" xfId="0" applyFont="false" applyBorder="false" applyAlignment="false" applyProtection="true">
      <alignment horizontal="general" vertical="bottom" textRotation="0" wrapText="false" indent="0" shrinkToFit="false"/>
      <protection locked="true" hidden="true"/>
    </xf>
    <xf numFmtId="164" fontId="0" fillId="6" borderId="0" xfId="0" applyFont="false" applyBorder="false" applyAlignment="true" applyProtection="true">
      <alignment horizontal="right" vertical="bottom" textRotation="0" wrapText="false" indent="0" shrinkToFit="false"/>
      <protection locked="true" hidden="true"/>
    </xf>
    <xf numFmtId="166" fontId="0" fillId="6" borderId="0" xfId="0" applyFont="true" applyBorder="false" applyAlignment="false" applyProtection="true">
      <alignment horizontal="general" vertical="bottom" textRotation="0" wrapText="false" indent="0" shrinkToFit="false"/>
      <protection locked="true" hidden="true"/>
    </xf>
    <xf numFmtId="164" fontId="0" fillId="6" borderId="0" xfId="0" applyFont="false" applyBorder="true" applyAlignment="false" applyProtection="true">
      <alignment horizontal="general" vertical="bottom" textRotation="0" wrapText="false" indent="0" shrinkToFit="false"/>
      <protection locked="true" hidden="true"/>
    </xf>
    <xf numFmtId="164" fontId="9" fillId="6" borderId="0" xfId="0" applyFont="true" applyBorder="false" applyAlignment="false" applyProtection="true">
      <alignment horizontal="general" vertical="bottom" textRotation="0" wrapText="false" indent="0" shrinkToFit="false"/>
      <protection locked="true" hidden="true"/>
    </xf>
    <xf numFmtId="164" fontId="0" fillId="6" borderId="2" xfId="0" applyFont="false" applyBorder="true" applyAlignment="false" applyProtection="true">
      <alignment horizontal="general" vertical="bottom" textRotation="0" wrapText="false" indent="0" shrinkToFit="false"/>
      <protection locked="true" hidden="true"/>
    </xf>
    <xf numFmtId="164" fontId="0" fillId="6" borderId="3" xfId="0" applyFont="false" applyBorder="true" applyAlignment="false" applyProtection="true">
      <alignment horizontal="general" vertical="bottom" textRotation="0" wrapText="false" indent="0" shrinkToFit="false"/>
      <protection locked="true" hidden="true"/>
    </xf>
    <xf numFmtId="164" fontId="10" fillId="6" borderId="3" xfId="23" applyFont="true" applyBorder="true" applyAlignment="true" applyProtection="true">
      <alignment horizontal="right" vertical="bottom" textRotation="0" wrapText="false" indent="0" shrinkToFit="false"/>
      <protection locked="true" hidden="true"/>
    </xf>
    <xf numFmtId="164" fontId="0" fillId="5" borderId="4" xfId="0" applyFont="false" applyBorder="true" applyAlignment="false" applyProtection="true">
      <alignment horizontal="general" vertical="bottom" textRotation="0" wrapText="false" indent="0" shrinkToFit="false"/>
      <protection locked="false" hidden="true"/>
    </xf>
    <xf numFmtId="164" fontId="0" fillId="6" borderId="5" xfId="0" applyFont="true" applyBorder="true" applyAlignment="false" applyProtection="true">
      <alignment horizontal="general" vertical="bottom" textRotation="0" wrapText="false" indent="0" shrinkToFit="false"/>
      <protection locked="true" hidden="true"/>
    </xf>
    <xf numFmtId="164" fontId="0" fillId="6" borderId="6" xfId="0" applyFont="false" applyBorder="true" applyAlignment="false" applyProtection="true">
      <alignment horizontal="general" vertical="bottom" textRotation="0" wrapText="false" indent="0" shrinkToFit="false"/>
      <protection locked="true" hidden="true"/>
    </xf>
    <xf numFmtId="164" fontId="10" fillId="6" borderId="0" xfId="23" applyFont="true" applyBorder="true" applyAlignment="true" applyProtection="true">
      <alignment horizontal="right" vertical="bottom" textRotation="0" wrapText="false" indent="0" shrinkToFit="false"/>
      <protection locked="true" hidden="true"/>
    </xf>
    <xf numFmtId="164" fontId="0" fillId="5" borderId="7" xfId="0" applyFont="false" applyBorder="true" applyAlignment="false" applyProtection="true">
      <alignment horizontal="general" vertical="bottom" textRotation="0" wrapText="false" indent="0" shrinkToFit="false"/>
      <protection locked="false" hidden="true"/>
    </xf>
    <xf numFmtId="164" fontId="0" fillId="6" borderId="8" xfId="0" applyFont="true" applyBorder="true" applyAlignment="false" applyProtection="true">
      <alignment horizontal="general" vertical="bottom" textRotation="0" wrapText="false" indent="0" shrinkToFit="false"/>
      <protection locked="true" hidden="true"/>
    </xf>
    <xf numFmtId="167" fontId="0" fillId="6" borderId="7" xfId="0" applyFont="false" applyBorder="true" applyAlignment="false" applyProtection="true">
      <alignment horizontal="general" vertical="bottom" textRotation="0" wrapText="false" indent="0" shrinkToFit="false"/>
      <protection locked="true" hidden="true"/>
    </xf>
    <xf numFmtId="168" fontId="0" fillId="6" borderId="7" xfId="0" applyFont="false" applyBorder="true" applyAlignment="false" applyProtection="true">
      <alignment horizontal="general" vertical="bottom" textRotation="0" wrapText="false" indent="0" shrinkToFit="false"/>
      <protection locked="true" hidden="true"/>
    </xf>
    <xf numFmtId="164" fontId="10" fillId="6" borderId="6" xfId="0" applyFont="true" applyBorder="true" applyAlignment="false" applyProtection="true">
      <alignment horizontal="general" vertical="bottom" textRotation="0" wrapText="false" indent="0" shrinkToFit="false"/>
      <protection locked="true" hidden="true"/>
    </xf>
    <xf numFmtId="164" fontId="10" fillId="6" borderId="0" xfId="0" applyFont="true" applyBorder="true" applyAlignment="false" applyProtection="true">
      <alignment horizontal="general" vertical="bottom" textRotation="0" wrapText="false" indent="0" shrinkToFit="false"/>
      <protection locked="true" hidden="true"/>
    </xf>
    <xf numFmtId="164" fontId="10" fillId="6" borderId="0" xfId="0" applyFont="true" applyBorder="true" applyAlignment="true" applyProtection="true">
      <alignment horizontal="right" vertical="bottom" textRotation="0" wrapText="false" indent="0" shrinkToFit="false"/>
      <protection locked="true" hidden="true"/>
    </xf>
    <xf numFmtId="169" fontId="0" fillId="6" borderId="7" xfId="0" applyFont="false" applyBorder="true" applyAlignment="false" applyProtection="true">
      <alignment horizontal="general" vertical="bottom" textRotation="0" wrapText="false" indent="0" shrinkToFit="false"/>
      <protection locked="true" hidden="true"/>
    </xf>
    <xf numFmtId="164" fontId="10" fillId="6" borderId="9" xfId="0" applyFont="true" applyBorder="true" applyAlignment="false" applyProtection="true">
      <alignment horizontal="general" vertical="bottom" textRotation="0" wrapText="false" indent="0" shrinkToFit="false"/>
      <protection locked="true" hidden="true"/>
    </xf>
    <xf numFmtId="164" fontId="10" fillId="6" borderId="10" xfId="0" applyFont="true" applyBorder="true" applyAlignment="false" applyProtection="true">
      <alignment horizontal="general" vertical="bottom" textRotation="0" wrapText="false" indent="0" shrinkToFit="false"/>
      <protection locked="true" hidden="true"/>
    </xf>
    <xf numFmtId="164" fontId="0" fillId="6" borderId="10" xfId="0" applyFont="false" applyBorder="true" applyAlignment="false" applyProtection="true">
      <alignment horizontal="general" vertical="bottom" textRotation="0" wrapText="false" indent="0" shrinkToFit="false"/>
      <protection locked="true" hidden="true"/>
    </xf>
    <xf numFmtId="164" fontId="10" fillId="6" borderId="10" xfId="0" applyFont="true" applyBorder="true" applyAlignment="true" applyProtection="true">
      <alignment horizontal="right" vertical="bottom" textRotation="0" wrapText="false" indent="0" shrinkToFit="false"/>
      <protection locked="true" hidden="true"/>
    </xf>
    <xf numFmtId="169" fontId="0" fillId="6" borderId="11" xfId="0" applyFont="false" applyBorder="true" applyAlignment="false" applyProtection="true">
      <alignment horizontal="general" vertical="bottom" textRotation="0" wrapText="false" indent="0" shrinkToFit="false"/>
      <protection locked="true" hidden="true"/>
    </xf>
    <xf numFmtId="164" fontId="0" fillId="6" borderId="12" xfId="0" applyFont="true" applyBorder="true" applyAlignment="false" applyProtection="true">
      <alignment horizontal="general" vertical="bottom" textRotation="0" wrapText="false" indent="0" shrinkToFit="false"/>
      <protection locked="true" hidden="true"/>
    </xf>
    <xf numFmtId="164" fontId="10" fillId="6" borderId="0" xfId="0" applyFont="true" applyBorder="false" applyAlignment="false" applyProtection="true">
      <alignment horizontal="general" vertical="bottom" textRotation="0" wrapText="false" indent="0" shrinkToFit="false"/>
      <protection locked="true" hidden="true"/>
    </xf>
    <xf numFmtId="164" fontId="9" fillId="6" borderId="0" xfId="0" applyFont="true" applyBorder="true" applyAlignment="false" applyProtection="true">
      <alignment horizontal="general" vertical="bottom" textRotation="0" wrapText="false" indent="0" shrinkToFit="false"/>
      <protection locked="true" hidden="true"/>
    </xf>
    <xf numFmtId="164" fontId="10" fillId="6" borderId="2" xfId="0" applyFont="true" applyBorder="true" applyAlignment="false" applyProtection="true">
      <alignment horizontal="general" vertical="bottom" textRotation="0" wrapText="false" indent="0" shrinkToFit="false"/>
      <protection locked="true" hidden="true"/>
    </xf>
    <xf numFmtId="164" fontId="10" fillId="6" borderId="3" xfId="0" applyFont="true" applyBorder="true" applyAlignment="false" applyProtection="true">
      <alignment horizontal="general" vertical="bottom" textRotation="0" wrapText="false" indent="0" shrinkToFit="false"/>
      <protection locked="true" hidden="true"/>
    </xf>
    <xf numFmtId="170" fontId="0" fillId="0" borderId="7" xfId="0" applyFont="false" applyBorder="true" applyAlignment="false" applyProtection="true">
      <alignment horizontal="general" vertical="bottom" textRotation="0" wrapText="false" indent="0" shrinkToFit="false"/>
      <protection locked="true" hidden="true"/>
    </xf>
    <xf numFmtId="164" fontId="0" fillId="6" borderId="9" xfId="0" applyFont="false" applyBorder="true" applyAlignment="false" applyProtection="true">
      <alignment horizontal="general" vertical="bottom" textRotation="0" wrapText="false" indent="0" shrinkToFit="false"/>
      <protection locked="true" hidden="true"/>
    </xf>
    <xf numFmtId="164" fontId="10" fillId="6" borderId="10" xfId="23" applyFont="true" applyBorder="true" applyAlignment="true" applyProtection="true">
      <alignment horizontal="right" vertical="bottom" textRotation="0" wrapText="false" indent="0" shrinkToFit="false"/>
      <protection locked="true" hidden="true"/>
    </xf>
    <xf numFmtId="167" fontId="0" fillId="0" borderId="11" xfId="0" applyFont="false" applyBorder="true" applyAlignment="false" applyProtection="true">
      <alignment horizontal="general" vertical="bottom" textRotation="0" wrapText="false" indent="0" shrinkToFit="false"/>
      <protection locked="true" hidden="true"/>
    </xf>
    <xf numFmtId="167" fontId="0" fillId="0" borderId="0" xfId="0" applyFont="false" applyBorder="true" applyAlignment="false" applyProtection="true">
      <alignment horizontal="general" vertical="bottom" textRotation="0" wrapText="false" indent="0" shrinkToFit="false"/>
      <protection locked="true" hidden="true"/>
    </xf>
    <xf numFmtId="164" fontId="0" fillId="6" borderId="3" xfId="0" applyFont="true" applyBorder="true" applyAlignment="true" applyProtection="true">
      <alignment horizontal="right" vertical="bottom" textRotation="0" wrapText="false" indent="0" shrinkToFit="false"/>
      <protection locked="true" hidden="true"/>
    </xf>
    <xf numFmtId="164" fontId="0" fillId="6" borderId="4" xfId="0" applyFont="false" applyBorder="true" applyAlignment="true" applyProtection="true">
      <alignment horizontal="right" vertical="bottom" textRotation="0" wrapText="false" indent="0" shrinkToFit="false"/>
      <protection locked="true" hidden="true"/>
    </xf>
    <xf numFmtId="167" fontId="0" fillId="5" borderId="13" xfId="0" applyFont="true" applyBorder="true" applyAlignment="true" applyProtection="true">
      <alignment horizontal="right" vertical="bottom" textRotation="0" wrapText="false" indent="0" shrinkToFit="false"/>
      <protection locked="false" hidden="true"/>
    </xf>
    <xf numFmtId="169" fontId="0" fillId="0" borderId="14" xfId="0" applyFont="false" applyBorder="true" applyAlignment="false" applyProtection="true">
      <alignment horizontal="general" vertical="bottom" textRotation="0" wrapText="false" indent="0" shrinkToFit="false"/>
      <protection locked="true" hidden="true"/>
    </xf>
    <xf numFmtId="169" fontId="0" fillId="0" borderId="15" xfId="0" applyFont="false" applyBorder="true" applyAlignment="true" applyProtection="true">
      <alignment horizontal="right" vertical="bottom" textRotation="0" wrapText="false" indent="0" shrinkToFit="false"/>
      <protection locked="true" hidden="true"/>
    </xf>
    <xf numFmtId="164" fontId="0" fillId="6" borderId="0" xfId="0" applyFont="true" applyBorder="true" applyAlignment="true" applyProtection="true">
      <alignment horizontal="right" vertical="bottom" textRotation="0" wrapText="false" indent="0" shrinkToFit="false"/>
      <protection locked="true" hidden="true"/>
    </xf>
    <xf numFmtId="164" fontId="0" fillId="6" borderId="10" xfId="0" applyFont="true" applyBorder="true" applyAlignment="true" applyProtection="true">
      <alignment horizontal="right" vertical="bottom" textRotation="0" wrapText="false" indent="0" shrinkToFit="false"/>
      <protection locked="true" hidden="true"/>
    </xf>
    <xf numFmtId="164" fontId="0" fillId="5" borderId="11" xfId="0" applyFont="false" applyBorder="true" applyAlignment="false" applyProtection="true">
      <alignment horizontal="general" vertical="bottom" textRotation="0" wrapText="false" indent="0" shrinkToFit="false"/>
      <protection locked="false" hidden="true"/>
    </xf>
    <xf numFmtId="167" fontId="0" fillId="0" borderId="4" xfId="0" applyFont="false" applyBorder="true" applyAlignment="false" applyProtection="true">
      <alignment horizontal="general" vertical="bottom" textRotation="0" wrapText="false" indent="0" shrinkToFit="false"/>
      <protection locked="true" hidden="true"/>
    </xf>
    <xf numFmtId="169" fontId="0" fillId="0" borderId="11" xfId="0" applyFont="false" applyBorder="true" applyAlignment="false" applyProtection="true">
      <alignment horizontal="general" vertical="bottom" textRotation="0" wrapText="false" indent="0" shrinkToFit="false"/>
      <protection locked="true" hidden="true"/>
    </xf>
    <xf numFmtId="168" fontId="13" fillId="6" borderId="0" xfId="0" applyFont="true" applyBorder="false" applyAlignment="false" applyProtection="true">
      <alignment horizontal="general" vertical="bottom" textRotation="0" wrapText="false" indent="0" shrinkToFit="false"/>
      <protection locked="true" hidden="true"/>
    </xf>
    <xf numFmtId="167" fontId="0" fillId="0" borderId="7" xfId="0" applyFont="false" applyBorder="true" applyAlignment="false" applyProtection="true">
      <alignment horizontal="general" vertical="bottom" textRotation="0" wrapText="false" indent="0" shrinkToFit="false"/>
      <protection locked="true" hidden="true"/>
    </xf>
    <xf numFmtId="170" fontId="0" fillId="0" borderId="11" xfId="0" applyFont="false" applyBorder="true" applyAlignment="false" applyProtection="true">
      <alignment horizontal="general" vertical="bottom" textRotation="0" wrapText="false" indent="0" shrinkToFit="false"/>
      <protection locked="true" hidden="true"/>
    </xf>
    <xf numFmtId="164" fontId="9" fillId="6" borderId="2" xfId="0" applyFont="true" applyBorder="true" applyAlignment="false" applyProtection="true">
      <alignment horizontal="general" vertical="bottom" textRotation="0" wrapText="false" indent="0" shrinkToFit="false"/>
      <protection locked="true" hidden="true"/>
    </xf>
    <xf numFmtId="164" fontId="5" fillId="6" borderId="3" xfId="0" applyFont="true" applyBorder="true" applyAlignment="true" applyProtection="true">
      <alignment horizontal="right" vertical="bottom" textRotation="0" wrapText="false" indent="0" shrinkToFit="false"/>
      <protection locked="true" hidden="true"/>
    </xf>
    <xf numFmtId="164" fontId="0" fillId="5" borderId="4" xfId="0" applyFont="true" applyBorder="true" applyAlignment="true" applyProtection="true">
      <alignment horizontal="general" vertical="top" textRotation="0" wrapText="false" indent="0" shrinkToFit="false"/>
      <protection locked="true" hidden="true"/>
    </xf>
    <xf numFmtId="164" fontId="0" fillId="0" borderId="7" xfId="0" applyFont="true" applyBorder="true" applyAlignment="true" applyProtection="true">
      <alignment horizontal="general" vertical="top" textRotation="0" wrapText="false" indent="0" shrinkToFit="false"/>
      <protection locked="true" hidden="true"/>
    </xf>
    <xf numFmtId="164" fontId="9" fillId="6" borderId="6" xfId="0" applyFont="true" applyBorder="true" applyAlignment="false" applyProtection="true">
      <alignment horizontal="general" vertical="bottom" textRotation="0" wrapText="false" indent="0" shrinkToFit="false"/>
      <protection locked="true" hidden="true"/>
    </xf>
    <xf numFmtId="164" fontId="15" fillId="6" borderId="0" xfId="0" applyFont="true" applyBorder="true" applyAlignment="true" applyProtection="true">
      <alignment horizontal="right" vertical="bottom" textRotation="0" wrapText="false" indent="0" shrinkToFit="false"/>
      <protection locked="true" hidden="true"/>
    </xf>
    <xf numFmtId="170" fontId="0" fillId="6" borderId="7" xfId="0" applyFont="false" applyBorder="true" applyAlignment="false" applyProtection="true">
      <alignment horizontal="general" vertical="bottom" textRotation="0" wrapText="false" indent="0" shrinkToFit="false"/>
      <protection locked="true" hidden="true"/>
    </xf>
    <xf numFmtId="164" fontId="0" fillId="6" borderId="0" xfId="0" applyFont="true" applyBorder="true" applyAlignment="true" applyProtection="true">
      <alignment horizontal="center" vertical="bottom" textRotation="0" wrapText="false" indent="0" shrinkToFit="false"/>
      <protection locked="true" hidden="true"/>
    </xf>
    <xf numFmtId="164" fontId="0" fillId="6" borderId="7" xfId="0" applyFont="true" applyBorder="true" applyAlignment="true" applyProtection="true">
      <alignment horizontal="center" vertical="bottom" textRotation="0" wrapText="false" indent="0" shrinkToFit="false"/>
      <protection locked="true" hidden="true"/>
    </xf>
    <xf numFmtId="164" fontId="0" fillId="6" borderId="8" xfId="0" applyFont="false" applyBorder="true" applyAlignment="true" applyProtection="true">
      <alignment horizontal="center" vertical="bottom" textRotation="0" wrapText="false" indent="0" shrinkToFit="false"/>
      <protection locked="true" hidden="true"/>
    </xf>
    <xf numFmtId="170" fontId="0" fillId="6" borderId="16" xfId="0" applyFont="false" applyBorder="true" applyAlignment="false" applyProtection="true">
      <alignment horizontal="general" vertical="bottom" textRotation="0" wrapText="false" indent="0" shrinkToFit="false"/>
      <protection locked="true" hidden="true"/>
    </xf>
    <xf numFmtId="164" fontId="0" fillId="6" borderId="17" xfId="0" applyFont="true" applyBorder="true" applyAlignment="true" applyProtection="true">
      <alignment horizontal="left" vertical="bottom" textRotation="0" wrapText="false" indent="0" shrinkToFit="false"/>
      <protection locked="true" hidden="true"/>
    </xf>
    <xf numFmtId="164" fontId="0" fillId="5" borderId="17" xfId="0" applyFont="false" applyBorder="true" applyAlignment="false" applyProtection="true">
      <alignment horizontal="general" vertical="bottom" textRotation="0" wrapText="false" indent="0" shrinkToFit="false"/>
      <protection locked="false" hidden="true"/>
    </xf>
    <xf numFmtId="167" fontId="0" fillId="6" borderId="16" xfId="0" applyFont="false" applyBorder="true" applyAlignment="false" applyProtection="true">
      <alignment horizontal="general" vertical="bottom" textRotation="0" wrapText="false" indent="0" shrinkToFit="false"/>
      <protection locked="true" hidden="true"/>
    </xf>
    <xf numFmtId="169" fontId="0" fillId="6" borderId="9" xfId="0" applyFont="false" applyBorder="true" applyAlignment="false" applyProtection="true">
      <alignment horizontal="general" vertical="bottom" textRotation="0" wrapText="false" indent="0" shrinkToFit="false"/>
      <protection locked="true" hidden="true"/>
    </xf>
    <xf numFmtId="164" fontId="0" fillId="6" borderId="11" xfId="0" applyFont="true" applyBorder="true" applyAlignment="true" applyProtection="true">
      <alignment horizontal="left" vertical="bottom" textRotation="0" wrapText="false" indent="0" shrinkToFit="false"/>
      <protection locked="true" hidden="true"/>
    </xf>
    <xf numFmtId="169" fontId="0" fillId="6" borderId="0" xfId="0" applyFont="false" applyBorder="false" applyAlignment="false" applyProtection="true">
      <alignment horizontal="general" vertical="bottom" textRotation="0" wrapText="false" indent="0" shrinkToFit="false"/>
      <protection locked="true" hidden="true"/>
    </xf>
    <xf numFmtId="164" fontId="0" fillId="0" borderId="0" xfId="0" applyFont="false" applyBorder="false" applyAlignment="false" applyProtection="true">
      <alignment horizontal="general" vertical="bottom" textRotation="0" wrapText="false" indent="0" shrinkToFit="false"/>
      <protection locked="true" hidden="true"/>
    </xf>
    <xf numFmtId="164" fontId="16" fillId="7" borderId="0" xfId="0" applyFont="true" applyBorder="false" applyAlignment="false" applyProtection="true">
      <alignment horizontal="general" vertical="bottom" textRotation="0" wrapText="false" indent="0" shrinkToFit="false"/>
      <protection locked="true" hidden="true"/>
    </xf>
    <xf numFmtId="164" fontId="0" fillId="7" borderId="0" xfId="0" applyFont="false" applyBorder="false" applyAlignment="false" applyProtection="true">
      <alignment horizontal="general" vertical="bottom" textRotation="0" wrapText="false" indent="0" shrinkToFit="false"/>
      <protection locked="true" hidden="true"/>
    </xf>
    <xf numFmtId="164" fontId="0" fillId="7" borderId="0" xfId="0" applyFont="false" applyBorder="false" applyAlignment="true" applyProtection="true">
      <alignment horizontal="right" vertical="bottom" textRotation="0" wrapText="false" indent="0" shrinkToFit="false"/>
      <protection locked="true" hidden="true"/>
    </xf>
    <xf numFmtId="164" fontId="0" fillId="8" borderId="0" xfId="0" applyFont="false" applyBorder="false" applyAlignment="false" applyProtection="true">
      <alignment horizontal="general" vertical="bottom" textRotation="0" wrapText="false" indent="0" shrinkToFit="false"/>
      <protection locked="true" hidden="true"/>
    </xf>
    <xf numFmtId="164" fontId="0" fillId="8" borderId="0" xfId="0" applyFont="false" applyBorder="true" applyAlignment="false" applyProtection="true">
      <alignment horizontal="general" vertical="bottom" textRotation="0" wrapText="false" indent="0" shrinkToFit="false"/>
      <protection locked="true" hidden="true"/>
    </xf>
    <xf numFmtId="164" fontId="17" fillId="6" borderId="0" xfId="0" applyFont="true" applyBorder="false" applyAlignment="true" applyProtection="true">
      <alignment horizontal="left" vertical="bottom" textRotation="0" wrapText="false" indent="0" shrinkToFit="false"/>
      <protection locked="true" hidden="true"/>
    </xf>
    <xf numFmtId="164" fontId="0" fillId="0" borderId="0" xfId="0" applyFont="false" applyBorder="false" applyAlignment="false" applyProtection="true">
      <alignment horizontal="general" vertical="bottom" textRotation="0" wrapText="false" indent="0" shrinkToFit="false"/>
      <protection locked="true" hidden="true"/>
    </xf>
    <xf numFmtId="164" fontId="0" fillId="0" borderId="0" xfId="0" applyFont="false" applyBorder="true" applyAlignment="false" applyProtection="true">
      <alignment horizontal="general" vertical="bottom" textRotation="0" wrapText="false" indent="0" shrinkToFit="false"/>
      <protection locked="true" hidden="true"/>
    </xf>
    <xf numFmtId="168" fontId="0" fillId="0" borderId="4" xfId="0" applyFont="false" applyBorder="true" applyAlignment="false" applyProtection="true">
      <alignment horizontal="general" vertical="bottom" textRotation="0" wrapText="false" indent="0" shrinkToFit="false"/>
      <protection locked="true" hidden="true"/>
    </xf>
    <xf numFmtId="164" fontId="0" fillId="6" borderId="16" xfId="0" applyFont="false" applyBorder="true" applyAlignment="true" applyProtection="true">
      <alignment horizontal="right" vertical="bottom" textRotation="0" wrapText="false" indent="0" shrinkToFit="false"/>
      <protection locked="true" hidden="true"/>
    </xf>
    <xf numFmtId="164" fontId="0" fillId="6" borderId="18" xfId="0" applyFont="false" applyBorder="true" applyAlignment="true" applyProtection="true">
      <alignment horizontal="right" vertical="bottom" textRotation="0" wrapText="false" indent="0" shrinkToFit="false"/>
      <protection locked="true" hidden="true"/>
    </xf>
    <xf numFmtId="164" fontId="0" fillId="6" borderId="19" xfId="0" applyFont="true" applyBorder="true" applyAlignment="true" applyProtection="true">
      <alignment horizontal="right" vertical="bottom" textRotation="0" wrapText="false" indent="0" shrinkToFit="false"/>
      <protection locked="true" hidden="true"/>
    </xf>
    <xf numFmtId="164" fontId="0" fillId="6" borderId="19" xfId="0" applyFont="true" applyBorder="true" applyAlignment="false" applyProtection="true">
      <alignment horizontal="general" vertical="bottom" textRotation="0" wrapText="false" indent="0" shrinkToFit="false"/>
      <protection locked="true" hidden="true"/>
    </xf>
    <xf numFmtId="164" fontId="0" fillId="4" borderId="0" xfId="0" applyFont="false" applyBorder="false" applyAlignment="false" applyProtection="true">
      <alignment horizontal="general" vertical="bottom" textRotation="0" wrapText="false" indent="0" shrinkToFit="false"/>
      <protection locked="true" hidden="true"/>
    </xf>
    <xf numFmtId="164" fontId="0" fillId="4" borderId="0" xfId="0" applyFont="false" applyBorder="false" applyAlignment="true" applyProtection="true">
      <alignment horizontal="right" vertical="bottom" textRotation="0" wrapText="false" indent="0" shrinkToFit="false"/>
      <protection locked="true" hidden="true"/>
    </xf>
    <xf numFmtId="164" fontId="36" fillId="0" borderId="0" xfId="0" applyFont="true" applyBorder="false" applyAlignment="true" applyProtection="false">
      <alignment horizontal="center" vertical="bottom" textRotation="0" wrapText="false" indent="0" shrinkToFit="false"/>
      <protection locked="true" hidden="false"/>
    </xf>
    <xf numFmtId="164" fontId="36" fillId="0" borderId="0" xfId="0" applyFont="true" applyBorder="false" applyAlignment="true" applyProtection="false">
      <alignment horizontal="left" vertical="bottom" textRotation="0" wrapText="false" indent="0" shrinkToFit="false"/>
      <protection locked="true" hidden="false"/>
    </xf>
    <xf numFmtId="164" fontId="36" fillId="0" borderId="0" xfId="0" applyFont="true" applyBorder="false" applyAlignment="false" applyProtection="false">
      <alignment horizontal="general" vertical="bottom" textRotation="0" wrapText="false" indent="0" shrinkToFit="false"/>
      <protection locked="true" hidden="false"/>
    </xf>
    <xf numFmtId="164" fontId="36" fillId="0" borderId="0" xfId="0" applyFont="true" applyBorder="true" applyAlignment="true" applyProtection="false">
      <alignment horizontal="center" vertical="bottom" textRotation="0" wrapText="false" indent="0" shrinkToFit="false"/>
      <protection locked="true" hidden="false"/>
    </xf>
    <xf numFmtId="164" fontId="36" fillId="9" borderId="0" xfId="0" applyFont="true" applyBorder="true" applyAlignment="true" applyProtection="false">
      <alignment horizontal="center" vertical="bottom" textRotation="0" wrapText="false" indent="0" shrinkToFit="false"/>
      <protection locked="true" hidden="false"/>
    </xf>
    <xf numFmtId="164" fontId="37" fillId="0" borderId="0" xfId="0" applyFont="true" applyBorder="false" applyAlignment="true" applyProtection="false">
      <alignment horizontal="center" vertical="bottom" textRotation="0" wrapText="false" indent="0" shrinkToFit="false"/>
      <protection locked="true" hidden="false"/>
    </xf>
    <xf numFmtId="164" fontId="37" fillId="0" borderId="0" xfId="0" applyFont="true" applyBorder="false" applyAlignment="true" applyProtection="false">
      <alignment horizontal="left" vertical="bottom" textRotation="0" wrapText="false" indent="0" shrinkToFit="false"/>
      <protection locked="true" hidden="false"/>
    </xf>
    <xf numFmtId="164" fontId="38" fillId="0" borderId="0" xfId="0" applyFont="true" applyBorder="false" applyAlignment="false" applyProtection="false">
      <alignment horizontal="general" vertical="bottom" textRotation="0" wrapText="false" indent="0" shrinkToFit="false"/>
      <protection locked="true" hidden="false"/>
    </xf>
    <xf numFmtId="164" fontId="39" fillId="0" borderId="0" xfId="20" applyFont="true" applyBorder="true" applyAlignment="true" applyProtection="true">
      <alignment horizontal="general" vertical="center" textRotation="0" wrapText="false" indent="0" shrinkToFit="false"/>
      <protection locked="true" hidden="false"/>
    </xf>
    <xf numFmtId="164" fontId="39" fillId="0" borderId="0" xfId="20" applyFont="true" applyBorder="true" applyAlignment="true" applyProtection="true">
      <alignment horizontal="right" vertical="center" textRotation="0" wrapText="false" indent="0" shrinkToFit="false"/>
      <protection locked="true" hidden="false"/>
    </xf>
    <xf numFmtId="164" fontId="36" fillId="0" borderId="0" xfId="0" applyFont="true" applyBorder="false" applyAlignment="true" applyProtection="false">
      <alignment horizontal="left" vertical="bottom" textRotation="0" wrapText="false" indent="0" shrinkToFit="false"/>
      <protection locked="true" hidden="false"/>
    </xf>
    <xf numFmtId="164" fontId="38" fillId="0" borderId="0" xfId="0" applyFont="true" applyBorder="false" applyAlignment="true" applyProtection="false">
      <alignment horizontal="center" vertical="bottom" textRotation="0" wrapText="false" indent="0" shrinkToFit="false"/>
      <protection locked="true" hidden="false"/>
    </xf>
    <xf numFmtId="164" fontId="4" fillId="0" borderId="0" xfId="0" applyFont="true" applyBorder="false" applyAlignment="true" applyProtection="false">
      <alignment horizontal="general" vertical="bottom" textRotation="0" wrapText="false" indent="0" shrinkToFit="false"/>
      <protection locked="true" hidden="false"/>
    </xf>
    <xf numFmtId="164" fontId="40" fillId="8" borderId="0" xfId="0" applyFont="true" applyBorder="false" applyAlignment="true" applyProtection="false">
      <alignment horizontal="center" vertical="bottom" textRotation="0" wrapText="false" indent="0" shrinkToFit="false"/>
      <protection locked="true" hidden="false"/>
    </xf>
    <xf numFmtId="164" fontId="40" fillId="8" borderId="0" xfId="0" applyFont="true" applyBorder="true" applyAlignment="true" applyProtection="false">
      <alignment horizontal="left" vertical="bottom" textRotation="0" wrapText="false" indent="0" shrinkToFit="false"/>
      <protection locked="true" hidden="false"/>
    </xf>
    <xf numFmtId="164" fontId="38" fillId="0" borderId="0" xfId="0" applyFont="true" applyBorder="true" applyAlignment="true" applyProtection="false">
      <alignment horizontal="left" vertical="bottom" textRotation="0" wrapText="false" indent="0" shrinkToFit="false"/>
      <protection locked="true" hidden="false"/>
    </xf>
    <xf numFmtId="164" fontId="38" fillId="0" borderId="0" xfId="0" applyFont="true" applyBorder="true" applyAlignment="true" applyProtection="false">
      <alignment horizontal="general" vertical="bottom" textRotation="0" wrapText="true" indent="0" shrinkToFit="false"/>
      <protection locked="true" hidden="false"/>
    </xf>
    <xf numFmtId="164" fontId="36" fillId="0" borderId="0" xfId="0" applyFont="true" applyBorder="true" applyAlignment="true" applyProtection="false">
      <alignment horizontal="general" vertical="bottom" textRotation="0" wrapText="true" indent="0" shrinkToFit="false"/>
      <protection locked="true" hidden="false"/>
    </xf>
    <xf numFmtId="164" fontId="41" fillId="0" borderId="0" xfId="20" applyFont="true" applyBorder="true" applyAlignment="true" applyProtection="true">
      <alignment horizontal="general" vertical="center" textRotation="0" wrapText="false" indent="0" shrinkToFit="false"/>
      <protection locked="true" hidden="false"/>
    </xf>
    <xf numFmtId="164" fontId="36" fillId="0" borderId="0" xfId="0" applyFont="true" applyBorder="false" applyAlignment="false" applyProtection="false">
      <alignment horizontal="general" vertical="bottom" textRotation="0" wrapText="false" indent="0" shrinkToFit="false"/>
      <protection locked="true" hidden="false"/>
    </xf>
    <xf numFmtId="164" fontId="50" fillId="8" borderId="0" xfId="23" applyFont="true" applyBorder="true" applyAlignment="true" applyProtection="false">
      <alignment horizontal="center" vertical="bottom" textRotation="0" wrapText="false" indent="0" shrinkToFit="false"/>
      <protection locked="true" hidden="false"/>
    </xf>
    <xf numFmtId="164" fontId="51" fillId="0" borderId="0" xfId="23" applyFont="true" applyBorder="false" applyAlignment="true" applyProtection="false">
      <alignment horizontal="center" vertical="bottom" textRotation="0" wrapText="false" indent="0" shrinkToFit="false"/>
      <protection locked="true" hidden="false"/>
    </xf>
    <xf numFmtId="164" fontId="51" fillId="10" borderId="0" xfId="23" applyFont="true" applyBorder="false" applyAlignment="true" applyProtection="false">
      <alignment horizontal="center" vertical="bottom" textRotation="0" wrapText="false" indent="0" shrinkToFit="false"/>
      <protection locked="true" hidden="false"/>
    </xf>
    <xf numFmtId="164" fontId="4" fillId="0" borderId="0" xfId="23" applyFont="true" applyBorder="false" applyAlignment="false" applyProtection="false">
      <alignment horizontal="general" vertical="bottom" textRotation="0" wrapText="false" indent="0" shrinkToFit="false"/>
      <protection locked="true" hidden="false"/>
    </xf>
    <xf numFmtId="164" fontId="51" fillId="11" borderId="0" xfId="23" applyFont="true" applyBorder="false" applyAlignment="true" applyProtection="false">
      <alignment horizontal="center" vertical="bottom" textRotation="0" wrapText="false" indent="0" shrinkToFit="false"/>
      <protection locked="true" hidden="false"/>
    </xf>
    <xf numFmtId="164" fontId="51" fillId="0" borderId="0" xfId="23" applyFont="true" applyBorder="false" applyAlignment="true" applyProtection="false">
      <alignment horizontal="right" vertical="bottom" textRotation="0" wrapText="false" indent="0" shrinkToFit="false"/>
      <protection locked="true" hidden="false"/>
    </xf>
    <xf numFmtId="164" fontId="4" fillId="0" borderId="0" xfId="23" applyFont="true" applyBorder="false" applyAlignment="true" applyProtection="false">
      <alignment horizontal="center" vertical="bottom" textRotation="0" wrapText="false" indent="0" shrinkToFit="false"/>
      <protection locked="true" hidden="false"/>
    </xf>
    <xf numFmtId="164" fontId="51" fillId="0" borderId="0" xfId="23" applyFont="true" applyBorder="false" applyAlignment="true" applyProtection="false">
      <alignment horizontal="left" vertical="bottom" textRotation="0" wrapText="false" indent="0" shrinkToFit="false"/>
      <protection locked="true" hidden="false"/>
    </xf>
    <xf numFmtId="164" fontId="51" fillId="12" borderId="0" xfId="23" applyFont="true" applyBorder="false" applyAlignment="true" applyProtection="false">
      <alignment horizontal="center" vertical="bottom" textRotation="0" wrapText="false" indent="0" shrinkToFit="false"/>
      <protection locked="true" hidden="false"/>
    </xf>
    <xf numFmtId="164" fontId="51" fillId="0" borderId="0" xfId="23" applyFont="true" applyBorder="false" applyAlignment="false" applyProtection="false">
      <alignment horizontal="general" vertical="bottom" textRotation="0" wrapText="false" indent="0" shrinkToFit="false"/>
      <protection locked="true" hidden="false"/>
    </xf>
    <xf numFmtId="164" fontId="51" fillId="0" borderId="0" xfId="23" applyFont="true" applyBorder="true" applyAlignment="true" applyProtection="false">
      <alignment horizontal="center" vertical="bottom" textRotation="0" wrapText="false" indent="0" shrinkToFit="false"/>
      <protection locked="true" hidden="false"/>
    </xf>
    <xf numFmtId="164" fontId="51" fillId="0" borderId="0" xfId="23" applyFont="true" applyBorder="false" applyAlignment="true" applyProtection="false">
      <alignment horizontal="center" vertical="bottom" textRotation="0" wrapText="false" indent="0" shrinkToFit="false"/>
      <protection locked="true" hidden="false"/>
    </xf>
    <xf numFmtId="164" fontId="51" fillId="0" borderId="0" xfId="23" applyFont="true" applyBorder="false" applyAlignment="false" applyProtection="false">
      <alignment horizontal="general" vertical="bottom" textRotation="0" wrapText="false" indent="0" shrinkToFit="false"/>
      <protection locked="true" hidden="false"/>
    </xf>
    <xf numFmtId="164" fontId="52" fillId="0" borderId="0" xfId="23" applyFont="true" applyBorder="true" applyAlignment="false" applyProtection="false">
      <alignment horizontal="general" vertical="bottom" textRotation="0" wrapText="false" indent="0" shrinkToFit="false"/>
      <protection locked="true" hidden="false"/>
    </xf>
    <xf numFmtId="164" fontId="51" fillId="0" borderId="0" xfId="23" applyFont="true" applyBorder="true" applyAlignment="false" applyProtection="false">
      <alignment horizontal="general" vertical="bottom" textRotation="0" wrapText="false" indent="0" shrinkToFit="false"/>
      <protection locked="true" hidden="false"/>
    </xf>
    <xf numFmtId="168" fontId="0" fillId="13" borderId="0" xfId="0" applyFont="false" applyBorder="false" applyAlignment="false" applyProtection="false">
      <alignment horizontal="general" vertical="bottom" textRotation="0" wrapText="false" indent="0" shrinkToFit="false"/>
      <protection locked="true" hidden="false"/>
    </xf>
    <xf numFmtId="169" fontId="0" fillId="14" borderId="0" xfId="0" applyFont="false" applyBorder="false" applyAlignment="false" applyProtection="false">
      <alignment horizontal="general" vertical="bottom" textRotation="0" wrapText="false" indent="0" shrinkToFit="false"/>
      <protection locked="true" hidden="false"/>
    </xf>
    <xf numFmtId="164" fontId="0" fillId="0" borderId="0" xfId="0" applyFont="true" applyBorder="false" applyAlignment="false" applyProtection="false">
      <alignment horizontal="general" vertical="bottom" textRotation="0" wrapText="false" indent="0" shrinkToFit="false"/>
      <protection locked="true" hidden="false"/>
    </xf>
    <xf numFmtId="168" fontId="0" fillId="14" borderId="0" xfId="0" applyFont="false" applyBorder="false" applyAlignment="false" applyProtection="false">
      <alignment horizontal="general" vertical="bottom" textRotation="0" wrapText="false" indent="0" shrinkToFit="false"/>
      <protection locked="true" hidden="false"/>
    </xf>
    <xf numFmtId="167" fontId="0" fillId="13" borderId="0" xfId="0" applyFont="false" applyBorder="false" applyAlignment="false" applyProtection="false">
      <alignment horizontal="general" vertical="bottom" textRotation="0" wrapText="false" indent="0" shrinkToFit="false"/>
      <protection locked="true" hidden="false"/>
    </xf>
    <xf numFmtId="168" fontId="0" fillId="15" borderId="0" xfId="0" applyFont="false" applyBorder="false" applyAlignment="false" applyProtection="false">
      <alignment horizontal="general" vertical="bottom" textRotation="0" wrapText="false" indent="0" shrinkToFit="false"/>
      <protection locked="true" hidden="false"/>
    </xf>
    <xf numFmtId="164" fontId="0" fillId="0" borderId="0" xfId="0" applyFont="false" applyBorder="false" applyAlignment="false" applyProtection="false">
      <alignment horizontal="general" vertical="bottom" textRotation="0" wrapText="false" indent="0" shrinkToFit="false"/>
      <protection locked="true" hidden="false"/>
    </xf>
    <xf numFmtId="171" fontId="0" fillId="14" borderId="0" xfId="0" applyFont="false" applyBorder="false" applyAlignment="false" applyProtection="false">
      <alignment horizontal="general" vertical="bottom" textRotation="0" wrapText="false" indent="0" shrinkToFit="false"/>
      <protection locked="true" hidden="false"/>
    </xf>
    <xf numFmtId="167" fontId="0" fillId="14" borderId="0" xfId="0" applyFont="false" applyBorder="false" applyAlignment="false" applyProtection="false">
      <alignment horizontal="general" vertical="bottom" textRotation="0" wrapText="false" indent="0" shrinkToFit="false"/>
      <protection locked="true" hidden="false"/>
    </xf>
    <xf numFmtId="164" fontId="9" fillId="0" borderId="0" xfId="0" applyFont="true" applyBorder="true" applyAlignment="false" applyProtection="false">
      <alignment horizontal="general" vertical="bottom" textRotation="0" wrapText="false" indent="0" shrinkToFit="false"/>
      <protection locked="true" hidden="false"/>
    </xf>
    <xf numFmtId="164" fontId="53" fillId="0" borderId="0" xfId="0" applyFont="true" applyBorder="false" applyAlignment="false" applyProtection="false">
      <alignment horizontal="general" vertical="bottom" textRotation="0" wrapText="false" indent="0" shrinkToFit="false"/>
      <protection locked="true" hidden="false"/>
    </xf>
    <xf numFmtId="172" fontId="0" fillId="14" borderId="0" xfId="0" applyFont="false" applyBorder="false" applyAlignment="false" applyProtection="false">
      <alignment horizontal="general" vertical="bottom" textRotation="0" wrapText="false" indent="0" shrinkToFit="false"/>
      <protection locked="true" hidden="false"/>
    </xf>
    <xf numFmtId="170" fontId="0" fillId="14" borderId="0" xfId="0" applyFont="false" applyBorder="false" applyAlignment="false" applyProtection="false">
      <alignment horizontal="general" vertical="bottom" textRotation="0" wrapText="false" indent="0" shrinkToFit="false"/>
      <protection locked="true" hidden="false"/>
    </xf>
    <xf numFmtId="172" fontId="5" fillId="13" borderId="0" xfId="0" applyFont="true" applyBorder="false" applyAlignment="false" applyProtection="false">
      <alignment horizontal="general" vertical="bottom" textRotation="0" wrapText="false" indent="0" shrinkToFit="false"/>
      <protection locked="true" hidden="false"/>
    </xf>
    <xf numFmtId="173" fontId="0" fillId="14" borderId="0" xfId="0" applyFont="false" applyBorder="false" applyAlignment="false" applyProtection="false">
      <alignment horizontal="general" vertical="bottom" textRotation="0" wrapText="false" indent="0" shrinkToFit="false"/>
      <protection locked="true" hidden="false"/>
    </xf>
    <xf numFmtId="174" fontId="0" fillId="14" borderId="0" xfId="0" applyFont="false" applyBorder="false" applyAlignment="false" applyProtection="false">
      <alignment horizontal="general" vertical="bottom" textRotation="0" wrapText="false" indent="0" shrinkToFit="false"/>
      <protection locked="true" hidden="false"/>
    </xf>
    <xf numFmtId="170" fontId="0" fillId="0" borderId="0" xfId="0" applyFont="false" applyBorder="false" applyAlignment="false" applyProtection="false">
      <alignment horizontal="general" vertical="bottom" textRotation="0" wrapText="false" indent="0" shrinkToFit="false"/>
      <protection locked="true" hidden="false"/>
    </xf>
    <xf numFmtId="164" fontId="54" fillId="0" borderId="0" xfId="0" applyFont="true" applyBorder="false" applyAlignment="false" applyProtection="false">
      <alignment horizontal="general" vertical="bottom" textRotation="0" wrapText="false" indent="0" shrinkToFit="false"/>
      <protection locked="true" hidden="false"/>
    </xf>
    <xf numFmtId="168" fontId="0" fillId="16" borderId="0" xfId="0" applyFont="false" applyBorder="false" applyAlignment="false" applyProtection="false">
      <alignment horizontal="general" vertical="bottom" textRotation="0" wrapText="false" indent="0" shrinkToFit="false"/>
      <protection locked="true" hidden="false"/>
    </xf>
    <xf numFmtId="164" fontId="0" fillId="17" borderId="0" xfId="0" applyFont="true" applyBorder="false" applyAlignment="false" applyProtection="false">
      <alignment horizontal="general" vertical="bottom" textRotation="0" wrapText="false" indent="0" shrinkToFit="false"/>
      <protection locked="true" hidden="false"/>
    </xf>
    <xf numFmtId="164" fontId="55" fillId="0" borderId="0" xfId="0" applyFont="true" applyBorder="false" applyAlignment="false" applyProtection="false">
      <alignment horizontal="general" vertical="bottom" textRotation="0" wrapText="false" indent="0" shrinkToFit="false"/>
      <protection locked="true" hidden="false"/>
    </xf>
    <xf numFmtId="164" fontId="15" fillId="0" borderId="0" xfId="0" applyFont="true" applyBorder="false" applyAlignment="false" applyProtection="false">
      <alignment horizontal="general" vertical="bottom" textRotation="0" wrapText="false" indent="0" shrinkToFit="false"/>
      <protection locked="true" hidden="false"/>
    </xf>
    <xf numFmtId="170" fontId="0" fillId="0" borderId="0" xfId="0" applyFont="false" applyBorder="false" applyAlignment="false" applyProtection="false">
      <alignment horizontal="general" vertical="bottom" textRotation="0" wrapText="false" indent="0" shrinkToFit="false"/>
      <protection locked="true" hidden="false"/>
    </xf>
    <xf numFmtId="175" fontId="0" fillId="0" borderId="0" xfId="0" applyFont="false" applyBorder="false" applyAlignment="false" applyProtection="false">
      <alignment horizontal="general" vertical="bottom" textRotation="0" wrapText="false" indent="0" shrinkToFit="false"/>
      <protection locked="true" hidden="false"/>
    </xf>
    <xf numFmtId="169" fontId="0" fillId="0" borderId="0" xfId="0" applyFont="false" applyBorder="false" applyAlignment="false" applyProtection="false">
      <alignment horizontal="general" vertical="bottom" textRotation="0" wrapText="false" indent="0" shrinkToFit="false"/>
      <protection locked="true" hidden="false"/>
    </xf>
    <xf numFmtId="167" fontId="0" fillId="0" borderId="0" xfId="0" applyFont="false" applyBorder="false" applyAlignment="false" applyProtection="false">
      <alignment horizontal="general" vertical="bottom" textRotation="0" wrapText="false" indent="0" shrinkToFit="false"/>
      <protection locked="true" hidden="false"/>
    </xf>
    <xf numFmtId="176" fontId="0" fillId="0" borderId="0" xfId="0" applyFont="false" applyBorder="false" applyAlignment="false" applyProtection="false">
      <alignment horizontal="general" vertical="bottom" textRotation="0" wrapText="false" indent="0" shrinkToFit="false"/>
      <protection locked="true" hidden="false"/>
    </xf>
    <xf numFmtId="164" fontId="5" fillId="0" borderId="0" xfId="0" applyFont="true" applyBorder="false" applyAlignment="false" applyProtection="false">
      <alignment horizontal="general" vertical="bottom" textRotation="0" wrapText="false" indent="0" shrinkToFit="false"/>
      <protection locked="true" hidden="false"/>
    </xf>
    <xf numFmtId="164" fontId="4" fillId="0" borderId="0" xfId="23" applyFont="true" applyBorder="true" applyAlignment="true" applyProtection="true">
      <alignment horizontal="left" vertical="bottom" textRotation="0" wrapText="false" indent="0" shrinkToFit="false"/>
      <protection locked="true" hidden="false"/>
    </xf>
    <xf numFmtId="164" fontId="4" fillId="0" borderId="10" xfId="23" applyFont="true" applyBorder="true" applyAlignment="true" applyProtection="true">
      <alignment horizontal="left" vertical="bottom" textRotation="0" wrapText="false" indent="0" shrinkToFit="false"/>
      <protection locked="true" hidden="false"/>
    </xf>
    <xf numFmtId="172" fontId="0" fillId="0" borderId="0" xfId="0" applyFont="false" applyBorder="false" applyAlignment="false" applyProtection="false">
      <alignment horizontal="general" vertical="bottom" textRotation="0" wrapText="false" indent="0" shrinkToFit="false"/>
      <protection locked="true" hidden="false"/>
    </xf>
    <xf numFmtId="164" fontId="57" fillId="5" borderId="1" xfId="0" applyFont="true" applyBorder="true" applyAlignment="true" applyProtection="false">
      <alignment horizontal="center" vertical="bottom" textRotation="0" wrapText="false" indent="0" shrinkToFit="false"/>
      <protection locked="true" hidden="false"/>
    </xf>
    <xf numFmtId="164" fontId="0" fillId="0" borderId="20" xfId="0" applyFont="false" applyBorder="true" applyAlignment="false" applyProtection="false">
      <alignment horizontal="general" vertical="bottom" textRotation="0" wrapText="false" indent="0" shrinkToFit="false"/>
      <protection locked="true" hidden="false"/>
    </xf>
    <xf numFmtId="164" fontId="0" fillId="0" borderId="0" xfId="0" applyFont="false" applyBorder="true" applyAlignment="false" applyProtection="false">
      <alignment horizontal="general" vertical="bottom" textRotation="0" wrapText="false" indent="0" shrinkToFit="false"/>
      <protection locked="true" hidden="false"/>
    </xf>
    <xf numFmtId="164" fontId="0" fillId="0" borderId="21" xfId="0" applyFont="true" applyBorder="true" applyAlignment="true" applyProtection="false">
      <alignment horizontal="center" vertical="bottom" textRotation="0" wrapText="false" indent="0" shrinkToFit="false"/>
      <protection locked="true" hidden="false"/>
    </xf>
    <xf numFmtId="164" fontId="0" fillId="0" borderId="21" xfId="0" applyFont="true" applyBorder="true" applyAlignment="true" applyProtection="false">
      <alignment horizontal="center" vertical="bottom" textRotation="0" wrapText="true" indent="0" shrinkToFit="false"/>
      <protection locked="true" hidden="false"/>
    </xf>
    <xf numFmtId="164" fontId="0" fillId="0" borderId="22" xfId="0" applyFont="true" applyBorder="true" applyAlignment="true" applyProtection="false">
      <alignment horizontal="center" vertical="bottom" textRotation="0" wrapText="true" indent="0" shrinkToFit="false"/>
      <protection locked="true" hidden="false"/>
    </xf>
    <xf numFmtId="164" fontId="0" fillId="0" borderId="23" xfId="0" applyFont="false" applyBorder="true" applyAlignment="true" applyProtection="false">
      <alignment horizontal="center" vertical="bottom" textRotation="0" wrapText="true" indent="0" shrinkToFit="false"/>
      <protection locked="true" hidden="false"/>
    </xf>
    <xf numFmtId="164" fontId="0" fillId="0" borderId="24" xfId="0" applyFont="false" applyBorder="true" applyAlignment="false" applyProtection="false">
      <alignment horizontal="general" vertical="bottom" textRotation="0" wrapText="false" indent="0" shrinkToFit="false"/>
      <protection locked="true" hidden="false"/>
    </xf>
    <xf numFmtId="164" fontId="0" fillId="0" borderId="25" xfId="0" applyFont="false" applyBorder="true" applyAlignment="false" applyProtection="false">
      <alignment horizontal="general" vertical="bottom" textRotation="0" wrapText="false" indent="0" shrinkToFit="false"/>
      <protection locked="true" hidden="false"/>
    </xf>
    <xf numFmtId="164" fontId="0" fillId="0" borderId="0" xfId="0" applyFont="true" applyBorder="true" applyAlignment="true" applyProtection="false">
      <alignment horizontal="general" vertical="bottom" textRotation="0" wrapText="true" indent="0" shrinkToFit="false"/>
      <protection locked="true" hidden="false"/>
    </xf>
    <xf numFmtId="164" fontId="0" fillId="0" borderId="26" xfId="0" applyFont="true" applyBorder="true" applyAlignment="false" applyProtection="false">
      <alignment horizontal="general" vertical="bottom" textRotation="0" wrapText="false" indent="0" shrinkToFit="false"/>
      <protection locked="true" hidden="false"/>
    </xf>
    <xf numFmtId="164" fontId="0" fillId="0" borderId="27" xfId="0" applyFont="true" applyBorder="true" applyAlignment="false" applyProtection="false">
      <alignment horizontal="general" vertical="bottom" textRotation="0" wrapText="false" indent="0" shrinkToFit="false"/>
      <protection locked="true" hidden="false"/>
    </xf>
    <xf numFmtId="164" fontId="0" fillId="0" borderId="28" xfId="0" applyFont="true" applyBorder="true" applyAlignment="false" applyProtection="false">
      <alignment horizontal="general" vertical="bottom" textRotation="0" wrapText="false" indent="0" shrinkToFit="false"/>
      <protection locked="true" hidden="false"/>
    </xf>
    <xf numFmtId="164" fontId="0" fillId="0" borderId="26" xfId="0" applyFont="true" applyBorder="true" applyAlignment="false" applyProtection="false">
      <alignment horizontal="general" vertical="bottom" textRotation="0" wrapText="false" indent="0" shrinkToFit="false"/>
      <protection locked="true" hidden="false"/>
    </xf>
    <xf numFmtId="164" fontId="0" fillId="0" borderId="27" xfId="0" applyFont="true" applyBorder="true" applyAlignment="false" applyProtection="false">
      <alignment horizontal="general" vertical="bottom" textRotation="0" wrapText="false" indent="0" shrinkToFit="false"/>
      <protection locked="true" hidden="false"/>
    </xf>
    <xf numFmtId="164" fontId="0" fillId="17" borderId="27" xfId="0" applyFont="true" applyBorder="true" applyAlignment="false" applyProtection="false">
      <alignment horizontal="general" vertical="bottom" textRotation="0" wrapText="false" indent="0" shrinkToFit="false"/>
      <protection locked="true" hidden="false"/>
    </xf>
    <xf numFmtId="164" fontId="0" fillId="17" borderId="28" xfId="0" applyFont="true" applyBorder="true" applyAlignment="false" applyProtection="false">
      <alignment horizontal="general" vertical="bottom" textRotation="0" wrapText="false" indent="0" shrinkToFit="false"/>
      <protection locked="true" hidden="false"/>
    </xf>
    <xf numFmtId="164" fontId="0" fillId="0" borderId="28" xfId="0" applyFont="true" applyBorder="true" applyAlignment="false" applyProtection="false">
      <alignment horizontal="general" vertical="bottom" textRotation="0" wrapText="false" indent="0" shrinkToFit="false"/>
      <protection locked="true" hidden="false"/>
    </xf>
    <xf numFmtId="164" fontId="0" fillId="0" borderId="29" xfId="0" applyFont="true" applyBorder="true" applyAlignment="false" applyProtection="false">
      <alignment horizontal="general" vertical="bottom" textRotation="0" wrapText="false" indent="0" shrinkToFit="false"/>
      <protection locked="true" hidden="false"/>
    </xf>
    <xf numFmtId="164" fontId="0" fillId="0" borderId="30" xfId="0" applyFont="true" applyBorder="true" applyAlignment="false" applyProtection="false">
      <alignment horizontal="general" vertical="bottom" textRotation="0" wrapText="false" indent="0" shrinkToFit="false"/>
      <protection locked="true" hidden="false"/>
    </xf>
    <xf numFmtId="168" fontId="0" fillId="0" borderId="29" xfId="0" applyFont="false" applyBorder="true" applyAlignment="false" applyProtection="false">
      <alignment horizontal="general" vertical="bottom" textRotation="0" wrapText="false" indent="0" shrinkToFit="false"/>
      <protection locked="true" hidden="false"/>
    </xf>
    <xf numFmtId="168" fontId="0" fillId="0" borderId="31" xfId="0" applyFont="false" applyBorder="true" applyAlignment="false" applyProtection="false">
      <alignment horizontal="general" vertical="bottom" textRotation="0" wrapText="false" indent="0" shrinkToFit="false"/>
      <protection locked="true" hidden="false"/>
    </xf>
    <xf numFmtId="168" fontId="0" fillId="0" borderId="32" xfId="0" applyFont="false" applyBorder="true" applyAlignment="false" applyProtection="false">
      <alignment horizontal="general" vertical="bottom" textRotation="0" wrapText="false" indent="0" shrinkToFit="false"/>
      <protection locked="true" hidden="false"/>
    </xf>
    <xf numFmtId="168" fontId="0" fillId="0" borderId="33" xfId="0" applyFont="false" applyBorder="true" applyAlignment="false" applyProtection="false">
      <alignment horizontal="general" vertical="bottom" textRotation="0" wrapText="false" indent="0" shrinkToFit="false"/>
      <protection locked="true" hidden="false"/>
    </xf>
    <xf numFmtId="168" fontId="0" fillId="0" borderId="34" xfId="0" applyFont="false" applyBorder="true" applyAlignment="false" applyProtection="false">
      <alignment horizontal="general" vertical="bottom" textRotation="0" wrapText="false" indent="0" shrinkToFit="false"/>
      <protection locked="true" hidden="false"/>
    </xf>
    <xf numFmtId="167" fontId="0" fillId="0" borderId="0" xfId="0" applyFont="false" applyBorder="true" applyAlignment="false" applyProtection="false">
      <alignment horizontal="general" vertical="bottom" textRotation="0" wrapText="false" indent="0" shrinkToFit="false"/>
      <protection locked="true" hidden="false"/>
    </xf>
    <xf numFmtId="164" fontId="0" fillId="0" borderId="16" xfId="0" applyFont="false" applyBorder="true" applyAlignment="false" applyProtection="false">
      <alignment horizontal="general" vertical="bottom" textRotation="0" wrapText="false" indent="0" shrinkToFit="false"/>
      <protection locked="true" hidden="false"/>
    </xf>
    <xf numFmtId="164" fontId="0" fillId="0" borderId="19" xfId="0" applyFont="false" applyBorder="true" applyAlignment="false" applyProtection="false">
      <alignment horizontal="general" vertical="bottom" textRotation="0" wrapText="false" indent="0" shrinkToFit="false"/>
      <protection locked="true" hidden="false"/>
    </xf>
    <xf numFmtId="164" fontId="15" fillId="0" borderId="19" xfId="0" applyFont="true" applyBorder="true" applyAlignment="true" applyProtection="false">
      <alignment horizontal="center" vertical="bottom" textRotation="0" wrapText="false" indent="0" shrinkToFit="false"/>
      <protection locked="true" hidden="false"/>
    </xf>
    <xf numFmtId="164" fontId="15" fillId="0" borderId="17" xfId="0" applyFont="true" applyBorder="true" applyAlignment="true" applyProtection="false">
      <alignment horizontal="center" vertical="bottom" textRotation="0" wrapText="false" indent="0" shrinkToFit="false"/>
      <protection locked="true" hidden="false"/>
    </xf>
    <xf numFmtId="164" fontId="0" fillId="0" borderId="6" xfId="0" applyFont="false" applyBorder="true" applyAlignment="false" applyProtection="false">
      <alignment horizontal="general" vertical="bottom" textRotation="0" wrapText="false" indent="0" shrinkToFit="false"/>
      <protection locked="true" hidden="false"/>
    </xf>
    <xf numFmtId="164" fontId="0" fillId="0" borderId="8" xfId="0" applyFont="false" applyBorder="true" applyAlignment="false" applyProtection="false">
      <alignment horizontal="general" vertical="bottom" textRotation="0" wrapText="false" indent="0" shrinkToFit="false"/>
      <protection locked="true" hidden="false"/>
    </xf>
    <xf numFmtId="164" fontId="4" fillId="0" borderId="0" xfId="23" applyFont="true" applyBorder="true" applyAlignment="true" applyProtection="false">
      <alignment horizontal="center" vertical="bottom" textRotation="0" wrapText="false" indent="0" shrinkToFit="false"/>
      <protection locked="true" hidden="false"/>
    </xf>
    <xf numFmtId="164" fontId="0" fillId="0" borderId="0" xfId="0" applyFont="true" applyBorder="true" applyAlignment="true" applyProtection="false">
      <alignment horizontal="center" vertical="bottom" textRotation="0" wrapText="false" indent="0" shrinkToFit="false"/>
      <protection locked="true" hidden="false"/>
    </xf>
    <xf numFmtId="164" fontId="0" fillId="0" borderId="7" xfId="0" applyFont="true" applyBorder="true" applyAlignment="true" applyProtection="false">
      <alignment horizontal="center" vertical="bottom" textRotation="0" wrapText="false" indent="0" shrinkToFit="false"/>
      <protection locked="true" hidden="false"/>
    </xf>
    <xf numFmtId="164" fontId="4" fillId="0" borderId="0" xfId="23" applyFont="true" applyBorder="true" applyAlignment="false" applyProtection="false">
      <alignment horizontal="general" vertical="bottom" textRotation="0" wrapText="false" indent="0" shrinkToFit="false"/>
      <protection locked="true" hidden="false"/>
    </xf>
    <xf numFmtId="164" fontId="4" fillId="0" borderId="0" xfId="23" applyFont="true" applyBorder="true" applyAlignment="false" applyProtection="false">
      <alignment horizontal="general" vertical="bottom" textRotation="0" wrapText="false" indent="0" shrinkToFit="false"/>
      <protection locked="true" hidden="false"/>
    </xf>
    <xf numFmtId="164" fontId="4" fillId="0" borderId="6" xfId="23" applyFont="true" applyBorder="true" applyAlignment="false" applyProtection="false">
      <alignment horizontal="general" vertical="bottom" textRotation="0" wrapText="false" indent="0" shrinkToFit="false"/>
      <protection locked="true" hidden="false"/>
    </xf>
    <xf numFmtId="164" fontId="4" fillId="0" borderId="8" xfId="23" applyFont="true" applyBorder="true" applyAlignment="false" applyProtection="false">
      <alignment horizontal="general" vertical="bottom" textRotation="0" wrapText="false" indent="0" shrinkToFit="false"/>
      <protection locked="true" hidden="false"/>
    </xf>
    <xf numFmtId="170" fontId="4" fillId="0" borderId="18" xfId="23" applyFont="true" applyBorder="true" applyAlignment="false" applyProtection="false">
      <alignment horizontal="general" vertical="bottom" textRotation="0" wrapText="false" indent="0" shrinkToFit="false"/>
      <protection locked="true" hidden="false"/>
    </xf>
    <xf numFmtId="164" fontId="4" fillId="0" borderId="18" xfId="23" applyFont="true" applyBorder="true" applyAlignment="false" applyProtection="false">
      <alignment horizontal="general" vertical="bottom" textRotation="0" wrapText="false" indent="0" shrinkToFit="false"/>
      <protection locked="true" hidden="false"/>
    </xf>
    <xf numFmtId="164" fontId="0" fillId="0" borderId="18" xfId="0" applyFont="false" applyBorder="true" applyAlignment="false" applyProtection="false">
      <alignment horizontal="general" vertical="bottom" textRotation="0" wrapText="false" indent="0" shrinkToFit="false"/>
      <protection locked="true" hidden="false"/>
    </xf>
    <xf numFmtId="164" fontId="4" fillId="0" borderId="16" xfId="23" applyFont="true" applyBorder="true" applyAlignment="false" applyProtection="false">
      <alignment horizontal="general" vertical="bottom" textRotation="0" wrapText="false" indent="0" shrinkToFit="false"/>
      <protection locked="true" hidden="false"/>
    </xf>
    <xf numFmtId="170" fontId="0" fillId="0" borderId="18" xfId="0" applyFont="false" applyBorder="true" applyAlignment="false" applyProtection="false">
      <alignment horizontal="general" vertical="bottom" textRotation="0" wrapText="false" indent="0" shrinkToFit="false"/>
      <protection locked="true" hidden="false"/>
    </xf>
    <xf numFmtId="164" fontId="60" fillId="0" borderId="0" xfId="23" applyFont="true" applyBorder="false" applyAlignment="false" applyProtection="false">
      <alignment horizontal="general" vertical="bottom" textRotation="0" wrapText="false" indent="0" shrinkToFit="false"/>
      <protection locked="true" hidden="false"/>
    </xf>
    <xf numFmtId="164" fontId="0" fillId="0" borderId="2" xfId="0" applyFont="true" applyBorder="true" applyAlignment="false" applyProtection="false">
      <alignment horizontal="general" vertical="bottom" textRotation="0" wrapText="false" indent="0" shrinkToFit="false"/>
      <protection locked="true" hidden="false"/>
    </xf>
    <xf numFmtId="169" fontId="0" fillId="0" borderId="5" xfId="0" applyFont="false" applyBorder="true" applyAlignment="false" applyProtection="false">
      <alignment horizontal="general" vertical="bottom" textRotation="0" wrapText="false" indent="0" shrinkToFit="false"/>
      <protection locked="true" hidden="false"/>
    </xf>
    <xf numFmtId="170" fontId="4" fillId="0" borderId="3" xfId="23" applyFont="true" applyBorder="true" applyAlignment="false" applyProtection="false">
      <alignment horizontal="general" vertical="bottom" textRotation="0" wrapText="false" indent="0" shrinkToFit="false"/>
      <protection locked="true" hidden="false"/>
    </xf>
    <xf numFmtId="164" fontId="4" fillId="0" borderId="3" xfId="23" applyFont="true" applyBorder="true" applyAlignment="false" applyProtection="false">
      <alignment horizontal="general" vertical="bottom" textRotation="0" wrapText="false" indent="0" shrinkToFit="false"/>
      <protection locked="true" hidden="false"/>
    </xf>
    <xf numFmtId="164" fontId="0" fillId="0" borderId="3" xfId="0" applyFont="false" applyBorder="true" applyAlignment="false" applyProtection="false">
      <alignment horizontal="general" vertical="bottom" textRotation="0" wrapText="false" indent="0" shrinkToFit="false"/>
      <protection locked="true" hidden="false"/>
    </xf>
    <xf numFmtId="164" fontId="4" fillId="0" borderId="2" xfId="23" applyFont="true" applyBorder="true" applyAlignment="false" applyProtection="false">
      <alignment horizontal="general" vertical="bottom" textRotation="0" wrapText="false" indent="0" shrinkToFit="false"/>
      <protection locked="true" hidden="false"/>
    </xf>
    <xf numFmtId="170" fontId="0" fillId="0" borderId="3" xfId="0" applyFont="false" applyBorder="true" applyAlignment="false" applyProtection="false">
      <alignment horizontal="general" vertical="bottom" textRotation="0" wrapText="false" indent="0" shrinkToFit="false"/>
      <protection locked="true" hidden="false"/>
    </xf>
    <xf numFmtId="168" fontId="0" fillId="0" borderId="5" xfId="0" applyFont="false" applyBorder="true" applyAlignment="false" applyProtection="false">
      <alignment horizontal="general" vertical="bottom" textRotation="0" wrapText="false" indent="0" shrinkToFit="false"/>
      <protection locked="true" hidden="false"/>
    </xf>
    <xf numFmtId="169" fontId="0" fillId="0" borderId="8" xfId="0" applyFont="false" applyBorder="true" applyAlignment="false" applyProtection="false">
      <alignment horizontal="general" vertical="bottom" textRotation="0" wrapText="false" indent="0" shrinkToFit="false"/>
      <protection locked="true" hidden="false"/>
    </xf>
    <xf numFmtId="170" fontId="4" fillId="0" borderId="0" xfId="23" applyFont="true" applyBorder="true" applyAlignment="false" applyProtection="false">
      <alignment horizontal="general" vertical="bottom" textRotation="0" wrapText="false" indent="0" shrinkToFit="false"/>
      <protection locked="true" hidden="false"/>
    </xf>
    <xf numFmtId="164" fontId="4" fillId="0" borderId="6" xfId="23" applyFont="true" applyBorder="true" applyAlignment="false" applyProtection="false">
      <alignment horizontal="general" vertical="bottom" textRotation="0" wrapText="false" indent="0" shrinkToFit="false"/>
      <protection locked="true" hidden="false"/>
    </xf>
    <xf numFmtId="170" fontId="0" fillId="0" borderId="0" xfId="0" applyFont="false" applyBorder="true" applyAlignment="false" applyProtection="false">
      <alignment horizontal="general" vertical="bottom" textRotation="0" wrapText="false" indent="0" shrinkToFit="false"/>
      <protection locked="true" hidden="false"/>
    </xf>
    <xf numFmtId="164" fontId="0" fillId="0" borderId="9" xfId="0" applyFont="true" applyBorder="true" applyAlignment="false" applyProtection="false">
      <alignment horizontal="general" vertical="bottom" textRotation="0" wrapText="false" indent="0" shrinkToFit="false"/>
      <protection locked="true" hidden="false"/>
    </xf>
    <xf numFmtId="169" fontId="0" fillId="0" borderId="12" xfId="0" applyFont="false" applyBorder="true" applyAlignment="false" applyProtection="false">
      <alignment horizontal="general" vertical="bottom" textRotation="0" wrapText="false" indent="0" shrinkToFit="false"/>
      <protection locked="true" hidden="false"/>
    </xf>
    <xf numFmtId="170" fontId="4" fillId="0" borderId="10" xfId="23" applyFont="true" applyBorder="true" applyAlignment="false" applyProtection="false">
      <alignment horizontal="general" vertical="bottom" textRotation="0" wrapText="false" indent="0" shrinkToFit="false"/>
      <protection locked="true" hidden="false"/>
    </xf>
    <xf numFmtId="164" fontId="4" fillId="0" borderId="10" xfId="23" applyFont="true" applyBorder="true" applyAlignment="false" applyProtection="false">
      <alignment horizontal="general" vertical="bottom" textRotation="0" wrapText="false" indent="0" shrinkToFit="false"/>
      <protection locked="true" hidden="false"/>
    </xf>
    <xf numFmtId="164" fontId="0" fillId="0" borderId="10" xfId="0" applyFont="false" applyBorder="true" applyAlignment="false" applyProtection="false">
      <alignment horizontal="general" vertical="bottom" textRotation="0" wrapText="false" indent="0" shrinkToFit="false"/>
      <protection locked="true" hidden="false"/>
    </xf>
    <xf numFmtId="164" fontId="4" fillId="0" borderId="9" xfId="23" applyFont="true" applyBorder="true" applyAlignment="false" applyProtection="false">
      <alignment horizontal="general" vertical="bottom" textRotation="0" wrapText="false" indent="0" shrinkToFit="false"/>
      <protection locked="true" hidden="false"/>
    </xf>
    <xf numFmtId="170" fontId="0" fillId="0" borderId="10" xfId="0" applyFont="false" applyBorder="true" applyAlignment="false" applyProtection="false">
      <alignment horizontal="general" vertical="bottom" textRotation="0" wrapText="false" indent="0" shrinkToFit="false"/>
      <protection locked="true" hidden="false"/>
    </xf>
    <xf numFmtId="168" fontId="0" fillId="0" borderId="12" xfId="0" applyFont="false" applyBorder="true" applyAlignment="false" applyProtection="false">
      <alignment horizontal="general" vertical="bottom" textRotation="0" wrapText="false" indent="0" shrinkToFit="false"/>
      <protection locked="true" hidden="false"/>
    </xf>
    <xf numFmtId="164" fontId="0" fillId="18" borderId="0" xfId="0" applyFont="true" applyBorder="false" applyAlignment="false" applyProtection="false">
      <alignment horizontal="general" vertical="bottom" textRotation="0" wrapText="false" indent="0" shrinkToFit="false"/>
      <protection locked="true" hidden="false"/>
    </xf>
    <xf numFmtId="164" fontId="61" fillId="0" borderId="0" xfId="0" applyFont="true" applyBorder="false" applyAlignment="false" applyProtection="false">
      <alignment horizontal="general" vertical="bottom" textRotation="0" wrapText="false" indent="0" shrinkToFit="false"/>
      <protection locked="true" hidden="false"/>
    </xf>
    <xf numFmtId="167" fontId="0" fillId="0" borderId="16" xfId="0" applyFont="false" applyBorder="true" applyAlignment="false" applyProtection="false">
      <alignment horizontal="general" vertical="bottom" textRotation="0" wrapText="false" indent="0" shrinkToFit="false"/>
      <protection locked="true" hidden="false"/>
    </xf>
    <xf numFmtId="167" fontId="0" fillId="0" borderId="6" xfId="0" applyFont="false" applyBorder="true" applyAlignment="false" applyProtection="false">
      <alignment horizontal="general" vertical="bottom" textRotation="0" wrapText="false" indent="0" shrinkToFit="false"/>
      <protection locked="true" hidden="false"/>
    </xf>
    <xf numFmtId="167" fontId="0" fillId="0" borderId="9" xfId="0" applyFont="true" applyBorder="true" applyAlignment="false" applyProtection="false">
      <alignment horizontal="general" vertical="bottom" textRotation="0" wrapText="false" indent="0" shrinkToFit="false"/>
      <protection locked="true" hidden="false"/>
    </xf>
    <xf numFmtId="164" fontId="4" fillId="0" borderId="10" xfId="23" applyFont="true" applyBorder="true" applyAlignment="false" applyProtection="false">
      <alignment horizontal="general" vertical="bottom" textRotation="0" wrapText="false" indent="0" shrinkToFit="false"/>
      <protection locked="true" hidden="false"/>
    </xf>
    <xf numFmtId="164" fontId="4" fillId="0" borderId="9" xfId="23" applyFont="true" applyBorder="true" applyAlignment="false" applyProtection="false">
      <alignment horizontal="general" vertical="bottom" textRotation="0" wrapText="false" indent="0" shrinkToFit="false"/>
      <protection locked="true" hidden="false"/>
    </xf>
    <xf numFmtId="164" fontId="4" fillId="0" borderId="12" xfId="23" applyFont="true" applyBorder="true" applyAlignment="false" applyProtection="false">
      <alignment horizontal="general" vertical="bottom" textRotation="0" wrapText="false" indent="0" shrinkToFit="false"/>
      <protection locked="true" hidden="false"/>
    </xf>
    <xf numFmtId="170" fontId="4" fillId="0" borderId="0" xfId="23" applyFont="true" applyBorder="false" applyAlignment="false" applyProtection="false">
      <alignment horizontal="general" vertical="bottom" textRotation="0" wrapText="false" indent="0" shrinkToFit="false"/>
      <protection locked="true" hidden="false"/>
    </xf>
    <xf numFmtId="164" fontId="0" fillId="0" borderId="0" xfId="0" applyFont="true" applyBorder="true" applyAlignment="true" applyProtection="false">
      <alignment horizontal="center" vertical="bottom" textRotation="0" wrapText="true" indent="0" shrinkToFit="false"/>
      <protection locked="true" hidden="false"/>
    </xf>
    <xf numFmtId="177" fontId="0" fillId="0" borderId="0" xfId="0" applyFont="false" applyBorder="false" applyAlignment="false" applyProtection="false">
      <alignment horizontal="general" vertical="bottom" textRotation="0" wrapText="false" indent="0" shrinkToFit="false"/>
      <protection locked="true" hidden="false"/>
    </xf>
    <xf numFmtId="164" fontId="62" fillId="0" borderId="0" xfId="0" applyFont="true" applyBorder="false" applyAlignment="false" applyProtection="false">
      <alignment horizontal="general" vertical="bottom" textRotation="0" wrapText="false" indent="0" shrinkToFit="false"/>
      <protection locked="true" hidden="false"/>
    </xf>
    <xf numFmtId="177" fontId="0" fillId="14" borderId="0" xfId="0" applyFont="false" applyBorder="false" applyAlignment="false" applyProtection="false">
      <alignment horizontal="general" vertical="bottom" textRotation="0" wrapText="false" indent="0" shrinkToFit="false"/>
      <protection locked="true" hidden="false"/>
    </xf>
    <xf numFmtId="168" fontId="0" fillId="0" borderId="6" xfId="0" applyFont="true" applyBorder="true" applyAlignment="false" applyProtection="false">
      <alignment horizontal="general" vertical="bottom" textRotation="0" wrapText="false" indent="0" shrinkToFit="false"/>
      <protection locked="true" hidden="false"/>
    </xf>
    <xf numFmtId="168" fontId="0" fillId="0" borderId="0" xfId="0" applyFont="true" applyBorder="true" applyAlignment="false" applyProtection="false">
      <alignment horizontal="general" vertical="bottom" textRotation="0" wrapText="false" indent="0" shrinkToFit="false"/>
      <protection locked="true" hidden="false"/>
    </xf>
    <xf numFmtId="164" fontId="63" fillId="0" borderId="0" xfId="0" applyFont="true" applyBorder="true" applyAlignment="false" applyProtection="false">
      <alignment horizontal="general" vertical="bottom" textRotation="0" wrapText="false" indent="0" shrinkToFit="false"/>
      <protection locked="true" hidden="false"/>
    </xf>
    <xf numFmtId="167" fontId="64" fillId="0" borderId="0" xfId="0" applyFont="true" applyBorder="true" applyAlignment="false" applyProtection="false">
      <alignment horizontal="general" vertical="bottom" textRotation="0" wrapText="false" indent="0" shrinkToFit="false"/>
      <protection locked="true" hidden="false"/>
    </xf>
    <xf numFmtId="168" fontId="0" fillId="0" borderId="0" xfId="0" applyFont="true" applyBorder="true" applyAlignment="true" applyProtection="false">
      <alignment horizontal="left" vertical="bottom" textRotation="0" wrapText="false" indent="0" shrinkToFit="false"/>
      <protection locked="true" hidden="false"/>
    </xf>
    <xf numFmtId="164" fontId="63" fillId="0" borderId="0" xfId="0" applyFont="true" applyBorder="true" applyAlignment="true" applyProtection="false">
      <alignment horizontal="left" vertical="bottom" textRotation="0" wrapText="false" indent="0" shrinkToFit="false"/>
      <protection locked="true" hidden="false"/>
    </xf>
    <xf numFmtId="167" fontId="0" fillId="0" borderId="0" xfId="0" applyFont="true" applyBorder="true" applyAlignment="false" applyProtection="false">
      <alignment horizontal="general" vertical="bottom" textRotation="0" wrapText="false" indent="0" shrinkToFit="false"/>
      <protection locked="true" hidden="false"/>
    </xf>
    <xf numFmtId="177" fontId="0" fillId="15" borderId="0" xfId="0" applyFont="false" applyBorder="false" applyAlignment="false" applyProtection="false">
      <alignment horizontal="general" vertical="bottom" textRotation="0" wrapText="false" indent="0" shrinkToFit="false"/>
      <protection locked="true" hidden="false"/>
    </xf>
    <xf numFmtId="164" fontId="67" fillId="0" borderId="0" xfId="0" applyFont="true" applyBorder="false" applyAlignment="false" applyProtection="false">
      <alignment horizontal="general" vertical="bottom" textRotation="0" wrapText="false" indent="0" shrinkToFit="false"/>
      <protection locked="true" hidden="false"/>
    </xf>
    <xf numFmtId="168" fontId="5" fillId="15" borderId="0" xfId="0" applyFont="true" applyBorder="false" applyAlignment="false" applyProtection="false">
      <alignment horizontal="general" vertical="bottom" textRotation="0" wrapText="false" indent="0" shrinkToFit="false"/>
      <protection locked="true" hidden="false"/>
    </xf>
    <xf numFmtId="170" fontId="0" fillId="15" borderId="0" xfId="0" applyFont="false" applyBorder="false" applyAlignment="false" applyProtection="false">
      <alignment horizontal="general" vertical="bottom" textRotation="0" wrapText="false" indent="0" shrinkToFit="false"/>
      <protection locked="true" hidden="false"/>
    </xf>
  </cellXfs>
  <cellStyles count="14">
    <cellStyle name="Normal" xfId="0" builtinId="0"/>
    <cellStyle name="Comma" xfId="15" builtinId="3"/>
    <cellStyle name="Comma [0]" xfId="16" builtinId="6"/>
    <cellStyle name="Currency" xfId="17" builtinId="4"/>
    <cellStyle name="Currency [0]" xfId="18" builtinId="7"/>
    <cellStyle name="Percent" xfId="19" builtinId="5"/>
    <cellStyle name="Comma 2" xfId="21"/>
    <cellStyle name="Comma 3" xfId="22"/>
    <cellStyle name="Normal 2" xfId="23"/>
    <cellStyle name="Normal 3" xfId="24"/>
    <cellStyle name="Normal 4" xfId="25"/>
    <cellStyle name="Normal 4 2" xfId="26"/>
    <cellStyle name="Normal 4 3" xfId="27"/>
    <cellStyle name="*unknown*" xfId="20" builtinId="8"/>
  </cellStyles>
  <dxfs count="12">
    <dxf>
      <font>
        <color rgb="00FFFFFF"/>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val="0"/>
        <i val="0"/>
      </font>
      <fill>
        <patternFill>
          <bgColor rgb="FFFF0000"/>
        </patternFill>
      </fill>
    </dxf>
  </dxfs>
  <colors>
    <indexedColors>
      <rgbColor rgb="FF000000"/>
      <rgbColor rgb="FFFFFFFF"/>
      <rgbColor rgb="FFFF0000"/>
      <rgbColor rgb="FF00FF00"/>
      <rgbColor rgb="FF0000FF"/>
      <rgbColor rgb="FFFFFF00"/>
      <rgbColor rgb="FFFF00FF"/>
      <rgbColor rgb="FF00FFFF"/>
      <rgbColor rgb="FFC00000"/>
      <rgbColor rgb="FF008000"/>
      <rgbColor rgb="FF000080"/>
      <rgbColor rgb="FF948A54"/>
      <rgbColor rgb="FF800080"/>
      <rgbColor rgb="FF4F81BD"/>
      <rgbColor rgb="FFC0C0C0"/>
      <rgbColor rgb="FF808080"/>
      <rgbColor rgb="FF8EA5CA"/>
      <rgbColor rgb="FFBE4B48"/>
      <rgbColor rgb="FFFFFFCC"/>
      <rgbColor rgb="FFA6A6A6"/>
      <rgbColor rgb="FF660066"/>
      <rgbColor rgb="FFDB8238"/>
      <rgbColor rgb="FF0070C0"/>
      <rgbColor rgb="FFD9D9D9"/>
      <rgbColor rgb="FF000080"/>
      <rgbColor rgb="FFFF00FF"/>
      <rgbColor rgb="FFFFFF00"/>
      <rgbColor rgb="FF00FFFF"/>
      <rgbColor rgb="FF800080"/>
      <rgbColor rgb="FFDE0000"/>
      <rgbColor rgb="FF87A44B"/>
      <rgbColor rgb="FF0000FF"/>
      <rgbColor rgb="FF00B0F0"/>
      <rgbColor rgb="FFCCFFFF"/>
      <rgbColor rgb="FF92D050"/>
      <rgbColor rgb="FF98B855"/>
      <rgbColor rgb="FF99CCFF"/>
      <rgbColor rgb="FFBFBFBF"/>
      <rgbColor rgb="FFB7B7B7"/>
      <rgbColor rgb="FFF2DCDB"/>
      <rgbColor rgb="FF4A7EBB"/>
      <rgbColor rgb="FF558ED5"/>
      <rgbColor rgb="FF99CC00"/>
      <rgbColor rgb="FFFFC000"/>
      <rgbColor rgb="FFFF9900"/>
      <rgbColor rgb="FFFF6600"/>
      <rgbColor rgb="FF7D5FA0"/>
      <rgbColor rgb="FF878787"/>
      <rgbColor rgb="FF17375E"/>
      <rgbColor rgb="FF31859C"/>
      <rgbColor rgb="FF0D0D0D"/>
      <rgbColor rgb="FF1E1C11"/>
      <rgbColor rgb="FF993300"/>
      <rgbColor rgb="FF993366"/>
      <rgbColor rgb="FF376092"/>
      <rgbColor rgb="FF333333"/>
    </indexedColors>
  </colors>
</styleSheet>
</file>

<file path=xl/_rels/workbook.xml.rels><?xml version="1.0" encoding="UTF-8"?>
<Relationships xmlns="http://schemas.openxmlformats.org/package/2006/relationships"><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worksheet" Target="worksheets/sheet1.xml"/><Relationship Id="rId4" Type="http://schemas.openxmlformats.org/officeDocument/2006/relationships/worksheet" Target="worksheets/sheet2.xml"/><Relationship Id="rId5" Type="http://schemas.openxmlformats.org/officeDocument/2006/relationships/worksheet" Target="worksheets/sheet3.xml"/><Relationship Id="rId6" Type="http://schemas.openxmlformats.org/officeDocument/2006/relationships/worksheet" Target="worksheets/sheet4.xml"/><Relationship Id="rId7" Type="http://schemas.openxmlformats.org/officeDocument/2006/relationships/worksheet" Target="worksheets/sheet5.xml"/><Relationship Id="rId8" Type="http://schemas.openxmlformats.org/officeDocument/2006/relationships/worksheet" Target="worksheets/sheet6.xml"/><Relationship Id="rId9" Type="http://schemas.openxmlformats.org/officeDocument/2006/relationships/worksheet" Target="worksheets/sheet7.xml"/><Relationship Id="rId10" Type="http://schemas.openxmlformats.org/officeDocument/2006/relationships/worksheet" Target="worksheets/sheet8.xml"/><Relationship Id="rId11" Type="http://schemas.openxmlformats.org/officeDocument/2006/relationships/worksheet" Target="worksheets/sheet9.xml"/><Relationship Id="rId12" Type="http://schemas.openxmlformats.org/officeDocument/2006/relationships/worksheet" Target="worksheets/sheet10.xml"/><Relationship Id="rId13" Type="http://schemas.openxmlformats.org/officeDocument/2006/relationships/externalLink" Target="externalLinks/externalLink1.xml"/><Relationship Id="rId14" Type="http://schemas.openxmlformats.org/officeDocument/2006/relationships/externalLink" Target="externalLinks/externalLink2.xml"/><Relationship Id="rId15" Type="http://schemas.openxmlformats.org/officeDocument/2006/relationships/externalLink" Target="externalLinks/externalLink3.xml"/><Relationship Id="rId16" Type="http://schemas.openxmlformats.org/officeDocument/2006/relationships/sharedStrings" Target="sharedStrings.xml"/>
</Relationships>
</file>

<file path=xl/charts/_rels/chart1.xml.rels><?xml version="1.0" encoding="UTF-8"?>
<Relationships xmlns="http://schemas.openxmlformats.org/package/2006/relationships"><Relationship Id="rId1" Type="http://schemas.openxmlformats.org/officeDocument/2006/relationships/chartUserShapes" Target="../drawings/drawing2.xml"/>
</Relationships>
</file>

<file path=xl/charts/chart1.xml><?xml version="1.0" encoding="utf-8"?>
<c:chartSpace xmlns:c="http://schemas.openxmlformats.org/drawingml/2006/chart" xmlns:a="http://schemas.openxmlformats.org/drawingml/2006/main" xmlns:r="http://schemas.openxmlformats.org/officeDocument/2006/relationships">
  <c:lang val="en-US"/>
  <c:roundedCorners val="0"/>
  <c:chart>
    <c:title>
      <c:tx>
        <c:rich>
          <a:bodyPr rot="0"/>
          <a:lstStyle/>
          <a:p>
            <a:pPr>
              <a:defRPr b="1" lang="en-US" sz="1600" spc="-1" strike="noStrike">
                <a:solidFill>
                  <a:srgbClr val="000000"/>
                </a:solidFill>
                <a:latin typeface="Calibri"/>
              </a:defRPr>
            </a:pPr>
            <a:r>
              <a:rPr b="1" lang="en-US" sz="1600" spc="-1" strike="noStrike">
                <a:solidFill>
                  <a:srgbClr val="000000"/>
                </a:solidFill>
                <a:latin typeface="Calibri"/>
              </a:rPr>
              <a:t>Bode Plot</a:t>
            </a:r>
          </a:p>
        </c:rich>
      </c:tx>
      <c:layout>
        <c:manualLayout>
          <c:xMode val="edge"/>
          <c:yMode val="edge"/>
          <c:x val="0.0944038584296759"/>
          <c:y val="0.00406784864532965"/>
        </c:manualLayout>
      </c:layout>
      <c:overlay val="0"/>
      <c:spPr>
        <a:noFill/>
        <a:ln w="0">
          <a:noFill/>
        </a:ln>
      </c:spPr>
    </c:title>
    <c:autoTitleDeleted val="0"/>
    <c:plotArea>
      <c:layout>
        <c:manualLayout>
          <c:layoutTarget val="inner"/>
          <c:xMode val="edge"/>
          <c:yMode val="edge"/>
          <c:x val="0.0905737995602525"/>
          <c:y val="0.0891856627523218"/>
          <c:w val="0.809631888786439"/>
          <c:h val="0.761531967150203"/>
        </c:manualLayout>
      </c:layout>
      <c:scatterChart>
        <c:scatterStyle val="lineMarker"/>
        <c:varyColors val="0"/>
        <c:ser>
          <c:idx val="0"/>
          <c:order val="0"/>
          <c:tx>
            <c:strRef>
              <c:f>"Gain (dB)"</c:f>
              <c:strCache>
                <c:ptCount val="1"/>
                <c:pt idx="0">
                  <c:v>Gain (dB)</c:v>
                </c:pt>
              </c:strCache>
            </c:strRef>
          </c:tx>
          <c:spPr>
            <a:solidFill>
              <a:srgbClr val="ff0000"/>
            </a:solidFill>
            <a:ln w="28440">
              <a:solidFill>
                <a:srgbClr val="ff0000"/>
              </a:solidFill>
              <a:round/>
            </a:ln>
          </c:spPr>
          <c:marker>
            <c:symbol val="none"/>
          </c:marker>
          <c:dLbls>
            <c:txPr>
              <a:bodyPr wrap="square"/>
              <a:lstStyle/>
              <a:p>
                <a:pPr>
                  <a:defRPr b="0" sz="1000" spc="-1" strike="noStrike">
                    <a:solidFill>
                      <a:srgbClr val="000000"/>
                    </a:solidFill>
                    <a:latin typeface="Calibri"/>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xVal>
            <c:numRef>
              <c:f>Loop_Modeling!$O$19:$O$560</c:f>
              <c:numCache>
                <c:formatCode>General</c:formatCode>
                <c:ptCount val="542"/>
                <c:pt idx="0">
                  <c:v>10.2329299228075</c:v>
                </c:pt>
                <c:pt idx="1">
                  <c:v>10.471285480509</c:v>
                </c:pt>
                <c:pt idx="2">
                  <c:v>10.7151930523761</c:v>
                </c:pt>
                <c:pt idx="3">
                  <c:v>10.9647819614319</c:v>
                </c:pt>
                <c:pt idx="4">
                  <c:v>11.2201845430196</c:v>
                </c:pt>
                <c:pt idx="5">
                  <c:v>11.4815362149688</c:v>
                </c:pt>
                <c:pt idx="6">
                  <c:v>11.7489755493953</c:v>
                </c:pt>
                <c:pt idx="7">
                  <c:v>12.0226443461741</c:v>
                </c:pt>
                <c:pt idx="8">
                  <c:v>12.3026877081238</c:v>
                </c:pt>
                <c:pt idx="9">
                  <c:v>12.5892541179417</c:v>
                </c:pt>
                <c:pt idx="10">
                  <c:v>12.8824955169313</c:v>
                </c:pt>
                <c:pt idx="11">
                  <c:v>13.1825673855641</c:v>
                </c:pt>
                <c:pt idx="12">
                  <c:v>13.4896288259165</c:v>
                </c:pt>
                <c:pt idx="13">
                  <c:v>13.8038426460289</c:v>
                </c:pt>
                <c:pt idx="14">
                  <c:v>14.1253754462275</c:v>
                </c:pt>
                <c:pt idx="15">
                  <c:v>14.4543977074593</c:v>
                </c:pt>
                <c:pt idx="16">
                  <c:v>14.7910838816821</c:v>
                </c:pt>
                <c:pt idx="17">
                  <c:v>15.1356124843621</c:v>
                </c:pt>
                <c:pt idx="18">
                  <c:v>15.4881661891248</c:v>
                </c:pt>
                <c:pt idx="19">
                  <c:v>15.8489319246111</c:v>
                </c:pt>
                <c:pt idx="20">
                  <c:v>16.2181009735893</c:v>
                </c:pt>
                <c:pt idx="21">
                  <c:v>16.5958690743756</c:v>
                </c:pt>
                <c:pt idx="22">
                  <c:v>16.9824365246174</c:v>
                </c:pt>
                <c:pt idx="23">
                  <c:v>17.3780082874938</c:v>
                </c:pt>
                <c:pt idx="24">
                  <c:v>17.7827941003892</c:v>
                </c:pt>
                <c:pt idx="25">
                  <c:v>18.1970085860998</c:v>
                </c:pt>
                <c:pt idx="26">
                  <c:v>18.6208713666287</c:v>
                </c:pt>
                <c:pt idx="27">
                  <c:v>19.0546071796325</c:v>
                </c:pt>
                <c:pt idx="28">
                  <c:v>19.4984459975805</c:v>
                </c:pt>
                <c:pt idx="29">
                  <c:v>19.9526231496888</c:v>
                </c:pt>
                <c:pt idx="30">
                  <c:v>20.4173794466953</c:v>
                </c:pt>
                <c:pt idx="31">
                  <c:v>20.8929613085404</c:v>
                </c:pt>
                <c:pt idx="32">
                  <c:v>21.3796208950223</c:v>
                </c:pt>
                <c:pt idx="33">
                  <c:v>21.8776162394955</c:v>
                </c:pt>
                <c:pt idx="34">
                  <c:v>22.3872113856834</c:v>
                </c:pt>
                <c:pt idx="35">
                  <c:v>22.9086765276777</c:v>
                </c:pt>
                <c:pt idx="36">
                  <c:v>23.4422881531992</c:v>
                </c:pt>
                <c:pt idx="37">
                  <c:v>23.9883291901949</c:v>
                </c:pt>
                <c:pt idx="38">
                  <c:v>24.5470891568503</c:v>
                </c:pt>
                <c:pt idx="39">
                  <c:v>25.1188643150958</c:v>
                </c:pt>
                <c:pt idx="40">
                  <c:v>25.7039578276886</c:v>
                </c:pt>
                <c:pt idx="41">
                  <c:v>26.3026799189538</c:v>
                </c:pt>
                <c:pt idx="42">
                  <c:v>26.9153480392692</c:v>
                </c:pt>
                <c:pt idx="43">
                  <c:v>27.5422870333817</c:v>
                </c:pt>
                <c:pt idx="44">
                  <c:v>28.1838293126445</c:v>
                </c:pt>
                <c:pt idx="45">
                  <c:v>28.8403150312661</c:v>
                </c:pt>
                <c:pt idx="46">
                  <c:v>29.5120922666639</c:v>
                </c:pt>
                <c:pt idx="47">
                  <c:v>30.1995172040202</c:v>
                </c:pt>
                <c:pt idx="48">
                  <c:v>30.9029543251359</c:v>
                </c:pt>
                <c:pt idx="49">
                  <c:v>31.6227766016838</c:v>
                </c:pt>
                <c:pt idx="50">
                  <c:v>32.3593656929628</c:v>
                </c:pt>
                <c:pt idx="51">
                  <c:v>33.1131121482591</c:v>
                </c:pt>
                <c:pt idx="52">
                  <c:v>33.8844156139203</c:v>
                </c:pt>
                <c:pt idx="53">
                  <c:v>34.6736850452532</c:v>
                </c:pt>
                <c:pt idx="54">
                  <c:v>35.4813389233576</c:v>
                </c:pt>
                <c:pt idx="55">
                  <c:v>36.3078054770101</c:v>
                </c:pt>
                <c:pt idx="56">
                  <c:v>37.1535229097172</c:v>
                </c:pt>
                <c:pt idx="57">
                  <c:v>38.0189396320561</c:v>
                </c:pt>
                <c:pt idx="58">
                  <c:v>38.904514499428</c:v>
                </c:pt>
                <c:pt idx="59">
                  <c:v>39.8107170553497</c:v>
                </c:pt>
                <c:pt idx="60">
                  <c:v>40.7380277804113</c:v>
                </c:pt>
                <c:pt idx="61">
                  <c:v>41.6869383470336</c:v>
                </c:pt>
                <c:pt idx="62">
                  <c:v>42.6579518801593</c:v>
                </c:pt>
                <c:pt idx="63">
                  <c:v>43.6515832240166</c:v>
                </c:pt>
                <c:pt idx="64">
                  <c:v>44.6683592150963</c:v>
                </c:pt>
                <c:pt idx="65">
                  <c:v>45.7088189614875</c:v>
                </c:pt>
                <c:pt idx="66">
                  <c:v>46.7735141287198</c:v>
                </c:pt>
                <c:pt idx="67">
                  <c:v>47.8630092322639</c:v>
                </c:pt>
                <c:pt idx="68">
                  <c:v>48.9778819368446</c:v>
                </c:pt>
                <c:pt idx="69">
                  <c:v>50.1187233627272</c:v>
                </c:pt>
                <c:pt idx="70">
                  <c:v>51.2861383991365</c:v>
                </c:pt>
                <c:pt idx="71">
                  <c:v>52.4807460249773</c:v>
                </c:pt>
                <c:pt idx="72">
                  <c:v>53.7031796370253</c:v>
                </c:pt>
                <c:pt idx="73">
                  <c:v>54.9540873857625</c:v>
                </c:pt>
                <c:pt idx="74">
                  <c:v>56.2341325190349</c:v>
                </c:pt>
                <c:pt idx="75">
                  <c:v>57.5439937337157</c:v>
                </c:pt>
                <c:pt idx="76">
                  <c:v>58.8843655355589</c:v>
                </c:pt>
                <c:pt idx="77">
                  <c:v>60.2559586074358</c:v>
                </c:pt>
                <c:pt idx="78">
                  <c:v>61.6595001861482</c:v>
                </c:pt>
                <c:pt idx="79">
                  <c:v>63.0957344480193</c:v>
                </c:pt>
                <c:pt idx="80">
                  <c:v>64.5654229034656</c:v>
                </c:pt>
                <c:pt idx="81">
                  <c:v>66.0693448007596</c:v>
                </c:pt>
                <c:pt idx="82">
                  <c:v>67.6082975391982</c:v>
                </c:pt>
                <c:pt idx="83">
                  <c:v>69.1830970918936</c:v>
                </c:pt>
                <c:pt idx="84">
                  <c:v>70.7945784384138</c:v>
                </c:pt>
                <c:pt idx="85">
                  <c:v>72.443596007499</c:v>
                </c:pt>
                <c:pt idx="86">
                  <c:v>74.1310241300918</c:v>
                </c:pt>
                <c:pt idx="87">
                  <c:v>75.8577575029184</c:v>
                </c:pt>
                <c:pt idx="88">
                  <c:v>77.6247116628692</c:v>
                </c:pt>
                <c:pt idx="89">
                  <c:v>79.4328234724281</c:v>
                </c:pt>
                <c:pt idx="90">
                  <c:v>81.28305161641</c:v>
                </c:pt>
                <c:pt idx="91">
                  <c:v>83.1763771102671</c:v>
                </c:pt>
                <c:pt idx="92">
                  <c:v>85.1138038202377</c:v>
                </c:pt>
                <c:pt idx="93">
                  <c:v>87.0963589956081</c:v>
                </c:pt>
                <c:pt idx="94">
                  <c:v>89.1250938133745</c:v>
                </c:pt>
                <c:pt idx="95">
                  <c:v>91.201083935591</c:v>
                </c:pt>
                <c:pt idx="96">
                  <c:v>93.3254300796991</c:v>
                </c:pt>
                <c:pt idx="97">
                  <c:v>95.4992586021436</c:v>
                </c:pt>
                <c:pt idx="98">
                  <c:v>97.7237220955811</c:v>
                </c:pt>
                <c:pt idx="99">
                  <c:v>100</c:v>
                </c:pt>
                <c:pt idx="100">
                  <c:v>102.329299228075</c:v>
                </c:pt>
                <c:pt idx="101">
                  <c:v>104.71285480509</c:v>
                </c:pt>
                <c:pt idx="102">
                  <c:v>107.151930523761</c:v>
                </c:pt>
                <c:pt idx="103">
                  <c:v>109.647819614319</c:v>
                </c:pt>
                <c:pt idx="104">
                  <c:v>112.201845430196</c:v>
                </c:pt>
                <c:pt idx="105">
                  <c:v>114.815362149688</c:v>
                </c:pt>
                <c:pt idx="106">
                  <c:v>117.489755493953</c:v>
                </c:pt>
                <c:pt idx="107">
                  <c:v>120.226443461741</c:v>
                </c:pt>
                <c:pt idx="108">
                  <c:v>123.026877081238</c:v>
                </c:pt>
                <c:pt idx="109">
                  <c:v>125.892541179417</c:v>
                </c:pt>
                <c:pt idx="110">
                  <c:v>128.824955169313</c:v>
                </c:pt>
                <c:pt idx="111">
                  <c:v>131.825673855641</c:v>
                </c:pt>
                <c:pt idx="112">
                  <c:v>134.896288259165</c:v>
                </c:pt>
                <c:pt idx="113">
                  <c:v>138.038426460289</c:v>
                </c:pt>
                <c:pt idx="114">
                  <c:v>141.253754462275</c:v>
                </c:pt>
                <c:pt idx="115">
                  <c:v>144.543977074593</c:v>
                </c:pt>
                <c:pt idx="116">
                  <c:v>147.910838816821</c:v>
                </c:pt>
                <c:pt idx="117">
                  <c:v>151.356124843621</c:v>
                </c:pt>
                <c:pt idx="118">
                  <c:v>154.881661891248</c:v>
                </c:pt>
                <c:pt idx="119">
                  <c:v>158.489319246111</c:v>
                </c:pt>
                <c:pt idx="120">
                  <c:v>162.181009735893</c:v>
                </c:pt>
                <c:pt idx="121">
                  <c:v>165.958690743756</c:v>
                </c:pt>
                <c:pt idx="122">
                  <c:v>169.824365246174</c:v>
                </c:pt>
                <c:pt idx="123">
                  <c:v>173.780082874938</c:v>
                </c:pt>
                <c:pt idx="124">
                  <c:v>177.827941003892</c:v>
                </c:pt>
                <c:pt idx="125">
                  <c:v>181.970085860998</c:v>
                </c:pt>
                <c:pt idx="126">
                  <c:v>186.208713666287</c:v>
                </c:pt>
                <c:pt idx="127">
                  <c:v>190.546071796325</c:v>
                </c:pt>
                <c:pt idx="128">
                  <c:v>194.984459975805</c:v>
                </c:pt>
                <c:pt idx="129">
                  <c:v>199.526231496888</c:v>
                </c:pt>
                <c:pt idx="130">
                  <c:v>204.173794466953</c:v>
                </c:pt>
                <c:pt idx="131">
                  <c:v>208.929613085404</c:v>
                </c:pt>
                <c:pt idx="132">
                  <c:v>213.796208950223</c:v>
                </c:pt>
                <c:pt idx="133">
                  <c:v>218.776162394955</c:v>
                </c:pt>
                <c:pt idx="134">
                  <c:v>223.872113856834</c:v>
                </c:pt>
                <c:pt idx="135">
                  <c:v>229.086765276777</c:v>
                </c:pt>
                <c:pt idx="136">
                  <c:v>234.422881531992</c:v>
                </c:pt>
                <c:pt idx="137">
                  <c:v>239.883291901949</c:v>
                </c:pt>
                <c:pt idx="138">
                  <c:v>245.470891568503</c:v>
                </c:pt>
                <c:pt idx="139">
                  <c:v>251.188643150958</c:v>
                </c:pt>
                <c:pt idx="140">
                  <c:v>257.039578276886</c:v>
                </c:pt>
                <c:pt idx="141">
                  <c:v>263.026799189538</c:v>
                </c:pt>
                <c:pt idx="142">
                  <c:v>269.153480392692</c:v>
                </c:pt>
                <c:pt idx="143">
                  <c:v>275.422870333817</c:v>
                </c:pt>
                <c:pt idx="144">
                  <c:v>281.838293126446</c:v>
                </c:pt>
                <c:pt idx="145">
                  <c:v>288.403150312661</c:v>
                </c:pt>
                <c:pt idx="146">
                  <c:v>295.120922666638</c:v>
                </c:pt>
                <c:pt idx="147">
                  <c:v>301.995172040202</c:v>
                </c:pt>
                <c:pt idx="148">
                  <c:v>309.029543251359</c:v>
                </c:pt>
                <c:pt idx="149">
                  <c:v>316.227766016838</c:v>
                </c:pt>
                <c:pt idx="150">
                  <c:v>323.593656929628</c:v>
                </c:pt>
                <c:pt idx="151">
                  <c:v>331.131121482591</c:v>
                </c:pt>
                <c:pt idx="152">
                  <c:v>338.844156139203</c:v>
                </c:pt>
                <c:pt idx="153">
                  <c:v>346.736850452532</c:v>
                </c:pt>
                <c:pt idx="154">
                  <c:v>354.813389233575</c:v>
                </c:pt>
                <c:pt idx="155">
                  <c:v>363.078054770101</c:v>
                </c:pt>
                <c:pt idx="156">
                  <c:v>371.535229097172</c:v>
                </c:pt>
                <c:pt idx="157">
                  <c:v>380.189396320561</c:v>
                </c:pt>
                <c:pt idx="158">
                  <c:v>389.04514499428</c:v>
                </c:pt>
                <c:pt idx="159">
                  <c:v>398.107170553497</c:v>
                </c:pt>
                <c:pt idx="160">
                  <c:v>407.380277804113</c:v>
                </c:pt>
                <c:pt idx="161">
                  <c:v>416.869383470336</c:v>
                </c:pt>
                <c:pt idx="162">
                  <c:v>426.579518801593</c:v>
                </c:pt>
                <c:pt idx="163">
                  <c:v>436.515832240166</c:v>
                </c:pt>
                <c:pt idx="164">
                  <c:v>446.683592150963</c:v>
                </c:pt>
                <c:pt idx="165">
                  <c:v>457.088189614875</c:v>
                </c:pt>
                <c:pt idx="166">
                  <c:v>467.735141287198</c:v>
                </c:pt>
                <c:pt idx="167">
                  <c:v>478.630092322639</c:v>
                </c:pt>
                <c:pt idx="168">
                  <c:v>489.778819368446</c:v>
                </c:pt>
                <c:pt idx="169">
                  <c:v>501.187233627272</c:v>
                </c:pt>
                <c:pt idx="170">
                  <c:v>512.861383991365</c:v>
                </c:pt>
                <c:pt idx="171">
                  <c:v>524.807460249772</c:v>
                </c:pt>
                <c:pt idx="172">
                  <c:v>537.031796370253</c:v>
                </c:pt>
                <c:pt idx="173">
                  <c:v>549.540873857625</c:v>
                </c:pt>
                <c:pt idx="174">
                  <c:v>562.341325190349</c:v>
                </c:pt>
                <c:pt idx="175">
                  <c:v>575.439937337157</c:v>
                </c:pt>
                <c:pt idx="176">
                  <c:v>588.843655355589</c:v>
                </c:pt>
                <c:pt idx="177">
                  <c:v>602.559586074358</c:v>
                </c:pt>
                <c:pt idx="178">
                  <c:v>616.595001861482</c:v>
                </c:pt>
                <c:pt idx="179">
                  <c:v>630.957344480193</c:v>
                </c:pt>
                <c:pt idx="180">
                  <c:v>645.654229034656</c:v>
                </c:pt>
                <c:pt idx="181">
                  <c:v>660.693448007596</c:v>
                </c:pt>
                <c:pt idx="182">
                  <c:v>676.082975391982</c:v>
                </c:pt>
                <c:pt idx="183">
                  <c:v>691.830970918936</c:v>
                </c:pt>
                <c:pt idx="184">
                  <c:v>707.945784384138</c:v>
                </c:pt>
                <c:pt idx="185">
                  <c:v>724.43596007499</c:v>
                </c:pt>
                <c:pt idx="186">
                  <c:v>741.310241300918</c:v>
                </c:pt>
                <c:pt idx="187">
                  <c:v>758.577575029184</c:v>
                </c:pt>
                <c:pt idx="188">
                  <c:v>776.247116628692</c:v>
                </c:pt>
                <c:pt idx="189">
                  <c:v>794.328234724281</c:v>
                </c:pt>
                <c:pt idx="190">
                  <c:v>812.8305161641</c:v>
                </c:pt>
                <c:pt idx="191">
                  <c:v>831.763771102671</c:v>
                </c:pt>
                <c:pt idx="192">
                  <c:v>851.138038202377</c:v>
                </c:pt>
                <c:pt idx="193">
                  <c:v>870.963589956081</c:v>
                </c:pt>
                <c:pt idx="194">
                  <c:v>891.250938133746</c:v>
                </c:pt>
                <c:pt idx="195">
                  <c:v>912.01083935591</c:v>
                </c:pt>
                <c:pt idx="196">
                  <c:v>933.254300796991</c:v>
                </c:pt>
                <c:pt idx="197">
                  <c:v>954.992586021436</c:v>
                </c:pt>
                <c:pt idx="198">
                  <c:v>977.237220955811</c:v>
                </c:pt>
                <c:pt idx="199">
                  <c:v>1000</c:v>
                </c:pt>
                <c:pt idx="200">
                  <c:v>1023.29299228075</c:v>
                </c:pt>
                <c:pt idx="201">
                  <c:v>1047.1285480509</c:v>
                </c:pt>
                <c:pt idx="202">
                  <c:v>1071.51930523761</c:v>
                </c:pt>
                <c:pt idx="203">
                  <c:v>1096.47819614319</c:v>
                </c:pt>
                <c:pt idx="204">
                  <c:v>1122.01845430196</c:v>
                </c:pt>
                <c:pt idx="205">
                  <c:v>1148.15362149688</c:v>
                </c:pt>
                <c:pt idx="206">
                  <c:v>1174.89755493953</c:v>
                </c:pt>
                <c:pt idx="207">
                  <c:v>1202.26443461741</c:v>
                </c:pt>
                <c:pt idx="208">
                  <c:v>1230.26877081238</c:v>
                </c:pt>
                <c:pt idx="209">
                  <c:v>1258.92541179417</c:v>
                </c:pt>
                <c:pt idx="210">
                  <c:v>1288.24955169313</c:v>
                </c:pt>
                <c:pt idx="211">
                  <c:v>1318.25673855641</c:v>
                </c:pt>
                <c:pt idx="212">
                  <c:v>1348.96288259165</c:v>
                </c:pt>
                <c:pt idx="213">
                  <c:v>1380.38426460289</c:v>
                </c:pt>
                <c:pt idx="214">
                  <c:v>1412.53754462275</c:v>
                </c:pt>
                <c:pt idx="215">
                  <c:v>1445.43977074593</c:v>
                </c:pt>
                <c:pt idx="216">
                  <c:v>1479.10838816821</c:v>
                </c:pt>
                <c:pt idx="217">
                  <c:v>1513.56124843621</c:v>
                </c:pt>
                <c:pt idx="218">
                  <c:v>1548.81661891248</c:v>
                </c:pt>
                <c:pt idx="219">
                  <c:v>1584.89319246111</c:v>
                </c:pt>
                <c:pt idx="220">
                  <c:v>1621.81009735893</c:v>
                </c:pt>
                <c:pt idx="221">
                  <c:v>1659.58690743756</c:v>
                </c:pt>
                <c:pt idx="222">
                  <c:v>1698.24365246174</c:v>
                </c:pt>
                <c:pt idx="223">
                  <c:v>1737.80082874938</c:v>
                </c:pt>
                <c:pt idx="224">
                  <c:v>1778.27941003892</c:v>
                </c:pt>
                <c:pt idx="225">
                  <c:v>1819.70085860998</c:v>
                </c:pt>
                <c:pt idx="226">
                  <c:v>1862.08713666287</c:v>
                </c:pt>
                <c:pt idx="227">
                  <c:v>1905.46071796325</c:v>
                </c:pt>
                <c:pt idx="228">
                  <c:v>1949.84459975805</c:v>
                </c:pt>
                <c:pt idx="229">
                  <c:v>1995.26231496888</c:v>
                </c:pt>
                <c:pt idx="230">
                  <c:v>2041.73794466953</c:v>
                </c:pt>
                <c:pt idx="231">
                  <c:v>2089.29613085404</c:v>
                </c:pt>
                <c:pt idx="232">
                  <c:v>2137.96208950223</c:v>
                </c:pt>
                <c:pt idx="233">
                  <c:v>2187.76162394955</c:v>
                </c:pt>
                <c:pt idx="234">
                  <c:v>2238.72113856834</c:v>
                </c:pt>
                <c:pt idx="235">
                  <c:v>2290.86765276777</c:v>
                </c:pt>
                <c:pt idx="236">
                  <c:v>2344.22881531992</c:v>
                </c:pt>
                <c:pt idx="237">
                  <c:v>2398.83291901949</c:v>
                </c:pt>
                <c:pt idx="238">
                  <c:v>2454.70891568503</c:v>
                </c:pt>
                <c:pt idx="239">
                  <c:v>2511.88643150958</c:v>
                </c:pt>
                <c:pt idx="240">
                  <c:v>2570.39578276886</c:v>
                </c:pt>
                <c:pt idx="241">
                  <c:v>2630.26799189538</c:v>
                </c:pt>
                <c:pt idx="242">
                  <c:v>2691.53480392692</c:v>
                </c:pt>
                <c:pt idx="243">
                  <c:v>2754.22870333817</c:v>
                </c:pt>
                <c:pt idx="244">
                  <c:v>2818.38293126446</c:v>
                </c:pt>
                <c:pt idx="245">
                  <c:v>2884.03150312661</c:v>
                </c:pt>
                <c:pt idx="246">
                  <c:v>2951.20922666638</c:v>
                </c:pt>
                <c:pt idx="247">
                  <c:v>3019.95172040202</c:v>
                </c:pt>
                <c:pt idx="248">
                  <c:v>3090.29543251359</c:v>
                </c:pt>
                <c:pt idx="249">
                  <c:v>3162.27766016838</c:v>
                </c:pt>
                <c:pt idx="250">
                  <c:v>3235.93656929628</c:v>
                </c:pt>
                <c:pt idx="251">
                  <c:v>3311.31121482591</c:v>
                </c:pt>
                <c:pt idx="252">
                  <c:v>3388.44156139203</c:v>
                </c:pt>
                <c:pt idx="253">
                  <c:v>3467.36850452532</c:v>
                </c:pt>
                <c:pt idx="254">
                  <c:v>3548.13389233575</c:v>
                </c:pt>
                <c:pt idx="255">
                  <c:v>3630.78054770101</c:v>
                </c:pt>
                <c:pt idx="256">
                  <c:v>3715.35229097172</c:v>
                </c:pt>
                <c:pt idx="257">
                  <c:v>3801.89396320561</c:v>
                </c:pt>
                <c:pt idx="258">
                  <c:v>3890.4514499428</c:v>
                </c:pt>
                <c:pt idx="259">
                  <c:v>3981.07170553497</c:v>
                </c:pt>
                <c:pt idx="260">
                  <c:v>4073.80277804113</c:v>
                </c:pt>
                <c:pt idx="261">
                  <c:v>4168.69383470336</c:v>
                </c:pt>
                <c:pt idx="262">
                  <c:v>4265.79518801593</c:v>
                </c:pt>
                <c:pt idx="263">
                  <c:v>4365.15832240166</c:v>
                </c:pt>
                <c:pt idx="264">
                  <c:v>4466.83592150963</c:v>
                </c:pt>
                <c:pt idx="265">
                  <c:v>4570.88189614875</c:v>
                </c:pt>
                <c:pt idx="266">
                  <c:v>4677.35141287198</c:v>
                </c:pt>
                <c:pt idx="267">
                  <c:v>4786.30092322639</c:v>
                </c:pt>
                <c:pt idx="268">
                  <c:v>4897.78819368446</c:v>
                </c:pt>
                <c:pt idx="269">
                  <c:v>5011.87233627273</c:v>
                </c:pt>
                <c:pt idx="270">
                  <c:v>5128.61383991365</c:v>
                </c:pt>
                <c:pt idx="271">
                  <c:v>5248.07460249772</c:v>
                </c:pt>
                <c:pt idx="272">
                  <c:v>5370.31796370253</c:v>
                </c:pt>
                <c:pt idx="273">
                  <c:v>5495.40873857625</c:v>
                </c:pt>
                <c:pt idx="274">
                  <c:v>5623.41325190349</c:v>
                </c:pt>
                <c:pt idx="275">
                  <c:v>5754.39937337157</c:v>
                </c:pt>
                <c:pt idx="276">
                  <c:v>5888.43655355589</c:v>
                </c:pt>
                <c:pt idx="277">
                  <c:v>6025.59586074358</c:v>
                </c:pt>
                <c:pt idx="278">
                  <c:v>6165.95001861482</c:v>
                </c:pt>
                <c:pt idx="279">
                  <c:v>6309.57344480193</c:v>
                </c:pt>
                <c:pt idx="280">
                  <c:v>6456.54229034656</c:v>
                </c:pt>
                <c:pt idx="281">
                  <c:v>6606.93448007596</c:v>
                </c:pt>
                <c:pt idx="282">
                  <c:v>6760.82975391982</c:v>
                </c:pt>
                <c:pt idx="283">
                  <c:v>6918.30970918936</c:v>
                </c:pt>
                <c:pt idx="284">
                  <c:v>7079.45784384138</c:v>
                </c:pt>
                <c:pt idx="285">
                  <c:v>7244.3596007499</c:v>
                </c:pt>
                <c:pt idx="286">
                  <c:v>7413.10241300918</c:v>
                </c:pt>
                <c:pt idx="287">
                  <c:v>7585.77575029184</c:v>
                </c:pt>
                <c:pt idx="288">
                  <c:v>7762.47116628692</c:v>
                </c:pt>
                <c:pt idx="289">
                  <c:v>7943.28234724281</c:v>
                </c:pt>
                <c:pt idx="290">
                  <c:v>8128.305161641</c:v>
                </c:pt>
                <c:pt idx="291">
                  <c:v>8317.63771102671</c:v>
                </c:pt>
                <c:pt idx="292">
                  <c:v>8511.38038202377</c:v>
                </c:pt>
                <c:pt idx="293">
                  <c:v>8709.63589956081</c:v>
                </c:pt>
                <c:pt idx="294">
                  <c:v>8912.50938133746</c:v>
                </c:pt>
                <c:pt idx="295">
                  <c:v>9120.1083935591</c:v>
                </c:pt>
                <c:pt idx="296">
                  <c:v>9332.54300796991</c:v>
                </c:pt>
                <c:pt idx="297">
                  <c:v>9549.92586021436</c:v>
                </c:pt>
                <c:pt idx="298">
                  <c:v>9772.37220955811</c:v>
                </c:pt>
                <c:pt idx="299">
                  <c:v>10000</c:v>
                </c:pt>
                <c:pt idx="300">
                  <c:v>10232.9299228075</c:v>
                </c:pt>
                <c:pt idx="301">
                  <c:v>10471.285480509</c:v>
                </c:pt>
                <c:pt idx="302">
                  <c:v>10715.1930523761</c:v>
                </c:pt>
                <c:pt idx="303">
                  <c:v>10964.7819614319</c:v>
                </c:pt>
                <c:pt idx="304">
                  <c:v>11220.1845430196</c:v>
                </c:pt>
                <c:pt idx="305">
                  <c:v>11481.5362149688</c:v>
                </c:pt>
                <c:pt idx="306">
                  <c:v>11748.9755493953</c:v>
                </c:pt>
                <c:pt idx="307">
                  <c:v>12022.6443461741</c:v>
                </c:pt>
                <c:pt idx="308">
                  <c:v>12302.6877081238</c:v>
                </c:pt>
                <c:pt idx="309">
                  <c:v>12589.2541179417</c:v>
                </c:pt>
                <c:pt idx="310">
                  <c:v>12882.4955169313</c:v>
                </c:pt>
                <c:pt idx="311">
                  <c:v>13182.5673855641</c:v>
                </c:pt>
                <c:pt idx="312">
                  <c:v>13489.6288259165</c:v>
                </c:pt>
                <c:pt idx="313">
                  <c:v>13803.8426460288</c:v>
                </c:pt>
                <c:pt idx="314">
                  <c:v>14125.3754462276</c:v>
                </c:pt>
                <c:pt idx="315">
                  <c:v>14454.3977074593</c:v>
                </c:pt>
                <c:pt idx="316">
                  <c:v>14791.0838816821</c:v>
                </c:pt>
                <c:pt idx="317">
                  <c:v>15135.6124843621</c:v>
                </c:pt>
                <c:pt idx="318">
                  <c:v>15488.1661891248</c:v>
                </c:pt>
                <c:pt idx="319">
                  <c:v>15848.9319246111</c:v>
                </c:pt>
                <c:pt idx="320">
                  <c:v>16218.1009735893</c:v>
                </c:pt>
                <c:pt idx="321">
                  <c:v>16595.8690743756</c:v>
                </c:pt>
                <c:pt idx="322">
                  <c:v>16982.4365246175</c:v>
                </c:pt>
                <c:pt idx="323">
                  <c:v>17378.0082874938</c:v>
                </c:pt>
                <c:pt idx="324">
                  <c:v>17782.7941003892</c:v>
                </c:pt>
                <c:pt idx="325">
                  <c:v>18197.0085860998</c:v>
                </c:pt>
                <c:pt idx="326">
                  <c:v>18620.8713666287</c:v>
                </c:pt>
                <c:pt idx="327">
                  <c:v>19054.6071796325</c:v>
                </c:pt>
                <c:pt idx="328">
                  <c:v>19498.4459975805</c:v>
                </c:pt>
                <c:pt idx="329">
                  <c:v>19952.6231496888</c:v>
                </c:pt>
                <c:pt idx="330">
                  <c:v>20417.3794466953</c:v>
                </c:pt>
                <c:pt idx="331">
                  <c:v>20892.9613085404</c:v>
                </c:pt>
                <c:pt idx="332">
                  <c:v>21379.6208950223</c:v>
                </c:pt>
                <c:pt idx="333">
                  <c:v>21877.6162394955</c:v>
                </c:pt>
                <c:pt idx="334">
                  <c:v>22387.2113856834</c:v>
                </c:pt>
                <c:pt idx="335">
                  <c:v>22908.6765276777</c:v>
                </c:pt>
                <c:pt idx="336">
                  <c:v>23442.2881531992</c:v>
                </c:pt>
                <c:pt idx="337">
                  <c:v>23988.3291901949</c:v>
                </c:pt>
                <c:pt idx="338">
                  <c:v>24547.0891568503</c:v>
                </c:pt>
                <c:pt idx="339">
                  <c:v>25118.8643150958</c:v>
                </c:pt>
                <c:pt idx="340">
                  <c:v>25703.9578276886</c:v>
                </c:pt>
                <c:pt idx="341">
                  <c:v>26302.6799189538</c:v>
                </c:pt>
                <c:pt idx="342">
                  <c:v>26915.3480392691</c:v>
                </c:pt>
                <c:pt idx="343">
                  <c:v>27542.2870333817</c:v>
                </c:pt>
                <c:pt idx="344">
                  <c:v>28183.8293126446</c:v>
                </c:pt>
                <c:pt idx="345">
                  <c:v>28840.3150312661</c:v>
                </c:pt>
                <c:pt idx="346">
                  <c:v>29512.0922666638</c:v>
                </c:pt>
                <c:pt idx="347">
                  <c:v>30199.5172040202</c:v>
                </c:pt>
                <c:pt idx="348">
                  <c:v>30902.9543251359</c:v>
                </c:pt>
                <c:pt idx="349">
                  <c:v>31622.7766016838</c:v>
                </c:pt>
                <c:pt idx="350">
                  <c:v>32359.3656929628</c:v>
                </c:pt>
                <c:pt idx="351">
                  <c:v>33113.1121482591</c:v>
                </c:pt>
                <c:pt idx="352">
                  <c:v>33884.4156139203</c:v>
                </c:pt>
                <c:pt idx="353">
                  <c:v>34673.6850452532</c:v>
                </c:pt>
                <c:pt idx="354">
                  <c:v>35481.3389233575</c:v>
                </c:pt>
                <c:pt idx="355">
                  <c:v>36307.8054770102</c:v>
                </c:pt>
                <c:pt idx="356">
                  <c:v>37153.5229097173</c:v>
                </c:pt>
                <c:pt idx="357">
                  <c:v>38018.9396320561</c:v>
                </c:pt>
                <c:pt idx="358">
                  <c:v>38904.5144994281</c:v>
                </c:pt>
                <c:pt idx="359">
                  <c:v>39810.7170553497</c:v>
                </c:pt>
                <c:pt idx="360">
                  <c:v>40738.0277804113</c:v>
                </c:pt>
                <c:pt idx="361">
                  <c:v>41686.9383470336</c:v>
                </c:pt>
                <c:pt idx="362">
                  <c:v>42657.9518801593</c:v>
                </c:pt>
                <c:pt idx="363">
                  <c:v>43651.5832240166</c:v>
                </c:pt>
                <c:pt idx="364">
                  <c:v>44668.3592150964</c:v>
                </c:pt>
                <c:pt idx="365">
                  <c:v>45708.8189614875</c:v>
                </c:pt>
                <c:pt idx="366">
                  <c:v>46773.5141287198</c:v>
                </c:pt>
                <c:pt idx="367">
                  <c:v>47863.0092322638</c:v>
                </c:pt>
                <c:pt idx="368">
                  <c:v>48977.8819368446</c:v>
                </c:pt>
                <c:pt idx="369">
                  <c:v>50118.7233627273</c:v>
                </c:pt>
                <c:pt idx="370">
                  <c:v>51286.1383991365</c:v>
                </c:pt>
                <c:pt idx="371">
                  <c:v>52480.7460249772</c:v>
                </c:pt>
                <c:pt idx="372">
                  <c:v>53703.1796370253</c:v>
                </c:pt>
                <c:pt idx="373">
                  <c:v>54954.0873857625</c:v>
                </c:pt>
                <c:pt idx="374">
                  <c:v>56234.1325190349</c:v>
                </c:pt>
                <c:pt idx="375">
                  <c:v>57543.9937337157</c:v>
                </c:pt>
                <c:pt idx="376">
                  <c:v>58884.3655355588</c:v>
                </c:pt>
                <c:pt idx="377">
                  <c:v>60255.9586074358</c:v>
                </c:pt>
                <c:pt idx="378">
                  <c:v>61659.5001861482</c:v>
                </c:pt>
                <c:pt idx="379">
                  <c:v>63095.7344480193</c:v>
                </c:pt>
                <c:pt idx="380">
                  <c:v>64565.4229034656</c:v>
                </c:pt>
                <c:pt idx="381">
                  <c:v>66069.3448007597</c:v>
                </c:pt>
                <c:pt idx="382">
                  <c:v>67608.2975391982</c:v>
                </c:pt>
                <c:pt idx="383">
                  <c:v>69183.0970918936</c:v>
                </c:pt>
                <c:pt idx="384">
                  <c:v>70794.5784384137</c:v>
                </c:pt>
                <c:pt idx="385">
                  <c:v>72443.5960074991</c:v>
                </c:pt>
                <c:pt idx="386">
                  <c:v>74131.0241300918</c:v>
                </c:pt>
                <c:pt idx="387">
                  <c:v>75857.7575029184</c:v>
                </c:pt>
                <c:pt idx="388">
                  <c:v>77624.7116628691</c:v>
                </c:pt>
                <c:pt idx="389">
                  <c:v>79432.8234724282</c:v>
                </c:pt>
                <c:pt idx="390">
                  <c:v>81283.05161641</c:v>
                </c:pt>
                <c:pt idx="391">
                  <c:v>83176.3771102671</c:v>
                </c:pt>
                <c:pt idx="392">
                  <c:v>85113.8038202376</c:v>
                </c:pt>
                <c:pt idx="393">
                  <c:v>87096.358995608</c:v>
                </c:pt>
                <c:pt idx="394">
                  <c:v>89125.0938133746</c:v>
                </c:pt>
                <c:pt idx="395">
                  <c:v>91201.083935591</c:v>
                </c:pt>
                <c:pt idx="396">
                  <c:v>93325.4300796991</c:v>
                </c:pt>
                <c:pt idx="397">
                  <c:v>95499.2586021437</c:v>
                </c:pt>
                <c:pt idx="398">
                  <c:v>97723.7220955811</c:v>
                </c:pt>
                <c:pt idx="399">
                  <c:v>100000</c:v>
                </c:pt>
                <c:pt idx="400">
                  <c:v>102329.299228075</c:v>
                </c:pt>
                <c:pt idx="401">
                  <c:v>104712.85480509</c:v>
                </c:pt>
                <c:pt idx="402">
                  <c:v>107151.930523761</c:v>
                </c:pt>
                <c:pt idx="403">
                  <c:v>109647.819614319</c:v>
                </c:pt>
                <c:pt idx="404">
                  <c:v>112201.845430196</c:v>
                </c:pt>
                <c:pt idx="405">
                  <c:v>114815.362149688</c:v>
                </c:pt>
                <c:pt idx="406">
                  <c:v>117489.755493953</c:v>
                </c:pt>
                <c:pt idx="407">
                  <c:v>120226.443461741</c:v>
                </c:pt>
                <c:pt idx="408">
                  <c:v>123026.877081238</c:v>
                </c:pt>
                <c:pt idx="409">
                  <c:v>125892.541179417</c:v>
                </c:pt>
                <c:pt idx="410">
                  <c:v>128824.955169313</c:v>
                </c:pt>
                <c:pt idx="411">
                  <c:v>131825.673855641</c:v>
                </c:pt>
                <c:pt idx="412">
                  <c:v>134896.288259165</c:v>
                </c:pt>
                <c:pt idx="413">
                  <c:v>138038.426460288</c:v>
                </c:pt>
                <c:pt idx="414">
                  <c:v>141253.754462276</c:v>
                </c:pt>
                <c:pt idx="415">
                  <c:v>144543.977074593</c:v>
                </c:pt>
                <c:pt idx="416">
                  <c:v>147910.838816821</c:v>
                </c:pt>
                <c:pt idx="417">
                  <c:v>151356.124843621</c:v>
                </c:pt>
                <c:pt idx="418">
                  <c:v>154881.661891248</c:v>
                </c:pt>
                <c:pt idx="419">
                  <c:v>158489.319246111</c:v>
                </c:pt>
                <c:pt idx="420">
                  <c:v>162181.009735893</c:v>
                </c:pt>
                <c:pt idx="421">
                  <c:v>165958.690743756</c:v>
                </c:pt>
                <c:pt idx="422">
                  <c:v>169824.365246175</c:v>
                </c:pt>
                <c:pt idx="423">
                  <c:v>173780.082874938</c:v>
                </c:pt>
                <c:pt idx="424">
                  <c:v>177827.941003892</c:v>
                </c:pt>
                <c:pt idx="425">
                  <c:v>181970.085860998</c:v>
                </c:pt>
                <c:pt idx="426">
                  <c:v>186208.713666287</c:v>
                </c:pt>
                <c:pt idx="427">
                  <c:v>190546.071796325</c:v>
                </c:pt>
                <c:pt idx="428">
                  <c:v>194984.459975805</c:v>
                </c:pt>
                <c:pt idx="429">
                  <c:v>199526.231496888</c:v>
                </c:pt>
                <c:pt idx="430">
                  <c:v>204173.794466953</c:v>
                </c:pt>
                <c:pt idx="431">
                  <c:v>208929.613085404</c:v>
                </c:pt>
                <c:pt idx="432">
                  <c:v>213796.208950223</c:v>
                </c:pt>
                <c:pt idx="433">
                  <c:v>218776.162394955</c:v>
                </c:pt>
                <c:pt idx="434">
                  <c:v>223872.113856834</c:v>
                </c:pt>
                <c:pt idx="435">
                  <c:v>229086.765276777</c:v>
                </c:pt>
                <c:pt idx="436">
                  <c:v>234422.881531992</c:v>
                </c:pt>
                <c:pt idx="437">
                  <c:v>239883.291901949</c:v>
                </c:pt>
                <c:pt idx="438">
                  <c:v>245470.891568503</c:v>
                </c:pt>
                <c:pt idx="439">
                  <c:v>251188.643150958</c:v>
                </c:pt>
                <c:pt idx="440">
                  <c:v>257039.578276886</c:v>
                </c:pt>
                <c:pt idx="441">
                  <c:v>263026.799189538</c:v>
                </c:pt>
                <c:pt idx="442">
                  <c:v>269153.480392691</c:v>
                </c:pt>
                <c:pt idx="443">
                  <c:v>275422.870333817</c:v>
                </c:pt>
                <c:pt idx="444">
                  <c:v>281838.293126446</c:v>
                </c:pt>
                <c:pt idx="445">
                  <c:v>288403.150312661</c:v>
                </c:pt>
                <c:pt idx="446">
                  <c:v>295120.922666638</c:v>
                </c:pt>
                <c:pt idx="447">
                  <c:v>301995.172040202</c:v>
                </c:pt>
                <c:pt idx="448">
                  <c:v>309029.543251359</c:v>
                </c:pt>
                <c:pt idx="449">
                  <c:v>316227.766016838</c:v>
                </c:pt>
                <c:pt idx="450">
                  <c:v>323593.656929628</c:v>
                </c:pt>
                <c:pt idx="451">
                  <c:v>331131.121482591</c:v>
                </c:pt>
                <c:pt idx="452">
                  <c:v>338844.156139203</c:v>
                </c:pt>
                <c:pt idx="453">
                  <c:v>346736.850452532</c:v>
                </c:pt>
                <c:pt idx="454">
                  <c:v>354813.389233575</c:v>
                </c:pt>
                <c:pt idx="455">
                  <c:v>363078.054770102</c:v>
                </c:pt>
                <c:pt idx="456">
                  <c:v>371535.229097173</c:v>
                </c:pt>
                <c:pt idx="457">
                  <c:v>380189.396320561</c:v>
                </c:pt>
                <c:pt idx="458">
                  <c:v>389045.144994281</c:v>
                </c:pt>
                <c:pt idx="459">
                  <c:v>398107.170553497</c:v>
                </c:pt>
                <c:pt idx="460">
                  <c:v>407380.277804113</c:v>
                </c:pt>
                <c:pt idx="461">
                  <c:v>416869.383470336</c:v>
                </c:pt>
                <c:pt idx="462">
                  <c:v>426579.518801593</c:v>
                </c:pt>
                <c:pt idx="463">
                  <c:v>436515.832240166</c:v>
                </c:pt>
                <c:pt idx="464">
                  <c:v>446683.592150964</c:v>
                </c:pt>
                <c:pt idx="465">
                  <c:v>457088.189614875</c:v>
                </c:pt>
                <c:pt idx="466">
                  <c:v>467735.141287198</c:v>
                </c:pt>
                <c:pt idx="467">
                  <c:v>478630.092322638</c:v>
                </c:pt>
                <c:pt idx="468">
                  <c:v>489778.819368446</c:v>
                </c:pt>
                <c:pt idx="469">
                  <c:v>501187.233627273</c:v>
                </c:pt>
                <c:pt idx="470">
                  <c:v>512861.383991365</c:v>
                </c:pt>
                <c:pt idx="471">
                  <c:v>524807.460249772</c:v>
                </c:pt>
                <c:pt idx="472">
                  <c:v>537031.796370253</c:v>
                </c:pt>
                <c:pt idx="473">
                  <c:v>549540.873857625</c:v>
                </c:pt>
                <c:pt idx="474">
                  <c:v>562341.325190349</c:v>
                </c:pt>
                <c:pt idx="475">
                  <c:v>575439.937337157</c:v>
                </c:pt>
                <c:pt idx="476">
                  <c:v>588843.655355588</c:v>
                </c:pt>
                <c:pt idx="477">
                  <c:v>602559.586074358</c:v>
                </c:pt>
                <c:pt idx="478">
                  <c:v>616595.001861482</c:v>
                </c:pt>
                <c:pt idx="479">
                  <c:v>630957.344480193</c:v>
                </c:pt>
                <c:pt idx="480">
                  <c:v>645654.229034656</c:v>
                </c:pt>
                <c:pt idx="481">
                  <c:v>660693.448007597</c:v>
                </c:pt>
                <c:pt idx="482">
                  <c:v>676082.975391982</c:v>
                </c:pt>
                <c:pt idx="483">
                  <c:v>691830.970918936</c:v>
                </c:pt>
                <c:pt idx="484">
                  <c:v>707945.784384137</c:v>
                </c:pt>
                <c:pt idx="485">
                  <c:v>724435.960074991</c:v>
                </c:pt>
                <c:pt idx="486">
                  <c:v>741310.241300918</c:v>
                </c:pt>
                <c:pt idx="487">
                  <c:v>758577.575029184</c:v>
                </c:pt>
                <c:pt idx="488">
                  <c:v>776247.116628691</c:v>
                </c:pt>
                <c:pt idx="489">
                  <c:v>794328.234724282</c:v>
                </c:pt>
                <c:pt idx="490">
                  <c:v>812830.5161641</c:v>
                </c:pt>
                <c:pt idx="491">
                  <c:v>831763.771102671</c:v>
                </c:pt>
                <c:pt idx="492">
                  <c:v>851138.038202376</c:v>
                </c:pt>
                <c:pt idx="493">
                  <c:v>870963.58995608</c:v>
                </c:pt>
                <c:pt idx="494">
                  <c:v>891250.938133746</c:v>
                </c:pt>
                <c:pt idx="495">
                  <c:v>912010.83935591</c:v>
                </c:pt>
                <c:pt idx="496">
                  <c:v>933254.300796991</c:v>
                </c:pt>
                <c:pt idx="497">
                  <c:v>954992.586021437</c:v>
                </c:pt>
                <c:pt idx="498">
                  <c:v>977237.220955811</c:v>
                </c:pt>
                <c:pt idx="499">
                  <c:v>1000000</c:v>
                </c:pt>
                <c:pt idx="500">
                  <c:v>1023292.99228076</c:v>
                </c:pt>
                <c:pt idx="501">
                  <c:v>1047128.5480509</c:v>
                </c:pt>
                <c:pt idx="502">
                  <c:v>1071519.30523761</c:v>
                </c:pt>
                <c:pt idx="503">
                  <c:v>1096478.19614319</c:v>
                </c:pt>
                <c:pt idx="504">
                  <c:v>1122018.45430196</c:v>
                </c:pt>
                <c:pt idx="505">
                  <c:v>1148153.62149688</c:v>
                </c:pt>
                <c:pt idx="506">
                  <c:v>1174897.55493953</c:v>
                </c:pt>
                <c:pt idx="507">
                  <c:v>1202264.43461741</c:v>
                </c:pt>
                <c:pt idx="508">
                  <c:v>1230268.77081238</c:v>
                </c:pt>
                <c:pt idx="509">
                  <c:v>1258925.41179417</c:v>
                </c:pt>
                <c:pt idx="510">
                  <c:v>1288249.55169314</c:v>
                </c:pt>
                <c:pt idx="511">
                  <c:v>1318256.73855641</c:v>
                </c:pt>
                <c:pt idx="512">
                  <c:v>1348962.88259165</c:v>
                </c:pt>
                <c:pt idx="513">
                  <c:v>1380384.26460288</c:v>
                </c:pt>
                <c:pt idx="514">
                  <c:v>1412537.54462276</c:v>
                </c:pt>
                <c:pt idx="515">
                  <c:v>1445439.77074593</c:v>
                </c:pt>
                <c:pt idx="516">
                  <c:v>1479108.38816821</c:v>
                </c:pt>
                <c:pt idx="517">
                  <c:v>1513561.24843621</c:v>
                </c:pt>
                <c:pt idx="518">
                  <c:v>1548816.61891248</c:v>
                </c:pt>
                <c:pt idx="519">
                  <c:v>1584893.19246111</c:v>
                </c:pt>
                <c:pt idx="520">
                  <c:v>1621810.09735893</c:v>
                </c:pt>
                <c:pt idx="521">
                  <c:v>1659586.90743756</c:v>
                </c:pt>
                <c:pt idx="522">
                  <c:v>1698243.65246175</c:v>
                </c:pt>
                <c:pt idx="523">
                  <c:v>1737800.82874938</c:v>
                </c:pt>
                <c:pt idx="524">
                  <c:v>1778279.41003892</c:v>
                </c:pt>
                <c:pt idx="525">
                  <c:v>1819700.85860998</c:v>
                </c:pt>
                <c:pt idx="526">
                  <c:v>1862087.13666287</c:v>
                </c:pt>
                <c:pt idx="527">
                  <c:v>1905460.71796325</c:v>
                </c:pt>
                <c:pt idx="528">
                  <c:v>1949844.59975805</c:v>
                </c:pt>
                <c:pt idx="529">
                  <c:v>1995262.31496888</c:v>
                </c:pt>
                <c:pt idx="530">
                  <c:v>2041737.94466953</c:v>
                </c:pt>
                <c:pt idx="531">
                  <c:v>2089296.13085404</c:v>
                </c:pt>
                <c:pt idx="532">
                  <c:v>2137962.08950223</c:v>
                </c:pt>
                <c:pt idx="533">
                  <c:v>2187761.62394955</c:v>
                </c:pt>
                <c:pt idx="534">
                  <c:v>2238721.13856834</c:v>
                </c:pt>
                <c:pt idx="535">
                  <c:v>2290867.65276777</c:v>
                </c:pt>
                <c:pt idx="536">
                  <c:v>2344228.81531992</c:v>
                </c:pt>
                <c:pt idx="537">
                  <c:v>2398832.91901949</c:v>
                </c:pt>
                <c:pt idx="538">
                  <c:v>2454708.91568503</c:v>
                </c:pt>
                <c:pt idx="539">
                  <c:v>2511886.43150958</c:v>
                </c:pt>
                <c:pt idx="540">
                  <c:v>2570395.78276886</c:v>
                </c:pt>
                <c:pt idx="541">
                  <c:v>2630267.99189538</c:v>
                </c:pt>
              </c:numCache>
            </c:numRef>
          </c:xVal>
          <c:yVal>
            <c:numRef>
              <c:f>Loop_Modeling!$AT$19:$AT$560</c:f>
              <c:numCache>
                <c:formatCode>General</c:formatCode>
                <c:ptCount val="542"/>
                <c:pt idx="0">
                  <c:v>93.0817200089261</c:v>
                </c:pt>
                <c:pt idx="1">
                  <c:v>92.8787741499385</c:v>
                </c:pt>
                <c:pt idx="2">
                  <c:v>92.6756915979153</c:v>
                </c:pt>
                <c:pt idx="3">
                  <c:v>92.4724661139409</c:v>
                </c:pt>
                <c:pt idx="4">
                  <c:v>92.2690911841903</c:v>
                </c:pt>
                <c:pt idx="5">
                  <c:v>92.0655600087479</c:v>
                </c:pt>
                <c:pt idx="6">
                  <c:v>91.8618654900596</c:v>
                </c:pt>
                <c:pt idx="7">
                  <c:v>91.6580002210167</c:v>
                </c:pt>
                <c:pt idx="8">
                  <c:v>91.4539564726686</c:v>
                </c:pt>
                <c:pt idx="9">
                  <c:v>91.2497261815632</c:v>
                </c:pt>
                <c:pt idx="10">
                  <c:v>91.0453009367158</c:v>
                </c:pt>
                <c:pt idx="11">
                  <c:v>90.8406719662076</c:v>
                </c:pt>
                <c:pt idx="12">
                  <c:v>90.6358301234187</c:v>
                </c:pt>
                <c:pt idx="13">
                  <c:v>90.4307658728985</c:v>
                </c:pt>
                <c:pt idx="14">
                  <c:v>90.2254692758825</c:v>
                </c:pt>
                <c:pt idx="15">
                  <c:v>90.0199299754647</c:v>
                </c:pt>
                <c:pt idx="16">
                  <c:v>89.8141371814357</c:v>
                </c:pt>
                <c:pt idx="17">
                  <c:v>89.6080796548038</c:v>
                </c:pt>
                <c:pt idx="18">
                  <c:v>89.4017456920131</c:v>
                </c:pt>
                <c:pt idx="19">
                  <c:v>89.1951231088821</c:v>
                </c:pt>
                <c:pt idx="20">
                  <c:v>88.9881992242841</c:v>
                </c:pt>
                <c:pt idx="21">
                  <c:v>88.7809608435996</c:v>
                </c:pt>
                <c:pt idx="22">
                  <c:v>88.5733942419692</c:v>
                </c:pt>
                <c:pt idx="23">
                  <c:v>88.3654851473862</c:v>
                </c:pt>
                <c:pt idx="24">
                  <c:v>88.1572187236665</c:v>
                </c:pt>
                <c:pt idx="25">
                  <c:v>87.9485795533437</c:v>
                </c:pt>
                <c:pt idx="26">
                  <c:v>87.7395516205385</c:v>
                </c:pt>
                <c:pt idx="27">
                  <c:v>87.5301182938594</c:v>
                </c:pt>
                <c:pt idx="28">
                  <c:v>87.3202623093985</c:v>
                </c:pt>
                <c:pt idx="29">
                  <c:v>87.1099657538878</c:v>
                </c:pt>
                <c:pt idx="30">
                  <c:v>86.8992100480955</c:v>
                </c:pt>
                <c:pt idx="31">
                  <c:v>86.6879759305415</c:v>
                </c:pt>
                <c:pt idx="32">
                  <c:v>86.4762434416231</c:v>
                </c:pt>
                <c:pt idx="33">
                  <c:v>86.2639919082485</c:v>
                </c:pt>
                <c:pt idx="34">
                  <c:v>86.051199929082</c:v>
                </c:pt>
                <c:pt idx="35">
                  <c:v>85.8378453605151</c:v>
                </c:pt>
                <c:pt idx="36">
                  <c:v>85.6239053034845</c:v>
                </c:pt>
                <c:pt idx="37">
                  <c:v>85.4093560912654</c:v>
                </c:pt>
                <c:pt idx="38">
                  <c:v>85.1941732783824</c:v>
                </c:pt>
                <c:pt idx="39">
                  <c:v>84.9783316307778</c:v>
                </c:pt>
                <c:pt idx="40">
                  <c:v>84.7618051174001</c:v>
                </c:pt>
                <c:pt idx="41">
                  <c:v>84.544566903369</c:v>
                </c:pt>
                <c:pt idx="42">
                  <c:v>84.3265893448925</c:v>
                </c:pt>
                <c:pt idx="43">
                  <c:v>84.1078439861123</c:v>
                </c:pt>
                <c:pt idx="44">
                  <c:v>83.8883015580638</c:v>
                </c:pt>
                <c:pt idx="45">
                  <c:v>83.6679319799421</c:v>
                </c:pt>
                <c:pt idx="46">
                  <c:v>83.4467043628718</c:v>
                </c:pt>
                <c:pt idx="47">
                  <c:v>83.2245870163805</c:v>
                </c:pt>
                <c:pt idx="48">
                  <c:v>83.0015474577829</c:v>
                </c:pt>
                <c:pt idx="49">
                  <c:v>82.777552424681</c:v>
                </c:pt>
                <c:pt idx="50">
                  <c:v>82.5525678907867</c:v>
                </c:pt>
                <c:pt idx="51">
                  <c:v>82.3265590852733</c:v>
                </c:pt>
                <c:pt idx="52">
                  <c:v>82.0994905158569</c:v>
                </c:pt>
                <c:pt idx="53">
                  <c:v>81.8713259958037</c:v>
                </c:pt>
                <c:pt idx="54">
                  <c:v>81.6420286750511</c:v>
                </c:pt>
                <c:pt idx="55">
                  <c:v>81.4115610756197</c:v>
                </c:pt>
                <c:pt idx="56">
                  <c:v>81.1798851314784</c:v>
                </c:pt>
                <c:pt idx="57">
                  <c:v>80.9469622330106</c:v>
                </c:pt>
                <c:pt idx="58">
                  <c:v>80.7127532762065</c:v>
                </c:pt>
                <c:pt idx="59">
                  <c:v>80.4772187166864</c:v>
                </c:pt>
                <c:pt idx="60">
                  <c:v>80.24031862863</c:v>
                </c:pt>
                <c:pt idx="61">
                  <c:v>80.0020127686619</c:v>
                </c:pt>
                <c:pt idx="62">
                  <c:v>79.7622606447027</c:v>
                </c:pt>
                <c:pt idx="63">
                  <c:v>79.5210215897657</c:v>
                </c:pt>
                <c:pt idx="64">
                  <c:v>79.2782548406349</c:v>
                </c:pt>
                <c:pt idx="65">
                  <c:v>79.0339196213184</c:v>
                </c:pt>
                <c:pt idx="66">
                  <c:v>78.7879752311236</c:v>
                </c:pt>
                <c:pt idx="67">
                  <c:v>78.5403811371565</c:v>
                </c:pt>
                <c:pt idx="68">
                  <c:v>78.2910970709927</c:v>
                </c:pt>
                <c:pt idx="69">
                  <c:v>78.0400831292176</c:v>
                </c:pt>
                <c:pt idx="70">
                  <c:v>77.7872998774811</c:v>
                </c:pt>
                <c:pt idx="71">
                  <c:v>77.5327084576582</c:v>
                </c:pt>
                <c:pt idx="72">
                  <c:v>77.2762706976556</c:v>
                </c:pt>
                <c:pt idx="73">
                  <c:v>77.017949223349</c:v>
                </c:pt>
                <c:pt idx="74">
                  <c:v>76.7577075720936</c:v>
                </c:pt>
                <c:pt idx="75">
                  <c:v>76.4955103071967</c:v>
                </c:pt>
                <c:pt idx="76">
                  <c:v>76.2313231327028</c:v>
                </c:pt>
                <c:pt idx="77">
                  <c:v>75.9651130078046</c:v>
                </c:pt>
                <c:pt idx="78">
                  <c:v>75.6968482601567</c:v>
                </c:pt>
                <c:pt idx="79">
                  <c:v>75.4264986973495</c:v>
                </c:pt>
                <c:pt idx="80">
                  <c:v>75.1540357157773</c:v>
                </c:pt>
                <c:pt idx="81">
                  <c:v>74.8794324061275</c:v>
                </c:pt>
                <c:pt idx="82">
                  <c:v>74.6026636547147</c:v>
                </c:pt>
                <c:pt idx="83">
                  <c:v>74.3237062398917</c:v>
                </c:pt>
                <c:pt idx="84">
                  <c:v>74.0425389227866</c:v>
                </c:pt>
                <c:pt idx="85">
                  <c:v>73.7591425316406</c:v>
                </c:pt>
                <c:pt idx="86">
                  <c:v>73.4735000390578</c:v>
                </c:pt>
                <c:pt idx="87">
                  <c:v>73.1855966315252</c:v>
                </c:pt>
                <c:pt idx="88">
                  <c:v>72.8954197706121</c:v>
                </c:pt>
                <c:pt idx="89">
                  <c:v>72.6029592453245</c:v>
                </c:pt>
                <c:pt idx="90">
                  <c:v>72.3082072151589</c:v>
                </c:pt>
                <c:pt idx="91">
                  <c:v>72.0111582434777</c:v>
                </c:pt>
                <c:pt idx="92">
                  <c:v>71.7118093209104</c:v>
                </c:pt>
                <c:pt idx="93">
                  <c:v>71.4101598785743</c:v>
                </c:pt>
                <c:pt idx="94">
                  <c:v>71.106211790997</c:v>
                </c:pt>
                <c:pt idx="95">
                  <c:v>70.7999693687168</c:v>
                </c:pt>
                <c:pt idx="96">
                  <c:v>70.4914393406288</c:v>
                </c:pt>
                <c:pt idx="97">
                  <c:v>70.1806308262381</c:v>
                </c:pt>
                <c:pt idx="98">
                  <c:v>69.8675552980688</c:v>
                </c:pt>
                <c:pt idx="99">
                  <c:v>69.5522265345638</c:v>
                </c:pt>
                <c:pt idx="100">
                  <c:v>69.2346605638919</c:v>
                </c:pt>
                <c:pt idx="101">
                  <c:v>68.9148755991514</c:v>
                </c:pt>
                <c:pt idx="102">
                  <c:v>68.5928919655276</c:v>
                </c:pt>
                <c:pt idx="103">
                  <c:v>68.2687320200194</c:v>
                </c:pt>
                <c:pt idx="104">
                  <c:v>67.9424200644037</c:v>
                </c:pt>
                <c:pt idx="105">
                  <c:v>67.613982252141</c:v>
                </c:pt>
                <c:pt idx="106">
                  <c:v>67.2834464899657</c:v>
                </c:pt>
                <c:pt idx="107">
                  <c:v>66.95084233492</c:v>
                </c:pt>
                <c:pt idx="108">
                  <c:v>66.6162008876042</c:v>
                </c:pt>
                <c:pt idx="109">
                  <c:v>66.2795546824233</c:v>
                </c:pt>
                <c:pt idx="110">
                  <c:v>65.9409375755979</c:v>
                </c:pt>
                <c:pt idx="111">
                  <c:v>65.6003846316993</c:v>
                </c:pt>
                <c:pt idx="112">
                  <c:v>65.2579320094422</c:v>
                </c:pt>
                <c:pt idx="113">
                  <c:v>64.9136168474433</c:v>
                </c:pt>
                <c:pt idx="114">
                  <c:v>64.5674771506181</c:v>
                </c:pt>
                <c:pt idx="115">
                  <c:v>64.2195516778464</c:v>
                </c:pt>
                <c:pt idx="116">
                  <c:v>63.8698798314963</c:v>
                </c:pt>
                <c:pt idx="117">
                  <c:v>63.5185015493455</c:v>
                </c:pt>
                <c:pt idx="118">
                  <c:v>63.165457199389</c:v>
                </c:pt>
                <c:pt idx="119">
                  <c:v>62.810787477973</c:v>
                </c:pt>
                <c:pt idx="120">
                  <c:v>62.4545333116379</c:v>
                </c:pt>
                <c:pt idx="121">
                  <c:v>62.0967357630013</c:v>
                </c:pt>
                <c:pt idx="122">
                  <c:v>61.7374359409642</c:v>
                </c:pt>
                <c:pt idx="123">
                  <c:v>61.3766749154641</c:v>
                </c:pt>
                <c:pt idx="124">
                  <c:v>61.0144936369574</c:v>
                </c:pt>
                <c:pt idx="125">
                  <c:v>60.6509328607608</c:v>
                </c:pt>
                <c:pt idx="126">
                  <c:v>60.2860330763393</c:v>
                </c:pt>
                <c:pt idx="127">
                  <c:v>59.9198344415889</c:v>
                </c:pt>
                <c:pt idx="128">
                  <c:v>59.5523767221166</c:v>
                </c:pt>
                <c:pt idx="129">
                  <c:v>59.1836992354935</c:v>
                </c:pt>
                <c:pt idx="130">
                  <c:v>58.8138408004215</c:v>
                </c:pt>
                <c:pt idx="131">
                  <c:v>58.4428396907223</c:v>
                </c:pt>
                <c:pt idx="132">
                  <c:v>58.0707335940405</c:v>
                </c:pt>
                <c:pt idx="133">
                  <c:v>57.6975595751217</c:v>
                </c:pt>
                <c:pt idx="134">
                  <c:v>57.3233540435185</c:v>
                </c:pt>
                <c:pt idx="135">
                  <c:v>56.948152725551</c:v>
                </c:pt>
                <c:pt idx="136">
                  <c:v>56.571990640346</c:v>
                </c:pt>
                <c:pt idx="137">
                  <c:v>56.1949020797634</c:v>
                </c:pt>
                <c:pt idx="138">
                  <c:v>55.8169205920137</c:v>
                </c:pt>
                <c:pt idx="139">
                  <c:v>55.4380789687657</c:v>
                </c:pt>
                <c:pt idx="140">
                  <c:v>55.0584092355406</c:v>
                </c:pt>
                <c:pt idx="141">
                  <c:v>54.6779426451883</c:v>
                </c:pt>
                <c:pt idx="142">
                  <c:v>54.2967096742426</c:v>
                </c:pt>
                <c:pt idx="143">
                  <c:v>53.9147400219561</c:v>
                </c:pt>
                <c:pt idx="144">
                  <c:v>53.5320626118166</c:v>
                </c:pt>
                <c:pt idx="145">
                  <c:v>53.1487055953546</c:v>
                </c:pt>
                <c:pt idx="146">
                  <c:v>52.7646963580558</c:v>
                </c:pt>
                <c:pt idx="147">
                  <c:v>52.3800615272007</c:v>
                </c:pt>
                <c:pt idx="148">
                  <c:v>51.9948269814586</c:v>
                </c:pt>
                <c:pt idx="149">
                  <c:v>51.6090178620735</c:v>
                </c:pt>
                <c:pt idx="150">
                  <c:v>51.2226585854866</c:v>
                </c:pt>
                <c:pt idx="151">
                  <c:v>50.8357728572458</c:v>
                </c:pt>
                <c:pt idx="152">
                  <c:v>50.4483836870692</c:v>
                </c:pt>
                <c:pt idx="153">
                  <c:v>50.0605134049256</c:v>
                </c:pt>
                <c:pt idx="154">
                  <c:v>49.6721836780179</c:v>
                </c:pt>
                <c:pt idx="155">
                  <c:v>49.2834155285507</c:v>
                </c:pt>
                <c:pt idx="156">
                  <c:v>48.8942293521822</c:v>
                </c:pt>
                <c:pt idx="157">
                  <c:v>48.5046449370603</c:v>
                </c:pt>
                <c:pt idx="158">
                  <c:v>48.1146814833574</c:v>
                </c:pt>
                <c:pt idx="159">
                  <c:v>47.7243576232218</c:v>
                </c:pt>
                <c:pt idx="160">
                  <c:v>47.3336914410718</c:v>
                </c:pt>
                <c:pt idx="161">
                  <c:v>46.9427004941669</c:v>
                </c:pt>
                <c:pt idx="162">
                  <c:v>46.5514018333963</c:v>
                </c:pt>
                <c:pt idx="163">
                  <c:v>46.1598120242301</c:v>
                </c:pt>
                <c:pt idx="164">
                  <c:v>45.7679471677867</c:v>
                </c:pt>
                <c:pt idx="165">
                  <c:v>45.3758229219752</c:v>
                </c:pt>
                <c:pt idx="166">
                  <c:v>44.9834545226745</c:v>
                </c:pt>
                <c:pt idx="167">
                  <c:v>44.5908568049192</c:v>
                </c:pt>
                <c:pt idx="168">
                  <c:v>44.1980442240655</c:v>
                </c:pt>
                <c:pt idx="169">
                  <c:v>43.8050308769126</c:v>
                </c:pt>
                <c:pt idx="170">
                  <c:v>43.4118305227644</c:v>
                </c:pt>
                <c:pt idx="171">
                  <c:v>43.0184566044132</c:v>
                </c:pt>
                <c:pt idx="172">
                  <c:v>42.6249222690384</c:v>
                </c:pt>
                <c:pt idx="173">
                  <c:v>42.231240389006</c:v>
                </c:pt>
                <c:pt idx="174">
                  <c:v>41.837423582572</c:v>
                </c:pt>
                <c:pt idx="175">
                  <c:v>41.4434842344775</c:v>
                </c:pt>
                <c:pt idx="176">
                  <c:v>41.0494345164444</c:v>
                </c:pt>
                <c:pt idx="177">
                  <c:v>40.655286407567</c:v>
                </c:pt>
                <c:pt idx="178">
                  <c:v>40.2610517146066</c:v>
                </c:pt>
                <c:pt idx="179">
                  <c:v>39.8667420921944</c:v>
                </c:pt>
                <c:pt idx="180">
                  <c:v>39.47236906295</c:v>
                </c:pt>
                <c:pt idx="181">
                  <c:v>39.0779440375218</c:v>
                </c:pt>
                <c:pt idx="182">
                  <c:v>38.6834783345623</c:v>
                </c:pt>
                <c:pt idx="183">
                  <c:v>38.288983200647</c:v>
                </c:pt>
                <c:pt idx="184">
                  <c:v>37.8944698301475</c:v>
                </c:pt>
                <c:pt idx="185">
                  <c:v>37.499949385073</c:v>
                </c:pt>
                <c:pt idx="186">
                  <c:v>37.1054330148905</c:v>
                </c:pt>
                <c:pt idx="187">
                  <c:v>36.7109318763375</c:v>
                </c:pt>
                <c:pt idx="188">
                  <c:v>36.3164571532394</c:v>
                </c:pt>
                <c:pt idx="189">
                  <c:v>35.922020076345</c:v>
                </c:pt>
                <c:pt idx="190">
                  <c:v>35.5276319431918</c:v>
                </c:pt>
                <c:pt idx="191">
                  <c:v>35.1333041380134</c:v>
                </c:pt>
                <c:pt idx="192">
                  <c:v>34.7390481517014</c:v>
                </c:pt>
                <c:pt idx="193">
                  <c:v>34.3448756018309</c:v>
                </c:pt>
                <c:pt idx="194">
                  <c:v>33.9507982527613</c:v>
                </c:pt>
                <c:pt idx="195">
                  <c:v>33.5568280358206</c:v>
                </c:pt>
                <c:pt idx="196">
                  <c:v>33.1629770695794</c:v>
                </c:pt>
                <c:pt idx="197">
                  <c:v>32.7692576802234</c:v>
                </c:pt>
                <c:pt idx="198">
                  <c:v>32.375682422027</c:v>
                </c:pt>
                <c:pt idx="199">
                  <c:v>31.9822640979304</c:v>
                </c:pt>
                <c:pt idx="200">
                  <c:v>31.5890157802213</c:v>
                </c:pt>
                <c:pt idx="201">
                  <c:v>31.1959508313205</c:v>
                </c:pt>
                <c:pt idx="202">
                  <c:v>30.8030829246643</c:v>
                </c:pt>
                <c:pt idx="203">
                  <c:v>30.4104260656779</c:v>
                </c:pt>
                <c:pt idx="204">
                  <c:v>30.0179946128315</c:v>
                </c:pt>
                <c:pt idx="205">
                  <c:v>29.6258032987608</c:v>
                </c:pt>
                <c:pt idx="206">
                  <c:v>29.2338672514393</c:v>
                </c:pt>
                <c:pt idx="207">
                  <c:v>28.8422020153774</c:v>
                </c:pt>
                <c:pt idx="208">
                  <c:v>28.4508235728255</c:v>
                </c:pt>
                <c:pt idx="209">
                  <c:v>28.0597483649501</c:v>
                </c:pt>
                <c:pt idx="210">
                  <c:v>27.6689933129464</c:v>
                </c:pt>
                <c:pt idx="211">
                  <c:v>27.2785758390503</c:v>
                </c:pt>
                <c:pt idx="212">
                  <c:v>26.8885138874009</c:v>
                </c:pt>
                <c:pt idx="213">
                  <c:v>26.4988259447039</c:v>
                </c:pt>
                <c:pt idx="214">
                  <c:v>26.1095310606377</c:v>
                </c:pt>
                <c:pt idx="215">
                  <c:v>25.7206488679358</c:v>
                </c:pt>
                <c:pt idx="216">
                  <c:v>25.3321996020777</c:v>
                </c:pt>
                <c:pt idx="217">
                  <c:v>24.9442041205057</c:v>
                </c:pt>
                <c:pt idx="218">
                  <c:v>24.5566839212845</c:v>
                </c:pt>
                <c:pt idx="219">
                  <c:v>24.1696611611079</c:v>
                </c:pt>
                <c:pt idx="220">
                  <c:v>23.7831586725506</c:v>
                </c:pt>
                <c:pt idx="221">
                  <c:v>23.3971999804565</c:v>
                </c:pt>
                <c:pt idx="222">
                  <c:v>23.0118093173422</c:v>
                </c:pt>
                <c:pt idx="223">
                  <c:v>22.6270116376901</c:v>
                </c:pt>
                <c:pt idx="224">
                  <c:v>22.2428326309954</c:v>
                </c:pt>
                <c:pt idx="225">
                  <c:v>21.8592987334202</c:v>
                </c:pt>
                <c:pt idx="226">
                  <c:v>21.4764371379056</c:v>
                </c:pt>
                <c:pt idx="227">
                  <c:v>21.0942758025763</c:v>
                </c:pt>
                <c:pt idx="228">
                  <c:v>20.7128434572725</c:v>
                </c:pt>
                <c:pt idx="229">
                  <c:v>20.332169608029</c:v>
                </c:pt>
                <c:pt idx="230">
                  <c:v>19.9522845393212</c:v>
                </c:pt>
                <c:pt idx="231">
                  <c:v>19.5732193138849</c:v>
                </c:pt>
                <c:pt idx="232">
                  <c:v>19.1950057699185</c:v>
                </c:pt>
                <c:pt idx="233">
                  <c:v>18.8176765154643</c:v>
                </c:pt>
                <c:pt idx="234">
                  <c:v>18.4412649197706</c:v>
                </c:pt>
                <c:pt idx="235">
                  <c:v>18.0658051014273</c:v>
                </c:pt>
                <c:pt idx="236">
                  <c:v>17.6913319130742</c:v>
                </c:pt>
                <c:pt idx="237">
                  <c:v>17.3178809224766</c:v>
                </c:pt>
                <c:pt idx="238">
                  <c:v>16.9454883897746</c:v>
                </c:pt>
                <c:pt idx="239">
                  <c:v>16.5741912407108</c:v>
                </c:pt>
                <c:pt idx="240">
                  <c:v>16.2040270356561</c:v>
                </c:pt>
                <c:pt idx="241">
                  <c:v>15.8350339342603</c:v>
                </c:pt>
                <c:pt idx="242">
                  <c:v>15.4672506555719</c:v>
                </c:pt>
                <c:pt idx="243">
                  <c:v>15.1007164334881</c:v>
                </c:pt>
                <c:pt idx="244">
                  <c:v>14.7354709674126</c:v>
                </c:pt>
                <c:pt idx="245">
                  <c:v>14.3715543680321</c:v>
                </c:pt>
                <c:pt idx="246">
                  <c:v>14.009007098136</c:v>
                </c:pt>
                <c:pt idx="247">
                  <c:v>13.6478699084501</c:v>
                </c:pt>
                <c:pt idx="248">
                  <c:v>13.2881837684764</c:v>
                </c:pt>
                <c:pt idx="249">
                  <c:v>12.9299897923749</c:v>
                </c:pt>
                <c:pt idx="250">
                  <c:v>12.5733291599642</c:v>
                </c:pt>
                <c:pt idx="251">
                  <c:v>12.218243032958</c:v>
                </c:pt>
                <c:pt idx="252">
                  <c:v>11.8647724666051</c:v>
                </c:pt>
                <c:pt idx="253">
                  <c:v>11.5129583169457</c:v>
                </c:pt>
                <c:pt idx="254">
                  <c:v>11.1628411439497</c:v>
                </c:pt>
                <c:pt idx="255">
                  <c:v>10.8144611108546</c:v>
                </c:pt>
                <c:pt idx="256">
                  <c:v>10.467857880072</c:v>
                </c:pt>
                <c:pt idx="257">
                  <c:v>10.1230705060871</c:v>
                </c:pt>
                <c:pt idx="258">
                  <c:v>9.7801373258255</c:v>
                </c:pt>
                <c:pt idx="259">
                  <c:v>9.43909584701425</c:v>
                </c:pt>
                <c:pt idx="260">
                  <c:v>9.09998263511159</c:v>
                </c:pt>
                <c:pt idx="261">
                  <c:v>8.76283319942689</c:v>
                </c:pt>
                <c:pt idx="262">
                  <c:v>8.42768187909125</c:v>
                </c:pt>
                <c:pt idx="263">
                  <c:v>8.09456172957759</c:v>
                </c:pt>
                <c:pt idx="264">
                  <c:v>7.76350441049909</c:v>
                </c:pt>
                <c:pt idx="265">
                  <c:v>7.43454007543796</c:v>
                </c:pt>
                <c:pt idx="266">
                  <c:v>7.10769726457324</c:v>
                </c:pt>
                <c:pt idx="267">
                  <c:v>6.78300280088504</c:v>
                </c:pt>
                <c:pt idx="268">
                  <c:v>6.4604816907107</c:v>
                </c:pt>
                <c:pt idx="269">
                  <c:v>6.14015702941958</c:v>
                </c:pt>
                <c:pt idx="270">
                  <c:v>5.82204991295374</c:v>
                </c:pt>
                <c:pt idx="271">
                  <c:v>5.50617935595266</c:v>
                </c:pt>
                <c:pt idx="272">
                  <c:v>5.1925622171414</c:v>
                </c:pt>
                <c:pt idx="273">
                  <c:v>4.88121313261512</c:v>
                </c:pt>
                <c:pt idx="274">
                  <c:v>4.57214445759439</c:v>
                </c:pt>
                <c:pt idx="275">
                  <c:v>4.26536621716308</c:v>
                </c:pt>
                <c:pt idx="276">
                  <c:v>3.96088606642621</c:v>
                </c:pt>
                <c:pt idx="277">
                  <c:v>3.65870926044846</c:v>
                </c:pt>
                <c:pt idx="278">
                  <c:v>3.3588386342472</c:v>
                </c:pt>
                <c:pt idx="279">
                  <c:v>3.0612745930289</c:v>
                </c:pt>
                <c:pt idx="280">
                  <c:v>2.76601511276304</c:v>
                </c:pt>
                <c:pt idx="281">
                  <c:v>2.4730557510983</c:v>
                </c:pt>
                <c:pt idx="282">
                  <c:v>2.18238966853028</c:v>
                </c:pt>
                <c:pt idx="283">
                  <c:v>1.89400765964095</c:v>
                </c:pt>
                <c:pt idx="284">
                  <c:v>1.60789819414048</c:v>
                </c:pt>
                <c:pt idx="285">
                  <c:v>1.32404746735739</c:v>
                </c:pt>
                <c:pt idx="286">
                  <c:v>1.04243945974576</c:v>
                </c:pt>
                <c:pt idx="287">
                  <c:v>0.763056004902813</c:v>
                </c:pt>
                <c:pt idx="288">
                  <c:v>0.485876865528747</c:v>
                </c:pt>
                <c:pt idx="289">
                  <c:v>0.210879816700317</c:v>
                </c:pt>
                <c:pt idx="290">
                  <c:v>-0.0619592642160745</c:v>
                </c:pt>
                <c:pt idx="291">
                  <c:v>-0.332666301725043</c:v>
                </c:pt>
                <c:pt idx="292">
                  <c:v>-0.601268921180499</c:v>
                </c:pt>
                <c:pt idx="293">
                  <c:v>-0.867796343342224</c:v>
                </c:pt>
                <c:pt idx="294">
                  <c:v>-1.13227927528557</c:v>
                </c:pt>
                <c:pt idx="295">
                  <c:v>-1.39474979843438</c:v>
                </c:pt>
                <c:pt idx="296">
                  <c:v>-1.65524125448588</c:v>
                </c:pt>
                <c:pt idx="297">
                  <c:v>-1.91378812997432</c:v>
                </c:pt>
                <c:pt idx="298">
                  <c:v>-2.17042594019958</c:v>
                </c:pt>
                <c:pt idx="299">
                  <c:v>-2.42519111321815</c:v>
                </c:pt>
                <c:pt idx="300">
                  <c:v>-2.67812087455174</c:v>
                </c:pt>
                <c:pt idx="301">
                  <c:v>-2.9292531332343</c:v>
                </c:pt>
                <c:pt idx="302">
                  <c:v>-3.17862636976887</c:v>
                </c:pt>
                <c:pt idx="303">
                  <c:v>-3.42627952651722</c:v>
                </c:pt>
                <c:pt idx="304">
                  <c:v>-3.67225190099537</c:v>
                </c:pt>
                <c:pt idx="305">
                  <c:v>-3.9165830424958</c:v>
                </c:pt>
                <c:pt idx="306">
                  <c:v>-4.15931265240199</c:v>
                </c:pt>
                <c:pt idx="307">
                  <c:v>-4.40048048851061</c:v>
                </c:pt>
                <c:pt idx="308">
                  <c:v>-4.64012627362251</c:v>
                </c:pt>
                <c:pt idx="309">
                  <c:v>-4.87828960861234</c:v>
                </c:pt>
                <c:pt idx="310">
                  <c:v>-5.11500989014103</c:v>
                </c:pt>
                <c:pt idx="311">
                  <c:v>-5.35032623312309</c:v>
                </c:pt>
                <c:pt idx="312">
                  <c:v>-5.584277398022</c:v>
                </c:pt>
                <c:pt idx="313">
                  <c:v>-5.81690172300266</c:v>
                </c:pt>
                <c:pt idx="314">
                  <c:v>-6.04823706093342</c:v>
                </c:pt>
                <c:pt idx="315">
                  <c:v>-6.27832072119554</c:v>
                </c:pt>
                <c:pt idx="316">
                  <c:v>-6.50718941622574</c:v>
                </c:pt>
                <c:pt idx="317">
                  <c:v>-6.73487921269244</c:v>
                </c:pt>
                <c:pt idx="318">
                  <c:v>-6.96142548717849</c:v>
                </c:pt>
                <c:pt idx="319">
                  <c:v>-7.18686288622606</c:v>
                </c:pt>
                <c:pt idx="320">
                  <c:v>-7.4112252905782</c:v>
                </c:pt>
                <c:pt idx="321">
                  <c:v>-7.63454578343938</c:v>
                </c:pt>
                <c:pt idx="322">
                  <c:v>-7.85685662256424</c:v>
                </c:pt>
                <c:pt idx="323">
                  <c:v>-8.07818921597542</c:v>
                </c:pt>
                <c:pt idx="324">
                  <c:v>-8.29857410110388</c:v>
                </c:pt>
                <c:pt idx="325">
                  <c:v>-8.51804092714219</c:v>
                </c:pt>
                <c:pt idx="326">
                  <c:v>-8.73661844039716</c:v>
                </c:pt>
                <c:pt idx="327">
                  <c:v>-8.95433447243073</c:v>
                </c:pt>
                <c:pt idx="328">
                  <c:v>-9.17121593077508</c:v>
                </c:pt>
                <c:pt idx="329">
                  <c:v>-9.38728879201611</c:v>
                </c:pt>
                <c:pt idx="330">
                  <c:v>-9.6025780970378</c:v>
                </c:pt>
                <c:pt idx="331">
                  <c:v>-9.81710794823033</c:v>
                </c:pt>
                <c:pt idx="332">
                  <c:v>-10.0309015084664</c:v>
                </c:pt>
                <c:pt idx="333">
                  <c:v>-10.2439810016603</c:v>
                </c:pt>
                <c:pt idx="334">
                  <c:v>-10.4563677147301</c:v>
                </c:pt>
                <c:pt idx="335">
                  <c:v>-10.668082000791</c:v>
                </c:pt>
                <c:pt idx="336">
                  <c:v>-10.8791432834168</c:v>
                </c:pt>
                <c:pt idx="337">
                  <c:v>-11.0895700618152</c:v>
                </c:pt>
                <c:pt idx="338">
                  <c:v>-11.2993799167698</c:v>
                </c:pt>
                <c:pt idx="339">
                  <c:v>-11.508589517212</c:v>
                </c:pt>
                <c:pt idx="340">
                  <c:v>-11.7172146272936</c:v>
                </c:pt>
                <c:pt idx="341">
                  <c:v>-11.92527011384</c:v>
                </c:pt>
                <c:pt idx="342">
                  <c:v>-12.1327699540727</c:v>
                </c:pt>
                <c:pt idx="343">
                  <c:v>-12.3397272434967</c:v>
                </c:pt>
                <c:pt idx="344">
                  <c:v>-12.5461542038597</c:v>
                </c:pt>
                <c:pt idx="345">
                  <c:v>-12.7520621910939</c:v>
                </c:pt>
                <c:pt idx="346">
                  <c:v>-12.9574617031633</c:v>
                </c:pt>
                <c:pt idx="347">
                  <c:v>-13.1623623877423</c:v>
                </c:pt>
                <c:pt idx="348">
                  <c:v>-13.3667730496647</c:v>
                </c:pt>
                <c:pt idx="349">
                  <c:v>-13.5707016580832</c:v>
                </c:pt>
                <c:pt idx="350">
                  <c:v>-13.7741553532898</c:v>
                </c:pt>
                <c:pt idx="351">
                  <c:v>-13.9771404531564</c:v>
                </c:pt>
                <c:pt idx="352">
                  <c:v>-14.1796624591538</c:v>
                </c:pt>
                <c:pt idx="353">
                  <c:v>-14.3817260619244</c:v>
                </c:pt>
                <c:pt idx="354">
                  <c:v>-14.5833351463796</c:v>
                </c:pt>
                <c:pt idx="355">
                  <c:v>-14.7844927963073</c:v>
                </c:pt>
                <c:pt idx="356">
                  <c:v>-14.9852012984757</c:v>
                </c:pt>
                <c:pt idx="357">
                  <c:v>-15.1854621462283</c:v>
                </c:pt>
                <c:pt idx="358">
                  <c:v>-15.3852760425691</c:v>
                </c:pt>
                <c:pt idx="359">
                  <c:v>-15.584642902746</c:v>
                </c:pt>
                <c:pt idx="360">
                  <c:v>-15.7835618563405</c:v>
                </c:pt>
                <c:pt idx="361">
                  <c:v>-15.9820312488849</c:v>
                </c:pt>
                <c:pt idx="362">
                  <c:v>-16.1800486430291</c:v>
                </c:pt>
                <c:pt idx="363">
                  <c:v>-16.3776108192865</c:v>
                </c:pt>
                <c:pt idx="364">
                  <c:v>-16.574713776395</c:v>
                </c:pt>
                <c:pt idx="365">
                  <c:v>-16.7713527313368</c:v>
                </c:pt>
                <c:pt idx="366">
                  <c:v>-16.9675221190633</c:v>
                </c:pt>
                <c:pt idx="367">
                  <c:v>-17.1632155919821</c:v>
                </c:pt>
                <c:pt idx="368">
                  <c:v>-17.3584260192691</c:v>
                </c:pt>
                <c:pt idx="369">
                  <c:v>-17.5531454860723</c:v>
                </c:pt>
                <c:pt idx="370">
                  <c:v>-17.7473652926867</c:v>
                </c:pt>
                <c:pt idx="371">
                  <c:v>-17.9410759537822</c:v>
                </c:pt>
                <c:pt idx="372">
                  <c:v>-18.1342671977787</c:v>
                </c:pt>
                <c:pt idx="373">
                  <c:v>-18.326927966465</c:v>
                </c:pt>
                <c:pt idx="374">
                  <c:v>-18.5190464149725</c:v>
                </c:pt>
                <c:pt idx="375">
                  <c:v>-18.7106099122181</c:v>
                </c:pt>
                <c:pt idx="376">
                  <c:v>-18.9016050419416</c:v>
                </c:pt>
                <c:pt idx="377">
                  <c:v>-19.092017604471</c:v>
                </c:pt>
                <c:pt idx="378">
                  <c:v>-19.2818326193585</c:v>
                </c:pt>
                <c:pt idx="379">
                  <c:v>-19.4710343290368</c:v>
                </c:pt>
                <c:pt idx="380">
                  <c:v>-19.6596062036579</c:v>
                </c:pt>
                <c:pt idx="381">
                  <c:v>-19.8475309472805</c:v>
                </c:pt>
                <c:pt idx="382">
                  <c:v>-20.0347905055846</c:v>
                </c:pt>
                <c:pt idx="383">
                  <c:v>-20.221366075299</c:v>
                </c:pt>
                <c:pt idx="384">
                  <c:v>-20.4072381155337</c:v>
                </c:pt>
                <c:pt idx="385">
                  <c:v>-20.5923863612193</c:v>
                </c:pt>
                <c:pt idx="386">
                  <c:v>-20.776789838861</c:v>
                </c:pt>
                <c:pt idx="387">
                  <c:v>-20.9604268848195</c:v>
                </c:pt>
                <c:pt idx="388">
                  <c:v>-21.1432751663393</c:v>
                </c:pt>
                <c:pt idx="389">
                  <c:v>-21.3253117055461</c:v>
                </c:pt>
                <c:pt idx="390">
                  <c:v>-21.5065129066385</c:v>
                </c:pt>
                <c:pt idx="391">
                  <c:v>-21.6868545865013</c:v>
                </c:pt>
                <c:pt idx="392">
                  <c:v>-21.8663120089666</c:v>
                </c:pt>
                <c:pt idx="393">
                  <c:v>-22.0448599229441</c:v>
                </c:pt>
                <c:pt idx="394">
                  <c:v>-22.222472604643</c:v>
                </c:pt>
                <c:pt idx="395">
                  <c:v>-22.3991239040949</c:v>
                </c:pt>
                <c:pt idx="396">
                  <c:v>-22.57478729618</c:v>
                </c:pt>
                <c:pt idx="397">
                  <c:v>-22.7494359363503</c:v>
                </c:pt>
                <c:pt idx="398">
                  <c:v>-22.92304272122</c:v>
                </c:pt>
                <c:pt idx="399">
                  <c:v>-23.0955803541833</c:v>
                </c:pt>
                <c:pt idx="400">
                  <c:v>-23.2670214161945</c:v>
                </c:pt>
                <c:pt idx="401">
                  <c:v>-23.4373384418171</c:v>
                </c:pt>
                <c:pt idx="402">
                  <c:v>-23.6065040006281</c:v>
                </c:pt>
                <c:pt idx="403">
                  <c:v>-23.7744907840237</c:v>
                </c:pt>
                <c:pt idx="404">
                  <c:v>-23.9412716974418</c:v>
                </c:pt>
                <c:pt idx="405">
                  <c:v>-24.1068199579765</c:v>
                </c:pt>
                <c:pt idx="406">
                  <c:v>-24.2711091973173</c:v>
                </c:pt>
                <c:pt idx="407">
                  <c:v>-24.4341135699014</c:v>
                </c:pt>
                <c:pt idx="408">
                  <c:v>-24.5958078661189</c:v>
                </c:pt>
                <c:pt idx="409">
                  <c:v>-24.756167630361</c:v>
                </c:pt>
                <c:pt idx="410">
                  <c:v>-24.9151692836484</c:v>
                </c:pt>
                <c:pt idx="411">
                  <c:v>-25.0727902505254</c:v>
                </c:pt>
                <c:pt idx="412">
                  <c:v>-25.2290090898476</c:v>
                </c:pt>
                <c:pt idx="413">
                  <c:v>-25.3838056290416</c:v>
                </c:pt>
                <c:pt idx="414">
                  <c:v>-25.5371611013566</c:v>
                </c:pt>
                <c:pt idx="415">
                  <c:v>-25.6890582855811</c:v>
                </c:pt>
                <c:pt idx="416">
                  <c:v>-25.8394816476433</c:v>
                </c:pt>
                <c:pt idx="417">
                  <c:v>-25.9884174834721</c:v>
                </c:pt>
                <c:pt idx="418">
                  <c:v>-26.1358540624536</c:v>
                </c:pt>
                <c:pt idx="419">
                  <c:v>-26.2817817707786</c:v>
                </c:pt>
                <c:pt idx="420">
                  <c:v>-26.4261932539521</c:v>
                </c:pt>
                <c:pt idx="421">
                  <c:v>-26.5690835577093</c:v>
                </c:pt>
                <c:pt idx="422">
                  <c:v>-26.710450266571</c:v>
                </c:pt>
                <c:pt idx="423">
                  <c:v>-26.8502936392635</c:v>
                </c:pt>
                <c:pt idx="424">
                  <c:v>-26.9886167402364</c:v>
                </c:pt>
                <c:pt idx="425">
                  <c:v>-27.1254255665221</c:v>
                </c:pt>
                <c:pt idx="426">
                  <c:v>-27.260729169209</c:v>
                </c:pt>
                <c:pt idx="427">
                  <c:v>-27.3945397688358</c:v>
                </c:pt>
                <c:pt idx="428">
                  <c:v>-27.5268728640598</c:v>
                </c:pt>
                <c:pt idx="429">
                  <c:v>-27.6577473330164</c:v>
                </c:pt>
                <c:pt idx="430">
                  <c:v>-27.7871855268454</c:v>
                </c:pt>
                <c:pt idx="431">
                  <c:v>-27.9152133549511</c:v>
                </c:pt>
                <c:pt idx="432">
                  <c:v>-28.0418603616448</c:v>
                </c:pt>
                <c:pt idx="433">
                  <c:v>-28.167159793918</c:v>
                </c:pt>
                <c:pt idx="434">
                  <c:v>-28.2911486602026</c:v>
                </c:pt>
                <c:pt idx="435">
                  <c:v>-28.4138677800885</c:v>
                </c:pt>
                <c:pt idx="436">
                  <c:v>-28.5353618250868</c:v>
                </c:pt>
                <c:pt idx="437">
                  <c:v>-28.6556793506539</c:v>
                </c:pt>
                <c:pt idx="438">
                  <c:v>-28.7748728198193</c:v>
                </c:pt>
                <c:pt idx="439">
                  <c:v>-28.8929986188934</c:v>
                </c:pt>
                <c:pt idx="440">
                  <c:v>-29.010117065862</c:v>
                </c:pt>
                <c:pt idx="441">
                  <c:v>-29.126292412208</c:v>
                </c:pt>
                <c:pt idx="442">
                  <c:v>-29.2415928390351</c:v>
                </c:pt>
                <c:pt idx="443">
                  <c:v>-29.3560904484928</c:v>
                </c:pt>
                <c:pt idx="444">
                  <c:v>-29.4698612516357</c:v>
                </c:pt>
                <c:pt idx="445">
                  <c:v>-29.5829851539639</c:v>
                </c:pt>
                <c:pt idx="446">
                  <c:v>-29.695545940015</c:v>
                </c:pt>
                <c:pt idx="447">
                  <c:v>-29.8076312584818</c:v>
                </c:pt>
                <c:pt idx="448">
                  <c:v>-29.9193326094376</c:v>
                </c:pt>
                <c:pt idx="449">
                  <c:v>-30.0307453353363</c:v>
                </c:pt>
                <c:pt idx="450">
                  <c:v>-30.1419686175449</c:v>
                </c:pt>
                <c:pt idx="451">
                  <c:v>-30.2531054802275</c:v>
                </c:pt>
                <c:pt idx="452">
                  <c:v>-30.3642628034602</c:v>
                </c:pt>
                <c:pt idx="453">
                  <c:v>-30.4755513474942</c:v>
                </c:pt>
                <c:pt idx="454">
                  <c:v>-30.5870857901006</c:v>
                </c:pt>
                <c:pt idx="455">
                  <c:v>-30.6989847789281</c:v>
                </c:pt>
                <c:pt idx="456">
                  <c:v>-30.8113710007729</c:v>
                </c:pt>
                <c:pt idx="457">
                  <c:v>-30.9243712695967</c:v>
                </c:pt>
                <c:pt idx="458">
                  <c:v>-31.038116635024</c:v>
                </c:pt>
                <c:pt idx="459">
                  <c:v>-31.1527425129069</c:v>
                </c:pt>
                <c:pt idx="460">
                  <c:v>-31.2683888393446</c:v>
                </c:pt>
                <c:pt idx="461">
                  <c:v>-31.3852002492837</c:v>
                </c:pt>
                <c:pt idx="462">
                  <c:v>-31.5033262804942</c:v>
                </c:pt>
                <c:pt idx="463">
                  <c:v>-31.6229216033041</c:v>
                </c:pt>
                <c:pt idx="464">
                  <c:v>-31.7441462759632</c:v>
                </c:pt>
                <c:pt idx="465">
                  <c:v>-31.8671660248989</c:v>
                </c:pt>
                <c:pt idx="466">
                  <c:v>-31.99215254839</c:v>
                </c:pt>
                <c:pt idx="467">
                  <c:v>-32.1192838413207</c:v>
                </c:pt>
                <c:pt idx="468">
                  <c:v>-32.2487445376726</c:v>
                </c:pt>
                <c:pt idx="469">
                  <c:v>-32.3807262662499</c:v>
                </c:pt>
                <c:pt idx="470">
                  <c:v>-32.5154280138125</c:v>
                </c:pt>
                <c:pt idx="471">
                  <c:v>-32.6530564883104</c:v>
                </c:pt>
                <c:pt idx="472">
                  <c:v>-32.793826473267</c:v>
                </c:pt>
                <c:pt idx="473">
                  <c:v>-32.9379611625691</c:v>
                </c:pt>
                <c:pt idx="474">
                  <c:v>-33.0856924630003</c:v>
                </c:pt>
                <c:pt idx="475">
                  <c:v>-33.2372612498439</c:v>
                </c:pt>
                <c:pt idx="476">
                  <c:v>-33.3929175588307</c:v>
                </c:pt>
                <c:pt idx="477">
                  <c:v>-33.5529206956732</c:v>
                </c:pt>
                <c:pt idx="478">
                  <c:v>-33.7175392425269</c:v>
                </c:pt>
                <c:pt idx="479">
                  <c:v>-33.8870509390298</c:v>
                </c:pt>
                <c:pt idx="480">
                  <c:v>-34.0617424142577</c:v>
                </c:pt>
                <c:pt idx="481">
                  <c:v>-34.2419087451374</c:v>
                </c:pt>
                <c:pt idx="482">
                  <c:v>-34.4278528167633</c:v>
                </c:pt>
                <c:pt idx="483">
                  <c:v>-34.6198844608554</c:v>
                </c:pt>
                <c:pt idx="484">
                  <c:v>-34.8183193504766</c:v>
                </c:pt>
                <c:pt idx="485">
                  <c:v>-35.0234776322706</c:v>
                </c:pt>
                <c:pt idx="486">
                  <c:v>-35.2356822820543</c:v>
                </c:pt>
                <c:pt idx="487">
                  <c:v>-35.4552571757064</c:v>
                </c:pt>
                <c:pt idx="488">
                  <c:v>-35.6825248749804</c:v>
                </c:pt>
                <c:pt idx="489">
                  <c:v>-35.9178041370768</c:v>
                </c:pt>
                <c:pt idx="490">
                  <c:v>-36.1614071673679</c:v>
                </c:pt>
                <c:pt idx="491">
                  <c:v>-36.4136366462701</c:v>
                </c:pt>
                <c:pt idx="492">
                  <c:v>-36.6747825734609</c:v>
                </c:pt>
                <c:pt idx="493">
                  <c:v>-36.9451189848459</c:v>
                </c:pt>
                <c:pt idx="494">
                  <c:v>-37.2249006091971</c:v>
                </c:pt>
                <c:pt idx="495">
                  <c:v>-37.5143595414141</c:v>
                </c:pt>
                <c:pt idx="496">
                  <c:v>-37.8137020170978</c:v>
                </c:pt>
                <c:pt idx="497">
                  <c:v>-38.123105377794</c:v>
                </c:pt>
                <c:pt idx="498">
                  <c:v>-38.4427153172083</c:v>
                </c:pt>
                <c:pt idx="499">
                  <c:v>-38.7726434954697</c:v>
                </c:pt>
                <c:pt idx="500">
                  <c:v>-39.1129656009251</c:v>
                </c:pt>
                <c:pt idx="501">
                  <c:v>-39.4637199271045</c:v>
                </c:pt>
                <c:pt idx="502">
                  <c:v>-39.8249065168824</c:v>
                </c:pt>
                <c:pt idx="503">
                  <c:v>-40.1964869071977</c:v>
                </c:pt>
                <c:pt idx="504">
                  <c:v>-40.5783844870597</c:v>
                </c:pt>
                <c:pt idx="505">
                  <c:v>-40.9704854601374</c:v>
                </c:pt>
                <c:pt idx="506">
                  <c:v>-41.3726403822802</c:v>
                </c:pt>
                <c:pt idx="507">
                  <c:v>-41.7846662251015</c:v>
                </c:pt>
                <c:pt idx="508">
                  <c:v>-42.206348900338</c:v>
                </c:pt>
                <c:pt idx="509">
                  <c:v>-42.6374461669101</c:v>
                </c:pt>
                <c:pt idx="510">
                  <c:v>-43.0776908339964</c:v>
                </c:pt>
                <c:pt idx="511">
                  <c:v>-43.5267941691893</c:v>
                </c:pt>
                <c:pt idx="512">
                  <c:v>-43.9844494208037</c:v>
                </c:pt>
                <c:pt idx="513">
                  <c:v>-44.4503353672685</c:v>
                </c:pt>
                <c:pt idx="514">
                  <c:v>-44.9241198136331</c:v>
                </c:pt>
                <c:pt idx="515">
                  <c:v>-45.4054629648097</c:v>
                </c:pt>
                <c:pt idx="516">
                  <c:v>-45.8940206164556</c:v>
                </c:pt>
                <c:pt idx="517">
                  <c:v>-46.3894471165402</c:v>
                </c:pt>
                <c:pt idx="518">
                  <c:v>-46.8913980629726</c:v>
                </c:pt>
                <c:pt idx="519">
                  <c:v>-47.3995327144948</c:v>
                </c:pt>
                <c:pt idx="520">
                  <c:v>-47.913516102963</c:v>
                </c:pt>
                <c:pt idx="521">
                  <c:v>-48.4330208447474</c:v>
                </c:pt>
                <c:pt idx="522">
                  <c:v>-48.9577286571158</c:v>
                </c:pt>
                <c:pt idx="523">
                  <c:v>-49.4873315920327</c:v>
                </c:pt>
                <c:pt idx="524">
                  <c:v>-50.0215330048111</c:v>
                </c:pt>
                <c:pt idx="525">
                  <c:v>-50.5600482786233</c:v>
                </c:pt>
                <c:pt idx="526">
                  <c:v>-51.1026053281226</c:v>
                </c:pt>
                <c:pt idx="527">
                  <c:v>-51.648944906564</c:v>
                </c:pt>
                <c:pt idx="528">
                  <c:v>-52.1988207409932</c:v>
                </c:pt>
                <c:pt idx="529">
                  <c:v>-52.7519995195351</c:v>
                </c:pt>
                <c:pt idx="530">
                  <c:v>-53.3082607536828</c:v>
                </c:pt>
                <c:pt idx="531">
                  <c:v>-53.8673965369872</c:v>
                </c:pt>
                <c:pt idx="532">
                  <c:v>-54.4292112197552</c:v>
                </c:pt>
                <c:pt idx="533">
                  <c:v>-54.9935210174525</c:v>
                </c:pt>
                <c:pt idx="534">
                  <c:v>-55.5601535685248</c:v>
                </c:pt>
                <c:pt idx="535">
                  <c:v>-56.1289474554066</c:v>
                </c:pt>
                <c:pt idx="536">
                  <c:v>-56.6997517006086</c:v>
                </c:pt>
                <c:pt idx="537">
                  <c:v>-57.2724252480159</c:v>
                </c:pt>
                <c:pt idx="538">
                  <c:v>-57.8468364379051</c:v>
                </c:pt>
                <c:pt idx="539">
                  <c:v>-58.4228624827216</c:v>
                </c:pt>
                <c:pt idx="540">
                  <c:v>-59.000388949342</c:v>
                </c:pt>
                <c:pt idx="541">
                  <c:v>-59.5793092523878</c:v>
                </c:pt>
              </c:numCache>
            </c:numRef>
          </c:yVal>
          <c:smooth val="1"/>
        </c:ser>
        <c:ser>
          <c:idx val="1"/>
          <c:order val="1"/>
          <c:tx>
            <c:strRef>
              <c:f>"f_LP"</c:f>
              <c:strCache>
                <c:ptCount val="1"/>
                <c:pt idx="0">
                  <c:v>f_LP</c:v>
                </c:pt>
              </c:strCache>
            </c:strRef>
          </c:tx>
          <c:spPr>
            <a:solidFill>
              <a:srgbClr val="87a44b"/>
            </a:solidFill>
            <a:ln w="38160">
              <a:solidFill>
                <a:srgbClr val="87a44b"/>
              </a:solidFill>
              <a:round/>
            </a:ln>
          </c:spPr>
          <c:marker>
            <c:symbol val="x"/>
            <c:size val="7"/>
            <c:spPr>
              <a:solidFill>
                <a:srgbClr val="87a44b"/>
              </a:solidFill>
            </c:spPr>
          </c:marker>
          <c:dPt>
            <c:idx val="0"/>
            <c:marker>
              <c:symbol val="x"/>
              <c:size val="7"/>
              <c:spPr>
                <a:solidFill>
                  <a:srgbClr val="87a44b"/>
                </a:solidFill>
              </c:spPr>
            </c:marker>
          </c:dPt>
          <c:dLbls>
            <c:dLbl>
              <c:idx val="0"/>
              <c:txPr>
                <a:bodyPr wrap="square"/>
                <a:lstStyle/>
                <a:p>
                  <a:pPr>
                    <a:defRPr b="0" sz="1000" spc="-1" strike="noStrike">
                      <a:solidFill>
                        <a:srgbClr val="000000"/>
                      </a:solidFill>
                      <a:latin typeface="Calibri"/>
                    </a:defRPr>
                  </a:pPr>
                </a:p>
              </c:txPr>
              <c:tx>
                <c:rich>
                  <a:bodyPr/>
                  <a:p>
                    <a:r>
                      <a:rPr b="1" lang="en-US" sz="1100" spc="-1" strike="noStrike">
                        <a:solidFill>
                          <a:srgbClr val="000000"/>
                        </a:solidFill>
                        <a:latin typeface="Calibri"/>
                      </a:rPr>
                      <a:t>f</a:t>
                    </a:r>
                    <a:r>
                      <a:rPr b="1" lang="en-US" sz="1100" spc="-1" strike="noStrike" baseline="-25000">
                        <a:solidFill>
                          <a:srgbClr val="000000"/>
                        </a:solidFill>
                        <a:latin typeface="Calibri"/>
                      </a:rPr>
                      <a:t>LP</a:t>
                    </a:r>
                  </a:p>
                </c:rich>
              </c:tx>
              <c:dLblPos val="b"/>
              <c:showLegendKey val="0"/>
              <c:showVal val="0"/>
              <c:showCatName val="0"/>
              <c:showSerName val="1"/>
              <c:showPercent val="0"/>
              <c:separator>; </c:separator>
            </c:dLbl>
            <c:txPr>
              <a:bodyPr wrap="square"/>
              <a:lstStyle/>
              <a:p>
                <a:pPr>
                  <a:defRPr b="0" sz="1000" spc="-1" strike="noStrike">
                    <a:solidFill>
                      <a:srgbClr val="000000"/>
                    </a:solidFill>
                    <a:latin typeface="Calibri"/>
                  </a:defRPr>
                </a:pPr>
              </a:p>
            </c:txPr>
            <c:dLblPos val="b"/>
            <c:showLegendKey val="0"/>
            <c:showVal val="0"/>
            <c:showCatName val="0"/>
            <c:showSerName val="1"/>
            <c:showPercent val="0"/>
            <c:separator>; </c:separator>
            <c:showLeaderLines val="0"/>
            <c:extLst>
              <c:ext xmlns:c15="http://schemas.microsoft.com/office/drawing/2012/chart" uri="{CE6537A1-D6FC-4f65-9D91-7224C49458BB}">
                <c15:showLeaderLines val="0"/>
              </c:ext>
            </c:extLst>
          </c:dLbls>
          <c:xVal>
            <c:numRef>
              <c:f>Loop_Modeling!$O$11</c:f>
              <c:numCache>
                <c:formatCode>General</c:formatCode>
                <c:ptCount val="1"/>
                <c:pt idx="0">
                  <c:v>84.6568846233486</c:v>
                </c:pt>
              </c:numCache>
            </c:numRef>
          </c:xVal>
          <c:yVal>
            <c:numRef>
              <c:f>Loop_Modeling!$AT$11</c:f>
              <c:numCache>
                <c:formatCode>General</c:formatCode>
                <c:ptCount val="1"/>
                <c:pt idx="0">
                  <c:v>71.7819947022996</c:v>
                </c:pt>
              </c:numCache>
            </c:numRef>
          </c:yVal>
          <c:smooth val="1"/>
        </c:ser>
        <c:ser>
          <c:idx val="2"/>
          <c:order val="2"/>
          <c:tx>
            <c:strRef>
              <c:f>"fz_rhp"</c:f>
              <c:strCache>
                <c:ptCount val="1"/>
                <c:pt idx="0">
                  <c:v>fz_rhp</c:v>
                </c:pt>
              </c:strCache>
            </c:strRef>
          </c:tx>
          <c:spPr>
            <a:solidFill>
              <a:srgbClr val="000000"/>
            </a:solidFill>
            <a:ln w="28440">
              <a:solidFill>
                <a:srgbClr val="000000"/>
              </a:solidFill>
              <a:round/>
            </a:ln>
          </c:spPr>
          <c:marker>
            <c:symbol val="circle"/>
            <c:size val="7"/>
            <c:spPr>
              <a:solidFill>
                <a:srgbClr val="000000"/>
              </a:solidFill>
            </c:spPr>
          </c:marker>
          <c:dPt>
            <c:idx val="0"/>
            <c:marker>
              <c:symbol val="circle"/>
              <c:size val="7"/>
              <c:spPr>
                <a:solidFill>
                  <a:srgbClr val="000000"/>
                </a:solidFill>
              </c:spPr>
            </c:marker>
          </c:dPt>
          <c:dLbls>
            <c:dLbl>
              <c:idx val="0"/>
              <c:layout>
                <c:manualLayout>
                  <c:x val="0.00805012095614235"/>
                  <c:y val="-0.0154936672785042"/>
                </c:manualLayout>
              </c:layout>
              <c:txPr>
                <a:bodyPr wrap="square"/>
                <a:lstStyle/>
                <a:p>
                  <a:pPr>
                    <a:defRPr b="1" sz="1000" spc="-1" strike="noStrike">
                      <a:solidFill>
                        <a:srgbClr val="000000"/>
                      </a:solidFill>
                      <a:latin typeface="Calibri"/>
                    </a:defRPr>
                  </a:pPr>
                </a:p>
              </c:txPr>
              <c:dLblPos val="r"/>
              <c:showLegendKey val="0"/>
              <c:showVal val="0"/>
              <c:showCatName val="0"/>
              <c:showSerName val="1"/>
              <c:showPercent val="0"/>
              <c:separator>; </c:separator>
            </c:dLbl>
            <c:txPr>
              <a:bodyPr wrap="square"/>
              <a:lstStyle/>
              <a:p>
                <a:pPr>
                  <a:defRPr b="1" sz="1000" spc="-1" strike="noStrike">
                    <a:solidFill>
                      <a:srgbClr val="000000"/>
                    </a:solidFill>
                    <a:latin typeface="Calibri"/>
                  </a:defRPr>
                </a:pPr>
              </a:p>
            </c:txPr>
            <c:dLblPos val="t"/>
            <c:showLegendKey val="0"/>
            <c:showVal val="0"/>
            <c:showCatName val="0"/>
            <c:showSerName val="1"/>
            <c:showPercent val="0"/>
            <c:separator>; </c:separator>
            <c:showLeaderLines val="0"/>
            <c:extLst>
              <c:ext xmlns:c15="http://schemas.microsoft.com/office/drawing/2012/chart" uri="{CE6537A1-D6FC-4f65-9D91-7224C49458BB}">
                <c15:showLeaderLines val="0"/>
              </c:ext>
            </c:extLst>
          </c:dLbls>
          <c:xVal>
            <c:numRef>
              <c:f>Loop_Modeling!$O$9</c:f>
              <c:numCache>
                <c:formatCode>General</c:formatCode>
                <c:ptCount val="1"/>
                <c:pt idx="0">
                  <c:v>221048.532072077</c:v>
                </c:pt>
              </c:numCache>
            </c:numRef>
          </c:xVal>
          <c:yVal>
            <c:numRef>
              <c:f>Loop_Modeling!$AT$9</c:f>
              <c:numCache>
                <c:formatCode>General</c:formatCode>
                <c:ptCount val="1"/>
                <c:pt idx="0">
                  <c:v>-28.2229612252215</c:v>
                </c:pt>
              </c:numCache>
            </c:numRef>
          </c:yVal>
          <c:smooth val="1"/>
        </c:ser>
        <c:ser>
          <c:idx val="3"/>
          <c:order val="3"/>
          <c:tx>
            <c:strRef>
              <c:f>"f_esr"</c:f>
              <c:strCache>
                <c:ptCount val="1"/>
                <c:pt idx="0">
                  <c:v>f_esr</c:v>
                </c:pt>
              </c:strCache>
            </c:strRef>
          </c:tx>
          <c:spPr>
            <a:solidFill>
              <a:srgbClr val="000000"/>
            </a:solidFill>
            <a:ln w="28440">
              <a:noFill/>
            </a:ln>
          </c:spPr>
          <c:marker>
            <c:symbol val="circle"/>
            <c:size val="5"/>
            <c:spPr>
              <a:solidFill>
                <a:srgbClr val="000000"/>
              </a:solidFill>
            </c:spPr>
          </c:marker>
          <c:dPt>
            <c:idx val="0"/>
            <c:marker>
              <c:symbol val="circle"/>
              <c:size val="7"/>
              <c:spPr>
                <a:solidFill>
                  <a:srgbClr val="000000"/>
                </a:solidFill>
              </c:spPr>
            </c:marker>
          </c:dPt>
          <c:dLbls>
            <c:dLbl>
              <c:idx val="0"/>
              <c:layout>
                <c:manualLayout>
                  <c:x val="-0.0599047448989965"/>
                  <c:y val="-0.0124571934900871"/>
                </c:manualLayout>
              </c:layout>
              <c:txPr>
                <a:bodyPr wrap="square"/>
                <a:lstStyle/>
                <a:p>
                  <a:pPr>
                    <a:defRPr b="1" sz="1000" spc="-1" strike="noStrike">
                      <a:solidFill>
                        <a:srgbClr val="000000"/>
                      </a:solidFill>
                      <a:latin typeface="Calibri"/>
                    </a:defRPr>
                  </a:pPr>
                </a:p>
              </c:txPr>
              <c:dLblPos val="r"/>
              <c:showLegendKey val="0"/>
              <c:showVal val="0"/>
              <c:showCatName val="0"/>
              <c:showSerName val="1"/>
              <c:showPercent val="0"/>
              <c:separator>; </c:separator>
            </c:dLbl>
            <c:txPr>
              <a:bodyPr wrap="square"/>
              <a:lstStyle/>
              <a:p>
                <a:pPr>
                  <a:defRPr b="1" sz="1000" spc="-1" strike="noStrike">
                    <a:solidFill>
                      <a:srgbClr val="000000"/>
                    </a:solidFill>
                    <a:latin typeface="Calibri"/>
                  </a:defRPr>
                </a:pPr>
              </a:p>
            </c:txPr>
            <c:dLblPos val="t"/>
            <c:showLegendKey val="0"/>
            <c:showVal val="0"/>
            <c:showCatName val="0"/>
            <c:showSerName val="1"/>
            <c:showPercent val="0"/>
            <c:separator>; </c:separator>
            <c:showLeaderLines val="0"/>
            <c:extLst>
              <c:ext xmlns:c15="http://schemas.microsoft.com/office/drawing/2012/chart" uri="{CE6537A1-D6FC-4f65-9D91-7224C49458BB}">
                <c15:showLeaderLines val="0"/>
              </c:ext>
            </c:extLst>
          </c:dLbls>
          <c:xVal>
            <c:numRef>
              <c:f>Loop_Modeling!$O$10</c:f>
              <c:numCache>
                <c:formatCode>General</c:formatCode>
                <c:ptCount val="1"/>
                <c:pt idx="0">
                  <c:v>51307202.8020294</c:v>
                </c:pt>
              </c:numCache>
            </c:numRef>
          </c:xVal>
          <c:yVal>
            <c:numRef>
              <c:f>Loop_Modeling!$AT$10</c:f>
              <c:numCache>
                <c:formatCode>General</c:formatCode>
                <c:ptCount val="1"/>
                <c:pt idx="0">
                  <c:v>-133.658812499175</c:v>
                </c:pt>
              </c:numCache>
            </c:numRef>
          </c:yVal>
          <c:smooth val="1"/>
        </c:ser>
        <c:ser>
          <c:idx val="4"/>
          <c:order val="4"/>
          <c:tx>
            <c:strRef>
              <c:f>"fz_ea"</c:f>
              <c:strCache>
                <c:ptCount val="1"/>
                <c:pt idx="0">
                  <c:v>fz_ea</c:v>
                </c:pt>
              </c:strCache>
            </c:strRef>
          </c:tx>
          <c:spPr>
            <a:solidFill>
              <a:srgbClr val="db8238"/>
            </a:solidFill>
            <a:ln w="28440">
              <a:solidFill>
                <a:srgbClr val="db8238"/>
              </a:solidFill>
              <a:round/>
            </a:ln>
          </c:spPr>
          <c:marker>
            <c:symbol val="circle"/>
            <c:size val="8"/>
            <c:spPr>
              <a:solidFill>
                <a:srgbClr val="db8238"/>
              </a:solidFill>
            </c:spPr>
          </c:marker>
          <c:dPt>
            <c:idx val="0"/>
            <c:marker>
              <c:symbol val="circle"/>
              <c:size val="8"/>
              <c:spPr>
                <a:solidFill>
                  <a:srgbClr val="db8238"/>
                </a:solidFill>
              </c:spPr>
            </c:marker>
          </c:dPt>
          <c:dLbls>
            <c:dLbl>
              <c:idx val="0"/>
              <c:txPr>
                <a:bodyPr wrap="square"/>
                <a:lstStyle/>
                <a:p>
                  <a:pPr>
                    <a:defRPr b="1" sz="1000" spc="-1" strike="noStrike">
                      <a:solidFill>
                        <a:srgbClr val="000000"/>
                      </a:solidFill>
                      <a:latin typeface="Calibri"/>
                    </a:defRPr>
                  </a:pPr>
                </a:p>
              </c:txPr>
              <c:dLblPos val="b"/>
              <c:showLegendKey val="0"/>
              <c:showVal val="0"/>
              <c:showCatName val="0"/>
              <c:showSerName val="1"/>
              <c:showPercent val="0"/>
              <c:separator>; </c:separator>
            </c:dLbl>
            <c:txPr>
              <a:bodyPr wrap="square"/>
              <a:lstStyle/>
              <a:p>
                <a:pPr>
                  <a:defRPr b="0" sz="1000" spc="-1" strike="noStrike">
                    <a:solidFill>
                      <a:srgbClr val="000000"/>
                    </a:solidFill>
                    <a:latin typeface="Calibri"/>
                  </a:defRPr>
                </a:pPr>
              </a:p>
            </c:txPr>
            <c:dLblPos val="r"/>
            <c:showLegendKey val="0"/>
            <c:showVal val="0"/>
            <c:showCatName val="0"/>
            <c:showSerName val="0"/>
            <c:showPercent val="0"/>
            <c:separator>; </c:separator>
            <c:showLeaderLines val="0"/>
            <c:extLst>
              <c:ext xmlns:c15="http://schemas.microsoft.com/office/drawing/2012/chart" uri="{CE6537A1-D6FC-4f65-9D91-7224C49458BB}">
                <c15:showLeaderLines val="0"/>
              </c:ext>
            </c:extLst>
          </c:dLbls>
          <c:xVal>
            <c:numRef>
              <c:f>Loop_Modeling!$O$12</c:f>
              <c:numCache>
                <c:formatCode>General</c:formatCode>
                <c:ptCount val="1"/>
                <c:pt idx="0">
                  <c:v>6097.89053991936</c:v>
                </c:pt>
              </c:numCache>
            </c:numRef>
          </c:xVal>
          <c:yVal>
            <c:numRef>
              <c:f>Loop_Modeling!$AT$12</c:f>
              <c:numCache>
                <c:formatCode>General</c:formatCode>
                <c:ptCount val="1"/>
                <c:pt idx="0">
                  <c:v>3.50309955917228</c:v>
                </c:pt>
              </c:numCache>
            </c:numRef>
          </c:yVal>
          <c:smooth val="1"/>
        </c:ser>
        <c:ser>
          <c:idx val="5"/>
          <c:order val="5"/>
          <c:tx>
            <c:strRef>
              <c:f>"fp_ea"</c:f>
              <c:strCache>
                <c:ptCount val="1"/>
                <c:pt idx="0">
                  <c:v>fp_ea</c:v>
                </c:pt>
              </c:strCache>
            </c:strRef>
          </c:tx>
          <c:spPr>
            <a:solidFill>
              <a:srgbClr val="8ea5ca"/>
            </a:solidFill>
            <a:ln w="28440">
              <a:solidFill>
                <a:srgbClr val="8ea5ca"/>
              </a:solidFill>
              <a:round/>
            </a:ln>
          </c:spPr>
          <c:marker>
            <c:symbol val="x"/>
            <c:size val="7"/>
            <c:spPr>
              <a:solidFill>
                <a:srgbClr val="8ea5ca"/>
              </a:solidFill>
            </c:spPr>
          </c:marker>
          <c:dPt>
            <c:idx val="0"/>
            <c:marker>
              <c:symbol val="x"/>
              <c:size val="7"/>
              <c:spPr>
                <a:solidFill>
                  <a:srgbClr val="8ea5ca"/>
                </a:solidFill>
              </c:spPr>
            </c:marker>
          </c:dPt>
          <c:dLbls>
            <c:dLbl>
              <c:idx val="0"/>
              <c:layout>
                <c:manualLayout>
                  <c:x val="-0.053995739911984"/>
                  <c:y val="0.0337125100090066"/>
                </c:manualLayout>
              </c:layout>
              <c:txPr>
                <a:bodyPr wrap="square"/>
                <a:lstStyle/>
                <a:p>
                  <a:pPr>
                    <a:defRPr b="1" sz="1000" spc="-1" strike="noStrike">
                      <a:solidFill>
                        <a:srgbClr val="000000"/>
                      </a:solidFill>
                      <a:latin typeface="Calibri"/>
                    </a:defRPr>
                  </a:pPr>
                </a:p>
              </c:txPr>
              <c:dLblPos val="r"/>
              <c:showLegendKey val="0"/>
              <c:showVal val="0"/>
              <c:showCatName val="0"/>
              <c:showSerName val="1"/>
              <c:showPercent val="0"/>
              <c:separator>; </c:separator>
            </c:dLbl>
            <c:txPr>
              <a:bodyPr wrap="square"/>
              <a:lstStyle/>
              <a:p>
                <a:pPr>
                  <a:defRPr b="1" sz="1000" spc="-1" strike="noStrike">
                    <a:solidFill>
                      <a:srgbClr val="000000"/>
                    </a:solidFill>
                    <a:latin typeface="Calibri"/>
                  </a:defRPr>
                </a:pPr>
              </a:p>
            </c:txPr>
            <c:dLblPos val="b"/>
            <c:showLegendKey val="0"/>
            <c:showVal val="0"/>
            <c:showCatName val="0"/>
            <c:showSerName val="1"/>
            <c:showPercent val="0"/>
            <c:separator>; </c:separator>
            <c:showLeaderLines val="0"/>
            <c:extLst>
              <c:ext xmlns:c15="http://schemas.microsoft.com/office/drawing/2012/chart" uri="{CE6537A1-D6FC-4f65-9D91-7224C49458BB}">
                <c15:showLeaderLines val="0"/>
              </c:ext>
            </c:extLst>
          </c:dLbls>
          <c:xVal>
            <c:numRef>
              <c:f>Loop_Modeling!$O$13</c:f>
              <c:numCache>
                <c:formatCode>General</c:formatCode>
                <c:ptCount val="1"/>
                <c:pt idx="0">
                  <c:v>615886.944531856</c:v>
                </c:pt>
              </c:numCache>
            </c:numRef>
          </c:xVal>
          <c:yVal>
            <c:numRef>
              <c:f>Loop_Modeling!$AT$13</c:f>
              <c:numCache>
                <c:formatCode>General</c:formatCode>
                <c:ptCount val="1"/>
                <c:pt idx="0">
                  <c:v>-33.7092110936812</c:v>
                </c:pt>
              </c:numCache>
            </c:numRef>
          </c:yVal>
          <c:smooth val="1"/>
        </c:ser>
        <c:axId val="16967239"/>
        <c:axId val="59941930"/>
      </c:scatterChart>
      <c:scatterChart>
        <c:scatterStyle val="lineMarker"/>
        <c:varyColors val="0"/>
        <c:ser>
          <c:idx val="6"/>
          <c:order val="6"/>
          <c:tx>
            <c:strRef>
              <c:f>"Phase (deg)"</c:f>
              <c:strCache>
                <c:ptCount val="1"/>
                <c:pt idx="0">
                  <c:v>Phase (deg)</c:v>
                </c:pt>
              </c:strCache>
            </c:strRef>
          </c:tx>
          <c:spPr>
            <a:solidFill>
              <a:srgbClr val="0d0d0d"/>
            </a:solidFill>
            <a:ln w="28440">
              <a:solidFill>
                <a:srgbClr val="0d0d0d"/>
              </a:solidFill>
              <a:prstDash val="sysDash"/>
              <a:round/>
            </a:ln>
          </c:spPr>
          <c:marker>
            <c:symbol val="none"/>
          </c:marker>
          <c:dLbls>
            <c:txPr>
              <a:bodyPr wrap="square"/>
              <a:lstStyle/>
              <a:p>
                <a:pPr>
                  <a:defRPr b="0" sz="1000" spc="-1" strike="noStrike">
                    <a:solidFill>
                      <a:srgbClr val="000000"/>
                    </a:solidFill>
                    <a:latin typeface="Calibri"/>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xVal>
            <c:numRef>
              <c:f>Loop_Modeling!$O$19:$O$560</c:f>
              <c:numCache>
                <c:formatCode>General</c:formatCode>
                <c:ptCount val="542"/>
                <c:pt idx="0">
                  <c:v>10.2329299228075</c:v>
                </c:pt>
                <c:pt idx="1">
                  <c:v>10.471285480509</c:v>
                </c:pt>
                <c:pt idx="2">
                  <c:v>10.7151930523761</c:v>
                </c:pt>
                <c:pt idx="3">
                  <c:v>10.9647819614319</c:v>
                </c:pt>
                <c:pt idx="4">
                  <c:v>11.2201845430196</c:v>
                </c:pt>
                <c:pt idx="5">
                  <c:v>11.4815362149688</c:v>
                </c:pt>
                <c:pt idx="6">
                  <c:v>11.7489755493953</c:v>
                </c:pt>
                <c:pt idx="7">
                  <c:v>12.0226443461741</c:v>
                </c:pt>
                <c:pt idx="8">
                  <c:v>12.3026877081238</c:v>
                </c:pt>
                <c:pt idx="9">
                  <c:v>12.5892541179417</c:v>
                </c:pt>
                <c:pt idx="10">
                  <c:v>12.8824955169313</c:v>
                </c:pt>
                <c:pt idx="11">
                  <c:v>13.1825673855641</c:v>
                </c:pt>
                <c:pt idx="12">
                  <c:v>13.4896288259165</c:v>
                </c:pt>
                <c:pt idx="13">
                  <c:v>13.8038426460289</c:v>
                </c:pt>
                <c:pt idx="14">
                  <c:v>14.1253754462275</c:v>
                </c:pt>
                <c:pt idx="15">
                  <c:v>14.4543977074593</c:v>
                </c:pt>
                <c:pt idx="16">
                  <c:v>14.7910838816821</c:v>
                </c:pt>
                <c:pt idx="17">
                  <c:v>15.1356124843621</c:v>
                </c:pt>
                <c:pt idx="18">
                  <c:v>15.4881661891248</c:v>
                </c:pt>
                <c:pt idx="19">
                  <c:v>15.8489319246111</c:v>
                </c:pt>
                <c:pt idx="20">
                  <c:v>16.2181009735893</c:v>
                </c:pt>
                <c:pt idx="21">
                  <c:v>16.5958690743756</c:v>
                </c:pt>
                <c:pt idx="22">
                  <c:v>16.9824365246174</c:v>
                </c:pt>
                <c:pt idx="23">
                  <c:v>17.3780082874938</c:v>
                </c:pt>
                <c:pt idx="24">
                  <c:v>17.7827941003892</c:v>
                </c:pt>
                <c:pt idx="25">
                  <c:v>18.1970085860998</c:v>
                </c:pt>
                <c:pt idx="26">
                  <c:v>18.6208713666287</c:v>
                </c:pt>
                <c:pt idx="27">
                  <c:v>19.0546071796325</c:v>
                </c:pt>
                <c:pt idx="28">
                  <c:v>19.4984459975805</c:v>
                </c:pt>
                <c:pt idx="29">
                  <c:v>19.9526231496888</c:v>
                </c:pt>
                <c:pt idx="30">
                  <c:v>20.4173794466953</c:v>
                </c:pt>
                <c:pt idx="31">
                  <c:v>20.8929613085404</c:v>
                </c:pt>
                <c:pt idx="32">
                  <c:v>21.3796208950223</c:v>
                </c:pt>
                <c:pt idx="33">
                  <c:v>21.8776162394955</c:v>
                </c:pt>
                <c:pt idx="34">
                  <c:v>22.3872113856834</c:v>
                </c:pt>
                <c:pt idx="35">
                  <c:v>22.9086765276777</c:v>
                </c:pt>
                <c:pt idx="36">
                  <c:v>23.4422881531992</c:v>
                </c:pt>
                <c:pt idx="37">
                  <c:v>23.9883291901949</c:v>
                </c:pt>
                <c:pt idx="38">
                  <c:v>24.5470891568503</c:v>
                </c:pt>
                <c:pt idx="39">
                  <c:v>25.1188643150958</c:v>
                </c:pt>
                <c:pt idx="40">
                  <c:v>25.7039578276886</c:v>
                </c:pt>
                <c:pt idx="41">
                  <c:v>26.3026799189538</c:v>
                </c:pt>
                <c:pt idx="42">
                  <c:v>26.9153480392692</c:v>
                </c:pt>
                <c:pt idx="43">
                  <c:v>27.5422870333817</c:v>
                </c:pt>
                <c:pt idx="44">
                  <c:v>28.1838293126445</c:v>
                </c:pt>
                <c:pt idx="45">
                  <c:v>28.8403150312661</c:v>
                </c:pt>
                <c:pt idx="46">
                  <c:v>29.5120922666639</c:v>
                </c:pt>
                <c:pt idx="47">
                  <c:v>30.1995172040202</c:v>
                </c:pt>
                <c:pt idx="48">
                  <c:v>30.9029543251359</c:v>
                </c:pt>
                <c:pt idx="49">
                  <c:v>31.6227766016838</c:v>
                </c:pt>
                <c:pt idx="50">
                  <c:v>32.3593656929628</c:v>
                </c:pt>
                <c:pt idx="51">
                  <c:v>33.1131121482591</c:v>
                </c:pt>
                <c:pt idx="52">
                  <c:v>33.8844156139203</c:v>
                </c:pt>
                <c:pt idx="53">
                  <c:v>34.6736850452532</c:v>
                </c:pt>
                <c:pt idx="54">
                  <c:v>35.4813389233576</c:v>
                </c:pt>
                <c:pt idx="55">
                  <c:v>36.3078054770101</c:v>
                </c:pt>
                <c:pt idx="56">
                  <c:v>37.1535229097172</c:v>
                </c:pt>
                <c:pt idx="57">
                  <c:v>38.0189396320561</c:v>
                </c:pt>
                <c:pt idx="58">
                  <c:v>38.904514499428</c:v>
                </c:pt>
                <c:pt idx="59">
                  <c:v>39.8107170553497</c:v>
                </c:pt>
                <c:pt idx="60">
                  <c:v>40.7380277804113</c:v>
                </c:pt>
                <c:pt idx="61">
                  <c:v>41.6869383470336</c:v>
                </c:pt>
                <c:pt idx="62">
                  <c:v>42.6579518801593</c:v>
                </c:pt>
                <c:pt idx="63">
                  <c:v>43.6515832240166</c:v>
                </c:pt>
                <c:pt idx="64">
                  <c:v>44.6683592150963</c:v>
                </c:pt>
                <c:pt idx="65">
                  <c:v>45.7088189614875</c:v>
                </c:pt>
                <c:pt idx="66">
                  <c:v>46.7735141287198</c:v>
                </c:pt>
                <c:pt idx="67">
                  <c:v>47.8630092322639</c:v>
                </c:pt>
                <c:pt idx="68">
                  <c:v>48.9778819368446</c:v>
                </c:pt>
                <c:pt idx="69">
                  <c:v>50.1187233627272</c:v>
                </c:pt>
                <c:pt idx="70">
                  <c:v>51.2861383991365</c:v>
                </c:pt>
                <c:pt idx="71">
                  <c:v>52.4807460249773</c:v>
                </c:pt>
                <c:pt idx="72">
                  <c:v>53.7031796370253</c:v>
                </c:pt>
                <c:pt idx="73">
                  <c:v>54.9540873857625</c:v>
                </c:pt>
                <c:pt idx="74">
                  <c:v>56.2341325190349</c:v>
                </c:pt>
                <c:pt idx="75">
                  <c:v>57.5439937337157</c:v>
                </c:pt>
                <c:pt idx="76">
                  <c:v>58.8843655355589</c:v>
                </c:pt>
                <c:pt idx="77">
                  <c:v>60.2559586074358</c:v>
                </c:pt>
                <c:pt idx="78">
                  <c:v>61.6595001861482</c:v>
                </c:pt>
                <c:pt idx="79">
                  <c:v>63.0957344480193</c:v>
                </c:pt>
                <c:pt idx="80">
                  <c:v>64.5654229034656</c:v>
                </c:pt>
                <c:pt idx="81">
                  <c:v>66.0693448007596</c:v>
                </c:pt>
                <c:pt idx="82">
                  <c:v>67.6082975391982</c:v>
                </c:pt>
                <c:pt idx="83">
                  <c:v>69.1830970918936</c:v>
                </c:pt>
                <c:pt idx="84">
                  <c:v>70.7945784384138</c:v>
                </c:pt>
                <c:pt idx="85">
                  <c:v>72.443596007499</c:v>
                </c:pt>
                <c:pt idx="86">
                  <c:v>74.1310241300918</c:v>
                </c:pt>
                <c:pt idx="87">
                  <c:v>75.8577575029184</c:v>
                </c:pt>
                <c:pt idx="88">
                  <c:v>77.6247116628692</c:v>
                </c:pt>
                <c:pt idx="89">
                  <c:v>79.4328234724281</c:v>
                </c:pt>
                <c:pt idx="90">
                  <c:v>81.28305161641</c:v>
                </c:pt>
                <c:pt idx="91">
                  <c:v>83.1763771102671</c:v>
                </c:pt>
                <c:pt idx="92">
                  <c:v>85.1138038202377</c:v>
                </c:pt>
                <c:pt idx="93">
                  <c:v>87.0963589956081</c:v>
                </c:pt>
                <c:pt idx="94">
                  <c:v>89.1250938133745</c:v>
                </c:pt>
                <c:pt idx="95">
                  <c:v>91.201083935591</c:v>
                </c:pt>
                <c:pt idx="96">
                  <c:v>93.3254300796991</c:v>
                </c:pt>
                <c:pt idx="97">
                  <c:v>95.4992586021436</c:v>
                </c:pt>
                <c:pt idx="98">
                  <c:v>97.7237220955811</c:v>
                </c:pt>
                <c:pt idx="99">
                  <c:v>100</c:v>
                </c:pt>
                <c:pt idx="100">
                  <c:v>102.329299228075</c:v>
                </c:pt>
                <c:pt idx="101">
                  <c:v>104.71285480509</c:v>
                </c:pt>
                <c:pt idx="102">
                  <c:v>107.151930523761</c:v>
                </c:pt>
                <c:pt idx="103">
                  <c:v>109.647819614319</c:v>
                </c:pt>
                <c:pt idx="104">
                  <c:v>112.201845430196</c:v>
                </c:pt>
                <c:pt idx="105">
                  <c:v>114.815362149688</c:v>
                </c:pt>
                <c:pt idx="106">
                  <c:v>117.489755493953</c:v>
                </c:pt>
                <c:pt idx="107">
                  <c:v>120.226443461741</c:v>
                </c:pt>
                <c:pt idx="108">
                  <c:v>123.026877081238</c:v>
                </c:pt>
                <c:pt idx="109">
                  <c:v>125.892541179417</c:v>
                </c:pt>
                <c:pt idx="110">
                  <c:v>128.824955169313</c:v>
                </c:pt>
                <c:pt idx="111">
                  <c:v>131.825673855641</c:v>
                </c:pt>
                <c:pt idx="112">
                  <c:v>134.896288259165</c:v>
                </c:pt>
                <c:pt idx="113">
                  <c:v>138.038426460289</c:v>
                </c:pt>
                <c:pt idx="114">
                  <c:v>141.253754462275</c:v>
                </c:pt>
                <c:pt idx="115">
                  <c:v>144.543977074593</c:v>
                </c:pt>
                <c:pt idx="116">
                  <c:v>147.910838816821</c:v>
                </c:pt>
                <c:pt idx="117">
                  <c:v>151.356124843621</c:v>
                </c:pt>
                <c:pt idx="118">
                  <c:v>154.881661891248</c:v>
                </c:pt>
                <c:pt idx="119">
                  <c:v>158.489319246111</c:v>
                </c:pt>
                <c:pt idx="120">
                  <c:v>162.181009735893</c:v>
                </c:pt>
                <c:pt idx="121">
                  <c:v>165.958690743756</c:v>
                </c:pt>
                <c:pt idx="122">
                  <c:v>169.824365246174</c:v>
                </c:pt>
                <c:pt idx="123">
                  <c:v>173.780082874938</c:v>
                </c:pt>
                <c:pt idx="124">
                  <c:v>177.827941003892</c:v>
                </c:pt>
                <c:pt idx="125">
                  <c:v>181.970085860998</c:v>
                </c:pt>
                <c:pt idx="126">
                  <c:v>186.208713666287</c:v>
                </c:pt>
                <c:pt idx="127">
                  <c:v>190.546071796325</c:v>
                </c:pt>
                <c:pt idx="128">
                  <c:v>194.984459975805</c:v>
                </c:pt>
                <c:pt idx="129">
                  <c:v>199.526231496888</c:v>
                </c:pt>
                <c:pt idx="130">
                  <c:v>204.173794466953</c:v>
                </c:pt>
                <c:pt idx="131">
                  <c:v>208.929613085404</c:v>
                </c:pt>
                <c:pt idx="132">
                  <c:v>213.796208950223</c:v>
                </c:pt>
                <c:pt idx="133">
                  <c:v>218.776162394955</c:v>
                </c:pt>
                <c:pt idx="134">
                  <c:v>223.872113856834</c:v>
                </c:pt>
                <c:pt idx="135">
                  <c:v>229.086765276777</c:v>
                </c:pt>
                <c:pt idx="136">
                  <c:v>234.422881531992</c:v>
                </c:pt>
                <c:pt idx="137">
                  <c:v>239.883291901949</c:v>
                </c:pt>
                <c:pt idx="138">
                  <c:v>245.470891568503</c:v>
                </c:pt>
                <c:pt idx="139">
                  <c:v>251.188643150958</c:v>
                </c:pt>
                <c:pt idx="140">
                  <c:v>257.039578276886</c:v>
                </c:pt>
                <c:pt idx="141">
                  <c:v>263.026799189538</c:v>
                </c:pt>
                <c:pt idx="142">
                  <c:v>269.153480392692</c:v>
                </c:pt>
                <c:pt idx="143">
                  <c:v>275.422870333817</c:v>
                </c:pt>
                <c:pt idx="144">
                  <c:v>281.838293126446</c:v>
                </c:pt>
                <c:pt idx="145">
                  <c:v>288.403150312661</c:v>
                </c:pt>
                <c:pt idx="146">
                  <c:v>295.120922666638</c:v>
                </c:pt>
                <c:pt idx="147">
                  <c:v>301.995172040202</c:v>
                </c:pt>
                <c:pt idx="148">
                  <c:v>309.029543251359</c:v>
                </c:pt>
                <c:pt idx="149">
                  <c:v>316.227766016838</c:v>
                </c:pt>
                <c:pt idx="150">
                  <c:v>323.593656929628</c:v>
                </c:pt>
                <c:pt idx="151">
                  <c:v>331.131121482591</c:v>
                </c:pt>
                <c:pt idx="152">
                  <c:v>338.844156139203</c:v>
                </c:pt>
                <c:pt idx="153">
                  <c:v>346.736850452532</c:v>
                </c:pt>
                <c:pt idx="154">
                  <c:v>354.813389233575</c:v>
                </c:pt>
                <c:pt idx="155">
                  <c:v>363.078054770101</c:v>
                </c:pt>
                <c:pt idx="156">
                  <c:v>371.535229097172</c:v>
                </c:pt>
                <c:pt idx="157">
                  <c:v>380.189396320561</c:v>
                </c:pt>
                <c:pt idx="158">
                  <c:v>389.04514499428</c:v>
                </c:pt>
                <c:pt idx="159">
                  <c:v>398.107170553497</c:v>
                </c:pt>
                <c:pt idx="160">
                  <c:v>407.380277804113</c:v>
                </c:pt>
                <c:pt idx="161">
                  <c:v>416.869383470336</c:v>
                </c:pt>
                <c:pt idx="162">
                  <c:v>426.579518801593</c:v>
                </c:pt>
                <c:pt idx="163">
                  <c:v>436.515832240166</c:v>
                </c:pt>
                <c:pt idx="164">
                  <c:v>446.683592150963</c:v>
                </c:pt>
                <c:pt idx="165">
                  <c:v>457.088189614875</c:v>
                </c:pt>
                <c:pt idx="166">
                  <c:v>467.735141287198</c:v>
                </c:pt>
                <c:pt idx="167">
                  <c:v>478.630092322639</c:v>
                </c:pt>
                <c:pt idx="168">
                  <c:v>489.778819368446</c:v>
                </c:pt>
                <c:pt idx="169">
                  <c:v>501.187233627272</c:v>
                </c:pt>
                <c:pt idx="170">
                  <c:v>512.861383991365</c:v>
                </c:pt>
                <c:pt idx="171">
                  <c:v>524.807460249772</c:v>
                </c:pt>
                <c:pt idx="172">
                  <c:v>537.031796370253</c:v>
                </c:pt>
                <c:pt idx="173">
                  <c:v>549.540873857625</c:v>
                </c:pt>
                <c:pt idx="174">
                  <c:v>562.341325190349</c:v>
                </c:pt>
                <c:pt idx="175">
                  <c:v>575.439937337157</c:v>
                </c:pt>
                <c:pt idx="176">
                  <c:v>588.843655355589</c:v>
                </c:pt>
                <c:pt idx="177">
                  <c:v>602.559586074358</c:v>
                </c:pt>
                <c:pt idx="178">
                  <c:v>616.595001861482</c:v>
                </c:pt>
                <c:pt idx="179">
                  <c:v>630.957344480193</c:v>
                </c:pt>
                <c:pt idx="180">
                  <c:v>645.654229034656</c:v>
                </c:pt>
                <c:pt idx="181">
                  <c:v>660.693448007596</c:v>
                </c:pt>
                <c:pt idx="182">
                  <c:v>676.082975391982</c:v>
                </c:pt>
                <c:pt idx="183">
                  <c:v>691.830970918936</c:v>
                </c:pt>
                <c:pt idx="184">
                  <c:v>707.945784384138</c:v>
                </c:pt>
                <c:pt idx="185">
                  <c:v>724.43596007499</c:v>
                </c:pt>
                <c:pt idx="186">
                  <c:v>741.310241300918</c:v>
                </c:pt>
                <c:pt idx="187">
                  <c:v>758.577575029184</c:v>
                </c:pt>
                <c:pt idx="188">
                  <c:v>776.247116628692</c:v>
                </c:pt>
                <c:pt idx="189">
                  <c:v>794.328234724281</c:v>
                </c:pt>
                <c:pt idx="190">
                  <c:v>812.8305161641</c:v>
                </c:pt>
                <c:pt idx="191">
                  <c:v>831.763771102671</c:v>
                </c:pt>
                <c:pt idx="192">
                  <c:v>851.138038202377</c:v>
                </c:pt>
                <c:pt idx="193">
                  <c:v>870.963589956081</c:v>
                </c:pt>
                <c:pt idx="194">
                  <c:v>891.250938133746</c:v>
                </c:pt>
                <c:pt idx="195">
                  <c:v>912.01083935591</c:v>
                </c:pt>
                <c:pt idx="196">
                  <c:v>933.254300796991</c:v>
                </c:pt>
                <c:pt idx="197">
                  <c:v>954.992586021436</c:v>
                </c:pt>
                <c:pt idx="198">
                  <c:v>977.237220955811</c:v>
                </c:pt>
                <c:pt idx="199">
                  <c:v>1000</c:v>
                </c:pt>
                <c:pt idx="200">
                  <c:v>1023.29299228075</c:v>
                </c:pt>
                <c:pt idx="201">
                  <c:v>1047.1285480509</c:v>
                </c:pt>
                <c:pt idx="202">
                  <c:v>1071.51930523761</c:v>
                </c:pt>
                <c:pt idx="203">
                  <c:v>1096.47819614319</c:v>
                </c:pt>
                <c:pt idx="204">
                  <c:v>1122.01845430196</c:v>
                </c:pt>
                <c:pt idx="205">
                  <c:v>1148.15362149688</c:v>
                </c:pt>
                <c:pt idx="206">
                  <c:v>1174.89755493953</c:v>
                </c:pt>
                <c:pt idx="207">
                  <c:v>1202.26443461741</c:v>
                </c:pt>
                <c:pt idx="208">
                  <c:v>1230.26877081238</c:v>
                </c:pt>
                <c:pt idx="209">
                  <c:v>1258.92541179417</c:v>
                </c:pt>
                <c:pt idx="210">
                  <c:v>1288.24955169313</c:v>
                </c:pt>
                <c:pt idx="211">
                  <c:v>1318.25673855641</c:v>
                </c:pt>
                <c:pt idx="212">
                  <c:v>1348.96288259165</c:v>
                </c:pt>
                <c:pt idx="213">
                  <c:v>1380.38426460289</c:v>
                </c:pt>
                <c:pt idx="214">
                  <c:v>1412.53754462275</c:v>
                </c:pt>
                <c:pt idx="215">
                  <c:v>1445.43977074593</c:v>
                </c:pt>
                <c:pt idx="216">
                  <c:v>1479.10838816821</c:v>
                </c:pt>
                <c:pt idx="217">
                  <c:v>1513.56124843621</c:v>
                </c:pt>
                <c:pt idx="218">
                  <c:v>1548.81661891248</c:v>
                </c:pt>
                <c:pt idx="219">
                  <c:v>1584.89319246111</c:v>
                </c:pt>
                <c:pt idx="220">
                  <c:v>1621.81009735893</c:v>
                </c:pt>
                <c:pt idx="221">
                  <c:v>1659.58690743756</c:v>
                </c:pt>
                <c:pt idx="222">
                  <c:v>1698.24365246174</c:v>
                </c:pt>
                <c:pt idx="223">
                  <c:v>1737.80082874938</c:v>
                </c:pt>
                <c:pt idx="224">
                  <c:v>1778.27941003892</c:v>
                </c:pt>
                <c:pt idx="225">
                  <c:v>1819.70085860998</c:v>
                </c:pt>
                <c:pt idx="226">
                  <c:v>1862.08713666287</c:v>
                </c:pt>
                <c:pt idx="227">
                  <c:v>1905.46071796325</c:v>
                </c:pt>
                <c:pt idx="228">
                  <c:v>1949.84459975805</c:v>
                </c:pt>
                <c:pt idx="229">
                  <c:v>1995.26231496888</c:v>
                </c:pt>
                <c:pt idx="230">
                  <c:v>2041.73794466953</c:v>
                </c:pt>
                <c:pt idx="231">
                  <c:v>2089.29613085404</c:v>
                </c:pt>
                <c:pt idx="232">
                  <c:v>2137.96208950223</c:v>
                </c:pt>
                <c:pt idx="233">
                  <c:v>2187.76162394955</c:v>
                </c:pt>
                <c:pt idx="234">
                  <c:v>2238.72113856834</c:v>
                </c:pt>
                <c:pt idx="235">
                  <c:v>2290.86765276777</c:v>
                </c:pt>
                <c:pt idx="236">
                  <c:v>2344.22881531992</c:v>
                </c:pt>
                <c:pt idx="237">
                  <c:v>2398.83291901949</c:v>
                </c:pt>
                <c:pt idx="238">
                  <c:v>2454.70891568503</c:v>
                </c:pt>
                <c:pt idx="239">
                  <c:v>2511.88643150958</c:v>
                </c:pt>
                <c:pt idx="240">
                  <c:v>2570.39578276886</c:v>
                </c:pt>
                <c:pt idx="241">
                  <c:v>2630.26799189538</c:v>
                </c:pt>
                <c:pt idx="242">
                  <c:v>2691.53480392692</c:v>
                </c:pt>
                <c:pt idx="243">
                  <c:v>2754.22870333817</c:v>
                </c:pt>
                <c:pt idx="244">
                  <c:v>2818.38293126446</c:v>
                </c:pt>
                <c:pt idx="245">
                  <c:v>2884.03150312661</c:v>
                </c:pt>
                <c:pt idx="246">
                  <c:v>2951.20922666638</c:v>
                </c:pt>
                <c:pt idx="247">
                  <c:v>3019.95172040202</c:v>
                </c:pt>
                <c:pt idx="248">
                  <c:v>3090.29543251359</c:v>
                </c:pt>
                <c:pt idx="249">
                  <c:v>3162.27766016838</c:v>
                </c:pt>
                <c:pt idx="250">
                  <c:v>3235.93656929628</c:v>
                </c:pt>
                <c:pt idx="251">
                  <c:v>3311.31121482591</c:v>
                </c:pt>
                <c:pt idx="252">
                  <c:v>3388.44156139203</c:v>
                </c:pt>
                <c:pt idx="253">
                  <c:v>3467.36850452532</c:v>
                </c:pt>
                <c:pt idx="254">
                  <c:v>3548.13389233575</c:v>
                </c:pt>
                <c:pt idx="255">
                  <c:v>3630.78054770101</c:v>
                </c:pt>
                <c:pt idx="256">
                  <c:v>3715.35229097172</c:v>
                </c:pt>
                <c:pt idx="257">
                  <c:v>3801.89396320561</c:v>
                </c:pt>
                <c:pt idx="258">
                  <c:v>3890.4514499428</c:v>
                </c:pt>
                <c:pt idx="259">
                  <c:v>3981.07170553497</c:v>
                </c:pt>
                <c:pt idx="260">
                  <c:v>4073.80277804113</c:v>
                </c:pt>
                <c:pt idx="261">
                  <c:v>4168.69383470336</c:v>
                </c:pt>
                <c:pt idx="262">
                  <c:v>4265.79518801593</c:v>
                </c:pt>
                <c:pt idx="263">
                  <c:v>4365.15832240166</c:v>
                </c:pt>
                <c:pt idx="264">
                  <c:v>4466.83592150963</c:v>
                </c:pt>
                <c:pt idx="265">
                  <c:v>4570.88189614875</c:v>
                </c:pt>
                <c:pt idx="266">
                  <c:v>4677.35141287198</c:v>
                </c:pt>
                <c:pt idx="267">
                  <c:v>4786.30092322639</c:v>
                </c:pt>
                <c:pt idx="268">
                  <c:v>4897.78819368446</c:v>
                </c:pt>
                <c:pt idx="269">
                  <c:v>5011.87233627273</c:v>
                </c:pt>
                <c:pt idx="270">
                  <c:v>5128.61383991365</c:v>
                </c:pt>
                <c:pt idx="271">
                  <c:v>5248.07460249772</c:v>
                </c:pt>
                <c:pt idx="272">
                  <c:v>5370.31796370253</c:v>
                </c:pt>
                <c:pt idx="273">
                  <c:v>5495.40873857625</c:v>
                </c:pt>
                <c:pt idx="274">
                  <c:v>5623.41325190349</c:v>
                </c:pt>
                <c:pt idx="275">
                  <c:v>5754.39937337157</c:v>
                </c:pt>
                <c:pt idx="276">
                  <c:v>5888.43655355589</c:v>
                </c:pt>
                <c:pt idx="277">
                  <c:v>6025.59586074358</c:v>
                </c:pt>
                <c:pt idx="278">
                  <c:v>6165.95001861482</c:v>
                </c:pt>
                <c:pt idx="279">
                  <c:v>6309.57344480193</c:v>
                </c:pt>
                <c:pt idx="280">
                  <c:v>6456.54229034656</c:v>
                </c:pt>
                <c:pt idx="281">
                  <c:v>6606.93448007596</c:v>
                </c:pt>
                <c:pt idx="282">
                  <c:v>6760.82975391982</c:v>
                </c:pt>
                <c:pt idx="283">
                  <c:v>6918.30970918936</c:v>
                </c:pt>
                <c:pt idx="284">
                  <c:v>7079.45784384138</c:v>
                </c:pt>
                <c:pt idx="285">
                  <c:v>7244.3596007499</c:v>
                </c:pt>
                <c:pt idx="286">
                  <c:v>7413.10241300918</c:v>
                </c:pt>
                <c:pt idx="287">
                  <c:v>7585.77575029184</c:v>
                </c:pt>
                <c:pt idx="288">
                  <c:v>7762.47116628692</c:v>
                </c:pt>
                <c:pt idx="289">
                  <c:v>7943.28234724281</c:v>
                </c:pt>
                <c:pt idx="290">
                  <c:v>8128.305161641</c:v>
                </c:pt>
                <c:pt idx="291">
                  <c:v>8317.63771102671</c:v>
                </c:pt>
                <c:pt idx="292">
                  <c:v>8511.38038202377</c:v>
                </c:pt>
                <c:pt idx="293">
                  <c:v>8709.63589956081</c:v>
                </c:pt>
                <c:pt idx="294">
                  <c:v>8912.50938133746</c:v>
                </c:pt>
                <c:pt idx="295">
                  <c:v>9120.1083935591</c:v>
                </c:pt>
                <c:pt idx="296">
                  <c:v>9332.54300796991</c:v>
                </c:pt>
                <c:pt idx="297">
                  <c:v>9549.92586021436</c:v>
                </c:pt>
                <c:pt idx="298">
                  <c:v>9772.37220955811</c:v>
                </c:pt>
                <c:pt idx="299">
                  <c:v>10000</c:v>
                </c:pt>
                <c:pt idx="300">
                  <c:v>10232.9299228075</c:v>
                </c:pt>
                <c:pt idx="301">
                  <c:v>10471.285480509</c:v>
                </c:pt>
                <c:pt idx="302">
                  <c:v>10715.1930523761</c:v>
                </c:pt>
                <c:pt idx="303">
                  <c:v>10964.7819614319</c:v>
                </c:pt>
                <c:pt idx="304">
                  <c:v>11220.1845430196</c:v>
                </c:pt>
                <c:pt idx="305">
                  <c:v>11481.5362149688</c:v>
                </c:pt>
                <c:pt idx="306">
                  <c:v>11748.9755493953</c:v>
                </c:pt>
                <c:pt idx="307">
                  <c:v>12022.6443461741</c:v>
                </c:pt>
                <c:pt idx="308">
                  <c:v>12302.6877081238</c:v>
                </c:pt>
                <c:pt idx="309">
                  <c:v>12589.2541179417</c:v>
                </c:pt>
                <c:pt idx="310">
                  <c:v>12882.4955169313</c:v>
                </c:pt>
                <c:pt idx="311">
                  <c:v>13182.5673855641</c:v>
                </c:pt>
                <c:pt idx="312">
                  <c:v>13489.6288259165</c:v>
                </c:pt>
                <c:pt idx="313">
                  <c:v>13803.8426460288</c:v>
                </c:pt>
                <c:pt idx="314">
                  <c:v>14125.3754462276</c:v>
                </c:pt>
                <c:pt idx="315">
                  <c:v>14454.3977074593</c:v>
                </c:pt>
                <c:pt idx="316">
                  <c:v>14791.0838816821</c:v>
                </c:pt>
                <c:pt idx="317">
                  <c:v>15135.6124843621</c:v>
                </c:pt>
                <c:pt idx="318">
                  <c:v>15488.1661891248</c:v>
                </c:pt>
                <c:pt idx="319">
                  <c:v>15848.9319246111</c:v>
                </c:pt>
                <c:pt idx="320">
                  <c:v>16218.1009735893</c:v>
                </c:pt>
                <c:pt idx="321">
                  <c:v>16595.8690743756</c:v>
                </c:pt>
                <c:pt idx="322">
                  <c:v>16982.4365246175</c:v>
                </c:pt>
                <c:pt idx="323">
                  <c:v>17378.0082874938</c:v>
                </c:pt>
                <c:pt idx="324">
                  <c:v>17782.7941003892</c:v>
                </c:pt>
                <c:pt idx="325">
                  <c:v>18197.0085860998</c:v>
                </c:pt>
                <c:pt idx="326">
                  <c:v>18620.8713666287</c:v>
                </c:pt>
                <c:pt idx="327">
                  <c:v>19054.6071796325</c:v>
                </c:pt>
                <c:pt idx="328">
                  <c:v>19498.4459975805</c:v>
                </c:pt>
                <c:pt idx="329">
                  <c:v>19952.6231496888</c:v>
                </c:pt>
                <c:pt idx="330">
                  <c:v>20417.3794466953</c:v>
                </c:pt>
                <c:pt idx="331">
                  <c:v>20892.9613085404</c:v>
                </c:pt>
                <c:pt idx="332">
                  <c:v>21379.6208950223</c:v>
                </c:pt>
                <c:pt idx="333">
                  <c:v>21877.6162394955</c:v>
                </c:pt>
                <c:pt idx="334">
                  <c:v>22387.2113856834</c:v>
                </c:pt>
                <c:pt idx="335">
                  <c:v>22908.6765276777</c:v>
                </c:pt>
                <c:pt idx="336">
                  <c:v>23442.2881531992</c:v>
                </c:pt>
                <c:pt idx="337">
                  <c:v>23988.3291901949</c:v>
                </c:pt>
                <c:pt idx="338">
                  <c:v>24547.0891568503</c:v>
                </c:pt>
                <c:pt idx="339">
                  <c:v>25118.8643150958</c:v>
                </c:pt>
                <c:pt idx="340">
                  <c:v>25703.9578276886</c:v>
                </c:pt>
                <c:pt idx="341">
                  <c:v>26302.6799189538</c:v>
                </c:pt>
                <c:pt idx="342">
                  <c:v>26915.3480392691</c:v>
                </c:pt>
                <c:pt idx="343">
                  <c:v>27542.2870333817</c:v>
                </c:pt>
                <c:pt idx="344">
                  <c:v>28183.8293126446</c:v>
                </c:pt>
                <c:pt idx="345">
                  <c:v>28840.3150312661</c:v>
                </c:pt>
                <c:pt idx="346">
                  <c:v>29512.0922666638</c:v>
                </c:pt>
                <c:pt idx="347">
                  <c:v>30199.5172040202</c:v>
                </c:pt>
                <c:pt idx="348">
                  <c:v>30902.9543251359</c:v>
                </c:pt>
                <c:pt idx="349">
                  <c:v>31622.7766016838</c:v>
                </c:pt>
                <c:pt idx="350">
                  <c:v>32359.3656929628</c:v>
                </c:pt>
                <c:pt idx="351">
                  <c:v>33113.1121482591</c:v>
                </c:pt>
                <c:pt idx="352">
                  <c:v>33884.4156139203</c:v>
                </c:pt>
                <c:pt idx="353">
                  <c:v>34673.6850452532</c:v>
                </c:pt>
                <c:pt idx="354">
                  <c:v>35481.3389233575</c:v>
                </c:pt>
                <c:pt idx="355">
                  <c:v>36307.8054770102</c:v>
                </c:pt>
                <c:pt idx="356">
                  <c:v>37153.5229097173</c:v>
                </c:pt>
                <c:pt idx="357">
                  <c:v>38018.9396320561</c:v>
                </c:pt>
                <c:pt idx="358">
                  <c:v>38904.5144994281</c:v>
                </c:pt>
                <c:pt idx="359">
                  <c:v>39810.7170553497</c:v>
                </c:pt>
                <c:pt idx="360">
                  <c:v>40738.0277804113</c:v>
                </c:pt>
                <c:pt idx="361">
                  <c:v>41686.9383470336</c:v>
                </c:pt>
                <c:pt idx="362">
                  <c:v>42657.9518801593</c:v>
                </c:pt>
                <c:pt idx="363">
                  <c:v>43651.5832240166</c:v>
                </c:pt>
                <c:pt idx="364">
                  <c:v>44668.3592150964</c:v>
                </c:pt>
                <c:pt idx="365">
                  <c:v>45708.8189614875</c:v>
                </c:pt>
                <c:pt idx="366">
                  <c:v>46773.5141287198</c:v>
                </c:pt>
                <c:pt idx="367">
                  <c:v>47863.0092322638</c:v>
                </c:pt>
                <c:pt idx="368">
                  <c:v>48977.8819368446</c:v>
                </c:pt>
                <c:pt idx="369">
                  <c:v>50118.7233627273</c:v>
                </c:pt>
                <c:pt idx="370">
                  <c:v>51286.1383991365</c:v>
                </c:pt>
                <c:pt idx="371">
                  <c:v>52480.7460249772</c:v>
                </c:pt>
                <c:pt idx="372">
                  <c:v>53703.1796370253</c:v>
                </c:pt>
                <c:pt idx="373">
                  <c:v>54954.0873857625</c:v>
                </c:pt>
                <c:pt idx="374">
                  <c:v>56234.1325190349</c:v>
                </c:pt>
                <c:pt idx="375">
                  <c:v>57543.9937337157</c:v>
                </c:pt>
                <c:pt idx="376">
                  <c:v>58884.3655355588</c:v>
                </c:pt>
                <c:pt idx="377">
                  <c:v>60255.9586074358</c:v>
                </c:pt>
                <c:pt idx="378">
                  <c:v>61659.5001861482</c:v>
                </c:pt>
                <c:pt idx="379">
                  <c:v>63095.7344480193</c:v>
                </c:pt>
                <c:pt idx="380">
                  <c:v>64565.4229034656</c:v>
                </c:pt>
                <c:pt idx="381">
                  <c:v>66069.3448007597</c:v>
                </c:pt>
                <c:pt idx="382">
                  <c:v>67608.2975391982</c:v>
                </c:pt>
                <c:pt idx="383">
                  <c:v>69183.0970918936</c:v>
                </c:pt>
                <c:pt idx="384">
                  <c:v>70794.5784384137</c:v>
                </c:pt>
                <c:pt idx="385">
                  <c:v>72443.5960074991</c:v>
                </c:pt>
                <c:pt idx="386">
                  <c:v>74131.0241300918</c:v>
                </c:pt>
                <c:pt idx="387">
                  <c:v>75857.7575029184</c:v>
                </c:pt>
                <c:pt idx="388">
                  <c:v>77624.7116628691</c:v>
                </c:pt>
                <c:pt idx="389">
                  <c:v>79432.8234724282</c:v>
                </c:pt>
                <c:pt idx="390">
                  <c:v>81283.05161641</c:v>
                </c:pt>
                <c:pt idx="391">
                  <c:v>83176.3771102671</c:v>
                </c:pt>
                <c:pt idx="392">
                  <c:v>85113.8038202376</c:v>
                </c:pt>
                <c:pt idx="393">
                  <c:v>87096.358995608</c:v>
                </c:pt>
                <c:pt idx="394">
                  <c:v>89125.0938133746</c:v>
                </c:pt>
                <c:pt idx="395">
                  <c:v>91201.083935591</c:v>
                </c:pt>
                <c:pt idx="396">
                  <c:v>93325.4300796991</c:v>
                </c:pt>
                <c:pt idx="397">
                  <c:v>95499.2586021437</c:v>
                </c:pt>
                <c:pt idx="398">
                  <c:v>97723.7220955811</c:v>
                </c:pt>
                <c:pt idx="399">
                  <c:v>100000</c:v>
                </c:pt>
                <c:pt idx="400">
                  <c:v>102329.299228075</c:v>
                </c:pt>
                <c:pt idx="401">
                  <c:v>104712.85480509</c:v>
                </c:pt>
                <c:pt idx="402">
                  <c:v>107151.930523761</c:v>
                </c:pt>
                <c:pt idx="403">
                  <c:v>109647.819614319</c:v>
                </c:pt>
                <c:pt idx="404">
                  <c:v>112201.845430196</c:v>
                </c:pt>
                <c:pt idx="405">
                  <c:v>114815.362149688</c:v>
                </c:pt>
                <c:pt idx="406">
                  <c:v>117489.755493953</c:v>
                </c:pt>
                <c:pt idx="407">
                  <c:v>120226.443461741</c:v>
                </c:pt>
                <c:pt idx="408">
                  <c:v>123026.877081238</c:v>
                </c:pt>
                <c:pt idx="409">
                  <c:v>125892.541179417</c:v>
                </c:pt>
                <c:pt idx="410">
                  <c:v>128824.955169313</c:v>
                </c:pt>
                <c:pt idx="411">
                  <c:v>131825.673855641</c:v>
                </c:pt>
                <c:pt idx="412">
                  <c:v>134896.288259165</c:v>
                </c:pt>
                <c:pt idx="413">
                  <c:v>138038.426460288</c:v>
                </c:pt>
                <c:pt idx="414">
                  <c:v>141253.754462276</c:v>
                </c:pt>
                <c:pt idx="415">
                  <c:v>144543.977074593</c:v>
                </c:pt>
                <c:pt idx="416">
                  <c:v>147910.838816821</c:v>
                </c:pt>
                <c:pt idx="417">
                  <c:v>151356.124843621</c:v>
                </c:pt>
                <c:pt idx="418">
                  <c:v>154881.661891248</c:v>
                </c:pt>
                <c:pt idx="419">
                  <c:v>158489.319246111</c:v>
                </c:pt>
                <c:pt idx="420">
                  <c:v>162181.009735893</c:v>
                </c:pt>
                <c:pt idx="421">
                  <c:v>165958.690743756</c:v>
                </c:pt>
                <c:pt idx="422">
                  <c:v>169824.365246175</c:v>
                </c:pt>
                <c:pt idx="423">
                  <c:v>173780.082874938</c:v>
                </c:pt>
                <c:pt idx="424">
                  <c:v>177827.941003892</c:v>
                </c:pt>
                <c:pt idx="425">
                  <c:v>181970.085860998</c:v>
                </c:pt>
                <c:pt idx="426">
                  <c:v>186208.713666287</c:v>
                </c:pt>
                <c:pt idx="427">
                  <c:v>190546.071796325</c:v>
                </c:pt>
                <c:pt idx="428">
                  <c:v>194984.459975805</c:v>
                </c:pt>
                <c:pt idx="429">
                  <c:v>199526.231496888</c:v>
                </c:pt>
                <c:pt idx="430">
                  <c:v>204173.794466953</c:v>
                </c:pt>
                <c:pt idx="431">
                  <c:v>208929.613085404</c:v>
                </c:pt>
                <c:pt idx="432">
                  <c:v>213796.208950223</c:v>
                </c:pt>
                <c:pt idx="433">
                  <c:v>218776.162394955</c:v>
                </c:pt>
                <c:pt idx="434">
                  <c:v>223872.113856834</c:v>
                </c:pt>
                <c:pt idx="435">
                  <c:v>229086.765276777</c:v>
                </c:pt>
                <c:pt idx="436">
                  <c:v>234422.881531992</c:v>
                </c:pt>
                <c:pt idx="437">
                  <c:v>239883.291901949</c:v>
                </c:pt>
                <c:pt idx="438">
                  <c:v>245470.891568503</c:v>
                </c:pt>
                <c:pt idx="439">
                  <c:v>251188.643150958</c:v>
                </c:pt>
                <c:pt idx="440">
                  <c:v>257039.578276886</c:v>
                </c:pt>
                <c:pt idx="441">
                  <c:v>263026.799189538</c:v>
                </c:pt>
                <c:pt idx="442">
                  <c:v>269153.480392691</c:v>
                </c:pt>
                <c:pt idx="443">
                  <c:v>275422.870333817</c:v>
                </c:pt>
                <c:pt idx="444">
                  <c:v>281838.293126446</c:v>
                </c:pt>
                <c:pt idx="445">
                  <c:v>288403.150312661</c:v>
                </c:pt>
                <c:pt idx="446">
                  <c:v>295120.922666638</c:v>
                </c:pt>
                <c:pt idx="447">
                  <c:v>301995.172040202</c:v>
                </c:pt>
                <c:pt idx="448">
                  <c:v>309029.543251359</c:v>
                </c:pt>
                <c:pt idx="449">
                  <c:v>316227.766016838</c:v>
                </c:pt>
                <c:pt idx="450">
                  <c:v>323593.656929628</c:v>
                </c:pt>
                <c:pt idx="451">
                  <c:v>331131.121482591</c:v>
                </c:pt>
                <c:pt idx="452">
                  <c:v>338844.156139203</c:v>
                </c:pt>
                <c:pt idx="453">
                  <c:v>346736.850452532</c:v>
                </c:pt>
                <c:pt idx="454">
                  <c:v>354813.389233575</c:v>
                </c:pt>
                <c:pt idx="455">
                  <c:v>363078.054770102</c:v>
                </c:pt>
                <c:pt idx="456">
                  <c:v>371535.229097173</c:v>
                </c:pt>
                <c:pt idx="457">
                  <c:v>380189.396320561</c:v>
                </c:pt>
                <c:pt idx="458">
                  <c:v>389045.144994281</c:v>
                </c:pt>
                <c:pt idx="459">
                  <c:v>398107.170553497</c:v>
                </c:pt>
                <c:pt idx="460">
                  <c:v>407380.277804113</c:v>
                </c:pt>
                <c:pt idx="461">
                  <c:v>416869.383470336</c:v>
                </c:pt>
                <c:pt idx="462">
                  <c:v>426579.518801593</c:v>
                </c:pt>
                <c:pt idx="463">
                  <c:v>436515.832240166</c:v>
                </c:pt>
                <c:pt idx="464">
                  <c:v>446683.592150964</c:v>
                </c:pt>
                <c:pt idx="465">
                  <c:v>457088.189614875</c:v>
                </c:pt>
                <c:pt idx="466">
                  <c:v>467735.141287198</c:v>
                </c:pt>
                <c:pt idx="467">
                  <c:v>478630.092322638</c:v>
                </c:pt>
                <c:pt idx="468">
                  <c:v>489778.819368446</c:v>
                </c:pt>
                <c:pt idx="469">
                  <c:v>501187.233627273</c:v>
                </c:pt>
                <c:pt idx="470">
                  <c:v>512861.383991365</c:v>
                </c:pt>
                <c:pt idx="471">
                  <c:v>524807.460249772</c:v>
                </c:pt>
                <c:pt idx="472">
                  <c:v>537031.796370253</c:v>
                </c:pt>
                <c:pt idx="473">
                  <c:v>549540.873857625</c:v>
                </c:pt>
                <c:pt idx="474">
                  <c:v>562341.325190349</c:v>
                </c:pt>
                <c:pt idx="475">
                  <c:v>575439.937337157</c:v>
                </c:pt>
                <c:pt idx="476">
                  <c:v>588843.655355588</c:v>
                </c:pt>
                <c:pt idx="477">
                  <c:v>602559.586074358</c:v>
                </c:pt>
                <c:pt idx="478">
                  <c:v>616595.001861482</c:v>
                </c:pt>
                <c:pt idx="479">
                  <c:v>630957.344480193</c:v>
                </c:pt>
                <c:pt idx="480">
                  <c:v>645654.229034656</c:v>
                </c:pt>
                <c:pt idx="481">
                  <c:v>660693.448007597</c:v>
                </c:pt>
                <c:pt idx="482">
                  <c:v>676082.975391982</c:v>
                </c:pt>
                <c:pt idx="483">
                  <c:v>691830.970918936</c:v>
                </c:pt>
                <c:pt idx="484">
                  <c:v>707945.784384137</c:v>
                </c:pt>
                <c:pt idx="485">
                  <c:v>724435.960074991</c:v>
                </c:pt>
                <c:pt idx="486">
                  <c:v>741310.241300918</c:v>
                </c:pt>
                <c:pt idx="487">
                  <c:v>758577.575029184</c:v>
                </c:pt>
                <c:pt idx="488">
                  <c:v>776247.116628691</c:v>
                </c:pt>
                <c:pt idx="489">
                  <c:v>794328.234724282</c:v>
                </c:pt>
                <c:pt idx="490">
                  <c:v>812830.5161641</c:v>
                </c:pt>
                <c:pt idx="491">
                  <c:v>831763.771102671</c:v>
                </c:pt>
                <c:pt idx="492">
                  <c:v>851138.038202376</c:v>
                </c:pt>
                <c:pt idx="493">
                  <c:v>870963.58995608</c:v>
                </c:pt>
                <c:pt idx="494">
                  <c:v>891250.938133746</c:v>
                </c:pt>
                <c:pt idx="495">
                  <c:v>912010.83935591</c:v>
                </c:pt>
                <c:pt idx="496">
                  <c:v>933254.300796991</c:v>
                </c:pt>
                <c:pt idx="497">
                  <c:v>954992.586021437</c:v>
                </c:pt>
                <c:pt idx="498">
                  <c:v>977237.220955811</c:v>
                </c:pt>
                <c:pt idx="499">
                  <c:v>1000000</c:v>
                </c:pt>
                <c:pt idx="500">
                  <c:v>1023292.99228076</c:v>
                </c:pt>
                <c:pt idx="501">
                  <c:v>1047128.5480509</c:v>
                </c:pt>
                <c:pt idx="502">
                  <c:v>1071519.30523761</c:v>
                </c:pt>
                <c:pt idx="503">
                  <c:v>1096478.19614319</c:v>
                </c:pt>
                <c:pt idx="504">
                  <c:v>1122018.45430196</c:v>
                </c:pt>
                <c:pt idx="505">
                  <c:v>1148153.62149688</c:v>
                </c:pt>
                <c:pt idx="506">
                  <c:v>1174897.55493953</c:v>
                </c:pt>
                <c:pt idx="507">
                  <c:v>1202264.43461741</c:v>
                </c:pt>
                <c:pt idx="508">
                  <c:v>1230268.77081238</c:v>
                </c:pt>
                <c:pt idx="509">
                  <c:v>1258925.41179417</c:v>
                </c:pt>
                <c:pt idx="510">
                  <c:v>1288249.55169314</c:v>
                </c:pt>
                <c:pt idx="511">
                  <c:v>1318256.73855641</c:v>
                </c:pt>
                <c:pt idx="512">
                  <c:v>1348962.88259165</c:v>
                </c:pt>
                <c:pt idx="513">
                  <c:v>1380384.26460288</c:v>
                </c:pt>
                <c:pt idx="514">
                  <c:v>1412537.54462276</c:v>
                </c:pt>
                <c:pt idx="515">
                  <c:v>1445439.77074593</c:v>
                </c:pt>
                <c:pt idx="516">
                  <c:v>1479108.38816821</c:v>
                </c:pt>
                <c:pt idx="517">
                  <c:v>1513561.24843621</c:v>
                </c:pt>
                <c:pt idx="518">
                  <c:v>1548816.61891248</c:v>
                </c:pt>
                <c:pt idx="519">
                  <c:v>1584893.19246111</c:v>
                </c:pt>
                <c:pt idx="520">
                  <c:v>1621810.09735893</c:v>
                </c:pt>
                <c:pt idx="521">
                  <c:v>1659586.90743756</c:v>
                </c:pt>
                <c:pt idx="522">
                  <c:v>1698243.65246175</c:v>
                </c:pt>
                <c:pt idx="523">
                  <c:v>1737800.82874938</c:v>
                </c:pt>
                <c:pt idx="524">
                  <c:v>1778279.41003892</c:v>
                </c:pt>
                <c:pt idx="525">
                  <c:v>1819700.85860998</c:v>
                </c:pt>
                <c:pt idx="526">
                  <c:v>1862087.13666287</c:v>
                </c:pt>
                <c:pt idx="527">
                  <c:v>1905460.71796325</c:v>
                </c:pt>
                <c:pt idx="528">
                  <c:v>1949844.59975805</c:v>
                </c:pt>
                <c:pt idx="529">
                  <c:v>1995262.31496888</c:v>
                </c:pt>
                <c:pt idx="530">
                  <c:v>2041737.94466953</c:v>
                </c:pt>
                <c:pt idx="531">
                  <c:v>2089296.13085404</c:v>
                </c:pt>
                <c:pt idx="532">
                  <c:v>2137962.08950223</c:v>
                </c:pt>
                <c:pt idx="533">
                  <c:v>2187761.62394955</c:v>
                </c:pt>
                <c:pt idx="534">
                  <c:v>2238721.13856834</c:v>
                </c:pt>
                <c:pt idx="535">
                  <c:v>2290867.65276777</c:v>
                </c:pt>
                <c:pt idx="536">
                  <c:v>2344228.81531992</c:v>
                </c:pt>
                <c:pt idx="537">
                  <c:v>2398832.91901949</c:v>
                </c:pt>
                <c:pt idx="538">
                  <c:v>2454708.91568503</c:v>
                </c:pt>
                <c:pt idx="539">
                  <c:v>2511886.43150958</c:v>
                </c:pt>
                <c:pt idx="540">
                  <c:v>2570395.78276886</c:v>
                </c:pt>
                <c:pt idx="541">
                  <c:v>2630267.99189538</c:v>
                </c:pt>
              </c:numCache>
            </c:numRef>
          </c:xVal>
          <c:yVal>
            <c:numRef>
              <c:f>Loop_Modeling!$AU$19:$AU$560</c:f>
              <c:numCache>
                <c:formatCode>General</c:formatCode>
                <c:ptCount val="542"/>
                <c:pt idx="0">
                  <c:v>83.1995495285586</c:v>
                </c:pt>
                <c:pt idx="1">
                  <c:v>83.0427446188787</c:v>
                </c:pt>
                <c:pt idx="2">
                  <c:v>82.8824001095812</c:v>
                </c:pt>
                <c:pt idx="3">
                  <c:v>82.7184414524992</c:v>
                </c:pt>
                <c:pt idx="4">
                  <c:v>82.5507929074684</c:v>
                </c:pt>
                <c:pt idx="5">
                  <c:v>82.3793775510684</c:v>
                </c:pt>
                <c:pt idx="6">
                  <c:v>82.2041172878931</c:v>
                </c:pt>
                <c:pt idx="7">
                  <c:v>82.0249328645441</c:v>
                </c:pt>
                <c:pt idx="8">
                  <c:v>81.8417438865494</c:v>
                </c:pt>
                <c:pt idx="9">
                  <c:v>81.6544688384215</c:v>
                </c:pt>
                <c:pt idx="10">
                  <c:v>81.4630251070793</c:v>
                </c:pt>
                <c:pt idx="11">
                  <c:v>81.2673290088708</c:v>
                </c:pt>
                <c:pt idx="12">
                  <c:v>81.0672958204412</c:v>
                </c:pt>
                <c:pt idx="13">
                  <c:v>80.8628398137077</c:v>
                </c:pt>
                <c:pt idx="14">
                  <c:v>80.65387429521</c:v>
                </c:pt>
                <c:pt idx="15">
                  <c:v>80.4403116501178</c:v>
                </c:pt>
                <c:pt idx="16">
                  <c:v>80.2220633911884</c:v>
                </c:pt>
                <c:pt idx="17">
                  <c:v>79.9990402129798</c:v>
                </c:pt>
                <c:pt idx="18">
                  <c:v>79.7711520516328</c:v>
                </c:pt>
                <c:pt idx="19">
                  <c:v>79.5383081505488</c:v>
                </c:pt>
                <c:pt idx="20">
                  <c:v>79.3004171322988</c:v>
                </c:pt>
                <c:pt idx="21">
                  <c:v>79.0573870771098</c:v>
                </c:pt>
                <c:pt idx="22">
                  <c:v>78.8091256082794</c:v>
                </c:pt>
                <c:pt idx="23">
                  <c:v>78.5555399848825</c:v>
                </c:pt>
                <c:pt idx="24">
                  <c:v>78.2965372021363</c:v>
                </c:pt>
                <c:pt idx="25">
                  <c:v>78.0320240997938</c:v>
                </c:pt>
                <c:pt idx="26">
                  <c:v>77.761907478945</c:v>
                </c:pt>
                <c:pt idx="27">
                  <c:v>77.4860942275961</c:v>
                </c:pt>
                <c:pt idx="28">
                  <c:v>77.2044914554071</c:v>
                </c:pt>
                <c:pt idx="29">
                  <c:v>76.9170066379555</c:v>
                </c:pt>
                <c:pt idx="30">
                  <c:v>76.6235477708924</c:v>
                </c:pt>
                <c:pt idx="31">
                  <c:v>76.3240235343432</c:v>
                </c:pt>
                <c:pt idx="32">
                  <c:v>76.0183434678984</c:v>
                </c:pt>
                <c:pt idx="33">
                  <c:v>75.7064181565136</c:v>
                </c:pt>
                <c:pt idx="34">
                  <c:v>75.388159427624</c:v>
                </c:pt>
                <c:pt idx="35">
                  <c:v>75.063480559746</c:v>
                </c:pt>
                <c:pt idx="36">
                  <c:v>74.732296502812</c:v>
                </c:pt>
                <c:pt idx="37">
                  <c:v>74.3945241104404</c:v>
                </c:pt>
                <c:pt idx="38">
                  <c:v>74.0500823843075</c:v>
                </c:pt>
                <c:pt idx="39">
                  <c:v>73.698892730726</c:v>
                </c:pt>
                <c:pt idx="40">
                  <c:v>73.3408792294933</c:v>
                </c:pt>
                <c:pt idx="41">
                  <c:v>72.9759689149918</c:v>
                </c:pt>
                <c:pt idx="42">
                  <c:v>72.604092069462</c:v>
                </c:pt>
                <c:pt idx="43">
                  <c:v>72.2251825282857</c:v>
                </c:pt>
                <c:pt idx="44">
                  <c:v>71.8391779970267</c:v>
                </c:pt>
                <c:pt idx="45">
                  <c:v>71.4460203798818</c:v>
                </c:pt>
                <c:pt idx="46">
                  <c:v>71.0456561190855</c:v>
                </c:pt>
                <c:pt idx="47">
                  <c:v>70.6380365447025</c:v>
                </c:pt>
                <c:pt idx="48">
                  <c:v>70.223118234113</c:v>
                </c:pt>
                <c:pt idx="49">
                  <c:v>69.8008633803718</c:v>
                </c:pt>
                <c:pt idx="50">
                  <c:v>69.3712401684749</c:v>
                </c:pt>
                <c:pt idx="51">
                  <c:v>68.9342231584298</c:v>
                </c:pt>
                <c:pt idx="52">
                  <c:v>68.4897936738649</c:v>
                </c:pt>
                <c:pt idx="53">
                  <c:v>68.0379401947569</c:v>
                </c:pt>
                <c:pt idx="54">
                  <c:v>67.5786587526974</c:v>
                </c:pt>
                <c:pt idx="55">
                  <c:v>67.1119533269439</c:v>
                </c:pt>
                <c:pt idx="56">
                  <c:v>66.6378362393386</c:v>
                </c:pt>
                <c:pt idx="57">
                  <c:v>66.1563285460113</c:v>
                </c:pt>
                <c:pt idx="58">
                  <c:v>65.6674604236124</c:v>
                </c:pt>
                <c:pt idx="59">
                  <c:v>65.1712715476671</c:v>
                </c:pt>
                <c:pt idx="60">
                  <c:v>64.6678114604853</c:v>
                </c:pt>
                <c:pt idx="61">
                  <c:v>64.1571399259216</c:v>
                </c:pt>
                <c:pt idx="62">
                  <c:v>63.6393272681441</c:v>
                </c:pt>
                <c:pt idx="63">
                  <c:v>63.1144546914683</c:v>
                </c:pt>
                <c:pt idx="64">
                  <c:v>62.5826145782056</c:v>
                </c:pt>
                <c:pt idx="65">
                  <c:v>62.0439107614154</c:v>
                </c:pt>
                <c:pt idx="66">
                  <c:v>61.4984587693989</c:v>
                </c:pt>
                <c:pt idx="67">
                  <c:v>60.9463860387597</c:v>
                </c:pt>
                <c:pt idx="68">
                  <c:v>60.3878320928743</c:v>
                </c:pt>
                <c:pt idx="69">
                  <c:v>59.8229486826675</c:v>
                </c:pt>
                <c:pt idx="70">
                  <c:v>59.2518998866757</c:v>
                </c:pt>
                <c:pt idx="71">
                  <c:v>58.6748621675208</c:v>
                </c:pt>
                <c:pt idx="72">
                  <c:v>58.0920243820794</c:v>
                </c:pt>
                <c:pt idx="73">
                  <c:v>57.5035877428568</c:v>
                </c:pt>
                <c:pt idx="74">
                  <c:v>56.9097657283309</c:v>
                </c:pt>
                <c:pt idx="75">
                  <c:v>56.3107839403331</c:v>
                </c:pt>
                <c:pt idx="76">
                  <c:v>55.7068799068812</c:v>
                </c:pt>
                <c:pt idx="77">
                  <c:v>55.0983028292609</c:v>
                </c:pt>
                <c:pt idx="78">
                  <c:v>54.4853132725731</c:v>
                </c:pt>
                <c:pt idx="79">
                  <c:v>53.8681827994224</c:v>
                </c:pt>
                <c:pt idx="80">
                  <c:v>53.2471935469037</c:v>
                </c:pt>
                <c:pt idx="81">
                  <c:v>52.622637747544</c:v>
                </c:pt>
                <c:pt idx="82">
                  <c:v>51.9948171953932</c:v>
                </c:pt>
                <c:pt idx="83">
                  <c:v>51.3640426589679</c:v>
                </c:pt>
                <c:pt idx="84">
                  <c:v>50.7306332433099</c:v>
                </c:pt>
                <c:pt idx="85">
                  <c:v>50.0949157039259</c:v>
                </c:pt>
                <c:pt idx="86">
                  <c:v>49.4572237159037</c:v>
                </c:pt>
                <c:pt idx="87">
                  <c:v>48.8178971019813</c:v>
                </c:pt>
                <c:pt idx="88">
                  <c:v>48.1772810238028</c:v>
                </c:pt>
                <c:pt idx="89">
                  <c:v>47.5357251410181</c:v>
                </c:pt>
                <c:pt idx="90">
                  <c:v>46.8935827432519</c:v>
                </c:pt>
                <c:pt idx="91">
                  <c:v>46.2512098602839</c:v>
                </c:pt>
                <c:pt idx="92">
                  <c:v>45.6089643560443</c:v>
                </c:pt>
                <c:pt idx="93">
                  <c:v>44.9672050122165</c:v>
                </c:pt>
                <c:pt idx="94">
                  <c:v>44.3262906073731</c:v>
                </c:pt>
                <c:pt idx="95">
                  <c:v>43.6865789976141</c:v>
                </c:pt>
                <c:pt idx="96">
                  <c:v>43.0484262046719</c:v>
                </c:pt>
                <c:pt idx="97">
                  <c:v>42.4121855173506</c:v>
                </c:pt>
                <c:pt idx="98">
                  <c:v>41.7782066120161</c:v>
                </c:pt>
                <c:pt idx="99">
                  <c:v>41.1468346976205</c:v>
                </c:pt>
                <c:pt idx="100">
                  <c:v>40.5184096904705</c:v>
                </c:pt>
                <c:pt idx="101">
                  <c:v>39.8932654235903</c:v>
                </c:pt>
                <c:pt idx="102">
                  <c:v>39.2717288951544</c:v>
                </c:pt>
                <c:pt idx="103">
                  <c:v>38.6541195600031</c:v>
                </c:pt>
                <c:pt idx="104">
                  <c:v>38.040748667809</c:v>
                </c:pt>
                <c:pt idx="105">
                  <c:v>37.4319186509355</c:v>
                </c:pt>
                <c:pt idx="106">
                  <c:v>36.8279225645243</c:v>
                </c:pt>
                <c:pt idx="107">
                  <c:v>36.229043580814</c:v>
                </c:pt>
                <c:pt idx="108">
                  <c:v>35.6355545391533</c:v>
                </c:pt>
                <c:pt idx="109">
                  <c:v>35.047717552654</c:v>
                </c:pt>
                <c:pt idx="110">
                  <c:v>34.4657836718998</c:v>
                </c:pt>
                <c:pt idx="111">
                  <c:v>33.8899926056506</c:v>
                </c:pt>
                <c:pt idx="112">
                  <c:v>33.3205724979849</c:v>
                </c:pt>
                <c:pt idx="113">
                  <c:v>32.7577397609175</c:v>
                </c:pt>
                <c:pt idx="114">
                  <c:v>32.2016989610865</c:v>
                </c:pt>
                <c:pt idx="115">
                  <c:v>31.6526427587744</c:v>
                </c:pt>
                <c:pt idx="116">
                  <c:v>31.1107518971734</c:v>
                </c:pt>
                <c:pt idx="117">
                  <c:v>30.5761952395447</c:v>
                </c:pt>
                <c:pt idx="118">
                  <c:v>30.0491298516655</c:v>
                </c:pt>
                <c:pt idx="119">
                  <c:v>29.5297011267723</c:v>
                </c:pt>
                <c:pt idx="120">
                  <c:v>29.0180429500517</c:v>
                </c:pt>
                <c:pt idx="121">
                  <c:v>28.5142778996192</c:v>
                </c:pt>
                <c:pt idx="122">
                  <c:v>28.0185174808506</c:v>
                </c:pt>
                <c:pt idx="123">
                  <c:v>27.5308623908987</c:v>
                </c:pt>
                <c:pt idx="124">
                  <c:v>27.0514028102243</c:v>
                </c:pt>
                <c:pt idx="125">
                  <c:v>26.580218717998</c:v>
                </c:pt>
                <c:pt idx="126">
                  <c:v>26.1173802282941</c:v>
                </c:pt>
                <c:pt idx="127">
                  <c:v>25.6629479440653</c:v>
                </c:pt>
                <c:pt idx="128">
                  <c:v>25.2169733260096</c:v>
                </c:pt>
                <c:pt idx="129">
                  <c:v>24.7794990735435</c:v>
                </c:pt>
                <c:pt idx="130">
                  <c:v>24.350559515246</c:v>
                </c:pt>
                <c:pt idx="131">
                  <c:v>23.9301810062758</c:v>
                </c:pt>
                <c:pt idx="132">
                  <c:v>23.5183823304282</c:v>
                </c:pt>
                <c:pt idx="133">
                  <c:v>23.1151751046545</c:v>
                </c:pt>
                <c:pt idx="134">
                  <c:v>22.7205641840396</c:v>
                </c:pt>
                <c:pt idx="135">
                  <c:v>22.3345480653944</c:v>
                </c:pt>
                <c:pt idx="136">
                  <c:v>21.9571192877957</c:v>
                </c:pt>
                <c:pt idx="137">
                  <c:v>21.5882648285591</c:v>
                </c:pt>
                <c:pt idx="138">
                  <c:v>21.2279664933063</c:v>
                </c:pt>
                <c:pt idx="139">
                  <c:v>20.8762012989284</c:v>
                </c:pt>
                <c:pt idx="140">
                  <c:v>20.5329418484113</c:v>
                </c:pt>
                <c:pt idx="141">
                  <c:v>20.1981566966204</c:v>
                </c:pt>
                <c:pt idx="142">
                  <c:v>19.8718107062828</c:v>
                </c:pt>
                <c:pt idx="143">
                  <c:v>19.5538653935325</c:v>
                </c:pt>
                <c:pt idx="144">
                  <c:v>19.2442792624977</c:v>
                </c:pt>
                <c:pt idx="145">
                  <c:v>18.9430081285263</c:v>
                </c:pt>
                <c:pt idx="146">
                  <c:v>18.6500054297376</c:v>
                </c:pt>
                <c:pt idx="147">
                  <c:v>18.3652225266917</c:v>
                </c:pt>
                <c:pt idx="148">
                  <c:v>18.0886089900408</c:v>
                </c:pt>
                <c:pt idx="149">
                  <c:v>17.8201128761132</c:v>
                </c:pt>
                <c:pt idx="150">
                  <c:v>17.5596809904385</c:v>
                </c:pt>
                <c:pt idx="151">
                  <c:v>17.3072591392914</c:v>
                </c:pt>
                <c:pt idx="152">
                  <c:v>17.0627923693787</c:v>
                </c:pt>
                <c:pt idx="153">
                  <c:v>16.8262251958428</c:v>
                </c:pt>
                <c:pt idx="154">
                  <c:v>16.5975018187945</c:v>
                </c:pt>
                <c:pt idx="155">
                  <c:v>16.3765663286204</c:v>
                </c:pt>
                <c:pt idx="156">
                  <c:v>16.1633629003412</c:v>
                </c:pt>
                <c:pt idx="157">
                  <c:v>15.9578359773154</c:v>
                </c:pt>
                <c:pt idx="158">
                  <c:v>15.7599304446077</c:v>
                </c:pt>
                <c:pt idx="159">
                  <c:v>15.5695917923477</c:v>
                </c:pt>
                <c:pt idx="160">
                  <c:v>15.3867662694231</c:v>
                </c:pt>
                <c:pt idx="161">
                  <c:v>15.2114010278499</c:v>
                </c:pt>
                <c:pt idx="162">
                  <c:v>15.0434442581705</c:v>
                </c:pt>
                <c:pt idx="163">
                  <c:v>14.882845316231</c:v>
                </c:pt>
                <c:pt idx="164">
                  <c:v>14.7295548416839</c:v>
                </c:pt>
                <c:pt idx="165">
                  <c:v>14.5835248685593</c:v>
                </c:pt>
                <c:pt idx="166">
                  <c:v>14.4447089282444</c:v>
                </c:pt>
                <c:pt idx="167">
                  <c:v>14.3130621451963</c:v>
                </c:pt>
                <c:pt idx="168">
                  <c:v>14.1885413257115</c:v>
                </c:pt>
                <c:pt idx="169">
                  <c:v>14.0711050400576</c:v>
                </c:pt>
                <c:pt idx="170">
                  <c:v>13.9607136982635</c:v>
                </c:pt>
                <c:pt idx="171">
                  <c:v>13.857329619853</c:v>
                </c:pt>
                <c:pt idx="172">
                  <c:v>13.7609170977892</c:v>
                </c:pt>
                <c:pt idx="173">
                  <c:v>13.6714424568844</c:v>
                </c:pt>
                <c:pt idx="174">
                  <c:v>13.5888741069153</c:v>
                </c:pt>
                <c:pt idx="175">
                  <c:v>13.513182590666</c:v>
                </c:pt>
                <c:pt idx="176">
                  <c:v>13.4443406271076</c:v>
                </c:pt>
                <c:pt idx="177">
                  <c:v>13.3823231499044</c:v>
                </c:pt>
                <c:pt idx="178">
                  <c:v>13.3271073414202</c:v>
                </c:pt>
                <c:pt idx="179">
                  <c:v>13.2786726623839</c:v>
                </c:pt>
                <c:pt idx="180">
                  <c:v>13.2370008773531</c:v>
                </c:pt>
                <c:pt idx="181">
                  <c:v>13.2020760761004</c:v>
                </c:pt>
                <c:pt idx="182">
                  <c:v>13.173884691026</c:v>
                </c:pt>
                <c:pt idx="183">
                  <c:v>13.1524155106877</c:v>
                </c:pt>
                <c:pt idx="184">
                  <c:v>13.1376596895176</c:v>
                </c:pt>
                <c:pt idx="185">
                  <c:v>13.1296107537804</c:v>
                </c:pt>
                <c:pt idx="186">
                  <c:v>13.1282646038083</c:v>
                </c:pt>
                <c:pt idx="187">
                  <c:v>13.1336195125337</c:v>
                </c:pt>
                <c:pt idx="188">
                  <c:v>13.145676120318</c:v>
                </c:pt>
                <c:pt idx="189">
                  <c:v>13.1644374260637</c:v>
                </c:pt>
                <c:pt idx="190">
                  <c:v>13.1899087745734</c:v>
                </c:pt>
                <c:pt idx="191">
                  <c:v>13.2220978401072</c:v>
                </c:pt>
                <c:pt idx="192">
                  <c:v>13.2610146060683</c:v>
                </c:pt>
                <c:pt idx="193">
                  <c:v>13.306671340733</c:v>
                </c:pt>
                <c:pt idx="194">
                  <c:v>13.3590825689193</c:v>
                </c:pt>
                <c:pt idx="195">
                  <c:v>13.4182650394764</c:v>
                </c:pt>
                <c:pt idx="196">
                  <c:v>13.4842376884568</c:v>
                </c:pt>
                <c:pt idx="197">
                  <c:v>13.5570215978147</c:v>
                </c:pt>
                <c:pt idx="198">
                  <c:v>13.6366399494617</c:v>
                </c:pt>
                <c:pt idx="199">
                  <c:v>13.7231179744886</c:v>
                </c:pt>
                <c:pt idx="200">
                  <c:v>13.8164828973518</c:v>
                </c:pt>
                <c:pt idx="201">
                  <c:v>13.9167638747987</c:v>
                </c:pt>
                <c:pt idx="202">
                  <c:v>14.0239919293001</c:v>
                </c:pt>
                <c:pt idx="203">
                  <c:v>14.1381998767332</c:v>
                </c:pt>
                <c:pt idx="204">
                  <c:v>14.2594222480499</c:v>
                </c:pt>
                <c:pt idx="205">
                  <c:v>14.3876952046486</c:v>
                </c:pt>
                <c:pt idx="206">
                  <c:v>14.5230564471546</c:v>
                </c:pt>
                <c:pt idx="207">
                  <c:v>14.6655451173026</c:v>
                </c:pt>
                <c:pt idx="208">
                  <c:v>14.8152016926009</c:v>
                </c:pt>
                <c:pt idx="209">
                  <c:v>14.972067873451</c:v>
                </c:pt>
                <c:pt idx="210">
                  <c:v>15.1361864623831</c:v>
                </c:pt>
                <c:pt idx="211">
                  <c:v>15.3076012350645</c:v>
                </c:pt>
                <c:pt idx="212">
                  <c:v>15.4863568027316</c:v>
                </c:pt>
                <c:pt idx="213">
                  <c:v>15.6724984656931</c:v>
                </c:pt>
                <c:pt idx="214">
                  <c:v>15.8660720575511</c:v>
                </c:pt>
                <c:pt idx="215">
                  <c:v>16.0671237797927</c:v>
                </c:pt>
                <c:pt idx="216">
                  <c:v>16.2757000264043</c:v>
                </c:pt>
                <c:pt idx="217">
                  <c:v>16.4918471981758</c:v>
                </c:pt>
                <c:pt idx="218">
                  <c:v>16.7156115063704</c:v>
                </c:pt>
                <c:pt idx="219">
                  <c:v>16.9470387654552</c:v>
                </c:pt>
                <c:pt idx="220">
                  <c:v>17.1861741746075</c:v>
                </c:pt>
                <c:pt idx="221">
                  <c:v>17.4330620877413</c:v>
                </c:pt>
                <c:pt idx="222">
                  <c:v>17.6877457718254</c:v>
                </c:pt>
                <c:pt idx="223">
                  <c:v>17.9502671533084</c:v>
                </c:pt>
                <c:pt idx="224">
                  <c:v>18.2206665525069</c:v>
                </c:pt>
                <c:pt idx="225">
                  <c:v>18.4989824058635</c:v>
                </c:pt>
                <c:pt idx="226">
                  <c:v>18.7852509760405</c:v>
                </c:pt>
                <c:pt idx="227">
                  <c:v>19.0795060498834</c:v>
                </c:pt>
                <c:pt idx="228">
                  <c:v>19.3817786243531</c:v>
                </c:pt>
                <c:pt idx="229">
                  <c:v>19.6920965806223</c:v>
                </c:pt>
                <c:pt idx="230">
                  <c:v>20.0104843466034</c:v>
                </c:pt>
                <c:pt idx="231">
                  <c:v>20.336962548289</c:v>
                </c:pt>
                <c:pt idx="232">
                  <c:v>20.6715476503858</c:v>
                </c:pt>
                <c:pt idx="233">
                  <c:v>21.0142515868399</c:v>
                </c:pt>
                <c:pt idx="234">
                  <c:v>21.365081381977</c:v>
                </c:pt>
                <c:pt idx="235">
                  <c:v>21.7240387631119</c:v>
                </c:pt>
                <c:pt idx="236">
                  <c:v>22.0911197656264</c:v>
                </c:pt>
                <c:pt idx="237">
                  <c:v>22.4663143316553</c:v>
                </c:pt>
                <c:pt idx="238">
                  <c:v>22.8496059036818</c:v>
                </c:pt>
                <c:pt idx="239">
                  <c:v>23.2409710144993</c:v>
                </c:pt>
                <c:pt idx="240">
                  <c:v>23.6403788751595</c:v>
                </c:pt>
                <c:pt idx="241">
                  <c:v>24.0477909626991</c:v>
                </c:pt>
                <c:pt idx="242">
                  <c:v>24.4631606095967</c:v>
                </c:pt>
                <c:pt idx="243">
                  <c:v>24.8864325970846</c:v>
                </c:pt>
                <c:pt idx="244">
                  <c:v>25.3175427546057</c:v>
                </c:pt>
                <c:pt idx="245">
                  <c:v>25.7564175678568</c:v>
                </c:pt>
                <c:pt idx="246">
                  <c:v>26.2029737980169</c:v>
                </c:pt>
                <c:pt idx="247">
                  <c:v>26.6571181148974</c:v>
                </c:pt>
                <c:pt idx="248">
                  <c:v>27.1187467468731</c:v>
                </c:pt>
                <c:pt idx="249">
                  <c:v>27.5877451505695</c:v>
                </c:pt>
                <c:pt idx="250">
                  <c:v>28.0639877033589</c:v>
                </c:pt>
                <c:pt idx="251">
                  <c:v>28.5473374217957</c:v>
                </c:pt>
                <c:pt idx="252">
                  <c:v>29.0376457091454</c:v>
                </c:pt>
                <c:pt idx="253">
                  <c:v>29.5347521351824</c:v>
                </c:pt>
                <c:pt idx="254">
                  <c:v>30.0384842513929</c:v>
                </c:pt>
                <c:pt idx="255">
                  <c:v>30.5486574446671</c:v>
                </c:pt>
                <c:pt idx="256">
                  <c:v>31.0650748324597</c:v>
                </c:pt>
                <c:pt idx="257">
                  <c:v>31.5875272022543</c:v>
                </c:pt>
                <c:pt idx="258">
                  <c:v>32.1157929979892</c:v>
                </c:pt>
                <c:pt idx="259">
                  <c:v>32.6496383558699</c:v>
                </c:pt>
                <c:pt idx="260">
                  <c:v>33.1888171917257</c:v>
                </c:pt>
                <c:pt idx="261">
                  <c:v>33.7330713417546</c:v>
                </c:pt>
                <c:pt idx="262">
                  <c:v>34.282130758144</c:v>
                </c:pt>
                <c:pt idx="263">
                  <c:v>34.8357137606646</c:v>
                </c:pt>
                <c:pt idx="264">
                  <c:v>35.3935273449017</c:v>
                </c:pt>
                <c:pt idx="265">
                  <c:v>35.9552675473256</c:v>
                </c:pt>
                <c:pt idx="266">
                  <c:v>36.5206198669156</c:v>
                </c:pt>
                <c:pt idx="267">
                  <c:v>37.0892597425413</c:v>
                </c:pt>
                <c:pt idx="268">
                  <c:v>37.6608530847788</c:v>
                </c:pt>
                <c:pt idx="269">
                  <c:v>38.2350568603057</c:v>
                </c:pt>
                <c:pt idx="270">
                  <c:v>38.8115197264871</c:v>
                </c:pt>
                <c:pt idx="271">
                  <c:v>39.3898827132446</c:v>
                </c:pt>
                <c:pt idx="272">
                  <c:v>39.9697799487844</c:v>
                </c:pt>
                <c:pt idx="273">
                  <c:v>40.5508394252826</c:v>
                </c:pt>
                <c:pt idx="274">
                  <c:v>41.1326838001847</c:v>
                </c:pt>
                <c:pt idx="275">
                  <c:v>41.7149312283513</c:v>
                </c:pt>
                <c:pt idx="276">
                  <c:v>42.2971962199447</c:v>
                </c:pt>
                <c:pt idx="277">
                  <c:v>42.8790905186255</c:v>
                </c:pt>
                <c:pt idx="278">
                  <c:v>43.460223994407</c:v>
                </c:pt>
                <c:pt idx="279">
                  <c:v>44.0402055453217</c:v>
                </c:pt>
                <c:pt idx="280">
                  <c:v>44.6186440019564</c:v>
                </c:pt>
                <c:pt idx="281">
                  <c:v>45.1951490288697</c:v>
                </c:pt>
                <c:pt idx="282">
                  <c:v>45.7693320169432</c:v>
                </c:pt>
                <c:pt idx="283">
                  <c:v>46.3408069608216</c:v>
                </c:pt>
                <c:pt idx="284">
                  <c:v>46.9091913157733</c:v>
                </c:pt>
                <c:pt idx="285">
                  <c:v>47.4741068285421</c:v>
                </c:pt>
                <c:pt idx="286">
                  <c:v>48.0351803370612</c:v>
                </c:pt>
                <c:pt idx="287">
                  <c:v>48.5920445342602</c:v>
                </c:pt>
                <c:pt idx="288">
                  <c:v>49.1443386915983</c:v>
                </c:pt>
                <c:pt idx="289">
                  <c:v>49.6917093384098</c:v>
                </c:pt>
                <c:pt idx="290">
                  <c:v>50.2338108936201</c:v>
                </c:pt>
                <c:pt idx="291">
                  <c:v>50.770306246908</c:v>
                </c:pt>
                <c:pt idx="292">
                  <c:v>51.3008672869077</c:v>
                </c:pt>
                <c:pt idx="293">
                  <c:v>51.8251753745736</c:v>
                </c:pt>
                <c:pt idx="294">
                  <c:v>52.3429217603751</c:v>
                </c:pt>
                <c:pt idx="295">
                  <c:v>52.853807944502</c:v>
                </c:pt>
                <c:pt idx="296">
                  <c:v>53.3575459797814</c:v>
                </c:pt>
                <c:pt idx="297">
                  <c:v>53.8538587174915</c:v>
                </c:pt>
                <c:pt idx="298">
                  <c:v>54.3424799967274</c:v>
                </c:pt>
                <c:pt idx="299">
                  <c:v>54.8231547783983</c:v>
                </c:pt>
                <c:pt idx="300">
                  <c:v>55.2956392253389</c:v>
                </c:pt>
                <c:pt idx="301">
                  <c:v>55.7597007303666</c:v>
                </c:pt>
                <c:pt idx="302">
                  <c:v>56.2151178944378</c:v>
                </c:pt>
                <c:pt idx="303">
                  <c:v>56.6616804573268</c:v>
                </c:pt>
                <c:pt idx="304">
                  <c:v>57.0991891834747</c:v>
                </c:pt>
                <c:pt idx="305">
                  <c:v>57.527455705854</c:v>
                </c:pt>
                <c:pt idx="306">
                  <c:v>57.946302330822</c:v>
                </c:pt>
                <c:pt idx="307">
                  <c:v>58.3555618070549</c:v>
                </c:pt>
                <c:pt idx="308">
                  <c:v>58.7550770617048</c:v>
                </c:pt>
                <c:pt idx="309">
                  <c:v>59.1447009069625</c:v>
                </c:pt>
                <c:pt idx="310">
                  <c:v>59.5242957201925</c:v>
                </c:pt>
                <c:pt idx="311">
                  <c:v>59.8937331007789</c:v>
                </c:pt>
                <c:pt idx="312">
                  <c:v>60.2528935067549</c:v>
                </c:pt>
                <c:pt idx="313">
                  <c:v>60.6016658742029</c:v>
                </c:pt>
                <c:pt idx="314">
                  <c:v>60.9399472223032</c:v>
                </c:pt>
                <c:pt idx="315">
                  <c:v>61.267642246791</c:v>
                </c:pt>
                <c:pt idx="316">
                  <c:v>61.5846629044364</c:v>
                </c:pt>
                <c:pt idx="317">
                  <c:v>61.8909279910186</c:v>
                </c:pt>
                <c:pt idx="318">
                  <c:v>62.1863627151062</c:v>
                </c:pt>
                <c:pt idx="319">
                  <c:v>62.470898269796</c:v>
                </c:pt>
                <c:pt idx="320">
                  <c:v>62.7444714043915</c:v>
                </c:pt>
                <c:pt idx="321">
                  <c:v>63.0070239978464</c:v>
                </c:pt>
                <c:pt idx="322">
                  <c:v>63.2585026356216</c:v>
                </c:pt>
                <c:pt idx="323">
                  <c:v>63.4988581914558</c:v>
                </c:pt>
                <c:pt idx="324">
                  <c:v>63.7280454153798</c:v>
                </c:pt>
                <c:pt idx="325">
                  <c:v>63.9460225291612</c:v>
                </c:pt>
                <c:pt idx="326">
                  <c:v>64.152750830217</c:v>
                </c:pt>
                <c:pt idx="327">
                  <c:v>64.3481943048986</c:v>
                </c:pt>
                <c:pt idx="328">
                  <c:v>64.5323192519128</c:v>
                </c:pt>
                <c:pt idx="329">
                  <c:v>64.7050939165363</c:v>
                </c:pt>
                <c:pt idx="330">
                  <c:v>64.866488136156</c:v>
                </c:pt>
                <c:pt idx="331">
                  <c:v>65.0164729975686</c:v>
                </c:pt>
                <c:pt idx="332">
                  <c:v>65.1550205063784</c:v>
                </c:pt>
                <c:pt idx="333">
                  <c:v>65.2821032687457</c:v>
                </c:pt>
                <c:pt idx="334">
                  <c:v>65.3976941856575</c:v>
                </c:pt>
                <c:pt idx="335">
                  <c:v>65.5017661598293</c:v>
                </c:pt>
                <c:pt idx="336">
                  <c:v>65.5942918152794</c:v>
                </c:pt>
                <c:pt idx="337">
                  <c:v>65.6752432295693</c:v>
                </c:pt>
                <c:pt idx="338">
                  <c:v>65.7445916786538</c:v>
                </c:pt>
                <c:pt idx="339">
                  <c:v>65.8023073942488</c:v>
                </c:pt>
                <c:pt idx="340">
                  <c:v>65.8483593335899</c:v>
                </c:pt>
                <c:pt idx="341">
                  <c:v>65.8827149614336</c:v>
                </c:pt>
                <c:pt idx="342">
                  <c:v>65.9053400441247</c:v>
                </c:pt>
                <c:pt idx="343">
                  <c:v>65.9161984555474</c:v>
                </c:pt>
                <c:pt idx="344">
                  <c:v>65.9152519947632</c:v>
                </c:pt>
                <c:pt idx="345">
                  <c:v>65.9024602151293</c:v>
                </c:pt>
                <c:pt idx="346">
                  <c:v>65.8777802647009</c:v>
                </c:pt>
                <c:pt idx="347">
                  <c:v>65.84116673771</c:v>
                </c:pt>
                <c:pt idx="348">
                  <c:v>65.7925715369275</c:v>
                </c:pt>
                <c:pt idx="349">
                  <c:v>65.7319437467226</c:v>
                </c:pt>
                <c:pt idx="350">
                  <c:v>65.6592295166414</c:v>
                </c:pt>
                <c:pt idx="351">
                  <c:v>65.5743719553451</c:v>
                </c:pt>
                <c:pt idx="352">
                  <c:v>65.4773110347578</c:v>
                </c:pt>
                <c:pt idx="353">
                  <c:v>65.3679835042995</c:v>
                </c:pt>
                <c:pt idx="354">
                  <c:v>65.2463228150901</c:v>
                </c:pt>
                <c:pt idx="355">
                  <c:v>65.1122590540371</c:v>
                </c:pt>
                <c:pt idx="356">
                  <c:v>64.9657188877363</c:v>
                </c:pt>
                <c:pt idx="357">
                  <c:v>64.8066255161415</c:v>
                </c:pt>
                <c:pt idx="358">
                  <c:v>64.6348986359765</c:v>
                </c:pt>
                <c:pt idx="359">
                  <c:v>64.4504544138875</c:v>
                </c:pt>
                <c:pt idx="360">
                  <c:v>64.2532054693613</c:v>
                </c:pt>
                <c:pt idx="361">
                  <c:v>64.0430608674471</c:v>
                </c:pt>
                <c:pt idx="362">
                  <c:v>63.819926121353</c:v>
                </c:pt>
                <c:pt idx="363">
                  <c:v>63.583703205004</c:v>
                </c:pt>
                <c:pt idx="364">
                  <c:v>63.3342905756673</c:v>
                </c:pt>
                <c:pt idx="365">
                  <c:v>63.0715832067767</c:v>
                </c:pt>
                <c:pt idx="366">
                  <c:v>62.7954726311015</c:v>
                </c:pt>
                <c:pt idx="367">
                  <c:v>62.5058469944216</c:v>
                </c:pt>
                <c:pt idx="368">
                  <c:v>62.2025911198888</c:v>
                </c:pt>
                <c:pt idx="369">
                  <c:v>61.8855865832632</c:v>
                </c:pt>
                <c:pt idx="370">
                  <c:v>61.5547117992269</c:v>
                </c:pt>
                <c:pt idx="371">
                  <c:v>61.2098421189803</c:v>
                </c:pt>
                <c:pt idx="372">
                  <c:v>60.8508499393339</c:v>
                </c:pt>
                <c:pt idx="373">
                  <c:v>60.477604823508</c:v>
                </c:pt>
                <c:pt idx="374">
                  <c:v>60.0899736338466</c:v>
                </c:pt>
                <c:pt idx="375">
                  <c:v>59.6878206766483</c:v>
                </c:pt>
                <c:pt idx="376">
                  <c:v>59.2710078592992</c:v>
                </c:pt>
                <c:pt idx="377">
                  <c:v>58.8393948598812</c:v>
                </c:pt>
                <c:pt idx="378">
                  <c:v>58.3928393093984</c:v>
                </c:pt>
                <c:pt idx="379">
                  <c:v>57.931196986742</c:v>
                </c:pt>
                <c:pt idx="380">
                  <c:v>57.454322026472</c:v>
                </c:pt>
                <c:pt idx="381">
                  <c:v>56.9620671394587</c:v>
                </c:pt>
                <c:pt idx="382">
                  <c:v>56.4542838463669</c:v>
                </c:pt>
                <c:pt idx="383">
                  <c:v>55.9308227239191</c:v>
                </c:pt>
                <c:pt idx="384">
                  <c:v>55.3915336638018</c:v>
                </c:pt>
                <c:pt idx="385">
                  <c:v>54.8362661440053</c:v>
                </c:pt>
                <c:pt idx="386">
                  <c:v>54.2648695123086</c:v>
                </c:pt>
                <c:pt idx="387">
                  <c:v>53.6771932815282</c:v>
                </c:pt>
                <c:pt idx="388">
                  <c:v>53.0730874360493</c:v>
                </c:pt>
                <c:pt idx="389">
                  <c:v>52.4524027490498</c:v>
                </c:pt>
                <c:pt idx="390">
                  <c:v>51.8149911097133</c:v>
                </c:pt>
                <c:pt idx="391">
                  <c:v>51.1607058595967</c:v>
                </c:pt>
                <c:pt idx="392">
                  <c:v>50.4894021371904</c:v>
                </c:pt>
                <c:pt idx="393">
                  <c:v>49.8009372295659</c:v>
                </c:pt>
                <c:pt idx="394">
                  <c:v>49.0951709298571</c:v>
                </c:pt>
                <c:pt idx="395">
                  <c:v>48.3719658991746</c:v>
                </c:pt>
                <c:pt idx="396">
                  <c:v>47.631188031389</c:v>
                </c:pt>
                <c:pt idx="397">
                  <c:v>46.872706819064</c:v>
                </c:pt>
                <c:pt idx="398">
                  <c:v>46.0963957186566</c:v>
                </c:pt>
                <c:pt idx="399">
                  <c:v>45.3021325129475</c:v>
                </c:pt>
                <c:pt idx="400">
                  <c:v>44.489799668492</c:v>
                </c:pt>
                <c:pt idx="401">
                  <c:v>43.6592846857536</c:v>
                </c:pt>
                <c:pt idx="402">
                  <c:v>42.8104804394123</c:v>
                </c:pt>
                <c:pt idx="403">
                  <c:v>41.9432855062235</c:v>
                </c:pt>
                <c:pt idx="404">
                  <c:v>41.0576044776756</c:v>
                </c:pt>
                <c:pt idx="405">
                  <c:v>40.1533482545899</c:v>
                </c:pt>
                <c:pt idx="406">
                  <c:v>39.2304343207255</c:v>
                </c:pt>
                <c:pt idx="407">
                  <c:v>38.2887869923887</c:v>
                </c:pt>
                <c:pt idx="408">
                  <c:v>37.3283376410065</c:v>
                </c:pt>
                <c:pt idx="409">
                  <c:v>36.3490248856291</c:v>
                </c:pt>
                <c:pt idx="410">
                  <c:v>35.3507947523402</c:v>
                </c:pt>
                <c:pt idx="411">
                  <c:v>34.3336007976241</c:v>
                </c:pt>
                <c:pt idx="412">
                  <c:v>33.2974041928258</c:v>
                </c:pt>
                <c:pt idx="413">
                  <c:v>32.2421737669933</c:v>
                </c:pt>
                <c:pt idx="414">
                  <c:v>31.1678860055503</c:v>
                </c:pt>
                <c:pt idx="415">
                  <c:v>30.0745250024774</c:v>
                </c:pt>
                <c:pt idx="416">
                  <c:v>28.9620823639381</c:v>
                </c:pt>
                <c:pt idx="417">
                  <c:v>27.8305570615732</c:v>
                </c:pt>
                <c:pt idx="418">
                  <c:v>26.6799552340459</c:v>
                </c:pt>
                <c:pt idx="419">
                  <c:v>25.5102899357699</c:v>
                </c:pt>
                <c:pt idx="420">
                  <c:v>24.3215808321793</c:v>
                </c:pt>
                <c:pt idx="421">
                  <c:v>23.1138538413189</c:v>
                </c:pt>
                <c:pt idx="422">
                  <c:v>21.8871407220049</c:v>
                </c:pt>
                <c:pt idx="423">
                  <c:v>20.6414786092697</c:v>
                </c:pt>
                <c:pt idx="424">
                  <c:v>19.3769094983023</c:v>
                </c:pt>
                <c:pt idx="425">
                  <c:v>18.093479678577</c:v>
                </c:pt>
                <c:pt idx="426">
                  <c:v>16.7912391203636</c:v>
                </c:pt>
                <c:pt idx="427">
                  <c:v>15.470240816271</c:v>
                </c:pt>
                <c:pt idx="428">
                  <c:v>14.1305400809479</c:v>
                </c:pt>
                <c:pt idx="429">
                  <c:v>12.772193812486</c:v>
                </c:pt>
                <c:pt idx="430">
                  <c:v>11.3952597194663</c:v>
                </c:pt>
                <c:pt idx="431">
                  <c:v>9.99979551794466</c:v>
                </c:pt>
                <c:pt idx="432">
                  <c:v>8.58585810298192</c:v>
                </c:pt>
                <c:pt idx="433">
                  <c:v>7.15350269956453</c:v>
                </c:pt>
                <c:pt idx="434">
                  <c:v>5.70278199798162</c:v>
                </c:pt>
                <c:pt idx="435">
                  <c:v>4.23374527884481</c:v>
                </c:pt>
                <c:pt idx="436">
                  <c:v>2.7464375330338</c:v>
                </c:pt>
                <c:pt idx="437">
                  <c:v>1.2408985818598</c:v>
                </c:pt>
                <c:pt idx="438">
                  <c:v>-0.282837797267384</c:v>
                </c:pt>
                <c:pt idx="439">
                  <c:v>-1.82474473447649</c:v>
                </c:pt>
                <c:pt idx="440">
                  <c:v>-3.38480311532075</c:v>
                </c:pt>
                <c:pt idx="441">
                  <c:v>-4.96300240794153</c:v>
                </c:pt>
                <c:pt idx="442">
                  <c:v>-6.55934146480753</c:v>
                </c:pt>
                <c:pt idx="443">
                  <c:v>-8.17382929442467</c:v>
                </c:pt>
                <c:pt idx="444">
                  <c:v>-9.8064857986363</c:v>
                </c:pt>
                <c:pt idx="445">
                  <c:v>-11.4573424712639</c:v>
                </c:pt>
                <c:pt idx="446">
                  <c:v>-13.1264430539581</c:v>
                </c:pt>
                <c:pt idx="447">
                  <c:v>-14.8138441451809</c:v>
                </c:pt>
                <c:pt idx="448">
                  <c:v>-16.5196157582206</c:v>
                </c:pt>
                <c:pt idx="449">
                  <c:v>-18.2438418240004</c:v>
                </c:pt>
                <c:pt idx="450">
                  <c:v>-19.9866206342196</c:v>
                </c:pt>
                <c:pt idx="451">
                  <c:v>-21.7480652199557</c:v>
                </c:pt>
                <c:pt idx="452">
                  <c:v>-23.5283036603305</c:v>
                </c:pt>
                <c:pt idx="453">
                  <c:v>-25.327479315099</c:v>
                </c:pt>
                <c:pt idx="454">
                  <c:v>-27.1457509740945</c:v>
                </c:pt>
                <c:pt idx="455">
                  <c:v>-28.9832929153305</c:v>
                </c:pt>
                <c:pt idx="456">
                  <c:v>-30.8402948621555</c:v>
                </c:pt>
                <c:pt idx="457">
                  <c:v>-32.7169618282782</c:v>
                </c:pt>
                <c:pt idx="458">
                  <c:v>-34.613513837578</c:v>
                </c:pt>
                <c:pt idx="459">
                  <c:v>-36.5301855035324</c:v>
                </c:pt>
                <c:pt idx="460">
                  <c:v>-38.467225450722</c:v>
                </c:pt>
                <c:pt idx="461">
                  <c:v>-40.4248955582994</c:v>
                </c:pt>
                <c:pt idx="462">
                  <c:v>-42.4034700025348</c:v>
                </c:pt>
                <c:pt idx="463">
                  <c:v>-44.4032340726045</c:v>
                </c:pt>
                <c:pt idx="464">
                  <c:v>-46.4244827307495</c:v>
                </c:pt>
                <c:pt idx="465">
                  <c:v>-48.4675188848628</c:v>
                </c:pt>
                <c:pt idx="466">
                  <c:v>-50.5326513385562</c:v>
                </c:pt>
                <c:pt idx="467">
                  <c:v>-52.6201923809537</c:v>
                </c:pt>
                <c:pt idx="468">
                  <c:v>-54.7304549759733</c:v>
                </c:pt>
                <c:pt idx="469">
                  <c:v>-56.8637495089488</c:v>
                </c:pt>
                <c:pt idx="470">
                  <c:v>-59.0203800472241</c:v>
                </c:pt>
                <c:pt idx="471">
                  <c:v>-61.2006400712086</c:v>
                </c:pt>
                <c:pt idx="472">
                  <c:v>-63.4048076334906</c:v>
                </c:pt>
                <c:pt idx="473">
                  <c:v>-65.6331399064169</c:v>
                </c:pt>
                <c:pt idx="474">
                  <c:v>-67.8858670833208</c:v>
                </c:pt>
                <c:pt idx="475">
                  <c:v>-70.1631856058117</c:v>
                </c:pt>
                <c:pt idx="476">
                  <c:v>-72.4652506995547</c:v>
                </c:pt>
                <c:pt idx="477">
                  <c:v>-74.7921682141976</c:v>
                </c:pt>
                <c:pt idx="478">
                  <c:v>-77.1439857799069</c:v>
                </c:pt>
                <c:pt idx="479">
                  <c:v>-79.5206833136123</c:v>
                </c:pt>
                <c:pt idx="480">
                  <c:v>-81.922162932702</c:v>
                </c:pt>
                <c:pt idx="481">
                  <c:v>-84.3482383625792</c:v>
                </c:pt>
                <c:pt idx="482">
                  <c:v>-86.7986239568965</c:v>
                </c:pt>
                <c:pt idx="483">
                  <c:v>-89.2729234849416</c:v>
                </c:pt>
                <c:pt idx="484">
                  <c:v>-91.770618878677</c:v>
                </c:pt>
                <c:pt idx="485">
                  <c:v>-94.2910591710215</c:v>
                </c:pt>
                <c:pt idx="486">
                  <c:v>-96.8334498954377</c:v>
                </c:pt>
                <c:pt idx="487">
                  <c:v>-99.3968432525879</c:v>
                </c:pt>
                <c:pt idx="488">
                  <c:v>-101.980129380203</c:v>
                </c:pt>
                <c:pt idx="489">
                  <c:v>-104.582029084562</c:v>
                </c:pt>
                <c:pt idx="490">
                  <c:v>-107.201088403055</c:v>
                </c:pt>
                <c:pt idx="491">
                  <c:v>-109.835675364329</c:v>
                </c:pt>
                <c:pt idx="492">
                  <c:v>-112.483979292825</c:v>
                </c:pt>
                <c:pt idx="493">
                  <c:v>-115.14401296613</c:v>
                </c:pt>
                <c:pt idx="494">
                  <c:v>-117.813617875507</c:v>
                </c:pt>
                <c:pt idx="495">
                  <c:v>-120.490472762333</c:v>
                </c:pt>
                <c:pt idx="496">
                  <c:v>-123.17210550778</c:v>
                </c:pt>
                <c:pt idx="497">
                  <c:v>-125.855908343089</c:v>
                </c:pt>
                <c:pt idx="498">
                  <c:v>-128.539156228121</c:v>
                </c:pt>
                <c:pt idx="499">
                  <c:v>-131.219028122656</c:v>
                </c:pt>
                <c:pt idx="500">
                  <c:v>-133.892630755348</c:v>
                </c:pt>
                <c:pt idx="501">
                  <c:v>-136.557024386749</c:v>
                </c:pt>
                <c:pt idx="502">
                  <c:v>-139.209249972845</c:v>
                </c:pt>
                <c:pt idx="503">
                  <c:v>-141.846357070172</c:v>
                </c:pt>
                <c:pt idx="504">
                  <c:v>-144.465431787837</c:v>
                </c:pt>
                <c:pt idx="505">
                  <c:v>-147.063624088031</c:v>
                </c:pt>
                <c:pt idx="506">
                  <c:v>-149.63817376536</c:v>
                </c:pt>
                <c:pt idx="507">
                  <c:v>-152.186434494353</c:v>
                </c:pt>
                <c:pt idx="508">
                  <c:v>-154.705895419608</c:v>
                </c:pt>
                <c:pt idx="509">
                  <c:v>-157.19419986809</c:v>
                </c:pt>
                <c:pt idx="510">
                  <c:v>-159.649160881159</c:v>
                </c:pt>
                <c:pt idx="511">
                  <c:v>-162.068773387298</c:v>
                </c:pt>
                <c:pt idx="512">
                  <c:v>-164.45122295805</c:v>
                </c:pt>
                <c:pt idx="513">
                  <c:v>-166.794891202809</c:v>
                </c:pt>
                <c:pt idx="514">
                  <c:v>-169.098357957758</c:v>
                </c:pt>
                <c:pt idx="515">
                  <c:v>-171.360400506672</c:v>
                </c:pt>
                <c:pt idx="516">
                  <c:v>-173.579990134458</c:v>
                </c:pt>
                <c:pt idx="517">
                  <c:v>-175.756286357661</c:v>
                </c:pt>
                <c:pt idx="518">
                  <c:v>-177.888629200453</c:v>
                </c:pt>
                <c:pt idx="519">
                  <c:v>-179.97652989164</c:v>
                </c:pt>
                <c:pt idx="520">
                  <c:v>177.980339649469</c:v>
                </c:pt>
                <c:pt idx="521">
                  <c:v>175.982158190416</c:v>
                </c:pt>
                <c:pt idx="522">
                  <c:v>174.028967106301</c:v>
                </c:pt>
                <c:pt idx="523">
                  <c:v>172.120682559227</c:v>
                </c:pt>
                <c:pt idx="524">
                  <c:v>170.257107689325</c:v>
                </c:pt>
                <c:pt idx="525">
                  <c:v>168.437944609644</c:v>
                </c:pt>
                <c:pt idx="526">
                  <c:v>166.662806035625</c:v>
                </c:pt>
                <c:pt idx="527">
                  <c:v>164.931226416364</c:v>
                </c:pt>
                <c:pt idx="528">
                  <c:v>163.242672468408</c:v>
                </c:pt>
                <c:pt idx="529">
                  <c:v>161.596553042697</c:v>
                </c:pt>
                <c:pt idx="530">
                  <c:v>159.992228281272</c:v>
                </c:pt>
                <c:pt idx="531">
                  <c:v>158.429018042441</c:v>
                </c:pt>
                <c:pt idx="532">
                  <c:v>156.906209591264</c:v>
                </c:pt>
                <c:pt idx="533">
                  <c:v>155.423064566838</c:v>
                </c:pt>
                <c:pt idx="534">
                  <c:v>153.978825249273</c:v>
                </c:pt>
                <c:pt idx="535">
                  <c:v>152.572720157686</c:v>
                </c:pt>
                <c:pt idx="536">
                  <c:v>151.203969016599</c:v>
                </c:pt>
                <c:pt idx="537">
                  <c:v>149.871787132036</c:v>
                </c:pt>
                <c:pt idx="538">
                  <c:v>148.575389220817</c:v>
                </c:pt>
                <c:pt idx="539">
                  <c:v>147.313992737346</c:v>
                </c:pt>
                <c:pt idx="540">
                  <c:v>146.086820741927</c:v>
                </c:pt>
                <c:pt idx="541">
                  <c:v>144.893104353471</c:v>
                </c:pt>
              </c:numCache>
            </c:numRef>
          </c:yVal>
          <c:smooth val="1"/>
        </c:ser>
        <c:axId val="45193805"/>
        <c:axId val="6692335"/>
      </c:scatterChart>
      <c:valAx>
        <c:axId val="16967239"/>
        <c:scaling>
          <c:logBase val="10"/>
          <c:orientation val="minMax"/>
          <c:max val="2000000"/>
          <c:min val="10"/>
        </c:scaling>
        <c:delete val="0"/>
        <c:axPos val="b"/>
        <c:minorGridlines>
          <c:spPr>
            <a:ln w="9360">
              <a:solidFill>
                <a:srgbClr val="b7b7b7"/>
              </a:solidFill>
              <a:round/>
            </a:ln>
          </c:spPr>
        </c:minorGridlines>
        <c:title>
          <c:tx>
            <c:rich>
              <a:bodyPr rot="0"/>
              <a:lstStyle/>
              <a:p>
                <a:pPr>
                  <a:defRPr b="1" lang="en-US" sz="1000" spc="-1" strike="noStrike">
                    <a:solidFill>
                      <a:srgbClr val="000000"/>
                    </a:solidFill>
                    <a:latin typeface="Calibri"/>
                  </a:defRPr>
                </a:pPr>
                <a:r>
                  <a:rPr b="1" lang="en-US" sz="1000" spc="-1" strike="noStrike">
                    <a:solidFill>
                      <a:srgbClr val="000000"/>
                    </a:solidFill>
                    <a:latin typeface="Calibri"/>
                  </a:rPr>
                  <a:t>Frequency (Hz)</a:t>
                </a:r>
              </a:p>
            </c:rich>
          </c:tx>
          <c:overlay val="0"/>
          <c:spPr>
            <a:noFill/>
            <a:ln w="0">
              <a:noFill/>
            </a:ln>
          </c:spPr>
        </c:title>
        <c:numFmt formatCode="0" sourceLinked="0"/>
        <c:majorTickMark val="out"/>
        <c:minorTickMark val="none"/>
        <c:tickLblPos val="low"/>
        <c:spPr>
          <a:ln w="9360">
            <a:solidFill>
              <a:srgbClr val="878787"/>
            </a:solidFill>
            <a:round/>
          </a:ln>
        </c:spPr>
        <c:txPr>
          <a:bodyPr/>
          <a:lstStyle/>
          <a:p>
            <a:pPr>
              <a:defRPr b="1" sz="1000" spc="-1" strike="noStrike">
                <a:solidFill>
                  <a:srgbClr val="000000"/>
                </a:solidFill>
                <a:latin typeface="Calibri"/>
              </a:defRPr>
            </a:pPr>
          </a:p>
        </c:txPr>
        <c:crossAx val="59941930"/>
        <c:crosses val="autoZero"/>
        <c:crossBetween val="midCat"/>
      </c:valAx>
      <c:valAx>
        <c:axId val="59941930"/>
        <c:scaling>
          <c:orientation val="minMax"/>
          <c:max val="60"/>
          <c:min val="-60"/>
        </c:scaling>
        <c:delete val="0"/>
        <c:axPos val="l"/>
        <c:majorGridlines>
          <c:spPr>
            <a:ln w="9360">
              <a:solidFill>
                <a:srgbClr val="878787"/>
              </a:solidFill>
              <a:round/>
            </a:ln>
          </c:spPr>
        </c:majorGridlines>
        <c:minorGridlines>
          <c:spPr>
            <a:ln w="9360">
              <a:solidFill>
                <a:srgbClr val="b7b7b7"/>
              </a:solidFill>
              <a:round/>
            </a:ln>
          </c:spPr>
        </c:minorGridlines>
        <c:title>
          <c:tx>
            <c:rich>
              <a:bodyPr rot="-5400000"/>
              <a:lstStyle/>
              <a:p>
                <a:pPr>
                  <a:defRPr b="1" lang="en-US" sz="1000" spc="-1" strike="noStrike">
                    <a:solidFill>
                      <a:srgbClr val="ff0000"/>
                    </a:solidFill>
                    <a:latin typeface="Calibri"/>
                  </a:defRPr>
                </a:pPr>
                <a:r>
                  <a:rPr b="1" lang="en-US" sz="1000" spc="-1" strike="noStrike">
                    <a:solidFill>
                      <a:srgbClr val="ff0000"/>
                    </a:solidFill>
                    <a:latin typeface="Calibri"/>
                  </a:rPr>
                  <a:t>Gain (dB)</a:t>
                </a:r>
              </a:p>
            </c:rich>
          </c:tx>
          <c:overlay val="0"/>
          <c:spPr>
            <a:noFill/>
            <a:ln w="0">
              <a:noFill/>
            </a:ln>
          </c:spPr>
        </c:title>
        <c:numFmt formatCode="General" sourceLinked="0"/>
        <c:majorTickMark val="out"/>
        <c:minorTickMark val="none"/>
        <c:tickLblPos val="nextTo"/>
        <c:spPr>
          <a:ln w="9360">
            <a:solidFill>
              <a:srgbClr val="878787"/>
            </a:solidFill>
            <a:round/>
          </a:ln>
        </c:spPr>
        <c:txPr>
          <a:bodyPr/>
          <a:lstStyle/>
          <a:p>
            <a:pPr>
              <a:defRPr b="1" sz="1000" spc="-1" strike="noStrike">
                <a:solidFill>
                  <a:srgbClr val="ff0000"/>
                </a:solidFill>
                <a:latin typeface="Calibri"/>
              </a:defRPr>
            </a:pPr>
          </a:p>
        </c:txPr>
        <c:crossAx val="16967239"/>
        <c:crosses val="autoZero"/>
        <c:crossBetween val="midCat"/>
        <c:majorUnit val="20"/>
        <c:minorUnit val="10"/>
      </c:valAx>
      <c:valAx>
        <c:axId val="45193805"/>
        <c:scaling>
          <c:logBase val="10"/>
          <c:orientation val="minMax"/>
        </c:scaling>
        <c:delete val="1"/>
        <c:axPos val="t"/>
        <c:numFmt formatCode="0" sourceLinked="1"/>
        <c:majorTickMark val="out"/>
        <c:minorTickMark val="none"/>
        <c:tickLblPos val="nextTo"/>
        <c:spPr>
          <a:ln w="9360">
            <a:solidFill>
              <a:srgbClr val="878787"/>
            </a:solidFill>
            <a:round/>
          </a:ln>
        </c:spPr>
        <c:txPr>
          <a:bodyPr/>
          <a:lstStyle/>
          <a:p>
            <a:pPr>
              <a:defRPr b="0" sz="1000" spc="-1" strike="noStrike">
                <a:solidFill>
                  <a:srgbClr val="000000"/>
                </a:solidFill>
                <a:latin typeface="Calibri"/>
              </a:defRPr>
            </a:pPr>
          </a:p>
        </c:txPr>
        <c:crossAx val="6692335"/>
        <c:crossBetween val="midCat"/>
      </c:valAx>
      <c:valAx>
        <c:axId val="6692335"/>
        <c:scaling>
          <c:orientation val="minMax"/>
          <c:max val="180"/>
          <c:min val="-180"/>
        </c:scaling>
        <c:delete val="0"/>
        <c:axPos val="r"/>
        <c:title>
          <c:tx>
            <c:rich>
              <a:bodyPr rot="-5400000"/>
              <a:lstStyle/>
              <a:p>
                <a:pPr>
                  <a:defRPr b="1" lang="en-US" sz="1000" spc="-1" strike="noStrike">
                    <a:solidFill>
                      <a:srgbClr val="000000"/>
                    </a:solidFill>
                    <a:latin typeface="Calibri"/>
                  </a:defRPr>
                </a:pPr>
                <a:r>
                  <a:rPr b="1" lang="en-US" sz="1000" spc="-1" strike="noStrike">
                    <a:solidFill>
                      <a:srgbClr val="000000"/>
                    </a:solidFill>
                    <a:latin typeface="Calibri"/>
                  </a:rPr>
                  <a:t>Phase Margin (deg)</a:t>
                </a:r>
              </a:p>
            </c:rich>
          </c:tx>
          <c:overlay val="0"/>
          <c:spPr>
            <a:noFill/>
            <a:ln w="0">
              <a:noFill/>
            </a:ln>
          </c:spPr>
        </c:title>
        <c:numFmt formatCode="General" sourceLinked="0"/>
        <c:majorTickMark val="out"/>
        <c:minorTickMark val="none"/>
        <c:tickLblPos val="nextTo"/>
        <c:spPr>
          <a:ln w="9360">
            <a:solidFill>
              <a:srgbClr val="878787"/>
            </a:solidFill>
            <a:round/>
          </a:ln>
        </c:spPr>
        <c:txPr>
          <a:bodyPr/>
          <a:lstStyle/>
          <a:p>
            <a:pPr>
              <a:defRPr b="1" sz="1000" spc="-1" strike="noStrike">
                <a:solidFill>
                  <a:srgbClr val="0d0d0d"/>
                </a:solidFill>
                <a:latin typeface="Calibri"/>
              </a:defRPr>
            </a:pPr>
          </a:p>
        </c:txPr>
        <c:crossAx val="45193805"/>
        <c:crosses val="max"/>
        <c:crossBetween val="midCat"/>
        <c:majorUnit val="90"/>
        <c:minorUnit val="45"/>
      </c:valAx>
      <c:spPr>
        <a:noFill/>
        <a:ln w="0">
          <a:noFill/>
        </a:ln>
      </c:spPr>
    </c:plotArea>
    <c:legend>
      <c:legendPos val="r"/>
      <c:legendEntry>
        <c:idx val="1"/>
        <c:delete val="1"/>
      </c:legendEntry>
      <c:legendEntry>
        <c:idx val="2"/>
        <c:delete val="1"/>
      </c:legendEntry>
      <c:legendEntry>
        <c:idx val="3"/>
        <c:delete val="1"/>
      </c:legendEntry>
      <c:legendEntry>
        <c:idx val="4"/>
        <c:delete val="1"/>
      </c:legendEntry>
      <c:legendEntry>
        <c:idx val="5"/>
        <c:delete val="1"/>
      </c:legendEntry>
      <c:layout>
        <c:manualLayout>
          <c:xMode val="edge"/>
          <c:yMode val="edge"/>
          <c:x val="0.613925365103712"/>
          <c:y val="0.00703810127999403"/>
          <c:w val="0.284975005846066"/>
          <c:h val="0.0796438656068465"/>
        </c:manualLayout>
      </c:layout>
      <c:overlay val="1"/>
      <c:spPr>
        <a:noFill/>
        <a:ln w="0">
          <a:noFill/>
        </a:ln>
      </c:spPr>
      <c:txPr>
        <a:bodyPr/>
        <a:lstStyle/>
        <a:p>
          <a:pPr>
            <a:defRPr b="0" sz="1000" spc="-1" strike="noStrike">
              <a:solidFill>
                <a:srgbClr val="000000"/>
              </a:solidFill>
              <a:latin typeface="Calibri"/>
            </a:defRPr>
          </a:pPr>
        </a:p>
      </c:txPr>
    </c:legend>
    <c:plotVisOnly val="1"/>
    <c:dispBlanksAs val="gap"/>
  </c:chart>
  <c:spPr>
    <a:solidFill>
      <a:srgbClr val="ffffff"/>
    </a:solidFill>
    <a:ln w="9360">
      <a:noFill/>
    </a:ln>
  </c:spPr>
  <c:userShapes r:id="rId1"/>
</c:chartSpace>
</file>

<file path=xl/charts/chart2.xml><?xml version="1.0" encoding="utf-8"?>
<c:chartSpace xmlns:c="http://schemas.openxmlformats.org/drawingml/2006/chart" xmlns:a="http://schemas.openxmlformats.org/drawingml/2006/main" xmlns:r="http://schemas.openxmlformats.org/officeDocument/2006/relationships">
  <c:lang val="en-US"/>
  <c:roundedCorners val="0"/>
  <c:chart>
    <c:title>
      <c:tx>
        <c:rich>
          <a:bodyPr rot="0"/>
          <a:lstStyle/>
          <a:p>
            <a:pPr>
              <a:defRPr b="1" lang="el-GR" sz="2400" spc="-1" strike="noStrike">
                <a:solidFill>
                  <a:srgbClr val="000000"/>
                </a:solidFill>
                <a:latin typeface="Calibri"/>
              </a:defRPr>
            </a:pPr>
            <a:r>
              <a:rPr b="1" lang="el-GR" sz="2400" spc="-1" strike="noStrike">
                <a:solidFill>
                  <a:srgbClr val="000000"/>
                </a:solidFill>
                <a:latin typeface="Calibri"/>
              </a:rPr>
              <a:t>η</a:t>
            </a:r>
          </a:p>
        </c:rich>
      </c:tx>
      <c:layout>
        <c:manualLayout>
          <c:xMode val="edge"/>
          <c:yMode val="edge"/>
          <c:x val="0.0923485653560043"/>
          <c:y val="0.00676579925650558"/>
        </c:manualLayout>
      </c:layout>
      <c:overlay val="0"/>
      <c:spPr>
        <a:noFill/>
        <a:ln w="0">
          <a:noFill/>
        </a:ln>
      </c:spPr>
    </c:title>
    <c:autoTitleDeleted val="0"/>
    <c:plotArea>
      <c:layout>
        <c:manualLayout>
          <c:layoutTarget val="inner"/>
          <c:xMode val="edge"/>
          <c:yMode val="edge"/>
          <c:x val="0.0943322706340772"/>
          <c:y val="0.127732342007435"/>
          <c:w val="0.821679064824655"/>
          <c:h val="0.749739776951673"/>
        </c:manualLayout>
      </c:layout>
      <c:scatterChart>
        <c:scatterStyle val="line"/>
        <c:varyColors val="0"/>
        <c:ser>
          <c:idx val="0"/>
          <c:order val="0"/>
          <c:tx>
            <c:strRef>
              <c:f>"Efficiency"</c:f>
              <c:strCache>
                <c:ptCount val="1"/>
                <c:pt idx="0">
                  <c:v>Efficiency</c:v>
                </c:pt>
              </c:strCache>
            </c:strRef>
          </c:tx>
          <c:spPr>
            <a:solidFill>
              <a:srgbClr val="0070c0"/>
            </a:solidFill>
            <a:ln w="28440">
              <a:solidFill>
                <a:srgbClr val="0070c0"/>
              </a:solidFill>
              <a:round/>
            </a:ln>
          </c:spPr>
          <c:marker>
            <c:symbol val="none"/>
          </c:marker>
          <c:dLbls>
            <c:txPr>
              <a:bodyPr wrap="square"/>
              <a:lstStyle/>
              <a:p>
                <a:pPr>
                  <a:defRPr b="0" sz="1000" spc="-1" strike="noStrike">
                    <a:solidFill>
                      <a:srgbClr val="000000"/>
                    </a:solidFill>
                    <a:latin typeface="Calibri"/>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xVal>
            <c:numRef>
              <c:f>Eff_vs_IOUT!$AZ$7:$AZ$325</c:f>
              <c:numCache>
                <c:formatCode>General</c:formatCode>
                <c:ptCount val="319"/>
                <c:pt idx="0">
                  <c:v>0</c:v>
                </c:pt>
                <c:pt idx="1">
                  <c:v>0.001</c:v>
                </c:pt>
                <c:pt idx="2">
                  <c:v>0.002</c:v>
                </c:pt>
                <c:pt idx="3">
                  <c:v>0.003</c:v>
                </c:pt>
                <c:pt idx="4">
                  <c:v>0.004</c:v>
                </c:pt>
                <c:pt idx="5">
                  <c:v>0.005</c:v>
                </c:pt>
                <c:pt idx="6">
                  <c:v>0.006</c:v>
                </c:pt>
                <c:pt idx="7">
                  <c:v>0.007</c:v>
                </c:pt>
                <c:pt idx="8">
                  <c:v>0.008</c:v>
                </c:pt>
                <c:pt idx="9">
                  <c:v>0.009</c:v>
                </c:pt>
                <c:pt idx="10">
                  <c:v>0.01</c:v>
                </c:pt>
                <c:pt idx="11">
                  <c:v>0.011</c:v>
                </c:pt>
                <c:pt idx="12">
                  <c:v>0.012</c:v>
                </c:pt>
                <c:pt idx="13">
                  <c:v>0.013</c:v>
                </c:pt>
                <c:pt idx="14">
                  <c:v>0.014</c:v>
                </c:pt>
                <c:pt idx="15">
                  <c:v>0.015</c:v>
                </c:pt>
                <c:pt idx="16">
                  <c:v>0.016</c:v>
                </c:pt>
                <c:pt idx="17">
                  <c:v>0.017</c:v>
                </c:pt>
                <c:pt idx="18">
                  <c:v>0.018</c:v>
                </c:pt>
                <c:pt idx="19">
                  <c:v>0.019</c:v>
                </c:pt>
                <c:pt idx="20">
                  <c:v>0.02</c:v>
                </c:pt>
                <c:pt idx="21">
                  <c:v>0.021</c:v>
                </c:pt>
                <c:pt idx="22">
                  <c:v>0.022</c:v>
                </c:pt>
                <c:pt idx="23">
                  <c:v>0.023</c:v>
                </c:pt>
                <c:pt idx="24">
                  <c:v>0.024</c:v>
                </c:pt>
                <c:pt idx="25">
                  <c:v>0.025</c:v>
                </c:pt>
                <c:pt idx="26">
                  <c:v>0.026</c:v>
                </c:pt>
                <c:pt idx="27">
                  <c:v>0.027</c:v>
                </c:pt>
                <c:pt idx="28">
                  <c:v>0.028</c:v>
                </c:pt>
                <c:pt idx="29">
                  <c:v>0.029</c:v>
                </c:pt>
                <c:pt idx="30">
                  <c:v>0.03</c:v>
                </c:pt>
                <c:pt idx="31">
                  <c:v>0.031</c:v>
                </c:pt>
                <c:pt idx="32">
                  <c:v>0.032</c:v>
                </c:pt>
                <c:pt idx="33">
                  <c:v>0.033</c:v>
                </c:pt>
                <c:pt idx="34">
                  <c:v>0.034</c:v>
                </c:pt>
                <c:pt idx="35">
                  <c:v>0.035</c:v>
                </c:pt>
                <c:pt idx="36">
                  <c:v>0.036</c:v>
                </c:pt>
                <c:pt idx="37">
                  <c:v>0.037</c:v>
                </c:pt>
                <c:pt idx="38">
                  <c:v>0.038</c:v>
                </c:pt>
                <c:pt idx="39">
                  <c:v>0.039</c:v>
                </c:pt>
                <c:pt idx="40">
                  <c:v>0.04</c:v>
                </c:pt>
                <c:pt idx="41">
                  <c:v>0.041</c:v>
                </c:pt>
                <c:pt idx="42">
                  <c:v>0.042</c:v>
                </c:pt>
                <c:pt idx="43">
                  <c:v>0.043</c:v>
                </c:pt>
                <c:pt idx="44">
                  <c:v>0.044</c:v>
                </c:pt>
                <c:pt idx="45">
                  <c:v>0.045</c:v>
                </c:pt>
                <c:pt idx="46">
                  <c:v>0.046</c:v>
                </c:pt>
                <c:pt idx="47">
                  <c:v>0.047</c:v>
                </c:pt>
                <c:pt idx="48">
                  <c:v>0.048</c:v>
                </c:pt>
                <c:pt idx="49">
                  <c:v>0.049</c:v>
                </c:pt>
                <c:pt idx="50">
                  <c:v>0.05</c:v>
                </c:pt>
                <c:pt idx="51">
                  <c:v>0.051</c:v>
                </c:pt>
                <c:pt idx="52">
                  <c:v>0.052</c:v>
                </c:pt>
                <c:pt idx="53">
                  <c:v>0.053</c:v>
                </c:pt>
                <c:pt idx="54">
                  <c:v>0.054</c:v>
                </c:pt>
                <c:pt idx="55">
                  <c:v>0.055</c:v>
                </c:pt>
                <c:pt idx="56">
                  <c:v>0.056</c:v>
                </c:pt>
                <c:pt idx="57">
                  <c:v>0.057</c:v>
                </c:pt>
                <c:pt idx="58">
                  <c:v>0.058</c:v>
                </c:pt>
                <c:pt idx="59">
                  <c:v>0.059</c:v>
                </c:pt>
                <c:pt idx="60">
                  <c:v>0.06</c:v>
                </c:pt>
                <c:pt idx="61">
                  <c:v>0.061</c:v>
                </c:pt>
                <c:pt idx="62">
                  <c:v>0.062</c:v>
                </c:pt>
                <c:pt idx="63">
                  <c:v>0.063</c:v>
                </c:pt>
                <c:pt idx="64">
                  <c:v>0.064</c:v>
                </c:pt>
                <c:pt idx="65">
                  <c:v>0.065</c:v>
                </c:pt>
                <c:pt idx="66">
                  <c:v>0.066</c:v>
                </c:pt>
                <c:pt idx="67">
                  <c:v>0.067</c:v>
                </c:pt>
                <c:pt idx="68">
                  <c:v>0.068</c:v>
                </c:pt>
                <c:pt idx="69">
                  <c:v>0.069</c:v>
                </c:pt>
                <c:pt idx="70">
                  <c:v>0.07</c:v>
                </c:pt>
                <c:pt idx="71">
                  <c:v>0.071</c:v>
                </c:pt>
                <c:pt idx="72">
                  <c:v>0.072</c:v>
                </c:pt>
                <c:pt idx="73">
                  <c:v>0.073</c:v>
                </c:pt>
                <c:pt idx="74">
                  <c:v>0.074</c:v>
                </c:pt>
                <c:pt idx="75">
                  <c:v>0.075</c:v>
                </c:pt>
                <c:pt idx="76">
                  <c:v>0.076</c:v>
                </c:pt>
                <c:pt idx="77">
                  <c:v>0.077</c:v>
                </c:pt>
                <c:pt idx="78">
                  <c:v>0.078</c:v>
                </c:pt>
                <c:pt idx="79">
                  <c:v>0.079</c:v>
                </c:pt>
                <c:pt idx="80">
                  <c:v>0.08</c:v>
                </c:pt>
                <c:pt idx="81">
                  <c:v>0.081</c:v>
                </c:pt>
                <c:pt idx="82">
                  <c:v>0.082</c:v>
                </c:pt>
                <c:pt idx="83">
                  <c:v>0.083</c:v>
                </c:pt>
                <c:pt idx="84">
                  <c:v>0.084</c:v>
                </c:pt>
                <c:pt idx="85">
                  <c:v>0.085</c:v>
                </c:pt>
                <c:pt idx="86">
                  <c:v>0.086</c:v>
                </c:pt>
                <c:pt idx="87">
                  <c:v>0.087</c:v>
                </c:pt>
                <c:pt idx="88">
                  <c:v>0.088</c:v>
                </c:pt>
                <c:pt idx="89">
                  <c:v>0.089</c:v>
                </c:pt>
                <c:pt idx="90">
                  <c:v>0.09</c:v>
                </c:pt>
                <c:pt idx="91">
                  <c:v>0.091</c:v>
                </c:pt>
                <c:pt idx="92">
                  <c:v>0.092</c:v>
                </c:pt>
                <c:pt idx="93">
                  <c:v>0.093</c:v>
                </c:pt>
                <c:pt idx="94">
                  <c:v>0.094</c:v>
                </c:pt>
                <c:pt idx="95">
                  <c:v>0.095</c:v>
                </c:pt>
                <c:pt idx="96">
                  <c:v>0.096</c:v>
                </c:pt>
                <c:pt idx="97">
                  <c:v>0.097</c:v>
                </c:pt>
                <c:pt idx="98">
                  <c:v>0.098</c:v>
                </c:pt>
                <c:pt idx="99">
                  <c:v>0.099</c:v>
                </c:pt>
                <c:pt idx="100">
                  <c:v>0.1</c:v>
                </c:pt>
                <c:pt idx="101">
                  <c:v>0.101</c:v>
                </c:pt>
                <c:pt idx="102">
                  <c:v>0.102</c:v>
                </c:pt>
                <c:pt idx="103">
                  <c:v>0.103</c:v>
                </c:pt>
                <c:pt idx="104">
                  <c:v>0.104</c:v>
                </c:pt>
                <c:pt idx="105">
                  <c:v>0.105</c:v>
                </c:pt>
                <c:pt idx="106">
                  <c:v>0.106</c:v>
                </c:pt>
                <c:pt idx="107">
                  <c:v>0.107</c:v>
                </c:pt>
                <c:pt idx="108">
                  <c:v>0.108</c:v>
                </c:pt>
                <c:pt idx="109">
                  <c:v>0.109</c:v>
                </c:pt>
                <c:pt idx="110">
                  <c:v>0.11</c:v>
                </c:pt>
                <c:pt idx="111">
                  <c:v>0.111</c:v>
                </c:pt>
                <c:pt idx="112">
                  <c:v>0.112</c:v>
                </c:pt>
                <c:pt idx="113">
                  <c:v>0.113</c:v>
                </c:pt>
                <c:pt idx="114">
                  <c:v>0.114</c:v>
                </c:pt>
                <c:pt idx="115">
                  <c:v>0.115</c:v>
                </c:pt>
                <c:pt idx="116">
                  <c:v>0.116</c:v>
                </c:pt>
                <c:pt idx="117">
                  <c:v>0.117</c:v>
                </c:pt>
                <c:pt idx="118">
                  <c:v>0.118</c:v>
                </c:pt>
                <c:pt idx="119">
                  <c:v>0.119</c:v>
                </c:pt>
                <c:pt idx="120">
                  <c:v>0.12</c:v>
                </c:pt>
                <c:pt idx="121">
                  <c:v>0.121</c:v>
                </c:pt>
                <c:pt idx="122">
                  <c:v>0.122</c:v>
                </c:pt>
                <c:pt idx="123">
                  <c:v>0.123</c:v>
                </c:pt>
                <c:pt idx="124">
                  <c:v>0.124</c:v>
                </c:pt>
                <c:pt idx="125">
                  <c:v>0.125</c:v>
                </c:pt>
                <c:pt idx="126">
                  <c:v>0.126</c:v>
                </c:pt>
                <c:pt idx="127">
                  <c:v>0.127</c:v>
                </c:pt>
                <c:pt idx="128">
                  <c:v>0.128</c:v>
                </c:pt>
                <c:pt idx="129">
                  <c:v>0.129</c:v>
                </c:pt>
                <c:pt idx="130">
                  <c:v>0.13</c:v>
                </c:pt>
                <c:pt idx="131">
                  <c:v>0.131</c:v>
                </c:pt>
                <c:pt idx="132">
                  <c:v>0.132</c:v>
                </c:pt>
                <c:pt idx="133">
                  <c:v>0.133</c:v>
                </c:pt>
                <c:pt idx="134">
                  <c:v>0.134</c:v>
                </c:pt>
                <c:pt idx="135">
                  <c:v>0.135</c:v>
                </c:pt>
                <c:pt idx="136">
                  <c:v>0.136</c:v>
                </c:pt>
                <c:pt idx="137">
                  <c:v>0.137</c:v>
                </c:pt>
                <c:pt idx="138">
                  <c:v>0.138</c:v>
                </c:pt>
                <c:pt idx="139">
                  <c:v>0.139</c:v>
                </c:pt>
                <c:pt idx="140">
                  <c:v>0.14</c:v>
                </c:pt>
                <c:pt idx="141">
                  <c:v>0.141</c:v>
                </c:pt>
                <c:pt idx="142">
                  <c:v>0.142</c:v>
                </c:pt>
                <c:pt idx="143">
                  <c:v>0.143</c:v>
                </c:pt>
                <c:pt idx="144">
                  <c:v>0.144</c:v>
                </c:pt>
                <c:pt idx="145">
                  <c:v>0.145</c:v>
                </c:pt>
                <c:pt idx="146">
                  <c:v>0.146</c:v>
                </c:pt>
                <c:pt idx="147">
                  <c:v>0.147</c:v>
                </c:pt>
                <c:pt idx="148">
                  <c:v>0.148</c:v>
                </c:pt>
                <c:pt idx="149">
                  <c:v>0.149</c:v>
                </c:pt>
                <c:pt idx="150">
                  <c:v>0.15</c:v>
                </c:pt>
                <c:pt idx="151">
                  <c:v>0.151</c:v>
                </c:pt>
                <c:pt idx="152">
                  <c:v>0.152</c:v>
                </c:pt>
                <c:pt idx="153">
                  <c:v>0.153</c:v>
                </c:pt>
                <c:pt idx="154">
                  <c:v>0.154</c:v>
                </c:pt>
                <c:pt idx="155">
                  <c:v>0.155</c:v>
                </c:pt>
                <c:pt idx="156">
                  <c:v>0.156</c:v>
                </c:pt>
                <c:pt idx="157">
                  <c:v>0.157</c:v>
                </c:pt>
                <c:pt idx="158">
                  <c:v>0.158</c:v>
                </c:pt>
                <c:pt idx="159">
                  <c:v>0.159</c:v>
                </c:pt>
                <c:pt idx="160">
                  <c:v>0.16</c:v>
                </c:pt>
                <c:pt idx="161">
                  <c:v>0.161</c:v>
                </c:pt>
                <c:pt idx="162">
                  <c:v>0.162</c:v>
                </c:pt>
                <c:pt idx="163">
                  <c:v>0.163</c:v>
                </c:pt>
                <c:pt idx="164">
                  <c:v>0.164</c:v>
                </c:pt>
                <c:pt idx="165">
                  <c:v>0.165</c:v>
                </c:pt>
                <c:pt idx="166">
                  <c:v>0.166</c:v>
                </c:pt>
                <c:pt idx="167">
                  <c:v>0.167</c:v>
                </c:pt>
                <c:pt idx="168">
                  <c:v>0.168</c:v>
                </c:pt>
                <c:pt idx="169">
                  <c:v>0.169</c:v>
                </c:pt>
                <c:pt idx="170">
                  <c:v>0.17</c:v>
                </c:pt>
                <c:pt idx="171">
                  <c:v>0.171</c:v>
                </c:pt>
                <c:pt idx="172">
                  <c:v>0.172</c:v>
                </c:pt>
                <c:pt idx="173">
                  <c:v>0.173</c:v>
                </c:pt>
                <c:pt idx="174">
                  <c:v>0.174</c:v>
                </c:pt>
                <c:pt idx="175">
                  <c:v>0.175</c:v>
                </c:pt>
                <c:pt idx="176">
                  <c:v>0.176</c:v>
                </c:pt>
                <c:pt idx="177">
                  <c:v>0.177</c:v>
                </c:pt>
                <c:pt idx="178">
                  <c:v>0.178</c:v>
                </c:pt>
                <c:pt idx="179">
                  <c:v>0.179</c:v>
                </c:pt>
                <c:pt idx="180">
                  <c:v>0.18</c:v>
                </c:pt>
                <c:pt idx="181">
                  <c:v>0.181</c:v>
                </c:pt>
                <c:pt idx="182">
                  <c:v>0.182</c:v>
                </c:pt>
                <c:pt idx="183">
                  <c:v>0.183</c:v>
                </c:pt>
                <c:pt idx="184">
                  <c:v>0.184</c:v>
                </c:pt>
                <c:pt idx="185">
                  <c:v>0.185</c:v>
                </c:pt>
                <c:pt idx="186">
                  <c:v>0.186</c:v>
                </c:pt>
                <c:pt idx="187">
                  <c:v>0.187</c:v>
                </c:pt>
                <c:pt idx="188">
                  <c:v>0.188</c:v>
                </c:pt>
                <c:pt idx="189">
                  <c:v>0.189</c:v>
                </c:pt>
                <c:pt idx="190">
                  <c:v>0.19</c:v>
                </c:pt>
                <c:pt idx="191">
                  <c:v>0.191</c:v>
                </c:pt>
                <c:pt idx="192">
                  <c:v>0.192</c:v>
                </c:pt>
                <c:pt idx="193">
                  <c:v>0.193</c:v>
                </c:pt>
                <c:pt idx="194">
                  <c:v>0.194</c:v>
                </c:pt>
                <c:pt idx="195">
                  <c:v>0.195</c:v>
                </c:pt>
                <c:pt idx="196">
                  <c:v>0.196</c:v>
                </c:pt>
                <c:pt idx="197">
                  <c:v>0.197</c:v>
                </c:pt>
                <c:pt idx="198">
                  <c:v>0.198</c:v>
                </c:pt>
                <c:pt idx="199">
                  <c:v>0.199</c:v>
                </c:pt>
                <c:pt idx="200">
                  <c:v>0.2</c:v>
                </c:pt>
                <c:pt idx="201">
                  <c:v>0.201</c:v>
                </c:pt>
                <c:pt idx="202">
                  <c:v>0.202</c:v>
                </c:pt>
                <c:pt idx="203">
                  <c:v>0.203</c:v>
                </c:pt>
                <c:pt idx="204">
                  <c:v>0.204</c:v>
                </c:pt>
                <c:pt idx="205">
                  <c:v>0.205</c:v>
                </c:pt>
                <c:pt idx="206">
                  <c:v>0.206</c:v>
                </c:pt>
                <c:pt idx="207">
                  <c:v>0.207</c:v>
                </c:pt>
                <c:pt idx="208">
                  <c:v>0.208</c:v>
                </c:pt>
                <c:pt idx="209">
                  <c:v>0.209</c:v>
                </c:pt>
                <c:pt idx="210">
                  <c:v>0.21</c:v>
                </c:pt>
                <c:pt idx="211">
                  <c:v>0.211</c:v>
                </c:pt>
                <c:pt idx="212">
                  <c:v>0.212</c:v>
                </c:pt>
                <c:pt idx="213">
                  <c:v>0.213</c:v>
                </c:pt>
                <c:pt idx="214">
                  <c:v>0.214</c:v>
                </c:pt>
                <c:pt idx="215">
                  <c:v>0.215</c:v>
                </c:pt>
                <c:pt idx="216">
                  <c:v>0.216</c:v>
                </c:pt>
                <c:pt idx="217">
                  <c:v>0.217</c:v>
                </c:pt>
                <c:pt idx="218">
                  <c:v>0.218</c:v>
                </c:pt>
                <c:pt idx="219">
                  <c:v>0.219</c:v>
                </c:pt>
                <c:pt idx="220">
                  <c:v>0.22</c:v>
                </c:pt>
                <c:pt idx="221">
                  <c:v>0.221</c:v>
                </c:pt>
                <c:pt idx="222">
                  <c:v>0.222</c:v>
                </c:pt>
                <c:pt idx="223">
                  <c:v>0.223</c:v>
                </c:pt>
                <c:pt idx="224">
                  <c:v>0.224</c:v>
                </c:pt>
                <c:pt idx="225">
                  <c:v>0.225</c:v>
                </c:pt>
                <c:pt idx="226">
                  <c:v>0.226</c:v>
                </c:pt>
                <c:pt idx="227">
                  <c:v>0.227</c:v>
                </c:pt>
                <c:pt idx="228">
                  <c:v>0.228</c:v>
                </c:pt>
                <c:pt idx="229">
                  <c:v>0.229</c:v>
                </c:pt>
                <c:pt idx="230">
                  <c:v>0.23</c:v>
                </c:pt>
                <c:pt idx="231">
                  <c:v>0.231</c:v>
                </c:pt>
                <c:pt idx="232">
                  <c:v>0.232</c:v>
                </c:pt>
                <c:pt idx="233">
                  <c:v>0.233</c:v>
                </c:pt>
                <c:pt idx="234">
                  <c:v>0.234</c:v>
                </c:pt>
                <c:pt idx="235">
                  <c:v>0.235</c:v>
                </c:pt>
                <c:pt idx="236">
                  <c:v>0.236</c:v>
                </c:pt>
                <c:pt idx="237">
                  <c:v>0.237</c:v>
                </c:pt>
                <c:pt idx="238">
                  <c:v>0.238</c:v>
                </c:pt>
                <c:pt idx="239">
                  <c:v>0.239</c:v>
                </c:pt>
                <c:pt idx="240">
                  <c:v>0.24</c:v>
                </c:pt>
                <c:pt idx="241">
                  <c:v>0.241</c:v>
                </c:pt>
                <c:pt idx="242">
                  <c:v>0.242</c:v>
                </c:pt>
                <c:pt idx="243">
                  <c:v>0.243</c:v>
                </c:pt>
                <c:pt idx="244">
                  <c:v>0.244</c:v>
                </c:pt>
                <c:pt idx="245">
                  <c:v>0.245</c:v>
                </c:pt>
                <c:pt idx="246">
                  <c:v>0.246</c:v>
                </c:pt>
                <c:pt idx="247">
                  <c:v>0.247</c:v>
                </c:pt>
                <c:pt idx="248">
                  <c:v>0.248</c:v>
                </c:pt>
                <c:pt idx="249">
                  <c:v>0.249</c:v>
                </c:pt>
                <c:pt idx="250">
                  <c:v>0.25</c:v>
                </c:pt>
                <c:pt idx="251">
                  <c:v>0.251</c:v>
                </c:pt>
                <c:pt idx="252">
                  <c:v>0.252</c:v>
                </c:pt>
                <c:pt idx="253">
                  <c:v>0.253</c:v>
                </c:pt>
                <c:pt idx="254">
                  <c:v>0.254</c:v>
                </c:pt>
                <c:pt idx="255">
                  <c:v>0.255</c:v>
                </c:pt>
                <c:pt idx="256">
                  <c:v>0.256</c:v>
                </c:pt>
                <c:pt idx="257">
                  <c:v>0.257</c:v>
                </c:pt>
                <c:pt idx="258">
                  <c:v>0.258</c:v>
                </c:pt>
                <c:pt idx="259">
                  <c:v>0.259</c:v>
                </c:pt>
                <c:pt idx="260">
                  <c:v>0.26</c:v>
                </c:pt>
                <c:pt idx="261">
                  <c:v>0.261</c:v>
                </c:pt>
                <c:pt idx="262">
                  <c:v>0.262</c:v>
                </c:pt>
                <c:pt idx="263">
                  <c:v>0.263</c:v>
                </c:pt>
                <c:pt idx="264">
                  <c:v>0.264</c:v>
                </c:pt>
                <c:pt idx="265">
                  <c:v>0.265</c:v>
                </c:pt>
                <c:pt idx="266">
                  <c:v>0.266</c:v>
                </c:pt>
                <c:pt idx="267">
                  <c:v>0.267</c:v>
                </c:pt>
                <c:pt idx="268">
                  <c:v>0.268</c:v>
                </c:pt>
                <c:pt idx="269">
                  <c:v>0.269</c:v>
                </c:pt>
                <c:pt idx="270">
                  <c:v>0.27</c:v>
                </c:pt>
                <c:pt idx="271">
                  <c:v>0.271</c:v>
                </c:pt>
                <c:pt idx="272">
                  <c:v>0.272</c:v>
                </c:pt>
                <c:pt idx="273">
                  <c:v>0.273</c:v>
                </c:pt>
                <c:pt idx="274">
                  <c:v>0.274</c:v>
                </c:pt>
                <c:pt idx="275">
                  <c:v>0.275</c:v>
                </c:pt>
                <c:pt idx="276">
                  <c:v>0.276</c:v>
                </c:pt>
                <c:pt idx="277">
                  <c:v>0.277</c:v>
                </c:pt>
                <c:pt idx="278">
                  <c:v>0.278</c:v>
                </c:pt>
                <c:pt idx="279">
                  <c:v>0.279</c:v>
                </c:pt>
                <c:pt idx="280">
                  <c:v>0.28</c:v>
                </c:pt>
                <c:pt idx="281">
                  <c:v>0.281</c:v>
                </c:pt>
                <c:pt idx="282">
                  <c:v>0.282</c:v>
                </c:pt>
                <c:pt idx="283">
                  <c:v>0.283</c:v>
                </c:pt>
                <c:pt idx="284">
                  <c:v>0.284</c:v>
                </c:pt>
                <c:pt idx="285">
                  <c:v>0.285</c:v>
                </c:pt>
                <c:pt idx="286">
                  <c:v>0.286</c:v>
                </c:pt>
                <c:pt idx="287">
                  <c:v>0.287</c:v>
                </c:pt>
                <c:pt idx="288">
                  <c:v>0.288</c:v>
                </c:pt>
                <c:pt idx="289">
                  <c:v>0.289</c:v>
                </c:pt>
                <c:pt idx="290">
                  <c:v>0.29</c:v>
                </c:pt>
                <c:pt idx="291">
                  <c:v>0.291</c:v>
                </c:pt>
                <c:pt idx="292">
                  <c:v>0.292</c:v>
                </c:pt>
                <c:pt idx="293">
                  <c:v>0.293</c:v>
                </c:pt>
                <c:pt idx="294">
                  <c:v>0.294</c:v>
                </c:pt>
                <c:pt idx="295">
                  <c:v>0.295</c:v>
                </c:pt>
                <c:pt idx="296">
                  <c:v>0.296</c:v>
                </c:pt>
                <c:pt idx="297">
                  <c:v>0.297</c:v>
                </c:pt>
                <c:pt idx="298">
                  <c:v>0.298</c:v>
                </c:pt>
                <c:pt idx="299">
                  <c:v>0.299</c:v>
                </c:pt>
                <c:pt idx="300">
                  <c:v>0.3</c:v>
                </c:pt>
                <c:pt idx="301">
                  <c:v>0.301</c:v>
                </c:pt>
                <c:pt idx="302">
                  <c:v>0.302</c:v>
                </c:pt>
                <c:pt idx="303">
                  <c:v>0.303</c:v>
                </c:pt>
                <c:pt idx="304">
                  <c:v>0.304</c:v>
                </c:pt>
                <c:pt idx="305">
                  <c:v>0.305</c:v>
                </c:pt>
                <c:pt idx="306">
                  <c:v>0.306</c:v>
                </c:pt>
                <c:pt idx="307">
                  <c:v>0.307</c:v>
                </c:pt>
                <c:pt idx="308">
                  <c:v>0.308</c:v>
                </c:pt>
                <c:pt idx="309">
                  <c:v>0.309</c:v>
                </c:pt>
                <c:pt idx="310">
                  <c:v>0.31</c:v>
                </c:pt>
                <c:pt idx="311">
                  <c:v>0.311</c:v>
                </c:pt>
                <c:pt idx="312">
                  <c:v>0.312</c:v>
                </c:pt>
                <c:pt idx="313">
                  <c:v>0.313</c:v>
                </c:pt>
                <c:pt idx="314">
                  <c:v>0.314</c:v>
                </c:pt>
                <c:pt idx="315">
                  <c:v>0.315</c:v>
                </c:pt>
                <c:pt idx="316">
                  <c:v>0.316</c:v>
                </c:pt>
                <c:pt idx="317">
                  <c:v>0.317</c:v>
                </c:pt>
                <c:pt idx="318">
                  <c:v>0.318</c:v>
                </c:pt>
              </c:numCache>
            </c:numRef>
          </c:xVal>
          <c:yVal>
            <c:numRef>
              <c:f>Eff_vs_IOUT!$CA$7:$CA$325</c:f>
              <c:numCache>
                <c:formatCode>General</c:formatCode>
                <c:ptCount val="319"/>
                <c:pt idx="0">
                  <c:v>0</c:v>
                </c:pt>
                <c:pt idx="1">
                  <c:v>7.30675216284292</c:v>
                </c:pt>
                <c:pt idx="2">
                  <c:v>13.4874392742724</c:v>
                </c:pt>
                <c:pt idx="3">
                  <c:v>18.7832338814092</c:v>
                </c:pt>
                <c:pt idx="4">
                  <c:v>23.3711394524902</c:v>
                </c:pt>
                <c:pt idx="5">
                  <c:v>27.3839487871724</c:v>
                </c:pt>
                <c:pt idx="6">
                  <c:v>30.9232205535476</c:v>
                </c:pt>
                <c:pt idx="7">
                  <c:v>34.0679456682978</c:v>
                </c:pt>
                <c:pt idx="8">
                  <c:v>36.8804823961861</c:v>
                </c:pt>
                <c:pt idx="9">
                  <c:v>39.410713143969</c:v>
                </c:pt>
                <c:pt idx="10">
                  <c:v>41.69901455728</c:v>
                </c:pt>
                <c:pt idx="11">
                  <c:v>43.778418008206</c:v>
                </c:pt>
                <c:pt idx="12">
                  <c:v>45.6762066507759</c:v>
                </c:pt>
                <c:pt idx="13">
                  <c:v>47.4151132735591</c:v>
                </c:pt>
                <c:pt idx="14">
                  <c:v>49.0142306770364</c:v>
                </c:pt>
                <c:pt idx="15">
                  <c:v>50.4897119506284</c:v>
                </c:pt>
                <c:pt idx="16">
                  <c:v>51.8553151106274</c:v>
                </c:pt>
                <c:pt idx="17">
                  <c:v>53.1228310059333</c:v>
                </c:pt>
                <c:pt idx="18">
                  <c:v>54.3024226684566</c:v>
                </c:pt>
                <c:pt idx="19">
                  <c:v>55.4028967725376</c:v>
                </c:pt>
                <c:pt idx="20">
                  <c:v>56.4319225355181</c:v>
                </c:pt>
                <c:pt idx="21">
                  <c:v>57.3962095586907</c:v>
                </c:pt>
                <c:pt idx="22">
                  <c:v>58.3016533200983</c:v>
                </c:pt>
                <c:pt idx="23">
                  <c:v>59.1534549807522</c:v>
                </c:pt>
                <c:pt idx="24">
                  <c:v>59.9562206430243</c:v>
                </c:pt>
                <c:pt idx="25">
                  <c:v>60.7140440578551</c:v>
                </c:pt>
                <c:pt idx="26">
                  <c:v>61.4305759131244</c:v>
                </c:pt>
                <c:pt idx="27">
                  <c:v>62.1090821759557</c:v>
                </c:pt>
                <c:pt idx="28">
                  <c:v>62.7524934543696</c:v>
                </c:pt>
                <c:pt idx="29">
                  <c:v>63.3634469505207</c:v>
                </c:pt>
                <c:pt idx="30">
                  <c:v>63.9443222708884</c:v>
                </c:pt>
                <c:pt idx="31">
                  <c:v>64.4972721177005</c:v>
                </c:pt>
                <c:pt idx="32">
                  <c:v>65.0242486952435</c:v>
                </c:pt>
                <c:pt idx="33">
                  <c:v>65.5270265130923</c:v>
                </c:pt>
                <c:pt idx="34">
                  <c:v>66.0072221469997</c:v>
                </c:pt>
                <c:pt idx="35">
                  <c:v>66.4663114206315</c:v>
                </c:pt>
                <c:pt idx="36">
                  <c:v>66.9056443924644</c:v>
                </c:pt>
                <c:pt idx="37">
                  <c:v>67.3264584680871</c:v>
                </c:pt>
                <c:pt idx="38">
                  <c:v>67.7298899058391</c:v>
                </c:pt>
                <c:pt idx="39">
                  <c:v>68.116983940838</c:v>
                </c:pt>
                <c:pt idx="40">
                  <c:v>68.4887037171262</c:v>
                </c:pt>
                <c:pt idx="41">
                  <c:v>68.8459381884691</c:v>
                </c:pt>
                <c:pt idx="42">
                  <c:v>69.1895091240947</c:v>
                </c:pt>
                <c:pt idx="43">
                  <c:v>69.5201773354629</c:v>
                </c:pt>
                <c:pt idx="44">
                  <c:v>69.790067241325</c:v>
                </c:pt>
                <c:pt idx="45">
                  <c:v>70.0952775011675</c:v>
                </c:pt>
                <c:pt idx="46">
                  <c:v>70.3894418309336</c:v>
                </c:pt>
                <c:pt idx="47">
                  <c:v>70.6731299932144</c:v>
                </c:pt>
                <c:pt idx="48">
                  <c:v>70.9468731560555</c:v>
                </c:pt>
                <c:pt idx="49">
                  <c:v>71.2111671062865</c:v>
                </c:pt>
                <c:pt idx="50">
                  <c:v>71.4664751470648</c:v>
                </c:pt>
                <c:pt idx="51">
                  <c:v>71.7132307152551</c:v>
                </c:pt>
                <c:pt idx="52">
                  <c:v>71.9518397497482</c:v>
                </c:pt>
                <c:pt idx="53">
                  <c:v>72.1826828379369</c:v>
                </c:pt>
                <c:pt idx="54">
                  <c:v>72.4061171642195</c:v>
                </c:pt>
                <c:pt idx="55">
                  <c:v>72.6224782815116</c:v>
                </c:pt>
                <c:pt idx="56">
                  <c:v>72.8320817242424</c:v>
                </c:pt>
                <c:pt idx="57">
                  <c:v>73.0352244791405</c:v>
                </c:pt>
                <c:pt idx="58">
                  <c:v>73.2321863282255</c:v>
                </c:pt>
                <c:pt idx="59">
                  <c:v>73.4232310767744</c:v>
                </c:pt>
                <c:pt idx="60">
                  <c:v>73.608607677595</c:v>
                </c:pt>
                <c:pt idx="61">
                  <c:v>73.7885512616797</c:v>
                </c:pt>
                <c:pt idx="62">
                  <c:v>73.9632840842112</c:v>
                </c:pt>
                <c:pt idx="63">
                  <c:v>74.1330163939202</c:v>
                </c:pt>
                <c:pt idx="64">
                  <c:v>74.2979472329449</c:v>
                </c:pt>
                <c:pt idx="65">
                  <c:v>74.4582651735883</c:v>
                </c:pt>
                <c:pt idx="66">
                  <c:v>74.614148997706</c:v>
                </c:pt>
                <c:pt idx="67">
                  <c:v>74.7657683238698</c:v>
                </c:pt>
                <c:pt idx="68">
                  <c:v>74.9132841869305</c:v>
                </c:pt>
                <c:pt idx="69">
                  <c:v>75.0568495741435</c:v>
                </c:pt>
                <c:pt idx="70">
                  <c:v>75.1966099216075</c:v>
                </c:pt>
                <c:pt idx="71">
                  <c:v>75.3327035744018</c:v>
                </c:pt>
                <c:pt idx="72">
                  <c:v>75.4652622134833</c:v>
                </c:pt>
                <c:pt idx="73">
                  <c:v>75.5944112521096</c:v>
                </c:pt>
                <c:pt idx="74">
                  <c:v>75.7202702042974</c:v>
                </c:pt>
                <c:pt idx="75">
                  <c:v>75.8429530275904</c:v>
                </c:pt>
                <c:pt idx="76">
                  <c:v>75.962568442203</c:v>
                </c:pt>
                <c:pt idx="77">
                  <c:v>76.0792202284171</c:v>
                </c:pt>
                <c:pt idx="78">
                  <c:v>76.1930075039423</c:v>
                </c:pt>
                <c:pt idx="79">
                  <c:v>76.3040249827961</c:v>
                </c:pt>
                <c:pt idx="80">
                  <c:v>76.4123632171257</c:v>
                </c:pt>
                <c:pt idx="81">
                  <c:v>76.5181088232671</c:v>
                </c:pt>
                <c:pt idx="82">
                  <c:v>76.6213446932293</c:v>
                </c:pt>
                <c:pt idx="83">
                  <c:v>76.7221501926868</c:v>
                </c:pt>
                <c:pt idx="84">
                  <c:v>76.8206013464741</c:v>
                </c:pt>
                <c:pt idx="85">
                  <c:v>76.9167710124938</c:v>
                </c:pt>
                <c:pt idx="86">
                  <c:v>77.0107290448731</c:v>
                </c:pt>
                <c:pt idx="87">
                  <c:v>77.102542447137</c:v>
                </c:pt>
                <c:pt idx="88">
                  <c:v>77.1922755161033</c:v>
                </c:pt>
                <c:pt idx="89">
                  <c:v>77.2799899771477</c:v>
                </c:pt>
                <c:pt idx="90">
                  <c:v>77.3657451114392</c:v>
                </c:pt>
                <c:pt idx="91">
                  <c:v>77.4495978756936</c:v>
                </c:pt>
                <c:pt idx="92">
                  <c:v>77.5316030149556</c:v>
                </c:pt>
                <c:pt idx="93">
                  <c:v>77.6118131688771</c:v>
                </c:pt>
                <c:pt idx="94">
                  <c:v>77.6902789719259</c:v>
                </c:pt>
                <c:pt idx="95">
                  <c:v>77.7670491479252</c:v>
                </c:pt>
                <c:pt idx="96">
                  <c:v>77.8421705992939</c:v>
                </c:pt>
                <c:pt idx="97">
                  <c:v>77.9156884913321</c:v>
                </c:pt>
                <c:pt idx="98">
                  <c:v>77.9876463318695</c:v>
                </c:pt>
                <c:pt idx="99">
                  <c:v>78.0580860465709</c:v>
                </c:pt>
                <c:pt idx="100">
                  <c:v>78.1270480501734</c:v>
                </c:pt>
                <c:pt idx="101">
                  <c:v>78.1945713139093</c:v>
                </c:pt>
                <c:pt idx="102">
                  <c:v>78.2606934293505</c:v>
                </c:pt>
                <c:pt idx="103">
                  <c:v>78.3254506688945</c:v>
                </c:pt>
                <c:pt idx="104">
                  <c:v>78.3888780430958</c:v>
                </c:pt>
                <c:pt idx="105">
                  <c:v>78.4510093550336</c:v>
                </c:pt>
                <c:pt idx="106">
                  <c:v>78.5118772518924</c:v>
                </c:pt>
                <c:pt idx="107">
                  <c:v>78.5715132739212</c:v>
                </c:pt>
                <c:pt idx="108">
                  <c:v>78.6299479009254</c:v>
                </c:pt>
                <c:pt idx="109">
                  <c:v>78.6872105964349</c:v>
                </c:pt>
                <c:pt idx="110">
                  <c:v>78.7433298496833</c:v>
                </c:pt>
                <c:pt idx="111">
                  <c:v>78.7983332155233</c:v>
                </c:pt>
                <c:pt idx="112">
                  <c:v>78.8522473523958</c:v>
                </c:pt>
                <c:pt idx="113">
                  <c:v>78.9050980584628</c:v>
                </c:pt>
                <c:pt idx="114">
                  <c:v>78.9569103060067</c:v>
                </c:pt>
                <c:pt idx="115">
                  <c:v>79.0077082741918</c:v>
                </c:pt>
                <c:pt idx="116">
                  <c:v>79.0575153802791</c:v>
                </c:pt>
                <c:pt idx="117">
                  <c:v>79.1063543093787</c:v>
                </c:pt>
                <c:pt idx="118">
                  <c:v>79.1542470428182</c:v>
                </c:pt>
                <c:pt idx="119">
                  <c:v>79.2012148852033</c:v>
                </c:pt>
                <c:pt idx="120">
                  <c:v>79.2472784902384</c:v>
                </c:pt>
                <c:pt idx="121">
                  <c:v>79.2924578853754</c:v>
                </c:pt>
                <c:pt idx="122">
                  <c:v>79.3367724953495</c:v>
                </c:pt>
                <c:pt idx="123">
                  <c:v>79.3802411646625</c:v>
                </c:pt>
                <c:pt idx="124">
                  <c:v>79.4228821790675</c:v>
                </c:pt>
                <c:pt idx="125">
                  <c:v>79.4647132861048</c:v>
                </c:pt>
                <c:pt idx="126">
                  <c:v>79.5057517147405</c:v>
                </c:pt>
                <c:pt idx="127">
                  <c:v>79.5460141941501</c:v>
                </c:pt>
                <c:pt idx="128">
                  <c:v>79.5855169716928</c:v>
                </c:pt>
                <c:pt idx="129">
                  <c:v>79.6242758301145</c:v>
                </c:pt>
                <c:pt idx="130">
                  <c:v>79.6623061040205</c:v>
                </c:pt>
                <c:pt idx="131">
                  <c:v>79.6996226956514</c:v>
                </c:pt>
                <c:pt idx="132">
                  <c:v>79.7362400899974</c:v>
                </c:pt>
                <c:pt idx="133">
                  <c:v>79.7721723692837</c:v>
                </c:pt>
                <c:pt idx="134">
                  <c:v>79.807433226856</c:v>
                </c:pt>
                <c:pt idx="135">
                  <c:v>79.8420359804963</c:v>
                </c:pt>
                <c:pt idx="136">
                  <c:v>79.8759935851947</c:v>
                </c:pt>
                <c:pt idx="137">
                  <c:v>79.9093186454039</c:v>
                </c:pt>
                <c:pt idx="138">
                  <c:v>79.9420234268009</c:v>
                </c:pt>
                <c:pt idx="139">
                  <c:v>79.9741198675774</c:v>
                </c:pt>
                <c:pt idx="140">
                  <c:v>80.0056195892826</c:v>
                </c:pt>
                <c:pt idx="141">
                  <c:v>80.036533907238</c:v>
                </c:pt>
                <c:pt idx="142">
                  <c:v>80.0668738405433</c:v>
                </c:pt>
                <c:pt idx="143">
                  <c:v>80.0966501216935</c:v>
                </c:pt>
                <c:pt idx="144">
                  <c:v>80.1258732058233</c:v>
                </c:pt>
                <c:pt idx="145">
                  <c:v>80.1545532795962</c:v>
                </c:pt>
                <c:pt idx="146">
                  <c:v>80.1827002697538</c:v>
                </c:pt>
                <c:pt idx="147">
                  <c:v>80.2103238513412</c:v>
                </c:pt>
                <c:pt idx="148">
                  <c:v>80.2374334556214</c:v>
                </c:pt>
                <c:pt idx="149">
                  <c:v>80.2640382776935</c:v>
                </c:pt>
                <c:pt idx="150">
                  <c:v>80.2901472838265</c:v>
                </c:pt>
                <c:pt idx="151">
                  <c:v>80.3157692185225</c:v>
                </c:pt>
                <c:pt idx="152">
                  <c:v>80.3409126113192</c:v>
                </c:pt>
                <c:pt idx="153">
                  <c:v>80.3655857833437</c:v>
                </c:pt>
                <c:pt idx="154">
                  <c:v>80.3897968536286</c:v>
                </c:pt>
                <c:pt idx="155">
                  <c:v>80.4135537451993</c:v>
                </c:pt>
                <c:pt idx="156">
                  <c:v>80.4368641909429</c:v>
                </c:pt>
                <c:pt idx="157">
                  <c:v>80.4597357392678</c:v>
                </c:pt>
                <c:pt idx="158">
                  <c:v>80.4821757595618</c:v>
                </c:pt>
                <c:pt idx="159">
                  <c:v>80.5041914474584</c:v>
                </c:pt>
                <c:pt idx="160">
                  <c:v>80.5257898299177</c:v>
                </c:pt>
                <c:pt idx="161">
                  <c:v>80.5469777701307</c:v>
                </c:pt>
                <c:pt idx="162">
                  <c:v>80.567761972253</c:v>
                </c:pt>
                <c:pt idx="163">
                  <c:v>80.588148985976</c:v>
                </c:pt>
                <c:pt idx="164">
                  <c:v>80.6081452109405</c:v>
                </c:pt>
                <c:pt idx="165">
                  <c:v>80.627756901001</c:v>
                </c:pt>
                <c:pt idx="166">
                  <c:v>80.6469901683445</c:v>
                </c:pt>
                <c:pt idx="167">
                  <c:v>80.665850987471</c:v>
                </c:pt>
                <c:pt idx="168">
                  <c:v>80.6843451990409</c:v>
                </c:pt>
                <c:pt idx="169">
                  <c:v>80.7024785135932</c:v>
                </c:pt>
                <c:pt idx="170">
                  <c:v>80.7202565151417</c:v>
                </c:pt>
                <c:pt idx="171">
                  <c:v>80.7376846646519</c:v>
                </c:pt>
                <c:pt idx="172">
                  <c:v>80.7547683034042</c:v>
                </c:pt>
                <c:pt idx="173">
                  <c:v>80.771512656247</c:v>
                </c:pt>
                <c:pt idx="174">
                  <c:v>80.7879228347456</c:v>
                </c:pt>
                <c:pt idx="175">
                  <c:v>80.8040038402279</c:v>
                </c:pt>
                <c:pt idx="176">
                  <c:v>80.8197605667336</c:v>
                </c:pt>
                <c:pt idx="177">
                  <c:v>80.8351978038688</c:v>
                </c:pt>
                <c:pt idx="178">
                  <c:v>80.8503202395702</c:v>
                </c:pt>
                <c:pt idx="179">
                  <c:v>80.8651324627818</c:v>
                </c:pt>
                <c:pt idx="180">
                  <c:v>80.8796389660481</c:v>
                </c:pt>
                <c:pt idx="181">
                  <c:v>80.8938441480252</c:v>
                </c:pt>
                <c:pt idx="182">
                  <c:v>80.9077523159152</c:v>
                </c:pt>
                <c:pt idx="183">
                  <c:v>80.9213676878244</c:v>
                </c:pt>
                <c:pt idx="184">
                  <c:v>80.9346943950494</c:v>
                </c:pt>
                <c:pt idx="185">
                  <c:v>80.9477364842926</c:v>
                </c:pt>
                <c:pt idx="186">
                  <c:v>80.9604979198115</c:v>
                </c:pt>
                <c:pt idx="187">
                  <c:v>80.9729825855016</c:v>
                </c:pt>
                <c:pt idx="188">
                  <c:v>80.985194286917</c:v>
                </c:pt>
                <c:pt idx="189">
                  <c:v>80.9971367532307</c:v>
                </c:pt>
                <c:pt idx="190">
                  <c:v>81.0088136391362</c:v>
                </c:pt>
                <c:pt idx="191">
                  <c:v>81.0202285266921</c:v>
                </c:pt>
                <c:pt idx="192">
                  <c:v>81.0313849271134</c:v>
                </c:pt>
                <c:pt idx="193">
                  <c:v>81.0422862825086</c:v>
                </c:pt>
                <c:pt idx="194">
                  <c:v>81.0529359675674</c:v>
                </c:pt>
                <c:pt idx="195">
                  <c:v>81.0633372911986</c:v>
                </c:pt>
                <c:pt idx="196">
                  <c:v>81.0734934981199</c:v>
                </c:pt>
                <c:pt idx="197">
                  <c:v>81.0834077704036</c:v>
                </c:pt>
                <c:pt idx="198">
                  <c:v>81.093083228976</c:v>
                </c:pt>
                <c:pt idx="199">
                  <c:v>81.1025229350752</c:v>
                </c:pt>
                <c:pt idx="200">
                  <c:v>81.1117298916671</c:v>
                </c:pt>
                <c:pt idx="201">
                  <c:v>81.1207070448214</c:v>
                </c:pt>
                <c:pt idx="202">
                  <c:v>81.1294572850486</c:v>
                </c:pt>
                <c:pt idx="203">
                  <c:v>81.1379834485999</c:v>
                </c:pt>
                <c:pt idx="204">
                  <c:v>81.1462883187307</c:v>
                </c:pt>
                <c:pt idx="205">
                  <c:v>81.1543746269287</c:v>
                </c:pt>
                <c:pt idx="206">
                  <c:v>81.1622450541087</c:v>
                </c:pt>
                <c:pt idx="207">
                  <c:v>81.1699022317736</c:v>
                </c:pt>
                <c:pt idx="208">
                  <c:v>81.177348743145</c:v>
                </c:pt>
                <c:pt idx="209">
                  <c:v>81.1845871242614</c:v>
                </c:pt>
                <c:pt idx="210">
                  <c:v>81.1916198650474</c:v>
                </c:pt>
                <c:pt idx="211">
                  <c:v>81.1984494103545</c:v>
                </c:pt>
                <c:pt idx="212">
                  <c:v>81.2050781609726</c:v>
                </c:pt>
                <c:pt idx="213">
                  <c:v>81.2115084746157</c:v>
                </c:pt>
                <c:pt idx="214">
                  <c:v>81.2177426668807</c:v>
                </c:pt>
                <c:pt idx="215">
                  <c:v>81.2237830121805</c:v>
                </c:pt>
                <c:pt idx="216">
                  <c:v>81.229631744653</c:v>
                </c:pt>
                <c:pt idx="217">
                  <c:v>81.2352910590463</c:v>
                </c:pt>
                <c:pt idx="218">
                  <c:v>81.2407631115797</c:v>
                </c:pt>
                <c:pt idx="219">
                  <c:v>81.2460500207835</c:v>
                </c:pt>
                <c:pt idx="220">
                  <c:v>81.2511538683162</c:v>
                </c:pt>
                <c:pt idx="221">
                  <c:v>81.2560766997608</c:v>
                </c:pt>
                <c:pt idx="222">
                  <c:v>81.2608205254005</c:v>
                </c:pt>
                <c:pt idx="223">
                  <c:v>81.2653873209749</c:v>
                </c:pt>
                <c:pt idx="224">
                  <c:v>81.2697790284162</c:v>
                </c:pt>
                <c:pt idx="225">
                  <c:v>81.2739975565677</c:v>
                </c:pt>
                <c:pt idx="226">
                  <c:v>81.2780447818829</c:v>
                </c:pt>
                <c:pt idx="227">
                  <c:v>81.2819225491078</c:v>
                </c:pt>
                <c:pt idx="228">
                  <c:v>81.2856326719462</c:v>
                </c:pt>
                <c:pt idx="229">
                  <c:v>81.2891769337076</c:v>
                </c:pt>
                <c:pt idx="230">
                  <c:v>81.2925570879397</c:v>
                </c:pt>
                <c:pt idx="231">
                  <c:v>81.2957748590447</c:v>
                </c:pt>
                <c:pt idx="232">
                  <c:v>81.2988319428812</c:v>
                </c:pt>
                <c:pt idx="233">
                  <c:v>81.3017300073499</c:v>
                </c:pt>
                <c:pt idx="234">
                  <c:v>81.3044706929666</c:v>
                </c:pt>
                <c:pt idx="235">
                  <c:v>81.30705561342</c:v>
                </c:pt>
                <c:pt idx="236">
                  <c:v>81.3094863561162</c:v>
                </c:pt>
                <c:pt idx="237">
                  <c:v>81.311764482711</c:v>
                </c:pt>
                <c:pt idx="238">
                  <c:v>81.3138915296277</c:v>
                </c:pt>
                <c:pt idx="239">
                  <c:v>81.315869008564</c:v>
                </c:pt>
                <c:pt idx="240">
                  <c:v>81.3176984069858</c:v>
                </c:pt>
                <c:pt idx="241">
                  <c:v>81.3193811886099</c:v>
                </c:pt>
                <c:pt idx="242">
                  <c:v>81.3209187938747</c:v>
                </c:pt>
                <c:pt idx="243">
                  <c:v>81.3223126404002</c:v>
                </c:pt>
                <c:pt idx="244">
                  <c:v>81.323564123437</c:v>
                </c:pt>
                <c:pt idx="245">
                  <c:v>81.3246746163049</c:v>
                </c:pt>
                <c:pt idx="246">
                  <c:v>81.325645470821</c:v>
                </c:pt>
                <c:pt idx="247">
                  <c:v>81.3264780177181</c:v>
                </c:pt>
                <c:pt idx="248">
                  <c:v>81.3271735670534</c:v>
                </c:pt>
                <c:pt idx="249">
                  <c:v>81.3277334086078</c:v>
                </c:pt>
                <c:pt idx="250">
                  <c:v>81.3281588122757</c:v>
                </c:pt>
                <c:pt idx="251">
                  <c:v>81.328451028446</c:v>
                </c:pt>
                <c:pt idx="252">
                  <c:v>81.3286112883751</c:v>
                </c:pt>
                <c:pt idx="253">
                  <c:v>81.3286408045504</c:v>
                </c:pt>
                <c:pt idx="254">
                  <c:v>81.3285407710458</c:v>
                </c:pt>
                <c:pt idx="255">
                  <c:v>81.32831236387</c:v>
                </c:pt>
                <c:pt idx="256">
                  <c:v>81.3279567413061</c:v>
                </c:pt>
                <c:pt idx="257">
                  <c:v>81.3274750442438</c:v>
                </c:pt>
                <c:pt idx="258">
                  <c:v>81.3268683965043</c:v>
                </c:pt>
                <c:pt idx="259">
                  <c:v>81.3261379051579</c:v>
                </c:pt>
                <c:pt idx="260">
                  <c:v>81.325284660835</c:v>
                </c:pt>
                <c:pt idx="261">
                  <c:v>81.3243097380295</c:v>
                </c:pt>
                <c:pt idx="262">
                  <c:v>81.323214195396</c:v>
                </c:pt>
                <c:pt idx="263">
                  <c:v>81.3219990760402</c:v>
                </c:pt>
                <c:pt idx="264">
                  <c:v>81.3206654078038</c:v>
                </c:pt>
                <c:pt idx="265">
                  <c:v>81.3192142035418</c:v>
                </c:pt>
                <c:pt idx="266">
                  <c:v>81.317646461395</c:v>
                </c:pt>
                <c:pt idx="267">
                  <c:v>81.3159631650562</c:v>
                </c:pt>
                <c:pt idx="268">
                  <c:v>81.3141652840306</c:v>
                </c:pt>
                <c:pt idx="269">
                  <c:v>81.3122537738907</c:v>
                </c:pt>
                <c:pt idx="270">
                  <c:v>81.3102295765255</c:v>
                </c:pt>
                <c:pt idx="271">
                  <c:v>81.3080936203852</c:v>
                </c:pt>
                <c:pt idx="272">
                  <c:v>81.3058468207197</c:v>
                </c:pt>
                <c:pt idx="273">
                  <c:v>81.3034900798126</c:v>
                </c:pt>
                <c:pt idx="274">
                  <c:v>81.3010242872106</c:v>
                </c:pt>
                <c:pt idx="275">
                  <c:v>81.2984503199472</c:v>
                </c:pt>
                <c:pt idx="276">
                  <c:v>81.2957690427622</c:v>
                </c:pt>
                <c:pt idx="277">
                  <c:v>81.2929813083174</c:v>
                </c:pt>
                <c:pt idx="278">
                  <c:v>81.290087957406</c:v>
                </c:pt>
                <c:pt idx="279">
                  <c:v>81.2870898191596</c:v>
                </c:pt>
                <c:pt idx="280">
                  <c:v>81.2839877112497</c:v>
                </c:pt>
                <c:pt idx="281">
                  <c:v>81.2807824400856</c:v>
                </c:pt>
                <c:pt idx="282">
                  <c:v>81.2774748010077</c:v>
                </c:pt>
                <c:pt idx="283">
                  <c:v>81.2740655784779</c:v>
                </c:pt>
                <c:pt idx="284">
                  <c:v>81.2705555462649</c:v>
                </c:pt>
                <c:pt idx="285">
                  <c:v>81.2669454676266</c:v>
                </c:pt>
                <c:pt idx="286">
                  <c:v>81.2632360954884</c:v>
                </c:pt>
                <c:pt idx="287">
                  <c:v>81.2594281726184</c:v>
                </c:pt>
                <c:pt idx="288">
                  <c:v>81.2555224317981</c:v>
                </c:pt>
                <c:pt idx="289">
                  <c:v>81.2515195959909</c:v>
                </c:pt>
                <c:pt idx="290">
                  <c:v>81.2474203785064</c:v>
                </c:pt>
                <c:pt idx="291">
                  <c:v>81.2432254831618</c:v>
                </c:pt>
                <c:pt idx="292">
                  <c:v>81.23893560444</c:v>
                </c:pt>
                <c:pt idx="293">
                  <c:v>81.2345514276443</c:v>
                </c:pt>
                <c:pt idx="294">
                  <c:v>81.230073629051</c:v>
                </c:pt>
                <c:pt idx="295">
                  <c:v>81.2255028760576</c:v>
                </c:pt>
                <c:pt idx="296">
                  <c:v>81.2208398273295</c:v>
                </c:pt>
                <c:pt idx="297">
                  <c:v>81.2160851329427</c:v>
                </c:pt>
                <c:pt idx="298">
                  <c:v>81.2112394345248</c:v>
                </c:pt>
                <c:pt idx="299">
                  <c:v>81.206303365392</c:v>
                </c:pt>
                <c:pt idx="300">
                  <c:v>81.2012775506847</c:v>
                </c:pt>
                <c:pt idx="301">
                  <c:v>81.1961626074999</c:v>
                </c:pt>
                <c:pt idx="302">
                  <c:v>81.190959145021</c:v>
                </c:pt>
                <c:pt idx="303">
                  <c:v>81.1856677646451</c:v>
                </c:pt>
                <c:pt idx="304">
                  <c:v>81.1802890601085</c:v>
                </c:pt>
                <c:pt idx="305">
                  <c:v>81.1748236176087</c:v>
                </c:pt>
                <c:pt idx="306">
                  <c:v>81.1692720159253</c:v>
                </c:pt>
                <c:pt idx="307">
                  <c:v>81.1636348265378</c:v>
                </c:pt>
                <c:pt idx="308">
                  <c:v>81.1579126137414</c:v>
                </c:pt>
                <c:pt idx="309">
                  <c:v>81.1521059347608</c:v>
                </c:pt>
                <c:pt idx="310">
                  <c:v>81.1462153398615</c:v>
                </c:pt>
                <c:pt idx="311">
                  <c:v>81.1402413724597</c:v>
                </c:pt>
                <c:pt idx="312">
                  <c:v>81.1341845692293</c:v>
                </c:pt>
                <c:pt idx="313">
                  <c:v>81.1280454602075</c:v>
                </c:pt>
                <c:pt idx="314">
                  <c:v>81.1218245688983</c:v>
                </c:pt>
                <c:pt idx="315">
                  <c:v>81.1155224123742</c:v>
                </c:pt>
                <c:pt idx="316">
                  <c:v>81.1091395013759</c:v>
                </c:pt>
                <c:pt idx="317">
                  <c:v>81.1026763404098</c:v>
                </c:pt>
                <c:pt idx="318">
                  <c:v>81.096133427845</c:v>
                </c:pt>
              </c:numCache>
            </c:numRef>
          </c:yVal>
          <c:smooth val="0"/>
        </c:ser>
        <c:axId val="59321994"/>
        <c:axId val="27343520"/>
      </c:scatterChart>
      <c:scatterChart>
        <c:scatterStyle val="line"/>
        <c:varyColors val="0"/>
        <c:ser>
          <c:idx val="1"/>
          <c:order val="1"/>
          <c:tx>
            <c:strRef>
              <c:f>"IC Temperature"</c:f>
              <c:strCache>
                <c:ptCount val="1"/>
                <c:pt idx="0">
                  <c:v>IC Temperature</c:v>
                </c:pt>
              </c:strCache>
            </c:strRef>
          </c:tx>
          <c:spPr>
            <a:solidFill>
              <a:srgbClr val="ff0000"/>
            </a:solidFill>
            <a:ln w="28440">
              <a:solidFill>
                <a:srgbClr val="ff0000"/>
              </a:solidFill>
              <a:round/>
            </a:ln>
          </c:spPr>
          <c:marker>
            <c:symbol val="none"/>
          </c:marker>
          <c:dLbls>
            <c:txPr>
              <a:bodyPr wrap="square"/>
              <a:lstStyle/>
              <a:p>
                <a:pPr>
                  <a:defRPr b="0" sz="1000" spc="-1" strike="noStrike">
                    <a:solidFill>
                      <a:srgbClr val="000000"/>
                    </a:solidFill>
                    <a:latin typeface="Calibri"/>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xVal>
            <c:numRef>
              <c:f>Eff_vs_IOUT!$AZ$7:$AZ$325</c:f>
              <c:numCache>
                <c:formatCode>General</c:formatCode>
                <c:ptCount val="319"/>
                <c:pt idx="0">
                  <c:v>0</c:v>
                </c:pt>
                <c:pt idx="1">
                  <c:v>0.001</c:v>
                </c:pt>
                <c:pt idx="2">
                  <c:v>0.002</c:v>
                </c:pt>
                <c:pt idx="3">
                  <c:v>0.003</c:v>
                </c:pt>
                <c:pt idx="4">
                  <c:v>0.004</c:v>
                </c:pt>
                <c:pt idx="5">
                  <c:v>0.005</c:v>
                </c:pt>
                <c:pt idx="6">
                  <c:v>0.006</c:v>
                </c:pt>
                <c:pt idx="7">
                  <c:v>0.007</c:v>
                </c:pt>
                <c:pt idx="8">
                  <c:v>0.008</c:v>
                </c:pt>
                <c:pt idx="9">
                  <c:v>0.009</c:v>
                </c:pt>
                <c:pt idx="10">
                  <c:v>0.01</c:v>
                </c:pt>
                <c:pt idx="11">
                  <c:v>0.011</c:v>
                </c:pt>
                <c:pt idx="12">
                  <c:v>0.012</c:v>
                </c:pt>
                <c:pt idx="13">
                  <c:v>0.013</c:v>
                </c:pt>
                <c:pt idx="14">
                  <c:v>0.014</c:v>
                </c:pt>
                <c:pt idx="15">
                  <c:v>0.015</c:v>
                </c:pt>
                <c:pt idx="16">
                  <c:v>0.016</c:v>
                </c:pt>
                <c:pt idx="17">
                  <c:v>0.017</c:v>
                </c:pt>
                <c:pt idx="18">
                  <c:v>0.018</c:v>
                </c:pt>
                <c:pt idx="19">
                  <c:v>0.019</c:v>
                </c:pt>
                <c:pt idx="20">
                  <c:v>0.02</c:v>
                </c:pt>
                <c:pt idx="21">
                  <c:v>0.021</c:v>
                </c:pt>
                <c:pt idx="22">
                  <c:v>0.022</c:v>
                </c:pt>
                <c:pt idx="23">
                  <c:v>0.023</c:v>
                </c:pt>
                <c:pt idx="24">
                  <c:v>0.024</c:v>
                </c:pt>
                <c:pt idx="25">
                  <c:v>0.025</c:v>
                </c:pt>
                <c:pt idx="26">
                  <c:v>0.026</c:v>
                </c:pt>
                <c:pt idx="27">
                  <c:v>0.027</c:v>
                </c:pt>
                <c:pt idx="28">
                  <c:v>0.028</c:v>
                </c:pt>
                <c:pt idx="29">
                  <c:v>0.029</c:v>
                </c:pt>
                <c:pt idx="30">
                  <c:v>0.03</c:v>
                </c:pt>
                <c:pt idx="31">
                  <c:v>0.031</c:v>
                </c:pt>
                <c:pt idx="32">
                  <c:v>0.032</c:v>
                </c:pt>
                <c:pt idx="33">
                  <c:v>0.033</c:v>
                </c:pt>
                <c:pt idx="34">
                  <c:v>0.034</c:v>
                </c:pt>
                <c:pt idx="35">
                  <c:v>0.035</c:v>
                </c:pt>
                <c:pt idx="36">
                  <c:v>0.036</c:v>
                </c:pt>
                <c:pt idx="37">
                  <c:v>0.037</c:v>
                </c:pt>
                <c:pt idx="38">
                  <c:v>0.038</c:v>
                </c:pt>
                <c:pt idx="39">
                  <c:v>0.039</c:v>
                </c:pt>
                <c:pt idx="40">
                  <c:v>0.04</c:v>
                </c:pt>
                <c:pt idx="41">
                  <c:v>0.041</c:v>
                </c:pt>
                <c:pt idx="42">
                  <c:v>0.042</c:v>
                </c:pt>
                <c:pt idx="43">
                  <c:v>0.043</c:v>
                </c:pt>
                <c:pt idx="44">
                  <c:v>0.044</c:v>
                </c:pt>
                <c:pt idx="45">
                  <c:v>0.045</c:v>
                </c:pt>
                <c:pt idx="46">
                  <c:v>0.046</c:v>
                </c:pt>
                <c:pt idx="47">
                  <c:v>0.047</c:v>
                </c:pt>
                <c:pt idx="48">
                  <c:v>0.048</c:v>
                </c:pt>
                <c:pt idx="49">
                  <c:v>0.049</c:v>
                </c:pt>
                <c:pt idx="50">
                  <c:v>0.05</c:v>
                </c:pt>
                <c:pt idx="51">
                  <c:v>0.051</c:v>
                </c:pt>
                <c:pt idx="52">
                  <c:v>0.052</c:v>
                </c:pt>
                <c:pt idx="53">
                  <c:v>0.053</c:v>
                </c:pt>
                <c:pt idx="54">
                  <c:v>0.054</c:v>
                </c:pt>
                <c:pt idx="55">
                  <c:v>0.055</c:v>
                </c:pt>
                <c:pt idx="56">
                  <c:v>0.056</c:v>
                </c:pt>
                <c:pt idx="57">
                  <c:v>0.057</c:v>
                </c:pt>
                <c:pt idx="58">
                  <c:v>0.058</c:v>
                </c:pt>
                <c:pt idx="59">
                  <c:v>0.059</c:v>
                </c:pt>
                <c:pt idx="60">
                  <c:v>0.06</c:v>
                </c:pt>
                <c:pt idx="61">
                  <c:v>0.061</c:v>
                </c:pt>
                <c:pt idx="62">
                  <c:v>0.062</c:v>
                </c:pt>
                <c:pt idx="63">
                  <c:v>0.063</c:v>
                </c:pt>
                <c:pt idx="64">
                  <c:v>0.064</c:v>
                </c:pt>
                <c:pt idx="65">
                  <c:v>0.065</c:v>
                </c:pt>
                <c:pt idx="66">
                  <c:v>0.066</c:v>
                </c:pt>
                <c:pt idx="67">
                  <c:v>0.067</c:v>
                </c:pt>
                <c:pt idx="68">
                  <c:v>0.068</c:v>
                </c:pt>
                <c:pt idx="69">
                  <c:v>0.069</c:v>
                </c:pt>
                <c:pt idx="70">
                  <c:v>0.07</c:v>
                </c:pt>
                <c:pt idx="71">
                  <c:v>0.071</c:v>
                </c:pt>
                <c:pt idx="72">
                  <c:v>0.072</c:v>
                </c:pt>
                <c:pt idx="73">
                  <c:v>0.073</c:v>
                </c:pt>
                <c:pt idx="74">
                  <c:v>0.074</c:v>
                </c:pt>
                <c:pt idx="75">
                  <c:v>0.075</c:v>
                </c:pt>
                <c:pt idx="76">
                  <c:v>0.076</c:v>
                </c:pt>
                <c:pt idx="77">
                  <c:v>0.077</c:v>
                </c:pt>
                <c:pt idx="78">
                  <c:v>0.078</c:v>
                </c:pt>
                <c:pt idx="79">
                  <c:v>0.079</c:v>
                </c:pt>
                <c:pt idx="80">
                  <c:v>0.08</c:v>
                </c:pt>
                <c:pt idx="81">
                  <c:v>0.081</c:v>
                </c:pt>
                <c:pt idx="82">
                  <c:v>0.082</c:v>
                </c:pt>
                <c:pt idx="83">
                  <c:v>0.083</c:v>
                </c:pt>
                <c:pt idx="84">
                  <c:v>0.084</c:v>
                </c:pt>
                <c:pt idx="85">
                  <c:v>0.085</c:v>
                </c:pt>
                <c:pt idx="86">
                  <c:v>0.086</c:v>
                </c:pt>
                <c:pt idx="87">
                  <c:v>0.087</c:v>
                </c:pt>
                <c:pt idx="88">
                  <c:v>0.088</c:v>
                </c:pt>
                <c:pt idx="89">
                  <c:v>0.089</c:v>
                </c:pt>
                <c:pt idx="90">
                  <c:v>0.09</c:v>
                </c:pt>
                <c:pt idx="91">
                  <c:v>0.091</c:v>
                </c:pt>
                <c:pt idx="92">
                  <c:v>0.092</c:v>
                </c:pt>
                <c:pt idx="93">
                  <c:v>0.093</c:v>
                </c:pt>
                <c:pt idx="94">
                  <c:v>0.094</c:v>
                </c:pt>
                <c:pt idx="95">
                  <c:v>0.095</c:v>
                </c:pt>
                <c:pt idx="96">
                  <c:v>0.096</c:v>
                </c:pt>
                <c:pt idx="97">
                  <c:v>0.097</c:v>
                </c:pt>
                <c:pt idx="98">
                  <c:v>0.098</c:v>
                </c:pt>
                <c:pt idx="99">
                  <c:v>0.099</c:v>
                </c:pt>
                <c:pt idx="100">
                  <c:v>0.1</c:v>
                </c:pt>
                <c:pt idx="101">
                  <c:v>0.101</c:v>
                </c:pt>
                <c:pt idx="102">
                  <c:v>0.102</c:v>
                </c:pt>
                <c:pt idx="103">
                  <c:v>0.103</c:v>
                </c:pt>
                <c:pt idx="104">
                  <c:v>0.104</c:v>
                </c:pt>
                <c:pt idx="105">
                  <c:v>0.105</c:v>
                </c:pt>
                <c:pt idx="106">
                  <c:v>0.106</c:v>
                </c:pt>
                <c:pt idx="107">
                  <c:v>0.107</c:v>
                </c:pt>
                <c:pt idx="108">
                  <c:v>0.108</c:v>
                </c:pt>
                <c:pt idx="109">
                  <c:v>0.109</c:v>
                </c:pt>
                <c:pt idx="110">
                  <c:v>0.11</c:v>
                </c:pt>
                <c:pt idx="111">
                  <c:v>0.111</c:v>
                </c:pt>
                <c:pt idx="112">
                  <c:v>0.112</c:v>
                </c:pt>
                <c:pt idx="113">
                  <c:v>0.113</c:v>
                </c:pt>
                <c:pt idx="114">
                  <c:v>0.114</c:v>
                </c:pt>
                <c:pt idx="115">
                  <c:v>0.115</c:v>
                </c:pt>
                <c:pt idx="116">
                  <c:v>0.116</c:v>
                </c:pt>
                <c:pt idx="117">
                  <c:v>0.117</c:v>
                </c:pt>
                <c:pt idx="118">
                  <c:v>0.118</c:v>
                </c:pt>
                <c:pt idx="119">
                  <c:v>0.119</c:v>
                </c:pt>
                <c:pt idx="120">
                  <c:v>0.12</c:v>
                </c:pt>
                <c:pt idx="121">
                  <c:v>0.121</c:v>
                </c:pt>
                <c:pt idx="122">
                  <c:v>0.122</c:v>
                </c:pt>
                <c:pt idx="123">
                  <c:v>0.123</c:v>
                </c:pt>
                <c:pt idx="124">
                  <c:v>0.124</c:v>
                </c:pt>
                <c:pt idx="125">
                  <c:v>0.125</c:v>
                </c:pt>
                <c:pt idx="126">
                  <c:v>0.126</c:v>
                </c:pt>
                <c:pt idx="127">
                  <c:v>0.127</c:v>
                </c:pt>
                <c:pt idx="128">
                  <c:v>0.128</c:v>
                </c:pt>
                <c:pt idx="129">
                  <c:v>0.129</c:v>
                </c:pt>
                <c:pt idx="130">
                  <c:v>0.13</c:v>
                </c:pt>
                <c:pt idx="131">
                  <c:v>0.131</c:v>
                </c:pt>
                <c:pt idx="132">
                  <c:v>0.132</c:v>
                </c:pt>
                <c:pt idx="133">
                  <c:v>0.133</c:v>
                </c:pt>
                <c:pt idx="134">
                  <c:v>0.134</c:v>
                </c:pt>
                <c:pt idx="135">
                  <c:v>0.135</c:v>
                </c:pt>
                <c:pt idx="136">
                  <c:v>0.136</c:v>
                </c:pt>
                <c:pt idx="137">
                  <c:v>0.137</c:v>
                </c:pt>
                <c:pt idx="138">
                  <c:v>0.138</c:v>
                </c:pt>
                <c:pt idx="139">
                  <c:v>0.139</c:v>
                </c:pt>
                <c:pt idx="140">
                  <c:v>0.14</c:v>
                </c:pt>
                <c:pt idx="141">
                  <c:v>0.141</c:v>
                </c:pt>
                <c:pt idx="142">
                  <c:v>0.142</c:v>
                </c:pt>
                <c:pt idx="143">
                  <c:v>0.143</c:v>
                </c:pt>
                <c:pt idx="144">
                  <c:v>0.144</c:v>
                </c:pt>
                <c:pt idx="145">
                  <c:v>0.145</c:v>
                </c:pt>
                <c:pt idx="146">
                  <c:v>0.146</c:v>
                </c:pt>
                <c:pt idx="147">
                  <c:v>0.147</c:v>
                </c:pt>
                <c:pt idx="148">
                  <c:v>0.148</c:v>
                </c:pt>
                <c:pt idx="149">
                  <c:v>0.149</c:v>
                </c:pt>
                <c:pt idx="150">
                  <c:v>0.15</c:v>
                </c:pt>
                <c:pt idx="151">
                  <c:v>0.151</c:v>
                </c:pt>
                <c:pt idx="152">
                  <c:v>0.152</c:v>
                </c:pt>
                <c:pt idx="153">
                  <c:v>0.153</c:v>
                </c:pt>
                <c:pt idx="154">
                  <c:v>0.154</c:v>
                </c:pt>
                <c:pt idx="155">
                  <c:v>0.155</c:v>
                </c:pt>
                <c:pt idx="156">
                  <c:v>0.156</c:v>
                </c:pt>
                <c:pt idx="157">
                  <c:v>0.157</c:v>
                </c:pt>
                <c:pt idx="158">
                  <c:v>0.158</c:v>
                </c:pt>
                <c:pt idx="159">
                  <c:v>0.159</c:v>
                </c:pt>
                <c:pt idx="160">
                  <c:v>0.16</c:v>
                </c:pt>
                <c:pt idx="161">
                  <c:v>0.161</c:v>
                </c:pt>
                <c:pt idx="162">
                  <c:v>0.162</c:v>
                </c:pt>
                <c:pt idx="163">
                  <c:v>0.163</c:v>
                </c:pt>
                <c:pt idx="164">
                  <c:v>0.164</c:v>
                </c:pt>
                <c:pt idx="165">
                  <c:v>0.165</c:v>
                </c:pt>
                <c:pt idx="166">
                  <c:v>0.166</c:v>
                </c:pt>
                <c:pt idx="167">
                  <c:v>0.167</c:v>
                </c:pt>
                <c:pt idx="168">
                  <c:v>0.168</c:v>
                </c:pt>
                <c:pt idx="169">
                  <c:v>0.169</c:v>
                </c:pt>
                <c:pt idx="170">
                  <c:v>0.17</c:v>
                </c:pt>
                <c:pt idx="171">
                  <c:v>0.171</c:v>
                </c:pt>
                <c:pt idx="172">
                  <c:v>0.172</c:v>
                </c:pt>
                <c:pt idx="173">
                  <c:v>0.173</c:v>
                </c:pt>
                <c:pt idx="174">
                  <c:v>0.174</c:v>
                </c:pt>
                <c:pt idx="175">
                  <c:v>0.175</c:v>
                </c:pt>
                <c:pt idx="176">
                  <c:v>0.176</c:v>
                </c:pt>
                <c:pt idx="177">
                  <c:v>0.177</c:v>
                </c:pt>
                <c:pt idx="178">
                  <c:v>0.178</c:v>
                </c:pt>
                <c:pt idx="179">
                  <c:v>0.179</c:v>
                </c:pt>
                <c:pt idx="180">
                  <c:v>0.18</c:v>
                </c:pt>
                <c:pt idx="181">
                  <c:v>0.181</c:v>
                </c:pt>
                <c:pt idx="182">
                  <c:v>0.182</c:v>
                </c:pt>
                <c:pt idx="183">
                  <c:v>0.183</c:v>
                </c:pt>
                <c:pt idx="184">
                  <c:v>0.184</c:v>
                </c:pt>
                <c:pt idx="185">
                  <c:v>0.185</c:v>
                </c:pt>
                <c:pt idx="186">
                  <c:v>0.186</c:v>
                </c:pt>
                <c:pt idx="187">
                  <c:v>0.187</c:v>
                </c:pt>
                <c:pt idx="188">
                  <c:v>0.188</c:v>
                </c:pt>
                <c:pt idx="189">
                  <c:v>0.189</c:v>
                </c:pt>
                <c:pt idx="190">
                  <c:v>0.19</c:v>
                </c:pt>
                <c:pt idx="191">
                  <c:v>0.191</c:v>
                </c:pt>
                <c:pt idx="192">
                  <c:v>0.192</c:v>
                </c:pt>
                <c:pt idx="193">
                  <c:v>0.193</c:v>
                </c:pt>
                <c:pt idx="194">
                  <c:v>0.194</c:v>
                </c:pt>
                <c:pt idx="195">
                  <c:v>0.195</c:v>
                </c:pt>
                <c:pt idx="196">
                  <c:v>0.196</c:v>
                </c:pt>
                <c:pt idx="197">
                  <c:v>0.197</c:v>
                </c:pt>
                <c:pt idx="198">
                  <c:v>0.198</c:v>
                </c:pt>
                <c:pt idx="199">
                  <c:v>0.199</c:v>
                </c:pt>
                <c:pt idx="200">
                  <c:v>0.2</c:v>
                </c:pt>
                <c:pt idx="201">
                  <c:v>0.201</c:v>
                </c:pt>
                <c:pt idx="202">
                  <c:v>0.202</c:v>
                </c:pt>
                <c:pt idx="203">
                  <c:v>0.203</c:v>
                </c:pt>
                <c:pt idx="204">
                  <c:v>0.204</c:v>
                </c:pt>
                <c:pt idx="205">
                  <c:v>0.205</c:v>
                </c:pt>
                <c:pt idx="206">
                  <c:v>0.206</c:v>
                </c:pt>
                <c:pt idx="207">
                  <c:v>0.207</c:v>
                </c:pt>
                <c:pt idx="208">
                  <c:v>0.208</c:v>
                </c:pt>
                <c:pt idx="209">
                  <c:v>0.209</c:v>
                </c:pt>
                <c:pt idx="210">
                  <c:v>0.21</c:v>
                </c:pt>
                <c:pt idx="211">
                  <c:v>0.211</c:v>
                </c:pt>
                <c:pt idx="212">
                  <c:v>0.212</c:v>
                </c:pt>
                <c:pt idx="213">
                  <c:v>0.213</c:v>
                </c:pt>
                <c:pt idx="214">
                  <c:v>0.214</c:v>
                </c:pt>
                <c:pt idx="215">
                  <c:v>0.215</c:v>
                </c:pt>
                <c:pt idx="216">
                  <c:v>0.216</c:v>
                </c:pt>
                <c:pt idx="217">
                  <c:v>0.217</c:v>
                </c:pt>
                <c:pt idx="218">
                  <c:v>0.218</c:v>
                </c:pt>
                <c:pt idx="219">
                  <c:v>0.219</c:v>
                </c:pt>
                <c:pt idx="220">
                  <c:v>0.22</c:v>
                </c:pt>
                <c:pt idx="221">
                  <c:v>0.221</c:v>
                </c:pt>
                <c:pt idx="222">
                  <c:v>0.222</c:v>
                </c:pt>
                <c:pt idx="223">
                  <c:v>0.223</c:v>
                </c:pt>
                <c:pt idx="224">
                  <c:v>0.224</c:v>
                </c:pt>
                <c:pt idx="225">
                  <c:v>0.225</c:v>
                </c:pt>
                <c:pt idx="226">
                  <c:v>0.226</c:v>
                </c:pt>
                <c:pt idx="227">
                  <c:v>0.227</c:v>
                </c:pt>
                <c:pt idx="228">
                  <c:v>0.228</c:v>
                </c:pt>
                <c:pt idx="229">
                  <c:v>0.229</c:v>
                </c:pt>
                <c:pt idx="230">
                  <c:v>0.23</c:v>
                </c:pt>
                <c:pt idx="231">
                  <c:v>0.231</c:v>
                </c:pt>
                <c:pt idx="232">
                  <c:v>0.232</c:v>
                </c:pt>
                <c:pt idx="233">
                  <c:v>0.233</c:v>
                </c:pt>
                <c:pt idx="234">
                  <c:v>0.234</c:v>
                </c:pt>
                <c:pt idx="235">
                  <c:v>0.235</c:v>
                </c:pt>
                <c:pt idx="236">
                  <c:v>0.236</c:v>
                </c:pt>
                <c:pt idx="237">
                  <c:v>0.237</c:v>
                </c:pt>
                <c:pt idx="238">
                  <c:v>0.238</c:v>
                </c:pt>
                <c:pt idx="239">
                  <c:v>0.239</c:v>
                </c:pt>
                <c:pt idx="240">
                  <c:v>0.24</c:v>
                </c:pt>
                <c:pt idx="241">
                  <c:v>0.241</c:v>
                </c:pt>
                <c:pt idx="242">
                  <c:v>0.242</c:v>
                </c:pt>
                <c:pt idx="243">
                  <c:v>0.243</c:v>
                </c:pt>
                <c:pt idx="244">
                  <c:v>0.244</c:v>
                </c:pt>
                <c:pt idx="245">
                  <c:v>0.245</c:v>
                </c:pt>
                <c:pt idx="246">
                  <c:v>0.246</c:v>
                </c:pt>
                <c:pt idx="247">
                  <c:v>0.247</c:v>
                </c:pt>
                <c:pt idx="248">
                  <c:v>0.248</c:v>
                </c:pt>
                <c:pt idx="249">
                  <c:v>0.249</c:v>
                </c:pt>
                <c:pt idx="250">
                  <c:v>0.25</c:v>
                </c:pt>
                <c:pt idx="251">
                  <c:v>0.251</c:v>
                </c:pt>
                <c:pt idx="252">
                  <c:v>0.252</c:v>
                </c:pt>
                <c:pt idx="253">
                  <c:v>0.253</c:v>
                </c:pt>
                <c:pt idx="254">
                  <c:v>0.254</c:v>
                </c:pt>
                <c:pt idx="255">
                  <c:v>0.255</c:v>
                </c:pt>
                <c:pt idx="256">
                  <c:v>0.256</c:v>
                </c:pt>
                <c:pt idx="257">
                  <c:v>0.257</c:v>
                </c:pt>
                <c:pt idx="258">
                  <c:v>0.258</c:v>
                </c:pt>
                <c:pt idx="259">
                  <c:v>0.259</c:v>
                </c:pt>
                <c:pt idx="260">
                  <c:v>0.26</c:v>
                </c:pt>
                <c:pt idx="261">
                  <c:v>0.261</c:v>
                </c:pt>
                <c:pt idx="262">
                  <c:v>0.262</c:v>
                </c:pt>
                <c:pt idx="263">
                  <c:v>0.263</c:v>
                </c:pt>
                <c:pt idx="264">
                  <c:v>0.264</c:v>
                </c:pt>
                <c:pt idx="265">
                  <c:v>0.265</c:v>
                </c:pt>
                <c:pt idx="266">
                  <c:v>0.266</c:v>
                </c:pt>
                <c:pt idx="267">
                  <c:v>0.267</c:v>
                </c:pt>
                <c:pt idx="268">
                  <c:v>0.268</c:v>
                </c:pt>
                <c:pt idx="269">
                  <c:v>0.269</c:v>
                </c:pt>
                <c:pt idx="270">
                  <c:v>0.27</c:v>
                </c:pt>
                <c:pt idx="271">
                  <c:v>0.271</c:v>
                </c:pt>
                <c:pt idx="272">
                  <c:v>0.272</c:v>
                </c:pt>
                <c:pt idx="273">
                  <c:v>0.273</c:v>
                </c:pt>
                <c:pt idx="274">
                  <c:v>0.274</c:v>
                </c:pt>
                <c:pt idx="275">
                  <c:v>0.275</c:v>
                </c:pt>
                <c:pt idx="276">
                  <c:v>0.276</c:v>
                </c:pt>
                <c:pt idx="277">
                  <c:v>0.277</c:v>
                </c:pt>
                <c:pt idx="278">
                  <c:v>0.278</c:v>
                </c:pt>
                <c:pt idx="279">
                  <c:v>0.279</c:v>
                </c:pt>
                <c:pt idx="280">
                  <c:v>0.28</c:v>
                </c:pt>
                <c:pt idx="281">
                  <c:v>0.281</c:v>
                </c:pt>
                <c:pt idx="282">
                  <c:v>0.282</c:v>
                </c:pt>
                <c:pt idx="283">
                  <c:v>0.283</c:v>
                </c:pt>
                <c:pt idx="284">
                  <c:v>0.284</c:v>
                </c:pt>
                <c:pt idx="285">
                  <c:v>0.285</c:v>
                </c:pt>
                <c:pt idx="286">
                  <c:v>0.286</c:v>
                </c:pt>
                <c:pt idx="287">
                  <c:v>0.287</c:v>
                </c:pt>
                <c:pt idx="288">
                  <c:v>0.288</c:v>
                </c:pt>
                <c:pt idx="289">
                  <c:v>0.289</c:v>
                </c:pt>
                <c:pt idx="290">
                  <c:v>0.29</c:v>
                </c:pt>
                <c:pt idx="291">
                  <c:v>0.291</c:v>
                </c:pt>
                <c:pt idx="292">
                  <c:v>0.292</c:v>
                </c:pt>
                <c:pt idx="293">
                  <c:v>0.293</c:v>
                </c:pt>
                <c:pt idx="294">
                  <c:v>0.294</c:v>
                </c:pt>
                <c:pt idx="295">
                  <c:v>0.295</c:v>
                </c:pt>
                <c:pt idx="296">
                  <c:v>0.296</c:v>
                </c:pt>
                <c:pt idx="297">
                  <c:v>0.297</c:v>
                </c:pt>
                <c:pt idx="298">
                  <c:v>0.298</c:v>
                </c:pt>
                <c:pt idx="299">
                  <c:v>0.299</c:v>
                </c:pt>
                <c:pt idx="300">
                  <c:v>0.3</c:v>
                </c:pt>
                <c:pt idx="301">
                  <c:v>0.301</c:v>
                </c:pt>
                <c:pt idx="302">
                  <c:v>0.302</c:v>
                </c:pt>
                <c:pt idx="303">
                  <c:v>0.303</c:v>
                </c:pt>
                <c:pt idx="304">
                  <c:v>0.304</c:v>
                </c:pt>
                <c:pt idx="305">
                  <c:v>0.305</c:v>
                </c:pt>
                <c:pt idx="306">
                  <c:v>0.306</c:v>
                </c:pt>
                <c:pt idx="307">
                  <c:v>0.307</c:v>
                </c:pt>
                <c:pt idx="308">
                  <c:v>0.308</c:v>
                </c:pt>
                <c:pt idx="309">
                  <c:v>0.309</c:v>
                </c:pt>
                <c:pt idx="310">
                  <c:v>0.31</c:v>
                </c:pt>
                <c:pt idx="311">
                  <c:v>0.311</c:v>
                </c:pt>
                <c:pt idx="312">
                  <c:v>0.312</c:v>
                </c:pt>
                <c:pt idx="313">
                  <c:v>0.313</c:v>
                </c:pt>
                <c:pt idx="314">
                  <c:v>0.314</c:v>
                </c:pt>
                <c:pt idx="315">
                  <c:v>0.315</c:v>
                </c:pt>
                <c:pt idx="316">
                  <c:v>0.316</c:v>
                </c:pt>
                <c:pt idx="317">
                  <c:v>0.317</c:v>
                </c:pt>
                <c:pt idx="318">
                  <c:v>0.318</c:v>
                </c:pt>
              </c:numCache>
            </c:numRef>
          </c:xVal>
          <c:yVal>
            <c:numRef>
              <c:f>Eff_vs_IOUT!$CC$7:$CC$325</c:f>
              <c:numCache>
                <c:formatCode>General</c:formatCode>
                <c:ptCount val="319"/>
                <c:pt idx="0">
                  <c:v>27.70725</c:v>
                </c:pt>
                <c:pt idx="1">
                  <c:v>27.8911208505706</c:v>
                </c:pt>
                <c:pt idx="2">
                  <c:v>28.0757721269362</c:v>
                </c:pt>
                <c:pt idx="3">
                  <c:v>28.260935319589</c:v>
                </c:pt>
                <c:pt idx="4">
                  <c:v>28.4465154629987</c:v>
                </c:pt>
                <c:pt idx="5">
                  <c:v>28.6324581020431</c:v>
                </c:pt>
                <c:pt idx="6">
                  <c:v>28.8187267793329</c:v>
                </c:pt>
                <c:pt idx="7">
                  <c:v>29.0052949386062</c:v>
                </c:pt>
                <c:pt idx="8">
                  <c:v>29.1921421650842</c:v>
                </c:pt>
                <c:pt idx="9">
                  <c:v>29.3792521641146</c:v>
                </c:pt>
                <c:pt idx="10">
                  <c:v>29.5666115633028</c:v>
                </c:pt>
                <c:pt idx="11">
                  <c:v>29.7542091511811</c:v>
                </c:pt>
                <c:pt idx="12">
                  <c:v>29.9420353669898</c:v>
                </c:pt>
                <c:pt idx="13">
                  <c:v>30.1300819442047</c:v>
                </c:pt>
                <c:pt idx="14">
                  <c:v>30.3183416529642</c:v>
                </c:pt>
                <c:pt idx="15">
                  <c:v>30.5068081087184</c:v>
                </c:pt>
                <c:pt idx="16">
                  <c:v>30.6954756267188</c:v>
                </c:pt>
                <c:pt idx="17">
                  <c:v>30.8843391091479</c:v>
                </c:pt>
                <c:pt idx="18">
                  <c:v>31.0733939560517</c:v>
                </c:pt>
                <c:pt idx="19">
                  <c:v>31.2626359939962</c:v>
                </c:pt>
                <c:pt idx="20">
                  <c:v>31.4520614181654</c:v>
                </c:pt>
                <c:pt idx="21">
                  <c:v>31.6416667448173</c:v>
                </c:pt>
                <c:pt idx="22">
                  <c:v>31.8314487718345</c:v>
                </c:pt>
                <c:pt idx="23">
                  <c:v>32.0214045456864</c:v>
                </c:pt>
                <c:pt idx="24">
                  <c:v>32.2115313335239</c:v>
                </c:pt>
                <c:pt idx="25">
                  <c:v>32.4018265994286</c:v>
                </c:pt>
                <c:pt idx="26">
                  <c:v>32.5922879840563</c:v>
                </c:pt>
                <c:pt idx="27">
                  <c:v>32.782913287077</c:v>
                </c:pt>
                <c:pt idx="28">
                  <c:v>32.9737004519382</c:v>
                </c:pt>
                <c:pt idx="29">
                  <c:v>33.1646475525717</c:v>
                </c:pt>
                <c:pt idx="30">
                  <c:v>33.3557527817382</c:v>
                </c:pt>
                <c:pt idx="31">
                  <c:v>33.5470144407591</c:v>
                </c:pt>
                <c:pt idx="32">
                  <c:v>33.7384309304324</c:v>
                </c:pt>
                <c:pt idx="33">
                  <c:v>33.9300007429623</c:v>
                </c:pt>
                <c:pt idx="34">
                  <c:v>34.1217224547627</c:v>
                </c:pt>
                <c:pt idx="35">
                  <c:v>34.3135947200178</c:v>
                </c:pt>
                <c:pt idx="36">
                  <c:v>34.5056162648996</c:v>
                </c:pt>
                <c:pt idx="37">
                  <c:v>34.6977858823601</c:v>
                </c:pt>
                <c:pt idx="38">
                  <c:v>34.8901024274265</c:v>
                </c:pt>
                <c:pt idx="39">
                  <c:v>35.0825648129399</c:v>
                </c:pt>
                <c:pt idx="40">
                  <c:v>35.2751720056841</c:v>
                </c:pt>
                <c:pt idx="41">
                  <c:v>35.4679230228611</c:v>
                </c:pt>
                <c:pt idx="42">
                  <c:v>35.6608169288744</c:v>
                </c:pt>
                <c:pt idx="43">
                  <c:v>35.8538528323863</c:v>
                </c:pt>
                <c:pt idx="44">
                  <c:v>36.0986590405622</c:v>
                </c:pt>
                <c:pt idx="45">
                  <c:v>36.2945537777291</c:v>
                </c:pt>
                <c:pt idx="46">
                  <c:v>36.4907650290117</c:v>
                </c:pt>
                <c:pt idx="47">
                  <c:v>36.6872940444984</c:v>
                </c:pt>
                <c:pt idx="48">
                  <c:v>36.884142077325</c:v>
                </c:pt>
                <c:pt idx="49">
                  <c:v>37.0813103836748</c:v>
                </c:pt>
                <c:pt idx="50">
                  <c:v>37.2788002227784</c:v>
                </c:pt>
                <c:pt idx="51">
                  <c:v>37.4766128569142</c:v>
                </c:pt>
                <c:pt idx="52">
                  <c:v>37.6747495514078</c:v>
                </c:pt>
                <c:pt idx="53">
                  <c:v>37.8732115746325</c:v>
                </c:pt>
                <c:pt idx="54">
                  <c:v>38.072000198009</c:v>
                </c:pt>
                <c:pt idx="55">
                  <c:v>38.2711166960054</c:v>
                </c:pt>
                <c:pt idx="56">
                  <c:v>38.4705623461376</c:v>
                </c:pt>
                <c:pt idx="57">
                  <c:v>38.6703384289686</c:v>
                </c:pt>
                <c:pt idx="58">
                  <c:v>38.8704462281091</c:v>
                </c:pt>
                <c:pt idx="59">
                  <c:v>39.0708870302172</c:v>
                </c:pt>
                <c:pt idx="60">
                  <c:v>39.2716621249987</c:v>
                </c:pt>
                <c:pt idx="61">
                  <c:v>39.4727728052066</c:v>
                </c:pt>
                <c:pt idx="62">
                  <c:v>39.6742203666415</c:v>
                </c:pt>
                <c:pt idx="63">
                  <c:v>39.8760061081516</c:v>
                </c:pt>
                <c:pt idx="64">
                  <c:v>40.0781313316324</c:v>
                </c:pt>
                <c:pt idx="65">
                  <c:v>40.2805973420271</c:v>
                </c:pt>
                <c:pt idx="66">
                  <c:v>40.4834054473261</c:v>
                </c:pt>
                <c:pt idx="67">
                  <c:v>40.6865569585676</c:v>
                </c:pt>
                <c:pt idx="68">
                  <c:v>40.8900531898372</c:v>
                </c:pt>
                <c:pt idx="69">
                  <c:v>41.0938954582677</c:v>
                </c:pt>
                <c:pt idx="70">
                  <c:v>41.2980850840399</c:v>
                </c:pt>
                <c:pt idx="71">
                  <c:v>41.5026233903816</c:v>
                </c:pt>
                <c:pt idx="72">
                  <c:v>41.7075117035685</c:v>
                </c:pt>
                <c:pt idx="73">
                  <c:v>41.9127513529234</c:v>
                </c:pt>
                <c:pt idx="74">
                  <c:v>42.1183436708169</c:v>
                </c:pt>
                <c:pt idx="75">
                  <c:v>42.3242899926669</c:v>
                </c:pt>
                <c:pt idx="76">
                  <c:v>42.5305916569389</c:v>
                </c:pt>
                <c:pt idx="77">
                  <c:v>42.7372500051459</c:v>
                </c:pt>
                <c:pt idx="78">
                  <c:v>42.9442663818482</c:v>
                </c:pt>
                <c:pt idx="79">
                  <c:v>43.1516421346538</c:v>
                </c:pt>
                <c:pt idx="80">
                  <c:v>43.3593786142182</c:v>
                </c:pt>
                <c:pt idx="81">
                  <c:v>43.5674771742441</c:v>
                </c:pt>
                <c:pt idx="82">
                  <c:v>43.7759391714821</c:v>
                </c:pt>
                <c:pt idx="83">
                  <c:v>43.9847659657299</c:v>
                </c:pt>
                <c:pt idx="84">
                  <c:v>44.193958919833</c:v>
                </c:pt>
                <c:pt idx="85">
                  <c:v>44.4035193996842</c:v>
                </c:pt>
                <c:pt idx="86">
                  <c:v>44.6134487742238</c:v>
                </c:pt>
                <c:pt idx="87">
                  <c:v>44.8237484154397</c:v>
                </c:pt>
                <c:pt idx="88">
                  <c:v>45.0344196983672</c:v>
                </c:pt>
                <c:pt idx="89">
                  <c:v>45.2454640010891</c:v>
                </c:pt>
                <c:pt idx="90">
                  <c:v>45.4568827047357</c:v>
                </c:pt>
                <c:pt idx="91">
                  <c:v>45.6686771934849</c:v>
                </c:pt>
                <c:pt idx="92">
                  <c:v>45.8808488545618</c:v>
                </c:pt>
                <c:pt idx="93">
                  <c:v>46.0933990782392</c:v>
                </c:pt>
                <c:pt idx="94">
                  <c:v>46.3063292578374</c:v>
                </c:pt>
                <c:pt idx="95">
                  <c:v>46.5196407897242</c:v>
                </c:pt>
                <c:pt idx="96">
                  <c:v>46.7333350733147</c:v>
                </c:pt>
                <c:pt idx="97">
                  <c:v>46.9474135110717</c:v>
                </c:pt>
                <c:pt idx="98">
                  <c:v>47.1618775085054</c:v>
                </c:pt>
                <c:pt idx="99">
                  <c:v>47.3767284741735</c:v>
                </c:pt>
                <c:pt idx="100">
                  <c:v>47.5919678196811</c:v>
                </c:pt>
                <c:pt idx="101">
                  <c:v>47.807596959681</c:v>
                </c:pt>
                <c:pt idx="102">
                  <c:v>48.0236173118733</c:v>
                </c:pt>
                <c:pt idx="103">
                  <c:v>48.2400302970056</c:v>
                </c:pt>
                <c:pt idx="104">
                  <c:v>48.4568373388732</c:v>
                </c:pt>
                <c:pt idx="105">
                  <c:v>48.6740398643186</c:v>
                </c:pt>
                <c:pt idx="106">
                  <c:v>48.8916393032319</c:v>
                </c:pt>
                <c:pt idx="107">
                  <c:v>49.1096370885507</c:v>
                </c:pt>
                <c:pt idx="108">
                  <c:v>49.3280346562602</c:v>
                </c:pt>
                <c:pt idx="109">
                  <c:v>49.546833445393</c:v>
                </c:pt>
                <c:pt idx="110">
                  <c:v>49.766034898029</c:v>
                </c:pt>
                <c:pt idx="111">
                  <c:v>49.9856404592958</c:v>
                </c:pt>
                <c:pt idx="112">
                  <c:v>50.2056515773686</c:v>
                </c:pt>
                <c:pt idx="113">
                  <c:v>50.4260697034698</c:v>
                </c:pt>
                <c:pt idx="114">
                  <c:v>50.6468962918695</c:v>
                </c:pt>
                <c:pt idx="115">
                  <c:v>50.8681327998851</c:v>
                </c:pt>
                <c:pt idx="116">
                  <c:v>51.0897806878817</c:v>
                </c:pt>
                <c:pt idx="117">
                  <c:v>51.3118414192718</c:v>
                </c:pt>
                <c:pt idx="118">
                  <c:v>51.5343164605154</c:v>
                </c:pt>
                <c:pt idx="119">
                  <c:v>51.7572072811198</c:v>
                </c:pt>
                <c:pt idx="120">
                  <c:v>51.9805153536402</c:v>
                </c:pt>
                <c:pt idx="121">
                  <c:v>52.2042421536789</c:v>
                </c:pt>
                <c:pt idx="122">
                  <c:v>52.4283891598858</c:v>
                </c:pt>
                <c:pt idx="123">
                  <c:v>52.6529578539584</c:v>
                </c:pt>
                <c:pt idx="124">
                  <c:v>52.8779497206416</c:v>
                </c:pt>
                <c:pt idx="125">
                  <c:v>53.1033662477278</c:v>
                </c:pt>
                <c:pt idx="126">
                  <c:v>53.3292089260568</c:v>
                </c:pt>
                <c:pt idx="127">
                  <c:v>53.5554792495162</c:v>
                </c:pt>
                <c:pt idx="128">
                  <c:v>53.7821787150406</c:v>
                </c:pt>
                <c:pt idx="129">
                  <c:v>54.0093088226126</c:v>
                </c:pt>
                <c:pt idx="130">
                  <c:v>54.2368710752618</c:v>
                </c:pt>
                <c:pt idx="131">
                  <c:v>54.4648669790658</c:v>
                </c:pt>
                <c:pt idx="132">
                  <c:v>54.6932980431492</c:v>
                </c:pt>
                <c:pt idx="133">
                  <c:v>54.9221657796843</c:v>
                </c:pt>
                <c:pt idx="134">
                  <c:v>55.1514717038911</c:v>
                </c:pt>
                <c:pt idx="135">
                  <c:v>55.3812173340368</c:v>
                </c:pt>
                <c:pt idx="136">
                  <c:v>55.611404191436</c:v>
                </c:pt>
                <c:pt idx="137">
                  <c:v>55.8420338004512</c:v>
                </c:pt>
                <c:pt idx="138">
                  <c:v>56.0731076884921</c:v>
                </c:pt>
                <c:pt idx="139">
                  <c:v>56.3046273860158</c:v>
                </c:pt>
                <c:pt idx="140">
                  <c:v>56.5365944265272</c:v>
                </c:pt>
                <c:pt idx="141">
                  <c:v>56.7690103465785</c:v>
                </c:pt>
                <c:pt idx="142">
                  <c:v>57.0018766857693</c:v>
                </c:pt>
                <c:pt idx="143">
                  <c:v>57.2351949867468</c:v>
                </c:pt>
                <c:pt idx="144">
                  <c:v>57.4689667952058</c:v>
                </c:pt>
                <c:pt idx="145">
                  <c:v>57.7031936598884</c:v>
                </c:pt>
                <c:pt idx="146">
                  <c:v>57.9378771325843</c:v>
                </c:pt>
                <c:pt idx="147">
                  <c:v>58.1730187681306</c:v>
                </c:pt>
                <c:pt idx="148">
                  <c:v>58.4086201244119</c:v>
                </c:pt>
                <c:pt idx="149">
                  <c:v>58.6446827623605</c:v>
                </c:pt>
                <c:pt idx="150">
                  <c:v>58.8812082459558</c:v>
                </c:pt>
                <c:pt idx="151">
                  <c:v>59.1181981422251</c:v>
                </c:pt>
                <c:pt idx="152">
                  <c:v>59.3556540212428</c:v>
                </c:pt>
                <c:pt idx="153">
                  <c:v>59.5935774561312</c:v>
                </c:pt>
                <c:pt idx="154">
                  <c:v>59.8319700230597</c:v>
                </c:pt>
                <c:pt idx="155">
                  <c:v>60.0708333012454</c:v>
                </c:pt>
                <c:pt idx="156">
                  <c:v>60.3101688729528</c:v>
                </c:pt>
                <c:pt idx="157">
                  <c:v>60.5499783234941</c:v>
                </c:pt>
                <c:pt idx="158">
                  <c:v>60.7902632412287</c:v>
                </c:pt>
                <c:pt idx="159">
                  <c:v>61.0310252175636</c:v>
                </c:pt>
                <c:pt idx="160">
                  <c:v>61.2722658469533</c:v>
                </c:pt>
                <c:pt idx="161">
                  <c:v>61.5139867268999</c:v>
                </c:pt>
                <c:pt idx="162">
                  <c:v>61.7561894579528</c:v>
                </c:pt>
                <c:pt idx="163">
                  <c:v>61.9988756437089</c:v>
                </c:pt>
                <c:pt idx="164">
                  <c:v>62.2420468908128</c:v>
                </c:pt>
                <c:pt idx="165">
                  <c:v>62.4857048089564</c:v>
                </c:pt>
                <c:pt idx="166">
                  <c:v>62.729851010879</c:v>
                </c:pt>
                <c:pt idx="167">
                  <c:v>62.9744871123678</c:v>
                </c:pt>
                <c:pt idx="168">
                  <c:v>63.2196147322569</c:v>
                </c:pt>
                <c:pt idx="169">
                  <c:v>63.4652354924284</c:v>
                </c:pt>
                <c:pt idx="170">
                  <c:v>63.7113510178116</c:v>
                </c:pt>
                <c:pt idx="171">
                  <c:v>63.9579629363834</c:v>
                </c:pt>
                <c:pt idx="172">
                  <c:v>64.2050728791682</c:v>
                </c:pt>
                <c:pt idx="173">
                  <c:v>64.4526824802379</c:v>
                </c:pt>
                <c:pt idx="174">
                  <c:v>64.7007933767117</c:v>
                </c:pt>
                <c:pt idx="175">
                  <c:v>64.9494072087565</c:v>
                </c:pt>
                <c:pt idx="176">
                  <c:v>65.1985256195866</c:v>
                </c:pt>
                <c:pt idx="177">
                  <c:v>65.4481502554638</c:v>
                </c:pt>
                <c:pt idx="178">
                  <c:v>65.6982827656975</c:v>
                </c:pt>
                <c:pt idx="179">
                  <c:v>65.9489248026444</c:v>
                </c:pt>
                <c:pt idx="180">
                  <c:v>66.2000780217088</c:v>
                </c:pt>
                <c:pt idx="181">
                  <c:v>66.4517440813424</c:v>
                </c:pt>
                <c:pt idx="182">
                  <c:v>66.7039246430445</c:v>
                </c:pt>
                <c:pt idx="183">
                  <c:v>66.9566213713619</c:v>
                </c:pt>
                <c:pt idx="184">
                  <c:v>67.2098359338887</c:v>
                </c:pt>
                <c:pt idx="185">
                  <c:v>67.4635700012668</c:v>
                </c:pt>
                <c:pt idx="186">
                  <c:v>67.7178252471852</c:v>
                </c:pt>
                <c:pt idx="187">
                  <c:v>67.9726033483807</c:v>
                </c:pt>
                <c:pt idx="188">
                  <c:v>68.2279059846375</c:v>
                </c:pt>
                <c:pt idx="189">
                  <c:v>68.4837348387873</c:v>
                </c:pt>
                <c:pt idx="190">
                  <c:v>68.7400915967091</c:v>
                </c:pt>
                <c:pt idx="191">
                  <c:v>68.9969779473297</c:v>
                </c:pt>
                <c:pt idx="192">
                  <c:v>69.2543955826232</c:v>
                </c:pt>
                <c:pt idx="193">
                  <c:v>69.5123461976112</c:v>
                </c:pt>
                <c:pt idx="194">
                  <c:v>69.7708314903629</c:v>
                </c:pt>
                <c:pt idx="195">
                  <c:v>70.0298531619948</c:v>
                </c:pt>
                <c:pt idx="196">
                  <c:v>70.289412916671</c:v>
                </c:pt>
                <c:pt idx="197">
                  <c:v>70.5495124616031</c:v>
                </c:pt>
                <c:pt idx="198">
                  <c:v>70.8101535070503</c:v>
                </c:pt>
                <c:pt idx="199">
                  <c:v>71.0713377663189</c:v>
                </c:pt>
                <c:pt idx="200">
                  <c:v>71.3330669557631</c:v>
                </c:pt>
                <c:pt idx="201">
                  <c:v>71.5953427947845</c:v>
                </c:pt>
                <c:pt idx="202">
                  <c:v>71.858167005832</c:v>
                </c:pt>
                <c:pt idx="203">
                  <c:v>72.1215413144022</c:v>
                </c:pt>
                <c:pt idx="204">
                  <c:v>72.385467449039</c:v>
                </c:pt>
                <c:pt idx="205">
                  <c:v>72.649947141334</c:v>
                </c:pt>
                <c:pt idx="206">
                  <c:v>72.9149821259261</c:v>
                </c:pt>
                <c:pt idx="207">
                  <c:v>73.1805741405019</c:v>
                </c:pt>
                <c:pt idx="208">
                  <c:v>73.4467249257951</c:v>
                </c:pt>
                <c:pt idx="209">
                  <c:v>73.7134362255873</c:v>
                </c:pt>
                <c:pt idx="210">
                  <c:v>73.9807097867075</c:v>
                </c:pt>
                <c:pt idx="211">
                  <c:v>74.2485473590321</c:v>
                </c:pt>
                <c:pt idx="212">
                  <c:v>74.5169506954849</c:v>
                </c:pt>
                <c:pt idx="213">
                  <c:v>74.7859215520373</c:v>
                </c:pt>
                <c:pt idx="214">
                  <c:v>75.0554616877083</c:v>
                </c:pt>
                <c:pt idx="215">
                  <c:v>75.3255728645643</c:v>
                </c:pt>
                <c:pt idx="216">
                  <c:v>75.596256847719</c:v>
                </c:pt>
                <c:pt idx="217">
                  <c:v>75.8675154053339</c:v>
                </c:pt>
                <c:pt idx="218">
                  <c:v>76.1393503086177</c:v>
                </c:pt>
                <c:pt idx="219">
                  <c:v>76.4117633318269</c:v>
                </c:pt>
                <c:pt idx="220">
                  <c:v>76.6847562522652</c:v>
                </c:pt>
                <c:pt idx="221">
                  <c:v>76.9583308502839</c:v>
                </c:pt>
                <c:pt idx="222">
                  <c:v>77.2324889092819</c:v>
                </c:pt>
                <c:pt idx="223">
                  <c:v>77.5072322157054</c:v>
                </c:pt>
                <c:pt idx="224">
                  <c:v>77.7825625590482</c:v>
                </c:pt>
                <c:pt idx="225">
                  <c:v>78.0584817318516</c:v>
                </c:pt>
                <c:pt idx="226">
                  <c:v>78.3349915297043</c:v>
                </c:pt>
                <c:pt idx="227">
                  <c:v>78.6120937512425</c:v>
                </c:pt>
                <c:pt idx="228">
                  <c:v>78.88979019815</c:v>
                </c:pt>
                <c:pt idx="229">
                  <c:v>79.168082675158</c:v>
                </c:pt>
                <c:pt idx="230">
                  <c:v>79.4469729900452</c:v>
                </c:pt>
                <c:pt idx="231">
                  <c:v>79.7264629536378</c:v>
                </c:pt>
                <c:pt idx="232">
                  <c:v>80.0065543798095</c:v>
                </c:pt>
                <c:pt idx="233">
                  <c:v>80.2872490854814</c:v>
                </c:pt>
                <c:pt idx="234">
                  <c:v>80.5685488906222</c:v>
                </c:pt>
                <c:pt idx="235">
                  <c:v>80.8504556182481</c:v>
                </c:pt>
                <c:pt idx="236">
                  <c:v>81.1329710944227</c:v>
                </c:pt>
                <c:pt idx="237">
                  <c:v>81.4160971482571</c:v>
                </c:pt>
                <c:pt idx="238">
                  <c:v>81.69983561191</c:v>
                </c:pt>
                <c:pt idx="239">
                  <c:v>81.9841883205874</c:v>
                </c:pt>
                <c:pt idx="240">
                  <c:v>82.2691571125429</c:v>
                </c:pt>
                <c:pt idx="241">
                  <c:v>82.5547438290776</c:v>
                </c:pt>
                <c:pt idx="242">
                  <c:v>82.8409503145401</c:v>
                </c:pt>
                <c:pt idx="243">
                  <c:v>83.1277784163264</c:v>
                </c:pt>
                <c:pt idx="244">
                  <c:v>83.4152299848802</c:v>
                </c:pt>
                <c:pt idx="245">
                  <c:v>83.7033068736923</c:v>
                </c:pt>
                <c:pt idx="246">
                  <c:v>83.9920109393014</c:v>
                </c:pt>
                <c:pt idx="247">
                  <c:v>84.2813440412934</c:v>
                </c:pt>
                <c:pt idx="248">
                  <c:v>84.5713080423019</c:v>
                </c:pt>
                <c:pt idx="249">
                  <c:v>84.8619048080079</c:v>
                </c:pt>
                <c:pt idx="250">
                  <c:v>85.1531362071397</c:v>
                </c:pt>
                <c:pt idx="251">
                  <c:v>85.4450041114735</c:v>
                </c:pt>
                <c:pt idx="252">
                  <c:v>85.7375103958326</c:v>
                </c:pt>
                <c:pt idx="253">
                  <c:v>86.0306569380879</c:v>
                </c:pt>
                <c:pt idx="254">
                  <c:v>86.324445619158</c:v>
                </c:pt>
                <c:pt idx="255">
                  <c:v>86.6188783230087</c:v>
                </c:pt>
                <c:pt idx="256">
                  <c:v>86.9139569366535</c:v>
                </c:pt>
                <c:pt idx="257">
                  <c:v>87.2096833501533</c:v>
                </c:pt>
                <c:pt idx="258">
                  <c:v>87.5060594566163</c:v>
                </c:pt>
                <c:pt idx="259">
                  <c:v>87.8030871521986</c:v>
                </c:pt>
                <c:pt idx="260">
                  <c:v>88.1007683361034</c:v>
                </c:pt>
                <c:pt idx="261">
                  <c:v>88.3991049105817</c:v>
                </c:pt>
                <c:pt idx="262">
                  <c:v>88.6980987809317</c:v>
                </c:pt>
                <c:pt idx="263">
                  <c:v>88.9977518554994</c:v>
                </c:pt>
                <c:pt idx="264">
                  <c:v>89.2980660456779</c:v>
                </c:pt>
                <c:pt idx="265">
                  <c:v>89.5990432659082</c:v>
                </c:pt>
                <c:pt idx="266">
                  <c:v>89.9006854336785</c:v>
                </c:pt>
                <c:pt idx="267">
                  <c:v>90.2029944695246</c:v>
                </c:pt>
                <c:pt idx="268">
                  <c:v>90.5059722970298</c:v>
                </c:pt>
                <c:pt idx="269">
                  <c:v>90.8096208428248</c:v>
                </c:pt>
                <c:pt idx="270">
                  <c:v>91.1139420365879</c:v>
                </c:pt>
                <c:pt idx="271">
                  <c:v>91.4189378110448</c:v>
                </c:pt>
                <c:pt idx="272">
                  <c:v>91.7246101019688</c:v>
                </c:pt>
                <c:pt idx="273">
                  <c:v>92.0309608481806</c:v>
                </c:pt>
                <c:pt idx="274">
                  <c:v>92.3379919915484</c:v>
                </c:pt>
                <c:pt idx="275">
                  <c:v>92.6457054769877</c:v>
                </c:pt>
                <c:pt idx="276">
                  <c:v>92.954103252462</c:v>
                </c:pt>
                <c:pt idx="277">
                  <c:v>93.2631872689818</c:v>
                </c:pt>
                <c:pt idx="278">
                  <c:v>93.5729594806053</c:v>
                </c:pt>
                <c:pt idx="279">
                  <c:v>93.883421844438</c:v>
                </c:pt>
                <c:pt idx="280">
                  <c:v>94.1945763206333</c:v>
                </c:pt>
                <c:pt idx="281">
                  <c:v>94.5064248723917</c:v>
                </c:pt>
                <c:pt idx="282">
                  <c:v>94.8189694659612</c:v>
                </c:pt>
                <c:pt idx="283">
                  <c:v>95.1322120706376</c:v>
                </c:pt>
                <c:pt idx="284">
                  <c:v>95.4461546587638</c:v>
                </c:pt>
                <c:pt idx="285">
                  <c:v>95.7607992057306</c:v>
                </c:pt>
                <c:pt idx="286">
                  <c:v>96.0761476899758</c:v>
                </c:pt>
                <c:pt idx="287">
                  <c:v>96.3922020929852</c:v>
                </c:pt>
                <c:pt idx="288">
                  <c:v>96.7089643992917</c:v>
                </c:pt>
                <c:pt idx="289">
                  <c:v>97.0264365964759</c:v>
                </c:pt>
                <c:pt idx="290">
                  <c:v>97.3446206751658</c:v>
                </c:pt>
                <c:pt idx="291">
                  <c:v>97.663518629037</c:v>
                </c:pt>
                <c:pt idx="292">
                  <c:v>97.9831324548123</c:v>
                </c:pt>
                <c:pt idx="293">
                  <c:v>98.3034641522624</c:v>
                </c:pt>
                <c:pt idx="294">
                  <c:v>98.6245157242051</c:v>
                </c:pt>
                <c:pt idx="295">
                  <c:v>98.946289176506</c:v>
                </c:pt>
                <c:pt idx="296">
                  <c:v>99.268786518078</c:v>
                </c:pt>
                <c:pt idx="297">
                  <c:v>99.5920097608815</c:v>
                </c:pt>
                <c:pt idx="298">
                  <c:v>99.9159609199245</c:v>
                </c:pt>
                <c:pt idx="299">
                  <c:v>100.240642013262</c:v>
                </c:pt>
                <c:pt idx="300">
                  <c:v>100.566055061998</c:v>
                </c:pt>
                <c:pt idx="301">
                  <c:v>100.892202090282</c:v>
                </c:pt>
                <c:pt idx="302">
                  <c:v>101.219085125312</c:v>
                </c:pt>
                <c:pt idx="303">
                  <c:v>101.546706197333</c:v>
                </c:pt>
                <c:pt idx="304">
                  <c:v>101.875067339639</c:v>
                </c:pt>
                <c:pt idx="305">
                  <c:v>102.20417058857</c:v>
                </c:pt>
                <c:pt idx="306">
                  <c:v>102.534017983513</c:v>
                </c:pt>
                <c:pt idx="307">
                  <c:v>102.864611566904</c:v>
                </c:pt>
                <c:pt idx="308">
                  <c:v>103.195953384225</c:v>
                </c:pt>
                <c:pt idx="309">
                  <c:v>103.528045484008</c:v>
                </c:pt>
                <c:pt idx="310">
                  <c:v>103.860889917829</c:v>
                </c:pt>
                <c:pt idx="311">
                  <c:v>104.194488740314</c:v>
                </c:pt>
                <c:pt idx="312">
                  <c:v>104.528844009136</c:v>
                </c:pt>
                <c:pt idx="313">
                  <c:v>104.863957785015</c:v>
                </c:pt>
                <c:pt idx="314">
                  <c:v>105.199832131719</c:v>
                </c:pt>
                <c:pt idx="315">
                  <c:v>105.536469116064</c:v>
                </c:pt>
                <c:pt idx="316">
                  <c:v>105.87387080791</c:v>
                </c:pt>
                <c:pt idx="317">
                  <c:v>106.21203928017</c:v>
                </c:pt>
                <c:pt idx="318">
                  <c:v>106.550976608801</c:v>
                </c:pt>
              </c:numCache>
            </c:numRef>
          </c:yVal>
          <c:smooth val="0"/>
        </c:ser>
        <c:axId val="52042528"/>
        <c:axId val="42453137"/>
      </c:scatterChart>
      <c:valAx>
        <c:axId val="59321994"/>
        <c:scaling>
          <c:orientation val="minMax"/>
          <c:max val="1.6"/>
          <c:min val="0"/>
        </c:scaling>
        <c:delete val="0"/>
        <c:axPos val="b"/>
        <c:majorGridlines>
          <c:spPr>
            <a:ln w="9360">
              <a:solidFill>
                <a:srgbClr val="878787"/>
              </a:solidFill>
              <a:round/>
            </a:ln>
          </c:spPr>
        </c:majorGridlines>
        <c:numFmt formatCode="General" sourceLinked="0"/>
        <c:majorTickMark val="out"/>
        <c:minorTickMark val="none"/>
        <c:tickLblPos val="nextTo"/>
        <c:spPr>
          <a:ln w="9360">
            <a:solidFill>
              <a:srgbClr val="878787"/>
            </a:solidFill>
            <a:round/>
          </a:ln>
        </c:spPr>
        <c:txPr>
          <a:bodyPr/>
          <a:lstStyle/>
          <a:p>
            <a:pPr>
              <a:defRPr b="0" sz="1000" spc="-1" strike="noStrike">
                <a:solidFill>
                  <a:srgbClr val="000000"/>
                </a:solidFill>
                <a:latin typeface="Calibri"/>
              </a:defRPr>
            </a:pPr>
          </a:p>
        </c:txPr>
        <c:crossAx val="27343520"/>
        <c:crosses val="autoZero"/>
        <c:crossBetween val="midCat"/>
      </c:valAx>
      <c:valAx>
        <c:axId val="27343520"/>
        <c:scaling>
          <c:orientation val="minMax"/>
          <c:max val="100"/>
          <c:min val="50"/>
        </c:scaling>
        <c:delete val="0"/>
        <c:axPos val="l"/>
        <c:majorGridlines>
          <c:spPr>
            <a:ln w="9360">
              <a:solidFill>
                <a:srgbClr val="878787"/>
              </a:solidFill>
              <a:round/>
            </a:ln>
          </c:spPr>
        </c:majorGridlines>
        <c:title>
          <c:tx>
            <c:rich>
              <a:bodyPr rot="-5400000"/>
              <a:lstStyle/>
              <a:p>
                <a:pPr>
                  <a:defRPr b="1" lang="en-US" sz="1400" spc="-1" strike="noStrike">
                    <a:solidFill>
                      <a:srgbClr val="000000"/>
                    </a:solidFill>
                    <a:latin typeface="Calibri"/>
                  </a:defRPr>
                </a:pPr>
                <a:r>
                  <a:rPr b="1" lang="en-US" sz="1400" spc="-1" strike="noStrike">
                    <a:solidFill>
                      <a:srgbClr val="000000"/>
                    </a:solidFill>
                    <a:latin typeface="Calibri"/>
                  </a:rPr>
                  <a:t>Efficiency (%)</a:t>
                </a:r>
              </a:p>
            </c:rich>
          </c:tx>
          <c:overlay val="0"/>
          <c:spPr>
            <a:noFill/>
            <a:ln w="0">
              <a:noFill/>
            </a:ln>
          </c:spPr>
        </c:title>
        <c:numFmt formatCode="General" sourceLinked="0"/>
        <c:majorTickMark val="out"/>
        <c:minorTickMark val="none"/>
        <c:tickLblPos val="nextTo"/>
        <c:spPr>
          <a:ln w="9360">
            <a:solidFill>
              <a:srgbClr val="878787"/>
            </a:solidFill>
            <a:round/>
          </a:ln>
        </c:spPr>
        <c:txPr>
          <a:bodyPr/>
          <a:lstStyle/>
          <a:p>
            <a:pPr>
              <a:defRPr b="0" sz="1000" spc="-1" strike="noStrike">
                <a:solidFill>
                  <a:srgbClr val="000000"/>
                </a:solidFill>
                <a:latin typeface="Calibri"/>
              </a:defRPr>
            </a:pPr>
          </a:p>
        </c:txPr>
        <c:crossAx val="59321994"/>
        <c:crosses val="autoZero"/>
        <c:crossBetween val="midCat"/>
      </c:valAx>
      <c:valAx>
        <c:axId val="52042528"/>
        <c:scaling>
          <c:orientation val="minMax"/>
        </c:scaling>
        <c:delete val="1"/>
        <c:axPos val="t"/>
        <c:title>
          <c:tx>
            <c:rich>
              <a:bodyPr rot="0"/>
              <a:lstStyle/>
              <a:p>
                <a:pPr>
                  <a:defRPr b="1" lang="en-US" sz="1000" spc="-1" strike="noStrike">
                    <a:solidFill>
                      <a:srgbClr val="000000"/>
                    </a:solidFill>
                    <a:latin typeface="Calibri"/>
                  </a:defRPr>
                </a:pPr>
                <a:r>
                  <a:rPr b="1" lang="en-US" sz="1000" spc="-1" strike="noStrike">
                    <a:solidFill>
                      <a:srgbClr val="000000"/>
                    </a:solidFill>
                    <a:latin typeface="Calibri"/>
                  </a:rPr>
                  <a:t>Load Current (A)</a:t>
                </a:r>
              </a:p>
            </c:rich>
          </c:tx>
          <c:overlay val="0"/>
          <c:spPr>
            <a:noFill/>
            <a:ln w="0">
              <a:noFill/>
            </a:ln>
          </c:spPr>
        </c:title>
        <c:numFmt formatCode="General" sourceLinked="1"/>
        <c:majorTickMark val="out"/>
        <c:minorTickMark val="none"/>
        <c:tickLblPos val="nextTo"/>
        <c:spPr>
          <a:ln w="9360">
            <a:solidFill>
              <a:srgbClr val="878787"/>
            </a:solidFill>
            <a:round/>
          </a:ln>
        </c:spPr>
        <c:txPr>
          <a:bodyPr/>
          <a:lstStyle/>
          <a:p>
            <a:pPr>
              <a:defRPr b="0" sz="1000" spc="-1" strike="noStrike">
                <a:solidFill>
                  <a:srgbClr val="000000"/>
                </a:solidFill>
                <a:latin typeface="Calibri"/>
              </a:defRPr>
            </a:pPr>
          </a:p>
        </c:txPr>
        <c:crossAx val="42453137"/>
        <c:crossBetween val="midCat"/>
      </c:valAx>
      <c:valAx>
        <c:axId val="42453137"/>
        <c:scaling>
          <c:orientation val="minMax"/>
          <c:max val="150"/>
          <c:min val="0"/>
        </c:scaling>
        <c:delete val="0"/>
        <c:axPos val="r"/>
        <c:title>
          <c:tx>
            <c:rich>
              <a:bodyPr rot="-5400000"/>
              <a:lstStyle/>
              <a:p>
                <a:pPr>
                  <a:defRPr b="1" lang="en-US" sz="1400" spc="-1" strike="noStrike">
                    <a:solidFill>
                      <a:srgbClr val="000000"/>
                    </a:solidFill>
                    <a:latin typeface="Calibri"/>
                  </a:defRPr>
                </a:pPr>
                <a:r>
                  <a:rPr b="1" lang="en-US" sz="1400" spc="-1" strike="noStrike">
                    <a:solidFill>
                      <a:srgbClr val="000000"/>
                    </a:solidFill>
                    <a:latin typeface="Calibri"/>
                  </a:rPr>
                  <a:t>IC Temperature (°C)</a:t>
                </a:r>
              </a:p>
            </c:rich>
          </c:tx>
          <c:overlay val="0"/>
          <c:spPr>
            <a:noFill/>
            <a:ln w="0">
              <a:noFill/>
            </a:ln>
          </c:spPr>
        </c:title>
        <c:numFmt formatCode="General" sourceLinked="0"/>
        <c:majorTickMark val="out"/>
        <c:minorTickMark val="none"/>
        <c:tickLblPos val="nextTo"/>
        <c:spPr>
          <a:ln w="9360">
            <a:solidFill>
              <a:srgbClr val="878787"/>
            </a:solidFill>
            <a:round/>
          </a:ln>
        </c:spPr>
        <c:txPr>
          <a:bodyPr/>
          <a:lstStyle/>
          <a:p>
            <a:pPr>
              <a:defRPr b="0" sz="1000" spc="-1" strike="noStrike">
                <a:solidFill>
                  <a:srgbClr val="000000"/>
                </a:solidFill>
                <a:latin typeface="Calibri"/>
              </a:defRPr>
            </a:pPr>
          </a:p>
        </c:txPr>
        <c:crossAx val="52042528"/>
        <c:crosses val="max"/>
        <c:crossBetween val="midCat"/>
        <c:majorUnit val="15"/>
      </c:valAx>
      <c:spPr>
        <a:noFill/>
        <a:ln w="0">
          <a:noFill/>
        </a:ln>
      </c:spPr>
    </c:plotArea>
    <c:legend>
      <c:legendPos val="r"/>
      <c:layout>
        <c:manualLayout>
          <c:xMode val="edge"/>
          <c:yMode val="edge"/>
          <c:x val="0.752931534856214"/>
          <c:y val="0.662724431656757"/>
          <c:w val="0.158142890633419"/>
          <c:h val="0.161459793686625"/>
        </c:manualLayout>
      </c:layout>
      <c:overlay val="1"/>
      <c:spPr>
        <a:noFill/>
        <a:ln w="0">
          <a:noFill/>
        </a:ln>
      </c:spPr>
      <c:txPr>
        <a:bodyPr/>
        <a:lstStyle/>
        <a:p>
          <a:pPr>
            <a:defRPr b="1" sz="1400" spc="-1" strike="noStrike">
              <a:solidFill>
                <a:srgbClr val="000000"/>
              </a:solidFill>
              <a:latin typeface="Calibri"/>
            </a:defRPr>
          </a:pPr>
        </a:p>
      </c:txPr>
    </c:legend>
    <c:plotVisOnly val="1"/>
    <c:dispBlanksAs val="gap"/>
  </c:chart>
  <c:spPr>
    <a:solidFill>
      <a:srgbClr val="ffffff"/>
    </a:solidFill>
    <a:ln w="9360">
      <a:noFill/>
    </a:ln>
  </c:spPr>
</c:chartSpace>
</file>

<file path=xl/charts/chart3.xml><?xml version="1.0" encoding="utf-8"?>
<c:chartSpace xmlns:c="http://schemas.openxmlformats.org/drawingml/2006/chart" xmlns:a="http://schemas.openxmlformats.org/drawingml/2006/main" xmlns:r="http://schemas.openxmlformats.org/officeDocument/2006/relationships">
  <c:lang val="en-US"/>
  <c:roundedCorners val="0"/>
  <c:chart>
    <c:title>
      <c:tx>
        <c:rich>
          <a:bodyPr rot="0"/>
          <a:lstStyle/>
          <a:p>
            <a:pPr>
              <a:defRPr b="1" lang="en-US" sz="1800" spc="-1" strike="noStrike">
                <a:solidFill>
                  <a:srgbClr val="000000"/>
                </a:solidFill>
                <a:latin typeface="Calibri"/>
              </a:defRPr>
            </a:pPr>
            <a:r>
              <a:rPr b="1" lang="en-US" sz="1800" spc="-1" strike="noStrike">
                <a:solidFill>
                  <a:srgbClr val="000000"/>
                </a:solidFill>
                <a:latin typeface="Calibri"/>
              </a:rPr>
              <a:t>Efficiency</a:t>
            </a:r>
          </a:p>
        </c:rich>
      </c:tx>
      <c:overlay val="0"/>
      <c:spPr>
        <a:noFill/>
        <a:ln w="0">
          <a:noFill/>
        </a:ln>
      </c:spPr>
    </c:title>
    <c:autoTitleDeleted val="0"/>
    <c:plotArea>
      <c:scatterChart>
        <c:scatterStyle val="line"/>
        <c:varyColors val="0"/>
        <c:ser>
          <c:idx val="0"/>
          <c:order val="0"/>
          <c:tx>
            <c:strRef>
              <c:f>"Eff"</c:f>
              <c:strCache>
                <c:ptCount val="1"/>
                <c:pt idx="0">
                  <c:v>Eff</c:v>
                </c:pt>
              </c:strCache>
            </c:strRef>
          </c:tx>
          <c:spPr>
            <a:solidFill>
              <a:srgbClr val="4a7ebb"/>
            </a:solidFill>
            <a:ln w="28440">
              <a:solidFill>
                <a:srgbClr val="4a7ebb"/>
              </a:solidFill>
              <a:round/>
            </a:ln>
          </c:spPr>
          <c:marker>
            <c:symbol val="none"/>
          </c:marker>
          <c:dLbls>
            <c:txPr>
              <a:bodyPr wrap="square"/>
              <a:lstStyle/>
              <a:p>
                <a:pPr>
                  <a:defRPr b="0" sz="1000" spc="-1" strike="noStrike">
                    <a:solidFill>
                      <a:srgbClr val="000000"/>
                    </a:solidFill>
                    <a:latin typeface="Calibri"/>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xVal>
            <c:numRef>
              <c:f>Eff_vs_IOUT!$AZ$7:$AZ$157</c:f>
              <c:numCache>
                <c:formatCode>General</c:formatCode>
                <c:ptCount val="151"/>
                <c:pt idx="0">
                  <c:v>0</c:v>
                </c:pt>
                <c:pt idx="1">
                  <c:v>0.001</c:v>
                </c:pt>
                <c:pt idx="2">
                  <c:v>0.002</c:v>
                </c:pt>
                <c:pt idx="3">
                  <c:v>0.003</c:v>
                </c:pt>
                <c:pt idx="4">
                  <c:v>0.004</c:v>
                </c:pt>
                <c:pt idx="5">
                  <c:v>0.005</c:v>
                </c:pt>
                <c:pt idx="6">
                  <c:v>0.006</c:v>
                </c:pt>
                <c:pt idx="7">
                  <c:v>0.007</c:v>
                </c:pt>
                <c:pt idx="8">
                  <c:v>0.008</c:v>
                </c:pt>
                <c:pt idx="9">
                  <c:v>0.009</c:v>
                </c:pt>
                <c:pt idx="10">
                  <c:v>0.01</c:v>
                </c:pt>
                <c:pt idx="11">
                  <c:v>0.011</c:v>
                </c:pt>
                <c:pt idx="12">
                  <c:v>0.012</c:v>
                </c:pt>
                <c:pt idx="13">
                  <c:v>0.013</c:v>
                </c:pt>
                <c:pt idx="14">
                  <c:v>0.014</c:v>
                </c:pt>
                <c:pt idx="15">
                  <c:v>0.015</c:v>
                </c:pt>
                <c:pt idx="16">
                  <c:v>0.016</c:v>
                </c:pt>
                <c:pt idx="17">
                  <c:v>0.017</c:v>
                </c:pt>
                <c:pt idx="18">
                  <c:v>0.018</c:v>
                </c:pt>
                <c:pt idx="19">
                  <c:v>0.019</c:v>
                </c:pt>
                <c:pt idx="20">
                  <c:v>0.02</c:v>
                </c:pt>
                <c:pt idx="21">
                  <c:v>0.021</c:v>
                </c:pt>
                <c:pt idx="22">
                  <c:v>0.022</c:v>
                </c:pt>
                <c:pt idx="23">
                  <c:v>0.023</c:v>
                </c:pt>
                <c:pt idx="24">
                  <c:v>0.024</c:v>
                </c:pt>
                <c:pt idx="25">
                  <c:v>0.025</c:v>
                </c:pt>
                <c:pt idx="26">
                  <c:v>0.026</c:v>
                </c:pt>
                <c:pt idx="27">
                  <c:v>0.027</c:v>
                </c:pt>
                <c:pt idx="28">
                  <c:v>0.028</c:v>
                </c:pt>
                <c:pt idx="29">
                  <c:v>0.029</c:v>
                </c:pt>
                <c:pt idx="30">
                  <c:v>0.03</c:v>
                </c:pt>
                <c:pt idx="31">
                  <c:v>0.031</c:v>
                </c:pt>
                <c:pt idx="32">
                  <c:v>0.032</c:v>
                </c:pt>
                <c:pt idx="33">
                  <c:v>0.033</c:v>
                </c:pt>
                <c:pt idx="34">
                  <c:v>0.034</c:v>
                </c:pt>
                <c:pt idx="35">
                  <c:v>0.035</c:v>
                </c:pt>
                <c:pt idx="36">
                  <c:v>0.036</c:v>
                </c:pt>
                <c:pt idx="37">
                  <c:v>0.037</c:v>
                </c:pt>
                <c:pt idx="38">
                  <c:v>0.038</c:v>
                </c:pt>
                <c:pt idx="39">
                  <c:v>0.039</c:v>
                </c:pt>
                <c:pt idx="40">
                  <c:v>0.04</c:v>
                </c:pt>
                <c:pt idx="41">
                  <c:v>0.041</c:v>
                </c:pt>
                <c:pt idx="42">
                  <c:v>0.042</c:v>
                </c:pt>
                <c:pt idx="43">
                  <c:v>0.043</c:v>
                </c:pt>
                <c:pt idx="44">
                  <c:v>0.044</c:v>
                </c:pt>
                <c:pt idx="45">
                  <c:v>0.045</c:v>
                </c:pt>
                <c:pt idx="46">
                  <c:v>0.046</c:v>
                </c:pt>
                <c:pt idx="47">
                  <c:v>0.047</c:v>
                </c:pt>
                <c:pt idx="48">
                  <c:v>0.048</c:v>
                </c:pt>
                <c:pt idx="49">
                  <c:v>0.049</c:v>
                </c:pt>
                <c:pt idx="50">
                  <c:v>0.05</c:v>
                </c:pt>
                <c:pt idx="51">
                  <c:v>0.051</c:v>
                </c:pt>
                <c:pt idx="52">
                  <c:v>0.052</c:v>
                </c:pt>
                <c:pt idx="53">
                  <c:v>0.053</c:v>
                </c:pt>
                <c:pt idx="54">
                  <c:v>0.054</c:v>
                </c:pt>
                <c:pt idx="55">
                  <c:v>0.055</c:v>
                </c:pt>
                <c:pt idx="56">
                  <c:v>0.056</c:v>
                </c:pt>
                <c:pt idx="57">
                  <c:v>0.057</c:v>
                </c:pt>
                <c:pt idx="58">
                  <c:v>0.058</c:v>
                </c:pt>
                <c:pt idx="59">
                  <c:v>0.059</c:v>
                </c:pt>
                <c:pt idx="60">
                  <c:v>0.06</c:v>
                </c:pt>
                <c:pt idx="61">
                  <c:v>0.061</c:v>
                </c:pt>
                <c:pt idx="62">
                  <c:v>0.062</c:v>
                </c:pt>
                <c:pt idx="63">
                  <c:v>0.063</c:v>
                </c:pt>
                <c:pt idx="64">
                  <c:v>0.064</c:v>
                </c:pt>
                <c:pt idx="65">
                  <c:v>0.065</c:v>
                </c:pt>
                <c:pt idx="66">
                  <c:v>0.066</c:v>
                </c:pt>
                <c:pt idx="67">
                  <c:v>0.067</c:v>
                </c:pt>
                <c:pt idx="68">
                  <c:v>0.068</c:v>
                </c:pt>
                <c:pt idx="69">
                  <c:v>0.069</c:v>
                </c:pt>
                <c:pt idx="70">
                  <c:v>0.07</c:v>
                </c:pt>
                <c:pt idx="71">
                  <c:v>0.071</c:v>
                </c:pt>
                <c:pt idx="72">
                  <c:v>0.072</c:v>
                </c:pt>
                <c:pt idx="73">
                  <c:v>0.073</c:v>
                </c:pt>
                <c:pt idx="74">
                  <c:v>0.074</c:v>
                </c:pt>
                <c:pt idx="75">
                  <c:v>0.075</c:v>
                </c:pt>
                <c:pt idx="76">
                  <c:v>0.076</c:v>
                </c:pt>
                <c:pt idx="77">
                  <c:v>0.077</c:v>
                </c:pt>
                <c:pt idx="78">
                  <c:v>0.078</c:v>
                </c:pt>
                <c:pt idx="79">
                  <c:v>0.079</c:v>
                </c:pt>
                <c:pt idx="80">
                  <c:v>0.08</c:v>
                </c:pt>
                <c:pt idx="81">
                  <c:v>0.081</c:v>
                </c:pt>
                <c:pt idx="82">
                  <c:v>0.082</c:v>
                </c:pt>
                <c:pt idx="83">
                  <c:v>0.083</c:v>
                </c:pt>
                <c:pt idx="84">
                  <c:v>0.084</c:v>
                </c:pt>
                <c:pt idx="85">
                  <c:v>0.085</c:v>
                </c:pt>
                <c:pt idx="86">
                  <c:v>0.086</c:v>
                </c:pt>
                <c:pt idx="87">
                  <c:v>0.087</c:v>
                </c:pt>
                <c:pt idx="88">
                  <c:v>0.088</c:v>
                </c:pt>
                <c:pt idx="89">
                  <c:v>0.089</c:v>
                </c:pt>
                <c:pt idx="90">
                  <c:v>0.09</c:v>
                </c:pt>
                <c:pt idx="91">
                  <c:v>0.091</c:v>
                </c:pt>
                <c:pt idx="92">
                  <c:v>0.092</c:v>
                </c:pt>
                <c:pt idx="93">
                  <c:v>0.093</c:v>
                </c:pt>
                <c:pt idx="94">
                  <c:v>0.094</c:v>
                </c:pt>
                <c:pt idx="95">
                  <c:v>0.095</c:v>
                </c:pt>
                <c:pt idx="96">
                  <c:v>0.096</c:v>
                </c:pt>
                <c:pt idx="97">
                  <c:v>0.097</c:v>
                </c:pt>
                <c:pt idx="98">
                  <c:v>0.098</c:v>
                </c:pt>
                <c:pt idx="99">
                  <c:v>0.099</c:v>
                </c:pt>
                <c:pt idx="100">
                  <c:v>0.1</c:v>
                </c:pt>
                <c:pt idx="101">
                  <c:v>0.101</c:v>
                </c:pt>
                <c:pt idx="102">
                  <c:v>0.102</c:v>
                </c:pt>
                <c:pt idx="103">
                  <c:v>0.103</c:v>
                </c:pt>
                <c:pt idx="104">
                  <c:v>0.104</c:v>
                </c:pt>
                <c:pt idx="105">
                  <c:v>0.105</c:v>
                </c:pt>
                <c:pt idx="106">
                  <c:v>0.106</c:v>
                </c:pt>
                <c:pt idx="107">
                  <c:v>0.107</c:v>
                </c:pt>
                <c:pt idx="108">
                  <c:v>0.108</c:v>
                </c:pt>
                <c:pt idx="109">
                  <c:v>0.109</c:v>
                </c:pt>
                <c:pt idx="110">
                  <c:v>0.11</c:v>
                </c:pt>
                <c:pt idx="111">
                  <c:v>0.111</c:v>
                </c:pt>
                <c:pt idx="112">
                  <c:v>0.112</c:v>
                </c:pt>
                <c:pt idx="113">
                  <c:v>0.113</c:v>
                </c:pt>
                <c:pt idx="114">
                  <c:v>0.114</c:v>
                </c:pt>
                <c:pt idx="115">
                  <c:v>0.115</c:v>
                </c:pt>
                <c:pt idx="116">
                  <c:v>0.116</c:v>
                </c:pt>
                <c:pt idx="117">
                  <c:v>0.117</c:v>
                </c:pt>
                <c:pt idx="118">
                  <c:v>0.118</c:v>
                </c:pt>
                <c:pt idx="119">
                  <c:v>0.119</c:v>
                </c:pt>
                <c:pt idx="120">
                  <c:v>0.12</c:v>
                </c:pt>
                <c:pt idx="121">
                  <c:v>0.121</c:v>
                </c:pt>
                <c:pt idx="122">
                  <c:v>0.122</c:v>
                </c:pt>
                <c:pt idx="123">
                  <c:v>0.123</c:v>
                </c:pt>
                <c:pt idx="124">
                  <c:v>0.124</c:v>
                </c:pt>
                <c:pt idx="125">
                  <c:v>0.125</c:v>
                </c:pt>
                <c:pt idx="126">
                  <c:v>0.126</c:v>
                </c:pt>
                <c:pt idx="127">
                  <c:v>0.127</c:v>
                </c:pt>
                <c:pt idx="128">
                  <c:v>0.128</c:v>
                </c:pt>
                <c:pt idx="129">
                  <c:v>0.129</c:v>
                </c:pt>
                <c:pt idx="130">
                  <c:v>0.13</c:v>
                </c:pt>
                <c:pt idx="131">
                  <c:v>0.131</c:v>
                </c:pt>
                <c:pt idx="132">
                  <c:v>0.132</c:v>
                </c:pt>
                <c:pt idx="133">
                  <c:v>0.133</c:v>
                </c:pt>
                <c:pt idx="134">
                  <c:v>0.134</c:v>
                </c:pt>
                <c:pt idx="135">
                  <c:v>0.135</c:v>
                </c:pt>
                <c:pt idx="136">
                  <c:v>0.136</c:v>
                </c:pt>
                <c:pt idx="137">
                  <c:v>0.137</c:v>
                </c:pt>
                <c:pt idx="138">
                  <c:v>0.138</c:v>
                </c:pt>
                <c:pt idx="139">
                  <c:v>0.139</c:v>
                </c:pt>
                <c:pt idx="140">
                  <c:v>0.14</c:v>
                </c:pt>
                <c:pt idx="141">
                  <c:v>0.141</c:v>
                </c:pt>
                <c:pt idx="142">
                  <c:v>0.142</c:v>
                </c:pt>
                <c:pt idx="143">
                  <c:v>0.143</c:v>
                </c:pt>
                <c:pt idx="144">
                  <c:v>0.144</c:v>
                </c:pt>
                <c:pt idx="145">
                  <c:v>0.145</c:v>
                </c:pt>
                <c:pt idx="146">
                  <c:v>0.146</c:v>
                </c:pt>
                <c:pt idx="147">
                  <c:v>0.147</c:v>
                </c:pt>
                <c:pt idx="148">
                  <c:v>0.148</c:v>
                </c:pt>
                <c:pt idx="149">
                  <c:v>0.149</c:v>
                </c:pt>
                <c:pt idx="150">
                  <c:v>0.15</c:v>
                </c:pt>
              </c:numCache>
            </c:numRef>
          </c:xVal>
          <c:yVal>
            <c:numRef>
              <c:f>Eff_vs_IOUT!$CA$7:$CA$157</c:f>
              <c:numCache>
                <c:formatCode>General</c:formatCode>
                <c:ptCount val="151"/>
                <c:pt idx="0">
                  <c:v>0</c:v>
                </c:pt>
                <c:pt idx="1">
                  <c:v>7.30675216284292</c:v>
                </c:pt>
                <c:pt idx="2">
                  <c:v>13.4874392742724</c:v>
                </c:pt>
                <c:pt idx="3">
                  <c:v>18.7832338814092</c:v>
                </c:pt>
                <c:pt idx="4">
                  <c:v>23.3711394524902</c:v>
                </c:pt>
                <c:pt idx="5">
                  <c:v>27.3839487871724</c:v>
                </c:pt>
                <c:pt idx="6">
                  <c:v>30.9232205535476</c:v>
                </c:pt>
                <c:pt idx="7">
                  <c:v>34.0679456682978</c:v>
                </c:pt>
                <c:pt idx="8">
                  <c:v>36.8804823961861</c:v>
                </c:pt>
                <c:pt idx="9">
                  <c:v>39.410713143969</c:v>
                </c:pt>
                <c:pt idx="10">
                  <c:v>41.69901455728</c:v>
                </c:pt>
                <c:pt idx="11">
                  <c:v>43.778418008206</c:v>
                </c:pt>
                <c:pt idx="12">
                  <c:v>45.6762066507759</c:v>
                </c:pt>
                <c:pt idx="13">
                  <c:v>47.4151132735591</c:v>
                </c:pt>
                <c:pt idx="14">
                  <c:v>49.0142306770364</c:v>
                </c:pt>
                <c:pt idx="15">
                  <c:v>50.4897119506284</c:v>
                </c:pt>
                <c:pt idx="16">
                  <c:v>51.8553151106274</c:v>
                </c:pt>
                <c:pt idx="17">
                  <c:v>53.1228310059333</c:v>
                </c:pt>
                <c:pt idx="18">
                  <c:v>54.3024226684566</c:v>
                </c:pt>
                <c:pt idx="19">
                  <c:v>55.4028967725376</c:v>
                </c:pt>
                <c:pt idx="20">
                  <c:v>56.4319225355181</c:v>
                </c:pt>
                <c:pt idx="21">
                  <c:v>57.3962095586907</c:v>
                </c:pt>
                <c:pt idx="22">
                  <c:v>58.3016533200983</c:v>
                </c:pt>
                <c:pt idx="23">
                  <c:v>59.1534549807522</c:v>
                </c:pt>
                <c:pt idx="24">
                  <c:v>59.9562206430243</c:v>
                </c:pt>
                <c:pt idx="25">
                  <c:v>60.7140440578551</c:v>
                </c:pt>
                <c:pt idx="26">
                  <c:v>61.4305759131244</c:v>
                </c:pt>
                <c:pt idx="27">
                  <c:v>62.1090821759557</c:v>
                </c:pt>
                <c:pt idx="28">
                  <c:v>62.7524934543696</c:v>
                </c:pt>
                <c:pt idx="29">
                  <c:v>63.3634469505207</c:v>
                </c:pt>
                <c:pt idx="30">
                  <c:v>63.9443222708884</c:v>
                </c:pt>
                <c:pt idx="31">
                  <c:v>64.4972721177005</c:v>
                </c:pt>
                <c:pt idx="32">
                  <c:v>65.0242486952435</c:v>
                </c:pt>
                <c:pt idx="33">
                  <c:v>65.5270265130923</c:v>
                </c:pt>
                <c:pt idx="34">
                  <c:v>66.0072221469997</c:v>
                </c:pt>
                <c:pt idx="35">
                  <c:v>66.4663114206315</c:v>
                </c:pt>
                <c:pt idx="36">
                  <c:v>66.9056443924644</c:v>
                </c:pt>
                <c:pt idx="37">
                  <c:v>67.3264584680871</c:v>
                </c:pt>
                <c:pt idx="38">
                  <c:v>67.7298899058391</c:v>
                </c:pt>
                <c:pt idx="39">
                  <c:v>68.116983940838</c:v>
                </c:pt>
                <c:pt idx="40">
                  <c:v>68.4887037171262</c:v>
                </c:pt>
                <c:pt idx="41">
                  <c:v>68.8459381884691</c:v>
                </c:pt>
                <c:pt idx="42">
                  <c:v>69.1895091240947</c:v>
                </c:pt>
                <c:pt idx="43">
                  <c:v>69.5201773354629</c:v>
                </c:pt>
                <c:pt idx="44">
                  <c:v>69.790067241325</c:v>
                </c:pt>
                <c:pt idx="45">
                  <c:v>70.0952775011675</c:v>
                </c:pt>
                <c:pt idx="46">
                  <c:v>70.3894418309336</c:v>
                </c:pt>
                <c:pt idx="47">
                  <c:v>70.6731299932144</c:v>
                </c:pt>
                <c:pt idx="48">
                  <c:v>70.9468731560555</c:v>
                </c:pt>
                <c:pt idx="49">
                  <c:v>71.2111671062865</c:v>
                </c:pt>
                <c:pt idx="50">
                  <c:v>71.4664751470648</c:v>
                </c:pt>
                <c:pt idx="51">
                  <c:v>71.7132307152551</c:v>
                </c:pt>
                <c:pt idx="52">
                  <c:v>71.9518397497482</c:v>
                </c:pt>
                <c:pt idx="53">
                  <c:v>72.1826828379369</c:v>
                </c:pt>
                <c:pt idx="54">
                  <c:v>72.4061171642195</c:v>
                </c:pt>
                <c:pt idx="55">
                  <c:v>72.6224782815116</c:v>
                </c:pt>
                <c:pt idx="56">
                  <c:v>72.8320817242424</c:v>
                </c:pt>
                <c:pt idx="57">
                  <c:v>73.0352244791405</c:v>
                </c:pt>
                <c:pt idx="58">
                  <c:v>73.2321863282255</c:v>
                </c:pt>
                <c:pt idx="59">
                  <c:v>73.4232310767744</c:v>
                </c:pt>
                <c:pt idx="60">
                  <c:v>73.608607677595</c:v>
                </c:pt>
                <c:pt idx="61">
                  <c:v>73.7885512616797</c:v>
                </c:pt>
                <c:pt idx="62">
                  <c:v>73.9632840842112</c:v>
                </c:pt>
                <c:pt idx="63">
                  <c:v>74.1330163939202</c:v>
                </c:pt>
                <c:pt idx="64">
                  <c:v>74.2979472329449</c:v>
                </c:pt>
                <c:pt idx="65">
                  <c:v>74.4582651735883</c:v>
                </c:pt>
                <c:pt idx="66">
                  <c:v>74.614148997706</c:v>
                </c:pt>
                <c:pt idx="67">
                  <c:v>74.7657683238698</c:v>
                </c:pt>
                <c:pt idx="68">
                  <c:v>74.9132841869305</c:v>
                </c:pt>
                <c:pt idx="69">
                  <c:v>75.0568495741435</c:v>
                </c:pt>
                <c:pt idx="70">
                  <c:v>75.1966099216075</c:v>
                </c:pt>
                <c:pt idx="71">
                  <c:v>75.3327035744018</c:v>
                </c:pt>
                <c:pt idx="72">
                  <c:v>75.4652622134833</c:v>
                </c:pt>
                <c:pt idx="73">
                  <c:v>75.5944112521096</c:v>
                </c:pt>
                <c:pt idx="74">
                  <c:v>75.7202702042974</c:v>
                </c:pt>
                <c:pt idx="75">
                  <c:v>75.8429530275904</c:v>
                </c:pt>
                <c:pt idx="76">
                  <c:v>75.962568442203</c:v>
                </c:pt>
                <c:pt idx="77">
                  <c:v>76.0792202284171</c:v>
                </c:pt>
                <c:pt idx="78">
                  <c:v>76.1930075039423</c:v>
                </c:pt>
                <c:pt idx="79">
                  <c:v>76.3040249827961</c:v>
                </c:pt>
                <c:pt idx="80">
                  <c:v>76.4123632171257</c:v>
                </c:pt>
                <c:pt idx="81">
                  <c:v>76.5181088232671</c:v>
                </c:pt>
                <c:pt idx="82">
                  <c:v>76.6213446932293</c:v>
                </c:pt>
                <c:pt idx="83">
                  <c:v>76.7221501926868</c:v>
                </c:pt>
                <c:pt idx="84">
                  <c:v>76.8206013464741</c:v>
                </c:pt>
                <c:pt idx="85">
                  <c:v>76.9167710124938</c:v>
                </c:pt>
                <c:pt idx="86">
                  <c:v>77.0107290448731</c:v>
                </c:pt>
                <c:pt idx="87">
                  <c:v>77.102542447137</c:v>
                </c:pt>
                <c:pt idx="88">
                  <c:v>77.1922755161033</c:v>
                </c:pt>
                <c:pt idx="89">
                  <c:v>77.2799899771477</c:v>
                </c:pt>
                <c:pt idx="90">
                  <c:v>77.3657451114392</c:v>
                </c:pt>
                <c:pt idx="91">
                  <c:v>77.4495978756936</c:v>
                </c:pt>
                <c:pt idx="92">
                  <c:v>77.5316030149556</c:v>
                </c:pt>
                <c:pt idx="93">
                  <c:v>77.6118131688771</c:v>
                </c:pt>
                <c:pt idx="94">
                  <c:v>77.6902789719259</c:v>
                </c:pt>
                <c:pt idx="95">
                  <c:v>77.7670491479252</c:v>
                </c:pt>
                <c:pt idx="96">
                  <c:v>77.8421705992939</c:v>
                </c:pt>
                <c:pt idx="97">
                  <c:v>77.9156884913321</c:v>
                </c:pt>
                <c:pt idx="98">
                  <c:v>77.9876463318695</c:v>
                </c:pt>
                <c:pt idx="99">
                  <c:v>78.0580860465709</c:v>
                </c:pt>
                <c:pt idx="100">
                  <c:v>78.1270480501734</c:v>
                </c:pt>
                <c:pt idx="101">
                  <c:v>78.1945713139093</c:v>
                </c:pt>
                <c:pt idx="102">
                  <c:v>78.2606934293505</c:v>
                </c:pt>
                <c:pt idx="103">
                  <c:v>78.3254506688945</c:v>
                </c:pt>
                <c:pt idx="104">
                  <c:v>78.3888780430958</c:v>
                </c:pt>
                <c:pt idx="105">
                  <c:v>78.4510093550336</c:v>
                </c:pt>
                <c:pt idx="106">
                  <c:v>78.5118772518924</c:v>
                </c:pt>
                <c:pt idx="107">
                  <c:v>78.5715132739212</c:v>
                </c:pt>
                <c:pt idx="108">
                  <c:v>78.6299479009254</c:v>
                </c:pt>
                <c:pt idx="109">
                  <c:v>78.6872105964349</c:v>
                </c:pt>
                <c:pt idx="110">
                  <c:v>78.7433298496833</c:v>
                </c:pt>
                <c:pt idx="111">
                  <c:v>78.7983332155233</c:v>
                </c:pt>
                <c:pt idx="112">
                  <c:v>78.8522473523958</c:v>
                </c:pt>
                <c:pt idx="113">
                  <c:v>78.9050980584628</c:v>
                </c:pt>
                <c:pt idx="114">
                  <c:v>78.9569103060067</c:v>
                </c:pt>
                <c:pt idx="115">
                  <c:v>79.0077082741918</c:v>
                </c:pt>
                <c:pt idx="116">
                  <c:v>79.0575153802791</c:v>
                </c:pt>
                <c:pt idx="117">
                  <c:v>79.1063543093787</c:v>
                </c:pt>
                <c:pt idx="118">
                  <c:v>79.1542470428182</c:v>
                </c:pt>
                <c:pt idx="119">
                  <c:v>79.2012148852033</c:v>
                </c:pt>
                <c:pt idx="120">
                  <c:v>79.2472784902384</c:v>
                </c:pt>
                <c:pt idx="121">
                  <c:v>79.2924578853754</c:v>
                </c:pt>
                <c:pt idx="122">
                  <c:v>79.3367724953495</c:v>
                </c:pt>
                <c:pt idx="123">
                  <c:v>79.3802411646625</c:v>
                </c:pt>
                <c:pt idx="124">
                  <c:v>79.4228821790675</c:v>
                </c:pt>
                <c:pt idx="125">
                  <c:v>79.4647132861048</c:v>
                </c:pt>
                <c:pt idx="126">
                  <c:v>79.5057517147405</c:v>
                </c:pt>
                <c:pt idx="127">
                  <c:v>79.5460141941501</c:v>
                </c:pt>
                <c:pt idx="128">
                  <c:v>79.5855169716928</c:v>
                </c:pt>
                <c:pt idx="129">
                  <c:v>79.6242758301145</c:v>
                </c:pt>
                <c:pt idx="130">
                  <c:v>79.6623061040205</c:v>
                </c:pt>
                <c:pt idx="131">
                  <c:v>79.6996226956514</c:v>
                </c:pt>
                <c:pt idx="132">
                  <c:v>79.7362400899974</c:v>
                </c:pt>
                <c:pt idx="133">
                  <c:v>79.7721723692837</c:v>
                </c:pt>
                <c:pt idx="134">
                  <c:v>79.807433226856</c:v>
                </c:pt>
                <c:pt idx="135">
                  <c:v>79.8420359804963</c:v>
                </c:pt>
                <c:pt idx="136">
                  <c:v>79.8759935851947</c:v>
                </c:pt>
                <c:pt idx="137">
                  <c:v>79.9093186454039</c:v>
                </c:pt>
                <c:pt idx="138">
                  <c:v>79.9420234268009</c:v>
                </c:pt>
                <c:pt idx="139">
                  <c:v>79.9741198675774</c:v>
                </c:pt>
                <c:pt idx="140">
                  <c:v>80.0056195892826</c:v>
                </c:pt>
                <c:pt idx="141">
                  <c:v>80.036533907238</c:v>
                </c:pt>
                <c:pt idx="142">
                  <c:v>80.0668738405433</c:v>
                </c:pt>
                <c:pt idx="143">
                  <c:v>80.0966501216935</c:v>
                </c:pt>
                <c:pt idx="144">
                  <c:v>80.1258732058233</c:v>
                </c:pt>
                <c:pt idx="145">
                  <c:v>80.1545532795962</c:v>
                </c:pt>
                <c:pt idx="146">
                  <c:v>80.1827002697538</c:v>
                </c:pt>
                <c:pt idx="147">
                  <c:v>80.2103238513412</c:v>
                </c:pt>
                <c:pt idx="148">
                  <c:v>80.2374334556214</c:v>
                </c:pt>
                <c:pt idx="149">
                  <c:v>80.2640382776935</c:v>
                </c:pt>
                <c:pt idx="150">
                  <c:v>80.2901472838265</c:v>
                </c:pt>
              </c:numCache>
            </c:numRef>
          </c:yVal>
          <c:smooth val="0"/>
        </c:ser>
        <c:axId val="76257416"/>
        <c:axId val="90998064"/>
      </c:scatterChart>
      <c:scatterChart>
        <c:scatterStyle val="line"/>
        <c:varyColors val="0"/>
        <c:ser>
          <c:idx val="1"/>
          <c:order val="1"/>
          <c:tx>
            <c:strRef>
              <c:f>"MOSFET"</c:f>
              <c:strCache>
                <c:ptCount val="1"/>
                <c:pt idx="0">
                  <c:v>MOSFET</c:v>
                </c:pt>
              </c:strCache>
            </c:strRef>
          </c:tx>
          <c:spPr>
            <a:solidFill>
              <a:srgbClr val="be4b48"/>
            </a:solidFill>
            <a:ln w="28440">
              <a:solidFill>
                <a:srgbClr val="be4b48"/>
              </a:solidFill>
              <a:round/>
            </a:ln>
          </c:spPr>
          <c:marker>
            <c:symbol val="none"/>
          </c:marker>
          <c:dLbls>
            <c:txPr>
              <a:bodyPr wrap="square"/>
              <a:lstStyle/>
              <a:p>
                <a:pPr>
                  <a:defRPr b="0" sz="1000" spc="-1" strike="noStrike">
                    <a:solidFill>
                      <a:srgbClr val="000000"/>
                    </a:solidFill>
                    <a:latin typeface="Calibri"/>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xVal>
            <c:numRef>
              <c:f>Eff_vs_IOUT!$AZ$7:$AZ$157</c:f>
              <c:numCache>
                <c:formatCode>General</c:formatCode>
                <c:ptCount val="151"/>
                <c:pt idx="0">
                  <c:v>0</c:v>
                </c:pt>
                <c:pt idx="1">
                  <c:v>0.001</c:v>
                </c:pt>
                <c:pt idx="2">
                  <c:v>0.002</c:v>
                </c:pt>
                <c:pt idx="3">
                  <c:v>0.003</c:v>
                </c:pt>
                <c:pt idx="4">
                  <c:v>0.004</c:v>
                </c:pt>
                <c:pt idx="5">
                  <c:v>0.005</c:v>
                </c:pt>
                <c:pt idx="6">
                  <c:v>0.006</c:v>
                </c:pt>
                <c:pt idx="7">
                  <c:v>0.007</c:v>
                </c:pt>
                <c:pt idx="8">
                  <c:v>0.008</c:v>
                </c:pt>
                <c:pt idx="9">
                  <c:v>0.009</c:v>
                </c:pt>
                <c:pt idx="10">
                  <c:v>0.01</c:v>
                </c:pt>
                <c:pt idx="11">
                  <c:v>0.011</c:v>
                </c:pt>
                <c:pt idx="12">
                  <c:v>0.012</c:v>
                </c:pt>
                <c:pt idx="13">
                  <c:v>0.013</c:v>
                </c:pt>
                <c:pt idx="14">
                  <c:v>0.014</c:v>
                </c:pt>
                <c:pt idx="15">
                  <c:v>0.015</c:v>
                </c:pt>
                <c:pt idx="16">
                  <c:v>0.016</c:v>
                </c:pt>
                <c:pt idx="17">
                  <c:v>0.017</c:v>
                </c:pt>
                <c:pt idx="18">
                  <c:v>0.018</c:v>
                </c:pt>
                <c:pt idx="19">
                  <c:v>0.019</c:v>
                </c:pt>
                <c:pt idx="20">
                  <c:v>0.02</c:v>
                </c:pt>
                <c:pt idx="21">
                  <c:v>0.021</c:v>
                </c:pt>
                <c:pt idx="22">
                  <c:v>0.022</c:v>
                </c:pt>
                <c:pt idx="23">
                  <c:v>0.023</c:v>
                </c:pt>
                <c:pt idx="24">
                  <c:v>0.024</c:v>
                </c:pt>
                <c:pt idx="25">
                  <c:v>0.025</c:v>
                </c:pt>
                <c:pt idx="26">
                  <c:v>0.026</c:v>
                </c:pt>
                <c:pt idx="27">
                  <c:v>0.027</c:v>
                </c:pt>
                <c:pt idx="28">
                  <c:v>0.028</c:v>
                </c:pt>
                <c:pt idx="29">
                  <c:v>0.029</c:v>
                </c:pt>
                <c:pt idx="30">
                  <c:v>0.03</c:v>
                </c:pt>
                <c:pt idx="31">
                  <c:v>0.031</c:v>
                </c:pt>
                <c:pt idx="32">
                  <c:v>0.032</c:v>
                </c:pt>
                <c:pt idx="33">
                  <c:v>0.033</c:v>
                </c:pt>
                <c:pt idx="34">
                  <c:v>0.034</c:v>
                </c:pt>
                <c:pt idx="35">
                  <c:v>0.035</c:v>
                </c:pt>
                <c:pt idx="36">
                  <c:v>0.036</c:v>
                </c:pt>
                <c:pt idx="37">
                  <c:v>0.037</c:v>
                </c:pt>
                <c:pt idx="38">
                  <c:v>0.038</c:v>
                </c:pt>
                <c:pt idx="39">
                  <c:v>0.039</c:v>
                </c:pt>
                <c:pt idx="40">
                  <c:v>0.04</c:v>
                </c:pt>
                <c:pt idx="41">
                  <c:v>0.041</c:v>
                </c:pt>
                <c:pt idx="42">
                  <c:v>0.042</c:v>
                </c:pt>
                <c:pt idx="43">
                  <c:v>0.043</c:v>
                </c:pt>
                <c:pt idx="44">
                  <c:v>0.044</c:v>
                </c:pt>
                <c:pt idx="45">
                  <c:v>0.045</c:v>
                </c:pt>
                <c:pt idx="46">
                  <c:v>0.046</c:v>
                </c:pt>
                <c:pt idx="47">
                  <c:v>0.047</c:v>
                </c:pt>
                <c:pt idx="48">
                  <c:v>0.048</c:v>
                </c:pt>
                <c:pt idx="49">
                  <c:v>0.049</c:v>
                </c:pt>
                <c:pt idx="50">
                  <c:v>0.05</c:v>
                </c:pt>
                <c:pt idx="51">
                  <c:v>0.051</c:v>
                </c:pt>
                <c:pt idx="52">
                  <c:v>0.052</c:v>
                </c:pt>
                <c:pt idx="53">
                  <c:v>0.053</c:v>
                </c:pt>
                <c:pt idx="54">
                  <c:v>0.054</c:v>
                </c:pt>
                <c:pt idx="55">
                  <c:v>0.055</c:v>
                </c:pt>
                <c:pt idx="56">
                  <c:v>0.056</c:v>
                </c:pt>
                <c:pt idx="57">
                  <c:v>0.057</c:v>
                </c:pt>
                <c:pt idx="58">
                  <c:v>0.058</c:v>
                </c:pt>
                <c:pt idx="59">
                  <c:v>0.059</c:v>
                </c:pt>
                <c:pt idx="60">
                  <c:v>0.06</c:v>
                </c:pt>
                <c:pt idx="61">
                  <c:v>0.061</c:v>
                </c:pt>
                <c:pt idx="62">
                  <c:v>0.062</c:v>
                </c:pt>
                <c:pt idx="63">
                  <c:v>0.063</c:v>
                </c:pt>
                <c:pt idx="64">
                  <c:v>0.064</c:v>
                </c:pt>
                <c:pt idx="65">
                  <c:v>0.065</c:v>
                </c:pt>
                <c:pt idx="66">
                  <c:v>0.066</c:v>
                </c:pt>
                <c:pt idx="67">
                  <c:v>0.067</c:v>
                </c:pt>
                <c:pt idx="68">
                  <c:v>0.068</c:v>
                </c:pt>
                <c:pt idx="69">
                  <c:v>0.069</c:v>
                </c:pt>
                <c:pt idx="70">
                  <c:v>0.07</c:v>
                </c:pt>
                <c:pt idx="71">
                  <c:v>0.071</c:v>
                </c:pt>
                <c:pt idx="72">
                  <c:v>0.072</c:v>
                </c:pt>
                <c:pt idx="73">
                  <c:v>0.073</c:v>
                </c:pt>
                <c:pt idx="74">
                  <c:v>0.074</c:v>
                </c:pt>
                <c:pt idx="75">
                  <c:v>0.075</c:v>
                </c:pt>
                <c:pt idx="76">
                  <c:v>0.076</c:v>
                </c:pt>
                <c:pt idx="77">
                  <c:v>0.077</c:v>
                </c:pt>
                <c:pt idx="78">
                  <c:v>0.078</c:v>
                </c:pt>
                <c:pt idx="79">
                  <c:v>0.079</c:v>
                </c:pt>
                <c:pt idx="80">
                  <c:v>0.08</c:v>
                </c:pt>
                <c:pt idx="81">
                  <c:v>0.081</c:v>
                </c:pt>
                <c:pt idx="82">
                  <c:v>0.082</c:v>
                </c:pt>
                <c:pt idx="83">
                  <c:v>0.083</c:v>
                </c:pt>
                <c:pt idx="84">
                  <c:v>0.084</c:v>
                </c:pt>
                <c:pt idx="85">
                  <c:v>0.085</c:v>
                </c:pt>
                <c:pt idx="86">
                  <c:v>0.086</c:v>
                </c:pt>
                <c:pt idx="87">
                  <c:v>0.087</c:v>
                </c:pt>
                <c:pt idx="88">
                  <c:v>0.088</c:v>
                </c:pt>
                <c:pt idx="89">
                  <c:v>0.089</c:v>
                </c:pt>
                <c:pt idx="90">
                  <c:v>0.09</c:v>
                </c:pt>
                <c:pt idx="91">
                  <c:v>0.091</c:v>
                </c:pt>
                <c:pt idx="92">
                  <c:v>0.092</c:v>
                </c:pt>
                <c:pt idx="93">
                  <c:v>0.093</c:v>
                </c:pt>
                <c:pt idx="94">
                  <c:v>0.094</c:v>
                </c:pt>
                <c:pt idx="95">
                  <c:v>0.095</c:v>
                </c:pt>
                <c:pt idx="96">
                  <c:v>0.096</c:v>
                </c:pt>
                <c:pt idx="97">
                  <c:v>0.097</c:v>
                </c:pt>
                <c:pt idx="98">
                  <c:v>0.098</c:v>
                </c:pt>
                <c:pt idx="99">
                  <c:v>0.099</c:v>
                </c:pt>
                <c:pt idx="100">
                  <c:v>0.1</c:v>
                </c:pt>
                <c:pt idx="101">
                  <c:v>0.101</c:v>
                </c:pt>
                <c:pt idx="102">
                  <c:v>0.102</c:v>
                </c:pt>
                <c:pt idx="103">
                  <c:v>0.103</c:v>
                </c:pt>
                <c:pt idx="104">
                  <c:v>0.104</c:v>
                </c:pt>
                <c:pt idx="105">
                  <c:v>0.105</c:v>
                </c:pt>
                <c:pt idx="106">
                  <c:v>0.106</c:v>
                </c:pt>
                <c:pt idx="107">
                  <c:v>0.107</c:v>
                </c:pt>
                <c:pt idx="108">
                  <c:v>0.108</c:v>
                </c:pt>
                <c:pt idx="109">
                  <c:v>0.109</c:v>
                </c:pt>
                <c:pt idx="110">
                  <c:v>0.11</c:v>
                </c:pt>
                <c:pt idx="111">
                  <c:v>0.111</c:v>
                </c:pt>
                <c:pt idx="112">
                  <c:v>0.112</c:v>
                </c:pt>
                <c:pt idx="113">
                  <c:v>0.113</c:v>
                </c:pt>
                <c:pt idx="114">
                  <c:v>0.114</c:v>
                </c:pt>
                <c:pt idx="115">
                  <c:v>0.115</c:v>
                </c:pt>
                <c:pt idx="116">
                  <c:v>0.116</c:v>
                </c:pt>
                <c:pt idx="117">
                  <c:v>0.117</c:v>
                </c:pt>
                <c:pt idx="118">
                  <c:v>0.118</c:v>
                </c:pt>
                <c:pt idx="119">
                  <c:v>0.119</c:v>
                </c:pt>
                <c:pt idx="120">
                  <c:v>0.12</c:v>
                </c:pt>
                <c:pt idx="121">
                  <c:v>0.121</c:v>
                </c:pt>
                <c:pt idx="122">
                  <c:v>0.122</c:v>
                </c:pt>
                <c:pt idx="123">
                  <c:v>0.123</c:v>
                </c:pt>
                <c:pt idx="124">
                  <c:v>0.124</c:v>
                </c:pt>
                <c:pt idx="125">
                  <c:v>0.125</c:v>
                </c:pt>
                <c:pt idx="126">
                  <c:v>0.126</c:v>
                </c:pt>
                <c:pt idx="127">
                  <c:v>0.127</c:v>
                </c:pt>
                <c:pt idx="128">
                  <c:v>0.128</c:v>
                </c:pt>
                <c:pt idx="129">
                  <c:v>0.129</c:v>
                </c:pt>
                <c:pt idx="130">
                  <c:v>0.13</c:v>
                </c:pt>
                <c:pt idx="131">
                  <c:v>0.131</c:v>
                </c:pt>
                <c:pt idx="132">
                  <c:v>0.132</c:v>
                </c:pt>
                <c:pt idx="133">
                  <c:v>0.133</c:v>
                </c:pt>
                <c:pt idx="134">
                  <c:v>0.134</c:v>
                </c:pt>
                <c:pt idx="135">
                  <c:v>0.135</c:v>
                </c:pt>
                <c:pt idx="136">
                  <c:v>0.136</c:v>
                </c:pt>
                <c:pt idx="137">
                  <c:v>0.137</c:v>
                </c:pt>
                <c:pt idx="138">
                  <c:v>0.138</c:v>
                </c:pt>
                <c:pt idx="139">
                  <c:v>0.139</c:v>
                </c:pt>
                <c:pt idx="140">
                  <c:v>0.14</c:v>
                </c:pt>
                <c:pt idx="141">
                  <c:v>0.141</c:v>
                </c:pt>
                <c:pt idx="142">
                  <c:v>0.142</c:v>
                </c:pt>
                <c:pt idx="143">
                  <c:v>0.143</c:v>
                </c:pt>
                <c:pt idx="144">
                  <c:v>0.144</c:v>
                </c:pt>
                <c:pt idx="145">
                  <c:v>0.145</c:v>
                </c:pt>
                <c:pt idx="146">
                  <c:v>0.146</c:v>
                </c:pt>
                <c:pt idx="147">
                  <c:v>0.147</c:v>
                </c:pt>
                <c:pt idx="148">
                  <c:v>0.148</c:v>
                </c:pt>
                <c:pt idx="149">
                  <c:v>0.149</c:v>
                </c:pt>
                <c:pt idx="150">
                  <c:v>0.15</c:v>
                </c:pt>
              </c:numCache>
            </c:numRef>
          </c:xVal>
          <c:yVal>
            <c:numRef>
              <c:f>Eff_vs_IOUT!$BP$7:$BP$157</c:f>
              <c:numCache>
                <c:formatCode>General</c:formatCode>
                <c:ptCount val="151"/>
                <c:pt idx="0">
                  <c:v>0</c:v>
                </c:pt>
                <c:pt idx="1">
                  <c:v>0.00525345287344512</c:v>
                </c:pt>
                <c:pt idx="2">
                  <c:v>0.0105292036267475</c:v>
                </c:pt>
                <c:pt idx="3">
                  <c:v>0.0158195805596846</c:v>
                </c:pt>
                <c:pt idx="4">
                  <c:v>0.0211218703713905</c:v>
                </c:pt>
                <c:pt idx="5">
                  <c:v>0.0264345172012307</c:v>
                </c:pt>
                <c:pt idx="6">
                  <c:v>0.0317564794095125</c:v>
                </c:pt>
                <c:pt idx="7">
                  <c:v>0.0370869982458909</c:v>
                </c:pt>
                <c:pt idx="8">
                  <c:v>0.0424254904309768</c:v>
                </c:pt>
                <c:pt idx="9">
                  <c:v>0.0477714904032748</c:v>
                </c:pt>
                <c:pt idx="10">
                  <c:v>0.0531246160943654</c:v>
                </c:pt>
                <c:pt idx="11">
                  <c:v>0.058484547176604</c:v>
                </c:pt>
                <c:pt idx="12">
                  <c:v>0.0638510104854231</c:v>
                </c:pt>
                <c:pt idx="13">
                  <c:v>0.0692237698344186</c:v>
                </c:pt>
                <c:pt idx="14">
                  <c:v>0.0746026186561214</c:v>
                </c:pt>
                <c:pt idx="15">
                  <c:v>0.0799873745348113</c:v>
                </c:pt>
                <c:pt idx="16">
                  <c:v>0.0853778750491074</c:v>
                </c:pt>
                <c:pt idx="17">
                  <c:v>0.0907739745470837</c:v>
                </c:pt>
                <c:pt idx="18">
                  <c:v>0.0961755416014778</c:v>
                </c:pt>
                <c:pt idx="19">
                  <c:v>0.101582456971319</c:v>
                </c:pt>
                <c:pt idx="20">
                  <c:v>0.106994611947584</c:v>
                </c:pt>
                <c:pt idx="21">
                  <c:v>0.112411906994779</c:v>
                </c:pt>
                <c:pt idx="22">
                  <c:v>0.117834250623842</c:v>
                </c:pt>
                <c:pt idx="23">
                  <c:v>0.123261558448183</c:v>
                </c:pt>
                <c:pt idx="24">
                  <c:v>0.128693752386398</c:v>
                </c:pt>
                <c:pt idx="25">
                  <c:v>0.134130759983676</c:v>
                </c:pt>
                <c:pt idx="26">
                  <c:v>0.139572513830181</c:v>
                </c:pt>
                <c:pt idx="27">
                  <c:v>0.145018951059344</c:v>
                </c:pt>
                <c:pt idx="28">
                  <c:v>0.15047001291252</c:v>
                </c:pt>
                <c:pt idx="29">
                  <c:v>0.155925644359192</c:v>
                </c:pt>
                <c:pt idx="30">
                  <c:v>0.161385793763948</c:v>
                </c:pt>
                <c:pt idx="31">
                  <c:v>0.166850412593117</c:v>
                </c:pt>
                <c:pt idx="32">
                  <c:v>0.172319455155212</c:v>
                </c:pt>
                <c:pt idx="33">
                  <c:v>0.17779287837035</c:v>
                </c:pt>
                <c:pt idx="34">
                  <c:v>0.183270641564648</c:v>
                </c:pt>
                <c:pt idx="35">
                  <c:v>0.188752706286223</c:v>
                </c:pt>
                <c:pt idx="36">
                  <c:v>0.194239036139989</c:v>
                </c:pt>
                <c:pt idx="37">
                  <c:v>0.199729596638859</c:v>
                </c:pt>
                <c:pt idx="38">
                  <c:v>0.205224355069329</c:v>
                </c:pt>
                <c:pt idx="39">
                  <c:v>0.210723280369712</c:v>
                </c:pt>
                <c:pt idx="40">
                  <c:v>0.216226343019546</c:v>
                </c:pt>
                <c:pt idx="41">
                  <c:v>0.221733514938889</c:v>
                </c:pt>
                <c:pt idx="42">
                  <c:v>0.227244769396412</c:v>
                </c:pt>
                <c:pt idx="43">
                  <c:v>0.232760080925324</c:v>
                </c:pt>
                <c:pt idx="44">
                  <c:v>0.239754544016063</c:v>
                </c:pt>
                <c:pt idx="45">
                  <c:v>0.245351536506544</c:v>
                </c:pt>
                <c:pt idx="46">
                  <c:v>0.250957572257477</c:v>
                </c:pt>
                <c:pt idx="47">
                  <c:v>0.25657268698567</c:v>
                </c:pt>
                <c:pt idx="48">
                  <c:v>0.262196916495001</c:v>
                </c:pt>
                <c:pt idx="49">
                  <c:v>0.267830296676422</c:v>
                </c:pt>
                <c:pt idx="50">
                  <c:v>0.273472863507955</c:v>
                </c:pt>
                <c:pt idx="51">
                  <c:v>0.27912465305469</c:v>
                </c:pt>
                <c:pt idx="52">
                  <c:v>0.284785701468794</c:v>
                </c:pt>
                <c:pt idx="53">
                  <c:v>0.290456044989499</c:v>
                </c:pt>
                <c:pt idx="54">
                  <c:v>0.296135719943113</c:v>
                </c:pt>
                <c:pt idx="55">
                  <c:v>0.301824762743012</c:v>
                </c:pt>
                <c:pt idx="56">
                  <c:v>0.307523209889645</c:v>
                </c:pt>
                <c:pt idx="57">
                  <c:v>0.31323109797053</c:v>
                </c:pt>
                <c:pt idx="58">
                  <c:v>0.318948463660259</c:v>
                </c:pt>
                <c:pt idx="59">
                  <c:v>0.324675343720492</c:v>
                </c:pt>
                <c:pt idx="60">
                  <c:v>0.330411774999962</c:v>
                </c:pt>
                <c:pt idx="61">
                  <c:v>0.336157794434473</c:v>
                </c:pt>
                <c:pt idx="62">
                  <c:v>0.3419134390469</c:v>
                </c:pt>
                <c:pt idx="63">
                  <c:v>0.347678745947188</c:v>
                </c:pt>
                <c:pt idx="64">
                  <c:v>0.353453752332354</c:v>
                </c:pt>
                <c:pt idx="65">
                  <c:v>0.359238495486487</c:v>
                </c:pt>
                <c:pt idx="66">
                  <c:v>0.365033012780746</c:v>
                </c:pt>
                <c:pt idx="67">
                  <c:v>0.370837341673361</c:v>
                </c:pt>
                <c:pt idx="68">
                  <c:v>0.376651519709633</c:v>
                </c:pt>
                <c:pt idx="69">
                  <c:v>0.382475584521935</c:v>
                </c:pt>
                <c:pt idx="70">
                  <c:v>0.388309573829711</c:v>
                </c:pt>
                <c:pt idx="71">
                  <c:v>0.394153525439475</c:v>
                </c:pt>
                <c:pt idx="72">
                  <c:v>0.400007477244814</c:v>
                </c:pt>
                <c:pt idx="73">
                  <c:v>0.405871467226383</c:v>
                </c:pt>
                <c:pt idx="74">
                  <c:v>0.411745533451911</c:v>
                </c:pt>
                <c:pt idx="75">
                  <c:v>0.417629714076197</c:v>
                </c:pt>
                <c:pt idx="76">
                  <c:v>0.423524047341112</c:v>
                </c:pt>
                <c:pt idx="77">
                  <c:v>0.429428571575596</c:v>
                </c:pt>
                <c:pt idx="78">
                  <c:v>0.435343325195663</c:v>
                </c:pt>
                <c:pt idx="79">
                  <c:v>0.441268346704395</c:v>
                </c:pt>
                <c:pt idx="80">
                  <c:v>0.447203674691947</c:v>
                </c:pt>
                <c:pt idx="81">
                  <c:v>0.453149347835546</c:v>
                </c:pt>
                <c:pt idx="82">
                  <c:v>0.459105404899487</c:v>
                </c:pt>
                <c:pt idx="83">
                  <c:v>0.46507188473514</c:v>
                </c:pt>
                <c:pt idx="84">
                  <c:v>0.471048826280942</c:v>
                </c:pt>
                <c:pt idx="85">
                  <c:v>0.477036268562404</c:v>
                </c:pt>
                <c:pt idx="86">
                  <c:v>0.483034250692108</c:v>
                </c:pt>
                <c:pt idx="87">
                  <c:v>0.489042811869705</c:v>
                </c:pt>
                <c:pt idx="88">
                  <c:v>0.49506199138192</c:v>
                </c:pt>
                <c:pt idx="89">
                  <c:v>0.501091828602546</c:v>
                </c:pt>
                <c:pt idx="90">
                  <c:v>0.50713236299245</c:v>
                </c:pt>
                <c:pt idx="91">
                  <c:v>0.513183634099568</c:v>
                </c:pt>
                <c:pt idx="92">
                  <c:v>0.519245681558907</c:v>
                </c:pt>
                <c:pt idx="93">
                  <c:v>0.525318545092548</c:v>
                </c:pt>
                <c:pt idx="94">
                  <c:v>0.531402264509641</c:v>
                </c:pt>
                <c:pt idx="95">
                  <c:v>0.537496879706405</c:v>
                </c:pt>
                <c:pt idx="96">
                  <c:v>0.543602430666134</c:v>
                </c:pt>
                <c:pt idx="97">
                  <c:v>0.549718957459191</c:v>
                </c:pt>
                <c:pt idx="98">
                  <c:v>0.555846500243011</c:v>
                </c:pt>
                <c:pt idx="99">
                  <c:v>0.561985099262099</c:v>
                </c:pt>
                <c:pt idx="100">
                  <c:v>0.568134794848032</c:v>
                </c:pt>
                <c:pt idx="101">
                  <c:v>0.574295627419457</c:v>
                </c:pt>
                <c:pt idx="102">
                  <c:v>0.580467637482094</c:v>
                </c:pt>
                <c:pt idx="103">
                  <c:v>0.586650865628733</c:v>
                </c:pt>
                <c:pt idx="104">
                  <c:v>0.592845352539234</c:v>
                </c:pt>
                <c:pt idx="105">
                  <c:v>0.599051138980531</c:v>
                </c:pt>
                <c:pt idx="106">
                  <c:v>0.605268265806625</c:v>
                </c:pt>
                <c:pt idx="107">
                  <c:v>0.611496773958593</c:v>
                </c:pt>
                <c:pt idx="108">
                  <c:v>0.617736704464578</c:v>
                </c:pt>
                <c:pt idx="109">
                  <c:v>0.623988098439799</c:v>
                </c:pt>
                <c:pt idx="110">
                  <c:v>0.630250997086542</c:v>
                </c:pt>
                <c:pt idx="111">
                  <c:v>0.636525441694167</c:v>
                </c:pt>
                <c:pt idx="112">
                  <c:v>0.642811473639103</c:v>
                </c:pt>
                <c:pt idx="113">
                  <c:v>0.649109134384851</c:v>
                </c:pt>
                <c:pt idx="114">
                  <c:v>0.655418465481985</c:v>
                </c:pt>
                <c:pt idx="115">
                  <c:v>0.661739508568146</c:v>
                </c:pt>
                <c:pt idx="116">
                  <c:v>0.66807230536805</c:v>
                </c:pt>
                <c:pt idx="117">
                  <c:v>0.674416897693481</c:v>
                </c:pt>
                <c:pt idx="118">
                  <c:v>0.680773327443296</c:v>
                </c:pt>
                <c:pt idx="119">
                  <c:v>0.687141636603424</c:v>
                </c:pt>
                <c:pt idx="120">
                  <c:v>0.693521867246862</c:v>
                </c:pt>
                <c:pt idx="121">
                  <c:v>0.699914061533681</c:v>
                </c:pt>
                <c:pt idx="122">
                  <c:v>0.706318261711022</c:v>
                </c:pt>
                <c:pt idx="123">
                  <c:v>0.712734510113097</c:v>
                </c:pt>
                <c:pt idx="124">
                  <c:v>0.719162849161188</c:v>
                </c:pt>
                <c:pt idx="125">
                  <c:v>0.725603321363651</c:v>
                </c:pt>
                <c:pt idx="126">
                  <c:v>0.73205596931591</c:v>
                </c:pt>
                <c:pt idx="127">
                  <c:v>0.738520835700462</c:v>
                </c:pt>
                <c:pt idx="128">
                  <c:v>0.744997963286875</c:v>
                </c:pt>
                <c:pt idx="129">
                  <c:v>0.751487394931788</c:v>
                </c:pt>
                <c:pt idx="130">
                  <c:v>0.75798917357891</c:v>
                </c:pt>
                <c:pt idx="131">
                  <c:v>0.764503342259022</c:v>
                </c:pt>
                <c:pt idx="132">
                  <c:v>0.771029944089976</c:v>
                </c:pt>
                <c:pt idx="133">
                  <c:v>0.777569022276695</c:v>
                </c:pt>
                <c:pt idx="134">
                  <c:v>0.784120620111174</c:v>
                </c:pt>
                <c:pt idx="135">
                  <c:v>0.790684780972478</c:v>
                </c:pt>
                <c:pt idx="136">
                  <c:v>0.797261548326743</c:v>
                </c:pt>
                <c:pt idx="137">
                  <c:v>0.803850965727178</c:v>
                </c:pt>
                <c:pt idx="138">
                  <c:v>0.810453076814059</c:v>
                </c:pt>
                <c:pt idx="139">
                  <c:v>0.817067925314738</c:v>
                </c:pt>
                <c:pt idx="140">
                  <c:v>0.823695555043635</c:v>
                </c:pt>
                <c:pt idx="141">
                  <c:v>0.830336009902242</c:v>
                </c:pt>
                <c:pt idx="142">
                  <c:v>0.836989333879122</c:v>
                </c:pt>
                <c:pt idx="143">
                  <c:v>0.843655571049909</c:v>
                </c:pt>
                <c:pt idx="144">
                  <c:v>0.850334765577309</c:v>
                </c:pt>
                <c:pt idx="145">
                  <c:v>0.857026961711097</c:v>
                </c:pt>
                <c:pt idx="146">
                  <c:v>0.863732203788122</c:v>
                </c:pt>
                <c:pt idx="147">
                  <c:v>0.870450536232302</c:v>
                </c:pt>
                <c:pt idx="148">
                  <c:v>0.877182003554626</c:v>
                </c:pt>
                <c:pt idx="149">
                  <c:v>0.883926650353156</c:v>
                </c:pt>
                <c:pt idx="150">
                  <c:v>0.890684521313023</c:v>
                </c:pt>
              </c:numCache>
            </c:numRef>
          </c:yVal>
          <c:smooth val="0"/>
        </c:ser>
        <c:ser>
          <c:idx val="2"/>
          <c:order val="2"/>
          <c:tx>
            <c:strRef>
              <c:f>"Diode"</c:f>
              <c:strCache>
                <c:ptCount val="1"/>
                <c:pt idx="0">
                  <c:v>Diode</c:v>
                </c:pt>
              </c:strCache>
            </c:strRef>
          </c:tx>
          <c:spPr>
            <a:solidFill>
              <a:srgbClr val="98b855"/>
            </a:solidFill>
            <a:ln w="28440">
              <a:solidFill>
                <a:srgbClr val="98b855"/>
              </a:solidFill>
              <a:round/>
            </a:ln>
          </c:spPr>
          <c:marker>
            <c:symbol val="none"/>
          </c:marker>
          <c:dLbls>
            <c:txPr>
              <a:bodyPr wrap="square"/>
              <a:lstStyle/>
              <a:p>
                <a:pPr>
                  <a:defRPr b="0" sz="1000" spc="-1" strike="noStrike">
                    <a:solidFill>
                      <a:srgbClr val="000000"/>
                    </a:solidFill>
                    <a:latin typeface="Calibri"/>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xVal>
            <c:numRef>
              <c:f>Eff_vs_IOUT!$AZ$7:$AZ$157</c:f>
              <c:numCache>
                <c:formatCode>General</c:formatCode>
                <c:ptCount val="151"/>
                <c:pt idx="0">
                  <c:v>0</c:v>
                </c:pt>
                <c:pt idx="1">
                  <c:v>0.001</c:v>
                </c:pt>
                <c:pt idx="2">
                  <c:v>0.002</c:v>
                </c:pt>
                <c:pt idx="3">
                  <c:v>0.003</c:v>
                </c:pt>
                <c:pt idx="4">
                  <c:v>0.004</c:v>
                </c:pt>
                <c:pt idx="5">
                  <c:v>0.005</c:v>
                </c:pt>
                <c:pt idx="6">
                  <c:v>0.006</c:v>
                </c:pt>
                <c:pt idx="7">
                  <c:v>0.007</c:v>
                </c:pt>
                <c:pt idx="8">
                  <c:v>0.008</c:v>
                </c:pt>
                <c:pt idx="9">
                  <c:v>0.009</c:v>
                </c:pt>
                <c:pt idx="10">
                  <c:v>0.01</c:v>
                </c:pt>
                <c:pt idx="11">
                  <c:v>0.011</c:v>
                </c:pt>
                <c:pt idx="12">
                  <c:v>0.012</c:v>
                </c:pt>
                <c:pt idx="13">
                  <c:v>0.013</c:v>
                </c:pt>
                <c:pt idx="14">
                  <c:v>0.014</c:v>
                </c:pt>
                <c:pt idx="15">
                  <c:v>0.015</c:v>
                </c:pt>
                <c:pt idx="16">
                  <c:v>0.016</c:v>
                </c:pt>
                <c:pt idx="17">
                  <c:v>0.017</c:v>
                </c:pt>
                <c:pt idx="18">
                  <c:v>0.018</c:v>
                </c:pt>
                <c:pt idx="19">
                  <c:v>0.019</c:v>
                </c:pt>
                <c:pt idx="20">
                  <c:v>0.02</c:v>
                </c:pt>
                <c:pt idx="21">
                  <c:v>0.021</c:v>
                </c:pt>
                <c:pt idx="22">
                  <c:v>0.022</c:v>
                </c:pt>
                <c:pt idx="23">
                  <c:v>0.023</c:v>
                </c:pt>
                <c:pt idx="24">
                  <c:v>0.024</c:v>
                </c:pt>
                <c:pt idx="25">
                  <c:v>0.025</c:v>
                </c:pt>
                <c:pt idx="26">
                  <c:v>0.026</c:v>
                </c:pt>
                <c:pt idx="27">
                  <c:v>0.027</c:v>
                </c:pt>
                <c:pt idx="28">
                  <c:v>0.028</c:v>
                </c:pt>
                <c:pt idx="29">
                  <c:v>0.029</c:v>
                </c:pt>
                <c:pt idx="30">
                  <c:v>0.03</c:v>
                </c:pt>
                <c:pt idx="31">
                  <c:v>0.031</c:v>
                </c:pt>
                <c:pt idx="32">
                  <c:v>0.032</c:v>
                </c:pt>
                <c:pt idx="33">
                  <c:v>0.033</c:v>
                </c:pt>
                <c:pt idx="34">
                  <c:v>0.034</c:v>
                </c:pt>
                <c:pt idx="35">
                  <c:v>0.035</c:v>
                </c:pt>
                <c:pt idx="36">
                  <c:v>0.036</c:v>
                </c:pt>
                <c:pt idx="37">
                  <c:v>0.037</c:v>
                </c:pt>
                <c:pt idx="38">
                  <c:v>0.038</c:v>
                </c:pt>
                <c:pt idx="39">
                  <c:v>0.039</c:v>
                </c:pt>
                <c:pt idx="40">
                  <c:v>0.04</c:v>
                </c:pt>
                <c:pt idx="41">
                  <c:v>0.041</c:v>
                </c:pt>
                <c:pt idx="42">
                  <c:v>0.042</c:v>
                </c:pt>
                <c:pt idx="43">
                  <c:v>0.043</c:v>
                </c:pt>
                <c:pt idx="44">
                  <c:v>0.044</c:v>
                </c:pt>
                <c:pt idx="45">
                  <c:v>0.045</c:v>
                </c:pt>
                <c:pt idx="46">
                  <c:v>0.046</c:v>
                </c:pt>
                <c:pt idx="47">
                  <c:v>0.047</c:v>
                </c:pt>
                <c:pt idx="48">
                  <c:v>0.048</c:v>
                </c:pt>
                <c:pt idx="49">
                  <c:v>0.049</c:v>
                </c:pt>
                <c:pt idx="50">
                  <c:v>0.05</c:v>
                </c:pt>
                <c:pt idx="51">
                  <c:v>0.051</c:v>
                </c:pt>
                <c:pt idx="52">
                  <c:v>0.052</c:v>
                </c:pt>
                <c:pt idx="53">
                  <c:v>0.053</c:v>
                </c:pt>
                <c:pt idx="54">
                  <c:v>0.054</c:v>
                </c:pt>
                <c:pt idx="55">
                  <c:v>0.055</c:v>
                </c:pt>
                <c:pt idx="56">
                  <c:v>0.056</c:v>
                </c:pt>
                <c:pt idx="57">
                  <c:v>0.057</c:v>
                </c:pt>
                <c:pt idx="58">
                  <c:v>0.058</c:v>
                </c:pt>
                <c:pt idx="59">
                  <c:v>0.059</c:v>
                </c:pt>
                <c:pt idx="60">
                  <c:v>0.06</c:v>
                </c:pt>
                <c:pt idx="61">
                  <c:v>0.061</c:v>
                </c:pt>
                <c:pt idx="62">
                  <c:v>0.062</c:v>
                </c:pt>
                <c:pt idx="63">
                  <c:v>0.063</c:v>
                </c:pt>
                <c:pt idx="64">
                  <c:v>0.064</c:v>
                </c:pt>
                <c:pt idx="65">
                  <c:v>0.065</c:v>
                </c:pt>
                <c:pt idx="66">
                  <c:v>0.066</c:v>
                </c:pt>
                <c:pt idx="67">
                  <c:v>0.067</c:v>
                </c:pt>
                <c:pt idx="68">
                  <c:v>0.068</c:v>
                </c:pt>
                <c:pt idx="69">
                  <c:v>0.069</c:v>
                </c:pt>
                <c:pt idx="70">
                  <c:v>0.07</c:v>
                </c:pt>
                <c:pt idx="71">
                  <c:v>0.071</c:v>
                </c:pt>
                <c:pt idx="72">
                  <c:v>0.072</c:v>
                </c:pt>
                <c:pt idx="73">
                  <c:v>0.073</c:v>
                </c:pt>
                <c:pt idx="74">
                  <c:v>0.074</c:v>
                </c:pt>
                <c:pt idx="75">
                  <c:v>0.075</c:v>
                </c:pt>
                <c:pt idx="76">
                  <c:v>0.076</c:v>
                </c:pt>
                <c:pt idx="77">
                  <c:v>0.077</c:v>
                </c:pt>
                <c:pt idx="78">
                  <c:v>0.078</c:v>
                </c:pt>
                <c:pt idx="79">
                  <c:v>0.079</c:v>
                </c:pt>
                <c:pt idx="80">
                  <c:v>0.08</c:v>
                </c:pt>
                <c:pt idx="81">
                  <c:v>0.081</c:v>
                </c:pt>
                <c:pt idx="82">
                  <c:v>0.082</c:v>
                </c:pt>
                <c:pt idx="83">
                  <c:v>0.083</c:v>
                </c:pt>
                <c:pt idx="84">
                  <c:v>0.084</c:v>
                </c:pt>
                <c:pt idx="85">
                  <c:v>0.085</c:v>
                </c:pt>
                <c:pt idx="86">
                  <c:v>0.086</c:v>
                </c:pt>
                <c:pt idx="87">
                  <c:v>0.087</c:v>
                </c:pt>
                <c:pt idx="88">
                  <c:v>0.088</c:v>
                </c:pt>
                <c:pt idx="89">
                  <c:v>0.089</c:v>
                </c:pt>
                <c:pt idx="90">
                  <c:v>0.09</c:v>
                </c:pt>
                <c:pt idx="91">
                  <c:v>0.091</c:v>
                </c:pt>
                <c:pt idx="92">
                  <c:v>0.092</c:v>
                </c:pt>
                <c:pt idx="93">
                  <c:v>0.093</c:v>
                </c:pt>
                <c:pt idx="94">
                  <c:v>0.094</c:v>
                </c:pt>
                <c:pt idx="95">
                  <c:v>0.095</c:v>
                </c:pt>
                <c:pt idx="96">
                  <c:v>0.096</c:v>
                </c:pt>
                <c:pt idx="97">
                  <c:v>0.097</c:v>
                </c:pt>
                <c:pt idx="98">
                  <c:v>0.098</c:v>
                </c:pt>
                <c:pt idx="99">
                  <c:v>0.099</c:v>
                </c:pt>
                <c:pt idx="100">
                  <c:v>0.1</c:v>
                </c:pt>
                <c:pt idx="101">
                  <c:v>0.101</c:v>
                </c:pt>
                <c:pt idx="102">
                  <c:v>0.102</c:v>
                </c:pt>
                <c:pt idx="103">
                  <c:v>0.103</c:v>
                </c:pt>
                <c:pt idx="104">
                  <c:v>0.104</c:v>
                </c:pt>
                <c:pt idx="105">
                  <c:v>0.105</c:v>
                </c:pt>
                <c:pt idx="106">
                  <c:v>0.106</c:v>
                </c:pt>
                <c:pt idx="107">
                  <c:v>0.107</c:v>
                </c:pt>
                <c:pt idx="108">
                  <c:v>0.108</c:v>
                </c:pt>
                <c:pt idx="109">
                  <c:v>0.109</c:v>
                </c:pt>
                <c:pt idx="110">
                  <c:v>0.11</c:v>
                </c:pt>
                <c:pt idx="111">
                  <c:v>0.111</c:v>
                </c:pt>
                <c:pt idx="112">
                  <c:v>0.112</c:v>
                </c:pt>
                <c:pt idx="113">
                  <c:v>0.113</c:v>
                </c:pt>
                <c:pt idx="114">
                  <c:v>0.114</c:v>
                </c:pt>
                <c:pt idx="115">
                  <c:v>0.115</c:v>
                </c:pt>
                <c:pt idx="116">
                  <c:v>0.116</c:v>
                </c:pt>
                <c:pt idx="117">
                  <c:v>0.117</c:v>
                </c:pt>
                <c:pt idx="118">
                  <c:v>0.118</c:v>
                </c:pt>
                <c:pt idx="119">
                  <c:v>0.119</c:v>
                </c:pt>
                <c:pt idx="120">
                  <c:v>0.12</c:v>
                </c:pt>
                <c:pt idx="121">
                  <c:v>0.121</c:v>
                </c:pt>
                <c:pt idx="122">
                  <c:v>0.122</c:v>
                </c:pt>
                <c:pt idx="123">
                  <c:v>0.123</c:v>
                </c:pt>
                <c:pt idx="124">
                  <c:v>0.124</c:v>
                </c:pt>
                <c:pt idx="125">
                  <c:v>0.125</c:v>
                </c:pt>
                <c:pt idx="126">
                  <c:v>0.126</c:v>
                </c:pt>
                <c:pt idx="127">
                  <c:v>0.127</c:v>
                </c:pt>
                <c:pt idx="128">
                  <c:v>0.128</c:v>
                </c:pt>
                <c:pt idx="129">
                  <c:v>0.129</c:v>
                </c:pt>
                <c:pt idx="130">
                  <c:v>0.13</c:v>
                </c:pt>
                <c:pt idx="131">
                  <c:v>0.131</c:v>
                </c:pt>
                <c:pt idx="132">
                  <c:v>0.132</c:v>
                </c:pt>
                <c:pt idx="133">
                  <c:v>0.133</c:v>
                </c:pt>
                <c:pt idx="134">
                  <c:v>0.134</c:v>
                </c:pt>
                <c:pt idx="135">
                  <c:v>0.135</c:v>
                </c:pt>
                <c:pt idx="136">
                  <c:v>0.136</c:v>
                </c:pt>
                <c:pt idx="137">
                  <c:v>0.137</c:v>
                </c:pt>
                <c:pt idx="138">
                  <c:v>0.138</c:v>
                </c:pt>
                <c:pt idx="139">
                  <c:v>0.139</c:v>
                </c:pt>
                <c:pt idx="140">
                  <c:v>0.14</c:v>
                </c:pt>
                <c:pt idx="141">
                  <c:v>0.141</c:v>
                </c:pt>
                <c:pt idx="142">
                  <c:v>0.142</c:v>
                </c:pt>
                <c:pt idx="143">
                  <c:v>0.143</c:v>
                </c:pt>
                <c:pt idx="144">
                  <c:v>0.144</c:v>
                </c:pt>
                <c:pt idx="145">
                  <c:v>0.145</c:v>
                </c:pt>
                <c:pt idx="146">
                  <c:v>0.146</c:v>
                </c:pt>
                <c:pt idx="147">
                  <c:v>0.147</c:v>
                </c:pt>
                <c:pt idx="148">
                  <c:v>0.148</c:v>
                </c:pt>
                <c:pt idx="149">
                  <c:v>0.149</c:v>
                </c:pt>
                <c:pt idx="150">
                  <c:v>0.15</c:v>
                </c:pt>
              </c:numCache>
            </c:numRef>
          </c:xVal>
          <c:yVal>
            <c:numRef>
              <c:f>Eff_vs_IOUT!$BU$7:$BU$157</c:f>
              <c:numCache>
                <c:formatCode>General</c:formatCode>
                <c:ptCount val="151"/>
                <c:pt idx="0">
                  <c:v>0.42441</c:v>
                </c:pt>
                <c:pt idx="1">
                  <c:v>0.42483</c:v>
                </c:pt>
                <c:pt idx="2">
                  <c:v>0.42525</c:v>
                </c:pt>
                <c:pt idx="3">
                  <c:v>0.42567</c:v>
                </c:pt>
                <c:pt idx="4">
                  <c:v>0.42609</c:v>
                </c:pt>
                <c:pt idx="5">
                  <c:v>0.42651</c:v>
                </c:pt>
                <c:pt idx="6">
                  <c:v>0.42693</c:v>
                </c:pt>
                <c:pt idx="7">
                  <c:v>0.42735</c:v>
                </c:pt>
                <c:pt idx="8">
                  <c:v>0.42777</c:v>
                </c:pt>
                <c:pt idx="9">
                  <c:v>0.42819</c:v>
                </c:pt>
                <c:pt idx="10">
                  <c:v>0.42861</c:v>
                </c:pt>
                <c:pt idx="11">
                  <c:v>0.42903</c:v>
                </c:pt>
                <c:pt idx="12">
                  <c:v>0.42945</c:v>
                </c:pt>
                <c:pt idx="13">
                  <c:v>0.42987</c:v>
                </c:pt>
                <c:pt idx="14">
                  <c:v>0.43029</c:v>
                </c:pt>
                <c:pt idx="15">
                  <c:v>0.43071</c:v>
                </c:pt>
                <c:pt idx="16">
                  <c:v>0.43113</c:v>
                </c:pt>
                <c:pt idx="17">
                  <c:v>0.43155</c:v>
                </c:pt>
                <c:pt idx="18">
                  <c:v>0.43197</c:v>
                </c:pt>
                <c:pt idx="19">
                  <c:v>0.43239</c:v>
                </c:pt>
                <c:pt idx="20">
                  <c:v>0.43281</c:v>
                </c:pt>
                <c:pt idx="21">
                  <c:v>0.43323</c:v>
                </c:pt>
                <c:pt idx="22">
                  <c:v>0.43365</c:v>
                </c:pt>
                <c:pt idx="23">
                  <c:v>0.43407</c:v>
                </c:pt>
                <c:pt idx="24">
                  <c:v>0.43449</c:v>
                </c:pt>
                <c:pt idx="25">
                  <c:v>0.43491</c:v>
                </c:pt>
                <c:pt idx="26">
                  <c:v>0.43533</c:v>
                </c:pt>
                <c:pt idx="27">
                  <c:v>0.43575</c:v>
                </c:pt>
                <c:pt idx="28">
                  <c:v>0.43617</c:v>
                </c:pt>
                <c:pt idx="29">
                  <c:v>0.43659</c:v>
                </c:pt>
                <c:pt idx="30">
                  <c:v>0.43701</c:v>
                </c:pt>
                <c:pt idx="31">
                  <c:v>0.43743</c:v>
                </c:pt>
                <c:pt idx="32">
                  <c:v>0.43785</c:v>
                </c:pt>
                <c:pt idx="33">
                  <c:v>0.43827</c:v>
                </c:pt>
                <c:pt idx="34">
                  <c:v>0.43869</c:v>
                </c:pt>
                <c:pt idx="35">
                  <c:v>0.43911</c:v>
                </c:pt>
                <c:pt idx="36">
                  <c:v>0.43953</c:v>
                </c:pt>
                <c:pt idx="37">
                  <c:v>0.43995</c:v>
                </c:pt>
                <c:pt idx="38">
                  <c:v>0.44037</c:v>
                </c:pt>
                <c:pt idx="39">
                  <c:v>0.44079</c:v>
                </c:pt>
                <c:pt idx="40">
                  <c:v>0.44121</c:v>
                </c:pt>
                <c:pt idx="41">
                  <c:v>0.44163</c:v>
                </c:pt>
                <c:pt idx="42">
                  <c:v>0.44205</c:v>
                </c:pt>
                <c:pt idx="43">
                  <c:v>0.44247</c:v>
                </c:pt>
                <c:pt idx="44">
                  <c:v>0.44289</c:v>
                </c:pt>
                <c:pt idx="45">
                  <c:v>0.44331</c:v>
                </c:pt>
                <c:pt idx="46">
                  <c:v>0.44373</c:v>
                </c:pt>
                <c:pt idx="47">
                  <c:v>0.44415</c:v>
                </c:pt>
                <c:pt idx="48">
                  <c:v>0.44457</c:v>
                </c:pt>
                <c:pt idx="49">
                  <c:v>0.44499</c:v>
                </c:pt>
                <c:pt idx="50">
                  <c:v>0.44541</c:v>
                </c:pt>
                <c:pt idx="51">
                  <c:v>0.44583</c:v>
                </c:pt>
                <c:pt idx="52">
                  <c:v>0.44625</c:v>
                </c:pt>
                <c:pt idx="53">
                  <c:v>0.44667</c:v>
                </c:pt>
                <c:pt idx="54">
                  <c:v>0.44709</c:v>
                </c:pt>
                <c:pt idx="55">
                  <c:v>0.44751</c:v>
                </c:pt>
                <c:pt idx="56">
                  <c:v>0.44793</c:v>
                </c:pt>
                <c:pt idx="57">
                  <c:v>0.44835</c:v>
                </c:pt>
                <c:pt idx="58">
                  <c:v>0.44877</c:v>
                </c:pt>
                <c:pt idx="59">
                  <c:v>0.44919</c:v>
                </c:pt>
                <c:pt idx="60">
                  <c:v>0.44961</c:v>
                </c:pt>
                <c:pt idx="61">
                  <c:v>0.45003</c:v>
                </c:pt>
                <c:pt idx="62">
                  <c:v>0.45045</c:v>
                </c:pt>
                <c:pt idx="63">
                  <c:v>0.45087</c:v>
                </c:pt>
                <c:pt idx="64">
                  <c:v>0.45129</c:v>
                </c:pt>
                <c:pt idx="65">
                  <c:v>0.45171</c:v>
                </c:pt>
                <c:pt idx="66">
                  <c:v>0.45213</c:v>
                </c:pt>
                <c:pt idx="67">
                  <c:v>0.45255</c:v>
                </c:pt>
                <c:pt idx="68">
                  <c:v>0.45297</c:v>
                </c:pt>
                <c:pt idx="69">
                  <c:v>0.45339</c:v>
                </c:pt>
                <c:pt idx="70">
                  <c:v>0.45381</c:v>
                </c:pt>
                <c:pt idx="71">
                  <c:v>0.45423</c:v>
                </c:pt>
                <c:pt idx="72">
                  <c:v>0.45465</c:v>
                </c:pt>
                <c:pt idx="73">
                  <c:v>0.45507</c:v>
                </c:pt>
                <c:pt idx="74">
                  <c:v>0.45549</c:v>
                </c:pt>
                <c:pt idx="75">
                  <c:v>0.45591</c:v>
                </c:pt>
                <c:pt idx="76">
                  <c:v>0.45633</c:v>
                </c:pt>
                <c:pt idx="77">
                  <c:v>0.45675</c:v>
                </c:pt>
                <c:pt idx="78">
                  <c:v>0.45717</c:v>
                </c:pt>
                <c:pt idx="79">
                  <c:v>0.45759</c:v>
                </c:pt>
                <c:pt idx="80">
                  <c:v>0.45801</c:v>
                </c:pt>
                <c:pt idx="81">
                  <c:v>0.45843</c:v>
                </c:pt>
                <c:pt idx="82">
                  <c:v>0.45885</c:v>
                </c:pt>
                <c:pt idx="83">
                  <c:v>0.45927</c:v>
                </c:pt>
                <c:pt idx="84">
                  <c:v>0.45969</c:v>
                </c:pt>
                <c:pt idx="85">
                  <c:v>0.46011</c:v>
                </c:pt>
                <c:pt idx="86">
                  <c:v>0.46053</c:v>
                </c:pt>
                <c:pt idx="87">
                  <c:v>0.46095</c:v>
                </c:pt>
                <c:pt idx="88">
                  <c:v>0.46137</c:v>
                </c:pt>
                <c:pt idx="89">
                  <c:v>0.46179</c:v>
                </c:pt>
                <c:pt idx="90">
                  <c:v>0.46221</c:v>
                </c:pt>
                <c:pt idx="91">
                  <c:v>0.46263</c:v>
                </c:pt>
                <c:pt idx="92">
                  <c:v>0.46305</c:v>
                </c:pt>
                <c:pt idx="93">
                  <c:v>0.46347</c:v>
                </c:pt>
                <c:pt idx="94">
                  <c:v>0.46389</c:v>
                </c:pt>
                <c:pt idx="95">
                  <c:v>0.46431</c:v>
                </c:pt>
                <c:pt idx="96">
                  <c:v>0.46473</c:v>
                </c:pt>
                <c:pt idx="97">
                  <c:v>0.46515</c:v>
                </c:pt>
                <c:pt idx="98">
                  <c:v>0.46557</c:v>
                </c:pt>
                <c:pt idx="99">
                  <c:v>0.46599</c:v>
                </c:pt>
                <c:pt idx="100">
                  <c:v>0.46641</c:v>
                </c:pt>
                <c:pt idx="101">
                  <c:v>0.46683</c:v>
                </c:pt>
                <c:pt idx="102">
                  <c:v>0.46725</c:v>
                </c:pt>
                <c:pt idx="103">
                  <c:v>0.46767</c:v>
                </c:pt>
                <c:pt idx="104">
                  <c:v>0.46809</c:v>
                </c:pt>
                <c:pt idx="105">
                  <c:v>0.46851</c:v>
                </c:pt>
                <c:pt idx="106">
                  <c:v>0.46893</c:v>
                </c:pt>
                <c:pt idx="107">
                  <c:v>0.46935</c:v>
                </c:pt>
                <c:pt idx="108">
                  <c:v>0.46977</c:v>
                </c:pt>
                <c:pt idx="109">
                  <c:v>0.47019</c:v>
                </c:pt>
                <c:pt idx="110">
                  <c:v>0.47061</c:v>
                </c:pt>
                <c:pt idx="111">
                  <c:v>0.47103</c:v>
                </c:pt>
                <c:pt idx="112">
                  <c:v>0.47145</c:v>
                </c:pt>
                <c:pt idx="113">
                  <c:v>0.47187</c:v>
                </c:pt>
                <c:pt idx="114">
                  <c:v>0.47229</c:v>
                </c:pt>
                <c:pt idx="115">
                  <c:v>0.47271</c:v>
                </c:pt>
                <c:pt idx="116">
                  <c:v>0.47313</c:v>
                </c:pt>
                <c:pt idx="117">
                  <c:v>0.47355</c:v>
                </c:pt>
                <c:pt idx="118">
                  <c:v>0.47397</c:v>
                </c:pt>
                <c:pt idx="119">
                  <c:v>0.47439</c:v>
                </c:pt>
                <c:pt idx="120">
                  <c:v>0.47481</c:v>
                </c:pt>
                <c:pt idx="121">
                  <c:v>0.47523</c:v>
                </c:pt>
                <c:pt idx="122">
                  <c:v>0.47565</c:v>
                </c:pt>
                <c:pt idx="123">
                  <c:v>0.47607</c:v>
                </c:pt>
                <c:pt idx="124">
                  <c:v>0.47649</c:v>
                </c:pt>
                <c:pt idx="125">
                  <c:v>0.47691</c:v>
                </c:pt>
                <c:pt idx="126">
                  <c:v>0.47733</c:v>
                </c:pt>
                <c:pt idx="127">
                  <c:v>0.47775</c:v>
                </c:pt>
                <c:pt idx="128">
                  <c:v>0.47817</c:v>
                </c:pt>
                <c:pt idx="129">
                  <c:v>0.47859</c:v>
                </c:pt>
                <c:pt idx="130">
                  <c:v>0.47901</c:v>
                </c:pt>
                <c:pt idx="131">
                  <c:v>0.47943</c:v>
                </c:pt>
                <c:pt idx="132">
                  <c:v>0.47985</c:v>
                </c:pt>
                <c:pt idx="133">
                  <c:v>0.48027</c:v>
                </c:pt>
                <c:pt idx="134">
                  <c:v>0.48069</c:v>
                </c:pt>
                <c:pt idx="135">
                  <c:v>0.48111</c:v>
                </c:pt>
                <c:pt idx="136">
                  <c:v>0.48153</c:v>
                </c:pt>
                <c:pt idx="137">
                  <c:v>0.48195</c:v>
                </c:pt>
                <c:pt idx="138">
                  <c:v>0.48237</c:v>
                </c:pt>
                <c:pt idx="139">
                  <c:v>0.48279</c:v>
                </c:pt>
                <c:pt idx="140">
                  <c:v>0.48321</c:v>
                </c:pt>
                <c:pt idx="141">
                  <c:v>0.48363</c:v>
                </c:pt>
                <c:pt idx="142">
                  <c:v>0.48405</c:v>
                </c:pt>
                <c:pt idx="143">
                  <c:v>0.48447</c:v>
                </c:pt>
                <c:pt idx="144">
                  <c:v>0.48489</c:v>
                </c:pt>
                <c:pt idx="145">
                  <c:v>0.48531</c:v>
                </c:pt>
                <c:pt idx="146">
                  <c:v>0.48573</c:v>
                </c:pt>
                <c:pt idx="147">
                  <c:v>0.48615</c:v>
                </c:pt>
                <c:pt idx="148">
                  <c:v>0.48657</c:v>
                </c:pt>
                <c:pt idx="149">
                  <c:v>0.48699</c:v>
                </c:pt>
                <c:pt idx="150">
                  <c:v>0.48741</c:v>
                </c:pt>
              </c:numCache>
            </c:numRef>
          </c:yVal>
          <c:smooth val="0"/>
        </c:ser>
        <c:ser>
          <c:idx val="3"/>
          <c:order val="3"/>
          <c:tx>
            <c:strRef>
              <c:f>"RCS"</c:f>
              <c:strCache>
                <c:ptCount val="1"/>
                <c:pt idx="0">
                  <c:v>RCS</c:v>
                </c:pt>
              </c:strCache>
            </c:strRef>
          </c:tx>
          <c:spPr>
            <a:solidFill>
              <a:srgbClr val="7d5fa0"/>
            </a:solidFill>
            <a:ln w="28440">
              <a:solidFill>
                <a:srgbClr val="7d5fa0"/>
              </a:solidFill>
              <a:round/>
            </a:ln>
          </c:spPr>
          <c:marker>
            <c:symbol val="none"/>
          </c:marker>
          <c:dLbls>
            <c:txPr>
              <a:bodyPr wrap="square"/>
              <a:lstStyle/>
              <a:p>
                <a:pPr>
                  <a:defRPr b="0" sz="1000" spc="-1" strike="noStrike">
                    <a:solidFill>
                      <a:srgbClr val="000000"/>
                    </a:solidFill>
                    <a:latin typeface="Calibri"/>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xVal>
            <c:numRef>
              <c:f>Eff_vs_IOUT!$AZ$7:$AZ$157</c:f>
              <c:numCache>
                <c:formatCode>General</c:formatCode>
                <c:ptCount val="151"/>
                <c:pt idx="0">
                  <c:v>0</c:v>
                </c:pt>
                <c:pt idx="1">
                  <c:v>0.001</c:v>
                </c:pt>
                <c:pt idx="2">
                  <c:v>0.002</c:v>
                </c:pt>
                <c:pt idx="3">
                  <c:v>0.003</c:v>
                </c:pt>
                <c:pt idx="4">
                  <c:v>0.004</c:v>
                </c:pt>
                <c:pt idx="5">
                  <c:v>0.005</c:v>
                </c:pt>
                <c:pt idx="6">
                  <c:v>0.006</c:v>
                </c:pt>
                <c:pt idx="7">
                  <c:v>0.007</c:v>
                </c:pt>
                <c:pt idx="8">
                  <c:v>0.008</c:v>
                </c:pt>
                <c:pt idx="9">
                  <c:v>0.009</c:v>
                </c:pt>
                <c:pt idx="10">
                  <c:v>0.01</c:v>
                </c:pt>
                <c:pt idx="11">
                  <c:v>0.011</c:v>
                </c:pt>
                <c:pt idx="12">
                  <c:v>0.012</c:v>
                </c:pt>
                <c:pt idx="13">
                  <c:v>0.013</c:v>
                </c:pt>
                <c:pt idx="14">
                  <c:v>0.014</c:v>
                </c:pt>
                <c:pt idx="15">
                  <c:v>0.015</c:v>
                </c:pt>
                <c:pt idx="16">
                  <c:v>0.016</c:v>
                </c:pt>
                <c:pt idx="17">
                  <c:v>0.017</c:v>
                </c:pt>
                <c:pt idx="18">
                  <c:v>0.018</c:v>
                </c:pt>
                <c:pt idx="19">
                  <c:v>0.019</c:v>
                </c:pt>
                <c:pt idx="20">
                  <c:v>0.02</c:v>
                </c:pt>
                <c:pt idx="21">
                  <c:v>0.021</c:v>
                </c:pt>
                <c:pt idx="22">
                  <c:v>0.022</c:v>
                </c:pt>
                <c:pt idx="23">
                  <c:v>0.023</c:v>
                </c:pt>
                <c:pt idx="24">
                  <c:v>0.024</c:v>
                </c:pt>
                <c:pt idx="25">
                  <c:v>0.025</c:v>
                </c:pt>
                <c:pt idx="26">
                  <c:v>0.026</c:v>
                </c:pt>
                <c:pt idx="27">
                  <c:v>0.027</c:v>
                </c:pt>
                <c:pt idx="28">
                  <c:v>0.028</c:v>
                </c:pt>
                <c:pt idx="29">
                  <c:v>0.029</c:v>
                </c:pt>
                <c:pt idx="30">
                  <c:v>0.03</c:v>
                </c:pt>
                <c:pt idx="31">
                  <c:v>0.031</c:v>
                </c:pt>
                <c:pt idx="32">
                  <c:v>0.032</c:v>
                </c:pt>
                <c:pt idx="33">
                  <c:v>0.033</c:v>
                </c:pt>
                <c:pt idx="34">
                  <c:v>0.034</c:v>
                </c:pt>
                <c:pt idx="35">
                  <c:v>0.035</c:v>
                </c:pt>
                <c:pt idx="36">
                  <c:v>0.036</c:v>
                </c:pt>
                <c:pt idx="37">
                  <c:v>0.037</c:v>
                </c:pt>
                <c:pt idx="38">
                  <c:v>0.038</c:v>
                </c:pt>
                <c:pt idx="39">
                  <c:v>0.039</c:v>
                </c:pt>
                <c:pt idx="40">
                  <c:v>0.04</c:v>
                </c:pt>
                <c:pt idx="41">
                  <c:v>0.041</c:v>
                </c:pt>
                <c:pt idx="42">
                  <c:v>0.042</c:v>
                </c:pt>
                <c:pt idx="43">
                  <c:v>0.043</c:v>
                </c:pt>
                <c:pt idx="44">
                  <c:v>0.044</c:v>
                </c:pt>
                <c:pt idx="45">
                  <c:v>0.045</c:v>
                </c:pt>
                <c:pt idx="46">
                  <c:v>0.046</c:v>
                </c:pt>
                <c:pt idx="47">
                  <c:v>0.047</c:v>
                </c:pt>
                <c:pt idx="48">
                  <c:v>0.048</c:v>
                </c:pt>
                <c:pt idx="49">
                  <c:v>0.049</c:v>
                </c:pt>
                <c:pt idx="50">
                  <c:v>0.05</c:v>
                </c:pt>
                <c:pt idx="51">
                  <c:v>0.051</c:v>
                </c:pt>
                <c:pt idx="52">
                  <c:v>0.052</c:v>
                </c:pt>
                <c:pt idx="53">
                  <c:v>0.053</c:v>
                </c:pt>
                <c:pt idx="54">
                  <c:v>0.054</c:v>
                </c:pt>
                <c:pt idx="55">
                  <c:v>0.055</c:v>
                </c:pt>
                <c:pt idx="56">
                  <c:v>0.056</c:v>
                </c:pt>
                <c:pt idx="57">
                  <c:v>0.057</c:v>
                </c:pt>
                <c:pt idx="58">
                  <c:v>0.058</c:v>
                </c:pt>
                <c:pt idx="59">
                  <c:v>0.059</c:v>
                </c:pt>
                <c:pt idx="60">
                  <c:v>0.06</c:v>
                </c:pt>
                <c:pt idx="61">
                  <c:v>0.061</c:v>
                </c:pt>
                <c:pt idx="62">
                  <c:v>0.062</c:v>
                </c:pt>
                <c:pt idx="63">
                  <c:v>0.063</c:v>
                </c:pt>
                <c:pt idx="64">
                  <c:v>0.064</c:v>
                </c:pt>
                <c:pt idx="65">
                  <c:v>0.065</c:v>
                </c:pt>
                <c:pt idx="66">
                  <c:v>0.066</c:v>
                </c:pt>
                <c:pt idx="67">
                  <c:v>0.067</c:v>
                </c:pt>
                <c:pt idx="68">
                  <c:v>0.068</c:v>
                </c:pt>
                <c:pt idx="69">
                  <c:v>0.069</c:v>
                </c:pt>
                <c:pt idx="70">
                  <c:v>0.07</c:v>
                </c:pt>
                <c:pt idx="71">
                  <c:v>0.071</c:v>
                </c:pt>
                <c:pt idx="72">
                  <c:v>0.072</c:v>
                </c:pt>
                <c:pt idx="73">
                  <c:v>0.073</c:v>
                </c:pt>
                <c:pt idx="74">
                  <c:v>0.074</c:v>
                </c:pt>
                <c:pt idx="75">
                  <c:v>0.075</c:v>
                </c:pt>
                <c:pt idx="76">
                  <c:v>0.076</c:v>
                </c:pt>
                <c:pt idx="77">
                  <c:v>0.077</c:v>
                </c:pt>
                <c:pt idx="78">
                  <c:v>0.078</c:v>
                </c:pt>
                <c:pt idx="79">
                  <c:v>0.079</c:v>
                </c:pt>
                <c:pt idx="80">
                  <c:v>0.08</c:v>
                </c:pt>
                <c:pt idx="81">
                  <c:v>0.081</c:v>
                </c:pt>
                <c:pt idx="82">
                  <c:v>0.082</c:v>
                </c:pt>
                <c:pt idx="83">
                  <c:v>0.083</c:v>
                </c:pt>
                <c:pt idx="84">
                  <c:v>0.084</c:v>
                </c:pt>
                <c:pt idx="85">
                  <c:v>0.085</c:v>
                </c:pt>
                <c:pt idx="86">
                  <c:v>0.086</c:v>
                </c:pt>
                <c:pt idx="87">
                  <c:v>0.087</c:v>
                </c:pt>
                <c:pt idx="88">
                  <c:v>0.088</c:v>
                </c:pt>
                <c:pt idx="89">
                  <c:v>0.089</c:v>
                </c:pt>
                <c:pt idx="90">
                  <c:v>0.09</c:v>
                </c:pt>
                <c:pt idx="91">
                  <c:v>0.091</c:v>
                </c:pt>
                <c:pt idx="92">
                  <c:v>0.092</c:v>
                </c:pt>
                <c:pt idx="93">
                  <c:v>0.093</c:v>
                </c:pt>
                <c:pt idx="94">
                  <c:v>0.094</c:v>
                </c:pt>
                <c:pt idx="95">
                  <c:v>0.095</c:v>
                </c:pt>
                <c:pt idx="96">
                  <c:v>0.096</c:v>
                </c:pt>
                <c:pt idx="97">
                  <c:v>0.097</c:v>
                </c:pt>
                <c:pt idx="98">
                  <c:v>0.098</c:v>
                </c:pt>
                <c:pt idx="99">
                  <c:v>0.099</c:v>
                </c:pt>
                <c:pt idx="100">
                  <c:v>0.1</c:v>
                </c:pt>
                <c:pt idx="101">
                  <c:v>0.101</c:v>
                </c:pt>
                <c:pt idx="102">
                  <c:v>0.102</c:v>
                </c:pt>
                <c:pt idx="103">
                  <c:v>0.103</c:v>
                </c:pt>
                <c:pt idx="104">
                  <c:v>0.104</c:v>
                </c:pt>
                <c:pt idx="105">
                  <c:v>0.105</c:v>
                </c:pt>
                <c:pt idx="106">
                  <c:v>0.106</c:v>
                </c:pt>
                <c:pt idx="107">
                  <c:v>0.107</c:v>
                </c:pt>
                <c:pt idx="108">
                  <c:v>0.108</c:v>
                </c:pt>
                <c:pt idx="109">
                  <c:v>0.109</c:v>
                </c:pt>
                <c:pt idx="110">
                  <c:v>0.11</c:v>
                </c:pt>
                <c:pt idx="111">
                  <c:v>0.111</c:v>
                </c:pt>
                <c:pt idx="112">
                  <c:v>0.112</c:v>
                </c:pt>
                <c:pt idx="113">
                  <c:v>0.113</c:v>
                </c:pt>
                <c:pt idx="114">
                  <c:v>0.114</c:v>
                </c:pt>
                <c:pt idx="115">
                  <c:v>0.115</c:v>
                </c:pt>
                <c:pt idx="116">
                  <c:v>0.116</c:v>
                </c:pt>
                <c:pt idx="117">
                  <c:v>0.117</c:v>
                </c:pt>
                <c:pt idx="118">
                  <c:v>0.118</c:v>
                </c:pt>
                <c:pt idx="119">
                  <c:v>0.119</c:v>
                </c:pt>
                <c:pt idx="120">
                  <c:v>0.12</c:v>
                </c:pt>
                <c:pt idx="121">
                  <c:v>0.121</c:v>
                </c:pt>
                <c:pt idx="122">
                  <c:v>0.122</c:v>
                </c:pt>
                <c:pt idx="123">
                  <c:v>0.123</c:v>
                </c:pt>
                <c:pt idx="124">
                  <c:v>0.124</c:v>
                </c:pt>
                <c:pt idx="125">
                  <c:v>0.125</c:v>
                </c:pt>
                <c:pt idx="126">
                  <c:v>0.126</c:v>
                </c:pt>
                <c:pt idx="127">
                  <c:v>0.127</c:v>
                </c:pt>
                <c:pt idx="128">
                  <c:v>0.128</c:v>
                </c:pt>
                <c:pt idx="129">
                  <c:v>0.129</c:v>
                </c:pt>
                <c:pt idx="130">
                  <c:v>0.13</c:v>
                </c:pt>
                <c:pt idx="131">
                  <c:v>0.131</c:v>
                </c:pt>
                <c:pt idx="132">
                  <c:v>0.132</c:v>
                </c:pt>
                <c:pt idx="133">
                  <c:v>0.133</c:v>
                </c:pt>
                <c:pt idx="134">
                  <c:v>0.134</c:v>
                </c:pt>
                <c:pt idx="135">
                  <c:v>0.135</c:v>
                </c:pt>
                <c:pt idx="136">
                  <c:v>0.136</c:v>
                </c:pt>
                <c:pt idx="137">
                  <c:v>0.137</c:v>
                </c:pt>
                <c:pt idx="138">
                  <c:v>0.138</c:v>
                </c:pt>
                <c:pt idx="139">
                  <c:v>0.139</c:v>
                </c:pt>
                <c:pt idx="140">
                  <c:v>0.14</c:v>
                </c:pt>
                <c:pt idx="141">
                  <c:v>0.141</c:v>
                </c:pt>
                <c:pt idx="142">
                  <c:v>0.142</c:v>
                </c:pt>
                <c:pt idx="143">
                  <c:v>0.143</c:v>
                </c:pt>
                <c:pt idx="144">
                  <c:v>0.144</c:v>
                </c:pt>
                <c:pt idx="145">
                  <c:v>0.145</c:v>
                </c:pt>
                <c:pt idx="146">
                  <c:v>0.146</c:v>
                </c:pt>
                <c:pt idx="147">
                  <c:v>0.147</c:v>
                </c:pt>
                <c:pt idx="148">
                  <c:v>0.148</c:v>
                </c:pt>
                <c:pt idx="149">
                  <c:v>0.149</c:v>
                </c:pt>
                <c:pt idx="150">
                  <c:v>0.15</c:v>
                </c:pt>
              </c:numCache>
            </c:numRef>
          </c:xVal>
          <c:yVal>
            <c:numRef>
              <c:f>Eff_vs_IOUT!$BV$7:$BV$157</c:f>
              <c:numCache>
                <c:formatCode>General</c:formatCode>
                <c:ptCount val="15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numCache>
            </c:numRef>
          </c:yVal>
          <c:smooth val="0"/>
        </c:ser>
        <c:axId val="30467492"/>
        <c:axId val="88159293"/>
      </c:scatterChart>
      <c:valAx>
        <c:axId val="76257416"/>
        <c:scaling>
          <c:orientation val="minMax"/>
          <c:max val="6"/>
        </c:scaling>
        <c:delete val="0"/>
        <c:axPos val="b"/>
        <c:majorGridlines>
          <c:spPr>
            <a:ln w="9360">
              <a:solidFill>
                <a:srgbClr val="878787"/>
              </a:solidFill>
              <a:round/>
            </a:ln>
          </c:spPr>
        </c:majorGridlines>
        <c:numFmt formatCode="General" sourceLinked="0"/>
        <c:majorTickMark val="out"/>
        <c:minorTickMark val="none"/>
        <c:tickLblPos val="nextTo"/>
        <c:spPr>
          <a:ln w="9360">
            <a:solidFill>
              <a:srgbClr val="878787"/>
            </a:solidFill>
            <a:round/>
          </a:ln>
        </c:spPr>
        <c:txPr>
          <a:bodyPr/>
          <a:lstStyle/>
          <a:p>
            <a:pPr>
              <a:defRPr b="0" sz="1000" spc="-1" strike="noStrike">
                <a:solidFill>
                  <a:srgbClr val="000000"/>
                </a:solidFill>
                <a:latin typeface="Calibri"/>
              </a:defRPr>
            </a:pPr>
          </a:p>
        </c:txPr>
        <c:crossAx val="90998064"/>
        <c:crosses val="autoZero"/>
        <c:crossBetween val="midCat"/>
      </c:valAx>
      <c:valAx>
        <c:axId val="90998064"/>
        <c:scaling>
          <c:orientation val="minMax"/>
          <c:max val="100"/>
          <c:min val="60"/>
        </c:scaling>
        <c:delete val="0"/>
        <c:axPos val="l"/>
        <c:majorGridlines>
          <c:spPr>
            <a:ln w="9360">
              <a:solidFill>
                <a:srgbClr val="878787"/>
              </a:solidFill>
              <a:round/>
            </a:ln>
          </c:spPr>
        </c:majorGridlines>
        <c:title>
          <c:tx>
            <c:rich>
              <a:bodyPr rot="-5400000"/>
              <a:lstStyle/>
              <a:p>
                <a:pPr>
                  <a:defRPr b="1" sz="1000" spc="-1" strike="noStrike">
                    <a:solidFill>
                      <a:srgbClr val="000000"/>
                    </a:solidFill>
                    <a:latin typeface="Calibri"/>
                  </a:defRPr>
                </a:pPr>
                <a:r>
                  <a:rPr b="1" sz="1000" spc="-1" strike="noStrike">
                    <a:solidFill>
                      <a:srgbClr val="000000"/>
                    </a:solidFill>
                    <a:latin typeface="Calibri"/>
                  </a:rPr>
                  <a:t>Titre de l'axe</a:t>
                </a:r>
              </a:p>
            </c:rich>
          </c:tx>
          <c:overlay val="0"/>
          <c:spPr>
            <a:noFill/>
            <a:ln w="0">
              <a:noFill/>
            </a:ln>
          </c:spPr>
        </c:title>
        <c:numFmt formatCode="General" sourceLinked="0"/>
        <c:majorTickMark val="out"/>
        <c:minorTickMark val="none"/>
        <c:tickLblPos val="nextTo"/>
        <c:spPr>
          <a:ln w="9360">
            <a:solidFill>
              <a:srgbClr val="878787"/>
            </a:solidFill>
            <a:round/>
          </a:ln>
        </c:spPr>
        <c:txPr>
          <a:bodyPr/>
          <a:lstStyle/>
          <a:p>
            <a:pPr>
              <a:defRPr b="0" sz="1000" spc="-1" strike="noStrike">
                <a:solidFill>
                  <a:srgbClr val="000000"/>
                </a:solidFill>
                <a:latin typeface="Calibri"/>
              </a:defRPr>
            </a:pPr>
          </a:p>
        </c:txPr>
        <c:crossAx val="76257416"/>
        <c:crosses val="autoZero"/>
        <c:crossBetween val="midCat"/>
      </c:valAx>
      <c:valAx>
        <c:axId val="30467492"/>
        <c:scaling>
          <c:orientation val="minMax"/>
        </c:scaling>
        <c:delete val="1"/>
        <c:axPos val="t"/>
        <c:numFmt formatCode="General" sourceLinked="1"/>
        <c:majorTickMark val="out"/>
        <c:minorTickMark val="none"/>
        <c:tickLblPos val="nextTo"/>
        <c:spPr>
          <a:ln w="9360">
            <a:solidFill>
              <a:srgbClr val="878787"/>
            </a:solidFill>
            <a:round/>
          </a:ln>
        </c:spPr>
        <c:txPr>
          <a:bodyPr/>
          <a:lstStyle/>
          <a:p>
            <a:pPr>
              <a:defRPr b="0" sz="1000" spc="-1" strike="noStrike">
                <a:solidFill>
                  <a:srgbClr val="000000"/>
                </a:solidFill>
                <a:latin typeface="Calibri"/>
              </a:defRPr>
            </a:pPr>
          </a:p>
        </c:txPr>
        <c:crossAx val="88159293"/>
        <c:crossBetween val="midCat"/>
      </c:valAx>
      <c:valAx>
        <c:axId val="88159293"/>
        <c:scaling>
          <c:orientation val="minMax"/>
        </c:scaling>
        <c:delete val="0"/>
        <c:axPos val="r"/>
        <c:numFmt formatCode="General" sourceLinked="0"/>
        <c:majorTickMark val="out"/>
        <c:minorTickMark val="none"/>
        <c:tickLblPos val="nextTo"/>
        <c:spPr>
          <a:ln w="9360">
            <a:solidFill>
              <a:srgbClr val="878787"/>
            </a:solidFill>
            <a:round/>
          </a:ln>
        </c:spPr>
        <c:txPr>
          <a:bodyPr/>
          <a:lstStyle/>
          <a:p>
            <a:pPr>
              <a:defRPr b="0" sz="1000" spc="-1" strike="noStrike">
                <a:solidFill>
                  <a:srgbClr val="000000"/>
                </a:solidFill>
                <a:latin typeface="Calibri"/>
              </a:defRPr>
            </a:pPr>
          </a:p>
        </c:txPr>
        <c:crossAx val="30467492"/>
        <c:crosses val="max"/>
        <c:crossBetween val="midCat"/>
      </c:valAx>
      <c:spPr>
        <a:noFill/>
        <a:ln w="0">
          <a:noFill/>
        </a:ln>
      </c:spPr>
    </c:plotArea>
    <c:legend>
      <c:legendPos val="r"/>
      <c:overlay val="1"/>
      <c:spPr>
        <a:noFill/>
        <a:ln w="0">
          <a:noFill/>
        </a:ln>
      </c:spPr>
      <c:txPr>
        <a:bodyPr/>
        <a:lstStyle/>
        <a:p>
          <a:pPr>
            <a:defRPr b="0" sz="1000" spc="-1" strike="noStrike">
              <a:solidFill>
                <a:srgbClr val="000000"/>
              </a:solidFill>
              <a:latin typeface="Calibri"/>
            </a:defRPr>
          </a:pPr>
        </a:p>
      </c:txPr>
    </c:legend>
    <c:plotVisOnly val="1"/>
    <c:dispBlanksAs val="gap"/>
  </c:chart>
  <c:spPr>
    <a:solidFill>
      <a:srgbClr val="ffffff"/>
    </a:solidFill>
    <a:ln w="9360">
      <a:solidFill>
        <a:srgbClr val="d9d9d9"/>
      </a:solidFill>
      <a:round/>
    </a:ln>
  </c:spPr>
</c:chartSpace>
</file>

<file path=xl/charts/chart4.xml><?xml version="1.0" encoding="utf-8"?>
<c:chartSpace xmlns:c="http://schemas.openxmlformats.org/drawingml/2006/chart" xmlns:a="http://schemas.openxmlformats.org/drawingml/2006/main" xmlns:r="http://schemas.openxmlformats.org/officeDocument/2006/relationships">
  <c:lang val="en-US"/>
  <c:roundedCorners val="0"/>
  <c:chart>
    <c:title>
      <c:tx>
        <c:rich>
          <a:bodyPr rot="0"/>
          <a:lstStyle/>
          <a:p>
            <a:pPr>
              <a:defRPr b="1" lang="en-US" sz="1800" spc="-1" strike="noStrike">
                <a:solidFill>
                  <a:srgbClr val="000000"/>
                </a:solidFill>
                <a:latin typeface="Calibri"/>
              </a:defRPr>
            </a:pPr>
            <a:r>
              <a:rPr b="1" lang="en-US" sz="1800" spc="-1" strike="noStrike">
                <a:solidFill>
                  <a:srgbClr val="000000"/>
                </a:solidFill>
                <a:latin typeface="Calibri"/>
              </a:rPr>
              <a:t>Efficiency</a:t>
            </a:r>
          </a:p>
        </c:rich>
      </c:tx>
      <c:overlay val="0"/>
      <c:spPr>
        <a:noFill/>
        <a:ln w="0">
          <a:noFill/>
        </a:ln>
      </c:spPr>
    </c:title>
    <c:autoTitleDeleted val="0"/>
    <c:plotArea>
      <c:scatterChart>
        <c:scatterStyle val="line"/>
        <c:varyColors val="0"/>
        <c:ser>
          <c:idx val="0"/>
          <c:order val="0"/>
          <c:tx>
            <c:strRef>
              <c:f>"Eff"</c:f>
              <c:strCache>
                <c:ptCount val="1"/>
                <c:pt idx="0">
                  <c:v>Eff</c:v>
                </c:pt>
              </c:strCache>
            </c:strRef>
          </c:tx>
          <c:spPr>
            <a:solidFill>
              <a:srgbClr val="4a7ebb"/>
            </a:solidFill>
            <a:ln w="28440">
              <a:solidFill>
                <a:srgbClr val="4a7ebb"/>
              </a:solidFill>
              <a:round/>
            </a:ln>
          </c:spPr>
          <c:marker>
            <c:symbol val="none"/>
          </c:marker>
          <c:dLbls>
            <c:txPr>
              <a:bodyPr wrap="square"/>
              <a:lstStyle/>
              <a:p>
                <a:pPr>
                  <a:defRPr b="0" sz="1000" spc="-1" strike="noStrike">
                    <a:solidFill>
                      <a:srgbClr val="000000"/>
                    </a:solidFill>
                    <a:latin typeface="Calibri"/>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xVal>
            <c:numRef>
              <c:f>Eff_vs_IOUT!$AZ$7:$AZ$157</c:f>
              <c:numCache>
                <c:formatCode>General</c:formatCode>
                <c:ptCount val="151"/>
                <c:pt idx="0">
                  <c:v>0</c:v>
                </c:pt>
                <c:pt idx="1">
                  <c:v>0.001</c:v>
                </c:pt>
                <c:pt idx="2">
                  <c:v>0.002</c:v>
                </c:pt>
                <c:pt idx="3">
                  <c:v>0.003</c:v>
                </c:pt>
                <c:pt idx="4">
                  <c:v>0.004</c:v>
                </c:pt>
                <c:pt idx="5">
                  <c:v>0.005</c:v>
                </c:pt>
                <c:pt idx="6">
                  <c:v>0.006</c:v>
                </c:pt>
                <c:pt idx="7">
                  <c:v>0.007</c:v>
                </c:pt>
                <c:pt idx="8">
                  <c:v>0.008</c:v>
                </c:pt>
                <c:pt idx="9">
                  <c:v>0.009</c:v>
                </c:pt>
                <c:pt idx="10">
                  <c:v>0.01</c:v>
                </c:pt>
                <c:pt idx="11">
                  <c:v>0.011</c:v>
                </c:pt>
                <c:pt idx="12">
                  <c:v>0.012</c:v>
                </c:pt>
                <c:pt idx="13">
                  <c:v>0.013</c:v>
                </c:pt>
                <c:pt idx="14">
                  <c:v>0.014</c:v>
                </c:pt>
                <c:pt idx="15">
                  <c:v>0.015</c:v>
                </c:pt>
                <c:pt idx="16">
                  <c:v>0.016</c:v>
                </c:pt>
                <c:pt idx="17">
                  <c:v>0.017</c:v>
                </c:pt>
                <c:pt idx="18">
                  <c:v>0.018</c:v>
                </c:pt>
                <c:pt idx="19">
                  <c:v>0.019</c:v>
                </c:pt>
                <c:pt idx="20">
                  <c:v>0.02</c:v>
                </c:pt>
                <c:pt idx="21">
                  <c:v>0.021</c:v>
                </c:pt>
                <c:pt idx="22">
                  <c:v>0.022</c:v>
                </c:pt>
                <c:pt idx="23">
                  <c:v>0.023</c:v>
                </c:pt>
                <c:pt idx="24">
                  <c:v>0.024</c:v>
                </c:pt>
                <c:pt idx="25">
                  <c:v>0.025</c:v>
                </c:pt>
                <c:pt idx="26">
                  <c:v>0.026</c:v>
                </c:pt>
                <c:pt idx="27">
                  <c:v>0.027</c:v>
                </c:pt>
                <c:pt idx="28">
                  <c:v>0.028</c:v>
                </c:pt>
                <c:pt idx="29">
                  <c:v>0.029</c:v>
                </c:pt>
                <c:pt idx="30">
                  <c:v>0.03</c:v>
                </c:pt>
                <c:pt idx="31">
                  <c:v>0.031</c:v>
                </c:pt>
                <c:pt idx="32">
                  <c:v>0.032</c:v>
                </c:pt>
                <c:pt idx="33">
                  <c:v>0.033</c:v>
                </c:pt>
                <c:pt idx="34">
                  <c:v>0.034</c:v>
                </c:pt>
                <c:pt idx="35">
                  <c:v>0.035</c:v>
                </c:pt>
                <c:pt idx="36">
                  <c:v>0.036</c:v>
                </c:pt>
                <c:pt idx="37">
                  <c:v>0.037</c:v>
                </c:pt>
                <c:pt idx="38">
                  <c:v>0.038</c:v>
                </c:pt>
                <c:pt idx="39">
                  <c:v>0.039</c:v>
                </c:pt>
                <c:pt idx="40">
                  <c:v>0.04</c:v>
                </c:pt>
                <c:pt idx="41">
                  <c:v>0.041</c:v>
                </c:pt>
                <c:pt idx="42">
                  <c:v>0.042</c:v>
                </c:pt>
                <c:pt idx="43">
                  <c:v>0.043</c:v>
                </c:pt>
                <c:pt idx="44">
                  <c:v>0.044</c:v>
                </c:pt>
                <c:pt idx="45">
                  <c:v>0.045</c:v>
                </c:pt>
                <c:pt idx="46">
                  <c:v>0.046</c:v>
                </c:pt>
                <c:pt idx="47">
                  <c:v>0.047</c:v>
                </c:pt>
                <c:pt idx="48">
                  <c:v>0.048</c:v>
                </c:pt>
                <c:pt idx="49">
                  <c:v>0.049</c:v>
                </c:pt>
                <c:pt idx="50">
                  <c:v>0.05</c:v>
                </c:pt>
                <c:pt idx="51">
                  <c:v>0.051</c:v>
                </c:pt>
                <c:pt idx="52">
                  <c:v>0.052</c:v>
                </c:pt>
                <c:pt idx="53">
                  <c:v>0.053</c:v>
                </c:pt>
                <c:pt idx="54">
                  <c:v>0.054</c:v>
                </c:pt>
                <c:pt idx="55">
                  <c:v>0.055</c:v>
                </c:pt>
                <c:pt idx="56">
                  <c:v>0.056</c:v>
                </c:pt>
                <c:pt idx="57">
                  <c:v>0.057</c:v>
                </c:pt>
                <c:pt idx="58">
                  <c:v>0.058</c:v>
                </c:pt>
                <c:pt idx="59">
                  <c:v>0.059</c:v>
                </c:pt>
                <c:pt idx="60">
                  <c:v>0.06</c:v>
                </c:pt>
                <c:pt idx="61">
                  <c:v>0.061</c:v>
                </c:pt>
                <c:pt idx="62">
                  <c:v>0.062</c:v>
                </c:pt>
                <c:pt idx="63">
                  <c:v>0.063</c:v>
                </c:pt>
                <c:pt idx="64">
                  <c:v>0.064</c:v>
                </c:pt>
                <c:pt idx="65">
                  <c:v>0.065</c:v>
                </c:pt>
                <c:pt idx="66">
                  <c:v>0.066</c:v>
                </c:pt>
                <c:pt idx="67">
                  <c:v>0.067</c:v>
                </c:pt>
                <c:pt idx="68">
                  <c:v>0.068</c:v>
                </c:pt>
                <c:pt idx="69">
                  <c:v>0.069</c:v>
                </c:pt>
                <c:pt idx="70">
                  <c:v>0.07</c:v>
                </c:pt>
                <c:pt idx="71">
                  <c:v>0.071</c:v>
                </c:pt>
                <c:pt idx="72">
                  <c:v>0.072</c:v>
                </c:pt>
                <c:pt idx="73">
                  <c:v>0.073</c:v>
                </c:pt>
                <c:pt idx="74">
                  <c:v>0.074</c:v>
                </c:pt>
                <c:pt idx="75">
                  <c:v>0.075</c:v>
                </c:pt>
                <c:pt idx="76">
                  <c:v>0.076</c:v>
                </c:pt>
                <c:pt idx="77">
                  <c:v>0.077</c:v>
                </c:pt>
                <c:pt idx="78">
                  <c:v>0.078</c:v>
                </c:pt>
                <c:pt idx="79">
                  <c:v>0.079</c:v>
                </c:pt>
                <c:pt idx="80">
                  <c:v>0.08</c:v>
                </c:pt>
                <c:pt idx="81">
                  <c:v>0.081</c:v>
                </c:pt>
                <c:pt idx="82">
                  <c:v>0.082</c:v>
                </c:pt>
                <c:pt idx="83">
                  <c:v>0.083</c:v>
                </c:pt>
                <c:pt idx="84">
                  <c:v>0.084</c:v>
                </c:pt>
                <c:pt idx="85">
                  <c:v>0.085</c:v>
                </c:pt>
                <c:pt idx="86">
                  <c:v>0.086</c:v>
                </c:pt>
                <c:pt idx="87">
                  <c:v>0.087</c:v>
                </c:pt>
                <c:pt idx="88">
                  <c:v>0.088</c:v>
                </c:pt>
                <c:pt idx="89">
                  <c:v>0.089</c:v>
                </c:pt>
                <c:pt idx="90">
                  <c:v>0.09</c:v>
                </c:pt>
                <c:pt idx="91">
                  <c:v>0.091</c:v>
                </c:pt>
                <c:pt idx="92">
                  <c:v>0.092</c:v>
                </c:pt>
                <c:pt idx="93">
                  <c:v>0.093</c:v>
                </c:pt>
                <c:pt idx="94">
                  <c:v>0.094</c:v>
                </c:pt>
                <c:pt idx="95">
                  <c:v>0.095</c:v>
                </c:pt>
                <c:pt idx="96">
                  <c:v>0.096</c:v>
                </c:pt>
                <c:pt idx="97">
                  <c:v>0.097</c:v>
                </c:pt>
                <c:pt idx="98">
                  <c:v>0.098</c:v>
                </c:pt>
                <c:pt idx="99">
                  <c:v>0.099</c:v>
                </c:pt>
                <c:pt idx="100">
                  <c:v>0.1</c:v>
                </c:pt>
                <c:pt idx="101">
                  <c:v>0.101</c:v>
                </c:pt>
                <c:pt idx="102">
                  <c:v>0.102</c:v>
                </c:pt>
                <c:pt idx="103">
                  <c:v>0.103</c:v>
                </c:pt>
                <c:pt idx="104">
                  <c:v>0.104</c:v>
                </c:pt>
                <c:pt idx="105">
                  <c:v>0.105</c:v>
                </c:pt>
                <c:pt idx="106">
                  <c:v>0.106</c:v>
                </c:pt>
                <c:pt idx="107">
                  <c:v>0.107</c:v>
                </c:pt>
                <c:pt idx="108">
                  <c:v>0.108</c:v>
                </c:pt>
                <c:pt idx="109">
                  <c:v>0.109</c:v>
                </c:pt>
                <c:pt idx="110">
                  <c:v>0.11</c:v>
                </c:pt>
                <c:pt idx="111">
                  <c:v>0.111</c:v>
                </c:pt>
                <c:pt idx="112">
                  <c:v>0.112</c:v>
                </c:pt>
                <c:pt idx="113">
                  <c:v>0.113</c:v>
                </c:pt>
                <c:pt idx="114">
                  <c:v>0.114</c:v>
                </c:pt>
                <c:pt idx="115">
                  <c:v>0.115</c:v>
                </c:pt>
                <c:pt idx="116">
                  <c:v>0.116</c:v>
                </c:pt>
                <c:pt idx="117">
                  <c:v>0.117</c:v>
                </c:pt>
                <c:pt idx="118">
                  <c:v>0.118</c:v>
                </c:pt>
                <c:pt idx="119">
                  <c:v>0.119</c:v>
                </c:pt>
                <c:pt idx="120">
                  <c:v>0.12</c:v>
                </c:pt>
                <c:pt idx="121">
                  <c:v>0.121</c:v>
                </c:pt>
                <c:pt idx="122">
                  <c:v>0.122</c:v>
                </c:pt>
                <c:pt idx="123">
                  <c:v>0.123</c:v>
                </c:pt>
                <c:pt idx="124">
                  <c:v>0.124</c:v>
                </c:pt>
                <c:pt idx="125">
                  <c:v>0.125</c:v>
                </c:pt>
                <c:pt idx="126">
                  <c:v>0.126</c:v>
                </c:pt>
                <c:pt idx="127">
                  <c:v>0.127</c:v>
                </c:pt>
                <c:pt idx="128">
                  <c:v>0.128</c:v>
                </c:pt>
                <c:pt idx="129">
                  <c:v>0.129</c:v>
                </c:pt>
                <c:pt idx="130">
                  <c:v>0.13</c:v>
                </c:pt>
                <c:pt idx="131">
                  <c:v>0.131</c:v>
                </c:pt>
                <c:pt idx="132">
                  <c:v>0.132</c:v>
                </c:pt>
                <c:pt idx="133">
                  <c:v>0.133</c:v>
                </c:pt>
                <c:pt idx="134">
                  <c:v>0.134</c:v>
                </c:pt>
                <c:pt idx="135">
                  <c:v>0.135</c:v>
                </c:pt>
                <c:pt idx="136">
                  <c:v>0.136</c:v>
                </c:pt>
                <c:pt idx="137">
                  <c:v>0.137</c:v>
                </c:pt>
                <c:pt idx="138">
                  <c:v>0.138</c:v>
                </c:pt>
                <c:pt idx="139">
                  <c:v>0.139</c:v>
                </c:pt>
                <c:pt idx="140">
                  <c:v>0.14</c:v>
                </c:pt>
                <c:pt idx="141">
                  <c:v>0.141</c:v>
                </c:pt>
                <c:pt idx="142">
                  <c:v>0.142</c:v>
                </c:pt>
                <c:pt idx="143">
                  <c:v>0.143</c:v>
                </c:pt>
                <c:pt idx="144">
                  <c:v>0.144</c:v>
                </c:pt>
                <c:pt idx="145">
                  <c:v>0.145</c:v>
                </c:pt>
                <c:pt idx="146">
                  <c:v>0.146</c:v>
                </c:pt>
                <c:pt idx="147">
                  <c:v>0.147</c:v>
                </c:pt>
                <c:pt idx="148">
                  <c:v>0.148</c:v>
                </c:pt>
                <c:pt idx="149">
                  <c:v>0.149</c:v>
                </c:pt>
                <c:pt idx="150">
                  <c:v>0.15</c:v>
                </c:pt>
              </c:numCache>
            </c:numRef>
          </c:xVal>
          <c:yVal>
            <c:numRef>
              <c:f>Eff_vs_IOUT!$CA$7:$CA$157</c:f>
              <c:numCache>
                <c:formatCode>General</c:formatCode>
                <c:ptCount val="151"/>
                <c:pt idx="0">
                  <c:v>0</c:v>
                </c:pt>
                <c:pt idx="1">
                  <c:v>7.30675216284292</c:v>
                </c:pt>
                <c:pt idx="2">
                  <c:v>13.4874392742724</c:v>
                </c:pt>
                <c:pt idx="3">
                  <c:v>18.7832338814092</c:v>
                </c:pt>
                <c:pt idx="4">
                  <c:v>23.3711394524902</c:v>
                </c:pt>
                <c:pt idx="5">
                  <c:v>27.3839487871724</c:v>
                </c:pt>
                <c:pt idx="6">
                  <c:v>30.9232205535476</c:v>
                </c:pt>
                <c:pt idx="7">
                  <c:v>34.0679456682978</c:v>
                </c:pt>
                <c:pt idx="8">
                  <c:v>36.8804823961861</c:v>
                </c:pt>
                <c:pt idx="9">
                  <c:v>39.410713143969</c:v>
                </c:pt>
                <c:pt idx="10">
                  <c:v>41.69901455728</c:v>
                </c:pt>
                <c:pt idx="11">
                  <c:v>43.778418008206</c:v>
                </c:pt>
                <c:pt idx="12">
                  <c:v>45.6762066507759</c:v>
                </c:pt>
                <c:pt idx="13">
                  <c:v>47.4151132735591</c:v>
                </c:pt>
                <c:pt idx="14">
                  <c:v>49.0142306770364</c:v>
                </c:pt>
                <c:pt idx="15">
                  <c:v>50.4897119506284</c:v>
                </c:pt>
                <c:pt idx="16">
                  <c:v>51.8553151106274</c:v>
                </c:pt>
                <c:pt idx="17">
                  <c:v>53.1228310059333</c:v>
                </c:pt>
                <c:pt idx="18">
                  <c:v>54.3024226684566</c:v>
                </c:pt>
                <c:pt idx="19">
                  <c:v>55.4028967725376</c:v>
                </c:pt>
                <c:pt idx="20">
                  <c:v>56.4319225355181</c:v>
                </c:pt>
                <c:pt idx="21">
                  <c:v>57.3962095586907</c:v>
                </c:pt>
                <c:pt idx="22">
                  <c:v>58.3016533200983</c:v>
                </c:pt>
                <c:pt idx="23">
                  <c:v>59.1534549807522</c:v>
                </c:pt>
                <c:pt idx="24">
                  <c:v>59.9562206430243</c:v>
                </c:pt>
                <c:pt idx="25">
                  <c:v>60.7140440578551</c:v>
                </c:pt>
                <c:pt idx="26">
                  <c:v>61.4305759131244</c:v>
                </c:pt>
                <c:pt idx="27">
                  <c:v>62.1090821759557</c:v>
                </c:pt>
                <c:pt idx="28">
                  <c:v>62.7524934543696</c:v>
                </c:pt>
                <c:pt idx="29">
                  <c:v>63.3634469505207</c:v>
                </c:pt>
                <c:pt idx="30">
                  <c:v>63.9443222708884</c:v>
                </c:pt>
                <c:pt idx="31">
                  <c:v>64.4972721177005</c:v>
                </c:pt>
                <c:pt idx="32">
                  <c:v>65.0242486952435</c:v>
                </c:pt>
                <c:pt idx="33">
                  <c:v>65.5270265130923</c:v>
                </c:pt>
                <c:pt idx="34">
                  <c:v>66.0072221469997</c:v>
                </c:pt>
                <c:pt idx="35">
                  <c:v>66.4663114206315</c:v>
                </c:pt>
                <c:pt idx="36">
                  <c:v>66.9056443924644</c:v>
                </c:pt>
                <c:pt idx="37">
                  <c:v>67.3264584680871</c:v>
                </c:pt>
                <c:pt idx="38">
                  <c:v>67.7298899058391</c:v>
                </c:pt>
                <c:pt idx="39">
                  <c:v>68.116983940838</c:v>
                </c:pt>
                <c:pt idx="40">
                  <c:v>68.4887037171262</c:v>
                </c:pt>
                <c:pt idx="41">
                  <c:v>68.8459381884691</c:v>
                </c:pt>
                <c:pt idx="42">
                  <c:v>69.1895091240947</c:v>
                </c:pt>
                <c:pt idx="43">
                  <c:v>69.5201773354629</c:v>
                </c:pt>
                <c:pt idx="44">
                  <c:v>69.790067241325</c:v>
                </c:pt>
                <c:pt idx="45">
                  <c:v>70.0952775011675</c:v>
                </c:pt>
                <c:pt idx="46">
                  <c:v>70.3894418309336</c:v>
                </c:pt>
                <c:pt idx="47">
                  <c:v>70.6731299932144</c:v>
                </c:pt>
                <c:pt idx="48">
                  <c:v>70.9468731560555</c:v>
                </c:pt>
                <c:pt idx="49">
                  <c:v>71.2111671062865</c:v>
                </c:pt>
                <c:pt idx="50">
                  <c:v>71.4664751470648</c:v>
                </c:pt>
                <c:pt idx="51">
                  <c:v>71.7132307152551</c:v>
                </c:pt>
                <c:pt idx="52">
                  <c:v>71.9518397497482</c:v>
                </c:pt>
                <c:pt idx="53">
                  <c:v>72.1826828379369</c:v>
                </c:pt>
                <c:pt idx="54">
                  <c:v>72.4061171642195</c:v>
                </c:pt>
                <c:pt idx="55">
                  <c:v>72.6224782815116</c:v>
                </c:pt>
                <c:pt idx="56">
                  <c:v>72.8320817242424</c:v>
                </c:pt>
                <c:pt idx="57">
                  <c:v>73.0352244791405</c:v>
                </c:pt>
                <c:pt idx="58">
                  <c:v>73.2321863282255</c:v>
                </c:pt>
                <c:pt idx="59">
                  <c:v>73.4232310767744</c:v>
                </c:pt>
                <c:pt idx="60">
                  <c:v>73.608607677595</c:v>
                </c:pt>
                <c:pt idx="61">
                  <c:v>73.7885512616797</c:v>
                </c:pt>
                <c:pt idx="62">
                  <c:v>73.9632840842112</c:v>
                </c:pt>
                <c:pt idx="63">
                  <c:v>74.1330163939202</c:v>
                </c:pt>
                <c:pt idx="64">
                  <c:v>74.2979472329449</c:v>
                </c:pt>
                <c:pt idx="65">
                  <c:v>74.4582651735883</c:v>
                </c:pt>
                <c:pt idx="66">
                  <c:v>74.614148997706</c:v>
                </c:pt>
                <c:pt idx="67">
                  <c:v>74.7657683238698</c:v>
                </c:pt>
                <c:pt idx="68">
                  <c:v>74.9132841869305</c:v>
                </c:pt>
                <c:pt idx="69">
                  <c:v>75.0568495741435</c:v>
                </c:pt>
                <c:pt idx="70">
                  <c:v>75.1966099216075</c:v>
                </c:pt>
                <c:pt idx="71">
                  <c:v>75.3327035744018</c:v>
                </c:pt>
                <c:pt idx="72">
                  <c:v>75.4652622134833</c:v>
                </c:pt>
                <c:pt idx="73">
                  <c:v>75.5944112521096</c:v>
                </c:pt>
                <c:pt idx="74">
                  <c:v>75.7202702042974</c:v>
                </c:pt>
                <c:pt idx="75">
                  <c:v>75.8429530275904</c:v>
                </c:pt>
                <c:pt idx="76">
                  <c:v>75.962568442203</c:v>
                </c:pt>
                <c:pt idx="77">
                  <c:v>76.0792202284171</c:v>
                </c:pt>
                <c:pt idx="78">
                  <c:v>76.1930075039423</c:v>
                </c:pt>
                <c:pt idx="79">
                  <c:v>76.3040249827961</c:v>
                </c:pt>
                <c:pt idx="80">
                  <c:v>76.4123632171257</c:v>
                </c:pt>
                <c:pt idx="81">
                  <c:v>76.5181088232671</c:v>
                </c:pt>
                <c:pt idx="82">
                  <c:v>76.6213446932293</c:v>
                </c:pt>
                <c:pt idx="83">
                  <c:v>76.7221501926868</c:v>
                </c:pt>
                <c:pt idx="84">
                  <c:v>76.8206013464741</c:v>
                </c:pt>
                <c:pt idx="85">
                  <c:v>76.9167710124938</c:v>
                </c:pt>
                <c:pt idx="86">
                  <c:v>77.0107290448731</c:v>
                </c:pt>
                <c:pt idx="87">
                  <c:v>77.102542447137</c:v>
                </c:pt>
                <c:pt idx="88">
                  <c:v>77.1922755161033</c:v>
                </c:pt>
                <c:pt idx="89">
                  <c:v>77.2799899771477</c:v>
                </c:pt>
                <c:pt idx="90">
                  <c:v>77.3657451114392</c:v>
                </c:pt>
                <c:pt idx="91">
                  <c:v>77.4495978756936</c:v>
                </c:pt>
                <c:pt idx="92">
                  <c:v>77.5316030149556</c:v>
                </c:pt>
                <c:pt idx="93">
                  <c:v>77.6118131688771</c:v>
                </c:pt>
                <c:pt idx="94">
                  <c:v>77.6902789719259</c:v>
                </c:pt>
                <c:pt idx="95">
                  <c:v>77.7670491479252</c:v>
                </c:pt>
                <c:pt idx="96">
                  <c:v>77.8421705992939</c:v>
                </c:pt>
                <c:pt idx="97">
                  <c:v>77.9156884913321</c:v>
                </c:pt>
                <c:pt idx="98">
                  <c:v>77.9876463318695</c:v>
                </c:pt>
                <c:pt idx="99">
                  <c:v>78.0580860465709</c:v>
                </c:pt>
                <c:pt idx="100">
                  <c:v>78.1270480501734</c:v>
                </c:pt>
                <c:pt idx="101">
                  <c:v>78.1945713139093</c:v>
                </c:pt>
                <c:pt idx="102">
                  <c:v>78.2606934293505</c:v>
                </c:pt>
                <c:pt idx="103">
                  <c:v>78.3254506688945</c:v>
                </c:pt>
                <c:pt idx="104">
                  <c:v>78.3888780430958</c:v>
                </c:pt>
                <c:pt idx="105">
                  <c:v>78.4510093550336</c:v>
                </c:pt>
                <c:pt idx="106">
                  <c:v>78.5118772518924</c:v>
                </c:pt>
                <c:pt idx="107">
                  <c:v>78.5715132739212</c:v>
                </c:pt>
                <c:pt idx="108">
                  <c:v>78.6299479009254</c:v>
                </c:pt>
                <c:pt idx="109">
                  <c:v>78.6872105964349</c:v>
                </c:pt>
                <c:pt idx="110">
                  <c:v>78.7433298496833</c:v>
                </c:pt>
                <c:pt idx="111">
                  <c:v>78.7983332155233</c:v>
                </c:pt>
                <c:pt idx="112">
                  <c:v>78.8522473523958</c:v>
                </c:pt>
                <c:pt idx="113">
                  <c:v>78.9050980584628</c:v>
                </c:pt>
                <c:pt idx="114">
                  <c:v>78.9569103060067</c:v>
                </c:pt>
                <c:pt idx="115">
                  <c:v>79.0077082741918</c:v>
                </c:pt>
                <c:pt idx="116">
                  <c:v>79.0575153802791</c:v>
                </c:pt>
                <c:pt idx="117">
                  <c:v>79.1063543093787</c:v>
                </c:pt>
                <c:pt idx="118">
                  <c:v>79.1542470428182</c:v>
                </c:pt>
                <c:pt idx="119">
                  <c:v>79.2012148852033</c:v>
                </c:pt>
                <c:pt idx="120">
                  <c:v>79.2472784902384</c:v>
                </c:pt>
                <c:pt idx="121">
                  <c:v>79.2924578853754</c:v>
                </c:pt>
                <c:pt idx="122">
                  <c:v>79.3367724953495</c:v>
                </c:pt>
                <c:pt idx="123">
                  <c:v>79.3802411646625</c:v>
                </c:pt>
                <c:pt idx="124">
                  <c:v>79.4228821790675</c:v>
                </c:pt>
                <c:pt idx="125">
                  <c:v>79.4647132861048</c:v>
                </c:pt>
                <c:pt idx="126">
                  <c:v>79.5057517147405</c:v>
                </c:pt>
                <c:pt idx="127">
                  <c:v>79.5460141941501</c:v>
                </c:pt>
                <c:pt idx="128">
                  <c:v>79.5855169716928</c:v>
                </c:pt>
                <c:pt idx="129">
                  <c:v>79.6242758301145</c:v>
                </c:pt>
                <c:pt idx="130">
                  <c:v>79.6623061040205</c:v>
                </c:pt>
                <c:pt idx="131">
                  <c:v>79.6996226956514</c:v>
                </c:pt>
                <c:pt idx="132">
                  <c:v>79.7362400899974</c:v>
                </c:pt>
                <c:pt idx="133">
                  <c:v>79.7721723692837</c:v>
                </c:pt>
                <c:pt idx="134">
                  <c:v>79.807433226856</c:v>
                </c:pt>
                <c:pt idx="135">
                  <c:v>79.8420359804963</c:v>
                </c:pt>
                <c:pt idx="136">
                  <c:v>79.8759935851947</c:v>
                </c:pt>
                <c:pt idx="137">
                  <c:v>79.9093186454039</c:v>
                </c:pt>
                <c:pt idx="138">
                  <c:v>79.9420234268009</c:v>
                </c:pt>
                <c:pt idx="139">
                  <c:v>79.9741198675774</c:v>
                </c:pt>
                <c:pt idx="140">
                  <c:v>80.0056195892826</c:v>
                </c:pt>
                <c:pt idx="141">
                  <c:v>80.036533907238</c:v>
                </c:pt>
                <c:pt idx="142">
                  <c:v>80.0668738405433</c:v>
                </c:pt>
                <c:pt idx="143">
                  <c:v>80.0966501216935</c:v>
                </c:pt>
                <c:pt idx="144">
                  <c:v>80.1258732058233</c:v>
                </c:pt>
                <c:pt idx="145">
                  <c:v>80.1545532795962</c:v>
                </c:pt>
                <c:pt idx="146">
                  <c:v>80.1827002697538</c:v>
                </c:pt>
                <c:pt idx="147">
                  <c:v>80.2103238513412</c:v>
                </c:pt>
                <c:pt idx="148">
                  <c:v>80.2374334556214</c:v>
                </c:pt>
                <c:pt idx="149">
                  <c:v>80.2640382776935</c:v>
                </c:pt>
                <c:pt idx="150">
                  <c:v>80.2901472838265</c:v>
                </c:pt>
              </c:numCache>
            </c:numRef>
          </c:yVal>
          <c:smooth val="0"/>
        </c:ser>
        <c:axId val="64378579"/>
        <c:axId val="41430476"/>
      </c:scatterChart>
      <c:scatterChart>
        <c:scatterStyle val="line"/>
        <c:varyColors val="0"/>
        <c:ser>
          <c:idx val="1"/>
          <c:order val="1"/>
          <c:tx>
            <c:strRef>
              <c:f>"MOSFET"</c:f>
              <c:strCache>
                <c:ptCount val="1"/>
                <c:pt idx="0">
                  <c:v>MOSFET</c:v>
                </c:pt>
              </c:strCache>
            </c:strRef>
          </c:tx>
          <c:spPr>
            <a:solidFill>
              <a:srgbClr val="be4b48"/>
            </a:solidFill>
            <a:ln w="28440">
              <a:solidFill>
                <a:srgbClr val="be4b48"/>
              </a:solidFill>
              <a:round/>
            </a:ln>
          </c:spPr>
          <c:marker>
            <c:symbol val="none"/>
          </c:marker>
          <c:dLbls>
            <c:txPr>
              <a:bodyPr wrap="square"/>
              <a:lstStyle/>
              <a:p>
                <a:pPr>
                  <a:defRPr b="0" sz="1000" spc="-1" strike="noStrike">
                    <a:solidFill>
                      <a:srgbClr val="000000"/>
                    </a:solidFill>
                    <a:latin typeface="Calibri"/>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xVal>
            <c:numRef>
              <c:f>Eff_vs_IOUT!$AZ$7:$AZ$157</c:f>
              <c:numCache>
                <c:formatCode>General</c:formatCode>
                <c:ptCount val="151"/>
                <c:pt idx="0">
                  <c:v>0</c:v>
                </c:pt>
                <c:pt idx="1">
                  <c:v>0.001</c:v>
                </c:pt>
                <c:pt idx="2">
                  <c:v>0.002</c:v>
                </c:pt>
                <c:pt idx="3">
                  <c:v>0.003</c:v>
                </c:pt>
                <c:pt idx="4">
                  <c:v>0.004</c:v>
                </c:pt>
                <c:pt idx="5">
                  <c:v>0.005</c:v>
                </c:pt>
                <c:pt idx="6">
                  <c:v>0.006</c:v>
                </c:pt>
                <c:pt idx="7">
                  <c:v>0.007</c:v>
                </c:pt>
                <c:pt idx="8">
                  <c:v>0.008</c:v>
                </c:pt>
                <c:pt idx="9">
                  <c:v>0.009</c:v>
                </c:pt>
                <c:pt idx="10">
                  <c:v>0.01</c:v>
                </c:pt>
                <c:pt idx="11">
                  <c:v>0.011</c:v>
                </c:pt>
                <c:pt idx="12">
                  <c:v>0.012</c:v>
                </c:pt>
                <c:pt idx="13">
                  <c:v>0.013</c:v>
                </c:pt>
                <c:pt idx="14">
                  <c:v>0.014</c:v>
                </c:pt>
                <c:pt idx="15">
                  <c:v>0.015</c:v>
                </c:pt>
                <c:pt idx="16">
                  <c:v>0.016</c:v>
                </c:pt>
                <c:pt idx="17">
                  <c:v>0.017</c:v>
                </c:pt>
                <c:pt idx="18">
                  <c:v>0.018</c:v>
                </c:pt>
                <c:pt idx="19">
                  <c:v>0.019</c:v>
                </c:pt>
                <c:pt idx="20">
                  <c:v>0.02</c:v>
                </c:pt>
                <c:pt idx="21">
                  <c:v>0.021</c:v>
                </c:pt>
                <c:pt idx="22">
                  <c:v>0.022</c:v>
                </c:pt>
                <c:pt idx="23">
                  <c:v>0.023</c:v>
                </c:pt>
                <c:pt idx="24">
                  <c:v>0.024</c:v>
                </c:pt>
                <c:pt idx="25">
                  <c:v>0.025</c:v>
                </c:pt>
                <c:pt idx="26">
                  <c:v>0.026</c:v>
                </c:pt>
                <c:pt idx="27">
                  <c:v>0.027</c:v>
                </c:pt>
                <c:pt idx="28">
                  <c:v>0.028</c:v>
                </c:pt>
                <c:pt idx="29">
                  <c:v>0.029</c:v>
                </c:pt>
                <c:pt idx="30">
                  <c:v>0.03</c:v>
                </c:pt>
                <c:pt idx="31">
                  <c:v>0.031</c:v>
                </c:pt>
                <c:pt idx="32">
                  <c:v>0.032</c:v>
                </c:pt>
                <c:pt idx="33">
                  <c:v>0.033</c:v>
                </c:pt>
                <c:pt idx="34">
                  <c:v>0.034</c:v>
                </c:pt>
                <c:pt idx="35">
                  <c:v>0.035</c:v>
                </c:pt>
                <c:pt idx="36">
                  <c:v>0.036</c:v>
                </c:pt>
                <c:pt idx="37">
                  <c:v>0.037</c:v>
                </c:pt>
                <c:pt idx="38">
                  <c:v>0.038</c:v>
                </c:pt>
                <c:pt idx="39">
                  <c:v>0.039</c:v>
                </c:pt>
                <c:pt idx="40">
                  <c:v>0.04</c:v>
                </c:pt>
                <c:pt idx="41">
                  <c:v>0.041</c:v>
                </c:pt>
                <c:pt idx="42">
                  <c:v>0.042</c:v>
                </c:pt>
                <c:pt idx="43">
                  <c:v>0.043</c:v>
                </c:pt>
                <c:pt idx="44">
                  <c:v>0.044</c:v>
                </c:pt>
                <c:pt idx="45">
                  <c:v>0.045</c:v>
                </c:pt>
                <c:pt idx="46">
                  <c:v>0.046</c:v>
                </c:pt>
                <c:pt idx="47">
                  <c:v>0.047</c:v>
                </c:pt>
                <c:pt idx="48">
                  <c:v>0.048</c:v>
                </c:pt>
                <c:pt idx="49">
                  <c:v>0.049</c:v>
                </c:pt>
                <c:pt idx="50">
                  <c:v>0.05</c:v>
                </c:pt>
                <c:pt idx="51">
                  <c:v>0.051</c:v>
                </c:pt>
                <c:pt idx="52">
                  <c:v>0.052</c:v>
                </c:pt>
                <c:pt idx="53">
                  <c:v>0.053</c:v>
                </c:pt>
                <c:pt idx="54">
                  <c:v>0.054</c:v>
                </c:pt>
                <c:pt idx="55">
                  <c:v>0.055</c:v>
                </c:pt>
                <c:pt idx="56">
                  <c:v>0.056</c:v>
                </c:pt>
                <c:pt idx="57">
                  <c:v>0.057</c:v>
                </c:pt>
                <c:pt idx="58">
                  <c:v>0.058</c:v>
                </c:pt>
                <c:pt idx="59">
                  <c:v>0.059</c:v>
                </c:pt>
                <c:pt idx="60">
                  <c:v>0.06</c:v>
                </c:pt>
                <c:pt idx="61">
                  <c:v>0.061</c:v>
                </c:pt>
                <c:pt idx="62">
                  <c:v>0.062</c:v>
                </c:pt>
                <c:pt idx="63">
                  <c:v>0.063</c:v>
                </c:pt>
                <c:pt idx="64">
                  <c:v>0.064</c:v>
                </c:pt>
                <c:pt idx="65">
                  <c:v>0.065</c:v>
                </c:pt>
                <c:pt idx="66">
                  <c:v>0.066</c:v>
                </c:pt>
                <c:pt idx="67">
                  <c:v>0.067</c:v>
                </c:pt>
                <c:pt idx="68">
                  <c:v>0.068</c:v>
                </c:pt>
                <c:pt idx="69">
                  <c:v>0.069</c:v>
                </c:pt>
                <c:pt idx="70">
                  <c:v>0.07</c:v>
                </c:pt>
                <c:pt idx="71">
                  <c:v>0.071</c:v>
                </c:pt>
                <c:pt idx="72">
                  <c:v>0.072</c:v>
                </c:pt>
                <c:pt idx="73">
                  <c:v>0.073</c:v>
                </c:pt>
                <c:pt idx="74">
                  <c:v>0.074</c:v>
                </c:pt>
                <c:pt idx="75">
                  <c:v>0.075</c:v>
                </c:pt>
                <c:pt idx="76">
                  <c:v>0.076</c:v>
                </c:pt>
                <c:pt idx="77">
                  <c:v>0.077</c:v>
                </c:pt>
                <c:pt idx="78">
                  <c:v>0.078</c:v>
                </c:pt>
                <c:pt idx="79">
                  <c:v>0.079</c:v>
                </c:pt>
                <c:pt idx="80">
                  <c:v>0.08</c:v>
                </c:pt>
                <c:pt idx="81">
                  <c:v>0.081</c:v>
                </c:pt>
                <c:pt idx="82">
                  <c:v>0.082</c:v>
                </c:pt>
                <c:pt idx="83">
                  <c:v>0.083</c:v>
                </c:pt>
                <c:pt idx="84">
                  <c:v>0.084</c:v>
                </c:pt>
                <c:pt idx="85">
                  <c:v>0.085</c:v>
                </c:pt>
                <c:pt idx="86">
                  <c:v>0.086</c:v>
                </c:pt>
                <c:pt idx="87">
                  <c:v>0.087</c:v>
                </c:pt>
                <c:pt idx="88">
                  <c:v>0.088</c:v>
                </c:pt>
                <c:pt idx="89">
                  <c:v>0.089</c:v>
                </c:pt>
                <c:pt idx="90">
                  <c:v>0.09</c:v>
                </c:pt>
                <c:pt idx="91">
                  <c:v>0.091</c:v>
                </c:pt>
                <c:pt idx="92">
                  <c:v>0.092</c:v>
                </c:pt>
                <c:pt idx="93">
                  <c:v>0.093</c:v>
                </c:pt>
                <c:pt idx="94">
                  <c:v>0.094</c:v>
                </c:pt>
                <c:pt idx="95">
                  <c:v>0.095</c:v>
                </c:pt>
                <c:pt idx="96">
                  <c:v>0.096</c:v>
                </c:pt>
                <c:pt idx="97">
                  <c:v>0.097</c:v>
                </c:pt>
                <c:pt idx="98">
                  <c:v>0.098</c:v>
                </c:pt>
                <c:pt idx="99">
                  <c:v>0.099</c:v>
                </c:pt>
                <c:pt idx="100">
                  <c:v>0.1</c:v>
                </c:pt>
                <c:pt idx="101">
                  <c:v>0.101</c:v>
                </c:pt>
                <c:pt idx="102">
                  <c:v>0.102</c:v>
                </c:pt>
                <c:pt idx="103">
                  <c:v>0.103</c:v>
                </c:pt>
                <c:pt idx="104">
                  <c:v>0.104</c:v>
                </c:pt>
                <c:pt idx="105">
                  <c:v>0.105</c:v>
                </c:pt>
                <c:pt idx="106">
                  <c:v>0.106</c:v>
                </c:pt>
                <c:pt idx="107">
                  <c:v>0.107</c:v>
                </c:pt>
                <c:pt idx="108">
                  <c:v>0.108</c:v>
                </c:pt>
                <c:pt idx="109">
                  <c:v>0.109</c:v>
                </c:pt>
                <c:pt idx="110">
                  <c:v>0.11</c:v>
                </c:pt>
                <c:pt idx="111">
                  <c:v>0.111</c:v>
                </c:pt>
                <c:pt idx="112">
                  <c:v>0.112</c:v>
                </c:pt>
                <c:pt idx="113">
                  <c:v>0.113</c:v>
                </c:pt>
                <c:pt idx="114">
                  <c:v>0.114</c:v>
                </c:pt>
                <c:pt idx="115">
                  <c:v>0.115</c:v>
                </c:pt>
                <c:pt idx="116">
                  <c:v>0.116</c:v>
                </c:pt>
                <c:pt idx="117">
                  <c:v>0.117</c:v>
                </c:pt>
                <c:pt idx="118">
                  <c:v>0.118</c:v>
                </c:pt>
                <c:pt idx="119">
                  <c:v>0.119</c:v>
                </c:pt>
                <c:pt idx="120">
                  <c:v>0.12</c:v>
                </c:pt>
                <c:pt idx="121">
                  <c:v>0.121</c:v>
                </c:pt>
                <c:pt idx="122">
                  <c:v>0.122</c:v>
                </c:pt>
                <c:pt idx="123">
                  <c:v>0.123</c:v>
                </c:pt>
                <c:pt idx="124">
                  <c:v>0.124</c:v>
                </c:pt>
                <c:pt idx="125">
                  <c:v>0.125</c:v>
                </c:pt>
                <c:pt idx="126">
                  <c:v>0.126</c:v>
                </c:pt>
                <c:pt idx="127">
                  <c:v>0.127</c:v>
                </c:pt>
                <c:pt idx="128">
                  <c:v>0.128</c:v>
                </c:pt>
                <c:pt idx="129">
                  <c:v>0.129</c:v>
                </c:pt>
                <c:pt idx="130">
                  <c:v>0.13</c:v>
                </c:pt>
                <c:pt idx="131">
                  <c:v>0.131</c:v>
                </c:pt>
                <c:pt idx="132">
                  <c:v>0.132</c:v>
                </c:pt>
                <c:pt idx="133">
                  <c:v>0.133</c:v>
                </c:pt>
                <c:pt idx="134">
                  <c:v>0.134</c:v>
                </c:pt>
                <c:pt idx="135">
                  <c:v>0.135</c:v>
                </c:pt>
                <c:pt idx="136">
                  <c:v>0.136</c:v>
                </c:pt>
                <c:pt idx="137">
                  <c:v>0.137</c:v>
                </c:pt>
                <c:pt idx="138">
                  <c:v>0.138</c:v>
                </c:pt>
                <c:pt idx="139">
                  <c:v>0.139</c:v>
                </c:pt>
                <c:pt idx="140">
                  <c:v>0.14</c:v>
                </c:pt>
                <c:pt idx="141">
                  <c:v>0.141</c:v>
                </c:pt>
                <c:pt idx="142">
                  <c:v>0.142</c:v>
                </c:pt>
                <c:pt idx="143">
                  <c:v>0.143</c:v>
                </c:pt>
                <c:pt idx="144">
                  <c:v>0.144</c:v>
                </c:pt>
                <c:pt idx="145">
                  <c:v>0.145</c:v>
                </c:pt>
                <c:pt idx="146">
                  <c:v>0.146</c:v>
                </c:pt>
                <c:pt idx="147">
                  <c:v>0.147</c:v>
                </c:pt>
                <c:pt idx="148">
                  <c:v>0.148</c:v>
                </c:pt>
                <c:pt idx="149">
                  <c:v>0.149</c:v>
                </c:pt>
                <c:pt idx="150">
                  <c:v>0.15</c:v>
                </c:pt>
              </c:numCache>
            </c:numRef>
          </c:xVal>
          <c:yVal>
            <c:numRef>
              <c:f>Eff_vs_IOUT!$BP$7:$BP$157</c:f>
              <c:numCache>
                <c:formatCode>General</c:formatCode>
                <c:ptCount val="151"/>
                <c:pt idx="0">
                  <c:v>0</c:v>
                </c:pt>
                <c:pt idx="1">
                  <c:v>0.00525345287344512</c:v>
                </c:pt>
                <c:pt idx="2">
                  <c:v>0.0105292036267475</c:v>
                </c:pt>
                <c:pt idx="3">
                  <c:v>0.0158195805596846</c:v>
                </c:pt>
                <c:pt idx="4">
                  <c:v>0.0211218703713905</c:v>
                </c:pt>
                <c:pt idx="5">
                  <c:v>0.0264345172012307</c:v>
                </c:pt>
                <c:pt idx="6">
                  <c:v>0.0317564794095125</c:v>
                </c:pt>
                <c:pt idx="7">
                  <c:v>0.0370869982458909</c:v>
                </c:pt>
                <c:pt idx="8">
                  <c:v>0.0424254904309768</c:v>
                </c:pt>
                <c:pt idx="9">
                  <c:v>0.0477714904032748</c:v>
                </c:pt>
                <c:pt idx="10">
                  <c:v>0.0531246160943654</c:v>
                </c:pt>
                <c:pt idx="11">
                  <c:v>0.058484547176604</c:v>
                </c:pt>
                <c:pt idx="12">
                  <c:v>0.0638510104854231</c:v>
                </c:pt>
                <c:pt idx="13">
                  <c:v>0.0692237698344186</c:v>
                </c:pt>
                <c:pt idx="14">
                  <c:v>0.0746026186561214</c:v>
                </c:pt>
                <c:pt idx="15">
                  <c:v>0.0799873745348113</c:v>
                </c:pt>
                <c:pt idx="16">
                  <c:v>0.0853778750491074</c:v>
                </c:pt>
                <c:pt idx="17">
                  <c:v>0.0907739745470837</c:v>
                </c:pt>
                <c:pt idx="18">
                  <c:v>0.0961755416014778</c:v>
                </c:pt>
                <c:pt idx="19">
                  <c:v>0.101582456971319</c:v>
                </c:pt>
                <c:pt idx="20">
                  <c:v>0.106994611947584</c:v>
                </c:pt>
                <c:pt idx="21">
                  <c:v>0.112411906994779</c:v>
                </c:pt>
                <c:pt idx="22">
                  <c:v>0.117834250623842</c:v>
                </c:pt>
                <c:pt idx="23">
                  <c:v>0.123261558448183</c:v>
                </c:pt>
                <c:pt idx="24">
                  <c:v>0.128693752386398</c:v>
                </c:pt>
                <c:pt idx="25">
                  <c:v>0.134130759983676</c:v>
                </c:pt>
                <c:pt idx="26">
                  <c:v>0.139572513830181</c:v>
                </c:pt>
                <c:pt idx="27">
                  <c:v>0.145018951059344</c:v>
                </c:pt>
                <c:pt idx="28">
                  <c:v>0.15047001291252</c:v>
                </c:pt>
                <c:pt idx="29">
                  <c:v>0.155925644359192</c:v>
                </c:pt>
                <c:pt idx="30">
                  <c:v>0.161385793763948</c:v>
                </c:pt>
                <c:pt idx="31">
                  <c:v>0.166850412593117</c:v>
                </c:pt>
                <c:pt idx="32">
                  <c:v>0.172319455155212</c:v>
                </c:pt>
                <c:pt idx="33">
                  <c:v>0.17779287837035</c:v>
                </c:pt>
                <c:pt idx="34">
                  <c:v>0.183270641564648</c:v>
                </c:pt>
                <c:pt idx="35">
                  <c:v>0.188752706286223</c:v>
                </c:pt>
                <c:pt idx="36">
                  <c:v>0.194239036139989</c:v>
                </c:pt>
                <c:pt idx="37">
                  <c:v>0.199729596638859</c:v>
                </c:pt>
                <c:pt idx="38">
                  <c:v>0.205224355069329</c:v>
                </c:pt>
                <c:pt idx="39">
                  <c:v>0.210723280369712</c:v>
                </c:pt>
                <c:pt idx="40">
                  <c:v>0.216226343019546</c:v>
                </c:pt>
                <c:pt idx="41">
                  <c:v>0.221733514938889</c:v>
                </c:pt>
                <c:pt idx="42">
                  <c:v>0.227244769396412</c:v>
                </c:pt>
                <c:pt idx="43">
                  <c:v>0.232760080925324</c:v>
                </c:pt>
                <c:pt idx="44">
                  <c:v>0.239754544016063</c:v>
                </c:pt>
                <c:pt idx="45">
                  <c:v>0.245351536506544</c:v>
                </c:pt>
                <c:pt idx="46">
                  <c:v>0.250957572257477</c:v>
                </c:pt>
                <c:pt idx="47">
                  <c:v>0.25657268698567</c:v>
                </c:pt>
                <c:pt idx="48">
                  <c:v>0.262196916495001</c:v>
                </c:pt>
                <c:pt idx="49">
                  <c:v>0.267830296676422</c:v>
                </c:pt>
                <c:pt idx="50">
                  <c:v>0.273472863507955</c:v>
                </c:pt>
                <c:pt idx="51">
                  <c:v>0.27912465305469</c:v>
                </c:pt>
                <c:pt idx="52">
                  <c:v>0.284785701468794</c:v>
                </c:pt>
                <c:pt idx="53">
                  <c:v>0.290456044989499</c:v>
                </c:pt>
                <c:pt idx="54">
                  <c:v>0.296135719943113</c:v>
                </c:pt>
                <c:pt idx="55">
                  <c:v>0.301824762743012</c:v>
                </c:pt>
                <c:pt idx="56">
                  <c:v>0.307523209889645</c:v>
                </c:pt>
                <c:pt idx="57">
                  <c:v>0.31323109797053</c:v>
                </c:pt>
                <c:pt idx="58">
                  <c:v>0.318948463660259</c:v>
                </c:pt>
                <c:pt idx="59">
                  <c:v>0.324675343720492</c:v>
                </c:pt>
                <c:pt idx="60">
                  <c:v>0.330411774999962</c:v>
                </c:pt>
                <c:pt idx="61">
                  <c:v>0.336157794434473</c:v>
                </c:pt>
                <c:pt idx="62">
                  <c:v>0.3419134390469</c:v>
                </c:pt>
                <c:pt idx="63">
                  <c:v>0.347678745947188</c:v>
                </c:pt>
                <c:pt idx="64">
                  <c:v>0.353453752332354</c:v>
                </c:pt>
                <c:pt idx="65">
                  <c:v>0.359238495486487</c:v>
                </c:pt>
                <c:pt idx="66">
                  <c:v>0.365033012780746</c:v>
                </c:pt>
                <c:pt idx="67">
                  <c:v>0.370837341673361</c:v>
                </c:pt>
                <c:pt idx="68">
                  <c:v>0.376651519709633</c:v>
                </c:pt>
                <c:pt idx="69">
                  <c:v>0.382475584521935</c:v>
                </c:pt>
                <c:pt idx="70">
                  <c:v>0.388309573829711</c:v>
                </c:pt>
                <c:pt idx="71">
                  <c:v>0.394153525439475</c:v>
                </c:pt>
                <c:pt idx="72">
                  <c:v>0.400007477244814</c:v>
                </c:pt>
                <c:pt idx="73">
                  <c:v>0.405871467226383</c:v>
                </c:pt>
                <c:pt idx="74">
                  <c:v>0.411745533451911</c:v>
                </c:pt>
                <c:pt idx="75">
                  <c:v>0.417629714076197</c:v>
                </c:pt>
                <c:pt idx="76">
                  <c:v>0.423524047341112</c:v>
                </c:pt>
                <c:pt idx="77">
                  <c:v>0.429428571575596</c:v>
                </c:pt>
                <c:pt idx="78">
                  <c:v>0.435343325195663</c:v>
                </c:pt>
                <c:pt idx="79">
                  <c:v>0.441268346704395</c:v>
                </c:pt>
                <c:pt idx="80">
                  <c:v>0.447203674691947</c:v>
                </c:pt>
                <c:pt idx="81">
                  <c:v>0.453149347835546</c:v>
                </c:pt>
                <c:pt idx="82">
                  <c:v>0.459105404899487</c:v>
                </c:pt>
                <c:pt idx="83">
                  <c:v>0.46507188473514</c:v>
                </c:pt>
                <c:pt idx="84">
                  <c:v>0.471048826280942</c:v>
                </c:pt>
                <c:pt idx="85">
                  <c:v>0.477036268562404</c:v>
                </c:pt>
                <c:pt idx="86">
                  <c:v>0.483034250692108</c:v>
                </c:pt>
                <c:pt idx="87">
                  <c:v>0.489042811869705</c:v>
                </c:pt>
                <c:pt idx="88">
                  <c:v>0.49506199138192</c:v>
                </c:pt>
                <c:pt idx="89">
                  <c:v>0.501091828602546</c:v>
                </c:pt>
                <c:pt idx="90">
                  <c:v>0.50713236299245</c:v>
                </c:pt>
                <c:pt idx="91">
                  <c:v>0.513183634099568</c:v>
                </c:pt>
                <c:pt idx="92">
                  <c:v>0.519245681558907</c:v>
                </c:pt>
                <c:pt idx="93">
                  <c:v>0.525318545092548</c:v>
                </c:pt>
                <c:pt idx="94">
                  <c:v>0.531402264509641</c:v>
                </c:pt>
                <c:pt idx="95">
                  <c:v>0.537496879706405</c:v>
                </c:pt>
                <c:pt idx="96">
                  <c:v>0.543602430666134</c:v>
                </c:pt>
                <c:pt idx="97">
                  <c:v>0.549718957459191</c:v>
                </c:pt>
                <c:pt idx="98">
                  <c:v>0.555846500243011</c:v>
                </c:pt>
                <c:pt idx="99">
                  <c:v>0.561985099262099</c:v>
                </c:pt>
                <c:pt idx="100">
                  <c:v>0.568134794848032</c:v>
                </c:pt>
                <c:pt idx="101">
                  <c:v>0.574295627419457</c:v>
                </c:pt>
                <c:pt idx="102">
                  <c:v>0.580467637482094</c:v>
                </c:pt>
                <c:pt idx="103">
                  <c:v>0.586650865628733</c:v>
                </c:pt>
                <c:pt idx="104">
                  <c:v>0.592845352539234</c:v>
                </c:pt>
                <c:pt idx="105">
                  <c:v>0.599051138980531</c:v>
                </c:pt>
                <c:pt idx="106">
                  <c:v>0.605268265806625</c:v>
                </c:pt>
                <c:pt idx="107">
                  <c:v>0.611496773958593</c:v>
                </c:pt>
                <c:pt idx="108">
                  <c:v>0.617736704464578</c:v>
                </c:pt>
                <c:pt idx="109">
                  <c:v>0.623988098439799</c:v>
                </c:pt>
                <c:pt idx="110">
                  <c:v>0.630250997086542</c:v>
                </c:pt>
                <c:pt idx="111">
                  <c:v>0.636525441694167</c:v>
                </c:pt>
                <c:pt idx="112">
                  <c:v>0.642811473639103</c:v>
                </c:pt>
                <c:pt idx="113">
                  <c:v>0.649109134384851</c:v>
                </c:pt>
                <c:pt idx="114">
                  <c:v>0.655418465481985</c:v>
                </c:pt>
                <c:pt idx="115">
                  <c:v>0.661739508568146</c:v>
                </c:pt>
                <c:pt idx="116">
                  <c:v>0.66807230536805</c:v>
                </c:pt>
                <c:pt idx="117">
                  <c:v>0.674416897693481</c:v>
                </c:pt>
                <c:pt idx="118">
                  <c:v>0.680773327443296</c:v>
                </c:pt>
                <c:pt idx="119">
                  <c:v>0.687141636603424</c:v>
                </c:pt>
                <c:pt idx="120">
                  <c:v>0.693521867246862</c:v>
                </c:pt>
                <c:pt idx="121">
                  <c:v>0.699914061533681</c:v>
                </c:pt>
                <c:pt idx="122">
                  <c:v>0.706318261711022</c:v>
                </c:pt>
                <c:pt idx="123">
                  <c:v>0.712734510113097</c:v>
                </c:pt>
                <c:pt idx="124">
                  <c:v>0.719162849161188</c:v>
                </c:pt>
                <c:pt idx="125">
                  <c:v>0.725603321363651</c:v>
                </c:pt>
                <c:pt idx="126">
                  <c:v>0.73205596931591</c:v>
                </c:pt>
                <c:pt idx="127">
                  <c:v>0.738520835700462</c:v>
                </c:pt>
                <c:pt idx="128">
                  <c:v>0.744997963286875</c:v>
                </c:pt>
                <c:pt idx="129">
                  <c:v>0.751487394931788</c:v>
                </c:pt>
                <c:pt idx="130">
                  <c:v>0.75798917357891</c:v>
                </c:pt>
                <c:pt idx="131">
                  <c:v>0.764503342259022</c:v>
                </c:pt>
                <c:pt idx="132">
                  <c:v>0.771029944089976</c:v>
                </c:pt>
                <c:pt idx="133">
                  <c:v>0.777569022276695</c:v>
                </c:pt>
                <c:pt idx="134">
                  <c:v>0.784120620111174</c:v>
                </c:pt>
                <c:pt idx="135">
                  <c:v>0.790684780972478</c:v>
                </c:pt>
                <c:pt idx="136">
                  <c:v>0.797261548326743</c:v>
                </c:pt>
                <c:pt idx="137">
                  <c:v>0.803850965727178</c:v>
                </c:pt>
                <c:pt idx="138">
                  <c:v>0.810453076814059</c:v>
                </c:pt>
                <c:pt idx="139">
                  <c:v>0.817067925314738</c:v>
                </c:pt>
                <c:pt idx="140">
                  <c:v>0.823695555043635</c:v>
                </c:pt>
                <c:pt idx="141">
                  <c:v>0.830336009902242</c:v>
                </c:pt>
                <c:pt idx="142">
                  <c:v>0.836989333879122</c:v>
                </c:pt>
                <c:pt idx="143">
                  <c:v>0.843655571049909</c:v>
                </c:pt>
                <c:pt idx="144">
                  <c:v>0.850334765577309</c:v>
                </c:pt>
                <c:pt idx="145">
                  <c:v>0.857026961711097</c:v>
                </c:pt>
                <c:pt idx="146">
                  <c:v>0.863732203788122</c:v>
                </c:pt>
                <c:pt idx="147">
                  <c:v>0.870450536232302</c:v>
                </c:pt>
                <c:pt idx="148">
                  <c:v>0.877182003554626</c:v>
                </c:pt>
                <c:pt idx="149">
                  <c:v>0.883926650353156</c:v>
                </c:pt>
                <c:pt idx="150">
                  <c:v>0.890684521313023</c:v>
                </c:pt>
              </c:numCache>
            </c:numRef>
          </c:yVal>
          <c:smooth val="0"/>
        </c:ser>
        <c:ser>
          <c:idx val="2"/>
          <c:order val="2"/>
          <c:tx>
            <c:strRef>
              <c:f>"Diode"</c:f>
              <c:strCache>
                <c:ptCount val="1"/>
                <c:pt idx="0">
                  <c:v>Diode</c:v>
                </c:pt>
              </c:strCache>
            </c:strRef>
          </c:tx>
          <c:spPr>
            <a:solidFill>
              <a:srgbClr val="98b855"/>
            </a:solidFill>
            <a:ln w="28440">
              <a:solidFill>
                <a:srgbClr val="98b855"/>
              </a:solidFill>
              <a:round/>
            </a:ln>
          </c:spPr>
          <c:marker>
            <c:symbol val="none"/>
          </c:marker>
          <c:dLbls>
            <c:txPr>
              <a:bodyPr wrap="square"/>
              <a:lstStyle/>
              <a:p>
                <a:pPr>
                  <a:defRPr b="0" sz="1000" spc="-1" strike="noStrike">
                    <a:solidFill>
                      <a:srgbClr val="000000"/>
                    </a:solidFill>
                    <a:latin typeface="Calibri"/>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xVal>
            <c:numRef>
              <c:f>Eff_vs_IOUT!$AZ$7:$AZ$157</c:f>
              <c:numCache>
                <c:formatCode>General</c:formatCode>
                <c:ptCount val="151"/>
                <c:pt idx="0">
                  <c:v>0</c:v>
                </c:pt>
                <c:pt idx="1">
                  <c:v>0.001</c:v>
                </c:pt>
                <c:pt idx="2">
                  <c:v>0.002</c:v>
                </c:pt>
                <c:pt idx="3">
                  <c:v>0.003</c:v>
                </c:pt>
                <c:pt idx="4">
                  <c:v>0.004</c:v>
                </c:pt>
                <c:pt idx="5">
                  <c:v>0.005</c:v>
                </c:pt>
                <c:pt idx="6">
                  <c:v>0.006</c:v>
                </c:pt>
                <c:pt idx="7">
                  <c:v>0.007</c:v>
                </c:pt>
                <c:pt idx="8">
                  <c:v>0.008</c:v>
                </c:pt>
                <c:pt idx="9">
                  <c:v>0.009</c:v>
                </c:pt>
                <c:pt idx="10">
                  <c:v>0.01</c:v>
                </c:pt>
                <c:pt idx="11">
                  <c:v>0.011</c:v>
                </c:pt>
                <c:pt idx="12">
                  <c:v>0.012</c:v>
                </c:pt>
                <c:pt idx="13">
                  <c:v>0.013</c:v>
                </c:pt>
                <c:pt idx="14">
                  <c:v>0.014</c:v>
                </c:pt>
                <c:pt idx="15">
                  <c:v>0.015</c:v>
                </c:pt>
                <c:pt idx="16">
                  <c:v>0.016</c:v>
                </c:pt>
                <c:pt idx="17">
                  <c:v>0.017</c:v>
                </c:pt>
                <c:pt idx="18">
                  <c:v>0.018</c:v>
                </c:pt>
                <c:pt idx="19">
                  <c:v>0.019</c:v>
                </c:pt>
                <c:pt idx="20">
                  <c:v>0.02</c:v>
                </c:pt>
                <c:pt idx="21">
                  <c:v>0.021</c:v>
                </c:pt>
                <c:pt idx="22">
                  <c:v>0.022</c:v>
                </c:pt>
                <c:pt idx="23">
                  <c:v>0.023</c:v>
                </c:pt>
                <c:pt idx="24">
                  <c:v>0.024</c:v>
                </c:pt>
                <c:pt idx="25">
                  <c:v>0.025</c:v>
                </c:pt>
                <c:pt idx="26">
                  <c:v>0.026</c:v>
                </c:pt>
                <c:pt idx="27">
                  <c:v>0.027</c:v>
                </c:pt>
                <c:pt idx="28">
                  <c:v>0.028</c:v>
                </c:pt>
                <c:pt idx="29">
                  <c:v>0.029</c:v>
                </c:pt>
                <c:pt idx="30">
                  <c:v>0.03</c:v>
                </c:pt>
                <c:pt idx="31">
                  <c:v>0.031</c:v>
                </c:pt>
                <c:pt idx="32">
                  <c:v>0.032</c:v>
                </c:pt>
                <c:pt idx="33">
                  <c:v>0.033</c:v>
                </c:pt>
                <c:pt idx="34">
                  <c:v>0.034</c:v>
                </c:pt>
                <c:pt idx="35">
                  <c:v>0.035</c:v>
                </c:pt>
                <c:pt idx="36">
                  <c:v>0.036</c:v>
                </c:pt>
                <c:pt idx="37">
                  <c:v>0.037</c:v>
                </c:pt>
                <c:pt idx="38">
                  <c:v>0.038</c:v>
                </c:pt>
                <c:pt idx="39">
                  <c:v>0.039</c:v>
                </c:pt>
                <c:pt idx="40">
                  <c:v>0.04</c:v>
                </c:pt>
                <c:pt idx="41">
                  <c:v>0.041</c:v>
                </c:pt>
                <c:pt idx="42">
                  <c:v>0.042</c:v>
                </c:pt>
                <c:pt idx="43">
                  <c:v>0.043</c:v>
                </c:pt>
                <c:pt idx="44">
                  <c:v>0.044</c:v>
                </c:pt>
                <c:pt idx="45">
                  <c:v>0.045</c:v>
                </c:pt>
                <c:pt idx="46">
                  <c:v>0.046</c:v>
                </c:pt>
                <c:pt idx="47">
                  <c:v>0.047</c:v>
                </c:pt>
                <c:pt idx="48">
                  <c:v>0.048</c:v>
                </c:pt>
                <c:pt idx="49">
                  <c:v>0.049</c:v>
                </c:pt>
                <c:pt idx="50">
                  <c:v>0.05</c:v>
                </c:pt>
                <c:pt idx="51">
                  <c:v>0.051</c:v>
                </c:pt>
                <c:pt idx="52">
                  <c:v>0.052</c:v>
                </c:pt>
                <c:pt idx="53">
                  <c:v>0.053</c:v>
                </c:pt>
                <c:pt idx="54">
                  <c:v>0.054</c:v>
                </c:pt>
                <c:pt idx="55">
                  <c:v>0.055</c:v>
                </c:pt>
                <c:pt idx="56">
                  <c:v>0.056</c:v>
                </c:pt>
                <c:pt idx="57">
                  <c:v>0.057</c:v>
                </c:pt>
                <c:pt idx="58">
                  <c:v>0.058</c:v>
                </c:pt>
                <c:pt idx="59">
                  <c:v>0.059</c:v>
                </c:pt>
                <c:pt idx="60">
                  <c:v>0.06</c:v>
                </c:pt>
                <c:pt idx="61">
                  <c:v>0.061</c:v>
                </c:pt>
                <c:pt idx="62">
                  <c:v>0.062</c:v>
                </c:pt>
                <c:pt idx="63">
                  <c:v>0.063</c:v>
                </c:pt>
                <c:pt idx="64">
                  <c:v>0.064</c:v>
                </c:pt>
                <c:pt idx="65">
                  <c:v>0.065</c:v>
                </c:pt>
                <c:pt idx="66">
                  <c:v>0.066</c:v>
                </c:pt>
                <c:pt idx="67">
                  <c:v>0.067</c:v>
                </c:pt>
                <c:pt idx="68">
                  <c:v>0.068</c:v>
                </c:pt>
                <c:pt idx="69">
                  <c:v>0.069</c:v>
                </c:pt>
                <c:pt idx="70">
                  <c:v>0.07</c:v>
                </c:pt>
                <c:pt idx="71">
                  <c:v>0.071</c:v>
                </c:pt>
                <c:pt idx="72">
                  <c:v>0.072</c:v>
                </c:pt>
                <c:pt idx="73">
                  <c:v>0.073</c:v>
                </c:pt>
                <c:pt idx="74">
                  <c:v>0.074</c:v>
                </c:pt>
                <c:pt idx="75">
                  <c:v>0.075</c:v>
                </c:pt>
                <c:pt idx="76">
                  <c:v>0.076</c:v>
                </c:pt>
                <c:pt idx="77">
                  <c:v>0.077</c:v>
                </c:pt>
                <c:pt idx="78">
                  <c:v>0.078</c:v>
                </c:pt>
                <c:pt idx="79">
                  <c:v>0.079</c:v>
                </c:pt>
                <c:pt idx="80">
                  <c:v>0.08</c:v>
                </c:pt>
                <c:pt idx="81">
                  <c:v>0.081</c:v>
                </c:pt>
                <c:pt idx="82">
                  <c:v>0.082</c:v>
                </c:pt>
                <c:pt idx="83">
                  <c:v>0.083</c:v>
                </c:pt>
                <c:pt idx="84">
                  <c:v>0.084</c:v>
                </c:pt>
                <c:pt idx="85">
                  <c:v>0.085</c:v>
                </c:pt>
                <c:pt idx="86">
                  <c:v>0.086</c:v>
                </c:pt>
                <c:pt idx="87">
                  <c:v>0.087</c:v>
                </c:pt>
                <c:pt idx="88">
                  <c:v>0.088</c:v>
                </c:pt>
                <c:pt idx="89">
                  <c:v>0.089</c:v>
                </c:pt>
                <c:pt idx="90">
                  <c:v>0.09</c:v>
                </c:pt>
                <c:pt idx="91">
                  <c:v>0.091</c:v>
                </c:pt>
                <c:pt idx="92">
                  <c:v>0.092</c:v>
                </c:pt>
                <c:pt idx="93">
                  <c:v>0.093</c:v>
                </c:pt>
                <c:pt idx="94">
                  <c:v>0.094</c:v>
                </c:pt>
                <c:pt idx="95">
                  <c:v>0.095</c:v>
                </c:pt>
                <c:pt idx="96">
                  <c:v>0.096</c:v>
                </c:pt>
                <c:pt idx="97">
                  <c:v>0.097</c:v>
                </c:pt>
                <c:pt idx="98">
                  <c:v>0.098</c:v>
                </c:pt>
                <c:pt idx="99">
                  <c:v>0.099</c:v>
                </c:pt>
                <c:pt idx="100">
                  <c:v>0.1</c:v>
                </c:pt>
                <c:pt idx="101">
                  <c:v>0.101</c:v>
                </c:pt>
                <c:pt idx="102">
                  <c:v>0.102</c:v>
                </c:pt>
                <c:pt idx="103">
                  <c:v>0.103</c:v>
                </c:pt>
                <c:pt idx="104">
                  <c:v>0.104</c:v>
                </c:pt>
                <c:pt idx="105">
                  <c:v>0.105</c:v>
                </c:pt>
                <c:pt idx="106">
                  <c:v>0.106</c:v>
                </c:pt>
                <c:pt idx="107">
                  <c:v>0.107</c:v>
                </c:pt>
                <c:pt idx="108">
                  <c:v>0.108</c:v>
                </c:pt>
                <c:pt idx="109">
                  <c:v>0.109</c:v>
                </c:pt>
                <c:pt idx="110">
                  <c:v>0.11</c:v>
                </c:pt>
                <c:pt idx="111">
                  <c:v>0.111</c:v>
                </c:pt>
                <c:pt idx="112">
                  <c:v>0.112</c:v>
                </c:pt>
                <c:pt idx="113">
                  <c:v>0.113</c:v>
                </c:pt>
                <c:pt idx="114">
                  <c:v>0.114</c:v>
                </c:pt>
                <c:pt idx="115">
                  <c:v>0.115</c:v>
                </c:pt>
                <c:pt idx="116">
                  <c:v>0.116</c:v>
                </c:pt>
                <c:pt idx="117">
                  <c:v>0.117</c:v>
                </c:pt>
                <c:pt idx="118">
                  <c:v>0.118</c:v>
                </c:pt>
                <c:pt idx="119">
                  <c:v>0.119</c:v>
                </c:pt>
                <c:pt idx="120">
                  <c:v>0.12</c:v>
                </c:pt>
                <c:pt idx="121">
                  <c:v>0.121</c:v>
                </c:pt>
                <c:pt idx="122">
                  <c:v>0.122</c:v>
                </c:pt>
                <c:pt idx="123">
                  <c:v>0.123</c:v>
                </c:pt>
                <c:pt idx="124">
                  <c:v>0.124</c:v>
                </c:pt>
                <c:pt idx="125">
                  <c:v>0.125</c:v>
                </c:pt>
                <c:pt idx="126">
                  <c:v>0.126</c:v>
                </c:pt>
                <c:pt idx="127">
                  <c:v>0.127</c:v>
                </c:pt>
                <c:pt idx="128">
                  <c:v>0.128</c:v>
                </c:pt>
                <c:pt idx="129">
                  <c:v>0.129</c:v>
                </c:pt>
                <c:pt idx="130">
                  <c:v>0.13</c:v>
                </c:pt>
                <c:pt idx="131">
                  <c:v>0.131</c:v>
                </c:pt>
                <c:pt idx="132">
                  <c:v>0.132</c:v>
                </c:pt>
                <c:pt idx="133">
                  <c:v>0.133</c:v>
                </c:pt>
                <c:pt idx="134">
                  <c:v>0.134</c:v>
                </c:pt>
                <c:pt idx="135">
                  <c:v>0.135</c:v>
                </c:pt>
                <c:pt idx="136">
                  <c:v>0.136</c:v>
                </c:pt>
                <c:pt idx="137">
                  <c:v>0.137</c:v>
                </c:pt>
                <c:pt idx="138">
                  <c:v>0.138</c:v>
                </c:pt>
                <c:pt idx="139">
                  <c:v>0.139</c:v>
                </c:pt>
                <c:pt idx="140">
                  <c:v>0.14</c:v>
                </c:pt>
                <c:pt idx="141">
                  <c:v>0.141</c:v>
                </c:pt>
                <c:pt idx="142">
                  <c:v>0.142</c:v>
                </c:pt>
                <c:pt idx="143">
                  <c:v>0.143</c:v>
                </c:pt>
                <c:pt idx="144">
                  <c:v>0.144</c:v>
                </c:pt>
                <c:pt idx="145">
                  <c:v>0.145</c:v>
                </c:pt>
                <c:pt idx="146">
                  <c:v>0.146</c:v>
                </c:pt>
                <c:pt idx="147">
                  <c:v>0.147</c:v>
                </c:pt>
                <c:pt idx="148">
                  <c:v>0.148</c:v>
                </c:pt>
                <c:pt idx="149">
                  <c:v>0.149</c:v>
                </c:pt>
                <c:pt idx="150">
                  <c:v>0.15</c:v>
                </c:pt>
              </c:numCache>
            </c:numRef>
          </c:xVal>
          <c:yVal>
            <c:numRef>
              <c:f>Eff_vs_IOUT!$BU$7:$BU$157</c:f>
              <c:numCache>
                <c:formatCode>General</c:formatCode>
                <c:ptCount val="151"/>
                <c:pt idx="0">
                  <c:v>0.42441</c:v>
                </c:pt>
                <c:pt idx="1">
                  <c:v>0.42483</c:v>
                </c:pt>
                <c:pt idx="2">
                  <c:v>0.42525</c:v>
                </c:pt>
                <c:pt idx="3">
                  <c:v>0.42567</c:v>
                </c:pt>
                <c:pt idx="4">
                  <c:v>0.42609</c:v>
                </c:pt>
                <c:pt idx="5">
                  <c:v>0.42651</c:v>
                </c:pt>
                <c:pt idx="6">
                  <c:v>0.42693</c:v>
                </c:pt>
                <c:pt idx="7">
                  <c:v>0.42735</c:v>
                </c:pt>
                <c:pt idx="8">
                  <c:v>0.42777</c:v>
                </c:pt>
                <c:pt idx="9">
                  <c:v>0.42819</c:v>
                </c:pt>
                <c:pt idx="10">
                  <c:v>0.42861</c:v>
                </c:pt>
                <c:pt idx="11">
                  <c:v>0.42903</c:v>
                </c:pt>
                <c:pt idx="12">
                  <c:v>0.42945</c:v>
                </c:pt>
                <c:pt idx="13">
                  <c:v>0.42987</c:v>
                </c:pt>
                <c:pt idx="14">
                  <c:v>0.43029</c:v>
                </c:pt>
                <c:pt idx="15">
                  <c:v>0.43071</c:v>
                </c:pt>
                <c:pt idx="16">
                  <c:v>0.43113</c:v>
                </c:pt>
                <c:pt idx="17">
                  <c:v>0.43155</c:v>
                </c:pt>
                <c:pt idx="18">
                  <c:v>0.43197</c:v>
                </c:pt>
                <c:pt idx="19">
                  <c:v>0.43239</c:v>
                </c:pt>
                <c:pt idx="20">
                  <c:v>0.43281</c:v>
                </c:pt>
                <c:pt idx="21">
                  <c:v>0.43323</c:v>
                </c:pt>
                <c:pt idx="22">
                  <c:v>0.43365</c:v>
                </c:pt>
                <c:pt idx="23">
                  <c:v>0.43407</c:v>
                </c:pt>
                <c:pt idx="24">
                  <c:v>0.43449</c:v>
                </c:pt>
                <c:pt idx="25">
                  <c:v>0.43491</c:v>
                </c:pt>
                <c:pt idx="26">
                  <c:v>0.43533</c:v>
                </c:pt>
                <c:pt idx="27">
                  <c:v>0.43575</c:v>
                </c:pt>
                <c:pt idx="28">
                  <c:v>0.43617</c:v>
                </c:pt>
                <c:pt idx="29">
                  <c:v>0.43659</c:v>
                </c:pt>
                <c:pt idx="30">
                  <c:v>0.43701</c:v>
                </c:pt>
                <c:pt idx="31">
                  <c:v>0.43743</c:v>
                </c:pt>
                <c:pt idx="32">
                  <c:v>0.43785</c:v>
                </c:pt>
                <c:pt idx="33">
                  <c:v>0.43827</c:v>
                </c:pt>
                <c:pt idx="34">
                  <c:v>0.43869</c:v>
                </c:pt>
                <c:pt idx="35">
                  <c:v>0.43911</c:v>
                </c:pt>
                <c:pt idx="36">
                  <c:v>0.43953</c:v>
                </c:pt>
                <c:pt idx="37">
                  <c:v>0.43995</c:v>
                </c:pt>
                <c:pt idx="38">
                  <c:v>0.44037</c:v>
                </c:pt>
                <c:pt idx="39">
                  <c:v>0.44079</c:v>
                </c:pt>
                <c:pt idx="40">
                  <c:v>0.44121</c:v>
                </c:pt>
                <c:pt idx="41">
                  <c:v>0.44163</c:v>
                </c:pt>
                <c:pt idx="42">
                  <c:v>0.44205</c:v>
                </c:pt>
                <c:pt idx="43">
                  <c:v>0.44247</c:v>
                </c:pt>
                <c:pt idx="44">
                  <c:v>0.44289</c:v>
                </c:pt>
                <c:pt idx="45">
                  <c:v>0.44331</c:v>
                </c:pt>
                <c:pt idx="46">
                  <c:v>0.44373</c:v>
                </c:pt>
                <c:pt idx="47">
                  <c:v>0.44415</c:v>
                </c:pt>
                <c:pt idx="48">
                  <c:v>0.44457</c:v>
                </c:pt>
                <c:pt idx="49">
                  <c:v>0.44499</c:v>
                </c:pt>
                <c:pt idx="50">
                  <c:v>0.44541</c:v>
                </c:pt>
                <c:pt idx="51">
                  <c:v>0.44583</c:v>
                </c:pt>
                <c:pt idx="52">
                  <c:v>0.44625</c:v>
                </c:pt>
                <c:pt idx="53">
                  <c:v>0.44667</c:v>
                </c:pt>
                <c:pt idx="54">
                  <c:v>0.44709</c:v>
                </c:pt>
                <c:pt idx="55">
                  <c:v>0.44751</c:v>
                </c:pt>
                <c:pt idx="56">
                  <c:v>0.44793</c:v>
                </c:pt>
                <c:pt idx="57">
                  <c:v>0.44835</c:v>
                </c:pt>
                <c:pt idx="58">
                  <c:v>0.44877</c:v>
                </c:pt>
                <c:pt idx="59">
                  <c:v>0.44919</c:v>
                </c:pt>
                <c:pt idx="60">
                  <c:v>0.44961</c:v>
                </c:pt>
                <c:pt idx="61">
                  <c:v>0.45003</c:v>
                </c:pt>
                <c:pt idx="62">
                  <c:v>0.45045</c:v>
                </c:pt>
                <c:pt idx="63">
                  <c:v>0.45087</c:v>
                </c:pt>
                <c:pt idx="64">
                  <c:v>0.45129</c:v>
                </c:pt>
                <c:pt idx="65">
                  <c:v>0.45171</c:v>
                </c:pt>
                <c:pt idx="66">
                  <c:v>0.45213</c:v>
                </c:pt>
                <c:pt idx="67">
                  <c:v>0.45255</c:v>
                </c:pt>
                <c:pt idx="68">
                  <c:v>0.45297</c:v>
                </c:pt>
                <c:pt idx="69">
                  <c:v>0.45339</c:v>
                </c:pt>
                <c:pt idx="70">
                  <c:v>0.45381</c:v>
                </c:pt>
                <c:pt idx="71">
                  <c:v>0.45423</c:v>
                </c:pt>
                <c:pt idx="72">
                  <c:v>0.45465</c:v>
                </c:pt>
                <c:pt idx="73">
                  <c:v>0.45507</c:v>
                </c:pt>
                <c:pt idx="74">
                  <c:v>0.45549</c:v>
                </c:pt>
                <c:pt idx="75">
                  <c:v>0.45591</c:v>
                </c:pt>
                <c:pt idx="76">
                  <c:v>0.45633</c:v>
                </c:pt>
                <c:pt idx="77">
                  <c:v>0.45675</c:v>
                </c:pt>
                <c:pt idx="78">
                  <c:v>0.45717</c:v>
                </c:pt>
                <c:pt idx="79">
                  <c:v>0.45759</c:v>
                </c:pt>
                <c:pt idx="80">
                  <c:v>0.45801</c:v>
                </c:pt>
                <c:pt idx="81">
                  <c:v>0.45843</c:v>
                </c:pt>
                <c:pt idx="82">
                  <c:v>0.45885</c:v>
                </c:pt>
                <c:pt idx="83">
                  <c:v>0.45927</c:v>
                </c:pt>
                <c:pt idx="84">
                  <c:v>0.45969</c:v>
                </c:pt>
                <c:pt idx="85">
                  <c:v>0.46011</c:v>
                </c:pt>
                <c:pt idx="86">
                  <c:v>0.46053</c:v>
                </c:pt>
                <c:pt idx="87">
                  <c:v>0.46095</c:v>
                </c:pt>
                <c:pt idx="88">
                  <c:v>0.46137</c:v>
                </c:pt>
                <c:pt idx="89">
                  <c:v>0.46179</c:v>
                </c:pt>
                <c:pt idx="90">
                  <c:v>0.46221</c:v>
                </c:pt>
                <c:pt idx="91">
                  <c:v>0.46263</c:v>
                </c:pt>
                <c:pt idx="92">
                  <c:v>0.46305</c:v>
                </c:pt>
                <c:pt idx="93">
                  <c:v>0.46347</c:v>
                </c:pt>
                <c:pt idx="94">
                  <c:v>0.46389</c:v>
                </c:pt>
                <c:pt idx="95">
                  <c:v>0.46431</c:v>
                </c:pt>
                <c:pt idx="96">
                  <c:v>0.46473</c:v>
                </c:pt>
                <c:pt idx="97">
                  <c:v>0.46515</c:v>
                </c:pt>
                <c:pt idx="98">
                  <c:v>0.46557</c:v>
                </c:pt>
                <c:pt idx="99">
                  <c:v>0.46599</c:v>
                </c:pt>
                <c:pt idx="100">
                  <c:v>0.46641</c:v>
                </c:pt>
                <c:pt idx="101">
                  <c:v>0.46683</c:v>
                </c:pt>
                <c:pt idx="102">
                  <c:v>0.46725</c:v>
                </c:pt>
                <c:pt idx="103">
                  <c:v>0.46767</c:v>
                </c:pt>
                <c:pt idx="104">
                  <c:v>0.46809</c:v>
                </c:pt>
                <c:pt idx="105">
                  <c:v>0.46851</c:v>
                </c:pt>
                <c:pt idx="106">
                  <c:v>0.46893</c:v>
                </c:pt>
                <c:pt idx="107">
                  <c:v>0.46935</c:v>
                </c:pt>
                <c:pt idx="108">
                  <c:v>0.46977</c:v>
                </c:pt>
                <c:pt idx="109">
                  <c:v>0.47019</c:v>
                </c:pt>
                <c:pt idx="110">
                  <c:v>0.47061</c:v>
                </c:pt>
                <c:pt idx="111">
                  <c:v>0.47103</c:v>
                </c:pt>
                <c:pt idx="112">
                  <c:v>0.47145</c:v>
                </c:pt>
                <c:pt idx="113">
                  <c:v>0.47187</c:v>
                </c:pt>
                <c:pt idx="114">
                  <c:v>0.47229</c:v>
                </c:pt>
                <c:pt idx="115">
                  <c:v>0.47271</c:v>
                </c:pt>
                <c:pt idx="116">
                  <c:v>0.47313</c:v>
                </c:pt>
                <c:pt idx="117">
                  <c:v>0.47355</c:v>
                </c:pt>
                <c:pt idx="118">
                  <c:v>0.47397</c:v>
                </c:pt>
                <c:pt idx="119">
                  <c:v>0.47439</c:v>
                </c:pt>
                <c:pt idx="120">
                  <c:v>0.47481</c:v>
                </c:pt>
                <c:pt idx="121">
                  <c:v>0.47523</c:v>
                </c:pt>
                <c:pt idx="122">
                  <c:v>0.47565</c:v>
                </c:pt>
                <c:pt idx="123">
                  <c:v>0.47607</c:v>
                </c:pt>
                <c:pt idx="124">
                  <c:v>0.47649</c:v>
                </c:pt>
                <c:pt idx="125">
                  <c:v>0.47691</c:v>
                </c:pt>
                <c:pt idx="126">
                  <c:v>0.47733</c:v>
                </c:pt>
                <c:pt idx="127">
                  <c:v>0.47775</c:v>
                </c:pt>
                <c:pt idx="128">
                  <c:v>0.47817</c:v>
                </c:pt>
                <c:pt idx="129">
                  <c:v>0.47859</c:v>
                </c:pt>
                <c:pt idx="130">
                  <c:v>0.47901</c:v>
                </c:pt>
                <c:pt idx="131">
                  <c:v>0.47943</c:v>
                </c:pt>
                <c:pt idx="132">
                  <c:v>0.47985</c:v>
                </c:pt>
                <c:pt idx="133">
                  <c:v>0.48027</c:v>
                </c:pt>
                <c:pt idx="134">
                  <c:v>0.48069</c:v>
                </c:pt>
                <c:pt idx="135">
                  <c:v>0.48111</c:v>
                </c:pt>
                <c:pt idx="136">
                  <c:v>0.48153</c:v>
                </c:pt>
                <c:pt idx="137">
                  <c:v>0.48195</c:v>
                </c:pt>
                <c:pt idx="138">
                  <c:v>0.48237</c:v>
                </c:pt>
                <c:pt idx="139">
                  <c:v>0.48279</c:v>
                </c:pt>
                <c:pt idx="140">
                  <c:v>0.48321</c:v>
                </c:pt>
                <c:pt idx="141">
                  <c:v>0.48363</c:v>
                </c:pt>
                <c:pt idx="142">
                  <c:v>0.48405</c:v>
                </c:pt>
                <c:pt idx="143">
                  <c:v>0.48447</c:v>
                </c:pt>
                <c:pt idx="144">
                  <c:v>0.48489</c:v>
                </c:pt>
                <c:pt idx="145">
                  <c:v>0.48531</c:v>
                </c:pt>
                <c:pt idx="146">
                  <c:v>0.48573</c:v>
                </c:pt>
                <c:pt idx="147">
                  <c:v>0.48615</c:v>
                </c:pt>
                <c:pt idx="148">
                  <c:v>0.48657</c:v>
                </c:pt>
                <c:pt idx="149">
                  <c:v>0.48699</c:v>
                </c:pt>
                <c:pt idx="150">
                  <c:v>0.48741</c:v>
                </c:pt>
              </c:numCache>
            </c:numRef>
          </c:yVal>
          <c:smooth val="0"/>
        </c:ser>
        <c:ser>
          <c:idx val="3"/>
          <c:order val="3"/>
          <c:tx>
            <c:strRef>
              <c:f>"RCS"</c:f>
              <c:strCache>
                <c:ptCount val="1"/>
                <c:pt idx="0">
                  <c:v>RCS</c:v>
                </c:pt>
              </c:strCache>
            </c:strRef>
          </c:tx>
          <c:spPr>
            <a:solidFill>
              <a:srgbClr val="7d5fa0"/>
            </a:solidFill>
            <a:ln w="28440">
              <a:solidFill>
                <a:srgbClr val="7d5fa0"/>
              </a:solidFill>
              <a:round/>
            </a:ln>
          </c:spPr>
          <c:marker>
            <c:symbol val="none"/>
          </c:marker>
          <c:dLbls>
            <c:txPr>
              <a:bodyPr wrap="square"/>
              <a:lstStyle/>
              <a:p>
                <a:pPr>
                  <a:defRPr b="0" sz="1000" spc="-1" strike="noStrike">
                    <a:solidFill>
                      <a:srgbClr val="000000"/>
                    </a:solidFill>
                    <a:latin typeface="Calibri"/>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xVal>
            <c:numRef>
              <c:f>Eff_vs_IOUT!$AZ$7:$AZ$157</c:f>
              <c:numCache>
                <c:formatCode>General</c:formatCode>
                <c:ptCount val="151"/>
                <c:pt idx="0">
                  <c:v>0</c:v>
                </c:pt>
                <c:pt idx="1">
                  <c:v>0.001</c:v>
                </c:pt>
                <c:pt idx="2">
                  <c:v>0.002</c:v>
                </c:pt>
                <c:pt idx="3">
                  <c:v>0.003</c:v>
                </c:pt>
                <c:pt idx="4">
                  <c:v>0.004</c:v>
                </c:pt>
                <c:pt idx="5">
                  <c:v>0.005</c:v>
                </c:pt>
                <c:pt idx="6">
                  <c:v>0.006</c:v>
                </c:pt>
                <c:pt idx="7">
                  <c:v>0.007</c:v>
                </c:pt>
                <c:pt idx="8">
                  <c:v>0.008</c:v>
                </c:pt>
                <c:pt idx="9">
                  <c:v>0.009</c:v>
                </c:pt>
                <c:pt idx="10">
                  <c:v>0.01</c:v>
                </c:pt>
                <c:pt idx="11">
                  <c:v>0.011</c:v>
                </c:pt>
                <c:pt idx="12">
                  <c:v>0.012</c:v>
                </c:pt>
                <c:pt idx="13">
                  <c:v>0.013</c:v>
                </c:pt>
                <c:pt idx="14">
                  <c:v>0.014</c:v>
                </c:pt>
                <c:pt idx="15">
                  <c:v>0.015</c:v>
                </c:pt>
                <c:pt idx="16">
                  <c:v>0.016</c:v>
                </c:pt>
                <c:pt idx="17">
                  <c:v>0.017</c:v>
                </c:pt>
                <c:pt idx="18">
                  <c:v>0.018</c:v>
                </c:pt>
                <c:pt idx="19">
                  <c:v>0.019</c:v>
                </c:pt>
                <c:pt idx="20">
                  <c:v>0.02</c:v>
                </c:pt>
                <c:pt idx="21">
                  <c:v>0.021</c:v>
                </c:pt>
                <c:pt idx="22">
                  <c:v>0.022</c:v>
                </c:pt>
                <c:pt idx="23">
                  <c:v>0.023</c:v>
                </c:pt>
                <c:pt idx="24">
                  <c:v>0.024</c:v>
                </c:pt>
                <c:pt idx="25">
                  <c:v>0.025</c:v>
                </c:pt>
                <c:pt idx="26">
                  <c:v>0.026</c:v>
                </c:pt>
                <c:pt idx="27">
                  <c:v>0.027</c:v>
                </c:pt>
                <c:pt idx="28">
                  <c:v>0.028</c:v>
                </c:pt>
                <c:pt idx="29">
                  <c:v>0.029</c:v>
                </c:pt>
                <c:pt idx="30">
                  <c:v>0.03</c:v>
                </c:pt>
                <c:pt idx="31">
                  <c:v>0.031</c:v>
                </c:pt>
                <c:pt idx="32">
                  <c:v>0.032</c:v>
                </c:pt>
                <c:pt idx="33">
                  <c:v>0.033</c:v>
                </c:pt>
                <c:pt idx="34">
                  <c:v>0.034</c:v>
                </c:pt>
                <c:pt idx="35">
                  <c:v>0.035</c:v>
                </c:pt>
                <c:pt idx="36">
                  <c:v>0.036</c:v>
                </c:pt>
                <c:pt idx="37">
                  <c:v>0.037</c:v>
                </c:pt>
                <c:pt idx="38">
                  <c:v>0.038</c:v>
                </c:pt>
                <c:pt idx="39">
                  <c:v>0.039</c:v>
                </c:pt>
                <c:pt idx="40">
                  <c:v>0.04</c:v>
                </c:pt>
                <c:pt idx="41">
                  <c:v>0.041</c:v>
                </c:pt>
                <c:pt idx="42">
                  <c:v>0.042</c:v>
                </c:pt>
                <c:pt idx="43">
                  <c:v>0.043</c:v>
                </c:pt>
                <c:pt idx="44">
                  <c:v>0.044</c:v>
                </c:pt>
                <c:pt idx="45">
                  <c:v>0.045</c:v>
                </c:pt>
                <c:pt idx="46">
                  <c:v>0.046</c:v>
                </c:pt>
                <c:pt idx="47">
                  <c:v>0.047</c:v>
                </c:pt>
                <c:pt idx="48">
                  <c:v>0.048</c:v>
                </c:pt>
                <c:pt idx="49">
                  <c:v>0.049</c:v>
                </c:pt>
                <c:pt idx="50">
                  <c:v>0.05</c:v>
                </c:pt>
                <c:pt idx="51">
                  <c:v>0.051</c:v>
                </c:pt>
                <c:pt idx="52">
                  <c:v>0.052</c:v>
                </c:pt>
                <c:pt idx="53">
                  <c:v>0.053</c:v>
                </c:pt>
                <c:pt idx="54">
                  <c:v>0.054</c:v>
                </c:pt>
                <c:pt idx="55">
                  <c:v>0.055</c:v>
                </c:pt>
                <c:pt idx="56">
                  <c:v>0.056</c:v>
                </c:pt>
                <c:pt idx="57">
                  <c:v>0.057</c:v>
                </c:pt>
                <c:pt idx="58">
                  <c:v>0.058</c:v>
                </c:pt>
                <c:pt idx="59">
                  <c:v>0.059</c:v>
                </c:pt>
                <c:pt idx="60">
                  <c:v>0.06</c:v>
                </c:pt>
                <c:pt idx="61">
                  <c:v>0.061</c:v>
                </c:pt>
                <c:pt idx="62">
                  <c:v>0.062</c:v>
                </c:pt>
                <c:pt idx="63">
                  <c:v>0.063</c:v>
                </c:pt>
                <c:pt idx="64">
                  <c:v>0.064</c:v>
                </c:pt>
                <c:pt idx="65">
                  <c:v>0.065</c:v>
                </c:pt>
                <c:pt idx="66">
                  <c:v>0.066</c:v>
                </c:pt>
                <c:pt idx="67">
                  <c:v>0.067</c:v>
                </c:pt>
                <c:pt idx="68">
                  <c:v>0.068</c:v>
                </c:pt>
                <c:pt idx="69">
                  <c:v>0.069</c:v>
                </c:pt>
                <c:pt idx="70">
                  <c:v>0.07</c:v>
                </c:pt>
                <c:pt idx="71">
                  <c:v>0.071</c:v>
                </c:pt>
                <c:pt idx="72">
                  <c:v>0.072</c:v>
                </c:pt>
                <c:pt idx="73">
                  <c:v>0.073</c:v>
                </c:pt>
                <c:pt idx="74">
                  <c:v>0.074</c:v>
                </c:pt>
                <c:pt idx="75">
                  <c:v>0.075</c:v>
                </c:pt>
                <c:pt idx="76">
                  <c:v>0.076</c:v>
                </c:pt>
                <c:pt idx="77">
                  <c:v>0.077</c:v>
                </c:pt>
                <c:pt idx="78">
                  <c:v>0.078</c:v>
                </c:pt>
                <c:pt idx="79">
                  <c:v>0.079</c:v>
                </c:pt>
                <c:pt idx="80">
                  <c:v>0.08</c:v>
                </c:pt>
                <c:pt idx="81">
                  <c:v>0.081</c:v>
                </c:pt>
                <c:pt idx="82">
                  <c:v>0.082</c:v>
                </c:pt>
                <c:pt idx="83">
                  <c:v>0.083</c:v>
                </c:pt>
                <c:pt idx="84">
                  <c:v>0.084</c:v>
                </c:pt>
                <c:pt idx="85">
                  <c:v>0.085</c:v>
                </c:pt>
                <c:pt idx="86">
                  <c:v>0.086</c:v>
                </c:pt>
                <c:pt idx="87">
                  <c:v>0.087</c:v>
                </c:pt>
                <c:pt idx="88">
                  <c:v>0.088</c:v>
                </c:pt>
                <c:pt idx="89">
                  <c:v>0.089</c:v>
                </c:pt>
                <c:pt idx="90">
                  <c:v>0.09</c:v>
                </c:pt>
                <c:pt idx="91">
                  <c:v>0.091</c:v>
                </c:pt>
                <c:pt idx="92">
                  <c:v>0.092</c:v>
                </c:pt>
                <c:pt idx="93">
                  <c:v>0.093</c:v>
                </c:pt>
                <c:pt idx="94">
                  <c:v>0.094</c:v>
                </c:pt>
                <c:pt idx="95">
                  <c:v>0.095</c:v>
                </c:pt>
                <c:pt idx="96">
                  <c:v>0.096</c:v>
                </c:pt>
                <c:pt idx="97">
                  <c:v>0.097</c:v>
                </c:pt>
                <c:pt idx="98">
                  <c:v>0.098</c:v>
                </c:pt>
                <c:pt idx="99">
                  <c:v>0.099</c:v>
                </c:pt>
                <c:pt idx="100">
                  <c:v>0.1</c:v>
                </c:pt>
                <c:pt idx="101">
                  <c:v>0.101</c:v>
                </c:pt>
                <c:pt idx="102">
                  <c:v>0.102</c:v>
                </c:pt>
                <c:pt idx="103">
                  <c:v>0.103</c:v>
                </c:pt>
                <c:pt idx="104">
                  <c:v>0.104</c:v>
                </c:pt>
                <c:pt idx="105">
                  <c:v>0.105</c:v>
                </c:pt>
                <c:pt idx="106">
                  <c:v>0.106</c:v>
                </c:pt>
                <c:pt idx="107">
                  <c:v>0.107</c:v>
                </c:pt>
                <c:pt idx="108">
                  <c:v>0.108</c:v>
                </c:pt>
                <c:pt idx="109">
                  <c:v>0.109</c:v>
                </c:pt>
                <c:pt idx="110">
                  <c:v>0.11</c:v>
                </c:pt>
                <c:pt idx="111">
                  <c:v>0.111</c:v>
                </c:pt>
                <c:pt idx="112">
                  <c:v>0.112</c:v>
                </c:pt>
                <c:pt idx="113">
                  <c:v>0.113</c:v>
                </c:pt>
                <c:pt idx="114">
                  <c:v>0.114</c:v>
                </c:pt>
                <c:pt idx="115">
                  <c:v>0.115</c:v>
                </c:pt>
                <c:pt idx="116">
                  <c:v>0.116</c:v>
                </c:pt>
                <c:pt idx="117">
                  <c:v>0.117</c:v>
                </c:pt>
                <c:pt idx="118">
                  <c:v>0.118</c:v>
                </c:pt>
                <c:pt idx="119">
                  <c:v>0.119</c:v>
                </c:pt>
                <c:pt idx="120">
                  <c:v>0.12</c:v>
                </c:pt>
                <c:pt idx="121">
                  <c:v>0.121</c:v>
                </c:pt>
                <c:pt idx="122">
                  <c:v>0.122</c:v>
                </c:pt>
                <c:pt idx="123">
                  <c:v>0.123</c:v>
                </c:pt>
                <c:pt idx="124">
                  <c:v>0.124</c:v>
                </c:pt>
                <c:pt idx="125">
                  <c:v>0.125</c:v>
                </c:pt>
                <c:pt idx="126">
                  <c:v>0.126</c:v>
                </c:pt>
                <c:pt idx="127">
                  <c:v>0.127</c:v>
                </c:pt>
                <c:pt idx="128">
                  <c:v>0.128</c:v>
                </c:pt>
                <c:pt idx="129">
                  <c:v>0.129</c:v>
                </c:pt>
                <c:pt idx="130">
                  <c:v>0.13</c:v>
                </c:pt>
                <c:pt idx="131">
                  <c:v>0.131</c:v>
                </c:pt>
                <c:pt idx="132">
                  <c:v>0.132</c:v>
                </c:pt>
                <c:pt idx="133">
                  <c:v>0.133</c:v>
                </c:pt>
                <c:pt idx="134">
                  <c:v>0.134</c:v>
                </c:pt>
                <c:pt idx="135">
                  <c:v>0.135</c:v>
                </c:pt>
                <c:pt idx="136">
                  <c:v>0.136</c:v>
                </c:pt>
                <c:pt idx="137">
                  <c:v>0.137</c:v>
                </c:pt>
                <c:pt idx="138">
                  <c:v>0.138</c:v>
                </c:pt>
                <c:pt idx="139">
                  <c:v>0.139</c:v>
                </c:pt>
                <c:pt idx="140">
                  <c:v>0.14</c:v>
                </c:pt>
                <c:pt idx="141">
                  <c:v>0.141</c:v>
                </c:pt>
                <c:pt idx="142">
                  <c:v>0.142</c:v>
                </c:pt>
                <c:pt idx="143">
                  <c:v>0.143</c:v>
                </c:pt>
                <c:pt idx="144">
                  <c:v>0.144</c:v>
                </c:pt>
                <c:pt idx="145">
                  <c:v>0.145</c:v>
                </c:pt>
                <c:pt idx="146">
                  <c:v>0.146</c:v>
                </c:pt>
                <c:pt idx="147">
                  <c:v>0.147</c:v>
                </c:pt>
                <c:pt idx="148">
                  <c:v>0.148</c:v>
                </c:pt>
                <c:pt idx="149">
                  <c:v>0.149</c:v>
                </c:pt>
                <c:pt idx="150">
                  <c:v>0.15</c:v>
                </c:pt>
              </c:numCache>
            </c:numRef>
          </c:xVal>
          <c:yVal>
            <c:numRef>
              <c:f>Eff_vs_IOUT!$BV$7:$BV$157</c:f>
              <c:numCache>
                <c:formatCode>General</c:formatCode>
                <c:ptCount val="15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numCache>
            </c:numRef>
          </c:yVal>
          <c:smooth val="0"/>
        </c:ser>
        <c:axId val="9666832"/>
        <c:axId val="76914115"/>
      </c:scatterChart>
      <c:valAx>
        <c:axId val="64378579"/>
        <c:scaling>
          <c:orientation val="minMax"/>
          <c:max val="6"/>
        </c:scaling>
        <c:delete val="0"/>
        <c:axPos val="b"/>
        <c:majorGridlines>
          <c:spPr>
            <a:ln w="9360">
              <a:solidFill>
                <a:srgbClr val="878787"/>
              </a:solidFill>
              <a:round/>
            </a:ln>
          </c:spPr>
        </c:majorGridlines>
        <c:numFmt formatCode="General" sourceLinked="0"/>
        <c:majorTickMark val="out"/>
        <c:minorTickMark val="none"/>
        <c:tickLblPos val="nextTo"/>
        <c:spPr>
          <a:ln w="9360">
            <a:solidFill>
              <a:srgbClr val="878787"/>
            </a:solidFill>
            <a:round/>
          </a:ln>
        </c:spPr>
        <c:txPr>
          <a:bodyPr/>
          <a:lstStyle/>
          <a:p>
            <a:pPr>
              <a:defRPr b="0" sz="1000" spc="-1" strike="noStrike">
                <a:solidFill>
                  <a:srgbClr val="000000"/>
                </a:solidFill>
                <a:latin typeface="Calibri"/>
              </a:defRPr>
            </a:pPr>
          </a:p>
        </c:txPr>
        <c:crossAx val="41430476"/>
        <c:crosses val="autoZero"/>
        <c:crossBetween val="midCat"/>
      </c:valAx>
      <c:valAx>
        <c:axId val="41430476"/>
        <c:scaling>
          <c:orientation val="minMax"/>
          <c:max val="100"/>
          <c:min val="60"/>
        </c:scaling>
        <c:delete val="0"/>
        <c:axPos val="l"/>
        <c:majorGridlines>
          <c:spPr>
            <a:ln w="9360">
              <a:solidFill>
                <a:srgbClr val="878787"/>
              </a:solidFill>
              <a:round/>
            </a:ln>
          </c:spPr>
        </c:majorGridlines>
        <c:title>
          <c:tx>
            <c:rich>
              <a:bodyPr rot="-5400000"/>
              <a:lstStyle/>
              <a:p>
                <a:pPr>
                  <a:defRPr b="1" sz="1000" spc="-1" strike="noStrike">
                    <a:solidFill>
                      <a:srgbClr val="000000"/>
                    </a:solidFill>
                    <a:latin typeface="Calibri"/>
                  </a:defRPr>
                </a:pPr>
                <a:r>
                  <a:rPr b="1" sz="1000" spc="-1" strike="noStrike">
                    <a:solidFill>
                      <a:srgbClr val="000000"/>
                    </a:solidFill>
                    <a:latin typeface="Calibri"/>
                  </a:rPr>
                  <a:t>Titre de l'axe</a:t>
                </a:r>
              </a:p>
            </c:rich>
          </c:tx>
          <c:overlay val="0"/>
          <c:spPr>
            <a:noFill/>
            <a:ln w="0">
              <a:noFill/>
            </a:ln>
          </c:spPr>
        </c:title>
        <c:numFmt formatCode="General" sourceLinked="0"/>
        <c:majorTickMark val="out"/>
        <c:minorTickMark val="none"/>
        <c:tickLblPos val="nextTo"/>
        <c:spPr>
          <a:ln w="9360">
            <a:solidFill>
              <a:srgbClr val="878787"/>
            </a:solidFill>
            <a:round/>
          </a:ln>
        </c:spPr>
        <c:txPr>
          <a:bodyPr/>
          <a:lstStyle/>
          <a:p>
            <a:pPr>
              <a:defRPr b="0" sz="1000" spc="-1" strike="noStrike">
                <a:solidFill>
                  <a:srgbClr val="000000"/>
                </a:solidFill>
                <a:latin typeface="Calibri"/>
              </a:defRPr>
            </a:pPr>
          </a:p>
        </c:txPr>
        <c:crossAx val="64378579"/>
        <c:crosses val="autoZero"/>
        <c:crossBetween val="midCat"/>
      </c:valAx>
      <c:valAx>
        <c:axId val="9666832"/>
        <c:scaling>
          <c:orientation val="minMax"/>
        </c:scaling>
        <c:delete val="1"/>
        <c:axPos val="t"/>
        <c:numFmt formatCode="General" sourceLinked="1"/>
        <c:majorTickMark val="out"/>
        <c:minorTickMark val="none"/>
        <c:tickLblPos val="nextTo"/>
        <c:spPr>
          <a:ln w="9360">
            <a:solidFill>
              <a:srgbClr val="878787"/>
            </a:solidFill>
            <a:round/>
          </a:ln>
        </c:spPr>
        <c:txPr>
          <a:bodyPr/>
          <a:lstStyle/>
          <a:p>
            <a:pPr>
              <a:defRPr b="0" sz="1000" spc="-1" strike="noStrike">
                <a:solidFill>
                  <a:srgbClr val="000000"/>
                </a:solidFill>
                <a:latin typeface="Calibri"/>
              </a:defRPr>
            </a:pPr>
          </a:p>
        </c:txPr>
        <c:crossAx val="76914115"/>
        <c:crossBetween val="midCat"/>
      </c:valAx>
      <c:valAx>
        <c:axId val="76914115"/>
        <c:scaling>
          <c:orientation val="minMax"/>
        </c:scaling>
        <c:delete val="0"/>
        <c:axPos val="r"/>
        <c:numFmt formatCode="General" sourceLinked="0"/>
        <c:majorTickMark val="out"/>
        <c:minorTickMark val="none"/>
        <c:tickLblPos val="nextTo"/>
        <c:spPr>
          <a:ln w="9360">
            <a:solidFill>
              <a:srgbClr val="878787"/>
            </a:solidFill>
            <a:round/>
          </a:ln>
        </c:spPr>
        <c:txPr>
          <a:bodyPr/>
          <a:lstStyle/>
          <a:p>
            <a:pPr>
              <a:defRPr b="0" sz="1000" spc="-1" strike="noStrike">
                <a:solidFill>
                  <a:srgbClr val="000000"/>
                </a:solidFill>
                <a:latin typeface="Calibri"/>
              </a:defRPr>
            </a:pPr>
          </a:p>
        </c:txPr>
        <c:crossAx val="9666832"/>
        <c:crosses val="max"/>
        <c:crossBetween val="midCat"/>
      </c:valAx>
      <c:spPr>
        <a:noFill/>
        <a:ln w="0">
          <a:noFill/>
        </a:ln>
      </c:spPr>
    </c:plotArea>
    <c:legend>
      <c:legendPos val="r"/>
      <c:overlay val="1"/>
      <c:spPr>
        <a:noFill/>
        <a:ln w="0">
          <a:noFill/>
        </a:ln>
      </c:spPr>
      <c:txPr>
        <a:bodyPr/>
        <a:lstStyle/>
        <a:p>
          <a:pPr>
            <a:defRPr b="0" sz="1000" spc="-1" strike="noStrike">
              <a:solidFill>
                <a:srgbClr val="000000"/>
              </a:solidFill>
              <a:latin typeface="Calibri"/>
            </a:defRPr>
          </a:pPr>
        </a:p>
      </c:txPr>
    </c:legend>
    <c:plotVisOnly val="1"/>
    <c:dispBlanksAs val="gap"/>
  </c:chart>
  <c:spPr>
    <a:solidFill>
      <a:srgbClr val="ffffff"/>
    </a:solidFill>
    <a:ln w="9360">
      <a:solidFill>
        <a:srgbClr val="d9d9d9"/>
      </a:solidFill>
      <a:round/>
    </a:ln>
  </c:spPr>
</c:chartSpace>
</file>

<file path=xl/charts/chart5.xml><?xml version="1.0" encoding="utf-8"?>
<c:chartSpace xmlns:c="http://schemas.openxmlformats.org/drawingml/2006/chart" xmlns:a="http://schemas.openxmlformats.org/drawingml/2006/main" xmlns:r="http://schemas.openxmlformats.org/officeDocument/2006/relationships">
  <c:lang val="en-US"/>
  <c:roundedCorners val="0"/>
  <c:chart>
    <c:title>
      <c:tx>
        <c:rich>
          <a:bodyPr rot="0"/>
          <a:lstStyle/>
          <a:p>
            <a:pPr>
              <a:defRPr b="1" sz="1800" spc="-1" strike="noStrike">
                <a:solidFill>
                  <a:srgbClr val="000000"/>
                </a:solidFill>
                <a:latin typeface="Calibri"/>
              </a:defRPr>
            </a:pPr>
            <a:r>
              <a:rPr b="1" sz="1800" spc="-1" strike="noStrike">
                <a:solidFill>
                  <a:srgbClr val="000000"/>
                </a:solidFill>
                <a:latin typeface="Calibri"/>
              </a:rPr>
              <a:t>Rdson</a:t>
            </a:r>
          </a:p>
        </c:rich>
      </c:tx>
      <c:overlay val="0"/>
      <c:spPr>
        <a:noFill/>
        <a:ln w="0">
          <a:noFill/>
        </a:ln>
      </c:spPr>
    </c:title>
    <c:autoTitleDeleted val="0"/>
    <c:plotArea>
      <c:scatterChart>
        <c:scatterStyle val="line"/>
        <c:varyColors val="0"/>
        <c:ser>
          <c:idx val="0"/>
          <c:order val="0"/>
          <c:tx>
            <c:strRef>
              <c:f>Eff_vs_IOUT!$E$19</c:f>
              <c:strCache>
                <c:ptCount val="1"/>
                <c:pt idx="0">
                  <c:v>Rdson</c:v>
                </c:pt>
              </c:strCache>
            </c:strRef>
          </c:tx>
          <c:spPr>
            <a:solidFill>
              <a:srgbClr val="4a7ebb"/>
            </a:solidFill>
            <a:ln w="28440">
              <a:solidFill>
                <a:srgbClr val="4a7ebb"/>
              </a:solidFill>
              <a:round/>
            </a:ln>
          </c:spPr>
          <c:marker>
            <c:symbol val="none"/>
          </c:marker>
          <c:dLbls>
            <c:txPr>
              <a:bodyPr wrap="square"/>
              <a:lstStyle/>
              <a:p>
                <a:pPr>
                  <a:defRPr b="0" sz="1000" spc="-1" strike="noStrike">
                    <a:solidFill>
                      <a:srgbClr val="000000"/>
                    </a:solidFill>
                    <a:latin typeface="Calibri"/>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trendline>
            <c:spPr>
              <a:ln w="9360">
                <a:solidFill>
                  <a:srgbClr val="000000"/>
                </a:solidFill>
                <a:round/>
              </a:ln>
            </c:spPr>
            <c:trendlineType val="linear"/>
            <c:forward val="0"/>
            <c:backward val="0"/>
            <c:dispRSqr val="0"/>
            <c:dispEq val="0"/>
          </c:trendline>
          <c:trendline>
            <c:spPr>
              <a:ln w="9360">
                <a:solidFill>
                  <a:srgbClr val="000000"/>
                </a:solidFill>
                <a:round/>
              </a:ln>
            </c:spPr>
            <c:trendlineType val="linear"/>
            <c:forward val="0"/>
            <c:backward val="0"/>
            <c:dispRSqr val="0"/>
            <c:dispEq val="1"/>
          </c:trendline>
          <c:xVal>
            <c:numRef>
              <c:f>Eff_vs_IOUT!$D$20:$D$22</c:f>
              <c:numCache>
                <c:formatCode>General</c:formatCode>
                <c:ptCount val="3"/>
                <c:pt idx="0">
                  <c:v>-40</c:v>
                </c:pt>
                <c:pt idx="1">
                  <c:v>27</c:v>
                </c:pt>
                <c:pt idx="2">
                  <c:v>125</c:v>
                </c:pt>
              </c:numCache>
            </c:numRef>
          </c:xVal>
          <c:yVal>
            <c:numRef>
              <c:f>Eff_vs_IOUT!$E$20:$E$22</c:f>
              <c:numCache>
                <c:formatCode>General</c:formatCode>
                <c:ptCount val="3"/>
                <c:pt idx="0">
                  <c:v>38.2</c:v>
                </c:pt>
                <c:pt idx="1">
                  <c:v>52.3</c:v>
                </c:pt>
                <c:pt idx="2">
                  <c:v>78.2</c:v>
                </c:pt>
              </c:numCache>
            </c:numRef>
          </c:yVal>
          <c:smooth val="0"/>
        </c:ser>
        <c:axId val="70918960"/>
        <c:axId val="91679566"/>
      </c:scatterChart>
      <c:valAx>
        <c:axId val="70918960"/>
        <c:scaling>
          <c:orientation val="minMax"/>
        </c:scaling>
        <c:delete val="0"/>
        <c:axPos val="b"/>
        <c:numFmt formatCode="General" sourceLinked="0"/>
        <c:majorTickMark val="out"/>
        <c:minorTickMark val="none"/>
        <c:tickLblPos val="nextTo"/>
        <c:spPr>
          <a:ln w="9360">
            <a:solidFill>
              <a:srgbClr val="878787"/>
            </a:solidFill>
            <a:round/>
          </a:ln>
        </c:spPr>
        <c:txPr>
          <a:bodyPr/>
          <a:lstStyle/>
          <a:p>
            <a:pPr>
              <a:defRPr b="0" sz="1000" spc="-1" strike="noStrike">
                <a:solidFill>
                  <a:srgbClr val="000000"/>
                </a:solidFill>
                <a:latin typeface="Calibri"/>
              </a:defRPr>
            </a:pPr>
          </a:p>
        </c:txPr>
        <c:crossAx val="91679566"/>
        <c:crosses val="autoZero"/>
        <c:crossBetween val="midCat"/>
      </c:valAx>
      <c:valAx>
        <c:axId val="91679566"/>
        <c:scaling>
          <c:orientation val="minMax"/>
        </c:scaling>
        <c:delete val="0"/>
        <c:axPos val="l"/>
        <c:majorGridlines>
          <c:spPr>
            <a:ln w="9360">
              <a:solidFill>
                <a:srgbClr val="878787"/>
              </a:solidFill>
              <a:round/>
            </a:ln>
          </c:spPr>
        </c:majorGridlines>
        <c:numFmt formatCode="General" sourceLinked="0"/>
        <c:majorTickMark val="out"/>
        <c:minorTickMark val="none"/>
        <c:tickLblPos val="nextTo"/>
        <c:spPr>
          <a:ln w="9360">
            <a:solidFill>
              <a:srgbClr val="878787"/>
            </a:solidFill>
            <a:round/>
          </a:ln>
        </c:spPr>
        <c:txPr>
          <a:bodyPr/>
          <a:lstStyle/>
          <a:p>
            <a:pPr>
              <a:defRPr b="0" sz="1000" spc="-1" strike="noStrike">
                <a:solidFill>
                  <a:srgbClr val="000000"/>
                </a:solidFill>
                <a:latin typeface="Calibri"/>
              </a:defRPr>
            </a:pPr>
          </a:p>
        </c:txPr>
        <c:crossAx val="70918960"/>
        <c:crosses val="autoZero"/>
        <c:crossBetween val="midCat"/>
      </c:valAx>
      <c:spPr>
        <a:noFill/>
        <a:ln w="0">
          <a:noFill/>
        </a:ln>
      </c:spPr>
    </c:plotArea>
    <c:legend>
      <c:legendPos val="r"/>
      <c:overlay val="0"/>
      <c:spPr>
        <a:noFill/>
        <a:ln w="0">
          <a:noFill/>
        </a:ln>
      </c:spPr>
      <c:txPr>
        <a:bodyPr/>
        <a:lstStyle/>
        <a:p>
          <a:pPr>
            <a:defRPr b="0" sz="1000" spc="-1" strike="noStrike">
              <a:solidFill>
                <a:srgbClr val="000000"/>
              </a:solidFill>
              <a:latin typeface="Calibri"/>
            </a:defRPr>
          </a:pPr>
        </a:p>
      </c:txPr>
    </c:legend>
    <c:plotVisOnly val="1"/>
    <c:dispBlanksAs val="gap"/>
  </c:chart>
  <c:spPr>
    <a:solidFill>
      <a:srgbClr val="ffffff"/>
    </a:solidFill>
    <a:ln w="9360">
      <a:solidFill>
        <a:srgbClr val="d9d9d9"/>
      </a:solidFill>
      <a:round/>
    </a:ln>
  </c:spPr>
</c:chartSpace>
</file>

<file path=xl/charts/chart6.xml><?xml version="1.0" encoding="utf-8"?>
<c:chartSpace xmlns:c="http://schemas.openxmlformats.org/drawingml/2006/chart" xmlns:a="http://schemas.openxmlformats.org/drawingml/2006/main" xmlns:r="http://schemas.openxmlformats.org/officeDocument/2006/relationships">
  <c:lang val="en-US"/>
  <c:roundedCorners val="0"/>
  <c:chart>
    <c:title>
      <c:tx>
        <c:rich>
          <a:bodyPr rot="0"/>
          <a:lstStyle/>
          <a:p>
            <a:pPr>
              <a:defRPr b="1" lang="en-US" sz="1800" spc="-1" strike="noStrike">
                <a:solidFill>
                  <a:srgbClr val="000000"/>
                </a:solidFill>
                <a:latin typeface="Calibri"/>
              </a:defRPr>
            </a:pPr>
            <a:r>
              <a:rPr b="1" lang="en-US" sz="1800" spc="-1" strike="noStrike">
                <a:solidFill>
                  <a:srgbClr val="000000"/>
                </a:solidFill>
                <a:latin typeface="Calibri"/>
              </a:rPr>
              <a:t>Plant Transfer Function</a:t>
            </a:r>
          </a:p>
        </c:rich>
      </c:tx>
      <c:overlay val="0"/>
      <c:spPr>
        <a:noFill/>
        <a:ln w="0">
          <a:noFill/>
        </a:ln>
      </c:spPr>
    </c:title>
    <c:autoTitleDeleted val="0"/>
    <c:plotArea>
      <c:scatterChart>
        <c:scatterStyle val="line"/>
        <c:varyColors val="0"/>
        <c:ser>
          <c:idx val="0"/>
          <c:order val="0"/>
          <c:tx>
            <c:strRef>
              <c:f>"Gain(dB)"</c:f>
              <c:strCache>
                <c:ptCount val="1"/>
                <c:pt idx="0">
                  <c:v>Gain(dB)</c:v>
                </c:pt>
              </c:strCache>
            </c:strRef>
          </c:tx>
          <c:spPr>
            <a:solidFill>
              <a:srgbClr val="4a7ebb"/>
            </a:solidFill>
            <a:ln w="28440">
              <a:solidFill>
                <a:srgbClr val="4a7ebb"/>
              </a:solidFill>
              <a:round/>
            </a:ln>
          </c:spPr>
          <c:marker>
            <c:symbol val="none"/>
          </c:marker>
          <c:dLbls>
            <c:txPr>
              <a:bodyPr wrap="square"/>
              <a:lstStyle/>
              <a:p>
                <a:pPr>
                  <a:defRPr b="0" sz="1000" spc="-1" strike="noStrike">
                    <a:solidFill>
                      <a:srgbClr val="000000"/>
                    </a:solidFill>
                    <a:latin typeface="Calibri"/>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xVal>
            <c:numRef>
              <c:f>Loop_Modeling!$O$19:$O$560</c:f>
              <c:numCache>
                <c:formatCode>General</c:formatCode>
                <c:ptCount val="542"/>
                <c:pt idx="0">
                  <c:v>10.2329299228075</c:v>
                </c:pt>
                <c:pt idx="1">
                  <c:v>10.471285480509</c:v>
                </c:pt>
                <c:pt idx="2">
                  <c:v>10.7151930523761</c:v>
                </c:pt>
                <c:pt idx="3">
                  <c:v>10.9647819614319</c:v>
                </c:pt>
                <c:pt idx="4">
                  <c:v>11.2201845430196</c:v>
                </c:pt>
                <c:pt idx="5">
                  <c:v>11.4815362149688</c:v>
                </c:pt>
                <c:pt idx="6">
                  <c:v>11.7489755493953</c:v>
                </c:pt>
                <c:pt idx="7">
                  <c:v>12.0226443461741</c:v>
                </c:pt>
                <c:pt idx="8">
                  <c:v>12.3026877081238</c:v>
                </c:pt>
                <c:pt idx="9">
                  <c:v>12.5892541179417</c:v>
                </c:pt>
                <c:pt idx="10">
                  <c:v>12.8824955169313</c:v>
                </c:pt>
                <c:pt idx="11">
                  <c:v>13.1825673855641</c:v>
                </c:pt>
                <c:pt idx="12">
                  <c:v>13.4896288259165</c:v>
                </c:pt>
                <c:pt idx="13">
                  <c:v>13.8038426460289</c:v>
                </c:pt>
                <c:pt idx="14">
                  <c:v>14.1253754462275</c:v>
                </c:pt>
                <c:pt idx="15">
                  <c:v>14.4543977074593</c:v>
                </c:pt>
                <c:pt idx="16">
                  <c:v>14.7910838816821</c:v>
                </c:pt>
                <c:pt idx="17">
                  <c:v>15.1356124843621</c:v>
                </c:pt>
                <c:pt idx="18">
                  <c:v>15.4881661891248</c:v>
                </c:pt>
                <c:pt idx="19">
                  <c:v>15.8489319246111</c:v>
                </c:pt>
                <c:pt idx="20">
                  <c:v>16.2181009735893</c:v>
                </c:pt>
                <c:pt idx="21">
                  <c:v>16.5958690743756</c:v>
                </c:pt>
                <c:pt idx="22">
                  <c:v>16.9824365246174</c:v>
                </c:pt>
                <c:pt idx="23">
                  <c:v>17.3780082874938</c:v>
                </c:pt>
                <c:pt idx="24">
                  <c:v>17.7827941003892</c:v>
                </c:pt>
                <c:pt idx="25">
                  <c:v>18.1970085860998</c:v>
                </c:pt>
                <c:pt idx="26">
                  <c:v>18.6208713666287</c:v>
                </c:pt>
                <c:pt idx="27">
                  <c:v>19.0546071796325</c:v>
                </c:pt>
                <c:pt idx="28">
                  <c:v>19.4984459975805</c:v>
                </c:pt>
                <c:pt idx="29">
                  <c:v>19.9526231496888</c:v>
                </c:pt>
                <c:pt idx="30">
                  <c:v>20.4173794466953</c:v>
                </c:pt>
                <c:pt idx="31">
                  <c:v>20.8929613085404</c:v>
                </c:pt>
                <c:pt idx="32">
                  <c:v>21.3796208950223</c:v>
                </c:pt>
                <c:pt idx="33">
                  <c:v>21.8776162394955</c:v>
                </c:pt>
                <c:pt idx="34">
                  <c:v>22.3872113856834</c:v>
                </c:pt>
                <c:pt idx="35">
                  <c:v>22.9086765276777</c:v>
                </c:pt>
                <c:pt idx="36">
                  <c:v>23.4422881531992</c:v>
                </c:pt>
                <c:pt idx="37">
                  <c:v>23.9883291901949</c:v>
                </c:pt>
                <c:pt idx="38">
                  <c:v>24.5470891568503</c:v>
                </c:pt>
                <c:pt idx="39">
                  <c:v>25.1188643150958</c:v>
                </c:pt>
                <c:pt idx="40">
                  <c:v>25.7039578276886</c:v>
                </c:pt>
                <c:pt idx="41">
                  <c:v>26.3026799189538</c:v>
                </c:pt>
                <c:pt idx="42">
                  <c:v>26.9153480392692</c:v>
                </c:pt>
                <c:pt idx="43">
                  <c:v>27.5422870333817</c:v>
                </c:pt>
                <c:pt idx="44">
                  <c:v>28.1838293126445</c:v>
                </c:pt>
                <c:pt idx="45">
                  <c:v>28.8403150312661</c:v>
                </c:pt>
                <c:pt idx="46">
                  <c:v>29.5120922666639</c:v>
                </c:pt>
                <c:pt idx="47">
                  <c:v>30.1995172040202</c:v>
                </c:pt>
                <c:pt idx="48">
                  <c:v>30.9029543251359</c:v>
                </c:pt>
                <c:pt idx="49">
                  <c:v>31.6227766016838</c:v>
                </c:pt>
                <c:pt idx="50">
                  <c:v>32.3593656929628</c:v>
                </c:pt>
                <c:pt idx="51">
                  <c:v>33.1131121482591</c:v>
                </c:pt>
                <c:pt idx="52">
                  <c:v>33.8844156139203</c:v>
                </c:pt>
                <c:pt idx="53">
                  <c:v>34.6736850452532</c:v>
                </c:pt>
                <c:pt idx="54">
                  <c:v>35.4813389233576</c:v>
                </c:pt>
                <c:pt idx="55">
                  <c:v>36.3078054770101</c:v>
                </c:pt>
                <c:pt idx="56">
                  <c:v>37.1535229097172</c:v>
                </c:pt>
                <c:pt idx="57">
                  <c:v>38.0189396320561</c:v>
                </c:pt>
                <c:pt idx="58">
                  <c:v>38.904514499428</c:v>
                </c:pt>
                <c:pt idx="59">
                  <c:v>39.8107170553497</c:v>
                </c:pt>
                <c:pt idx="60">
                  <c:v>40.7380277804113</c:v>
                </c:pt>
                <c:pt idx="61">
                  <c:v>41.6869383470336</c:v>
                </c:pt>
                <c:pt idx="62">
                  <c:v>42.6579518801593</c:v>
                </c:pt>
                <c:pt idx="63">
                  <c:v>43.6515832240166</c:v>
                </c:pt>
                <c:pt idx="64">
                  <c:v>44.6683592150963</c:v>
                </c:pt>
                <c:pt idx="65">
                  <c:v>45.7088189614875</c:v>
                </c:pt>
                <c:pt idx="66">
                  <c:v>46.7735141287198</c:v>
                </c:pt>
                <c:pt idx="67">
                  <c:v>47.8630092322639</c:v>
                </c:pt>
                <c:pt idx="68">
                  <c:v>48.9778819368446</c:v>
                </c:pt>
                <c:pt idx="69">
                  <c:v>50.1187233627272</c:v>
                </c:pt>
                <c:pt idx="70">
                  <c:v>51.2861383991365</c:v>
                </c:pt>
                <c:pt idx="71">
                  <c:v>52.4807460249773</c:v>
                </c:pt>
                <c:pt idx="72">
                  <c:v>53.7031796370253</c:v>
                </c:pt>
                <c:pt idx="73">
                  <c:v>54.9540873857625</c:v>
                </c:pt>
                <c:pt idx="74">
                  <c:v>56.2341325190349</c:v>
                </c:pt>
                <c:pt idx="75">
                  <c:v>57.5439937337157</c:v>
                </c:pt>
                <c:pt idx="76">
                  <c:v>58.8843655355589</c:v>
                </c:pt>
                <c:pt idx="77">
                  <c:v>60.2559586074358</c:v>
                </c:pt>
                <c:pt idx="78">
                  <c:v>61.6595001861482</c:v>
                </c:pt>
                <c:pt idx="79">
                  <c:v>63.0957344480193</c:v>
                </c:pt>
                <c:pt idx="80">
                  <c:v>64.5654229034656</c:v>
                </c:pt>
                <c:pt idx="81">
                  <c:v>66.0693448007596</c:v>
                </c:pt>
                <c:pt idx="82">
                  <c:v>67.6082975391982</c:v>
                </c:pt>
                <c:pt idx="83">
                  <c:v>69.1830970918936</c:v>
                </c:pt>
                <c:pt idx="84">
                  <c:v>70.7945784384138</c:v>
                </c:pt>
                <c:pt idx="85">
                  <c:v>72.443596007499</c:v>
                </c:pt>
                <c:pt idx="86">
                  <c:v>74.1310241300918</c:v>
                </c:pt>
                <c:pt idx="87">
                  <c:v>75.8577575029184</c:v>
                </c:pt>
                <c:pt idx="88">
                  <c:v>77.6247116628692</c:v>
                </c:pt>
                <c:pt idx="89">
                  <c:v>79.4328234724281</c:v>
                </c:pt>
                <c:pt idx="90">
                  <c:v>81.28305161641</c:v>
                </c:pt>
                <c:pt idx="91">
                  <c:v>83.1763771102671</c:v>
                </c:pt>
                <c:pt idx="92">
                  <c:v>85.1138038202377</c:v>
                </c:pt>
                <c:pt idx="93">
                  <c:v>87.0963589956081</c:v>
                </c:pt>
                <c:pt idx="94">
                  <c:v>89.1250938133745</c:v>
                </c:pt>
                <c:pt idx="95">
                  <c:v>91.201083935591</c:v>
                </c:pt>
                <c:pt idx="96">
                  <c:v>93.3254300796991</c:v>
                </c:pt>
                <c:pt idx="97">
                  <c:v>95.4992586021436</c:v>
                </c:pt>
                <c:pt idx="98">
                  <c:v>97.7237220955811</c:v>
                </c:pt>
                <c:pt idx="99">
                  <c:v>100</c:v>
                </c:pt>
                <c:pt idx="100">
                  <c:v>102.329299228075</c:v>
                </c:pt>
                <c:pt idx="101">
                  <c:v>104.71285480509</c:v>
                </c:pt>
                <c:pt idx="102">
                  <c:v>107.151930523761</c:v>
                </c:pt>
                <c:pt idx="103">
                  <c:v>109.647819614319</c:v>
                </c:pt>
                <c:pt idx="104">
                  <c:v>112.201845430196</c:v>
                </c:pt>
                <c:pt idx="105">
                  <c:v>114.815362149688</c:v>
                </c:pt>
                <c:pt idx="106">
                  <c:v>117.489755493953</c:v>
                </c:pt>
                <c:pt idx="107">
                  <c:v>120.226443461741</c:v>
                </c:pt>
                <c:pt idx="108">
                  <c:v>123.026877081238</c:v>
                </c:pt>
                <c:pt idx="109">
                  <c:v>125.892541179417</c:v>
                </c:pt>
                <c:pt idx="110">
                  <c:v>128.824955169313</c:v>
                </c:pt>
                <c:pt idx="111">
                  <c:v>131.825673855641</c:v>
                </c:pt>
                <c:pt idx="112">
                  <c:v>134.896288259165</c:v>
                </c:pt>
                <c:pt idx="113">
                  <c:v>138.038426460289</c:v>
                </c:pt>
                <c:pt idx="114">
                  <c:v>141.253754462275</c:v>
                </c:pt>
                <c:pt idx="115">
                  <c:v>144.543977074593</c:v>
                </c:pt>
                <c:pt idx="116">
                  <c:v>147.910838816821</c:v>
                </c:pt>
                <c:pt idx="117">
                  <c:v>151.356124843621</c:v>
                </c:pt>
                <c:pt idx="118">
                  <c:v>154.881661891248</c:v>
                </c:pt>
                <c:pt idx="119">
                  <c:v>158.489319246111</c:v>
                </c:pt>
                <c:pt idx="120">
                  <c:v>162.181009735893</c:v>
                </c:pt>
                <c:pt idx="121">
                  <c:v>165.958690743756</c:v>
                </c:pt>
                <c:pt idx="122">
                  <c:v>169.824365246174</c:v>
                </c:pt>
                <c:pt idx="123">
                  <c:v>173.780082874938</c:v>
                </c:pt>
                <c:pt idx="124">
                  <c:v>177.827941003892</c:v>
                </c:pt>
                <c:pt idx="125">
                  <c:v>181.970085860998</c:v>
                </c:pt>
                <c:pt idx="126">
                  <c:v>186.208713666287</c:v>
                </c:pt>
                <c:pt idx="127">
                  <c:v>190.546071796325</c:v>
                </c:pt>
                <c:pt idx="128">
                  <c:v>194.984459975805</c:v>
                </c:pt>
                <c:pt idx="129">
                  <c:v>199.526231496888</c:v>
                </c:pt>
                <c:pt idx="130">
                  <c:v>204.173794466953</c:v>
                </c:pt>
                <c:pt idx="131">
                  <c:v>208.929613085404</c:v>
                </c:pt>
                <c:pt idx="132">
                  <c:v>213.796208950223</c:v>
                </c:pt>
                <c:pt idx="133">
                  <c:v>218.776162394955</c:v>
                </c:pt>
                <c:pt idx="134">
                  <c:v>223.872113856834</c:v>
                </c:pt>
                <c:pt idx="135">
                  <c:v>229.086765276777</c:v>
                </c:pt>
                <c:pt idx="136">
                  <c:v>234.422881531992</c:v>
                </c:pt>
                <c:pt idx="137">
                  <c:v>239.883291901949</c:v>
                </c:pt>
                <c:pt idx="138">
                  <c:v>245.470891568503</c:v>
                </c:pt>
                <c:pt idx="139">
                  <c:v>251.188643150958</c:v>
                </c:pt>
                <c:pt idx="140">
                  <c:v>257.039578276886</c:v>
                </c:pt>
                <c:pt idx="141">
                  <c:v>263.026799189538</c:v>
                </c:pt>
                <c:pt idx="142">
                  <c:v>269.153480392692</c:v>
                </c:pt>
                <c:pt idx="143">
                  <c:v>275.422870333817</c:v>
                </c:pt>
                <c:pt idx="144">
                  <c:v>281.838293126446</c:v>
                </c:pt>
                <c:pt idx="145">
                  <c:v>288.403150312661</c:v>
                </c:pt>
                <c:pt idx="146">
                  <c:v>295.120922666638</c:v>
                </c:pt>
                <c:pt idx="147">
                  <c:v>301.995172040202</c:v>
                </c:pt>
                <c:pt idx="148">
                  <c:v>309.029543251359</c:v>
                </c:pt>
                <c:pt idx="149">
                  <c:v>316.227766016838</c:v>
                </c:pt>
                <c:pt idx="150">
                  <c:v>323.593656929628</c:v>
                </c:pt>
                <c:pt idx="151">
                  <c:v>331.131121482591</c:v>
                </c:pt>
                <c:pt idx="152">
                  <c:v>338.844156139203</c:v>
                </c:pt>
                <c:pt idx="153">
                  <c:v>346.736850452532</c:v>
                </c:pt>
                <c:pt idx="154">
                  <c:v>354.813389233575</c:v>
                </c:pt>
                <c:pt idx="155">
                  <c:v>363.078054770101</c:v>
                </c:pt>
                <c:pt idx="156">
                  <c:v>371.535229097172</c:v>
                </c:pt>
                <c:pt idx="157">
                  <c:v>380.189396320561</c:v>
                </c:pt>
                <c:pt idx="158">
                  <c:v>389.04514499428</c:v>
                </c:pt>
                <c:pt idx="159">
                  <c:v>398.107170553497</c:v>
                </c:pt>
                <c:pt idx="160">
                  <c:v>407.380277804113</c:v>
                </c:pt>
                <c:pt idx="161">
                  <c:v>416.869383470336</c:v>
                </c:pt>
                <c:pt idx="162">
                  <c:v>426.579518801593</c:v>
                </c:pt>
                <c:pt idx="163">
                  <c:v>436.515832240166</c:v>
                </c:pt>
                <c:pt idx="164">
                  <c:v>446.683592150963</c:v>
                </c:pt>
                <c:pt idx="165">
                  <c:v>457.088189614875</c:v>
                </c:pt>
                <c:pt idx="166">
                  <c:v>467.735141287198</c:v>
                </c:pt>
                <c:pt idx="167">
                  <c:v>478.630092322639</c:v>
                </c:pt>
                <c:pt idx="168">
                  <c:v>489.778819368446</c:v>
                </c:pt>
                <c:pt idx="169">
                  <c:v>501.187233627272</c:v>
                </c:pt>
                <c:pt idx="170">
                  <c:v>512.861383991365</c:v>
                </c:pt>
                <c:pt idx="171">
                  <c:v>524.807460249772</c:v>
                </c:pt>
                <c:pt idx="172">
                  <c:v>537.031796370253</c:v>
                </c:pt>
                <c:pt idx="173">
                  <c:v>549.540873857625</c:v>
                </c:pt>
                <c:pt idx="174">
                  <c:v>562.341325190349</c:v>
                </c:pt>
                <c:pt idx="175">
                  <c:v>575.439937337157</c:v>
                </c:pt>
                <c:pt idx="176">
                  <c:v>588.843655355589</c:v>
                </c:pt>
                <c:pt idx="177">
                  <c:v>602.559586074358</c:v>
                </c:pt>
                <c:pt idx="178">
                  <c:v>616.595001861482</c:v>
                </c:pt>
                <c:pt idx="179">
                  <c:v>630.957344480193</c:v>
                </c:pt>
                <c:pt idx="180">
                  <c:v>645.654229034656</c:v>
                </c:pt>
                <c:pt idx="181">
                  <c:v>660.693448007596</c:v>
                </c:pt>
                <c:pt idx="182">
                  <c:v>676.082975391982</c:v>
                </c:pt>
                <c:pt idx="183">
                  <c:v>691.830970918936</c:v>
                </c:pt>
                <c:pt idx="184">
                  <c:v>707.945784384138</c:v>
                </c:pt>
                <c:pt idx="185">
                  <c:v>724.43596007499</c:v>
                </c:pt>
                <c:pt idx="186">
                  <c:v>741.310241300918</c:v>
                </c:pt>
                <c:pt idx="187">
                  <c:v>758.577575029184</c:v>
                </c:pt>
                <c:pt idx="188">
                  <c:v>776.247116628692</c:v>
                </c:pt>
                <c:pt idx="189">
                  <c:v>794.328234724281</c:v>
                </c:pt>
                <c:pt idx="190">
                  <c:v>812.8305161641</c:v>
                </c:pt>
                <c:pt idx="191">
                  <c:v>831.763771102671</c:v>
                </c:pt>
                <c:pt idx="192">
                  <c:v>851.138038202377</c:v>
                </c:pt>
                <c:pt idx="193">
                  <c:v>870.963589956081</c:v>
                </c:pt>
                <c:pt idx="194">
                  <c:v>891.250938133746</c:v>
                </c:pt>
                <c:pt idx="195">
                  <c:v>912.01083935591</c:v>
                </c:pt>
                <c:pt idx="196">
                  <c:v>933.254300796991</c:v>
                </c:pt>
                <c:pt idx="197">
                  <c:v>954.992586021436</c:v>
                </c:pt>
                <c:pt idx="198">
                  <c:v>977.237220955811</c:v>
                </c:pt>
                <c:pt idx="199">
                  <c:v>1000</c:v>
                </c:pt>
                <c:pt idx="200">
                  <c:v>1023.29299228075</c:v>
                </c:pt>
                <c:pt idx="201">
                  <c:v>1047.1285480509</c:v>
                </c:pt>
                <c:pt idx="202">
                  <c:v>1071.51930523761</c:v>
                </c:pt>
                <c:pt idx="203">
                  <c:v>1096.47819614319</c:v>
                </c:pt>
                <c:pt idx="204">
                  <c:v>1122.01845430196</c:v>
                </c:pt>
                <c:pt idx="205">
                  <c:v>1148.15362149688</c:v>
                </c:pt>
                <c:pt idx="206">
                  <c:v>1174.89755493953</c:v>
                </c:pt>
                <c:pt idx="207">
                  <c:v>1202.26443461741</c:v>
                </c:pt>
                <c:pt idx="208">
                  <c:v>1230.26877081238</c:v>
                </c:pt>
                <c:pt idx="209">
                  <c:v>1258.92541179417</c:v>
                </c:pt>
                <c:pt idx="210">
                  <c:v>1288.24955169313</c:v>
                </c:pt>
                <c:pt idx="211">
                  <c:v>1318.25673855641</c:v>
                </c:pt>
                <c:pt idx="212">
                  <c:v>1348.96288259165</c:v>
                </c:pt>
                <c:pt idx="213">
                  <c:v>1380.38426460289</c:v>
                </c:pt>
                <c:pt idx="214">
                  <c:v>1412.53754462275</c:v>
                </c:pt>
                <c:pt idx="215">
                  <c:v>1445.43977074593</c:v>
                </c:pt>
                <c:pt idx="216">
                  <c:v>1479.10838816821</c:v>
                </c:pt>
                <c:pt idx="217">
                  <c:v>1513.56124843621</c:v>
                </c:pt>
                <c:pt idx="218">
                  <c:v>1548.81661891248</c:v>
                </c:pt>
                <c:pt idx="219">
                  <c:v>1584.89319246111</c:v>
                </c:pt>
                <c:pt idx="220">
                  <c:v>1621.81009735893</c:v>
                </c:pt>
                <c:pt idx="221">
                  <c:v>1659.58690743756</c:v>
                </c:pt>
                <c:pt idx="222">
                  <c:v>1698.24365246174</c:v>
                </c:pt>
                <c:pt idx="223">
                  <c:v>1737.80082874938</c:v>
                </c:pt>
                <c:pt idx="224">
                  <c:v>1778.27941003892</c:v>
                </c:pt>
                <c:pt idx="225">
                  <c:v>1819.70085860998</c:v>
                </c:pt>
                <c:pt idx="226">
                  <c:v>1862.08713666287</c:v>
                </c:pt>
                <c:pt idx="227">
                  <c:v>1905.46071796325</c:v>
                </c:pt>
                <c:pt idx="228">
                  <c:v>1949.84459975805</c:v>
                </c:pt>
                <c:pt idx="229">
                  <c:v>1995.26231496888</c:v>
                </c:pt>
                <c:pt idx="230">
                  <c:v>2041.73794466953</c:v>
                </c:pt>
                <c:pt idx="231">
                  <c:v>2089.29613085404</c:v>
                </c:pt>
                <c:pt idx="232">
                  <c:v>2137.96208950223</c:v>
                </c:pt>
                <c:pt idx="233">
                  <c:v>2187.76162394955</c:v>
                </c:pt>
                <c:pt idx="234">
                  <c:v>2238.72113856834</c:v>
                </c:pt>
                <c:pt idx="235">
                  <c:v>2290.86765276777</c:v>
                </c:pt>
                <c:pt idx="236">
                  <c:v>2344.22881531992</c:v>
                </c:pt>
                <c:pt idx="237">
                  <c:v>2398.83291901949</c:v>
                </c:pt>
                <c:pt idx="238">
                  <c:v>2454.70891568503</c:v>
                </c:pt>
                <c:pt idx="239">
                  <c:v>2511.88643150958</c:v>
                </c:pt>
                <c:pt idx="240">
                  <c:v>2570.39578276886</c:v>
                </c:pt>
                <c:pt idx="241">
                  <c:v>2630.26799189538</c:v>
                </c:pt>
                <c:pt idx="242">
                  <c:v>2691.53480392692</c:v>
                </c:pt>
                <c:pt idx="243">
                  <c:v>2754.22870333817</c:v>
                </c:pt>
                <c:pt idx="244">
                  <c:v>2818.38293126446</c:v>
                </c:pt>
                <c:pt idx="245">
                  <c:v>2884.03150312661</c:v>
                </c:pt>
                <c:pt idx="246">
                  <c:v>2951.20922666638</c:v>
                </c:pt>
                <c:pt idx="247">
                  <c:v>3019.95172040202</c:v>
                </c:pt>
                <c:pt idx="248">
                  <c:v>3090.29543251359</c:v>
                </c:pt>
                <c:pt idx="249">
                  <c:v>3162.27766016838</c:v>
                </c:pt>
                <c:pt idx="250">
                  <c:v>3235.93656929628</c:v>
                </c:pt>
                <c:pt idx="251">
                  <c:v>3311.31121482591</c:v>
                </c:pt>
                <c:pt idx="252">
                  <c:v>3388.44156139203</c:v>
                </c:pt>
                <c:pt idx="253">
                  <c:v>3467.36850452532</c:v>
                </c:pt>
                <c:pt idx="254">
                  <c:v>3548.13389233575</c:v>
                </c:pt>
                <c:pt idx="255">
                  <c:v>3630.78054770101</c:v>
                </c:pt>
                <c:pt idx="256">
                  <c:v>3715.35229097172</c:v>
                </c:pt>
                <c:pt idx="257">
                  <c:v>3801.89396320561</c:v>
                </c:pt>
                <c:pt idx="258">
                  <c:v>3890.4514499428</c:v>
                </c:pt>
                <c:pt idx="259">
                  <c:v>3981.07170553497</c:v>
                </c:pt>
                <c:pt idx="260">
                  <c:v>4073.80277804113</c:v>
                </c:pt>
                <c:pt idx="261">
                  <c:v>4168.69383470336</c:v>
                </c:pt>
                <c:pt idx="262">
                  <c:v>4265.79518801593</c:v>
                </c:pt>
                <c:pt idx="263">
                  <c:v>4365.15832240166</c:v>
                </c:pt>
                <c:pt idx="264">
                  <c:v>4466.83592150963</c:v>
                </c:pt>
                <c:pt idx="265">
                  <c:v>4570.88189614875</c:v>
                </c:pt>
                <c:pt idx="266">
                  <c:v>4677.35141287198</c:v>
                </c:pt>
                <c:pt idx="267">
                  <c:v>4786.30092322639</c:v>
                </c:pt>
                <c:pt idx="268">
                  <c:v>4897.78819368446</c:v>
                </c:pt>
                <c:pt idx="269">
                  <c:v>5011.87233627273</c:v>
                </c:pt>
                <c:pt idx="270">
                  <c:v>5128.61383991365</c:v>
                </c:pt>
                <c:pt idx="271">
                  <c:v>5248.07460249772</c:v>
                </c:pt>
                <c:pt idx="272">
                  <c:v>5370.31796370253</c:v>
                </c:pt>
                <c:pt idx="273">
                  <c:v>5495.40873857625</c:v>
                </c:pt>
                <c:pt idx="274">
                  <c:v>5623.41325190349</c:v>
                </c:pt>
                <c:pt idx="275">
                  <c:v>5754.39937337157</c:v>
                </c:pt>
                <c:pt idx="276">
                  <c:v>5888.43655355589</c:v>
                </c:pt>
                <c:pt idx="277">
                  <c:v>6025.59586074358</c:v>
                </c:pt>
                <c:pt idx="278">
                  <c:v>6165.95001861482</c:v>
                </c:pt>
                <c:pt idx="279">
                  <c:v>6309.57344480193</c:v>
                </c:pt>
                <c:pt idx="280">
                  <c:v>6456.54229034656</c:v>
                </c:pt>
                <c:pt idx="281">
                  <c:v>6606.93448007596</c:v>
                </c:pt>
                <c:pt idx="282">
                  <c:v>6760.82975391982</c:v>
                </c:pt>
                <c:pt idx="283">
                  <c:v>6918.30970918936</c:v>
                </c:pt>
                <c:pt idx="284">
                  <c:v>7079.45784384138</c:v>
                </c:pt>
                <c:pt idx="285">
                  <c:v>7244.3596007499</c:v>
                </c:pt>
                <c:pt idx="286">
                  <c:v>7413.10241300918</c:v>
                </c:pt>
                <c:pt idx="287">
                  <c:v>7585.77575029184</c:v>
                </c:pt>
                <c:pt idx="288">
                  <c:v>7762.47116628692</c:v>
                </c:pt>
                <c:pt idx="289">
                  <c:v>7943.28234724281</c:v>
                </c:pt>
                <c:pt idx="290">
                  <c:v>8128.305161641</c:v>
                </c:pt>
                <c:pt idx="291">
                  <c:v>8317.63771102671</c:v>
                </c:pt>
                <c:pt idx="292">
                  <c:v>8511.38038202377</c:v>
                </c:pt>
                <c:pt idx="293">
                  <c:v>8709.63589956081</c:v>
                </c:pt>
                <c:pt idx="294">
                  <c:v>8912.50938133746</c:v>
                </c:pt>
                <c:pt idx="295">
                  <c:v>9120.1083935591</c:v>
                </c:pt>
                <c:pt idx="296">
                  <c:v>9332.54300796991</c:v>
                </c:pt>
                <c:pt idx="297">
                  <c:v>9549.92586021436</c:v>
                </c:pt>
                <c:pt idx="298">
                  <c:v>9772.37220955811</c:v>
                </c:pt>
                <c:pt idx="299">
                  <c:v>10000</c:v>
                </c:pt>
                <c:pt idx="300">
                  <c:v>10232.9299228075</c:v>
                </c:pt>
                <c:pt idx="301">
                  <c:v>10471.285480509</c:v>
                </c:pt>
                <c:pt idx="302">
                  <c:v>10715.1930523761</c:v>
                </c:pt>
                <c:pt idx="303">
                  <c:v>10964.7819614319</c:v>
                </c:pt>
                <c:pt idx="304">
                  <c:v>11220.1845430196</c:v>
                </c:pt>
                <c:pt idx="305">
                  <c:v>11481.5362149688</c:v>
                </c:pt>
                <c:pt idx="306">
                  <c:v>11748.9755493953</c:v>
                </c:pt>
                <c:pt idx="307">
                  <c:v>12022.6443461741</c:v>
                </c:pt>
                <c:pt idx="308">
                  <c:v>12302.6877081238</c:v>
                </c:pt>
                <c:pt idx="309">
                  <c:v>12589.2541179417</c:v>
                </c:pt>
                <c:pt idx="310">
                  <c:v>12882.4955169313</c:v>
                </c:pt>
                <c:pt idx="311">
                  <c:v>13182.5673855641</c:v>
                </c:pt>
                <c:pt idx="312">
                  <c:v>13489.6288259165</c:v>
                </c:pt>
                <c:pt idx="313">
                  <c:v>13803.8426460288</c:v>
                </c:pt>
                <c:pt idx="314">
                  <c:v>14125.3754462276</c:v>
                </c:pt>
                <c:pt idx="315">
                  <c:v>14454.3977074593</c:v>
                </c:pt>
                <c:pt idx="316">
                  <c:v>14791.0838816821</c:v>
                </c:pt>
                <c:pt idx="317">
                  <c:v>15135.6124843621</c:v>
                </c:pt>
                <c:pt idx="318">
                  <c:v>15488.1661891248</c:v>
                </c:pt>
                <c:pt idx="319">
                  <c:v>15848.9319246111</c:v>
                </c:pt>
                <c:pt idx="320">
                  <c:v>16218.1009735893</c:v>
                </c:pt>
                <c:pt idx="321">
                  <c:v>16595.8690743756</c:v>
                </c:pt>
                <c:pt idx="322">
                  <c:v>16982.4365246175</c:v>
                </c:pt>
                <c:pt idx="323">
                  <c:v>17378.0082874938</c:v>
                </c:pt>
                <c:pt idx="324">
                  <c:v>17782.7941003892</c:v>
                </c:pt>
                <c:pt idx="325">
                  <c:v>18197.0085860998</c:v>
                </c:pt>
                <c:pt idx="326">
                  <c:v>18620.8713666287</c:v>
                </c:pt>
                <c:pt idx="327">
                  <c:v>19054.6071796325</c:v>
                </c:pt>
                <c:pt idx="328">
                  <c:v>19498.4459975805</c:v>
                </c:pt>
                <c:pt idx="329">
                  <c:v>19952.6231496888</c:v>
                </c:pt>
                <c:pt idx="330">
                  <c:v>20417.3794466953</c:v>
                </c:pt>
                <c:pt idx="331">
                  <c:v>20892.9613085404</c:v>
                </c:pt>
                <c:pt idx="332">
                  <c:v>21379.6208950223</c:v>
                </c:pt>
                <c:pt idx="333">
                  <c:v>21877.6162394955</c:v>
                </c:pt>
                <c:pt idx="334">
                  <c:v>22387.2113856834</c:v>
                </c:pt>
                <c:pt idx="335">
                  <c:v>22908.6765276777</c:v>
                </c:pt>
                <c:pt idx="336">
                  <c:v>23442.2881531992</c:v>
                </c:pt>
                <c:pt idx="337">
                  <c:v>23988.3291901949</c:v>
                </c:pt>
                <c:pt idx="338">
                  <c:v>24547.0891568503</c:v>
                </c:pt>
                <c:pt idx="339">
                  <c:v>25118.8643150958</c:v>
                </c:pt>
                <c:pt idx="340">
                  <c:v>25703.9578276886</c:v>
                </c:pt>
                <c:pt idx="341">
                  <c:v>26302.6799189538</c:v>
                </c:pt>
                <c:pt idx="342">
                  <c:v>26915.3480392691</c:v>
                </c:pt>
                <c:pt idx="343">
                  <c:v>27542.2870333817</c:v>
                </c:pt>
                <c:pt idx="344">
                  <c:v>28183.8293126446</c:v>
                </c:pt>
                <c:pt idx="345">
                  <c:v>28840.3150312661</c:v>
                </c:pt>
                <c:pt idx="346">
                  <c:v>29512.0922666638</c:v>
                </c:pt>
                <c:pt idx="347">
                  <c:v>30199.5172040202</c:v>
                </c:pt>
                <c:pt idx="348">
                  <c:v>30902.9543251359</c:v>
                </c:pt>
                <c:pt idx="349">
                  <c:v>31622.7766016838</c:v>
                </c:pt>
                <c:pt idx="350">
                  <c:v>32359.3656929628</c:v>
                </c:pt>
                <c:pt idx="351">
                  <c:v>33113.1121482591</c:v>
                </c:pt>
                <c:pt idx="352">
                  <c:v>33884.4156139203</c:v>
                </c:pt>
                <c:pt idx="353">
                  <c:v>34673.6850452532</c:v>
                </c:pt>
                <c:pt idx="354">
                  <c:v>35481.3389233575</c:v>
                </c:pt>
                <c:pt idx="355">
                  <c:v>36307.8054770102</c:v>
                </c:pt>
                <c:pt idx="356">
                  <c:v>37153.5229097173</c:v>
                </c:pt>
                <c:pt idx="357">
                  <c:v>38018.9396320561</c:v>
                </c:pt>
                <c:pt idx="358">
                  <c:v>38904.5144994281</c:v>
                </c:pt>
                <c:pt idx="359">
                  <c:v>39810.7170553497</c:v>
                </c:pt>
                <c:pt idx="360">
                  <c:v>40738.0277804113</c:v>
                </c:pt>
                <c:pt idx="361">
                  <c:v>41686.9383470336</c:v>
                </c:pt>
                <c:pt idx="362">
                  <c:v>42657.9518801593</c:v>
                </c:pt>
                <c:pt idx="363">
                  <c:v>43651.5832240166</c:v>
                </c:pt>
                <c:pt idx="364">
                  <c:v>44668.3592150964</c:v>
                </c:pt>
                <c:pt idx="365">
                  <c:v>45708.8189614875</c:v>
                </c:pt>
                <c:pt idx="366">
                  <c:v>46773.5141287198</c:v>
                </c:pt>
                <c:pt idx="367">
                  <c:v>47863.0092322638</c:v>
                </c:pt>
                <c:pt idx="368">
                  <c:v>48977.8819368446</c:v>
                </c:pt>
                <c:pt idx="369">
                  <c:v>50118.7233627273</c:v>
                </c:pt>
                <c:pt idx="370">
                  <c:v>51286.1383991365</c:v>
                </c:pt>
                <c:pt idx="371">
                  <c:v>52480.7460249772</c:v>
                </c:pt>
                <c:pt idx="372">
                  <c:v>53703.1796370253</c:v>
                </c:pt>
                <c:pt idx="373">
                  <c:v>54954.0873857625</c:v>
                </c:pt>
                <c:pt idx="374">
                  <c:v>56234.1325190349</c:v>
                </c:pt>
                <c:pt idx="375">
                  <c:v>57543.9937337157</c:v>
                </c:pt>
                <c:pt idx="376">
                  <c:v>58884.3655355588</c:v>
                </c:pt>
                <c:pt idx="377">
                  <c:v>60255.9586074358</c:v>
                </c:pt>
                <c:pt idx="378">
                  <c:v>61659.5001861482</c:v>
                </c:pt>
                <c:pt idx="379">
                  <c:v>63095.7344480193</c:v>
                </c:pt>
                <c:pt idx="380">
                  <c:v>64565.4229034656</c:v>
                </c:pt>
                <c:pt idx="381">
                  <c:v>66069.3448007597</c:v>
                </c:pt>
                <c:pt idx="382">
                  <c:v>67608.2975391982</c:v>
                </c:pt>
                <c:pt idx="383">
                  <c:v>69183.0970918936</c:v>
                </c:pt>
                <c:pt idx="384">
                  <c:v>70794.5784384137</c:v>
                </c:pt>
                <c:pt idx="385">
                  <c:v>72443.5960074991</c:v>
                </c:pt>
                <c:pt idx="386">
                  <c:v>74131.0241300918</c:v>
                </c:pt>
                <c:pt idx="387">
                  <c:v>75857.7575029184</c:v>
                </c:pt>
                <c:pt idx="388">
                  <c:v>77624.7116628691</c:v>
                </c:pt>
                <c:pt idx="389">
                  <c:v>79432.8234724282</c:v>
                </c:pt>
                <c:pt idx="390">
                  <c:v>81283.05161641</c:v>
                </c:pt>
                <c:pt idx="391">
                  <c:v>83176.3771102671</c:v>
                </c:pt>
                <c:pt idx="392">
                  <c:v>85113.8038202376</c:v>
                </c:pt>
                <c:pt idx="393">
                  <c:v>87096.358995608</c:v>
                </c:pt>
                <c:pt idx="394">
                  <c:v>89125.0938133746</c:v>
                </c:pt>
                <c:pt idx="395">
                  <c:v>91201.083935591</c:v>
                </c:pt>
                <c:pt idx="396">
                  <c:v>93325.4300796991</c:v>
                </c:pt>
                <c:pt idx="397">
                  <c:v>95499.2586021437</c:v>
                </c:pt>
                <c:pt idx="398">
                  <c:v>97723.7220955811</c:v>
                </c:pt>
                <c:pt idx="399">
                  <c:v>100000</c:v>
                </c:pt>
                <c:pt idx="400">
                  <c:v>102329.299228075</c:v>
                </c:pt>
                <c:pt idx="401">
                  <c:v>104712.85480509</c:v>
                </c:pt>
                <c:pt idx="402">
                  <c:v>107151.930523761</c:v>
                </c:pt>
                <c:pt idx="403">
                  <c:v>109647.819614319</c:v>
                </c:pt>
                <c:pt idx="404">
                  <c:v>112201.845430196</c:v>
                </c:pt>
                <c:pt idx="405">
                  <c:v>114815.362149688</c:v>
                </c:pt>
                <c:pt idx="406">
                  <c:v>117489.755493953</c:v>
                </c:pt>
                <c:pt idx="407">
                  <c:v>120226.443461741</c:v>
                </c:pt>
                <c:pt idx="408">
                  <c:v>123026.877081238</c:v>
                </c:pt>
                <c:pt idx="409">
                  <c:v>125892.541179417</c:v>
                </c:pt>
                <c:pt idx="410">
                  <c:v>128824.955169313</c:v>
                </c:pt>
                <c:pt idx="411">
                  <c:v>131825.673855641</c:v>
                </c:pt>
                <c:pt idx="412">
                  <c:v>134896.288259165</c:v>
                </c:pt>
                <c:pt idx="413">
                  <c:v>138038.426460288</c:v>
                </c:pt>
                <c:pt idx="414">
                  <c:v>141253.754462276</c:v>
                </c:pt>
                <c:pt idx="415">
                  <c:v>144543.977074593</c:v>
                </c:pt>
                <c:pt idx="416">
                  <c:v>147910.838816821</c:v>
                </c:pt>
                <c:pt idx="417">
                  <c:v>151356.124843621</c:v>
                </c:pt>
                <c:pt idx="418">
                  <c:v>154881.661891248</c:v>
                </c:pt>
                <c:pt idx="419">
                  <c:v>158489.319246111</c:v>
                </c:pt>
                <c:pt idx="420">
                  <c:v>162181.009735893</c:v>
                </c:pt>
                <c:pt idx="421">
                  <c:v>165958.690743756</c:v>
                </c:pt>
                <c:pt idx="422">
                  <c:v>169824.365246175</c:v>
                </c:pt>
                <c:pt idx="423">
                  <c:v>173780.082874938</c:v>
                </c:pt>
                <c:pt idx="424">
                  <c:v>177827.941003892</c:v>
                </c:pt>
                <c:pt idx="425">
                  <c:v>181970.085860998</c:v>
                </c:pt>
                <c:pt idx="426">
                  <c:v>186208.713666287</c:v>
                </c:pt>
                <c:pt idx="427">
                  <c:v>190546.071796325</c:v>
                </c:pt>
                <c:pt idx="428">
                  <c:v>194984.459975805</c:v>
                </c:pt>
                <c:pt idx="429">
                  <c:v>199526.231496888</c:v>
                </c:pt>
                <c:pt idx="430">
                  <c:v>204173.794466953</c:v>
                </c:pt>
                <c:pt idx="431">
                  <c:v>208929.613085404</c:v>
                </c:pt>
                <c:pt idx="432">
                  <c:v>213796.208950223</c:v>
                </c:pt>
                <c:pt idx="433">
                  <c:v>218776.162394955</c:v>
                </c:pt>
                <c:pt idx="434">
                  <c:v>223872.113856834</c:v>
                </c:pt>
                <c:pt idx="435">
                  <c:v>229086.765276777</c:v>
                </c:pt>
                <c:pt idx="436">
                  <c:v>234422.881531992</c:v>
                </c:pt>
                <c:pt idx="437">
                  <c:v>239883.291901949</c:v>
                </c:pt>
                <c:pt idx="438">
                  <c:v>245470.891568503</c:v>
                </c:pt>
                <c:pt idx="439">
                  <c:v>251188.643150958</c:v>
                </c:pt>
                <c:pt idx="440">
                  <c:v>257039.578276886</c:v>
                </c:pt>
                <c:pt idx="441">
                  <c:v>263026.799189538</c:v>
                </c:pt>
                <c:pt idx="442">
                  <c:v>269153.480392691</c:v>
                </c:pt>
                <c:pt idx="443">
                  <c:v>275422.870333817</c:v>
                </c:pt>
                <c:pt idx="444">
                  <c:v>281838.293126446</c:v>
                </c:pt>
                <c:pt idx="445">
                  <c:v>288403.150312661</c:v>
                </c:pt>
                <c:pt idx="446">
                  <c:v>295120.922666638</c:v>
                </c:pt>
                <c:pt idx="447">
                  <c:v>301995.172040202</c:v>
                </c:pt>
                <c:pt idx="448">
                  <c:v>309029.543251359</c:v>
                </c:pt>
                <c:pt idx="449">
                  <c:v>316227.766016838</c:v>
                </c:pt>
                <c:pt idx="450">
                  <c:v>323593.656929628</c:v>
                </c:pt>
                <c:pt idx="451">
                  <c:v>331131.121482591</c:v>
                </c:pt>
                <c:pt idx="452">
                  <c:v>338844.156139203</c:v>
                </c:pt>
                <c:pt idx="453">
                  <c:v>346736.850452532</c:v>
                </c:pt>
                <c:pt idx="454">
                  <c:v>354813.389233575</c:v>
                </c:pt>
                <c:pt idx="455">
                  <c:v>363078.054770102</c:v>
                </c:pt>
                <c:pt idx="456">
                  <c:v>371535.229097173</c:v>
                </c:pt>
                <c:pt idx="457">
                  <c:v>380189.396320561</c:v>
                </c:pt>
                <c:pt idx="458">
                  <c:v>389045.144994281</c:v>
                </c:pt>
                <c:pt idx="459">
                  <c:v>398107.170553497</c:v>
                </c:pt>
                <c:pt idx="460">
                  <c:v>407380.277804113</c:v>
                </c:pt>
                <c:pt idx="461">
                  <c:v>416869.383470336</c:v>
                </c:pt>
                <c:pt idx="462">
                  <c:v>426579.518801593</c:v>
                </c:pt>
                <c:pt idx="463">
                  <c:v>436515.832240166</c:v>
                </c:pt>
                <c:pt idx="464">
                  <c:v>446683.592150964</c:v>
                </c:pt>
                <c:pt idx="465">
                  <c:v>457088.189614875</c:v>
                </c:pt>
                <c:pt idx="466">
                  <c:v>467735.141287198</c:v>
                </c:pt>
                <c:pt idx="467">
                  <c:v>478630.092322638</c:v>
                </c:pt>
                <c:pt idx="468">
                  <c:v>489778.819368446</c:v>
                </c:pt>
                <c:pt idx="469">
                  <c:v>501187.233627273</c:v>
                </c:pt>
                <c:pt idx="470">
                  <c:v>512861.383991365</c:v>
                </c:pt>
                <c:pt idx="471">
                  <c:v>524807.460249772</c:v>
                </c:pt>
                <c:pt idx="472">
                  <c:v>537031.796370253</c:v>
                </c:pt>
                <c:pt idx="473">
                  <c:v>549540.873857625</c:v>
                </c:pt>
                <c:pt idx="474">
                  <c:v>562341.325190349</c:v>
                </c:pt>
                <c:pt idx="475">
                  <c:v>575439.937337157</c:v>
                </c:pt>
                <c:pt idx="476">
                  <c:v>588843.655355588</c:v>
                </c:pt>
                <c:pt idx="477">
                  <c:v>602559.586074358</c:v>
                </c:pt>
                <c:pt idx="478">
                  <c:v>616595.001861482</c:v>
                </c:pt>
                <c:pt idx="479">
                  <c:v>630957.344480193</c:v>
                </c:pt>
                <c:pt idx="480">
                  <c:v>645654.229034656</c:v>
                </c:pt>
                <c:pt idx="481">
                  <c:v>660693.448007597</c:v>
                </c:pt>
                <c:pt idx="482">
                  <c:v>676082.975391982</c:v>
                </c:pt>
                <c:pt idx="483">
                  <c:v>691830.970918936</c:v>
                </c:pt>
                <c:pt idx="484">
                  <c:v>707945.784384137</c:v>
                </c:pt>
                <c:pt idx="485">
                  <c:v>724435.960074991</c:v>
                </c:pt>
                <c:pt idx="486">
                  <c:v>741310.241300918</c:v>
                </c:pt>
                <c:pt idx="487">
                  <c:v>758577.575029184</c:v>
                </c:pt>
                <c:pt idx="488">
                  <c:v>776247.116628691</c:v>
                </c:pt>
                <c:pt idx="489">
                  <c:v>794328.234724282</c:v>
                </c:pt>
                <c:pt idx="490">
                  <c:v>812830.5161641</c:v>
                </c:pt>
                <c:pt idx="491">
                  <c:v>831763.771102671</c:v>
                </c:pt>
                <c:pt idx="492">
                  <c:v>851138.038202376</c:v>
                </c:pt>
                <c:pt idx="493">
                  <c:v>870963.58995608</c:v>
                </c:pt>
                <c:pt idx="494">
                  <c:v>891250.938133746</c:v>
                </c:pt>
                <c:pt idx="495">
                  <c:v>912010.83935591</c:v>
                </c:pt>
                <c:pt idx="496">
                  <c:v>933254.300796991</c:v>
                </c:pt>
                <c:pt idx="497">
                  <c:v>954992.586021437</c:v>
                </c:pt>
                <c:pt idx="498">
                  <c:v>977237.220955811</c:v>
                </c:pt>
                <c:pt idx="499">
                  <c:v>1000000</c:v>
                </c:pt>
                <c:pt idx="500">
                  <c:v>1023292.99228076</c:v>
                </c:pt>
                <c:pt idx="501">
                  <c:v>1047128.5480509</c:v>
                </c:pt>
                <c:pt idx="502">
                  <c:v>1071519.30523761</c:v>
                </c:pt>
                <c:pt idx="503">
                  <c:v>1096478.19614319</c:v>
                </c:pt>
                <c:pt idx="504">
                  <c:v>1122018.45430196</c:v>
                </c:pt>
                <c:pt idx="505">
                  <c:v>1148153.62149688</c:v>
                </c:pt>
                <c:pt idx="506">
                  <c:v>1174897.55493953</c:v>
                </c:pt>
                <c:pt idx="507">
                  <c:v>1202264.43461741</c:v>
                </c:pt>
                <c:pt idx="508">
                  <c:v>1230268.77081238</c:v>
                </c:pt>
                <c:pt idx="509">
                  <c:v>1258925.41179417</c:v>
                </c:pt>
                <c:pt idx="510">
                  <c:v>1288249.55169314</c:v>
                </c:pt>
                <c:pt idx="511">
                  <c:v>1318256.73855641</c:v>
                </c:pt>
                <c:pt idx="512">
                  <c:v>1348962.88259165</c:v>
                </c:pt>
                <c:pt idx="513">
                  <c:v>1380384.26460288</c:v>
                </c:pt>
                <c:pt idx="514">
                  <c:v>1412537.54462276</c:v>
                </c:pt>
                <c:pt idx="515">
                  <c:v>1445439.77074593</c:v>
                </c:pt>
                <c:pt idx="516">
                  <c:v>1479108.38816821</c:v>
                </c:pt>
                <c:pt idx="517">
                  <c:v>1513561.24843621</c:v>
                </c:pt>
                <c:pt idx="518">
                  <c:v>1548816.61891248</c:v>
                </c:pt>
                <c:pt idx="519">
                  <c:v>1584893.19246111</c:v>
                </c:pt>
                <c:pt idx="520">
                  <c:v>1621810.09735893</c:v>
                </c:pt>
                <c:pt idx="521">
                  <c:v>1659586.90743756</c:v>
                </c:pt>
                <c:pt idx="522">
                  <c:v>1698243.65246175</c:v>
                </c:pt>
                <c:pt idx="523">
                  <c:v>1737800.82874938</c:v>
                </c:pt>
                <c:pt idx="524">
                  <c:v>1778279.41003892</c:v>
                </c:pt>
                <c:pt idx="525">
                  <c:v>1819700.85860998</c:v>
                </c:pt>
                <c:pt idx="526">
                  <c:v>1862087.13666287</c:v>
                </c:pt>
                <c:pt idx="527">
                  <c:v>1905460.71796325</c:v>
                </c:pt>
                <c:pt idx="528">
                  <c:v>1949844.59975805</c:v>
                </c:pt>
                <c:pt idx="529">
                  <c:v>1995262.31496888</c:v>
                </c:pt>
                <c:pt idx="530">
                  <c:v>2041737.94466953</c:v>
                </c:pt>
                <c:pt idx="531">
                  <c:v>2089296.13085404</c:v>
                </c:pt>
                <c:pt idx="532">
                  <c:v>2137962.08950223</c:v>
                </c:pt>
                <c:pt idx="533">
                  <c:v>2187761.62394955</c:v>
                </c:pt>
                <c:pt idx="534">
                  <c:v>2238721.13856834</c:v>
                </c:pt>
                <c:pt idx="535">
                  <c:v>2290867.65276777</c:v>
                </c:pt>
                <c:pt idx="536">
                  <c:v>2344228.81531992</c:v>
                </c:pt>
                <c:pt idx="537">
                  <c:v>2398832.91901949</c:v>
                </c:pt>
                <c:pt idx="538">
                  <c:v>2454708.91568503</c:v>
                </c:pt>
                <c:pt idx="539">
                  <c:v>2511886.43150958</c:v>
                </c:pt>
                <c:pt idx="540">
                  <c:v>2570395.78276886</c:v>
                </c:pt>
                <c:pt idx="541">
                  <c:v>2630267.99189538</c:v>
                </c:pt>
              </c:numCache>
            </c:numRef>
          </c:xVal>
          <c:yVal>
            <c:numRef>
              <c:f>Loop_Modeling!$AD$19:$AD$560</c:f>
              <c:numCache>
                <c:formatCode>General</c:formatCode>
                <c:ptCount val="542"/>
                <c:pt idx="0">
                  <c:v>44.819507880149</c:v>
                </c:pt>
                <c:pt idx="1">
                  <c:v>44.8165614448393</c:v>
                </c:pt>
                <c:pt idx="2">
                  <c:v>44.8134782893328</c:v>
                </c:pt>
                <c:pt idx="3">
                  <c:v>44.8102521734339</c:v>
                </c:pt>
                <c:pt idx="4">
                  <c:v>44.8068765819773</c:v>
                </c:pt>
                <c:pt idx="5">
                  <c:v>44.8033447136437</c:v>
                </c:pt>
                <c:pt idx="6">
                  <c:v>44.7996494694093</c:v>
                </c:pt>
                <c:pt idx="7">
                  <c:v>44.7957834406266</c:v>
                </c:pt>
                <c:pt idx="8">
                  <c:v>44.7917388967334</c:v>
                </c:pt>
                <c:pt idx="9">
                  <c:v>44.7875077725902</c:v>
                </c:pt>
                <c:pt idx="10">
                  <c:v>44.7830816554452</c:v>
                </c:pt>
                <c:pt idx="11">
                  <c:v>44.7784517715295</c:v>
                </c:pt>
                <c:pt idx="12">
                  <c:v>44.7736089722858</c:v>
                </c:pt>
                <c:pt idx="13">
                  <c:v>44.7685437202346</c:v>
                </c:pt>
                <c:pt idx="14">
                  <c:v>44.7632460744872</c:v>
                </c:pt>
                <c:pt idx="15">
                  <c:v>44.7577056759131</c:v>
                </c:pt>
                <c:pt idx="16">
                  <c:v>44.7519117319736</c:v>
                </c:pt>
                <c:pt idx="17">
                  <c:v>44.7458530012379</c:v>
                </c:pt>
                <c:pt idx="18">
                  <c:v>44.7395177775961</c:v>
                </c:pt>
                <c:pt idx="19">
                  <c:v>44.7328938741923</c:v>
                </c:pt>
                <c:pt idx="20">
                  <c:v>44.7259686070994</c:v>
                </c:pt>
                <c:pt idx="21">
                  <c:v>44.7187287787654</c:v>
                </c:pt>
                <c:pt idx="22">
                  <c:v>44.7111606612605</c:v>
                </c:pt>
                <c:pt idx="23">
                  <c:v>44.7032499793626</c:v>
                </c:pt>
                <c:pt idx="24">
                  <c:v>44.6949818935208</c:v>
                </c:pt>
                <c:pt idx="25">
                  <c:v>44.686340982743</c:v>
                </c:pt>
                <c:pt idx="26">
                  <c:v>44.6773112274585</c:v>
                </c:pt>
                <c:pt idx="27">
                  <c:v>44.6678759924103</c:v>
                </c:pt>
                <c:pt idx="28">
                  <c:v>44.6580180096424</c:v>
                </c:pt>
                <c:pt idx="29">
                  <c:v>44.6477193616484</c:v>
                </c:pt>
                <c:pt idx="30">
                  <c:v>44.6369614647582</c:v>
                </c:pt>
                <c:pt idx="31">
                  <c:v>44.6257250528442</c:v>
                </c:pt>
                <c:pt idx="32">
                  <c:v>44.6139901614372</c:v>
                </c:pt>
                <c:pt idx="33">
                  <c:v>44.6017361123497</c:v>
                </c:pt>
                <c:pt idx="34">
                  <c:v>44.58894149891</c:v>
                </c:pt>
                <c:pt idx="35">
                  <c:v>44.5755841719221</c:v>
                </c:pt>
                <c:pt idx="36">
                  <c:v>44.5616412264718</c:v>
                </c:pt>
                <c:pt idx="37">
                  <c:v>44.5470889897084</c:v>
                </c:pt>
                <c:pt idx="38">
                  <c:v>44.5319030097407</c:v>
                </c:pt>
                <c:pt idx="39">
                  <c:v>44.5160580457939</c:v>
                </c:pt>
                <c:pt idx="40">
                  <c:v>44.4995280597823</c:v>
                </c:pt>
                <c:pt idx="41">
                  <c:v>44.48228620946</c:v>
                </c:pt>
                <c:pt idx="42">
                  <c:v>44.4643048433225</c:v>
                </c:pt>
                <c:pt idx="43">
                  <c:v>44.4455554974353</c:v>
                </c:pt>
                <c:pt idx="44">
                  <c:v>44.4260088943772</c:v>
                </c:pt>
                <c:pt idx="45">
                  <c:v>44.4056349444881</c:v>
                </c:pt>
                <c:pt idx="46">
                  <c:v>44.3844027496201</c:v>
                </c:pt>
                <c:pt idx="47">
                  <c:v>44.3622806095912</c:v>
                </c:pt>
                <c:pt idx="48">
                  <c:v>44.3392360315492</c:v>
                </c:pt>
                <c:pt idx="49">
                  <c:v>44.3152357424501</c:v>
                </c:pt>
                <c:pt idx="50">
                  <c:v>44.2902457048579</c:v>
                </c:pt>
                <c:pt idx="51">
                  <c:v>44.2642311362727</c:v>
                </c:pt>
                <c:pt idx="52">
                  <c:v>44.2371565321875</c:v>
                </c:pt>
                <c:pt idx="53">
                  <c:v>44.2089856930693</c:v>
                </c:pt>
                <c:pt idx="54">
                  <c:v>44.1796817554533</c:v>
                </c:pt>
                <c:pt idx="55">
                  <c:v>44.149207227326</c:v>
                </c:pt>
                <c:pt idx="56">
                  <c:v>44.1175240279614</c:v>
                </c:pt>
                <c:pt idx="57">
                  <c:v>44.0845935323552</c:v>
                </c:pt>
                <c:pt idx="58">
                  <c:v>44.0503766203848</c:v>
                </c:pt>
                <c:pt idx="59">
                  <c:v>44.0148337307984</c:v>
                </c:pt>
                <c:pt idx="60">
                  <c:v>43.9779249201091</c:v>
                </c:pt>
                <c:pt idx="61">
                  <c:v>43.9396099264418</c:v>
                </c:pt>
                <c:pt idx="62">
                  <c:v>43.8998482383459</c:v>
                </c:pt>
                <c:pt idx="63">
                  <c:v>43.8585991685509</c:v>
                </c:pt>
                <c:pt idx="64">
                  <c:v>43.8158219326014</c:v>
                </c:pt>
                <c:pt idx="65">
                  <c:v>43.7714757322646</c:v>
                </c:pt>
                <c:pt idx="66">
                  <c:v>43.7255198435597</c:v>
                </c:pt>
                <c:pt idx="67">
                  <c:v>43.6779137092072</c:v>
                </c:pt>
                <c:pt idx="68">
                  <c:v>43.6286170352478</c:v>
                </c:pt>
                <c:pt idx="69">
                  <c:v>43.5775898915293</c:v>
                </c:pt>
                <c:pt idx="70">
                  <c:v>43.5247928157039</c:v>
                </c:pt>
                <c:pt idx="71">
                  <c:v>43.4701869203302</c:v>
                </c:pt>
                <c:pt idx="72">
                  <c:v>43.4137340026167</c:v>
                </c:pt>
                <c:pt idx="73">
                  <c:v>43.355396656295</c:v>
                </c:pt>
                <c:pt idx="74">
                  <c:v>43.2951383850617</c:v>
                </c:pt>
                <c:pt idx="75">
                  <c:v>43.2329237169796</c:v>
                </c:pt>
                <c:pt idx="76">
                  <c:v>43.1687183191885</c:v>
                </c:pt>
                <c:pt idx="77">
                  <c:v>43.1024891122375</c:v>
                </c:pt>
                <c:pt idx="78">
                  <c:v>43.0342043833173</c:v>
                </c:pt>
                <c:pt idx="79">
                  <c:v>42.9638338976478</c:v>
                </c:pt>
                <c:pt idx="80">
                  <c:v>42.8913490072574</c:v>
                </c:pt>
                <c:pt idx="81">
                  <c:v>42.8167227563771</c:v>
                </c:pt>
                <c:pt idx="82">
                  <c:v>42.7399299826767</c:v>
                </c:pt>
                <c:pt idx="83">
                  <c:v>42.6609474135731</c:v>
                </c:pt>
                <c:pt idx="84">
                  <c:v>42.5797537568589</c:v>
                </c:pt>
                <c:pt idx="85">
                  <c:v>42.4963297849274</c:v>
                </c:pt>
                <c:pt idx="86">
                  <c:v>42.4106584119046</c:v>
                </c:pt>
                <c:pt idx="87">
                  <c:v>42.3227247630447</c:v>
                </c:pt>
                <c:pt idx="88">
                  <c:v>42.2325162358001</c:v>
                </c:pt>
                <c:pt idx="89">
                  <c:v>42.1400225520403</c:v>
                </c:pt>
                <c:pt idx="90">
                  <c:v>42.0452358009633</c:v>
                </c:pt>
                <c:pt idx="91">
                  <c:v>41.9481504723221</c:v>
                </c:pt>
                <c:pt idx="92">
                  <c:v>41.8487634796703</c:v>
                </c:pt>
                <c:pt idx="93">
                  <c:v>41.7470741734198</c:v>
                </c:pt>
                <c:pt idx="94">
                  <c:v>41.6430843435919</c:v>
                </c:pt>
                <c:pt idx="95">
                  <c:v>41.5367982122394</c:v>
                </c:pt>
                <c:pt idx="96">
                  <c:v>41.4282224156056</c:v>
                </c:pt>
                <c:pt idx="97">
                  <c:v>41.3173659761812</c:v>
                </c:pt>
                <c:pt idx="98">
                  <c:v>41.2042402649078</c:v>
                </c:pt>
                <c:pt idx="99">
                  <c:v>41.0888589538634</c:v>
                </c:pt>
                <c:pt idx="100">
                  <c:v>40.9712379598445</c:v>
                </c:pt>
                <c:pt idx="101">
                  <c:v>40.8513953793339</c:v>
                </c:pt>
                <c:pt idx="102">
                  <c:v>40.7293514154117</c:v>
                </c:pt>
                <c:pt idx="103">
                  <c:v>40.6051282972244</c:v>
                </c:pt>
                <c:pt idx="104">
                  <c:v>40.4787501926778</c:v>
                </c:pt>
                <c:pt idx="105">
                  <c:v>40.3502431150613</c:v>
                </c:pt>
                <c:pt idx="106">
                  <c:v>40.2196348243409</c:v>
                </c:pt>
                <c:pt idx="107">
                  <c:v>40.0869547238835</c:v>
                </c:pt>
                <c:pt idx="108">
                  <c:v>39.9522337533826</c:v>
                </c:pt>
                <c:pt idx="109">
                  <c:v>39.8155042787654</c:v>
                </c:pt>
                <c:pt idx="110">
                  <c:v>39.6767999798476</c:v>
                </c:pt>
                <c:pt idx="111">
                  <c:v>39.5361557364965</c:v>
                </c:pt>
                <c:pt idx="112">
                  <c:v>39.3936075140336</c:v>
                </c:pt>
                <c:pt idx="113">
                  <c:v>39.2491922485861</c:v>
                </c:pt>
                <c:pt idx="114">
                  <c:v>39.1029477330554</c:v>
                </c:pt>
                <c:pt idx="115">
                  <c:v>38.954912504337</c:v>
                </c:pt>
                <c:pt idx="116">
                  <c:v>38.8051257323751</c:v>
                </c:pt>
                <c:pt idx="117">
                  <c:v>38.6536271115954</c:v>
                </c:pt>
                <c:pt idx="118">
                  <c:v>38.5004567551996</c:v>
                </c:pt>
                <c:pt idx="119">
                  <c:v>38.345655092763</c:v>
                </c:pt>
                <c:pt idx="120">
                  <c:v>38.1892627715154</c:v>
                </c:pt>
                <c:pt idx="121">
                  <c:v>38.0313205616373</c:v>
                </c:pt>
                <c:pt idx="122">
                  <c:v>37.8718692658497</c:v>
                </c:pt>
                <c:pt idx="123">
                  <c:v>37.7109496335246</c:v>
                </c:pt>
                <c:pt idx="124">
                  <c:v>37.5486022794929</c:v>
                </c:pt>
                <c:pt idx="125">
                  <c:v>37.3848676076805</c:v>
                </c:pt>
                <c:pt idx="126">
                  <c:v>37.2197857396597</c:v>
                </c:pt>
                <c:pt idx="127">
                  <c:v>37.0533964481578</c:v>
                </c:pt>
                <c:pt idx="128">
                  <c:v>36.8857390955302</c:v>
                </c:pt>
                <c:pt idx="129">
                  <c:v>36.7168525771682</c:v>
                </c:pt>
                <c:pt idx="130">
                  <c:v>36.5467752697798</c:v>
                </c:pt>
                <c:pt idx="131">
                  <c:v>36.3755449844541</c:v>
                </c:pt>
                <c:pt idx="132">
                  <c:v>36.2031989243948</c:v>
                </c:pt>
                <c:pt idx="133">
                  <c:v>36.0297736471859</c:v>
                </c:pt>
                <c:pt idx="134">
                  <c:v>35.8553050314365</c:v>
                </c:pt>
                <c:pt idx="135">
                  <c:v>35.6798282476325</c:v>
                </c:pt>
                <c:pt idx="136">
                  <c:v>35.5033777330155</c:v>
                </c:pt>
                <c:pt idx="137">
                  <c:v>35.325987170295</c:v>
                </c:pt>
                <c:pt idx="138">
                  <c:v>35.1476894699968</c:v>
                </c:pt>
                <c:pt idx="139">
                  <c:v>34.9685167562418</c:v>
                </c:pt>
                <c:pt idx="140">
                  <c:v>34.7885003557515</c:v>
                </c:pt>
                <c:pt idx="141">
                  <c:v>34.6076707898715</c:v>
                </c:pt>
                <c:pt idx="142">
                  <c:v>34.4260577694072</c:v>
                </c:pt>
                <c:pt idx="143">
                  <c:v>34.24369019207</c:v>
                </c:pt>
                <c:pt idx="144">
                  <c:v>34.060596142332</c:v>
                </c:pt>
                <c:pt idx="145">
                  <c:v>33.8768028934966</c:v>
                </c:pt>
                <c:pt idx="146">
                  <c:v>33.6923369117945</c:v>
                </c:pt>
                <c:pt idx="147">
                  <c:v>33.5072238623246</c:v>
                </c:pt>
                <c:pt idx="148">
                  <c:v>33.3214886166631</c:v>
                </c:pt>
                <c:pt idx="149">
                  <c:v>33.1351552619741</c:v>
                </c:pt>
                <c:pt idx="150">
                  <c:v>32.9482471114632</c:v>
                </c:pt>
                <c:pt idx="151">
                  <c:v>32.7607867160216</c:v>
                </c:pt>
                <c:pt idx="152">
                  <c:v>32.5727958769193</c:v>
                </c:pt>
                <c:pt idx="153">
                  <c:v>32.384295659412</c:v>
                </c:pt>
                <c:pt idx="154">
                  <c:v>32.1953064071377</c:v>
                </c:pt>
                <c:pt idx="155">
                  <c:v>32.0058477571833</c:v>
                </c:pt>
                <c:pt idx="156">
                  <c:v>31.8159386557142</c:v>
                </c:pt>
                <c:pt idx="157">
                  <c:v>31.625597374063</c:v>
                </c:pt>
                <c:pt idx="158">
                  <c:v>31.4348415251867</c:v>
                </c:pt>
                <c:pt idx="159">
                  <c:v>31.2436880804031</c:v>
                </c:pt>
                <c:pt idx="160">
                  <c:v>31.05215338633</c:v>
                </c:pt>
                <c:pt idx="161">
                  <c:v>30.8602531819527</c:v>
                </c:pt>
                <c:pt idx="162">
                  <c:v>30.6680026157562</c:v>
                </c:pt>
                <c:pt idx="163">
                  <c:v>30.475416262861</c:v>
                </c:pt>
                <c:pt idx="164">
                  <c:v>30.2825081421087</c:v>
                </c:pt>
                <c:pt idx="165">
                  <c:v>30.0892917330509</c:v>
                </c:pt>
                <c:pt idx="166">
                  <c:v>29.8957799927959</c:v>
                </c:pt>
                <c:pt idx="167">
                  <c:v>29.7019853726767</c:v>
                </c:pt>
                <c:pt idx="168">
                  <c:v>29.5079198347056</c:v>
                </c:pt>
                <c:pt idx="169">
                  <c:v>29.3135948677857</c:v>
                </c:pt>
                <c:pt idx="170">
                  <c:v>29.1190215036542</c:v>
                </c:pt>
                <c:pt idx="171">
                  <c:v>28.9242103325343</c:v>
                </c:pt>
                <c:pt idx="172">
                  <c:v>28.7291715184778</c:v>
                </c:pt>
                <c:pt idx="173">
                  <c:v>28.5339148143815</c:v>
                </c:pt>
                <c:pt idx="174">
                  <c:v>28.3384495766651</c:v>
                </c:pt>
                <c:pt idx="175">
                  <c:v>28.1427847795994</c:v>
                </c:pt>
                <c:pt idx="176">
                  <c:v>27.9469290292769</c:v>
                </c:pt>
                <c:pt idx="177">
                  <c:v>27.7508905772185</c:v>
                </c:pt>
                <c:pt idx="178">
                  <c:v>27.5546773336117</c:v>
                </c:pt>
                <c:pt idx="179">
                  <c:v>27.3582968801784</c:v>
                </c:pt>
                <c:pt idx="180">
                  <c:v>27.1617564826704</c:v>
                </c:pt>
                <c:pt idx="181">
                  <c:v>26.9650631029935</c:v>
                </c:pt>
                <c:pt idx="182">
                  <c:v>26.7682234109615</c:v>
                </c:pt>
                <c:pt idx="183">
                  <c:v>26.5712437956831</c:v>
                </c:pt>
                <c:pt idx="184">
                  <c:v>26.3741303765842</c:v>
                </c:pt>
                <c:pt idx="185">
                  <c:v>26.1768890140719</c:v>
                </c:pt>
                <c:pt idx="186">
                  <c:v>25.9795253198431</c:v>
                </c:pt>
                <c:pt idx="187">
                  <c:v>25.7820446668454</c:v>
                </c:pt>
                <c:pt idx="188">
                  <c:v>25.5844521988957</c:v>
                </c:pt>
                <c:pt idx="189">
                  <c:v>25.3867528399631</c:v>
                </c:pt>
                <c:pt idx="190">
                  <c:v>25.1889513031238</c:v>
                </c:pt>
                <c:pt idx="191">
                  <c:v>24.9910520991956</c:v>
                </c:pt>
                <c:pt idx="192">
                  <c:v>24.793059545059</c:v>
                </c:pt>
                <c:pt idx="193">
                  <c:v>24.5949777716732</c:v>
                </c:pt>
                <c:pt idx="194">
                  <c:v>24.3968107317953</c:v>
                </c:pt>
                <c:pt idx="195">
                  <c:v>24.1985622074111</c:v>
                </c:pt>
                <c:pt idx="196">
                  <c:v>24.0002358168843</c:v>
                </c:pt>
                <c:pt idx="197">
                  <c:v>23.8018350218344</c:v>
                </c:pt>
                <c:pt idx="198">
                  <c:v>23.6033631337505</c:v>
                </c:pt>
                <c:pt idx="199">
                  <c:v>23.4048233203481</c:v>
                </c:pt>
                <c:pt idx="200">
                  <c:v>23.20621861168</c:v>
                </c:pt>
                <c:pt idx="201">
                  <c:v>23.0075519060066</c:v>
                </c:pt>
                <c:pt idx="202">
                  <c:v>22.8088259754346</c:v>
                </c:pt>
                <c:pt idx="203">
                  <c:v>22.610043471332</c:v>
                </c:pt>
                <c:pt idx="204">
                  <c:v>22.4112069295281</c:v>
                </c:pt>
                <c:pt idx="205">
                  <c:v>22.2123187753038</c:v>
                </c:pt>
                <c:pt idx="206">
                  <c:v>22.0133813281816</c:v>
                </c:pt>
                <c:pt idx="207">
                  <c:v>21.8143968065221</c:v>
                </c:pt>
                <c:pt idx="208">
                  <c:v>21.6153673319333</c:v>
                </c:pt>
                <c:pt idx="209">
                  <c:v>21.4162949335012</c:v>
                </c:pt>
                <c:pt idx="210">
                  <c:v>21.217181551847</c:v>
                </c:pt>
                <c:pt idx="211">
                  <c:v>21.0180290430179</c:v>
                </c:pt>
                <c:pt idx="212">
                  <c:v>20.8188391822188</c:v>
                </c:pt>
                <c:pt idx="213">
                  <c:v>20.6196136673896</c:v>
                </c:pt>
                <c:pt idx="214">
                  <c:v>20.4203541226355</c:v>
                </c:pt>
                <c:pt idx="215">
                  <c:v>20.221062101515</c:v>
                </c:pt>
                <c:pt idx="216">
                  <c:v>20.0217390901928</c:v>
                </c:pt>
                <c:pt idx="217">
                  <c:v>19.8223865104614</c:v>
                </c:pt>
                <c:pt idx="218">
                  <c:v>19.6230057226376</c:v>
                </c:pt>
                <c:pt idx="219">
                  <c:v>19.4235980283394</c:v>
                </c:pt>
                <c:pt idx="220">
                  <c:v>19.2241646731476</c:v>
                </c:pt>
                <c:pt idx="221">
                  <c:v>19.0247068491572</c:v>
                </c:pt>
                <c:pt idx="222">
                  <c:v>18.8252256974233</c:v>
                </c:pt>
                <c:pt idx="223">
                  <c:v>18.625722310306</c:v>
                </c:pt>
                <c:pt idx="224">
                  <c:v>18.4261977337183</c:v>
                </c:pt>
                <c:pt idx="225">
                  <c:v>18.2266529692819</c:v>
                </c:pt>
                <c:pt idx="226">
                  <c:v>18.0270889763945</c:v>
                </c:pt>
                <c:pt idx="227">
                  <c:v>17.827506674212</c:v>
                </c:pt>
                <c:pt idx="228">
                  <c:v>17.627906943551</c:v>
                </c:pt>
                <c:pt idx="229">
                  <c:v>17.4282906287126</c:v>
                </c:pt>
                <c:pt idx="230">
                  <c:v>17.2286585392342</c:v>
                </c:pt>
                <c:pt idx="231">
                  <c:v>17.0290114515698</c:v>
                </c:pt>
                <c:pt idx="232">
                  <c:v>16.8293501107042</c:v>
                </c:pt>
                <c:pt idx="233">
                  <c:v>16.6296752317024</c:v>
                </c:pt>
                <c:pt idx="234">
                  <c:v>16.4299875011991</c:v>
                </c:pt>
                <c:pt idx="235">
                  <c:v>16.2302875788294</c:v>
                </c:pt>
                <c:pt idx="236">
                  <c:v>16.0305760986059</c:v>
                </c:pt>
                <c:pt idx="237">
                  <c:v>15.830853670241</c:v>
                </c:pt>
                <c:pt idx="238">
                  <c:v>15.6311208804223</c:v>
                </c:pt>
                <c:pt idx="239">
                  <c:v>15.4313782940386</c:v>
                </c:pt>
                <c:pt idx="240">
                  <c:v>15.2316264553627</c:v>
                </c:pt>
                <c:pt idx="241">
                  <c:v>15.0318658891904</c:v>
                </c:pt>
                <c:pt idx="242">
                  <c:v>14.8320971019409</c:v>
                </c:pt>
                <c:pt idx="243">
                  <c:v>14.6323205827187</c:v>
                </c:pt>
                <c:pt idx="244">
                  <c:v>14.432536804339</c:v>
                </c:pt>
                <c:pt idx="245">
                  <c:v>14.2327462243216</c:v>
                </c:pt>
                <c:pt idx="246">
                  <c:v>14.0329492858506</c:v>
                </c:pt>
                <c:pt idx="247">
                  <c:v>13.8331464187068</c:v>
                </c:pt>
                <c:pt idx="248">
                  <c:v>13.6333380401708</c:v>
                </c:pt>
                <c:pt idx="249">
                  <c:v>13.4335245559011</c:v>
                </c:pt>
                <c:pt idx="250">
                  <c:v>13.2337063607875</c:v>
                </c:pt>
                <c:pt idx="251">
                  <c:v>13.0338838397826</c:v>
                </c:pt>
                <c:pt idx="252">
                  <c:v>12.8340573687128</c:v>
                </c:pt>
                <c:pt idx="253">
                  <c:v>12.6342273150701</c:v>
                </c:pt>
                <c:pt idx="254">
                  <c:v>12.4343940387861</c:v>
                </c:pt>
                <c:pt idx="255">
                  <c:v>12.2345578929915</c:v>
                </c:pt>
                <c:pt idx="256">
                  <c:v>12.0347192247605</c:v>
                </c:pt>
                <c:pt idx="257">
                  <c:v>11.834878375843</c:v>
                </c:pt>
                <c:pt idx="258">
                  <c:v>11.6350356833854</c:v>
                </c:pt>
                <c:pt idx="259">
                  <c:v>11.4351914806422</c:v>
                </c:pt>
                <c:pt idx="260">
                  <c:v>11.2353460976794</c:v>
                </c:pt>
                <c:pt idx="261">
                  <c:v>11.0354998620712</c:v>
                </c:pt>
                <c:pt idx="262">
                  <c:v>10.8356530995916</c:v>
                </c:pt>
                <c:pt idx="263">
                  <c:v>10.6358061349019</c:v>
                </c:pt>
                <c:pt idx="264">
                  <c:v>10.4359592922364</c:v>
                </c:pt>
                <c:pt idx="265">
                  <c:v>10.2361128960869</c:v>
                </c:pt>
                <c:pt idx="266">
                  <c:v>10.0362672718879</c:v>
                </c:pt>
                <c:pt idx="267">
                  <c:v>9.83642274670365</c:v>
                </c:pt>
                <c:pt idx="268">
                  <c:v>9.63657964991834</c:v>
                </c:pt>
                <c:pt idx="269">
                  <c:v>9.43673831393182</c:v>
                </c:pt>
                <c:pt idx="270">
                  <c:v>9.23689907486074</c:v>
                </c:pt>
                <c:pt idx="271">
                  <c:v>9.03706227324821</c:v>
                </c:pt>
                <c:pt idx="272">
                  <c:v>8.83722825478211</c:v>
                </c:pt>
                <c:pt idx="273">
                  <c:v>8.6373973710243</c:v>
                </c:pt>
                <c:pt idx="274">
                  <c:v>8.43756998015215</c:v>
                </c:pt>
                <c:pt idx="275">
                  <c:v>8.23774644771352</c:v>
                </c:pt>
                <c:pt idx="276">
                  <c:v>8.03792714739727</c:v>
                </c:pt>
                <c:pt idx="277">
                  <c:v>7.83811246182082</c:v>
                </c:pt>
                <c:pt idx="278">
                  <c:v>7.63830278333582</c:v>
                </c:pt>
                <c:pt idx="279">
                  <c:v>7.43849851485435</c:v>
                </c:pt>
                <c:pt idx="280">
                  <c:v>7.23870007069681</c:v>
                </c:pt>
                <c:pt idx="281">
                  <c:v>7.03890787746374</c:v>
                </c:pt>
                <c:pt idx="282">
                  <c:v>6.83912237493263</c:v>
                </c:pt>
                <c:pt idx="283">
                  <c:v>6.63934401698225</c:v>
                </c:pt>
                <c:pt idx="284">
                  <c:v>6.43957327254623</c:v>
                </c:pt>
                <c:pt idx="285">
                  <c:v>6.23981062659732</c:v>
                </c:pt>
                <c:pt idx="286">
                  <c:v>6.04005658116543</c:v>
                </c:pt>
                <c:pt idx="287">
                  <c:v>5.84031165638987</c:v>
                </c:pt>
                <c:pt idx="288">
                  <c:v>5.64057639160985</c:v>
                </c:pt>
                <c:pt idx="289">
                  <c:v>5.44085134649385</c:v>
                </c:pt>
                <c:pt idx="290">
                  <c:v>5.2411371022109</c:v>
                </c:pt>
                <c:pt idx="291">
                  <c:v>5.04143426264613</c:v>
                </c:pt>
                <c:pt idx="292">
                  <c:v>4.84174345566258</c:v>
                </c:pt>
                <c:pt idx="293">
                  <c:v>4.64206533441268</c:v>
                </c:pt>
                <c:pt idx="294">
                  <c:v>4.44240057870013</c:v>
                </c:pt>
                <c:pt idx="295">
                  <c:v>4.24274989639792</c:v>
                </c:pt>
                <c:pt idx="296">
                  <c:v>4.043114024922</c:v>
                </c:pt>
                <c:pt idx="297">
                  <c:v>3.8434937327656</c:v>
                </c:pt>
                <c:pt idx="298">
                  <c:v>3.64388982109736</c:v>
                </c:pt>
                <c:pt idx="299">
                  <c:v>3.44430312542374</c:v>
                </c:pt>
                <c:pt idx="300">
                  <c:v>3.2447345173229</c:v>
                </c:pt>
                <c:pt idx="301">
                  <c:v>3.04518490625029</c:v>
                </c:pt>
                <c:pt idx="302">
                  <c:v>2.84565524142035</c:v>
                </c:pt>
                <c:pt idx="303">
                  <c:v>2.64614651376861</c:v>
                </c:pt>
                <c:pt idx="304">
                  <c:v>2.44665975799712</c:v>
                </c:pt>
                <c:pt idx="305">
                  <c:v>2.24719605470709</c:v>
                </c:pt>
                <c:pt idx="306">
                  <c:v>2.04775653262325</c:v>
                </c:pt>
                <c:pt idx="307">
                  <c:v>1.84834237091371</c:v>
                </c:pt>
                <c:pt idx="308">
                  <c:v>1.64895480160948</c:v>
                </c:pt>
                <c:pt idx="309">
                  <c:v>1.44959511212916</c:v>
                </c:pt>
                <c:pt idx="310">
                  <c:v>1.2502646479112</c:v>
                </c:pt>
                <c:pt idx="311">
                  <c:v>1.05096481516126</c:v>
                </c:pt>
                <c:pt idx="312">
                  <c:v>0.851697083717411</c:v>
                </c:pt>
                <c:pt idx="313">
                  <c:v>0.652462990039644</c:v>
                </c:pt>
                <c:pt idx="314">
                  <c:v>0.45326414032794</c:v>
                </c:pt>
                <c:pt idx="315">
                  <c:v>0.254102213775044</c:v>
                </c:pt>
                <c:pt idx="316">
                  <c:v>0.0549789659597228</c:v>
                </c:pt>
                <c:pt idx="317">
                  <c:v>-0.144103767614759</c:v>
                </c:pt>
                <c:pt idx="318">
                  <c:v>-0.34314406782929</c:v>
                </c:pt>
                <c:pt idx="319">
                  <c:v>-0.542139928100463</c:v>
                </c:pt>
                <c:pt idx="320">
                  <c:v>-0.741089250366882</c:v>
                </c:pt>
                <c:pt idx="321">
                  <c:v>-0.939989840904972</c:v>
                </c:pt>
                <c:pt idx="322">
                  <c:v>-1.13883940596683</c:v>
                </c:pt>
                <c:pt idx="323">
                  <c:v>-1.33763554723387</c:v>
                </c:pt>
                <c:pt idx="324">
                  <c:v>-1.53637575707838</c:v>
                </c:pt>
                <c:pt idx="325">
                  <c:v>-1.73505741362694</c:v>
                </c:pt>
                <c:pt idx="326">
                  <c:v>-1.93367777561675</c:v>
                </c:pt>
                <c:pt idx="327">
                  <c:v>-2.1322339770394</c:v>
                </c:pt>
                <c:pt idx="328">
                  <c:v>-2.33072302156197</c:v>
                </c:pt>
                <c:pt idx="329">
                  <c:v>-2.5291417767203</c:v>
                </c:pt>
                <c:pt idx="330">
                  <c:v>-2.72748696787384</c:v>
                </c:pt>
                <c:pt idx="331">
                  <c:v>-2.92575517191661</c:v>
                </c:pt>
                <c:pt idx="332">
                  <c:v>-3.12394281073399</c:v>
                </c:pt>
                <c:pt idx="333">
                  <c:v>-3.32204614439879</c:v>
                </c:pt>
                <c:pt idx="334">
                  <c:v>-3.52006126409747</c:v>
                </c:pt>
                <c:pt idx="335">
                  <c:v>-3.7179840847788</c:v>
                </c:pt>
                <c:pt idx="336">
                  <c:v>-3.91581033751612</c:v>
                </c:pt>
                <c:pt idx="337">
                  <c:v>-4.11353556157646</c:v>
                </c:pt>
                <c:pt idx="338">
                  <c:v>-4.31115509618654</c:v>
                </c:pt>
                <c:pt idx="339">
                  <c:v>-4.50866407198964</c:v>
                </c:pt>
                <c:pt idx="340">
                  <c:v>-4.70605740218429</c:v>
                </c:pt>
                <c:pt idx="341">
                  <c:v>-4.90332977333823</c:v>
                </c:pt>
                <c:pt idx="342">
                  <c:v>-5.10047563587024</c:v>
                </c:pt>
                <c:pt idx="343">
                  <c:v>-5.2974891941924</c:v>
                </c:pt>
                <c:pt idx="344">
                  <c:v>-5.49436439650807</c:v>
                </c:pt>
                <c:pt idx="345">
                  <c:v>-5.69109492425782</c:v>
                </c:pt>
                <c:pt idx="346">
                  <c:v>-5.88767418121044</c:v>
                </c:pt>
                <c:pt idx="347">
                  <c:v>-6.08409528219172</c:v>
                </c:pt>
                <c:pt idx="348">
                  <c:v>-6.28035104145083</c:v>
                </c:pt>
                <c:pt idx="349">
                  <c:v>-6.4764339606588</c:v>
                </c:pt>
                <c:pt idx="350">
                  <c:v>-6.67233621653856</c:v>
                </c:pt>
                <c:pt idx="351">
                  <c:v>-6.86804964812723</c:v>
                </c:pt>
                <c:pt idx="352">
                  <c:v>-7.06356574366938</c:v>
                </c:pt>
                <c:pt idx="353">
                  <c:v>-7.258875627146</c:v>
                </c:pt>
                <c:pt idx="354">
                  <c:v>-7.45397004444214</c:v>
                </c:pt>
                <c:pt idx="355">
                  <c:v>-7.64883934915943</c:v>
                </c:pt>
                <c:pt idx="356">
                  <c:v>-7.84347348808223</c:v>
                </c:pt>
                <c:pt idx="357">
                  <c:v>-8.0378619863072</c:v>
                </c:pt>
                <c:pt idx="358">
                  <c:v>-8.23199393204972</c:v>
                </c:pt>
                <c:pt idx="359">
                  <c:v>-8.42585796114252</c:v>
                </c:pt>
                <c:pt idx="360">
                  <c:v>-8.61944224124579</c:v>
                </c:pt>
                <c:pt idx="361">
                  <c:v>-8.81273445578986</c:v>
                </c:pt>
                <c:pt idx="362">
                  <c:v>-9.00572178767755</c:v>
                </c:pt>
                <c:pt idx="363">
                  <c:v>-9.19839090277355</c:v>
                </c:pt>
                <c:pt idx="364">
                  <c:v>-9.39072793321661</c:v>
                </c:pt>
                <c:pt idx="365">
                  <c:v>-9.58271846059099</c:v>
                </c:pt>
                <c:pt idx="366">
                  <c:v>-9.77434749900052</c:v>
                </c:pt>
                <c:pt idx="367">
                  <c:v>-9.96559947809377</c:v>
                </c:pt>
                <c:pt idx="368">
                  <c:v>-10.1564582260931</c:v>
                </c:pt>
                <c:pt idx="369">
                  <c:v>-10.3469069528875</c:v>
                </c:pt>
                <c:pt idx="370">
                  <c:v>-10.536928233254</c:v>
                </c:pt>
                <c:pt idx="371">
                  <c:v>-10.7265039902811</c:v>
                </c:pt>
                <c:pt idx="372">
                  <c:v>-10.915615479071</c:v>
                </c:pt>
                <c:pt idx="373">
                  <c:v>-11.104243270809</c:v>
                </c:pt>
                <c:pt idx="374">
                  <c:v>-11.2923672372919</c:v>
                </c:pt>
                <c:pt idx="375">
                  <c:v>-11.4799665360183</c:v>
                </c:pt>
                <c:pt idx="376">
                  <c:v>-11.6670195959489</c:v>
                </c:pt>
                <c:pt idx="377">
                  <c:v>-11.8535041040552</c:v>
                </c:pt>
                <c:pt idx="378">
                  <c:v>-12.039396992784</c:v>
                </c:pt>
                <c:pt idx="379">
                  <c:v>-12.2246744285698</c:v>
                </c:pt>
                <c:pt idx="380">
                  <c:v>-12.4093118015423</c:v>
                </c:pt>
                <c:pt idx="381">
                  <c:v>-12.5932837165773</c:v>
                </c:pt>
                <c:pt idx="382">
                  <c:v>-12.7765639858555</c:v>
                </c:pt>
                <c:pt idx="383">
                  <c:v>-12.9591256230956</c:v>
                </c:pt>
                <c:pt idx="384">
                  <c:v>-13.1409408396407</c:v>
                </c:pt>
                <c:pt idx="385">
                  <c:v>-13.321981042582</c:v>
                </c:pt>
                <c:pt idx="386">
                  <c:v>-13.5022168351128</c:v>
                </c:pt>
                <c:pt idx="387">
                  <c:v>-13.6816180193103</c:v>
                </c:pt>
                <c:pt idx="388">
                  <c:v>-13.8601536015507</c:v>
                </c:pt>
                <c:pt idx="389">
                  <c:v>-14.0377918007658</c:v>
                </c:pt>
                <c:pt idx="390">
                  <c:v>-14.2145000597516</c:v>
                </c:pt>
                <c:pt idx="391">
                  <c:v>-14.3902450597467</c:v>
                </c:pt>
                <c:pt idx="392">
                  <c:v>-14.5649927384914</c:v>
                </c:pt>
                <c:pt idx="393">
                  <c:v>-14.7387083119817</c:v>
                </c:pt>
                <c:pt idx="394">
                  <c:v>-14.9113563001294</c:v>
                </c:pt>
                <c:pt idx="395">
                  <c:v>-15.08290055653</c:v>
                </c:pt>
                <c:pt idx="396">
                  <c:v>-15.2533043025349</c:v>
                </c:pt>
                <c:pt idx="397">
                  <c:v>-15.4225301658152</c:v>
                </c:pt>
                <c:pt idx="398">
                  <c:v>-15.5905402235853</c:v>
                </c:pt>
                <c:pt idx="399">
                  <c:v>-15.7572960506446</c:v>
                </c:pt>
                <c:pt idx="400">
                  <c:v>-15.9227587723735</c:v>
                </c:pt>
                <c:pt idx="401">
                  <c:v>-16.0868891227929</c:v>
                </c:pt>
                <c:pt idx="402">
                  <c:v>-16.2496475077796</c:v>
                </c:pt>
                <c:pt idx="403">
                  <c:v>-16.4109940734928</c:v>
                </c:pt>
                <c:pt idx="404">
                  <c:v>-16.5708887800371</c:v>
                </c:pt>
                <c:pt idx="405">
                  <c:v>-16.7292914803541</c:v>
                </c:pt>
                <c:pt idx="406">
                  <c:v>-16.8861620042915</c:v>
                </c:pt>
                <c:pt idx="407">
                  <c:v>-17.0414602477621</c:v>
                </c:pt>
                <c:pt idx="408">
                  <c:v>-17.195146266858</c:v>
                </c:pt>
                <c:pt idx="409">
                  <c:v>-17.3471803767403</c:v>
                </c:pt>
                <c:pt idx="410">
                  <c:v>-17.4975232550781</c:v>
                </c:pt>
                <c:pt idx="411">
                  <c:v>-17.646136049762</c:v>
                </c:pt>
                <c:pt idx="412">
                  <c:v>-17.7929804905659</c:v>
                </c:pt>
                <c:pt idx="413">
                  <c:v>-17.9380190043879</c:v>
                </c:pt>
                <c:pt idx="414">
                  <c:v>-18.081214833647</c:v>
                </c:pt>
                <c:pt idx="415">
                  <c:v>-18.222532157373</c:v>
                </c:pt>
                <c:pt idx="416">
                  <c:v>-18.3619362144793</c:v>
                </c:pt>
                <c:pt idx="417">
                  <c:v>-18.4993934286742</c:v>
                </c:pt>
                <c:pt idx="418">
                  <c:v>-18.6348715344281</c:v>
                </c:pt>
                <c:pt idx="419">
                  <c:v>-18.7683397033883</c:v>
                </c:pt>
                <c:pt idx="420">
                  <c:v>-18.8997686706107</c:v>
                </c:pt>
                <c:pt idx="421">
                  <c:v>-19.0291308599634</c:v>
                </c:pt>
                <c:pt idx="422">
                  <c:v>-19.1564005080496</c:v>
                </c:pt>
                <c:pt idx="423">
                  <c:v>-19.281553786006</c:v>
                </c:pt>
                <c:pt idx="424">
                  <c:v>-19.4045689185365</c:v>
                </c:pt>
                <c:pt idx="425">
                  <c:v>-19.5254262995763</c:v>
                </c:pt>
                <c:pt idx="426">
                  <c:v>-19.6441086040012</c:v>
                </c:pt>
                <c:pt idx="427">
                  <c:v>-19.7606008948561</c:v>
                </c:pt>
                <c:pt idx="428">
                  <c:v>-19.8748907256194</c:v>
                </c:pt>
                <c:pt idx="429">
                  <c:v>-19.986968237095</c:v>
                </c:pt>
                <c:pt idx="430">
                  <c:v>-20.0968262485928</c:v>
                </c:pt>
                <c:pt idx="431">
                  <c:v>-20.2044603431522</c:v>
                </c:pt>
                <c:pt idx="432">
                  <c:v>-20.3098689466489</c:v>
                </c:pt>
                <c:pt idx="433">
                  <c:v>-20.4130534007381</c:v>
                </c:pt>
                <c:pt idx="434">
                  <c:v>-20.5140180296875</c:v>
                </c:pt>
                <c:pt idx="435">
                  <c:v>-20.6127702012792</c:v>
                </c:pt>
                <c:pt idx="436">
                  <c:v>-20.7093203820714</c:v>
                </c:pt>
                <c:pt idx="437">
                  <c:v>-20.8036821874422</c:v>
                </c:pt>
                <c:pt idx="438">
                  <c:v>-20.8958724269564</c:v>
                </c:pt>
                <c:pt idx="439">
                  <c:v>-20.9859111457309</c:v>
                </c:pt>
                <c:pt idx="440">
                  <c:v>-21.0738216625896</c:v>
                </c:pt>
                <c:pt idx="441">
                  <c:v>-21.1596306059307</c:v>
                </c:pt>
                <c:pt idx="442">
                  <c:v>-21.2433679483418</c:v>
                </c:pt>
                <c:pt idx="443">
                  <c:v>-21.3250670411135</c:v>
                </c:pt>
                <c:pt idx="444">
                  <c:v>-21.4047646499121</c:v>
                </c:pt>
                <c:pt idx="445">
                  <c:v>-21.4825009929671</c:v>
                </c:pt>
                <c:pt idx="446">
                  <c:v>-21.5583197832229</c:v>
                </c:pt>
                <c:pt idx="447">
                  <c:v>-21.6322682759822</c:v>
                </c:pt>
                <c:pt idx="448">
                  <c:v>-21.7043973236407</c:v>
                </c:pt>
                <c:pt idx="449">
                  <c:v>-21.7747614391653</c:v>
                </c:pt>
                <c:pt idx="450">
                  <c:v>-21.8434188700137</c:v>
                </c:pt>
                <c:pt idx="451">
                  <c:v>-21.9104316842186</c:v>
                </c:pt>
                <c:pt idx="452">
                  <c:v>-21.9758658703708</c:v>
                </c:pt>
                <c:pt idx="453">
                  <c:v>-22.0397914532254</c:v>
                </c:pt>
                <c:pt idx="454">
                  <c:v>-22.102282626623</c:v>
                </c:pt>
                <c:pt idx="455">
                  <c:v>-22.1634179053649</c:v>
                </c:pt>
                <c:pt idx="456">
                  <c:v>-22.2232802975938</c:v>
                </c:pt>
                <c:pt idx="457">
                  <c:v>-22.2819574991163</c:v>
                </c:pt>
                <c:pt idx="458">
                  <c:v>-22.3395421109488</c:v>
                </c:pt>
                <c:pt idx="459">
                  <c:v>-22.3961318811685</c:v>
                </c:pt>
                <c:pt idx="460">
                  <c:v>-22.4518299719051</c:v>
                </c:pt>
                <c:pt idx="461">
                  <c:v>-22.506745251998</c:v>
                </c:pt>
                <c:pt idx="462">
                  <c:v>-22.5609926154721</c:v>
                </c:pt>
                <c:pt idx="463">
                  <c:v>-22.6146933255297</c:v>
                </c:pt>
                <c:pt idx="464">
                  <c:v>-22.6679753832178</c:v>
                </c:pt>
                <c:pt idx="465">
                  <c:v>-22.7209739192879</c:v>
                </c:pt>
                <c:pt idx="466">
                  <c:v>-22.773831607015</c:v>
                </c:pt>
                <c:pt idx="467">
                  <c:v>-22.8266990928637</c:v>
                </c:pt>
                <c:pt idx="468">
                  <c:v>-22.8797354408823</c:v>
                </c:pt>
                <c:pt idx="469">
                  <c:v>-22.9331085855502</c:v>
                </c:pt>
                <c:pt idx="470">
                  <c:v>-22.9869957864971</c:v>
                </c:pt>
                <c:pt idx="471">
                  <c:v>-23.0415840770565</c:v>
                </c:pt>
                <c:pt idx="472">
                  <c:v>-23.0970706970051</c:v>
                </c:pt>
                <c:pt idx="473">
                  <c:v>-23.1536634980923</c:v>
                </c:pt>
                <c:pt idx="474">
                  <c:v>-23.2115813090971</c:v>
                </c:pt>
                <c:pt idx="475">
                  <c:v>-23.2710542452017</c:v>
                </c:pt>
                <c:pt idx="476">
                  <c:v>-23.3323239444828</c:v>
                </c:pt>
                <c:pt idx="477">
                  <c:v>-23.3956437123761</c:v>
                </c:pt>
                <c:pt idx="478">
                  <c:v>-23.4612785531372</c:v>
                </c:pt>
                <c:pt idx="479">
                  <c:v>-23.5295050657287</c:v>
                </c:pt>
                <c:pt idx="480">
                  <c:v>-23.6006111803377</c:v>
                </c:pt>
                <c:pt idx="481">
                  <c:v>-23.6748957110208</c:v>
                </c:pt>
                <c:pt idx="482">
                  <c:v>-23.7526676999754</c:v>
                </c:pt>
                <c:pt idx="483">
                  <c:v>-23.8342455298179</c:v>
                </c:pt>
                <c:pt idx="484">
                  <c:v>-23.9199557822186</c:v>
                </c:pt>
                <c:pt idx="485">
                  <c:v>-24.0101318244748</c:v>
                </c:pt>
                <c:pt idx="486">
                  <c:v>-24.1051121102555</c:v>
                </c:pt>
                <c:pt idx="487">
                  <c:v>-24.205238186937</c:v>
                </c:pt>
                <c:pt idx="488">
                  <c:v>-24.3108524097018</c:v>
                </c:pt>
                <c:pt idx="489">
                  <c:v>-24.422295371839</c:v>
                </c:pt>
                <c:pt idx="490">
                  <c:v>-24.5399030713</c:v>
                </c:pt>
                <c:pt idx="491">
                  <c:v>-24.664003845201</c:v>
                </c:pt>
                <c:pt idx="492">
                  <c:v>-24.7949151162054</c:v>
                </c:pt>
                <c:pt idx="493">
                  <c:v>-24.9329400069473</c:v>
                </c:pt>
                <c:pt idx="494">
                  <c:v>-25.0783638901889</c:v>
                </c:pt>
                <c:pt idx="495">
                  <c:v>-25.2314509524392</c:v>
                </c:pt>
                <c:pt idx="496">
                  <c:v>-25.3924408564973</c:v>
                </c:pt>
                <c:pt idx="497">
                  <c:v>-25.561545593035</c:v>
                </c:pt>
                <c:pt idx="498">
                  <c:v>-25.7389466122612</c:v>
                </c:pt>
                <c:pt idx="499">
                  <c:v>-25.9247923234573</c:v>
                </c:pt>
                <c:pt idx="500">
                  <c:v>-26.1191960425411</c:v>
                </c:pt>
                <c:pt idx="501">
                  <c:v>-26.3222344559427</c:v>
                </c:pt>
                <c:pt idx="502">
                  <c:v>-26.5339466534084</c:v>
                </c:pt>
                <c:pt idx="503">
                  <c:v>-26.7543337636449</c:v>
                </c:pt>
                <c:pt idx="504">
                  <c:v>-26.9833592060309</c:v>
                </c:pt>
                <c:pt idx="505">
                  <c:v>-27.2209495501363</c:v>
                </c:pt>
                <c:pt idx="506">
                  <c:v>-27.4669959537926</c:v>
                </c:pt>
                <c:pt idx="507">
                  <c:v>-27.7213561311862</c:v>
                </c:pt>
                <c:pt idx="508">
                  <c:v>-27.9838567859739</c:v>
                </c:pt>
                <c:pt idx="509">
                  <c:v>-28.2542964315834</c:v>
                </c:pt>
                <c:pt idx="510">
                  <c:v>-28.5324485121977</c:v>
                </c:pt>
                <c:pt idx="511">
                  <c:v>-28.81806473363</c:v>
                </c:pt>
                <c:pt idx="512">
                  <c:v>-29.1108785132532</c:v>
                </c:pt>
                <c:pt idx="513">
                  <c:v>-29.4106084619674</c:v>
                </c:pt>
                <c:pt idx="514">
                  <c:v>-29.7169618182482</c:v>
                </c:pt>
                <c:pt idx="515">
                  <c:v>-30.0296377638748</c:v>
                </c:pt>
                <c:pt idx="516">
                  <c:v>-30.3483305621848</c:v>
                </c:pt>
                <c:pt idx="517">
                  <c:v>-30.6727324718171</c:v>
                </c:pt>
                <c:pt idx="518">
                  <c:v>-31.0025364012076</c:v>
                </c:pt>
                <c:pt idx="519">
                  <c:v>-31.3374382809106</c:v>
                </c:pt>
                <c:pt idx="520">
                  <c:v>-31.6771391417159</c:v>
                </c:pt>
                <c:pt idx="521">
                  <c:v>-32.0213468961268</c:v>
                </c:pt>
                <c:pt idx="522">
                  <c:v>-32.3697778288816</c:v>
                </c:pt>
                <c:pt idx="523">
                  <c:v>-32.7221578087621</c:v>
                </c:pt>
                <c:pt idx="524">
                  <c:v>-33.0782232389265</c:v>
                </c:pt>
                <c:pt idx="525">
                  <c:v>-33.4377217665723</c:v>
                </c:pt>
                <c:pt idx="526">
                  <c:v>-33.8004127749734</c:v>
                </c:pt>
                <c:pt idx="527">
                  <c:v>-34.1660676820731</c:v>
                </c:pt>
                <c:pt idx="528">
                  <c:v>-34.5344700699975</c:v>
                </c:pt>
                <c:pt idx="529">
                  <c:v>-34.905415669312</c:v>
                </c:pt>
                <c:pt idx="530">
                  <c:v>-35.2787122207292</c:v>
                </c:pt>
                <c:pt idx="531">
                  <c:v>-35.6541792354646</c:v>
                </c:pt>
                <c:pt idx="532">
                  <c:v>-36.0316476736633</c:v>
                </c:pt>
                <c:pt idx="533">
                  <c:v>-36.4109595584079</c:v>
                </c:pt>
                <c:pt idx="534">
                  <c:v>-36.7919675408462</c:v>
                </c:pt>
                <c:pt idx="535">
                  <c:v>-37.1745344300383</c:v>
                </c:pt>
                <c:pt idx="536">
                  <c:v>-37.5585326992526</c:v>
                </c:pt>
                <c:pt idx="537">
                  <c:v>-37.9438439786934</c:v>
                </c:pt>
                <c:pt idx="538">
                  <c:v>-38.3303585430185</c:v>
                </c:pt>
                <c:pt idx="539">
                  <c:v>-38.7179748005599</c:v>
                </c:pt>
                <c:pt idx="540">
                  <c:v>-39.1065987898358</c:v>
                </c:pt>
                <c:pt idx="541">
                  <c:v>-39.4961436878113</c:v>
                </c:pt>
              </c:numCache>
            </c:numRef>
          </c:yVal>
          <c:smooth val="1"/>
        </c:ser>
        <c:axId val="4335056"/>
        <c:axId val="32214685"/>
      </c:scatterChart>
      <c:scatterChart>
        <c:scatterStyle val="line"/>
        <c:varyColors val="0"/>
        <c:ser>
          <c:idx val="1"/>
          <c:order val="1"/>
          <c:tx>
            <c:strRef>
              <c:f>"Phase (deg)"</c:f>
              <c:strCache>
                <c:ptCount val="1"/>
                <c:pt idx="0">
                  <c:v>Phase (deg)</c:v>
                </c:pt>
              </c:strCache>
            </c:strRef>
          </c:tx>
          <c:spPr>
            <a:solidFill>
              <a:srgbClr val="be4b48"/>
            </a:solidFill>
            <a:ln w="28440">
              <a:solidFill>
                <a:srgbClr val="be4b48"/>
              </a:solidFill>
              <a:round/>
            </a:ln>
          </c:spPr>
          <c:marker>
            <c:symbol val="none"/>
          </c:marker>
          <c:dLbls>
            <c:txPr>
              <a:bodyPr wrap="square"/>
              <a:lstStyle/>
              <a:p>
                <a:pPr>
                  <a:defRPr b="0" sz="1000" spc="-1" strike="noStrike">
                    <a:solidFill>
                      <a:srgbClr val="000000"/>
                    </a:solidFill>
                    <a:latin typeface="Calibri"/>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xVal>
            <c:numRef>
              <c:f>Loop_Modeling!$O$19:$O$560</c:f>
              <c:numCache>
                <c:formatCode>General</c:formatCode>
                <c:ptCount val="542"/>
                <c:pt idx="0">
                  <c:v>10.2329299228075</c:v>
                </c:pt>
                <c:pt idx="1">
                  <c:v>10.471285480509</c:v>
                </c:pt>
                <c:pt idx="2">
                  <c:v>10.7151930523761</c:v>
                </c:pt>
                <c:pt idx="3">
                  <c:v>10.9647819614319</c:v>
                </c:pt>
                <c:pt idx="4">
                  <c:v>11.2201845430196</c:v>
                </c:pt>
                <c:pt idx="5">
                  <c:v>11.4815362149688</c:v>
                </c:pt>
                <c:pt idx="6">
                  <c:v>11.7489755493953</c:v>
                </c:pt>
                <c:pt idx="7">
                  <c:v>12.0226443461741</c:v>
                </c:pt>
                <c:pt idx="8">
                  <c:v>12.3026877081238</c:v>
                </c:pt>
                <c:pt idx="9">
                  <c:v>12.5892541179417</c:v>
                </c:pt>
                <c:pt idx="10">
                  <c:v>12.8824955169313</c:v>
                </c:pt>
                <c:pt idx="11">
                  <c:v>13.1825673855641</c:v>
                </c:pt>
                <c:pt idx="12">
                  <c:v>13.4896288259165</c:v>
                </c:pt>
                <c:pt idx="13">
                  <c:v>13.8038426460289</c:v>
                </c:pt>
                <c:pt idx="14">
                  <c:v>14.1253754462275</c:v>
                </c:pt>
                <c:pt idx="15">
                  <c:v>14.4543977074593</c:v>
                </c:pt>
                <c:pt idx="16">
                  <c:v>14.7910838816821</c:v>
                </c:pt>
                <c:pt idx="17">
                  <c:v>15.1356124843621</c:v>
                </c:pt>
                <c:pt idx="18">
                  <c:v>15.4881661891248</c:v>
                </c:pt>
                <c:pt idx="19">
                  <c:v>15.8489319246111</c:v>
                </c:pt>
                <c:pt idx="20">
                  <c:v>16.2181009735893</c:v>
                </c:pt>
                <c:pt idx="21">
                  <c:v>16.5958690743756</c:v>
                </c:pt>
                <c:pt idx="22">
                  <c:v>16.9824365246174</c:v>
                </c:pt>
                <c:pt idx="23">
                  <c:v>17.3780082874938</c:v>
                </c:pt>
                <c:pt idx="24">
                  <c:v>17.7827941003892</c:v>
                </c:pt>
                <c:pt idx="25">
                  <c:v>18.1970085860998</c:v>
                </c:pt>
                <c:pt idx="26">
                  <c:v>18.6208713666287</c:v>
                </c:pt>
                <c:pt idx="27">
                  <c:v>19.0546071796325</c:v>
                </c:pt>
                <c:pt idx="28">
                  <c:v>19.4984459975805</c:v>
                </c:pt>
                <c:pt idx="29">
                  <c:v>19.9526231496888</c:v>
                </c:pt>
                <c:pt idx="30">
                  <c:v>20.4173794466953</c:v>
                </c:pt>
                <c:pt idx="31">
                  <c:v>20.8929613085404</c:v>
                </c:pt>
                <c:pt idx="32">
                  <c:v>21.3796208950223</c:v>
                </c:pt>
                <c:pt idx="33">
                  <c:v>21.8776162394955</c:v>
                </c:pt>
                <c:pt idx="34">
                  <c:v>22.3872113856834</c:v>
                </c:pt>
                <c:pt idx="35">
                  <c:v>22.9086765276777</c:v>
                </c:pt>
                <c:pt idx="36">
                  <c:v>23.4422881531992</c:v>
                </c:pt>
                <c:pt idx="37">
                  <c:v>23.9883291901949</c:v>
                </c:pt>
                <c:pt idx="38">
                  <c:v>24.5470891568503</c:v>
                </c:pt>
                <c:pt idx="39">
                  <c:v>25.1188643150958</c:v>
                </c:pt>
                <c:pt idx="40">
                  <c:v>25.7039578276886</c:v>
                </c:pt>
                <c:pt idx="41">
                  <c:v>26.3026799189538</c:v>
                </c:pt>
                <c:pt idx="42">
                  <c:v>26.9153480392692</c:v>
                </c:pt>
                <c:pt idx="43">
                  <c:v>27.5422870333817</c:v>
                </c:pt>
                <c:pt idx="44">
                  <c:v>28.1838293126445</c:v>
                </c:pt>
                <c:pt idx="45">
                  <c:v>28.8403150312661</c:v>
                </c:pt>
                <c:pt idx="46">
                  <c:v>29.5120922666639</c:v>
                </c:pt>
                <c:pt idx="47">
                  <c:v>30.1995172040202</c:v>
                </c:pt>
                <c:pt idx="48">
                  <c:v>30.9029543251359</c:v>
                </c:pt>
                <c:pt idx="49">
                  <c:v>31.6227766016838</c:v>
                </c:pt>
                <c:pt idx="50">
                  <c:v>32.3593656929628</c:v>
                </c:pt>
                <c:pt idx="51">
                  <c:v>33.1131121482591</c:v>
                </c:pt>
                <c:pt idx="52">
                  <c:v>33.8844156139203</c:v>
                </c:pt>
                <c:pt idx="53">
                  <c:v>34.6736850452532</c:v>
                </c:pt>
                <c:pt idx="54">
                  <c:v>35.4813389233576</c:v>
                </c:pt>
                <c:pt idx="55">
                  <c:v>36.3078054770101</c:v>
                </c:pt>
                <c:pt idx="56">
                  <c:v>37.1535229097172</c:v>
                </c:pt>
                <c:pt idx="57">
                  <c:v>38.0189396320561</c:v>
                </c:pt>
                <c:pt idx="58">
                  <c:v>38.904514499428</c:v>
                </c:pt>
                <c:pt idx="59">
                  <c:v>39.8107170553497</c:v>
                </c:pt>
                <c:pt idx="60">
                  <c:v>40.7380277804113</c:v>
                </c:pt>
                <c:pt idx="61">
                  <c:v>41.6869383470336</c:v>
                </c:pt>
                <c:pt idx="62">
                  <c:v>42.6579518801593</c:v>
                </c:pt>
                <c:pt idx="63">
                  <c:v>43.6515832240166</c:v>
                </c:pt>
                <c:pt idx="64">
                  <c:v>44.6683592150963</c:v>
                </c:pt>
                <c:pt idx="65">
                  <c:v>45.7088189614875</c:v>
                </c:pt>
                <c:pt idx="66">
                  <c:v>46.7735141287198</c:v>
                </c:pt>
                <c:pt idx="67">
                  <c:v>47.8630092322639</c:v>
                </c:pt>
                <c:pt idx="68">
                  <c:v>48.9778819368446</c:v>
                </c:pt>
                <c:pt idx="69">
                  <c:v>50.1187233627272</c:v>
                </c:pt>
                <c:pt idx="70">
                  <c:v>51.2861383991365</c:v>
                </c:pt>
                <c:pt idx="71">
                  <c:v>52.4807460249773</c:v>
                </c:pt>
                <c:pt idx="72">
                  <c:v>53.7031796370253</c:v>
                </c:pt>
                <c:pt idx="73">
                  <c:v>54.9540873857625</c:v>
                </c:pt>
                <c:pt idx="74">
                  <c:v>56.2341325190349</c:v>
                </c:pt>
                <c:pt idx="75">
                  <c:v>57.5439937337157</c:v>
                </c:pt>
                <c:pt idx="76">
                  <c:v>58.8843655355589</c:v>
                </c:pt>
                <c:pt idx="77">
                  <c:v>60.2559586074358</c:v>
                </c:pt>
                <c:pt idx="78">
                  <c:v>61.6595001861482</c:v>
                </c:pt>
                <c:pt idx="79">
                  <c:v>63.0957344480193</c:v>
                </c:pt>
                <c:pt idx="80">
                  <c:v>64.5654229034656</c:v>
                </c:pt>
                <c:pt idx="81">
                  <c:v>66.0693448007596</c:v>
                </c:pt>
                <c:pt idx="82">
                  <c:v>67.6082975391982</c:v>
                </c:pt>
                <c:pt idx="83">
                  <c:v>69.1830970918936</c:v>
                </c:pt>
                <c:pt idx="84">
                  <c:v>70.7945784384138</c:v>
                </c:pt>
                <c:pt idx="85">
                  <c:v>72.443596007499</c:v>
                </c:pt>
                <c:pt idx="86">
                  <c:v>74.1310241300918</c:v>
                </c:pt>
                <c:pt idx="87">
                  <c:v>75.8577575029184</c:v>
                </c:pt>
                <c:pt idx="88">
                  <c:v>77.6247116628692</c:v>
                </c:pt>
                <c:pt idx="89">
                  <c:v>79.4328234724281</c:v>
                </c:pt>
                <c:pt idx="90">
                  <c:v>81.28305161641</c:v>
                </c:pt>
                <c:pt idx="91">
                  <c:v>83.1763771102671</c:v>
                </c:pt>
                <c:pt idx="92">
                  <c:v>85.1138038202377</c:v>
                </c:pt>
                <c:pt idx="93">
                  <c:v>87.0963589956081</c:v>
                </c:pt>
                <c:pt idx="94">
                  <c:v>89.1250938133745</c:v>
                </c:pt>
                <c:pt idx="95">
                  <c:v>91.201083935591</c:v>
                </c:pt>
                <c:pt idx="96">
                  <c:v>93.3254300796991</c:v>
                </c:pt>
                <c:pt idx="97">
                  <c:v>95.4992586021436</c:v>
                </c:pt>
                <c:pt idx="98">
                  <c:v>97.7237220955811</c:v>
                </c:pt>
                <c:pt idx="99">
                  <c:v>100</c:v>
                </c:pt>
                <c:pt idx="100">
                  <c:v>102.329299228075</c:v>
                </c:pt>
                <c:pt idx="101">
                  <c:v>104.71285480509</c:v>
                </c:pt>
                <c:pt idx="102">
                  <c:v>107.151930523761</c:v>
                </c:pt>
                <c:pt idx="103">
                  <c:v>109.647819614319</c:v>
                </c:pt>
                <c:pt idx="104">
                  <c:v>112.201845430196</c:v>
                </c:pt>
                <c:pt idx="105">
                  <c:v>114.815362149688</c:v>
                </c:pt>
                <c:pt idx="106">
                  <c:v>117.489755493953</c:v>
                </c:pt>
                <c:pt idx="107">
                  <c:v>120.226443461741</c:v>
                </c:pt>
                <c:pt idx="108">
                  <c:v>123.026877081238</c:v>
                </c:pt>
                <c:pt idx="109">
                  <c:v>125.892541179417</c:v>
                </c:pt>
                <c:pt idx="110">
                  <c:v>128.824955169313</c:v>
                </c:pt>
                <c:pt idx="111">
                  <c:v>131.825673855641</c:v>
                </c:pt>
                <c:pt idx="112">
                  <c:v>134.896288259165</c:v>
                </c:pt>
                <c:pt idx="113">
                  <c:v>138.038426460289</c:v>
                </c:pt>
                <c:pt idx="114">
                  <c:v>141.253754462275</c:v>
                </c:pt>
                <c:pt idx="115">
                  <c:v>144.543977074593</c:v>
                </c:pt>
                <c:pt idx="116">
                  <c:v>147.910838816821</c:v>
                </c:pt>
                <c:pt idx="117">
                  <c:v>151.356124843621</c:v>
                </c:pt>
                <c:pt idx="118">
                  <c:v>154.881661891248</c:v>
                </c:pt>
                <c:pt idx="119">
                  <c:v>158.489319246111</c:v>
                </c:pt>
                <c:pt idx="120">
                  <c:v>162.181009735893</c:v>
                </c:pt>
                <c:pt idx="121">
                  <c:v>165.958690743756</c:v>
                </c:pt>
                <c:pt idx="122">
                  <c:v>169.824365246174</c:v>
                </c:pt>
                <c:pt idx="123">
                  <c:v>173.780082874938</c:v>
                </c:pt>
                <c:pt idx="124">
                  <c:v>177.827941003892</c:v>
                </c:pt>
                <c:pt idx="125">
                  <c:v>181.970085860998</c:v>
                </c:pt>
                <c:pt idx="126">
                  <c:v>186.208713666287</c:v>
                </c:pt>
                <c:pt idx="127">
                  <c:v>190.546071796325</c:v>
                </c:pt>
                <c:pt idx="128">
                  <c:v>194.984459975805</c:v>
                </c:pt>
                <c:pt idx="129">
                  <c:v>199.526231496888</c:v>
                </c:pt>
                <c:pt idx="130">
                  <c:v>204.173794466953</c:v>
                </c:pt>
                <c:pt idx="131">
                  <c:v>208.929613085404</c:v>
                </c:pt>
                <c:pt idx="132">
                  <c:v>213.796208950223</c:v>
                </c:pt>
                <c:pt idx="133">
                  <c:v>218.776162394955</c:v>
                </c:pt>
                <c:pt idx="134">
                  <c:v>223.872113856834</c:v>
                </c:pt>
                <c:pt idx="135">
                  <c:v>229.086765276777</c:v>
                </c:pt>
                <c:pt idx="136">
                  <c:v>234.422881531992</c:v>
                </c:pt>
                <c:pt idx="137">
                  <c:v>239.883291901949</c:v>
                </c:pt>
                <c:pt idx="138">
                  <c:v>245.470891568503</c:v>
                </c:pt>
                <c:pt idx="139">
                  <c:v>251.188643150958</c:v>
                </c:pt>
                <c:pt idx="140">
                  <c:v>257.039578276886</c:v>
                </c:pt>
                <c:pt idx="141">
                  <c:v>263.026799189538</c:v>
                </c:pt>
                <c:pt idx="142">
                  <c:v>269.153480392692</c:v>
                </c:pt>
                <c:pt idx="143">
                  <c:v>275.422870333817</c:v>
                </c:pt>
                <c:pt idx="144">
                  <c:v>281.838293126446</c:v>
                </c:pt>
                <c:pt idx="145">
                  <c:v>288.403150312661</c:v>
                </c:pt>
                <c:pt idx="146">
                  <c:v>295.120922666638</c:v>
                </c:pt>
                <c:pt idx="147">
                  <c:v>301.995172040202</c:v>
                </c:pt>
                <c:pt idx="148">
                  <c:v>309.029543251359</c:v>
                </c:pt>
                <c:pt idx="149">
                  <c:v>316.227766016838</c:v>
                </c:pt>
                <c:pt idx="150">
                  <c:v>323.593656929628</c:v>
                </c:pt>
                <c:pt idx="151">
                  <c:v>331.131121482591</c:v>
                </c:pt>
                <c:pt idx="152">
                  <c:v>338.844156139203</c:v>
                </c:pt>
                <c:pt idx="153">
                  <c:v>346.736850452532</c:v>
                </c:pt>
                <c:pt idx="154">
                  <c:v>354.813389233575</c:v>
                </c:pt>
                <c:pt idx="155">
                  <c:v>363.078054770101</c:v>
                </c:pt>
                <c:pt idx="156">
                  <c:v>371.535229097172</c:v>
                </c:pt>
                <c:pt idx="157">
                  <c:v>380.189396320561</c:v>
                </c:pt>
                <c:pt idx="158">
                  <c:v>389.04514499428</c:v>
                </c:pt>
                <c:pt idx="159">
                  <c:v>398.107170553497</c:v>
                </c:pt>
                <c:pt idx="160">
                  <c:v>407.380277804113</c:v>
                </c:pt>
                <c:pt idx="161">
                  <c:v>416.869383470336</c:v>
                </c:pt>
                <c:pt idx="162">
                  <c:v>426.579518801593</c:v>
                </c:pt>
                <c:pt idx="163">
                  <c:v>436.515832240166</c:v>
                </c:pt>
                <c:pt idx="164">
                  <c:v>446.683592150963</c:v>
                </c:pt>
                <c:pt idx="165">
                  <c:v>457.088189614875</c:v>
                </c:pt>
                <c:pt idx="166">
                  <c:v>467.735141287198</c:v>
                </c:pt>
                <c:pt idx="167">
                  <c:v>478.630092322639</c:v>
                </c:pt>
                <c:pt idx="168">
                  <c:v>489.778819368446</c:v>
                </c:pt>
                <c:pt idx="169">
                  <c:v>501.187233627272</c:v>
                </c:pt>
                <c:pt idx="170">
                  <c:v>512.861383991365</c:v>
                </c:pt>
                <c:pt idx="171">
                  <c:v>524.807460249772</c:v>
                </c:pt>
                <c:pt idx="172">
                  <c:v>537.031796370253</c:v>
                </c:pt>
                <c:pt idx="173">
                  <c:v>549.540873857625</c:v>
                </c:pt>
                <c:pt idx="174">
                  <c:v>562.341325190349</c:v>
                </c:pt>
                <c:pt idx="175">
                  <c:v>575.439937337157</c:v>
                </c:pt>
                <c:pt idx="176">
                  <c:v>588.843655355589</c:v>
                </c:pt>
                <c:pt idx="177">
                  <c:v>602.559586074358</c:v>
                </c:pt>
                <c:pt idx="178">
                  <c:v>616.595001861482</c:v>
                </c:pt>
                <c:pt idx="179">
                  <c:v>630.957344480193</c:v>
                </c:pt>
                <c:pt idx="180">
                  <c:v>645.654229034656</c:v>
                </c:pt>
                <c:pt idx="181">
                  <c:v>660.693448007596</c:v>
                </c:pt>
                <c:pt idx="182">
                  <c:v>676.082975391982</c:v>
                </c:pt>
                <c:pt idx="183">
                  <c:v>691.830970918936</c:v>
                </c:pt>
                <c:pt idx="184">
                  <c:v>707.945784384138</c:v>
                </c:pt>
                <c:pt idx="185">
                  <c:v>724.43596007499</c:v>
                </c:pt>
                <c:pt idx="186">
                  <c:v>741.310241300918</c:v>
                </c:pt>
                <c:pt idx="187">
                  <c:v>758.577575029184</c:v>
                </c:pt>
                <c:pt idx="188">
                  <c:v>776.247116628692</c:v>
                </c:pt>
                <c:pt idx="189">
                  <c:v>794.328234724281</c:v>
                </c:pt>
                <c:pt idx="190">
                  <c:v>812.8305161641</c:v>
                </c:pt>
                <c:pt idx="191">
                  <c:v>831.763771102671</c:v>
                </c:pt>
                <c:pt idx="192">
                  <c:v>851.138038202377</c:v>
                </c:pt>
                <c:pt idx="193">
                  <c:v>870.963589956081</c:v>
                </c:pt>
                <c:pt idx="194">
                  <c:v>891.250938133746</c:v>
                </c:pt>
                <c:pt idx="195">
                  <c:v>912.01083935591</c:v>
                </c:pt>
                <c:pt idx="196">
                  <c:v>933.254300796991</c:v>
                </c:pt>
                <c:pt idx="197">
                  <c:v>954.992586021436</c:v>
                </c:pt>
                <c:pt idx="198">
                  <c:v>977.237220955811</c:v>
                </c:pt>
                <c:pt idx="199">
                  <c:v>1000</c:v>
                </c:pt>
                <c:pt idx="200">
                  <c:v>1023.29299228075</c:v>
                </c:pt>
                <c:pt idx="201">
                  <c:v>1047.1285480509</c:v>
                </c:pt>
                <c:pt idx="202">
                  <c:v>1071.51930523761</c:v>
                </c:pt>
                <c:pt idx="203">
                  <c:v>1096.47819614319</c:v>
                </c:pt>
                <c:pt idx="204">
                  <c:v>1122.01845430196</c:v>
                </c:pt>
                <c:pt idx="205">
                  <c:v>1148.15362149688</c:v>
                </c:pt>
                <c:pt idx="206">
                  <c:v>1174.89755493953</c:v>
                </c:pt>
                <c:pt idx="207">
                  <c:v>1202.26443461741</c:v>
                </c:pt>
                <c:pt idx="208">
                  <c:v>1230.26877081238</c:v>
                </c:pt>
                <c:pt idx="209">
                  <c:v>1258.92541179417</c:v>
                </c:pt>
                <c:pt idx="210">
                  <c:v>1288.24955169313</c:v>
                </c:pt>
                <c:pt idx="211">
                  <c:v>1318.25673855641</c:v>
                </c:pt>
                <c:pt idx="212">
                  <c:v>1348.96288259165</c:v>
                </c:pt>
                <c:pt idx="213">
                  <c:v>1380.38426460289</c:v>
                </c:pt>
                <c:pt idx="214">
                  <c:v>1412.53754462275</c:v>
                </c:pt>
                <c:pt idx="215">
                  <c:v>1445.43977074593</c:v>
                </c:pt>
                <c:pt idx="216">
                  <c:v>1479.10838816821</c:v>
                </c:pt>
                <c:pt idx="217">
                  <c:v>1513.56124843621</c:v>
                </c:pt>
                <c:pt idx="218">
                  <c:v>1548.81661891248</c:v>
                </c:pt>
                <c:pt idx="219">
                  <c:v>1584.89319246111</c:v>
                </c:pt>
                <c:pt idx="220">
                  <c:v>1621.81009735893</c:v>
                </c:pt>
                <c:pt idx="221">
                  <c:v>1659.58690743756</c:v>
                </c:pt>
                <c:pt idx="222">
                  <c:v>1698.24365246174</c:v>
                </c:pt>
                <c:pt idx="223">
                  <c:v>1737.80082874938</c:v>
                </c:pt>
                <c:pt idx="224">
                  <c:v>1778.27941003892</c:v>
                </c:pt>
                <c:pt idx="225">
                  <c:v>1819.70085860998</c:v>
                </c:pt>
                <c:pt idx="226">
                  <c:v>1862.08713666287</c:v>
                </c:pt>
                <c:pt idx="227">
                  <c:v>1905.46071796325</c:v>
                </c:pt>
                <c:pt idx="228">
                  <c:v>1949.84459975805</c:v>
                </c:pt>
                <c:pt idx="229">
                  <c:v>1995.26231496888</c:v>
                </c:pt>
                <c:pt idx="230">
                  <c:v>2041.73794466953</c:v>
                </c:pt>
                <c:pt idx="231">
                  <c:v>2089.29613085404</c:v>
                </c:pt>
                <c:pt idx="232">
                  <c:v>2137.96208950223</c:v>
                </c:pt>
                <c:pt idx="233">
                  <c:v>2187.76162394955</c:v>
                </c:pt>
                <c:pt idx="234">
                  <c:v>2238.72113856834</c:v>
                </c:pt>
                <c:pt idx="235">
                  <c:v>2290.86765276777</c:v>
                </c:pt>
                <c:pt idx="236">
                  <c:v>2344.22881531992</c:v>
                </c:pt>
                <c:pt idx="237">
                  <c:v>2398.83291901949</c:v>
                </c:pt>
                <c:pt idx="238">
                  <c:v>2454.70891568503</c:v>
                </c:pt>
                <c:pt idx="239">
                  <c:v>2511.88643150958</c:v>
                </c:pt>
                <c:pt idx="240">
                  <c:v>2570.39578276886</c:v>
                </c:pt>
                <c:pt idx="241">
                  <c:v>2630.26799189538</c:v>
                </c:pt>
                <c:pt idx="242">
                  <c:v>2691.53480392692</c:v>
                </c:pt>
                <c:pt idx="243">
                  <c:v>2754.22870333817</c:v>
                </c:pt>
                <c:pt idx="244">
                  <c:v>2818.38293126446</c:v>
                </c:pt>
                <c:pt idx="245">
                  <c:v>2884.03150312661</c:v>
                </c:pt>
                <c:pt idx="246">
                  <c:v>2951.20922666638</c:v>
                </c:pt>
                <c:pt idx="247">
                  <c:v>3019.95172040202</c:v>
                </c:pt>
                <c:pt idx="248">
                  <c:v>3090.29543251359</c:v>
                </c:pt>
                <c:pt idx="249">
                  <c:v>3162.27766016838</c:v>
                </c:pt>
                <c:pt idx="250">
                  <c:v>3235.93656929628</c:v>
                </c:pt>
                <c:pt idx="251">
                  <c:v>3311.31121482591</c:v>
                </c:pt>
                <c:pt idx="252">
                  <c:v>3388.44156139203</c:v>
                </c:pt>
                <c:pt idx="253">
                  <c:v>3467.36850452532</c:v>
                </c:pt>
                <c:pt idx="254">
                  <c:v>3548.13389233575</c:v>
                </c:pt>
                <c:pt idx="255">
                  <c:v>3630.78054770101</c:v>
                </c:pt>
                <c:pt idx="256">
                  <c:v>3715.35229097172</c:v>
                </c:pt>
                <c:pt idx="257">
                  <c:v>3801.89396320561</c:v>
                </c:pt>
                <c:pt idx="258">
                  <c:v>3890.4514499428</c:v>
                </c:pt>
                <c:pt idx="259">
                  <c:v>3981.07170553497</c:v>
                </c:pt>
                <c:pt idx="260">
                  <c:v>4073.80277804113</c:v>
                </c:pt>
                <c:pt idx="261">
                  <c:v>4168.69383470336</c:v>
                </c:pt>
                <c:pt idx="262">
                  <c:v>4265.79518801593</c:v>
                </c:pt>
                <c:pt idx="263">
                  <c:v>4365.15832240166</c:v>
                </c:pt>
                <c:pt idx="264">
                  <c:v>4466.83592150963</c:v>
                </c:pt>
                <c:pt idx="265">
                  <c:v>4570.88189614875</c:v>
                </c:pt>
                <c:pt idx="266">
                  <c:v>4677.35141287198</c:v>
                </c:pt>
                <c:pt idx="267">
                  <c:v>4786.30092322639</c:v>
                </c:pt>
                <c:pt idx="268">
                  <c:v>4897.78819368446</c:v>
                </c:pt>
                <c:pt idx="269">
                  <c:v>5011.87233627273</c:v>
                </c:pt>
                <c:pt idx="270">
                  <c:v>5128.61383991365</c:v>
                </c:pt>
                <c:pt idx="271">
                  <c:v>5248.07460249772</c:v>
                </c:pt>
                <c:pt idx="272">
                  <c:v>5370.31796370253</c:v>
                </c:pt>
                <c:pt idx="273">
                  <c:v>5495.40873857625</c:v>
                </c:pt>
                <c:pt idx="274">
                  <c:v>5623.41325190349</c:v>
                </c:pt>
                <c:pt idx="275">
                  <c:v>5754.39937337157</c:v>
                </c:pt>
                <c:pt idx="276">
                  <c:v>5888.43655355589</c:v>
                </c:pt>
                <c:pt idx="277">
                  <c:v>6025.59586074358</c:v>
                </c:pt>
                <c:pt idx="278">
                  <c:v>6165.95001861482</c:v>
                </c:pt>
                <c:pt idx="279">
                  <c:v>6309.57344480193</c:v>
                </c:pt>
                <c:pt idx="280">
                  <c:v>6456.54229034656</c:v>
                </c:pt>
                <c:pt idx="281">
                  <c:v>6606.93448007596</c:v>
                </c:pt>
                <c:pt idx="282">
                  <c:v>6760.82975391982</c:v>
                </c:pt>
                <c:pt idx="283">
                  <c:v>6918.30970918936</c:v>
                </c:pt>
                <c:pt idx="284">
                  <c:v>7079.45784384138</c:v>
                </c:pt>
                <c:pt idx="285">
                  <c:v>7244.3596007499</c:v>
                </c:pt>
                <c:pt idx="286">
                  <c:v>7413.10241300918</c:v>
                </c:pt>
                <c:pt idx="287">
                  <c:v>7585.77575029184</c:v>
                </c:pt>
                <c:pt idx="288">
                  <c:v>7762.47116628692</c:v>
                </c:pt>
                <c:pt idx="289">
                  <c:v>7943.28234724281</c:v>
                </c:pt>
                <c:pt idx="290">
                  <c:v>8128.305161641</c:v>
                </c:pt>
                <c:pt idx="291">
                  <c:v>8317.63771102671</c:v>
                </c:pt>
                <c:pt idx="292">
                  <c:v>8511.38038202377</c:v>
                </c:pt>
                <c:pt idx="293">
                  <c:v>8709.63589956081</c:v>
                </c:pt>
                <c:pt idx="294">
                  <c:v>8912.50938133746</c:v>
                </c:pt>
                <c:pt idx="295">
                  <c:v>9120.1083935591</c:v>
                </c:pt>
                <c:pt idx="296">
                  <c:v>9332.54300796991</c:v>
                </c:pt>
                <c:pt idx="297">
                  <c:v>9549.92586021436</c:v>
                </c:pt>
                <c:pt idx="298">
                  <c:v>9772.37220955811</c:v>
                </c:pt>
                <c:pt idx="299">
                  <c:v>10000</c:v>
                </c:pt>
                <c:pt idx="300">
                  <c:v>10232.9299228075</c:v>
                </c:pt>
                <c:pt idx="301">
                  <c:v>10471.285480509</c:v>
                </c:pt>
                <c:pt idx="302">
                  <c:v>10715.1930523761</c:v>
                </c:pt>
                <c:pt idx="303">
                  <c:v>10964.7819614319</c:v>
                </c:pt>
                <c:pt idx="304">
                  <c:v>11220.1845430196</c:v>
                </c:pt>
                <c:pt idx="305">
                  <c:v>11481.5362149688</c:v>
                </c:pt>
                <c:pt idx="306">
                  <c:v>11748.9755493953</c:v>
                </c:pt>
                <c:pt idx="307">
                  <c:v>12022.6443461741</c:v>
                </c:pt>
                <c:pt idx="308">
                  <c:v>12302.6877081238</c:v>
                </c:pt>
                <c:pt idx="309">
                  <c:v>12589.2541179417</c:v>
                </c:pt>
                <c:pt idx="310">
                  <c:v>12882.4955169313</c:v>
                </c:pt>
                <c:pt idx="311">
                  <c:v>13182.5673855641</c:v>
                </c:pt>
                <c:pt idx="312">
                  <c:v>13489.6288259165</c:v>
                </c:pt>
                <c:pt idx="313">
                  <c:v>13803.8426460288</c:v>
                </c:pt>
                <c:pt idx="314">
                  <c:v>14125.3754462276</c:v>
                </c:pt>
                <c:pt idx="315">
                  <c:v>14454.3977074593</c:v>
                </c:pt>
                <c:pt idx="316">
                  <c:v>14791.0838816821</c:v>
                </c:pt>
                <c:pt idx="317">
                  <c:v>15135.6124843621</c:v>
                </c:pt>
                <c:pt idx="318">
                  <c:v>15488.1661891248</c:v>
                </c:pt>
                <c:pt idx="319">
                  <c:v>15848.9319246111</c:v>
                </c:pt>
                <c:pt idx="320">
                  <c:v>16218.1009735893</c:v>
                </c:pt>
                <c:pt idx="321">
                  <c:v>16595.8690743756</c:v>
                </c:pt>
                <c:pt idx="322">
                  <c:v>16982.4365246175</c:v>
                </c:pt>
                <c:pt idx="323">
                  <c:v>17378.0082874938</c:v>
                </c:pt>
                <c:pt idx="324">
                  <c:v>17782.7941003892</c:v>
                </c:pt>
                <c:pt idx="325">
                  <c:v>18197.0085860998</c:v>
                </c:pt>
                <c:pt idx="326">
                  <c:v>18620.8713666287</c:v>
                </c:pt>
                <c:pt idx="327">
                  <c:v>19054.6071796325</c:v>
                </c:pt>
                <c:pt idx="328">
                  <c:v>19498.4459975805</c:v>
                </c:pt>
                <c:pt idx="329">
                  <c:v>19952.6231496888</c:v>
                </c:pt>
                <c:pt idx="330">
                  <c:v>20417.3794466953</c:v>
                </c:pt>
                <c:pt idx="331">
                  <c:v>20892.9613085404</c:v>
                </c:pt>
                <c:pt idx="332">
                  <c:v>21379.6208950223</c:v>
                </c:pt>
                <c:pt idx="333">
                  <c:v>21877.6162394955</c:v>
                </c:pt>
                <c:pt idx="334">
                  <c:v>22387.2113856834</c:v>
                </c:pt>
                <c:pt idx="335">
                  <c:v>22908.6765276777</c:v>
                </c:pt>
                <c:pt idx="336">
                  <c:v>23442.2881531992</c:v>
                </c:pt>
                <c:pt idx="337">
                  <c:v>23988.3291901949</c:v>
                </c:pt>
                <c:pt idx="338">
                  <c:v>24547.0891568503</c:v>
                </c:pt>
                <c:pt idx="339">
                  <c:v>25118.8643150958</c:v>
                </c:pt>
                <c:pt idx="340">
                  <c:v>25703.9578276886</c:v>
                </c:pt>
                <c:pt idx="341">
                  <c:v>26302.6799189538</c:v>
                </c:pt>
                <c:pt idx="342">
                  <c:v>26915.3480392691</c:v>
                </c:pt>
                <c:pt idx="343">
                  <c:v>27542.2870333817</c:v>
                </c:pt>
                <c:pt idx="344">
                  <c:v>28183.8293126446</c:v>
                </c:pt>
                <c:pt idx="345">
                  <c:v>28840.3150312661</c:v>
                </c:pt>
                <c:pt idx="346">
                  <c:v>29512.0922666638</c:v>
                </c:pt>
                <c:pt idx="347">
                  <c:v>30199.5172040202</c:v>
                </c:pt>
                <c:pt idx="348">
                  <c:v>30902.9543251359</c:v>
                </c:pt>
                <c:pt idx="349">
                  <c:v>31622.7766016838</c:v>
                </c:pt>
                <c:pt idx="350">
                  <c:v>32359.3656929628</c:v>
                </c:pt>
                <c:pt idx="351">
                  <c:v>33113.1121482591</c:v>
                </c:pt>
                <c:pt idx="352">
                  <c:v>33884.4156139203</c:v>
                </c:pt>
                <c:pt idx="353">
                  <c:v>34673.6850452532</c:v>
                </c:pt>
                <c:pt idx="354">
                  <c:v>35481.3389233575</c:v>
                </c:pt>
                <c:pt idx="355">
                  <c:v>36307.8054770102</c:v>
                </c:pt>
                <c:pt idx="356">
                  <c:v>37153.5229097173</c:v>
                </c:pt>
                <c:pt idx="357">
                  <c:v>38018.9396320561</c:v>
                </c:pt>
                <c:pt idx="358">
                  <c:v>38904.5144994281</c:v>
                </c:pt>
                <c:pt idx="359">
                  <c:v>39810.7170553497</c:v>
                </c:pt>
                <c:pt idx="360">
                  <c:v>40738.0277804113</c:v>
                </c:pt>
                <c:pt idx="361">
                  <c:v>41686.9383470336</c:v>
                </c:pt>
                <c:pt idx="362">
                  <c:v>42657.9518801593</c:v>
                </c:pt>
                <c:pt idx="363">
                  <c:v>43651.5832240166</c:v>
                </c:pt>
                <c:pt idx="364">
                  <c:v>44668.3592150964</c:v>
                </c:pt>
                <c:pt idx="365">
                  <c:v>45708.8189614875</c:v>
                </c:pt>
                <c:pt idx="366">
                  <c:v>46773.5141287198</c:v>
                </c:pt>
                <c:pt idx="367">
                  <c:v>47863.0092322638</c:v>
                </c:pt>
                <c:pt idx="368">
                  <c:v>48977.8819368446</c:v>
                </c:pt>
                <c:pt idx="369">
                  <c:v>50118.7233627273</c:v>
                </c:pt>
                <c:pt idx="370">
                  <c:v>51286.1383991365</c:v>
                </c:pt>
                <c:pt idx="371">
                  <c:v>52480.7460249772</c:v>
                </c:pt>
                <c:pt idx="372">
                  <c:v>53703.1796370253</c:v>
                </c:pt>
                <c:pt idx="373">
                  <c:v>54954.0873857625</c:v>
                </c:pt>
                <c:pt idx="374">
                  <c:v>56234.1325190349</c:v>
                </c:pt>
                <c:pt idx="375">
                  <c:v>57543.9937337157</c:v>
                </c:pt>
                <c:pt idx="376">
                  <c:v>58884.3655355588</c:v>
                </c:pt>
                <c:pt idx="377">
                  <c:v>60255.9586074358</c:v>
                </c:pt>
                <c:pt idx="378">
                  <c:v>61659.5001861482</c:v>
                </c:pt>
                <c:pt idx="379">
                  <c:v>63095.7344480193</c:v>
                </c:pt>
                <c:pt idx="380">
                  <c:v>64565.4229034656</c:v>
                </c:pt>
                <c:pt idx="381">
                  <c:v>66069.3448007597</c:v>
                </c:pt>
                <c:pt idx="382">
                  <c:v>67608.2975391982</c:v>
                </c:pt>
                <c:pt idx="383">
                  <c:v>69183.0970918936</c:v>
                </c:pt>
                <c:pt idx="384">
                  <c:v>70794.5784384137</c:v>
                </c:pt>
                <c:pt idx="385">
                  <c:v>72443.5960074991</c:v>
                </c:pt>
                <c:pt idx="386">
                  <c:v>74131.0241300918</c:v>
                </c:pt>
                <c:pt idx="387">
                  <c:v>75857.7575029184</c:v>
                </c:pt>
                <c:pt idx="388">
                  <c:v>77624.7116628691</c:v>
                </c:pt>
                <c:pt idx="389">
                  <c:v>79432.8234724282</c:v>
                </c:pt>
                <c:pt idx="390">
                  <c:v>81283.05161641</c:v>
                </c:pt>
                <c:pt idx="391">
                  <c:v>83176.3771102671</c:v>
                </c:pt>
                <c:pt idx="392">
                  <c:v>85113.8038202376</c:v>
                </c:pt>
                <c:pt idx="393">
                  <c:v>87096.358995608</c:v>
                </c:pt>
                <c:pt idx="394">
                  <c:v>89125.0938133746</c:v>
                </c:pt>
                <c:pt idx="395">
                  <c:v>91201.083935591</c:v>
                </c:pt>
                <c:pt idx="396">
                  <c:v>93325.4300796991</c:v>
                </c:pt>
                <c:pt idx="397">
                  <c:v>95499.2586021437</c:v>
                </c:pt>
                <c:pt idx="398">
                  <c:v>97723.7220955811</c:v>
                </c:pt>
                <c:pt idx="399">
                  <c:v>100000</c:v>
                </c:pt>
                <c:pt idx="400">
                  <c:v>102329.299228075</c:v>
                </c:pt>
                <c:pt idx="401">
                  <c:v>104712.85480509</c:v>
                </c:pt>
                <c:pt idx="402">
                  <c:v>107151.930523761</c:v>
                </c:pt>
                <c:pt idx="403">
                  <c:v>109647.819614319</c:v>
                </c:pt>
                <c:pt idx="404">
                  <c:v>112201.845430196</c:v>
                </c:pt>
                <c:pt idx="405">
                  <c:v>114815.362149688</c:v>
                </c:pt>
                <c:pt idx="406">
                  <c:v>117489.755493953</c:v>
                </c:pt>
                <c:pt idx="407">
                  <c:v>120226.443461741</c:v>
                </c:pt>
                <c:pt idx="408">
                  <c:v>123026.877081238</c:v>
                </c:pt>
                <c:pt idx="409">
                  <c:v>125892.541179417</c:v>
                </c:pt>
                <c:pt idx="410">
                  <c:v>128824.955169313</c:v>
                </c:pt>
                <c:pt idx="411">
                  <c:v>131825.673855641</c:v>
                </c:pt>
                <c:pt idx="412">
                  <c:v>134896.288259165</c:v>
                </c:pt>
                <c:pt idx="413">
                  <c:v>138038.426460288</c:v>
                </c:pt>
                <c:pt idx="414">
                  <c:v>141253.754462276</c:v>
                </c:pt>
                <c:pt idx="415">
                  <c:v>144543.977074593</c:v>
                </c:pt>
                <c:pt idx="416">
                  <c:v>147910.838816821</c:v>
                </c:pt>
                <c:pt idx="417">
                  <c:v>151356.124843621</c:v>
                </c:pt>
                <c:pt idx="418">
                  <c:v>154881.661891248</c:v>
                </c:pt>
                <c:pt idx="419">
                  <c:v>158489.319246111</c:v>
                </c:pt>
                <c:pt idx="420">
                  <c:v>162181.009735893</c:v>
                </c:pt>
                <c:pt idx="421">
                  <c:v>165958.690743756</c:v>
                </c:pt>
                <c:pt idx="422">
                  <c:v>169824.365246175</c:v>
                </c:pt>
                <c:pt idx="423">
                  <c:v>173780.082874938</c:v>
                </c:pt>
                <c:pt idx="424">
                  <c:v>177827.941003892</c:v>
                </c:pt>
                <c:pt idx="425">
                  <c:v>181970.085860998</c:v>
                </c:pt>
                <c:pt idx="426">
                  <c:v>186208.713666287</c:v>
                </c:pt>
                <c:pt idx="427">
                  <c:v>190546.071796325</c:v>
                </c:pt>
                <c:pt idx="428">
                  <c:v>194984.459975805</c:v>
                </c:pt>
                <c:pt idx="429">
                  <c:v>199526.231496888</c:v>
                </c:pt>
                <c:pt idx="430">
                  <c:v>204173.794466953</c:v>
                </c:pt>
                <c:pt idx="431">
                  <c:v>208929.613085404</c:v>
                </c:pt>
                <c:pt idx="432">
                  <c:v>213796.208950223</c:v>
                </c:pt>
                <c:pt idx="433">
                  <c:v>218776.162394955</c:v>
                </c:pt>
                <c:pt idx="434">
                  <c:v>223872.113856834</c:v>
                </c:pt>
                <c:pt idx="435">
                  <c:v>229086.765276777</c:v>
                </c:pt>
                <c:pt idx="436">
                  <c:v>234422.881531992</c:v>
                </c:pt>
                <c:pt idx="437">
                  <c:v>239883.291901949</c:v>
                </c:pt>
                <c:pt idx="438">
                  <c:v>245470.891568503</c:v>
                </c:pt>
                <c:pt idx="439">
                  <c:v>251188.643150958</c:v>
                </c:pt>
                <c:pt idx="440">
                  <c:v>257039.578276886</c:v>
                </c:pt>
                <c:pt idx="441">
                  <c:v>263026.799189538</c:v>
                </c:pt>
                <c:pt idx="442">
                  <c:v>269153.480392691</c:v>
                </c:pt>
                <c:pt idx="443">
                  <c:v>275422.870333817</c:v>
                </c:pt>
                <c:pt idx="444">
                  <c:v>281838.293126446</c:v>
                </c:pt>
                <c:pt idx="445">
                  <c:v>288403.150312661</c:v>
                </c:pt>
                <c:pt idx="446">
                  <c:v>295120.922666638</c:v>
                </c:pt>
                <c:pt idx="447">
                  <c:v>301995.172040202</c:v>
                </c:pt>
                <c:pt idx="448">
                  <c:v>309029.543251359</c:v>
                </c:pt>
                <c:pt idx="449">
                  <c:v>316227.766016838</c:v>
                </c:pt>
                <c:pt idx="450">
                  <c:v>323593.656929628</c:v>
                </c:pt>
                <c:pt idx="451">
                  <c:v>331131.121482591</c:v>
                </c:pt>
                <c:pt idx="452">
                  <c:v>338844.156139203</c:v>
                </c:pt>
                <c:pt idx="453">
                  <c:v>346736.850452532</c:v>
                </c:pt>
                <c:pt idx="454">
                  <c:v>354813.389233575</c:v>
                </c:pt>
                <c:pt idx="455">
                  <c:v>363078.054770102</c:v>
                </c:pt>
                <c:pt idx="456">
                  <c:v>371535.229097173</c:v>
                </c:pt>
                <c:pt idx="457">
                  <c:v>380189.396320561</c:v>
                </c:pt>
                <c:pt idx="458">
                  <c:v>389045.144994281</c:v>
                </c:pt>
                <c:pt idx="459">
                  <c:v>398107.170553497</c:v>
                </c:pt>
                <c:pt idx="460">
                  <c:v>407380.277804113</c:v>
                </c:pt>
                <c:pt idx="461">
                  <c:v>416869.383470336</c:v>
                </c:pt>
                <c:pt idx="462">
                  <c:v>426579.518801593</c:v>
                </c:pt>
                <c:pt idx="463">
                  <c:v>436515.832240166</c:v>
                </c:pt>
                <c:pt idx="464">
                  <c:v>446683.592150964</c:v>
                </c:pt>
                <c:pt idx="465">
                  <c:v>457088.189614875</c:v>
                </c:pt>
                <c:pt idx="466">
                  <c:v>467735.141287198</c:v>
                </c:pt>
                <c:pt idx="467">
                  <c:v>478630.092322638</c:v>
                </c:pt>
                <c:pt idx="468">
                  <c:v>489778.819368446</c:v>
                </c:pt>
                <c:pt idx="469">
                  <c:v>501187.233627273</c:v>
                </c:pt>
                <c:pt idx="470">
                  <c:v>512861.383991365</c:v>
                </c:pt>
                <c:pt idx="471">
                  <c:v>524807.460249772</c:v>
                </c:pt>
                <c:pt idx="472">
                  <c:v>537031.796370253</c:v>
                </c:pt>
                <c:pt idx="473">
                  <c:v>549540.873857625</c:v>
                </c:pt>
                <c:pt idx="474">
                  <c:v>562341.325190349</c:v>
                </c:pt>
                <c:pt idx="475">
                  <c:v>575439.937337157</c:v>
                </c:pt>
                <c:pt idx="476">
                  <c:v>588843.655355588</c:v>
                </c:pt>
                <c:pt idx="477">
                  <c:v>602559.586074358</c:v>
                </c:pt>
                <c:pt idx="478">
                  <c:v>616595.001861482</c:v>
                </c:pt>
                <c:pt idx="479">
                  <c:v>630957.344480193</c:v>
                </c:pt>
                <c:pt idx="480">
                  <c:v>645654.229034656</c:v>
                </c:pt>
                <c:pt idx="481">
                  <c:v>660693.448007597</c:v>
                </c:pt>
                <c:pt idx="482">
                  <c:v>676082.975391982</c:v>
                </c:pt>
                <c:pt idx="483">
                  <c:v>691830.970918936</c:v>
                </c:pt>
                <c:pt idx="484">
                  <c:v>707945.784384137</c:v>
                </c:pt>
                <c:pt idx="485">
                  <c:v>724435.960074991</c:v>
                </c:pt>
                <c:pt idx="486">
                  <c:v>741310.241300918</c:v>
                </c:pt>
                <c:pt idx="487">
                  <c:v>758577.575029184</c:v>
                </c:pt>
                <c:pt idx="488">
                  <c:v>776247.116628691</c:v>
                </c:pt>
                <c:pt idx="489">
                  <c:v>794328.234724282</c:v>
                </c:pt>
                <c:pt idx="490">
                  <c:v>812830.5161641</c:v>
                </c:pt>
                <c:pt idx="491">
                  <c:v>831763.771102671</c:v>
                </c:pt>
                <c:pt idx="492">
                  <c:v>851138.038202376</c:v>
                </c:pt>
                <c:pt idx="493">
                  <c:v>870963.58995608</c:v>
                </c:pt>
                <c:pt idx="494">
                  <c:v>891250.938133746</c:v>
                </c:pt>
                <c:pt idx="495">
                  <c:v>912010.83935591</c:v>
                </c:pt>
                <c:pt idx="496">
                  <c:v>933254.300796991</c:v>
                </c:pt>
                <c:pt idx="497">
                  <c:v>954992.586021437</c:v>
                </c:pt>
                <c:pt idx="498">
                  <c:v>977237.220955811</c:v>
                </c:pt>
                <c:pt idx="499">
                  <c:v>1000000</c:v>
                </c:pt>
                <c:pt idx="500">
                  <c:v>1023292.99228076</c:v>
                </c:pt>
                <c:pt idx="501">
                  <c:v>1047128.5480509</c:v>
                </c:pt>
                <c:pt idx="502">
                  <c:v>1071519.30523761</c:v>
                </c:pt>
                <c:pt idx="503">
                  <c:v>1096478.19614319</c:v>
                </c:pt>
                <c:pt idx="504">
                  <c:v>1122018.45430196</c:v>
                </c:pt>
                <c:pt idx="505">
                  <c:v>1148153.62149688</c:v>
                </c:pt>
                <c:pt idx="506">
                  <c:v>1174897.55493953</c:v>
                </c:pt>
                <c:pt idx="507">
                  <c:v>1202264.43461741</c:v>
                </c:pt>
                <c:pt idx="508">
                  <c:v>1230268.77081238</c:v>
                </c:pt>
                <c:pt idx="509">
                  <c:v>1258925.41179417</c:v>
                </c:pt>
                <c:pt idx="510">
                  <c:v>1288249.55169314</c:v>
                </c:pt>
                <c:pt idx="511">
                  <c:v>1318256.73855641</c:v>
                </c:pt>
                <c:pt idx="512">
                  <c:v>1348962.88259165</c:v>
                </c:pt>
                <c:pt idx="513">
                  <c:v>1380384.26460288</c:v>
                </c:pt>
                <c:pt idx="514">
                  <c:v>1412537.54462276</c:v>
                </c:pt>
                <c:pt idx="515">
                  <c:v>1445439.77074593</c:v>
                </c:pt>
                <c:pt idx="516">
                  <c:v>1479108.38816821</c:v>
                </c:pt>
                <c:pt idx="517">
                  <c:v>1513561.24843621</c:v>
                </c:pt>
                <c:pt idx="518">
                  <c:v>1548816.61891248</c:v>
                </c:pt>
                <c:pt idx="519">
                  <c:v>1584893.19246111</c:v>
                </c:pt>
                <c:pt idx="520">
                  <c:v>1621810.09735893</c:v>
                </c:pt>
                <c:pt idx="521">
                  <c:v>1659586.90743756</c:v>
                </c:pt>
                <c:pt idx="522">
                  <c:v>1698243.65246175</c:v>
                </c:pt>
                <c:pt idx="523">
                  <c:v>1737800.82874938</c:v>
                </c:pt>
                <c:pt idx="524">
                  <c:v>1778279.41003892</c:v>
                </c:pt>
                <c:pt idx="525">
                  <c:v>1819700.85860998</c:v>
                </c:pt>
                <c:pt idx="526">
                  <c:v>1862087.13666287</c:v>
                </c:pt>
                <c:pt idx="527">
                  <c:v>1905460.71796325</c:v>
                </c:pt>
                <c:pt idx="528">
                  <c:v>1949844.59975805</c:v>
                </c:pt>
                <c:pt idx="529">
                  <c:v>1995262.31496888</c:v>
                </c:pt>
                <c:pt idx="530">
                  <c:v>2041737.94466953</c:v>
                </c:pt>
                <c:pt idx="531">
                  <c:v>2089296.13085404</c:v>
                </c:pt>
                <c:pt idx="532">
                  <c:v>2137962.08950223</c:v>
                </c:pt>
                <c:pt idx="533">
                  <c:v>2187761.62394955</c:v>
                </c:pt>
                <c:pt idx="534">
                  <c:v>2238721.13856834</c:v>
                </c:pt>
                <c:pt idx="535">
                  <c:v>2290867.65276777</c:v>
                </c:pt>
                <c:pt idx="536">
                  <c:v>2344228.81531992</c:v>
                </c:pt>
                <c:pt idx="537">
                  <c:v>2398832.91901949</c:v>
                </c:pt>
                <c:pt idx="538">
                  <c:v>2454708.91568503</c:v>
                </c:pt>
                <c:pt idx="539">
                  <c:v>2511886.43150958</c:v>
                </c:pt>
                <c:pt idx="540">
                  <c:v>2570395.78276886</c:v>
                </c:pt>
                <c:pt idx="541">
                  <c:v>2630267.99189538</c:v>
                </c:pt>
              </c:numCache>
            </c:numRef>
          </c:xVal>
          <c:yVal>
            <c:numRef>
              <c:f>Loop_Modeling!$AE$19:$AE$560</c:f>
              <c:numCache>
                <c:formatCode>General</c:formatCode>
                <c:ptCount val="542"/>
                <c:pt idx="0">
                  <c:v>-6.89564702431188</c:v>
                </c:pt>
                <c:pt idx="1">
                  <c:v>-7.05466934221049</c:v>
                </c:pt>
                <c:pt idx="2">
                  <c:v>-7.21728290948775</c:v>
                </c:pt>
                <c:pt idx="3">
                  <c:v>-7.38356347736604</c:v>
                </c:pt>
                <c:pt idx="4">
                  <c:v>-7.55358801708604</c:v>
                </c:pt>
                <c:pt idx="5">
                  <c:v>-7.72743471181815</c:v>
                </c:pt>
                <c:pt idx="6">
                  <c:v>-7.90518294606022</c:v>
                </c:pt>
                <c:pt idx="7">
                  <c:v>-8.08691329232701</c:v>
                </c:pt>
                <c:pt idx="8">
                  <c:v>-8.27270749493145</c:v>
                </c:pt>
                <c:pt idx="9">
                  <c:v>-8.46264845064085</c:v>
                </c:pt>
                <c:pt idx="10">
                  <c:v>-8.65682018598825</c:v>
                </c:pt>
                <c:pt idx="11">
                  <c:v>-8.85530783099851</c:v>
                </c:pt>
                <c:pt idx="12">
                  <c:v>-9.05819758908693</c:v>
                </c:pt>
                <c:pt idx="13">
                  <c:v>-9.26557670286877</c:v>
                </c:pt>
                <c:pt idx="14">
                  <c:v>-9.47753341561162</c:v>
                </c:pt>
                <c:pt idx="15">
                  <c:v>-9.69415692804931</c:v>
                </c:pt>
                <c:pt idx="16">
                  <c:v>-9.9155373502648</c:v>
                </c:pt>
                <c:pt idx="17">
                  <c:v>-10.1417656483374</c:v>
                </c:pt>
                <c:pt idx="18">
                  <c:v>-10.3729335854406</c:v>
                </c:pt>
                <c:pt idx="19">
                  <c:v>-10.6091336570648</c:v>
                </c:pt>
                <c:pt idx="20">
                  <c:v>-10.8504590200303</c:v>
                </c:pt>
                <c:pt idx="21">
                  <c:v>-11.097003414943</c:v>
                </c:pt>
                <c:pt idx="22">
                  <c:v>-11.3488610817461</c:v>
                </c:pt>
                <c:pt idx="23">
                  <c:v>-11.6061266679992</c:v>
                </c:pt>
                <c:pt idx="24">
                  <c:v>-11.8688951295253</c:v>
                </c:pt>
                <c:pt idx="25">
                  <c:v>-12.1372616230497</c:v>
                </c:pt>
                <c:pt idx="26">
                  <c:v>-12.4113213904579</c:v>
                </c:pt>
                <c:pt idx="27">
                  <c:v>-12.6911696342981</c:v>
                </c:pt>
                <c:pt idx="28">
                  <c:v>-12.9769013841517</c:v>
                </c:pt>
                <c:pt idx="29">
                  <c:v>-13.2686113535027</c:v>
                </c:pt>
                <c:pt idx="30">
                  <c:v>-13.5663937867425</c:v>
                </c:pt>
                <c:pt idx="31">
                  <c:v>-13.8703422959542</c:v>
                </c:pt>
                <c:pt idx="32">
                  <c:v>-14.1805496871378</c:v>
                </c:pt>
                <c:pt idx="33">
                  <c:v>-14.4971077755523</c:v>
                </c:pt>
                <c:pt idx="34">
                  <c:v>-14.8201071898722</c:v>
                </c:pt>
                <c:pt idx="35">
                  <c:v>-15.1496371648875</c:v>
                </c:pt>
                <c:pt idx="36">
                  <c:v>-15.4857853225005</c:v>
                </c:pt>
                <c:pt idx="37">
                  <c:v>-15.8286374408171</c:v>
                </c:pt>
                <c:pt idx="38">
                  <c:v>-16.1782772111699</c:v>
                </c:pt>
                <c:pt idx="39">
                  <c:v>-16.5347859829651</c:v>
                </c:pt>
                <c:pt idx="40">
                  <c:v>-16.8982424962939</c:v>
                </c:pt>
                <c:pt idx="41">
                  <c:v>-17.2687226023262</c:v>
                </c:pt>
                <c:pt idx="42">
                  <c:v>-17.6462989715644</c:v>
                </c:pt>
                <c:pt idx="43">
                  <c:v>-18.0310407901246</c:v>
                </c:pt>
                <c:pt idx="44">
                  <c:v>-18.4230134442952</c:v>
                </c:pt>
                <c:pt idx="45">
                  <c:v>-18.8222781937232</c:v>
                </c:pt>
                <c:pt idx="46">
                  <c:v>-19.2288918336841</c:v>
                </c:pt>
                <c:pt idx="47">
                  <c:v>-19.6429063470037</c:v>
                </c:pt>
                <c:pt idx="48">
                  <c:v>-20.0643685463259</c:v>
                </c:pt>
                <c:pt idx="49">
                  <c:v>-20.4933197075488</c:v>
                </c:pt>
                <c:pt idx="50">
                  <c:v>-20.9297951953923</c:v>
                </c:pt>
                <c:pt idx="51">
                  <c:v>-21.3738240822085</c:v>
                </c:pt>
                <c:pt idx="52">
                  <c:v>-21.8254287612927</c:v>
                </c:pt>
                <c:pt idx="53">
                  <c:v>-22.2846245561231</c:v>
                </c:pt>
                <c:pt idx="54">
                  <c:v>-22.7514193271068</c:v>
                </c:pt>
                <c:pt idx="55">
                  <c:v>-23.2258130775874</c:v>
                </c:pt>
                <c:pt idx="56">
                  <c:v>-23.7077975610322</c:v>
                </c:pt>
                <c:pt idx="57">
                  <c:v>-24.1973558914857</c:v>
                </c:pt>
                <c:pt idx="58">
                  <c:v>-24.6944621595411</c:v>
                </c:pt>
                <c:pt idx="59">
                  <c:v>-25.1990810562423</c:v>
                </c:pt>
                <c:pt idx="60">
                  <c:v>-25.711167507483</c:v>
                </c:pt>
                <c:pt idx="61">
                  <c:v>-26.2306663216083</c:v>
                </c:pt>
                <c:pt idx="62">
                  <c:v>-26.7575118530627</c:v>
                </c:pt>
                <c:pt idx="63">
                  <c:v>-27.2916276850284</c:v>
                </c:pt>
                <c:pt idx="64">
                  <c:v>-27.8329263341061</c:v>
                </c:pt>
                <c:pt idx="65">
                  <c:v>-28.3813089801516</c:v>
                </c:pt>
                <c:pt idx="66">
                  <c:v>-28.9366652244293</c:v>
                </c:pt>
                <c:pt idx="67">
                  <c:v>-29.4988728792604</c:v>
                </c:pt>
                <c:pt idx="68">
                  <c:v>-30.067797792324</c:v>
                </c:pt>
                <c:pt idx="69">
                  <c:v>-30.6432937087172</c:v>
                </c:pt>
                <c:pt idx="70">
                  <c:v>-31.2252021737921</c:v>
                </c:pt>
                <c:pt idx="71">
                  <c:v>-31.8133524796496</c:v>
                </c:pt>
                <c:pt idx="72">
                  <c:v>-32.4075616580063</c:v>
                </c:pt>
                <c:pt idx="73">
                  <c:v>-33.0076345219258</c:v>
                </c:pt>
                <c:pt idx="74">
                  <c:v>-33.6133637586524</c:v>
                </c:pt>
                <c:pt idx="75">
                  <c:v>-34.2245300754803</c:v>
                </c:pt>
                <c:pt idx="76">
                  <c:v>-34.8409024002458</c:v>
                </c:pt>
                <c:pt idx="77">
                  <c:v>-35.4622381376467</c:v>
                </c:pt>
                <c:pt idx="78">
                  <c:v>-36.0882834821747</c:v>
                </c:pt>
                <c:pt idx="79">
                  <c:v>-36.7187737879862</c:v>
                </c:pt>
                <c:pt idx="80">
                  <c:v>-37.3534339955559</c:v>
                </c:pt>
                <c:pt idx="81">
                  <c:v>-37.9919791144591</c:v>
                </c:pt>
                <c:pt idx="82">
                  <c:v>-38.6341147610907</c:v>
                </c:pt>
                <c:pt idx="83">
                  <c:v>-39.279537749617</c:v>
                </c:pt>
                <c:pt idx="84">
                  <c:v>-39.927936733903</c:v>
                </c:pt>
                <c:pt idx="85">
                  <c:v>-40.5789928976485</c:v>
                </c:pt>
                <c:pt idx="86">
                  <c:v>-41.2323806894413</c:v>
                </c:pt>
                <c:pt idx="87">
                  <c:v>-41.887768598952</c:v>
                </c:pt>
                <c:pt idx="88">
                  <c:v>-42.5448199700395</c:v>
                </c:pt>
                <c:pt idx="89">
                  <c:v>-43.2031938461103</c:v>
                </c:pt>
                <c:pt idx="90">
                  <c:v>-43.8625458427123</c:v>
                </c:pt>
                <c:pt idx="91">
                  <c:v>-44.5225290420179</c:v>
                </c:pt>
                <c:pt idx="92">
                  <c:v>-45.1827949035998</c:v>
                </c:pt>
                <c:pt idx="93">
                  <c:v>-45.8429941857051</c:v>
                </c:pt>
                <c:pt idx="94">
                  <c:v>-46.5027778711087</c:v>
                </c:pt>
                <c:pt idx="95">
                  <c:v>-47.1617980915745</c:v>
                </c:pt>
                <c:pt idx="96">
                  <c:v>-47.8197090449666</c:v>
                </c:pt>
                <c:pt idx="97">
                  <c:v>-48.4761678991411</c:v>
                </c:pt>
                <c:pt idx="98">
                  <c:v>-49.1308356769093</c:v>
                </c:pt>
                <c:pt idx="99">
                  <c:v>-49.7833781165858</c:v>
                </c:pt>
                <c:pt idx="100">
                  <c:v>-50.43346650292</c:v>
                </c:pt>
                <c:pt idx="101">
                  <c:v>-51.080778463556</c:v>
                </c:pt>
                <c:pt idx="102">
                  <c:v>-51.7249987265583</c:v>
                </c:pt>
                <c:pt idx="103">
                  <c:v>-52.3658198349794</c:v>
                </c:pt>
                <c:pt idx="104">
                  <c:v>-53.0029428149179</c:v>
                </c:pt>
                <c:pt idx="105">
                  <c:v>-53.6360777940175</c:v>
                </c:pt>
                <c:pt idx="106">
                  <c:v>-54.2649445678792</c:v>
                </c:pt>
                <c:pt idx="107">
                  <c:v>-54.8892731123841</c:v>
                </c:pt>
                <c:pt idx="108">
                  <c:v>-55.5088040404677</c:v>
                </c:pt>
                <c:pt idx="109">
                  <c:v>-56.1232890024023</c:v>
                </c:pt>
                <c:pt idx="110">
                  <c:v>-56.7324910291734</c:v>
                </c:pt>
                <c:pt idx="111">
                  <c:v>-57.3361848190172</c:v>
                </c:pt>
                <c:pt idx="112">
                  <c:v>-57.9341569676715</c:v>
                </c:pt>
                <c:pt idx="113">
                  <c:v>-58.5262061433167</c:v>
                </c:pt>
                <c:pt idx="114">
                  <c:v>-59.1121432076034</c:v>
                </c:pt>
                <c:pt idx="115">
                  <c:v>-59.6917912845143</c:v>
                </c:pt>
                <c:pt idx="116">
                  <c:v>-60.2649857791489</c:v>
                </c:pt>
                <c:pt idx="117">
                  <c:v>-60.8315743487826</c:v>
                </c:pt>
                <c:pt idx="118">
                  <c:v>-61.3914168288141</c:v>
                </c:pt>
                <c:pt idx="119">
                  <c:v>-61.9443851163889</c:v>
                </c:pt>
                <c:pt idx="120">
                  <c:v>-62.4903630146554</c:v>
                </c:pt>
                <c:pt idx="121">
                  <c:v>-63.0292460407151</c:v>
                </c:pt>
                <c:pt idx="122">
                  <c:v>-63.5609412004011</c:v>
                </c:pt>
                <c:pt idx="123">
                  <c:v>-64.0853667330596</c:v>
                </c:pt>
                <c:pt idx="124">
                  <c:v>-64.6024518295047</c:v>
                </c:pt>
                <c:pt idx="125">
                  <c:v>-65.112136326294</c:v>
                </c:pt>
                <c:pt idx="126">
                  <c:v>-65.6143703794059</c:v>
                </c:pt>
                <c:pt idx="127">
                  <c:v>-66.1091141203295</c:v>
                </c:pt>
                <c:pt idx="128">
                  <c:v>-66.5963372974635</c:v>
                </c:pt>
                <c:pt idx="129">
                  <c:v>-67.0760189056055</c:v>
                </c:pt>
                <c:pt idx="130">
                  <c:v>-67.5481468061741</c:v>
                </c:pt>
                <c:pt idx="131">
                  <c:v>-68.0127173406599</c:v>
                </c:pt>
                <c:pt idx="132">
                  <c:v>-68.4697349396425</c:v>
                </c:pt>
                <c:pt idx="133">
                  <c:v>-68.9192117295511</c:v>
                </c:pt>
                <c:pt idx="134">
                  <c:v>-69.3611671391739</c:v>
                </c:pt>
                <c:pt idx="135">
                  <c:v>-69.7956275077614</c:v>
                </c:pt>
                <c:pt idx="136">
                  <c:v>-70.2226256963911</c:v>
                </c:pt>
                <c:pt idx="137">
                  <c:v>-70.6422007041091</c:v>
                </c:pt>
                <c:pt idx="138">
                  <c:v>-71.0543972901858</c:v>
                </c:pt>
                <c:pt idx="139">
                  <c:v>-71.4592656036854</c:v>
                </c:pt>
                <c:pt idx="140">
                  <c:v>-71.8568608213822</c:v>
                </c:pt>
                <c:pt idx="141">
                  <c:v>-72.2472427949256</c:v>
                </c:pt>
                <c:pt idx="142">
                  <c:v>-72.6304757080119</c:v>
                </c:pt>
                <c:pt idx="143">
                  <c:v>-73.0066277442001</c:v>
                </c:pt>
                <c:pt idx="144">
                  <c:v>-73.375770765886</c:v>
                </c:pt>
                <c:pt idx="145">
                  <c:v>-73.737980004837</c:v>
                </c:pt>
                <c:pt idx="146">
                  <c:v>-74.0933337645977</c:v>
                </c:pt>
                <c:pt idx="147">
                  <c:v>-74.4419131349667</c:v>
                </c:pt>
                <c:pt idx="148">
                  <c:v>-74.7838017186796</c:v>
                </c:pt>
                <c:pt idx="149">
                  <c:v>-75.1190853703404</c:v>
                </c:pt>
                <c:pt idx="150">
                  <c:v>-75.4478519475841</c:v>
                </c:pt>
                <c:pt idx="151">
                  <c:v>-75.7701910743897</c:v>
                </c:pt>
                <c:pt idx="152">
                  <c:v>-76.0861939164073</c:v>
                </c:pt>
                <c:pt idx="153">
                  <c:v>-76.3959529681185</c:v>
                </c:pt>
                <c:pt idx="154">
                  <c:v>-76.6995618516067</c:v>
                </c:pt>
                <c:pt idx="155">
                  <c:v>-76.9971151266794</c:v>
                </c:pt>
                <c:pt idx="156">
                  <c:v>-77.2887081120554</c:v>
                </c:pt>
                <c:pt idx="157">
                  <c:v>-77.5744367173056</c:v>
                </c:pt>
                <c:pt idx="158">
                  <c:v>-77.8543972852143</c:v>
                </c:pt>
                <c:pt idx="159">
                  <c:v>-78.1286864442171</c:v>
                </c:pt>
                <c:pt idx="160">
                  <c:v>-78.397400970554</c:v>
                </c:pt>
                <c:pt idx="161">
                  <c:v>-78.6606376597713</c:v>
                </c:pt>
                <c:pt idx="162">
                  <c:v>-78.9184932072015</c:v>
                </c:pt>
                <c:pt idx="163">
                  <c:v>-79.1710640970447</c:v>
                </c:pt>
                <c:pt idx="164">
                  <c:v>-79.4184464996773</c:v>
                </c:pt>
                <c:pt idx="165">
                  <c:v>-79.6607361768157</c:v>
                </c:pt>
                <c:pt idx="166">
                  <c:v>-79.8980283941657</c:v>
                </c:pt>
                <c:pt idx="167">
                  <c:v>-80.1304178411937</c:v>
                </c:pt>
                <c:pt idx="168">
                  <c:v>-80.3579985576638</c:v>
                </c:pt>
                <c:pt idx="169">
                  <c:v>-80.5808638665916</c:v>
                </c:pt>
                <c:pt idx="170">
                  <c:v>-80.7991063132755</c:v>
                </c:pt>
                <c:pt idx="171">
                  <c:v>-81.0128176100742</c:v>
                </c:pt>
                <c:pt idx="172">
                  <c:v>-81.2220885866123</c:v>
                </c:pt>
                <c:pt idx="173">
                  <c:v>-81.4270091451025</c:v>
                </c:pt>
                <c:pt idx="174">
                  <c:v>-81.6276682204889</c:v>
                </c:pt>
                <c:pt idx="175">
                  <c:v>-81.8241537451234</c:v>
                </c:pt>
                <c:pt idx="176">
                  <c:v>-82.0165526176997</c:v>
                </c:pt>
                <c:pt idx="177">
                  <c:v>-82.2049506761819</c:v>
                </c:pt>
                <c:pt idx="178">
                  <c:v>-82.3894326744756</c:v>
                </c:pt>
                <c:pt idx="179">
                  <c:v>-82.5700822625997</c:v>
                </c:pt>
                <c:pt idx="180">
                  <c:v>-82.7469819701308</c:v>
                </c:pt>
                <c:pt idx="181">
                  <c:v>-82.9202131926998</c:v>
                </c:pt>
                <c:pt idx="182">
                  <c:v>-83.0898561813362</c:v>
                </c:pt>
                <c:pt idx="183">
                  <c:v>-83.2559900344583</c:v>
                </c:pt>
                <c:pt idx="184">
                  <c:v>-83.4186926923279</c:v>
                </c:pt>
                <c:pt idx="185">
                  <c:v>-83.5780409337881</c:v>
                </c:pt>
                <c:pt idx="186">
                  <c:v>-83.7341103751198</c:v>
                </c:pt>
                <c:pt idx="187">
                  <c:v>-83.8869754708583</c:v>
                </c:pt>
                <c:pt idx="188">
                  <c:v>-84.03670951642</c:v>
                </c:pt>
                <c:pt idx="189">
                  <c:v>-84.1833846524013</c:v>
                </c:pt>
                <c:pt idx="190">
                  <c:v>-84.3270718704148</c:v>
                </c:pt>
                <c:pt idx="191">
                  <c:v>-84.4678410203409</c:v>
                </c:pt>
                <c:pt idx="192">
                  <c:v>-84.6057608188771</c:v>
                </c:pt>
                <c:pt idx="193">
                  <c:v>-84.7408988592756</c:v>
                </c:pt>
                <c:pt idx="194">
                  <c:v>-84.8733216221678</c:v>
                </c:pt>
                <c:pt idx="195">
                  <c:v>-85.0030944873778</c:v>
                </c:pt>
                <c:pt idx="196">
                  <c:v>-85.130281746637</c:v>
                </c:pt>
                <c:pt idx="197">
                  <c:v>-85.2549466171149</c:v>
                </c:pt>
                <c:pt idx="198">
                  <c:v>-85.377151255688</c:v>
                </c:pt>
                <c:pt idx="199">
                  <c:v>-85.4969567738741</c:v>
                </c:pt>
                <c:pt idx="200">
                  <c:v>-85.6144232533634</c:v>
                </c:pt>
                <c:pt idx="201">
                  <c:v>-85.7296097620851</c:v>
                </c:pt>
                <c:pt idx="202">
                  <c:v>-85.8425743707468</c:v>
                </c:pt>
                <c:pt idx="203">
                  <c:v>-85.9533741697972</c:v>
                </c:pt>
                <c:pt idx="204">
                  <c:v>-86.0620652867574</c:v>
                </c:pt>
                <c:pt idx="205">
                  <c:v>-86.1687029038768</c:v>
                </c:pt>
                <c:pt idx="206">
                  <c:v>-86.2733412760683</c:v>
                </c:pt>
                <c:pt idx="207">
                  <c:v>-86.3760337490848</c:v>
                </c:pt>
                <c:pt idx="208">
                  <c:v>-86.4768327778989</c:v>
                </c:pt>
                <c:pt idx="209">
                  <c:v>-86.5757899452517</c:v>
                </c:pt>
                <c:pt idx="210">
                  <c:v>-86.6729559803421</c:v>
                </c:pt>
                <c:pt idx="211">
                  <c:v>-86.7683807776238</c:v>
                </c:pt>
                <c:pt idx="212">
                  <c:v>-86.8621134156891</c:v>
                </c:pt>
                <c:pt idx="213">
                  <c:v>-86.9542021762106</c:v>
                </c:pt>
                <c:pt idx="214">
                  <c:v>-87.0446945629239</c:v>
                </c:pt>
                <c:pt idx="215">
                  <c:v>-87.1336373206273</c:v>
                </c:pt>
                <c:pt idx="216">
                  <c:v>-87.2210764541846</c:v>
                </c:pt>
                <c:pt idx="217">
                  <c:v>-87.3070572475117</c:v>
                </c:pt>
                <c:pt idx="218">
                  <c:v>-87.3916242825352</c:v>
                </c:pt>
                <c:pt idx="219">
                  <c:v>-87.4748214581082</c:v>
                </c:pt>
                <c:pt idx="220">
                  <c:v>-87.556692008873</c:v>
                </c:pt>
                <c:pt idx="221">
                  <c:v>-87.6372785240605</c:v>
                </c:pt>
                <c:pt idx="222">
                  <c:v>-87.7166229662164</c:v>
                </c:pt>
                <c:pt idx="223">
                  <c:v>-87.7947666898483</c:v>
                </c:pt>
                <c:pt idx="224">
                  <c:v>-87.8717504599848</c:v>
                </c:pt>
                <c:pt idx="225">
                  <c:v>-87.9476144706433</c:v>
                </c:pt>
                <c:pt idx="226">
                  <c:v>-88.0223983632</c:v>
                </c:pt>
                <c:pt idx="227">
                  <c:v>-88.0961412446595</c:v>
                </c:pt>
                <c:pt idx="228">
                  <c:v>-88.1688817058194</c:v>
                </c:pt>
                <c:pt idx="229">
                  <c:v>-88.2406578393306</c:v>
                </c:pt>
                <c:pt idx="230">
                  <c:v>-88.3115072576477</c:v>
                </c:pt>
                <c:pt idx="231">
                  <c:v>-88.3814671108725</c:v>
                </c:pt>
                <c:pt idx="232">
                  <c:v>-88.4505741044875</c:v>
                </c:pt>
                <c:pt idx="233">
                  <c:v>-88.5188645169813</c:v>
                </c:pt>
                <c:pt idx="234">
                  <c:v>-88.5863742173658</c:v>
                </c:pt>
                <c:pt idx="235">
                  <c:v>-88.6531386825874</c:v>
                </c:pt>
                <c:pt idx="236">
                  <c:v>-88.719193014832</c:v>
                </c:pt>
                <c:pt idx="237">
                  <c:v>-88.7845719587295</c:v>
                </c:pt>
                <c:pt idx="238">
                  <c:v>-88.8493099184556</c:v>
                </c:pt>
                <c:pt idx="239">
                  <c:v>-88.9134409747387</c:v>
                </c:pt>
                <c:pt idx="240">
                  <c:v>-88.9769989017705</c:v>
                </c:pt>
                <c:pt idx="241">
                  <c:v>-89.0400171840283</c:v>
                </c:pt>
                <c:pt idx="242">
                  <c:v>-89.1025290330085</c:v>
                </c:pt>
                <c:pt idx="243">
                  <c:v>-89.1645674038794</c:v>
                </c:pt>
                <c:pt idx="244">
                  <c:v>-89.2261650120542</c:v>
                </c:pt>
                <c:pt idx="245">
                  <c:v>-89.2873543496911</c:v>
                </c:pt>
                <c:pt idx="246">
                  <c:v>-89.3481677021243</c:v>
                </c:pt>
                <c:pt idx="247">
                  <c:v>-89.4086371642308</c:v>
                </c:pt>
                <c:pt idx="248">
                  <c:v>-89.4687946567384</c:v>
                </c:pt>
                <c:pt idx="249">
                  <c:v>-89.5286719424804</c:v>
                </c:pt>
                <c:pt idx="250">
                  <c:v>-89.5883006426018</c:v>
                </c:pt>
                <c:pt idx="251">
                  <c:v>-89.647712252723</c:v>
                </c:pt>
                <c:pt idx="252">
                  <c:v>-89.7069381590672</c:v>
                </c:pt>
                <c:pt idx="253">
                  <c:v>-89.7660096545561</c:v>
                </c:pt>
                <c:pt idx="254">
                  <c:v>-89.8249579548814</c:v>
                </c:pt>
                <c:pt idx="255">
                  <c:v>-89.8838142145567</c:v>
                </c:pt>
                <c:pt idx="256">
                  <c:v>-89.9426095429566</c:v>
                </c:pt>
                <c:pt idx="257">
                  <c:v>-90.00137502035</c:v>
                </c:pt>
                <c:pt idx="258">
                  <c:v>-90.0601417139326</c:v>
                </c:pt>
                <c:pt idx="259">
                  <c:v>-90.1189406938652</c:v>
                </c:pt>
                <c:pt idx="260">
                  <c:v>-90.177803049325</c:v>
                </c:pt>
                <c:pt idx="261">
                  <c:v>-90.2367599045767</c:v>
                </c:pt>
                <c:pt idx="262">
                  <c:v>-90.2958424350673</c:v>
                </c:pt>
                <c:pt idx="263">
                  <c:v>-90.3550818835556</c:v>
                </c:pt>
                <c:pt idx="264">
                  <c:v>-90.4145095762785</c:v>
                </c:pt>
                <c:pt idx="265">
                  <c:v>-90.4741569391639</c:v>
                </c:pt>
                <c:pt idx="266">
                  <c:v>-90.5340555140963</c:v>
                </c:pt>
                <c:pt idx="267">
                  <c:v>-90.59423697524</c:v>
                </c:pt>
                <c:pt idx="268">
                  <c:v>-90.6547331454297</c:v>
                </c:pt>
                <c:pt idx="269">
                  <c:v>-90.7155760126327</c:v>
                </c:pt>
                <c:pt idx="270">
                  <c:v>-90.7767977464904</c:v>
                </c:pt>
                <c:pt idx="271">
                  <c:v>-90.8384307149468</c:v>
                </c:pt>
                <c:pt idx="272">
                  <c:v>-90.9005075009687</c:v>
                </c:pt>
                <c:pt idx="273">
                  <c:v>-90.9630609193667</c:v>
                </c:pt>
                <c:pt idx="274">
                  <c:v>-91.0261240337217</c:v>
                </c:pt>
                <c:pt idx="275">
                  <c:v>-91.0897301734254</c:v>
                </c:pt>
                <c:pt idx="276">
                  <c:v>-91.1539129508405</c:v>
                </c:pt>
                <c:pt idx="277">
                  <c:v>-91.2187062785866</c:v>
                </c:pt>
                <c:pt idx="278">
                  <c:v>-91.2841443869609</c:v>
                </c:pt>
                <c:pt idx="279">
                  <c:v>-91.3502618414969</c:v>
                </c:pt>
                <c:pt idx="280">
                  <c:v>-91.4170935606712</c:v>
                </c:pt>
                <c:pt idx="281">
                  <c:v>-91.4846748337618</c:v>
                </c:pt>
                <c:pt idx="282">
                  <c:v>-91.5530413388657</c:v>
                </c:pt>
                <c:pt idx="283">
                  <c:v>-91.6222291610826</c:v>
                </c:pt>
                <c:pt idx="284">
                  <c:v>-91.6922748108696</c:v>
                </c:pt>
                <c:pt idx="285">
                  <c:v>-91.7632152425736</c:v>
                </c:pt>
                <c:pt idx="286">
                  <c:v>-91.8350878731476</c:v>
                </c:pt>
                <c:pt idx="287">
                  <c:v>-91.9079306010564</c:v>
                </c:pt>
                <c:pt idx="288">
                  <c:v>-91.9817818253769</c:v>
                </c:pt>
                <c:pt idx="289">
                  <c:v>-92.0566804650993</c:v>
                </c:pt>
                <c:pt idx="290">
                  <c:v>-92.1326659786341</c:v>
                </c:pt>
                <c:pt idx="291">
                  <c:v>-92.2097783835298</c:v>
                </c:pt>
                <c:pt idx="292">
                  <c:v>-92.288058276406</c:v>
                </c:pt>
                <c:pt idx="293">
                  <c:v>-92.367546853107</c:v>
                </c:pt>
                <c:pt idx="294">
                  <c:v>-92.44828592908</c:v>
                </c:pt>
                <c:pt idx="295">
                  <c:v>-92.5303179599811</c:v>
                </c:pt>
                <c:pt idx="296">
                  <c:v>-92.6136860625139</c:v>
                </c:pt>
                <c:pt idx="297">
                  <c:v>-92.6984340355035</c:v>
                </c:pt>
                <c:pt idx="298">
                  <c:v>-92.7846063812077</c:v>
                </c:pt>
                <c:pt idx="299">
                  <c:v>-92.8722483268706</c:v>
                </c:pt>
                <c:pt idx="300">
                  <c:v>-92.9614058465161</c:v>
                </c:pt>
                <c:pt idx="301">
                  <c:v>-93.0521256829882</c:v>
                </c:pt>
                <c:pt idx="302">
                  <c:v>-93.1444553702337</c:v>
                </c:pt>
                <c:pt idx="303">
                  <c:v>-93.2384432558314</c:v>
                </c:pt>
                <c:pt idx="304">
                  <c:v>-93.3341385237653</c:v>
                </c:pt>
                <c:pt idx="305">
                  <c:v>-93.4315912174415</c:v>
                </c:pt>
                <c:pt idx="306">
                  <c:v>-93.5308522629467</c:v>
                </c:pt>
                <c:pt idx="307">
                  <c:v>-93.6319734925459</c:v>
                </c:pt>
                <c:pt idx="308">
                  <c:v>-93.7350076684148</c:v>
                </c:pt>
                <c:pt idx="309">
                  <c:v>-93.8400085066034</c:v>
                </c:pt>
                <c:pt idx="310">
                  <c:v>-93.9470307012249</c:v>
                </c:pt>
                <c:pt idx="311">
                  <c:v>-94.0561299488623</c:v>
                </c:pt>
                <c:pt idx="312">
                  <c:v>-94.1673629731862</c:v>
                </c:pt>
                <c:pt idx="313">
                  <c:v>-94.2807875497731</c:v>
                </c:pt>
                <c:pt idx="314">
                  <c:v>-94.3964625311149</c:v>
                </c:pt>
                <c:pt idx="315">
                  <c:v>-94.5144478718067</c:v>
                </c:pt>
                <c:pt idx="316">
                  <c:v>-94.6348046538985</c:v>
                </c:pt>
                <c:pt idx="317">
                  <c:v>-94.7575951123977</c:v>
                </c:pt>
                <c:pt idx="318">
                  <c:v>-94.882882660902</c:v>
                </c:pt>
                <c:pt idx="319">
                  <c:v>-95.0107319173461</c:v>
                </c:pt>
                <c:pt idx="320">
                  <c:v>-95.1412087298394</c:v>
                </c:pt>
                <c:pt idx="321">
                  <c:v>-95.2743802025709</c:v>
                </c:pt>
                <c:pt idx="322">
                  <c:v>-95.4103147217567</c:v>
                </c:pt>
                <c:pt idx="323">
                  <c:v>-95.5490819815996</c:v>
                </c:pt>
                <c:pt idx="324">
                  <c:v>-95.6907530102315</c:v>
                </c:pt>
                <c:pt idx="325">
                  <c:v>-95.8354001956015</c:v>
                </c:pt>
                <c:pt idx="326">
                  <c:v>-95.9830973112761</c:v>
                </c:pt>
                <c:pt idx="327">
                  <c:v>-96.133919542107</c:v>
                </c:pt>
                <c:pt idx="328">
                  <c:v>-96.2879435097248</c:v>
                </c:pt>
                <c:pt idx="329">
                  <c:v>-96.4452472978092</c:v>
                </c:pt>
                <c:pt idx="330">
                  <c:v>-96.6059104770849</c:v>
                </c:pt>
                <c:pt idx="331">
                  <c:v>-96.7700141299861</c:v>
                </c:pt>
                <c:pt idx="332">
                  <c:v>-96.9376408749284</c:v>
                </c:pt>
                <c:pt idx="333">
                  <c:v>-97.1088748901252</c:v>
                </c:pt>
                <c:pt idx="334">
                  <c:v>-97.2838019368746</c:v>
                </c:pt>
                <c:pt idx="335">
                  <c:v>-97.4625093822448</c:v>
                </c:pt>
                <c:pt idx="336">
                  <c:v>-97.6450862210725</c:v>
                </c:pt>
                <c:pt idx="337">
                  <c:v>-97.8316230971926</c:v>
                </c:pt>
                <c:pt idx="338">
                  <c:v>-98.0222123237999</c:v>
                </c:pt>
                <c:pt idx="339">
                  <c:v>-98.2169479028471</c:v>
                </c:pt>
                <c:pt idx="340">
                  <c:v>-98.415925543371</c:v>
                </c:pt>
                <c:pt idx="341">
                  <c:v>-98.6192426786327</c:v>
                </c:pt>
                <c:pt idx="342">
                  <c:v>-98.8269984819508</c:v>
                </c:pt>
                <c:pt idx="343">
                  <c:v>-99.0392938810983</c:v>
                </c:pt>
                <c:pt idx="344">
                  <c:v>-99.2562315711257</c:v>
                </c:pt>
                <c:pt idx="345">
                  <c:v>-99.4779160254647</c:v>
                </c:pt>
                <c:pt idx="346">
                  <c:v>-99.7044535051571</c:v>
                </c:pt>
                <c:pt idx="347">
                  <c:v>-99.9359520660453</c:v>
                </c:pt>
                <c:pt idx="348">
                  <c:v>-100.172521563752</c:v>
                </c:pt>
                <c:pt idx="349">
                  <c:v>-100.414273656262</c:v>
                </c:pt>
                <c:pt idx="350">
                  <c:v>-100.661321803922</c:v>
                </c:pt>
                <c:pt idx="351">
                  <c:v>-100.913781266642</c:v>
                </c:pt>
                <c:pt idx="352">
                  <c:v>-101.171769098093</c:v>
                </c:pt>
                <c:pt idx="353">
                  <c:v>-101.435404136681</c:v>
                </c:pt>
                <c:pt idx="354">
                  <c:v>-101.704806993043</c:v>
                </c:pt>
                <c:pt idx="355">
                  <c:v>-101.980100033843</c:v>
                </c:pt>
                <c:pt idx="356">
                  <c:v>-102.261407361593</c:v>
                </c:pt>
                <c:pt idx="357">
                  <c:v>-102.548854790238</c:v>
                </c:pt>
                <c:pt idx="358">
                  <c:v>-102.842569816225</c:v>
                </c:pt>
                <c:pt idx="359">
                  <c:v>-103.142681584769</c:v>
                </c:pt>
                <c:pt idx="360">
                  <c:v>-103.449320851013</c:v>
                </c:pt>
                <c:pt idx="361">
                  <c:v>-103.762619935782</c:v>
                </c:pt>
                <c:pt idx="362">
                  <c:v>-104.082712675595</c:v>
                </c:pt>
                <c:pt idx="363">
                  <c:v>-104.409734366637</c:v>
                </c:pt>
                <c:pt idx="364">
                  <c:v>-104.743821702332</c:v>
                </c:pt>
                <c:pt idx="365">
                  <c:v>-105.085112704194</c:v>
                </c:pt>
                <c:pt idx="366">
                  <c:v>-105.433746645604</c:v>
                </c:pt>
                <c:pt idx="367">
                  <c:v>-105.789863968179</c:v>
                </c:pt>
                <c:pt idx="368">
                  <c:v>-106.153606190364</c:v>
                </c:pt>
                <c:pt idx="369">
                  <c:v>-106.525115807923</c:v>
                </c:pt>
                <c:pt idx="370">
                  <c:v>-106.904536185973</c:v>
                </c:pt>
                <c:pt idx="371">
                  <c:v>-107.292011442223</c:v>
                </c:pt>
                <c:pt idx="372">
                  <c:v>-107.687686321097</c:v>
                </c:pt>
                <c:pt idx="373">
                  <c:v>-108.091706058418</c:v>
                </c:pt>
                <c:pt idx="374">
                  <c:v>-108.504216236363</c:v>
                </c:pt>
                <c:pt idx="375">
                  <c:v>-108.925362628398</c:v>
                </c:pt>
                <c:pt idx="376">
                  <c:v>-109.355291033956</c:v>
                </c:pt>
                <c:pt idx="377">
                  <c:v>-109.794147102614</c:v>
                </c:pt>
                <c:pt idx="378">
                  <c:v>-110.242076147613</c:v>
                </c:pt>
                <c:pt idx="379">
                  <c:v>-110.699222948538</c:v>
                </c:pt>
                <c:pt idx="380">
                  <c:v>-111.165731543097</c:v>
                </c:pt>
                <c:pt idx="381">
                  <c:v>-111.641745007933</c:v>
                </c:pt>
                <c:pt idx="382">
                  <c:v>-112.127405228504</c:v>
                </c:pt>
                <c:pt idx="383">
                  <c:v>-112.622852658111</c:v>
                </c:pt>
                <c:pt idx="384">
                  <c:v>-113.128226066251</c:v>
                </c:pt>
                <c:pt idx="385">
                  <c:v>-113.643662276549</c:v>
                </c:pt>
                <c:pt idx="386">
                  <c:v>-114.16929589461</c:v>
                </c:pt>
                <c:pt idx="387">
                  <c:v>-114.705259026254</c:v>
                </c:pt>
                <c:pt idx="388">
                  <c:v>-115.251680986702</c:v>
                </c:pt>
                <c:pt idx="389">
                  <c:v>-115.808688001379</c:v>
                </c:pt>
                <c:pt idx="390">
                  <c:v>-116.376402899181</c:v>
                </c:pt>
                <c:pt idx="391">
                  <c:v>-116.954944799134</c:v>
                </c:pt>
                <c:pt idx="392">
                  <c:v>-117.544428791564</c:v>
                </c:pt>
                <c:pt idx="393">
                  <c:v>-118.144965615023</c:v>
                </c:pt>
                <c:pt idx="394">
                  <c:v>-118.756661330389</c:v>
                </c:pt>
                <c:pt idx="395">
                  <c:v>-119.379616993724</c:v>
                </c:pt>
                <c:pt idx="396">
                  <c:v>-120.013928329637</c:v>
                </c:pt>
                <c:pt idx="397">
                  <c:v>-120.659685407078</c:v>
                </c:pt>
                <c:pt idx="398">
                  <c:v>-121.316972319666</c:v>
                </c:pt>
                <c:pt idx="399">
                  <c:v>-121.985866872815</c:v>
                </c:pt>
                <c:pt idx="400">
                  <c:v>-122.666440280116</c:v>
                </c:pt>
                <c:pt idx="401">
                  <c:v>-123.358756871575</c:v>
                </c:pt>
                <c:pt idx="402">
                  <c:v>-124.062873816466</c:v>
                </c:pt>
                <c:pt idx="403">
                  <c:v>-124.778840863748</c:v>
                </c:pt>
                <c:pt idx="404">
                  <c:v>-125.506700103044</c:v>
                </c:pt>
                <c:pt idx="405">
                  <c:v>-126.246485749395</c:v>
                </c:pt>
                <c:pt idx="406">
                  <c:v>-126.998223955015</c:v>
                </c:pt>
                <c:pt idx="407">
                  <c:v>-127.761932651394</c:v>
                </c:pt>
                <c:pt idx="408">
                  <c:v>-128.537621425124</c:v>
                </c:pt>
                <c:pt idx="409">
                  <c:v>-129.325291430839</c:v>
                </c:pt>
                <c:pt idx="410">
                  <c:v>-130.12493534464</c:v>
                </c:pt>
                <c:pt idx="411">
                  <c:v>-130.936537361332</c:v>
                </c:pt>
                <c:pt idx="412">
                  <c:v>-131.760073238685</c:v>
                </c:pt>
                <c:pt idx="413">
                  <c:v>-132.59551039182</c:v>
                </c:pt>
                <c:pt idx="414">
                  <c:v>-133.442808040628</c:v>
                </c:pt>
                <c:pt idx="415">
                  <c:v>-134.30191741292</c:v>
                </c:pt>
                <c:pt idx="416">
                  <c:v>-135.172782005723</c:v>
                </c:pt>
                <c:pt idx="417">
                  <c:v>-136.055337906863</c:v>
                </c:pt>
                <c:pt idx="418">
                  <c:v>-136.949514178593</c:v>
                </c:pt>
                <c:pt idx="419">
                  <c:v>-137.855233304643</c:v>
                </c:pt>
                <c:pt idx="420">
                  <c:v>-138.772411701659</c:v>
                </c:pt>
                <c:pt idx="421">
                  <c:v>-139.700960295518</c:v>
                </c:pt>
                <c:pt idx="422">
                  <c:v>-140.64078516252</c:v>
                </c:pt>
                <c:pt idx="423">
                  <c:v>-141.591788234954</c:v>
                </c:pt>
                <c:pt idx="424">
                  <c:v>-142.553868070005</c:v>
                </c:pt>
                <c:pt idx="425">
                  <c:v>-143.526920680419</c:v>
                </c:pt>
                <c:pt idx="426">
                  <c:v>-144.510840424799</c:v>
                </c:pt>
                <c:pt idx="427">
                  <c:v>-145.505520954899</c:v>
                </c:pt>
                <c:pt idx="428">
                  <c:v>-146.510856216697</c:v>
                </c:pt>
                <c:pt idx="429">
                  <c:v>-147.526741501583</c:v>
                </c:pt>
                <c:pt idx="430">
                  <c:v>-148.553074543466</c:v>
                </c:pt>
                <c:pt idx="431">
                  <c:v>-149.589756657181</c:v>
                </c:pt>
                <c:pt idx="432">
                  <c:v>-150.636693913174</c:v>
                </c:pt>
                <c:pt idx="433">
                  <c:v>-151.693798343035</c:v>
                </c:pt>
                <c:pt idx="434">
                  <c:v>-152.760989170195</c:v>
                </c:pt>
                <c:pt idx="435">
                  <c:v>-153.838194059759</c:v>
                </c:pt>
                <c:pt idx="436">
                  <c:v>-154.925350381286</c:v>
                </c:pt>
                <c:pt idx="437">
                  <c:v>-156.022406478136</c:v>
                </c:pt>
                <c:pt idx="438">
                  <c:v>-157.129322936865</c:v>
                </c:pt>
                <c:pt idx="439">
                  <c:v>-158.246073850091</c:v>
                </c:pt>
                <c:pt idx="440">
                  <c:v>-159.372648066209</c:v>
                </c:pt>
                <c:pt idx="441">
                  <c:v>-160.509050419303</c:v>
                </c:pt>
                <c:pt idx="442">
                  <c:v>-161.655302932621</c:v>
                </c:pt>
                <c:pt idx="443">
                  <c:v>-162.811445988989</c:v>
                </c:pt>
                <c:pt idx="444">
                  <c:v>-163.97753946155</c:v>
                </c:pt>
                <c:pt idx="445">
                  <c:v>-165.153663798197</c:v>
                </c:pt>
                <c:pt idx="446">
                  <c:v>-166.339921053045</c:v>
                </c:pt>
                <c:pt idx="447">
                  <c:v>-167.536435858174</c:v>
                </c:pt>
                <c:pt idx="448">
                  <c:v>-168.743356328724</c:v>
                </c:pt>
                <c:pt idx="449">
                  <c:v>-169.960854894202</c:v>
                </c:pt>
                <c:pt idx="450">
                  <c:v>-171.189129048476</c:v>
                </c:pt>
                <c:pt idx="451">
                  <c:v>-172.428402010512</c:v>
                </c:pt>
                <c:pt idx="452">
                  <c:v>-173.678923287289</c:v>
                </c:pt>
                <c:pt idx="453">
                  <c:v>-174.940969129579</c:v>
                </c:pt>
                <c:pt idx="454">
                  <c:v>-176.214842870375</c:v>
                </c:pt>
                <c:pt idx="455">
                  <c:v>-177.50087513463</c:v>
                </c:pt>
                <c:pt idx="456">
                  <c:v>-178.799423907694</c:v>
                </c:pt>
                <c:pt idx="457">
                  <c:v>179.889125551662</c:v>
                </c:pt>
                <c:pt idx="458">
                  <c:v>178.564360969439</c:v>
                </c:pt>
                <c:pt idx="459">
                  <c:v>177.225843503574</c:v>
                </c:pt>
                <c:pt idx="460">
                  <c:v>175.87310839982</c:v>
                </c:pt>
                <c:pt idx="461">
                  <c:v>174.505665878521</c:v>
                </c:pt>
                <c:pt idx="462">
                  <c:v>173.12300227678</c:v>
                </c:pt>
                <c:pt idx="463">
                  <c:v>171.724581473138</c:v>
                </c:pt>
                <c:pt idx="464">
                  <c:v>170.309846624503</c:v>
                </c:pt>
                <c:pt idx="465">
                  <c:v>168.878222247675</c:v>
                </c:pt>
                <c:pt idx="466">
                  <c:v>167.42911668035</c:v>
                </c:pt>
                <c:pt idx="467">
                  <c:v>165.961924958796</c:v>
                </c:pt>
                <c:pt idx="468">
                  <c:v>164.476032151341</c:v>
                </c:pt>
                <c:pt idx="469">
                  <c:v>162.970817188213</c:v>
                </c:pt>
                <c:pt idx="470">
                  <c:v>161.445657228933</c:v>
                </c:pt>
                <c:pt idx="471">
                  <c:v>159.899932608108</c:v>
                </c:pt>
                <c:pt idx="472">
                  <c:v>158.333032398822</c:v>
                </c:pt>
                <c:pt idx="473">
                  <c:v>156.744360629522</c:v>
                </c:pt>
                <c:pt idx="474">
                  <c:v>155.133343185078</c:v>
                </c:pt>
                <c:pt idx="475">
                  <c:v>153.499435414999</c:v>
                </c:pt>
                <c:pt idx="476">
                  <c:v>151.842130461443</c:v>
                </c:pt>
                <c:pt idx="477">
                  <c:v>150.160968306048</c:v>
                </c:pt>
                <c:pt idx="478">
                  <c:v>148.455545517584</c:v>
                </c:pt>
                <c:pt idx="479">
                  <c:v>146.72552566155</c:v>
                </c:pt>
                <c:pt idx="480">
                  <c:v>144.970650308074</c:v>
                </c:pt>
                <c:pt idx="481">
                  <c:v>143.190750545739</c:v>
                </c:pt>
                <c:pt idx="482">
                  <c:v>141.385758876549</c:v>
                </c:pt>
                <c:pt idx="483">
                  <c:v>139.55572133166</c:v>
                </c:pt>
                <c:pt idx="484">
                  <c:v>137.700809609649</c:v>
                </c:pt>
                <c:pt idx="485">
                  <c:v>135.821333000176</c:v>
                </c:pt>
                <c:pt idx="486">
                  <c:v>133.917749817729</c:v>
                </c:pt>
                <c:pt idx="487">
                  <c:v>131.990678034757</c:v>
                </c:pt>
                <c:pt idx="488">
                  <c:v>130.040904773518</c:v>
                </c:pt>
                <c:pt idx="489">
                  <c:v>128.069394294119</c:v>
                </c:pt>
                <c:pt idx="490">
                  <c:v>126.077294105648</c:v>
                </c:pt>
                <c:pt idx="491">
                  <c:v>124.065938830738</c:v>
                </c:pt>
                <c:pt idx="492">
                  <c:v>122.036851474154</c:v>
                </c:pt>
                <c:pt idx="493">
                  <c:v>119.991741784843</c:v>
                </c:pt>
                <c:pt idx="494">
                  <c:v>117.932501459551</c:v>
                </c:pt>
                <c:pt idx="495">
                  <c:v>115.861196014229</c:v>
                </c:pt>
                <c:pt idx="496">
                  <c:v>113.780053245379</c:v>
                </c:pt>
                <c:pt idx="497">
                  <c:v>111.691448313976</c:v>
                </c:pt>
                <c:pt idx="498">
                  <c:v>109.597885604733</c:v>
                </c:pt>
                <c:pt idx="499">
                  <c:v>107.501977637153</c:v>
                </c:pt>
                <c:pt idx="500">
                  <c:v>105.406421424771</c:v>
                </c:pt>
                <c:pt idx="501">
                  <c:v>103.313972787858</c:v>
                </c:pt>
                <c:pt idx="502">
                  <c:v>101.227419215181</c:v>
                </c:pt>
                <c:pt idx="503">
                  <c:v>99.1495519360414</c:v>
                </c:pt>
                <c:pt idx="504">
                  <c:v>97.083137899843</c:v>
                </c:pt>
                <c:pt idx="505">
                  <c:v>95.0308923643678</c:v>
                </c:pt>
                <c:pt idx="506">
                  <c:v>92.9954527653467</c:v>
                </c:pt>
                <c:pt idx="507">
                  <c:v>90.9793544810093</c:v>
                </c:pt>
                <c:pt idx="508">
                  <c:v>88.9850090202952</c:v>
                </c:pt>
                <c:pt idx="509">
                  <c:v>87.0146850583593</c:v>
                </c:pt>
                <c:pt idx="510">
                  <c:v>85.070492624974</c:v>
                </c:pt>
                <c:pt idx="511">
                  <c:v>83.1543706280097</c:v>
                </c:pt>
                <c:pt idx="512">
                  <c:v>81.268077772583</c:v>
                </c:pt>
                <c:pt idx="513">
                  <c:v>79.4131868232482</c:v>
                </c:pt>
                <c:pt idx="514">
                  <c:v>77.5910820568514</c:v>
                </c:pt>
                <c:pt idx="515">
                  <c:v>75.8029596711447</c:v>
                </c:pt>
                <c:pt idx="516">
                  <c:v>74.0498308509439</c:v>
                </c:pt>
                <c:pt idx="517">
                  <c:v>72.3325271501326</c:v>
                </c:pt>
                <c:pt idx="518">
                  <c:v>70.6517078233551</c:v>
                </c:pt>
                <c:pt idx="519">
                  <c:v>69.007868734062</c:v>
                </c:pt>
                <c:pt idx="520">
                  <c:v>67.4013524731708</c:v>
                </c:pt>
                <c:pt idx="521">
                  <c:v>65.8323593420915</c:v>
                </c:pt>
                <c:pt idx="522">
                  <c:v>64.3009588822915</c:v>
                </c:pt>
                <c:pt idx="523">
                  <c:v>62.8071016679764</c:v>
                </c:pt>
                <c:pt idx="524">
                  <c:v>61.3506311163231</c:v>
                </c:pt>
                <c:pt idx="525">
                  <c:v>59.9312951086783</c:v>
                </c:pt>
                <c:pt idx="526">
                  <c:v>58.5487572545315</c:v>
                </c:pt>
                <c:pt idx="527">
                  <c:v>57.202607666392</c:v>
                </c:pt>
                <c:pt idx="528">
                  <c:v>55.8923731470837</c:v>
                </c:pt>
                <c:pt idx="529">
                  <c:v>54.617526720741</c:v>
                </c:pt>
                <c:pt idx="530">
                  <c:v>53.3774964646613</c:v>
                </c:pt>
                <c:pt idx="531">
                  <c:v>52.1716736211157</c:v>
                </c:pt>
                <c:pt idx="532">
                  <c:v>50.9994199863138</c:v>
                </c:pt>
                <c:pt idx="533">
                  <c:v>49.86007458823</c:v>
                </c:pt>
                <c:pt idx="534">
                  <c:v>48.7529596763035</c:v>
                </c:pt>
                <c:pt idx="535">
                  <c:v>47.6773860544229</c:v>
                </c:pt>
                <c:pt idx="536">
                  <c:v>46.632657794561</c:v>
                </c:pt>
                <c:pt idx="537">
                  <c:v>45.6180763722817</c:v>
                </c:pt>
                <c:pt idx="538">
                  <c:v>44.6329442674967</c:v>
                </c:pt>
                <c:pt idx="539">
                  <c:v>43.6765680745958</c:v>
                </c:pt>
                <c:pt idx="540">
                  <c:v>42.7482611657533</c:v>
                </c:pt>
                <c:pt idx="541">
                  <c:v>41.8473459500448</c:v>
                </c:pt>
              </c:numCache>
            </c:numRef>
          </c:yVal>
          <c:smooth val="1"/>
        </c:ser>
        <c:axId val="81630542"/>
        <c:axId val="50325096"/>
      </c:scatterChart>
      <c:valAx>
        <c:axId val="4335056"/>
        <c:scaling>
          <c:logBase val="10"/>
          <c:orientation val="minMax"/>
          <c:max val="2200000"/>
          <c:min val="10"/>
        </c:scaling>
        <c:delete val="0"/>
        <c:axPos val="b"/>
        <c:minorGridlines>
          <c:spPr>
            <a:ln w="9360">
              <a:solidFill>
                <a:srgbClr val="b7b7b7"/>
              </a:solidFill>
              <a:round/>
            </a:ln>
          </c:spPr>
        </c:minorGridlines>
        <c:title>
          <c:tx>
            <c:rich>
              <a:bodyPr rot="0"/>
              <a:lstStyle/>
              <a:p>
                <a:pPr>
                  <a:defRPr b="1" lang="en-US" sz="1000" spc="-1" strike="noStrike">
                    <a:solidFill>
                      <a:srgbClr val="000000"/>
                    </a:solidFill>
                    <a:latin typeface="Calibri"/>
                  </a:defRPr>
                </a:pPr>
                <a:r>
                  <a:rPr b="1" lang="en-US" sz="1000" spc="-1" strike="noStrike">
                    <a:solidFill>
                      <a:srgbClr val="000000"/>
                    </a:solidFill>
                    <a:latin typeface="Calibri"/>
                  </a:rPr>
                  <a:t>Frequency (Hz)</a:t>
                </a:r>
              </a:p>
            </c:rich>
          </c:tx>
          <c:overlay val="0"/>
          <c:spPr>
            <a:noFill/>
            <a:ln w="0">
              <a:noFill/>
            </a:ln>
          </c:spPr>
        </c:title>
        <c:numFmt formatCode="0" sourceLinked="0"/>
        <c:majorTickMark val="out"/>
        <c:minorTickMark val="none"/>
        <c:tickLblPos val="low"/>
        <c:spPr>
          <a:ln w="9360">
            <a:solidFill>
              <a:srgbClr val="878787"/>
            </a:solidFill>
            <a:round/>
          </a:ln>
        </c:spPr>
        <c:txPr>
          <a:bodyPr/>
          <a:lstStyle/>
          <a:p>
            <a:pPr>
              <a:defRPr b="0" sz="1000" spc="-1" strike="noStrike">
                <a:solidFill>
                  <a:srgbClr val="000000"/>
                </a:solidFill>
                <a:latin typeface="Calibri"/>
              </a:defRPr>
            </a:pPr>
          </a:p>
        </c:txPr>
        <c:crossAx val="32214685"/>
        <c:crosses val="autoZero"/>
        <c:crossBetween val="midCat"/>
      </c:valAx>
      <c:valAx>
        <c:axId val="32214685"/>
        <c:scaling>
          <c:orientation val="minMax"/>
          <c:max val="40"/>
          <c:min val="-40"/>
        </c:scaling>
        <c:delete val="0"/>
        <c:axPos val="l"/>
        <c:majorGridlines>
          <c:spPr>
            <a:ln w="9360">
              <a:solidFill>
                <a:srgbClr val="878787"/>
              </a:solidFill>
              <a:round/>
            </a:ln>
          </c:spPr>
        </c:majorGridlines>
        <c:minorGridlines>
          <c:spPr>
            <a:ln w="9360">
              <a:solidFill>
                <a:srgbClr val="b7b7b7"/>
              </a:solidFill>
              <a:round/>
            </a:ln>
          </c:spPr>
        </c:minorGridlines>
        <c:title>
          <c:tx>
            <c:rich>
              <a:bodyPr rot="-5400000"/>
              <a:lstStyle/>
              <a:p>
                <a:pPr>
                  <a:defRPr b="1" lang="en-US" sz="1000" spc="-1" strike="noStrike">
                    <a:solidFill>
                      <a:srgbClr val="000000"/>
                    </a:solidFill>
                    <a:latin typeface="Calibri"/>
                  </a:defRPr>
                </a:pPr>
                <a:r>
                  <a:rPr b="1" lang="en-US" sz="1000" spc="-1" strike="noStrike">
                    <a:solidFill>
                      <a:srgbClr val="000000"/>
                    </a:solidFill>
                    <a:latin typeface="Calibri"/>
                  </a:rPr>
                  <a:t>Gain (dB)</a:t>
                </a:r>
              </a:p>
            </c:rich>
          </c:tx>
          <c:overlay val="0"/>
          <c:spPr>
            <a:noFill/>
            <a:ln w="0">
              <a:noFill/>
            </a:ln>
          </c:spPr>
        </c:title>
        <c:numFmt formatCode="General" sourceLinked="0"/>
        <c:majorTickMark val="out"/>
        <c:minorTickMark val="none"/>
        <c:tickLblPos val="nextTo"/>
        <c:spPr>
          <a:ln w="9360">
            <a:solidFill>
              <a:srgbClr val="878787"/>
            </a:solidFill>
            <a:round/>
          </a:ln>
        </c:spPr>
        <c:txPr>
          <a:bodyPr/>
          <a:lstStyle/>
          <a:p>
            <a:pPr>
              <a:defRPr b="0" sz="1000" spc="-1" strike="noStrike">
                <a:solidFill>
                  <a:srgbClr val="000000"/>
                </a:solidFill>
                <a:latin typeface="Calibri"/>
              </a:defRPr>
            </a:pPr>
          </a:p>
        </c:txPr>
        <c:crossAx val="4335056"/>
        <c:crosses val="autoZero"/>
        <c:crossBetween val="midCat"/>
        <c:majorUnit val="20"/>
        <c:minorUnit val="10"/>
      </c:valAx>
      <c:valAx>
        <c:axId val="81630542"/>
        <c:scaling>
          <c:logBase val="10"/>
          <c:orientation val="minMax"/>
        </c:scaling>
        <c:delete val="1"/>
        <c:axPos val="t"/>
        <c:numFmt formatCode="0.00" sourceLinked="1"/>
        <c:majorTickMark val="out"/>
        <c:minorTickMark val="none"/>
        <c:tickLblPos val="nextTo"/>
        <c:spPr>
          <a:ln w="9360">
            <a:solidFill>
              <a:srgbClr val="878787"/>
            </a:solidFill>
            <a:round/>
          </a:ln>
        </c:spPr>
        <c:txPr>
          <a:bodyPr/>
          <a:lstStyle/>
          <a:p>
            <a:pPr>
              <a:defRPr b="0" sz="1000" spc="-1" strike="noStrike">
                <a:solidFill>
                  <a:srgbClr val="000000"/>
                </a:solidFill>
                <a:latin typeface="Calibri"/>
              </a:defRPr>
            </a:pPr>
          </a:p>
        </c:txPr>
        <c:crossAx val="50325096"/>
        <c:crossBetween val="midCat"/>
      </c:valAx>
      <c:valAx>
        <c:axId val="50325096"/>
        <c:scaling>
          <c:orientation val="minMax"/>
          <c:max val="180"/>
          <c:min val="-180"/>
        </c:scaling>
        <c:delete val="0"/>
        <c:axPos val="r"/>
        <c:numFmt formatCode="General" sourceLinked="0"/>
        <c:majorTickMark val="out"/>
        <c:minorTickMark val="none"/>
        <c:tickLblPos val="nextTo"/>
        <c:spPr>
          <a:ln w="9360">
            <a:solidFill>
              <a:srgbClr val="878787"/>
            </a:solidFill>
            <a:round/>
          </a:ln>
        </c:spPr>
        <c:txPr>
          <a:bodyPr/>
          <a:lstStyle/>
          <a:p>
            <a:pPr>
              <a:defRPr b="0" sz="1000" spc="-1" strike="noStrike">
                <a:solidFill>
                  <a:srgbClr val="000000"/>
                </a:solidFill>
                <a:latin typeface="Calibri"/>
              </a:defRPr>
            </a:pPr>
          </a:p>
        </c:txPr>
        <c:crossAx val="81630542"/>
        <c:crosses val="max"/>
        <c:crossBetween val="midCat"/>
        <c:majorUnit val="90"/>
        <c:minorUnit val="45"/>
      </c:valAx>
      <c:spPr>
        <a:noFill/>
        <a:ln w="0">
          <a:noFill/>
        </a:ln>
      </c:spPr>
    </c:plotArea>
    <c:legend>
      <c:legendPos val="r"/>
      <c:layout>
        <c:manualLayout>
          <c:xMode val="edge"/>
          <c:yMode val="edge"/>
          <c:x val="0.798805582095125"/>
          <c:y val="0.14321997959862"/>
          <c:w val="0.134594492760573"/>
          <c:h val="0.106916098611994"/>
        </c:manualLayout>
      </c:layout>
      <c:overlay val="1"/>
      <c:spPr>
        <a:solidFill>
          <a:srgbClr val="ffffff"/>
        </a:solidFill>
        <a:ln w="0">
          <a:noFill/>
        </a:ln>
      </c:spPr>
      <c:txPr>
        <a:bodyPr/>
        <a:lstStyle/>
        <a:p>
          <a:pPr>
            <a:defRPr b="0" sz="1000" spc="-1" strike="noStrike">
              <a:solidFill>
                <a:srgbClr val="000000"/>
              </a:solidFill>
              <a:latin typeface="Calibri"/>
            </a:defRPr>
          </a:pPr>
        </a:p>
      </c:txPr>
    </c:legend>
    <c:plotVisOnly val="1"/>
    <c:dispBlanksAs val="gap"/>
  </c:chart>
  <c:spPr>
    <a:solidFill>
      <a:srgbClr val="ffffff"/>
    </a:solidFill>
    <a:ln w="9360">
      <a:solidFill>
        <a:srgbClr val="d9d9d9"/>
      </a:solidFill>
      <a:round/>
    </a:ln>
  </c:spPr>
</c:chartSpace>
</file>

<file path=xl/charts/chart7.xml><?xml version="1.0" encoding="utf-8"?>
<c:chartSpace xmlns:c="http://schemas.openxmlformats.org/drawingml/2006/chart" xmlns:a="http://schemas.openxmlformats.org/drawingml/2006/main" xmlns:r="http://schemas.openxmlformats.org/officeDocument/2006/relationships">
  <c:lang val="en-US"/>
  <c:roundedCorners val="0"/>
  <c:chart>
    <c:title>
      <c:tx>
        <c:rich>
          <a:bodyPr rot="0"/>
          <a:lstStyle/>
          <a:p>
            <a:pPr>
              <a:defRPr b="1" lang="en-US" sz="1800" spc="-1" strike="noStrike">
                <a:solidFill>
                  <a:srgbClr val="000000"/>
                </a:solidFill>
                <a:latin typeface="Calibri"/>
              </a:defRPr>
            </a:pPr>
            <a:r>
              <a:rPr b="1" lang="en-US" sz="1800" spc="-1" strike="noStrike">
                <a:solidFill>
                  <a:srgbClr val="000000"/>
                </a:solidFill>
                <a:latin typeface="Calibri"/>
              </a:rPr>
              <a:t>Error Amplifier Transfer</a:t>
            </a:r>
          </a:p>
        </c:rich>
      </c:tx>
      <c:overlay val="0"/>
      <c:spPr>
        <a:noFill/>
        <a:ln w="0">
          <a:noFill/>
        </a:ln>
      </c:spPr>
    </c:title>
    <c:autoTitleDeleted val="0"/>
    <c:plotArea>
      <c:scatterChart>
        <c:scatterStyle val="line"/>
        <c:varyColors val="0"/>
        <c:ser>
          <c:idx val="0"/>
          <c:order val="0"/>
          <c:spPr>
            <a:solidFill>
              <a:srgbClr val="4a7ebb"/>
            </a:solidFill>
            <a:ln w="28440">
              <a:solidFill>
                <a:srgbClr val="4a7ebb"/>
              </a:solidFill>
              <a:round/>
            </a:ln>
          </c:spPr>
          <c:marker>
            <c:symbol val="none"/>
          </c:marker>
          <c:dLbls>
            <c:txPr>
              <a:bodyPr wrap="square"/>
              <a:lstStyle/>
              <a:p>
                <a:pPr>
                  <a:defRPr b="0" sz="1000" spc="-1" strike="noStrike">
                    <a:solidFill>
                      <a:srgbClr val="000000"/>
                    </a:solidFill>
                    <a:latin typeface="Calibri"/>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xVal>
            <c:numRef>
              <c:f>Loop_Modeling!$O$19:$O$560</c:f>
              <c:numCache>
                <c:formatCode>General</c:formatCode>
                <c:ptCount val="542"/>
                <c:pt idx="0">
                  <c:v>10.2329299228075</c:v>
                </c:pt>
                <c:pt idx="1">
                  <c:v>10.471285480509</c:v>
                </c:pt>
                <c:pt idx="2">
                  <c:v>10.7151930523761</c:v>
                </c:pt>
                <c:pt idx="3">
                  <c:v>10.9647819614319</c:v>
                </c:pt>
                <c:pt idx="4">
                  <c:v>11.2201845430196</c:v>
                </c:pt>
                <c:pt idx="5">
                  <c:v>11.4815362149688</c:v>
                </c:pt>
                <c:pt idx="6">
                  <c:v>11.7489755493953</c:v>
                </c:pt>
                <c:pt idx="7">
                  <c:v>12.0226443461741</c:v>
                </c:pt>
                <c:pt idx="8">
                  <c:v>12.3026877081238</c:v>
                </c:pt>
                <c:pt idx="9">
                  <c:v>12.5892541179417</c:v>
                </c:pt>
                <c:pt idx="10">
                  <c:v>12.8824955169313</c:v>
                </c:pt>
                <c:pt idx="11">
                  <c:v>13.1825673855641</c:v>
                </c:pt>
                <c:pt idx="12">
                  <c:v>13.4896288259165</c:v>
                </c:pt>
                <c:pt idx="13">
                  <c:v>13.8038426460289</c:v>
                </c:pt>
                <c:pt idx="14">
                  <c:v>14.1253754462275</c:v>
                </c:pt>
                <c:pt idx="15">
                  <c:v>14.4543977074593</c:v>
                </c:pt>
                <c:pt idx="16">
                  <c:v>14.7910838816821</c:v>
                </c:pt>
                <c:pt idx="17">
                  <c:v>15.1356124843621</c:v>
                </c:pt>
                <c:pt idx="18">
                  <c:v>15.4881661891248</c:v>
                </c:pt>
                <c:pt idx="19">
                  <c:v>15.8489319246111</c:v>
                </c:pt>
                <c:pt idx="20">
                  <c:v>16.2181009735893</c:v>
                </c:pt>
                <c:pt idx="21">
                  <c:v>16.5958690743756</c:v>
                </c:pt>
                <c:pt idx="22">
                  <c:v>16.9824365246174</c:v>
                </c:pt>
                <c:pt idx="23">
                  <c:v>17.3780082874938</c:v>
                </c:pt>
                <c:pt idx="24">
                  <c:v>17.7827941003892</c:v>
                </c:pt>
                <c:pt idx="25">
                  <c:v>18.1970085860998</c:v>
                </c:pt>
                <c:pt idx="26">
                  <c:v>18.6208713666287</c:v>
                </c:pt>
                <c:pt idx="27">
                  <c:v>19.0546071796325</c:v>
                </c:pt>
                <c:pt idx="28">
                  <c:v>19.4984459975805</c:v>
                </c:pt>
                <c:pt idx="29">
                  <c:v>19.9526231496888</c:v>
                </c:pt>
                <c:pt idx="30">
                  <c:v>20.4173794466953</c:v>
                </c:pt>
                <c:pt idx="31">
                  <c:v>20.8929613085404</c:v>
                </c:pt>
                <c:pt idx="32">
                  <c:v>21.3796208950223</c:v>
                </c:pt>
                <c:pt idx="33">
                  <c:v>21.8776162394955</c:v>
                </c:pt>
                <c:pt idx="34">
                  <c:v>22.3872113856834</c:v>
                </c:pt>
                <c:pt idx="35">
                  <c:v>22.9086765276777</c:v>
                </c:pt>
                <c:pt idx="36">
                  <c:v>23.4422881531992</c:v>
                </c:pt>
                <c:pt idx="37">
                  <c:v>23.9883291901949</c:v>
                </c:pt>
                <c:pt idx="38">
                  <c:v>24.5470891568503</c:v>
                </c:pt>
                <c:pt idx="39">
                  <c:v>25.1188643150958</c:v>
                </c:pt>
                <c:pt idx="40">
                  <c:v>25.7039578276886</c:v>
                </c:pt>
                <c:pt idx="41">
                  <c:v>26.3026799189538</c:v>
                </c:pt>
                <c:pt idx="42">
                  <c:v>26.9153480392692</c:v>
                </c:pt>
                <c:pt idx="43">
                  <c:v>27.5422870333817</c:v>
                </c:pt>
                <c:pt idx="44">
                  <c:v>28.1838293126445</c:v>
                </c:pt>
                <c:pt idx="45">
                  <c:v>28.8403150312661</c:v>
                </c:pt>
                <c:pt idx="46">
                  <c:v>29.5120922666639</c:v>
                </c:pt>
                <c:pt idx="47">
                  <c:v>30.1995172040202</c:v>
                </c:pt>
                <c:pt idx="48">
                  <c:v>30.9029543251359</c:v>
                </c:pt>
                <c:pt idx="49">
                  <c:v>31.6227766016838</c:v>
                </c:pt>
                <c:pt idx="50">
                  <c:v>32.3593656929628</c:v>
                </c:pt>
                <c:pt idx="51">
                  <c:v>33.1131121482591</c:v>
                </c:pt>
                <c:pt idx="52">
                  <c:v>33.8844156139203</c:v>
                </c:pt>
                <c:pt idx="53">
                  <c:v>34.6736850452532</c:v>
                </c:pt>
                <c:pt idx="54">
                  <c:v>35.4813389233576</c:v>
                </c:pt>
                <c:pt idx="55">
                  <c:v>36.3078054770101</c:v>
                </c:pt>
                <c:pt idx="56">
                  <c:v>37.1535229097172</c:v>
                </c:pt>
                <c:pt idx="57">
                  <c:v>38.0189396320561</c:v>
                </c:pt>
                <c:pt idx="58">
                  <c:v>38.904514499428</c:v>
                </c:pt>
                <c:pt idx="59">
                  <c:v>39.8107170553497</c:v>
                </c:pt>
                <c:pt idx="60">
                  <c:v>40.7380277804113</c:v>
                </c:pt>
                <c:pt idx="61">
                  <c:v>41.6869383470336</c:v>
                </c:pt>
                <c:pt idx="62">
                  <c:v>42.6579518801593</c:v>
                </c:pt>
                <c:pt idx="63">
                  <c:v>43.6515832240166</c:v>
                </c:pt>
                <c:pt idx="64">
                  <c:v>44.6683592150963</c:v>
                </c:pt>
                <c:pt idx="65">
                  <c:v>45.7088189614875</c:v>
                </c:pt>
                <c:pt idx="66">
                  <c:v>46.7735141287198</c:v>
                </c:pt>
                <c:pt idx="67">
                  <c:v>47.8630092322639</c:v>
                </c:pt>
                <c:pt idx="68">
                  <c:v>48.9778819368446</c:v>
                </c:pt>
                <c:pt idx="69">
                  <c:v>50.1187233627272</c:v>
                </c:pt>
                <c:pt idx="70">
                  <c:v>51.2861383991365</c:v>
                </c:pt>
                <c:pt idx="71">
                  <c:v>52.4807460249773</c:v>
                </c:pt>
                <c:pt idx="72">
                  <c:v>53.7031796370253</c:v>
                </c:pt>
                <c:pt idx="73">
                  <c:v>54.9540873857625</c:v>
                </c:pt>
                <c:pt idx="74">
                  <c:v>56.2341325190349</c:v>
                </c:pt>
                <c:pt idx="75">
                  <c:v>57.5439937337157</c:v>
                </c:pt>
                <c:pt idx="76">
                  <c:v>58.8843655355589</c:v>
                </c:pt>
                <c:pt idx="77">
                  <c:v>60.2559586074358</c:v>
                </c:pt>
                <c:pt idx="78">
                  <c:v>61.6595001861482</c:v>
                </c:pt>
                <c:pt idx="79">
                  <c:v>63.0957344480193</c:v>
                </c:pt>
                <c:pt idx="80">
                  <c:v>64.5654229034656</c:v>
                </c:pt>
                <c:pt idx="81">
                  <c:v>66.0693448007596</c:v>
                </c:pt>
                <c:pt idx="82">
                  <c:v>67.6082975391982</c:v>
                </c:pt>
                <c:pt idx="83">
                  <c:v>69.1830970918936</c:v>
                </c:pt>
                <c:pt idx="84">
                  <c:v>70.7945784384138</c:v>
                </c:pt>
                <c:pt idx="85">
                  <c:v>72.443596007499</c:v>
                </c:pt>
                <c:pt idx="86">
                  <c:v>74.1310241300918</c:v>
                </c:pt>
                <c:pt idx="87">
                  <c:v>75.8577575029184</c:v>
                </c:pt>
                <c:pt idx="88">
                  <c:v>77.6247116628692</c:v>
                </c:pt>
                <c:pt idx="89">
                  <c:v>79.4328234724281</c:v>
                </c:pt>
                <c:pt idx="90">
                  <c:v>81.28305161641</c:v>
                </c:pt>
                <c:pt idx="91">
                  <c:v>83.1763771102671</c:v>
                </c:pt>
                <c:pt idx="92">
                  <c:v>85.1138038202377</c:v>
                </c:pt>
                <c:pt idx="93">
                  <c:v>87.0963589956081</c:v>
                </c:pt>
                <c:pt idx="94">
                  <c:v>89.1250938133745</c:v>
                </c:pt>
                <c:pt idx="95">
                  <c:v>91.201083935591</c:v>
                </c:pt>
                <c:pt idx="96">
                  <c:v>93.3254300796991</c:v>
                </c:pt>
                <c:pt idx="97">
                  <c:v>95.4992586021436</c:v>
                </c:pt>
                <c:pt idx="98">
                  <c:v>97.7237220955811</c:v>
                </c:pt>
                <c:pt idx="99">
                  <c:v>100</c:v>
                </c:pt>
                <c:pt idx="100">
                  <c:v>102.329299228075</c:v>
                </c:pt>
                <c:pt idx="101">
                  <c:v>104.71285480509</c:v>
                </c:pt>
                <c:pt idx="102">
                  <c:v>107.151930523761</c:v>
                </c:pt>
                <c:pt idx="103">
                  <c:v>109.647819614319</c:v>
                </c:pt>
                <c:pt idx="104">
                  <c:v>112.201845430196</c:v>
                </c:pt>
                <c:pt idx="105">
                  <c:v>114.815362149688</c:v>
                </c:pt>
                <c:pt idx="106">
                  <c:v>117.489755493953</c:v>
                </c:pt>
                <c:pt idx="107">
                  <c:v>120.226443461741</c:v>
                </c:pt>
                <c:pt idx="108">
                  <c:v>123.026877081238</c:v>
                </c:pt>
                <c:pt idx="109">
                  <c:v>125.892541179417</c:v>
                </c:pt>
                <c:pt idx="110">
                  <c:v>128.824955169313</c:v>
                </c:pt>
                <c:pt idx="111">
                  <c:v>131.825673855641</c:v>
                </c:pt>
                <c:pt idx="112">
                  <c:v>134.896288259165</c:v>
                </c:pt>
                <c:pt idx="113">
                  <c:v>138.038426460289</c:v>
                </c:pt>
                <c:pt idx="114">
                  <c:v>141.253754462275</c:v>
                </c:pt>
                <c:pt idx="115">
                  <c:v>144.543977074593</c:v>
                </c:pt>
                <c:pt idx="116">
                  <c:v>147.910838816821</c:v>
                </c:pt>
                <c:pt idx="117">
                  <c:v>151.356124843621</c:v>
                </c:pt>
                <c:pt idx="118">
                  <c:v>154.881661891248</c:v>
                </c:pt>
                <c:pt idx="119">
                  <c:v>158.489319246111</c:v>
                </c:pt>
                <c:pt idx="120">
                  <c:v>162.181009735893</c:v>
                </c:pt>
                <c:pt idx="121">
                  <c:v>165.958690743756</c:v>
                </c:pt>
                <c:pt idx="122">
                  <c:v>169.824365246174</c:v>
                </c:pt>
                <c:pt idx="123">
                  <c:v>173.780082874938</c:v>
                </c:pt>
                <c:pt idx="124">
                  <c:v>177.827941003892</c:v>
                </c:pt>
                <c:pt idx="125">
                  <c:v>181.970085860998</c:v>
                </c:pt>
                <c:pt idx="126">
                  <c:v>186.208713666287</c:v>
                </c:pt>
                <c:pt idx="127">
                  <c:v>190.546071796325</c:v>
                </c:pt>
                <c:pt idx="128">
                  <c:v>194.984459975805</c:v>
                </c:pt>
                <c:pt idx="129">
                  <c:v>199.526231496888</c:v>
                </c:pt>
                <c:pt idx="130">
                  <c:v>204.173794466953</c:v>
                </c:pt>
                <c:pt idx="131">
                  <c:v>208.929613085404</c:v>
                </c:pt>
                <c:pt idx="132">
                  <c:v>213.796208950223</c:v>
                </c:pt>
                <c:pt idx="133">
                  <c:v>218.776162394955</c:v>
                </c:pt>
                <c:pt idx="134">
                  <c:v>223.872113856834</c:v>
                </c:pt>
                <c:pt idx="135">
                  <c:v>229.086765276777</c:v>
                </c:pt>
                <c:pt idx="136">
                  <c:v>234.422881531992</c:v>
                </c:pt>
                <c:pt idx="137">
                  <c:v>239.883291901949</c:v>
                </c:pt>
                <c:pt idx="138">
                  <c:v>245.470891568503</c:v>
                </c:pt>
                <c:pt idx="139">
                  <c:v>251.188643150958</c:v>
                </c:pt>
                <c:pt idx="140">
                  <c:v>257.039578276886</c:v>
                </c:pt>
                <c:pt idx="141">
                  <c:v>263.026799189538</c:v>
                </c:pt>
                <c:pt idx="142">
                  <c:v>269.153480392692</c:v>
                </c:pt>
                <c:pt idx="143">
                  <c:v>275.422870333817</c:v>
                </c:pt>
                <c:pt idx="144">
                  <c:v>281.838293126446</c:v>
                </c:pt>
                <c:pt idx="145">
                  <c:v>288.403150312661</c:v>
                </c:pt>
                <c:pt idx="146">
                  <c:v>295.120922666638</c:v>
                </c:pt>
                <c:pt idx="147">
                  <c:v>301.995172040202</c:v>
                </c:pt>
                <c:pt idx="148">
                  <c:v>309.029543251359</c:v>
                </c:pt>
                <c:pt idx="149">
                  <c:v>316.227766016838</c:v>
                </c:pt>
                <c:pt idx="150">
                  <c:v>323.593656929628</c:v>
                </c:pt>
                <c:pt idx="151">
                  <c:v>331.131121482591</c:v>
                </c:pt>
                <c:pt idx="152">
                  <c:v>338.844156139203</c:v>
                </c:pt>
                <c:pt idx="153">
                  <c:v>346.736850452532</c:v>
                </c:pt>
                <c:pt idx="154">
                  <c:v>354.813389233575</c:v>
                </c:pt>
                <c:pt idx="155">
                  <c:v>363.078054770101</c:v>
                </c:pt>
                <c:pt idx="156">
                  <c:v>371.535229097172</c:v>
                </c:pt>
                <c:pt idx="157">
                  <c:v>380.189396320561</c:v>
                </c:pt>
                <c:pt idx="158">
                  <c:v>389.04514499428</c:v>
                </c:pt>
                <c:pt idx="159">
                  <c:v>398.107170553497</c:v>
                </c:pt>
                <c:pt idx="160">
                  <c:v>407.380277804113</c:v>
                </c:pt>
                <c:pt idx="161">
                  <c:v>416.869383470336</c:v>
                </c:pt>
                <c:pt idx="162">
                  <c:v>426.579518801593</c:v>
                </c:pt>
                <c:pt idx="163">
                  <c:v>436.515832240166</c:v>
                </c:pt>
                <c:pt idx="164">
                  <c:v>446.683592150963</c:v>
                </c:pt>
                <c:pt idx="165">
                  <c:v>457.088189614875</c:v>
                </c:pt>
                <c:pt idx="166">
                  <c:v>467.735141287198</c:v>
                </c:pt>
                <c:pt idx="167">
                  <c:v>478.630092322639</c:v>
                </c:pt>
                <c:pt idx="168">
                  <c:v>489.778819368446</c:v>
                </c:pt>
                <c:pt idx="169">
                  <c:v>501.187233627272</c:v>
                </c:pt>
                <c:pt idx="170">
                  <c:v>512.861383991365</c:v>
                </c:pt>
                <c:pt idx="171">
                  <c:v>524.807460249772</c:v>
                </c:pt>
                <c:pt idx="172">
                  <c:v>537.031796370253</c:v>
                </c:pt>
                <c:pt idx="173">
                  <c:v>549.540873857625</c:v>
                </c:pt>
                <c:pt idx="174">
                  <c:v>562.341325190349</c:v>
                </c:pt>
                <c:pt idx="175">
                  <c:v>575.439937337157</c:v>
                </c:pt>
                <c:pt idx="176">
                  <c:v>588.843655355589</c:v>
                </c:pt>
                <c:pt idx="177">
                  <c:v>602.559586074358</c:v>
                </c:pt>
                <c:pt idx="178">
                  <c:v>616.595001861482</c:v>
                </c:pt>
                <c:pt idx="179">
                  <c:v>630.957344480193</c:v>
                </c:pt>
                <c:pt idx="180">
                  <c:v>645.654229034656</c:v>
                </c:pt>
                <c:pt idx="181">
                  <c:v>660.693448007596</c:v>
                </c:pt>
                <c:pt idx="182">
                  <c:v>676.082975391982</c:v>
                </c:pt>
                <c:pt idx="183">
                  <c:v>691.830970918936</c:v>
                </c:pt>
                <c:pt idx="184">
                  <c:v>707.945784384138</c:v>
                </c:pt>
                <c:pt idx="185">
                  <c:v>724.43596007499</c:v>
                </c:pt>
                <c:pt idx="186">
                  <c:v>741.310241300918</c:v>
                </c:pt>
                <c:pt idx="187">
                  <c:v>758.577575029184</c:v>
                </c:pt>
                <c:pt idx="188">
                  <c:v>776.247116628692</c:v>
                </c:pt>
                <c:pt idx="189">
                  <c:v>794.328234724281</c:v>
                </c:pt>
                <c:pt idx="190">
                  <c:v>812.8305161641</c:v>
                </c:pt>
                <c:pt idx="191">
                  <c:v>831.763771102671</c:v>
                </c:pt>
                <c:pt idx="192">
                  <c:v>851.138038202377</c:v>
                </c:pt>
                <c:pt idx="193">
                  <c:v>870.963589956081</c:v>
                </c:pt>
                <c:pt idx="194">
                  <c:v>891.250938133746</c:v>
                </c:pt>
                <c:pt idx="195">
                  <c:v>912.01083935591</c:v>
                </c:pt>
                <c:pt idx="196">
                  <c:v>933.254300796991</c:v>
                </c:pt>
                <c:pt idx="197">
                  <c:v>954.992586021436</c:v>
                </c:pt>
                <c:pt idx="198">
                  <c:v>977.237220955811</c:v>
                </c:pt>
                <c:pt idx="199">
                  <c:v>1000</c:v>
                </c:pt>
                <c:pt idx="200">
                  <c:v>1023.29299228075</c:v>
                </c:pt>
                <c:pt idx="201">
                  <c:v>1047.1285480509</c:v>
                </c:pt>
                <c:pt idx="202">
                  <c:v>1071.51930523761</c:v>
                </c:pt>
                <c:pt idx="203">
                  <c:v>1096.47819614319</c:v>
                </c:pt>
                <c:pt idx="204">
                  <c:v>1122.01845430196</c:v>
                </c:pt>
                <c:pt idx="205">
                  <c:v>1148.15362149688</c:v>
                </c:pt>
                <c:pt idx="206">
                  <c:v>1174.89755493953</c:v>
                </c:pt>
                <c:pt idx="207">
                  <c:v>1202.26443461741</c:v>
                </c:pt>
                <c:pt idx="208">
                  <c:v>1230.26877081238</c:v>
                </c:pt>
                <c:pt idx="209">
                  <c:v>1258.92541179417</c:v>
                </c:pt>
                <c:pt idx="210">
                  <c:v>1288.24955169313</c:v>
                </c:pt>
                <c:pt idx="211">
                  <c:v>1318.25673855641</c:v>
                </c:pt>
                <c:pt idx="212">
                  <c:v>1348.96288259165</c:v>
                </c:pt>
                <c:pt idx="213">
                  <c:v>1380.38426460289</c:v>
                </c:pt>
                <c:pt idx="214">
                  <c:v>1412.53754462275</c:v>
                </c:pt>
                <c:pt idx="215">
                  <c:v>1445.43977074593</c:v>
                </c:pt>
                <c:pt idx="216">
                  <c:v>1479.10838816821</c:v>
                </c:pt>
                <c:pt idx="217">
                  <c:v>1513.56124843621</c:v>
                </c:pt>
                <c:pt idx="218">
                  <c:v>1548.81661891248</c:v>
                </c:pt>
                <c:pt idx="219">
                  <c:v>1584.89319246111</c:v>
                </c:pt>
                <c:pt idx="220">
                  <c:v>1621.81009735893</c:v>
                </c:pt>
                <c:pt idx="221">
                  <c:v>1659.58690743756</c:v>
                </c:pt>
                <c:pt idx="222">
                  <c:v>1698.24365246174</c:v>
                </c:pt>
                <c:pt idx="223">
                  <c:v>1737.80082874938</c:v>
                </c:pt>
                <c:pt idx="224">
                  <c:v>1778.27941003892</c:v>
                </c:pt>
                <c:pt idx="225">
                  <c:v>1819.70085860998</c:v>
                </c:pt>
                <c:pt idx="226">
                  <c:v>1862.08713666287</c:v>
                </c:pt>
                <c:pt idx="227">
                  <c:v>1905.46071796325</c:v>
                </c:pt>
                <c:pt idx="228">
                  <c:v>1949.84459975805</c:v>
                </c:pt>
                <c:pt idx="229">
                  <c:v>1995.26231496888</c:v>
                </c:pt>
                <c:pt idx="230">
                  <c:v>2041.73794466953</c:v>
                </c:pt>
                <c:pt idx="231">
                  <c:v>2089.29613085404</c:v>
                </c:pt>
                <c:pt idx="232">
                  <c:v>2137.96208950223</c:v>
                </c:pt>
                <c:pt idx="233">
                  <c:v>2187.76162394955</c:v>
                </c:pt>
                <c:pt idx="234">
                  <c:v>2238.72113856834</c:v>
                </c:pt>
                <c:pt idx="235">
                  <c:v>2290.86765276777</c:v>
                </c:pt>
                <c:pt idx="236">
                  <c:v>2344.22881531992</c:v>
                </c:pt>
                <c:pt idx="237">
                  <c:v>2398.83291901949</c:v>
                </c:pt>
                <c:pt idx="238">
                  <c:v>2454.70891568503</c:v>
                </c:pt>
                <c:pt idx="239">
                  <c:v>2511.88643150958</c:v>
                </c:pt>
                <c:pt idx="240">
                  <c:v>2570.39578276886</c:v>
                </c:pt>
                <c:pt idx="241">
                  <c:v>2630.26799189538</c:v>
                </c:pt>
                <c:pt idx="242">
                  <c:v>2691.53480392692</c:v>
                </c:pt>
                <c:pt idx="243">
                  <c:v>2754.22870333817</c:v>
                </c:pt>
                <c:pt idx="244">
                  <c:v>2818.38293126446</c:v>
                </c:pt>
                <c:pt idx="245">
                  <c:v>2884.03150312661</c:v>
                </c:pt>
                <c:pt idx="246">
                  <c:v>2951.20922666638</c:v>
                </c:pt>
                <c:pt idx="247">
                  <c:v>3019.95172040202</c:v>
                </c:pt>
                <c:pt idx="248">
                  <c:v>3090.29543251359</c:v>
                </c:pt>
                <c:pt idx="249">
                  <c:v>3162.27766016838</c:v>
                </c:pt>
                <c:pt idx="250">
                  <c:v>3235.93656929628</c:v>
                </c:pt>
                <c:pt idx="251">
                  <c:v>3311.31121482591</c:v>
                </c:pt>
                <c:pt idx="252">
                  <c:v>3388.44156139203</c:v>
                </c:pt>
                <c:pt idx="253">
                  <c:v>3467.36850452532</c:v>
                </c:pt>
                <c:pt idx="254">
                  <c:v>3548.13389233575</c:v>
                </c:pt>
                <c:pt idx="255">
                  <c:v>3630.78054770101</c:v>
                </c:pt>
                <c:pt idx="256">
                  <c:v>3715.35229097172</c:v>
                </c:pt>
                <c:pt idx="257">
                  <c:v>3801.89396320561</c:v>
                </c:pt>
                <c:pt idx="258">
                  <c:v>3890.4514499428</c:v>
                </c:pt>
                <c:pt idx="259">
                  <c:v>3981.07170553497</c:v>
                </c:pt>
                <c:pt idx="260">
                  <c:v>4073.80277804113</c:v>
                </c:pt>
                <c:pt idx="261">
                  <c:v>4168.69383470336</c:v>
                </c:pt>
                <c:pt idx="262">
                  <c:v>4265.79518801593</c:v>
                </c:pt>
                <c:pt idx="263">
                  <c:v>4365.15832240166</c:v>
                </c:pt>
                <c:pt idx="264">
                  <c:v>4466.83592150963</c:v>
                </c:pt>
                <c:pt idx="265">
                  <c:v>4570.88189614875</c:v>
                </c:pt>
                <c:pt idx="266">
                  <c:v>4677.35141287198</c:v>
                </c:pt>
                <c:pt idx="267">
                  <c:v>4786.30092322639</c:v>
                </c:pt>
                <c:pt idx="268">
                  <c:v>4897.78819368446</c:v>
                </c:pt>
                <c:pt idx="269">
                  <c:v>5011.87233627273</c:v>
                </c:pt>
                <c:pt idx="270">
                  <c:v>5128.61383991365</c:v>
                </c:pt>
                <c:pt idx="271">
                  <c:v>5248.07460249772</c:v>
                </c:pt>
                <c:pt idx="272">
                  <c:v>5370.31796370253</c:v>
                </c:pt>
                <c:pt idx="273">
                  <c:v>5495.40873857625</c:v>
                </c:pt>
                <c:pt idx="274">
                  <c:v>5623.41325190349</c:v>
                </c:pt>
                <c:pt idx="275">
                  <c:v>5754.39937337157</c:v>
                </c:pt>
                <c:pt idx="276">
                  <c:v>5888.43655355589</c:v>
                </c:pt>
                <c:pt idx="277">
                  <c:v>6025.59586074358</c:v>
                </c:pt>
                <c:pt idx="278">
                  <c:v>6165.95001861482</c:v>
                </c:pt>
                <c:pt idx="279">
                  <c:v>6309.57344480193</c:v>
                </c:pt>
                <c:pt idx="280">
                  <c:v>6456.54229034656</c:v>
                </c:pt>
                <c:pt idx="281">
                  <c:v>6606.93448007596</c:v>
                </c:pt>
                <c:pt idx="282">
                  <c:v>6760.82975391982</c:v>
                </c:pt>
                <c:pt idx="283">
                  <c:v>6918.30970918936</c:v>
                </c:pt>
                <c:pt idx="284">
                  <c:v>7079.45784384138</c:v>
                </c:pt>
                <c:pt idx="285">
                  <c:v>7244.3596007499</c:v>
                </c:pt>
                <c:pt idx="286">
                  <c:v>7413.10241300918</c:v>
                </c:pt>
                <c:pt idx="287">
                  <c:v>7585.77575029184</c:v>
                </c:pt>
                <c:pt idx="288">
                  <c:v>7762.47116628692</c:v>
                </c:pt>
                <c:pt idx="289">
                  <c:v>7943.28234724281</c:v>
                </c:pt>
                <c:pt idx="290">
                  <c:v>8128.305161641</c:v>
                </c:pt>
                <c:pt idx="291">
                  <c:v>8317.63771102671</c:v>
                </c:pt>
                <c:pt idx="292">
                  <c:v>8511.38038202377</c:v>
                </c:pt>
                <c:pt idx="293">
                  <c:v>8709.63589956081</c:v>
                </c:pt>
                <c:pt idx="294">
                  <c:v>8912.50938133746</c:v>
                </c:pt>
                <c:pt idx="295">
                  <c:v>9120.1083935591</c:v>
                </c:pt>
                <c:pt idx="296">
                  <c:v>9332.54300796991</c:v>
                </c:pt>
                <c:pt idx="297">
                  <c:v>9549.92586021436</c:v>
                </c:pt>
                <c:pt idx="298">
                  <c:v>9772.37220955811</c:v>
                </c:pt>
                <c:pt idx="299">
                  <c:v>10000</c:v>
                </c:pt>
                <c:pt idx="300">
                  <c:v>10232.9299228075</c:v>
                </c:pt>
                <c:pt idx="301">
                  <c:v>10471.285480509</c:v>
                </c:pt>
                <c:pt idx="302">
                  <c:v>10715.1930523761</c:v>
                </c:pt>
                <c:pt idx="303">
                  <c:v>10964.7819614319</c:v>
                </c:pt>
                <c:pt idx="304">
                  <c:v>11220.1845430196</c:v>
                </c:pt>
                <c:pt idx="305">
                  <c:v>11481.5362149688</c:v>
                </c:pt>
                <c:pt idx="306">
                  <c:v>11748.9755493953</c:v>
                </c:pt>
                <c:pt idx="307">
                  <c:v>12022.6443461741</c:v>
                </c:pt>
                <c:pt idx="308">
                  <c:v>12302.6877081238</c:v>
                </c:pt>
                <c:pt idx="309">
                  <c:v>12589.2541179417</c:v>
                </c:pt>
                <c:pt idx="310">
                  <c:v>12882.4955169313</c:v>
                </c:pt>
                <c:pt idx="311">
                  <c:v>13182.5673855641</c:v>
                </c:pt>
                <c:pt idx="312">
                  <c:v>13489.6288259165</c:v>
                </c:pt>
                <c:pt idx="313">
                  <c:v>13803.8426460288</c:v>
                </c:pt>
                <c:pt idx="314">
                  <c:v>14125.3754462276</c:v>
                </c:pt>
                <c:pt idx="315">
                  <c:v>14454.3977074593</c:v>
                </c:pt>
                <c:pt idx="316">
                  <c:v>14791.0838816821</c:v>
                </c:pt>
                <c:pt idx="317">
                  <c:v>15135.6124843621</c:v>
                </c:pt>
                <c:pt idx="318">
                  <c:v>15488.1661891248</c:v>
                </c:pt>
                <c:pt idx="319">
                  <c:v>15848.9319246111</c:v>
                </c:pt>
                <c:pt idx="320">
                  <c:v>16218.1009735893</c:v>
                </c:pt>
                <c:pt idx="321">
                  <c:v>16595.8690743756</c:v>
                </c:pt>
                <c:pt idx="322">
                  <c:v>16982.4365246175</c:v>
                </c:pt>
                <c:pt idx="323">
                  <c:v>17378.0082874938</c:v>
                </c:pt>
                <c:pt idx="324">
                  <c:v>17782.7941003892</c:v>
                </c:pt>
                <c:pt idx="325">
                  <c:v>18197.0085860998</c:v>
                </c:pt>
                <c:pt idx="326">
                  <c:v>18620.8713666287</c:v>
                </c:pt>
                <c:pt idx="327">
                  <c:v>19054.6071796325</c:v>
                </c:pt>
                <c:pt idx="328">
                  <c:v>19498.4459975805</c:v>
                </c:pt>
                <c:pt idx="329">
                  <c:v>19952.6231496888</c:v>
                </c:pt>
                <c:pt idx="330">
                  <c:v>20417.3794466953</c:v>
                </c:pt>
                <c:pt idx="331">
                  <c:v>20892.9613085404</c:v>
                </c:pt>
                <c:pt idx="332">
                  <c:v>21379.6208950223</c:v>
                </c:pt>
                <c:pt idx="333">
                  <c:v>21877.6162394955</c:v>
                </c:pt>
                <c:pt idx="334">
                  <c:v>22387.2113856834</c:v>
                </c:pt>
                <c:pt idx="335">
                  <c:v>22908.6765276777</c:v>
                </c:pt>
                <c:pt idx="336">
                  <c:v>23442.2881531992</c:v>
                </c:pt>
                <c:pt idx="337">
                  <c:v>23988.3291901949</c:v>
                </c:pt>
                <c:pt idx="338">
                  <c:v>24547.0891568503</c:v>
                </c:pt>
                <c:pt idx="339">
                  <c:v>25118.8643150958</c:v>
                </c:pt>
                <c:pt idx="340">
                  <c:v>25703.9578276886</c:v>
                </c:pt>
                <c:pt idx="341">
                  <c:v>26302.6799189538</c:v>
                </c:pt>
                <c:pt idx="342">
                  <c:v>26915.3480392691</c:v>
                </c:pt>
                <c:pt idx="343">
                  <c:v>27542.2870333817</c:v>
                </c:pt>
                <c:pt idx="344">
                  <c:v>28183.8293126446</c:v>
                </c:pt>
                <c:pt idx="345">
                  <c:v>28840.3150312661</c:v>
                </c:pt>
                <c:pt idx="346">
                  <c:v>29512.0922666638</c:v>
                </c:pt>
                <c:pt idx="347">
                  <c:v>30199.5172040202</c:v>
                </c:pt>
                <c:pt idx="348">
                  <c:v>30902.9543251359</c:v>
                </c:pt>
                <c:pt idx="349">
                  <c:v>31622.7766016838</c:v>
                </c:pt>
                <c:pt idx="350">
                  <c:v>32359.3656929628</c:v>
                </c:pt>
                <c:pt idx="351">
                  <c:v>33113.1121482591</c:v>
                </c:pt>
                <c:pt idx="352">
                  <c:v>33884.4156139203</c:v>
                </c:pt>
                <c:pt idx="353">
                  <c:v>34673.6850452532</c:v>
                </c:pt>
                <c:pt idx="354">
                  <c:v>35481.3389233575</c:v>
                </c:pt>
                <c:pt idx="355">
                  <c:v>36307.8054770102</c:v>
                </c:pt>
                <c:pt idx="356">
                  <c:v>37153.5229097173</c:v>
                </c:pt>
                <c:pt idx="357">
                  <c:v>38018.9396320561</c:v>
                </c:pt>
                <c:pt idx="358">
                  <c:v>38904.5144994281</c:v>
                </c:pt>
                <c:pt idx="359">
                  <c:v>39810.7170553497</c:v>
                </c:pt>
                <c:pt idx="360">
                  <c:v>40738.0277804113</c:v>
                </c:pt>
                <c:pt idx="361">
                  <c:v>41686.9383470336</c:v>
                </c:pt>
                <c:pt idx="362">
                  <c:v>42657.9518801593</c:v>
                </c:pt>
                <c:pt idx="363">
                  <c:v>43651.5832240166</c:v>
                </c:pt>
                <c:pt idx="364">
                  <c:v>44668.3592150964</c:v>
                </c:pt>
                <c:pt idx="365">
                  <c:v>45708.8189614875</c:v>
                </c:pt>
                <c:pt idx="366">
                  <c:v>46773.5141287198</c:v>
                </c:pt>
                <c:pt idx="367">
                  <c:v>47863.0092322638</c:v>
                </c:pt>
                <c:pt idx="368">
                  <c:v>48977.8819368446</c:v>
                </c:pt>
                <c:pt idx="369">
                  <c:v>50118.7233627273</c:v>
                </c:pt>
                <c:pt idx="370">
                  <c:v>51286.1383991365</c:v>
                </c:pt>
                <c:pt idx="371">
                  <c:v>52480.7460249772</c:v>
                </c:pt>
                <c:pt idx="372">
                  <c:v>53703.1796370253</c:v>
                </c:pt>
                <c:pt idx="373">
                  <c:v>54954.0873857625</c:v>
                </c:pt>
                <c:pt idx="374">
                  <c:v>56234.1325190349</c:v>
                </c:pt>
                <c:pt idx="375">
                  <c:v>57543.9937337157</c:v>
                </c:pt>
                <c:pt idx="376">
                  <c:v>58884.3655355588</c:v>
                </c:pt>
                <c:pt idx="377">
                  <c:v>60255.9586074358</c:v>
                </c:pt>
                <c:pt idx="378">
                  <c:v>61659.5001861482</c:v>
                </c:pt>
                <c:pt idx="379">
                  <c:v>63095.7344480193</c:v>
                </c:pt>
                <c:pt idx="380">
                  <c:v>64565.4229034656</c:v>
                </c:pt>
                <c:pt idx="381">
                  <c:v>66069.3448007597</c:v>
                </c:pt>
                <c:pt idx="382">
                  <c:v>67608.2975391982</c:v>
                </c:pt>
                <c:pt idx="383">
                  <c:v>69183.0970918936</c:v>
                </c:pt>
                <c:pt idx="384">
                  <c:v>70794.5784384137</c:v>
                </c:pt>
                <c:pt idx="385">
                  <c:v>72443.5960074991</c:v>
                </c:pt>
                <c:pt idx="386">
                  <c:v>74131.0241300918</c:v>
                </c:pt>
                <c:pt idx="387">
                  <c:v>75857.7575029184</c:v>
                </c:pt>
                <c:pt idx="388">
                  <c:v>77624.7116628691</c:v>
                </c:pt>
                <c:pt idx="389">
                  <c:v>79432.8234724282</c:v>
                </c:pt>
                <c:pt idx="390">
                  <c:v>81283.05161641</c:v>
                </c:pt>
                <c:pt idx="391">
                  <c:v>83176.3771102671</c:v>
                </c:pt>
                <c:pt idx="392">
                  <c:v>85113.8038202376</c:v>
                </c:pt>
                <c:pt idx="393">
                  <c:v>87096.358995608</c:v>
                </c:pt>
                <c:pt idx="394">
                  <c:v>89125.0938133746</c:v>
                </c:pt>
                <c:pt idx="395">
                  <c:v>91201.083935591</c:v>
                </c:pt>
                <c:pt idx="396">
                  <c:v>93325.4300796991</c:v>
                </c:pt>
                <c:pt idx="397">
                  <c:v>95499.2586021437</c:v>
                </c:pt>
                <c:pt idx="398">
                  <c:v>97723.7220955811</c:v>
                </c:pt>
                <c:pt idx="399">
                  <c:v>100000</c:v>
                </c:pt>
                <c:pt idx="400">
                  <c:v>102329.299228075</c:v>
                </c:pt>
                <c:pt idx="401">
                  <c:v>104712.85480509</c:v>
                </c:pt>
                <c:pt idx="402">
                  <c:v>107151.930523761</c:v>
                </c:pt>
                <c:pt idx="403">
                  <c:v>109647.819614319</c:v>
                </c:pt>
                <c:pt idx="404">
                  <c:v>112201.845430196</c:v>
                </c:pt>
                <c:pt idx="405">
                  <c:v>114815.362149688</c:v>
                </c:pt>
                <c:pt idx="406">
                  <c:v>117489.755493953</c:v>
                </c:pt>
                <c:pt idx="407">
                  <c:v>120226.443461741</c:v>
                </c:pt>
                <c:pt idx="408">
                  <c:v>123026.877081238</c:v>
                </c:pt>
                <c:pt idx="409">
                  <c:v>125892.541179417</c:v>
                </c:pt>
                <c:pt idx="410">
                  <c:v>128824.955169313</c:v>
                </c:pt>
                <c:pt idx="411">
                  <c:v>131825.673855641</c:v>
                </c:pt>
                <c:pt idx="412">
                  <c:v>134896.288259165</c:v>
                </c:pt>
                <c:pt idx="413">
                  <c:v>138038.426460288</c:v>
                </c:pt>
                <c:pt idx="414">
                  <c:v>141253.754462276</c:v>
                </c:pt>
                <c:pt idx="415">
                  <c:v>144543.977074593</c:v>
                </c:pt>
                <c:pt idx="416">
                  <c:v>147910.838816821</c:v>
                </c:pt>
                <c:pt idx="417">
                  <c:v>151356.124843621</c:v>
                </c:pt>
                <c:pt idx="418">
                  <c:v>154881.661891248</c:v>
                </c:pt>
                <c:pt idx="419">
                  <c:v>158489.319246111</c:v>
                </c:pt>
                <c:pt idx="420">
                  <c:v>162181.009735893</c:v>
                </c:pt>
                <c:pt idx="421">
                  <c:v>165958.690743756</c:v>
                </c:pt>
                <c:pt idx="422">
                  <c:v>169824.365246175</c:v>
                </c:pt>
                <c:pt idx="423">
                  <c:v>173780.082874938</c:v>
                </c:pt>
                <c:pt idx="424">
                  <c:v>177827.941003892</c:v>
                </c:pt>
                <c:pt idx="425">
                  <c:v>181970.085860998</c:v>
                </c:pt>
                <c:pt idx="426">
                  <c:v>186208.713666287</c:v>
                </c:pt>
                <c:pt idx="427">
                  <c:v>190546.071796325</c:v>
                </c:pt>
                <c:pt idx="428">
                  <c:v>194984.459975805</c:v>
                </c:pt>
                <c:pt idx="429">
                  <c:v>199526.231496888</c:v>
                </c:pt>
                <c:pt idx="430">
                  <c:v>204173.794466953</c:v>
                </c:pt>
                <c:pt idx="431">
                  <c:v>208929.613085404</c:v>
                </c:pt>
                <c:pt idx="432">
                  <c:v>213796.208950223</c:v>
                </c:pt>
                <c:pt idx="433">
                  <c:v>218776.162394955</c:v>
                </c:pt>
                <c:pt idx="434">
                  <c:v>223872.113856834</c:v>
                </c:pt>
                <c:pt idx="435">
                  <c:v>229086.765276777</c:v>
                </c:pt>
                <c:pt idx="436">
                  <c:v>234422.881531992</c:v>
                </c:pt>
                <c:pt idx="437">
                  <c:v>239883.291901949</c:v>
                </c:pt>
                <c:pt idx="438">
                  <c:v>245470.891568503</c:v>
                </c:pt>
                <c:pt idx="439">
                  <c:v>251188.643150958</c:v>
                </c:pt>
                <c:pt idx="440">
                  <c:v>257039.578276886</c:v>
                </c:pt>
                <c:pt idx="441">
                  <c:v>263026.799189538</c:v>
                </c:pt>
                <c:pt idx="442">
                  <c:v>269153.480392691</c:v>
                </c:pt>
                <c:pt idx="443">
                  <c:v>275422.870333817</c:v>
                </c:pt>
                <c:pt idx="444">
                  <c:v>281838.293126446</c:v>
                </c:pt>
                <c:pt idx="445">
                  <c:v>288403.150312661</c:v>
                </c:pt>
                <c:pt idx="446">
                  <c:v>295120.922666638</c:v>
                </c:pt>
                <c:pt idx="447">
                  <c:v>301995.172040202</c:v>
                </c:pt>
                <c:pt idx="448">
                  <c:v>309029.543251359</c:v>
                </c:pt>
                <c:pt idx="449">
                  <c:v>316227.766016838</c:v>
                </c:pt>
                <c:pt idx="450">
                  <c:v>323593.656929628</c:v>
                </c:pt>
                <c:pt idx="451">
                  <c:v>331131.121482591</c:v>
                </c:pt>
                <c:pt idx="452">
                  <c:v>338844.156139203</c:v>
                </c:pt>
                <c:pt idx="453">
                  <c:v>346736.850452532</c:v>
                </c:pt>
                <c:pt idx="454">
                  <c:v>354813.389233575</c:v>
                </c:pt>
                <c:pt idx="455">
                  <c:v>363078.054770102</c:v>
                </c:pt>
                <c:pt idx="456">
                  <c:v>371535.229097173</c:v>
                </c:pt>
                <c:pt idx="457">
                  <c:v>380189.396320561</c:v>
                </c:pt>
                <c:pt idx="458">
                  <c:v>389045.144994281</c:v>
                </c:pt>
                <c:pt idx="459">
                  <c:v>398107.170553497</c:v>
                </c:pt>
                <c:pt idx="460">
                  <c:v>407380.277804113</c:v>
                </c:pt>
                <c:pt idx="461">
                  <c:v>416869.383470336</c:v>
                </c:pt>
                <c:pt idx="462">
                  <c:v>426579.518801593</c:v>
                </c:pt>
                <c:pt idx="463">
                  <c:v>436515.832240166</c:v>
                </c:pt>
                <c:pt idx="464">
                  <c:v>446683.592150964</c:v>
                </c:pt>
                <c:pt idx="465">
                  <c:v>457088.189614875</c:v>
                </c:pt>
                <c:pt idx="466">
                  <c:v>467735.141287198</c:v>
                </c:pt>
                <c:pt idx="467">
                  <c:v>478630.092322638</c:v>
                </c:pt>
                <c:pt idx="468">
                  <c:v>489778.819368446</c:v>
                </c:pt>
                <c:pt idx="469">
                  <c:v>501187.233627273</c:v>
                </c:pt>
                <c:pt idx="470">
                  <c:v>512861.383991365</c:v>
                </c:pt>
                <c:pt idx="471">
                  <c:v>524807.460249772</c:v>
                </c:pt>
                <c:pt idx="472">
                  <c:v>537031.796370253</c:v>
                </c:pt>
                <c:pt idx="473">
                  <c:v>549540.873857625</c:v>
                </c:pt>
                <c:pt idx="474">
                  <c:v>562341.325190349</c:v>
                </c:pt>
                <c:pt idx="475">
                  <c:v>575439.937337157</c:v>
                </c:pt>
                <c:pt idx="476">
                  <c:v>588843.655355588</c:v>
                </c:pt>
                <c:pt idx="477">
                  <c:v>602559.586074358</c:v>
                </c:pt>
                <c:pt idx="478">
                  <c:v>616595.001861482</c:v>
                </c:pt>
                <c:pt idx="479">
                  <c:v>630957.344480193</c:v>
                </c:pt>
                <c:pt idx="480">
                  <c:v>645654.229034656</c:v>
                </c:pt>
                <c:pt idx="481">
                  <c:v>660693.448007597</c:v>
                </c:pt>
                <c:pt idx="482">
                  <c:v>676082.975391982</c:v>
                </c:pt>
                <c:pt idx="483">
                  <c:v>691830.970918936</c:v>
                </c:pt>
                <c:pt idx="484">
                  <c:v>707945.784384137</c:v>
                </c:pt>
                <c:pt idx="485">
                  <c:v>724435.960074991</c:v>
                </c:pt>
                <c:pt idx="486">
                  <c:v>741310.241300918</c:v>
                </c:pt>
                <c:pt idx="487">
                  <c:v>758577.575029184</c:v>
                </c:pt>
                <c:pt idx="488">
                  <c:v>776247.116628691</c:v>
                </c:pt>
                <c:pt idx="489">
                  <c:v>794328.234724282</c:v>
                </c:pt>
                <c:pt idx="490">
                  <c:v>812830.5161641</c:v>
                </c:pt>
                <c:pt idx="491">
                  <c:v>831763.771102671</c:v>
                </c:pt>
                <c:pt idx="492">
                  <c:v>851138.038202376</c:v>
                </c:pt>
                <c:pt idx="493">
                  <c:v>870963.58995608</c:v>
                </c:pt>
                <c:pt idx="494">
                  <c:v>891250.938133746</c:v>
                </c:pt>
                <c:pt idx="495">
                  <c:v>912010.83935591</c:v>
                </c:pt>
                <c:pt idx="496">
                  <c:v>933254.300796991</c:v>
                </c:pt>
                <c:pt idx="497">
                  <c:v>954992.586021437</c:v>
                </c:pt>
                <c:pt idx="498">
                  <c:v>977237.220955811</c:v>
                </c:pt>
                <c:pt idx="499">
                  <c:v>1000000</c:v>
                </c:pt>
                <c:pt idx="500">
                  <c:v>1023292.99228076</c:v>
                </c:pt>
                <c:pt idx="501">
                  <c:v>1047128.5480509</c:v>
                </c:pt>
                <c:pt idx="502">
                  <c:v>1071519.30523761</c:v>
                </c:pt>
                <c:pt idx="503">
                  <c:v>1096478.19614319</c:v>
                </c:pt>
                <c:pt idx="504">
                  <c:v>1122018.45430196</c:v>
                </c:pt>
                <c:pt idx="505">
                  <c:v>1148153.62149688</c:v>
                </c:pt>
                <c:pt idx="506">
                  <c:v>1174897.55493953</c:v>
                </c:pt>
                <c:pt idx="507">
                  <c:v>1202264.43461741</c:v>
                </c:pt>
                <c:pt idx="508">
                  <c:v>1230268.77081238</c:v>
                </c:pt>
                <c:pt idx="509">
                  <c:v>1258925.41179417</c:v>
                </c:pt>
                <c:pt idx="510">
                  <c:v>1288249.55169314</c:v>
                </c:pt>
                <c:pt idx="511">
                  <c:v>1318256.73855641</c:v>
                </c:pt>
                <c:pt idx="512">
                  <c:v>1348962.88259165</c:v>
                </c:pt>
                <c:pt idx="513">
                  <c:v>1380384.26460288</c:v>
                </c:pt>
                <c:pt idx="514">
                  <c:v>1412537.54462276</c:v>
                </c:pt>
                <c:pt idx="515">
                  <c:v>1445439.77074593</c:v>
                </c:pt>
                <c:pt idx="516">
                  <c:v>1479108.38816821</c:v>
                </c:pt>
                <c:pt idx="517">
                  <c:v>1513561.24843621</c:v>
                </c:pt>
                <c:pt idx="518">
                  <c:v>1548816.61891248</c:v>
                </c:pt>
                <c:pt idx="519">
                  <c:v>1584893.19246111</c:v>
                </c:pt>
                <c:pt idx="520">
                  <c:v>1621810.09735893</c:v>
                </c:pt>
                <c:pt idx="521">
                  <c:v>1659586.90743756</c:v>
                </c:pt>
                <c:pt idx="522">
                  <c:v>1698243.65246175</c:v>
                </c:pt>
                <c:pt idx="523">
                  <c:v>1737800.82874938</c:v>
                </c:pt>
                <c:pt idx="524">
                  <c:v>1778279.41003892</c:v>
                </c:pt>
                <c:pt idx="525">
                  <c:v>1819700.85860998</c:v>
                </c:pt>
                <c:pt idx="526">
                  <c:v>1862087.13666287</c:v>
                </c:pt>
                <c:pt idx="527">
                  <c:v>1905460.71796325</c:v>
                </c:pt>
                <c:pt idx="528">
                  <c:v>1949844.59975805</c:v>
                </c:pt>
                <c:pt idx="529">
                  <c:v>1995262.31496888</c:v>
                </c:pt>
                <c:pt idx="530">
                  <c:v>2041737.94466953</c:v>
                </c:pt>
                <c:pt idx="531">
                  <c:v>2089296.13085404</c:v>
                </c:pt>
                <c:pt idx="532">
                  <c:v>2137962.08950223</c:v>
                </c:pt>
                <c:pt idx="533">
                  <c:v>2187761.62394955</c:v>
                </c:pt>
                <c:pt idx="534">
                  <c:v>2238721.13856834</c:v>
                </c:pt>
                <c:pt idx="535">
                  <c:v>2290867.65276777</c:v>
                </c:pt>
                <c:pt idx="536">
                  <c:v>2344228.81531992</c:v>
                </c:pt>
                <c:pt idx="537">
                  <c:v>2398832.91901949</c:v>
                </c:pt>
                <c:pt idx="538">
                  <c:v>2454708.91568503</c:v>
                </c:pt>
                <c:pt idx="539">
                  <c:v>2511886.43150958</c:v>
                </c:pt>
                <c:pt idx="540">
                  <c:v>2570395.78276886</c:v>
                </c:pt>
                <c:pt idx="541">
                  <c:v>2630267.99189538</c:v>
                </c:pt>
              </c:numCache>
            </c:numRef>
          </c:xVal>
          <c:yVal>
            <c:numRef>
              <c:f>Loop_Modeling!$AQ$19:$AQ$560</c:f>
              <c:numCache>
                <c:formatCode>General</c:formatCode>
                <c:ptCount val="542"/>
                <c:pt idx="0">
                  <c:v>48.2622121287771</c:v>
                </c:pt>
                <c:pt idx="1">
                  <c:v>48.0622127050992</c:v>
                </c:pt>
                <c:pt idx="2">
                  <c:v>47.8622133085825</c:v>
                </c:pt>
                <c:pt idx="3">
                  <c:v>47.6622139405069</c:v>
                </c:pt>
                <c:pt idx="4">
                  <c:v>47.462214602213</c:v>
                </c:pt>
                <c:pt idx="5">
                  <c:v>47.2622152951042</c:v>
                </c:pt>
                <c:pt idx="6">
                  <c:v>47.0622160206502</c:v>
                </c:pt>
                <c:pt idx="7">
                  <c:v>46.8622167803901</c:v>
                </c:pt>
                <c:pt idx="8">
                  <c:v>46.6622175759352</c:v>
                </c:pt>
                <c:pt idx="9">
                  <c:v>46.462218408973</c:v>
                </c:pt>
                <c:pt idx="10">
                  <c:v>46.2622192812706</c:v>
                </c:pt>
                <c:pt idx="11">
                  <c:v>46.0622201946781</c:v>
                </c:pt>
                <c:pt idx="12">
                  <c:v>45.8622211511329</c:v>
                </c:pt>
                <c:pt idx="13">
                  <c:v>45.6622221526639</c:v>
                </c:pt>
                <c:pt idx="14">
                  <c:v>45.4622232013953</c:v>
                </c:pt>
                <c:pt idx="15">
                  <c:v>45.2622242995516</c:v>
                </c:pt>
                <c:pt idx="16">
                  <c:v>45.0622254494621</c:v>
                </c:pt>
                <c:pt idx="17">
                  <c:v>44.8622266535659</c:v>
                </c:pt>
                <c:pt idx="18">
                  <c:v>44.662227914417</c:v>
                </c:pt>
                <c:pt idx="19">
                  <c:v>44.4622292346898</c:v>
                </c:pt>
                <c:pt idx="20">
                  <c:v>44.2622306171848</c:v>
                </c:pt>
                <c:pt idx="21">
                  <c:v>44.0622320648342</c:v>
                </c:pt>
                <c:pt idx="22">
                  <c:v>43.8622335807087</c:v>
                </c:pt>
                <c:pt idx="23">
                  <c:v>43.6622351680237</c:v>
                </c:pt>
                <c:pt idx="24">
                  <c:v>43.4622368301458</c:v>
                </c:pt>
                <c:pt idx="25">
                  <c:v>43.2622385706006</c:v>
                </c:pt>
                <c:pt idx="26">
                  <c:v>43.0622403930799</c:v>
                </c:pt>
                <c:pt idx="27">
                  <c:v>42.8622423014491</c:v>
                </c:pt>
                <c:pt idx="28">
                  <c:v>42.6622442997561</c:v>
                </c:pt>
                <c:pt idx="29">
                  <c:v>42.4622463922394</c:v>
                </c:pt>
                <c:pt idx="30">
                  <c:v>42.2622485833373</c:v>
                </c:pt>
                <c:pt idx="31">
                  <c:v>42.0622508776973</c:v>
                </c:pt>
                <c:pt idx="32">
                  <c:v>41.8622532801859</c:v>
                </c:pt>
                <c:pt idx="33">
                  <c:v>41.6622557958988</c:v>
                </c:pt>
                <c:pt idx="34">
                  <c:v>41.462258430172</c:v>
                </c:pt>
                <c:pt idx="35">
                  <c:v>41.262261188593</c:v>
                </c:pt>
                <c:pt idx="36">
                  <c:v>41.0622640770126</c:v>
                </c:pt>
                <c:pt idx="37">
                  <c:v>40.8622671015571</c:v>
                </c:pt>
                <c:pt idx="38">
                  <c:v>40.6622702686417</c:v>
                </c:pt>
                <c:pt idx="39">
                  <c:v>40.4622735849839</c:v>
                </c:pt>
                <c:pt idx="40">
                  <c:v>40.2622770576178</c:v>
                </c:pt>
                <c:pt idx="41">
                  <c:v>40.062280693909</c:v>
                </c:pt>
                <c:pt idx="42">
                  <c:v>39.86228450157</c:v>
                </c:pt>
                <c:pt idx="43">
                  <c:v>39.662288488677</c:v>
                </c:pt>
                <c:pt idx="44">
                  <c:v>39.4622926636865</c:v>
                </c:pt>
                <c:pt idx="45">
                  <c:v>39.262297035454</c:v>
                </c:pt>
                <c:pt idx="46">
                  <c:v>39.0623016132518</c:v>
                </c:pt>
                <c:pt idx="47">
                  <c:v>38.8623064067893</c:v>
                </c:pt>
                <c:pt idx="48">
                  <c:v>38.6623114262337</c:v>
                </c:pt>
                <c:pt idx="49">
                  <c:v>38.4623166822309</c:v>
                </c:pt>
                <c:pt idx="50">
                  <c:v>38.2623221859289</c:v>
                </c:pt>
                <c:pt idx="51">
                  <c:v>38.0623279490006</c:v>
                </c:pt>
                <c:pt idx="52">
                  <c:v>37.8623339836694</c:v>
                </c:pt>
                <c:pt idx="53">
                  <c:v>37.6623403027344</c:v>
                </c:pt>
                <c:pt idx="54">
                  <c:v>37.4623469195978</c:v>
                </c:pt>
                <c:pt idx="55">
                  <c:v>37.2623538482937</c:v>
                </c:pt>
                <c:pt idx="56">
                  <c:v>37.062361103517</c:v>
                </c:pt>
                <c:pt idx="57">
                  <c:v>36.8623687006555</c:v>
                </c:pt>
                <c:pt idx="58">
                  <c:v>36.6623766558218</c:v>
                </c:pt>
                <c:pt idx="59">
                  <c:v>36.462384985888</c:v>
                </c:pt>
                <c:pt idx="60">
                  <c:v>36.262393708521</c:v>
                </c:pt>
                <c:pt idx="61">
                  <c:v>36.0624028422202</c:v>
                </c:pt>
                <c:pt idx="62">
                  <c:v>35.8624124063568</c:v>
                </c:pt>
                <c:pt idx="63">
                  <c:v>35.6624224212147</c:v>
                </c:pt>
                <c:pt idx="64">
                  <c:v>35.4624329080335</c:v>
                </c:pt>
                <c:pt idx="65">
                  <c:v>35.2624438890538</c:v>
                </c:pt>
                <c:pt idx="66">
                  <c:v>35.0624553875638</c:v>
                </c:pt>
                <c:pt idx="67">
                  <c:v>34.8624674279493</c:v>
                </c:pt>
                <c:pt idx="68">
                  <c:v>34.6624800357448</c:v>
                </c:pt>
                <c:pt idx="69">
                  <c:v>34.4624932376883</c:v>
                </c:pt>
                <c:pt idx="70">
                  <c:v>34.2625070617772</c:v>
                </c:pt>
                <c:pt idx="71">
                  <c:v>34.062521537328</c:v>
                </c:pt>
                <c:pt idx="72">
                  <c:v>33.862536695039</c:v>
                </c:pt>
                <c:pt idx="73">
                  <c:v>33.662552567054</c:v>
                </c:pt>
                <c:pt idx="74">
                  <c:v>33.4625691870319</c:v>
                </c:pt>
                <c:pt idx="75">
                  <c:v>33.262586590217</c:v>
                </c:pt>
                <c:pt idx="76">
                  <c:v>33.0626048135143</c:v>
                </c:pt>
                <c:pt idx="77">
                  <c:v>32.8626238955671</c:v>
                </c:pt>
                <c:pt idx="78">
                  <c:v>32.6626438768395</c:v>
                </c:pt>
                <c:pt idx="79">
                  <c:v>32.4626647997016</c:v>
                </c:pt>
                <c:pt idx="80">
                  <c:v>32.2626867085199</c:v>
                </c:pt>
                <c:pt idx="81">
                  <c:v>32.0627096497504</c:v>
                </c:pt>
                <c:pt idx="82">
                  <c:v>31.8627336720379</c:v>
                </c:pt>
                <c:pt idx="83">
                  <c:v>31.6627588263186</c:v>
                </c:pt>
                <c:pt idx="84">
                  <c:v>31.4627851659277</c:v>
                </c:pt>
                <c:pt idx="85">
                  <c:v>31.2628127467132</c:v>
                </c:pt>
                <c:pt idx="86">
                  <c:v>31.0628416271532</c:v>
                </c:pt>
                <c:pt idx="87">
                  <c:v>30.8628718684805</c:v>
                </c:pt>
                <c:pt idx="88">
                  <c:v>30.662903534812</c:v>
                </c:pt>
                <c:pt idx="89">
                  <c:v>30.4629366932842</c:v>
                </c:pt>
                <c:pt idx="90">
                  <c:v>30.2629714141956</c:v>
                </c:pt>
                <c:pt idx="91">
                  <c:v>30.0630077711556</c:v>
                </c:pt>
                <c:pt idx="92">
                  <c:v>29.86304584124</c:v>
                </c:pt>
                <c:pt idx="93">
                  <c:v>29.6630857051545</c:v>
                </c:pt>
                <c:pt idx="94">
                  <c:v>29.4631274474051</c:v>
                </c:pt>
                <c:pt idx="95">
                  <c:v>29.2631711564774</c:v>
                </c:pt>
                <c:pt idx="96">
                  <c:v>29.0632169250232</c:v>
                </c:pt>
                <c:pt idx="97">
                  <c:v>28.8632648500569</c:v>
                </c:pt>
                <c:pt idx="98">
                  <c:v>28.663315033161</c:v>
                </c:pt>
                <c:pt idx="99">
                  <c:v>28.4633675807004</c:v>
                </c:pt>
                <c:pt idx="100">
                  <c:v>28.2634226040474</c:v>
                </c:pt>
                <c:pt idx="101">
                  <c:v>28.0634802198175</c:v>
                </c:pt>
                <c:pt idx="102">
                  <c:v>27.8635405501158</c:v>
                </c:pt>
                <c:pt idx="103">
                  <c:v>27.663603722795</c:v>
                </c:pt>
                <c:pt idx="104">
                  <c:v>27.4636698717259</c:v>
                </c:pt>
                <c:pt idx="105">
                  <c:v>27.2637391370797</c:v>
                </c:pt>
                <c:pt idx="106">
                  <c:v>27.0638116656249</c:v>
                </c:pt>
                <c:pt idx="107">
                  <c:v>26.8638876110366</c:v>
                </c:pt>
                <c:pt idx="108">
                  <c:v>26.6639671342216</c:v>
                </c:pt>
                <c:pt idx="109">
                  <c:v>26.4640504036579</c:v>
                </c:pt>
                <c:pt idx="110">
                  <c:v>26.2641375957503</c:v>
                </c:pt>
                <c:pt idx="111">
                  <c:v>26.0642288952028</c:v>
                </c:pt>
                <c:pt idx="112">
                  <c:v>25.8643244954086</c:v>
                </c:pt>
                <c:pt idx="113">
                  <c:v>25.6644245988572</c:v>
                </c:pt>
                <c:pt idx="114">
                  <c:v>25.4645294175626</c:v>
                </c:pt>
                <c:pt idx="115">
                  <c:v>25.2646391735095</c:v>
                </c:pt>
                <c:pt idx="116">
                  <c:v>25.0647540991213</c:v>
                </c:pt>
                <c:pt idx="117">
                  <c:v>24.8648744377501</c:v>
                </c:pt>
                <c:pt idx="118">
                  <c:v>24.6650004441894</c:v>
                </c:pt>
                <c:pt idx="119">
                  <c:v>24.46513238521</c:v>
                </c:pt>
                <c:pt idx="120">
                  <c:v>24.2652705401225</c:v>
                </c:pt>
                <c:pt idx="121">
                  <c:v>24.065415201364</c:v>
                </c:pt>
                <c:pt idx="122">
                  <c:v>23.8655666751145</c:v>
                </c:pt>
                <c:pt idx="123">
                  <c:v>23.6657252819395</c:v>
                </c:pt>
                <c:pt idx="124">
                  <c:v>23.4658913574645</c:v>
                </c:pt>
                <c:pt idx="125">
                  <c:v>23.2660652530802</c:v>
                </c:pt>
                <c:pt idx="126">
                  <c:v>23.0662473366796</c:v>
                </c:pt>
                <c:pt idx="127">
                  <c:v>22.8664379934311</c:v>
                </c:pt>
                <c:pt idx="128">
                  <c:v>22.6666376265863</c:v>
                </c:pt>
                <c:pt idx="129">
                  <c:v>22.4668466583253</c:v>
                </c:pt>
                <c:pt idx="130">
                  <c:v>22.2670655306418</c:v>
                </c:pt>
                <c:pt idx="131">
                  <c:v>22.0672947062683</c:v>
                </c:pt>
                <c:pt idx="132">
                  <c:v>21.8675346696457</c:v>
                </c:pt>
                <c:pt idx="133">
                  <c:v>21.6677859279358</c:v>
                </c:pt>
                <c:pt idx="134">
                  <c:v>21.468049012082</c:v>
                </c:pt>
                <c:pt idx="135">
                  <c:v>21.2683244779185</c:v>
                </c:pt>
                <c:pt idx="136">
                  <c:v>21.0686129073306</c:v>
                </c:pt>
                <c:pt idx="137">
                  <c:v>20.8689149094684</c:v>
                </c:pt>
                <c:pt idx="138">
                  <c:v>20.669231122017</c:v>
                </c:pt>
                <c:pt idx="139">
                  <c:v>20.4695622125239</c:v>
                </c:pt>
                <c:pt idx="140">
                  <c:v>20.2699088797891</c:v>
                </c:pt>
                <c:pt idx="141">
                  <c:v>20.0702718553168</c:v>
                </c:pt>
                <c:pt idx="142">
                  <c:v>19.8706519048354</c:v>
                </c:pt>
                <c:pt idx="143">
                  <c:v>19.6710498298861</c:v>
                </c:pt>
                <c:pt idx="144">
                  <c:v>19.4714664694846</c:v>
                </c:pt>
                <c:pt idx="145">
                  <c:v>19.271902701858</c:v>
                </c:pt>
                <c:pt idx="146">
                  <c:v>19.0723594462613</c:v>
                </c:pt>
                <c:pt idx="147">
                  <c:v>18.8728376648761</c:v>
                </c:pt>
                <c:pt idx="148">
                  <c:v>18.6733383647955</c:v>
                </c:pt>
                <c:pt idx="149">
                  <c:v>18.4738626000995</c:v>
                </c:pt>
                <c:pt idx="150">
                  <c:v>18.2744114740234</c:v>
                </c:pt>
                <c:pt idx="151">
                  <c:v>18.0749861412242</c:v>
                </c:pt>
                <c:pt idx="152">
                  <c:v>17.8755878101499</c:v>
                </c:pt>
                <c:pt idx="153">
                  <c:v>17.6762177455136</c:v>
                </c:pt>
                <c:pt idx="154">
                  <c:v>17.4768772708802</c:v>
                </c:pt>
                <c:pt idx="155">
                  <c:v>17.2775677713673</c:v>
                </c:pt>
                <c:pt idx="156">
                  <c:v>17.078290696468</c:v>
                </c:pt>
                <c:pt idx="157">
                  <c:v>16.8790475629972</c:v>
                </c:pt>
                <c:pt idx="158">
                  <c:v>16.6798399581706</c:v>
                </c:pt>
                <c:pt idx="159">
                  <c:v>16.4806695428186</c:v>
                </c:pt>
                <c:pt idx="160">
                  <c:v>16.2815380547418</c:v>
                </c:pt>
                <c:pt idx="161">
                  <c:v>16.0824473122143</c:v>
                </c:pt>
                <c:pt idx="162">
                  <c:v>15.8833992176401</c:v>
                </c:pt>
                <c:pt idx="163">
                  <c:v>15.6843957613692</c:v>
                </c:pt>
                <c:pt idx="164">
                  <c:v>15.485439025678</c:v>
                </c:pt>
                <c:pt idx="165">
                  <c:v>15.2865311889243</c:v>
                </c:pt>
                <c:pt idx="166">
                  <c:v>15.0876745298786</c:v>
                </c:pt>
                <c:pt idx="167">
                  <c:v>14.8888714322425</c:v>
                </c:pt>
                <c:pt idx="168">
                  <c:v>14.6901243893599</c:v>
                </c:pt>
                <c:pt idx="169">
                  <c:v>14.491436009127</c:v>
                </c:pt>
                <c:pt idx="170">
                  <c:v>14.2928090191102</c:v>
                </c:pt>
                <c:pt idx="171">
                  <c:v>14.094246271879</c:v>
                </c:pt>
                <c:pt idx="172">
                  <c:v>13.8957507505606</c:v>
                </c:pt>
                <c:pt idx="173">
                  <c:v>13.6973255746246</c:v>
                </c:pt>
                <c:pt idx="174">
                  <c:v>13.4989740059068</c:v>
                </c:pt>
                <c:pt idx="175">
                  <c:v>13.3006994548781</c:v>
                </c:pt>
                <c:pt idx="176">
                  <c:v>13.1025054871675</c:v>
                </c:pt>
                <c:pt idx="177">
                  <c:v>12.9043958303485</c:v>
                </c:pt>
                <c:pt idx="178">
                  <c:v>12.7063743809948</c:v>
                </c:pt>
                <c:pt idx="179">
                  <c:v>12.508445212016</c:v>
                </c:pt>
                <c:pt idx="180">
                  <c:v>12.3106125802796</c:v>
                </c:pt>
                <c:pt idx="181">
                  <c:v>12.1128809345283</c:v>
                </c:pt>
                <c:pt idx="182">
                  <c:v>11.9152549236008</c:v>
                </c:pt>
                <c:pt idx="183">
                  <c:v>11.7177394049639</c:v>
                </c:pt>
                <c:pt idx="184">
                  <c:v>11.5203394535632</c:v>
                </c:pt>
                <c:pt idx="185">
                  <c:v>11.3230603710011</c:v>
                </c:pt>
                <c:pt idx="186">
                  <c:v>11.1259076950474</c:v>
                </c:pt>
                <c:pt idx="187">
                  <c:v>10.928887209492</c:v>
                </c:pt>
                <c:pt idx="188">
                  <c:v>10.7320049543437</c:v>
                </c:pt>
                <c:pt idx="189">
                  <c:v>10.535267236382</c:v>
                </c:pt>
                <c:pt idx="190">
                  <c:v>10.338680640068</c:v>
                </c:pt>
                <c:pt idx="191">
                  <c:v>10.1422520388178</c:v>
                </c:pt>
                <c:pt idx="192">
                  <c:v>9.94598860664241</c:v>
                </c:pt>
                <c:pt idx="193">
                  <c:v>9.74989783015775</c:v>
                </c:pt>
                <c:pt idx="194">
                  <c:v>9.55398752096604</c:v>
                </c:pt>
                <c:pt idx="195">
                  <c:v>9.3582658284095</c:v>
                </c:pt>
                <c:pt idx="196">
                  <c:v>9.16274125269509</c:v>
                </c:pt>
                <c:pt idx="197">
                  <c:v>8.96742265838895</c:v>
                </c:pt>
                <c:pt idx="198">
                  <c:v>8.77231928827658</c:v>
                </c:pt>
                <c:pt idx="199">
                  <c:v>8.57744077758232</c:v>
                </c:pt>
                <c:pt idx="200">
                  <c:v>8.3827971685413</c:v>
                </c:pt>
                <c:pt idx="201">
                  <c:v>8.18839892531393</c:v>
                </c:pt>
                <c:pt idx="202">
                  <c:v>7.99425694922974</c:v>
                </c:pt>
                <c:pt idx="203">
                  <c:v>7.80038259434592</c:v>
                </c:pt>
                <c:pt idx="204">
                  <c:v>7.6067876833034</c:v>
                </c:pt>
                <c:pt idx="205">
                  <c:v>7.41348452345706</c:v>
                </c:pt>
                <c:pt idx="206">
                  <c:v>7.22048592325767</c:v>
                </c:pt>
                <c:pt idx="207">
                  <c:v>7.02780520885524</c:v>
                </c:pt>
                <c:pt idx="208">
                  <c:v>6.83545624089222</c:v>
                </c:pt>
                <c:pt idx="209">
                  <c:v>6.64345343144884</c:v>
                </c:pt>
                <c:pt idx="210">
                  <c:v>6.45181176109945</c:v>
                </c:pt>
                <c:pt idx="211">
                  <c:v>6.26054679603238</c:v>
                </c:pt>
                <c:pt idx="212">
                  <c:v>6.06967470518211</c:v>
                </c:pt>
                <c:pt idx="213">
                  <c:v>5.87921227731433</c:v>
                </c:pt>
                <c:pt idx="214">
                  <c:v>5.6891769380022</c:v>
                </c:pt>
                <c:pt idx="215">
                  <c:v>5.49958676642081</c:v>
                </c:pt>
                <c:pt idx="216">
                  <c:v>5.31046051188485</c:v>
                </c:pt>
                <c:pt idx="217">
                  <c:v>5.12181761004431</c:v>
                </c:pt>
                <c:pt idx="218">
                  <c:v>4.93367819864698</c:v>
                </c:pt>
                <c:pt idx="219">
                  <c:v>4.74606313276849</c:v>
                </c:pt>
                <c:pt idx="220">
                  <c:v>4.55899399940306</c:v>
                </c:pt>
                <c:pt idx="221">
                  <c:v>4.3724931312993</c:v>
                </c:pt>
                <c:pt idx="222">
                  <c:v>4.18658361991883</c:v>
                </c:pt>
                <c:pt idx="223">
                  <c:v>4.00128932738413</c:v>
                </c:pt>
                <c:pt idx="224">
                  <c:v>3.81663489727707</c:v>
                </c:pt>
                <c:pt idx="225">
                  <c:v>3.63264576413835</c:v>
                </c:pt>
                <c:pt idx="226">
                  <c:v>3.44934816151111</c:v>
                </c:pt>
                <c:pt idx="227">
                  <c:v>3.26676912836421</c:v>
                </c:pt>
                <c:pt idx="228">
                  <c:v>3.08493651372145</c:v>
                </c:pt>
                <c:pt idx="229">
                  <c:v>2.90387897931646</c:v>
                </c:pt>
                <c:pt idx="230">
                  <c:v>2.72362600008708</c:v>
                </c:pt>
                <c:pt idx="231">
                  <c:v>2.54420786231514</c:v>
                </c:pt>
                <c:pt idx="232">
                  <c:v>2.36565565921435</c:v>
                </c:pt>
                <c:pt idx="233">
                  <c:v>2.18800128376196</c:v>
                </c:pt>
                <c:pt idx="234">
                  <c:v>2.01127741857153</c:v>
                </c:pt>
                <c:pt idx="235">
                  <c:v>1.8355175225979</c:v>
                </c:pt>
                <c:pt idx="236">
                  <c:v>1.66075581446832</c:v>
                </c:pt>
                <c:pt idx="237">
                  <c:v>1.48702725223557</c:v>
                </c:pt>
                <c:pt idx="238">
                  <c:v>1.31436750935227</c:v>
                </c:pt>
                <c:pt idx="239">
                  <c:v>1.14281294667214</c:v>
                </c:pt>
                <c:pt idx="240">
                  <c:v>0.972400580293478</c:v>
                </c:pt>
                <c:pt idx="241">
                  <c:v>0.803168045069946</c:v>
                </c:pt>
                <c:pt idx="242">
                  <c:v>0.635153553630996</c:v>
                </c:pt>
                <c:pt idx="243">
                  <c:v>0.468395850769377</c:v>
                </c:pt>
                <c:pt idx="244">
                  <c:v>0.302934163073691</c:v>
                </c:pt>
                <c:pt idx="245">
                  <c:v>0.13880814371056</c:v>
                </c:pt>
                <c:pt idx="246">
                  <c:v>-0.0239421877145874</c:v>
                </c:pt>
                <c:pt idx="247">
                  <c:v>-0.18527651025666</c:v>
                </c:pt>
                <c:pt idx="248">
                  <c:v>-0.34515427169439</c:v>
                </c:pt>
                <c:pt idx="249">
                  <c:v>-0.503534763526143</c:v>
                </c:pt>
                <c:pt idx="250">
                  <c:v>-0.660377200823228</c:v>
                </c:pt>
                <c:pt idx="251">
                  <c:v>-0.815640806824625</c:v>
                </c:pt>
                <c:pt idx="252">
                  <c:v>-0.969284902107763</c:v>
                </c:pt>
                <c:pt idx="253">
                  <c:v>-1.12126899812437</c:v>
                </c:pt>
                <c:pt idx="254">
                  <c:v>-1.27155289483635</c:v>
                </c:pt>
                <c:pt idx="255">
                  <c:v>-1.42009678213692</c:v>
                </c:pt>
                <c:pt idx="256">
                  <c:v>-1.56686134468857</c:v>
                </c:pt>
                <c:pt idx="257">
                  <c:v>-1.71180786975593</c:v>
                </c:pt>
                <c:pt idx="258">
                  <c:v>-1.85489835755987</c:v>
                </c:pt>
                <c:pt idx="259">
                  <c:v>-1.9960956336279</c:v>
                </c:pt>
                <c:pt idx="260">
                  <c:v>-2.13536346256776</c:v>
                </c:pt>
                <c:pt idx="261">
                  <c:v>-2.27266666264432</c:v>
                </c:pt>
                <c:pt idx="262">
                  <c:v>-2.40797122050036</c:v>
                </c:pt>
                <c:pt idx="263">
                  <c:v>-2.54124440532427</c:v>
                </c:pt>
                <c:pt idx="264">
                  <c:v>-2.67245488173727</c:v>
                </c:pt>
                <c:pt idx="265">
                  <c:v>-2.80157282064894</c:v>
                </c:pt>
                <c:pt idx="266">
                  <c:v>-2.9285700073147</c:v>
                </c:pt>
                <c:pt idx="267">
                  <c:v>-3.05341994581859</c:v>
                </c:pt>
                <c:pt idx="268">
                  <c:v>-3.17609795920765</c:v>
                </c:pt>
                <c:pt idx="269">
                  <c:v>-3.29658128451226</c:v>
                </c:pt>
                <c:pt idx="270">
                  <c:v>-3.414849161907</c:v>
                </c:pt>
                <c:pt idx="271">
                  <c:v>-3.53088291729557</c:v>
                </c:pt>
                <c:pt idx="272">
                  <c:v>-3.64466603764069</c:v>
                </c:pt>
                <c:pt idx="273">
                  <c:v>-3.7561842384092</c:v>
                </c:pt>
                <c:pt idx="274">
                  <c:v>-3.86542552255777</c:v>
                </c:pt>
                <c:pt idx="275">
                  <c:v>-3.97238023055044</c:v>
                </c:pt>
                <c:pt idx="276">
                  <c:v>-4.07704108097106</c:v>
                </c:pt>
                <c:pt idx="277">
                  <c:v>-4.17940320137238</c:v>
                </c:pt>
                <c:pt idx="278">
                  <c:v>-4.27946414908861</c:v>
                </c:pt>
                <c:pt idx="279">
                  <c:v>-4.37722392182545</c:v>
                </c:pt>
                <c:pt idx="280">
                  <c:v>-4.47268495793377</c:v>
                </c:pt>
                <c:pt idx="281">
                  <c:v>-4.56585212636544</c:v>
                </c:pt>
                <c:pt idx="282">
                  <c:v>-4.65673270640236</c:v>
                </c:pt>
                <c:pt idx="283">
                  <c:v>-4.7453363573413</c:v>
                </c:pt>
                <c:pt idx="284">
                  <c:v>-4.83167507840575</c:v>
                </c:pt>
                <c:pt idx="285">
                  <c:v>-4.91576315923993</c:v>
                </c:pt>
                <c:pt idx="286">
                  <c:v>-4.99761712141966</c:v>
                </c:pt>
                <c:pt idx="287">
                  <c:v>-5.07725565148706</c:v>
                </c:pt>
                <c:pt idx="288">
                  <c:v>-5.1546995260811</c:v>
                </c:pt>
                <c:pt idx="289">
                  <c:v>-5.22997152979353</c:v>
                </c:pt>
                <c:pt idx="290">
                  <c:v>-5.30309636642697</c:v>
                </c:pt>
                <c:pt idx="291">
                  <c:v>-5.37410056437117</c:v>
                </c:pt>
                <c:pt idx="292">
                  <c:v>-5.44301237684308</c:v>
                </c:pt>
                <c:pt idx="293">
                  <c:v>-5.5098616777549</c:v>
                </c:pt>
                <c:pt idx="294">
                  <c:v>-5.5746798539857</c:v>
                </c:pt>
                <c:pt idx="295">
                  <c:v>-5.63749969483231</c:v>
                </c:pt>
                <c:pt idx="296">
                  <c:v>-5.69835527940788</c:v>
                </c:pt>
                <c:pt idx="297">
                  <c:v>-5.75728186273992</c:v>
                </c:pt>
                <c:pt idx="298">
                  <c:v>-5.81431576129695</c:v>
                </c:pt>
                <c:pt idx="299">
                  <c:v>-5.86949423864189</c:v>
                </c:pt>
                <c:pt idx="300">
                  <c:v>-5.92285539187464</c:v>
                </c:pt>
                <c:pt idx="301">
                  <c:v>-5.97443803948458</c:v>
                </c:pt>
                <c:pt idx="302">
                  <c:v>-6.02428161118922</c:v>
                </c:pt>
                <c:pt idx="303">
                  <c:v>-6.07242604028583</c:v>
                </c:pt>
                <c:pt idx="304">
                  <c:v>-6.1189116589925</c:v>
                </c:pt>
                <c:pt idx="305">
                  <c:v>-6.16377909720289</c:v>
                </c:pt>
                <c:pt idx="306">
                  <c:v>-6.20706918502523</c:v>
                </c:pt>
                <c:pt idx="307">
                  <c:v>-6.24882285942431</c:v>
                </c:pt>
                <c:pt idx="308">
                  <c:v>-6.289081075232</c:v>
                </c:pt>
                <c:pt idx="309">
                  <c:v>-6.32788472074149</c:v>
                </c:pt>
                <c:pt idx="310">
                  <c:v>-6.36527453805224</c:v>
                </c:pt>
                <c:pt idx="311">
                  <c:v>-6.40129104828435</c:v>
                </c:pt>
                <c:pt idx="312">
                  <c:v>-6.43597448173942</c:v>
                </c:pt>
                <c:pt idx="313">
                  <c:v>-6.4693647130423</c:v>
                </c:pt>
                <c:pt idx="314">
                  <c:v>-6.50150120126136</c:v>
                </c:pt>
                <c:pt idx="315">
                  <c:v>-6.53242293497058</c:v>
                </c:pt>
                <c:pt idx="316">
                  <c:v>-6.56216838218546</c:v>
                </c:pt>
                <c:pt idx="317">
                  <c:v>-6.59077544507768</c:v>
                </c:pt>
                <c:pt idx="318">
                  <c:v>-6.61828141934921</c:v>
                </c:pt>
                <c:pt idx="319">
                  <c:v>-6.6447229581256</c:v>
                </c:pt>
                <c:pt idx="320">
                  <c:v>-6.67013604021132</c:v>
                </c:pt>
                <c:pt idx="321">
                  <c:v>-6.6945559425344</c:v>
                </c:pt>
                <c:pt idx="322">
                  <c:v>-6.71801721659742</c:v>
                </c:pt>
                <c:pt idx="323">
                  <c:v>-6.74055366874156</c:v>
                </c:pt>
                <c:pt idx="324">
                  <c:v>-6.7621983440255</c:v>
                </c:pt>
                <c:pt idx="325">
                  <c:v>-6.78298351351525</c:v>
                </c:pt>
                <c:pt idx="326">
                  <c:v>-6.80294066478042</c:v>
                </c:pt>
                <c:pt idx="327">
                  <c:v>-6.82210049539133</c:v>
                </c:pt>
                <c:pt idx="328">
                  <c:v>-6.84049290921311</c:v>
                </c:pt>
                <c:pt idx="329">
                  <c:v>-6.8581470152958</c:v>
                </c:pt>
                <c:pt idx="330">
                  <c:v>-6.87509112916395</c:v>
                </c:pt>
                <c:pt idx="331">
                  <c:v>-6.89135277631373</c:v>
                </c:pt>
                <c:pt idx="332">
                  <c:v>-6.90695869773239</c:v>
                </c:pt>
                <c:pt idx="333">
                  <c:v>-6.9219348572615</c:v>
                </c:pt>
                <c:pt idx="334">
                  <c:v>-6.93630645063263</c:v>
                </c:pt>
                <c:pt idx="335">
                  <c:v>-6.95009791601222</c:v>
                </c:pt>
                <c:pt idx="336">
                  <c:v>-6.96333294590065</c:v>
                </c:pt>
                <c:pt idx="337">
                  <c:v>-6.97603450023872</c:v>
                </c:pt>
                <c:pt idx="338">
                  <c:v>-6.98822482058323</c:v>
                </c:pt>
                <c:pt idx="339">
                  <c:v>-6.99992544522238</c:v>
                </c:pt>
                <c:pt idx="340">
                  <c:v>-7.01115722510935</c:v>
                </c:pt>
                <c:pt idx="341">
                  <c:v>-7.02194034050182</c:v>
                </c:pt>
                <c:pt idx="342">
                  <c:v>-7.03229431820247</c:v>
                </c:pt>
                <c:pt idx="343">
                  <c:v>-7.04223804930427</c:v>
                </c:pt>
                <c:pt idx="344">
                  <c:v>-7.0517898073516</c:v>
                </c:pt>
                <c:pt idx="345">
                  <c:v>-7.06096726683605</c:v>
                </c:pt>
                <c:pt idx="346">
                  <c:v>-7.06978752195282</c:v>
                </c:pt>
                <c:pt idx="347">
                  <c:v>-7.07826710555057</c:v>
                </c:pt>
                <c:pt idx="348">
                  <c:v>-7.08642200821389</c:v>
                </c:pt>
                <c:pt idx="349">
                  <c:v>-7.09426769742436</c:v>
                </c:pt>
                <c:pt idx="350">
                  <c:v>-7.10181913675126</c:v>
                </c:pt>
                <c:pt idx="351">
                  <c:v>-7.10909080502912</c:v>
                </c:pt>
                <c:pt idx="352">
                  <c:v>-7.11609671548444</c:v>
                </c:pt>
                <c:pt idx="353">
                  <c:v>-7.12285043477839</c:v>
                </c:pt>
                <c:pt idx="354">
                  <c:v>-7.12936510193748</c:v>
                </c:pt>
                <c:pt idx="355">
                  <c:v>-7.1356534471479</c:v>
                </c:pt>
                <c:pt idx="356">
                  <c:v>-7.14172781039352</c:v>
                </c:pt>
                <c:pt idx="357">
                  <c:v>-7.14760015992105</c:v>
                </c:pt>
                <c:pt idx="358">
                  <c:v>-7.15328211051944</c:v>
                </c:pt>
                <c:pt idx="359">
                  <c:v>-7.15878494160349</c:v>
                </c:pt>
                <c:pt idx="360">
                  <c:v>-7.16411961509468</c:v>
                </c:pt>
                <c:pt idx="361">
                  <c:v>-7.16929679309498</c:v>
                </c:pt>
                <c:pt idx="362">
                  <c:v>-7.17432685535159</c:v>
                </c:pt>
                <c:pt idx="363">
                  <c:v>-7.17921991651295</c:v>
                </c:pt>
                <c:pt idx="364">
                  <c:v>-7.18398584317841</c:v>
                </c:pt>
                <c:pt idx="365">
                  <c:v>-7.18863427074586</c:v>
                </c:pt>
                <c:pt idx="366">
                  <c:v>-7.19317462006273</c:v>
                </c:pt>
                <c:pt idx="367">
                  <c:v>-7.19761611388833</c:v>
                </c:pt>
                <c:pt idx="368">
                  <c:v>-7.20196779317599</c:v>
                </c:pt>
                <c:pt idx="369">
                  <c:v>-7.20623853318488</c:v>
                </c:pt>
                <c:pt idx="370">
                  <c:v>-7.21043705943264</c:v>
                </c:pt>
                <c:pt idx="371">
                  <c:v>-7.21457196350112</c:v>
                </c:pt>
                <c:pt idx="372">
                  <c:v>-7.21865171870767</c:v>
                </c:pt>
                <c:pt idx="373">
                  <c:v>-7.22268469565599</c:v>
                </c:pt>
                <c:pt idx="374">
                  <c:v>-7.22667917768054</c:v>
                </c:pt>
                <c:pt idx="375">
                  <c:v>-7.23064337619973</c:v>
                </c:pt>
                <c:pt idx="376">
                  <c:v>-7.2345854459927</c:v>
                </c:pt>
                <c:pt idx="377">
                  <c:v>-7.2385135004158</c:v>
                </c:pt>
                <c:pt idx="378">
                  <c:v>-7.24243562657451</c:v>
                </c:pt>
                <c:pt idx="379">
                  <c:v>-7.24635990046699</c:v>
                </c:pt>
                <c:pt idx="380">
                  <c:v>-7.25029440211568</c:v>
                </c:pt>
                <c:pt idx="381">
                  <c:v>-7.25424723070324</c:v>
                </c:pt>
                <c:pt idx="382">
                  <c:v>-7.25822651972918</c:v>
                </c:pt>
                <c:pt idx="383">
                  <c:v>-7.26224045220343</c:v>
                </c:pt>
                <c:pt idx="384">
                  <c:v>-7.26629727589295</c:v>
                </c:pt>
                <c:pt idx="385">
                  <c:v>-7.27040531863725</c:v>
                </c:pt>
                <c:pt idx="386">
                  <c:v>-7.27457300374822</c:v>
                </c:pt>
                <c:pt idx="387">
                  <c:v>-7.27880886550926</c:v>
                </c:pt>
                <c:pt idx="388">
                  <c:v>-7.28312156478859</c:v>
                </c:pt>
                <c:pt idx="389">
                  <c:v>-7.28751990478035</c:v>
                </c:pt>
                <c:pt idx="390">
                  <c:v>-7.29201284688686</c:v>
                </c:pt>
                <c:pt idx="391">
                  <c:v>-7.29660952675458</c:v>
                </c:pt>
                <c:pt idx="392">
                  <c:v>-7.30131927047519</c:v>
                </c:pt>
                <c:pt idx="393">
                  <c:v>-7.30615161096241</c:v>
                </c:pt>
                <c:pt idx="394">
                  <c:v>-7.31111630451365</c:v>
                </c:pt>
                <c:pt idx="395">
                  <c:v>-7.31622334756491</c:v>
                </c:pt>
                <c:pt idx="396">
                  <c:v>-7.32148299364508</c:v>
                </c:pt>
                <c:pt idx="397">
                  <c:v>-7.32690577053506</c:v>
                </c:pt>
                <c:pt idx="398">
                  <c:v>-7.3325024976347</c:v>
                </c:pt>
                <c:pt idx="399">
                  <c:v>-7.33828430353869</c:v>
                </c:pt>
                <c:pt idx="400">
                  <c:v>-7.34426264382102</c:v>
                </c:pt>
                <c:pt idx="401">
                  <c:v>-7.35044931902426</c:v>
                </c:pt>
                <c:pt idx="402">
                  <c:v>-7.35685649284851</c:v>
                </c:pt>
                <c:pt idx="403">
                  <c:v>-7.36349671053093</c:v>
                </c:pt>
                <c:pt idx="404">
                  <c:v>-7.37038291740466</c:v>
                </c:pt>
                <c:pt idx="405">
                  <c:v>-7.3775284776224</c:v>
                </c:pt>
                <c:pt idx="406">
                  <c:v>-7.38494719302585</c:v>
                </c:pt>
                <c:pt idx="407">
                  <c:v>-7.39265332213933</c:v>
                </c:pt>
                <c:pt idx="408">
                  <c:v>-7.40066159926094</c:v>
                </c:pt>
                <c:pt idx="409">
                  <c:v>-7.40898725362071</c:v>
                </c:pt>
                <c:pt idx="410">
                  <c:v>-7.41764602857031</c:v>
                </c:pt>
                <c:pt idx="411">
                  <c:v>-7.42665420076344</c:v>
                </c:pt>
                <c:pt idx="412">
                  <c:v>-7.43602859928173</c:v>
                </c:pt>
                <c:pt idx="413">
                  <c:v>-7.44578662465366</c:v>
                </c:pt>
                <c:pt idx="414">
                  <c:v>-7.45594626770957</c:v>
                </c:pt>
                <c:pt idx="415">
                  <c:v>-7.46652612820818</c:v>
                </c:pt>
                <c:pt idx="416">
                  <c:v>-7.47754543316399</c:v>
                </c:pt>
                <c:pt idx="417">
                  <c:v>-7.48902405479795</c:v>
                </c:pt>
                <c:pt idx="418">
                  <c:v>-7.50098252802555</c:v>
                </c:pt>
                <c:pt idx="419">
                  <c:v>-7.51344206739033</c:v>
                </c:pt>
                <c:pt idx="420">
                  <c:v>-7.52642458334131</c:v>
                </c:pt>
                <c:pt idx="421">
                  <c:v>-7.53995269774598</c:v>
                </c:pt>
                <c:pt idx="422">
                  <c:v>-7.55404975852135</c:v>
                </c:pt>
                <c:pt idx="423">
                  <c:v>-7.56873985325758</c:v>
                </c:pt>
                <c:pt idx="424">
                  <c:v>-7.58404782169982</c:v>
                </c:pt>
                <c:pt idx="425">
                  <c:v>-7.59999926694582</c:v>
                </c:pt>
                <c:pt idx="426">
                  <c:v>-7.6166205652079</c:v>
                </c:pt>
                <c:pt idx="427">
                  <c:v>-7.63393887397971</c:v>
                </c:pt>
                <c:pt idx="428">
                  <c:v>-7.65198213844044</c:v>
                </c:pt>
                <c:pt idx="429">
                  <c:v>-7.6707790959215</c:v>
                </c:pt>
                <c:pt idx="430">
                  <c:v>-7.69035927825252</c:v>
                </c:pt>
                <c:pt idx="431">
                  <c:v>-7.71075301179892</c:v>
                </c:pt>
                <c:pt idx="432">
                  <c:v>-7.7319914149959</c:v>
                </c:pt>
                <c:pt idx="433">
                  <c:v>-7.75410639317994</c:v>
                </c:pt>
                <c:pt idx="434">
                  <c:v>-7.77713063051513</c:v>
                </c:pt>
                <c:pt idx="435">
                  <c:v>-7.80109757880939</c:v>
                </c:pt>
                <c:pt idx="436">
                  <c:v>-7.82604144301543</c:v>
                </c:pt>
                <c:pt idx="437">
                  <c:v>-7.85199716321172</c:v>
                </c:pt>
                <c:pt idx="438">
                  <c:v>-7.87900039286283</c:v>
                </c:pt>
                <c:pt idx="439">
                  <c:v>-7.90708747316254</c:v>
                </c:pt>
                <c:pt idx="440">
                  <c:v>-7.93629540327241</c:v>
                </c:pt>
                <c:pt idx="441">
                  <c:v>-7.96666180627731</c:v>
                </c:pt>
                <c:pt idx="442">
                  <c:v>-7.99822489069328</c:v>
                </c:pt>
                <c:pt idx="443">
                  <c:v>-8.03102340737936</c:v>
                </c:pt>
                <c:pt idx="444">
                  <c:v>-8.06509660172365</c:v>
                </c:pt>
                <c:pt idx="445">
                  <c:v>-8.10048416099685</c:v>
                </c:pt>
                <c:pt idx="446">
                  <c:v>-8.13722615679214</c:v>
                </c:pt>
                <c:pt idx="447">
                  <c:v>-8.17536298249969</c:v>
                </c:pt>
                <c:pt idx="448">
                  <c:v>-8.21493528579686</c:v>
                </c:pt>
                <c:pt idx="449">
                  <c:v>-8.25598389617099</c:v>
                </c:pt>
                <c:pt idx="450">
                  <c:v>-8.29854974753127</c:v>
                </c:pt>
                <c:pt idx="451">
                  <c:v>-8.34267379600892</c:v>
                </c:pt>
                <c:pt idx="452">
                  <c:v>-8.38839693308932</c:v>
                </c:pt>
                <c:pt idx="453">
                  <c:v>-8.43575989426877</c:v>
                </c:pt>
                <c:pt idx="454">
                  <c:v>-8.48480316347757</c:v>
                </c:pt>
                <c:pt idx="455">
                  <c:v>-8.53556687356316</c:v>
                </c:pt>
                <c:pt idx="456">
                  <c:v>-8.58809070317916</c:v>
                </c:pt>
                <c:pt idx="457">
                  <c:v>-8.64241377048044</c:v>
                </c:pt>
                <c:pt idx="458">
                  <c:v>-8.69857452407519</c:v>
                </c:pt>
                <c:pt idx="459">
                  <c:v>-8.75661063173837</c:v>
                </c:pt>
                <c:pt idx="460">
                  <c:v>-8.81655886743954</c:v>
                </c:pt>
                <c:pt idx="461">
                  <c:v>-8.87845499728571</c:v>
                </c:pt>
                <c:pt idx="462">
                  <c:v>-8.94233366502219</c:v>
                </c:pt>
                <c:pt idx="463">
                  <c:v>-9.00822827777444</c:v>
                </c:pt>
                <c:pt idx="464">
                  <c:v>-9.07617089274544</c:v>
                </c:pt>
                <c:pt idx="465">
                  <c:v>-9.14619210561101</c:v>
                </c:pt>
                <c:pt idx="466">
                  <c:v>-9.21832094137494</c:v>
                </c:pt>
                <c:pt idx="467">
                  <c:v>-9.29258474845698</c:v>
                </c:pt>
                <c:pt idx="468">
                  <c:v>-9.36900909679032</c:v>
                </c:pt>
                <c:pt idx="469">
                  <c:v>-9.44761768069972</c:v>
                </c:pt>
                <c:pt idx="470">
                  <c:v>-9.52843222731539</c:v>
                </c:pt>
                <c:pt idx="471">
                  <c:v>-9.61147241125382</c:v>
                </c:pt>
                <c:pt idx="472">
                  <c:v>-9.69675577626182</c:v>
                </c:pt>
                <c:pt idx="473">
                  <c:v>-9.78429766447686</c:v>
                </c:pt>
                <c:pt idx="474">
                  <c:v>-9.87411115390315</c:v>
                </c:pt>
                <c:pt idx="475">
                  <c:v>-9.96620700464227</c:v>
                </c:pt>
                <c:pt idx="476">
                  <c:v>-10.0605936143479</c:v>
                </c:pt>
                <c:pt idx="477">
                  <c:v>-10.157276983297</c:v>
                </c:pt>
                <c:pt idx="478">
                  <c:v>-10.2562606893897</c:v>
                </c:pt>
                <c:pt idx="479">
                  <c:v>-10.3575458733011</c:v>
                </c:pt>
                <c:pt idx="480">
                  <c:v>-10.4611312339199</c:v>
                </c:pt>
                <c:pt idx="481">
                  <c:v>-10.5670130341166</c:v>
                </c:pt>
                <c:pt idx="482">
                  <c:v>-10.6751851167879</c:v>
                </c:pt>
                <c:pt idx="483">
                  <c:v>-10.7856389310375</c:v>
                </c:pt>
                <c:pt idx="484">
                  <c:v>-10.898363568258</c:v>
                </c:pt>
                <c:pt idx="485">
                  <c:v>-11.0133458077958</c:v>
                </c:pt>
                <c:pt idx="486">
                  <c:v>-11.1305701717989</c:v>
                </c:pt>
                <c:pt idx="487">
                  <c:v>-11.2500189887694</c:v>
                </c:pt>
                <c:pt idx="488">
                  <c:v>-11.3716724652786</c:v>
                </c:pt>
                <c:pt idx="489">
                  <c:v>-11.4955087652377</c:v>
                </c:pt>
                <c:pt idx="490">
                  <c:v>-11.6215040960679</c:v>
                </c:pt>
                <c:pt idx="491">
                  <c:v>-11.7496328010691</c:v>
                </c:pt>
                <c:pt idx="492">
                  <c:v>-11.8798674572556</c:v>
                </c:pt>
                <c:pt idx="493">
                  <c:v>-12.0121789778986</c:v>
                </c:pt>
                <c:pt idx="494">
                  <c:v>-12.1465367190082</c:v>
                </c:pt>
                <c:pt idx="495">
                  <c:v>-12.2829085889748</c:v>
                </c:pt>
                <c:pt idx="496">
                  <c:v>-12.4212611606005</c:v>
                </c:pt>
                <c:pt idx="497">
                  <c:v>-12.561559784759</c:v>
                </c:pt>
                <c:pt idx="498">
                  <c:v>-12.7037687049471</c:v>
                </c:pt>
                <c:pt idx="499">
                  <c:v>-12.8478511720125</c:v>
                </c:pt>
                <c:pt idx="500">
                  <c:v>-12.993769558384</c:v>
                </c:pt>
                <c:pt idx="501">
                  <c:v>-13.1414854711617</c:v>
                </c:pt>
                <c:pt idx="502">
                  <c:v>-13.290959863474</c:v>
                </c:pt>
                <c:pt idx="503">
                  <c:v>-13.4421531435528</c:v>
                </c:pt>
                <c:pt idx="504">
                  <c:v>-13.5950252810288</c:v>
                </c:pt>
                <c:pt idx="505">
                  <c:v>-13.7495359100011</c:v>
                </c:pt>
                <c:pt idx="506">
                  <c:v>-13.9056444284876</c:v>
                </c:pt>
                <c:pt idx="507">
                  <c:v>-14.0633100939153</c:v>
                </c:pt>
                <c:pt idx="508">
                  <c:v>-14.2224921143641</c:v>
                </c:pt>
                <c:pt idx="509">
                  <c:v>-14.3831497353267</c:v>
                </c:pt>
                <c:pt idx="510">
                  <c:v>-14.5452423217987</c:v>
                </c:pt>
                <c:pt idx="511">
                  <c:v>-14.7087294355593</c:v>
                </c:pt>
                <c:pt idx="512">
                  <c:v>-14.8735709075505</c:v>
                </c:pt>
                <c:pt idx="513">
                  <c:v>-15.0397269053011</c:v>
                </c:pt>
                <c:pt idx="514">
                  <c:v>-15.2071579953849</c:v>
                </c:pt>
                <c:pt idx="515">
                  <c:v>-15.3758252009349</c:v>
                </c:pt>
                <c:pt idx="516">
                  <c:v>-15.5456900542708</c:v>
                </c:pt>
                <c:pt idx="517">
                  <c:v>-15.7167146447231</c:v>
                </c:pt>
                <c:pt idx="518">
                  <c:v>-15.888861661765</c:v>
                </c:pt>
                <c:pt idx="519">
                  <c:v>-16.0620944335842</c:v>
                </c:pt>
                <c:pt idx="520">
                  <c:v>-16.236376961247</c:v>
                </c:pt>
                <c:pt idx="521">
                  <c:v>-16.4116739486205</c:v>
                </c:pt>
                <c:pt idx="522">
                  <c:v>-16.5879508282342</c:v>
                </c:pt>
                <c:pt idx="523">
                  <c:v>-16.7651737832706</c:v>
                </c:pt>
                <c:pt idx="524">
                  <c:v>-16.9433097658847</c:v>
                </c:pt>
                <c:pt idx="525">
                  <c:v>-17.1223265120511</c:v>
                </c:pt>
                <c:pt idx="526">
                  <c:v>-17.3021925531493</c:v>
                </c:pt>
                <c:pt idx="527">
                  <c:v>-17.4828772244909</c:v>
                </c:pt>
                <c:pt idx="528">
                  <c:v>-17.6643506709958</c:v>
                </c:pt>
                <c:pt idx="529">
                  <c:v>-17.8465838502231</c:v>
                </c:pt>
                <c:pt idx="530">
                  <c:v>-18.0295485329535</c:v>
                </c:pt>
                <c:pt idx="531">
                  <c:v>-18.2132173015226</c:v>
                </c:pt>
                <c:pt idx="532">
                  <c:v>-18.3975635460919</c:v>
                </c:pt>
                <c:pt idx="533">
                  <c:v>-18.5825614590446</c:v>
                </c:pt>
                <c:pt idx="534">
                  <c:v>-18.7681860276786</c:v>
                </c:pt>
                <c:pt idx="535">
                  <c:v>-18.9544130253683</c:v>
                </c:pt>
                <c:pt idx="536">
                  <c:v>-19.141219001356</c:v>
                </c:pt>
                <c:pt idx="537">
                  <c:v>-19.3285812693225</c:v>
                </c:pt>
                <c:pt idx="538">
                  <c:v>-19.5164778948864</c:v>
                </c:pt>
                <c:pt idx="539">
                  <c:v>-19.7048876821616</c:v>
                </c:pt>
                <c:pt idx="540">
                  <c:v>-19.8937901595061</c:v>
                </c:pt>
                <c:pt idx="541">
                  <c:v>-20.0831655645765</c:v>
                </c:pt>
              </c:numCache>
            </c:numRef>
          </c:yVal>
          <c:smooth val="1"/>
        </c:ser>
        <c:axId val="50427816"/>
        <c:axId val="76727206"/>
      </c:scatterChart>
      <c:scatterChart>
        <c:scatterStyle val="line"/>
        <c:varyColors val="0"/>
        <c:ser>
          <c:idx val="1"/>
          <c:order val="1"/>
          <c:spPr>
            <a:solidFill>
              <a:srgbClr val="be4b48"/>
            </a:solidFill>
            <a:ln w="28440">
              <a:solidFill>
                <a:srgbClr val="be4b48"/>
              </a:solidFill>
              <a:round/>
            </a:ln>
          </c:spPr>
          <c:marker>
            <c:symbol val="none"/>
          </c:marker>
          <c:dLbls>
            <c:txPr>
              <a:bodyPr wrap="square"/>
              <a:lstStyle/>
              <a:p>
                <a:pPr>
                  <a:defRPr b="0" sz="1000" spc="-1" strike="noStrike">
                    <a:solidFill>
                      <a:srgbClr val="000000"/>
                    </a:solidFill>
                    <a:latin typeface="Calibri"/>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xVal>
            <c:numRef>
              <c:f>Loop_Modeling!$O$19:$O$560</c:f>
              <c:numCache>
                <c:formatCode>General</c:formatCode>
                <c:ptCount val="542"/>
                <c:pt idx="0">
                  <c:v>10.2329299228075</c:v>
                </c:pt>
                <c:pt idx="1">
                  <c:v>10.471285480509</c:v>
                </c:pt>
                <c:pt idx="2">
                  <c:v>10.7151930523761</c:v>
                </c:pt>
                <c:pt idx="3">
                  <c:v>10.9647819614319</c:v>
                </c:pt>
                <c:pt idx="4">
                  <c:v>11.2201845430196</c:v>
                </c:pt>
                <c:pt idx="5">
                  <c:v>11.4815362149688</c:v>
                </c:pt>
                <c:pt idx="6">
                  <c:v>11.7489755493953</c:v>
                </c:pt>
                <c:pt idx="7">
                  <c:v>12.0226443461741</c:v>
                </c:pt>
                <c:pt idx="8">
                  <c:v>12.3026877081238</c:v>
                </c:pt>
                <c:pt idx="9">
                  <c:v>12.5892541179417</c:v>
                </c:pt>
                <c:pt idx="10">
                  <c:v>12.8824955169313</c:v>
                </c:pt>
                <c:pt idx="11">
                  <c:v>13.1825673855641</c:v>
                </c:pt>
                <c:pt idx="12">
                  <c:v>13.4896288259165</c:v>
                </c:pt>
                <c:pt idx="13">
                  <c:v>13.8038426460289</c:v>
                </c:pt>
                <c:pt idx="14">
                  <c:v>14.1253754462275</c:v>
                </c:pt>
                <c:pt idx="15">
                  <c:v>14.4543977074593</c:v>
                </c:pt>
                <c:pt idx="16">
                  <c:v>14.7910838816821</c:v>
                </c:pt>
                <c:pt idx="17">
                  <c:v>15.1356124843621</c:v>
                </c:pt>
                <c:pt idx="18">
                  <c:v>15.4881661891248</c:v>
                </c:pt>
                <c:pt idx="19">
                  <c:v>15.8489319246111</c:v>
                </c:pt>
                <c:pt idx="20">
                  <c:v>16.2181009735893</c:v>
                </c:pt>
                <c:pt idx="21">
                  <c:v>16.5958690743756</c:v>
                </c:pt>
                <c:pt idx="22">
                  <c:v>16.9824365246174</c:v>
                </c:pt>
                <c:pt idx="23">
                  <c:v>17.3780082874938</c:v>
                </c:pt>
                <c:pt idx="24">
                  <c:v>17.7827941003892</c:v>
                </c:pt>
                <c:pt idx="25">
                  <c:v>18.1970085860998</c:v>
                </c:pt>
                <c:pt idx="26">
                  <c:v>18.6208713666287</c:v>
                </c:pt>
                <c:pt idx="27">
                  <c:v>19.0546071796325</c:v>
                </c:pt>
                <c:pt idx="28">
                  <c:v>19.4984459975805</c:v>
                </c:pt>
                <c:pt idx="29">
                  <c:v>19.9526231496888</c:v>
                </c:pt>
                <c:pt idx="30">
                  <c:v>20.4173794466953</c:v>
                </c:pt>
                <c:pt idx="31">
                  <c:v>20.8929613085404</c:v>
                </c:pt>
                <c:pt idx="32">
                  <c:v>21.3796208950223</c:v>
                </c:pt>
                <c:pt idx="33">
                  <c:v>21.8776162394955</c:v>
                </c:pt>
                <c:pt idx="34">
                  <c:v>22.3872113856834</c:v>
                </c:pt>
                <c:pt idx="35">
                  <c:v>22.9086765276777</c:v>
                </c:pt>
                <c:pt idx="36">
                  <c:v>23.4422881531992</c:v>
                </c:pt>
                <c:pt idx="37">
                  <c:v>23.9883291901949</c:v>
                </c:pt>
                <c:pt idx="38">
                  <c:v>24.5470891568503</c:v>
                </c:pt>
                <c:pt idx="39">
                  <c:v>25.1188643150958</c:v>
                </c:pt>
                <c:pt idx="40">
                  <c:v>25.7039578276886</c:v>
                </c:pt>
                <c:pt idx="41">
                  <c:v>26.3026799189538</c:v>
                </c:pt>
                <c:pt idx="42">
                  <c:v>26.9153480392692</c:v>
                </c:pt>
                <c:pt idx="43">
                  <c:v>27.5422870333817</c:v>
                </c:pt>
                <c:pt idx="44">
                  <c:v>28.1838293126445</c:v>
                </c:pt>
                <c:pt idx="45">
                  <c:v>28.8403150312661</c:v>
                </c:pt>
                <c:pt idx="46">
                  <c:v>29.5120922666639</c:v>
                </c:pt>
                <c:pt idx="47">
                  <c:v>30.1995172040202</c:v>
                </c:pt>
                <c:pt idx="48">
                  <c:v>30.9029543251359</c:v>
                </c:pt>
                <c:pt idx="49">
                  <c:v>31.6227766016838</c:v>
                </c:pt>
                <c:pt idx="50">
                  <c:v>32.3593656929628</c:v>
                </c:pt>
                <c:pt idx="51">
                  <c:v>33.1131121482591</c:v>
                </c:pt>
                <c:pt idx="52">
                  <c:v>33.8844156139203</c:v>
                </c:pt>
                <c:pt idx="53">
                  <c:v>34.6736850452532</c:v>
                </c:pt>
                <c:pt idx="54">
                  <c:v>35.4813389233576</c:v>
                </c:pt>
                <c:pt idx="55">
                  <c:v>36.3078054770101</c:v>
                </c:pt>
                <c:pt idx="56">
                  <c:v>37.1535229097172</c:v>
                </c:pt>
                <c:pt idx="57">
                  <c:v>38.0189396320561</c:v>
                </c:pt>
                <c:pt idx="58">
                  <c:v>38.904514499428</c:v>
                </c:pt>
                <c:pt idx="59">
                  <c:v>39.8107170553497</c:v>
                </c:pt>
                <c:pt idx="60">
                  <c:v>40.7380277804113</c:v>
                </c:pt>
                <c:pt idx="61">
                  <c:v>41.6869383470336</c:v>
                </c:pt>
                <c:pt idx="62">
                  <c:v>42.6579518801593</c:v>
                </c:pt>
                <c:pt idx="63">
                  <c:v>43.6515832240166</c:v>
                </c:pt>
                <c:pt idx="64">
                  <c:v>44.6683592150963</c:v>
                </c:pt>
                <c:pt idx="65">
                  <c:v>45.7088189614875</c:v>
                </c:pt>
                <c:pt idx="66">
                  <c:v>46.7735141287198</c:v>
                </c:pt>
                <c:pt idx="67">
                  <c:v>47.8630092322639</c:v>
                </c:pt>
                <c:pt idx="68">
                  <c:v>48.9778819368446</c:v>
                </c:pt>
                <c:pt idx="69">
                  <c:v>50.1187233627272</c:v>
                </c:pt>
                <c:pt idx="70">
                  <c:v>51.2861383991365</c:v>
                </c:pt>
                <c:pt idx="71">
                  <c:v>52.4807460249773</c:v>
                </c:pt>
                <c:pt idx="72">
                  <c:v>53.7031796370253</c:v>
                </c:pt>
                <c:pt idx="73">
                  <c:v>54.9540873857625</c:v>
                </c:pt>
                <c:pt idx="74">
                  <c:v>56.2341325190349</c:v>
                </c:pt>
                <c:pt idx="75">
                  <c:v>57.5439937337157</c:v>
                </c:pt>
                <c:pt idx="76">
                  <c:v>58.8843655355589</c:v>
                </c:pt>
                <c:pt idx="77">
                  <c:v>60.2559586074358</c:v>
                </c:pt>
                <c:pt idx="78">
                  <c:v>61.6595001861482</c:v>
                </c:pt>
                <c:pt idx="79">
                  <c:v>63.0957344480193</c:v>
                </c:pt>
                <c:pt idx="80">
                  <c:v>64.5654229034656</c:v>
                </c:pt>
                <c:pt idx="81">
                  <c:v>66.0693448007596</c:v>
                </c:pt>
                <c:pt idx="82">
                  <c:v>67.6082975391982</c:v>
                </c:pt>
                <c:pt idx="83">
                  <c:v>69.1830970918936</c:v>
                </c:pt>
                <c:pt idx="84">
                  <c:v>70.7945784384138</c:v>
                </c:pt>
                <c:pt idx="85">
                  <c:v>72.443596007499</c:v>
                </c:pt>
                <c:pt idx="86">
                  <c:v>74.1310241300918</c:v>
                </c:pt>
                <c:pt idx="87">
                  <c:v>75.8577575029184</c:v>
                </c:pt>
                <c:pt idx="88">
                  <c:v>77.6247116628692</c:v>
                </c:pt>
                <c:pt idx="89">
                  <c:v>79.4328234724281</c:v>
                </c:pt>
                <c:pt idx="90">
                  <c:v>81.28305161641</c:v>
                </c:pt>
                <c:pt idx="91">
                  <c:v>83.1763771102671</c:v>
                </c:pt>
                <c:pt idx="92">
                  <c:v>85.1138038202377</c:v>
                </c:pt>
                <c:pt idx="93">
                  <c:v>87.0963589956081</c:v>
                </c:pt>
                <c:pt idx="94">
                  <c:v>89.1250938133745</c:v>
                </c:pt>
                <c:pt idx="95">
                  <c:v>91.201083935591</c:v>
                </c:pt>
                <c:pt idx="96">
                  <c:v>93.3254300796991</c:v>
                </c:pt>
                <c:pt idx="97">
                  <c:v>95.4992586021436</c:v>
                </c:pt>
                <c:pt idx="98">
                  <c:v>97.7237220955811</c:v>
                </c:pt>
                <c:pt idx="99">
                  <c:v>100</c:v>
                </c:pt>
                <c:pt idx="100">
                  <c:v>102.329299228075</c:v>
                </c:pt>
                <c:pt idx="101">
                  <c:v>104.71285480509</c:v>
                </c:pt>
                <c:pt idx="102">
                  <c:v>107.151930523761</c:v>
                </c:pt>
                <c:pt idx="103">
                  <c:v>109.647819614319</c:v>
                </c:pt>
                <c:pt idx="104">
                  <c:v>112.201845430196</c:v>
                </c:pt>
                <c:pt idx="105">
                  <c:v>114.815362149688</c:v>
                </c:pt>
                <c:pt idx="106">
                  <c:v>117.489755493953</c:v>
                </c:pt>
                <c:pt idx="107">
                  <c:v>120.226443461741</c:v>
                </c:pt>
                <c:pt idx="108">
                  <c:v>123.026877081238</c:v>
                </c:pt>
                <c:pt idx="109">
                  <c:v>125.892541179417</c:v>
                </c:pt>
                <c:pt idx="110">
                  <c:v>128.824955169313</c:v>
                </c:pt>
                <c:pt idx="111">
                  <c:v>131.825673855641</c:v>
                </c:pt>
                <c:pt idx="112">
                  <c:v>134.896288259165</c:v>
                </c:pt>
                <c:pt idx="113">
                  <c:v>138.038426460289</c:v>
                </c:pt>
                <c:pt idx="114">
                  <c:v>141.253754462275</c:v>
                </c:pt>
                <c:pt idx="115">
                  <c:v>144.543977074593</c:v>
                </c:pt>
                <c:pt idx="116">
                  <c:v>147.910838816821</c:v>
                </c:pt>
                <c:pt idx="117">
                  <c:v>151.356124843621</c:v>
                </c:pt>
                <c:pt idx="118">
                  <c:v>154.881661891248</c:v>
                </c:pt>
                <c:pt idx="119">
                  <c:v>158.489319246111</c:v>
                </c:pt>
                <c:pt idx="120">
                  <c:v>162.181009735893</c:v>
                </c:pt>
                <c:pt idx="121">
                  <c:v>165.958690743756</c:v>
                </c:pt>
                <c:pt idx="122">
                  <c:v>169.824365246174</c:v>
                </c:pt>
                <c:pt idx="123">
                  <c:v>173.780082874938</c:v>
                </c:pt>
                <c:pt idx="124">
                  <c:v>177.827941003892</c:v>
                </c:pt>
                <c:pt idx="125">
                  <c:v>181.970085860998</c:v>
                </c:pt>
                <c:pt idx="126">
                  <c:v>186.208713666287</c:v>
                </c:pt>
                <c:pt idx="127">
                  <c:v>190.546071796325</c:v>
                </c:pt>
                <c:pt idx="128">
                  <c:v>194.984459975805</c:v>
                </c:pt>
                <c:pt idx="129">
                  <c:v>199.526231496888</c:v>
                </c:pt>
                <c:pt idx="130">
                  <c:v>204.173794466953</c:v>
                </c:pt>
                <c:pt idx="131">
                  <c:v>208.929613085404</c:v>
                </c:pt>
                <c:pt idx="132">
                  <c:v>213.796208950223</c:v>
                </c:pt>
                <c:pt idx="133">
                  <c:v>218.776162394955</c:v>
                </c:pt>
                <c:pt idx="134">
                  <c:v>223.872113856834</c:v>
                </c:pt>
                <c:pt idx="135">
                  <c:v>229.086765276777</c:v>
                </c:pt>
                <c:pt idx="136">
                  <c:v>234.422881531992</c:v>
                </c:pt>
                <c:pt idx="137">
                  <c:v>239.883291901949</c:v>
                </c:pt>
                <c:pt idx="138">
                  <c:v>245.470891568503</c:v>
                </c:pt>
                <c:pt idx="139">
                  <c:v>251.188643150958</c:v>
                </c:pt>
                <c:pt idx="140">
                  <c:v>257.039578276886</c:v>
                </c:pt>
                <c:pt idx="141">
                  <c:v>263.026799189538</c:v>
                </c:pt>
                <c:pt idx="142">
                  <c:v>269.153480392692</c:v>
                </c:pt>
                <c:pt idx="143">
                  <c:v>275.422870333817</c:v>
                </c:pt>
                <c:pt idx="144">
                  <c:v>281.838293126446</c:v>
                </c:pt>
                <c:pt idx="145">
                  <c:v>288.403150312661</c:v>
                </c:pt>
                <c:pt idx="146">
                  <c:v>295.120922666638</c:v>
                </c:pt>
                <c:pt idx="147">
                  <c:v>301.995172040202</c:v>
                </c:pt>
                <c:pt idx="148">
                  <c:v>309.029543251359</c:v>
                </c:pt>
                <c:pt idx="149">
                  <c:v>316.227766016838</c:v>
                </c:pt>
                <c:pt idx="150">
                  <c:v>323.593656929628</c:v>
                </c:pt>
                <c:pt idx="151">
                  <c:v>331.131121482591</c:v>
                </c:pt>
                <c:pt idx="152">
                  <c:v>338.844156139203</c:v>
                </c:pt>
                <c:pt idx="153">
                  <c:v>346.736850452532</c:v>
                </c:pt>
                <c:pt idx="154">
                  <c:v>354.813389233575</c:v>
                </c:pt>
                <c:pt idx="155">
                  <c:v>363.078054770101</c:v>
                </c:pt>
                <c:pt idx="156">
                  <c:v>371.535229097172</c:v>
                </c:pt>
                <c:pt idx="157">
                  <c:v>380.189396320561</c:v>
                </c:pt>
                <c:pt idx="158">
                  <c:v>389.04514499428</c:v>
                </c:pt>
                <c:pt idx="159">
                  <c:v>398.107170553497</c:v>
                </c:pt>
                <c:pt idx="160">
                  <c:v>407.380277804113</c:v>
                </c:pt>
                <c:pt idx="161">
                  <c:v>416.869383470336</c:v>
                </c:pt>
                <c:pt idx="162">
                  <c:v>426.579518801593</c:v>
                </c:pt>
                <c:pt idx="163">
                  <c:v>436.515832240166</c:v>
                </c:pt>
                <c:pt idx="164">
                  <c:v>446.683592150963</c:v>
                </c:pt>
                <c:pt idx="165">
                  <c:v>457.088189614875</c:v>
                </c:pt>
                <c:pt idx="166">
                  <c:v>467.735141287198</c:v>
                </c:pt>
                <c:pt idx="167">
                  <c:v>478.630092322639</c:v>
                </c:pt>
                <c:pt idx="168">
                  <c:v>489.778819368446</c:v>
                </c:pt>
                <c:pt idx="169">
                  <c:v>501.187233627272</c:v>
                </c:pt>
                <c:pt idx="170">
                  <c:v>512.861383991365</c:v>
                </c:pt>
                <c:pt idx="171">
                  <c:v>524.807460249772</c:v>
                </c:pt>
                <c:pt idx="172">
                  <c:v>537.031796370253</c:v>
                </c:pt>
                <c:pt idx="173">
                  <c:v>549.540873857625</c:v>
                </c:pt>
                <c:pt idx="174">
                  <c:v>562.341325190349</c:v>
                </c:pt>
                <c:pt idx="175">
                  <c:v>575.439937337157</c:v>
                </c:pt>
                <c:pt idx="176">
                  <c:v>588.843655355589</c:v>
                </c:pt>
                <c:pt idx="177">
                  <c:v>602.559586074358</c:v>
                </c:pt>
                <c:pt idx="178">
                  <c:v>616.595001861482</c:v>
                </c:pt>
                <c:pt idx="179">
                  <c:v>630.957344480193</c:v>
                </c:pt>
                <c:pt idx="180">
                  <c:v>645.654229034656</c:v>
                </c:pt>
                <c:pt idx="181">
                  <c:v>660.693448007596</c:v>
                </c:pt>
                <c:pt idx="182">
                  <c:v>676.082975391982</c:v>
                </c:pt>
                <c:pt idx="183">
                  <c:v>691.830970918936</c:v>
                </c:pt>
                <c:pt idx="184">
                  <c:v>707.945784384138</c:v>
                </c:pt>
                <c:pt idx="185">
                  <c:v>724.43596007499</c:v>
                </c:pt>
                <c:pt idx="186">
                  <c:v>741.310241300918</c:v>
                </c:pt>
                <c:pt idx="187">
                  <c:v>758.577575029184</c:v>
                </c:pt>
                <c:pt idx="188">
                  <c:v>776.247116628692</c:v>
                </c:pt>
                <c:pt idx="189">
                  <c:v>794.328234724281</c:v>
                </c:pt>
                <c:pt idx="190">
                  <c:v>812.8305161641</c:v>
                </c:pt>
                <c:pt idx="191">
                  <c:v>831.763771102671</c:v>
                </c:pt>
                <c:pt idx="192">
                  <c:v>851.138038202377</c:v>
                </c:pt>
                <c:pt idx="193">
                  <c:v>870.963589956081</c:v>
                </c:pt>
                <c:pt idx="194">
                  <c:v>891.250938133746</c:v>
                </c:pt>
                <c:pt idx="195">
                  <c:v>912.01083935591</c:v>
                </c:pt>
                <c:pt idx="196">
                  <c:v>933.254300796991</c:v>
                </c:pt>
                <c:pt idx="197">
                  <c:v>954.992586021436</c:v>
                </c:pt>
                <c:pt idx="198">
                  <c:v>977.237220955811</c:v>
                </c:pt>
                <c:pt idx="199">
                  <c:v>1000</c:v>
                </c:pt>
                <c:pt idx="200">
                  <c:v>1023.29299228075</c:v>
                </c:pt>
                <c:pt idx="201">
                  <c:v>1047.1285480509</c:v>
                </c:pt>
                <c:pt idx="202">
                  <c:v>1071.51930523761</c:v>
                </c:pt>
                <c:pt idx="203">
                  <c:v>1096.47819614319</c:v>
                </c:pt>
                <c:pt idx="204">
                  <c:v>1122.01845430196</c:v>
                </c:pt>
                <c:pt idx="205">
                  <c:v>1148.15362149688</c:v>
                </c:pt>
                <c:pt idx="206">
                  <c:v>1174.89755493953</c:v>
                </c:pt>
                <c:pt idx="207">
                  <c:v>1202.26443461741</c:v>
                </c:pt>
                <c:pt idx="208">
                  <c:v>1230.26877081238</c:v>
                </c:pt>
                <c:pt idx="209">
                  <c:v>1258.92541179417</c:v>
                </c:pt>
                <c:pt idx="210">
                  <c:v>1288.24955169313</c:v>
                </c:pt>
                <c:pt idx="211">
                  <c:v>1318.25673855641</c:v>
                </c:pt>
                <c:pt idx="212">
                  <c:v>1348.96288259165</c:v>
                </c:pt>
                <c:pt idx="213">
                  <c:v>1380.38426460289</c:v>
                </c:pt>
                <c:pt idx="214">
                  <c:v>1412.53754462275</c:v>
                </c:pt>
                <c:pt idx="215">
                  <c:v>1445.43977074593</c:v>
                </c:pt>
                <c:pt idx="216">
                  <c:v>1479.10838816821</c:v>
                </c:pt>
                <c:pt idx="217">
                  <c:v>1513.56124843621</c:v>
                </c:pt>
                <c:pt idx="218">
                  <c:v>1548.81661891248</c:v>
                </c:pt>
                <c:pt idx="219">
                  <c:v>1584.89319246111</c:v>
                </c:pt>
                <c:pt idx="220">
                  <c:v>1621.81009735893</c:v>
                </c:pt>
                <c:pt idx="221">
                  <c:v>1659.58690743756</c:v>
                </c:pt>
                <c:pt idx="222">
                  <c:v>1698.24365246174</c:v>
                </c:pt>
                <c:pt idx="223">
                  <c:v>1737.80082874938</c:v>
                </c:pt>
                <c:pt idx="224">
                  <c:v>1778.27941003892</c:v>
                </c:pt>
                <c:pt idx="225">
                  <c:v>1819.70085860998</c:v>
                </c:pt>
                <c:pt idx="226">
                  <c:v>1862.08713666287</c:v>
                </c:pt>
                <c:pt idx="227">
                  <c:v>1905.46071796325</c:v>
                </c:pt>
                <c:pt idx="228">
                  <c:v>1949.84459975805</c:v>
                </c:pt>
                <c:pt idx="229">
                  <c:v>1995.26231496888</c:v>
                </c:pt>
                <c:pt idx="230">
                  <c:v>2041.73794466953</c:v>
                </c:pt>
                <c:pt idx="231">
                  <c:v>2089.29613085404</c:v>
                </c:pt>
                <c:pt idx="232">
                  <c:v>2137.96208950223</c:v>
                </c:pt>
                <c:pt idx="233">
                  <c:v>2187.76162394955</c:v>
                </c:pt>
                <c:pt idx="234">
                  <c:v>2238.72113856834</c:v>
                </c:pt>
                <c:pt idx="235">
                  <c:v>2290.86765276777</c:v>
                </c:pt>
                <c:pt idx="236">
                  <c:v>2344.22881531992</c:v>
                </c:pt>
                <c:pt idx="237">
                  <c:v>2398.83291901949</c:v>
                </c:pt>
                <c:pt idx="238">
                  <c:v>2454.70891568503</c:v>
                </c:pt>
                <c:pt idx="239">
                  <c:v>2511.88643150958</c:v>
                </c:pt>
                <c:pt idx="240">
                  <c:v>2570.39578276886</c:v>
                </c:pt>
                <c:pt idx="241">
                  <c:v>2630.26799189538</c:v>
                </c:pt>
                <c:pt idx="242">
                  <c:v>2691.53480392692</c:v>
                </c:pt>
                <c:pt idx="243">
                  <c:v>2754.22870333817</c:v>
                </c:pt>
                <c:pt idx="244">
                  <c:v>2818.38293126446</c:v>
                </c:pt>
                <c:pt idx="245">
                  <c:v>2884.03150312661</c:v>
                </c:pt>
                <c:pt idx="246">
                  <c:v>2951.20922666638</c:v>
                </c:pt>
                <c:pt idx="247">
                  <c:v>3019.95172040202</c:v>
                </c:pt>
                <c:pt idx="248">
                  <c:v>3090.29543251359</c:v>
                </c:pt>
                <c:pt idx="249">
                  <c:v>3162.27766016838</c:v>
                </c:pt>
                <c:pt idx="250">
                  <c:v>3235.93656929628</c:v>
                </c:pt>
                <c:pt idx="251">
                  <c:v>3311.31121482591</c:v>
                </c:pt>
                <c:pt idx="252">
                  <c:v>3388.44156139203</c:v>
                </c:pt>
                <c:pt idx="253">
                  <c:v>3467.36850452532</c:v>
                </c:pt>
                <c:pt idx="254">
                  <c:v>3548.13389233575</c:v>
                </c:pt>
                <c:pt idx="255">
                  <c:v>3630.78054770101</c:v>
                </c:pt>
                <c:pt idx="256">
                  <c:v>3715.35229097172</c:v>
                </c:pt>
                <c:pt idx="257">
                  <c:v>3801.89396320561</c:v>
                </c:pt>
                <c:pt idx="258">
                  <c:v>3890.4514499428</c:v>
                </c:pt>
                <c:pt idx="259">
                  <c:v>3981.07170553497</c:v>
                </c:pt>
                <c:pt idx="260">
                  <c:v>4073.80277804113</c:v>
                </c:pt>
                <c:pt idx="261">
                  <c:v>4168.69383470336</c:v>
                </c:pt>
                <c:pt idx="262">
                  <c:v>4265.79518801593</c:v>
                </c:pt>
                <c:pt idx="263">
                  <c:v>4365.15832240166</c:v>
                </c:pt>
                <c:pt idx="264">
                  <c:v>4466.83592150963</c:v>
                </c:pt>
                <c:pt idx="265">
                  <c:v>4570.88189614875</c:v>
                </c:pt>
                <c:pt idx="266">
                  <c:v>4677.35141287198</c:v>
                </c:pt>
                <c:pt idx="267">
                  <c:v>4786.30092322639</c:v>
                </c:pt>
                <c:pt idx="268">
                  <c:v>4897.78819368446</c:v>
                </c:pt>
                <c:pt idx="269">
                  <c:v>5011.87233627273</c:v>
                </c:pt>
                <c:pt idx="270">
                  <c:v>5128.61383991365</c:v>
                </c:pt>
                <c:pt idx="271">
                  <c:v>5248.07460249772</c:v>
                </c:pt>
                <c:pt idx="272">
                  <c:v>5370.31796370253</c:v>
                </c:pt>
                <c:pt idx="273">
                  <c:v>5495.40873857625</c:v>
                </c:pt>
                <c:pt idx="274">
                  <c:v>5623.41325190349</c:v>
                </c:pt>
                <c:pt idx="275">
                  <c:v>5754.39937337157</c:v>
                </c:pt>
                <c:pt idx="276">
                  <c:v>5888.43655355589</c:v>
                </c:pt>
                <c:pt idx="277">
                  <c:v>6025.59586074358</c:v>
                </c:pt>
                <c:pt idx="278">
                  <c:v>6165.95001861482</c:v>
                </c:pt>
                <c:pt idx="279">
                  <c:v>6309.57344480193</c:v>
                </c:pt>
                <c:pt idx="280">
                  <c:v>6456.54229034656</c:v>
                </c:pt>
                <c:pt idx="281">
                  <c:v>6606.93448007596</c:v>
                </c:pt>
                <c:pt idx="282">
                  <c:v>6760.82975391982</c:v>
                </c:pt>
                <c:pt idx="283">
                  <c:v>6918.30970918936</c:v>
                </c:pt>
                <c:pt idx="284">
                  <c:v>7079.45784384138</c:v>
                </c:pt>
                <c:pt idx="285">
                  <c:v>7244.3596007499</c:v>
                </c:pt>
                <c:pt idx="286">
                  <c:v>7413.10241300918</c:v>
                </c:pt>
                <c:pt idx="287">
                  <c:v>7585.77575029184</c:v>
                </c:pt>
                <c:pt idx="288">
                  <c:v>7762.47116628692</c:v>
                </c:pt>
                <c:pt idx="289">
                  <c:v>7943.28234724281</c:v>
                </c:pt>
                <c:pt idx="290">
                  <c:v>8128.305161641</c:v>
                </c:pt>
                <c:pt idx="291">
                  <c:v>8317.63771102671</c:v>
                </c:pt>
                <c:pt idx="292">
                  <c:v>8511.38038202377</c:v>
                </c:pt>
                <c:pt idx="293">
                  <c:v>8709.63589956081</c:v>
                </c:pt>
                <c:pt idx="294">
                  <c:v>8912.50938133746</c:v>
                </c:pt>
                <c:pt idx="295">
                  <c:v>9120.1083935591</c:v>
                </c:pt>
                <c:pt idx="296">
                  <c:v>9332.54300796991</c:v>
                </c:pt>
                <c:pt idx="297">
                  <c:v>9549.92586021436</c:v>
                </c:pt>
                <c:pt idx="298">
                  <c:v>9772.37220955811</c:v>
                </c:pt>
                <c:pt idx="299">
                  <c:v>10000</c:v>
                </c:pt>
                <c:pt idx="300">
                  <c:v>10232.9299228075</c:v>
                </c:pt>
                <c:pt idx="301">
                  <c:v>10471.285480509</c:v>
                </c:pt>
                <c:pt idx="302">
                  <c:v>10715.1930523761</c:v>
                </c:pt>
                <c:pt idx="303">
                  <c:v>10964.7819614319</c:v>
                </c:pt>
                <c:pt idx="304">
                  <c:v>11220.1845430196</c:v>
                </c:pt>
                <c:pt idx="305">
                  <c:v>11481.5362149688</c:v>
                </c:pt>
                <c:pt idx="306">
                  <c:v>11748.9755493953</c:v>
                </c:pt>
                <c:pt idx="307">
                  <c:v>12022.6443461741</c:v>
                </c:pt>
                <c:pt idx="308">
                  <c:v>12302.6877081238</c:v>
                </c:pt>
                <c:pt idx="309">
                  <c:v>12589.2541179417</c:v>
                </c:pt>
                <c:pt idx="310">
                  <c:v>12882.4955169313</c:v>
                </c:pt>
                <c:pt idx="311">
                  <c:v>13182.5673855641</c:v>
                </c:pt>
                <c:pt idx="312">
                  <c:v>13489.6288259165</c:v>
                </c:pt>
                <c:pt idx="313">
                  <c:v>13803.8426460288</c:v>
                </c:pt>
                <c:pt idx="314">
                  <c:v>14125.3754462276</c:v>
                </c:pt>
                <c:pt idx="315">
                  <c:v>14454.3977074593</c:v>
                </c:pt>
                <c:pt idx="316">
                  <c:v>14791.0838816821</c:v>
                </c:pt>
                <c:pt idx="317">
                  <c:v>15135.6124843621</c:v>
                </c:pt>
                <c:pt idx="318">
                  <c:v>15488.1661891248</c:v>
                </c:pt>
                <c:pt idx="319">
                  <c:v>15848.9319246111</c:v>
                </c:pt>
                <c:pt idx="320">
                  <c:v>16218.1009735893</c:v>
                </c:pt>
                <c:pt idx="321">
                  <c:v>16595.8690743756</c:v>
                </c:pt>
                <c:pt idx="322">
                  <c:v>16982.4365246175</c:v>
                </c:pt>
                <c:pt idx="323">
                  <c:v>17378.0082874938</c:v>
                </c:pt>
                <c:pt idx="324">
                  <c:v>17782.7941003892</c:v>
                </c:pt>
                <c:pt idx="325">
                  <c:v>18197.0085860998</c:v>
                </c:pt>
                <c:pt idx="326">
                  <c:v>18620.8713666287</c:v>
                </c:pt>
                <c:pt idx="327">
                  <c:v>19054.6071796325</c:v>
                </c:pt>
                <c:pt idx="328">
                  <c:v>19498.4459975805</c:v>
                </c:pt>
                <c:pt idx="329">
                  <c:v>19952.6231496888</c:v>
                </c:pt>
                <c:pt idx="330">
                  <c:v>20417.3794466953</c:v>
                </c:pt>
                <c:pt idx="331">
                  <c:v>20892.9613085404</c:v>
                </c:pt>
                <c:pt idx="332">
                  <c:v>21379.6208950223</c:v>
                </c:pt>
                <c:pt idx="333">
                  <c:v>21877.6162394955</c:v>
                </c:pt>
                <c:pt idx="334">
                  <c:v>22387.2113856834</c:v>
                </c:pt>
                <c:pt idx="335">
                  <c:v>22908.6765276777</c:v>
                </c:pt>
                <c:pt idx="336">
                  <c:v>23442.2881531992</c:v>
                </c:pt>
                <c:pt idx="337">
                  <c:v>23988.3291901949</c:v>
                </c:pt>
                <c:pt idx="338">
                  <c:v>24547.0891568503</c:v>
                </c:pt>
                <c:pt idx="339">
                  <c:v>25118.8643150958</c:v>
                </c:pt>
                <c:pt idx="340">
                  <c:v>25703.9578276886</c:v>
                </c:pt>
                <c:pt idx="341">
                  <c:v>26302.6799189538</c:v>
                </c:pt>
                <c:pt idx="342">
                  <c:v>26915.3480392691</c:v>
                </c:pt>
                <c:pt idx="343">
                  <c:v>27542.2870333817</c:v>
                </c:pt>
                <c:pt idx="344">
                  <c:v>28183.8293126446</c:v>
                </c:pt>
                <c:pt idx="345">
                  <c:v>28840.3150312661</c:v>
                </c:pt>
                <c:pt idx="346">
                  <c:v>29512.0922666638</c:v>
                </c:pt>
                <c:pt idx="347">
                  <c:v>30199.5172040202</c:v>
                </c:pt>
                <c:pt idx="348">
                  <c:v>30902.9543251359</c:v>
                </c:pt>
                <c:pt idx="349">
                  <c:v>31622.7766016838</c:v>
                </c:pt>
                <c:pt idx="350">
                  <c:v>32359.3656929628</c:v>
                </c:pt>
                <c:pt idx="351">
                  <c:v>33113.1121482591</c:v>
                </c:pt>
                <c:pt idx="352">
                  <c:v>33884.4156139203</c:v>
                </c:pt>
                <c:pt idx="353">
                  <c:v>34673.6850452532</c:v>
                </c:pt>
                <c:pt idx="354">
                  <c:v>35481.3389233575</c:v>
                </c:pt>
                <c:pt idx="355">
                  <c:v>36307.8054770102</c:v>
                </c:pt>
                <c:pt idx="356">
                  <c:v>37153.5229097173</c:v>
                </c:pt>
                <c:pt idx="357">
                  <c:v>38018.9396320561</c:v>
                </c:pt>
                <c:pt idx="358">
                  <c:v>38904.5144994281</c:v>
                </c:pt>
                <c:pt idx="359">
                  <c:v>39810.7170553497</c:v>
                </c:pt>
                <c:pt idx="360">
                  <c:v>40738.0277804113</c:v>
                </c:pt>
                <c:pt idx="361">
                  <c:v>41686.9383470336</c:v>
                </c:pt>
                <c:pt idx="362">
                  <c:v>42657.9518801593</c:v>
                </c:pt>
                <c:pt idx="363">
                  <c:v>43651.5832240166</c:v>
                </c:pt>
                <c:pt idx="364">
                  <c:v>44668.3592150964</c:v>
                </c:pt>
                <c:pt idx="365">
                  <c:v>45708.8189614875</c:v>
                </c:pt>
                <c:pt idx="366">
                  <c:v>46773.5141287198</c:v>
                </c:pt>
                <c:pt idx="367">
                  <c:v>47863.0092322638</c:v>
                </c:pt>
                <c:pt idx="368">
                  <c:v>48977.8819368446</c:v>
                </c:pt>
                <c:pt idx="369">
                  <c:v>50118.7233627273</c:v>
                </c:pt>
                <c:pt idx="370">
                  <c:v>51286.1383991365</c:v>
                </c:pt>
                <c:pt idx="371">
                  <c:v>52480.7460249772</c:v>
                </c:pt>
                <c:pt idx="372">
                  <c:v>53703.1796370253</c:v>
                </c:pt>
                <c:pt idx="373">
                  <c:v>54954.0873857625</c:v>
                </c:pt>
                <c:pt idx="374">
                  <c:v>56234.1325190349</c:v>
                </c:pt>
                <c:pt idx="375">
                  <c:v>57543.9937337157</c:v>
                </c:pt>
                <c:pt idx="376">
                  <c:v>58884.3655355588</c:v>
                </c:pt>
                <c:pt idx="377">
                  <c:v>60255.9586074358</c:v>
                </c:pt>
                <c:pt idx="378">
                  <c:v>61659.5001861482</c:v>
                </c:pt>
                <c:pt idx="379">
                  <c:v>63095.7344480193</c:v>
                </c:pt>
                <c:pt idx="380">
                  <c:v>64565.4229034656</c:v>
                </c:pt>
                <c:pt idx="381">
                  <c:v>66069.3448007597</c:v>
                </c:pt>
                <c:pt idx="382">
                  <c:v>67608.2975391982</c:v>
                </c:pt>
                <c:pt idx="383">
                  <c:v>69183.0970918936</c:v>
                </c:pt>
                <c:pt idx="384">
                  <c:v>70794.5784384137</c:v>
                </c:pt>
                <c:pt idx="385">
                  <c:v>72443.5960074991</c:v>
                </c:pt>
                <c:pt idx="386">
                  <c:v>74131.0241300918</c:v>
                </c:pt>
                <c:pt idx="387">
                  <c:v>75857.7575029184</c:v>
                </c:pt>
                <c:pt idx="388">
                  <c:v>77624.7116628691</c:v>
                </c:pt>
                <c:pt idx="389">
                  <c:v>79432.8234724282</c:v>
                </c:pt>
                <c:pt idx="390">
                  <c:v>81283.05161641</c:v>
                </c:pt>
                <c:pt idx="391">
                  <c:v>83176.3771102671</c:v>
                </c:pt>
                <c:pt idx="392">
                  <c:v>85113.8038202376</c:v>
                </c:pt>
                <c:pt idx="393">
                  <c:v>87096.358995608</c:v>
                </c:pt>
                <c:pt idx="394">
                  <c:v>89125.0938133746</c:v>
                </c:pt>
                <c:pt idx="395">
                  <c:v>91201.083935591</c:v>
                </c:pt>
                <c:pt idx="396">
                  <c:v>93325.4300796991</c:v>
                </c:pt>
                <c:pt idx="397">
                  <c:v>95499.2586021437</c:v>
                </c:pt>
                <c:pt idx="398">
                  <c:v>97723.7220955811</c:v>
                </c:pt>
                <c:pt idx="399">
                  <c:v>100000</c:v>
                </c:pt>
                <c:pt idx="400">
                  <c:v>102329.299228075</c:v>
                </c:pt>
                <c:pt idx="401">
                  <c:v>104712.85480509</c:v>
                </c:pt>
                <c:pt idx="402">
                  <c:v>107151.930523761</c:v>
                </c:pt>
                <c:pt idx="403">
                  <c:v>109647.819614319</c:v>
                </c:pt>
                <c:pt idx="404">
                  <c:v>112201.845430196</c:v>
                </c:pt>
                <c:pt idx="405">
                  <c:v>114815.362149688</c:v>
                </c:pt>
                <c:pt idx="406">
                  <c:v>117489.755493953</c:v>
                </c:pt>
                <c:pt idx="407">
                  <c:v>120226.443461741</c:v>
                </c:pt>
                <c:pt idx="408">
                  <c:v>123026.877081238</c:v>
                </c:pt>
                <c:pt idx="409">
                  <c:v>125892.541179417</c:v>
                </c:pt>
                <c:pt idx="410">
                  <c:v>128824.955169313</c:v>
                </c:pt>
                <c:pt idx="411">
                  <c:v>131825.673855641</c:v>
                </c:pt>
                <c:pt idx="412">
                  <c:v>134896.288259165</c:v>
                </c:pt>
                <c:pt idx="413">
                  <c:v>138038.426460288</c:v>
                </c:pt>
                <c:pt idx="414">
                  <c:v>141253.754462276</c:v>
                </c:pt>
                <c:pt idx="415">
                  <c:v>144543.977074593</c:v>
                </c:pt>
                <c:pt idx="416">
                  <c:v>147910.838816821</c:v>
                </c:pt>
                <c:pt idx="417">
                  <c:v>151356.124843621</c:v>
                </c:pt>
                <c:pt idx="418">
                  <c:v>154881.661891248</c:v>
                </c:pt>
                <c:pt idx="419">
                  <c:v>158489.319246111</c:v>
                </c:pt>
                <c:pt idx="420">
                  <c:v>162181.009735893</c:v>
                </c:pt>
                <c:pt idx="421">
                  <c:v>165958.690743756</c:v>
                </c:pt>
                <c:pt idx="422">
                  <c:v>169824.365246175</c:v>
                </c:pt>
                <c:pt idx="423">
                  <c:v>173780.082874938</c:v>
                </c:pt>
                <c:pt idx="424">
                  <c:v>177827.941003892</c:v>
                </c:pt>
                <c:pt idx="425">
                  <c:v>181970.085860998</c:v>
                </c:pt>
                <c:pt idx="426">
                  <c:v>186208.713666287</c:v>
                </c:pt>
                <c:pt idx="427">
                  <c:v>190546.071796325</c:v>
                </c:pt>
                <c:pt idx="428">
                  <c:v>194984.459975805</c:v>
                </c:pt>
                <c:pt idx="429">
                  <c:v>199526.231496888</c:v>
                </c:pt>
                <c:pt idx="430">
                  <c:v>204173.794466953</c:v>
                </c:pt>
                <c:pt idx="431">
                  <c:v>208929.613085404</c:v>
                </c:pt>
                <c:pt idx="432">
                  <c:v>213796.208950223</c:v>
                </c:pt>
                <c:pt idx="433">
                  <c:v>218776.162394955</c:v>
                </c:pt>
                <c:pt idx="434">
                  <c:v>223872.113856834</c:v>
                </c:pt>
                <c:pt idx="435">
                  <c:v>229086.765276777</c:v>
                </c:pt>
                <c:pt idx="436">
                  <c:v>234422.881531992</c:v>
                </c:pt>
                <c:pt idx="437">
                  <c:v>239883.291901949</c:v>
                </c:pt>
                <c:pt idx="438">
                  <c:v>245470.891568503</c:v>
                </c:pt>
                <c:pt idx="439">
                  <c:v>251188.643150958</c:v>
                </c:pt>
                <c:pt idx="440">
                  <c:v>257039.578276886</c:v>
                </c:pt>
                <c:pt idx="441">
                  <c:v>263026.799189538</c:v>
                </c:pt>
                <c:pt idx="442">
                  <c:v>269153.480392691</c:v>
                </c:pt>
                <c:pt idx="443">
                  <c:v>275422.870333817</c:v>
                </c:pt>
                <c:pt idx="444">
                  <c:v>281838.293126446</c:v>
                </c:pt>
                <c:pt idx="445">
                  <c:v>288403.150312661</c:v>
                </c:pt>
                <c:pt idx="446">
                  <c:v>295120.922666638</c:v>
                </c:pt>
                <c:pt idx="447">
                  <c:v>301995.172040202</c:v>
                </c:pt>
                <c:pt idx="448">
                  <c:v>309029.543251359</c:v>
                </c:pt>
                <c:pt idx="449">
                  <c:v>316227.766016838</c:v>
                </c:pt>
                <c:pt idx="450">
                  <c:v>323593.656929628</c:v>
                </c:pt>
                <c:pt idx="451">
                  <c:v>331131.121482591</c:v>
                </c:pt>
                <c:pt idx="452">
                  <c:v>338844.156139203</c:v>
                </c:pt>
                <c:pt idx="453">
                  <c:v>346736.850452532</c:v>
                </c:pt>
                <c:pt idx="454">
                  <c:v>354813.389233575</c:v>
                </c:pt>
                <c:pt idx="455">
                  <c:v>363078.054770102</c:v>
                </c:pt>
                <c:pt idx="456">
                  <c:v>371535.229097173</c:v>
                </c:pt>
                <c:pt idx="457">
                  <c:v>380189.396320561</c:v>
                </c:pt>
                <c:pt idx="458">
                  <c:v>389045.144994281</c:v>
                </c:pt>
                <c:pt idx="459">
                  <c:v>398107.170553497</c:v>
                </c:pt>
                <c:pt idx="460">
                  <c:v>407380.277804113</c:v>
                </c:pt>
                <c:pt idx="461">
                  <c:v>416869.383470336</c:v>
                </c:pt>
                <c:pt idx="462">
                  <c:v>426579.518801593</c:v>
                </c:pt>
                <c:pt idx="463">
                  <c:v>436515.832240166</c:v>
                </c:pt>
                <c:pt idx="464">
                  <c:v>446683.592150964</c:v>
                </c:pt>
                <c:pt idx="465">
                  <c:v>457088.189614875</c:v>
                </c:pt>
                <c:pt idx="466">
                  <c:v>467735.141287198</c:v>
                </c:pt>
                <c:pt idx="467">
                  <c:v>478630.092322638</c:v>
                </c:pt>
                <c:pt idx="468">
                  <c:v>489778.819368446</c:v>
                </c:pt>
                <c:pt idx="469">
                  <c:v>501187.233627273</c:v>
                </c:pt>
                <c:pt idx="470">
                  <c:v>512861.383991365</c:v>
                </c:pt>
                <c:pt idx="471">
                  <c:v>524807.460249772</c:v>
                </c:pt>
                <c:pt idx="472">
                  <c:v>537031.796370253</c:v>
                </c:pt>
                <c:pt idx="473">
                  <c:v>549540.873857625</c:v>
                </c:pt>
                <c:pt idx="474">
                  <c:v>562341.325190349</c:v>
                </c:pt>
                <c:pt idx="475">
                  <c:v>575439.937337157</c:v>
                </c:pt>
                <c:pt idx="476">
                  <c:v>588843.655355588</c:v>
                </c:pt>
                <c:pt idx="477">
                  <c:v>602559.586074358</c:v>
                </c:pt>
                <c:pt idx="478">
                  <c:v>616595.001861482</c:v>
                </c:pt>
                <c:pt idx="479">
                  <c:v>630957.344480193</c:v>
                </c:pt>
                <c:pt idx="480">
                  <c:v>645654.229034656</c:v>
                </c:pt>
                <c:pt idx="481">
                  <c:v>660693.448007597</c:v>
                </c:pt>
                <c:pt idx="482">
                  <c:v>676082.975391982</c:v>
                </c:pt>
                <c:pt idx="483">
                  <c:v>691830.970918936</c:v>
                </c:pt>
                <c:pt idx="484">
                  <c:v>707945.784384137</c:v>
                </c:pt>
                <c:pt idx="485">
                  <c:v>724435.960074991</c:v>
                </c:pt>
                <c:pt idx="486">
                  <c:v>741310.241300918</c:v>
                </c:pt>
                <c:pt idx="487">
                  <c:v>758577.575029184</c:v>
                </c:pt>
                <c:pt idx="488">
                  <c:v>776247.116628691</c:v>
                </c:pt>
                <c:pt idx="489">
                  <c:v>794328.234724282</c:v>
                </c:pt>
                <c:pt idx="490">
                  <c:v>812830.5161641</c:v>
                </c:pt>
                <c:pt idx="491">
                  <c:v>831763.771102671</c:v>
                </c:pt>
                <c:pt idx="492">
                  <c:v>851138.038202376</c:v>
                </c:pt>
                <c:pt idx="493">
                  <c:v>870963.58995608</c:v>
                </c:pt>
                <c:pt idx="494">
                  <c:v>891250.938133746</c:v>
                </c:pt>
                <c:pt idx="495">
                  <c:v>912010.83935591</c:v>
                </c:pt>
                <c:pt idx="496">
                  <c:v>933254.300796991</c:v>
                </c:pt>
                <c:pt idx="497">
                  <c:v>954992.586021437</c:v>
                </c:pt>
                <c:pt idx="498">
                  <c:v>977237.220955811</c:v>
                </c:pt>
                <c:pt idx="499">
                  <c:v>1000000</c:v>
                </c:pt>
                <c:pt idx="500">
                  <c:v>1023292.99228076</c:v>
                </c:pt>
                <c:pt idx="501">
                  <c:v>1047128.5480509</c:v>
                </c:pt>
                <c:pt idx="502">
                  <c:v>1071519.30523761</c:v>
                </c:pt>
                <c:pt idx="503">
                  <c:v>1096478.19614319</c:v>
                </c:pt>
                <c:pt idx="504">
                  <c:v>1122018.45430196</c:v>
                </c:pt>
                <c:pt idx="505">
                  <c:v>1148153.62149688</c:v>
                </c:pt>
                <c:pt idx="506">
                  <c:v>1174897.55493953</c:v>
                </c:pt>
                <c:pt idx="507">
                  <c:v>1202264.43461741</c:v>
                </c:pt>
                <c:pt idx="508">
                  <c:v>1230268.77081238</c:v>
                </c:pt>
                <c:pt idx="509">
                  <c:v>1258925.41179417</c:v>
                </c:pt>
                <c:pt idx="510">
                  <c:v>1288249.55169314</c:v>
                </c:pt>
                <c:pt idx="511">
                  <c:v>1318256.73855641</c:v>
                </c:pt>
                <c:pt idx="512">
                  <c:v>1348962.88259165</c:v>
                </c:pt>
                <c:pt idx="513">
                  <c:v>1380384.26460288</c:v>
                </c:pt>
                <c:pt idx="514">
                  <c:v>1412537.54462276</c:v>
                </c:pt>
                <c:pt idx="515">
                  <c:v>1445439.77074593</c:v>
                </c:pt>
                <c:pt idx="516">
                  <c:v>1479108.38816821</c:v>
                </c:pt>
                <c:pt idx="517">
                  <c:v>1513561.24843621</c:v>
                </c:pt>
                <c:pt idx="518">
                  <c:v>1548816.61891248</c:v>
                </c:pt>
                <c:pt idx="519">
                  <c:v>1584893.19246111</c:v>
                </c:pt>
                <c:pt idx="520">
                  <c:v>1621810.09735893</c:v>
                </c:pt>
                <c:pt idx="521">
                  <c:v>1659586.90743756</c:v>
                </c:pt>
                <c:pt idx="522">
                  <c:v>1698243.65246175</c:v>
                </c:pt>
                <c:pt idx="523">
                  <c:v>1737800.82874938</c:v>
                </c:pt>
                <c:pt idx="524">
                  <c:v>1778279.41003892</c:v>
                </c:pt>
                <c:pt idx="525">
                  <c:v>1819700.85860998</c:v>
                </c:pt>
                <c:pt idx="526">
                  <c:v>1862087.13666287</c:v>
                </c:pt>
                <c:pt idx="527">
                  <c:v>1905460.71796325</c:v>
                </c:pt>
                <c:pt idx="528">
                  <c:v>1949844.59975805</c:v>
                </c:pt>
                <c:pt idx="529">
                  <c:v>1995262.31496888</c:v>
                </c:pt>
                <c:pt idx="530">
                  <c:v>2041737.94466953</c:v>
                </c:pt>
                <c:pt idx="531">
                  <c:v>2089296.13085404</c:v>
                </c:pt>
                <c:pt idx="532">
                  <c:v>2137962.08950223</c:v>
                </c:pt>
                <c:pt idx="533">
                  <c:v>2187761.62394955</c:v>
                </c:pt>
                <c:pt idx="534">
                  <c:v>2238721.13856834</c:v>
                </c:pt>
                <c:pt idx="535">
                  <c:v>2290867.65276777</c:v>
                </c:pt>
                <c:pt idx="536">
                  <c:v>2344228.81531992</c:v>
                </c:pt>
                <c:pt idx="537">
                  <c:v>2398832.91901949</c:v>
                </c:pt>
                <c:pt idx="538">
                  <c:v>2454708.91568503</c:v>
                </c:pt>
                <c:pt idx="539">
                  <c:v>2511886.43150958</c:v>
                </c:pt>
                <c:pt idx="540">
                  <c:v>2570395.78276886</c:v>
                </c:pt>
                <c:pt idx="541">
                  <c:v>2630267.99189538</c:v>
                </c:pt>
              </c:numCache>
            </c:numRef>
          </c:xVal>
          <c:yVal>
            <c:numRef>
              <c:f>Loop_Modeling!$AR$19:$AR$560</c:f>
              <c:numCache>
                <c:formatCode>General</c:formatCode>
                <c:ptCount val="542"/>
                <c:pt idx="0">
                  <c:v>90.0951965528705</c:v>
                </c:pt>
                <c:pt idx="1">
                  <c:v>90.0974139610892</c:v>
                </c:pt>
                <c:pt idx="2">
                  <c:v>90.099683019069</c:v>
                </c:pt>
                <c:pt idx="3">
                  <c:v>90.1020049298653</c:v>
                </c:pt>
                <c:pt idx="4">
                  <c:v>90.1043809245544</c:v>
                </c:pt>
                <c:pt idx="5">
                  <c:v>90.1068122628865</c:v>
                </c:pt>
                <c:pt idx="6">
                  <c:v>90.1093002339533</c:v>
                </c:pt>
                <c:pt idx="7">
                  <c:v>90.1118461568712</c:v>
                </c:pt>
                <c:pt idx="8">
                  <c:v>90.1144513814808</c:v>
                </c:pt>
                <c:pt idx="9">
                  <c:v>90.1171172890623</c:v>
                </c:pt>
                <c:pt idx="10">
                  <c:v>90.1198452930675</c:v>
                </c:pt>
                <c:pt idx="11">
                  <c:v>90.1226368398693</c:v>
                </c:pt>
                <c:pt idx="12">
                  <c:v>90.1254934095282</c:v>
                </c:pt>
                <c:pt idx="13">
                  <c:v>90.1284165165765</c:v>
                </c:pt>
                <c:pt idx="14">
                  <c:v>90.1314077108216</c:v>
                </c:pt>
                <c:pt idx="15">
                  <c:v>90.134468578167</c:v>
                </c:pt>
                <c:pt idx="16">
                  <c:v>90.1376007414532</c:v>
                </c:pt>
                <c:pt idx="17">
                  <c:v>90.1408058613172</c:v>
                </c:pt>
                <c:pt idx="18">
                  <c:v>90.1440856370734</c:v>
                </c:pt>
                <c:pt idx="19">
                  <c:v>90.1474418076137</c:v>
                </c:pt>
                <c:pt idx="20">
                  <c:v>90.150876152329</c:v>
                </c:pt>
                <c:pt idx="21">
                  <c:v>90.1543904920528</c:v>
                </c:pt>
                <c:pt idx="22">
                  <c:v>90.1579866900254</c:v>
                </c:pt>
                <c:pt idx="23">
                  <c:v>90.1616666528817</c:v>
                </c:pt>
                <c:pt idx="24">
                  <c:v>90.1654323316616</c:v>
                </c:pt>
                <c:pt idx="25">
                  <c:v>90.1692857228436</c:v>
                </c:pt>
                <c:pt idx="26">
                  <c:v>90.173228869403</c:v>
                </c:pt>
                <c:pt idx="27">
                  <c:v>90.1772638618942</c:v>
                </c:pt>
                <c:pt idx="28">
                  <c:v>90.1813928395587</c:v>
                </c:pt>
                <c:pt idx="29">
                  <c:v>90.1856179914583</c:v>
                </c:pt>
                <c:pt idx="30">
                  <c:v>90.1899415576348</c:v>
                </c:pt>
                <c:pt idx="31">
                  <c:v>90.1943658302974</c:v>
                </c:pt>
                <c:pt idx="32">
                  <c:v>90.1988931550363</c:v>
                </c:pt>
                <c:pt idx="33">
                  <c:v>90.2035259320659</c:v>
                </c:pt>
                <c:pt idx="34">
                  <c:v>90.2082666174961</c:v>
                </c:pt>
                <c:pt idx="35">
                  <c:v>90.2131177246335</c:v>
                </c:pt>
                <c:pt idx="36">
                  <c:v>90.2180818253124</c:v>
                </c:pt>
                <c:pt idx="37">
                  <c:v>90.2231615512575</c:v>
                </c:pt>
                <c:pt idx="38">
                  <c:v>90.2283595954774</c:v>
                </c:pt>
                <c:pt idx="39">
                  <c:v>90.233678713691</c:v>
                </c:pt>
                <c:pt idx="40">
                  <c:v>90.2391217257873</c:v>
                </c:pt>
                <c:pt idx="41">
                  <c:v>90.244691517318</c:v>
                </c:pt>
                <c:pt idx="42">
                  <c:v>90.2503910410265</c:v>
                </c:pt>
                <c:pt idx="43">
                  <c:v>90.2562233184103</c:v>
                </c:pt>
                <c:pt idx="44">
                  <c:v>90.2621914413219</c:v>
                </c:pt>
                <c:pt idx="45">
                  <c:v>90.268298573605</c:v>
                </c:pt>
                <c:pt idx="46">
                  <c:v>90.2745479527696</c:v>
                </c:pt>
                <c:pt idx="47">
                  <c:v>90.2809428917062</c:v>
                </c:pt>
                <c:pt idx="48">
                  <c:v>90.287486780439</c:v>
                </c:pt>
                <c:pt idx="49">
                  <c:v>90.2941830879205</c:v>
                </c:pt>
                <c:pt idx="50">
                  <c:v>90.3010353638673</c:v>
                </c:pt>
                <c:pt idx="51">
                  <c:v>90.3080472406383</c:v>
                </c:pt>
                <c:pt idx="52">
                  <c:v>90.3152224351576</c:v>
                </c:pt>
                <c:pt idx="53">
                  <c:v>90.32256475088</c:v>
                </c:pt>
                <c:pt idx="54">
                  <c:v>90.3300780798042</c:v>
                </c:pt>
                <c:pt idx="55">
                  <c:v>90.3377664045312</c:v>
                </c:pt>
                <c:pt idx="56">
                  <c:v>90.3456338003708</c:v>
                </c:pt>
                <c:pt idx="57">
                  <c:v>90.353684437497</c:v>
                </c:pt>
                <c:pt idx="58">
                  <c:v>90.3619225831534</c:v>
                </c:pt>
                <c:pt idx="59">
                  <c:v>90.3703526039093</c:v>
                </c:pt>
                <c:pt idx="60">
                  <c:v>90.3789789679682</c:v>
                </c:pt>
                <c:pt idx="61">
                  <c:v>90.3878062475299</c:v>
                </c:pt>
                <c:pt idx="62">
                  <c:v>90.3968391212068</c:v>
                </c:pt>
                <c:pt idx="63">
                  <c:v>90.4060823764966</c:v>
                </c:pt>
                <c:pt idx="64">
                  <c:v>90.4155409123117</c:v>
                </c:pt>
                <c:pt idx="65">
                  <c:v>90.425219741567</c:v>
                </c:pt>
                <c:pt idx="66">
                  <c:v>90.4351239938282</c:v>
                </c:pt>
                <c:pt idx="67">
                  <c:v>90.4452589180201</c:v>
                </c:pt>
                <c:pt idx="68">
                  <c:v>90.4556298851983</c:v>
                </c:pt>
                <c:pt idx="69">
                  <c:v>90.4662423913847</c:v>
                </c:pt>
                <c:pt idx="70">
                  <c:v>90.4771020604678</c:v>
                </c:pt>
                <c:pt idx="71">
                  <c:v>90.4882146471704</c:v>
                </c:pt>
                <c:pt idx="72">
                  <c:v>90.4995860400857</c:v>
                </c:pt>
                <c:pt idx="73">
                  <c:v>90.5112222647826</c:v>
                </c:pt>
                <c:pt idx="74">
                  <c:v>90.5231294869833</c:v>
                </c:pt>
                <c:pt idx="75">
                  <c:v>90.5353140158134</c:v>
                </c:pt>
                <c:pt idx="76">
                  <c:v>90.547782307127</c:v>
                </c:pt>
                <c:pt idx="77">
                  <c:v>90.5605409669075</c:v>
                </c:pt>
                <c:pt idx="78">
                  <c:v>90.5735967547478</c:v>
                </c:pt>
                <c:pt idx="79">
                  <c:v>90.5869565874086</c:v>
                </c:pt>
                <c:pt idx="80">
                  <c:v>90.6006275424595</c:v>
                </c:pt>
                <c:pt idx="81">
                  <c:v>90.6146168620031</c:v>
                </c:pt>
                <c:pt idx="82">
                  <c:v>90.6289319564838</c:v>
                </c:pt>
                <c:pt idx="83">
                  <c:v>90.6435804085849</c:v>
                </c:pt>
                <c:pt idx="84">
                  <c:v>90.6585699772128</c:v>
                </c:pt>
                <c:pt idx="85">
                  <c:v>90.6739086015743</c:v>
                </c:pt>
                <c:pt idx="86">
                  <c:v>90.6896044053449</c:v>
                </c:pt>
                <c:pt idx="87">
                  <c:v>90.7056657009333</c:v>
                </c:pt>
                <c:pt idx="88">
                  <c:v>90.7221009938422</c:v>
                </c:pt>
                <c:pt idx="89">
                  <c:v>90.7389189871284</c:v>
                </c:pt>
                <c:pt idx="90">
                  <c:v>90.7561285859642</c:v>
                </c:pt>
                <c:pt idx="91">
                  <c:v>90.7737389023019</c:v>
                </c:pt>
                <c:pt idx="92">
                  <c:v>90.7917592596441</c:v>
                </c:pt>
                <c:pt idx="93">
                  <c:v>90.8101991979216</c:v>
                </c:pt>
                <c:pt idx="94">
                  <c:v>90.8290684784818</c:v>
                </c:pt>
                <c:pt idx="95">
                  <c:v>90.8483770891887</c:v>
                </c:pt>
                <c:pt idx="96">
                  <c:v>90.8681352496384</c:v>
                </c:pt>
                <c:pt idx="97">
                  <c:v>90.8883534164917</c:v>
                </c:pt>
                <c:pt idx="98">
                  <c:v>90.9090422889253</c:v>
                </c:pt>
                <c:pt idx="99">
                  <c:v>90.9302128142064</c:v>
                </c:pt>
                <c:pt idx="100">
                  <c:v>90.9518761933903</c:v>
                </c:pt>
                <c:pt idx="101">
                  <c:v>90.9740438871465</c:v>
                </c:pt>
                <c:pt idx="102">
                  <c:v>90.9967276217127</c:v>
                </c:pt>
                <c:pt idx="103">
                  <c:v>91.0199393949826</c:v>
                </c:pt>
                <c:pt idx="104">
                  <c:v>91.0436914827269</c:v>
                </c:pt>
                <c:pt idx="105">
                  <c:v>91.0679964449531</c:v>
                </c:pt>
                <c:pt idx="106">
                  <c:v>91.0928671324035</c:v>
                </c:pt>
                <c:pt idx="107">
                  <c:v>91.1183166931981</c:v>
                </c:pt>
                <c:pt idx="108">
                  <c:v>91.144358579621</c:v>
                </c:pt>
                <c:pt idx="109">
                  <c:v>91.1710065550562</c:v>
                </c:pt>
                <c:pt idx="110">
                  <c:v>91.1982747010733</c:v>
                </c:pt>
                <c:pt idx="111">
                  <c:v>91.2261774246676</c:v>
                </c:pt>
                <c:pt idx="112">
                  <c:v>91.2547294656565</c:v>
                </c:pt>
                <c:pt idx="113">
                  <c:v>91.2839459042342</c:v>
                </c:pt>
                <c:pt idx="114">
                  <c:v>91.3138421686899</c:v>
                </c:pt>
                <c:pt idx="115">
                  <c:v>91.3444340432887</c:v>
                </c:pt>
                <c:pt idx="116">
                  <c:v>91.3757376763222</c:v>
                </c:pt>
                <c:pt idx="117">
                  <c:v>91.4077695883274</c:v>
                </c:pt>
                <c:pt idx="118">
                  <c:v>91.4405466804797</c:v>
                </c:pt>
                <c:pt idx="119">
                  <c:v>91.4740862431611</c:v>
                </c:pt>
                <c:pt idx="120">
                  <c:v>91.5084059647071</c:v>
                </c:pt>
                <c:pt idx="121">
                  <c:v>91.5435239403343</c:v>
                </c:pt>
                <c:pt idx="122">
                  <c:v>91.5794586812517</c:v>
                </c:pt>
                <c:pt idx="123">
                  <c:v>91.6162291239582</c:v>
                </c:pt>
                <c:pt idx="124">
                  <c:v>91.6538546397289</c:v>
                </c:pt>
                <c:pt idx="125">
                  <c:v>91.6923550442921</c:v>
                </c:pt>
                <c:pt idx="126">
                  <c:v>91.7317506077</c:v>
                </c:pt>
                <c:pt idx="127">
                  <c:v>91.7720620643948</c:v>
                </c:pt>
                <c:pt idx="128">
                  <c:v>91.8133106234731</c:v>
                </c:pt>
                <c:pt idx="129">
                  <c:v>91.855517979149</c:v>
                </c:pt>
                <c:pt idx="130">
                  <c:v>91.8987063214201</c:v>
                </c:pt>
                <c:pt idx="131">
                  <c:v>91.9428983469357</c:v>
                </c:pt>
                <c:pt idx="132">
                  <c:v>91.9881172700707</c:v>
                </c:pt>
                <c:pt idx="133">
                  <c:v>92.0343868342056</c:v>
                </c:pt>
                <c:pt idx="134">
                  <c:v>92.0817313232135</c:v>
                </c:pt>
                <c:pt idx="135">
                  <c:v>92.1301755731557</c:v>
                </c:pt>
                <c:pt idx="136">
                  <c:v>92.1797449841868</c:v>
                </c:pt>
                <c:pt idx="137">
                  <c:v>92.2304655326683</c:v>
                </c:pt>
                <c:pt idx="138">
                  <c:v>92.2823637834921</c:v>
                </c:pt>
                <c:pt idx="139">
                  <c:v>92.3354669026138</c:v>
                </c:pt>
                <c:pt idx="140">
                  <c:v>92.3898026697936</c:v>
                </c:pt>
                <c:pt idx="141">
                  <c:v>92.4453994915459</c:v>
                </c:pt>
                <c:pt idx="142">
                  <c:v>92.5022864142946</c:v>
                </c:pt>
                <c:pt idx="143">
                  <c:v>92.5604931377325</c:v>
                </c:pt>
                <c:pt idx="144">
                  <c:v>92.6200500283836</c:v>
                </c:pt>
                <c:pt idx="145">
                  <c:v>92.6809881333634</c:v>
                </c:pt>
                <c:pt idx="146">
                  <c:v>92.7433391943354</c:v>
                </c:pt>
                <c:pt idx="147">
                  <c:v>92.8071356616584</c:v>
                </c:pt>
                <c:pt idx="148">
                  <c:v>92.8724107087204</c:v>
                </c:pt>
                <c:pt idx="149">
                  <c:v>92.9391982464535</c:v>
                </c:pt>
                <c:pt idx="150">
                  <c:v>93.0075329380226</c:v>
                </c:pt>
                <c:pt idx="151">
                  <c:v>93.0774502136811</c:v>
                </c:pt>
                <c:pt idx="152">
                  <c:v>93.148986285786</c:v>
                </c:pt>
                <c:pt idx="153">
                  <c:v>93.2221781639613</c:v>
                </c:pt>
                <c:pt idx="154">
                  <c:v>93.2970636704011</c:v>
                </c:pt>
                <c:pt idx="155">
                  <c:v>93.3736814552998</c:v>
                </c:pt>
                <c:pt idx="156">
                  <c:v>93.4520710123966</c:v>
                </c:pt>
                <c:pt idx="157">
                  <c:v>93.532272694621</c:v>
                </c:pt>
                <c:pt idx="158">
                  <c:v>93.6143277298219</c:v>
                </c:pt>
                <c:pt idx="159">
                  <c:v>93.6982782365649</c:v>
                </c:pt>
                <c:pt idx="160">
                  <c:v>93.7841672399772</c:v>
                </c:pt>
                <c:pt idx="161">
                  <c:v>93.8720386876212</c:v>
                </c:pt>
                <c:pt idx="162">
                  <c:v>93.961937465372</c:v>
                </c:pt>
                <c:pt idx="163">
                  <c:v>94.0539094132758</c:v>
                </c:pt>
                <c:pt idx="164">
                  <c:v>94.1480013413612</c:v>
                </c:pt>
                <c:pt idx="165">
                  <c:v>94.2442610453751</c:v>
                </c:pt>
                <c:pt idx="166">
                  <c:v>94.3427373224101</c:v>
                </c:pt>
                <c:pt idx="167">
                  <c:v>94.44347998639</c:v>
                </c:pt>
                <c:pt idx="168">
                  <c:v>94.5465398833753</c:v>
                </c:pt>
                <c:pt idx="169">
                  <c:v>94.6519689066492</c:v>
                </c:pt>
                <c:pt idx="170">
                  <c:v>94.7598200115389</c:v>
                </c:pt>
                <c:pt idx="171">
                  <c:v>94.8701472299273</c:v>
                </c:pt>
                <c:pt idx="172">
                  <c:v>94.9830056844015</c:v>
                </c:pt>
                <c:pt idx="173">
                  <c:v>95.0984516019869</c:v>
                </c:pt>
                <c:pt idx="174">
                  <c:v>95.2165423274041</c:v>
                </c:pt>
                <c:pt idx="175">
                  <c:v>95.3373363357893</c:v>
                </c:pt>
                <c:pt idx="176">
                  <c:v>95.4608932448073</c:v>
                </c:pt>
                <c:pt idx="177">
                  <c:v>95.5872738260863</c:v>
                </c:pt>
                <c:pt idx="178">
                  <c:v>95.7165400158958</c:v>
                </c:pt>
                <c:pt idx="179">
                  <c:v>95.8487549249836</c:v>
                </c:pt>
                <c:pt idx="180">
                  <c:v>95.9839828474838</c:v>
                </c:pt>
                <c:pt idx="181">
                  <c:v>96.1222892688002</c:v>
                </c:pt>
                <c:pt idx="182">
                  <c:v>96.2637408723622</c:v>
                </c:pt>
                <c:pt idx="183">
                  <c:v>96.408405545146</c:v>
                </c:pt>
                <c:pt idx="184">
                  <c:v>96.5563523818456</c:v>
                </c:pt>
                <c:pt idx="185">
                  <c:v>96.7076516875685</c:v>
                </c:pt>
                <c:pt idx="186">
                  <c:v>96.8623749789281</c:v>
                </c:pt>
                <c:pt idx="187">
                  <c:v>97.0205949833919</c:v>
                </c:pt>
                <c:pt idx="188">
                  <c:v>97.182385636738</c:v>
                </c:pt>
                <c:pt idx="189">
                  <c:v>97.3478220784649</c:v>
                </c:pt>
                <c:pt idx="190">
                  <c:v>97.5169806449881</c:v>
                </c:pt>
                <c:pt idx="191">
                  <c:v>97.689938860448</c:v>
                </c:pt>
                <c:pt idx="192">
                  <c:v>97.8667754249454</c:v>
                </c:pt>
                <c:pt idx="193">
                  <c:v>98.0475702000086</c:v>
                </c:pt>
                <c:pt idx="194">
                  <c:v>98.232404191087</c:v>
                </c:pt>
                <c:pt idx="195">
                  <c:v>98.4213595268542</c:v>
                </c:pt>
                <c:pt idx="196">
                  <c:v>98.6145194350938</c:v>
                </c:pt>
                <c:pt idx="197">
                  <c:v>98.8119682149297</c:v>
                </c:pt>
                <c:pt idx="198">
                  <c:v>99.0137912051497</c:v>
                </c:pt>
                <c:pt idx="199">
                  <c:v>99.2200747483626</c:v>
                </c:pt>
                <c:pt idx="200">
                  <c:v>99.4309061507152</c:v>
                </c:pt>
                <c:pt idx="201">
                  <c:v>99.6463736368838</c:v>
                </c:pt>
                <c:pt idx="202">
                  <c:v>99.8665663000469</c:v>
                </c:pt>
                <c:pt idx="203">
                  <c:v>100.09157404653</c:v>
                </c:pt>
                <c:pt idx="204">
                  <c:v>100.321487534807</c:v>
                </c:pt>
                <c:pt idx="205">
                  <c:v>100.556398108525</c:v>
                </c:pt>
                <c:pt idx="206">
                  <c:v>100.796397723223</c:v>
                </c:pt>
                <c:pt idx="207">
                  <c:v>101.041578866387</c:v>
                </c:pt>
                <c:pt idx="208">
                  <c:v>101.2920344705</c:v>
                </c:pt>
                <c:pt idx="209">
                  <c:v>101.547857818703</c:v>
                </c:pt>
                <c:pt idx="210">
                  <c:v>101.809142442725</c:v>
                </c:pt>
                <c:pt idx="211">
                  <c:v>102.075982012688</c:v>
                </c:pt>
                <c:pt idx="212">
                  <c:v>102.348470218421</c:v>
                </c:pt>
                <c:pt idx="213">
                  <c:v>102.626700641904</c:v>
                </c:pt>
                <c:pt idx="214">
                  <c:v>102.910766620475</c:v>
                </c:pt>
                <c:pt idx="215">
                  <c:v>103.20076110042</c:v>
                </c:pt>
                <c:pt idx="216">
                  <c:v>103.496776480589</c:v>
                </c:pt>
                <c:pt idx="217">
                  <c:v>103.798904445688</c:v>
                </c:pt>
                <c:pt idx="218">
                  <c:v>104.107235788906</c:v>
                </c:pt>
                <c:pt idx="219">
                  <c:v>104.421860223563</c:v>
                </c:pt>
                <c:pt idx="220">
                  <c:v>104.742866183481</c:v>
                </c:pt>
                <c:pt idx="221">
                  <c:v>105.070340611802</c:v>
                </c:pt>
                <c:pt idx="222">
                  <c:v>105.404368738042</c:v>
                </c:pt>
                <c:pt idx="223">
                  <c:v>105.745033843157</c:v>
                </c:pt>
                <c:pt idx="224">
                  <c:v>106.092417012492</c:v>
                </c:pt>
                <c:pt idx="225">
                  <c:v>106.446596876507</c:v>
                </c:pt>
                <c:pt idx="226">
                  <c:v>106.807649339241</c:v>
                </c:pt>
                <c:pt idx="227">
                  <c:v>107.175647294543</c:v>
                </c:pt>
                <c:pt idx="228">
                  <c:v>107.550660330173</c:v>
                </c:pt>
                <c:pt idx="229">
                  <c:v>107.932754419953</c:v>
                </c:pt>
                <c:pt idx="230">
                  <c:v>108.321991604251</c:v>
                </c:pt>
                <c:pt idx="231">
                  <c:v>108.718429659162</c:v>
                </c:pt>
                <c:pt idx="232">
                  <c:v>109.122121754873</c:v>
                </c:pt>
                <c:pt idx="233">
                  <c:v>109.533116103821</c:v>
                </c:pt>
                <c:pt idx="234">
                  <c:v>109.951455599343</c:v>
                </c:pt>
                <c:pt idx="235">
                  <c:v>110.377177445699</c:v>
                </c:pt>
                <c:pt idx="236">
                  <c:v>110.810312780458</c:v>
                </c:pt>
                <c:pt idx="237">
                  <c:v>111.250886290385</c:v>
                </c:pt>
                <c:pt idx="238">
                  <c:v>111.698915822137</c:v>
                </c:pt>
                <c:pt idx="239">
                  <c:v>112.154411989238</c:v>
                </c:pt>
                <c:pt idx="240">
                  <c:v>112.61737777693</c:v>
                </c:pt>
                <c:pt idx="241">
                  <c:v>113.087808146727</c:v>
                </c:pt>
                <c:pt idx="242">
                  <c:v>113.565689642605</c:v>
                </c:pt>
                <c:pt idx="243">
                  <c:v>114.051000000964</c:v>
                </c:pt>
                <c:pt idx="244">
                  <c:v>114.54370776666</c:v>
                </c:pt>
                <c:pt idx="245">
                  <c:v>115.043771917548</c:v>
                </c:pt>
                <c:pt idx="246">
                  <c:v>115.551141500141</c:v>
                </c:pt>
                <c:pt idx="247">
                  <c:v>116.065755279128</c:v>
                </c:pt>
                <c:pt idx="248">
                  <c:v>116.587541403612</c:v>
                </c:pt>
                <c:pt idx="249">
                  <c:v>117.11641709305</c:v>
                </c:pt>
                <c:pt idx="250">
                  <c:v>117.652288345961</c:v>
                </c:pt>
                <c:pt idx="251">
                  <c:v>118.195049674519</c:v>
                </c:pt>
                <c:pt idx="252">
                  <c:v>118.744583868213</c:v>
                </c:pt>
                <c:pt idx="253">
                  <c:v>119.300761789738</c:v>
                </c:pt>
                <c:pt idx="254">
                  <c:v>119.863442206274</c:v>
                </c:pt>
                <c:pt idx="255">
                  <c:v>120.432471659224</c:v>
                </c:pt>
                <c:pt idx="256">
                  <c:v>121.007684375416</c:v>
                </c:pt>
                <c:pt idx="257">
                  <c:v>121.588902222604</c:v>
                </c:pt>
                <c:pt idx="258">
                  <c:v>122.175934711922</c:v>
                </c:pt>
                <c:pt idx="259">
                  <c:v>122.768579049735</c:v>
                </c:pt>
                <c:pt idx="260">
                  <c:v>123.366620241051</c:v>
                </c:pt>
                <c:pt idx="261">
                  <c:v>123.969831246331</c:v>
                </c:pt>
                <c:pt idx="262">
                  <c:v>124.577973193211</c:v>
                </c:pt>
                <c:pt idx="263">
                  <c:v>125.19079564422</c:v>
                </c:pt>
                <c:pt idx="264">
                  <c:v>125.80803692118</c:v>
                </c:pt>
                <c:pt idx="265">
                  <c:v>126.429424486489</c:v>
                </c:pt>
                <c:pt idx="266">
                  <c:v>127.054675381012</c:v>
                </c:pt>
                <c:pt idx="267">
                  <c:v>127.683496717781</c:v>
                </c:pt>
                <c:pt idx="268">
                  <c:v>128.315586230209</c:v>
                </c:pt>
                <c:pt idx="269">
                  <c:v>128.950632872938</c:v>
                </c:pt>
                <c:pt idx="270">
                  <c:v>129.588317472977</c:v>
                </c:pt>
                <c:pt idx="271">
                  <c:v>130.228313428192</c:v>
                </c:pt>
                <c:pt idx="272">
                  <c:v>130.870287449753</c:v>
                </c:pt>
                <c:pt idx="273">
                  <c:v>131.513900344649</c:v>
                </c:pt>
                <c:pt idx="274">
                  <c:v>132.158807833906</c:v>
                </c:pt>
                <c:pt idx="275">
                  <c:v>132.804661401777</c:v>
                </c:pt>
                <c:pt idx="276">
                  <c:v>133.451109170785</c:v>
                </c:pt>
                <c:pt idx="277">
                  <c:v>134.097796797212</c:v>
                </c:pt>
                <c:pt idx="278">
                  <c:v>134.744368381368</c:v>
                </c:pt>
                <c:pt idx="279">
                  <c:v>135.390467386819</c:v>
                </c:pt>
                <c:pt idx="280">
                  <c:v>136.035737562628</c:v>
                </c:pt>
                <c:pt idx="281">
                  <c:v>136.679823862632</c:v>
                </c:pt>
                <c:pt idx="282">
                  <c:v>137.322373355809</c:v>
                </c:pt>
                <c:pt idx="283">
                  <c:v>137.963036121904</c:v>
                </c:pt>
                <c:pt idx="284">
                  <c:v>138.601466126643</c:v>
                </c:pt>
                <c:pt idx="285">
                  <c:v>139.237322071116</c:v>
                </c:pt>
                <c:pt idx="286">
                  <c:v>139.870268210209</c:v>
                </c:pt>
                <c:pt idx="287">
                  <c:v>140.499975135317</c:v>
                </c:pt>
                <c:pt idx="288">
                  <c:v>141.126120516975</c:v>
                </c:pt>
                <c:pt idx="289">
                  <c:v>141.748389803509</c:v>
                </c:pt>
                <c:pt idx="290">
                  <c:v>142.366476872254</c:v>
                </c:pt>
                <c:pt idx="291">
                  <c:v>142.980084630438</c:v>
                </c:pt>
                <c:pt idx="292">
                  <c:v>143.588925563314</c:v>
                </c:pt>
                <c:pt idx="293">
                  <c:v>144.192722227681</c:v>
                </c:pt>
                <c:pt idx="294">
                  <c:v>144.791207689455</c:v>
                </c:pt>
                <c:pt idx="295">
                  <c:v>145.384125904483</c:v>
                </c:pt>
                <c:pt idx="296">
                  <c:v>145.971232042295</c:v>
                </c:pt>
                <c:pt idx="297">
                  <c:v>146.552292752995</c:v>
                </c:pt>
                <c:pt idx="298">
                  <c:v>147.127086377935</c:v>
                </c:pt>
                <c:pt idx="299">
                  <c:v>147.695403105269</c:v>
                </c:pt>
                <c:pt idx="300">
                  <c:v>148.257045071855</c:v>
                </c:pt>
                <c:pt idx="301">
                  <c:v>148.811826413355</c:v>
                </c:pt>
                <c:pt idx="302">
                  <c:v>149.359573264672</c:v>
                </c:pt>
                <c:pt idx="303">
                  <c:v>149.900123713158</c:v>
                </c:pt>
                <c:pt idx="304">
                  <c:v>150.43332770724</c:v>
                </c:pt>
                <c:pt idx="305">
                  <c:v>150.959046923296</c:v>
                </c:pt>
                <c:pt idx="306">
                  <c:v>151.477154593769</c:v>
                </c:pt>
                <c:pt idx="307">
                  <c:v>151.987535299601</c:v>
                </c:pt>
                <c:pt idx="308">
                  <c:v>152.49008473012</c:v>
                </c:pt>
                <c:pt idx="309">
                  <c:v>152.984709413566</c:v>
                </c:pt>
                <c:pt idx="310">
                  <c:v>153.471326421417</c:v>
                </c:pt>
                <c:pt idx="311">
                  <c:v>153.949863049641</c:v>
                </c:pt>
                <c:pt idx="312">
                  <c:v>154.420256479941</c:v>
                </c:pt>
                <c:pt idx="313">
                  <c:v>154.882453423976</c:v>
                </c:pt>
                <c:pt idx="314">
                  <c:v>155.336409753418</c:v>
                </c:pt>
                <c:pt idx="315">
                  <c:v>155.782090118598</c:v>
                </c:pt>
                <c:pt idx="316">
                  <c:v>156.219467558335</c:v>
                </c:pt>
                <c:pt idx="317">
                  <c:v>156.648523103416</c:v>
                </c:pt>
                <c:pt idx="318">
                  <c:v>157.069245376008</c:v>
                </c:pt>
                <c:pt idx="319">
                  <c:v>157.481630187142</c:v>
                </c:pt>
                <c:pt idx="320">
                  <c:v>157.885680134231</c:v>
                </c:pt>
                <c:pt idx="321">
                  <c:v>158.281404200417</c:v>
                </c:pt>
                <c:pt idx="322">
                  <c:v>158.668817357378</c:v>
                </c:pt>
                <c:pt idx="323">
                  <c:v>159.047940173055</c:v>
                </c:pt>
                <c:pt idx="324">
                  <c:v>159.418798425611</c:v>
                </c:pt>
                <c:pt idx="325">
                  <c:v>159.781422724763</c:v>
                </c:pt>
                <c:pt idx="326">
                  <c:v>160.135848141493</c:v>
                </c:pt>
                <c:pt idx="327">
                  <c:v>160.482113847006</c:v>
                </c:pt>
                <c:pt idx="328">
                  <c:v>160.820262761638</c:v>
                </c:pt>
                <c:pt idx="329">
                  <c:v>161.150341214346</c:v>
                </c:pt>
                <c:pt idx="330">
                  <c:v>161.472398613241</c:v>
                </c:pt>
                <c:pt idx="331">
                  <c:v>161.786487127555</c:v>
                </c:pt>
                <c:pt idx="332">
                  <c:v>162.092661381307</c:v>
                </c:pt>
                <c:pt idx="333">
                  <c:v>162.390978158871</c:v>
                </c:pt>
                <c:pt idx="334">
                  <c:v>162.681496122532</c:v>
                </c:pt>
                <c:pt idx="335">
                  <c:v>162.964275542074</c:v>
                </c:pt>
                <c:pt idx="336">
                  <c:v>163.239378036352</c:v>
                </c:pt>
                <c:pt idx="337">
                  <c:v>163.506866326762</c:v>
                </c:pt>
                <c:pt idx="338">
                  <c:v>163.766804002454</c:v>
                </c:pt>
                <c:pt idx="339">
                  <c:v>164.019255297096</c:v>
                </c:pt>
                <c:pt idx="340">
                  <c:v>164.264284876961</c:v>
                </c:pt>
                <c:pt idx="341">
                  <c:v>164.501957640066</c:v>
                </c:pt>
                <c:pt idx="342">
                  <c:v>164.732338526075</c:v>
                </c:pt>
                <c:pt idx="343">
                  <c:v>164.955492336646</c:v>
                </c:pt>
                <c:pt idx="344">
                  <c:v>165.171483565889</c:v>
                </c:pt>
                <c:pt idx="345">
                  <c:v>165.380376240594</c:v>
                </c:pt>
                <c:pt idx="346">
                  <c:v>165.582233769858</c:v>
                </c:pt>
                <c:pt idx="347">
                  <c:v>165.777118803755</c:v>
                </c:pt>
                <c:pt idx="348">
                  <c:v>165.965093100679</c:v>
                </c:pt>
                <c:pt idx="349">
                  <c:v>166.146217402985</c:v>
                </c:pt>
                <c:pt idx="350">
                  <c:v>166.320551320563</c:v>
                </c:pt>
                <c:pt idx="351">
                  <c:v>166.488153221987</c:v>
                </c:pt>
                <c:pt idx="352">
                  <c:v>166.649080132851</c:v>
                </c:pt>
                <c:pt idx="353">
                  <c:v>166.80338764098</c:v>
                </c:pt>
                <c:pt idx="354">
                  <c:v>166.951129808133</c:v>
                </c:pt>
                <c:pt idx="355">
                  <c:v>167.09235908788</c:v>
                </c:pt>
                <c:pt idx="356">
                  <c:v>167.22712624933</c:v>
                </c:pt>
                <c:pt idx="357">
                  <c:v>167.35548030638</c:v>
                </c:pt>
                <c:pt idx="358">
                  <c:v>167.477468452201</c:v>
                </c:pt>
                <c:pt idx="359">
                  <c:v>167.593135998656</c:v>
                </c:pt>
                <c:pt idx="360">
                  <c:v>167.702526320375</c:v>
                </c:pt>
                <c:pt idx="361">
                  <c:v>167.805680803229</c:v>
                </c:pt>
                <c:pt idx="362">
                  <c:v>167.902638796948</c:v>
                </c:pt>
                <c:pt idx="363">
                  <c:v>167.993437571641</c:v>
                </c:pt>
                <c:pt idx="364">
                  <c:v>168.078112278</c:v>
                </c:pt>
                <c:pt idx="365">
                  <c:v>168.15669591097</c:v>
                </c:pt>
                <c:pt idx="366">
                  <c:v>168.229219276706</c:v>
                </c:pt>
                <c:pt idx="367">
                  <c:v>168.295710962601</c:v>
                </c:pt>
                <c:pt idx="368">
                  <c:v>168.356197310252</c:v>
                </c:pt>
                <c:pt idx="369">
                  <c:v>168.410702391186</c:v>
                </c:pt>
                <c:pt idx="370">
                  <c:v>168.4592479852</c:v>
                </c:pt>
                <c:pt idx="371">
                  <c:v>168.501853561204</c:v>
                </c:pt>
                <c:pt idx="372">
                  <c:v>168.538536260431</c:v>
                </c:pt>
                <c:pt idx="373">
                  <c:v>168.569310881926</c:v>
                </c:pt>
                <c:pt idx="374">
                  <c:v>168.59418987021</c:v>
                </c:pt>
                <c:pt idx="375">
                  <c:v>168.613183305047</c:v>
                </c:pt>
                <c:pt idx="376">
                  <c:v>168.626298893255</c:v>
                </c:pt>
                <c:pt idx="377">
                  <c:v>168.633541962495</c:v>
                </c:pt>
                <c:pt idx="378">
                  <c:v>168.634915457011</c:v>
                </c:pt>
                <c:pt idx="379">
                  <c:v>168.63041993528</c:v>
                </c:pt>
                <c:pt idx="380">
                  <c:v>168.620053569569</c:v>
                </c:pt>
                <c:pt idx="381">
                  <c:v>168.603812147392</c:v>
                </c:pt>
                <c:pt idx="382">
                  <c:v>168.581689074871</c:v>
                </c:pt>
                <c:pt idx="383">
                  <c:v>168.55367538203</c:v>
                </c:pt>
                <c:pt idx="384">
                  <c:v>168.519759730053</c:v>
                </c:pt>
                <c:pt idx="385">
                  <c:v>168.479928420554</c:v>
                </c:pt>
                <c:pt idx="386">
                  <c:v>168.434165406918</c:v>
                </c:pt>
                <c:pt idx="387">
                  <c:v>168.382452307783</c:v>
                </c:pt>
                <c:pt idx="388">
                  <c:v>168.324768422751</c:v>
                </c:pt>
                <c:pt idx="389">
                  <c:v>168.261090750429</c:v>
                </c:pt>
                <c:pt idx="390">
                  <c:v>168.191394008894</c:v>
                </c:pt>
                <c:pt idx="391">
                  <c:v>168.115650658731</c:v>
                </c:pt>
                <c:pt idx="392">
                  <c:v>168.033830928754</c:v>
                </c:pt>
                <c:pt idx="393">
                  <c:v>167.945902844589</c:v>
                </c:pt>
                <c:pt idx="394">
                  <c:v>167.851832260246</c:v>
                </c:pt>
                <c:pt idx="395">
                  <c:v>167.751582892899</c:v>
                </c:pt>
                <c:pt idx="396">
                  <c:v>167.645116361026</c:v>
                </c:pt>
                <c:pt idx="397">
                  <c:v>167.532392226142</c:v>
                </c:pt>
                <c:pt idx="398">
                  <c:v>167.413368038322</c:v>
                </c:pt>
                <c:pt idx="399">
                  <c:v>167.287999385762</c:v>
                </c:pt>
                <c:pt idx="400">
                  <c:v>167.156239948608</c:v>
                </c:pt>
                <c:pt idx="401">
                  <c:v>167.018041557328</c:v>
                </c:pt>
                <c:pt idx="402">
                  <c:v>166.873354255879</c:v>
                </c:pt>
                <c:pt idx="403">
                  <c:v>166.722126369971</c:v>
                </c:pt>
                <c:pt idx="404">
                  <c:v>166.564304580719</c:v>
                </c:pt>
                <c:pt idx="405">
                  <c:v>166.399834003985</c:v>
                </c:pt>
                <c:pt idx="406">
                  <c:v>166.228658275741</c:v>
                </c:pt>
                <c:pt idx="407">
                  <c:v>166.050719643783</c:v>
                </c:pt>
                <c:pt idx="408">
                  <c:v>165.865959066131</c:v>
                </c:pt>
                <c:pt idx="409">
                  <c:v>165.674316316468</c:v>
                </c:pt>
                <c:pt idx="410">
                  <c:v>165.47573009698</c:v>
                </c:pt>
                <c:pt idx="411">
                  <c:v>165.270138158956</c:v>
                </c:pt>
                <c:pt idx="412">
                  <c:v>165.05747743151</c:v>
                </c:pt>
                <c:pt idx="413">
                  <c:v>164.837684158813</c:v>
                </c:pt>
                <c:pt idx="414">
                  <c:v>164.610694046179</c:v>
                </c:pt>
                <c:pt idx="415">
                  <c:v>164.376442415397</c:v>
                </c:pt>
                <c:pt idx="416">
                  <c:v>164.134864369661</c:v>
                </c:pt>
                <c:pt idx="417">
                  <c:v>163.885894968436</c:v>
                </c:pt>
                <c:pt idx="418">
                  <c:v>163.629469412639</c:v>
                </c:pt>
                <c:pt idx="419">
                  <c:v>163.365523240413</c:v>
                </c:pt>
                <c:pt idx="420">
                  <c:v>163.093992533839</c:v>
                </c:pt>
                <c:pt idx="421">
                  <c:v>162.814814136837</c:v>
                </c:pt>
                <c:pt idx="422">
                  <c:v>162.527925884525</c:v>
                </c:pt>
                <c:pt idx="423">
                  <c:v>162.233266844224</c:v>
                </c:pt>
                <c:pt idx="424">
                  <c:v>161.930777568308</c:v>
                </c:pt>
                <c:pt idx="425">
                  <c:v>161.620400358996</c:v>
                </c:pt>
                <c:pt idx="426">
                  <c:v>161.302079545163</c:v>
                </c:pt>
                <c:pt idx="427">
                  <c:v>160.97576177117</c:v>
                </c:pt>
                <c:pt idx="428">
                  <c:v>160.641396297645</c:v>
                </c:pt>
                <c:pt idx="429">
                  <c:v>160.298935314069</c:v>
                </c:pt>
                <c:pt idx="430">
                  <c:v>159.948334262932</c:v>
                </c:pt>
                <c:pt idx="431">
                  <c:v>159.589552175126</c:v>
                </c:pt>
                <c:pt idx="432">
                  <c:v>159.222552016155</c:v>
                </c:pt>
                <c:pt idx="433">
                  <c:v>158.8473010426</c:v>
                </c:pt>
                <c:pt idx="434">
                  <c:v>158.463771168177</c:v>
                </c:pt>
                <c:pt idx="435">
                  <c:v>158.071939338604</c:v>
                </c:pt>
                <c:pt idx="436">
                  <c:v>157.67178791432</c:v>
                </c:pt>
                <c:pt idx="437">
                  <c:v>157.263305059996</c:v>
                </c:pt>
                <c:pt idx="438">
                  <c:v>156.846485139599</c:v>
                </c:pt>
                <c:pt idx="439">
                  <c:v>156.421329115614</c:v>
                </c:pt>
                <c:pt idx="440">
                  <c:v>155.987844950888</c:v>
                </c:pt>
                <c:pt idx="441">
                  <c:v>155.546048011361</c:v>
                </c:pt>
                <c:pt idx="442">
                  <c:v>155.095961467813</c:v>
                </c:pt>
                <c:pt idx="443">
                  <c:v>154.637616694565</c:v>
                </c:pt>
                <c:pt idx="444">
                  <c:v>154.171053662914</c:v>
                </c:pt>
                <c:pt idx="445">
                  <c:v>153.696321326933</c:v>
                </c:pt>
                <c:pt idx="446">
                  <c:v>153.213477999087</c:v>
                </c:pt>
                <c:pt idx="447">
                  <c:v>152.722591712993</c:v>
                </c:pt>
                <c:pt idx="448">
                  <c:v>152.223740570504</c:v>
                </c:pt>
                <c:pt idx="449">
                  <c:v>151.717013070202</c:v>
                </c:pt>
                <c:pt idx="450">
                  <c:v>151.202508414257</c:v>
                </c:pt>
                <c:pt idx="451">
                  <c:v>150.680336790557</c:v>
                </c:pt>
                <c:pt idx="452">
                  <c:v>150.150619626958</c:v>
                </c:pt>
                <c:pt idx="453">
                  <c:v>149.61348981448</c:v>
                </c:pt>
                <c:pt idx="454">
                  <c:v>149.069091896281</c:v>
                </c:pt>
                <c:pt idx="455">
                  <c:v>148.5175822193</c:v>
                </c:pt>
                <c:pt idx="456">
                  <c:v>147.959129045539</c:v>
                </c:pt>
                <c:pt idx="457">
                  <c:v>147.393912620063</c:v>
                </c:pt>
                <c:pt idx="458">
                  <c:v>146.822125192983</c:v>
                </c:pt>
                <c:pt idx="459">
                  <c:v>146.243970992894</c:v>
                </c:pt>
                <c:pt idx="460">
                  <c:v>145.659666149458</c:v>
                </c:pt>
                <c:pt idx="461">
                  <c:v>145.06943856318</c:v>
                </c:pt>
                <c:pt idx="462">
                  <c:v>144.473527720686</c:v>
                </c:pt>
                <c:pt idx="463">
                  <c:v>143.872184454258</c:v>
                </c:pt>
                <c:pt idx="464">
                  <c:v>143.265670644747</c:v>
                </c:pt>
                <c:pt idx="465">
                  <c:v>142.654258867462</c:v>
                </c:pt>
                <c:pt idx="466">
                  <c:v>142.038231981094</c:v>
                </c:pt>
                <c:pt idx="467">
                  <c:v>141.417882660251</c:v>
                </c:pt>
                <c:pt idx="468">
                  <c:v>140.793512872686</c:v>
                </c:pt>
                <c:pt idx="469">
                  <c:v>140.165433302838</c:v>
                </c:pt>
                <c:pt idx="470">
                  <c:v>139.533962723843</c:v>
                </c:pt>
                <c:pt idx="471">
                  <c:v>138.899427320683</c:v>
                </c:pt>
                <c:pt idx="472">
                  <c:v>138.262159967688</c:v>
                </c:pt>
                <c:pt idx="473">
                  <c:v>137.622499464061</c:v>
                </c:pt>
                <c:pt idx="474">
                  <c:v>136.980789731601</c:v>
                </c:pt>
                <c:pt idx="475">
                  <c:v>136.337378979189</c:v>
                </c:pt>
                <c:pt idx="476">
                  <c:v>135.692618839003</c:v>
                </c:pt>
                <c:pt idx="477">
                  <c:v>135.046863479755</c:v>
                </c:pt>
                <c:pt idx="478">
                  <c:v>134.400468702509</c:v>
                </c:pt>
                <c:pt idx="479">
                  <c:v>133.753791024838</c:v>
                </c:pt>
                <c:pt idx="480">
                  <c:v>133.107186759224</c:v>
                </c:pt>
                <c:pt idx="481">
                  <c:v>132.461011091682</c:v>
                </c:pt>
                <c:pt idx="482">
                  <c:v>131.815617166555</c:v>
                </c:pt>
                <c:pt idx="483">
                  <c:v>131.171355183399</c:v>
                </c:pt>
                <c:pt idx="484">
                  <c:v>130.528571511674</c:v>
                </c:pt>
                <c:pt idx="485">
                  <c:v>129.887607828802</c:v>
                </c:pt>
                <c:pt idx="486">
                  <c:v>129.248800286834</c:v>
                </c:pt>
                <c:pt idx="487">
                  <c:v>128.612478712655</c:v>
                </c:pt>
                <c:pt idx="488">
                  <c:v>127.978965846279</c:v>
                </c:pt>
                <c:pt idx="489">
                  <c:v>127.348576621319</c:v>
                </c:pt>
                <c:pt idx="490">
                  <c:v>126.721617491298</c:v>
                </c:pt>
                <c:pt idx="491">
                  <c:v>126.098385804933</c:v>
                </c:pt>
                <c:pt idx="492">
                  <c:v>125.47916923302</c:v>
                </c:pt>
                <c:pt idx="493">
                  <c:v>124.864245249027</c:v>
                </c:pt>
                <c:pt idx="494">
                  <c:v>124.253880664942</c:v>
                </c:pt>
                <c:pt idx="495">
                  <c:v>123.648331223439</c:v>
                </c:pt>
                <c:pt idx="496">
                  <c:v>123.047841246841</c:v>
                </c:pt>
                <c:pt idx="497">
                  <c:v>122.452643342935</c:v>
                </c:pt>
                <c:pt idx="498">
                  <c:v>121.862958167146</c:v>
                </c:pt>
                <c:pt idx="499">
                  <c:v>121.278994240191</c:v>
                </c:pt>
                <c:pt idx="500">
                  <c:v>120.700947819881</c:v>
                </c:pt>
                <c:pt idx="501">
                  <c:v>120.129002825392</c:v>
                </c:pt>
                <c:pt idx="502">
                  <c:v>119.563330811973</c:v>
                </c:pt>
                <c:pt idx="503">
                  <c:v>119.004090993787</c:v>
                </c:pt>
                <c:pt idx="504">
                  <c:v>118.45143031232</c:v>
                </c:pt>
                <c:pt idx="505">
                  <c:v>117.905483547601</c:v>
                </c:pt>
                <c:pt idx="506">
                  <c:v>117.366373469293</c:v>
                </c:pt>
                <c:pt idx="507">
                  <c:v>116.834211024638</c:v>
                </c:pt>
                <c:pt idx="508">
                  <c:v>116.309095560097</c:v>
                </c:pt>
                <c:pt idx="509">
                  <c:v>115.791115073551</c:v>
                </c:pt>
                <c:pt idx="510">
                  <c:v>115.280346493867</c:v>
                </c:pt>
                <c:pt idx="511">
                  <c:v>114.776855984692</c:v>
                </c:pt>
                <c:pt idx="512">
                  <c:v>114.280699269367</c:v>
                </c:pt>
                <c:pt idx="513">
                  <c:v>113.791921973943</c:v>
                </c:pt>
                <c:pt idx="514">
                  <c:v>113.310559985391</c:v>
                </c:pt>
                <c:pt idx="515">
                  <c:v>112.836639822184</c:v>
                </c:pt>
                <c:pt idx="516">
                  <c:v>112.370179014599</c:v>
                </c:pt>
                <c:pt idx="517">
                  <c:v>111.911186492207</c:v>
                </c:pt>
                <c:pt idx="518">
                  <c:v>111.459662976192</c:v>
                </c:pt>
                <c:pt idx="519">
                  <c:v>111.015601374289</c:v>
                </c:pt>
                <c:pt idx="520">
                  <c:v>110.578987176298</c:v>
                </c:pt>
                <c:pt idx="521">
                  <c:v>110.149798848324</c:v>
                </c:pt>
                <c:pt idx="522">
                  <c:v>109.72800822401</c:v>
                </c:pt>
                <c:pt idx="523">
                  <c:v>109.313580891251</c:v>
                </c:pt>
                <c:pt idx="524">
                  <c:v>108.906476573002</c:v>
                </c:pt>
                <c:pt idx="525">
                  <c:v>108.506649500966</c:v>
                </c:pt>
                <c:pt idx="526">
                  <c:v>108.114048781093</c:v>
                </c:pt>
                <c:pt idx="527">
                  <c:v>107.728618749972</c:v>
                </c:pt>
                <c:pt idx="528">
                  <c:v>107.350299321324</c:v>
                </c:pt>
                <c:pt idx="529">
                  <c:v>106.979026321956</c:v>
                </c:pt>
                <c:pt idx="530">
                  <c:v>106.61473181661</c:v>
                </c:pt>
                <c:pt idx="531">
                  <c:v>106.257344421325</c:v>
                </c:pt>
                <c:pt idx="532">
                  <c:v>105.90678960495</c:v>
                </c:pt>
                <c:pt idx="533">
                  <c:v>105.562989978608</c:v>
                </c:pt>
                <c:pt idx="534">
                  <c:v>105.225865572969</c:v>
                </c:pt>
                <c:pt idx="535">
                  <c:v>104.895334103263</c:v>
                </c:pt>
                <c:pt idx="536">
                  <c:v>104.571311222038</c:v>
                </c:pt>
                <c:pt idx="537">
                  <c:v>104.253710759754</c:v>
                </c:pt>
                <c:pt idx="538">
                  <c:v>103.94244495332</c:v>
                </c:pt>
                <c:pt idx="539">
                  <c:v>103.63742466275</c:v>
                </c:pt>
                <c:pt idx="540">
                  <c:v>103.338559576174</c:v>
                </c:pt>
                <c:pt idx="541">
                  <c:v>103.045758403426</c:v>
                </c:pt>
              </c:numCache>
            </c:numRef>
          </c:yVal>
          <c:smooth val="1"/>
        </c:ser>
        <c:axId val="63376236"/>
        <c:axId val="55481569"/>
      </c:scatterChart>
      <c:valAx>
        <c:axId val="50427816"/>
        <c:scaling>
          <c:logBase val="10"/>
          <c:orientation val="minMax"/>
          <c:max val="2200000"/>
          <c:min val="10"/>
        </c:scaling>
        <c:delete val="0"/>
        <c:axPos val="b"/>
        <c:minorGridlines>
          <c:spPr>
            <a:ln w="9360">
              <a:solidFill>
                <a:srgbClr val="b7b7b7"/>
              </a:solidFill>
              <a:round/>
            </a:ln>
          </c:spPr>
        </c:minorGridlines>
        <c:title>
          <c:tx>
            <c:rich>
              <a:bodyPr rot="0"/>
              <a:lstStyle/>
              <a:p>
                <a:pPr>
                  <a:defRPr b="1" lang="en-US" sz="1000" spc="-1" strike="noStrike">
                    <a:solidFill>
                      <a:srgbClr val="000000"/>
                    </a:solidFill>
                    <a:latin typeface="Calibri"/>
                  </a:defRPr>
                </a:pPr>
                <a:r>
                  <a:rPr b="1" lang="en-US" sz="1000" spc="-1" strike="noStrike">
                    <a:solidFill>
                      <a:srgbClr val="000000"/>
                    </a:solidFill>
                    <a:latin typeface="Calibri"/>
                  </a:rPr>
                  <a:t>Frequency (Hz)</a:t>
                </a:r>
              </a:p>
            </c:rich>
          </c:tx>
          <c:overlay val="0"/>
          <c:spPr>
            <a:noFill/>
            <a:ln w="0">
              <a:noFill/>
            </a:ln>
          </c:spPr>
        </c:title>
        <c:numFmt formatCode="0" sourceLinked="0"/>
        <c:majorTickMark val="out"/>
        <c:minorTickMark val="none"/>
        <c:tickLblPos val="low"/>
        <c:spPr>
          <a:ln w="9360">
            <a:solidFill>
              <a:srgbClr val="878787"/>
            </a:solidFill>
            <a:round/>
          </a:ln>
        </c:spPr>
        <c:txPr>
          <a:bodyPr/>
          <a:lstStyle/>
          <a:p>
            <a:pPr>
              <a:defRPr b="0" sz="1000" spc="-1" strike="noStrike">
                <a:solidFill>
                  <a:srgbClr val="000000"/>
                </a:solidFill>
                <a:latin typeface="Calibri"/>
              </a:defRPr>
            </a:pPr>
          </a:p>
        </c:txPr>
        <c:crossAx val="76727206"/>
        <c:crosses val="autoZero"/>
        <c:crossBetween val="midCat"/>
      </c:valAx>
      <c:valAx>
        <c:axId val="76727206"/>
        <c:scaling>
          <c:orientation val="minMax"/>
          <c:max val="40"/>
          <c:min val="-40"/>
        </c:scaling>
        <c:delete val="0"/>
        <c:axPos val="l"/>
        <c:majorGridlines>
          <c:spPr>
            <a:ln w="9360">
              <a:solidFill>
                <a:srgbClr val="878787"/>
              </a:solidFill>
              <a:round/>
            </a:ln>
          </c:spPr>
        </c:majorGridlines>
        <c:minorGridlines>
          <c:spPr>
            <a:ln w="9360">
              <a:solidFill>
                <a:srgbClr val="b7b7b7"/>
              </a:solidFill>
              <a:round/>
            </a:ln>
          </c:spPr>
        </c:minorGridlines>
        <c:title>
          <c:tx>
            <c:rich>
              <a:bodyPr rot="-5400000"/>
              <a:lstStyle/>
              <a:p>
                <a:pPr>
                  <a:defRPr b="1" lang="en-US" sz="1000" spc="-1" strike="noStrike">
                    <a:solidFill>
                      <a:srgbClr val="000000"/>
                    </a:solidFill>
                    <a:latin typeface="Calibri"/>
                  </a:defRPr>
                </a:pPr>
                <a:r>
                  <a:rPr b="1" lang="en-US" sz="1000" spc="-1" strike="noStrike">
                    <a:solidFill>
                      <a:srgbClr val="000000"/>
                    </a:solidFill>
                    <a:latin typeface="Calibri"/>
                  </a:rPr>
                  <a:t>Gain (dB)</a:t>
                </a:r>
              </a:p>
            </c:rich>
          </c:tx>
          <c:overlay val="0"/>
          <c:spPr>
            <a:noFill/>
            <a:ln w="0">
              <a:noFill/>
            </a:ln>
          </c:spPr>
        </c:title>
        <c:numFmt formatCode="General" sourceLinked="0"/>
        <c:majorTickMark val="out"/>
        <c:minorTickMark val="none"/>
        <c:tickLblPos val="nextTo"/>
        <c:spPr>
          <a:ln w="9360">
            <a:solidFill>
              <a:srgbClr val="878787"/>
            </a:solidFill>
            <a:round/>
          </a:ln>
        </c:spPr>
        <c:txPr>
          <a:bodyPr/>
          <a:lstStyle/>
          <a:p>
            <a:pPr>
              <a:defRPr b="0" sz="1000" spc="-1" strike="noStrike">
                <a:solidFill>
                  <a:srgbClr val="000000"/>
                </a:solidFill>
                <a:latin typeface="Calibri"/>
              </a:defRPr>
            </a:pPr>
          </a:p>
        </c:txPr>
        <c:crossAx val="50427816"/>
        <c:crosses val="autoZero"/>
        <c:crossBetween val="midCat"/>
        <c:majorUnit val="20"/>
        <c:minorUnit val="10"/>
      </c:valAx>
      <c:valAx>
        <c:axId val="63376236"/>
        <c:scaling>
          <c:logBase val="10"/>
          <c:orientation val="minMax"/>
        </c:scaling>
        <c:delete val="1"/>
        <c:axPos val="t"/>
        <c:numFmt formatCode="0.00" sourceLinked="1"/>
        <c:majorTickMark val="out"/>
        <c:minorTickMark val="none"/>
        <c:tickLblPos val="nextTo"/>
        <c:spPr>
          <a:ln w="9360">
            <a:solidFill>
              <a:srgbClr val="878787"/>
            </a:solidFill>
            <a:round/>
          </a:ln>
        </c:spPr>
        <c:txPr>
          <a:bodyPr/>
          <a:lstStyle/>
          <a:p>
            <a:pPr>
              <a:defRPr b="0" sz="1000" spc="-1" strike="noStrike">
                <a:solidFill>
                  <a:srgbClr val="000000"/>
                </a:solidFill>
                <a:latin typeface="Calibri"/>
              </a:defRPr>
            </a:pPr>
          </a:p>
        </c:txPr>
        <c:crossAx val="55481569"/>
        <c:crossBetween val="midCat"/>
      </c:valAx>
      <c:valAx>
        <c:axId val="55481569"/>
        <c:scaling>
          <c:orientation val="minMax"/>
          <c:max val="180"/>
          <c:min val="-180"/>
        </c:scaling>
        <c:delete val="0"/>
        <c:axPos val="r"/>
        <c:numFmt formatCode="General" sourceLinked="0"/>
        <c:majorTickMark val="out"/>
        <c:minorTickMark val="none"/>
        <c:tickLblPos val="nextTo"/>
        <c:spPr>
          <a:ln w="9360">
            <a:solidFill>
              <a:srgbClr val="878787"/>
            </a:solidFill>
            <a:round/>
          </a:ln>
        </c:spPr>
        <c:txPr>
          <a:bodyPr/>
          <a:lstStyle/>
          <a:p>
            <a:pPr>
              <a:defRPr b="0" sz="1000" spc="-1" strike="noStrike">
                <a:solidFill>
                  <a:srgbClr val="000000"/>
                </a:solidFill>
                <a:latin typeface="Calibri"/>
              </a:defRPr>
            </a:pPr>
          </a:p>
        </c:txPr>
        <c:crossAx val="63376236"/>
        <c:crosses val="max"/>
        <c:crossBetween val="midCat"/>
        <c:majorUnit val="90"/>
        <c:minorUnit val="45"/>
      </c:valAx>
      <c:spPr>
        <a:noFill/>
        <a:ln w="0">
          <a:noFill/>
        </a:ln>
      </c:spPr>
    </c:plotArea>
    <c:legend>
      <c:legendPos val="r"/>
      <c:layout>
        <c:manualLayout>
          <c:xMode val="edge"/>
          <c:yMode val="edge"/>
          <c:x val="0.798805582095125"/>
          <c:y val="0.14321997959862"/>
          <c:w val="0.134850481555914"/>
          <c:h val="0.105286249699137"/>
        </c:manualLayout>
      </c:layout>
      <c:overlay val="1"/>
      <c:spPr>
        <a:solidFill>
          <a:srgbClr val="ffffff"/>
        </a:solidFill>
        <a:ln w="0">
          <a:noFill/>
        </a:ln>
      </c:spPr>
      <c:txPr>
        <a:bodyPr/>
        <a:lstStyle/>
        <a:p>
          <a:pPr>
            <a:defRPr b="0" sz="1000" spc="-1" strike="noStrike">
              <a:solidFill>
                <a:srgbClr val="000000"/>
              </a:solidFill>
              <a:latin typeface="Calibri"/>
            </a:defRPr>
          </a:pPr>
        </a:p>
      </c:txPr>
    </c:legend>
    <c:plotVisOnly val="1"/>
    <c:dispBlanksAs val="gap"/>
  </c:chart>
  <c:spPr>
    <a:solidFill>
      <a:srgbClr val="ffffff"/>
    </a:solidFill>
    <a:ln w="9360">
      <a:solidFill>
        <a:srgbClr val="d9d9d9"/>
      </a:solidFill>
      <a:round/>
    </a:ln>
  </c:spPr>
</c:chartSpace>
</file>

<file path=xl/charts/chart8.xml><?xml version="1.0" encoding="utf-8"?>
<c:chartSpace xmlns:c="http://schemas.openxmlformats.org/drawingml/2006/chart" xmlns:a="http://schemas.openxmlformats.org/drawingml/2006/main" xmlns:r="http://schemas.openxmlformats.org/officeDocument/2006/relationships">
  <c:lang val="en-US"/>
  <c:roundedCorners val="0"/>
  <c:chart>
    <c:title>
      <c:tx>
        <c:rich>
          <a:bodyPr rot="0"/>
          <a:lstStyle/>
          <a:p>
            <a:pPr>
              <a:defRPr b="1" lang="en-US" sz="1800" spc="-1" strike="noStrike">
                <a:solidFill>
                  <a:srgbClr val="000000"/>
                </a:solidFill>
                <a:latin typeface="Calibri"/>
              </a:defRPr>
            </a:pPr>
            <a:r>
              <a:rPr b="1" lang="en-US" sz="1800" spc="-1" strike="noStrike">
                <a:solidFill>
                  <a:srgbClr val="000000"/>
                </a:solidFill>
                <a:latin typeface="Calibri"/>
              </a:rPr>
              <a:t>Control Loop Transfer Function</a:t>
            </a:r>
          </a:p>
        </c:rich>
      </c:tx>
      <c:overlay val="0"/>
      <c:spPr>
        <a:noFill/>
        <a:ln w="0">
          <a:noFill/>
        </a:ln>
      </c:spPr>
    </c:title>
    <c:autoTitleDeleted val="0"/>
    <c:plotArea>
      <c:scatterChart>
        <c:scatterStyle val="line"/>
        <c:varyColors val="0"/>
        <c:ser>
          <c:idx val="0"/>
          <c:order val="0"/>
          <c:tx>
            <c:strRef>
              <c:f>"Gain (dB)"</c:f>
              <c:strCache>
                <c:ptCount val="1"/>
                <c:pt idx="0">
                  <c:v>Gain (dB)</c:v>
                </c:pt>
              </c:strCache>
            </c:strRef>
          </c:tx>
          <c:spPr>
            <a:solidFill>
              <a:srgbClr val="ff0000"/>
            </a:solidFill>
            <a:ln w="38160">
              <a:solidFill>
                <a:srgbClr val="ff0000"/>
              </a:solidFill>
              <a:round/>
            </a:ln>
          </c:spPr>
          <c:marker>
            <c:symbol val="none"/>
          </c:marker>
          <c:dLbls>
            <c:txPr>
              <a:bodyPr wrap="square"/>
              <a:lstStyle/>
              <a:p>
                <a:pPr>
                  <a:defRPr b="0" sz="1000" spc="-1" strike="noStrike">
                    <a:solidFill>
                      <a:srgbClr val="000000"/>
                    </a:solidFill>
                    <a:latin typeface="Calibri"/>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xVal>
            <c:numRef>
              <c:f>Loop_Modeling!$O$19:$O$560</c:f>
              <c:numCache>
                <c:formatCode>General</c:formatCode>
                <c:ptCount val="542"/>
                <c:pt idx="0">
                  <c:v>10.2329299228075</c:v>
                </c:pt>
                <c:pt idx="1">
                  <c:v>10.471285480509</c:v>
                </c:pt>
                <c:pt idx="2">
                  <c:v>10.7151930523761</c:v>
                </c:pt>
                <c:pt idx="3">
                  <c:v>10.9647819614319</c:v>
                </c:pt>
                <c:pt idx="4">
                  <c:v>11.2201845430196</c:v>
                </c:pt>
                <c:pt idx="5">
                  <c:v>11.4815362149688</c:v>
                </c:pt>
                <c:pt idx="6">
                  <c:v>11.7489755493953</c:v>
                </c:pt>
                <c:pt idx="7">
                  <c:v>12.0226443461741</c:v>
                </c:pt>
                <c:pt idx="8">
                  <c:v>12.3026877081238</c:v>
                </c:pt>
                <c:pt idx="9">
                  <c:v>12.5892541179417</c:v>
                </c:pt>
                <c:pt idx="10">
                  <c:v>12.8824955169313</c:v>
                </c:pt>
                <c:pt idx="11">
                  <c:v>13.1825673855641</c:v>
                </c:pt>
                <c:pt idx="12">
                  <c:v>13.4896288259165</c:v>
                </c:pt>
                <c:pt idx="13">
                  <c:v>13.8038426460289</c:v>
                </c:pt>
                <c:pt idx="14">
                  <c:v>14.1253754462275</c:v>
                </c:pt>
                <c:pt idx="15">
                  <c:v>14.4543977074593</c:v>
                </c:pt>
                <c:pt idx="16">
                  <c:v>14.7910838816821</c:v>
                </c:pt>
                <c:pt idx="17">
                  <c:v>15.1356124843621</c:v>
                </c:pt>
                <c:pt idx="18">
                  <c:v>15.4881661891248</c:v>
                </c:pt>
                <c:pt idx="19">
                  <c:v>15.8489319246111</c:v>
                </c:pt>
                <c:pt idx="20">
                  <c:v>16.2181009735893</c:v>
                </c:pt>
                <c:pt idx="21">
                  <c:v>16.5958690743756</c:v>
                </c:pt>
                <c:pt idx="22">
                  <c:v>16.9824365246174</c:v>
                </c:pt>
                <c:pt idx="23">
                  <c:v>17.3780082874938</c:v>
                </c:pt>
                <c:pt idx="24">
                  <c:v>17.7827941003892</c:v>
                </c:pt>
                <c:pt idx="25">
                  <c:v>18.1970085860998</c:v>
                </c:pt>
                <c:pt idx="26">
                  <c:v>18.6208713666287</c:v>
                </c:pt>
                <c:pt idx="27">
                  <c:v>19.0546071796325</c:v>
                </c:pt>
                <c:pt idx="28">
                  <c:v>19.4984459975805</c:v>
                </c:pt>
                <c:pt idx="29">
                  <c:v>19.9526231496888</c:v>
                </c:pt>
                <c:pt idx="30">
                  <c:v>20.4173794466953</c:v>
                </c:pt>
                <c:pt idx="31">
                  <c:v>20.8929613085404</c:v>
                </c:pt>
                <c:pt idx="32">
                  <c:v>21.3796208950223</c:v>
                </c:pt>
                <c:pt idx="33">
                  <c:v>21.8776162394955</c:v>
                </c:pt>
                <c:pt idx="34">
                  <c:v>22.3872113856834</c:v>
                </c:pt>
                <c:pt idx="35">
                  <c:v>22.9086765276777</c:v>
                </c:pt>
                <c:pt idx="36">
                  <c:v>23.4422881531992</c:v>
                </c:pt>
                <c:pt idx="37">
                  <c:v>23.9883291901949</c:v>
                </c:pt>
                <c:pt idx="38">
                  <c:v>24.5470891568503</c:v>
                </c:pt>
                <c:pt idx="39">
                  <c:v>25.1188643150958</c:v>
                </c:pt>
                <c:pt idx="40">
                  <c:v>25.7039578276886</c:v>
                </c:pt>
                <c:pt idx="41">
                  <c:v>26.3026799189538</c:v>
                </c:pt>
                <c:pt idx="42">
                  <c:v>26.9153480392692</c:v>
                </c:pt>
                <c:pt idx="43">
                  <c:v>27.5422870333817</c:v>
                </c:pt>
                <c:pt idx="44">
                  <c:v>28.1838293126445</c:v>
                </c:pt>
                <c:pt idx="45">
                  <c:v>28.8403150312661</c:v>
                </c:pt>
                <c:pt idx="46">
                  <c:v>29.5120922666639</c:v>
                </c:pt>
                <c:pt idx="47">
                  <c:v>30.1995172040202</c:v>
                </c:pt>
                <c:pt idx="48">
                  <c:v>30.9029543251359</c:v>
                </c:pt>
                <c:pt idx="49">
                  <c:v>31.6227766016838</c:v>
                </c:pt>
                <c:pt idx="50">
                  <c:v>32.3593656929628</c:v>
                </c:pt>
                <c:pt idx="51">
                  <c:v>33.1131121482591</c:v>
                </c:pt>
                <c:pt idx="52">
                  <c:v>33.8844156139203</c:v>
                </c:pt>
                <c:pt idx="53">
                  <c:v>34.6736850452532</c:v>
                </c:pt>
                <c:pt idx="54">
                  <c:v>35.4813389233576</c:v>
                </c:pt>
                <c:pt idx="55">
                  <c:v>36.3078054770101</c:v>
                </c:pt>
                <c:pt idx="56">
                  <c:v>37.1535229097172</c:v>
                </c:pt>
                <c:pt idx="57">
                  <c:v>38.0189396320561</c:v>
                </c:pt>
                <c:pt idx="58">
                  <c:v>38.904514499428</c:v>
                </c:pt>
                <c:pt idx="59">
                  <c:v>39.8107170553497</c:v>
                </c:pt>
                <c:pt idx="60">
                  <c:v>40.7380277804113</c:v>
                </c:pt>
                <c:pt idx="61">
                  <c:v>41.6869383470336</c:v>
                </c:pt>
                <c:pt idx="62">
                  <c:v>42.6579518801593</c:v>
                </c:pt>
                <c:pt idx="63">
                  <c:v>43.6515832240166</c:v>
                </c:pt>
                <c:pt idx="64">
                  <c:v>44.6683592150963</c:v>
                </c:pt>
                <c:pt idx="65">
                  <c:v>45.7088189614875</c:v>
                </c:pt>
                <c:pt idx="66">
                  <c:v>46.7735141287198</c:v>
                </c:pt>
                <c:pt idx="67">
                  <c:v>47.8630092322639</c:v>
                </c:pt>
                <c:pt idx="68">
                  <c:v>48.9778819368446</c:v>
                </c:pt>
                <c:pt idx="69">
                  <c:v>50.1187233627272</c:v>
                </c:pt>
                <c:pt idx="70">
                  <c:v>51.2861383991365</c:v>
                </c:pt>
                <c:pt idx="71">
                  <c:v>52.4807460249773</c:v>
                </c:pt>
                <c:pt idx="72">
                  <c:v>53.7031796370253</c:v>
                </c:pt>
                <c:pt idx="73">
                  <c:v>54.9540873857625</c:v>
                </c:pt>
                <c:pt idx="74">
                  <c:v>56.2341325190349</c:v>
                </c:pt>
                <c:pt idx="75">
                  <c:v>57.5439937337157</c:v>
                </c:pt>
                <c:pt idx="76">
                  <c:v>58.8843655355589</c:v>
                </c:pt>
                <c:pt idx="77">
                  <c:v>60.2559586074358</c:v>
                </c:pt>
                <c:pt idx="78">
                  <c:v>61.6595001861482</c:v>
                </c:pt>
                <c:pt idx="79">
                  <c:v>63.0957344480193</c:v>
                </c:pt>
                <c:pt idx="80">
                  <c:v>64.5654229034656</c:v>
                </c:pt>
                <c:pt idx="81">
                  <c:v>66.0693448007596</c:v>
                </c:pt>
                <c:pt idx="82">
                  <c:v>67.6082975391982</c:v>
                </c:pt>
                <c:pt idx="83">
                  <c:v>69.1830970918936</c:v>
                </c:pt>
                <c:pt idx="84">
                  <c:v>70.7945784384138</c:v>
                </c:pt>
                <c:pt idx="85">
                  <c:v>72.443596007499</c:v>
                </c:pt>
                <c:pt idx="86">
                  <c:v>74.1310241300918</c:v>
                </c:pt>
                <c:pt idx="87">
                  <c:v>75.8577575029184</c:v>
                </c:pt>
                <c:pt idx="88">
                  <c:v>77.6247116628692</c:v>
                </c:pt>
                <c:pt idx="89">
                  <c:v>79.4328234724281</c:v>
                </c:pt>
                <c:pt idx="90">
                  <c:v>81.28305161641</c:v>
                </c:pt>
                <c:pt idx="91">
                  <c:v>83.1763771102671</c:v>
                </c:pt>
                <c:pt idx="92">
                  <c:v>85.1138038202377</c:v>
                </c:pt>
                <c:pt idx="93">
                  <c:v>87.0963589956081</c:v>
                </c:pt>
                <c:pt idx="94">
                  <c:v>89.1250938133745</c:v>
                </c:pt>
                <c:pt idx="95">
                  <c:v>91.201083935591</c:v>
                </c:pt>
                <c:pt idx="96">
                  <c:v>93.3254300796991</c:v>
                </c:pt>
                <c:pt idx="97">
                  <c:v>95.4992586021436</c:v>
                </c:pt>
                <c:pt idx="98">
                  <c:v>97.7237220955811</c:v>
                </c:pt>
                <c:pt idx="99">
                  <c:v>100</c:v>
                </c:pt>
                <c:pt idx="100">
                  <c:v>102.329299228075</c:v>
                </c:pt>
                <c:pt idx="101">
                  <c:v>104.71285480509</c:v>
                </c:pt>
                <c:pt idx="102">
                  <c:v>107.151930523761</c:v>
                </c:pt>
                <c:pt idx="103">
                  <c:v>109.647819614319</c:v>
                </c:pt>
                <c:pt idx="104">
                  <c:v>112.201845430196</c:v>
                </c:pt>
                <c:pt idx="105">
                  <c:v>114.815362149688</c:v>
                </c:pt>
                <c:pt idx="106">
                  <c:v>117.489755493953</c:v>
                </c:pt>
                <c:pt idx="107">
                  <c:v>120.226443461741</c:v>
                </c:pt>
                <c:pt idx="108">
                  <c:v>123.026877081238</c:v>
                </c:pt>
                <c:pt idx="109">
                  <c:v>125.892541179417</c:v>
                </c:pt>
                <c:pt idx="110">
                  <c:v>128.824955169313</c:v>
                </c:pt>
                <c:pt idx="111">
                  <c:v>131.825673855641</c:v>
                </c:pt>
                <c:pt idx="112">
                  <c:v>134.896288259165</c:v>
                </c:pt>
                <c:pt idx="113">
                  <c:v>138.038426460289</c:v>
                </c:pt>
                <c:pt idx="114">
                  <c:v>141.253754462275</c:v>
                </c:pt>
                <c:pt idx="115">
                  <c:v>144.543977074593</c:v>
                </c:pt>
                <c:pt idx="116">
                  <c:v>147.910838816821</c:v>
                </c:pt>
                <c:pt idx="117">
                  <c:v>151.356124843621</c:v>
                </c:pt>
                <c:pt idx="118">
                  <c:v>154.881661891248</c:v>
                </c:pt>
                <c:pt idx="119">
                  <c:v>158.489319246111</c:v>
                </c:pt>
                <c:pt idx="120">
                  <c:v>162.181009735893</c:v>
                </c:pt>
                <c:pt idx="121">
                  <c:v>165.958690743756</c:v>
                </c:pt>
                <c:pt idx="122">
                  <c:v>169.824365246174</c:v>
                </c:pt>
                <c:pt idx="123">
                  <c:v>173.780082874938</c:v>
                </c:pt>
                <c:pt idx="124">
                  <c:v>177.827941003892</c:v>
                </c:pt>
                <c:pt idx="125">
                  <c:v>181.970085860998</c:v>
                </c:pt>
                <c:pt idx="126">
                  <c:v>186.208713666287</c:v>
                </c:pt>
                <c:pt idx="127">
                  <c:v>190.546071796325</c:v>
                </c:pt>
                <c:pt idx="128">
                  <c:v>194.984459975805</c:v>
                </c:pt>
                <c:pt idx="129">
                  <c:v>199.526231496888</c:v>
                </c:pt>
                <c:pt idx="130">
                  <c:v>204.173794466953</c:v>
                </c:pt>
                <c:pt idx="131">
                  <c:v>208.929613085404</c:v>
                </c:pt>
                <c:pt idx="132">
                  <c:v>213.796208950223</c:v>
                </c:pt>
                <c:pt idx="133">
                  <c:v>218.776162394955</c:v>
                </c:pt>
                <c:pt idx="134">
                  <c:v>223.872113856834</c:v>
                </c:pt>
                <c:pt idx="135">
                  <c:v>229.086765276777</c:v>
                </c:pt>
                <c:pt idx="136">
                  <c:v>234.422881531992</c:v>
                </c:pt>
                <c:pt idx="137">
                  <c:v>239.883291901949</c:v>
                </c:pt>
                <c:pt idx="138">
                  <c:v>245.470891568503</c:v>
                </c:pt>
                <c:pt idx="139">
                  <c:v>251.188643150958</c:v>
                </c:pt>
                <c:pt idx="140">
                  <c:v>257.039578276886</c:v>
                </c:pt>
                <c:pt idx="141">
                  <c:v>263.026799189538</c:v>
                </c:pt>
                <c:pt idx="142">
                  <c:v>269.153480392692</c:v>
                </c:pt>
                <c:pt idx="143">
                  <c:v>275.422870333817</c:v>
                </c:pt>
                <c:pt idx="144">
                  <c:v>281.838293126446</c:v>
                </c:pt>
                <c:pt idx="145">
                  <c:v>288.403150312661</c:v>
                </c:pt>
                <c:pt idx="146">
                  <c:v>295.120922666638</c:v>
                </c:pt>
                <c:pt idx="147">
                  <c:v>301.995172040202</c:v>
                </c:pt>
                <c:pt idx="148">
                  <c:v>309.029543251359</c:v>
                </c:pt>
                <c:pt idx="149">
                  <c:v>316.227766016838</c:v>
                </c:pt>
                <c:pt idx="150">
                  <c:v>323.593656929628</c:v>
                </c:pt>
                <c:pt idx="151">
                  <c:v>331.131121482591</c:v>
                </c:pt>
                <c:pt idx="152">
                  <c:v>338.844156139203</c:v>
                </c:pt>
                <c:pt idx="153">
                  <c:v>346.736850452532</c:v>
                </c:pt>
                <c:pt idx="154">
                  <c:v>354.813389233575</c:v>
                </c:pt>
                <c:pt idx="155">
                  <c:v>363.078054770101</c:v>
                </c:pt>
                <c:pt idx="156">
                  <c:v>371.535229097172</c:v>
                </c:pt>
                <c:pt idx="157">
                  <c:v>380.189396320561</c:v>
                </c:pt>
                <c:pt idx="158">
                  <c:v>389.04514499428</c:v>
                </c:pt>
                <c:pt idx="159">
                  <c:v>398.107170553497</c:v>
                </c:pt>
                <c:pt idx="160">
                  <c:v>407.380277804113</c:v>
                </c:pt>
                <c:pt idx="161">
                  <c:v>416.869383470336</c:v>
                </c:pt>
                <c:pt idx="162">
                  <c:v>426.579518801593</c:v>
                </c:pt>
                <c:pt idx="163">
                  <c:v>436.515832240166</c:v>
                </c:pt>
                <c:pt idx="164">
                  <c:v>446.683592150963</c:v>
                </c:pt>
                <c:pt idx="165">
                  <c:v>457.088189614875</c:v>
                </c:pt>
                <c:pt idx="166">
                  <c:v>467.735141287198</c:v>
                </c:pt>
                <c:pt idx="167">
                  <c:v>478.630092322639</c:v>
                </c:pt>
                <c:pt idx="168">
                  <c:v>489.778819368446</c:v>
                </c:pt>
                <c:pt idx="169">
                  <c:v>501.187233627272</c:v>
                </c:pt>
                <c:pt idx="170">
                  <c:v>512.861383991365</c:v>
                </c:pt>
                <c:pt idx="171">
                  <c:v>524.807460249772</c:v>
                </c:pt>
                <c:pt idx="172">
                  <c:v>537.031796370253</c:v>
                </c:pt>
                <c:pt idx="173">
                  <c:v>549.540873857625</c:v>
                </c:pt>
                <c:pt idx="174">
                  <c:v>562.341325190349</c:v>
                </c:pt>
                <c:pt idx="175">
                  <c:v>575.439937337157</c:v>
                </c:pt>
                <c:pt idx="176">
                  <c:v>588.843655355589</c:v>
                </c:pt>
                <c:pt idx="177">
                  <c:v>602.559586074358</c:v>
                </c:pt>
                <c:pt idx="178">
                  <c:v>616.595001861482</c:v>
                </c:pt>
                <c:pt idx="179">
                  <c:v>630.957344480193</c:v>
                </c:pt>
                <c:pt idx="180">
                  <c:v>645.654229034656</c:v>
                </c:pt>
                <c:pt idx="181">
                  <c:v>660.693448007596</c:v>
                </c:pt>
                <c:pt idx="182">
                  <c:v>676.082975391982</c:v>
                </c:pt>
                <c:pt idx="183">
                  <c:v>691.830970918936</c:v>
                </c:pt>
                <c:pt idx="184">
                  <c:v>707.945784384138</c:v>
                </c:pt>
                <c:pt idx="185">
                  <c:v>724.43596007499</c:v>
                </c:pt>
                <c:pt idx="186">
                  <c:v>741.310241300918</c:v>
                </c:pt>
                <c:pt idx="187">
                  <c:v>758.577575029184</c:v>
                </c:pt>
                <c:pt idx="188">
                  <c:v>776.247116628692</c:v>
                </c:pt>
                <c:pt idx="189">
                  <c:v>794.328234724281</c:v>
                </c:pt>
                <c:pt idx="190">
                  <c:v>812.8305161641</c:v>
                </c:pt>
                <c:pt idx="191">
                  <c:v>831.763771102671</c:v>
                </c:pt>
                <c:pt idx="192">
                  <c:v>851.138038202377</c:v>
                </c:pt>
                <c:pt idx="193">
                  <c:v>870.963589956081</c:v>
                </c:pt>
                <c:pt idx="194">
                  <c:v>891.250938133746</c:v>
                </c:pt>
                <c:pt idx="195">
                  <c:v>912.01083935591</c:v>
                </c:pt>
                <c:pt idx="196">
                  <c:v>933.254300796991</c:v>
                </c:pt>
                <c:pt idx="197">
                  <c:v>954.992586021436</c:v>
                </c:pt>
                <c:pt idx="198">
                  <c:v>977.237220955811</c:v>
                </c:pt>
                <c:pt idx="199">
                  <c:v>1000</c:v>
                </c:pt>
                <c:pt idx="200">
                  <c:v>1023.29299228075</c:v>
                </c:pt>
                <c:pt idx="201">
                  <c:v>1047.1285480509</c:v>
                </c:pt>
                <c:pt idx="202">
                  <c:v>1071.51930523761</c:v>
                </c:pt>
                <c:pt idx="203">
                  <c:v>1096.47819614319</c:v>
                </c:pt>
                <c:pt idx="204">
                  <c:v>1122.01845430196</c:v>
                </c:pt>
                <c:pt idx="205">
                  <c:v>1148.15362149688</c:v>
                </c:pt>
                <c:pt idx="206">
                  <c:v>1174.89755493953</c:v>
                </c:pt>
                <c:pt idx="207">
                  <c:v>1202.26443461741</c:v>
                </c:pt>
                <c:pt idx="208">
                  <c:v>1230.26877081238</c:v>
                </c:pt>
                <c:pt idx="209">
                  <c:v>1258.92541179417</c:v>
                </c:pt>
                <c:pt idx="210">
                  <c:v>1288.24955169313</c:v>
                </c:pt>
                <c:pt idx="211">
                  <c:v>1318.25673855641</c:v>
                </c:pt>
                <c:pt idx="212">
                  <c:v>1348.96288259165</c:v>
                </c:pt>
                <c:pt idx="213">
                  <c:v>1380.38426460289</c:v>
                </c:pt>
                <c:pt idx="214">
                  <c:v>1412.53754462275</c:v>
                </c:pt>
                <c:pt idx="215">
                  <c:v>1445.43977074593</c:v>
                </c:pt>
                <c:pt idx="216">
                  <c:v>1479.10838816821</c:v>
                </c:pt>
                <c:pt idx="217">
                  <c:v>1513.56124843621</c:v>
                </c:pt>
                <c:pt idx="218">
                  <c:v>1548.81661891248</c:v>
                </c:pt>
                <c:pt idx="219">
                  <c:v>1584.89319246111</c:v>
                </c:pt>
                <c:pt idx="220">
                  <c:v>1621.81009735893</c:v>
                </c:pt>
                <c:pt idx="221">
                  <c:v>1659.58690743756</c:v>
                </c:pt>
                <c:pt idx="222">
                  <c:v>1698.24365246174</c:v>
                </c:pt>
                <c:pt idx="223">
                  <c:v>1737.80082874938</c:v>
                </c:pt>
                <c:pt idx="224">
                  <c:v>1778.27941003892</c:v>
                </c:pt>
                <c:pt idx="225">
                  <c:v>1819.70085860998</c:v>
                </c:pt>
                <c:pt idx="226">
                  <c:v>1862.08713666287</c:v>
                </c:pt>
                <c:pt idx="227">
                  <c:v>1905.46071796325</c:v>
                </c:pt>
                <c:pt idx="228">
                  <c:v>1949.84459975805</c:v>
                </c:pt>
                <c:pt idx="229">
                  <c:v>1995.26231496888</c:v>
                </c:pt>
                <c:pt idx="230">
                  <c:v>2041.73794466953</c:v>
                </c:pt>
                <c:pt idx="231">
                  <c:v>2089.29613085404</c:v>
                </c:pt>
                <c:pt idx="232">
                  <c:v>2137.96208950223</c:v>
                </c:pt>
                <c:pt idx="233">
                  <c:v>2187.76162394955</c:v>
                </c:pt>
                <c:pt idx="234">
                  <c:v>2238.72113856834</c:v>
                </c:pt>
                <c:pt idx="235">
                  <c:v>2290.86765276777</c:v>
                </c:pt>
                <c:pt idx="236">
                  <c:v>2344.22881531992</c:v>
                </c:pt>
                <c:pt idx="237">
                  <c:v>2398.83291901949</c:v>
                </c:pt>
                <c:pt idx="238">
                  <c:v>2454.70891568503</c:v>
                </c:pt>
                <c:pt idx="239">
                  <c:v>2511.88643150958</c:v>
                </c:pt>
                <c:pt idx="240">
                  <c:v>2570.39578276886</c:v>
                </c:pt>
                <c:pt idx="241">
                  <c:v>2630.26799189538</c:v>
                </c:pt>
                <c:pt idx="242">
                  <c:v>2691.53480392692</c:v>
                </c:pt>
                <c:pt idx="243">
                  <c:v>2754.22870333817</c:v>
                </c:pt>
                <c:pt idx="244">
                  <c:v>2818.38293126446</c:v>
                </c:pt>
                <c:pt idx="245">
                  <c:v>2884.03150312661</c:v>
                </c:pt>
                <c:pt idx="246">
                  <c:v>2951.20922666638</c:v>
                </c:pt>
                <c:pt idx="247">
                  <c:v>3019.95172040202</c:v>
                </c:pt>
                <c:pt idx="248">
                  <c:v>3090.29543251359</c:v>
                </c:pt>
                <c:pt idx="249">
                  <c:v>3162.27766016838</c:v>
                </c:pt>
                <c:pt idx="250">
                  <c:v>3235.93656929628</c:v>
                </c:pt>
                <c:pt idx="251">
                  <c:v>3311.31121482591</c:v>
                </c:pt>
                <c:pt idx="252">
                  <c:v>3388.44156139203</c:v>
                </c:pt>
                <c:pt idx="253">
                  <c:v>3467.36850452532</c:v>
                </c:pt>
                <c:pt idx="254">
                  <c:v>3548.13389233575</c:v>
                </c:pt>
                <c:pt idx="255">
                  <c:v>3630.78054770101</c:v>
                </c:pt>
                <c:pt idx="256">
                  <c:v>3715.35229097172</c:v>
                </c:pt>
                <c:pt idx="257">
                  <c:v>3801.89396320561</c:v>
                </c:pt>
                <c:pt idx="258">
                  <c:v>3890.4514499428</c:v>
                </c:pt>
                <c:pt idx="259">
                  <c:v>3981.07170553497</c:v>
                </c:pt>
                <c:pt idx="260">
                  <c:v>4073.80277804113</c:v>
                </c:pt>
                <c:pt idx="261">
                  <c:v>4168.69383470336</c:v>
                </c:pt>
                <c:pt idx="262">
                  <c:v>4265.79518801593</c:v>
                </c:pt>
                <c:pt idx="263">
                  <c:v>4365.15832240166</c:v>
                </c:pt>
                <c:pt idx="264">
                  <c:v>4466.83592150963</c:v>
                </c:pt>
                <c:pt idx="265">
                  <c:v>4570.88189614875</c:v>
                </c:pt>
                <c:pt idx="266">
                  <c:v>4677.35141287198</c:v>
                </c:pt>
                <c:pt idx="267">
                  <c:v>4786.30092322639</c:v>
                </c:pt>
                <c:pt idx="268">
                  <c:v>4897.78819368446</c:v>
                </c:pt>
                <c:pt idx="269">
                  <c:v>5011.87233627273</c:v>
                </c:pt>
                <c:pt idx="270">
                  <c:v>5128.61383991365</c:v>
                </c:pt>
                <c:pt idx="271">
                  <c:v>5248.07460249772</c:v>
                </c:pt>
                <c:pt idx="272">
                  <c:v>5370.31796370253</c:v>
                </c:pt>
                <c:pt idx="273">
                  <c:v>5495.40873857625</c:v>
                </c:pt>
                <c:pt idx="274">
                  <c:v>5623.41325190349</c:v>
                </c:pt>
                <c:pt idx="275">
                  <c:v>5754.39937337157</c:v>
                </c:pt>
                <c:pt idx="276">
                  <c:v>5888.43655355589</c:v>
                </c:pt>
                <c:pt idx="277">
                  <c:v>6025.59586074358</c:v>
                </c:pt>
                <c:pt idx="278">
                  <c:v>6165.95001861482</c:v>
                </c:pt>
                <c:pt idx="279">
                  <c:v>6309.57344480193</c:v>
                </c:pt>
                <c:pt idx="280">
                  <c:v>6456.54229034656</c:v>
                </c:pt>
                <c:pt idx="281">
                  <c:v>6606.93448007596</c:v>
                </c:pt>
                <c:pt idx="282">
                  <c:v>6760.82975391982</c:v>
                </c:pt>
                <c:pt idx="283">
                  <c:v>6918.30970918936</c:v>
                </c:pt>
                <c:pt idx="284">
                  <c:v>7079.45784384138</c:v>
                </c:pt>
                <c:pt idx="285">
                  <c:v>7244.3596007499</c:v>
                </c:pt>
                <c:pt idx="286">
                  <c:v>7413.10241300918</c:v>
                </c:pt>
                <c:pt idx="287">
                  <c:v>7585.77575029184</c:v>
                </c:pt>
                <c:pt idx="288">
                  <c:v>7762.47116628692</c:v>
                </c:pt>
                <c:pt idx="289">
                  <c:v>7943.28234724281</c:v>
                </c:pt>
                <c:pt idx="290">
                  <c:v>8128.305161641</c:v>
                </c:pt>
                <c:pt idx="291">
                  <c:v>8317.63771102671</c:v>
                </c:pt>
                <c:pt idx="292">
                  <c:v>8511.38038202377</c:v>
                </c:pt>
                <c:pt idx="293">
                  <c:v>8709.63589956081</c:v>
                </c:pt>
                <c:pt idx="294">
                  <c:v>8912.50938133746</c:v>
                </c:pt>
                <c:pt idx="295">
                  <c:v>9120.1083935591</c:v>
                </c:pt>
                <c:pt idx="296">
                  <c:v>9332.54300796991</c:v>
                </c:pt>
                <c:pt idx="297">
                  <c:v>9549.92586021436</c:v>
                </c:pt>
                <c:pt idx="298">
                  <c:v>9772.37220955811</c:v>
                </c:pt>
                <c:pt idx="299">
                  <c:v>10000</c:v>
                </c:pt>
                <c:pt idx="300">
                  <c:v>10232.9299228075</c:v>
                </c:pt>
                <c:pt idx="301">
                  <c:v>10471.285480509</c:v>
                </c:pt>
                <c:pt idx="302">
                  <c:v>10715.1930523761</c:v>
                </c:pt>
                <c:pt idx="303">
                  <c:v>10964.7819614319</c:v>
                </c:pt>
                <c:pt idx="304">
                  <c:v>11220.1845430196</c:v>
                </c:pt>
                <c:pt idx="305">
                  <c:v>11481.5362149688</c:v>
                </c:pt>
                <c:pt idx="306">
                  <c:v>11748.9755493953</c:v>
                </c:pt>
                <c:pt idx="307">
                  <c:v>12022.6443461741</c:v>
                </c:pt>
                <c:pt idx="308">
                  <c:v>12302.6877081238</c:v>
                </c:pt>
                <c:pt idx="309">
                  <c:v>12589.2541179417</c:v>
                </c:pt>
                <c:pt idx="310">
                  <c:v>12882.4955169313</c:v>
                </c:pt>
                <c:pt idx="311">
                  <c:v>13182.5673855641</c:v>
                </c:pt>
                <c:pt idx="312">
                  <c:v>13489.6288259165</c:v>
                </c:pt>
                <c:pt idx="313">
                  <c:v>13803.8426460288</c:v>
                </c:pt>
                <c:pt idx="314">
                  <c:v>14125.3754462276</c:v>
                </c:pt>
                <c:pt idx="315">
                  <c:v>14454.3977074593</c:v>
                </c:pt>
                <c:pt idx="316">
                  <c:v>14791.0838816821</c:v>
                </c:pt>
                <c:pt idx="317">
                  <c:v>15135.6124843621</c:v>
                </c:pt>
                <c:pt idx="318">
                  <c:v>15488.1661891248</c:v>
                </c:pt>
                <c:pt idx="319">
                  <c:v>15848.9319246111</c:v>
                </c:pt>
                <c:pt idx="320">
                  <c:v>16218.1009735893</c:v>
                </c:pt>
                <c:pt idx="321">
                  <c:v>16595.8690743756</c:v>
                </c:pt>
                <c:pt idx="322">
                  <c:v>16982.4365246175</c:v>
                </c:pt>
                <c:pt idx="323">
                  <c:v>17378.0082874938</c:v>
                </c:pt>
                <c:pt idx="324">
                  <c:v>17782.7941003892</c:v>
                </c:pt>
                <c:pt idx="325">
                  <c:v>18197.0085860998</c:v>
                </c:pt>
                <c:pt idx="326">
                  <c:v>18620.8713666287</c:v>
                </c:pt>
                <c:pt idx="327">
                  <c:v>19054.6071796325</c:v>
                </c:pt>
                <c:pt idx="328">
                  <c:v>19498.4459975805</c:v>
                </c:pt>
                <c:pt idx="329">
                  <c:v>19952.6231496888</c:v>
                </c:pt>
                <c:pt idx="330">
                  <c:v>20417.3794466953</c:v>
                </c:pt>
                <c:pt idx="331">
                  <c:v>20892.9613085404</c:v>
                </c:pt>
                <c:pt idx="332">
                  <c:v>21379.6208950223</c:v>
                </c:pt>
                <c:pt idx="333">
                  <c:v>21877.6162394955</c:v>
                </c:pt>
                <c:pt idx="334">
                  <c:v>22387.2113856834</c:v>
                </c:pt>
                <c:pt idx="335">
                  <c:v>22908.6765276777</c:v>
                </c:pt>
                <c:pt idx="336">
                  <c:v>23442.2881531992</c:v>
                </c:pt>
                <c:pt idx="337">
                  <c:v>23988.3291901949</c:v>
                </c:pt>
                <c:pt idx="338">
                  <c:v>24547.0891568503</c:v>
                </c:pt>
                <c:pt idx="339">
                  <c:v>25118.8643150958</c:v>
                </c:pt>
                <c:pt idx="340">
                  <c:v>25703.9578276886</c:v>
                </c:pt>
                <c:pt idx="341">
                  <c:v>26302.6799189538</c:v>
                </c:pt>
                <c:pt idx="342">
                  <c:v>26915.3480392691</c:v>
                </c:pt>
                <c:pt idx="343">
                  <c:v>27542.2870333817</c:v>
                </c:pt>
                <c:pt idx="344">
                  <c:v>28183.8293126446</c:v>
                </c:pt>
                <c:pt idx="345">
                  <c:v>28840.3150312661</c:v>
                </c:pt>
                <c:pt idx="346">
                  <c:v>29512.0922666638</c:v>
                </c:pt>
                <c:pt idx="347">
                  <c:v>30199.5172040202</c:v>
                </c:pt>
                <c:pt idx="348">
                  <c:v>30902.9543251359</c:v>
                </c:pt>
                <c:pt idx="349">
                  <c:v>31622.7766016838</c:v>
                </c:pt>
                <c:pt idx="350">
                  <c:v>32359.3656929628</c:v>
                </c:pt>
                <c:pt idx="351">
                  <c:v>33113.1121482591</c:v>
                </c:pt>
                <c:pt idx="352">
                  <c:v>33884.4156139203</c:v>
                </c:pt>
                <c:pt idx="353">
                  <c:v>34673.6850452532</c:v>
                </c:pt>
                <c:pt idx="354">
                  <c:v>35481.3389233575</c:v>
                </c:pt>
                <c:pt idx="355">
                  <c:v>36307.8054770102</c:v>
                </c:pt>
                <c:pt idx="356">
                  <c:v>37153.5229097173</c:v>
                </c:pt>
                <c:pt idx="357">
                  <c:v>38018.9396320561</c:v>
                </c:pt>
                <c:pt idx="358">
                  <c:v>38904.5144994281</c:v>
                </c:pt>
                <c:pt idx="359">
                  <c:v>39810.7170553497</c:v>
                </c:pt>
                <c:pt idx="360">
                  <c:v>40738.0277804113</c:v>
                </c:pt>
                <c:pt idx="361">
                  <c:v>41686.9383470336</c:v>
                </c:pt>
                <c:pt idx="362">
                  <c:v>42657.9518801593</c:v>
                </c:pt>
                <c:pt idx="363">
                  <c:v>43651.5832240166</c:v>
                </c:pt>
                <c:pt idx="364">
                  <c:v>44668.3592150964</c:v>
                </c:pt>
                <c:pt idx="365">
                  <c:v>45708.8189614875</c:v>
                </c:pt>
                <c:pt idx="366">
                  <c:v>46773.5141287198</c:v>
                </c:pt>
                <c:pt idx="367">
                  <c:v>47863.0092322638</c:v>
                </c:pt>
                <c:pt idx="368">
                  <c:v>48977.8819368446</c:v>
                </c:pt>
                <c:pt idx="369">
                  <c:v>50118.7233627273</c:v>
                </c:pt>
                <c:pt idx="370">
                  <c:v>51286.1383991365</c:v>
                </c:pt>
                <c:pt idx="371">
                  <c:v>52480.7460249772</c:v>
                </c:pt>
                <c:pt idx="372">
                  <c:v>53703.1796370253</c:v>
                </c:pt>
                <c:pt idx="373">
                  <c:v>54954.0873857625</c:v>
                </c:pt>
                <c:pt idx="374">
                  <c:v>56234.1325190349</c:v>
                </c:pt>
                <c:pt idx="375">
                  <c:v>57543.9937337157</c:v>
                </c:pt>
                <c:pt idx="376">
                  <c:v>58884.3655355588</c:v>
                </c:pt>
                <c:pt idx="377">
                  <c:v>60255.9586074358</c:v>
                </c:pt>
                <c:pt idx="378">
                  <c:v>61659.5001861482</c:v>
                </c:pt>
                <c:pt idx="379">
                  <c:v>63095.7344480193</c:v>
                </c:pt>
                <c:pt idx="380">
                  <c:v>64565.4229034656</c:v>
                </c:pt>
                <c:pt idx="381">
                  <c:v>66069.3448007597</c:v>
                </c:pt>
                <c:pt idx="382">
                  <c:v>67608.2975391982</c:v>
                </c:pt>
                <c:pt idx="383">
                  <c:v>69183.0970918936</c:v>
                </c:pt>
                <c:pt idx="384">
                  <c:v>70794.5784384137</c:v>
                </c:pt>
                <c:pt idx="385">
                  <c:v>72443.5960074991</c:v>
                </c:pt>
                <c:pt idx="386">
                  <c:v>74131.0241300918</c:v>
                </c:pt>
                <c:pt idx="387">
                  <c:v>75857.7575029184</c:v>
                </c:pt>
                <c:pt idx="388">
                  <c:v>77624.7116628691</c:v>
                </c:pt>
                <c:pt idx="389">
                  <c:v>79432.8234724282</c:v>
                </c:pt>
                <c:pt idx="390">
                  <c:v>81283.05161641</c:v>
                </c:pt>
                <c:pt idx="391">
                  <c:v>83176.3771102671</c:v>
                </c:pt>
                <c:pt idx="392">
                  <c:v>85113.8038202376</c:v>
                </c:pt>
                <c:pt idx="393">
                  <c:v>87096.358995608</c:v>
                </c:pt>
                <c:pt idx="394">
                  <c:v>89125.0938133746</c:v>
                </c:pt>
                <c:pt idx="395">
                  <c:v>91201.083935591</c:v>
                </c:pt>
                <c:pt idx="396">
                  <c:v>93325.4300796991</c:v>
                </c:pt>
                <c:pt idx="397">
                  <c:v>95499.2586021437</c:v>
                </c:pt>
                <c:pt idx="398">
                  <c:v>97723.7220955811</c:v>
                </c:pt>
                <c:pt idx="399">
                  <c:v>100000</c:v>
                </c:pt>
                <c:pt idx="400">
                  <c:v>102329.299228075</c:v>
                </c:pt>
                <c:pt idx="401">
                  <c:v>104712.85480509</c:v>
                </c:pt>
                <c:pt idx="402">
                  <c:v>107151.930523761</c:v>
                </c:pt>
                <c:pt idx="403">
                  <c:v>109647.819614319</c:v>
                </c:pt>
                <c:pt idx="404">
                  <c:v>112201.845430196</c:v>
                </c:pt>
                <c:pt idx="405">
                  <c:v>114815.362149688</c:v>
                </c:pt>
                <c:pt idx="406">
                  <c:v>117489.755493953</c:v>
                </c:pt>
                <c:pt idx="407">
                  <c:v>120226.443461741</c:v>
                </c:pt>
                <c:pt idx="408">
                  <c:v>123026.877081238</c:v>
                </c:pt>
                <c:pt idx="409">
                  <c:v>125892.541179417</c:v>
                </c:pt>
                <c:pt idx="410">
                  <c:v>128824.955169313</c:v>
                </c:pt>
                <c:pt idx="411">
                  <c:v>131825.673855641</c:v>
                </c:pt>
                <c:pt idx="412">
                  <c:v>134896.288259165</c:v>
                </c:pt>
                <c:pt idx="413">
                  <c:v>138038.426460288</c:v>
                </c:pt>
                <c:pt idx="414">
                  <c:v>141253.754462276</c:v>
                </c:pt>
                <c:pt idx="415">
                  <c:v>144543.977074593</c:v>
                </c:pt>
                <c:pt idx="416">
                  <c:v>147910.838816821</c:v>
                </c:pt>
                <c:pt idx="417">
                  <c:v>151356.124843621</c:v>
                </c:pt>
                <c:pt idx="418">
                  <c:v>154881.661891248</c:v>
                </c:pt>
                <c:pt idx="419">
                  <c:v>158489.319246111</c:v>
                </c:pt>
                <c:pt idx="420">
                  <c:v>162181.009735893</c:v>
                </c:pt>
                <c:pt idx="421">
                  <c:v>165958.690743756</c:v>
                </c:pt>
                <c:pt idx="422">
                  <c:v>169824.365246175</c:v>
                </c:pt>
                <c:pt idx="423">
                  <c:v>173780.082874938</c:v>
                </c:pt>
                <c:pt idx="424">
                  <c:v>177827.941003892</c:v>
                </c:pt>
                <c:pt idx="425">
                  <c:v>181970.085860998</c:v>
                </c:pt>
                <c:pt idx="426">
                  <c:v>186208.713666287</c:v>
                </c:pt>
                <c:pt idx="427">
                  <c:v>190546.071796325</c:v>
                </c:pt>
                <c:pt idx="428">
                  <c:v>194984.459975805</c:v>
                </c:pt>
                <c:pt idx="429">
                  <c:v>199526.231496888</c:v>
                </c:pt>
                <c:pt idx="430">
                  <c:v>204173.794466953</c:v>
                </c:pt>
                <c:pt idx="431">
                  <c:v>208929.613085404</c:v>
                </c:pt>
                <c:pt idx="432">
                  <c:v>213796.208950223</c:v>
                </c:pt>
                <c:pt idx="433">
                  <c:v>218776.162394955</c:v>
                </c:pt>
                <c:pt idx="434">
                  <c:v>223872.113856834</c:v>
                </c:pt>
                <c:pt idx="435">
                  <c:v>229086.765276777</c:v>
                </c:pt>
                <c:pt idx="436">
                  <c:v>234422.881531992</c:v>
                </c:pt>
                <c:pt idx="437">
                  <c:v>239883.291901949</c:v>
                </c:pt>
                <c:pt idx="438">
                  <c:v>245470.891568503</c:v>
                </c:pt>
                <c:pt idx="439">
                  <c:v>251188.643150958</c:v>
                </c:pt>
                <c:pt idx="440">
                  <c:v>257039.578276886</c:v>
                </c:pt>
                <c:pt idx="441">
                  <c:v>263026.799189538</c:v>
                </c:pt>
                <c:pt idx="442">
                  <c:v>269153.480392691</c:v>
                </c:pt>
                <c:pt idx="443">
                  <c:v>275422.870333817</c:v>
                </c:pt>
                <c:pt idx="444">
                  <c:v>281838.293126446</c:v>
                </c:pt>
                <c:pt idx="445">
                  <c:v>288403.150312661</c:v>
                </c:pt>
                <c:pt idx="446">
                  <c:v>295120.922666638</c:v>
                </c:pt>
                <c:pt idx="447">
                  <c:v>301995.172040202</c:v>
                </c:pt>
                <c:pt idx="448">
                  <c:v>309029.543251359</c:v>
                </c:pt>
                <c:pt idx="449">
                  <c:v>316227.766016838</c:v>
                </c:pt>
                <c:pt idx="450">
                  <c:v>323593.656929628</c:v>
                </c:pt>
                <c:pt idx="451">
                  <c:v>331131.121482591</c:v>
                </c:pt>
                <c:pt idx="452">
                  <c:v>338844.156139203</c:v>
                </c:pt>
                <c:pt idx="453">
                  <c:v>346736.850452532</c:v>
                </c:pt>
                <c:pt idx="454">
                  <c:v>354813.389233575</c:v>
                </c:pt>
                <c:pt idx="455">
                  <c:v>363078.054770102</c:v>
                </c:pt>
                <c:pt idx="456">
                  <c:v>371535.229097173</c:v>
                </c:pt>
                <c:pt idx="457">
                  <c:v>380189.396320561</c:v>
                </c:pt>
                <c:pt idx="458">
                  <c:v>389045.144994281</c:v>
                </c:pt>
                <c:pt idx="459">
                  <c:v>398107.170553497</c:v>
                </c:pt>
                <c:pt idx="460">
                  <c:v>407380.277804113</c:v>
                </c:pt>
                <c:pt idx="461">
                  <c:v>416869.383470336</c:v>
                </c:pt>
                <c:pt idx="462">
                  <c:v>426579.518801593</c:v>
                </c:pt>
                <c:pt idx="463">
                  <c:v>436515.832240166</c:v>
                </c:pt>
                <c:pt idx="464">
                  <c:v>446683.592150964</c:v>
                </c:pt>
                <c:pt idx="465">
                  <c:v>457088.189614875</c:v>
                </c:pt>
                <c:pt idx="466">
                  <c:v>467735.141287198</c:v>
                </c:pt>
                <c:pt idx="467">
                  <c:v>478630.092322638</c:v>
                </c:pt>
                <c:pt idx="468">
                  <c:v>489778.819368446</c:v>
                </c:pt>
                <c:pt idx="469">
                  <c:v>501187.233627273</c:v>
                </c:pt>
                <c:pt idx="470">
                  <c:v>512861.383991365</c:v>
                </c:pt>
                <c:pt idx="471">
                  <c:v>524807.460249772</c:v>
                </c:pt>
                <c:pt idx="472">
                  <c:v>537031.796370253</c:v>
                </c:pt>
                <c:pt idx="473">
                  <c:v>549540.873857625</c:v>
                </c:pt>
                <c:pt idx="474">
                  <c:v>562341.325190349</c:v>
                </c:pt>
                <c:pt idx="475">
                  <c:v>575439.937337157</c:v>
                </c:pt>
                <c:pt idx="476">
                  <c:v>588843.655355588</c:v>
                </c:pt>
                <c:pt idx="477">
                  <c:v>602559.586074358</c:v>
                </c:pt>
                <c:pt idx="478">
                  <c:v>616595.001861482</c:v>
                </c:pt>
                <c:pt idx="479">
                  <c:v>630957.344480193</c:v>
                </c:pt>
                <c:pt idx="480">
                  <c:v>645654.229034656</c:v>
                </c:pt>
                <c:pt idx="481">
                  <c:v>660693.448007597</c:v>
                </c:pt>
                <c:pt idx="482">
                  <c:v>676082.975391982</c:v>
                </c:pt>
                <c:pt idx="483">
                  <c:v>691830.970918936</c:v>
                </c:pt>
                <c:pt idx="484">
                  <c:v>707945.784384137</c:v>
                </c:pt>
                <c:pt idx="485">
                  <c:v>724435.960074991</c:v>
                </c:pt>
                <c:pt idx="486">
                  <c:v>741310.241300918</c:v>
                </c:pt>
                <c:pt idx="487">
                  <c:v>758577.575029184</c:v>
                </c:pt>
                <c:pt idx="488">
                  <c:v>776247.116628691</c:v>
                </c:pt>
                <c:pt idx="489">
                  <c:v>794328.234724282</c:v>
                </c:pt>
                <c:pt idx="490">
                  <c:v>812830.5161641</c:v>
                </c:pt>
                <c:pt idx="491">
                  <c:v>831763.771102671</c:v>
                </c:pt>
                <c:pt idx="492">
                  <c:v>851138.038202376</c:v>
                </c:pt>
                <c:pt idx="493">
                  <c:v>870963.58995608</c:v>
                </c:pt>
                <c:pt idx="494">
                  <c:v>891250.938133746</c:v>
                </c:pt>
                <c:pt idx="495">
                  <c:v>912010.83935591</c:v>
                </c:pt>
                <c:pt idx="496">
                  <c:v>933254.300796991</c:v>
                </c:pt>
                <c:pt idx="497">
                  <c:v>954992.586021437</c:v>
                </c:pt>
                <c:pt idx="498">
                  <c:v>977237.220955811</c:v>
                </c:pt>
                <c:pt idx="499">
                  <c:v>1000000</c:v>
                </c:pt>
                <c:pt idx="500">
                  <c:v>1023292.99228076</c:v>
                </c:pt>
                <c:pt idx="501">
                  <c:v>1047128.5480509</c:v>
                </c:pt>
                <c:pt idx="502">
                  <c:v>1071519.30523761</c:v>
                </c:pt>
                <c:pt idx="503">
                  <c:v>1096478.19614319</c:v>
                </c:pt>
                <c:pt idx="504">
                  <c:v>1122018.45430196</c:v>
                </c:pt>
                <c:pt idx="505">
                  <c:v>1148153.62149688</c:v>
                </c:pt>
                <c:pt idx="506">
                  <c:v>1174897.55493953</c:v>
                </c:pt>
                <c:pt idx="507">
                  <c:v>1202264.43461741</c:v>
                </c:pt>
                <c:pt idx="508">
                  <c:v>1230268.77081238</c:v>
                </c:pt>
                <c:pt idx="509">
                  <c:v>1258925.41179417</c:v>
                </c:pt>
                <c:pt idx="510">
                  <c:v>1288249.55169314</c:v>
                </c:pt>
                <c:pt idx="511">
                  <c:v>1318256.73855641</c:v>
                </c:pt>
                <c:pt idx="512">
                  <c:v>1348962.88259165</c:v>
                </c:pt>
                <c:pt idx="513">
                  <c:v>1380384.26460288</c:v>
                </c:pt>
                <c:pt idx="514">
                  <c:v>1412537.54462276</c:v>
                </c:pt>
                <c:pt idx="515">
                  <c:v>1445439.77074593</c:v>
                </c:pt>
                <c:pt idx="516">
                  <c:v>1479108.38816821</c:v>
                </c:pt>
                <c:pt idx="517">
                  <c:v>1513561.24843621</c:v>
                </c:pt>
                <c:pt idx="518">
                  <c:v>1548816.61891248</c:v>
                </c:pt>
                <c:pt idx="519">
                  <c:v>1584893.19246111</c:v>
                </c:pt>
                <c:pt idx="520">
                  <c:v>1621810.09735893</c:v>
                </c:pt>
                <c:pt idx="521">
                  <c:v>1659586.90743756</c:v>
                </c:pt>
                <c:pt idx="522">
                  <c:v>1698243.65246175</c:v>
                </c:pt>
                <c:pt idx="523">
                  <c:v>1737800.82874938</c:v>
                </c:pt>
                <c:pt idx="524">
                  <c:v>1778279.41003892</c:v>
                </c:pt>
                <c:pt idx="525">
                  <c:v>1819700.85860998</c:v>
                </c:pt>
                <c:pt idx="526">
                  <c:v>1862087.13666287</c:v>
                </c:pt>
                <c:pt idx="527">
                  <c:v>1905460.71796325</c:v>
                </c:pt>
                <c:pt idx="528">
                  <c:v>1949844.59975805</c:v>
                </c:pt>
                <c:pt idx="529">
                  <c:v>1995262.31496888</c:v>
                </c:pt>
                <c:pt idx="530">
                  <c:v>2041737.94466953</c:v>
                </c:pt>
                <c:pt idx="531">
                  <c:v>2089296.13085404</c:v>
                </c:pt>
                <c:pt idx="532">
                  <c:v>2137962.08950223</c:v>
                </c:pt>
                <c:pt idx="533">
                  <c:v>2187761.62394955</c:v>
                </c:pt>
                <c:pt idx="534">
                  <c:v>2238721.13856834</c:v>
                </c:pt>
                <c:pt idx="535">
                  <c:v>2290867.65276777</c:v>
                </c:pt>
                <c:pt idx="536">
                  <c:v>2344228.81531992</c:v>
                </c:pt>
                <c:pt idx="537">
                  <c:v>2398832.91901949</c:v>
                </c:pt>
                <c:pt idx="538">
                  <c:v>2454708.91568503</c:v>
                </c:pt>
                <c:pt idx="539">
                  <c:v>2511886.43150958</c:v>
                </c:pt>
                <c:pt idx="540">
                  <c:v>2570395.78276886</c:v>
                </c:pt>
                <c:pt idx="541">
                  <c:v>2630267.99189538</c:v>
                </c:pt>
              </c:numCache>
            </c:numRef>
          </c:xVal>
          <c:yVal>
            <c:numRef>
              <c:f>Loop_Modeling!$AT$19:$AT$560</c:f>
              <c:numCache>
                <c:formatCode>General</c:formatCode>
                <c:ptCount val="542"/>
                <c:pt idx="0">
                  <c:v>93.0817200089261</c:v>
                </c:pt>
                <c:pt idx="1">
                  <c:v>92.8787741499385</c:v>
                </c:pt>
                <c:pt idx="2">
                  <c:v>92.6756915979153</c:v>
                </c:pt>
                <c:pt idx="3">
                  <c:v>92.4724661139409</c:v>
                </c:pt>
                <c:pt idx="4">
                  <c:v>92.2690911841903</c:v>
                </c:pt>
                <c:pt idx="5">
                  <c:v>92.0655600087479</c:v>
                </c:pt>
                <c:pt idx="6">
                  <c:v>91.8618654900596</c:v>
                </c:pt>
                <c:pt idx="7">
                  <c:v>91.6580002210167</c:v>
                </c:pt>
                <c:pt idx="8">
                  <c:v>91.4539564726686</c:v>
                </c:pt>
                <c:pt idx="9">
                  <c:v>91.2497261815632</c:v>
                </c:pt>
                <c:pt idx="10">
                  <c:v>91.0453009367158</c:v>
                </c:pt>
                <c:pt idx="11">
                  <c:v>90.8406719662076</c:v>
                </c:pt>
                <c:pt idx="12">
                  <c:v>90.6358301234187</c:v>
                </c:pt>
                <c:pt idx="13">
                  <c:v>90.4307658728985</c:v>
                </c:pt>
                <c:pt idx="14">
                  <c:v>90.2254692758825</c:v>
                </c:pt>
                <c:pt idx="15">
                  <c:v>90.0199299754647</c:v>
                </c:pt>
                <c:pt idx="16">
                  <c:v>89.8141371814357</c:v>
                </c:pt>
                <c:pt idx="17">
                  <c:v>89.6080796548038</c:v>
                </c:pt>
                <c:pt idx="18">
                  <c:v>89.4017456920131</c:v>
                </c:pt>
                <c:pt idx="19">
                  <c:v>89.1951231088821</c:v>
                </c:pt>
                <c:pt idx="20">
                  <c:v>88.9881992242841</c:v>
                </c:pt>
                <c:pt idx="21">
                  <c:v>88.7809608435996</c:v>
                </c:pt>
                <c:pt idx="22">
                  <c:v>88.5733942419692</c:v>
                </c:pt>
                <c:pt idx="23">
                  <c:v>88.3654851473862</c:v>
                </c:pt>
                <c:pt idx="24">
                  <c:v>88.1572187236665</c:v>
                </c:pt>
                <c:pt idx="25">
                  <c:v>87.9485795533437</c:v>
                </c:pt>
                <c:pt idx="26">
                  <c:v>87.7395516205385</c:v>
                </c:pt>
                <c:pt idx="27">
                  <c:v>87.5301182938594</c:v>
                </c:pt>
                <c:pt idx="28">
                  <c:v>87.3202623093985</c:v>
                </c:pt>
                <c:pt idx="29">
                  <c:v>87.1099657538878</c:v>
                </c:pt>
                <c:pt idx="30">
                  <c:v>86.8992100480955</c:v>
                </c:pt>
                <c:pt idx="31">
                  <c:v>86.6879759305415</c:v>
                </c:pt>
                <c:pt idx="32">
                  <c:v>86.4762434416231</c:v>
                </c:pt>
                <c:pt idx="33">
                  <c:v>86.2639919082485</c:v>
                </c:pt>
                <c:pt idx="34">
                  <c:v>86.051199929082</c:v>
                </c:pt>
                <c:pt idx="35">
                  <c:v>85.8378453605151</c:v>
                </c:pt>
                <c:pt idx="36">
                  <c:v>85.6239053034845</c:v>
                </c:pt>
                <c:pt idx="37">
                  <c:v>85.4093560912654</c:v>
                </c:pt>
                <c:pt idx="38">
                  <c:v>85.1941732783824</c:v>
                </c:pt>
                <c:pt idx="39">
                  <c:v>84.9783316307778</c:v>
                </c:pt>
                <c:pt idx="40">
                  <c:v>84.7618051174001</c:v>
                </c:pt>
                <c:pt idx="41">
                  <c:v>84.544566903369</c:v>
                </c:pt>
                <c:pt idx="42">
                  <c:v>84.3265893448925</c:v>
                </c:pt>
                <c:pt idx="43">
                  <c:v>84.1078439861123</c:v>
                </c:pt>
                <c:pt idx="44">
                  <c:v>83.8883015580638</c:v>
                </c:pt>
                <c:pt idx="45">
                  <c:v>83.6679319799421</c:v>
                </c:pt>
                <c:pt idx="46">
                  <c:v>83.4467043628718</c:v>
                </c:pt>
                <c:pt idx="47">
                  <c:v>83.2245870163805</c:v>
                </c:pt>
                <c:pt idx="48">
                  <c:v>83.0015474577829</c:v>
                </c:pt>
                <c:pt idx="49">
                  <c:v>82.777552424681</c:v>
                </c:pt>
                <c:pt idx="50">
                  <c:v>82.5525678907867</c:v>
                </c:pt>
                <c:pt idx="51">
                  <c:v>82.3265590852733</c:v>
                </c:pt>
                <c:pt idx="52">
                  <c:v>82.0994905158569</c:v>
                </c:pt>
                <c:pt idx="53">
                  <c:v>81.8713259958037</c:v>
                </c:pt>
                <c:pt idx="54">
                  <c:v>81.6420286750511</c:v>
                </c:pt>
                <c:pt idx="55">
                  <c:v>81.4115610756197</c:v>
                </c:pt>
                <c:pt idx="56">
                  <c:v>81.1798851314784</c:v>
                </c:pt>
                <c:pt idx="57">
                  <c:v>80.9469622330106</c:v>
                </c:pt>
                <c:pt idx="58">
                  <c:v>80.7127532762065</c:v>
                </c:pt>
                <c:pt idx="59">
                  <c:v>80.4772187166864</c:v>
                </c:pt>
                <c:pt idx="60">
                  <c:v>80.24031862863</c:v>
                </c:pt>
                <c:pt idx="61">
                  <c:v>80.0020127686619</c:v>
                </c:pt>
                <c:pt idx="62">
                  <c:v>79.7622606447027</c:v>
                </c:pt>
                <c:pt idx="63">
                  <c:v>79.5210215897657</c:v>
                </c:pt>
                <c:pt idx="64">
                  <c:v>79.2782548406349</c:v>
                </c:pt>
                <c:pt idx="65">
                  <c:v>79.0339196213184</c:v>
                </c:pt>
                <c:pt idx="66">
                  <c:v>78.7879752311236</c:v>
                </c:pt>
                <c:pt idx="67">
                  <c:v>78.5403811371565</c:v>
                </c:pt>
                <c:pt idx="68">
                  <c:v>78.2910970709927</c:v>
                </c:pt>
                <c:pt idx="69">
                  <c:v>78.0400831292176</c:v>
                </c:pt>
                <c:pt idx="70">
                  <c:v>77.7872998774811</c:v>
                </c:pt>
                <c:pt idx="71">
                  <c:v>77.5327084576582</c:v>
                </c:pt>
                <c:pt idx="72">
                  <c:v>77.2762706976556</c:v>
                </c:pt>
                <c:pt idx="73">
                  <c:v>77.017949223349</c:v>
                </c:pt>
                <c:pt idx="74">
                  <c:v>76.7577075720936</c:v>
                </c:pt>
                <c:pt idx="75">
                  <c:v>76.4955103071967</c:v>
                </c:pt>
                <c:pt idx="76">
                  <c:v>76.2313231327028</c:v>
                </c:pt>
                <c:pt idx="77">
                  <c:v>75.9651130078046</c:v>
                </c:pt>
                <c:pt idx="78">
                  <c:v>75.6968482601567</c:v>
                </c:pt>
                <c:pt idx="79">
                  <c:v>75.4264986973495</c:v>
                </c:pt>
                <c:pt idx="80">
                  <c:v>75.1540357157773</c:v>
                </c:pt>
                <c:pt idx="81">
                  <c:v>74.8794324061275</c:v>
                </c:pt>
                <c:pt idx="82">
                  <c:v>74.6026636547147</c:v>
                </c:pt>
                <c:pt idx="83">
                  <c:v>74.3237062398917</c:v>
                </c:pt>
                <c:pt idx="84">
                  <c:v>74.0425389227866</c:v>
                </c:pt>
                <c:pt idx="85">
                  <c:v>73.7591425316406</c:v>
                </c:pt>
                <c:pt idx="86">
                  <c:v>73.4735000390578</c:v>
                </c:pt>
                <c:pt idx="87">
                  <c:v>73.1855966315252</c:v>
                </c:pt>
                <c:pt idx="88">
                  <c:v>72.8954197706121</c:v>
                </c:pt>
                <c:pt idx="89">
                  <c:v>72.6029592453245</c:v>
                </c:pt>
                <c:pt idx="90">
                  <c:v>72.3082072151589</c:v>
                </c:pt>
                <c:pt idx="91">
                  <c:v>72.0111582434777</c:v>
                </c:pt>
                <c:pt idx="92">
                  <c:v>71.7118093209104</c:v>
                </c:pt>
                <c:pt idx="93">
                  <c:v>71.4101598785743</c:v>
                </c:pt>
                <c:pt idx="94">
                  <c:v>71.106211790997</c:v>
                </c:pt>
                <c:pt idx="95">
                  <c:v>70.7999693687168</c:v>
                </c:pt>
                <c:pt idx="96">
                  <c:v>70.4914393406288</c:v>
                </c:pt>
                <c:pt idx="97">
                  <c:v>70.1806308262381</c:v>
                </c:pt>
                <c:pt idx="98">
                  <c:v>69.8675552980688</c:v>
                </c:pt>
                <c:pt idx="99">
                  <c:v>69.5522265345638</c:v>
                </c:pt>
                <c:pt idx="100">
                  <c:v>69.2346605638919</c:v>
                </c:pt>
                <c:pt idx="101">
                  <c:v>68.9148755991514</c:v>
                </c:pt>
                <c:pt idx="102">
                  <c:v>68.5928919655276</c:v>
                </c:pt>
                <c:pt idx="103">
                  <c:v>68.2687320200194</c:v>
                </c:pt>
                <c:pt idx="104">
                  <c:v>67.9424200644037</c:v>
                </c:pt>
                <c:pt idx="105">
                  <c:v>67.613982252141</c:v>
                </c:pt>
                <c:pt idx="106">
                  <c:v>67.2834464899657</c:v>
                </c:pt>
                <c:pt idx="107">
                  <c:v>66.95084233492</c:v>
                </c:pt>
                <c:pt idx="108">
                  <c:v>66.6162008876042</c:v>
                </c:pt>
                <c:pt idx="109">
                  <c:v>66.2795546824233</c:v>
                </c:pt>
                <c:pt idx="110">
                  <c:v>65.9409375755979</c:v>
                </c:pt>
                <c:pt idx="111">
                  <c:v>65.6003846316993</c:v>
                </c:pt>
                <c:pt idx="112">
                  <c:v>65.2579320094422</c:v>
                </c:pt>
                <c:pt idx="113">
                  <c:v>64.9136168474433</c:v>
                </c:pt>
                <c:pt idx="114">
                  <c:v>64.5674771506181</c:v>
                </c:pt>
                <c:pt idx="115">
                  <c:v>64.2195516778464</c:v>
                </c:pt>
                <c:pt idx="116">
                  <c:v>63.8698798314963</c:v>
                </c:pt>
                <c:pt idx="117">
                  <c:v>63.5185015493455</c:v>
                </c:pt>
                <c:pt idx="118">
                  <c:v>63.165457199389</c:v>
                </c:pt>
                <c:pt idx="119">
                  <c:v>62.810787477973</c:v>
                </c:pt>
                <c:pt idx="120">
                  <c:v>62.4545333116379</c:v>
                </c:pt>
                <c:pt idx="121">
                  <c:v>62.0967357630013</c:v>
                </c:pt>
                <c:pt idx="122">
                  <c:v>61.7374359409642</c:v>
                </c:pt>
                <c:pt idx="123">
                  <c:v>61.3766749154641</c:v>
                </c:pt>
                <c:pt idx="124">
                  <c:v>61.0144936369574</c:v>
                </c:pt>
                <c:pt idx="125">
                  <c:v>60.6509328607608</c:v>
                </c:pt>
                <c:pt idx="126">
                  <c:v>60.2860330763393</c:v>
                </c:pt>
                <c:pt idx="127">
                  <c:v>59.9198344415889</c:v>
                </c:pt>
                <c:pt idx="128">
                  <c:v>59.5523767221166</c:v>
                </c:pt>
                <c:pt idx="129">
                  <c:v>59.1836992354935</c:v>
                </c:pt>
                <c:pt idx="130">
                  <c:v>58.8138408004215</c:v>
                </c:pt>
                <c:pt idx="131">
                  <c:v>58.4428396907223</c:v>
                </c:pt>
                <c:pt idx="132">
                  <c:v>58.0707335940405</c:v>
                </c:pt>
                <c:pt idx="133">
                  <c:v>57.6975595751217</c:v>
                </c:pt>
                <c:pt idx="134">
                  <c:v>57.3233540435185</c:v>
                </c:pt>
                <c:pt idx="135">
                  <c:v>56.948152725551</c:v>
                </c:pt>
                <c:pt idx="136">
                  <c:v>56.571990640346</c:v>
                </c:pt>
                <c:pt idx="137">
                  <c:v>56.1949020797634</c:v>
                </c:pt>
                <c:pt idx="138">
                  <c:v>55.8169205920137</c:v>
                </c:pt>
                <c:pt idx="139">
                  <c:v>55.4380789687657</c:v>
                </c:pt>
                <c:pt idx="140">
                  <c:v>55.0584092355406</c:v>
                </c:pt>
                <c:pt idx="141">
                  <c:v>54.6779426451883</c:v>
                </c:pt>
                <c:pt idx="142">
                  <c:v>54.2967096742426</c:v>
                </c:pt>
                <c:pt idx="143">
                  <c:v>53.9147400219561</c:v>
                </c:pt>
                <c:pt idx="144">
                  <c:v>53.5320626118166</c:v>
                </c:pt>
                <c:pt idx="145">
                  <c:v>53.1487055953546</c:v>
                </c:pt>
                <c:pt idx="146">
                  <c:v>52.7646963580558</c:v>
                </c:pt>
                <c:pt idx="147">
                  <c:v>52.3800615272007</c:v>
                </c:pt>
                <c:pt idx="148">
                  <c:v>51.9948269814586</c:v>
                </c:pt>
                <c:pt idx="149">
                  <c:v>51.6090178620735</c:v>
                </c:pt>
                <c:pt idx="150">
                  <c:v>51.2226585854866</c:v>
                </c:pt>
                <c:pt idx="151">
                  <c:v>50.8357728572458</c:v>
                </c:pt>
                <c:pt idx="152">
                  <c:v>50.4483836870692</c:v>
                </c:pt>
                <c:pt idx="153">
                  <c:v>50.0605134049256</c:v>
                </c:pt>
                <c:pt idx="154">
                  <c:v>49.6721836780179</c:v>
                </c:pt>
                <c:pt idx="155">
                  <c:v>49.2834155285507</c:v>
                </c:pt>
                <c:pt idx="156">
                  <c:v>48.8942293521822</c:v>
                </c:pt>
                <c:pt idx="157">
                  <c:v>48.5046449370603</c:v>
                </c:pt>
                <c:pt idx="158">
                  <c:v>48.1146814833574</c:v>
                </c:pt>
                <c:pt idx="159">
                  <c:v>47.7243576232218</c:v>
                </c:pt>
                <c:pt idx="160">
                  <c:v>47.3336914410718</c:v>
                </c:pt>
                <c:pt idx="161">
                  <c:v>46.9427004941669</c:v>
                </c:pt>
                <c:pt idx="162">
                  <c:v>46.5514018333963</c:v>
                </c:pt>
                <c:pt idx="163">
                  <c:v>46.1598120242301</c:v>
                </c:pt>
                <c:pt idx="164">
                  <c:v>45.7679471677867</c:v>
                </c:pt>
                <c:pt idx="165">
                  <c:v>45.3758229219752</c:v>
                </c:pt>
                <c:pt idx="166">
                  <c:v>44.9834545226745</c:v>
                </c:pt>
                <c:pt idx="167">
                  <c:v>44.5908568049192</c:v>
                </c:pt>
                <c:pt idx="168">
                  <c:v>44.1980442240655</c:v>
                </c:pt>
                <c:pt idx="169">
                  <c:v>43.8050308769126</c:v>
                </c:pt>
                <c:pt idx="170">
                  <c:v>43.4118305227644</c:v>
                </c:pt>
                <c:pt idx="171">
                  <c:v>43.0184566044132</c:v>
                </c:pt>
                <c:pt idx="172">
                  <c:v>42.6249222690384</c:v>
                </c:pt>
                <c:pt idx="173">
                  <c:v>42.231240389006</c:v>
                </c:pt>
                <c:pt idx="174">
                  <c:v>41.837423582572</c:v>
                </c:pt>
                <c:pt idx="175">
                  <c:v>41.4434842344775</c:v>
                </c:pt>
                <c:pt idx="176">
                  <c:v>41.0494345164444</c:v>
                </c:pt>
                <c:pt idx="177">
                  <c:v>40.655286407567</c:v>
                </c:pt>
                <c:pt idx="178">
                  <c:v>40.2610517146066</c:v>
                </c:pt>
                <c:pt idx="179">
                  <c:v>39.8667420921944</c:v>
                </c:pt>
                <c:pt idx="180">
                  <c:v>39.47236906295</c:v>
                </c:pt>
                <c:pt idx="181">
                  <c:v>39.0779440375218</c:v>
                </c:pt>
                <c:pt idx="182">
                  <c:v>38.6834783345623</c:v>
                </c:pt>
                <c:pt idx="183">
                  <c:v>38.288983200647</c:v>
                </c:pt>
                <c:pt idx="184">
                  <c:v>37.8944698301475</c:v>
                </c:pt>
                <c:pt idx="185">
                  <c:v>37.499949385073</c:v>
                </c:pt>
                <c:pt idx="186">
                  <c:v>37.1054330148905</c:v>
                </c:pt>
                <c:pt idx="187">
                  <c:v>36.7109318763375</c:v>
                </c:pt>
                <c:pt idx="188">
                  <c:v>36.3164571532394</c:v>
                </c:pt>
                <c:pt idx="189">
                  <c:v>35.922020076345</c:v>
                </c:pt>
                <c:pt idx="190">
                  <c:v>35.5276319431918</c:v>
                </c:pt>
                <c:pt idx="191">
                  <c:v>35.1333041380134</c:v>
                </c:pt>
                <c:pt idx="192">
                  <c:v>34.7390481517014</c:v>
                </c:pt>
                <c:pt idx="193">
                  <c:v>34.3448756018309</c:v>
                </c:pt>
                <c:pt idx="194">
                  <c:v>33.9507982527613</c:v>
                </c:pt>
                <c:pt idx="195">
                  <c:v>33.5568280358206</c:v>
                </c:pt>
                <c:pt idx="196">
                  <c:v>33.1629770695794</c:v>
                </c:pt>
                <c:pt idx="197">
                  <c:v>32.7692576802234</c:v>
                </c:pt>
                <c:pt idx="198">
                  <c:v>32.375682422027</c:v>
                </c:pt>
                <c:pt idx="199">
                  <c:v>31.9822640979304</c:v>
                </c:pt>
                <c:pt idx="200">
                  <c:v>31.5890157802213</c:v>
                </c:pt>
                <c:pt idx="201">
                  <c:v>31.1959508313205</c:v>
                </c:pt>
                <c:pt idx="202">
                  <c:v>30.8030829246643</c:v>
                </c:pt>
                <c:pt idx="203">
                  <c:v>30.4104260656779</c:v>
                </c:pt>
                <c:pt idx="204">
                  <c:v>30.0179946128315</c:v>
                </c:pt>
                <c:pt idx="205">
                  <c:v>29.6258032987608</c:v>
                </c:pt>
                <c:pt idx="206">
                  <c:v>29.2338672514393</c:v>
                </c:pt>
                <c:pt idx="207">
                  <c:v>28.8422020153774</c:v>
                </c:pt>
                <c:pt idx="208">
                  <c:v>28.4508235728255</c:v>
                </c:pt>
                <c:pt idx="209">
                  <c:v>28.0597483649501</c:v>
                </c:pt>
                <c:pt idx="210">
                  <c:v>27.6689933129464</c:v>
                </c:pt>
                <c:pt idx="211">
                  <c:v>27.2785758390503</c:v>
                </c:pt>
                <c:pt idx="212">
                  <c:v>26.8885138874009</c:v>
                </c:pt>
                <c:pt idx="213">
                  <c:v>26.4988259447039</c:v>
                </c:pt>
                <c:pt idx="214">
                  <c:v>26.1095310606377</c:v>
                </c:pt>
                <c:pt idx="215">
                  <c:v>25.7206488679358</c:v>
                </c:pt>
                <c:pt idx="216">
                  <c:v>25.3321996020777</c:v>
                </c:pt>
                <c:pt idx="217">
                  <c:v>24.9442041205057</c:v>
                </c:pt>
                <c:pt idx="218">
                  <c:v>24.5566839212845</c:v>
                </c:pt>
                <c:pt idx="219">
                  <c:v>24.1696611611079</c:v>
                </c:pt>
                <c:pt idx="220">
                  <c:v>23.7831586725506</c:v>
                </c:pt>
                <c:pt idx="221">
                  <c:v>23.3971999804565</c:v>
                </c:pt>
                <c:pt idx="222">
                  <c:v>23.0118093173422</c:v>
                </c:pt>
                <c:pt idx="223">
                  <c:v>22.6270116376901</c:v>
                </c:pt>
                <c:pt idx="224">
                  <c:v>22.2428326309954</c:v>
                </c:pt>
                <c:pt idx="225">
                  <c:v>21.8592987334202</c:v>
                </c:pt>
                <c:pt idx="226">
                  <c:v>21.4764371379056</c:v>
                </c:pt>
                <c:pt idx="227">
                  <c:v>21.0942758025763</c:v>
                </c:pt>
                <c:pt idx="228">
                  <c:v>20.7128434572725</c:v>
                </c:pt>
                <c:pt idx="229">
                  <c:v>20.332169608029</c:v>
                </c:pt>
                <c:pt idx="230">
                  <c:v>19.9522845393212</c:v>
                </c:pt>
                <c:pt idx="231">
                  <c:v>19.5732193138849</c:v>
                </c:pt>
                <c:pt idx="232">
                  <c:v>19.1950057699185</c:v>
                </c:pt>
                <c:pt idx="233">
                  <c:v>18.8176765154643</c:v>
                </c:pt>
                <c:pt idx="234">
                  <c:v>18.4412649197706</c:v>
                </c:pt>
                <c:pt idx="235">
                  <c:v>18.0658051014273</c:v>
                </c:pt>
                <c:pt idx="236">
                  <c:v>17.6913319130742</c:v>
                </c:pt>
                <c:pt idx="237">
                  <c:v>17.3178809224766</c:v>
                </c:pt>
                <c:pt idx="238">
                  <c:v>16.9454883897746</c:v>
                </c:pt>
                <c:pt idx="239">
                  <c:v>16.5741912407108</c:v>
                </c:pt>
                <c:pt idx="240">
                  <c:v>16.2040270356561</c:v>
                </c:pt>
                <c:pt idx="241">
                  <c:v>15.8350339342603</c:v>
                </c:pt>
                <c:pt idx="242">
                  <c:v>15.4672506555719</c:v>
                </c:pt>
                <c:pt idx="243">
                  <c:v>15.1007164334881</c:v>
                </c:pt>
                <c:pt idx="244">
                  <c:v>14.7354709674126</c:v>
                </c:pt>
                <c:pt idx="245">
                  <c:v>14.3715543680321</c:v>
                </c:pt>
                <c:pt idx="246">
                  <c:v>14.009007098136</c:v>
                </c:pt>
                <c:pt idx="247">
                  <c:v>13.6478699084501</c:v>
                </c:pt>
                <c:pt idx="248">
                  <c:v>13.2881837684764</c:v>
                </c:pt>
                <c:pt idx="249">
                  <c:v>12.9299897923749</c:v>
                </c:pt>
                <c:pt idx="250">
                  <c:v>12.5733291599642</c:v>
                </c:pt>
                <c:pt idx="251">
                  <c:v>12.218243032958</c:v>
                </c:pt>
                <c:pt idx="252">
                  <c:v>11.8647724666051</c:v>
                </c:pt>
                <c:pt idx="253">
                  <c:v>11.5129583169457</c:v>
                </c:pt>
                <c:pt idx="254">
                  <c:v>11.1628411439497</c:v>
                </c:pt>
                <c:pt idx="255">
                  <c:v>10.8144611108546</c:v>
                </c:pt>
                <c:pt idx="256">
                  <c:v>10.467857880072</c:v>
                </c:pt>
                <c:pt idx="257">
                  <c:v>10.1230705060871</c:v>
                </c:pt>
                <c:pt idx="258">
                  <c:v>9.7801373258255</c:v>
                </c:pt>
                <c:pt idx="259">
                  <c:v>9.43909584701425</c:v>
                </c:pt>
                <c:pt idx="260">
                  <c:v>9.09998263511159</c:v>
                </c:pt>
                <c:pt idx="261">
                  <c:v>8.76283319942689</c:v>
                </c:pt>
                <c:pt idx="262">
                  <c:v>8.42768187909125</c:v>
                </c:pt>
                <c:pt idx="263">
                  <c:v>8.09456172957759</c:v>
                </c:pt>
                <c:pt idx="264">
                  <c:v>7.76350441049909</c:v>
                </c:pt>
                <c:pt idx="265">
                  <c:v>7.43454007543796</c:v>
                </c:pt>
                <c:pt idx="266">
                  <c:v>7.10769726457324</c:v>
                </c:pt>
                <c:pt idx="267">
                  <c:v>6.78300280088504</c:v>
                </c:pt>
                <c:pt idx="268">
                  <c:v>6.4604816907107</c:v>
                </c:pt>
                <c:pt idx="269">
                  <c:v>6.14015702941958</c:v>
                </c:pt>
                <c:pt idx="270">
                  <c:v>5.82204991295374</c:v>
                </c:pt>
                <c:pt idx="271">
                  <c:v>5.50617935595266</c:v>
                </c:pt>
                <c:pt idx="272">
                  <c:v>5.1925622171414</c:v>
                </c:pt>
                <c:pt idx="273">
                  <c:v>4.88121313261512</c:v>
                </c:pt>
                <c:pt idx="274">
                  <c:v>4.57214445759439</c:v>
                </c:pt>
                <c:pt idx="275">
                  <c:v>4.26536621716308</c:v>
                </c:pt>
                <c:pt idx="276">
                  <c:v>3.96088606642621</c:v>
                </c:pt>
                <c:pt idx="277">
                  <c:v>3.65870926044846</c:v>
                </c:pt>
                <c:pt idx="278">
                  <c:v>3.3588386342472</c:v>
                </c:pt>
                <c:pt idx="279">
                  <c:v>3.0612745930289</c:v>
                </c:pt>
                <c:pt idx="280">
                  <c:v>2.76601511276304</c:v>
                </c:pt>
                <c:pt idx="281">
                  <c:v>2.4730557510983</c:v>
                </c:pt>
                <c:pt idx="282">
                  <c:v>2.18238966853028</c:v>
                </c:pt>
                <c:pt idx="283">
                  <c:v>1.89400765964095</c:v>
                </c:pt>
                <c:pt idx="284">
                  <c:v>1.60789819414048</c:v>
                </c:pt>
                <c:pt idx="285">
                  <c:v>1.32404746735739</c:v>
                </c:pt>
                <c:pt idx="286">
                  <c:v>1.04243945974576</c:v>
                </c:pt>
                <c:pt idx="287">
                  <c:v>0.763056004902813</c:v>
                </c:pt>
                <c:pt idx="288">
                  <c:v>0.485876865528747</c:v>
                </c:pt>
                <c:pt idx="289">
                  <c:v>0.210879816700317</c:v>
                </c:pt>
                <c:pt idx="290">
                  <c:v>-0.0619592642160745</c:v>
                </c:pt>
                <c:pt idx="291">
                  <c:v>-0.332666301725043</c:v>
                </c:pt>
                <c:pt idx="292">
                  <c:v>-0.601268921180499</c:v>
                </c:pt>
                <c:pt idx="293">
                  <c:v>-0.867796343342224</c:v>
                </c:pt>
                <c:pt idx="294">
                  <c:v>-1.13227927528557</c:v>
                </c:pt>
                <c:pt idx="295">
                  <c:v>-1.39474979843438</c:v>
                </c:pt>
                <c:pt idx="296">
                  <c:v>-1.65524125448588</c:v>
                </c:pt>
                <c:pt idx="297">
                  <c:v>-1.91378812997432</c:v>
                </c:pt>
                <c:pt idx="298">
                  <c:v>-2.17042594019958</c:v>
                </c:pt>
                <c:pt idx="299">
                  <c:v>-2.42519111321815</c:v>
                </c:pt>
                <c:pt idx="300">
                  <c:v>-2.67812087455174</c:v>
                </c:pt>
                <c:pt idx="301">
                  <c:v>-2.9292531332343</c:v>
                </c:pt>
                <c:pt idx="302">
                  <c:v>-3.17862636976887</c:v>
                </c:pt>
                <c:pt idx="303">
                  <c:v>-3.42627952651722</c:v>
                </c:pt>
                <c:pt idx="304">
                  <c:v>-3.67225190099537</c:v>
                </c:pt>
                <c:pt idx="305">
                  <c:v>-3.9165830424958</c:v>
                </c:pt>
                <c:pt idx="306">
                  <c:v>-4.15931265240199</c:v>
                </c:pt>
                <c:pt idx="307">
                  <c:v>-4.40048048851061</c:v>
                </c:pt>
                <c:pt idx="308">
                  <c:v>-4.64012627362251</c:v>
                </c:pt>
                <c:pt idx="309">
                  <c:v>-4.87828960861234</c:v>
                </c:pt>
                <c:pt idx="310">
                  <c:v>-5.11500989014103</c:v>
                </c:pt>
                <c:pt idx="311">
                  <c:v>-5.35032623312309</c:v>
                </c:pt>
                <c:pt idx="312">
                  <c:v>-5.584277398022</c:v>
                </c:pt>
                <c:pt idx="313">
                  <c:v>-5.81690172300266</c:v>
                </c:pt>
                <c:pt idx="314">
                  <c:v>-6.04823706093342</c:v>
                </c:pt>
                <c:pt idx="315">
                  <c:v>-6.27832072119554</c:v>
                </c:pt>
                <c:pt idx="316">
                  <c:v>-6.50718941622574</c:v>
                </c:pt>
                <c:pt idx="317">
                  <c:v>-6.73487921269244</c:v>
                </c:pt>
                <c:pt idx="318">
                  <c:v>-6.96142548717849</c:v>
                </c:pt>
                <c:pt idx="319">
                  <c:v>-7.18686288622606</c:v>
                </c:pt>
                <c:pt idx="320">
                  <c:v>-7.4112252905782</c:v>
                </c:pt>
                <c:pt idx="321">
                  <c:v>-7.63454578343938</c:v>
                </c:pt>
                <c:pt idx="322">
                  <c:v>-7.85685662256424</c:v>
                </c:pt>
                <c:pt idx="323">
                  <c:v>-8.07818921597542</c:v>
                </c:pt>
                <c:pt idx="324">
                  <c:v>-8.29857410110388</c:v>
                </c:pt>
                <c:pt idx="325">
                  <c:v>-8.51804092714219</c:v>
                </c:pt>
                <c:pt idx="326">
                  <c:v>-8.73661844039716</c:v>
                </c:pt>
                <c:pt idx="327">
                  <c:v>-8.95433447243073</c:v>
                </c:pt>
                <c:pt idx="328">
                  <c:v>-9.17121593077508</c:v>
                </c:pt>
                <c:pt idx="329">
                  <c:v>-9.38728879201611</c:v>
                </c:pt>
                <c:pt idx="330">
                  <c:v>-9.6025780970378</c:v>
                </c:pt>
                <c:pt idx="331">
                  <c:v>-9.81710794823033</c:v>
                </c:pt>
                <c:pt idx="332">
                  <c:v>-10.0309015084664</c:v>
                </c:pt>
                <c:pt idx="333">
                  <c:v>-10.2439810016603</c:v>
                </c:pt>
                <c:pt idx="334">
                  <c:v>-10.4563677147301</c:v>
                </c:pt>
                <c:pt idx="335">
                  <c:v>-10.668082000791</c:v>
                </c:pt>
                <c:pt idx="336">
                  <c:v>-10.8791432834168</c:v>
                </c:pt>
                <c:pt idx="337">
                  <c:v>-11.0895700618152</c:v>
                </c:pt>
                <c:pt idx="338">
                  <c:v>-11.2993799167698</c:v>
                </c:pt>
                <c:pt idx="339">
                  <c:v>-11.508589517212</c:v>
                </c:pt>
                <c:pt idx="340">
                  <c:v>-11.7172146272936</c:v>
                </c:pt>
                <c:pt idx="341">
                  <c:v>-11.92527011384</c:v>
                </c:pt>
                <c:pt idx="342">
                  <c:v>-12.1327699540727</c:v>
                </c:pt>
                <c:pt idx="343">
                  <c:v>-12.3397272434967</c:v>
                </c:pt>
                <c:pt idx="344">
                  <c:v>-12.5461542038597</c:v>
                </c:pt>
                <c:pt idx="345">
                  <c:v>-12.7520621910939</c:v>
                </c:pt>
                <c:pt idx="346">
                  <c:v>-12.9574617031633</c:v>
                </c:pt>
                <c:pt idx="347">
                  <c:v>-13.1623623877423</c:v>
                </c:pt>
                <c:pt idx="348">
                  <c:v>-13.3667730496647</c:v>
                </c:pt>
                <c:pt idx="349">
                  <c:v>-13.5707016580832</c:v>
                </c:pt>
                <c:pt idx="350">
                  <c:v>-13.7741553532898</c:v>
                </c:pt>
                <c:pt idx="351">
                  <c:v>-13.9771404531564</c:v>
                </c:pt>
                <c:pt idx="352">
                  <c:v>-14.1796624591538</c:v>
                </c:pt>
                <c:pt idx="353">
                  <c:v>-14.3817260619244</c:v>
                </c:pt>
                <c:pt idx="354">
                  <c:v>-14.5833351463796</c:v>
                </c:pt>
                <c:pt idx="355">
                  <c:v>-14.7844927963073</c:v>
                </c:pt>
                <c:pt idx="356">
                  <c:v>-14.9852012984757</c:v>
                </c:pt>
                <c:pt idx="357">
                  <c:v>-15.1854621462283</c:v>
                </c:pt>
                <c:pt idx="358">
                  <c:v>-15.3852760425691</c:v>
                </c:pt>
                <c:pt idx="359">
                  <c:v>-15.584642902746</c:v>
                </c:pt>
                <c:pt idx="360">
                  <c:v>-15.7835618563405</c:v>
                </c:pt>
                <c:pt idx="361">
                  <c:v>-15.9820312488849</c:v>
                </c:pt>
                <c:pt idx="362">
                  <c:v>-16.1800486430291</c:v>
                </c:pt>
                <c:pt idx="363">
                  <c:v>-16.3776108192865</c:v>
                </c:pt>
                <c:pt idx="364">
                  <c:v>-16.574713776395</c:v>
                </c:pt>
                <c:pt idx="365">
                  <c:v>-16.7713527313368</c:v>
                </c:pt>
                <c:pt idx="366">
                  <c:v>-16.9675221190633</c:v>
                </c:pt>
                <c:pt idx="367">
                  <c:v>-17.1632155919821</c:v>
                </c:pt>
                <c:pt idx="368">
                  <c:v>-17.3584260192691</c:v>
                </c:pt>
                <c:pt idx="369">
                  <c:v>-17.5531454860723</c:v>
                </c:pt>
                <c:pt idx="370">
                  <c:v>-17.7473652926867</c:v>
                </c:pt>
                <c:pt idx="371">
                  <c:v>-17.9410759537822</c:v>
                </c:pt>
                <c:pt idx="372">
                  <c:v>-18.1342671977787</c:v>
                </c:pt>
                <c:pt idx="373">
                  <c:v>-18.326927966465</c:v>
                </c:pt>
                <c:pt idx="374">
                  <c:v>-18.5190464149725</c:v>
                </c:pt>
                <c:pt idx="375">
                  <c:v>-18.7106099122181</c:v>
                </c:pt>
                <c:pt idx="376">
                  <c:v>-18.9016050419416</c:v>
                </c:pt>
                <c:pt idx="377">
                  <c:v>-19.092017604471</c:v>
                </c:pt>
                <c:pt idx="378">
                  <c:v>-19.2818326193585</c:v>
                </c:pt>
                <c:pt idx="379">
                  <c:v>-19.4710343290368</c:v>
                </c:pt>
                <c:pt idx="380">
                  <c:v>-19.6596062036579</c:v>
                </c:pt>
                <c:pt idx="381">
                  <c:v>-19.8475309472805</c:v>
                </c:pt>
                <c:pt idx="382">
                  <c:v>-20.0347905055846</c:v>
                </c:pt>
                <c:pt idx="383">
                  <c:v>-20.221366075299</c:v>
                </c:pt>
                <c:pt idx="384">
                  <c:v>-20.4072381155337</c:v>
                </c:pt>
                <c:pt idx="385">
                  <c:v>-20.5923863612193</c:v>
                </c:pt>
                <c:pt idx="386">
                  <c:v>-20.776789838861</c:v>
                </c:pt>
                <c:pt idx="387">
                  <c:v>-20.9604268848195</c:v>
                </c:pt>
                <c:pt idx="388">
                  <c:v>-21.1432751663393</c:v>
                </c:pt>
                <c:pt idx="389">
                  <c:v>-21.3253117055461</c:v>
                </c:pt>
                <c:pt idx="390">
                  <c:v>-21.5065129066385</c:v>
                </c:pt>
                <c:pt idx="391">
                  <c:v>-21.6868545865013</c:v>
                </c:pt>
                <c:pt idx="392">
                  <c:v>-21.8663120089666</c:v>
                </c:pt>
                <c:pt idx="393">
                  <c:v>-22.0448599229441</c:v>
                </c:pt>
                <c:pt idx="394">
                  <c:v>-22.222472604643</c:v>
                </c:pt>
                <c:pt idx="395">
                  <c:v>-22.3991239040949</c:v>
                </c:pt>
                <c:pt idx="396">
                  <c:v>-22.57478729618</c:v>
                </c:pt>
                <c:pt idx="397">
                  <c:v>-22.7494359363503</c:v>
                </c:pt>
                <c:pt idx="398">
                  <c:v>-22.92304272122</c:v>
                </c:pt>
                <c:pt idx="399">
                  <c:v>-23.0955803541833</c:v>
                </c:pt>
                <c:pt idx="400">
                  <c:v>-23.2670214161945</c:v>
                </c:pt>
                <c:pt idx="401">
                  <c:v>-23.4373384418171</c:v>
                </c:pt>
                <c:pt idx="402">
                  <c:v>-23.6065040006281</c:v>
                </c:pt>
                <c:pt idx="403">
                  <c:v>-23.7744907840237</c:v>
                </c:pt>
                <c:pt idx="404">
                  <c:v>-23.9412716974418</c:v>
                </c:pt>
                <c:pt idx="405">
                  <c:v>-24.1068199579765</c:v>
                </c:pt>
                <c:pt idx="406">
                  <c:v>-24.2711091973173</c:v>
                </c:pt>
                <c:pt idx="407">
                  <c:v>-24.4341135699014</c:v>
                </c:pt>
                <c:pt idx="408">
                  <c:v>-24.5958078661189</c:v>
                </c:pt>
                <c:pt idx="409">
                  <c:v>-24.756167630361</c:v>
                </c:pt>
                <c:pt idx="410">
                  <c:v>-24.9151692836484</c:v>
                </c:pt>
                <c:pt idx="411">
                  <c:v>-25.0727902505254</c:v>
                </c:pt>
                <c:pt idx="412">
                  <c:v>-25.2290090898476</c:v>
                </c:pt>
                <c:pt idx="413">
                  <c:v>-25.3838056290416</c:v>
                </c:pt>
                <c:pt idx="414">
                  <c:v>-25.5371611013566</c:v>
                </c:pt>
                <c:pt idx="415">
                  <c:v>-25.6890582855811</c:v>
                </c:pt>
                <c:pt idx="416">
                  <c:v>-25.8394816476433</c:v>
                </c:pt>
                <c:pt idx="417">
                  <c:v>-25.9884174834721</c:v>
                </c:pt>
                <c:pt idx="418">
                  <c:v>-26.1358540624536</c:v>
                </c:pt>
                <c:pt idx="419">
                  <c:v>-26.2817817707786</c:v>
                </c:pt>
                <c:pt idx="420">
                  <c:v>-26.4261932539521</c:v>
                </c:pt>
                <c:pt idx="421">
                  <c:v>-26.5690835577093</c:v>
                </c:pt>
                <c:pt idx="422">
                  <c:v>-26.710450266571</c:v>
                </c:pt>
                <c:pt idx="423">
                  <c:v>-26.8502936392635</c:v>
                </c:pt>
                <c:pt idx="424">
                  <c:v>-26.9886167402364</c:v>
                </c:pt>
                <c:pt idx="425">
                  <c:v>-27.1254255665221</c:v>
                </c:pt>
                <c:pt idx="426">
                  <c:v>-27.260729169209</c:v>
                </c:pt>
                <c:pt idx="427">
                  <c:v>-27.3945397688358</c:v>
                </c:pt>
                <c:pt idx="428">
                  <c:v>-27.5268728640598</c:v>
                </c:pt>
                <c:pt idx="429">
                  <c:v>-27.6577473330164</c:v>
                </c:pt>
                <c:pt idx="430">
                  <c:v>-27.7871855268454</c:v>
                </c:pt>
                <c:pt idx="431">
                  <c:v>-27.9152133549511</c:v>
                </c:pt>
                <c:pt idx="432">
                  <c:v>-28.0418603616448</c:v>
                </c:pt>
                <c:pt idx="433">
                  <c:v>-28.167159793918</c:v>
                </c:pt>
                <c:pt idx="434">
                  <c:v>-28.2911486602026</c:v>
                </c:pt>
                <c:pt idx="435">
                  <c:v>-28.4138677800885</c:v>
                </c:pt>
                <c:pt idx="436">
                  <c:v>-28.5353618250868</c:v>
                </c:pt>
                <c:pt idx="437">
                  <c:v>-28.6556793506539</c:v>
                </c:pt>
                <c:pt idx="438">
                  <c:v>-28.7748728198193</c:v>
                </c:pt>
                <c:pt idx="439">
                  <c:v>-28.8929986188934</c:v>
                </c:pt>
                <c:pt idx="440">
                  <c:v>-29.010117065862</c:v>
                </c:pt>
                <c:pt idx="441">
                  <c:v>-29.126292412208</c:v>
                </c:pt>
                <c:pt idx="442">
                  <c:v>-29.2415928390351</c:v>
                </c:pt>
                <c:pt idx="443">
                  <c:v>-29.3560904484928</c:v>
                </c:pt>
                <c:pt idx="444">
                  <c:v>-29.4698612516357</c:v>
                </c:pt>
                <c:pt idx="445">
                  <c:v>-29.5829851539639</c:v>
                </c:pt>
                <c:pt idx="446">
                  <c:v>-29.695545940015</c:v>
                </c:pt>
                <c:pt idx="447">
                  <c:v>-29.8076312584818</c:v>
                </c:pt>
                <c:pt idx="448">
                  <c:v>-29.9193326094376</c:v>
                </c:pt>
                <c:pt idx="449">
                  <c:v>-30.0307453353363</c:v>
                </c:pt>
                <c:pt idx="450">
                  <c:v>-30.1419686175449</c:v>
                </c:pt>
                <c:pt idx="451">
                  <c:v>-30.2531054802275</c:v>
                </c:pt>
                <c:pt idx="452">
                  <c:v>-30.3642628034602</c:v>
                </c:pt>
                <c:pt idx="453">
                  <c:v>-30.4755513474942</c:v>
                </c:pt>
                <c:pt idx="454">
                  <c:v>-30.5870857901006</c:v>
                </c:pt>
                <c:pt idx="455">
                  <c:v>-30.6989847789281</c:v>
                </c:pt>
                <c:pt idx="456">
                  <c:v>-30.8113710007729</c:v>
                </c:pt>
                <c:pt idx="457">
                  <c:v>-30.9243712695967</c:v>
                </c:pt>
                <c:pt idx="458">
                  <c:v>-31.038116635024</c:v>
                </c:pt>
                <c:pt idx="459">
                  <c:v>-31.1527425129069</c:v>
                </c:pt>
                <c:pt idx="460">
                  <c:v>-31.2683888393446</c:v>
                </c:pt>
                <c:pt idx="461">
                  <c:v>-31.3852002492837</c:v>
                </c:pt>
                <c:pt idx="462">
                  <c:v>-31.5033262804942</c:v>
                </c:pt>
                <c:pt idx="463">
                  <c:v>-31.6229216033041</c:v>
                </c:pt>
                <c:pt idx="464">
                  <c:v>-31.7441462759632</c:v>
                </c:pt>
                <c:pt idx="465">
                  <c:v>-31.8671660248989</c:v>
                </c:pt>
                <c:pt idx="466">
                  <c:v>-31.99215254839</c:v>
                </c:pt>
                <c:pt idx="467">
                  <c:v>-32.1192838413207</c:v>
                </c:pt>
                <c:pt idx="468">
                  <c:v>-32.2487445376726</c:v>
                </c:pt>
                <c:pt idx="469">
                  <c:v>-32.3807262662499</c:v>
                </c:pt>
                <c:pt idx="470">
                  <c:v>-32.5154280138125</c:v>
                </c:pt>
                <c:pt idx="471">
                  <c:v>-32.6530564883104</c:v>
                </c:pt>
                <c:pt idx="472">
                  <c:v>-32.793826473267</c:v>
                </c:pt>
                <c:pt idx="473">
                  <c:v>-32.9379611625691</c:v>
                </c:pt>
                <c:pt idx="474">
                  <c:v>-33.0856924630003</c:v>
                </c:pt>
                <c:pt idx="475">
                  <c:v>-33.2372612498439</c:v>
                </c:pt>
                <c:pt idx="476">
                  <c:v>-33.3929175588307</c:v>
                </c:pt>
                <c:pt idx="477">
                  <c:v>-33.5529206956732</c:v>
                </c:pt>
                <c:pt idx="478">
                  <c:v>-33.7175392425269</c:v>
                </c:pt>
                <c:pt idx="479">
                  <c:v>-33.8870509390298</c:v>
                </c:pt>
                <c:pt idx="480">
                  <c:v>-34.0617424142577</c:v>
                </c:pt>
                <c:pt idx="481">
                  <c:v>-34.2419087451374</c:v>
                </c:pt>
                <c:pt idx="482">
                  <c:v>-34.4278528167633</c:v>
                </c:pt>
                <c:pt idx="483">
                  <c:v>-34.6198844608554</c:v>
                </c:pt>
                <c:pt idx="484">
                  <c:v>-34.8183193504766</c:v>
                </c:pt>
                <c:pt idx="485">
                  <c:v>-35.0234776322706</c:v>
                </c:pt>
                <c:pt idx="486">
                  <c:v>-35.2356822820543</c:v>
                </c:pt>
                <c:pt idx="487">
                  <c:v>-35.4552571757064</c:v>
                </c:pt>
                <c:pt idx="488">
                  <c:v>-35.6825248749804</c:v>
                </c:pt>
                <c:pt idx="489">
                  <c:v>-35.9178041370768</c:v>
                </c:pt>
                <c:pt idx="490">
                  <c:v>-36.1614071673679</c:v>
                </c:pt>
                <c:pt idx="491">
                  <c:v>-36.4136366462701</c:v>
                </c:pt>
                <c:pt idx="492">
                  <c:v>-36.6747825734609</c:v>
                </c:pt>
                <c:pt idx="493">
                  <c:v>-36.9451189848459</c:v>
                </c:pt>
                <c:pt idx="494">
                  <c:v>-37.2249006091971</c:v>
                </c:pt>
                <c:pt idx="495">
                  <c:v>-37.5143595414141</c:v>
                </c:pt>
                <c:pt idx="496">
                  <c:v>-37.8137020170978</c:v>
                </c:pt>
                <c:pt idx="497">
                  <c:v>-38.123105377794</c:v>
                </c:pt>
                <c:pt idx="498">
                  <c:v>-38.4427153172083</c:v>
                </c:pt>
                <c:pt idx="499">
                  <c:v>-38.7726434954697</c:v>
                </c:pt>
                <c:pt idx="500">
                  <c:v>-39.1129656009251</c:v>
                </c:pt>
                <c:pt idx="501">
                  <c:v>-39.4637199271045</c:v>
                </c:pt>
                <c:pt idx="502">
                  <c:v>-39.8249065168824</c:v>
                </c:pt>
                <c:pt idx="503">
                  <c:v>-40.1964869071977</c:v>
                </c:pt>
                <c:pt idx="504">
                  <c:v>-40.5783844870597</c:v>
                </c:pt>
                <c:pt idx="505">
                  <c:v>-40.9704854601374</c:v>
                </c:pt>
                <c:pt idx="506">
                  <c:v>-41.3726403822802</c:v>
                </c:pt>
                <c:pt idx="507">
                  <c:v>-41.7846662251015</c:v>
                </c:pt>
                <c:pt idx="508">
                  <c:v>-42.206348900338</c:v>
                </c:pt>
                <c:pt idx="509">
                  <c:v>-42.6374461669101</c:v>
                </c:pt>
                <c:pt idx="510">
                  <c:v>-43.0776908339964</c:v>
                </c:pt>
                <c:pt idx="511">
                  <c:v>-43.5267941691893</c:v>
                </c:pt>
                <c:pt idx="512">
                  <c:v>-43.9844494208037</c:v>
                </c:pt>
                <c:pt idx="513">
                  <c:v>-44.4503353672685</c:v>
                </c:pt>
                <c:pt idx="514">
                  <c:v>-44.9241198136331</c:v>
                </c:pt>
                <c:pt idx="515">
                  <c:v>-45.4054629648097</c:v>
                </c:pt>
                <c:pt idx="516">
                  <c:v>-45.8940206164556</c:v>
                </c:pt>
                <c:pt idx="517">
                  <c:v>-46.3894471165402</c:v>
                </c:pt>
                <c:pt idx="518">
                  <c:v>-46.8913980629726</c:v>
                </c:pt>
                <c:pt idx="519">
                  <c:v>-47.3995327144948</c:v>
                </c:pt>
                <c:pt idx="520">
                  <c:v>-47.913516102963</c:v>
                </c:pt>
                <c:pt idx="521">
                  <c:v>-48.4330208447474</c:v>
                </c:pt>
                <c:pt idx="522">
                  <c:v>-48.9577286571158</c:v>
                </c:pt>
                <c:pt idx="523">
                  <c:v>-49.4873315920327</c:v>
                </c:pt>
                <c:pt idx="524">
                  <c:v>-50.0215330048111</c:v>
                </c:pt>
                <c:pt idx="525">
                  <c:v>-50.5600482786233</c:v>
                </c:pt>
                <c:pt idx="526">
                  <c:v>-51.1026053281226</c:v>
                </c:pt>
                <c:pt idx="527">
                  <c:v>-51.648944906564</c:v>
                </c:pt>
                <c:pt idx="528">
                  <c:v>-52.1988207409932</c:v>
                </c:pt>
                <c:pt idx="529">
                  <c:v>-52.7519995195351</c:v>
                </c:pt>
                <c:pt idx="530">
                  <c:v>-53.3082607536828</c:v>
                </c:pt>
                <c:pt idx="531">
                  <c:v>-53.8673965369872</c:v>
                </c:pt>
                <c:pt idx="532">
                  <c:v>-54.4292112197552</c:v>
                </c:pt>
                <c:pt idx="533">
                  <c:v>-54.9935210174525</c:v>
                </c:pt>
                <c:pt idx="534">
                  <c:v>-55.5601535685248</c:v>
                </c:pt>
                <c:pt idx="535">
                  <c:v>-56.1289474554066</c:v>
                </c:pt>
                <c:pt idx="536">
                  <c:v>-56.6997517006086</c:v>
                </c:pt>
                <c:pt idx="537">
                  <c:v>-57.2724252480159</c:v>
                </c:pt>
                <c:pt idx="538">
                  <c:v>-57.8468364379051</c:v>
                </c:pt>
                <c:pt idx="539">
                  <c:v>-58.4228624827216</c:v>
                </c:pt>
                <c:pt idx="540">
                  <c:v>-59.000388949342</c:v>
                </c:pt>
                <c:pt idx="541">
                  <c:v>-59.5793092523878</c:v>
                </c:pt>
              </c:numCache>
            </c:numRef>
          </c:yVal>
          <c:smooth val="1"/>
        </c:ser>
        <c:axId val="22877081"/>
        <c:axId val="82732669"/>
      </c:scatterChart>
      <c:scatterChart>
        <c:scatterStyle val="line"/>
        <c:varyColors val="0"/>
        <c:ser>
          <c:idx val="1"/>
          <c:order val="1"/>
          <c:tx>
            <c:strRef>
              <c:f>"Phase (deg)"</c:f>
              <c:strCache>
                <c:ptCount val="1"/>
                <c:pt idx="0">
                  <c:v>Phase (deg)</c:v>
                </c:pt>
              </c:strCache>
            </c:strRef>
          </c:tx>
          <c:spPr>
            <a:solidFill>
              <a:srgbClr val="0d0d0d"/>
            </a:solidFill>
            <a:ln w="38160">
              <a:solidFill>
                <a:srgbClr val="0d0d0d"/>
              </a:solidFill>
              <a:prstDash val="sysDash"/>
              <a:round/>
            </a:ln>
          </c:spPr>
          <c:marker>
            <c:symbol val="none"/>
          </c:marker>
          <c:dLbls>
            <c:txPr>
              <a:bodyPr wrap="square"/>
              <a:lstStyle/>
              <a:p>
                <a:pPr>
                  <a:defRPr b="0" sz="1000" spc="-1" strike="noStrike">
                    <a:solidFill>
                      <a:srgbClr val="000000"/>
                    </a:solidFill>
                    <a:latin typeface="Calibri"/>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xVal>
            <c:numRef>
              <c:f>Loop_Modeling!$O$19:$O$560</c:f>
              <c:numCache>
                <c:formatCode>General</c:formatCode>
                <c:ptCount val="542"/>
                <c:pt idx="0">
                  <c:v>10.2329299228075</c:v>
                </c:pt>
                <c:pt idx="1">
                  <c:v>10.471285480509</c:v>
                </c:pt>
                <c:pt idx="2">
                  <c:v>10.7151930523761</c:v>
                </c:pt>
                <c:pt idx="3">
                  <c:v>10.9647819614319</c:v>
                </c:pt>
                <c:pt idx="4">
                  <c:v>11.2201845430196</c:v>
                </c:pt>
                <c:pt idx="5">
                  <c:v>11.4815362149688</c:v>
                </c:pt>
                <c:pt idx="6">
                  <c:v>11.7489755493953</c:v>
                </c:pt>
                <c:pt idx="7">
                  <c:v>12.0226443461741</c:v>
                </c:pt>
                <c:pt idx="8">
                  <c:v>12.3026877081238</c:v>
                </c:pt>
                <c:pt idx="9">
                  <c:v>12.5892541179417</c:v>
                </c:pt>
                <c:pt idx="10">
                  <c:v>12.8824955169313</c:v>
                </c:pt>
                <c:pt idx="11">
                  <c:v>13.1825673855641</c:v>
                </c:pt>
                <c:pt idx="12">
                  <c:v>13.4896288259165</c:v>
                </c:pt>
                <c:pt idx="13">
                  <c:v>13.8038426460289</c:v>
                </c:pt>
                <c:pt idx="14">
                  <c:v>14.1253754462275</c:v>
                </c:pt>
                <c:pt idx="15">
                  <c:v>14.4543977074593</c:v>
                </c:pt>
                <c:pt idx="16">
                  <c:v>14.7910838816821</c:v>
                </c:pt>
                <c:pt idx="17">
                  <c:v>15.1356124843621</c:v>
                </c:pt>
                <c:pt idx="18">
                  <c:v>15.4881661891248</c:v>
                </c:pt>
                <c:pt idx="19">
                  <c:v>15.8489319246111</c:v>
                </c:pt>
                <c:pt idx="20">
                  <c:v>16.2181009735893</c:v>
                </c:pt>
                <c:pt idx="21">
                  <c:v>16.5958690743756</c:v>
                </c:pt>
                <c:pt idx="22">
                  <c:v>16.9824365246174</c:v>
                </c:pt>
                <c:pt idx="23">
                  <c:v>17.3780082874938</c:v>
                </c:pt>
                <c:pt idx="24">
                  <c:v>17.7827941003892</c:v>
                </c:pt>
                <c:pt idx="25">
                  <c:v>18.1970085860998</c:v>
                </c:pt>
                <c:pt idx="26">
                  <c:v>18.6208713666287</c:v>
                </c:pt>
                <c:pt idx="27">
                  <c:v>19.0546071796325</c:v>
                </c:pt>
                <c:pt idx="28">
                  <c:v>19.4984459975805</c:v>
                </c:pt>
                <c:pt idx="29">
                  <c:v>19.9526231496888</c:v>
                </c:pt>
                <c:pt idx="30">
                  <c:v>20.4173794466953</c:v>
                </c:pt>
                <c:pt idx="31">
                  <c:v>20.8929613085404</c:v>
                </c:pt>
                <c:pt idx="32">
                  <c:v>21.3796208950223</c:v>
                </c:pt>
                <c:pt idx="33">
                  <c:v>21.8776162394955</c:v>
                </c:pt>
                <c:pt idx="34">
                  <c:v>22.3872113856834</c:v>
                </c:pt>
                <c:pt idx="35">
                  <c:v>22.9086765276777</c:v>
                </c:pt>
                <c:pt idx="36">
                  <c:v>23.4422881531992</c:v>
                </c:pt>
                <c:pt idx="37">
                  <c:v>23.9883291901949</c:v>
                </c:pt>
                <c:pt idx="38">
                  <c:v>24.5470891568503</c:v>
                </c:pt>
                <c:pt idx="39">
                  <c:v>25.1188643150958</c:v>
                </c:pt>
                <c:pt idx="40">
                  <c:v>25.7039578276886</c:v>
                </c:pt>
                <c:pt idx="41">
                  <c:v>26.3026799189538</c:v>
                </c:pt>
                <c:pt idx="42">
                  <c:v>26.9153480392692</c:v>
                </c:pt>
                <c:pt idx="43">
                  <c:v>27.5422870333817</c:v>
                </c:pt>
                <c:pt idx="44">
                  <c:v>28.1838293126445</c:v>
                </c:pt>
                <c:pt idx="45">
                  <c:v>28.8403150312661</c:v>
                </c:pt>
                <c:pt idx="46">
                  <c:v>29.5120922666639</c:v>
                </c:pt>
                <c:pt idx="47">
                  <c:v>30.1995172040202</c:v>
                </c:pt>
                <c:pt idx="48">
                  <c:v>30.9029543251359</c:v>
                </c:pt>
                <c:pt idx="49">
                  <c:v>31.6227766016838</c:v>
                </c:pt>
                <c:pt idx="50">
                  <c:v>32.3593656929628</c:v>
                </c:pt>
                <c:pt idx="51">
                  <c:v>33.1131121482591</c:v>
                </c:pt>
                <c:pt idx="52">
                  <c:v>33.8844156139203</c:v>
                </c:pt>
                <c:pt idx="53">
                  <c:v>34.6736850452532</c:v>
                </c:pt>
                <c:pt idx="54">
                  <c:v>35.4813389233576</c:v>
                </c:pt>
                <c:pt idx="55">
                  <c:v>36.3078054770101</c:v>
                </c:pt>
                <c:pt idx="56">
                  <c:v>37.1535229097172</c:v>
                </c:pt>
                <c:pt idx="57">
                  <c:v>38.0189396320561</c:v>
                </c:pt>
                <c:pt idx="58">
                  <c:v>38.904514499428</c:v>
                </c:pt>
                <c:pt idx="59">
                  <c:v>39.8107170553497</c:v>
                </c:pt>
                <c:pt idx="60">
                  <c:v>40.7380277804113</c:v>
                </c:pt>
                <c:pt idx="61">
                  <c:v>41.6869383470336</c:v>
                </c:pt>
                <c:pt idx="62">
                  <c:v>42.6579518801593</c:v>
                </c:pt>
                <c:pt idx="63">
                  <c:v>43.6515832240166</c:v>
                </c:pt>
                <c:pt idx="64">
                  <c:v>44.6683592150963</c:v>
                </c:pt>
                <c:pt idx="65">
                  <c:v>45.7088189614875</c:v>
                </c:pt>
                <c:pt idx="66">
                  <c:v>46.7735141287198</c:v>
                </c:pt>
                <c:pt idx="67">
                  <c:v>47.8630092322639</c:v>
                </c:pt>
                <c:pt idx="68">
                  <c:v>48.9778819368446</c:v>
                </c:pt>
                <c:pt idx="69">
                  <c:v>50.1187233627272</c:v>
                </c:pt>
                <c:pt idx="70">
                  <c:v>51.2861383991365</c:v>
                </c:pt>
                <c:pt idx="71">
                  <c:v>52.4807460249773</c:v>
                </c:pt>
                <c:pt idx="72">
                  <c:v>53.7031796370253</c:v>
                </c:pt>
                <c:pt idx="73">
                  <c:v>54.9540873857625</c:v>
                </c:pt>
                <c:pt idx="74">
                  <c:v>56.2341325190349</c:v>
                </c:pt>
                <c:pt idx="75">
                  <c:v>57.5439937337157</c:v>
                </c:pt>
                <c:pt idx="76">
                  <c:v>58.8843655355589</c:v>
                </c:pt>
                <c:pt idx="77">
                  <c:v>60.2559586074358</c:v>
                </c:pt>
                <c:pt idx="78">
                  <c:v>61.6595001861482</c:v>
                </c:pt>
                <c:pt idx="79">
                  <c:v>63.0957344480193</c:v>
                </c:pt>
                <c:pt idx="80">
                  <c:v>64.5654229034656</c:v>
                </c:pt>
                <c:pt idx="81">
                  <c:v>66.0693448007596</c:v>
                </c:pt>
                <c:pt idx="82">
                  <c:v>67.6082975391982</c:v>
                </c:pt>
                <c:pt idx="83">
                  <c:v>69.1830970918936</c:v>
                </c:pt>
                <c:pt idx="84">
                  <c:v>70.7945784384138</c:v>
                </c:pt>
                <c:pt idx="85">
                  <c:v>72.443596007499</c:v>
                </c:pt>
                <c:pt idx="86">
                  <c:v>74.1310241300918</c:v>
                </c:pt>
                <c:pt idx="87">
                  <c:v>75.8577575029184</c:v>
                </c:pt>
                <c:pt idx="88">
                  <c:v>77.6247116628692</c:v>
                </c:pt>
                <c:pt idx="89">
                  <c:v>79.4328234724281</c:v>
                </c:pt>
                <c:pt idx="90">
                  <c:v>81.28305161641</c:v>
                </c:pt>
                <c:pt idx="91">
                  <c:v>83.1763771102671</c:v>
                </c:pt>
                <c:pt idx="92">
                  <c:v>85.1138038202377</c:v>
                </c:pt>
                <c:pt idx="93">
                  <c:v>87.0963589956081</c:v>
                </c:pt>
                <c:pt idx="94">
                  <c:v>89.1250938133745</c:v>
                </c:pt>
                <c:pt idx="95">
                  <c:v>91.201083935591</c:v>
                </c:pt>
                <c:pt idx="96">
                  <c:v>93.3254300796991</c:v>
                </c:pt>
                <c:pt idx="97">
                  <c:v>95.4992586021436</c:v>
                </c:pt>
                <c:pt idx="98">
                  <c:v>97.7237220955811</c:v>
                </c:pt>
                <c:pt idx="99">
                  <c:v>100</c:v>
                </c:pt>
                <c:pt idx="100">
                  <c:v>102.329299228075</c:v>
                </c:pt>
                <c:pt idx="101">
                  <c:v>104.71285480509</c:v>
                </c:pt>
                <c:pt idx="102">
                  <c:v>107.151930523761</c:v>
                </c:pt>
                <c:pt idx="103">
                  <c:v>109.647819614319</c:v>
                </c:pt>
                <c:pt idx="104">
                  <c:v>112.201845430196</c:v>
                </c:pt>
                <c:pt idx="105">
                  <c:v>114.815362149688</c:v>
                </c:pt>
                <c:pt idx="106">
                  <c:v>117.489755493953</c:v>
                </c:pt>
                <c:pt idx="107">
                  <c:v>120.226443461741</c:v>
                </c:pt>
                <c:pt idx="108">
                  <c:v>123.026877081238</c:v>
                </c:pt>
                <c:pt idx="109">
                  <c:v>125.892541179417</c:v>
                </c:pt>
                <c:pt idx="110">
                  <c:v>128.824955169313</c:v>
                </c:pt>
                <c:pt idx="111">
                  <c:v>131.825673855641</c:v>
                </c:pt>
                <c:pt idx="112">
                  <c:v>134.896288259165</c:v>
                </c:pt>
                <c:pt idx="113">
                  <c:v>138.038426460289</c:v>
                </c:pt>
                <c:pt idx="114">
                  <c:v>141.253754462275</c:v>
                </c:pt>
                <c:pt idx="115">
                  <c:v>144.543977074593</c:v>
                </c:pt>
                <c:pt idx="116">
                  <c:v>147.910838816821</c:v>
                </c:pt>
                <c:pt idx="117">
                  <c:v>151.356124843621</c:v>
                </c:pt>
                <c:pt idx="118">
                  <c:v>154.881661891248</c:v>
                </c:pt>
                <c:pt idx="119">
                  <c:v>158.489319246111</c:v>
                </c:pt>
                <c:pt idx="120">
                  <c:v>162.181009735893</c:v>
                </c:pt>
                <c:pt idx="121">
                  <c:v>165.958690743756</c:v>
                </c:pt>
                <c:pt idx="122">
                  <c:v>169.824365246174</c:v>
                </c:pt>
                <c:pt idx="123">
                  <c:v>173.780082874938</c:v>
                </c:pt>
                <c:pt idx="124">
                  <c:v>177.827941003892</c:v>
                </c:pt>
                <c:pt idx="125">
                  <c:v>181.970085860998</c:v>
                </c:pt>
                <c:pt idx="126">
                  <c:v>186.208713666287</c:v>
                </c:pt>
                <c:pt idx="127">
                  <c:v>190.546071796325</c:v>
                </c:pt>
                <c:pt idx="128">
                  <c:v>194.984459975805</c:v>
                </c:pt>
                <c:pt idx="129">
                  <c:v>199.526231496888</c:v>
                </c:pt>
                <c:pt idx="130">
                  <c:v>204.173794466953</c:v>
                </c:pt>
                <c:pt idx="131">
                  <c:v>208.929613085404</c:v>
                </c:pt>
                <c:pt idx="132">
                  <c:v>213.796208950223</c:v>
                </c:pt>
                <c:pt idx="133">
                  <c:v>218.776162394955</c:v>
                </c:pt>
                <c:pt idx="134">
                  <c:v>223.872113856834</c:v>
                </c:pt>
                <c:pt idx="135">
                  <c:v>229.086765276777</c:v>
                </c:pt>
                <c:pt idx="136">
                  <c:v>234.422881531992</c:v>
                </c:pt>
                <c:pt idx="137">
                  <c:v>239.883291901949</c:v>
                </c:pt>
                <c:pt idx="138">
                  <c:v>245.470891568503</c:v>
                </c:pt>
                <c:pt idx="139">
                  <c:v>251.188643150958</c:v>
                </c:pt>
                <c:pt idx="140">
                  <c:v>257.039578276886</c:v>
                </c:pt>
                <c:pt idx="141">
                  <c:v>263.026799189538</c:v>
                </c:pt>
                <c:pt idx="142">
                  <c:v>269.153480392692</c:v>
                </c:pt>
                <c:pt idx="143">
                  <c:v>275.422870333817</c:v>
                </c:pt>
                <c:pt idx="144">
                  <c:v>281.838293126446</c:v>
                </c:pt>
                <c:pt idx="145">
                  <c:v>288.403150312661</c:v>
                </c:pt>
                <c:pt idx="146">
                  <c:v>295.120922666638</c:v>
                </c:pt>
                <c:pt idx="147">
                  <c:v>301.995172040202</c:v>
                </c:pt>
                <c:pt idx="148">
                  <c:v>309.029543251359</c:v>
                </c:pt>
                <c:pt idx="149">
                  <c:v>316.227766016838</c:v>
                </c:pt>
                <c:pt idx="150">
                  <c:v>323.593656929628</c:v>
                </c:pt>
                <c:pt idx="151">
                  <c:v>331.131121482591</c:v>
                </c:pt>
                <c:pt idx="152">
                  <c:v>338.844156139203</c:v>
                </c:pt>
                <c:pt idx="153">
                  <c:v>346.736850452532</c:v>
                </c:pt>
                <c:pt idx="154">
                  <c:v>354.813389233575</c:v>
                </c:pt>
                <c:pt idx="155">
                  <c:v>363.078054770101</c:v>
                </c:pt>
                <c:pt idx="156">
                  <c:v>371.535229097172</c:v>
                </c:pt>
                <c:pt idx="157">
                  <c:v>380.189396320561</c:v>
                </c:pt>
                <c:pt idx="158">
                  <c:v>389.04514499428</c:v>
                </c:pt>
                <c:pt idx="159">
                  <c:v>398.107170553497</c:v>
                </c:pt>
                <c:pt idx="160">
                  <c:v>407.380277804113</c:v>
                </c:pt>
                <c:pt idx="161">
                  <c:v>416.869383470336</c:v>
                </c:pt>
                <c:pt idx="162">
                  <c:v>426.579518801593</c:v>
                </c:pt>
                <c:pt idx="163">
                  <c:v>436.515832240166</c:v>
                </c:pt>
                <c:pt idx="164">
                  <c:v>446.683592150963</c:v>
                </c:pt>
                <c:pt idx="165">
                  <c:v>457.088189614875</c:v>
                </c:pt>
                <c:pt idx="166">
                  <c:v>467.735141287198</c:v>
                </c:pt>
                <c:pt idx="167">
                  <c:v>478.630092322639</c:v>
                </c:pt>
                <c:pt idx="168">
                  <c:v>489.778819368446</c:v>
                </c:pt>
                <c:pt idx="169">
                  <c:v>501.187233627272</c:v>
                </c:pt>
                <c:pt idx="170">
                  <c:v>512.861383991365</c:v>
                </c:pt>
                <c:pt idx="171">
                  <c:v>524.807460249772</c:v>
                </c:pt>
                <c:pt idx="172">
                  <c:v>537.031796370253</c:v>
                </c:pt>
                <c:pt idx="173">
                  <c:v>549.540873857625</c:v>
                </c:pt>
                <c:pt idx="174">
                  <c:v>562.341325190349</c:v>
                </c:pt>
                <c:pt idx="175">
                  <c:v>575.439937337157</c:v>
                </c:pt>
                <c:pt idx="176">
                  <c:v>588.843655355589</c:v>
                </c:pt>
                <c:pt idx="177">
                  <c:v>602.559586074358</c:v>
                </c:pt>
                <c:pt idx="178">
                  <c:v>616.595001861482</c:v>
                </c:pt>
                <c:pt idx="179">
                  <c:v>630.957344480193</c:v>
                </c:pt>
                <c:pt idx="180">
                  <c:v>645.654229034656</c:v>
                </c:pt>
                <c:pt idx="181">
                  <c:v>660.693448007596</c:v>
                </c:pt>
                <c:pt idx="182">
                  <c:v>676.082975391982</c:v>
                </c:pt>
                <c:pt idx="183">
                  <c:v>691.830970918936</c:v>
                </c:pt>
                <c:pt idx="184">
                  <c:v>707.945784384138</c:v>
                </c:pt>
                <c:pt idx="185">
                  <c:v>724.43596007499</c:v>
                </c:pt>
                <c:pt idx="186">
                  <c:v>741.310241300918</c:v>
                </c:pt>
                <c:pt idx="187">
                  <c:v>758.577575029184</c:v>
                </c:pt>
                <c:pt idx="188">
                  <c:v>776.247116628692</c:v>
                </c:pt>
                <c:pt idx="189">
                  <c:v>794.328234724281</c:v>
                </c:pt>
                <c:pt idx="190">
                  <c:v>812.8305161641</c:v>
                </c:pt>
                <c:pt idx="191">
                  <c:v>831.763771102671</c:v>
                </c:pt>
                <c:pt idx="192">
                  <c:v>851.138038202377</c:v>
                </c:pt>
                <c:pt idx="193">
                  <c:v>870.963589956081</c:v>
                </c:pt>
                <c:pt idx="194">
                  <c:v>891.250938133746</c:v>
                </c:pt>
                <c:pt idx="195">
                  <c:v>912.01083935591</c:v>
                </c:pt>
                <c:pt idx="196">
                  <c:v>933.254300796991</c:v>
                </c:pt>
                <c:pt idx="197">
                  <c:v>954.992586021436</c:v>
                </c:pt>
                <c:pt idx="198">
                  <c:v>977.237220955811</c:v>
                </c:pt>
                <c:pt idx="199">
                  <c:v>1000</c:v>
                </c:pt>
                <c:pt idx="200">
                  <c:v>1023.29299228075</c:v>
                </c:pt>
                <c:pt idx="201">
                  <c:v>1047.1285480509</c:v>
                </c:pt>
                <c:pt idx="202">
                  <c:v>1071.51930523761</c:v>
                </c:pt>
                <c:pt idx="203">
                  <c:v>1096.47819614319</c:v>
                </c:pt>
                <c:pt idx="204">
                  <c:v>1122.01845430196</c:v>
                </c:pt>
                <c:pt idx="205">
                  <c:v>1148.15362149688</c:v>
                </c:pt>
                <c:pt idx="206">
                  <c:v>1174.89755493953</c:v>
                </c:pt>
                <c:pt idx="207">
                  <c:v>1202.26443461741</c:v>
                </c:pt>
                <c:pt idx="208">
                  <c:v>1230.26877081238</c:v>
                </c:pt>
                <c:pt idx="209">
                  <c:v>1258.92541179417</c:v>
                </c:pt>
                <c:pt idx="210">
                  <c:v>1288.24955169313</c:v>
                </c:pt>
                <c:pt idx="211">
                  <c:v>1318.25673855641</c:v>
                </c:pt>
                <c:pt idx="212">
                  <c:v>1348.96288259165</c:v>
                </c:pt>
                <c:pt idx="213">
                  <c:v>1380.38426460289</c:v>
                </c:pt>
                <c:pt idx="214">
                  <c:v>1412.53754462275</c:v>
                </c:pt>
                <c:pt idx="215">
                  <c:v>1445.43977074593</c:v>
                </c:pt>
                <c:pt idx="216">
                  <c:v>1479.10838816821</c:v>
                </c:pt>
                <c:pt idx="217">
                  <c:v>1513.56124843621</c:v>
                </c:pt>
                <c:pt idx="218">
                  <c:v>1548.81661891248</c:v>
                </c:pt>
                <c:pt idx="219">
                  <c:v>1584.89319246111</c:v>
                </c:pt>
                <c:pt idx="220">
                  <c:v>1621.81009735893</c:v>
                </c:pt>
                <c:pt idx="221">
                  <c:v>1659.58690743756</c:v>
                </c:pt>
                <c:pt idx="222">
                  <c:v>1698.24365246174</c:v>
                </c:pt>
                <c:pt idx="223">
                  <c:v>1737.80082874938</c:v>
                </c:pt>
                <c:pt idx="224">
                  <c:v>1778.27941003892</c:v>
                </c:pt>
                <c:pt idx="225">
                  <c:v>1819.70085860998</c:v>
                </c:pt>
                <c:pt idx="226">
                  <c:v>1862.08713666287</c:v>
                </c:pt>
                <c:pt idx="227">
                  <c:v>1905.46071796325</c:v>
                </c:pt>
                <c:pt idx="228">
                  <c:v>1949.84459975805</c:v>
                </c:pt>
                <c:pt idx="229">
                  <c:v>1995.26231496888</c:v>
                </c:pt>
                <c:pt idx="230">
                  <c:v>2041.73794466953</c:v>
                </c:pt>
                <c:pt idx="231">
                  <c:v>2089.29613085404</c:v>
                </c:pt>
                <c:pt idx="232">
                  <c:v>2137.96208950223</c:v>
                </c:pt>
                <c:pt idx="233">
                  <c:v>2187.76162394955</c:v>
                </c:pt>
                <c:pt idx="234">
                  <c:v>2238.72113856834</c:v>
                </c:pt>
                <c:pt idx="235">
                  <c:v>2290.86765276777</c:v>
                </c:pt>
                <c:pt idx="236">
                  <c:v>2344.22881531992</c:v>
                </c:pt>
                <c:pt idx="237">
                  <c:v>2398.83291901949</c:v>
                </c:pt>
                <c:pt idx="238">
                  <c:v>2454.70891568503</c:v>
                </c:pt>
                <c:pt idx="239">
                  <c:v>2511.88643150958</c:v>
                </c:pt>
                <c:pt idx="240">
                  <c:v>2570.39578276886</c:v>
                </c:pt>
                <c:pt idx="241">
                  <c:v>2630.26799189538</c:v>
                </c:pt>
                <c:pt idx="242">
                  <c:v>2691.53480392692</c:v>
                </c:pt>
                <c:pt idx="243">
                  <c:v>2754.22870333817</c:v>
                </c:pt>
                <c:pt idx="244">
                  <c:v>2818.38293126446</c:v>
                </c:pt>
                <c:pt idx="245">
                  <c:v>2884.03150312661</c:v>
                </c:pt>
                <c:pt idx="246">
                  <c:v>2951.20922666638</c:v>
                </c:pt>
                <c:pt idx="247">
                  <c:v>3019.95172040202</c:v>
                </c:pt>
                <c:pt idx="248">
                  <c:v>3090.29543251359</c:v>
                </c:pt>
                <c:pt idx="249">
                  <c:v>3162.27766016838</c:v>
                </c:pt>
                <c:pt idx="250">
                  <c:v>3235.93656929628</c:v>
                </c:pt>
                <c:pt idx="251">
                  <c:v>3311.31121482591</c:v>
                </c:pt>
                <c:pt idx="252">
                  <c:v>3388.44156139203</c:v>
                </c:pt>
                <c:pt idx="253">
                  <c:v>3467.36850452532</c:v>
                </c:pt>
                <c:pt idx="254">
                  <c:v>3548.13389233575</c:v>
                </c:pt>
                <c:pt idx="255">
                  <c:v>3630.78054770101</c:v>
                </c:pt>
                <c:pt idx="256">
                  <c:v>3715.35229097172</c:v>
                </c:pt>
                <c:pt idx="257">
                  <c:v>3801.89396320561</c:v>
                </c:pt>
                <c:pt idx="258">
                  <c:v>3890.4514499428</c:v>
                </c:pt>
                <c:pt idx="259">
                  <c:v>3981.07170553497</c:v>
                </c:pt>
                <c:pt idx="260">
                  <c:v>4073.80277804113</c:v>
                </c:pt>
                <c:pt idx="261">
                  <c:v>4168.69383470336</c:v>
                </c:pt>
                <c:pt idx="262">
                  <c:v>4265.79518801593</c:v>
                </c:pt>
                <c:pt idx="263">
                  <c:v>4365.15832240166</c:v>
                </c:pt>
                <c:pt idx="264">
                  <c:v>4466.83592150963</c:v>
                </c:pt>
                <c:pt idx="265">
                  <c:v>4570.88189614875</c:v>
                </c:pt>
                <c:pt idx="266">
                  <c:v>4677.35141287198</c:v>
                </c:pt>
                <c:pt idx="267">
                  <c:v>4786.30092322639</c:v>
                </c:pt>
                <c:pt idx="268">
                  <c:v>4897.78819368446</c:v>
                </c:pt>
                <c:pt idx="269">
                  <c:v>5011.87233627273</c:v>
                </c:pt>
                <c:pt idx="270">
                  <c:v>5128.61383991365</c:v>
                </c:pt>
                <c:pt idx="271">
                  <c:v>5248.07460249772</c:v>
                </c:pt>
                <c:pt idx="272">
                  <c:v>5370.31796370253</c:v>
                </c:pt>
                <c:pt idx="273">
                  <c:v>5495.40873857625</c:v>
                </c:pt>
                <c:pt idx="274">
                  <c:v>5623.41325190349</c:v>
                </c:pt>
                <c:pt idx="275">
                  <c:v>5754.39937337157</c:v>
                </c:pt>
                <c:pt idx="276">
                  <c:v>5888.43655355589</c:v>
                </c:pt>
                <c:pt idx="277">
                  <c:v>6025.59586074358</c:v>
                </c:pt>
                <c:pt idx="278">
                  <c:v>6165.95001861482</c:v>
                </c:pt>
                <c:pt idx="279">
                  <c:v>6309.57344480193</c:v>
                </c:pt>
                <c:pt idx="280">
                  <c:v>6456.54229034656</c:v>
                </c:pt>
                <c:pt idx="281">
                  <c:v>6606.93448007596</c:v>
                </c:pt>
                <c:pt idx="282">
                  <c:v>6760.82975391982</c:v>
                </c:pt>
                <c:pt idx="283">
                  <c:v>6918.30970918936</c:v>
                </c:pt>
                <c:pt idx="284">
                  <c:v>7079.45784384138</c:v>
                </c:pt>
                <c:pt idx="285">
                  <c:v>7244.3596007499</c:v>
                </c:pt>
                <c:pt idx="286">
                  <c:v>7413.10241300918</c:v>
                </c:pt>
                <c:pt idx="287">
                  <c:v>7585.77575029184</c:v>
                </c:pt>
                <c:pt idx="288">
                  <c:v>7762.47116628692</c:v>
                </c:pt>
                <c:pt idx="289">
                  <c:v>7943.28234724281</c:v>
                </c:pt>
                <c:pt idx="290">
                  <c:v>8128.305161641</c:v>
                </c:pt>
                <c:pt idx="291">
                  <c:v>8317.63771102671</c:v>
                </c:pt>
                <c:pt idx="292">
                  <c:v>8511.38038202377</c:v>
                </c:pt>
                <c:pt idx="293">
                  <c:v>8709.63589956081</c:v>
                </c:pt>
                <c:pt idx="294">
                  <c:v>8912.50938133746</c:v>
                </c:pt>
                <c:pt idx="295">
                  <c:v>9120.1083935591</c:v>
                </c:pt>
                <c:pt idx="296">
                  <c:v>9332.54300796991</c:v>
                </c:pt>
                <c:pt idx="297">
                  <c:v>9549.92586021436</c:v>
                </c:pt>
                <c:pt idx="298">
                  <c:v>9772.37220955811</c:v>
                </c:pt>
                <c:pt idx="299">
                  <c:v>10000</c:v>
                </c:pt>
                <c:pt idx="300">
                  <c:v>10232.9299228075</c:v>
                </c:pt>
                <c:pt idx="301">
                  <c:v>10471.285480509</c:v>
                </c:pt>
                <c:pt idx="302">
                  <c:v>10715.1930523761</c:v>
                </c:pt>
                <c:pt idx="303">
                  <c:v>10964.7819614319</c:v>
                </c:pt>
                <c:pt idx="304">
                  <c:v>11220.1845430196</c:v>
                </c:pt>
                <c:pt idx="305">
                  <c:v>11481.5362149688</c:v>
                </c:pt>
                <c:pt idx="306">
                  <c:v>11748.9755493953</c:v>
                </c:pt>
                <c:pt idx="307">
                  <c:v>12022.6443461741</c:v>
                </c:pt>
                <c:pt idx="308">
                  <c:v>12302.6877081238</c:v>
                </c:pt>
                <c:pt idx="309">
                  <c:v>12589.2541179417</c:v>
                </c:pt>
                <c:pt idx="310">
                  <c:v>12882.4955169313</c:v>
                </c:pt>
                <c:pt idx="311">
                  <c:v>13182.5673855641</c:v>
                </c:pt>
                <c:pt idx="312">
                  <c:v>13489.6288259165</c:v>
                </c:pt>
                <c:pt idx="313">
                  <c:v>13803.8426460288</c:v>
                </c:pt>
                <c:pt idx="314">
                  <c:v>14125.3754462276</c:v>
                </c:pt>
                <c:pt idx="315">
                  <c:v>14454.3977074593</c:v>
                </c:pt>
                <c:pt idx="316">
                  <c:v>14791.0838816821</c:v>
                </c:pt>
                <c:pt idx="317">
                  <c:v>15135.6124843621</c:v>
                </c:pt>
                <c:pt idx="318">
                  <c:v>15488.1661891248</c:v>
                </c:pt>
                <c:pt idx="319">
                  <c:v>15848.9319246111</c:v>
                </c:pt>
                <c:pt idx="320">
                  <c:v>16218.1009735893</c:v>
                </c:pt>
                <c:pt idx="321">
                  <c:v>16595.8690743756</c:v>
                </c:pt>
                <c:pt idx="322">
                  <c:v>16982.4365246175</c:v>
                </c:pt>
                <c:pt idx="323">
                  <c:v>17378.0082874938</c:v>
                </c:pt>
                <c:pt idx="324">
                  <c:v>17782.7941003892</c:v>
                </c:pt>
                <c:pt idx="325">
                  <c:v>18197.0085860998</c:v>
                </c:pt>
                <c:pt idx="326">
                  <c:v>18620.8713666287</c:v>
                </c:pt>
                <c:pt idx="327">
                  <c:v>19054.6071796325</c:v>
                </c:pt>
                <c:pt idx="328">
                  <c:v>19498.4459975805</c:v>
                </c:pt>
                <c:pt idx="329">
                  <c:v>19952.6231496888</c:v>
                </c:pt>
                <c:pt idx="330">
                  <c:v>20417.3794466953</c:v>
                </c:pt>
                <c:pt idx="331">
                  <c:v>20892.9613085404</c:v>
                </c:pt>
                <c:pt idx="332">
                  <c:v>21379.6208950223</c:v>
                </c:pt>
                <c:pt idx="333">
                  <c:v>21877.6162394955</c:v>
                </c:pt>
                <c:pt idx="334">
                  <c:v>22387.2113856834</c:v>
                </c:pt>
                <c:pt idx="335">
                  <c:v>22908.6765276777</c:v>
                </c:pt>
                <c:pt idx="336">
                  <c:v>23442.2881531992</c:v>
                </c:pt>
                <c:pt idx="337">
                  <c:v>23988.3291901949</c:v>
                </c:pt>
                <c:pt idx="338">
                  <c:v>24547.0891568503</c:v>
                </c:pt>
                <c:pt idx="339">
                  <c:v>25118.8643150958</c:v>
                </c:pt>
                <c:pt idx="340">
                  <c:v>25703.9578276886</c:v>
                </c:pt>
                <c:pt idx="341">
                  <c:v>26302.6799189538</c:v>
                </c:pt>
                <c:pt idx="342">
                  <c:v>26915.3480392691</c:v>
                </c:pt>
                <c:pt idx="343">
                  <c:v>27542.2870333817</c:v>
                </c:pt>
                <c:pt idx="344">
                  <c:v>28183.8293126446</c:v>
                </c:pt>
                <c:pt idx="345">
                  <c:v>28840.3150312661</c:v>
                </c:pt>
                <c:pt idx="346">
                  <c:v>29512.0922666638</c:v>
                </c:pt>
                <c:pt idx="347">
                  <c:v>30199.5172040202</c:v>
                </c:pt>
                <c:pt idx="348">
                  <c:v>30902.9543251359</c:v>
                </c:pt>
                <c:pt idx="349">
                  <c:v>31622.7766016838</c:v>
                </c:pt>
                <c:pt idx="350">
                  <c:v>32359.3656929628</c:v>
                </c:pt>
                <c:pt idx="351">
                  <c:v>33113.1121482591</c:v>
                </c:pt>
                <c:pt idx="352">
                  <c:v>33884.4156139203</c:v>
                </c:pt>
                <c:pt idx="353">
                  <c:v>34673.6850452532</c:v>
                </c:pt>
                <c:pt idx="354">
                  <c:v>35481.3389233575</c:v>
                </c:pt>
                <c:pt idx="355">
                  <c:v>36307.8054770102</c:v>
                </c:pt>
                <c:pt idx="356">
                  <c:v>37153.5229097173</c:v>
                </c:pt>
                <c:pt idx="357">
                  <c:v>38018.9396320561</c:v>
                </c:pt>
                <c:pt idx="358">
                  <c:v>38904.5144994281</c:v>
                </c:pt>
                <c:pt idx="359">
                  <c:v>39810.7170553497</c:v>
                </c:pt>
                <c:pt idx="360">
                  <c:v>40738.0277804113</c:v>
                </c:pt>
                <c:pt idx="361">
                  <c:v>41686.9383470336</c:v>
                </c:pt>
                <c:pt idx="362">
                  <c:v>42657.9518801593</c:v>
                </c:pt>
                <c:pt idx="363">
                  <c:v>43651.5832240166</c:v>
                </c:pt>
                <c:pt idx="364">
                  <c:v>44668.3592150964</c:v>
                </c:pt>
                <c:pt idx="365">
                  <c:v>45708.8189614875</c:v>
                </c:pt>
                <c:pt idx="366">
                  <c:v>46773.5141287198</c:v>
                </c:pt>
                <c:pt idx="367">
                  <c:v>47863.0092322638</c:v>
                </c:pt>
                <c:pt idx="368">
                  <c:v>48977.8819368446</c:v>
                </c:pt>
                <c:pt idx="369">
                  <c:v>50118.7233627273</c:v>
                </c:pt>
                <c:pt idx="370">
                  <c:v>51286.1383991365</c:v>
                </c:pt>
                <c:pt idx="371">
                  <c:v>52480.7460249772</c:v>
                </c:pt>
                <c:pt idx="372">
                  <c:v>53703.1796370253</c:v>
                </c:pt>
                <c:pt idx="373">
                  <c:v>54954.0873857625</c:v>
                </c:pt>
                <c:pt idx="374">
                  <c:v>56234.1325190349</c:v>
                </c:pt>
                <c:pt idx="375">
                  <c:v>57543.9937337157</c:v>
                </c:pt>
                <c:pt idx="376">
                  <c:v>58884.3655355588</c:v>
                </c:pt>
                <c:pt idx="377">
                  <c:v>60255.9586074358</c:v>
                </c:pt>
                <c:pt idx="378">
                  <c:v>61659.5001861482</c:v>
                </c:pt>
                <c:pt idx="379">
                  <c:v>63095.7344480193</c:v>
                </c:pt>
                <c:pt idx="380">
                  <c:v>64565.4229034656</c:v>
                </c:pt>
                <c:pt idx="381">
                  <c:v>66069.3448007597</c:v>
                </c:pt>
                <c:pt idx="382">
                  <c:v>67608.2975391982</c:v>
                </c:pt>
                <c:pt idx="383">
                  <c:v>69183.0970918936</c:v>
                </c:pt>
                <c:pt idx="384">
                  <c:v>70794.5784384137</c:v>
                </c:pt>
                <c:pt idx="385">
                  <c:v>72443.5960074991</c:v>
                </c:pt>
                <c:pt idx="386">
                  <c:v>74131.0241300918</c:v>
                </c:pt>
                <c:pt idx="387">
                  <c:v>75857.7575029184</c:v>
                </c:pt>
                <c:pt idx="388">
                  <c:v>77624.7116628691</c:v>
                </c:pt>
                <c:pt idx="389">
                  <c:v>79432.8234724282</c:v>
                </c:pt>
                <c:pt idx="390">
                  <c:v>81283.05161641</c:v>
                </c:pt>
                <c:pt idx="391">
                  <c:v>83176.3771102671</c:v>
                </c:pt>
                <c:pt idx="392">
                  <c:v>85113.8038202376</c:v>
                </c:pt>
                <c:pt idx="393">
                  <c:v>87096.358995608</c:v>
                </c:pt>
                <c:pt idx="394">
                  <c:v>89125.0938133746</c:v>
                </c:pt>
                <c:pt idx="395">
                  <c:v>91201.083935591</c:v>
                </c:pt>
                <c:pt idx="396">
                  <c:v>93325.4300796991</c:v>
                </c:pt>
                <c:pt idx="397">
                  <c:v>95499.2586021437</c:v>
                </c:pt>
                <c:pt idx="398">
                  <c:v>97723.7220955811</c:v>
                </c:pt>
                <c:pt idx="399">
                  <c:v>100000</c:v>
                </c:pt>
                <c:pt idx="400">
                  <c:v>102329.299228075</c:v>
                </c:pt>
                <c:pt idx="401">
                  <c:v>104712.85480509</c:v>
                </c:pt>
                <c:pt idx="402">
                  <c:v>107151.930523761</c:v>
                </c:pt>
                <c:pt idx="403">
                  <c:v>109647.819614319</c:v>
                </c:pt>
                <c:pt idx="404">
                  <c:v>112201.845430196</c:v>
                </c:pt>
                <c:pt idx="405">
                  <c:v>114815.362149688</c:v>
                </c:pt>
                <c:pt idx="406">
                  <c:v>117489.755493953</c:v>
                </c:pt>
                <c:pt idx="407">
                  <c:v>120226.443461741</c:v>
                </c:pt>
                <c:pt idx="408">
                  <c:v>123026.877081238</c:v>
                </c:pt>
                <c:pt idx="409">
                  <c:v>125892.541179417</c:v>
                </c:pt>
                <c:pt idx="410">
                  <c:v>128824.955169313</c:v>
                </c:pt>
                <c:pt idx="411">
                  <c:v>131825.673855641</c:v>
                </c:pt>
                <c:pt idx="412">
                  <c:v>134896.288259165</c:v>
                </c:pt>
                <c:pt idx="413">
                  <c:v>138038.426460288</c:v>
                </c:pt>
                <c:pt idx="414">
                  <c:v>141253.754462276</c:v>
                </c:pt>
                <c:pt idx="415">
                  <c:v>144543.977074593</c:v>
                </c:pt>
                <c:pt idx="416">
                  <c:v>147910.838816821</c:v>
                </c:pt>
                <c:pt idx="417">
                  <c:v>151356.124843621</c:v>
                </c:pt>
                <c:pt idx="418">
                  <c:v>154881.661891248</c:v>
                </c:pt>
                <c:pt idx="419">
                  <c:v>158489.319246111</c:v>
                </c:pt>
                <c:pt idx="420">
                  <c:v>162181.009735893</c:v>
                </c:pt>
                <c:pt idx="421">
                  <c:v>165958.690743756</c:v>
                </c:pt>
                <c:pt idx="422">
                  <c:v>169824.365246175</c:v>
                </c:pt>
                <c:pt idx="423">
                  <c:v>173780.082874938</c:v>
                </c:pt>
                <c:pt idx="424">
                  <c:v>177827.941003892</c:v>
                </c:pt>
                <c:pt idx="425">
                  <c:v>181970.085860998</c:v>
                </c:pt>
                <c:pt idx="426">
                  <c:v>186208.713666287</c:v>
                </c:pt>
                <c:pt idx="427">
                  <c:v>190546.071796325</c:v>
                </c:pt>
                <c:pt idx="428">
                  <c:v>194984.459975805</c:v>
                </c:pt>
                <c:pt idx="429">
                  <c:v>199526.231496888</c:v>
                </c:pt>
                <c:pt idx="430">
                  <c:v>204173.794466953</c:v>
                </c:pt>
                <c:pt idx="431">
                  <c:v>208929.613085404</c:v>
                </c:pt>
                <c:pt idx="432">
                  <c:v>213796.208950223</c:v>
                </c:pt>
                <c:pt idx="433">
                  <c:v>218776.162394955</c:v>
                </c:pt>
                <c:pt idx="434">
                  <c:v>223872.113856834</c:v>
                </c:pt>
                <c:pt idx="435">
                  <c:v>229086.765276777</c:v>
                </c:pt>
                <c:pt idx="436">
                  <c:v>234422.881531992</c:v>
                </c:pt>
                <c:pt idx="437">
                  <c:v>239883.291901949</c:v>
                </c:pt>
                <c:pt idx="438">
                  <c:v>245470.891568503</c:v>
                </c:pt>
                <c:pt idx="439">
                  <c:v>251188.643150958</c:v>
                </c:pt>
                <c:pt idx="440">
                  <c:v>257039.578276886</c:v>
                </c:pt>
                <c:pt idx="441">
                  <c:v>263026.799189538</c:v>
                </c:pt>
                <c:pt idx="442">
                  <c:v>269153.480392691</c:v>
                </c:pt>
                <c:pt idx="443">
                  <c:v>275422.870333817</c:v>
                </c:pt>
                <c:pt idx="444">
                  <c:v>281838.293126446</c:v>
                </c:pt>
                <c:pt idx="445">
                  <c:v>288403.150312661</c:v>
                </c:pt>
                <c:pt idx="446">
                  <c:v>295120.922666638</c:v>
                </c:pt>
                <c:pt idx="447">
                  <c:v>301995.172040202</c:v>
                </c:pt>
                <c:pt idx="448">
                  <c:v>309029.543251359</c:v>
                </c:pt>
                <c:pt idx="449">
                  <c:v>316227.766016838</c:v>
                </c:pt>
                <c:pt idx="450">
                  <c:v>323593.656929628</c:v>
                </c:pt>
                <c:pt idx="451">
                  <c:v>331131.121482591</c:v>
                </c:pt>
                <c:pt idx="452">
                  <c:v>338844.156139203</c:v>
                </c:pt>
                <c:pt idx="453">
                  <c:v>346736.850452532</c:v>
                </c:pt>
                <c:pt idx="454">
                  <c:v>354813.389233575</c:v>
                </c:pt>
                <c:pt idx="455">
                  <c:v>363078.054770102</c:v>
                </c:pt>
                <c:pt idx="456">
                  <c:v>371535.229097173</c:v>
                </c:pt>
                <c:pt idx="457">
                  <c:v>380189.396320561</c:v>
                </c:pt>
                <c:pt idx="458">
                  <c:v>389045.144994281</c:v>
                </c:pt>
                <c:pt idx="459">
                  <c:v>398107.170553497</c:v>
                </c:pt>
                <c:pt idx="460">
                  <c:v>407380.277804113</c:v>
                </c:pt>
                <c:pt idx="461">
                  <c:v>416869.383470336</c:v>
                </c:pt>
                <c:pt idx="462">
                  <c:v>426579.518801593</c:v>
                </c:pt>
                <c:pt idx="463">
                  <c:v>436515.832240166</c:v>
                </c:pt>
                <c:pt idx="464">
                  <c:v>446683.592150964</c:v>
                </c:pt>
                <c:pt idx="465">
                  <c:v>457088.189614875</c:v>
                </c:pt>
                <c:pt idx="466">
                  <c:v>467735.141287198</c:v>
                </c:pt>
                <c:pt idx="467">
                  <c:v>478630.092322638</c:v>
                </c:pt>
                <c:pt idx="468">
                  <c:v>489778.819368446</c:v>
                </c:pt>
                <c:pt idx="469">
                  <c:v>501187.233627273</c:v>
                </c:pt>
                <c:pt idx="470">
                  <c:v>512861.383991365</c:v>
                </c:pt>
                <c:pt idx="471">
                  <c:v>524807.460249772</c:v>
                </c:pt>
                <c:pt idx="472">
                  <c:v>537031.796370253</c:v>
                </c:pt>
                <c:pt idx="473">
                  <c:v>549540.873857625</c:v>
                </c:pt>
                <c:pt idx="474">
                  <c:v>562341.325190349</c:v>
                </c:pt>
                <c:pt idx="475">
                  <c:v>575439.937337157</c:v>
                </c:pt>
                <c:pt idx="476">
                  <c:v>588843.655355588</c:v>
                </c:pt>
                <c:pt idx="477">
                  <c:v>602559.586074358</c:v>
                </c:pt>
                <c:pt idx="478">
                  <c:v>616595.001861482</c:v>
                </c:pt>
                <c:pt idx="479">
                  <c:v>630957.344480193</c:v>
                </c:pt>
                <c:pt idx="480">
                  <c:v>645654.229034656</c:v>
                </c:pt>
                <c:pt idx="481">
                  <c:v>660693.448007597</c:v>
                </c:pt>
                <c:pt idx="482">
                  <c:v>676082.975391982</c:v>
                </c:pt>
                <c:pt idx="483">
                  <c:v>691830.970918936</c:v>
                </c:pt>
                <c:pt idx="484">
                  <c:v>707945.784384137</c:v>
                </c:pt>
                <c:pt idx="485">
                  <c:v>724435.960074991</c:v>
                </c:pt>
                <c:pt idx="486">
                  <c:v>741310.241300918</c:v>
                </c:pt>
                <c:pt idx="487">
                  <c:v>758577.575029184</c:v>
                </c:pt>
                <c:pt idx="488">
                  <c:v>776247.116628691</c:v>
                </c:pt>
                <c:pt idx="489">
                  <c:v>794328.234724282</c:v>
                </c:pt>
                <c:pt idx="490">
                  <c:v>812830.5161641</c:v>
                </c:pt>
                <c:pt idx="491">
                  <c:v>831763.771102671</c:v>
                </c:pt>
                <c:pt idx="492">
                  <c:v>851138.038202376</c:v>
                </c:pt>
                <c:pt idx="493">
                  <c:v>870963.58995608</c:v>
                </c:pt>
                <c:pt idx="494">
                  <c:v>891250.938133746</c:v>
                </c:pt>
                <c:pt idx="495">
                  <c:v>912010.83935591</c:v>
                </c:pt>
                <c:pt idx="496">
                  <c:v>933254.300796991</c:v>
                </c:pt>
                <c:pt idx="497">
                  <c:v>954992.586021437</c:v>
                </c:pt>
                <c:pt idx="498">
                  <c:v>977237.220955811</c:v>
                </c:pt>
                <c:pt idx="499">
                  <c:v>1000000</c:v>
                </c:pt>
                <c:pt idx="500">
                  <c:v>1023292.99228076</c:v>
                </c:pt>
                <c:pt idx="501">
                  <c:v>1047128.5480509</c:v>
                </c:pt>
                <c:pt idx="502">
                  <c:v>1071519.30523761</c:v>
                </c:pt>
                <c:pt idx="503">
                  <c:v>1096478.19614319</c:v>
                </c:pt>
                <c:pt idx="504">
                  <c:v>1122018.45430196</c:v>
                </c:pt>
                <c:pt idx="505">
                  <c:v>1148153.62149688</c:v>
                </c:pt>
                <c:pt idx="506">
                  <c:v>1174897.55493953</c:v>
                </c:pt>
                <c:pt idx="507">
                  <c:v>1202264.43461741</c:v>
                </c:pt>
                <c:pt idx="508">
                  <c:v>1230268.77081238</c:v>
                </c:pt>
                <c:pt idx="509">
                  <c:v>1258925.41179417</c:v>
                </c:pt>
                <c:pt idx="510">
                  <c:v>1288249.55169314</c:v>
                </c:pt>
                <c:pt idx="511">
                  <c:v>1318256.73855641</c:v>
                </c:pt>
                <c:pt idx="512">
                  <c:v>1348962.88259165</c:v>
                </c:pt>
                <c:pt idx="513">
                  <c:v>1380384.26460288</c:v>
                </c:pt>
                <c:pt idx="514">
                  <c:v>1412537.54462276</c:v>
                </c:pt>
                <c:pt idx="515">
                  <c:v>1445439.77074593</c:v>
                </c:pt>
                <c:pt idx="516">
                  <c:v>1479108.38816821</c:v>
                </c:pt>
                <c:pt idx="517">
                  <c:v>1513561.24843621</c:v>
                </c:pt>
                <c:pt idx="518">
                  <c:v>1548816.61891248</c:v>
                </c:pt>
                <c:pt idx="519">
                  <c:v>1584893.19246111</c:v>
                </c:pt>
                <c:pt idx="520">
                  <c:v>1621810.09735893</c:v>
                </c:pt>
                <c:pt idx="521">
                  <c:v>1659586.90743756</c:v>
                </c:pt>
                <c:pt idx="522">
                  <c:v>1698243.65246175</c:v>
                </c:pt>
                <c:pt idx="523">
                  <c:v>1737800.82874938</c:v>
                </c:pt>
                <c:pt idx="524">
                  <c:v>1778279.41003892</c:v>
                </c:pt>
                <c:pt idx="525">
                  <c:v>1819700.85860998</c:v>
                </c:pt>
                <c:pt idx="526">
                  <c:v>1862087.13666287</c:v>
                </c:pt>
                <c:pt idx="527">
                  <c:v>1905460.71796325</c:v>
                </c:pt>
                <c:pt idx="528">
                  <c:v>1949844.59975805</c:v>
                </c:pt>
                <c:pt idx="529">
                  <c:v>1995262.31496888</c:v>
                </c:pt>
                <c:pt idx="530">
                  <c:v>2041737.94466953</c:v>
                </c:pt>
                <c:pt idx="531">
                  <c:v>2089296.13085404</c:v>
                </c:pt>
                <c:pt idx="532">
                  <c:v>2137962.08950223</c:v>
                </c:pt>
                <c:pt idx="533">
                  <c:v>2187761.62394955</c:v>
                </c:pt>
                <c:pt idx="534">
                  <c:v>2238721.13856834</c:v>
                </c:pt>
                <c:pt idx="535">
                  <c:v>2290867.65276777</c:v>
                </c:pt>
                <c:pt idx="536">
                  <c:v>2344228.81531992</c:v>
                </c:pt>
                <c:pt idx="537">
                  <c:v>2398832.91901949</c:v>
                </c:pt>
                <c:pt idx="538">
                  <c:v>2454708.91568503</c:v>
                </c:pt>
                <c:pt idx="539">
                  <c:v>2511886.43150958</c:v>
                </c:pt>
                <c:pt idx="540">
                  <c:v>2570395.78276886</c:v>
                </c:pt>
                <c:pt idx="541">
                  <c:v>2630267.99189538</c:v>
                </c:pt>
              </c:numCache>
            </c:numRef>
          </c:xVal>
          <c:yVal>
            <c:numRef>
              <c:f>Loop_Modeling!$AU$19:$AU$560</c:f>
              <c:numCache>
                <c:formatCode>General</c:formatCode>
                <c:ptCount val="542"/>
                <c:pt idx="0">
                  <c:v>83.1995495285586</c:v>
                </c:pt>
                <c:pt idx="1">
                  <c:v>83.0427446188787</c:v>
                </c:pt>
                <c:pt idx="2">
                  <c:v>82.8824001095812</c:v>
                </c:pt>
                <c:pt idx="3">
                  <c:v>82.7184414524992</c:v>
                </c:pt>
                <c:pt idx="4">
                  <c:v>82.5507929074684</c:v>
                </c:pt>
                <c:pt idx="5">
                  <c:v>82.3793775510684</c:v>
                </c:pt>
                <c:pt idx="6">
                  <c:v>82.2041172878931</c:v>
                </c:pt>
                <c:pt idx="7">
                  <c:v>82.0249328645441</c:v>
                </c:pt>
                <c:pt idx="8">
                  <c:v>81.8417438865494</c:v>
                </c:pt>
                <c:pt idx="9">
                  <c:v>81.6544688384215</c:v>
                </c:pt>
                <c:pt idx="10">
                  <c:v>81.4630251070793</c:v>
                </c:pt>
                <c:pt idx="11">
                  <c:v>81.2673290088708</c:v>
                </c:pt>
                <c:pt idx="12">
                  <c:v>81.0672958204412</c:v>
                </c:pt>
                <c:pt idx="13">
                  <c:v>80.8628398137077</c:v>
                </c:pt>
                <c:pt idx="14">
                  <c:v>80.65387429521</c:v>
                </c:pt>
                <c:pt idx="15">
                  <c:v>80.4403116501178</c:v>
                </c:pt>
                <c:pt idx="16">
                  <c:v>80.2220633911884</c:v>
                </c:pt>
                <c:pt idx="17">
                  <c:v>79.9990402129798</c:v>
                </c:pt>
                <c:pt idx="18">
                  <c:v>79.7711520516328</c:v>
                </c:pt>
                <c:pt idx="19">
                  <c:v>79.5383081505488</c:v>
                </c:pt>
                <c:pt idx="20">
                  <c:v>79.3004171322988</c:v>
                </c:pt>
                <c:pt idx="21">
                  <c:v>79.0573870771098</c:v>
                </c:pt>
                <c:pt idx="22">
                  <c:v>78.8091256082794</c:v>
                </c:pt>
                <c:pt idx="23">
                  <c:v>78.5555399848825</c:v>
                </c:pt>
                <c:pt idx="24">
                  <c:v>78.2965372021363</c:v>
                </c:pt>
                <c:pt idx="25">
                  <c:v>78.0320240997938</c:v>
                </c:pt>
                <c:pt idx="26">
                  <c:v>77.761907478945</c:v>
                </c:pt>
                <c:pt idx="27">
                  <c:v>77.4860942275961</c:v>
                </c:pt>
                <c:pt idx="28">
                  <c:v>77.2044914554071</c:v>
                </c:pt>
                <c:pt idx="29">
                  <c:v>76.9170066379555</c:v>
                </c:pt>
                <c:pt idx="30">
                  <c:v>76.6235477708924</c:v>
                </c:pt>
                <c:pt idx="31">
                  <c:v>76.3240235343432</c:v>
                </c:pt>
                <c:pt idx="32">
                  <c:v>76.0183434678984</c:v>
                </c:pt>
                <c:pt idx="33">
                  <c:v>75.7064181565136</c:v>
                </c:pt>
                <c:pt idx="34">
                  <c:v>75.388159427624</c:v>
                </c:pt>
                <c:pt idx="35">
                  <c:v>75.063480559746</c:v>
                </c:pt>
                <c:pt idx="36">
                  <c:v>74.732296502812</c:v>
                </c:pt>
                <c:pt idx="37">
                  <c:v>74.3945241104404</c:v>
                </c:pt>
                <c:pt idx="38">
                  <c:v>74.0500823843075</c:v>
                </c:pt>
                <c:pt idx="39">
                  <c:v>73.698892730726</c:v>
                </c:pt>
                <c:pt idx="40">
                  <c:v>73.3408792294933</c:v>
                </c:pt>
                <c:pt idx="41">
                  <c:v>72.9759689149918</c:v>
                </c:pt>
                <c:pt idx="42">
                  <c:v>72.604092069462</c:v>
                </c:pt>
                <c:pt idx="43">
                  <c:v>72.2251825282857</c:v>
                </c:pt>
                <c:pt idx="44">
                  <c:v>71.8391779970267</c:v>
                </c:pt>
                <c:pt idx="45">
                  <c:v>71.4460203798818</c:v>
                </c:pt>
                <c:pt idx="46">
                  <c:v>71.0456561190855</c:v>
                </c:pt>
                <c:pt idx="47">
                  <c:v>70.6380365447025</c:v>
                </c:pt>
                <c:pt idx="48">
                  <c:v>70.223118234113</c:v>
                </c:pt>
                <c:pt idx="49">
                  <c:v>69.8008633803718</c:v>
                </c:pt>
                <c:pt idx="50">
                  <c:v>69.3712401684749</c:v>
                </c:pt>
                <c:pt idx="51">
                  <c:v>68.9342231584298</c:v>
                </c:pt>
                <c:pt idx="52">
                  <c:v>68.4897936738649</c:v>
                </c:pt>
                <c:pt idx="53">
                  <c:v>68.0379401947569</c:v>
                </c:pt>
                <c:pt idx="54">
                  <c:v>67.5786587526974</c:v>
                </c:pt>
                <c:pt idx="55">
                  <c:v>67.1119533269439</c:v>
                </c:pt>
                <c:pt idx="56">
                  <c:v>66.6378362393386</c:v>
                </c:pt>
                <c:pt idx="57">
                  <c:v>66.1563285460113</c:v>
                </c:pt>
                <c:pt idx="58">
                  <c:v>65.6674604236124</c:v>
                </c:pt>
                <c:pt idx="59">
                  <c:v>65.1712715476671</c:v>
                </c:pt>
                <c:pt idx="60">
                  <c:v>64.6678114604853</c:v>
                </c:pt>
                <c:pt idx="61">
                  <c:v>64.1571399259216</c:v>
                </c:pt>
                <c:pt idx="62">
                  <c:v>63.6393272681441</c:v>
                </c:pt>
                <c:pt idx="63">
                  <c:v>63.1144546914683</c:v>
                </c:pt>
                <c:pt idx="64">
                  <c:v>62.5826145782056</c:v>
                </c:pt>
                <c:pt idx="65">
                  <c:v>62.0439107614154</c:v>
                </c:pt>
                <c:pt idx="66">
                  <c:v>61.4984587693989</c:v>
                </c:pt>
                <c:pt idx="67">
                  <c:v>60.9463860387597</c:v>
                </c:pt>
                <c:pt idx="68">
                  <c:v>60.3878320928743</c:v>
                </c:pt>
                <c:pt idx="69">
                  <c:v>59.8229486826675</c:v>
                </c:pt>
                <c:pt idx="70">
                  <c:v>59.2518998866757</c:v>
                </c:pt>
                <c:pt idx="71">
                  <c:v>58.6748621675208</c:v>
                </c:pt>
                <c:pt idx="72">
                  <c:v>58.0920243820794</c:v>
                </c:pt>
                <c:pt idx="73">
                  <c:v>57.5035877428568</c:v>
                </c:pt>
                <c:pt idx="74">
                  <c:v>56.9097657283309</c:v>
                </c:pt>
                <c:pt idx="75">
                  <c:v>56.3107839403331</c:v>
                </c:pt>
                <c:pt idx="76">
                  <c:v>55.7068799068812</c:v>
                </c:pt>
                <c:pt idx="77">
                  <c:v>55.0983028292609</c:v>
                </c:pt>
                <c:pt idx="78">
                  <c:v>54.4853132725731</c:v>
                </c:pt>
                <c:pt idx="79">
                  <c:v>53.8681827994224</c:v>
                </c:pt>
                <c:pt idx="80">
                  <c:v>53.2471935469037</c:v>
                </c:pt>
                <c:pt idx="81">
                  <c:v>52.622637747544</c:v>
                </c:pt>
                <c:pt idx="82">
                  <c:v>51.9948171953932</c:v>
                </c:pt>
                <c:pt idx="83">
                  <c:v>51.3640426589679</c:v>
                </c:pt>
                <c:pt idx="84">
                  <c:v>50.7306332433099</c:v>
                </c:pt>
                <c:pt idx="85">
                  <c:v>50.0949157039259</c:v>
                </c:pt>
                <c:pt idx="86">
                  <c:v>49.4572237159037</c:v>
                </c:pt>
                <c:pt idx="87">
                  <c:v>48.8178971019813</c:v>
                </c:pt>
                <c:pt idx="88">
                  <c:v>48.1772810238028</c:v>
                </c:pt>
                <c:pt idx="89">
                  <c:v>47.5357251410181</c:v>
                </c:pt>
                <c:pt idx="90">
                  <c:v>46.8935827432519</c:v>
                </c:pt>
                <c:pt idx="91">
                  <c:v>46.2512098602839</c:v>
                </c:pt>
                <c:pt idx="92">
                  <c:v>45.6089643560443</c:v>
                </c:pt>
                <c:pt idx="93">
                  <c:v>44.9672050122165</c:v>
                </c:pt>
                <c:pt idx="94">
                  <c:v>44.3262906073731</c:v>
                </c:pt>
                <c:pt idx="95">
                  <c:v>43.6865789976141</c:v>
                </c:pt>
                <c:pt idx="96">
                  <c:v>43.0484262046719</c:v>
                </c:pt>
                <c:pt idx="97">
                  <c:v>42.4121855173506</c:v>
                </c:pt>
                <c:pt idx="98">
                  <c:v>41.7782066120161</c:v>
                </c:pt>
                <c:pt idx="99">
                  <c:v>41.1468346976205</c:v>
                </c:pt>
                <c:pt idx="100">
                  <c:v>40.5184096904705</c:v>
                </c:pt>
                <c:pt idx="101">
                  <c:v>39.8932654235903</c:v>
                </c:pt>
                <c:pt idx="102">
                  <c:v>39.2717288951544</c:v>
                </c:pt>
                <c:pt idx="103">
                  <c:v>38.6541195600031</c:v>
                </c:pt>
                <c:pt idx="104">
                  <c:v>38.040748667809</c:v>
                </c:pt>
                <c:pt idx="105">
                  <c:v>37.4319186509355</c:v>
                </c:pt>
                <c:pt idx="106">
                  <c:v>36.8279225645243</c:v>
                </c:pt>
                <c:pt idx="107">
                  <c:v>36.229043580814</c:v>
                </c:pt>
                <c:pt idx="108">
                  <c:v>35.6355545391533</c:v>
                </c:pt>
                <c:pt idx="109">
                  <c:v>35.047717552654</c:v>
                </c:pt>
                <c:pt idx="110">
                  <c:v>34.4657836718998</c:v>
                </c:pt>
                <c:pt idx="111">
                  <c:v>33.8899926056506</c:v>
                </c:pt>
                <c:pt idx="112">
                  <c:v>33.3205724979849</c:v>
                </c:pt>
                <c:pt idx="113">
                  <c:v>32.7577397609175</c:v>
                </c:pt>
                <c:pt idx="114">
                  <c:v>32.2016989610865</c:v>
                </c:pt>
                <c:pt idx="115">
                  <c:v>31.6526427587744</c:v>
                </c:pt>
                <c:pt idx="116">
                  <c:v>31.1107518971734</c:v>
                </c:pt>
                <c:pt idx="117">
                  <c:v>30.5761952395447</c:v>
                </c:pt>
                <c:pt idx="118">
                  <c:v>30.0491298516655</c:v>
                </c:pt>
                <c:pt idx="119">
                  <c:v>29.5297011267723</c:v>
                </c:pt>
                <c:pt idx="120">
                  <c:v>29.0180429500517</c:v>
                </c:pt>
                <c:pt idx="121">
                  <c:v>28.5142778996192</c:v>
                </c:pt>
                <c:pt idx="122">
                  <c:v>28.0185174808506</c:v>
                </c:pt>
                <c:pt idx="123">
                  <c:v>27.5308623908987</c:v>
                </c:pt>
                <c:pt idx="124">
                  <c:v>27.0514028102243</c:v>
                </c:pt>
                <c:pt idx="125">
                  <c:v>26.580218717998</c:v>
                </c:pt>
                <c:pt idx="126">
                  <c:v>26.1173802282941</c:v>
                </c:pt>
                <c:pt idx="127">
                  <c:v>25.6629479440653</c:v>
                </c:pt>
                <c:pt idx="128">
                  <c:v>25.2169733260096</c:v>
                </c:pt>
                <c:pt idx="129">
                  <c:v>24.7794990735435</c:v>
                </c:pt>
                <c:pt idx="130">
                  <c:v>24.350559515246</c:v>
                </c:pt>
                <c:pt idx="131">
                  <c:v>23.9301810062758</c:v>
                </c:pt>
                <c:pt idx="132">
                  <c:v>23.5183823304282</c:v>
                </c:pt>
                <c:pt idx="133">
                  <c:v>23.1151751046545</c:v>
                </c:pt>
                <c:pt idx="134">
                  <c:v>22.7205641840396</c:v>
                </c:pt>
                <c:pt idx="135">
                  <c:v>22.3345480653944</c:v>
                </c:pt>
                <c:pt idx="136">
                  <c:v>21.9571192877957</c:v>
                </c:pt>
                <c:pt idx="137">
                  <c:v>21.5882648285591</c:v>
                </c:pt>
                <c:pt idx="138">
                  <c:v>21.2279664933063</c:v>
                </c:pt>
                <c:pt idx="139">
                  <c:v>20.8762012989284</c:v>
                </c:pt>
                <c:pt idx="140">
                  <c:v>20.5329418484113</c:v>
                </c:pt>
                <c:pt idx="141">
                  <c:v>20.1981566966204</c:v>
                </c:pt>
                <c:pt idx="142">
                  <c:v>19.8718107062828</c:v>
                </c:pt>
                <c:pt idx="143">
                  <c:v>19.5538653935325</c:v>
                </c:pt>
                <c:pt idx="144">
                  <c:v>19.2442792624977</c:v>
                </c:pt>
                <c:pt idx="145">
                  <c:v>18.9430081285263</c:v>
                </c:pt>
                <c:pt idx="146">
                  <c:v>18.6500054297376</c:v>
                </c:pt>
                <c:pt idx="147">
                  <c:v>18.3652225266917</c:v>
                </c:pt>
                <c:pt idx="148">
                  <c:v>18.0886089900408</c:v>
                </c:pt>
                <c:pt idx="149">
                  <c:v>17.8201128761132</c:v>
                </c:pt>
                <c:pt idx="150">
                  <c:v>17.5596809904385</c:v>
                </c:pt>
                <c:pt idx="151">
                  <c:v>17.3072591392914</c:v>
                </c:pt>
                <c:pt idx="152">
                  <c:v>17.0627923693787</c:v>
                </c:pt>
                <c:pt idx="153">
                  <c:v>16.8262251958428</c:v>
                </c:pt>
                <c:pt idx="154">
                  <c:v>16.5975018187945</c:v>
                </c:pt>
                <c:pt idx="155">
                  <c:v>16.3765663286204</c:v>
                </c:pt>
                <c:pt idx="156">
                  <c:v>16.1633629003412</c:v>
                </c:pt>
                <c:pt idx="157">
                  <c:v>15.9578359773154</c:v>
                </c:pt>
                <c:pt idx="158">
                  <c:v>15.7599304446077</c:v>
                </c:pt>
                <c:pt idx="159">
                  <c:v>15.5695917923477</c:v>
                </c:pt>
                <c:pt idx="160">
                  <c:v>15.3867662694231</c:v>
                </c:pt>
                <c:pt idx="161">
                  <c:v>15.2114010278499</c:v>
                </c:pt>
                <c:pt idx="162">
                  <c:v>15.0434442581705</c:v>
                </c:pt>
                <c:pt idx="163">
                  <c:v>14.882845316231</c:v>
                </c:pt>
                <c:pt idx="164">
                  <c:v>14.7295548416839</c:v>
                </c:pt>
                <c:pt idx="165">
                  <c:v>14.5835248685593</c:v>
                </c:pt>
                <c:pt idx="166">
                  <c:v>14.4447089282444</c:v>
                </c:pt>
                <c:pt idx="167">
                  <c:v>14.3130621451963</c:v>
                </c:pt>
                <c:pt idx="168">
                  <c:v>14.1885413257115</c:v>
                </c:pt>
                <c:pt idx="169">
                  <c:v>14.0711050400576</c:v>
                </c:pt>
                <c:pt idx="170">
                  <c:v>13.9607136982635</c:v>
                </c:pt>
                <c:pt idx="171">
                  <c:v>13.857329619853</c:v>
                </c:pt>
                <c:pt idx="172">
                  <c:v>13.7609170977892</c:v>
                </c:pt>
                <c:pt idx="173">
                  <c:v>13.6714424568844</c:v>
                </c:pt>
                <c:pt idx="174">
                  <c:v>13.5888741069153</c:v>
                </c:pt>
                <c:pt idx="175">
                  <c:v>13.513182590666</c:v>
                </c:pt>
                <c:pt idx="176">
                  <c:v>13.4443406271076</c:v>
                </c:pt>
                <c:pt idx="177">
                  <c:v>13.3823231499044</c:v>
                </c:pt>
                <c:pt idx="178">
                  <c:v>13.3271073414202</c:v>
                </c:pt>
                <c:pt idx="179">
                  <c:v>13.2786726623839</c:v>
                </c:pt>
                <c:pt idx="180">
                  <c:v>13.2370008773531</c:v>
                </c:pt>
                <c:pt idx="181">
                  <c:v>13.2020760761004</c:v>
                </c:pt>
                <c:pt idx="182">
                  <c:v>13.173884691026</c:v>
                </c:pt>
                <c:pt idx="183">
                  <c:v>13.1524155106877</c:v>
                </c:pt>
                <c:pt idx="184">
                  <c:v>13.1376596895176</c:v>
                </c:pt>
                <c:pt idx="185">
                  <c:v>13.1296107537804</c:v>
                </c:pt>
                <c:pt idx="186">
                  <c:v>13.1282646038083</c:v>
                </c:pt>
                <c:pt idx="187">
                  <c:v>13.1336195125337</c:v>
                </c:pt>
                <c:pt idx="188">
                  <c:v>13.145676120318</c:v>
                </c:pt>
                <c:pt idx="189">
                  <c:v>13.1644374260637</c:v>
                </c:pt>
                <c:pt idx="190">
                  <c:v>13.1899087745734</c:v>
                </c:pt>
                <c:pt idx="191">
                  <c:v>13.2220978401072</c:v>
                </c:pt>
                <c:pt idx="192">
                  <c:v>13.2610146060683</c:v>
                </c:pt>
                <c:pt idx="193">
                  <c:v>13.306671340733</c:v>
                </c:pt>
                <c:pt idx="194">
                  <c:v>13.3590825689193</c:v>
                </c:pt>
                <c:pt idx="195">
                  <c:v>13.4182650394764</c:v>
                </c:pt>
                <c:pt idx="196">
                  <c:v>13.4842376884568</c:v>
                </c:pt>
                <c:pt idx="197">
                  <c:v>13.5570215978147</c:v>
                </c:pt>
                <c:pt idx="198">
                  <c:v>13.6366399494617</c:v>
                </c:pt>
                <c:pt idx="199">
                  <c:v>13.7231179744886</c:v>
                </c:pt>
                <c:pt idx="200">
                  <c:v>13.8164828973518</c:v>
                </c:pt>
                <c:pt idx="201">
                  <c:v>13.9167638747987</c:v>
                </c:pt>
                <c:pt idx="202">
                  <c:v>14.0239919293001</c:v>
                </c:pt>
                <c:pt idx="203">
                  <c:v>14.1381998767332</c:v>
                </c:pt>
                <c:pt idx="204">
                  <c:v>14.2594222480499</c:v>
                </c:pt>
                <c:pt idx="205">
                  <c:v>14.3876952046486</c:v>
                </c:pt>
                <c:pt idx="206">
                  <c:v>14.5230564471546</c:v>
                </c:pt>
                <c:pt idx="207">
                  <c:v>14.6655451173026</c:v>
                </c:pt>
                <c:pt idx="208">
                  <c:v>14.8152016926009</c:v>
                </c:pt>
                <c:pt idx="209">
                  <c:v>14.972067873451</c:v>
                </c:pt>
                <c:pt idx="210">
                  <c:v>15.1361864623831</c:v>
                </c:pt>
                <c:pt idx="211">
                  <c:v>15.3076012350645</c:v>
                </c:pt>
                <c:pt idx="212">
                  <c:v>15.4863568027316</c:v>
                </c:pt>
                <c:pt idx="213">
                  <c:v>15.6724984656931</c:v>
                </c:pt>
                <c:pt idx="214">
                  <c:v>15.8660720575511</c:v>
                </c:pt>
                <c:pt idx="215">
                  <c:v>16.0671237797927</c:v>
                </c:pt>
                <c:pt idx="216">
                  <c:v>16.2757000264043</c:v>
                </c:pt>
                <c:pt idx="217">
                  <c:v>16.4918471981758</c:v>
                </c:pt>
                <c:pt idx="218">
                  <c:v>16.7156115063704</c:v>
                </c:pt>
                <c:pt idx="219">
                  <c:v>16.9470387654552</c:v>
                </c:pt>
                <c:pt idx="220">
                  <c:v>17.1861741746075</c:v>
                </c:pt>
                <c:pt idx="221">
                  <c:v>17.4330620877413</c:v>
                </c:pt>
                <c:pt idx="222">
                  <c:v>17.6877457718254</c:v>
                </c:pt>
                <c:pt idx="223">
                  <c:v>17.9502671533084</c:v>
                </c:pt>
                <c:pt idx="224">
                  <c:v>18.2206665525069</c:v>
                </c:pt>
                <c:pt idx="225">
                  <c:v>18.4989824058635</c:v>
                </c:pt>
                <c:pt idx="226">
                  <c:v>18.7852509760405</c:v>
                </c:pt>
                <c:pt idx="227">
                  <c:v>19.0795060498834</c:v>
                </c:pt>
                <c:pt idx="228">
                  <c:v>19.3817786243531</c:v>
                </c:pt>
                <c:pt idx="229">
                  <c:v>19.6920965806223</c:v>
                </c:pt>
                <c:pt idx="230">
                  <c:v>20.0104843466034</c:v>
                </c:pt>
                <c:pt idx="231">
                  <c:v>20.336962548289</c:v>
                </c:pt>
                <c:pt idx="232">
                  <c:v>20.6715476503858</c:v>
                </c:pt>
                <c:pt idx="233">
                  <c:v>21.0142515868399</c:v>
                </c:pt>
                <c:pt idx="234">
                  <c:v>21.365081381977</c:v>
                </c:pt>
                <c:pt idx="235">
                  <c:v>21.7240387631119</c:v>
                </c:pt>
                <c:pt idx="236">
                  <c:v>22.0911197656264</c:v>
                </c:pt>
                <c:pt idx="237">
                  <c:v>22.4663143316553</c:v>
                </c:pt>
                <c:pt idx="238">
                  <c:v>22.8496059036818</c:v>
                </c:pt>
                <c:pt idx="239">
                  <c:v>23.2409710144993</c:v>
                </c:pt>
                <c:pt idx="240">
                  <c:v>23.6403788751595</c:v>
                </c:pt>
                <c:pt idx="241">
                  <c:v>24.0477909626991</c:v>
                </c:pt>
                <c:pt idx="242">
                  <c:v>24.4631606095967</c:v>
                </c:pt>
                <c:pt idx="243">
                  <c:v>24.8864325970846</c:v>
                </c:pt>
                <c:pt idx="244">
                  <c:v>25.3175427546057</c:v>
                </c:pt>
                <c:pt idx="245">
                  <c:v>25.7564175678568</c:v>
                </c:pt>
                <c:pt idx="246">
                  <c:v>26.2029737980169</c:v>
                </c:pt>
                <c:pt idx="247">
                  <c:v>26.6571181148974</c:v>
                </c:pt>
                <c:pt idx="248">
                  <c:v>27.1187467468731</c:v>
                </c:pt>
                <c:pt idx="249">
                  <c:v>27.5877451505695</c:v>
                </c:pt>
                <c:pt idx="250">
                  <c:v>28.0639877033589</c:v>
                </c:pt>
                <c:pt idx="251">
                  <c:v>28.5473374217957</c:v>
                </c:pt>
                <c:pt idx="252">
                  <c:v>29.0376457091454</c:v>
                </c:pt>
                <c:pt idx="253">
                  <c:v>29.5347521351824</c:v>
                </c:pt>
                <c:pt idx="254">
                  <c:v>30.0384842513929</c:v>
                </c:pt>
                <c:pt idx="255">
                  <c:v>30.5486574446671</c:v>
                </c:pt>
                <c:pt idx="256">
                  <c:v>31.0650748324597</c:v>
                </c:pt>
                <c:pt idx="257">
                  <c:v>31.5875272022543</c:v>
                </c:pt>
                <c:pt idx="258">
                  <c:v>32.1157929979892</c:v>
                </c:pt>
                <c:pt idx="259">
                  <c:v>32.6496383558699</c:v>
                </c:pt>
                <c:pt idx="260">
                  <c:v>33.1888171917257</c:v>
                </c:pt>
                <c:pt idx="261">
                  <c:v>33.7330713417546</c:v>
                </c:pt>
                <c:pt idx="262">
                  <c:v>34.282130758144</c:v>
                </c:pt>
                <c:pt idx="263">
                  <c:v>34.8357137606646</c:v>
                </c:pt>
                <c:pt idx="264">
                  <c:v>35.3935273449017</c:v>
                </c:pt>
                <c:pt idx="265">
                  <c:v>35.9552675473256</c:v>
                </c:pt>
                <c:pt idx="266">
                  <c:v>36.5206198669156</c:v>
                </c:pt>
                <c:pt idx="267">
                  <c:v>37.0892597425413</c:v>
                </c:pt>
                <c:pt idx="268">
                  <c:v>37.6608530847788</c:v>
                </c:pt>
                <c:pt idx="269">
                  <c:v>38.2350568603057</c:v>
                </c:pt>
                <c:pt idx="270">
                  <c:v>38.8115197264871</c:v>
                </c:pt>
                <c:pt idx="271">
                  <c:v>39.3898827132446</c:v>
                </c:pt>
                <c:pt idx="272">
                  <c:v>39.9697799487844</c:v>
                </c:pt>
                <c:pt idx="273">
                  <c:v>40.5508394252826</c:v>
                </c:pt>
                <c:pt idx="274">
                  <c:v>41.1326838001847</c:v>
                </c:pt>
                <c:pt idx="275">
                  <c:v>41.7149312283513</c:v>
                </c:pt>
                <c:pt idx="276">
                  <c:v>42.2971962199447</c:v>
                </c:pt>
                <c:pt idx="277">
                  <c:v>42.8790905186255</c:v>
                </c:pt>
                <c:pt idx="278">
                  <c:v>43.460223994407</c:v>
                </c:pt>
                <c:pt idx="279">
                  <c:v>44.0402055453217</c:v>
                </c:pt>
                <c:pt idx="280">
                  <c:v>44.6186440019564</c:v>
                </c:pt>
                <c:pt idx="281">
                  <c:v>45.1951490288697</c:v>
                </c:pt>
                <c:pt idx="282">
                  <c:v>45.7693320169432</c:v>
                </c:pt>
                <c:pt idx="283">
                  <c:v>46.3408069608216</c:v>
                </c:pt>
                <c:pt idx="284">
                  <c:v>46.9091913157733</c:v>
                </c:pt>
                <c:pt idx="285">
                  <c:v>47.4741068285421</c:v>
                </c:pt>
                <c:pt idx="286">
                  <c:v>48.0351803370612</c:v>
                </c:pt>
                <c:pt idx="287">
                  <c:v>48.5920445342602</c:v>
                </c:pt>
                <c:pt idx="288">
                  <c:v>49.1443386915983</c:v>
                </c:pt>
                <c:pt idx="289">
                  <c:v>49.6917093384098</c:v>
                </c:pt>
                <c:pt idx="290">
                  <c:v>50.2338108936201</c:v>
                </c:pt>
                <c:pt idx="291">
                  <c:v>50.770306246908</c:v>
                </c:pt>
                <c:pt idx="292">
                  <c:v>51.3008672869077</c:v>
                </c:pt>
                <c:pt idx="293">
                  <c:v>51.8251753745736</c:v>
                </c:pt>
                <c:pt idx="294">
                  <c:v>52.3429217603751</c:v>
                </c:pt>
                <c:pt idx="295">
                  <c:v>52.853807944502</c:v>
                </c:pt>
                <c:pt idx="296">
                  <c:v>53.3575459797814</c:v>
                </c:pt>
                <c:pt idx="297">
                  <c:v>53.8538587174915</c:v>
                </c:pt>
                <c:pt idx="298">
                  <c:v>54.3424799967274</c:v>
                </c:pt>
                <c:pt idx="299">
                  <c:v>54.8231547783983</c:v>
                </c:pt>
                <c:pt idx="300">
                  <c:v>55.2956392253389</c:v>
                </c:pt>
                <c:pt idx="301">
                  <c:v>55.7597007303666</c:v>
                </c:pt>
                <c:pt idx="302">
                  <c:v>56.2151178944378</c:v>
                </c:pt>
                <c:pt idx="303">
                  <c:v>56.6616804573268</c:v>
                </c:pt>
                <c:pt idx="304">
                  <c:v>57.0991891834747</c:v>
                </c:pt>
                <c:pt idx="305">
                  <c:v>57.527455705854</c:v>
                </c:pt>
                <c:pt idx="306">
                  <c:v>57.946302330822</c:v>
                </c:pt>
                <c:pt idx="307">
                  <c:v>58.3555618070549</c:v>
                </c:pt>
                <c:pt idx="308">
                  <c:v>58.7550770617048</c:v>
                </c:pt>
                <c:pt idx="309">
                  <c:v>59.1447009069625</c:v>
                </c:pt>
                <c:pt idx="310">
                  <c:v>59.5242957201925</c:v>
                </c:pt>
                <c:pt idx="311">
                  <c:v>59.8937331007789</c:v>
                </c:pt>
                <c:pt idx="312">
                  <c:v>60.2528935067549</c:v>
                </c:pt>
                <c:pt idx="313">
                  <c:v>60.6016658742029</c:v>
                </c:pt>
                <c:pt idx="314">
                  <c:v>60.9399472223032</c:v>
                </c:pt>
                <c:pt idx="315">
                  <c:v>61.267642246791</c:v>
                </c:pt>
                <c:pt idx="316">
                  <c:v>61.5846629044364</c:v>
                </c:pt>
                <c:pt idx="317">
                  <c:v>61.8909279910186</c:v>
                </c:pt>
                <c:pt idx="318">
                  <c:v>62.1863627151062</c:v>
                </c:pt>
                <c:pt idx="319">
                  <c:v>62.470898269796</c:v>
                </c:pt>
                <c:pt idx="320">
                  <c:v>62.7444714043915</c:v>
                </c:pt>
                <c:pt idx="321">
                  <c:v>63.0070239978464</c:v>
                </c:pt>
                <c:pt idx="322">
                  <c:v>63.2585026356216</c:v>
                </c:pt>
                <c:pt idx="323">
                  <c:v>63.4988581914558</c:v>
                </c:pt>
                <c:pt idx="324">
                  <c:v>63.7280454153798</c:v>
                </c:pt>
                <c:pt idx="325">
                  <c:v>63.9460225291612</c:v>
                </c:pt>
                <c:pt idx="326">
                  <c:v>64.152750830217</c:v>
                </c:pt>
                <c:pt idx="327">
                  <c:v>64.3481943048986</c:v>
                </c:pt>
                <c:pt idx="328">
                  <c:v>64.5323192519128</c:v>
                </c:pt>
                <c:pt idx="329">
                  <c:v>64.7050939165363</c:v>
                </c:pt>
                <c:pt idx="330">
                  <c:v>64.866488136156</c:v>
                </c:pt>
                <c:pt idx="331">
                  <c:v>65.0164729975686</c:v>
                </c:pt>
                <c:pt idx="332">
                  <c:v>65.1550205063784</c:v>
                </c:pt>
                <c:pt idx="333">
                  <c:v>65.2821032687457</c:v>
                </c:pt>
                <c:pt idx="334">
                  <c:v>65.3976941856575</c:v>
                </c:pt>
                <c:pt idx="335">
                  <c:v>65.5017661598293</c:v>
                </c:pt>
                <c:pt idx="336">
                  <c:v>65.5942918152794</c:v>
                </c:pt>
                <c:pt idx="337">
                  <c:v>65.6752432295693</c:v>
                </c:pt>
                <c:pt idx="338">
                  <c:v>65.7445916786538</c:v>
                </c:pt>
                <c:pt idx="339">
                  <c:v>65.8023073942488</c:v>
                </c:pt>
                <c:pt idx="340">
                  <c:v>65.8483593335899</c:v>
                </c:pt>
                <c:pt idx="341">
                  <c:v>65.8827149614336</c:v>
                </c:pt>
                <c:pt idx="342">
                  <c:v>65.9053400441247</c:v>
                </c:pt>
                <c:pt idx="343">
                  <c:v>65.9161984555474</c:v>
                </c:pt>
                <c:pt idx="344">
                  <c:v>65.9152519947632</c:v>
                </c:pt>
                <c:pt idx="345">
                  <c:v>65.9024602151293</c:v>
                </c:pt>
                <c:pt idx="346">
                  <c:v>65.8777802647009</c:v>
                </c:pt>
                <c:pt idx="347">
                  <c:v>65.84116673771</c:v>
                </c:pt>
                <c:pt idx="348">
                  <c:v>65.7925715369275</c:v>
                </c:pt>
                <c:pt idx="349">
                  <c:v>65.7319437467226</c:v>
                </c:pt>
                <c:pt idx="350">
                  <c:v>65.6592295166414</c:v>
                </c:pt>
                <c:pt idx="351">
                  <c:v>65.5743719553451</c:v>
                </c:pt>
                <c:pt idx="352">
                  <c:v>65.4773110347578</c:v>
                </c:pt>
                <c:pt idx="353">
                  <c:v>65.3679835042995</c:v>
                </c:pt>
                <c:pt idx="354">
                  <c:v>65.2463228150901</c:v>
                </c:pt>
                <c:pt idx="355">
                  <c:v>65.1122590540371</c:v>
                </c:pt>
                <c:pt idx="356">
                  <c:v>64.9657188877363</c:v>
                </c:pt>
                <c:pt idx="357">
                  <c:v>64.8066255161415</c:v>
                </c:pt>
                <c:pt idx="358">
                  <c:v>64.6348986359765</c:v>
                </c:pt>
                <c:pt idx="359">
                  <c:v>64.4504544138875</c:v>
                </c:pt>
                <c:pt idx="360">
                  <c:v>64.2532054693613</c:v>
                </c:pt>
                <c:pt idx="361">
                  <c:v>64.0430608674471</c:v>
                </c:pt>
                <c:pt idx="362">
                  <c:v>63.819926121353</c:v>
                </c:pt>
                <c:pt idx="363">
                  <c:v>63.583703205004</c:v>
                </c:pt>
                <c:pt idx="364">
                  <c:v>63.3342905756673</c:v>
                </c:pt>
                <c:pt idx="365">
                  <c:v>63.0715832067767</c:v>
                </c:pt>
                <c:pt idx="366">
                  <c:v>62.7954726311015</c:v>
                </c:pt>
                <c:pt idx="367">
                  <c:v>62.5058469944216</c:v>
                </c:pt>
                <c:pt idx="368">
                  <c:v>62.2025911198888</c:v>
                </c:pt>
                <c:pt idx="369">
                  <c:v>61.8855865832632</c:v>
                </c:pt>
                <c:pt idx="370">
                  <c:v>61.5547117992269</c:v>
                </c:pt>
                <c:pt idx="371">
                  <c:v>61.2098421189803</c:v>
                </c:pt>
                <c:pt idx="372">
                  <c:v>60.8508499393339</c:v>
                </c:pt>
                <c:pt idx="373">
                  <c:v>60.477604823508</c:v>
                </c:pt>
                <c:pt idx="374">
                  <c:v>60.0899736338466</c:v>
                </c:pt>
                <c:pt idx="375">
                  <c:v>59.6878206766483</c:v>
                </c:pt>
                <c:pt idx="376">
                  <c:v>59.2710078592992</c:v>
                </c:pt>
                <c:pt idx="377">
                  <c:v>58.8393948598812</c:v>
                </c:pt>
                <c:pt idx="378">
                  <c:v>58.3928393093984</c:v>
                </c:pt>
                <c:pt idx="379">
                  <c:v>57.931196986742</c:v>
                </c:pt>
                <c:pt idx="380">
                  <c:v>57.454322026472</c:v>
                </c:pt>
                <c:pt idx="381">
                  <c:v>56.9620671394587</c:v>
                </c:pt>
                <c:pt idx="382">
                  <c:v>56.4542838463669</c:v>
                </c:pt>
                <c:pt idx="383">
                  <c:v>55.9308227239191</c:v>
                </c:pt>
                <c:pt idx="384">
                  <c:v>55.3915336638018</c:v>
                </c:pt>
                <c:pt idx="385">
                  <c:v>54.8362661440053</c:v>
                </c:pt>
                <c:pt idx="386">
                  <c:v>54.2648695123086</c:v>
                </c:pt>
                <c:pt idx="387">
                  <c:v>53.6771932815282</c:v>
                </c:pt>
                <c:pt idx="388">
                  <c:v>53.0730874360493</c:v>
                </c:pt>
                <c:pt idx="389">
                  <c:v>52.4524027490498</c:v>
                </c:pt>
                <c:pt idx="390">
                  <c:v>51.8149911097133</c:v>
                </c:pt>
                <c:pt idx="391">
                  <c:v>51.1607058595967</c:v>
                </c:pt>
                <c:pt idx="392">
                  <c:v>50.4894021371904</c:v>
                </c:pt>
                <c:pt idx="393">
                  <c:v>49.8009372295659</c:v>
                </c:pt>
                <c:pt idx="394">
                  <c:v>49.0951709298571</c:v>
                </c:pt>
                <c:pt idx="395">
                  <c:v>48.3719658991746</c:v>
                </c:pt>
                <c:pt idx="396">
                  <c:v>47.631188031389</c:v>
                </c:pt>
                <c:pt idx="397">
                  <c:v>46.872706819064</c:v>
                </c:pt>
                <c:pt idx="398">
                  <c:v>46.0963957186566</c:v>
                </c:pt>
                <c:pt idx="399">
                  <c:v>45.3021325129475</c:v>
                </c:pt>
                <c:pt idx="400">
                  <c:v>44.489799668492</c:v>
                </c:pt>
                <c:pt idx="401">
                  <c:v>43.6592846857536</c:v>
                </c:pt>
                <c:pt idx="402">
                  <c:v>42.8104804394123</c:v>
                </c:pt>
                <c:pt idx="403">
                  <c:v>41.9432855062235</c:v>
                </c:pt>
                <c:pt idx="404">
                  <c:v>41.0576044776756</c:v>
                </c:pt>
                <c:pt idx="405">
                  <c:v>40.1533482545899</c:v>
                </c:pt>
                <c:pt idx="406">
                  <c:v>39.2304343207255</c:v>
                </c:pt>
                <c:pt idx="407">
                  <c:v>38.2887869923887</c:v>
                </c:pt>
                <c:pt idx="408">
                  <c:v>37.3283376410065</c:v>
                </c:pt>
                <c:pt idx="409">
                  <c:v>36.3490248856291</c:v>
                </c:pt>
                <c:pt idx="410">
                  <c:v>35.3507947523402</c:v>
                </c:pt>
                <c:pt idx="411">
                  <c:v>34.3336007976241</c:v>
                </c:pt>
                <c:pt idx="412">
                  <c:v>33.2974041928258</c:v>
                </c:pt>
                <c:pt idx="413">
                  <c:v>32.2421737669933</c:v>
                </c:pt>
                <c:pt idx="414">
                  <c:v>31.1678860055503</c:v>
                </c:pt>
                <c:pt idx="415">
                  <c:v>30.0745250024774</c:v>
                </c:pt>
                <c:pt idx="416">
                  <c:v>28.9620823639381</c:v>
                </c:pt>
                <c:pt idx="417">
                  <c:v>27.8305570615732</c:v>
                </c:pt>
                <c:pt idx="418">
                  <c:v>26.6799552340459</c:v>
                </c:pt>
                <c:pt idx="419">
                  <c:v>25.5102899357699</c:v>
                </c:pt>
                <c:pt idx="420">
                  <c:v>24.3215808321793</c:v>
                </c:pt>
                <c:pt idx="421">
                  <c:v>23.1138538413189</c:v>
                </c:pt>
                <c:pt idx="422">
                  <c:v>21.8871407220049</c:v>
                </c:pt>
                <c:pt idx="423">
                  <c:v>20.6414786092697</c:v>
                </c:pt>
                <c:pt idx="424">
                  <c:v>19.3769094983023</c:v>
                </c:pt>
                <c:pt idx="425">
                  <c:v>18.093479678577</c:v>
                </c:pt>
                <c:pt idx="426">
                  <c:v>16.7912391203636</c:v>
                </c:pt>
                <c:pt idx="427">
                  <c:v>15.470240816271</c:v>
                </c:pt>
                <c:pt idx="428">
                  <c:v>14.1305400809479</c:v>
                </c:pt>
                <c:pt idx="429">
                  <c:v>12.772193812486</c:v>
                </c:pt>
                <c:pt idx="430">
                  <c:v>11.3952597194663</c:v>
                </c:pt>
                <c:pt idx="431">
                  <c:v>9.99979551794466</c:v>
                </c:pt>
                <c:pt idx="432">
                  <c:v>8.58585810298192</c:v>
                </c:pt>
                <c:pt idx="433">
                  <c:v>7.15350269956453</c:v>
                </c:pt>
                <c:pt idx="434">
                  <c:v>5.70278199798162</c:v>
                </c:pt>
                <c:pt idx="435">
                  <c:v>4.23374527884481</c:v>
                </c:pt>
                <c:pt idx="436">
                  <c:v>2.7464375330338</c:v>
                </c:pt>
                <c:pt idx="437">
                  <c:v>1.2408985818598</c:v>
                </c:pt>
                <c:pt idx="438">
                  <c:v>-0.282837797267384</c:v>
                </c:pt>
                <c:pt idx="439">
                  <c:v>-1.82474473447649</c:v>
                </c:pt>
                <c:pt idx="440">
                  <c:v>-3.38480311532075</c:v>
                </c:pt>
                <c:pt idx="441">
                  <c:v>-4.96300240794153</c:v>
                </c:pt>
                <c:pt idx="442">
                  <c:v>-6.55934146480753</c:v>
                </c:pt>
                <c:pt idx="443">
                  <c:v>-8.17382929442467</c:v>
                </c:pt>
                <c:pt idx="444">
                  <c:v>-9.8064857986363</c:v>
                </c:pt>
                <c:pt idx="445">
                  <c:v>-11.4573424712639</c:v>
                </c:pt>
                <c:pt idx="446">
                  <c:v>-13.1264430539581</c:v>
                </c:pt>
                <c:pt idx="447">
                  <c:v>-14.8138441451809</c:v>
                </c:pt>
                <c:pt idx="448">
                  <c:v>-16.5196157582206</c:v>
                </c:pt>
                <c:pt idx="449">
                  <c:v>-18.2438418240004</c:v>
                </c:pt>
                <c:pt idx="450">
                  <c:v>-19.9866206342196</c:v>
                </c:pt>
                <c:pt idx="451">
                  <c:v>-21.7480652199557</c:v>
                </c:pt>
                <c:pt idx="452">
                  <c:v>-23.5283036603305</c:v>
                </c:pt>
                <c:pt idx="453">
                  <c:v>-25.327479315099</c:v>
                </c:pt>
                <c:pt idx="454">
                  <c:v>-27.1457509740945</c:v>
                </c:pt>
                <c:pt idx="455">
                  <c:v>-28.9832929153305</c:v>
                </c:pt>
                <c:pt idx="456">
                  <c:v>-30.8402948621555</c:v>
                </c:pt>
                <c:pt idx="457">
                  <c:v>-32.7169618282782</c:v>
                </c:pt>
                <c:pt idx="458">
                  <c:v>-34.613513837578</c:v>
                </c:pt>
                <c:pt idx="459">
                  <c:v>-36.5301855035324</c:v>
                </c:pt>
                <c:pt idx="460">
                  <c:v>-38.467225450722</c:v>
                </c:pt>
                <c:pt idx="461">
                  <c:v>-40.4248955582994</c:v>
                </c:pt>
                <c:pt idx="462">
                  <c:v>-42.4034700025348</c:v>
                </c:pt>
                <c:pt idx="463">
                  <c:v>-44.4032340726045</c:v>
                </c:pt>
                <c:pt idx="464">
                  <c:v>-46.4244827307495</c:v>
                </c:pt>
                <c:pt idx="465">
                  <c:v>-48.4675188848628</c:v>
                </c:pt>
                <c:pt idx="466">
                  <c:v>-50.5326513385562</c:v>
                </c:pt>
                <c:pt idx="467">
                  <c:v>-52.6201923809537</c:v>
                </c:pt>
                <c:pt idx="468">
                  <c:v>-54.7304549759733</c:v>
                </c:pt>
                <c:pt idx="469">
                  <c:v>-56.8637495089488</c:v>
                </c:pt>
                <c:pt idx="470">
                  <c:v>-59.0203800472241</c:v>
                </c:pt>
                <c:pt idx="471">
                  <c:v>-61.2006400712086</c:v>
                </c:pt>
                <c:pt idx="472">
                  <c:v>-63.4048076334906</c:v>
                </c:pt>
                <c:pt idx="473">
                  <c:v>-65.6331399064169</c:v>
                </c:pt>
                <c:pt idx="474">
                  <c:v>-67.8858670833208</c:v>
                </c:pt>
                <c:pt idx="475">
                  <c:v>-70.1631856058117</c:v>
                </c:pt>
                <c:pt idx="476">
                  <c:v>-72.4652506995547</c:v>
                </c:pt>
                <c:pt idx="477">
                  <c:v>-74.7921682141976</c:v>
                </c:pt>
                <c:pt idx="478">
                  <c:v>-77.1439857799069</c:v>
                </c:pt>
                <c:pt idx="479">
                  <c:v>-79.5206833136123</c:v>
                </c:pt>
                <c:pt idx="480">
                  <c:v>-81.922162932702</c:v>
                </c:pt>
                <c:pt idx="481">
                  <c:v>-84.3482383625792</c:v>
                </c:pt>
                <c:pt idx="482">
                  <c:v>-86.7986239568965</c:v>
                </c:pt>
                <c:pt idx="483">
                  <c:v>-89.2729234849416</c:v>
                </c:pt>
                <c:pt idx="484">
                  <c:v>-91.770618878677</c:v>
                </c:pt>
                <c:pt idx="485">
                  <c:v>-94.2910591710215</c:v>
                </c:pt>
                <c:pt idx="486">
                  <c:v>-96.8334498954377</c:v>
                </c:pt>
                <c:pt idx="487">
                  <c:v>-99.3968432525879</c:v>
                </c:pt>
                <c:pt idx="488">
                  <c:v>-101.980129380203</c:v>
                </c:pt>
                <c:pt idx="489">
                  <c:v>-104.582029084562</c:v>
                </c:pt>
                <c:pt idx="490">
                  <c:v>-107.201088403055</c:v>
                </c:pt>
                <c:pt idx="491">
                  <c:v>-109.835675364329</c:v>
                </c:pt>
                <c:pt idx="492">
                  <c:v>-112.483979292825</c:v>
                </c:pt>
                <c:pt idx="493">
                  <c:v>-115.14401296613</c:v>
                </c:pt>
                <c:pt idx="494">
                  <c:v>-117.813617875507</c:v>
                </c:pt>
                <c:pt idx="495">
                  <c:v>-120.490472762333</c:v>
                </c:pt>
                <c:pt idx="496">
                  <c:v>-123.17210550778</c:v>
                </c:pt>
                <c:pt idx="497">
                  <c:v>-125.855908343089</c:v>
                </c:pt>
                <c:pt idx="498">
                  <c:v>-128.539156228121</c:v>
                </c:pt>
                <c:pt idx="499">
                  <c:v>-131.219028122656</c:v>
                </c:pt>
                <c:pt idx="500">
                  <c:v>-133.892630755348</c:v>
                </c:pt>
                <c:pt idx="501">
                  <c:v>-136.557024386749</c:v>
                </c:pt>
                <c:pt idx="502">
                  <c:v>-139.209249972845</c:v>
                </c:pt>
                <c:pt idx="503">
                  <c:v>-141.846357070172</c:v>
                </c:pt>
                <c:pt idx="504">
                  <c:v>-144.465431787837</c:v>
                </c:pt>
                <c:pt idx="505">
                  <c:v>-147.063624088031</c:v>
                </c:pt>
                <c:pt idx="506">
                  <c:v>-149.63817376536</c:v>
                </c:pt>
                <c:pt idx="507">
                  <c:v>-152.186434494353</c:v>
                </c:pt>
                <c:pt idx="508">
                  <c:v>-154.705895419608</c:v>
                </c:pt>
                <c:pt idx="509">
                  <c:v>-157.19419986809</c:v>
                </c:pt>
                <c:pt idx="510">
                  <c:v>-159.649160881159</c:v>
                </c:pt>
                <c:pt idx="511">
                  <c:v>-162.068773387298</c:v>
                </c:pt>
                <c:pt idx="512">
                  <c:v>-164.45122295805</c:v>
                </c:pt>
                <c:pt idx="513">
                  <c:v>-166.794891202809</c:v>
                </c:pt>
                <c:pt idx="514">
                  <c:v>-169.098357957758</c:v>
                </c:pt>
                <c:pt idx="515">
                  <c:v>-171.360400506672</c:v>
                </c:pt>
                <c:pt idx="516">
                  <c:v>-173.579990134458</c:v>
                </c:pt>
                <c:pt idx="517">
                  <c:v>-175.756286357661</c:v>
                </c:pt>
                <c:pt idx="518">
                  <c:v>-177.888629200453</c:v>
                </c:pt>
                <c:pt idx="519">
                  <c:v>-179.97652989164</c:v>
                </c:pt>
                <c:pt idx="520">
                  <c:v>177.980339649469</c:v>
                </c:pt>
                <c:pt idx="521">
                  <c:v>175.982158190416</c:v>
                </c:pt>
                <c:pt idx="522">
                  <c:v>174.028967106301</c:v>
                </c:pt>
                <c:pt idx="523">
                  <c:v>172.120682559227</c:v>
                </c:pt>
                <c:pt idx="524">
                  <c:v>170.257107689325</c:v>
                </c:pt>
                <c:pt idx="525">
                  <c:v>168.437944609644</c:v>
                </c:pt>
                <c:pt idx="526">
                  <c:v>166.662806035625</c:v>
                </c:pt>
                <c:pt idx="527">
                  <c:v>164.931226416364</c:v>
                </c:pt>
                <c:pt idx="528">
                  <c:v>163.242672468408</c:v>
                </c:pt>
                <c:pt idx="529">
                  <c:v>161.596553042697</c:v>
                </c:pt>
                <c:pt idx="530">
                  <c:v>159.992228281272</c:v>
                </c:pt>
                <c:pt idx="531">
                  <c:v>158.429018042441</c:v>
                </c:pt>
                <c:pt idx="532">
                  <c:v>156.906209591264</c:v>
                </c:pt>
                <c:pt idx="533">
                  <c:v>155.423064566838</c:v>
                </c:pt>
                <c:pt idx="534">
                  <c:v>153.978825249273</c:v>
                </c:pt>
                <c:pt idx="535">
                  <c:v>152.572720157686</c:v>
                </c:pt>
                <c:pt idx="536">
                  <c:v>151.203969016599</c:v>
                </c:pt>
                <c:pt idx="537">
                  <c:v>149.871787132036</c:v>
                </c:pt>
                <c:pt idx="538">
                  <c:v>148.575389220817</c:v>
                </c:pt>
                <c:pt idx="539">
                  <c:v>147.313992737346</c:v>
                </c:pt>
                <c:pt idx="540">
                  <c:v>146.086820741927</c:v>
                </c:pt>
                <c:pt idx="541">
                  <c:v>144.893104353471</c:v>
                </c:pt>
              </c:numCache>
            </c:numRef>
          </c:yVal>
          <c:smooth val="1"/>
        </c:ser>
        <c:axId val="69783056"/>
        <c:axId val="17534776"/>
      </c:scatterChart>
      <c:valAx>
        <c:axId val="22877081"/>
        <c:scaling>
          <c:logBase val="10"/>
          <c:orientation val="minMax"/>
          <c:max val="2200000"/>
          <c:min val="10"/>
        </c:scaling>
        <c:delete val="0"/>
        <c:axPos val="b"/>
        <c:minorGridlines>
          <c:spPr>
            <a:ln w="9360">
              <a:solidFill>
                <a:srgbClr val="b7b7b7"/>
              </a:solidFill>
              <a:round/>
            </a:ln>
          </c:spPr>
        </c:minorGridlines>
        <c:title>
          <c:tx>
            <c:rich>
              <a:bodyPr rot="0"/>
              <a:lstStyle/>
              <a:p>
                <a:pPr>
                  <a:defRPr b="1" lang="en-US" sz="1000" spc="-1" strike="noStrike">
                    <a:solidFill>
                      <a:srgbClr val="000000"/>
                    </a:solidFill>
                    <a:latin typeface="Calibri"/>
                  </a:defRPr>
                </a:pPr>
                <a:r>
                  <a:rPr b="1" lang="en-US" sz="1000" spc="-1" strike="noStrike">
                    <a:solidFill>
                      <a:srgbClr val="000000"/>
                    </a:solidFill>
                    <a:latin typeface="Calibri"/>
                  </a:rPr>
                  <a:t>Frequency (Hz)</a:t>
                </a:r>
              </a:p>
            </c:rich>
          </c:tx>
          <c:overlay val="0"/>
          <c:spPr>
            <a:noFill/>
            <a:ln w="0">
              <a:noFill/>
            </a:ln>
          </c:spPr>
        </c:title>
        <c:numFmt formatCode="0" sourceLinked="0"/>
        <c:majorTickMark val="out"/>
        <c:minorTickMark val="none"/>
        <c:tickLblPos val="low"/>
        <c:spPr>
          <a:ln w="9360">
            <a:solidFill>
              <a:srgbClr val="878787"/>
            </a:solidFill>
            <a:round/>
          </a:ln>
        </c:spPr>
        <c:txPr>
          <a:bodyPr/>
          <a:lstStyle/>
          <a:p>
            <a:pPr>
              <a:defRPr b="0" sz="1000" spc="-1" strike="noStrike">
                <a:solidFill>
                  <a:srgbClr val="000000"/>
                </a:solidFill>
                <a:latin typeface="Calibri"/>
              </a:defRPr>
            </a:pPr>
          </a:p>
        </c:txPr>
        <c:crossAx val="82732669"/>
        <c:crosses val="autoZero"/>
        <c:crossBetween val="midCat"/>
      </c:valAx>
      <c:valAx>
        <c:axId val="82732669"/>
        <c:scaling>
          <c:orientation val="minMax"/>
          <c:max val="80"/>
          <c:min val="-80"/>
        </c:scaling>
        <c:delete val="0"/>
        <c:axPos val="l"/>
        <c:majorGridlines>
          <c:spPr>
            <a:ln w="9360">
              <a:solidFill>
                <a:srgbClr val="878787"/>
              </a:solidFill>
              <a:round/>
            </a:ln>
          </c:spPr>
        </c:majorGridlines>
        <c:minorGridlines>
          <c:spPr>
            <a:ln w="9360">
              <a:solidFill>
                <a:srgbClr val="b7b7b7"/>
              </a:solidFill>
              <a:round/>
            </a:ln>
          </c:spPr>
        </c:minorGridlines>
        <c:title>
          <c:tx>
            <c:rich>
              <a:bodyPr rot="-5400000"/>
              <a:lstStyle/>
              <a:p>
                <a:pPr>
                  <a:defRPr b="1" lang="en-US" sz="1000" spc="-1" strike="noStrike">
                    <a:solidFill>
                      <a:srgbClr val="ff0000"/>
                    </a:solidFill>
                    <a:latin typeface="Calibri"/>
                  </a:defRPr>
                </a:pPr>
                <a:r>
                  <a:rPr b="1" lang="en-US" sz="1000" spc="-1" strike="noStrike">
                    <a:solidFill>
                      <a:srgbClr val="ff0000"/>
                    </a:solidFill>
                    <a:latin typeface="Calibri"/>
                  </a:rPr>
                  <a:t>Gain (dB)</a:t>
                </a:r>
              </a:p>
            </c:rich>
          </c:tx>
          <c:overlay val="0"/>
          <c:spPr>
            <a:noFill/>
            <a:ln w="0">
              <a:noFill/>
            </a:ln>
          </c:spPr>
        </c:title>
        <c:numFmt formatCode="General" sourceLinked="0"/>
        <c:majorTickMark val="out"/>
        <c:minorTickMark val="none"/>
        <c:tickLblPos val="nextTo"/>
        <c:spPr>
          <a:ln w="9360">
            <a:solidFill>
              <a:srgbClr val="878787"/>
            </a:solidFill>
            <a:round/>
          </a:ln>
        </c:spPr>
        <c:txPr>
          <a:bodyPr/>
          <a:lstStyle/>
          <a:p>
            <a:pPr>
              <a:defRPr b="0" sz="1000" spc="-1" strike="noStrike">
                <a:solidFill>
                  <a:srgbClr val="ff0000"/>
                </a:solidFill>
                <a:latin typeface="Calibri"/>
              </a:defRPr>
            </a:pPr>
          </a:p>
        </c:txPr>
        <c:crossAx val="22877081"/>
        <c:crosses val="autoZero"/>
        <c:crossBetween val="midCat"/>
        <c:majorUnit val="20"/>
        <c:minorUnit val="10"/>
      </c:valAx>
      <c:valAx>
        <c:axId val="69783056"/>
        <c:scaling>
          <c:logBase val="10"/>
          <c:orientation val="minMax"/>
        </c:scaling>
        <c:delete val="1"/>
        <c:axPos val="t"/>
        <c:numFmt formatCode="0.00" sourceLinked="1"/>
        <c:majorTickMark val="out"/>
        <c:minorTickMark val="none"/>
        <c:tickLblPos val="nextTo"/>
        <c:spPr>
          <a:ln w="9360">
            <a:solidFill>
              <a:srgbClr val="878787"/>
            </a:solidFill>
            <a:round/>
          </a:ln>
        </c:spPr>
        <c:txPr>
          <a:bodyPr/>
          <a:lstStyle/>
          <a:p>
            <a:pPr>
              <a:defRPr b="0" sz="1000" spc="-1" strike="noStrike">
                <a:solidFill>
                  <a:srgbClr val="000000"/>
                </a:solidFill>
                <a:latin typeface="Calibri"/>
              </a:defRPr>
            </a:pPr>
          </a:p>
        </c:txPr>
        <c:crossAx val="17534776"/>
        <c:crossBetween val="midCat"/>
      </c:valAx>
      <c:valAx>
        <c:axId val="17534776"/>
        <c:scaling>
          <c:orientation val="minMax"/>
          <c:max val="180"/>
          <c:min val="-180"/>
        </c:scaling>
        <c:delete val="0"/>
        <c:axPos val="r"/>
        <c:numFmt formatCode="General" sourceLinked="0"/>
        <c:majorTickMark val="out"/>
        <c:minorTickMark val="none"/>
        <c:tickLblPos val="nextTo"/>
        <c:spPr>
          <a:ln w="9360">
            <a:solidFill>
              <a:srgbClr val="878787"/>
            </a:solidFill>
            <a:round/>
          </a:ln>
        </c:spPr>
        <c:txPr>
          <a:bodyPr/>
          <a:lstStyle/>
          <a:p>
            <a:pPr>
              <a:defRPr b="0" sz="1000" spc="-1" strike="noStrike">
                <a:solidFill>
                  <a:srgbClr val="0d0d0d"/>
                </a:solidFill>
                <a:latin typeface="Calibri"/>
              </a:defRPr>
            </a:pPr>
          </a:p>
        </c:txPr>
        <c:crossAx val="69783056"/>
        <c:crosses val="max"/>
        <c:crossBetween val="midCat"/>
        <c:majorUnit val="90"/>
        <c:minorUnit val="45"/>
      </c:valAx>
      <c:spPr>
        <a:noFill/>
        <a:ln w="0">
          <a:noFill/>
        </a:ln>
      </c:spPr>
    </c:plotArea>
    <c:plotVisOnly val="1"/>
    <c:dispBlanksAs val="gap"/>
  </c:chart>
  <c:spPr>
    <a:solidFill>
      <a:srgbClr val="ffffff"/>
    </a:solidFill>
    <a:ln w="9360">
      <a:solidFill>
        <a:srgbClr val="d9d9d9"/>
      </a:solidFill>
      <a:round/>
    </a:ln>
  </c:spPr>
</c:chartSpace>
</file>

<file path=xl/charts/chart9.xml><?xml version="1.0" encoding="utf-8"?>
<c:chartSpace xmlns:c="http://schemas.openxmlformats.org/drawingml/2006/chart" xmlns:a="http://schemas.openxmlformats.org/drawingml/2006/main" xmlns:r="http://schemas.openxmlformats.org/officeDocument/2006/relationships">
  <c:lang val="en-US"/>
  <c:roundedCorners val="0"/>
  <c:chart>
    <c:title>
      <c:tx>
        <c:rich>
          <a:bodyPr rot="0"/>
          <a:lstStyle/>
          <a:p>
            <a:pPr>
              <a:defRPr b="1" lang="el-GR" sz="2400" spc="-1" strike="noStrike">
                <a:solidFill>
                  <a:srgbClr val="000000"/>
                </a:solidFill>
                <a:latin typeface="Calibri"/>
              </a:defRPr>
            </a:pPr>
            <a:r>
              <a:rPr b="1" lang="el-GR" sz="2400" spc="-1" strike="noStrike">
                <a:solidFill>
                  <a:srgbClr val="000000"/>
                </a:solidFill>
                <a:latin typeface="Calibri"/>
              </a:rPr>
              <a:t>η</a:t>
            </a:r>
          </a:p>
        </c:rich>
      </c:tx>
      <c:layout>
        <c:manualLayout>
          <c:xMode val="edge"/>
          <c:yMode val="edge"/>
          <c:x val="0.0923548910360392"/>
          <c:y val="0.00679713175978488"/>
        </c:manualLayout>
      </c:layout>
      <c:overlay val="0"/>
      <c:spPr>
        <a:noFill/>
        <a:ln w="0">
          <a:noFill/>
        </a:ln>
      </c:spPr>
    </c:title>
    <c:autoTitleDeleted val="0"/>
    <c:plotArea>
      <c:layout>
        <c:manualLayout>
          <c:layoutTarget val="inner"/>
          <c:xMode val="edge"/>
          <c:yMode val="edge"/>
          <c:x val="0.0943296424289442"/>
          <c:y val="0.127801015835076"/>
          <c:w val="0.821672896537132"/>
          <c:h val="0.749775918733194"/>
        </c:manualLayout>
      </c:layout>
      <c:scatterChart>
        <c:scatterStyle val="line"/>
        <c:varyColors val="0"/>
        <c:ser>
          <c:idx val="0"/>
          <c:order val="0"/>
          <c:tx>
            <c:strRef>
              <c:f>"Eff"</c:f>
              <c:strCache>
                <c:ptCount val="1"/>
                <c:pt idx="0">
                  <c:v>Eff</c:v>
                </c:pt>
              </c:strCache>
            </c:strRef>
          </c:tx>
          <c:spPr>
            <a:solidFill>
              <a:srgbClr val="ff0000"/>
            </a:solidFill>
            <a:ln w="28440">
              <a:solidFill>
                <a:srgbClr val="ff0000"/>
              </a:solidFill>
              <a:round/>
            </a:ln>
          </c:spPr>
          <c:marker>
            <c:symbol val="none"/>
          </c:marker>
          <c:dLbls>
            <c:txPr>
              <a:bodyPr wrap="square"/>
              <a:lstStyle/>
              <a:p>
                <a:pPr>
                  <a:defRPr b="0" sz="1000" spc="-1" strike="noStrike">
                    <a:solidFill>
                      <a:srgbClr val="000000"/>
                    </a:solidFill>
                    <a:latin typeface="Calibri"/>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xVal>
            <c:numRef>
              <c:f>Eff_vs_IOUT!$AZ$7:$AZ$157</c:f>
              <c:numCache>
                <c:formatCode>General</c:formatCode>
                <c:ptCount val="151"/>
                <c:pt idx="0">
                  <c:v>0</c:v>
                </c:pt>
                <c:pt idx="1">
                  <c:v>0.001</c:v>
                </c:pt>
                <c:pt idx="2">
                  <c:v>0.002</c:v>
                </c:pt>
                <c:pt idx="3">
                  <c:v>0.003</c:v>
                </c:pt>
                <c:pt idx="4">
                  <c:v>0.004</c:v>
                </c:pt>
                <c:pt idx="5">
                  <c:v>0.005</c:v>
                </c:pt>
                <c:pt idx="6">
                  <c:v>0.006</c:v>
                </c:pt>
                <c:pt idx="7">
                  <c:v>0.007</c:v>
                </c:pt>
                <c:pt idx="8">
                  <c:v>0.008</c:v>
                </c:pt>
                <c:pt idx="9">
                  <c:v>0.009</c:v>
                </c:pt>
                <c:pt idx="10">
                  <c:v>0.01</c:v>
                </c:pt>
                <c:pt idx="11">
                  <c:v>0.011</c:v>
                </c:pt>
                <c:pt idx="12">
                  <c:v>0.012</c:v>
                </c:pt>
                <c:pt idx="13">
                  <c:v>0.013</c:v>
                </c:pt>
                <c:pt idx="14">
                  <c:v>0.014</c:v>
                </c:pt>
                <c:pt idx="15">
                  <c:v>0.015</c:v>
                </c:pt>
                <c:pt idx="16">
                  <c:v>0.016</c:v>
                </c:pt>
                <c:pt idx="17">
                  <c:v>0.017</c:v>
                </c:pt>
                <c:pt idx="18">
                  <c:v>0.018</c:v>
                </c:pt>
                <c:pt idx="19">
                  <c:v>0.019</c:v>
                </c:pt>
                <c:pt idx="20">
                  <c:v>0.02</c:v>
                </c:pt>
                <c:pt idx="21">
                  <c:v>0.021</c:v>
                </c:pt>
                <c:pt idx="22">
                  <c:v>0.022</c:v>
                </c:pt>
                <c:pt idx="23">
                  <c:v>0.023</c:v>
                </c:pt>
                <c:pt idx="24">
                  <c:v>0.024</c:v>
                </c:pt>
                <c:pt idx="25">
                  <c:v>0.025</c:v>
                </c:pt>
                <c:pt idx="26">
                  <c:v>0.026</c:v>
                </c:pt>
                <c:pt idx="27">
                  <c:v>0.027</c:v>
                </c:pt>
                <c:pt idx="28">
                  <c:v>0.028</c:v>
                </c:pt>
                <c:pt idx="29">
                  <c:v>0.029</c:v>
                </c:pt>
                <c:pt idx="30">
                  <c:v>0.03</c:v>
                </c:pt>
                <c:pt idx="31">
                  <c:v>0.031</c:v>
                </c:pt>
                <c:pt idx="32">
                  <c:v>0.032</c:v>
                </c:pt>
                <c:pt idx="33">
                  <c:v>0.033</c:v>
                </c:pt>
                <c:pt idx="34">
                  <c:v>0.034</c:v>
                </c:pt>
                <c:pt idx="35">
                  <c:v>0.035</c:v>
                </c:pt>
                <c:pt idx="36">
                  <c:v>0.036</c:v>
                </c:pt>
                <c:pt idx="37">
                  <c:v>0.037</c:v>
                </c:pt>
                <c:pt idx="38">
                  <c:v>0.038</c:v>
                </c:pt>
                <c:pt idx="39">
                  <c:v>0.039</c:v>
                </c:pt>
                <c:pt idx="40">
                  <c:v>0.04</c:v>
                </c:pt>
                <c:pt idx="41">
                  <c:v>0.041</c:v>
                </c:pt>
                <c:pt idx="42">
                  <c:v>0.042</c:v>
                </c:pt>
                <c:pt idx="43">
                  <c:v>0.043</c:v>
                </c:pt>
                <c:pt idx="44">
                  <c:v>0.044</c:v>
                </c:pt>
                <c:pt idx="45">
                  <c:v>0.045</c:v>
                </c:pt>
                <c:pt idx="46">
                  <c:v>0.046</c:v>
                </c:pt>
                <c:pt idx="47">
                  <c:v>0.047</c:v>
                </c:pt>
                <c:pt idx="48">
                  <c:v>0.048</c:v>
                </c:pt>
                <c:pt idx="49">
                  <c:v>0.049</c:v>
                </c:pt>
                <c:pt idx="50">
                  <c:v>0.05</c:v>
                </c:pt>
                <c:pt idx="51">
                  <c:v>0.051</c:v>
                </c:pt>
                <c:pt idx="52">
                  <c:v>0.052</c:v>
                </c:pt>
                <c:pt idx="53">
                  <c:v>0.053</c:v>
                </c:pt>
                <c:pt idx="54">
                  <c:v>0.054</c:v>
                </c:pt>
                <c:pt idx="55">
                  <c:v>0.055</c:v>
                </c:pt>
                <c:pt idx="56">
                  <c:v>0.056</c:v>
                </c:pt>
                <c:pt idx="57">
                  <c:v>0.057</c:v>
                </c:pt>
                <c:pt idx="58">
                  <c:v>0.058</c:v>
                </c:pt>
                <c:pt idx="59">
                  <c:v>0.059</c:v>
                </c:pt>
                <c:pt idx="60">
                  <c:v>0.06</c:v>
                </c:pt>
                <c:pt idx="61">
                  <c:v>0.061</c:v>
                </c:pt>
                <c:pt idx="62">
                  <c:v>0.062</c:v>
                </c:pt>
                <c:pt idx="63">
                  <c:v>0.063</c:v>
                </c:pt>
                <c:pt idx="64">
                  <c:v>0.064</c:v>
                </c:pt>
                <c:pt idx="65">
                  <c:v>0.065</c:v>
                </c:pt>
                <c:pt idx="66">
                  <c:v>0.066</c:v>
                </c:pt>
                <c:pt idx="67">
                  <c:v>0.067</c:v>
                </c:pt>
                <c:pt idx="68">
                  <c:v>0.068</c:v>
                </c:pt>
                <c:pt idx="69">
                  <c:v>0.069</c:v>
                </c:pt>
                <c:pt idx="70">
                  <c:v>0.07</c:v>
                </c:pt>
                <c:pt idx="71">
                  <c:v>0.071</c:v>
                </c:pt>
                <c:pt idx="72">
                  <c:v>0.072</c:v>
                </c:pt>
                <c:pt idx="73">
                  <c:v>0.073</c:v>
                </c:pt>
                <c:pt idx="74">
                  <c:v>0.074</c:v>
                </c:pt>
                <c:pt idx="75">
                  <c:v>0.075</c:v>
                </c:pt>
                <c:pt idx="76">
                  <c:v>0.076</c:v>
                </c:pt>
                <c:pt idx="77">
                  <c:v>0.077</c:v>
                </c:pt>
                <c:pt idx="78">
                  <c:v>0.078</c:v>
                </c:pt>
                <c:pt idx="79">
                  <c:v>0.079</c:v>
                </c:pt>
                <c:pt idx="80">
                  <c:v>0.08</c:v>
                </c:pt>
                <c:pt idx="81">
                  <c:v>0.081</c:v>
                </c:pt>
                <c:pt idx="82">
                  <c:v>0.082</c:v>
                </c:pt>
                <c:pt idx="83">
                  <c:v>0.083</c:v>
                </c:pt>
                <c:pt idx="84">
                  <c:v>0.084</c:v>
                </c:pt>
                <c:pt idx="85">
                  <c:v>0.085</c:v>
                </c:pt>
                <c:pt idx="86">
                  <c:v>0.086</c:v>
                </c:pt>
                <c:pt idx="87">
                  <c:v>0.087</c:v>
                </c:pt>
                <c:pt idx="88">
                  <c:v>0.088</c:v>
                </c:pt>
                <c:pt idx="89">
                  <c:v>0.089</c:v>
                </c:pt>
                <c:pt idx="90">
                  <c:v>0.09</c:v>
                </c:pt>
                <c:pt idx="91">
                  <c:v>0.091</c:v>
                </c:pt>
                <c:pt idx="92">
                  <c:v>0.092</c:v>
                </c:pt>
                <c:pt idx="93">
                  <c:v>0.093</c:v>
                </c:pt>
                <c:pt idx="94">
                  <c:v>0.094</c:v>
                </c:pt>
                <c:pt idx="95">
                  <c:v>0.095</c:v>
                </c:pt>
                <c:pt idx="96">
                  <c:v>0.096</c:v>
                </c:pt>
                <c:pt idx="97">
                  <c:v>0.097</c:v>
                </c:pt>
                <c:pt idx="98">
                  <c:v>0.098</c:v>
                </c:pt>
                <c:pt idx="99">
                  <c:v>0.099</c:v>
                </c:pt>
                <c:pt idx="100">
                  <c:v>0.1</c:v>
                </c:pt>
                <c:pt idx="101">
                  <c:v>0.101</c:v>
                </c:pt>
                <c:pt idx="102">
                  <c:v>0.102</c:v>
                </c:pt>
                <c:pt idx="103">
                  <c:v>0.103</c:v>
                </c:pt>
                <c:pt idx="104">
                  <c:v>0.104</c:v>
                </c:pt>
                <c:pt idx="105">
                  <c:v>0.105</c:v>
                </c:pt>
                <c:pt idx="106">
                  <c:v>0.106</c:v>
                </c:pt>
                <c:pt idx="107">
                  <c:v>0.107</c:v>
                </c:pt>
                <c:pt idx="108">
                  <c:v>0.108</c:v>
                </c:pt>
                <c:pt idx="109">
                  <c:v>0.109</c:v>
                </c:pt>
                <c:pt idx="110">
                  <c:v>0.11</c:v>
                </c:pt>
                <c:pt idx="111">
                  <c:v>0.111</c:v>
                </c:pt>
                <c:pt idx="112">
                  <c:v>0.112</c:v>
                </c:pt>
                <c:pt idx="113">
                  <c:v>0.113</c:v>
                </c:pt>
                <c:pt idx="114">
                  <c:v>0.114</c:v>
                </c:pt>
                <c:pt idx="115">
                  <c:v>0.115</c:v>
                </c:pt>
                <c:pt idx="116">
                  <c:v>0.116</c:v>
                </c:pt>
                <c:pt idx="117">
                  <c:v>0.117</c:v>
                </c:pt>
                <c:pt idx="118">
                  <c:v>0.118</c:v>
                </c:pt>
                <c:pt idx="119">
                  <c:v>0.119</c:v>
                </c:pt>
                <c:pt idx="120">
                  <c:v>0.12</c:v>
                </c:pt>
                <c:pt idx="121">
                  <c:v>0.121</c:v>
                </c:pt>
                <c:pt idx="122">
                  <c:v>0.122</c:v>
                </c:pt>
                <c:pt idx="123">
                  <c:v>0.123</c:v>
                </c:pt>
                <c:pt idx="124">
                  <c:v>0.124</c:v>
                </c:pt>
                <c:pt idx="125">
                  <c:v>0.125</c:v>
                </c:pt>
                <c:pt idx="126">
                  <c:v>0.126</c:v>
                </c:pt>
                <c:pt idx="127">
                  <c:v>0.127</c:v>
                </c:pt>
                <c:pt idx="128">
                  <c:v>0.128</c:v>
                </c:pt>
                <c:pt idx="129">
                  <c:v>0.129</c:v>
                </c:pt>
                <c:pt idx="130">
                  <c:v>0.13</c:v>
                </c:pt>
                <c:pt idx="131">
                  <c:v>0.131</c:v>
                </c:pt>
                <c:pt idx="132">
                  <c:v>0.132</c:v>
                </c:pt>
                <c:pt idx="133">
                  <c:v>0.133</c:v>
                </c:pt>
                <c:pt idx="134">
                  <c:v>0.134</c:v>
                </c:pt>
                <c:pt idx="135">
                  <c:v>0.135</c:v>
                </c:pt>
                <c:pt idx="136">
                  <c:v>0.136</c:v>
                </c:pt>
                <c:pt idx="137">
                  <c:v>0.137</c:v>
                </c:pt>
                <c:pt idx="138">
                  <c:v>0.138</c:v>
                </c:pt>
                <c:pt idx="139">
                  <c:v>0.139</c:v>
                </c:pt>
                <c:pt idx="140">
                  <c:v>0.14</c:v>
                </c:pt>
                <c:pt idx="141">
                  <c:v>0.141</c:v>
                </c:pt>
                <c:pt idx="142">
                  <c:v>0.142</c:v>
                </c:pt>
                <c:pt idx="143">
                  <c:v>0.143</c:v>
                </c:pt>
                <c:pt idx="144">
                  <c:v>0.144</c:v>
                </c:pt>
                <c:pt idx="145">
                  <c:v>0.145</c:v>
                </c:pt>
                <c:pt idx="146">
                  <c:v>0.146</c:v>
                </c:pt>
                <c:pt idx="147">
                  <c:v>0.147</c:v>
                </c:pt>
                <c:pt idx="148">
                  <c:v>0.148</c:v>
                </c:pt>
                <c:pt idx="149">
                  <c:v>0.149</c:v>
                </c:pt>
                <c:pt idx="150">
                  <c:v>0.15</c:v>
                </c:pt>
              </c:numCache>
            </c:numRef>
          </c:xVal>
          <c:yVal>
            <c:numRef>
              <c:f>Eff_vs_IOUT!$CA$7:$CA$157</c:f>
              <c:numCache>
                <c:formatCode>General</c:formatCode>
                <c:ptCount val="151"/>
                <c:pt idx="0">
                  <c:v>0</c:v>
                </c:pt>
                <c:pt idx="1">
                  <c:v>7.30675216284292</c:v>
                </c:pt>
                <c:pt idx="2">
                  <c:v>13.4874392742724</c:v>
                </c:pt>
                <c:pt idx="3">
                  <c:v>18.7832338814092</c:v>
                </c:pt>
                <c:pt idx="4">
                  <c:v>23.3711394524902</c:v>
                </c:pt>
                <c:pt idx="5">
                  <c:v>27.3839487871724</c:v>
                </c:pt>
                <c:pt idx="6">
                  <c:v>30.9232205535476</c:v>
                </c:pt>
                <c:pt idx="7">
                  <c:v>34.0679456682978</c:v>
                </c:pt>
                <c:pt idx="8">
                  <c:v>36.8804823961861</c:v>
                </c:pt>
                <c:pt idx="9">
                  <c:v>39.410713143969</c:v>
                </c:pt>
                <c:pt idx="10">
                  <c:v>41.69901455728</c:v>
                </c:pt>
                <c:pt idx="11">
                  <c:v>43.778418008206</c:v>
                </c:pt>
                <c:pt idx="12">
                  <c:v>45.6762066507759</c:v>
                </c:pt>
                <c:pt idx="13">
                  <c:v>47.4151132735591</c:v>
                </c:pt>
                <c:pt idx="14">
                  <c:v>49.0142306770364</c:v>
                </c:pt>
                <c:pt idx="15">
                  <c:v>50.4897119506284</c:v>
                </c:pt>
                <c:pt idx="16">
                  <c:v>51.8553151106274</c:v>
                </c:pt>
                <c:pt idx="17">
                  <c:v>53.1228310059333</c:v>
                </c:pt>
                <c:pt idx="18">
                  <c:v>54.3024226684566</c:v>
                </c:pt>
                <c:pt idx="19">
                  <c:v>55.4028967725376</c:v>
                </c:pt>
                <c:pt idx="20">
                  <c:v>56.4319225355181</c:v>
                </c:pt>
                <c:pt idx="21">
                  <c:v>57.3962095586907</c:v>
                </c:pt>
                <c:pt idx="22">
                  <c:v>58.3016533200983</c:v>
                </c:pt>
                <c:pt idx="23">
                  <c:v>59.1534549807522</c:v>
                </c:pt>
                <c:pt idx="24">
                  <c:v>59.9562206430243</c:v>
                </c:pt>
                <c:pt idx="25">
                  <c:v>60.7140440578551</c:v>
                </c:pt>
                <c:pt idx="26">
                  <c:v>61.4305759131244</c:v>
                </c:pt>
                <c:pt idx="27">
                  <c:v>62.1090821759557</c:v>
                </c:pt>
                <c:pt idx="28">
                  <c:v>62.7524934543696</c:v>
                </c:pt>
                <c:pt idx="29">
                  <c:v>63.3634469505207</c:v>
                </c:pt>
                <c:pt idx="30">
                  <c:v>63.9443222708884</c:v>
                </c:pt>
                <c:pt idx="31">
                  <c:v>64.4972721177005</c:v>
                </c:pt>
                <c:pt idx="32">
                  <c:v>65.0242486952435</c:v>
                </c:pt>
                <c:pt idx="33">
                  <c:v>65.5270265130923</c:v>
                </c:pt>
                <c:pt idx="34">
                  <c:v>66.0072221469997</c:v>
                </c:pt>
                <c:pt idx="35">
                  <c:v>66.4663114206315</c:v>
                </c:pt>
                <c:pt idx="36">
                  <c:v>66.9056443924644</c:v>
                </c:pt>
                <c:pt idx="37">
                  <c:v>67.3264584680871</c:v>
                </c:pt>
                <c:pt idx="38">
                  <c:v>67.7298899058391</c:v>
                </c:pt>
                <c:pt idx="39">
                  <c:v>68.116983940838</c:v>
                </c:pt>
                <c:pt idx="40">
                  <c:v>68.4887037171262</c:v>
                </c:pt>
                <c:pt idx="41">
                  <c:v>68.8459381884691</c:v>
                </c:pt>
                <c:pt idx="42">
                  <c:v>69.1895091240947</c:v>
                </c:pt>
                <c:pt idx="43">
                  <c:v>69.5201773354629</c:v>
                </c:pt>
                <c:pt idx="44">
                  <c:v>69.790067241325</c:v>
                </c:pt>
                <c:pt idx="45">
                  <c:v>70.0952775011675</c:v>
                </c:pt>
                <c:pt idx="46">
                  <c:v>70.3894418309336</c:v>
                </c:pt>
                <c:pt idx="47">
                  <c:v>70.6731299932144</c:v>
                </c:pt>
                <c:pt idx="48">
                  <c:v>70.9468731560555</c:v>
                </c:pt>
                <c:pt idx="49">
                  <c:v>71.2111671062865</c:v>
                </c:pt>
                <c:pt idx="50">
                  <c:v>71.4664751470648</c:v>
                </c:pt>
                <c:pt idx="51">
                  <c:v>71.7132307152551</c:v>
                </c:pt>
                <c:pt idx="52">
                  <c:v>71.9518397497482</c:v>
                </c:pt>
                <c:pt idx="53">
                  <c:v>72.1826828379369</c:v>
                </c:pt>
                <c:pt idx="54">
                  <c:v>72.4061171642195</c:v>
                </c:pt>
                <c:pt idx="55">
                  <c:v>72.6224782815116</c:v>
                </c:pt>
                <c:pt idx="56">
                  <c:v>72.8320817242424</c:v>
                </c:pt>
                <c:pt idx="57">
                  <c:v>73.0352244791405</c:v>
                </c:pt>
                <c:pt idx="58">
                  <c:v>73.2321863282255</c:v>
                </c:pt>
                <c:pt idx="59">
                  <c:v>73.4232310767744</c:v>
                </c:pt>
                <c:pt idx="60">
                  <c:v>73.608607677595</c:v>
                </c:pt>
                <c:pt idx="61">
                  <c:v>73.7885512616797</c:v>
                </c:pt>
                <c:pt idx="62">
                  <c:v>73.9632840842112</c:v>
                </c:pt>
                <c:pt idx="63">
                  <c:v>74.1330163939202</c:v>
                </c:pt>
                <c:pt idx="64">
                  <c:v>74.2979472329449</c:v>
                </c:pt>
                <c:pt idx="65">
                  <c:v>74.4582651735883</c:v>
                </c:pt>
                <c:pt idx="66">
                  <c:v>74.614148997706</c:v>
                </c:pt>
                <c:pt idx="67">
                  <c:v>74.7657683238698</c:v>
                </c:pt>
                <c:pt idx="68">
                  <c:v>74.9132841869305</c:v>
                </c:pt>
                <c:pt idx="69">
                  <c:v>75.0568495741435</c:v>
                </c:pt>
                <c:pt idx="70">
                  <c:v>75.1966099216075</c:v>
                </c:pt>
                <c:pt idx="71">
                  <c:v>75.3327035744018</c:v>
                </c:pt>
                <c:pt idx="72">
                  <c:v>75.4652622134833</c:v>
                </c:pt>
                <c:pt idx="73">
                  <c:v>75.5944112521096</c:v>
                </c:pt>
                <c:pt idx="74">
                  <c:v>75.7202702042974</c:v>
                </c:pt>
                <c:pt idx="75">
                  <c:v>75.8429530275904</c:v>
                </c:pt>
                <c:pt idx="76">
                  <c:v>75.962568442203</c:v>
                </c:pt>
                <c:pt idx="77">
                  <c:v>76.0792202284171</c:v>
                </c:pt>
                <c:pt idx="78">
                  <c:v>76.1930075039423</c:v>
                </c:pt>
                <c:pt idx="79">
                  <c:v>76.3040249827961</c:v>
                </c:pt>
                <c:pt idx="80">
                  <c:v>76.4123632171257</c:v>
                </c:pt>
                <c:pt idx="81">
                  <c:v>76.5181088232671</c:v>
                </c:pt>
                <c:pt idx="82">
                  <c:v>76.6213446932293</c:v>
                </c:pt>
                <c:pt idx="83">
                  <c:v>76.7221501926868</c:v>
                </c:pt>
                <c:pt idx="84">
                  <c:v>76.8206013464741</c:v>
                </c:pt>
                <c:pt idx="85">
                  <c:v>76.9167710124938</c:v>
                </c:pt>
                <c:pt idx="86">
                  <c:v>77.0107290448731</c:v>
                </c:pt>
                <c:pt idx="87">
                  <c:v>77.102542447137</c:v>
                </c:pt>
                <c:pt idx="88">
                  <c:v>77.1922755161033</c:v>
                </c:pt>
                <c:pt idx="89">
                  <c:v>77.2799899771477</c:v>
                </c:pt>
                <c:pt idx="90">
                  <c:v>77.3657451114392</c:v>
                </c:pt>
                <c:pt idx="91">
                  <c:v>77.4495978756936</c:v>
                </c:pt>
                <c:pt idx="92">
                  <c:v>77.5316030149556</c:v>
                </c:pt>
                <c:pt idx="93">
                  <c:v>77.6118131688771</c:v>
                </c:pt>
                <c:pt idx="94">
                  <c:v>77.6902789719259</c:v>
                </c:pt>
                <c:pt idx="95">
                  <c:v>77.7670491479252</c:v>
                </c:pt>
                <c:pt idx="96">
                  <c:v>77.8421705992939</c:v>
                </c:pt>
                <c:pt idx="97">
                  <c:v>77.9156884913321</c:v>
                </c:pt>
                <c:pt idx="98">
                  <c:v>77.9876463318695</c:v>
                </c:pt>
                <c:pt idx="99">
                  <c:v>78.0580860465709</c:v>
                </c:pt>
                <c:pt idx="100">
                  <c:v>78.1270480501734</c:v>
                </c:pt>
                <c:pt idx="101">
                  <c:v>78.1945713139093</c:v>
                </c:pt>
                <c:pt idx="102">
                  <c:v>78.2606934293505</c:v>
                </c:pt>
                <c:pt idx="103">
                  <c:v>78.3254506688945</c:v>
                </c:pt>
                <c:pt idx="104">
                  <c:v>78.3888780430958</c:v>
                </c:pt>
                <c:pt idx="105">
                  <c:v>78.4510093550336</c:v>
                </c:pt>
                <c:pt idx="106">
                  <c:v>78.5118772518924</c:v>
                </c:pt>
                <c:pt idx="107">
                  <c:v>78.5715132739212</c:v>
                </c:pt>
                <c:pt idx="108">
                  <c:v>78.6299479009254</c:v>
                </c:pt>
                <c:pt idx="109">
                  <c:v>78.6872105964349</c:v>
                </c:pt>
                <c:pt idx="110">
                  <c:v>78.7433298496833</c:v>
                </c:pt>
                <c:pt idx="111">
                  <c:v>78.7983332155233</c:v>
                </c:pt>
                <c:pt idx="112">
                  <c:v>78.8522473523958</c:v>
                </c:pt>
                <c:pt idx="113">
                  <c:v>78.9050980584628</c:v>
                </c:pt>
                <c:pt idx="114">
                  <c:v>78.9569103060067</c:v>
                </c:pt>
                <c:pt idx="115">
                  <c:v>79.0077082741918</c:v>
                </c:pt>
                <c:pt idx="116">
                  <c:v>79.0575153802791</c:v>
                </c:pt>
                <c:pt idx="117">
                  <c:v>79.1063543093787</c:v>
                </c:pt>
                <c:pt idx="118">
                  <c:v>79.1542470428182</c:v>
                </c:pt>
                <c:pt idx="119">
                  <c:v>79.2012148852033</c:v>
                </c:pt>
                <c:pt idx="120">
                  <c:v>79.2472784902384</c:v>
                </c:pt>
                <c:pt idx="121">
                  <c:v>79.2924578853754</c:v>
                </c:pt>
                <c:pt idx="122">
                  <c:v>79.3367724953495</c:v>
                </c:pt>
                <c:pt idx="123">
                  <c:v>79.3802411646625</c:v>
                </c:pt>
                <c:pt idx="124">
                  <c:v>79.4228821790675</c:v>
                </c:pt>
                <c:pt idx="125">
                  <c:v>79.4647132861048</c:v>
                </c:pt>
                <c:pt idx="126">
                  <c:v>79.5057517147405</c:v>
                </c:pt>
                <c:pt idx="127">
                  <c:v>79.5460141941501</c:v>
                </c:pt>
                <c:pt idx="128">
                  <c:v>79.5855169716928</c:v>
                </c:pt>
                <c:pt idx="129">
                  <c:v>79.6242758301145</c:v>
                </c:pt>
                <c:pt idx="130">
                  <c:v>79.6623061040205</c:v>
                </c:pt>
                <c:pt idx="131">
                  <c:v>79.6996226956514</c:v>
                </c:pt>
                <c:pt idx="132">
                  <c:v>79.7362400899974</c:v>
                </c:pt>
                <c:pt idx="133">
                  <c:v>79.7721723692837</c:v>
                </c:pt>
                <c:pt idx="134">
                  <c:v>79.807433226856</c:v>
                </c:pt>
                <c:pt idx="135">
                  <c:v>79.8420359804963</c:v>
                </c:pt>
                <c:pt idx="136">
                  <c:v>79.8759935851947</c:v>
                </c:pt>
                <c:pt idx="137">
                  <c:v>79.9093186454039</c:v>
                </c:pt>
                <c:pt idx="138">
                  <c:v>79.9420234268009</c:v>
                </c:pt>
                <c:pt idx="139">
                  <c:v>79.9741198675774</c:v>
                </c:pt>
                <c:pt idx="140">
                  <c:v>80.0056195892826</c:v>
                </c:pt>
                <c:pt idx="141">
                  <c:v>80.036533907238</c:v>
                </c:pt>
                <c:pt idx="142">
                  <c:v>80.0668738405433</c:v>
                </c:pt>
                <c:pt idx="143">
                  <c:v>80.0966501216935</c:v>
                </c:pt>
                <c:pt idx="144">
                  <c:v>80.1258732058233</c:v>
                </c:pt>
                <c:pt idx="145">
                  <c:v>80.1545532795962</c:v>
                </c:pt>
                <c:pt idx="146">
                  <c:v>80.1827002697538</c:v>
                </c:pt>
                <c:pt idx="147">
                  <c:v>80.2103238513412</c:v>
                </c:pt>
                <c:pt idx="148">
                  <c:v>80.2374334556214</c:v>
                </c:pt>
                <c:pt idx="149">
                  <c:v>80.2640382776935</c:v>
                </c:pt>
                <c:pt idx="150">
                  <c:v>80.2901472838265</c:v>
                </c:pt>
              </c:numCache>
            </c:numRef>
          </c:yVal>
          <c:smooth val="0"/>
        </c:ser>
        <c:axId val="73999885"/>
        <c:axId val="61270003"/>
      </c:scatterChart>
      <c:scatterChart>
        <c:scatterStyle val="line"/>
        <c:varyColors val="0"/>
        <c:ser>
          <c:idx val="1"/>
          <c:order val="1"/>
          <c:tx>
            <c:strRef>
              <c:f>"MOSFET"</c:f>
              <c:strCache>
                <c:ptCount val="1"/>
                <c:pt idx="0">
                  <c:v>MOSFET</c:v>
                </c:pt>
              </c:strCache>
            </c:strRef>
          </c:tx>
          <c:spPr>
            <a:solidFill>
              <a:srgbClr val="17375e"/>
            </a:solidFill>
            <a:ln w="28440">
              <a:solidFill>
                <a:srgbClr val="17375e"/>
              </a:solidFill>
              <a:prstDash val="dashDot"/>
              <a:round/>
            </a:ln>
          </c:spPr>
          <c:marker>
            <c:symbol val="none"/>
          </c:marker>
          <c:dLbls>
            <c:txPr>
              <a:bodyPr wrap="square"/>
              <a:lstStyle/>
              <a:p>
                <a:pPr>
                  <a:defRPr b="0" sz="1000" spc="-1" strike="noStrike">
                    <a:solidFill>
                      <a:srgbClr val="000000"/>
                    </a:solidFill>
                    <a:latin typeface="Calibri"/>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xVal>
            <c:numRef>
              <c:f>Eff_vs_IOUT!$AZ$7:$AZ$157</c:f>
              <c:numCache>
                <c:formatCode>General</c:formatCode>
                <c:ptCount val="151"/>
                <c:pt idx="0">
                  <c:v>0</c:v>
                </c:pt>
                <c:pt idx="1">
                  <c:v>0.001</c:v>
                </c:pt>
                <c:pt idx="2">
                  <c:v>0.002</c:v>
                </c:pt>
                <c:pt idx="3">
                  <c:v>0.003</c:v>
                </c:pt>
                <c:pt idx="4">
                  <c:v>0.004</c:v>
                </c:pt>
                <c:pt idx="5">
                  <c:v>0.005</c:v>
                </c:pt>
                <c:pt idx="6">
                  <c:v>0.006</c:v>
                </c:pt>
                <c:pt idx="7">
                  <c:v>0.007</c:v>
                </c:pt>
                <c:pt idx="8">
                  <c:v>0.008</c:v>
                </c:pt>
                <c:pt idx="9">
                  <c:v>0.009</c:v>
                </c:pt>
                <c:pt idx="10">
                  <c:v>0.01</c:v>
                </c:pt>
                <c:pt idx="11">
                  <c:v>0.011</c:v>
                </c:pt>
                <c:pt idx="12">
                  <c:v>0.012</c:v>
                </c:pt>
                <c:pt idx="13">
                  <c:v>0.013</c:v>
                </c:pt>
                <c:pt idx="14">
                  <c:v>0.014</c:v>
                </c:pt>
                <c:pt idx="15">
                  <c:v>0.015</c:v>
                </c:pt>
                <c:pt idx="16">
                  <c:v>0.016</c:v>
                </c:pt>
                <c:pt idx="17">
                  <c:v>0.017</c:v>
                </c:pt>
                <c:pt idx="18">
                  <c:v>0.018</c:v>
                </c:pt>
                <c:pt idx="19">
                  <c:v>0.019</c:v>
                </c:pt>
                <c:pt idx="20">
                  <c:v>0.02</c:v>
                </c:pt>
                <c:pt idx="21">
                  <c:v>0.021</c:v>
                </c:pt>
                <c:pt idx="22">
                  <c:v>0.022</c:v>
                </c:pt>
                <c:pt idx="23">
                  <c:v>0.023</c:v>
                </c:pt>
                <c:pt idx="24">
                  <c:v>0.024</c:v>
                </c:pt>
                <c:pt idx="25">
                  <c:v>0.025</c:v>
                </c:pt>
                <c:pt idx="26">
                  <c:v>0.026</c:v>
                </c:pt>
                <c:pt idx="27">
                  <c:v>0.027</c:v>
                </c:pt>
                <c:pt idx="28">
                  <c:v>0.028</c:v>
                </c:pt>
                <c:pt idx="29">
                  <c:v>0.029</c:v>
                </c:pt>
                <c:pt idx="30">
                  <c:v>0.03</c:v>
                </c:pt>
                <c:pt idx="31">
                  <c:v>0.031</c:v>
                </c:pt>
                <c:pt idx="32">
                  <c:v>0.032</c:v>
                </c:pt>
                <c:pt idx="33">
                  <c:v>0.033</c:v>
                </c:pt>
                <c:pt idx="34">
                  <c:v>0.034</c:v>
                </c:pt>
                <c:pt idx="35">
                  <c:v>0.035</c:v>
                </c:pt>
                <c:pt idx="36">
                  <c:v>0.036</c:v>
                </c:pt>
                <c:pt idx="37">
                  <c:v>0.037</c:v>
                </c:pt>
                <c:pt idx="38">
                  <c:v>0.038</c:v>
                </c:pt>
                <c:pt idx="39">
                  <c:v>0.039</c:v>
                </c:pt>
                <c:pt idx="40">
                  <c:v>0.04</c:v>
                </c:pt>
                <c:pt idx="41">
                  <c:v>0.041</c:v>
                </c:pt>
                <c:pt idx="42">
                  <c:v>0.042</c:v>
                </c:pt>
                <c:pt idx="43">
                  <c:v>0.043</c:v>
                </c:pt>
                <c:pt idx="44">
                  <c:v>0.044</c:v>
                </c:pt>
                <c:pt idx="45">
                  <c:v>0.045</c:v>
                </c:pt>
                <c:pt idx="46">
                  <c:v>0.046</c:v>
                </c:pt>
                <c:pt idx="47">
                  <c:v>0.047</c:v>
                </c:pt>
                <c:pt idx="48">
                  <c:v>0.048</c:v>
                </c:pt>
                <c:pt idx="49">
                  <c:v>0.049</c:v>
                </c:pt>
                <c:pt idx="50">
                  <c:v>0.05</c:v>
                </c:pt>
                <c:pt idx="51">
                  <c:v>0.051</c:v>
                </c:pt>
                <c:pt idx="52">
                  <c:v>0.052</c:v>
                </c:pt>
                <c:pt idx="53">
                  <c:v>0.053</c:v>
                </c:pt>
                <c:pt idx="54">
                  <c:v>0.054</c:v>
                </c:pt>
                <c:pt idx="55">
                  <c:v>0.055</c:v>
                </c:pt>
                <c:pt idx="56">
                  <c:v>0.056</c:v>
                </c:pt>
                <c:pt idx="57">
                  <c:v>0.057</c:v>
                </c:pt>
                <c:pt idx="58">
                  <c:v>0.058</c:v>
                </c:pt>
                <c:pt idx="59">
                  <c:v>0.059</c:v>
                </c:pt>
                <c:pt idx="60">
                  <c:v>0.06</c:v>
                </c:pt>
                <c:pt idx="61">
                  <c:v>0.061</c:v>
                </c:pt>
                <c:pt idx="62">
                  <c:v>0.062</c:v>
                </c:pt>
                <c:pt idx="63">
                  <c:v>0.063</c:v>
                </c:pt>
                <c:pt idx="64">
                  <c:v>0.064</c:v>
                </c:pt>
                <c:pt idx="65">
                  <c:v>0.065</c:v>
                </c:pt>
                <c:pt idx="66">
                  <c:v>0.066</c:v>
                </c:pt>
                <c:pt idx="67">
                  <c:v>0.067</c:v>
                </c:pt>
                <c:pt idx="68">
                  <c:v>0.068</c:v>
                </c:pt>
                <c:pt idx="69">
                  <c:v>0.069</c:v>
                </c:pt>
                <c:pt idx="70">
                  <c:v>0.07</c:v>
                </c:pt>
                <c:pt idx="71">
                  <c:v>0.071</c:v>
                </c:pt>
                <c:pt idx="72">
                  <c:v>0.072</c:v>
                </c:pt>
                <c:pt idx="73">
                  <c:v>0.073</c:v>
                </c:pt>
                <c:pt idx="74">
                  <c:v>0.074</c:v>
                </c:pt>
                <c:pt idx="75">
                  <c:v>0.075</c:v>
                </c:pt>
                <c:pt idx="76">
                  <c:v>0.076</c:v>
                </c:pt>
                <c:pt idx="77">
                  <c:v>0.077</c:v>
                </c:pt>
                <c:pt idx="78">
                  <c:v>0.078</c:v>
                </c:pt>
                <c:pt idx="79">
                  <c:v>0.079</c:v>
                </c:pt>
                <c:pt idx="80">
                  <c:v>0.08</c:v>
                </c:pt>
                <c:pt idx="81">
                  <c:v>0.081</c:v>
                </c:pt>
                <c:pt idx="82">
                  <c:v>0.082</c:v>
                </c:pt>
                <c:pt idx="83">
                  <c:v>0.083</c:v>
                </c:pt>
                <c:pt idx="84">
                  <c:v>0.084</c:v>
                </c:pt>
                <c:pt idx="85">
                  <c:v>0.085</c:v>
                </c:pt>
                <c:pt idx="86">
                  <c:v>0.086</c:v>
                </c:pt>
                <c:pt idx="87">
                  <c:v>0.087</c:v>
                </c:pt>
                <c:pt idx="88">
                  <c:v>0.088</c:v>
                </c:pt>
                <c:pt idx="89">
                  <c:v>0.089</c:v>
                </c:pt>
                <c:pt idx="90">
                  <c:v>0.09</c:v>
                </c:pt>
                <c:pt idx="91">
                  <c:v>0.091</c:v>
                </c:pt>
                <c:pt idx="92">
                  <c:v>0.092</c:v>
                </c:pt>
                <c:pt idx="93">
                  <c:v>0.093</c:v>
                </c:pt>
                <c:pt idx="94">
                  <c:v>0.094</c:v>
                </c:pt>
                <c:pt idx="95">
                  <c:v>0.095</c:v>
                </c:pt>
                <c:pt idx="96">
                  <c:v>0.096</c:v>
                </c:pt>
                <c:pt idx="97">
                  <c:v>0.097</c:v>
                </c:pt>
                <c:pt idx="98">
                  <c:v>0.098</c:v>
                </c:pt>
                <c:pt idx="99">
                  <c:v>0.099</c:v>
                </c:pt>
                <c:pt idx="100">
                  <c:v>0.1</c:v>
                </c:pt>
                <c:pt idx="101">
                  <c:v>0.101</c:v>
                </c:pt>
                <c:pt idx="102">
                  <c:v>0.102</c:v>
                </c:pt>
                <c:pt idx="103">
                  <c:v>0.103</c:v>
                </c:pt>
                <c:pt idx="104">
                  <c:v>0.104</c:v>
                </c:pt>
                <c:pt idx="105">
                  <c:v>0.105</c:v>
                </c:pt>
                <c:pt idx="106">
                  <c:v>0.106</c:v>
                </c:pt>
                <c:pt idx="107">
                  <c:v>0.107</c:v>
                </c:pt>
                <c:pt idx="108">
                  <c:v>0.108</c:v>
                </c:pt>
                <c:pt idx="109">
                  <c:v>0.109</c:v>
                </c:pt>
                <c:pt idx="110">
                  <c:v>0.11</c:v>
                </c:pt>
                <c:pt idx="111">
                  <c:v>0.111</c:v>
                </c:pt>
                <c:pt idx="112">
                  <c:v>0.112</c:v>
                </c:pt>
                <c:pt idx="113">
                  <c:v>0.113</c:v>
                </c:pt>
                <c:pt idx="114">
                  <c:v>0.114</c:v>
                </c:pt>
                <c:pt idx="115">
                  <c:v>0.115</c:v>
                </c:pt>
                <c:pt idx="116">
                  <c:v>0.116</c:v>
                </c:pt>
                <c:pt idx="117">
                  <c:v>0.117</c:v>
                </c:pt>
                <c:pt idx="118">
                  <c:v>0.118</c:v>
                </c:pt>
                <c:pt idx="119">
                  <c:v>0.119</c:v>
                </c:pt>
                <c:pt idx="120">
                  <c:v>0.12</c:v>
                </c:pt>
                <c:pt idx="121">
                  <c:v>0.121</c:v>
                </c:pt>
                <c:pt idx="122">
                  <c:v>0.122</c:v>
                </c:pt>
                <c:pt idx="123">
                  <c:v>0.123</c:v>
                </c:pt>
                <c:pt idx="124">
                  <c:v>0.124</c:v>
                </c:pt>
                <c:pt idx="125">
                  <c:v>0.125</c:v>
                </c:pt>
                <c:pt idx="126">
                  <c:v>0.126</c:v>
                </c:pt>
                <c:pt idx="127">
                  <c:v>0.127</c:v>
                </c:pt>
                <c:pt idx="128">
                  <c:v>0.128</c:v>
                </c:pt>
                <c:pt idx="129">
                  <c:v>0.129</c:v>
                </c:pt>
                <c:pt idx="130">
                  <c:v>0.13</c:v>
                </c:pt>
                <c:pt idx="131">
                  <c:v>0.131</c:v>
                </c:pt>
                <c:pt idx="132">
                  <c:v>0.132</c:v>
                </c:pt>
                <c:pt idx="133">
                  <c:v>0.133</c:v>
                </c:pt>
                <c:pt idx="134">
                  <c:v>0.134</c:v>
                </c:pt>
                <c:pt idx="135">
                  <c:v>0.135</c:v>
                </c:pt>
                <c:pt idx="136">
                  <c:v>0.136</c:v>
                </c:pt>
                <c:pt idx="137">
                  <c:v>0.137</c:v>
                </c:pt>
                <c:pt idx="138">
                  <c:v>0.138</c:v>
                </c:pt>
                <c:pt idx="139">
                  <c:v>0.139</c:v>
                </c:pt>
                <c:pt idx="140">
                  <c:v>0.14</c:v>
                </c:pt>
                <c:pt idx="141">
                  <c:v>0.141</c:v>
                </c:pt>
                <c:pt idx="142">
                  <c:v>0.142</c:v>
                </c:pt>
                <c:pt idx="143">
                  <c:v>0.143</c:v>
                </c:pt>
                <c:pt idx="144">
                  <c:v>0.144</c:v>
                </c:pt>
                <c:pt idx="145">
                  <c:v>0.145</c:v>
                </c:pt>
                <c:pt idx="146">
                  <c:v>0.146</c:v>
                </c:pt>
                <c:pt idx="147">
                  <c:v>0.147</c:v>
                </c:pt>
                <c:pt idx="148">
                  <c:v>0.148</c:v>
                </c:pt>
                <c:pt idx="149">
                  <c:v>0.149</c:v>
                </c:pt>
                <c:pt idx="150">
                  <c:v>0.15</c:v>
                </c:pt>
              </c:numCache>
            </c:numRef>
          </c:xVal>
          <c:yVal>
            <c:numRef>
              <c:f>Eff_vs_IOUT!$BP$7:$BP$157</c:f>
              <c:numCache>
                <c:formatCode>General</c:formatCode>
                <c:ptCount val="151"/>
                <c:pt idx="0">
                  <c:v>0</c:v>
                </c:pt>
                <c:pt idx="1">
                  <c:v>0.00525345287344512</c:v>
                </c:pt>
                <c:pt idx="2">
                  <c:v>0.0105292036267475</c:v>
                </c:pt>
                <c:pt idx="3">
                  <c:v>0.0158195805596846</c:v>
                </c:pt>
                <c:pt idx="4">
                  <c:v>0.0211218703713905</c:v>
                </c:pt>
                <c:pt idx="5">
                  <c:v>0.0264345172012307</c:v>
                </c:pt>
                <c:pt idx="6">
                  <c:v>0.0317564794095125</c:v>
                </c:pt>
                <c:pt idx="7">
                  <c:v>0.0370869982458909</c:v>
                </c:pt>
                <c:pt idx="8">
                  <c:v>0.0424254904309768</c:v>
                </c:pt>
                <c:pt idx="9">
                  <c:v>0.0477714904032748</c:v>
                </c:pt>
                <c:pt idx="10">
                  <c:v>0.0531246160943654</c:v>
                </c:pt>
                <c:pt idx="11">
                  <c:v>0.058484547176604</c:v>
                </c:pt>
                <c:pt idx="12">
                  <c:v>0.0638510104854231</c:v>
                </c:pt>
                <c:pt idx="13">
                  <c:v>0.0692237698344186</c:v>
                </c:pt>
                <c:pt idx="14">
                  <c:v>0.0746026186561214</c:v>
                </c:pt>
                <c:pt idx="15">
                  <c:v>0.0799873745348113</c:v>
                </c:pt>
                <c:pt idx="16">
                  <c:v>0.0853778750491074</c:v>
                </c:pt>
                <c:pt idx="17">
                  <c:v>0.0907739745470837</c:v>
                </c:pt>
                <c:pt idx="18">
                  <c:v>0.0961755416014778</c:v>
                </c:pt>
                <c:pt idx="19">
                  <c:v>0.101582456971319</c:v>
                </c:pt>
                <c:pt idx="20">
                  <c:v>0.106994611947584</c:v>
                </c:pt>
                <c:pt idx="21">
                  <c:v>0.112411906994779</c:v>
                </c:pt>
                <c:pt idx="22">
                  <c:v>0.117834250623842</c:v>
                </c:pt>
                <c:pt idx="23">
                  <c:v>0.123261558448183</c:v>
                </c:pt>
                <c:pt idx="24">
                  <c:v>0.128693752386398</c:v>
                </c:pt>
                <c:pt idx="25">
                  <c:v>0.134130759983676</c:v>
                </c:pt>
                <c:pt idx="26">
                  <c:v>0.139572513830181</c:v>
                </c:pt>
                <c:pt idx="27">
                  <c:v>0.145018951059344</c:v>
                </c:pt>
                <c:pt idx="28">
                  <c:v>0.15047001291252</c:v>
                </c:pt>
                <c:pt idx="29">
                  <c:v>0.155925644359192</c:v>
                </c:pt>
                <c:pt idx="30">
                  <c:v>0.161385793763948</c:v>
                </c:pt>
                <c:pt idx="31">
                  <c:v>0.166850412593117</c:v>
                </c:pt>
                <c:pt idx="32">
                  <c:v>0.172319455155212</c:v>
                </c:pt>
                <c:pt idx="33">
                  <c:v>0.17779287837035</c:v>
                </c:pt>
                <c:pt idx="34">
                  <c:v>0.183270641564648</c:v>
                </c:pt>
                <c:pt idx="35">
                  <c:v>0.188752706286223</c:v>
                </c:pt>
                <c:pt idx="36">
                  <c:v>0.194239036139989</c:v>
                </c:pt>
                <c:pt idx="37">
                  <c:v>0.199729596638859</c:v>
                </c:pt>
                <c:pt idx="38">
                  <c:v>0.205224355069329</c:v>
                </c:pt>
                <c:pt idx="39">
                  <c:v>0.210723280369712</c:v>
                </c:pt>
                <c:pt idx="40">
                  <c:v>0.216226343019546</c:v>
                </c:pt>
                <c:pt idx="41">
                  <c:v>0.221733514938889</c:v>
                </c:pt>
                <c:pt idx="42">
                  <c:v>0.227244769396412</c:v>
                </c:pt>
                <c:pt idx="43">
                  <c:v>0.232760080925324</c:v>
                </c:pt>
                <c:pt idx="44">
                  <c:v>0.239754544016063</c:v>
                </c:pt>
                <c:pt idx="45">
                  <c:v>0.245351536506544</c:v>
                </c:pt>
                <c:pt idx="46">
                  <c:v>0.250957572257477</c:v>
                </c:pt>
                <c:pt idx="47">
                  <c:v>0.25657268698567</c:v>
                </c:pt>
                <c:pt idx="48">
                  <c:v>0.262196916495001</c:v>
                </c:pt>
                <c:pt idx="49">
                  <c:v>0.267830296676422</c:v>
                </c:pt>
                <c:pt idx="50">
                  <c:v>0.273472863507955</c:v>
                </c:pt>
                <c:pt idx="51">
                  <c:v>0.27912465305469</c:v>
                </c:pt>
                <c:pt idx="52">
                  <c:v>0.284785701468794</c:v>
                </c:pt>
                <c:pt idx="53">
                  <c:v>0.290456044989499</c:v>
                </c:pt>
                <c:pt idx="54">
                  <c:v>0.296135719943113</c:v>
                </c:pt>
                <c:pt idx="55">
                  <c:v>0.301824762743012</c:v>
                </c:pt>
                <c:pt idx="56">
                  <c:v>0.307523209889645</c:v>
                </c:pt>
                <c:pt idx="57">
                  <c:v>0.31323109797053</c:v>
                </c:pt>
                <c:pt idx="58">
                  <c:v>0.318948463660259</c:v>
                </c:pt>
                <c:pt idx="59">
                  <c:v>0.324675343720492</c:v>
                </c:pt>
                <c:pt idx="60">
                  <c:v>0.330411774999962</c:v>
                </c:pt>
                <c:pt idx="61">
                  <c:v>0.336157794434473</c:v>
                </c:pt>
                <c:pt idx="62">
                  <c:v>0.3419134390469</c:v>
                </c:pt>
                <c:pt idx="63">
                  <c:v>0.347678745947188</c:v>
                </c:pt>
                <c:pt idx="64">
                  <c:v>0.353453752332354</c:v>
                </c:pt>
                <c:pt idx="65">
                  <c:v>0.359238495486487</c:v>
                </c:pt>
                <c:pt idx="66">
                  <c:v>0.365033012780746</c:v>
                </c:pt>
                <c:pt idx="67">
                  <c:v>0.370837341673361</c:v>
                </c:pt>
                <c:pt idx="68">
                  <c:v>0.376651519709633</c:v>
                </c:pt>
                <c:pt idx="69">
                  <c:v>0.382475584521935</c:v>
                </c:pt>
                <c:pt idx="70">
                  <c:v>0.388309573829711</c:v>
                </c:pt>
                <c:pt idx="71">
                  <c:v>0.394153525439475</c:v>
                </c:pt>
                <c:pt idx="72">
                  <c:v>0.400007477244814</c:v>
                </c:pt>
                <c:pt idx="73">
                  <c:v>0.405871467226383</c:v>
                </c:pt>
                <c:pt idx="74">
                  <c:v>0.411745533451911</c:v>
                </c:pt>
                <c:pt idx="75">
                  <c:v>0.417629714076197</c:v>
                </c:pt>
                <c:pt idx="76">
                  <c:v>0.423524047341112</c:v>
                </c:pt>
                <c:pt idx="77">
                  <c:v>0.429428571575596</c:v>
                </c:pt>
                <c:pt idx="78">
                  <c:v>0.435343325195663</c:v>
                </c:pt>
                <c:pt idx="79">
                  <c:v>0.441268346704395</c:v>
                </c:pt>
                <c:pt idx="80">
                  <c:v>0.447203674691947</c:v>
                </c:pt>
                <c:pt idx="81">
                  <c:v>0.453149347835546</c:v>
                </c:pt>
                <c:pt idx="82">
                  <c:v>0.459105404899487</c:v>
                </c:pt>
                <c:pt idx="83">
                  <c:v>0.46507188473514</c:v>
                </c:pt>
                <c:pt idx="84">
                  <c:v>0.471048826280942</c:v>
                </c:pt>
                <c:pt idx="85">
                  <c:v>0.477036268562404</c:v>
                </c:pt>
                <c:pt idx="86">
                  <c:v>0.483034250692108</c:v>
                </c:pt>
                <c:pt idx="87">
                  <c:v>0.489042811869705</c:v>
                </c:pt>
                <c:pt idx="88">
                  <c:v>0.49506199138192</c:v>
                </c:pt>
                <c:pt idx="89">
                  <c:v>0.501091828602546</c:v>
                </c:pt>
                <c:pt idx="90">
                  <c:v>0.50713236299245</c:v>
                </c:pt>
                <c:pt idx="91">
                  <c:v>0.513183634099568</c:v>
                </c:pt>
                <c:pt idx="92">
                  <c:v>0.519245681558907</c:v>
                </c:pt>
                <c:pt idx="93">
                  <c:v>0.525318545092548</c:v>
                </c:pt>
                <c:pt idx="94">
                  <c:v>0.531402264509641</c:v>
                </c:pt>
                <c:pt idx="95">
                  <c:v>0.537496879706405</c:v>
                </c:pt>
                <c:pt idx="96">
                  <c:v>0.543602430666134</c:v>
                </c:pt>
                <c:pt idx="97">
                  <c:v>0.549718957459191</c:v>
                </c:pt>
                <c:pt idx="98">
                  <c:v>0.555846500243011</c:v>
                </c:pt>
                <c:pt idx="99">
                  <c:v>0.561985099262099</c:v>
                </c:pt>
                <c:pt idx="100">
                  <c:v>0.568134794848032</c:v>
                </c:pt>
                <c:pt idx="101">
                  <c:v>0.574295627419457</c:v>
                </c:pt>
                <c:pt idx="102">
                  <c:v>0.580467637482094</c:v>
                </c:pt>
                <c:pt idx="103">
                  <c:v>0.586650865628733</c:v>
                </c:pt>
                <c:pt idx="104">
                  <c:v>0.592845352539234</c:v>
                </c:pt>
                <c:pt idx="105">
                  <c:v>0.599051138980531</c:v>
                </c:pt>
                <c:pt idx="106">
                  <c:v>0.605268265806625</c:v>
                </c:pt>
                <c:pt idx="107">
                  <c:v>0.611496773958593</c:v>
                </c:pt>
                <c:pt idx="108">
                  <c:v>0.617736704464578</c:v>
                </c:pt>
                <c:pt idx="109">
                  <c:v>0.623988098439799</c:v>
                </c:pt>
                <c:pt idx="110">
                  <c:v>0.630250997086542</c:v>
                </c:pt>
                <c:pt idx="111">
                  <c:v>0.636525441694167</c:v>
                </c:pt>
                <c:pt idx="112">
                  <c:v>0.642811473639103</c:v>
                </c:pt>
                <c:pt idx="113">
                  <c:v>0.649109134384851</c:v>
                </c:pt>
                <c:pt idx="114">
                  <c:v>0.655418465481985</c:v>
                </c:pt>
                <c:pt idx="115">
                  <c:v>0.661739508568146</c:v>
                </c:pt>
                <c:pt idx="116">
                  <c:v>0.66807230536805</c:v>
                </c:pt>
                <c:pt idx="117">
                  <c:v>0.674416897693481</c:v>
                </c:pt>
                <c:pt idx="118">
                  <c:v>0.680773327443296</c:v>
                </c:pt>
                <c:pt idx="119">
                  <c:v>0.687141636603424</c:v>
                </c:pt>
                <c:pt idx="120">
                  <c:v>0.693521867246862</c:v>
                </c:pt>
                <c:pt idx="121">
                  <c:v>0.699914061533681</c:v>
                </c:pt>
                <c:pt idx="122">
                  <c:v>0.706318261711022</c:v>
                </c:pt>
                <c:pt idx="123">
                  <c:v>0.712734510113097</c:v>
                </c:pt>
                <c:pt idx="124">
                  <c:v>0.719162849161188</c:v>
                </c:pt>
                <c:pt idx="125">
                  <c:v>0.725603321363651</c:v>
                </c:pt>
                <c:pt idx="126">
                  <c:v>0.73205596931591</c:v>
                </c:pt>
                <c:pt idx="127">
                  <c:v>0.738520835700462</c:v>
                </c:pt>
                <c:pt idx="128">
                  <c:v>0.744997963286875</c:v>
                </c:pt>
                <c:pt idx="129">
                  <c:v>0.751487394931788</c:v>
                </c:pt>
                <c:pt idx="130">
                  <c:v>0.75798917357891</c:v>
                </c:pt>
                <c:pt idx="131">
                  <c:v>0.764503342259022</c:v>
                </c:pt>
                <c:pt idx="132">
                  <c:v>0.771029944089976</c:v>
                </c:pt>
                <c:pt idx="133">
                  <c:v>0.777569022276695</c:v>
                </c:pt>
                <c:pt idx="134">
                  <c:v>0.784120620111174</c:v>
                </c:pt>
                <c:pt idx="135">
                  <c:v>0.790684780972478</c:v>
                </c:pt>
                <c:pt idx="136">
                  <c:v>0.797261548326743</c:v>
                </c:pt>
                <c:pt idx="137">
                  <c:v>0.803850965727178</c:v>
                </c:pt>
                <c:pt idx="138">
                  <c:v>0.810453076814059</c:v>
                </c:pt>
                <c:pt idx="139">
                  <c:v>0.817067925314738</c:v>
                </c:pt>
                <c:pt idx="140">
                  <c:v>0.823695555043635</c:v>
                </c:pt>
                <c:pt idx="141">
                  <c:v>0.830336009902242</c:v>
                </c:pt>
                <c:pt idx="142">
                  <c:v>0.836989333879122</c:v>
                </c:pt>
                <c:pt idx="143">
                  <c:v>0.843655571049909</c:v>
                </c:pt>
                <c:pt idx="144">
                  <c:v>0.850334765577309</c:v>
                </c:pt>
                <c:pt idx="145">
                  <c:v>0.857026961711097</c:v>
                </c:pt>
                <c:pt idx="146">
                  <c:v>0.863732203788122</c:v>
                </c:pt>
                <c:pt idx="147">
                  <c:v>0.870450536232302</c:v>
                </c:pt>
                <c:pt idx="148">
                  <c:v>0.877182003554626</c:v>
                </c:pt>
                <c:pt idx="149">
                  <c:v>0.883926650353156</c:v>
                </c:pt>
                <c:pt idx="150">
                  <c:v>0.890684521313023</c:v>
                </c:pt>
              </c:numCache>
            </c:numRef>
          </c:yVal>
          <c:smooth val="0"/>
        </c:ser>
        <c:ser>
          <c:idx val="2"/>
          <c:order val="2"/>
          <c:tx>
            <c:strRef>
              <c:f>"Diode"</c:f>
              <c:strCache>
                <c:ptCount val="1"/>
                <c:pt idx="0">
                  <c:v>Diode</c:v>
                </c:pt>
              </c:strCache>
            </c:strRef>
          </c:tx>
          <c:spPr>
            <a:solidFill>
              <a:srgbClr val="948a54"/>
            </a:solidFill>
            <a:ln w="28440">
              <a:solidFill>
                <a:srgbClr val="948a54"/>
              </a:solidFill>
              <a:prstDash val="sysDash"/>
              <a:round/>
            </a:ln>
          </c:spPr>
          <c:marker>
            <c:symbol val="none"/>
          </c:marker>
          <c:dLbls>
            <c:txPr>
              <a:bodyPr wrap="square"/>
              <a:lstStyle/>
              <a:p>
                <a:pPr>
                  <a:defRPr b="0" sz="1000" spc="-1" strike="noStrike">
                    <a:solidFill>
                      <a:srgbClr val="000000"/>
                    </a:solidFill>
                    <a:latin typeface="Calibri"/>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xVal>
            <c:numRef>
              <c:f>Eff_vs_IOUT!$AZ$7:$AZ$157</c:f>
              <c:numCache>
                <c:formatCode>General</c:formatCode>
                <c:ptCount val="151"/>
                <c:pt idx="0">
                  <c:v>0</c:v>
                </c:pt>
                <c:pt idx="1">
                  <c:v>0.001</c:v>
                </c:pt>
                <c:pt idx="2">
                  <c:v>0.002</c:v>
                </c:pt>
                <c:pt idx="3">
                  <c:v>0.003</c:v>
                </c:pt>
                <c:pt idx="4">
                  <c:v>0.004</c:v>
                </c:pt>
                <c:pt idx="5">
                  <c:v>0.005</c:v>
                </c:pt>
                <c:pt idx="6">
                  <c:v>0.006</c:v>
                </c:pt>
                <c:pt idx="7">
                  <c:v>0.007</c:v>
                </c:pt>
                <c:pt idx="8">
                  <c:v>0.008</c:v>
                </c:pt>
                <c:pt idx="9">
                  <c:v>0.009</c:v>
                </c:pt>
                <c:pt idx="10">
                  <c:v>0.01</c:v>
                </c:pt>
                <c:pt idx="11">
                  <c:v>0.011</c:v>
                </c:pt>
                <c:pt idx="12">
                  <c:v>0.012</c:v>
                </c:pt>
                <c:pt idx="13">
                  <c:v>0.013</c:v>
                </c:pt>
                <c:pt idx="14">
                  <c:v>0.014</c:v>
                </c:pt>
                <c:pt idx="15">
                  <c:v>0.015</c:v>
                </c:pt>
                <c:pt idx="16">
                  <c:v>0.016</c:v>
                </c:pt>
                <c:pt idx="17">
                  <c:v>0.017</c:v>
                </c:pt>
                <c:pt idx="18">
                  <c:v>0.018</c:v>
                </c:pt>
                <c:pt idx="19">
                  <c:v>0.019</c:v>
                </c:pt>
                <c:pt idx="20">
                  <c:v>0.02</c:v>
                </c:pt>
                <c:pt idx="21">
                  <c:v>0.021</c:v>
                </c:pt>
                <c:pt idx="22">
                  <c:v>0.022</c:v>
                </c:pt>
                <c:pt idx="23">
                  <c:v>0.023</c:v>
                </c:pt>
                <c:pt idx="24">
                  <c:v>0.024</c:v>
                </c:pt>
                <c:pt idx="25">
                  <c:v>0.025</c:v>
                </c:pt>
                <c:pt idx="26">
                  <c:v>0.026</c:v>
                </c:pt>
                <c:pt idx="27">
                  <c:v>0.027</c:v>
                </c:pt>
                <c:pt idx="28">
                  <c:v>0.028</c:v>
                </c:pt>
                <c:pt idx="29">
                  <c:v>0.029</c:v>
                </c:pt>
                <c:pt idx="30">
                  <c:v>0.03</c:v>
                </c:pt>
                <c:pt idx="31">
                  <c:v>0.031</c:v>
                </c:pt>
                <c:pt idx="32">
                  <c:v>0.032</c:v>
                </c:pt>
                <c:pt idx="33">
                  <c:v>0.033</c:v>
                </c:pt>
                <c:pt idx="34">
                  <c:v>0.034</c:v>
                </c:pt>
                <c:pt idx="35">
                  <c:v>0.035</c:v>
                </c:pt>
                <c:pt idx="36">
                  <c:v>0.036</c:v>
                </c:pt>
                <c:pt idx="37">
                  <c:v>0.037</c:v>
                </c:pt>
                <c:pt idx="38">
                  <c:v>0.038</c:v>
                </c:pt>
                <c:pt idx="39">
                  <c:v>0.039</c:v>
                </c:pt>
                <c:pt idx="40">
                  <c:v>0.04</c:v>
                </c:pt>
                <c:pt idx="41">
                  <c:v>0.041</c:v>
                </c:pt>
                <c:pt idx="42">
                  <c:v>0.042</c:v>
                </c:pt>
                <c:pt idx="43">
                  <c:v>0.043</c:v>
                </c:pt>
                <c:pt idx="44">
                  <c:v>0.044</c:v>
                </c:pt>
                <c:pt idx="45">
                  <c:v>0.045</c:v>
                </c:pt>
                <c:pt idx="46">
                  <c:v>0.046</c:v>
                </c:pt>
                <c:pt idx="47">
                  <c:v>0.047</c:v>
                </c:pt>
                <c:pt idx="48">
                  <c:v>0.048</c:v>
                </c:pt>
                <c:pt idx="49">
                  <c:v>0.049</c:v>
                </c:pt>
                <c:pt idx="50">
                  <c:v>0.05</c:v>
                </c:pt>
                <c:pt idx="51">
                  <c:v>0.051</c:v>
                </c:pt>
                <c:pt idx="52">
                  <c:v>0.052</c:v>
                </c:pt>
                <c:pt idx="53">
                  <c:v>0.053</c:v>
                </c:pt>
                <c:pt idx="54">
                  <c:v>0.054</c:v>
                </c:pt>
                <c:pt idx="55">
                  <c:v>0.055</c:v>
                </c:pt>
                <c:pt idx="56">
                  <c:v>0.056</c:v>
                </c:pt>
                <c:pt idx="57">
                  <c:v>0.057</c:v>
                </c:pt>
                <c:pt idx="58">
                  <c:v>0.058</c:v>
                </c:pt>
                <c:pt idx="59">
                  <c:v>0.059</c:v>
                </c:pt>
                <c:pt idx="60">
                  <c:v>0.06</c:v>
                </c:pt>
                <c:pt idx="61">
                  <c:v>0.061</c:v>
                </c:pt>
                <c:pt idx="62">
                  <c:v>0.062</c:v>
                </c:pt>
                <c:pt idx="63">
                  <c:v>0.063</c:v>
                </c:pt>
                <c:pt idx="64">
                  <c:v>0.064</c:v>
                </c:pt>
                <c:pt idx="65">
                  <c:v>0.065</c:v>
                </c:pt>
                <c:pt idx="66">
                  <c:v>0.066</c:v>
                </c:pt>
                <c:pt idx="67">
                  <c:v>0.067</c:v>
                </c:pt>
                <c:pt idx="68">
                  <c:v>0.068</c:v>
                </c:pt>
                <c:pt idx="69">
                  <c:v>0.069</c:v>
                </c:pt>
                <c:pt idx="70">
                  <c:v>0.07</c:v>
                </c:pt>
                <c:pt idx="71">
                  <c:v>0.071</c:v>
                </c:pt>
                <c:pt idx="72">
                  <c:v>0.072</c:v>
                </c:pt>
                <c:pt idx="73">
                  <c:v>0.073</c:v>
                </c:pt>
                <c:pt idx="74">
                  <c:v>0.074</c:v>
                </c:pt>
                <c:pt idx="75">
                  <c:v>0.075</c:v>
                </c:pt>
                <c:pt idx="76">
                  <c:v>0.076</c:v>
                </c:pt>
                <c:pt idx="77">
                  <c:v>0.077</c:v>
                </c:pt>
                <c:pt idx="78">
                  <c:v>0.078</c:v>
                </c:pt>
                <c:pt idx="79">
                  <c:v>0.079</c:v>
                </c:pt>
                <c:pt idx="80">
                  <c:v>0.08</c:v>
                </c:pt>
                <c:pt idx="81">
                  <c:v>0.081</c:v>
                </c:pt>
                <c:pt idx="82">
                  <c:v>0.082</c:v>
                </c:pt>
                <c:pt idx="83">
                  <c:v>0.083</c:v>
                </c:pt>
                <c:pt idx="84">
                  <c:v>0.084</c:v>
                </c:pt>
                <c:pt idx="85">
                  <c:v>0.085</c:v>
                </c:pt>
                <c:pt idx="86">
                  <c:v>0.086</c:v>
                </c:pt>
                <c:pt idx="87">
                  <c:v>0.087</c:v>
                </c:pt>
                <c:pt idx="88">
                  <c:v>0.088</c:v>
                </c:pt>
                <c:pt idx="89">
                  <c:v>0.089</c:v>
                </c:pt>
                <c:pt idx="90">
                  <c:v>0.09</c:v>
                </c:pt>
                <c:pt idx="91">
                  <c:v>0.091</c:v>
                </c:pt>
                <c:pt idx="92">
                  <c:v>0.092</c:v>
                </c:pt>
                <c:pt idx="93">
                  <c:v>0.093</c:v>
                </c:pt>
                <c:pt idx="94">
                  <c:v>0.094</c:v>
                </c:pt>
                <c:pt idx="95">
                  <c:v>0.095</c:v>
                </c:pt>
                <c:pt idx="96">
                  <c:v>0.096</c:v>
                </c:pt>
                <c:pt idx="97">
                  <c:v>0.097</c:v>
                </c:pt>
                <c:pt idx="98">
                  <c:v>0.098</c:v>
                </c:pt>
                <c:pt idx="99">
                  <c:v>0.099</c:v>
                </c:pt>
                <c:pt idx="100">
                  <c:v>0.1</c:v>
                </c:pt>
                <c:pt idx="101">
                  <c:v>0.101</c:v>
                </c:pt>
                <c:pt idx="102">
                  <c:v>0.102</c:v>
                </c:pt>
                <c:pt idx="103">
                  <c:v>0.103</c:v>
                </c:pt>
                <c:pt idx="104">
                  <c:v>0.104</c:v>
                </c:pt>
                <c:pt idx="105">
                  <c:v>0.105</c:v>
                </c:pt>
                <c:pt idx="106">
                  <c:v>0.106</c:v>
                </c:pt>
                <c:pt idx="107">
                  <c:v>0.107</c:v>
                </c:pt>
                <c:pt idx="108">
                  <c:v>0.108</c:v>
                </c:pt>
                <c:pt idx="109">
                  <c:v>0.109</c:v>
                </c:pt>
                <c:pt idx="110">
                  <c:v>0.11</c:v>
                </c:pt>
                <c:pt idx="111">
                  <c:v>0.111</c:v>
                </c:pt>
                <c:pt idx="112">
                  <c:v>0.112</c:v>
                </c:pt>
                <c:pt idx="113">
                  <c:v>0.113</c:v>
                </c:pt>
                <c:pt idx="114">
                  <c:v>0.114</c:v>
                </c:pt>
                <c:pt idx="115">
                  <c:v>0.115</c:v>
                </c:pt>
                <c:pt idx="116">
                  <c:v>0.116</c:v>
                </c:pt>
                <c:pt idx="117">
                  <c:v>0.117</c:v>
                </c:pt>
                <c:pt idx="118">
                  <c:v>0.118</c:v>
                </c:pt>
                <c:pt idx="119">
                  <c:v>0.119</c:v>
                </c:pt>
                <c:pt idx="120">
                  <c:v>0.12</c:v>
                </c:pt>
                <c:pt idx="121">
                  <c:v>0.121</c:v>
                </c:pt>
                <c:pt idx="122">
                  <c:v>0.122</c:v>
                </c:pt>
                <c:pt idx="123">
                  <c:v>0.123</c:v>
                </c:pt>
                <c:pt idx="124">
                  <c:v>0.124</c:v>
                </c:pt>
                <c:pt idx="125">
                  <c:v>0.125</c:v>
                </c:pt>
                <c:pt idx="126">
                  <c:v>0.126</c:v>
                </c:pt>
                <c:pt idx="127">
                  <c:v>0.127</c:v>
                </c:pt>
                <c:pt idx="128">
                  <c:v>0.128</c:v>
                </c:pt>
                <c:pt idx="129">
                  <c:v>0.129</c:v>
                </c:pt>
                <c:pt idx="130">
                  <c:v>0.13</c:v>
                </c:pt>
                <c:pt idx="131">
                  <c:v>0.131</c:v>
                </c:pt>
                <c:pt idx="132">
                  <c:v>0.132</c:v>
                </c:pt>
                <c:pt idx="133">
                  <c:v>0.133</c:v>
                </c:pt>
                <c:pt idx="134">
                  <c:v>0.134</c:v>
                </c:pt>
                <c:pt idx="135">
                  <c:v>0.135</c:v>
                </c:pt>
                <c:pt idx="136">
                  <c:v>0.136</c:v>
                </c:pt>
                <c:pt idx="137">
                  <c:v>0.137</c:v>
                </c:pt>
                <c:pt idx="138">
                  <c:v>0.138</c:v>
                </c:pt>
                <c:pt idx="139">
                  <c:v>0.139</c:v>
                </c:pt>
                <c:pt idx="140">
                  <c:v>0.14</c:v>
                </c:pt>
                <c:pt idx="141">
                  <c:v>0.141</c:v>
                </c:pt>
                <c:pt idx="142">
                  <c:v>0.142</c:v>
                </c:pt>
                <c:pt idx="143">
                  <c:v>0.143</c:v>
                </c:pt>
                <c:pt idx="144">
                  <c:v>0.144</c:v>
                </c:pt>
                <c:pt idx="145">
                  <c:v>0.145</c:v>
                </c:pt>
                <c:pt idx="146">
                  <c:v>0.146</c:v>
                </c:pt>
                <c:pt idx="147">
                  <c:v>0.147</c:v>
                </c:pt>
                <c:pt idx="148">
                  <c:v>0.148</c:v>
                </c:pt>
                <c:pt idx="149">
                  <c:v>0.149</c:v>
                </c:pt>
                <c:pt idx="150">
                  <c:v>0.15</c:v>
                </c:pt>
              </c:numCache>
            </c:numRef>
          </c:xVal>
          <c:yVal>
            <c:numRef>
              <c:f>Eff_vs_IOUT!$BU$7:$BU$157</c:f>
              <c:numCache>
                <c:formatCode>General</c:formatCode>
                <c:ptCount val="151"/>
                <c:pt idx="0">
                  <c:v>0.42441</c:v>
                </c:pt>
                <c:pt idx="1">
                  <c:v>0.42483</c:v>
                </c:pt>
                <c:pt idx="2">
                  <c:v>0.42525</c:v>
                </c:pt>
                <c:pt idx="3">
                  <c:v>0.42567</c:v>
                </c:pt>
                <c:pt idx="4">
                  <c:v>0.42609</c:v>
                </c:pt>
                <c:pt idx="5">
                  <c:v>0.42651</c:v>
                </c:pt>
                <c:pt idx="6">
                  <c:v>0.42693</c:v>
                </c:pt>
                <c:pt idx="7">
                  <c:v>0.42735</c:v>
                </c:pt>
                <c:pt idx="8">
                  <c:v>0.42777</c:v>
                </c:pt>
                <c:pt idx="9">
                  <c:v>0.42819</c:v>
                </c:pt>
                <c:pt idx="10">
                  <c:v>0.42861</c:v>
                </c:pt>
                <c:pt idx="11">
                  <c:v>0.42903</c:v>
                </c:pt>
                <c:pt idx="12">
                  <c:v>0.42945</c:v>
                </c:pt>
                <c:pt idx="13">
                  <c:v>0.42987</c:v>
                </c:pt>
                <c:pt idx="14">
                  <c:v>0.43029</c:v>
                </c:pt>
                <c:pt idx="15">
                  <c:v>0.43071</c:v>
                </c:pt>
                <c:pt idx="16">
                  <c:v>0.43113</c:v>
                </c:pt>
                <c:pt idx="17">
                  <c:v>0.43155</c:v>
                </c:pt>
                <c:pt idx="18">
                  <c:v>0.43197</c:v>
                </c:pt>
                <c:pt idx="19">
                  <c:v>0.43239</c:v>
                </c:pt>
                <c:pt idx="20">
                  <c:v>0.43281</c:v>
                </c:pt>
                <c:pt idx="21">
                  <c:v>0.43323</c:v>
                </c:pt>
                <c:pt idx="22">
                  <c:v>0.43365</c:v>
                </c:pt>
                <c:pt idx="23">
                  <c:v>0.43407</c:v>
                </c:pt>
                <c:pt idx="24">
                  <c:v>0.43449</c:v>
                </c:pt>
                <c:pt idx="25">
                  <c:v>0.43491</c:v>
                </c:pt>
                <c:pt idx="26">
                  <c:v>0.43533</c:v>
                </c:pt>
                <c:pt idx="27">
                  <c:v>0.43575</c:v>
                </c:pt>
                <c:pt idx="28">
                  <c:v>0.43617</c:v>
                </c:pt>
                <c:pt idx="29">
                  <c:v>0.43659</c:v>
                </c:pt>
                <c:pt idx="30">
                  <c:v>0.43701</c:v>
                </c:pt>
                <c:pt idx="31">
                  <c:v>0.43743</c:v>
                </c:pt>
                <c:pt idx="32">
                  <c:v>0.43785</c:v>
                </c:pt>
                <c:pt idx="33">
                  <c:v>0.43827</c:v>
                </c:pt>
                <c:pt idx="34">
                  <c:v>0.43869</c:v>
                </c:pt>
                <c:pt idx="35">
                  <c:v>0.43911</c:v>
                </c:pt>
                <c:pt idx="36">
                  <c:v>0.43953</c:v>
                </c:pt>
                <c:pt idx="37">
                  <c:v>0.43995</c:v>
                </c:pt>
                <c:pt idx="38">
                  <c:v>0.44037</c:v>
                </c:pt>
                <c:pt idx="39">
                  <c:v>0.44079</c:v>
                </c:pt>
                <c:pt idx="40">
                  <c:v>0.44121</c:v>
                </c:pt>
                <c:pt idx="41">
                  <c:v>0.44163</c:v>
                </c:pt>
                <c:pt idx="42">
                  <c:v>0.44205</c:v>
                </c:pt>
                <c:pt idx="43">
                  <c:v>0.44247</c:v>
                </c:pt>
                <c:pt idx="44">
                  <c:v>0.44289</c:v>
                </c:pt>
                <c:pt idx="45">
                  <c:v>0.44331</c:v>
                </c:pt>
                <c:pt idx="46">
                  <c:v>0.44373</c:v>
                </c:pt>
                <c:pt idx="47">
                  <c:v>0.44415</c:v>
                </c:pt>
                <c:pt idx="48">
                  <c:v>0.44457</c:v>
                </c:pt>
                <c:pt idx="49">
                  <c:v>0.44499</c:v>
                </c:pt>
                <c:pt idx="50">
                  <c:v>0.44541</c:v>
                </c:pt>
                <c:pt idx="51">
                  <c:v>0.44583</c:v>
                </c:pt>
                <c:pt idx="52">
                  <c:v>0.44625</c:v>
                </c:pt>
                <c:pt idx="53">
                  <c:v>0.44667</c:v>
                </c:pt>
                <c:pt idx="54">
                  <c:v>0.44709</c:v>
                </c:pt>
                <c:pt idx="55">
                  <c:v>0.44751</c:v>
                </c:pt>
                <c:pt idx="56">
                  <c:v>0.44793</c:v>
                </c:pt>
                <c:pt idx="57">
                  <c:v>0.44835</c:v>
                </c:pt>
                <c:pt idx="58">
                  <c:v>0.44877</c:v>
                </c:pt>
                <c:pt idx="59">
                  <c:v>0.44919</c:v>
                </c:pt>
                <c:pt idx="60">
                  <c:v>0.44961</c:v>
                </c:pt>
                <c:pt idx="61">
                  <c:v>0.45003</c:v>
                </c:pt>
                <c:pt idx="62">
                  <c:v>0.45045</c:v>
                </c:pt>
                <c:pt idx="63">
                  <c:v>0.45087</c:v>
                </c:pt>
                <c:pt idx="64">
                  <c:v>0.45129</c:v>
                </c:pt>
                <c:pt idx="65">
                  <c:v>0.45171</c:v>
                </c:pt>
                <c:pt idx="66">
                  <c:v>0.45213</c:v>
                </c:pt>
                <c:pt idx="67">
                  <c:v>0.45255</c:v>
                </c:pt>
                <c:pt idx="68">
                  <c:v>0.45297</c:v>
                </c:pt>
                <c:pt idx="69">
                  <c:v>0.45339</c:v>
                </c:pt>
                <c:pt idx="70">
                  <c:v>0.45381</c:v>
                </c:pt>
                <c:pt idx="71">
                  <c:v>0.45423</c:v>
                </c:pt>
                <c:pt idx="72">
                  <c:v>0.45465</c:v>
                </c:pt>
                <c:pt idx="73">
                  <c:v>0.45507</c:v>
                </c:pt>
                <c:pt idx="74">
                  <c:v>0.45549</c:v>
                </c:pt>
                <c:pt idx="75">
                  <c:v>0.45591</c:v>
                </c:pt>
                <c:pt idx="76">
                  <c:v>0.45633</c:v>
                </c:pt>
                <c:pt idx="77">
                  <c:v>0.45675</c:v>
                </c:pt>
                <c:pt idx="78">
                  <c:v>0.45717</c:v>
                </c:pt>
                <c:pt idx="79">
                  <c:v>0.45759</c:v>
                </c:pt>
                <c:pt idx="80">
                  <c:v>0.45801</c:v>
                </c:pt>
                <c:pt idx="81">
                  <c:v>0.45843</c:v>
                </c:pt>
                <c:pt idx="82">
                  <c:v>0.45885</c:v>
                </c:pt>
                <c:pt idx="83">
                  <c:v>0.45927</c:v>
                </c:pt>
                <c:pt idx="84">
                  <c:v>0.45969</c:v>
                </c:pt>
                <c:pt idx="85">
                  <c:v>0.46011</c:v>
                </c:pt>
                <c:pt idx="86">
                  <c:v>0.46053</c:v>
                </c:pt>
                <c:pt idx="87">
                  <c:v>0.46095</c:v>
                </c:pt>
                <c:pt idx="88">
                  <c:v>0.46137</c:v>
                </c:pt>
                <c:pt idx="89">
                  <c:v>0.46179</c:v>
                </c:pt>
                <c:pt idx="90">
                  <c:v>0.46221</c:v>
                </c:pt>
                <c:pt idx="91">
                  <c:v>0.46263</c:v>
                </c:pt>
                <c:pt idx="92">
                  <c:v>0.46305</c:v>
                </c:pt>
                <c:pt idx="93">
                  <c:v>0.46347</c:v>
                </c:pt>
                <c:pt idx="94">
                  <c:v>0.46389</c:v>
                </c:pt>
                <c:pt idx="95">
                  <c:v>0.46431</c:v>
                </c:pt>
                <c:pt idx="96">
                  <c:v>0.46473</c:v>
                </c:pt>
                <c:pt idx="97">
                  <c:v>0.46515</c:v>
                </c:pt>
                <c:pt idx="98">
                  <c:v>0.46557</c:v>
                </c:pt>
                <c:pt idx="99">
                  <c:v>0.46599</c:v>
                </c:pt>
                <c:pt idx="100">
                  <c:v>0.46641</c:v>
                </c:pt>
                <c:pt idx="101">
                  <c:v>0.46683</c:v>
                </c:pt>
                <c:pt idx="102">
                  <c:v>0.46725</c:v>
                </c:pt>
                <c:pt idx="103">
                  <c:v>0.46767</c:v>
                </c:pt>
                <c:pt idx="104">
                  <c:v>0.46809</c:v>
                </c:pt>
                <c:pt idx="105">
                  <c:v>0.46851</c:v>
                </c:pt>
                <c:pt idx="106">
                  <c:v>0.46893</c:v>
                </c:pt>
                <c:pt idx="107">
                  <c:v>0.46935</c:v>
                </c:pt>
                <c:pt idx="108">
                  <c:v>0.46977</c:v>
                </c:pt>
                <c:pt idx="109">
                  <c:v>0.47019</c:v>
                </c:pt>
                <c:pt idx="110">
                  <c:v>0.47061</c:v>
                </c:pt>
                <c:pt idx="111">
                  <c:v>0.47103</c:v>
                </c:pt>
                <c:pt idx="112">
                  <c:v>0.47145</c:v>
                </c:pt>
                <c:pt idx="113">
                  <c:v>0.47187</c:v>
                </c:pt>
                <c:pt idx="114">
                  <c:v>0.47229</c:v>
                </c:pt>
                <c:pt idx="115">
                  <c:v>0.47271</c:v>
                </c:pt>
                <c:pt idx="116">
                  <c:v>0.47313</c:v>
                </c:pt>
                <c:pt idx="117">
                  <c:v>0.47355</c:v>
                </c:pt>
                <c:pt idx="118">
                  <c:v>0.47397</c:v>
                </c:pt>
                <c:pt idx="119">
                  <c:v>0.47439</c:v>
                </c:pt>
                <c:pt idx="120">
                  <c:v>0.47481</c:v>
                </c:pt>
                <c:pt idx="121">
                  <c:v>0.47523</c:v>
                </c:pt>
                <c:pt idx="122">
                  <c:v>0.47565</c:v>
                </c:pt>
                <c:pt idx="123">
                  <c:v>0.47607</c:v>
                </c:pt>
                <c:pt idx="124">
                  <c:v>0.47649</c:v>
                </c:pt>
                <c:pt idx="125">
                  <c:v>0.47691</c:v>
                </c:pt>
                <c:pt idx="126">
                  <c:v>0.47733</c:v>
                </c:pt>
                <c:pt idx="127">
                  <c:v>0.47775</c:v>
                </c:pt>
                <c:pt idx="128">
                  <c:v>0.47817</c:v>
                </c:pt>
                <c:pt idx="129">
                  <c:v>0.47859</c:v>
                </c:pt>
                <c:pt idx="130">
                  <c:v>0.47901</c:v>
                </c:pt>
                <c:pt idx="131">
                  <c:v>0.47943</c:v>
                </c:pt>
                <c:pt idx="132">
                  <c:v>0.47985</c:v>
                </c:pt>
                <c:pt idx="133">
                  <c:v>0.48027</c:v>
                </c:pt>
                <c:pt idx="134">
                  <c:v>0.48069</c:v>
                </c:pt>
                <c:pt idx="135">
                  <c:v>0.48111</c:v>
                </c:pt>
                <c:pt idx="136">
                  <c:v>0.48153</c:v>
                </c:pt>
                <c:pt idx="137">
                  <c:v>0.48195</c:v>
                </c:pt>
                <c:pt idx="138">
                  <c:v>0.48237</c:v>
                </c:pt>
                <c:pt idx="139">
                  <c:v>0.48279</c:v>
                </c:pt>
                <c:pt idx="140">
                  <c:v>0.48321</c:v>
                </c:pt>
                <c:pt idx="141">
                  <c:v>0.48363</c:v>
                </c:pt>
                <c:pt idx="142">
                  <c:v>0.48405</c:v>
                </c:pt>
                <c:pt idx="143">
                  <c:v>0.48447</c:v>
                </c:pt>
                <c:pt idx="144">
                  <c:v>0.48489</c:v>
                </c:pt>
                <c:pt idx="145">
                  <c:v>0.48531</c:v>
                </c:pt>
                <c:pt idx="146">
                  <c:v>0.48573</c:v>
                </c:pt>
                <c:pt idx="147">
                  <c:v>0.48615</c:v>
                </c:pt>
                <c:pt idx="148">
                  <c:v>0.48657</c:v>
                </c:pt>
                <c:pt idx="149">
                  <c:v>0.48699</c:v>
                </c:pt>
                <c:pt idx="150">
                  <c:v>0.48741</c:v>
                </c:pt>
              </c:numCache>
            </c:numRef>
          </c:yVal>
          <c:smooth val="0"/>
        </c:ser>
        <c:ser>
          <c:idx val="3"/>
          <c:order val="3"/>
          <c:tx>
            <c:strRef>
              <c:f>"RCS"</c:f>
              <c:strCache>
                <c:ptCount val="1"/>
                <c:pt idx="0">
                  <c:v>RCS</c:v>
                </c:pt>
              </c:strCache>
            </c:strRef>
          </c:tx>
          <c:spPr>
            <a:solidFill>
              <a:srgbClr val="31859c"/>
            </a:solidFill>
            <a:ln w="28440">
              <a:solidFill>
                <a:srgbClr val="31859c"/>
              </a:solidFill>
              <a:prstDash val="lgDashDotDot"/>
              <a:round/>
            </a:ln>
          </c:spPr>
          <c:marker>
            <c:symbol val="none"/>
          </c:marker>
          <c:dLbls>
            <c:txPr>
              <a:bodyPr wrap="square"/>
              <a:lstStyle/>
              <a:p>
                <a:pPr>
                  <a:defRPr b="0" sz="1000" spc="-1" strike="noStrike">
                    <a:solidFill>
                      <a:srgbClr val="000000"/>
                    </a:solidFill>
                    <a:latin typeface="Calibri"/>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xVal>
            <c:numRef>
              <c:f>Eff_vs_IOUT!$AZ$7:$AZ$157</c:f>
              <c:numCache>
                <c:formatCode>General</c:formatCode>
                <c:ptCount val="151"/>
                <c:pt idx="0">
                  <c:v>0</c:v>
                </c:pt>
                <c:pt idx="1">
                  <c:v>0.001</c:v>
                </c:pt>
                <c:pt idx="2">
                  <c:v>0.002</c:v>
                </c:pt>
                <c:pt idx="3">
                  <c:v>0.003</c:v>
                </c:pt>
                <c:pt idx="4">
                  <c:v>0.004</c:v>
                </c:pt>
                <c:pt idx="5">
                  <c:v>0.005</c:v>
                </c:pt>
                <c:pt idx="6">
                  <c:v>0.006</c:v>
                </c:pt>
                <c:pt idx="7">
                  <c:v>0.007</c:v>
                </c:pt>
                <c:pt idx="8">
                  <c:v>0.008</c:v>
                </c:pt>
                <c:pt idx="9">
                  <c:v>0.009</c:v>
                </c:pt>
                <c:pt idx="10">
                  <c:v>0.01</c:v>
                </c:pt>
                <c:pt idx="11">
                  <c:v>0.011</c:v>
                </c:pt>
                <c:pt idx="12">
                  <c:v>0.012</c:v>
                </c:pt>
                <c:pt idx="13">
                  <c:v>0.013</c:v>
                </c:pt>
                <c:pt idx="14">
                  <c:v>0.014</c:v>
                </c:pt>
                <c:pt idx="15">
                  <c:v>0.015</c:v>
                </c:pt>
                <c:pt idx="16">
                  <c:v>0.016</c:v>
                </c:pt>
                <c:pt idx="17">
                  <c:v>0.017</c:v>
                </c:pt>
                <c:pt idx="18">
                  <c:v>0.018</c:v>
                </c:pt>
                <c:pt idx="19">
                  <c:v>0.019</c:v>
                </c:pt>
                <c:pt idx="20">
                  <c:v>0.02</c:v>
                </c:pt>
                <c:pt idx="21">
                  <c:v>0.021</c:v>
                </c:pt>
                <c:pt idx="22">
                  <c:v>0.022</c:v>
                </c:pt>
                <c:pt idx="23">
                  <c:v>0.023</c:v>
                </c:pt>
                <c:pt idx="24">
                  <c:v>0.024</c:v>
                </c:pt>
                <c:pt idx="25">
                  <c:v>0.025</c:v>
                </c:pt>
                <c:pt idx="26">
                  <c:v>0.026</c:v>
                </c:pt>
                <c:pt idx="27">
                  <c:v>0.027</c:v>
                </c:pt>
                <c:pt idx="28">
                  <c:v>0.028</c:v>
                </c:pt>
                <c:pt idx="29">
                  <c:v>0.029</c:v>
                </c:pt>
                <c:pt idx="30">
                  <c:v>0.03</c:v>
                </c:pt>
                <c:pt idx="31">
                  <c:v>0.031</c:v>
                </c:pt>
                <c:pt idx="32">
                  <c:v>0.032</c:v>
                </c:pt>
                <c:pt idx="33">
                  <c:v>0.033</c:v>
                </c:pt>
                <c:pt idx="34">
                  <c:v>0.034</c:v>
                </c:pt>
                <c:pt idx="35">
                  <c:v>0.035</c:v>
                </c:pt>
                <c:pt idx="36">
                  <c:v>0.036</c:v>
                </c:pt>
                <c:pt idx="37">
                  <c:v>0.037</c:v>
                </c:pt>
                <c:pt idx="38">
                  <c:v>0.038</c:v>
                </c:pt>
                <c:pt idx="39">
                  <c:v>0.039</c:v>
                </c:pt>
                <c:pt idx="40">
                  <c:v>0.04</c:v>
                </c:pt>
                <c:pt idx="41">
                  <c:v>0.041</c:v>
                </c:pt>
                <c:pt idx="42">
                  <c:v>0.042</c:v>
                </c:pt>
                <c:pt idx="43">
                  <c:v>0.043</c:v>
                </c:pt>
                <c:pt idx="44">
                  <c:v>0.044</c:v>
                </c:pt>
                <c:pt idx="45">
                  <c:v>0.045</c:v>
                </c:pt>
                <c:pt idx="46">
                  <c:v>0.046</c:v>
                </c:pt>
                <c:pt idx="47">
                  <c:v>0.047</c:v>
                </c:pt>
                <c:pt idx="48">
                  <c:v>0.048</c:v>
                </c:pt>
                <c:pt idx="49">
                  <c:v>0.049</c:v>
                </c:pt>
                <c:pt idx="50">
                  <c:v>0.05</c:v>
                </c:pt>
                <c:pt idx="51">
                  <c:v>0.051</c:v>
                </c:pt>
                <c:pt idx="52">
                  <c:v>0.052</c:v>
                </c:pt>
                <c:pt idx="53">
                  <c:v>0.053</c:v>
                </c:pt>
                <c:pt idx="54">
                  <c:v>0.054</c:v>
                </c:pt>
                <c:pt idx="55">
                  <c:v>0.055</c:v>
                </c:pt>
                <c:pt idx="56">
                  <c:v>0.056</c:v>
                </c:pt>
                <c:pt idx="57">
                  <c:v>0.057</c:v>
                </c:pt>
                <c:pt idx="58">
                  <c:v>0.058</c:v>
                </c:pt>
                <c:pt idx="59">
                  <c:v>0.059</c:v>
                </c:pt>
                <c:pt idx="60">
                  <c:v>0.06</c:v>
                </c:pt>
                <c:pt idx="61">
                  <c:v>0.061</c:v>
                </c:pt>
                <c:pt idx="62">
                  <c:v>0.062</c:v>
                </c:pt>
                <c:pt idx="63">
                  <c:v>0.063</c:v>
                </c:pt>
                <c:pt idx="64">
                  <c:v>0.064</c:v>
                </c:pt>
                <c:pt idx="65">
                  <c:v>0.065</c:v>
                </c:pt>
                <c:pt idx="66">
                  <c:v>0.066</c:v>
                </c:pt>
                <c:pt idx="67">
                  <c:v>0.067</c:v>
                </c:pt>
                <c:pt idx="68">
                  <c:v>0.068</c:v>
                </c:pt>
                <c:pt idx="69">
                  <c:v>0.069</c:v>
                </c:pt>
                <c:pt idx="70">
                  <c:v>0.07</c:v>
                </c:pt>
                <c:pt idx="71">
                  <c:v>0.071</c:v>
                </c:pt>
                <c:pt idx="72">
                  <c:v>0.072</c:v>
                </c:pt>
                <c:pt idx="73">
                  <c:v>0.073</c:v>
                </c:pt>
                <c:pt idx="74">
                  <c:v>0.074</c:v>
                </c:pt>
                <c:pt idx="75">
                  <c:v>0.075</c:v>
                </c:pt>
                <c:pt idx="76">
                  <c:v>0.076</c:v>
                </c:pt>
                <c:pt idx="77">
                  <c:v>0.077</c:v>
                </c:pt>
                <c:pt idx="78">
                  <c:v>0.078</c:v>
                </c:pt>
                <c:pt idx="79">
                  <c:v>0.079</c:v>
                </c:pt>
                <c:pt idx="80">
                  <c:v>0.08</c:v>
                </c:pt>
                <c:pt idx="81">
                  <c:v>0.081</c:v>
                </c:pt>
                <c:pt idx="82">
                  <c:v>0.082</c:v>
                </c:pt>
                <c:pt idx="83">
                  <c:v>0.083</c:v>
                </c:pt>
                <c:pt idx="84">
                  <c:v>0.084</c:v>
                </c:pt>
                <c:pt idx="85">
                  <c:v>0.085</c:v>
                </c:pt>
                <c:pt idx="86">
                  <c:v>0.086</c:v>
                </c:pt>
                <c:pt idx="87">
                  <c:v>0.087</c:v>
                </c:pt>
                <c:pt idx="88">
                  <c:v>0.088</c:v>
                </c:pt>
                <c:pt idx="89">
                  <c:v>0.089</c:v>
                </c:pt>
                <c:pt idx="90">
                  <c:v>0.09</c:v>
                </c:pt>
                <c:pt idx="91">
                  <c:v>0.091</c:v>
                </c:pt>
                <c:pt idx="92">
                  <c:v>0.092</c:v>
                </c:pt>
                <c:pt idx="93">
                  <c:v>0.093</c:v>
                </c:pt>
                <c:pt idx="94">
                  <c:v>0.094</c:v>
                </c:pt>
                <c:pt idx="95">
                  <c:v>0.095</c:v>
                </c:pt>
                <c:pt idx="96">
                  <c:v>0.096</c:v>
                </c:pt>
                <c:pt idx="97">
                  <c:v>0.097</c:v>
                </c:pt>
                <c:pt idx="98">
                  <c:v>0.098</c:v>
                </c:pt>
                <c:pt idx="99">
                  <c:v>0.099</c:v>
                </c:pt>
                <c:pt idx="100">
                  <c:v>0.1</c:v>
                </c:pt>
                <c:pt idx="101">
                  <c:v>0.101</c:v>
                </c:pt>
                <c:pt idx="102">
                  <c:v>0.102</c:v>
                </c:pt>
                <c:pt idx="103">
                  <c:v>0.103</c:v>
                </c:pt>
                <c:pt idx="104">
                  <c:v>0.104</c:v>
                </c:pt>
                <c:pt idx="105">
                  <c:v>0.105</c:v>
                </c:pt>
                <c:pt idx="106">
                  <c:v>0.106</c:v>
                </c:pt>
                <c:pt idx="107">
                  <c:v>0.107</c:v>
                </c:pt>
                <c:pt idx="108">
                  <c:v>0.108</c:v>
                </c:pt>
                <c:pt idx="109">
                  <c:v>0.109</c:v>
                </c:pt>
                <c:pt idx="110">
                  <c:v>0.11</c:v>
                </c:pt>
                <c:pt idx="111">
                  <c:v>0.111</c:v>
                </c:pt>
                <c:pt idx="112">
                  <c:v>0.112</c:v>
                </c:pt>
                <c:pt idx="113">
                  <c:v>0.113</c:v>
                </c:pt>
                <c:pt idx="114">
                  <c:v>0.114</c:v>
                </c:pt>
                <c:pt idx="115">
                  <c:v>0.115</c:v>
                </c:pt>
                <c:pt idx="116">
                  <c:v>0.116</c:v>
                </c:pt>
                <c:pt idx="117">
                  <c:v>0.117</c:v>
                </c:pt>
                <c:pt idx="118">
                  <c:v>0.118</c:v>
                </c:pt>
                <c:pt idx="119">
                  <c:v>0.119</c:v>
                </c:pt>
                <c:pt idx="120">
                  <c:v>0.12</c:v>
                </c:pt>
                <c:pt idx="121">
                  <c:v>0.121</c:v>
                </c:pt>
                <c:pt idx="122">
                  <c:v>0.122</c:v>
                </c:pt>
                <c:pt idx="123">
                  <c:v>0.123</c:v>
                </c:pt>
                <c:pt idx="124">
                  <c:v>0.124</c:v>
                </c:pt>
                <c:pt idx="125">
                  <c:v>0.125</c:v>
                </c:pt>
                <c:pt idx="126">
                  <c:v>0.126</c:v>
                </c:pt>
                <c:pt idx="127">
                  <c:v>0.127</c:v>
                </c:pt>
                <c:pt idx="128">
                  <c:v>0.128</c:v>
                </c:pt>
                <c:pt idx="129">
                  <c:v>0.129</c:v>
                </c:pt>
                <c:pt idx="130">
                  <c:v>0.13</c:v>
                </c:pt>
                <c:pt idx="131">
                  <c:v>0.131</c:v>
                </c:pt>
                <c:pt idx="132">
                  <c:v>0.132</c:v>
                </c:pt>
                <c:pt idx="133">
                  <c:v>0.133</c:v>
                </c:pt>
                <c:pt idx="134">
                  <c:v>0.134</c:v>
                </c:pt>
                <c:pt idx="135">
                  <c:v>0.135</c:v>
                </c:pt>
                <c:pt idx="136">
                  <c:v>0.136</c:v>
                </c:pt>
                <c:pt idx="137">
                  <c:v>0.137</c:v>
                </c:pt>
                <c:pt idx="138">
                  <c:v>0.138</c:v>
                </c:pt>
                <c:pt idx="139">
                  <c:v>0.139</c:v>
                </c:pt>
                <c:pt idx="140">
                  <c:v>0.14</c:v>
                </c:pt>
                <c:pt idx="141">
                  <c:v>0.141</c:v>
                </c:pt>
                <c:pt idx="142">
                  <c:v>0.142</c:v>
                </c:pt>
                <c:pt idx="143">
                  <c:v>0.143</c:v>
                </c:pt>
                <c:pt idx="144">
                  <c:v>0.144</c:v>
                </c:pt>
                <c:pt idx="145">
                  <c:v>0.145</c:v>
                </c:pt>
                <c:pt idx="146">
                  <c:v>0.146</c:v>
                </c:pt>
                <c:pt idx="147">
                  <c:v>0.147</c:v>
                </c:pt>
                <c:pt idx="148">
                  <c:v>0.148</c:v>
                </c:pt>
                <c:pt idx="149">
                  <c:v>0.149</c:v>
                </c:pt>
                <c:pt idx="150">
                  <c:v>0.15</c:v>
                </c:pt>
              </c:numCache>
            </c:numRef>
          </c:xVal>
          <c:yVal>
            <c:numRef>
              <c:f>Eff_vs_IOUT!$BV$7:$BV$157</c:f>
              <c:numCache>
                <c:formatCode>General</c:formatCode>
                <c:ptCount val="15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numCache>
            </c:numRef>
          </c:yVal>
          <c:smooth val="0"/>
        </c:ser>
        <c:axId val="74384852"/>
        <c:axId val="75130202"/>
      </c:scatterChart>
      <c:valAx>
        <c:axId val="73999885"/>
        <c:scaling>
          <c:orientation val="minMax"/>
        </c:scaling>
        <c:delete val="0"/>
        <c:axPos val="b"/>
        <c:majorGridlines>
          <c:spPr>
            <a:ln w="9360">
              <a:solidFill>
                <a:srgbClr val="878787"/>
              </a:solidFill>
              <a:round/>
            </a:ln>
          </c:spPr>
        </c:majorGridlines>
        <c:numFmt formatCode="General" sourceLinked="0"/>
        <c:majorTickMark val="out"/>
        <c:minorTickMark val="none"/>
        <c:tickLblPos val="nextTo"/>
        <c:spPr>
          <a:ln w="9360">
            <a:solidFill>
              <a:srgbClr val="878787"/>
            </a:solidFill>
            <a:round/>
          </a:ln>
        </c:spPr>
        <c:txPr>
          <a:bodyPr/>
          <a:lstStyle/>
          <a:p>
            <a:pPr>
              <a:defRPr b="0" sz="1000" spc="-1" strike="noStrike">
                <a:solidFill>
                  <a:srgbClr val="000000"/>
                </a:solidFill>
                <a:latin typeface="Calibri"/>
              </a:defRPr>
            </a:pPr>
          </a:p>
        </c:txPr>
        <c:crossAx val="61270003"/>
        <c:crosses val="autoZero"/>
        <c:crossBetween val="midCat"/>
      </c:valAx>
      <c:valAx>
        <c:axId val="61270003"/>
        <c:scaling>
          <c:orientation val="minMax"/>
          <c:max val="100"/>
          <c:min val="60"/>
        </c:scaling>
        <c:delete val="0"/>
        <c:axPos val="l"/>
        <c:majorGridlines>
          <c:spPr>
            <a:ln w="9360">
              <a:solidFill>
                <a:srgbClr val="878787"/>
              </a:solidFill>
              <a:round/>
            </a:ln>
          </c:spPr>
        </c:majorGridlines>
        <c:title>
          <c:tx>
            <c:rich>
              <a:bodyPr rot="-5400000"/>
              <a:lstStyle/>
              <a:p>
                <a:pPr>
                  <a:defRPr b="1" lang="en-US" sz="1400" spc="-1" strike="noStrike">
                    <a:solidFill>
                      <a:srgbClr val="000000"/>
                    </a:solidFill>
                    <a:latin typeface="Calibri"/>
                  </a:defRPr>
                </a:pPr>
                <a:r>
                  <a:rPr b="1" lang="en-US" sz="1400" spc="-1" strike="noStrike">
                    <a:solidFill>
                      <a:srgbClr val="000000"/>
                    </a:solidFill>
                    <a:latin typeface="Calibri"/>
                  </a:rPr>
                  <a:t>Efficiency (%)</a:t>
                </a:r>
              </a:p>
            </c:rich>
          </c:tx>
          <c:overlay val="0"/>
          <c:spPr>
            <a:noFill/>
            <a:ln w="0">
              <a:noFill/>
            </a:ln>
          </c:spPr>
        </c:title>
        <c:numFmt formatCode="General" sourceLinked="0"/>
        <c:majorTickMark val="out"/>
        <c:minorTickMark val="none"/>
        <c:tickLblPos val="nextTo"/>
        <c:spPr>
          <a:ln w="9360">
            <a:solidFill>
              <a:srgbClr val="878787"/>
            </a:solidFill>
            <a:round/>
          </a:ln>
        </c:spPr>
        <c:txPr>
          <a:bodyPr/>
          <a:lstStyle/>
          <a:p>
            <a:pPr>
              <a:defRPr b="0" sz="1000" spc="-1" strike="noStrike">
                <a:solidFill>
                  <a:srgbClr val="000000"/>
                </a:solidFill>
                <a:latin typeface="Calibri"/>
              </a:defRPr>
            </a:pPr>
          </a:p>
        </c:txPr>
        <c:crossAx val="73999885"/>
        <c:crosses val="autoZero"/>
        <c:crossBetween val="midCat"/>
      </c:valAx>
      <c:valAx>
        <c:axId val="74384852"/>
        <c:scaling>
          <c:orientation val="minMax"/>
        </c:scaling>
        <c:delete val="1"/>
        <c:axPos val="t"/>
        <c:title>
          <c:tx>
            <c:rich>
              <a:bodyPr rot="0"/>
              <a:lstStyle/>
              <a:p>
                <a:pPr>
                  <a:defRPr b="1" lang="en-US" sz="1000" spc="-1" strike="noStrike">
                    <a:solidFill>
                      <a:srgbClr val="000000"/>
                    </a:solidFill>
                    <a:latin typeface="Calibri"/>
                  </a:defRPr>
                </a:pPr>
                <a:r>
                  <a:rPr b="1" lang="en-US" sz="1000" spc="-1" strike="noStrike">
                    <a:solidFill>
                      <a:srgbClr val="000000"/>
                    </a:solidFill>
                    <a:latin typeface="Calibri"/>
                  </a:rPr>
                  <a:t>Loac Current (A)</a:t>
                </a:r>
              </a:p>
            </c:rich>
          </c:tx>
          <c:overlay val="0"/>
          <c:spPr>
            <a:noFill/>
            <a:ln w="0">
              <a:noFill/>
            </a:ln>
          </c:spPr>
        </c:title>
        <c:numFmt formatCode="General" sourceLinked="1"/>
        <c:majorTickMark val="out"/>
        <c:minorTickMark val="none"/>
        <c:tickLblPos val="nextTo"/>
        <c:spPr>
          <a:ln w="9360">
            <a:solidFill>
              <a:srgbClr val="878787"/>
            </a:solidFill>
            <a:round/>
          </a:ln>
        </c:spPr>
        <c:txPr>
          <a:bodyPr/>
          <a:lstStyle/>
          <a:p>
            <a:pPr>
              <a:defRPr b="0" sz="1000" spc="-1" strike="noStrike">
                <a:solidFill>
                  <a:srgbClr val="000000"/>
                </a:solidFill>
                <a:latin typeface="Calibri"/>
              </a:defRPr>
            </a:pPr>
          </a:p>
        </c:txPr>
        <c:crossAx val="75130202"/>
        <c:crossBetween val="midCat"/>
      </c:valAx>
      <c:valAx>
        <c:axId val="75130202"/>
        <c:scaling>
          <c:orientation val="minMax"/>
        </c:scaling>
        <c:delete val="0"/>
        <c:axPos val="r"/>
        <c:title>
          <c:tx>
            <c:rich>
              <a:bodyPr rot="-5400000"/>
              <a:lstStyle/>
              <a:p>
                <a:pPr>
                  <a:defRPr b="1" lang="en-US" sz="1400" spc="-1" strike="noStrike">
                    <a:solidFill>
                      <a:srgbClr val="000000"/>
                    </a:solidFill>
                    <a:latin typeface="Calibri"/>
                  </a:defRPr>
                </a:pPr>
                <a:r>
                  <a:rPr b="1" lang="en-US" sz="1400" spc="-1" strike="noStrike">
                    <a:solidFill>
                      <a:srgbClr val="000000"/>
                    </a:solidFill>
                    <a:latin typeface="Calibri"/>
                  </a:rPr>
                  <a:t>Losses (W)</a:t>
                </a:r>
              </a:p>
            </c:rich>
          </c:tx>
          <c:overlay val="0"/>
          <c:spPr>
            <a:noFill/>
            <a:ln w="0">
              <a:noFill/>
            </a:ln>
          </c:spPr>
        </c:title>
        <c:numFmt formatCode="General" sourceLinked="0"/>
        <c:majorTickMark val="out"/>
        <c:minorTickMark val="none"/>
        <c:tickLblPos val="nextTo"/>
        <c:spPr>
          <a:ln w="9360">
            <a:solidFill>
              <a:srgbClr val="878787"/>
            </a:solidFill>
            <a:round/>
          </a:ln>
        </c:spPr>
        <c:txPr>
          <a:bodyPr/>
          <a:lstStyle/>
          <a:p>
            <a:pPr>
              <a:defRPr b="0" sz="1000" spc="-1" strike="noStrike">
                <a:solidFill>
                  <a:srgbClr val="000000"/>
                </a:solidFill>
                <a:latin typeface="Calibri"/>
              </a:defRPr>
            </a:pPr>
          </a:p>
        </c:txPr>
        <c:crossAx val="74384852"/>
        <c:crosses val="max"/>
        <c:crossBetween val="midCat"/>
      </c:valAx>
      <c:spPr>
        <a:noFill/>
        <a:ln w="0">
          <a:noFill/>
        </a:ln>
      </c:spPr>
    </c:plotArea>
    <c:legend>
      <c:legendPos val="r"/>
      <c:layout>
        <c:manualLayout>
          <c:xMode val="edge"/>
          <c:yMode val="edge"/>
          <c:x val="0.518944039261904"/>
          <c:y val="0.00648622047244095"/>
          <c:w val="0.396095729357041"/>
          <c:h val="0.121836530997006"/>
        </c:manualLayout>
      </c:layout>
      <c:overlay val="1"/>
      <c:spPr>
        <a:noFill/>
        <a:ln w="0">
          <a:noFill/>
        </a:ln>
      </c:spPr>
      <c:txPr>
        <a:bodyPr/>
        <a:lstStyle/>
        <a:p>
          <a:pPr>
            <a:defRPr b="0" sz="1000" spc="-1" strike="noStrike">
              <a:solidFill>
                <a:srgbClr val="000000"/>
              </a:solidFill>
              <a:latin typeface="Calibri"/>
            </a:defRPr>
          </a:pPr>
        </a:p>
      </c:txPr>
    </c:legend>
    <c:plotVisOnly val="1"/>
    <c:dispBlanksAs val="gap"/>
  </c:chart>
  <c:spPr>
    <a:solidFill>
      <a:srgbClr val="ffffff"/>
    </a:solidFill>
    <a:ln w="9360">
      <a:noFill/>
    </a:ln>
  </c:spPr>
</c:chartSpace>
</file>

<file path=xl/drawings/_rels/drawing1.xml.rels><?xml version="1.0" encoding="UTF-8"?>
<Relationships xmlns="http://schemas.openxmlformats.org/package/2006/relationships"><Relationship Id="rId1" Type="http://schemas.openxmlformats.org/officeDocument/2006/relationships/chart" Target="../charts/chart1.xml"/><Relationship Id="rId2" Type="http://schemas.openxmlformats.org/officeDocument/2006/relationships/chart" Target="../charts/chart2.xml"/><Relationship Id="rId3" Type="http://schemas.openxmlformats.org/officeDocument/2006/relationships/image" Target="../media/image1.wmf"/>
</Relationships>
</file>

<file path=xl/drawings/_rels/drawing3.xml.rels><?xml version="1.0" encoding="UTF-8"?>
<Relationships xmlns="http://schemas.openxmlformats.org/package/2006/relationships"><Relationship Id="rId1" Type="http://schemas.openxmlformats.org/officeDocument/2006/relationships/hyperlink" Target="http://www.ti.com" TargetMode="External"/><Relationship Id="rId2" Type="http://schemas.openxmlformats.org/officeDocument/2006/relationships/image" Target="../media/image2.gif"/>
</Relationships>
</file>

<file path=xl/drawings/_rels/drawing5.xml.rels><?xml version="1.0" encoding="UTF-8"?>
<Relationships xmlns="http://schemas.openxmlformats.org/package/2006/relationships"><Relationship Id="rId1" Type="http://schemas.openxmlformats.org/officeDocument/2006/relationships/chart" Target="../charts/chart3.xml"/><Relationship Id="rId2" Type="http://schemas.openxmlformats.org/officeDocument/2006/relationships/chart" Target="../charts/chart4.xml"/><Relationship Id="rId3" Type="http://schemas.openxmlformats.org/officeDocument/2006/relationships/chart" Target="../charts/chart5.xml"/>
</Relationships>
</file>

<file path=xl/drawings/_rels/drawing6.xml.rels><?xml version="1.0" encoding="UTF-8"?>
<Relationships xmlns="http://schemas.openxmlformats.org/package/2006/relationships"><Relationship Id="rId1" Type="http://schemas.openxmlformats.org/officeDocument/2006/relationships/chart" Target="../charts/chart6.xml"/><Relationship Id="rId2" Type="http://schemas.openxmlformats.org/officeDocument/2006/relationships/image" Target="../media/image3.png"/><Relationship Id="rId3" Type="http://schemas.openxmlformats.org/officeDocument/2006/relationships/image" Target="../media/image4.png"/><Relationship Id="rId4" Type="http://schemas.openxmlformats.org/officeDocument/2006/relationships/chart" Target="../charts/chart7.xml"/><Relationship Id="rId5" Type="http://schemas.openxmlformats.org/officeDocument/2006/relationships/chart" Target="../charts/chart8.xml"/>
</Relationships>
</file>

<file path=xl/drawings/_rels/drawing7.xml.rels><?xml version="1.0" encoding="UTF-8"?>
<Relationships xmlns="http://schemas.openxmlformats.org/package/2006/relationships"><Relationship Id="rId1" Type="http://schemas.openxmlformats.org/officeDocument/2006/relationships/image" Target="../media/image5.png"/><Relationship Id="rId2" Type="http://schemas.openxmlformats.org/officeDocument/2006/relationships/image" Target="../media/image6.png"/><Relationship Id="rId3" Type="http://schemas.openxmlformats.org/officeDocument/2006/relationships/image" Target="../media/image7.wmf"/>
</Relationships>
</file>

<file path=xl/drawings/_rels/drawing8.xml.rels><?xml version="1.0" encoding="UTF-8"?>
<Relationships xmlns="http://schemas.openxmlformats.org/package/2006/relationships"><Relationship Id="rId1" Type="http://schemas.openxmlformats.org/officeDocument/2006/relationships/chart" Target="../charts/chart9.xml"/>
</Relationships>
</file>

<file path=xl/drawings/drawing1.xml><?xml version="1.0" encoding="utf-8"?>
<xdr:wsDr xmlns:xdr="http://schemas.openxmlformats.org/drawingml/2006/spreadsheetDrawing" xmlns:a="http://schemas.openxmlformats.org/drawingml/2006/main" xmlns:r="http://schemas.openxmlformats.org/officeDocument/2006/relationships">
  <xdr:twoCellAnchor editAs="oneCell">
    <xdr:from>
      <xdr:col>9</xdr:col>
      <xdr:colOff>23040</xdr:colOff>
      <xdr:row>45</xdr:row>
      <xdr:rowOff>0</xdr:rowOff>
    </xdr:from>
    <xdr:to>
      <xdr:col>25</xdr:col>
      <xdr:colOff>588960</xdr:colOff>
      <xdr:row>66</xdr:row>
      <xdr:rowOff>174960</xdr:rowOff>
    </xdr:to>
    <xdr:graphicFrame>
      <xdr:nvGraphicFramePr>
        <xdr:cNvPr id="0" name="Chart 1"/>
        <xdr:cNvGraphicFramePr/>
      </xdr:nvGraphicFramePr>
      <xdr:xfrm>
        <a:off x="5540400" y="9381960"/>
        <a:ext cx="10150920" cy="469008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9</xdr:col>
      <xdr:colOff>23040</xdr:colOff>
      <xdr:row>69</xdr:row>
      <xdr:rowOff>7560</xdr:rowOff>
    </xdr:from>
    <xdr:to>
      <xdr:col>25</xdr:col>
      <xdr:colOff>600480</xdr:colOff>
      <xdr:row>93</xdr:row>
      <xdr:rowOff>162720</xdr:rowOff>
    </xdr:to>
    <xdr:graphicFrame>
      <xdr:nvGraphicFramePr>
        <xdr:cNvPr id="3" name="Chart 5"/>
        <xdr:cNvGraphicFramePr/>
      </xdr:nvGraphicFramePr>
      <xdr:xfrm>
        <a:off x="5540400" y="14580720"/>
        <a:ext cx="10162440" cy="484164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twoCell">
    <xdr:from>
      <xdr:col>14</xdr:col>
      <xdr:colOff>134640</xdr:colOff>
      <xdr:row>44</xdr:row>
      <xdr:rowOff>62640</xdr:rowOff>
    </xdr:from>
    <xdr:to>
      <xdr:col>15</xdr:col>
      <xdr:colOff>483840</xdr:colOff>
      <xdr:row>46</xdr:row>
      <xdr:rowOff>160920</xdr:rowOff>
    </xdr:to>
    <xdr:sp>
      <xdr:nvSpPr>
        <xdr:cNvPr id="4" name="TextBox 3"/>
        <xdr:cNvSpPr/>
      </xdr:nvSpPr>
      <xdr:spPr>
        <a:xfrm>
          <a:off x="8481240" y="9216000"/>
          <a:ext cx="973080" cy="555480"/>
        </a:xfrm>
        <a:prstGeom prst="rect">
          <a:avLst/>
        </a:prstGeom>
        <a:solidFill>
          <a:srgbClr val="ffffff"/>
        </a:solidFill>
        <a:ln w="9525">
          <a:noFill/>
        </a:ln>
      </xdr:spPr>
      <xdr:style>
        <a:lnRef idx="0"/>
        <a:fillRef idx="0"/>
        <a:effectRef idx="0"/>
        <a:fontRef idx="minor"/>
      </xdr:style>
      <xdr:txBody>
        <a:bodyPr horzOverflow="clip" vertOverflow="clip" lIns="90000" rIns="90000" tIns="45000" bIns="45000" anchor="t">
          <a:noAutofit/>
        </a:bodyPr>
        <a:p>
          <a:pPr>
            <a:lnSpc>
              <a:spcPct val="100000"/>
            </a:lnSpc>
          </a:pPr>
          <a:r>
            <a:rPr b="0" lang="en-US" sz="2400" spc="-1" strike="noStrike">
              <a:solidFill>
                <a:schemeClr val="dk1"/>
              </a:solidFill>
              <a:latin typeface="Calibri"/>
            </a:rPr>
            <a:t>V</a:t>
          </a:r>
          <a:r>
            <a:rPr b="0" lang="en-US" sz="2400" spc="-1" strike="noStrike" baseline="-25000">
              <a:solidFill>
                <a:schemeClr val="dk1"/>
              </a:solidFill>
              <a:latin typeface="Calibri"/>
            </a:rPr>
            <a:t>IN</a:t>
          </a:r>
          <a:r>
            <a:rPr b="0" lang="en-US" sz="2400" spc="-1" strike="noStrike">
              <a:solidFill>
                <a:schemeClr val="dk1"/>
              </a:solidFill>
              <a:latin typeface="Calibri"/>
            </a:rPr>
            <a:t> =</a:t>
          </a:r>
          <a:endParaRPr b="0" lang="fr-CH" sz="2400" spc="-1" strike="noStrike">
            <a:latin typeface="Times New Roman"/>
          </a:endParaRPr>
        </a:p>
      </xdr:txBody>
    </xdr:sp>
    <xdr:clientData/>
  </xdr:twoCellAnchor>
  <xdr:twoCellAnchor editAs="twoCell">
    <xdr:from>
      <xdr:col>15</xdr:col>
      <xdr:colOff>197280</xdr:colOff>
      <xdr:row>44</xdr:row>
      <xdr:rowOff>71640</xdr:rowOff>
    </xdr:from>
    <xdr:to>
      <xdr:col>16</xdr:col>
      <xdr:colOff>528480</xdr:colOff>
      <xdr:row>46</xdr:row>
      <xdr:rowOff>169920</xdr:rowOff>
    </xdr:to>
    <xdr:sp>
      <xdr:nvSpPr>
        <xdr:cNvPr id="5" name="TextBox 2"/>
        <xdr:cNvSpPr/>
      </xdr:nvSpPr>
      <xdr:spPr>
        <a:xfrm>
          <a:off x="9167760" y="9225000"/>
          <a:ext cx="955440" cy="555480"/>
        </a:xfrm>
        <a:prstGeom prst="rect">
          <a:avLst/>
        </a:prstGeom>
        <a:solidFill>
          <a:srgbClr val="ffffff"/>
        </a:solidFill>
        <a:ln w="9525">
          <a:noFill/>
        </a:ln>
      </xdr:spPr>
      <xdr:style>
        <a:lnRef idx="0"/>
        <a:fillRef idx="0"/>
        <a:effectRef idx="0"/>
        <a:fontRef idx="minor"/>
      </xdr:style>
      <xdr:txBody>
        <a:bodyPr horzOverflow="clip" vertOverflow="clip" lIns="90000" rIns="90000" tIns="45000" bIns="45000" anchor="t">
          <a:noAutofit/>
        </a:bodyPr>
        <a:p>
          <a:pPr>
            <a:lnSpc>
              <a:spcPct val="100000"/>
            </a:lnSpc>
          </a:pPr>
          <a:r>
            <a:rPr b="0" lang="en-US" sz="2400" spc="-1" strike="noStrike">
              <a:solidFill>
                <a:srgbClr val="000000"/>
              </a:solidFill>
              <a:latin typeface="Calibri"/>
            </a:rPr>
            <a:t>6</a:t>
          </a:r>
          <a:endParaRPr b="0" lang="fr-CH" sz="2400" spc="-1" strike="noStrike">
            <a:latin typeface="Times New Roman"/>
          </a:endParaRPr>
        </a:p>
      </xdr:txBody>
    </xdr:sp>
    <xdr:clientData/>
  </xdr:twoCellAnchor>
  <xdr:twoCellAnchor editAs="twoCell">
    <xdr:from>
      <xdr:col>15</xdr:col>
      <xdr:colOff>600840</xdr:colOff>
      <xdr:row>44</xdr:row>
      <xdr:rowOff>62640</xdr:rowOff>
    </xdr:from>
    <xdr:to>
      <xdr:col>17</xdr:col>
      <xdr:colOff>340560</xdr:colOff>
      <xdr:row>46</xdr:row>
      <xdr:rowOff>160920</xdr:rowOff>
    </xdr:to>
    <xdr:sp>
      <xdr:nvSpPr>
        <xdr:cNvPr id="6" name="TextBox 11"/>
        <xdr:cNvSpPr/>
      </xdr:nvSpPr>
      <xdr:spPr>
        <a:xfrm>
          <a:off x="9571320" y="9216000"/>
          <a:ext cx="988200" cy="555480"/>
        </a:xfrm>
        <a:prstGeom prst="rect">
          <a:avLst/>
        </a:prstGeom>
        <a:solidFill>
          <a:srgbClr val="ffffff"/>
        </a:solidFill>
        <a:ln w="9525">
          <a:noFill/>
        </a:ln>
      </xdr:spPr>
      <xdr:style>
        <a:lnRef idx="0"/>
        <a:fillRef idx="0"/>
        <a:effectRef idx="0"/>
        <a:fontRef idx="minor"/>
      </xdr:style>
      <xdr:txBody>
        <a:bodyPr horzOverflow="clip" vertOverflow="clip" lIns="90000" rIns="90000" tIns="45000" bIns="45000" anchor="t">
          <a:noAutofit/>
        </a:bodyPr>
        <a:p>
          <a:pPr>
            <a:lnSpc>
              <a:spcPct val="100000"/>
            </a:lnSpc>
          </a:pPr>
          <a:r>
            <a:rPr b="0" lang="en-US" sz="2400" spc="-1" strike="noStrike">
              <a:solidFill>
                <a:schemeClr val="dk1"/>
              </a:solidFill>
              <a:latin typeface="Calibri"/>
            </a:rPr>
            <a:t>V</a:t>
          </a:r>
          <a:endParaRPr b="0" lang="fr-CH" sz="2400" spc="-1" strike="noStrike">
            <a:latin typeface="Times New Roman"/>
          </a:endParaRPr>
        </a:p>
      </xdr:txBody>
    </xdr:sp>
    <xdr:clientData/>
  </xdr:twoCellAnchor>
  <xdr:twoCellAnchor editAs="twoCell">
    <xdr:from>
      <xdr:col>11</xdr:col>
      <xdr:colOff>376560</xdr:colOff>
      <xdr:row>69</xdr:row>
      <xdr:rowOff>27000</xdr:rowOff>
    </xdr:from>
    <xdr:to>
      <xdr:col>13</xdr:col>
      <xdr:colOff>116280</xdr:colOff>
      <xdr:row>71</xdr:row>
      <xdr:rowOff>134280</xdr:rowOff>
    </xdr:to>
    <xdr:sp>
      <xdr:nvSpPr>
        <xdr:cNvPr id="7" name="TextBox 8"/>
        <xdr:cNvSpPr/>
      </xdr:nvSpPr>
      <xdr:spPr>
        <a:xfrm>
          <a:off x="6850440" y="14600160"/>
          <a:ext cx="988200" cy="497880"/>
        </a:xfrm>
        <a:prstGeom prst="rect">
          <a:avLst/>
        </a:prstGeom>
        <a:solidFill>
          <a:srgbClr val="ffffff"/>
        </a:solidFill>
        <a:ln w="9525">
          <a:noFill/>
        </a:ln>
      </xdr:spPr>
      <xdr:style>
        <a:lnRef idx="0"/>
        <a:fillRef idx="0"/>
        <a:effectRef idx="0"/>
        <a:fontRef idx="minor"/>
      </xdr:style>
      <xdr:txBody>
        <a:bodyPr horzOverflow="clip" vertOverflow="clip" lIns="90000" rIns="90000" tIns="45000" bIns="45000" anchor="t">
          <a:noAutofit/>
        </a:bodyPr>
        <a:p>
          <a:pPr>
            <a:lnSpc>
              <a:spcPct val="100000"/>
            </a:lnSpc>
          </a:pPr>
          <a:r>
            <a:rPr b="0" lang="en-US" sz="2400" spc="-1" strike="noStrike">
              <a:solidFill>
                <a:schemeClr val="dk1"/>
              </a:solidFill>
              <a:latin typeface="Calibri"/>
            </a:rPr>
            <a:t>V</a:t>
          </a:r>
          <a:r>
            <a:rPr b="0" lang="en-US" sz="2400" spc="-1" strike="noStrike" baseline="-25000">
              <a:solidFill>
                <a:schemeClr val="dk1"/>
              </a:solidFill>
              <a:latin typeface="Calibri"/>
            </a:rPr>
            <a:t>IN</a:t>
          </a:r>
          <a:r>
            <a:rPr b="0" lang="en-US" sz="2400" spc="-1" strike="noStrike">
              <a:solidFill>
                <a:schemeClr val="dk1"/>
              </a:solidFill>
              <a:latin typeface="Calibri"/>
            </a:rPr>
            <a:t> =</a:t>
          </a:r>
          <a:endParaRPr b="0" lang="fr-CH" sz="2400" spc="-1" strike="noStrike">
            <a:latin typeface="Times New Roman"/>
          </a:endParaRPr>
        </a:p>
      </xdr:txBody>
    </xdr:sp>
    <xdr:clientData/>
  </xdr:twoCellAnchor>
  <xdr:twoCellAnchor editAs="twoCell">
    <xdr:from>
      <xdr:col>12</xdr:col>
      <xdr:colOff>439200</xdr:colOff>
      <xdr:row>69</xdr:row>
      <xdr:rowOff>36000</xdr:rowOff>
    </xdr:from>
    <xdr:to>
      <xdr:col>14</xdr:col>
      <xdr:colOff>160920</xdr:colOff>
      <xdr:row>71</xdr:row>
      <xdr:rowOff>143280</xdr:rowOff>
    </xdr:to>
    <xdr:sp>
      <xdr:nvSpPr>
        <xdr:cNvPr id="8" name="TextBox 9"/>
        <xdr:cNvSpPr/>
      </xdr:nvSpPr>
      <xdr:spPr>
        <a:xfrm>
          <a:off x="7537320" y="14609160"/>
          <a:ext cx="970200" cy="497880"/>
        </a:xfrm>
        <a:prstGeom prst="rect">
          <a:avLst/>
        </a:prstGeom>
        <a:solidFill>
          <a:srgbClr val="ffffff"/>
        </a:solidFill>
        <a:ln w="9525">
          <a:noFill/>
        </a:ln>
      </xdr:spPr>
      <xdr:style>
        <a:lnRef idx="0"/>
        <a:fillRef idx="0"/>
        <a:effectRef idx="0"/>
        <a:fontRef idx="minor"/>
      </xdr:style>
      <xdr:txBody>
        <a:bodyPr horzOverflow="clip" vertOverflow="clip" lIns="90000" rIns="90000" tIns="45000" bIns="45000" anchor="t">
          <a:noAutofit/>
        </a:bodyPr>
        <a:p>
          <a:pPr>
            <a:lnSpc>
              <a:spcPct val="100000"/>
            </a:lnSpc>
          </a:pPr>
          <a:r>
            <a:rPr b="0" lang="en-US" sz="2400" spc="-1" strike="noStrike">
              <a:solidFill>
                <a:srgbClr val="000000"/>
              </a:solidFill>
              <a:latin typeface="Calibri"/>
            </a:rPr>
            <a:t>6</a:t>
          </a:r>
          <a:endParaRPr b="0" lang="fr-CH" sz="2400" spc="-1" strike="noStrike">
            <a:latin typeface="Times New Roman"/>
          </a:endParaRPr>
        </a:p>
      </xdr:txBody>
    </xdr:sp>
    <xdr:clientData/>
  </xdr:twoCellAnchor>
  <xdr:twoCellAnchor editAs="twoCell">
    <xdr:from>
      <xdr:col>13</xdr:col>
      <xdr:colOff>232920</xdr:colOff>
      <xdr:row>69</xdr:row>
      <xdr:rowOff>27000</xdr:rowOff>
    </xdr:from>
    <xdr:to>
      <xdr:col>14</xdr:col>
      <xdr:colOff>582120</xdr:colOff>
      <xdr:row>71</xdr:row>
      <xdr:rowOff>134280</xdr:rowOff>
    </xdr:to>
    <xdr:sp>
      <xdr:nvSpPr>
        <xdr:cNvPr id="9" name="TextBox 10"/>
        <xdr:cNvSpPr/>
      </xdr:nvSpPr>
      <xdr:spPr>
        <a:xfrm>
          <a:off x="7955280" y="14600160"/>
          <a:ext cx="973440" cy="497880"/>
        </a:xfrm>
        <a:prstGeom prst="rect">
          <a:avLst/>
        </a:prstGeom>
        <a:solidFill>
          <a:srgbClr val="ffffff"/>
        </a:solidFill>
        <a:ln w="9525">
          <a:noFill/>
        </a:ln>
      </xdr:spPr>
      <xdr:style>
        <a:lnRef idx="0"/>
        <a:fillRef idx="0"/>
        <a:effectRef idx="0"/>
        <a:fontRef idx="minor"/>
      </xdr:style>
      <xdr:txBody>
        <a:bodyPr horzOverflow="clip" vertOverflow="clip" lIns="90000" rIns="90000" tIns="45000" bIns="45000" anchor="t">
          <a:noAutofit/>
        </a:bodyPr>
        <a:p>
          <a:pPr>
            <a:lnSpc>
              <a:spcPct val="100000"/>
            </a:lnSpc>
          </a:pPr>
          <a:r>
            <a:rPr b="0" lang="en-US" sz="2400" spc="-1" strike="noStrike">
              <a:solidFill>
                <a:schemeClr val="dk1"/>
              </a:solidFill>
              <a:latin typeface="Calibri"/>
            </a:rPr>
            <a:t>V</a:t>
          </a:r>
          <a:endParaRPr b="0" lang="fr-CH" sz="2400" spc="-1" strike="noStrike">
            <a:latin typeface="Times New Roman"/>
          </a:endParaRPr>
        </a:p>
      </xdr:txBody>
    </xdr:sp>
    <xdr:clientData/>
  </xdr:twoCellAnchor>
  <xdr:twoCellAnchor editAs="oneCell">
    <xdr:from>
      <xdr:col>15</xdr:col>
      <xdr:colOff>111960</xdr:colOff>
      <xdr:row>15</xdr:row>
      <xdr:rowOff>89640</xdr:rowOff>
    </xdr:from>
    <xdr:to>
      <xdr:col>17</xdr:col>
      <xdr:colOff>6120</xdr:colOff>
      <xdr:row>16</xdr:row>
      <xdr:rowOff>178920</xdr:rowOff>
    </xdr:to>
    <xdr:sp>
      <xdr:nvSpPr>
        <xdr:cNvPr id="10" name="TextBox 6"/>
        <xdr:cNvSpPr/>
      </xdr:nvSpPr>
      <xdr:spPr>
        <a:xfrm>
          <a:off x="9082440" y="3356640"/>
          <a:ext cx="1142640" cy="279720"/>
        </a:xfrm>
        <a:prstGeom prst="rect">
          <a:avLst/>
        </a:prstGeom>
        <a:solidFill>
          <a:srgbClr val="ffffff"/>
        </a:solidFill>
        <a:ln w="0">
          <a:noFill/>
        </a:ln>
      </xdr:spPr>
      <xdr:style>
        <a:lnRef idx="0"/>
        <a:fillRef idx="0"/>
        <a:effectRef idx="0"/>
        <a:fontRef idx="minor"/>
      </xdr:style>
      <xdr:txBody>
        <a:bodyPr horzOverflow="clip" vertOverflow="clip" lIns="0" rIns="0" tIns="0" bIns="0" anchor="t">
          <a:noAutofit/>
        </a:bodyPr>
        <a:p>
          <a:pPr algn="ctr">
            <a:lnSpc>
              <a:spcPct val="100000"/>
            </a:lnSpc>
          </a:pPr>
          <a:r>
            <a:rPr b="1" lang="en-US" sz="1800" spc="-1" strike="noStrike">
              <a:solidFill>
                <a:srgbClr val="000000"/>
              </a:solidFill>
              <a:latin typeface="Calibri"/>
            </a:rPr>
            <a:t>LM5157</a:t>
          </a:r>
          <a:endParaRPr b="0" lang="fr-CH" sz="1800" spc="-1" strike="noStrike">
            <a:latin typeface="Times New Roman"/>
          </a:endParaRPr>
        </a:p>
      </xdr:txBody>
    </xdr:sp>
    <xdr:clientData/>
  </xdr:twoCellAnchor>
  <mc:AlternateContent xmlns:mc="http://schemas.openxmlformats.org/markup-compatibility/2006">
    <mc:Choice xmlns:a14="http://schemas.microsoft.com/office/drawing/2010/main" Requires="a14">
      <xdr:twoCellAnchor editAs="oneCell">
        <xdr:from>
          <xdr:col>7</xdr:col>
          <xdr:colOff>201960</xdr:colOff>
          <xdr:row>51</xdr:row>
          <xdr:rowOff>0</xdr:rowOff>
        </xdr:from>
        <xdr:to>
          <xdr:col>8</xdr:col>
          <xdr:colOff>3960</xdr:colOff>
          <xdr:row>52</xdr:row>
          <xdr:rowOff>190440</xdr:rowOff>
        </xdr:to>
        <xdr:sp>
          <xdr:nvSpPr>
            <xdr:cNvPr id="0" name="Spinner 36" descr="" hidden="0"/>
            <xdr:cNvSpPr/>
          </xdr:nvSpPr>
          <xdr:spPr>
            <a:xfrm>
              <a:off x="0" y="0"/>
              <a:ext cx="0" cy="0"/>
            </a:xfrm>
            <a:prstGeom prst="rect">
              <a:avLst/>
            </a:prstGeom>
          </xdr:spPr>
          <xdr:txBody>
            <a:bodyPr anchor="ctr">
              <a:noAutofit/>
            </a:bodyPr>
            <a:p>
              <a:r>
                <a:t/>
              </a:r>
            </a:p>
          </xdr:txBody>
        </xdr:sp>
        <xdr:clientData/>
      </xdr:twoCellAnchor>
    </mc:Choice>
  </mc:AlternateContent>
  <xdr:twoCellAnchor editAs="absolute">
    <xdr:from>
      <xdr:col>11</xdr:col>
      <xdr:colOff>0</xdr:colOff>
      <xdr:row>6</xdr:row>
      <xdr:rowOff>0</xdr:rowOff>
    </xdr:from>
    <xdr:to>
      <xdr:col>25</xdr:col>
      <xdr:colOff>198000</xdr:colOff>
      <xdr:row>37</xdr:row>
      <xdr:rowOff>26640</xdr:rowOff>
    </xdr:to>
    <xdr:pic>
      <xdr:nvPicPr>
        <xdr:cNvPr id="11" name="Picture 16" descr=""/>
        <xdr:cNvPicPr/>
      </xdr:nvPicPr>
      <xdr:blipFill>
        <a:blip r:embed="rId3"/>
        <a:stretch/>
      </xdr:blipFill>
      <xdr:spPr>
        <a:xfrm>
          <a:off x="6473880" y="1552680"/>
          <a:ext cx="8826480" cy="6150960"/>
        </a:xfrm>
        <a:prstGeom prst="rect">
          <a:avLst/>
        </a:prstGeom>
        <a:ln w="0">
          <a:noFill/>
        </a:ln>
      </xdr:spPr>
    </xdr:pic>
    <xdr:clientData/>
  </xdr:twoCellAnchor>
</xdr:wsDr>
</file>

<file path=xl/drawings/drawing2.xml><?xml version="1.0" encoding="utf-8"?>
<c:userShapes xmlns:cdr="http://schemas.openxmlformats.org/drawingml/2006/chartDrawing" xmlns:a="http://schemas.openxmlformats.org/drawingml/2006/main" xmlns:c="http://schemas.openxmlformats.org/drawingml/2006/chart" xmlns:r="http://schemas.openxmlformats.org/officeDocument/2006/relationships">
  <cdr:relSizeAnchor>
    <cdr:from>
      <cdr:x>0.095574154195333</cdr:x>
      <cdr:y>0.799677642182823</cdr:y>
    </cdr:from>
    <cdr:to>
      <cdr:x>0.223632881764664</cdr:x>
      <cdr:y>0.838130324660373</cdr:y>
    </cdr:to>
    <cdr:sp>
      <cdr:nvSpPr>
        <cdr:cNvPr id="1" name="TextBox 13"/>
        <cdr:cNvSpPr/>
      </cdr:nvSpPr>
      <cdr:spPr>
        <a:xfrm>
          <a:off x="970200" y="3750840"/>
          <a:ext cx="1299960" cy="180360"/>
        </a:xfrm>
        <a:prstGeom prst="rect">
          <a:avLst/>
        </a:prstGeom>
        <a:solidFill>
          <a:srgbClr val="ffffff"/>
        </a:solidFill>
        <a:ln w="9525">
          <a:noFill/>
        </a:ln>
      </cdr:spPr>
      <cdr:style>
        <a:lnRef idx="0"/>
        <a:fillRef idx="0"/>
        <a:effectRef idx="0"/>
        <a:fontRef idx="minor"/>
      </cdr:style>
      <cdr:txBody>
        <a:bodyPr lIns="0" rIns="0" tIns="0" bIns="0" anchor="t">
          <a:noAutofit/>
        </a:bodyPr>
        <a:p>
          <a:pPr>
            <a:lnSpc>
              <a:spcPct val="100000"/>
            </a:lnSpc>
            <a:tabLst>
              <a:tab algn="l" pos="0"/>
            </a:tabLst>
          </a:pPr>
          <a:r>
            <a:rPr b="1" lang="en-US" sz="1100" spc="-1" strike="noStrike">
              <a:solidFill>
                <a:schemeClr val="accent1">
                  <a:lumMod val="75000"/>
                </a:schemeClr>
              </a:solidFill>
              <a:latin typeface="Calibri"/>
            </a:rPr>
            <a:t>Phase Margin = 68°</a:t>
          </a:r>
          <a:endParaRPr b="0" sz="1100" spc="-1" strike="noStrike">
            <a:latin typeface="Times New Roman"/>
          </a:endParaRPr>
        </a:p>
      </cdr:txBody>
    </cdr:sp>
  </cdr:relSizeAnchor>
  <cdr:relSizeAnchor>
    <cdr:from>
      <cdr:x>0.095574154195333</cdr:x>
      <cdr:y>0.758538644562131</cdr:y>
    </cdr:from>
    <cdr:to>
      <cdr:x>0.294027945244344</cdr:x>
      <cdr:y>0.79814260495817</cdr:y>
    </cdr:to>
    <cdr:sp>
      <cdr:nvSpPr>
        <cdr:cNvPr id="2" name="TextBox 14"/>
        <cdr:cNvSpPr/>
      </cdr:nvSpPr>
      <cdr:spPr>
        <a:xfrm>
          <a:off x="970200" y="3557880"/>
          <a:ext cx="2014560" cy="185760"/>
        </a:xfrm>
        <a:prstGeom prst="rect">
          <a:avLst/>
        </a:prstGeom>
        <a:solidFill>
          <a:srgbClr val="ffffff"/>
        </a:solidFill>
        <a:ln w="9525">
          <a:noFill/>
        </a:ln>
      </cdr:spPr>
      <cdr:style>
        <a:lnRef idx="0"/>
        <a:fillRef idx="0"/>
        <a:effectRef idx="0"/>
        <a:fontRef idx="minor"/>
      </cdr:style>
      <cdr:txBody>
        <a:bodyPr lIns="0" rIns="0" tIns="0" bIns="0" anchor="t">
          <a:noAutofit/>
        </a:bodyPr>
        <a:p>
          <a:pPr>
            <a:lnSpc>
              <a:spcPct val="100000"/>
            </a:lnSpc>
            <a:tabLst>
              <a:tab algn="l" pos="0"/>
            </a:tabLst>
          </a:pPr>
          <a:r>
            <a:rPr b="1" lang="en-US" sz="1100" spc="-1" strike="noStrike">
              <a:solidFill>
                <a:srgbClr val="c00000"/>
              </a:solidFill>
              <a:latin typeface="Calibri"/>
            </a:rPr>
            <a:t>Crossover Frequency = 26.3 kHz</a:t>
          </a:r>
          <a:endParaRPr b="0" sz="1100" spc="-1" strike="noStrike">
            <a:latin typeface="Times New Roman"/>
          </a:endParaRPr>
        </a:p>
      </cdr:txBody>
    </cdr:sp>
  </cdr:relSizeAnchor>
</c:userShapes>
</file>

<file path=xl/drawings/drawing3.xml><?xml version="1.0" encoding="utf-8"?>
<xdr:wsDr xmlns:xdr="http://schemas.openxmlformats.org/drawingml/2006/spreadsheetDrawing" xmlns:a="http://schemas.openxmlformats.org/drawingml/2006/main" xmlns:r="http://schemas.openxmlformats.org/officeDocument/2006/relationships">
  <xdr:twoCellAnchor editAs="oneCell">
    <xdr:from>
      <xdr:col>0</xdr:col>
      <xdr:colOff>0</xdr:colOff>
      <xdr:row>0</xdr:row>
      <xdr:rowOff>152280</xdr:rowOff>
    </xdr:from>
    <xdr:to>
      <xdr:col>1</xdr:col>
      <xdr:colOff>599760</xdr:colOff>
      <xdr:row>2</xdr:row>
      <xdr:rowOff>85320</xdr:rowOff>
    </xdr:to>
    <xdr:pic>
      <xdr:nvPicPr>
        <xdr:cNvPr id="12" name="Picture 1" descr="ti logo">
          <a:hlinkClick r:id="rId1"/>
        </xdr:cNvPr>
        <xdr:cNvPicPr/>
      </xdr:nvPicPr>
      <xdr:blipFill>
        <a:blip r:embed="rId2"/>
        <a:stretch/>
      </xdr:blipFill>
      <xdr:spPr>
        <a:xfrm>
          <a:off x="0" y="152280"/>
          <a:ext cx="2412000" cy="294840"/>
        </a:xfrm>
        <a:prstGeom prst="rect">
          <a:avLst/>
        </a:prstGeom>
        <a:ln w="0">
          <a:noFill/>
        </a:ln>
      </xdr:spPr>
    </xdr:pic>
    <xdr:clientData/>
  </xdr:twoCellAnchor>
  <xdr:twoCellAnchor editAs="oneCell">
    <xdr:from>
      <xdr:col>1</xdr:col>
      <xdr:colOff>200160</xdr:colOff>
      <xdr:row>0</xdr:row>
      <xdr:rowOff>114480</xdr:rowOff>
    </xdr:from>
    <xdr:to>
      <xdr:col>1</xdr:col>
      <xdr:colOff>3952800</xdr:colOff>
      <xdr:row>2</xdr:row>
      <xdr:rowOff>128880</xdr:rowOff>
    </xdr:to>
    <xdr:sp>
      <xdr:nvSpPr>
        <xdr:cNvPr id="13" name="TextBox 2"/>
        <xdr:cNvSpPr/>
      </xdr:nvSpPr>
      <xdr:spPr>
        <a:xfrm>
          <a:off x="2012400" y="114480"/>
          <a:ext cx="3752640" cy="376200"/>
        </a:xfrm>
        <a:prstGeom prst="rect">
          <a:avLst/>
        </a:prstGeom>
        <a:noFill/>
        <a:ln w="0">
          <a:noFill/>
        </a:ln>
      </xdr:spPr>
      <xdr:style>
        <a:lnRef idx="0"/>
        <a:fillRef idx="0"/>
        <a:effectRef idx="0"/>
        <a:fontRef idx="minor"/>
      </xdr:style>
      <xdr:txBody>
        <a:bodyPr horzOverflow="clip" vertOverflow="clip" lIns="90000" rIns="90000" tIns="45000" bIns="45000" anchor="t">
          <a:spAutoFit/>
        </a:bodyPr>
        <a:p>
          <a:pPr algn="ctr">
            <a:lnSpc>
              <a:spcPct val="100000"/>
            </a:lnSpc>
          </a:pPr>
          <a:r>
            <a:rPr b="0" lang="en-US" sz="1600" spc="-1" strike="noStrike">
              <a:solidFill>
                <a:schemeClr val="dk1"/>
              </a:solidFill>
              <a:latin typeface="Arial Black"/>
            </a:rPr>
            <a:t>About this tool...</a:t>
          </a:r>
          <a:endParaRPr b="0" lang="fr-CH" sz="1600" spc="-1" strike="noStrike">
            <a:latin typeface="Times New Roman"/>
          </a:endParaRPr>
        </a:p>
      </xdr:txBody>
    </xdr:sp>
    <xdr:clientData/>
  </xdr:twoCellAnchor>
  <xdr:twoCellAnchor editAs="oneCell">
    <xdr:from>
      <xdr:col>3</xdr:col>
      <xdr:colOff>438480</xdr:colOff>
      <xdr:row>1</xdr:row>
      <xdr:rowOff>28440</xdr:rowOff>
    </xdr:from>
    <xdr:to>
      <xdr:col>10</xdr:col>
      <xdr:colOff>417240</xdr:colOff>
      <xdr:row>2</xdr:row>
      <xdr:rowOff>93600</xdr:rowOff>
    </xdr:to>
    <xdr:sp>
      <xdr:nvSpPr>
        <xdr:cNvPr id="14" name="TextBox 3"/>
        <xdr:cNvSpPr/>
      </xdr:nvSpPr>
      <xdr:spPr>
        <a:xfrm>
          <a:off x="6882480" y="209520"/>
          <a:ext cx="4490280" cy="245880"/>
        </a:xfrm>
        <a:prstGeom prst="rect">
          <a:avLst/>
        </a:prstGeom>
        <a:noFill/>
        <a:ln w="0">
          <a:noFill/>
        </a:ln>
      </xdr:spPr>
      <xdr:style>
        <a:lnRef idx="0"/>
        <a:fillRef idx="0"/>
        <a:effectRef idx="0"/>
        <a:fontRef idx="minor"/>
      </xdr:style>
      <xdr:txBody>
        <a:bodyPr wrap="none" horzOverflow="clip" vertOverflow="clip" lIns="90000" rIns="90000" tIns="45000" bIns="45000" anchor="t">
          <a:spAutoFit/>
        </a:bodyPr>
        <a:p>
          <a:pPr>
            <a:lnSpc>
              <a:spcPct val="100000"/>
            </a:lnSpc>
          </a:pPr>
          <a:r>
            <a:rPr b="0" lang="en-US" sz="1100" spc="-1" strike="noStrike">
              <a:solidFill>
                <a:schemeClr val="dk1"/>
              </a:solidFill>
              <a:latin typeface="Arial"/>
            </a:rPr>
            <a:t>© Copyright 2021 Texas Instruments Incorporated. All rights reserved.</a:t>
          </a:r>
          <a:endParaRPr b="0" lang="fr-CH" sz="1100" spc="-1" strike="noStrike">
            <a:latin typeface="Times New Roman"/>
          </a:endParaRPr>
        </a:p>
      </xdr:txBody>
    </xdr:sp>
    <xdr:clientData/>
  </xdr:twoCellAnchor>
  <xdr:twoCellAnchor editAs="oneCell">
    <xdr:from>
      <xdr:col>0</xdr:col>
      <xdr:colOff>95400</xdr:colOff>
      <xdr:row>6</xdr:row>
      <xdr:rowOff>47520</xdr:rowOff>
    </xdr:from>
    <xdr:to>
      <xdr:col>10</xdr:col>
      <xdr:colOff>369360</xdr:colOff>
      <xdr:row>28</xdr:row>
      <xdr:rowOff>151920</xdr:rowOff>
    </xdr:to>
    <xdr:sp>
      <xdr:nvSpPr>
        <xdr:cNvPr id="15" name="TextBox 4"/>
        <xdr:cNvSpPr/>
      </xdr:nvSpPr>
      <xdr:spPr>
        <a:xfrm>
          <a:off x="95400" y="1114200"/>
          <a:ext cx="11229480" cy="4086000"/>
        </a:xfrm>
        <a:prstGeom prst="rect">
          <a:avLst/>
        </a:prstGeom>
        <a:solidFill>
          <a:srgbClr val="d9d9d9"/>
        </a:solidFill>
        <a:ln w="0">
          <a:noFill/>
        </a:ln>
      </xdr:spPr>
      <xdr:style>
        <a:lnRef idx="0"/>
        <a:fillRef idx="0"/>
        <a:effectRef idx="0"/>
        <a:fontRef idx="minor"/>
      </xdr:style>
      <xdr:txBody>
        <a:bodyPr horzOverflow="clip" vertOverflow="clip" lIns="90000" rIns="90000" tIns="45000" bIns="45000" anchor="t">
          <a:noAutofit/>
        </a:bodyPr>
        <a:p>
          <a:pPr>
            <a:lnSpc>
              <a:spcPct val="100000"/>
            </a:lnSpc>
          </a:pPr>
          <a:r>
            <a:rPr b="1" lang="en-US" sz="1000" spc="-1" strike="noStrike">
              <a:solidFill>
                <a:schemeClr val="dk1"/>
              </a:solidFill>
              <a:latin typeface="Arial"/>
            </a:rPr>
            <a:t>LICENSE INFORMATION:</a:t>
          </a:r>
          <a:endParaRPr b="0" lang="fr-CH" sz="1000" spc="-1" strike="noStrike">
            <a:latin typeface="Times New Roman"/>
          </a:endParaRPr>
        </a:p>
        <a:p>
          <a:pPr>
            <a:lnSpc>
              <a:spcPct val="100000"/>
            </a:lnSpc>
          </a:pPr>
          <a:r>
            <a:rPr b="0" lang="en-US" sz="900" spc="-1" strike="noStrike">
              <a:solidFill>
                <a:schemeClr val="dk1"/>
              </a:solidFill>
              <a:latin typeface="Arial"/>
            </a:rPr>
            <a:t>Copyright (c) 2021 Texas Instruments Incorporated</a:t>
          </a:r>
          <a:endParaRPr b="0" lang="fr-CH" sz="900" spc="-1" strike="noStrike">
            <a:latin typeface="Times New Roman"/>
          </a:endParaRPr>
        </a:p>
        <a:p>
          <a:pPr>
            <a:lnSpc>
              <a:spcPct val="100000"/>
            </a:lnSpc>
          </a:pPr>
          <a:r>
            <a:rPr b="0" lang="en-US" sz="900" spc="-1" strike="noStrike">
              <a:solidFill>
                <a:schemeClr val="dk1"/>
              </a:solidFill>
              <a:latin typeface="Arial"/>
            </a:rPr>
            <a:t> </a:t>
          </a:r>
          <a:endParaRPr b="0" lang="fr-CH" sz="900" spc="-1" strike="noStrike">
            <a:latin typeface="Times New Roman"/>
          </a:endParaRPr>
        </a:p>
        <a:p>
          <a:pPr>
            <a:lnSpc>
              <a:spcPct val="100000"/>
            </a:lnSpc>
          </a:pPr>
          <a:r>
            <a:rPr b="0" lang="en-US" sz="900" spc="-1" strike="noStrike">
              <a:solidFill>
                <a:schemeClr val="dk1"/>
              </a:solidFill>
              <a:latin typeface="Arial"/>
            </a:rPr>
            <a:t>All rights reserved not granted herein.</a:t>
          </a:r>
          <a:endParaRPr b="0" lang="fr-CH" sz="900" spc="-1" strike="noStrike">
            <a:latin typeface="Times New Roman"/>
          </a:endParaRPr>
        </a:p>
        <a:p>
          <a:pPr>
            <a:lnSpc>
              <a:spcPct val="100000"/>
            </a:lnSpc>
          </a:pPr>
          <a:r>
            <a:rPr b="0" lang="en-US" sz="900" spc="-1" strike="noStrike">
              <a:solidFill>
                <a:schemeClr val="dk1"/>
              </a:solidFill>
              <a:latin typeface="Arial"/>
            </a:rPr>
            <a:t> </a:t>
          </a:r>
          <a:endParaRPr b="0" lang="fr-CH" sz="900" spc="-1" strike="noStrike">
            <a:latin typeface="Times New Roman"/>
          </a:endParaRPr>
        </a:p>
        <a:p>
          <a:pPr>
            <a:lnSpc>
              <a:spcPct val="100000"/>
            </a:lnSpc>
          </a:pPr>
          <a:r>
            <a:rPr b="0" lang="en-US" sz="900" spc="-1" strike="noStrike">
              <a:solidFill>
                <a:schemeClr val="dk1"/>
              </a:solidFill>
              <a:latin typeface="Arial"/>
            </a:rPr>
            <a:t>Limited License.  </a:t>
          </a:r>
          <a:endParaRPr b="0" lang="fr-CH" sz="900" spc="-1" strike="noStrike">
            <a:latin typeface="Times New Roman"/>
          </a:endParaRPr>
        </a:p>
        <a:p>
          <a:pPr>
            <a:lnSpc>
              <a:spcPct val="100000"/>
            </a:lnSpc>
          </a:pPr>
          <a:r>
            <a:rPr b="0" lang="en-US" sz="900" spc="-1" strike="noStrike">
              <a:solidFill>
                <a:schemeClr val="dk1"/>
              </a:solidFill>
              <a:latin typeface="Arial"/>
            </a:rPr>
            <a:t> </a:t>
          </a:r>
          <a:endParaRPr b="0" lang="fr-CH" sz="900" spc="-1" strike="noStrike">
            <a:latin typeface="Times New Roman"/>
          </a:endParaRPr>
        </a:p>
        <a:p>
          <a:pPr>
            <a:lnSpc>
              <a:spcPct val="100000"/>
            </a:lnSpc>
          </a:pPr>
          <a:r>
            <a:rPr b="0" lang="en-US" sz="900" spc="-1" strike="noStrike">
              <a:solidFill>
                <a:schemeClr val="dk1"/>
              </a:solidFill>
              <a:latin typeface="Arial"/>
            </a:rPr>
            <a:t>Texas Instruments Incorporated grants a world-wide, royalty-free, non-exclusive license under copyrights and patents it now or hereafter owns or controls to make, have made, use, import, offer to sell and sell ("Utilize") this software subject to the terms herein.  With respect to the foregoing patent license, such license is granted  solely to the extent that any such patent is necessary to Utilize the software alone.  The patent license shall not apply to any combinations which include this software, other than combinations with devices manufactured by or for TI (“TI Devices”).  No hardware patent is licensed hereunder.</a:t>
          </a:r>
          <a:endParaRPr b="0" lang="fr-CH" sz="900" spc="-1" strike="noStrike">
            <a:latin typeface="Times New Roman"/>
          </a:endParaRPr>
        </a:p>
        <a:p>
          <a:pPr>
            <a:lnSpc>
              <a:spcPct val="100000"/>
            </a:lnSpc>
          </a:pPr>
          <a:r>
            <a:rPr b="0" lang="en-US" sz="900" spc="-1" strike="noStrike">
              <a:solidFill>
                <a:schemeClr val="dk1"/>
              </a:solidFill>
              <a:latin typeface="Arial"/>
            </a:rPr>
            <a:t> </a:t>
          </a:r>
          <a:endParaRPr b="0" lang="fr-CH" sz="900" spc="-1" strike="noStrike">
            <a:latin typeface="Times New Roman"/>
          </a:endParaRPr>
        </a:p>
        <a:p>
          <a:pPr>
            <a:lnSpc>
              <a:spcPct val="100000"/>
            </a:lnSpc>
          </a:pPr>
          <a:r>
            <a:rPr b="0" lang="en-US" sz="900" spc="-1" strike="noStrike">
              <a:solidFill>
                <a:schemeClr val="dk1"/>
              </a:solidFill>
              <a:latin typeface="Arial"/>
            </a:rPr>
            <a:t>Redistributions must preserve existing copyright notices and reproduce this license (including the above copyright notice and the disclaimer and (if applicable) source code license limitations below) in the documentation and/or other materials provided with the distribution</a:t>
          </a:r>
          <a:endParaRPr b="0" lang="fr-CH" sz="900" spc="-1" strike="noStrike">
            <a:latin typeface="Times New Roman"/>
          </a:endParaRPr>
        </a:p>
        <a:p>
          <a:pPr>
            <a:lnSpc>
              <a:spcPct val="100000"/>
            </a:lnSpc>
          </a:pPr>
          <a:r>
            <a:rPr b="0" lang="en-US" sz="900" spc="-1" strike="noStrike">
              <a:solidFill>
                <a:schemeClr val="dk1"/>
              </a:solidFill>
              <a:latin typeface="Arial"/>
            </a:rPr>
            <a:t> </a:t>
          </a:r>
          <a:endParaRPr b="0" lang="fr-CH" sz="900" spc="-1" strike="noStrike">
            <a:latin typeface="Times New Roman"/>
          </a:endParaRPr>
        </a:p>
        <a:p>
          <a:pPr>
            <a:lnSpc>
              <a:spcPct val="100000"/>
            </a:lnSpc>
          </a:pPr>
          <a:r>
            <a:rPr b="0" lang="en-US" sz="900" spc="-1" strike="noStrike">
              <a:solidFill>
                <a:schemeClr val="dk1"/>
              </a:solidFill>
              <a:latin typeface="Arial"/>
            </a:rPr>
            <a:t>Redistribution and use in binary form, without modification, are permitted provided that the following conditions are met:</a:t>
          </a:r>
          <a:endParaRPr b="0" lang="fr-CH" sz="900" spc="-1" strike="noStrike">
            <a:latin typeface="Times New Roman"/>
          </a:endParaRPr>
        </a:p>
        <a:p>
          <a:pPr>
            <a:lnSpc>
              <a:spcPct val="100000"/>
            </a:lnSpc>
          </a:pPr>
          <a:r>
            <a:rPr b="0" lang="en-US" sz="900" spc="-1" strike="noStrike">
              <a:solidFill>
                <a:schemeClr val="dk1"/>
              </a:solidFill>
              <a:latin typeface="Arial"/>
            </a:rPr>
            <a:t>*</a:t>
          </a:r>
          <a:r>
            <a:rPr b="0" lang="en-US" sz="900" spc="-1" strike="noStrike">
              <a:solidFill>
                <a:schemeClr val="dk1"/>
              </a:solidFill>
              <a:latin typeface="Arial"/>
            </a:rPr>
            <a:t>	</a:t>
          </a:r>
          <a:r>
            <a:rPr b="0" lang="en-US" sz="900" spc="-1" strike="noStrike">
              <a:solidFill>
                <a:schemeClr val="dk1"/>
              </a:solidFill>
              <a:latin typeface="Arial"/>
            </a:rPr>
            <a:t>No reverse engineering, decompilation, or disassembly of this software is permitted with respect to any software provided in binary form. </a:t>
          </a:r>
          <a:endParaRPr b="0" lang="fr-CH" sz="900" spc="-1" strike="noStrike">
            <a:latin typeface="Times New Roman"/>
          </a:endParaRPr>
        </a:p>
        <a:p>
          <a:pPr>
            <a:lnSpc>
              <a:spcPct val="100000"/>
            </a:lnSpc>
          </a:pPr>
          <a:r>
            <a:rPr b="0" lang="en-US" sz="900" spc="-1" strike="noStrike">
              <a:solidFill>
                <a:schemeClr val="dk1"/>
              </a:solidFill>
              <a:latin typeface="Arial"/>
            </a:rPr>
            <a:t>*</a:t>
          </a:r>
          <a:r>
            <a:rPr b="0" lang="en-US" sz="900" spc="-1" strike="noStrike">
              <a:solidFill>
                <a:schemeClr val="dk1"/>
              </a:solidFill>
              <a:latin typeface="Arial"/>
            </a:rPr>
            <a:t>	</a:t>
          </a:r>
          <a:r>
            <a:rPr b="0" lang="en-US" sz="900" spc="-1" strike="noStrike">
              <a:solidFill>
                <a:schemeClr val="dk1"/>
              </a:solidFill>
              <a:latin typeface="Arial"/>
            </a:rPr>
            <a:t>Any redistribution and use are licensed by TI for use only with TI Devices.</a:t>
          </a:r>
          <a:endParaRPr b="0" lang="fr-CH" sz="900" spc="-1" strike="noStrike">
            <a:latin typeface="Times New Roman"/>
          </a:endParaRPr>
        </a:p>
        <a:p>
          <a:pPr>
            <a:lnSpc>
              <a:spcPct val="100000"/>
            </a:lnSpc>
          </a:pPr>
          <a:r>
            <a:rPr b="0" lang="en-US" sz="900" spc="-1" strike="noStrike">
              <a:solidFill>
                <a:schemeClr val="dk1"/>
              </a:solidFill>
              <a:latin typeface="Arial"/>
            </a:rPr>
            <a:t>*</a:t>
          </a:r>
          <a:r>
            <a:rPr b="0" lang="en-US" sz="900" spc="-1" strike="noStrike">
              <a:solidFill>
                <a:schemeClr val="dk1"/>
              </a:solidFill>
              <a:latin typeface="Arial"/>
            </a:rPr>
            <a:t>	</a:t>
          </a:r>
          <a:r>
            <a:rPr b="0" lang="en-US" sz="900" spc="-1" strike="noStrike">
              <a:solidFill>
                <a:schemeClr val="dk1"/>
              </a:solidFill>
              <a:latin typeface="Arial"/>
            </a:rPr>
            <a:t>Nothing shall obligate TI to provide you with source code for the software licensed and provided to you in object code.</a:t>
          </a:r>
          <a:endParaRPr b="0" lang="fr-CH" sz="900" spc="-1" strike="noStrike">
            <a:latin typeface="Times New Roman"/>
          </a:endParaRPr>
        </a:p>
        <a:p>
          <a:pPr>
            <a:lnSpc>
              <a:spcPct val="100000"/>
            </a:lnSpc>
          </a:pPr>
          <a:r>
            <a:rPr b="0" lang="en-US" sz="900" spc="-1" strike="noStrike">
              <a:solidFill>
                <a:schemeClr val="dk1"/>
              </a:solidFill>
              <a:latin typeface="Arial"/>
            </a:rPr>
            <a:t> </a:t>
          </a:r>
          <a:endParaRPr b="0" lang="fr-CH" sz="900" spc="-1" strike="noStrike">
            <a:latin typeface="Times New Roman"/>
          </a:endParaRPr>
        </a:p>
        <a:p>
          <a:pPr>
            <a:lnSpc>
              <a:spcPct val="100000"/>
            </a:lnSpc>
          </a:pPr>
          <a:r>
            <a:rPr b="0" lang="en-US" sz="900" spc="-1" strike="noStrike">
              <a:solidFill>
                <a:schemeClr val="dk1"/>
              </a:solidFill>
              <a:latin typeface="Arial"/>
            </a:rPr>
            <a:t>If software source code is provided to you, modification and redistribution of the source code are permitted provided that the following conditions are met:</a:t>
          </a:r>
          <a:endParaRPr b="0" lang="fr-CH" sz="900" spc="-1" strike="noStrike">
            <a:latin typeface="Times New Roman"/>
          </a:endParaRPr>
        </a:p>
        <a:p>
          <a:pPr>
            <a:lnSpc>
              <a:spcPct val="100000"/>
            </a:lnSpc>
          </a:pPr>
          <a:r>
            <a:rPr b="0" lang="en-US" sz="900" spc="-1" strike="noStrike">
              <a:solidFill>
                <a:schemeClr val="dk1"/>
              </a:solidFill>
              <a:latin typeface="Arial"/>
            </a:rPr>
            <a:t>*</a:t>
          </a:r>
          <a:r>
            <a:rPr b="0" lang="en-US" sz="900" spc="-1" strike="noStrike">
              <a:solidFill>
                <a:schemeClr val="dk1"/>
              </a:solidFill>
              <a:latin typeface="Arial"/>
            </a:rPr>
            <a:t>	</a:t>
          </a:r>
          <a:r>
            <a:rPr b="0" lang="en-US" sz="900" spc="-1" strike="noStrike">
              <a:solidFill>
                <a:schemeClr val="dk1"/>
              </a:solidFill>
              <a:latin typeface="Arial"/>
            </a:rPr>
            <a:t>Any redistribution and use of the source code, including any resulting derivative works, are licensed by TI for use only with TI Devices.</a:t>
          </a:r>
          <a:endParaRPr b="0" lang="fr-CH" sz="900" spc="-1" strike="noStrike">
            <a:latin typeface="Times New Roman"/>
          </a:endParaRPr>
        </a:p>
        <a:p>
          <a:pPr>
            <a:lnSpc>
              <a:spcPct val="100000"/>
            </a:lnSpc>
          </a:pPr>
          <a:r>
            <a:rPr b="0" lang="en-US" sz="900" spc="-1" strike="noStrike">
              <a:solidFill>
                <a:schemeClr val="dk1"/>
              </a:solidFill>
              <a:latin typeface="Arial"/>
            </a:rPr>
            <a:t>*</a:t>
          </a:r>
          <a:r>
            <a:rPr b="0" lang="en-US" sz="900" spc="-1" strike="noStrike">
              <a:solidFill>
                <a:schemeClr val="dk1"/>
              </a:solidFill>
              <a:latin typeface="Arial"/>
            </a:rPr>
            <a:t>	</a:t>
          </a:r>
          <a:r>
            <a:rPr b="0" lang="en-US" sz="900" spc="-1" strike="noStrike">
              <a:solidFill>
                <a:schemeClr val="dk1"/>
              </a:solidFill>
              <a:latin typeface="Arial"/>
            </a:rPr>
            <a:t>Any redistribution and use of any object code compiled from the source code and any resulting derivative works, are licensed by TI for use only with TI Devices.</a:t>
          </a:r>
          <a:endParaRPr b="0" lang="fr-CH" sz="900" spc="-1" strike="noStrike">
            <a:latin typeface="Times New Roman"/>
          </a:endParaRPr>
        </a:p>
        <a:p>
          <a:pPr>
            <a:lnSpc>
              <a:spcPct val="100000"/>
            </a:lnSpc>
          </a:pPr>
          <a:endParaRPr b="0" lang="fr-CH" sz="900" spc="-1" strike="noStrike">
            <a:latin typeface="Times New Roman"/>
          </a:endParaRPr>
        </a:p>
        <a:p>
          <a:pPr>
            <a:lnSpc>
              <a:spcPct val="100000"/>
            </a:lnSpc>
          </a:pPr>
          <a:r>
            <a:rPr b="0" lang="en-US" sz="900" spc="-1" strike="noStrike">
              <a:solidFill>
                <a:schemeClr val="dk1"/>
              </a:solidFill>
              <a:latin typeface="Arial"/>
            </a:rPr>
            <a:t>Neither the name of Texas Instruments Incorporated nor the names of its suppliers may be used to endorse or promote products derived from this software without specific prior written permission.</a:t>
          </a:r>
          <a:endParaRPr b="0" lang="fr-CH" sz="900" spc="-1" strike="noStrike">
            <a:latin typeface="Times New Roman"/>
          </a:endParaRPr>
        </a:p>
        <a:p>
          <a:pPr defTabSz="914400">
            <a:lnSpc>
              <a:spcPct val="100000"/>
            </a:lnSpc>
            <a:tabLst>
              <a:tab algn="l" pos="0"/>
            </a:tabLst>
          </a:pPr>
          <a:endParaRPr b="0" lang="fr-CH" sz="1000" spc="-1" strike="noStrike">
            <a:latin typeface="Times New Roman"/>
          </a:endParaRPr>
        </a:p>
        <a:p>
          <a:pPr defTabSz="914400">
            <a:lnSpc>
              <a:spcPct val="100000"/>
            </a:lnSpc>
            <a:tabLst>
              <a:tab algn="l" pos="0"/>
            </a:tabLst>
          </a:pPr>
          <a:r>
            <a:rPr b="1" lang="en-US" sz="1000" spc="-1" strike="noStrike">
              <a:solidFill>
                <a:schemeClr val="dk1"/>
              </a:solidFill>
              <a:latin typeface="Arial"/>
            </a:rPr>
            <a:t>DISCLAMER:</a:t>
          </a:r>
          <a:endParaRPr b="0" lang="fr-CH" sz="1000" spc="-1" strike="noStrike">
            <a:latin typeface="Times New Roman"/>
          </a:endParaRPr>
        </a:p>
        <a:p>
          <a:pPr defTabSz="914400">
            <a:lnSpc>
              <a:spcPct val="100000"/>
            </a:lnSpc>
            <a:tabLst>
              <a:tab algn="l" pos="0"/>
            </a:tabLst>
          </a:pPr>
          <a:r>
            <a:rPr b="0" lang="en-US" sz="800" spc="-1" strike="noStrike">
              <a:solidFill>
                <a:schemeClr val="dk1"/>
              </a:solidFill>
              <a:latin typeface="Arial"/>
            </a:rPr>
            <a:t>THIS SOFTWARE IS PROVIDED BY TI AND TI’S LICENSORS "AS IS" AND ANY EXPRESS OR IMPLIED WARRANTIES, INCLUDING, BUT NOT LIMITED TO, THE IMPLIED WARRANTIES OF MERCHANTABILITY AND FITNESS FOR A PARTICULAR PURPOSE ARE DISCLAIMED. IN NO EVENT SHALL TI AND TI’S LICENSORS BE LIABLE FOR ANY DIRECT, INDIRECT, INCIDENTAL, SPECIAL, EXEMPLARY, OR CONSEQUENTIAL DAMAGES (INCLUDING, BUT NOT LIMITED TO, PROCUREMENT OF SUBSTITUTE GOODS OR SERVICES; LOSS OF USE, DATA, OR PROFITS; OR BUSINESS INTERRUPTION) HOWEVER CAUSED AND ON ANY THEORY OF LIABILITY, WHETHER IN CONTRACT, STRICT LIABILITY, OR TORT (INCLUDING NEGLIGENCE OR OTHERWISE) ARISING IN ANY WAY OUT OF THE USE OF THIS SOFTWARE, EVEN IF ADVISED OF THE POSSIBILITY OF SUCH DAMAGE.</a:t>
          </a:r>
          <a:endParaRPr b="0" lang="fr-CH" sz="800" spc="-1" strike="noStrike">
            <a:latin typeface="Times New Roman"/>
          </a:endParaRPr>
        </a:p>
      </xdr:txBody>
    </xdr:sp>
    <xdr:clientData/>
  </xdr:twoCellAnchor>
  <xdr:twoCellAnchor editAs="oneCell">
    <xdr:from>
      <xdr:col>0</xdr:col>
      <xdr:colOff>95400</xdr:colOff>
      <xdr:row>29</xdr:row>
      <xdr:rowOff>47520</xdr:rowOff>
    </xdr:from>
    <xdr:to>
      <xdr:col>10</xdr:col>
      <xdr:colOff>369360</xdr:colOff>
      <xdr:row>33</xdr:row>
      <xdr:rowOff>133200</xdr:rowOff>
    </xdr:to>
    <xdr:sp>
      <xdr:nvSpPr>
        <xdr:cNvPr id="16" name="TextBox 5"/>
        <xdr:cNvSpPr/>
      </xdr:nvSpPr>
      <xdr:spPr>
        <a:xfrm>
          <a:off x="95400" y="5276880"/>
          <a:ext cx="11229480" cy="809280"/>
        </a:xfrm>
        <a:prstGeom prst="rect">
          <a:avLst/>
        </a:prstGeom>
        <a:solidFill>
          <a:srgbClr val="f2f2f2"/>
        </a:solidFill>
        <a:ln w="0">
          <a:noFill/>
        </a:ln>
      </xdr:spPr>
      <xdr:style>
        <a:lnRef idx="0"/>
        <a:fillRef idx="0"/>
        <a:effectRef idx="0"/>
        <a:fontRef idx="minor"/>
      </xdr:style>
      <xdr:txBody>
        <a:bodyPr horzOverflow="clip" vertOverflow="clip" lIns="90000" rIns="90000" tIns="45000" bIns="45000" anchor="t">
          <a:noAutofit/>
        </a:bodyPr>
        <a:p>
          <a:pPr>
            <a:lnSpc>
              <a:spcPct val="100000"/>
            </a:lnSpc>
          </a:pPr>
          <a:r>
            <a:rPr b="1" lang="en-US" sz="1100" spc="-1" strike="noStrike">
              <a:solidFill>
                <a:schemeClr val="dk1"/>
              </a:solidFill>
              <a:latin typeface="Calibri"/>
            </a:rPr>
            <a:t>IMPORTANT:   </a:t>
          </a:r>
          <a:endParaRPr b="0" lang="fr-CH" sz="1100" spc="-1" strike="noStrike">
            <a:latin typeface="Times New Roman"/>
          </a:endParaRPr>
        </a:p>
        <a:p>
          <a:pPr>
            <a:lnSpc>
              <a:spcPct val="100000"/>
            </a:lnSpc>
          </a:pPr>
          <a:r>
            <a:rPr b="0" lang="en-US" sz="1100" spc="-1" strike="noStrike">
              <a:solidFill>
                <a:schemeClr val="dk1"/>
              </a:solidFill>
              <a:latin typeface="Calibri"/>
            </a:rPr>
            <a:t>1.  Do not delete this worksheet!</a:t>
          </a:r>
          <a:endParaRPr b="0" lang="fr-CH" sz="1100" spc="-1" strike="noStrike">
            <a:latin typeface="Times New Roman"/>
          </a:endParaRPr>
        </a:p>
        <a:p>
          <a:pPr>
            <a:lnSpc>
              <a:spcPct val="100000"/>
            </a:lnSpc>
          </a:pPr>
          <a:r>
            <a:rPr b="0" lang="en-US" sz="1100" spc="-1" strike="noStrike">
              <a:solidFill>
                <a:schemeClr val="dk1"/>
              </a:solidFill>
              <a:latin typeface="Calibri"/>
            </a:rPr>
            <a:t>2.  Redistributions must retain the above copyright and the following disclaimer.</a:t>
          </a:r>
          <a:endParaRPr b="0" lang="fr-CH" sz="1100" spc="-1" strike="noStrike">
            <a:latin typeface="Times New Roman"/>
          </a:endParaRPr>
        </a:p>
        <a:p>
          <a:pPr>
            <a:lnSpc>
              <a:spcPct val="100000"/>
            </a:lnSpc>
          </a:pPr>
          <a:endParaRPr b="0" lang="fr-CH" sz="800" spc="-1" strike="noStrike">
            <a:latin typeface="Times New Roman"/>
          </a:endParaRPr>
        </a:p>
      </xdr:txBody>
    </xdr:sp>
    <xdr:clientData/>
  </xdr:twoCellAnchor>
</xdr:wsDr>
</file>

<file path=xl/drawings/drawing4.xml><?xml version="1.0" encoding="utf-8"?>
<xdr:wsDr xmlns:xdr="http://schemas.openxmlformats.org/drawingml/2006/spreadsheetDrawing" xmlns:a="http://schemas.openxmlformats.org/drawingml/2006/main" xmlns:r="http://schemas.openxmlformats.org/officeDocument/2006/relationships">
  <xdr:twoCellAnchor editAs="twoCell">
    <xdr:from>
      <xdr:col>8</xdr:col>
      <xdr:colOff>851760</xdr:colOff>
      <xdr:row>165</xdr:row>
      <xdr:rowOff>170280</xdr:rowOff>
    </xdr:from>
    <xdr:to>
      <xdr:col>14</xdr:col>
      <xdr:colOff>483840</xdr:colOff>
      <xdr:row>173</xdr:row>
      <xdr:rowOff>71280</xdr:rowOff>
    </xdr:to>
    <xdr:sp>
      <xdr:nvSpPr>
        <xdr:cNvPr id="17" name="TextBox 1"/>
        <xdr:cNvSpPr/>
      </xdr:nvSpPr>
      <xdr:spPr>
        <a:xfrm>
          <a:off x="10356480" y="31774320"/>
          <a:ext cx="3574800" cy="1424880"/>
        </a:xfrm>
        <a:prstGeom prst="rect">
          <a:avLst/>
        </a:prstGeom>
        <a:solidFill>
          <a:srgbClr val="ffffff"/>
        </a:solidFill>
        <a:ln w="9525">
          <a:solidFill>
            <a:srgbClr val="ffffff">
              <a:shade val="50000"/>
            </a:srgbClr>
          </a:solidFill>
          <a:round/>
        </a:ln>
      </xdr:spPr>
      <xdr:style>
        <a:lnRef idx="0"/>
        <a:fillRef idx="0"/>
        <a:effectRef idx="0"/>
        <a:fontRef idx="minor"/>
      </xdr:style>
      <xdr:txBody>
        <a:bodyPr horzOverflow="clip" vertOverflow="clip" lIns="90000" rIns="90000" tIns="45000" bIns="45000" anchor="t">
          <a:noAutofit/>
        </a:bodyPr>
        <a:p>
          <a:pPr>
            <a:lnSpc>
              <a:spcPct val="100000"/>
            </a:lnSpc>
          </a:pPr>
          <a:r>
            <a:rPr b="0" lang="en-US" sz="1100" spc="-1" strike="noStrike">
              <a:solidFill>
                <a:schemeClr val="dk1"/>
              </a:solidFill>
              <a:latin typeface="Calibri"/>
            </a:rPr>
            <a:t>Need to explain the placement of the Zero a little bit better. The pole location should also be based on the location of the zero</a:t>
          </a:r>
          <a:endParaRPr b="0" lang="fr-CH" sz="1100" spc="-1" strike="noStrike">
            <a:latin typeface="Times New Roman"/>
          </a:endParaRPr>
        </a:p>
      </xdr:txBody>
    </xdr:sp>
    <xdr:clientData/>
  </xdr:twoCellAnchor>
  <xdr:twoCellAnchor editAs="twoCell">
    <xdr:from>
      <xdr:col>8</xdr:col>
      <xdr:colOff>842760</xdr:colOff>
      <xdr:row>134</xdr:row>
      <xdr:rowOff>18000</xdr:rowOff>
    </xdr:from>
    <xdr:to>
      <xdr:col>14</xdr:col>
      <xdr:colOff>474840</xdr:colOff>
      <xdr:row>143</xdr:row>
      <xdr:rowOff>98280</xdr:rowOff>
    </xdr:to>
    <xdr:sp>
      <xdr:nvSpPr>
        <xdr:cNvPr id="18" name="TextBox 3"/>
        <xdr:cNvSpPr/>
      </xdr:nvSpPr>
      <xdr:spPr>
        <a:xfrm>
          <a:off x="10347480" y="25716600"/>
          <a:ext cx="3574800" cy="1794600"/>
        </a:xfrm>
        <a:prstGeom prst="rect">
          <a:avLst/>
        </a:prstGeom>
        <a:solidFill>
          <a:srgbClr val="ffffff"/>
        </a:solidFill>
        <a:ln w="9525">
          <a:solidFill>
            <a:srgbClr val="ffffff">
              <a:shade val="50000"/>
            </a:srgbClr>
          </a:solidFill>
          <a:round/>
        </a:ln>
      </xdr:spPr>
      <xdr:style>
        <a:lnRef idx="0"/>
        <a:fillRef idx="0"/>
        <a:effectRef idx="0"/>
        <a:fontRef idx="minor"/>
      </xdr:style>
      <xdr:txBody>
        <a:bodyPr horzOverflow="clip" vertOverflow="clip" lIns="90000" rIns="90000" tIns="45000" bIns="45000" anchor="t">
          <a:noAutofit/>
        </a:bodyPr>
        <a:p>
          <a:pPr>
            <a:lnSpc>
              <a:spcPct val="100000"/>
            </a:lnSpc>
          </a:pPr>
          <a:r>
            <a:rPr b="0" lang="en-US" sz="1100" spc="-1" strike="noStrike">
              <a:solidFill>
                <a:schemeClr val="dk1"/>
              </a:solidFill>
              <a:latin typeface="Calibri"/>
            </a:rPr>
            <a:t>Loop compensation is calculated for the minimum input voltage. This ensure stability over the input votlage range</a:t>
          </a:r>
          <a:endParaRPr b="0" lang="fr-CH" sz="1100" spc="-1" strike="noStrike">
            <a:latin typeface="Times New Roman"/>
          </a:endParaRPr>
        </a:p>
      </xdr:txBody>
    </xdr:sp>
    <xdr:clientData/>
  </xdr:twoCellAnchor>
</xdr:wsDr>
</file>

<file path=xl/drawings/drawing5.xml><?xml version="1.0" encoding="utf-8"?>
<xdr:wsDr xmlns:xdr="http://schemas.openxmlformats.org/drawingml/2006/spreadsheetDrawing" xmlns:a="http://schemas.openxmlformats.org/drawingml/2006/main" xmlns:r="http://schemas.openxmlformats.org/officeDocument/2006/relationships">
  <xdr:twoCellAnchor editAs="oneCell">
    <xdr:from>
      <xdr:col>54</xdr:col>
      <xdr:colOff>528840</xdr:colOff>
      <xdr:row>67</xdr:row>
      <xdr:rowOff>88920</xdr:rowOff>
    </xdr:from>
    <xdr:to>
      <xdr:col>63</xdr:col>
      <xdr:colOff>79200</xdr:colOff>
      <xdr:row>86</xdr:row>
      <xdr:rowOff>92160</xdr:rowOff>
    </xdr:to>
    <xdr:graphicFrame>
      <xdr:nvGraphicFramePr>
        <xdr:cNvPr id="19" name="Chart 1"/>
        <xdr:cNvGraphicFramePr/>
      </xdr:nvGraphicFramePr>
      <xdr:xfrm>
        <a:off x="26997480" y="13252320"/>
        <a:ext cx="4796640" cy="362304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22</xdr:col>
      <xdr:colOff>528840</xdr:colOff>
      <xdr:row>67</xdr:row>
      <xdr:rowOff>88920</xdr:rowOff>
    </xdr:from>
    <xdr:to>
      <xdr:col>45</xdr:col>
      <xdr:colOff>108360</xdr:colOff>
      <xdr:row>86</xdr:row>
      <xdr:rowOff>92160</xdr:rowOff>
    </xdr:to>
    <xdr:graphicFrame>
      <xdr:nvGraphicFramePr>
        <xdr:cNvPr id="20" name="Chart 2"/>
        <xdr:cNvGraphicFramePr/>
      </xdr:nvGraphicFramePr>
      <xdr:xfrm>
        <a:off x="13701240" y="13252320"/>
        <a:ext cx="7122600" cy="362304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2</xdr:col>
      <xdr:colOff>435600</xdr:colOff>
      <xdr:row>25</xdr:row>
      <xdr:rowOff>59760</xdr:rowOff>
    </xdr:from>
    <xdr:to>
      <xdr:col>10</xdr:col>
      <xdr:colOff>582480</xdr:colOff>
      <xdr:row>42</xdr:row>
      <xdr:rowOff>141120</xdr:rowOff>
    </xdr:to>
    <xdr:graphicFrame>
      <xdr:nvGraphicFramePr>
        <xdr:cNvPr id="21" name="Chart 3"/>
        <xdr:cNvGraphicFramePr/>
      </xdr:nvGraphicFramePr>
      <xdr:xfrm>
        <a:off x="1601640" y="5222160"/>
        <a:ext cx="4932000" cy="331992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xml><?xml version="1.0" encoding="utf-8"?>
<xdr:wsDr xmlns:xdr="http://schemas.openxmlformats.org/drawingml/2006/spreadsheetDrawing" xmlns:a="http://schemas.openxmlformats.org/drawingml/2006/main" xmlns:r="http://schemas.openxmlformats.org/officeDocument/2006/relationships">
  <xdr:twoCellAnchor editAs="oneCell">
    <xdr:from>
      <xdr:col>14</xdr:col>
      <xdr:colOff>1051560</xdr:colOff>
      <xdr:row>49</xdr:row>
      <xdr:rowOff>45720</xdr:rowOff>
    </xdr:from>
    <xdr:to>
      <xdr:col>25</xdr:col>
      <xdr:colOff>563400</xdr:colOff>
      <xdr:row>73</xdr:row>
      <xdr:rowOff>18720</xdr:rowOff>
    </xdr:to>
    <xdr:graphicFrame>
      <xdr:nvGraphicFramePr>
        <xdr:cNvPr id="22" name="Chart 3"/>
        <xdr:cNvGraphicFramePr/>
      </xdr:nvGraphicFramePr>
      <xdr:xfrm>
        <a:off x="11475000" y="9627840"/>
        <a:ext cx="7417080" cy="455472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32</xdr:col>
      <xdr:colOff>186840</xdr:colOff>
      <xdr:row>39</xdr:row>
      <xdr:rowOff>167760</xdr:rowOff>
    </xdr:from>
    <xdr:to>
      <xdr:col>34</xdr:col>
      <xdr:colOff>515160</xdr:colOff>
      <xdr:row>45</xdr:row>
      <xdr:rowOff>69840</xdr:rowOff>
    </xdr:to>
    <xdr:pic>
      <xdr:nvPicPr>
        <xdr:cNvPr id="23" name="Picture 6" descr=""/>
        <xdr:cNvPicPr/>
      </xdr:nvPicPr>
      <xdr:blipFill>
        <a:blip r:embed="rId2"/>
        <a:stretch/>
      </xdr:blipFill>
      <xdr:spPr>
        <a:xfrm>
          <a:off x="24420240" y="7844760"/>
          <a:ext cx="1889280" cy="1045080"/>
        </a:xfrm>
        <a:prstGeom prst="rect">
          <a:avLst/>
        </a:prstGeom>
        <a:ln w="0">
          <a:noFill/>
        </a:ln>
      </xdr:spPr>
    </xdr:pic>
    <xdr:clientData/>
  </xdr:twoCellAnchor>
  <xdr:twoCellAnchor editAs="oneCell">
    <xdr:from>
      <xdr:col>34</xdr:col>
      <xdr:colOff>247680</xdr:colOff>
      <xdr:row>40</xdr:row>
      <xdr:rowOff>60840</xdr:rowOff>
    </xdr:from>
    <xdr:to>
      <xdr:col>38</xdr:col>
      <xdr:colOff>567720</xdr:colOff>
      <xdr:row>44</xdr:row>
      <xdr:rowOff>129240</xdr:rowOff>
    </xdr:to>
    <xdr:pic>
      <xdr:nvPicPr>
        <xdr:cNvPr id="24" name="Picture 7" descr=""/>
        <xdr:cNvPicPr/>
      </xdr:nvPicPr>
      <xdr:blipFill>
        <a:blip r:embed="rId3"/>
        <a:stretch/>
      </xdr:blipFill>
      <xdr:spPr>
        <a:xfrm>
          <a:off x="26042040" y="7928640"/>
          <a:ext cx="2651760" cy="830160"/>
        </a:xfrm>
        <a:prstGeom prst="rect">
          <a:avLst/>
        </a:prstGeom>
        <a:ln w="0">
          <a:noFill/>
        </a:ln>
      </xdr:spPr>
    </xdr:pic>
    <xdr:clientData/>
  </xdr:twoCellAnchor>
  <xdr:twoCellAnchor editAs="oneCell">
    <xdr:from>
      <xdr:col>31</xdr:col>
      <xdr:colOff>30600</xdr:colOff>
      <xdr:row>49</xdr:row>
      <xdr:rowOff>64800</xdr:rowOff>
    </xdr:from>
    <xdr:to>
      <xdr:col>42</xdr:col>
      <xdr:colOff>144720</xdr:colOff>
      <xdr:row>73</xdr:row>
      <xdr:rowOff>37800</xdr:rowOff>
    </xdr:to>
    <xdr:graphicFrame>
      <xdr:nvGraphicFramePr>
        <xdr:cNvPr id="25" name="Chart 8"/>
        <xdr:cNvGraphicFramePr/>
      </xdr:nvGraphicFramePr>
      <xdr:xfrm>
        <a:off x="23681160" y="9646920"/>
        <a:ext cx="6962760" cy="455472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15</xdr:col>
      <xdr:colOff>7560</xdr:colOff>
      <xdr:row>21</xdr:row>
      <xdr:rowOff>122040</xdr:rowOff>
    </xdr:from>
    <xdr:to>
      <xdr:col>26</xdr:col>
      <xdr:colOff>45360</xdr:colOff>
      <xdr:row>45</xdr:row>
      <xdr:rowOff>79920</xdr:rowOff>
    </xdr:to>
    <xdr:graphicFrame>
      <xdr:nvGraphicFramePr>
        <xdr:cNvPr id="26" name="Chart 9"/>
        <xdr:cNvGraphicFramePr/>
      </xdr:nvGraphicFramePr>
      <xdr:xfrm>
        <a:off x="11608920" y="4370040"/>
        <a:ext cx="9081000" cy="452988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twoCell">
    <xdr:from>
      <xdr:col>8</xdr:col>
      <xdr:colOff>8280</xdr:colOff>
      <xdr:row>32</xdr:row>
      <xdr:rowOff>9000</xdr:rowOff>
    </xdr:from>
    <xdr:to>
      <xdr:col>12</xdr:col>
      <xdr:colOff>7560</xdr:colOff>
      <xdr:row>40</xdr:row>
      <xdr:rowOff>131040</xdr:rowOff>
    </xdr:to>
    <xdr:sp>
      <xdr:nvSpPr>
        <xdr:cNvPr id="27" name="TextBox 10"/>
        <xdr:cNvSpPr/>
      </xdr:nvSpPr>
      <xdr:spPr>
        <a:xfrm>
          <a:off x="6558840" y="6352560"/>
          <a:ext cx="2413800" cy="1646280"/>
        </a:xfrm>
        <a:prstGeom prst="rect">
          <a:avLst/>
        </a:prstGeom>
        <a:solidFill>
          <a:srgbClr val="ffffff"/>
        </a:solidFill>
        <a:ln w="9525">
          <a:solidFill>
            <a:srgbClr val="ffffff">
              <a:shade val="50000"/>
            </a:srgbClr>
          </a:solidFill>
          <a:round/>
        </a:ln>
      </xdr:spPr>
      <xdr:style>
        <a:lnRef idx="0"/>
        <a:fillRef idx="0"/>
        <a:effectRef idx="0"/>
        <a:fontRef idx="minor"/>
      </xdr:style>
      <xdr:txBody>
        <a:bodyPr horzOverflow="clip" vertOverflow="clip" lIns="90000" rIns="90000" tIns="45000" bIns="45000" anchor="t">
          <a:noAutofit/>
        </a:bodyPr>
        <a:p>
          <a:pPr>
            <a:lnSpc>
              <a:spcPct val="100000"/>
            </a:lnSpc>
          </a:pPr>
          <a:r>
            <a:rPr b="0" lang="en-US" sz="1100" spc="-1" strike="noStrike">
              <a:solidFill>
                <a:schemeClr val="dk1"/>
              </a:solidFill>
              <a:latin typeface="Calibri"/>
            </a:rPr>
            <a:t>Add points later to show where the pole and zeros of the loops are at. Similar to the LM5175 QS</a:t>
          </a:r>
          <a:endParaRPr b="0" lang="fr-CH" sz="1100" spc="-1" strike="noStrike">
            <a:latin typeface="Times New Roman"/>
          </a:endParaRPr>
        </a:p>
        <a:p>
          <a:pPr>
            <a:lnSpc>
              <a:spcPct val="100000"/>
            </a:lnSpc>
          </a:pPr>
          <a:endParaRPr b="0" lang="fr-CH" sz="1100" spc="-1" strike="noStrike">
            <a:latin typeface="Times New Roman"/>
          </a:endParaRPr>
        </a:p>
        <a:p>
          <a:pPr>
            <a:lnSpc>
              <a:spcPct val="100000"/>
            </a:lnSpc>
          </a:pPr>
          <a:r>
            <a:rPr b="0" lang="en-US" sz="1100" spc="-1" strike="noStrike">
              <a:solidFill>
                <a:schemeClr val="dk1"/>
              </a:solidFill>
              <a:latin typeface="Calibri"/>
            </a:rPr>
            <a:t>Should also update to the more accurate equation of the DC gain. See Mathcad and Sheehan paper.</a:t>
          </a:r>
          <a:endParaRPr b="0" lang="fr-CH" sz="1100" spc="-1" strike="noStrike">
            <a:latin typeface="Times New Roman"/>
          </a:endParaRPr>
        </a:p>
      </xdr:txBody>
    </xdr:sp>
    <xdr:clientData/>
  </xdr:twoCellAnchor>
  <xdr:twoCellAnchor editAs="twoCell">
    <xdr:from>
      <xdr:col>8</xdr:col>
      <xdr:colOff>0</xdr:colOff>
      <xdr:row>49</xdr:row>
      <xdr:rowOff>13680</xdr:rowOff>
    </xdr:from>
    <xdr:to>
      <xdr:col>12</xdr:col>
      <xdr:colOff>82800</xdr:colOff>
      <xdr:row>60</xdr:row>
      <xdr:rowOff>13320</xdr:rowOff>
    </xdr:to>
    <xdr:sp>
      <xdr:nvSpPr>
        <xdr:cNvPr id="28" name="TextBox 11"/>
        <xdr:cNvSpPr/>
      </xdr:nvSpPr>
      <xdr:spPr>
        <a:xfrm>
          <a:off x="6550560" y="9595800"/>
          <a:ext cx="2497320" cy="2104560"/>
        </a:xfrm>
        <a:prstGeom prst="rect">
          <a:avLst/>
        </a:prstGeom>
        <a:solidFill>
          <a:srgbClr val="ffffff"/>
        </a:solidFill>
        <a:ln w="9525">
          <a:solidFill>
            <a:srgbClr val="ffffff">
              <a:shade val="50000"/>
            </a:srgbClr>
          </a:solidFill>
          <a:round/>
        </a:ln>
      </xdr:spPr>
      <xdr:style>
        <a:lnRef idx="0"/>
        <a:fillRef idx="0"/>
        <a:effectRef idx="0"/>
        <a:fontRef idx="minor"/>
      </xdr:style>
      <xdr:txBody>
        <a:bodyPr horzOverflow="clip" vertOverflow="clip" lIns="90000" rIns="90000" tIns="45000" bIns="45000" anchor="t">
          <a:noAutofit/>
        </a:bodyPr>
        <a:p>
          <a:pPr>
            <a:lnSpc>
              <a:spcPct val="100000"/>
            </a:lnSpc>
          </a:pPr>
          <a:r>
            <a:rPr b="0" lang="en-US" sz="1100" spc="-1" strike="noStrike">
              <a:solidFill>
                <a:schemeClr val="dk1"/>
              </a:solidFill>
              <a:latin typeface="Calibri"/>
            </a:rPr>
            <a:t>Next Revision additions</a:t>
          </a:r>
          <a:endParaRPr b="0" lang="fr-CH" sz="1100" spc="-1" strike="noStrike">
            <a:latin typeface="Times New Roman"/>
          </a:endParaRPr>
        </a:p>
        <a:p>
          <a:pPr>
            <a:lnSpc>
              <a:spcPct val="100000"/>
            </a:lnSpc>
          </a:pPr>
          <a:r>
            <a:rPr b="0" lang="en-US" sz="1100" spc="-1" strike="noStrike">
              <a:solidFill>
                <a:schemeClr val="dk1"/>
              </a:solidFill>
              <a:latin typeface="Calibri"/>
            </a:rPr>
            <a:t>- Add the effect of the EA output resistance and capacitance</a:t>
          </a:r>
          <a:endParaRPr b="0" lang="fr-CH" sz="1100" spc="-1" strike="noStrike">
            <a:latin typeface="Times New Roman"/>
          </a:endParaRPr>
        </a:p>
      </xdr:txBody>
    </xdr:sp>
    <xdr:clientData/>
  </xdr:twoCellAnchor>
</xdr:wsDr>
</file>

<file path=xl/drawings/drawing7.xml><?xml version="1.0" encoding="utf-8"?>
<xdr:wsDr xmlns:xdr="http://schemas.openxmlformats.org/drawingml/2006/spreadsheetDrawing" xmlns:a="http://schemas.openxmlformats.org/drawingml/2006/main" xmlns:r="http://schemas.openxmlformats.org/officeDocument/2006/relationships">
  <xdr:twoCellAnchor editAs="oneCell">
    <xdr:from>
      <xdr:col>7</xdr:col>
      <xdr:colOff>548640</xdr:colOff>
      <xdr:row>8</xdr:row>
      <xdr:rowOff>0</xdr:rowOff>
    </xdr:from>
    <xdr:to>
      <xdr:col>12</xdr:col>
      <xdr:colOff>435960</xdr:colOff>
      <xdr:row>10</xdr:row>
      <xdr:rowOff>130680</xdr:rowOff>
    </xdr:to>
    <xdr:pic>
      <xdr:nvPicPr>
        <xdr:cNvPr id="29" name="Picture 1" descr=""/>
        <xdr:cNvPicPr/>
      </xdr:nvPicPr>
      <xdr:blipFill>
        <a:blip r:embed="rId1"/>
        <a:stretch/>
      </xdr:blipFill>
      <xdr:spPr>
        <a:xfrm>
          <a:off x="7280280" y="1676520"/>
          <a:ext cx="2801880" cy="511560"/>
        </a:xfrm>
        <a:prstGeom prst="rect">
          <a:avLst/>
        </a:prstGeom>
        <a:ln w="0">
          <a:noFill/>
        </a:ln>
      </xdr:spPr>
    </xdr:pic>
    <xdr:clientData/>
  </xdr:twoCellAnchor>
  <xdr:twoCellAnchor editAs="oneCell">
    <xdr:from>
      <xdr:col>8</xdr:col>
      <xdr:colOff>7560</xdr:colOff>
      <xdr:row>12</xdr:row>
      <xdr:rowOff>132840</xdr:rowOff>
    </xdr:from>
    <xdr:to>
      <xdr:col>13</xdr:col>
      <xdr:colOff>357840</xdr:colOff>
      <xdr:row>16</xdr:row>
      <xdr:rowOff>75960</xdr:rowOff>
    </xdr:to>
    <xdr:pic>
      <xdr:nvPicPr>
        <xdr:cNvPr id="30" name="Picture 2" descr=""/>
        <xdr:cNvPicPr/>
      </xdr:nvPicPr>
      <xdr:blipFill>
        <a:blip r:embed="rId2"/>
        <a:stretch/>
      </xdr:blipFill>
      <xdr:spPr>
        <a:xfrm>
          <a:off x="7322040" y="2571120"/>
          <a:ext cx="3264840" cy="705240"/>
        </a:xfrm>
        <a:prstGeom prst="rect">
          <a:avLst/>
        </a:prstGeom>
        <a:ln w="0">
          <a:noFill/>
        </a:ln>
      </xdr:spPr>
    </xdr:pic>
    <xdr:clientData/>
  </xdr:twoCellAnchor>
  <xdr:twoCellAnchor editAs="oneCell">
    <xdr:from>
      <xdr:col>9</xdr:col>
      <xdr:colOff>7200</xdr:colOff>
      <xdr:row>20</xdr:row>
      <xdr:rowOff>108720</xdr:rowOff>
    </xdr:from>
    <xdr:to>
      <xdr:col>12</xdr:col>
      <xdr:colOff>554400</xdr:colOff>
      <xdr:row>28</xdr:row>
      <xdr:rowOff>153720</xdr:rowOff>
    </xdr:to>
    <xdr:pic>
      <xdr:nvPicPr>
        <xdr:cNvPr id="31" name="Picture 3" descr=""/>
        <xdr:cNvPicPr/>
      </xdr:nvPicPr>
      <xdr:blipFill>
        <a:blip r:embed="rId3"/>
        <a:stretch/>
      </xdr:blipFill>
      <xdr:spPr>
        <a:xfrm>
          <a:off x="7904520" y="4071240"/>
          <a:ext cx="2296080" cy="1578240"/>
        </a:xfrm>
        <a:prstGeom prst="rect">
          <a:avLst/>
        </a:prstGeom>
        <a:ln w="0">
          <a:noFill/>
        </a:ln>
      </xdr:spPr>
    </xdr:pic>
    <xdr:clientData/>
  </xdr:twoCellAnchor>
</xdr:wsDr>
</file>

<file path=xl/drawings/drawing8.xml><?xml version="1.0" encoding="utf-8"?>
<xdr:wsDr xmlns:xdr="http://schemas.openxmlformats.org/drawingml/2006/spreadsheetDrawing" xmlns:a="http://schemas.openxmlformats.org/drawingml/2006/main" xmlns:r="http://schemas.openxmlformats.org/officeDocument/2006/relationships">
  <xdr:twoCellAnchor editAs="oneCell">
    <xdr:from>
      <xdr:col>2</xdr:col>
      <xdr:colOff>163440</xdr:colOff>
      <xdr:row>2</xdr:row>
      <xdr:rowOff>149760</xdr:rowOff>
    </xdr:from>
    <xdr:to>
      <xdr:col>3</xdr:col>
      <xdr:colOff>172080</xdr:colOff>
      <xdr:row>3</xdr:row>
      <xdr:rowOff>149400</xdr:rowOff>
    </xdr:to>
    <xdr:graphicFrame>
      <xdr:nvGraphicFramePr>
        <xdr:cNvPr id="32" name="Chart 2"/>
        <xdr:cNvGraphicFramePr/>
      </xdr:nvGraphicFramePr>
      <xdr:xfrm>
        <a:off x="1329480" y="530640"/>
        <a:ext cx="10208520" cy="481932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mlns:r="http://schemas.openxmlformats.org/officeDocument/2006/relationships"/>
</file>

<file path=xl/externalLinks/_rels/externalLink1.xml.rels><?xml version="1.0" encoding="UTF-8"?>
<Relationships xmlns="http://schemas.openxmlformats.org/package/2006/relationships"><Relationship Id="rId1" Type="http://schemas.openxmlformats.org/officeDocument/2006/relationships/externalLinkPath" Target="../../../../../../a0196876/Desktop/BCS/QuickStartTools/In%20Work/for_release/LM5157_58_Excel_Quickstart_Calculator_for_Flyback_Regulator_Design_V1_0_0.xlsx" TargetMode="External"/>
</Relationships>
</file>

<file path=xl/externalLinks/_rels/externalLink2.xml.rels><?xml version="1.0" encoding="UTF-8"?>
<Relationships xmlns="http://schemas.openxmlformats.org/package/2006/relationships"><Relationship Id="rId1" Type="http://schemas.openxmlformats.org/officeDocument/2006/relationships/externalLinkPath" Target="../../../../../../a0196876/Downloads/ADS1235%20Design%20Calculator.xlsx" TargetMode="External"/>
</Relationships>
</file>

<file path=xl/externalLinks/_rels/externalLink3.xml.rels><?xml version="1.0" encoding="UTF-8"?>
<Relationships xmlns="http://schemas.openxmlformats.org/package/2006/relationships"><Relationship Id="rId1" Type="http://schemas.openxmlformats.org/officeDocument/2006/relationships/externalLinkPath" Target="../../../../../../a0196876/Desktop/BCS/Designs/Design_In12_24_Out%2080_120/new_LM5155_Excel_Quickstart_Calculator_for_Boost_Converter_Design_Vout%20120V.xlsx" TargetMode="External"/>
</Relationships>
</file>

<file path=xl/externalLinks/externalLink1.xml><?xml version="1.0" encoding="utf-8"?>
<externalLink xmlns="http://schemas.openxmlformats.org/spreadsheetml/2006/main">
  <externalBook xmlns:r="http://schemas.openxmlformats.org/officeDocument/2006/relationships" r:id="rId1">
    <sheetNames>
      <sheetName val="Design Converter"/>
      <sheetName val="Variable_Management"/>
      <sheetName val="Constants"/>
      <sheetName val="CCM_Loop_Modeling_Isolated"/>
      <sheetName val="CCM_Loop_Modeling_non_isolated"/>
      <sheetName val="Eff_vs_IOUT"/>
      <sheetName val="Plot_Management_Eff"/>
      <sheetName val="Lists"/>
      <sheetName val="Plot Management_Sch"/>
      <sheetName val="Licenses"/>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Table of Contents "/>
      <sheetName val="Common-Mode Range"/>
      <sheetName val="Code Conversions"/>
      <sheetName val="Digital Filter"/>
      <sheetName val="STATUS"/>
      <sheetName val="CRC"/>
      <sheetName val="About"/>
      <sheetName val="Help"/>
    </sheetNames>
    <sheetDataSet>
      <sheetData sheetId="0"/>
      <sheetData sheetId="1"/>
      <sheetData sheetId="2"/>
      <sheetData sheetId="3"/>
      <sheetData sheetId="4"/>
      <sheetData sheetId="5"/>
      <sheetData sheetId="6"/>
      <sheetData sheetId="7"/>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Design Converter"/>
      <sheetName val="Variable_Management"/>
      <sheetName val="Eff_vs_IOUT"/>
      <sheetName val="Loop_Modeling"/>
      <sheetName val="Constants"/>
      <sheetName val="Plot_Management_Eff"/>
      <sheetName val="Plot_Management_Sch"/>
      <sheetName val="Lists"/>
      <sheetName val="Licenses"/>
      <sheetName val="Sheet1"/>
    </sheetNames>
    <sheetDataSet>
      <sheetData sheetId="0"/>
      <sheetData sheetId="1"/>
      <sheetData sheetId="2"/>
      <sheetData sheetId="3"/>
      <sheetData sheetId="4"/>
      <sheetData sheetId="5"/>
      <sheetData sheetId="6"/>
      <sheetData sheetId="7"/>
      <sheetData sheetId="8"/>
      <sheetData sheetId="9"/>
    </sheetDataSet>
  </externalBook>
</externalLink>
</file>

<file path=xl/theme/theme1.xml><?xml version="1.0" encoding="utf-8"?>
<a:theme xmlns:a="http://schemas.openxmlformats.org/drawingml/2006/main" xmlns:r="http://schemas.openxmlformats.org/officeDocument/2006/relationships" name="Office Theme">
  <a:themeElements>
    <a:clrScheme name="Office">
      <a:dk1>
        <a:srgbClr val="000000"/>
      </a:dk1>
      <a:lt1>
        <a:srgbClr val="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pitchFamily="0" charset="1"/>
        <a:ea typeface=""/>
        <a:cs typeface=""/>
      </a:majorFont>
      <a:minorFont>
        <a:latin typeface="Calibri" panose="020F0502020204030204" pitchFamily="0" charset="1"/>
        <a:ea typeface=""/>
        <a:cs typeface=""/>
      </a:minorFont>
    </a:fontScheme>
    <a:fmtScheme>
      <a:fillStyleLst>
        <a:solidFill>
          <a:schemeClr val="phClr"/>
        </a:solidFill>
        <a:gradFill>
          <a:gsLst>
            <a:gs pos="0">
              <a:schemeClr val="phClr">
                <a:tint val="50000"/>
              </a:schemeClr>
            </a:gs>
            <a:gs pos="35000">
              <a:schemeClr val="phClr">
                <a:tint val="37000"/>
              </a:schemeClr>
            </a:gs>
            <a:gs pos="100000">
              <a:schemeClr val="phClr">
                <a:tint val="15000"/>
              </a:schemeClr>
            </a:gs>
          </a:gsLst>
          <a:lin ang="16200000" scaled="1"/>
          <a:tileRect l="0" t="0" r="0" b="0"/>
        </a:gradFill>
        <a:gradFill>
          <a:gsLst>
            <a:gs pos="0">
              <a:schemeClr val="phClr">
                <a:shade val="51000"/>
              </a:schemeClr>
            </a:gs>
            <a:gs pos="80000">
              <a:schemeClr val="phClr">
                <a:shade val="93000"/>
              </a:schemeClr>
            </a:gs>
            <a:gs pos="100000">
              <a:schemeClr val="phClr">
                <a:shade val="94000"/>
              </a:schemeClr>
            </a:gs>
          </a:gsLst>
          <a:lin ang="16200000" scaled="0"/>
          <a:tileRect l="0" t="0" r="0" b="0"/>
        </a:gradFill>
      </a:fillStyleLst>
      <a:lnStyleLst>
        <a:ln w="9525" cap="flat" cmpd="sng" algn="ctr">
          <a:prstDash val="solid"/>
        </a:ln>
        <a:ln w="25400" cap="flat" cmpd="sng" algn="ctr">
          <a:prstDash val="solid"/>
        </a:ln>
        <a:ln w="38100" cap="flat" cmpd="sng" algn="ctr">
          <a:prstDash val="solid"/>
        </a:ln>
      </a:lnStyleLst>
      <a:effectStyleLst>
        <a:effectStyle>
          <a:effectLst/>
        </a:effectStyle>
        <a:effectStyle>
          <a:effectLst/>
        </a:effectStyle>
        <a:effectStyle>
          <a:effectLst/>
        </a:effectStyle>
      </a:effectStyleLst>
      <a:bgFillStyleLst>
        <a:solidFill>
          <a:schemeClr val="phClr"/>
        </a:solidFill>
        <a:gradFill>
          <a:gsLst>
            <a:gs pos="0">
              <a:schemeClr val="phClr">
                <a:tint val="40000"/>
              </a:schemeClr>
            </a:gs>
            <a:gs pos="40000">
              <a:schemeClr val="phClr">
                <a:tint val="45000"/>
                <a:shade val="99000"/>
              </a:schemeClr>
            </a:gs>
            <a:gs pos="100000">
              <a:schemeClr val="phClr">
                <a:shade val="20000"/>
              </a:schemeClr>
            </a:gs>
          </a:gsLst>
          <a:path path="circle">
            <a:fillToRect l="50000" t="-80000" r="50000" b="180000"/>
          </a:path>
          <a:tileRect l="0" t="0" r="0" b="0"/>
        </a:gradFill>
        <a:gradFill>
          <a:gsLst>
            <a:gs pos="0">
              <a:schemeClr val="phClr">
                <a:tint val="80000"/>
              </a:schemeClr>
            </a:gs>
            <a:gs pos="100000">
              <a:schemeClr val="phClr">
                <a:shade val="30000"/>
              </a:schemeClr>
            </a:gs>
          </a:gsLst>
          <a:path path="circle">
            <a:fillToRect l="50000" t="50000" r="50000" b="50000"/>
          </a:path>
          <a:tileRect l="0" t="0" r="0" b="0"/>
        </a:gradFill>
      </a:bgFillStyleLst>
    </a:fmtScheme>
  </a:themeElements>
</a:theme>
</file>

<file path=xl/worksheets/_rels/sheet1.xml.rels><?xml version="1.0" encoding="UTF-8"?>
<Relationships xmlns="http://schemas.openxmlformats.org/package/2006/relationships"><Relationship Id="rId1" Type="http://schemas.openxmlformats.org/officeDocument/2006/relationships/comments" Target="../comments1.xml"/><Relationship Id="rId2" Type="http://schemas.openxmlformats.org/officeDocument/2006/relationships/drawing" Target="../drawings/drawing1.xml"/><Relationship Id="rId3" Type="http://schemas.openxmlformats.org/officeDocument/2006/relationships/vmlDrawing" Target="../drawings/vmlDrawing1.vml"/>
</Relationships>
</file>

<file path=xl/worksheets/_rels/sheet2.xml.rels><?xml version="1.0" encoding="UTF-8"?>
<Relationships xmlns="http://schemas.openxmlformats.org/package/2006/relationships"><Relationship Id="rId1" Type="http://schemas.openxmlformats.org/officeDocument/2006/relationships/drawing" Target="../drawings/drawing3.xml"/>
</Relationships>
</file>

<file path=xl/worksheets/_rels/sheet3.xml.rels><?xml version="1.0" encoding="UTF-8"?>
<Relationships xmlns="http://schemas.openxmlformats.org/package/2006/relationships"><Relationship Id="rId1" Type="http://schemas.openxmlformats.org/officeDocument/2006/relationships/comments" Target="../comments3.xml"/><Relationship Id="rId2" Type="http://schemas.openxmlformats.org/officeDocument/2006/relationships/drawing" Target="../drawings/drawing4.xml"/><Relationship Id="rId3" Type="http://schemas.openxmlformats.org/officeDocument/2006/relationships/vmlDrawing" Target="../drawings/vmlDrawing2.vml"/>
</Relationships>
</file>

<file path=xl/worksheets/_rels/sheet4.xml.rels><?xml version="1.0" encoding="UTF-8"?>
<Relationships xmlns="http://schemas.openxmlformats.org/package/2006/relationships"><Relationship Id="rId1" Type="http://schemas.openxmlformats.org/officeDocument/2006/relationships/comments" Target="../comments4.xml"/><Relationship Id="rId2" Type="http://schemas.openxmlformats.org/officeDocument/2006/relationships/drawing" Target="../drawings/drawing5.xml"/><Relationship Id="rId3" Type="http://schemas.openxmlformats.org/officeDocument/2006/relationships/vmlDrawing" Target="../drawings/vmlDrawing3.vml"/>
</Relationships>
</file>

<file path=xl/worksheets/_rels/sheet5.xml.rels><?xml version="1.0" encoding="UTF-8"?>
<Relationships xmlns="http://schemas.openxmlformats.org/package/2006/relationships"><Relationship Id="rId1" Type="http://schemas.openxmlformats.org/officeDocument/2006/relationships/comments" Target="../comments5.xml"/><Relationship Id="rId2" Type="http://schemas.openxmlformats.org/officeDocument/2006/relationships/drawing" Target="../drawings/drawing6.xml"/><Relationship Id="rId3" Type="http://schemas.openxmlformats.org/officeDocument/2006/relationships/vmlDrawing" Target="../drawings/vmlDrawing4.vml"/>
</Relationships>
</file>

<file path=xl/worksheets/_rels/sheet6.xml.rels><?xml version="1.0" encoding="UTF-8"?>
<Relationships xmlns="http://schemas.openxmlformats.org/package/2006/relationships"><Relationship Id="rId1" Type="http://schemas.openxmlformats.org/officeDocument/2006/relationships/drawing" Target="../drawings/drawing7.xml"/>
</Relationships>
</file>

<file path=xl/worksheets/_rels/sheet7.xml.rels><?xml version="1.0" encoding="UTF-8"?>
<Relationships xmlns="http://schemas.openxmlformats.org/package/2006/relationships"><Relationship Id="rId1" Type="http://schemas.openxmlformats.org/officeDocument/2006/relationships/drawing" Target="../drawings/drawing8.xml"/>
</Relationships>
</file>

<file path=xl/worksheets/_rels/sheet8.xml.rels><?xml version="1.0" encoding="UTF-8"?>
<Relationships xmlns="http://schemas.openxmlformats.org/package/2006/relationships"><Relationship Id="rId1" Type="http://schemas.openxmlformats.org/officeDocument/2006/relationships/drawing" Target="../drawings/drawing9.xml"/>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true"/>
  </sheetPr>
  <dimension ref="A1:XFD132"/>
  <sheetViews>
    <sheetView showFormulas="false" showGridLines="true" showRowColHeaders="true" showZeros="true" rightToLeft="false" tabSelected="true" showOutlineSymbols="true" defaultGridColor="true" view="normal" topLeftCell="A4" colorId="64" zoomScale="85" zoomScaleNormal="85" zoomScalePageLayoutView="100" workbookViewId="0">
      <selection pane="topLeft" activeCell="H33" activeCellId="0" sqref="H33"/>
    </sheetView>
  </sheetViews>
  <sheetFormatPr defaultColWidth="8.859375" defaultRowHeight="15" zeroHeight="false" outlineLevelRow="0" outlineLevelCol="0"/>
  <cols>
    <col collapsed="false" customWidth="false" hidden="false" outlineLevel="0" max="6" min="1" style="1" width="8.86"/>
    <col collapsed="false" customWidth="false" hidden="false" outlineLevel="0" max="7" min="7" style="2" width="8.86"/>
    <col collapsed="false" customWidth="true" hidden="false" outlineLevel="0" max="8" min="8" style="1" width="12"/>
    <col collapsed="false" customWidth="true" hidden="false" outlineLevel="0" max="9" min="9" style="1" width="4.29"/>
    <col collapsed="false" customWidth="true" hidden="false" outlineLevel="0" max="10" min="10" style="1" width="4.71"/>
    <col collapsed="false" customWidth="false" hidden="false" outlineLevel="0" max="20" min="11" style="1" width="8.86"/>
    <col collapsed="false" customWidth="false" hidden="false" outlineLevel="0" max="21" min="21" style="3" width="8.86"/>
    <col collapsed="false" customWidth="true" hidden="false" outlineLevel="0" max="22" min="22" style="1" width="7.29"/>
    <col collapsed="false" customWidth="false" hidden="false" outlineLevel="0" max="26" min="23" style="1" width="8.86"/>
    <col collapsed="false" customWidth="true" hidden="false" outlineLevel="0" max="27" min="27" style="4" width="1.71"/>
    <col collapsed="false" customWidth="false" hidden="false" outlineLevel="0" max="16384" min="38" style="1" width="8.86"/>
  </cols>
  <sheetData>
    <row r="1" customFormat="false" ht="46.5" hidden="false" customHeight="true" outlineLevel="0" collapsed="false">
      <c r="A1" s="5"/>
      <c r="B1" s="5"/>
      <c r="C1" s="5"/>
      <c r="D1" s="5"/>
      <c r="E1" s="6" t="s">
        <v>0</v>
      </c>
      <c r="F1" s="5"/>
      <c r="G1" s="7"/>
      <c r="H1" s="5"/>
      <c r="I1" s="5"/>
      <c r="J1" s="5"/>
      <c r="K1" s="5"/>
      <c r="L1" s="5"/>
      <c r="M1" s="5"/>
      <c r="N1" s="5"/>
      <c r="O1" s="5"/>
      <c r="P1" s="5"/>
      <c r="Q1" s="5"/>
      <c r="R1" s="5"/>
      <c r="S1" s="5"/>
      <c r="T1" s="5"/>
      <c r="U1" s="8"/>
      <c r="V1" s="5"/>
      <c r="W1" s="5"/>
      <c r="X1" s="5"/>
      <c r="Y1" s="5"/>
      <c r="Z1" s="5"/>
      <c r="AA1" s="9"/>
    </row>
    <row r="2" s="3" customFormat="true" ht="15" hidden="false" customHeight="false" outlineLevel="0" collapsed="false">
      <c r="A2" s="10"/>
      <c r="B2" s="10"/>
      <c r="C2" s="10"/>
      <c r="D2" s="10"/>
      <c r="E2" s="10"/>
      <c r="F2" s="10"/>
      <c r="G2" s="11"/>
      <c r="H2" s="10"/>
      <c r="I2" s="10"/>
      <c r="J2" s="10"/>
      <c r="K2" s="10"/>
      <c r="L2" s="10"/>
      <c r="M2" s="10"/>
      <c r="N2" s="10"/>
      <c r="O2" s="10"/>
      <c r="P2" s="10"/>
      <c r="Q2" s="10"/>
      <c r="R2" s="10"/>
      <c r="S2" s="10"/>
      <c r="T2" s="10"/>
      <c r="U2" s="10"/>
      <c r="V2" s="10"/>
      <c r="W2" s="10"/>
      <c r="X2" s="10"/>
      <c r="Y2" s="10"/>
      <c r="Z2" s="10"/>
      <c r="AA2" s="12"/>
      <c r="AB2" s="0"/>
      <c r="AC2" s="0"/>
      <c r="AD2" s="0"/>
      <c r="AE2" s="0"/>
      <c r="AF2" s="0"/>
      <c r="AG2" s="0"/>
      <c r="AH2" s="0"/>
      <c r="AI2" s="0"/>
      <c r="AJ2" s="0"/>
      <c r="AK2" s="0"/>
    </row>
    <row r="3" s="3" customFormat="true" ht="15" hidden="false" customHeight="false" outlineLevel="0" collapsed="false">
      <c r="A3" s="13" t="s">
        <v>1</v>
      </c>
      <c r="B3" s="10"/>
      <c r="C3" s="10"/>
      <c r="D3" s="10"/>
      <c r="E3" s="14"/>
      <c r="F3" s="13" t="s">
        <v>2</v>
      </c>
      <c r="G3" s="11"/>
      <c r="H3" s="10"/>
      <c r="I3" s="10"/>
      <c r="J3" s="10"/>
      <c r="K3" s="10"/>
      <c r="L3" s="10"/>
      <c r="M3" s="10"/>
      <c r="N3" s="10"/>
      <c r="O3" s="15" t="s">
        <v>3</v>
      </c>
      <c r="P3" s="15"/>
      <c r="Q3" s="10"/>
      <c r="R3" s="10"/>
      <c r="S3" s="10"/>
      <c r="T3" s="10"/>
      <c r="U3" s="10"/>
      <c r="V3" s="10"/>
      <c r="W3" s="10"/>
      <c r="X3" s="10"/>
      <c r="Y3" s="10"/>
      <c r="Z3" s="10"/>
      <c r="AA3" s="12"/>
      <c r="AB3" s="0"/>
      <c r="AC3" s="0"/>
      <c r="AD3" s="0"/>
      <c r="AE3" s="0"/>
      <c r="AF3" s="0"/>
      <c r="AG3" s="0"/>
      <c r="AH3" s="0"/>
      <c r="AI3" s="0"/>
      <c r="AJ3" s="0"/>
      <c r="AK3" s="0"/>
    </row>
    <row r="4" s="19" customFormat="true" ht="15" hidden="false" customHeight="false" outlineLevel="0" collapsed="false">
      <c r="A4" s="16"/>
      <c r="B4" s="16"/>
      <c r="C4" s="16"/>
      <c r="D4" s="16"/>
      <c r="E4" s="16"/>
      <c r="F4" s="16"/>
      <c r="G4" s="17"/>
      <c r="H4" s="16"/>
      <c r="I4" s="16"/>
      <c r="J4" s="16"/>
      <c r="K4" s="16"/>
      <c r="L4" s="16"/>
      <c r="M4" s="16"/>
      <c r="N4" s="16"/>
      <c r="O4" s="16"/>
      <c r="P4" s="16"/>
      <c r="Q4" s="16"/>
      <c r="R4" s="16"/>
      <c r="S4" s="16"/>
      <c r="T4" s="16"/>
      <c r="U4" s="16"/>
      <c r="V4" s="16"/>
      <c r="W4" s="16"/>
      <c r="X4" s="16"/>
      <c r="Y4" s="16"/>
      <c r="Z4" s="16"/>
      <c r="AA4" s="18"/>
      <c r="AB4" s="0"/>
      <c r="AC4" s="0"/>
      <c r="AD4" s="0"/>
      <c r="AE4" s="0"/>
      <c r="AF4" s="0"/>
      <c r="AG4" s="0"/>
      <c r="AH4" s="0"/>
      <c r="AI4" s="0"/>
      <c r="AJ4" s="0"/>
      <c r="AK4" s="0"/>
    </row>
    <row r="5" customFormat="false" ht="15" hidden="false" customHeight="false" outlineLevel="0" collapsed="false">
      <c r="A5" s="20"/>
      <c r="B5" s="20"/>
      <c r="C5" s="20"/>
      <c r="D5" s="20"/>
      <c r="E5" s="20"/>
      <c r="F5" s="20"/>
      <c r="G5" s="21"/>
      <c r="H5" s="20"/>
      <c r="I5" s="20"/>
      <c r="J5" s="20"/>
      <c r="K5" s="20"/>
      <c r="L5" s="20"/>
      <c r="M5" s="20"/>
      <c r="N5" s="20"/>
      <c r="O5" s="20" t="s">
        <v>4</v>
      </c>
      <c r="P5" s="22" t="s">
        <v>5</v>
      </c>
      <c r="Q5" s="20"/>
      <c r="R5" s="20"/>
      <c r="S5" s="20"/>
      <c r="T5" s="20"/>
      <c r="U5" s="23"/>
      <c r="V5" s="20"/>
      <c r="W5" s="20"/>
      <c r="X5" s="20"/>
      <c r="Y5" s="20"/>
      <c r="Z5" s="20"/>
      <c r="AA5" s="9"/>
    </row>
    <row r="6" customFormat="false" ht="15.75" hidden="false" customHeight="false" outlineLevel="0" collapsed="false">
      <c r="A6" s="24" t="s">
        <v>6</v>
      </c>
      <c r="B6" s="20"/>
      <c r="C6" s="20"/>
      <c r="D6" s="20"/>
      <c r="E6" s="20"/>
      <c r="F6" s="20"/>
      <c r="G6" s="21"/>
      <c r="H6" s="20"/>
      <c r="I6" s="20"/>
      <c r="J6" s="20"/>
      <c r="K6" s="20"/>
      <c r="L6" s="20"/>
      <c r="M6" s="20"/>
      <c r="N6" s="20"/>
      <c r="O6" s="20"/>
      <c r="P6" s="20"/>
      <c r="Q6" s="20"/>
      <c r="R6" s="20"/>
      <c r="S6" s="20"/>
      <c r="T6" s="20"/>
      <c r="U6" s="23"/>
      <c r="V6" s="20"/>
      <c r="W6" s="20"/>
      <c r="X6" s="20"/>
      <c r="Y6" s="20"/>
      <c r="Z6" s="20"/>
      <c r="AA6" s="9"/>
    </row>
    <row r="7" customFormat="false" ht="15" hidden="false" customHeight="false" outlineLevel="0" collapsed="false">
      <c r="A7" s="25"/>
      <c r="B7" s="26"/>
      <c r="C7" s="26"/>
      <c r="D7" s="26"/>
      <c r="E7" s="26"/>
      <c r="F7" s="26"/>
      <c r="G7" s="27" t="s">
        <v>7</v>
      </c>
      <c r="H7" s="28" t="n">
        <v>4.9</v>
      </c>
      <c r="I7" s="29" t="s">
        <v>8</v>
      </c>
      <c r="J7" s="20"/>
      <c r="K7" s="20"/>
      <c r="L7" s="20"/>
      <c r="M7" s="20"/>
      <c r="N7" s="20"/>
      <c r="O7" s="20"/>
      <c r="P7" s="20"/>
      <c r="Q7" s="20"/>
      <c r="R7" s="20"/>
      <c r="S7" s="20"/>
      <c r="T7" s="20"/>
      <c r="U7" s="23"/>
      <c r="V7" s="20"/>
      <c r="W7" s="20"/>
      <c r="X7" s="20"/>
      <c r="Y7" s="20"/>
      <c r="Z7" s="20"/>
      <c r="AA7" s="9"/>
    </row>
    <row r="8" customFormat="false" ht="15" hidden="false" customHeight="false" outlineLevel="0" collapsed="false">
      <c r="A8" s="30"/>
      <c r="B8" s="23"/>
      <c r="C8" s="23"/>
      <c r="D8" s="23"/>
      <c r="E8" s="23"/>
      <c r="F8" s="23"/>
      <c r="G8" s="31" t="s">
        <v>9</v>
      </c>
      <c r="H8" s="32" t="n">
        <v>5</v>
      </c>
      <c r="I8" s="33" t="s">
        <v>8</v>
      </c>
      <c r="J8" s="20"/>
      <c r="K8" s="20"/>
      <c r="L8" s="20"/>
      <c r="M8" s="20"/>
      <c r="N8" s="20"/>
      <c r="O8" s="20"/>
      <c r="P8" s="20"/>
      <c r="Q8" s="20"/>
      <c r="R8" s="20"/>
      <c r="S8" s="20"/>
      <c r="T8" s="20"/>
      <c r="U8" s="23"/>
      <c r="V8" s="20"/>
      <c r="W8" s="20"/>
      <c r="X8" s="20"/>
      <c r="Y8" s="20"/>
      <c r="Z8" s="20"/>
      <c r="AA8" s="9"/>
    </row>
    <row r="9" customFormat="false" ht="15" hidden="false" customHeight="false" outlineLevel="0" collapsed="false">
      <c r="A9" s="30"/>
      <c r="B9" s="23"/>
      <c r="C9" s="23"/>
      <c r="D9" s="23"/>
      <c r="E9" s="23"/>
      <c r="F9" s="23"/>
      <c r="G9" s="31" t="s">
        <v>10</v>
      </c>
      <c r="H9" s="32" t="n">
        <v>5.1</v>
      </c>
      <c r="I9" s="33" t="s">
        <v>8</v>
      </c>
      <c r="J9" s="20"/>
      <c r="K9" s="20"/>
      <c r="L9" s="20"/>
      <c r="M9" s="20"/>
      <c r="N9" s="20"/>
      <c r="O9" s="20"/>
      <c r="P9" s="20"/>
      <c r="Q9" s="20"/>
      <c r="R9" s="20"/>
      <c r="S9" s="20"/>
      <c r="T9" s="20"/>
      <c r="U9" s="23"/>
      <c r="V9" s="20"/>
      <c r="W9" s="20"/>
      <c r="X9" s="20"/>
      <c r="Y9" s="20"/>
      <c r="Z9" s="20"/>
      <c r="AA9" s="9"/>
    </row>
    <row r="10" customFormat="false" ht="15" hidden="false" customHeight="false" outlineLevel="0" collapsed="false">
      <c r="A10" s="30"/>
      <c r="B10" s="23"/>
      <c r="C10" s="23"/>
      <c r="D10" s="23"/>
      <c r="E10" s="23"/>
      <c r="F10" s="23"/>
      <c r="G10" s="31" t="s">
        <v>11</v>
      </c>
      <c r="H10" s="32" t="n">
        <v>40</v>
      </c>
      <c r="I10" s="33" t="s">
        <v>8</v>
      </c>
      <c r="J10" s="20"/>
      <c r="K10" s="20"/>
      <c r="L10" s="20"/>
      <c r="M10" s="20"/>
      <c r="N10" s="20"/>
      <c r="O10" s="20"/>
      <c r="P10" s="20"/>
      <c r="Q10" s="20"/>
      <c r="R10" s="20"/>
      <c r="S10" s="20"/>
      <c r="T10" s="20"/>
      <c r="U10" s="23"/>
      <c r="V10" s="20"/>
      <c r="W10" s="20"/>
      <c r="X10" s="20"/>
      <c r="Y10" s="20"/>
      <c r="Z10" s="20"/>
      <c r="AA10" s="9"/>
    </row>
    <row r="11" customFormat="false" ht="15" hidden="false" customHeight="false" outlineLevel="0" collapsed="false">
      <c r="A11" s="30"/>
      <c r="B11" s="23"/>
      <c r="C11" s="23"/>
      <c r="D11" s="23"/>
      <c r="E11" s="23"/>
      <c r="F11" s="23"/>
      <c r="G11" s="31" t="s">
        <v>12</v>
      </c>
      <c r="H11" s="32" t="n">
        <v>0.15</v>
      </c>
      <c r="I11" s="33" t="s">
        <v>13</v>
      </c>
      <c r="J11" s="20"/>
      <c r="K11" s="20"/>
      <c r="L11" s="20"/>
      <c r="M11" s="20"/>
      <c r="N11" s="20"/>
      <c r="O11" s="20"/>
      <c r="P11" s="20"/>
      <c r="Q11" s="20"/>
      <c r="R11" s="20"/>
      <c r="S11" s="20"/>
      <c r="T11" s="20"/>
      <c r="U11" s="23"/>
      <c r="V11" s="20"/>
      <c r="W11" s="20"/>
      <c r="X11" s="20"/>
      <c r="Y11" s="20"/>
      <c r="Z11" s="20"/>
      <c r="AA11" s="9"/>
    </row>
    <row r="12" customFormat="false" ht="15" hidden="false" customHeight="false" outlineLevel="0" collapsed="false">
      <c r="A12" s="30"/>
      <c r="B12" s="23"/>
      <c r="C12" s="23"/>
      <c r="D12" s="23"/>
      <c r="E12" s="23"/>
      <c r="F12" s="23"/>
      <c r="G12" s="31" t="s">
        <v>14</v>
      </c>
      <c r="H12" s="32" t="n">
        <v>2100</v>
      </c>
      <c r="I12" s="33" t="s">
        <v>15</v>
      </c>
      <c r="J12" s="20"/>
      <c r="K12" s="20"/>
      <c r="L12" s="20"/>
      <c r="M12" s="20"/>
      <c r="N12" s="20"/>
      <c r="O12" s="20"/>
      <c r="P12" s="20"/>
      <c r="Q12" s="20"/>
      <c r="R12" s="20"/>
      <c r="S12" s="20"/>
      <c r="T12" s="20"/>
      <c r="U12" s="23"/>
      <c r="V12" s="20"/>
      <c r="W12" s="20"/>
      <c r="X12" s="20"/>
      <c r="Y12" s="20"/>
      <c r="Z12" s="20"/>
      <c r="AA12" s="9"/>
    </row>
    <row r="13" customFormat="false" ht="15" hidden="false" customHeight="false" outlineLevel="0" collapsed="false">
      <c r="A13" s="30"/>
      <c r="B13" s="23"/>
      <c r="C13" s="23"/>
      <c r="D13" s="23"/>
      <c r="E13" s="23"/>
      <c r="F13" s="23"/>
      <c r="G13" s="31" t="s">
        <v>16</v>
      </c>
      <c r="H13" s="34" t="n">
        <f aca="false">RT/1000</f>
        <v>9.56880952380952</v>
      </c>
      <c r="I13" s="33" t="s">
        <v>17</v>
      </c>
      <c r="J13" s="20"/>
      <c r="K13" s="20"/>
      <c r="L13" s="20"/>
      <c r="M13" s="20"/>
      <c r="N13" s="20"/>
      <c r="O13" s="20"/>
      <c r="P13" s="20"/>
      <c r="Q13" s="20"/>
      <c r="R13" s="20"/>
      <c r="S13" s="20"/>
      <c r="T13" s="20"/>
      <c r="U13" s="23"/>
      <c r="V13" s="20"/>
      <c r="W13" s="20"/>
      <c r="X13" s="20"/>
      <c r="Y13" s="20"/>
      <c r="Z13" s="20"/>
      <c r="AA13" s="9"/>
    </row>
    <row r="14" customFormat="false" ht="15" hidden="false" customHeight="false" outlineLevel="0" collapsed="false">
      <c r="A14" s="30"/>
      <c r="B14" s="23"/>
      <c r="C14" s="23"/>
      <c r="D14" s="23"/>
      <c r="E14" s="23"/>
      <c r="F14" s="23"/>
      <c r="G14" s="31" t="s">
        <v>18</v>
      </c>
      <c r="H14" s="32" t="n">
        <v>90</v>
      </c>
      <c r="I14" s="33" t="s">
        <v>19</v>
      </c>
      <c r="J14" s="20"/>
      <c r="K14" s="20"/>
      <c r="L14" s="20"/>
      <c r="M14" s="20"/>
      <c r="N14" s="20"/>
      <c r="O14" s="20"/>
      <c r="P14" s="20"/>
      <c r="Q14" s="20"/>
      <c r="R14" s="20"/>
      <c r="S14" s="20"/>
      <c r="T14" s="20"/>
      <c r="U14" s="23"/>
      <c r="V14" s="20"/>
      <c r="W14" s="20"/>
      <c r="X14" s="20"/>
      <c r="Y14" s="20"/>
      <c r="Z14" s="20"/>
      <c r="AA14" s="9"/>
    </row>
    <row r="15" customFormat="false" ht="15" hidden="false" customHeight="false" outlineLevel="0" collapsed="false">
      <c r="A15" s="30"/>
      <c r="B15" s="23"/>
      <c r="C15" s="23"/>
      <c r="D15" s="23"/>
      <c r="E15" s="23"/>
      <c r="F15" s="23"/>
      <c r="G15" s="31" t="s">
        <v>20</v>
      </c>
      <c r="H15" s="35" t="n">
        <f aca="false">POUT</f>
        <v>6</v>
      </c>
      <c r="I15" s="33" t="s">
        <v>21</v>
      </c>
      <c r="J15" s="20"/>
      <c r="K15" s="20"/>
      <c r="L15" s="20"/>
      <c r="M15" s="20"/>
      <c r="N15" s="20"/>
      <c r="O15" s="20"/>
      <c r="P15" s="20"/>
      <c r="Q15" s="20"/>
      <c r="R15" s="20"/>
      <c r="S15" s="20"/>
      <c r="T15" s="20"/>
      <c r="U15" s="23"/>
      <c r="V15" s="20"/>
      <c r="W15" s="20"/>
      <c r="X15" s="20"/>
      <c r="Y15" s="20"/>
      <c r="Z15" s="20"/>
      <c r="AA15" s="9"/>
    </row>
    <row r="16" customFormat="false" ht="15" hidden="false" customHeight="false" outlineLevel="0" collapsed="false">
      <c r="A16" s="36"/>
      <c r="B16" s="37"/>
      <c r="C16" s="37"/>
      <c r="D16" s="37"/>
      <c r="E16" s="37"/>
      <c r="F16" s="23"/>
      <c r="G16" s="38" t="s">
        <v>22</v>
      </c>
      <c r="H16" s="39" t="n">
        <f aca="false">Dc_max_IC*100</f>
        <v>85.6818181818182</v>
      </c>
      <c r="I16" s="33" t="s">
        <v>19</v>
      </c>
      <c r="J16" s="20"/>
      <c r="K16" s="20"/>
      <c r="L16" s="20"/>
      <c r="M16" s="20"/>
      <c r="N16" s="20"/>
      <c r="O16" s="20"/>
      <c r="P16" s="20"/>
      <c r="Q16" s="20"/>
      <c r="R16" s="20"/>
      <c r="S16" s="20"/>
      <c r="T16" s="20"/>
      <c r="U16" s="23"/>
      <c r="V16" s="20"/>
      <c r="W16" s="20"/>
      <c r="X16" s="20"/>
      <c r="Y16" s="20"/>
      <c r="Z16" s="20"/>
      <c r="AA16" s="9"/>
    </row>
    <row r="17" customFormat="false" ht="15.75" hidden="false" customHeight="false" outlineLevel="0" collapsed="false">
      <c r="A17" s="40"/>
      <c r="B17" s="41"/>
      <c r="C17" s="41"/>
      <c r="D17" s="41"/>
      <c r="E17" s="41"/>
      <c r="F17" s="42"/>
      <c r="G17" s="43" t="s">
        <v>23</v>
      </c>
      <c r="H17" s="44" t="n">
        <f aca="false">Variable_Management!B19*100</f>
        <v>87.75</v>
      </c>
      <c r="I17" s="45" t="s">
        <v>19</v>
      </c>
      <c r="J17" s="20"/>
      <c r="K17" s="20"/>
      <c r="L17" s="20"/>
      <c r="M17" s="20"/>
      <c r="N17" s="20"/>
      <c r="O17" s="20"/>
      <c r="P17" s="20"/>
      <c r="Q17" s="20"/>
      <c r="R17" s="20"/>
      <c r="S17" s="20"/>
      <c r="T17" s="20"/>
      <c r="U17" s="23"/>
      <c r="V17" s="20"/>
      <c r="W17" s="20"/>
      <c r="X17" s="20"/>
      <c r="Y17" s="20"/>
      <c r="Z17" s="20"/>
      <c r="AA17" s="9"/>
    </row>
    <row r="18" customFormat="false" ht="15" hidden="false" customHeight="false" outlineLevel="0" collapsed="false">
      <c r="A18" s="37"/>
      <c r="B18" s="46"/>
      <c r="C18" s="46"/>
      <c r="D18" s="46"/>
      <c r="E18" s="37"/>
      <c r="F18" s="20"/>
      <c r="G18" s="21"/>
      <c r="H18" s="20"/>
      <c r="I18" s="20"/>
      <c r="J18" s="20"/>
      <c r="K18" s="20"/>
      <c r="L18" s="20"/>
      <c r="M18" s="20"/>
      <c r="N18" s="20"/>
      <c r="O18" s="20"/>
      <c r="P18" s="20"/>
      <c r="Q18" s="20"/>
      <c r="R18" s="20"/>
      <c r="S18" s="20"/>
      <c r="T18" s="20"/>
      <c r="U18" s="23"/>
      <c r="V18" s="20"/>
      <c r="W18" s="20"/>
      <c r="X18" s="20"/>
      <c r="Y18" s="20"/>
      <c r="Z18" s="20"/>
      <c r="AA18" s="9"/>
    </row>
    <row r="19" customFormat="false" ht="15.75" hidden="false" customHeight="false" outlineLevel="0" collapsed="false">
      <c r="A19" s="47" t="s">
        <v>24</v>
      </c>
      <c r="B19" s="46"/>
      <c r="C19" s="46"/>
      <c r="D19" s="46"/>
      <c r="E19" s="37"/>
      <c r="F19" s="20"/>
      <c r="G19" s="21"/>
      <c r="H19" s="20"/>
      <c r="I19" s="20"/>
      <c r="J19" s="20"/>
      <c r="K19" s="20"/>
      <c r="L19" s="20"/>
      <c r="M19" s="20"/>
      <c r="N19" s="20"/>
      <c r="O19" s="20"/>
      <c r="P19" s="20"/>
      <c r="Q19" s="20"/>
      <c r="R19" s="20"/>
      <c r="S19" s="20"/>
      <c r="T19" s="20"/>
      <c r="U19" s="23"/>
      <c r="V19" s="20"/>
      <c r="W19" s="20"/>
      <c r="X19" s="20"/>
      <c r="Y19" s="20"/>
      <c r="Z19" s="20"/>
      <c r="AA19" s="9"/>
    </row>
    <row r="20" customFormat="false" ht="15" hidden="false" customHeight="false" outlineLevel="0" collapsed="false">
      <c r="A20" s="48"/>
      <c r="B20" s="49"/>
      <c r="C20" s="49"/>
      <c r="D20" s="49"/>
      <c r="E20" s="49"/>
      <c r="F20" s="26"/>
      <c r="G20" s="27" t="s">
        <v>25</v>
      </c>
      <c r="H20" s="28" t="n">
        <v>60</v>
      </c>
      <c r="I20" s="29" t="s">
        <v>19</v>
      </c>
      <c r="J20" s="20"/>
      <c r="K20" s="20"/>
      <c r="L20" s="20"/>
      <c r="M20" s="20"/>
      <c r="N20" s="20"/>
      <c r="O20" s="20"/>
      <c r="P20" s="20"/>
      <c r="Q20" s="20"/>
      <c r="R20" s="20"/>
      <c r="S20" s="20"/>
      <c r="T20" s="20"/>
      <c r="U20" s="23"/>
      <c r="V20" s="20"/>
      <c r="W20" s="20"/>
      <c r="X20" s="20"/>
      <c r="Y20" s="20"/>
      <c r="Z20" s="20"/>
      <c r="AA20" s="9"/>
    </row>
    <row r="21" customFormat="false" ht="15" hidden="false" customHeight="false" outlineLevel="0" collapsed="false">
      <c r="A21" s="30"/>
      <c r="B21" s="23"/>
      <c r="C21" s="23"/>
      <c r="D21" s="23"/>
      <c r="E21" s="23"/>
      <c r="F21" s="23"/>
      <c r="G21" s="31" t="s">
        <v>26</v>
      </c>
      <c r="H21" s="50" t="n">
        <f aca="false">Lopt_2*10^6</f>
        <v>3.00181547619047</v>
      </c>
      <c r="I21" s="33" t="s">
        <v>27</v>
      </c>
      <c r="J21" s="20"/>
      <c r="K21" s="20"/>
      <c r="L21" s="20"/>
      <c r="M21" s="20"/>
      <c r="N21" s="20"/>
      <c r="O21" s="20"/>
      <c r="P21" s="20"/>
      <c r="Q21" s="20"/>
      <c r="R21" s="20"/>
      <c r="S21" s="20"/>
      <c r="T21" s="20"/>
      <c r="U21" s="23"/>
      <c r="V21" s="20"/>
      <c r="W21" s="20"/>
      <c r="X21" s="20"/>
      <c r="Y21" s="20"/>
      <c r="Z21" s="20"/>
      <c r="AA21" s="9"/>
    </row>
    <row r="22" customFormat="false" ht="15" hidden="false" customHeight="false" outlineLevel="0" collapsed="false">
      <c r="A22" s="30"/>
      <c r="B22" s="23"/>
      <c r="C22" s="23"/>
      <c r="D22" s="23"/>
      <c r="E22" s="23"/>
      <c r="F22" s="23"/>
      <c r="G22" s="31" t="s">
        <v>28</v>
      </c>
      <c r="H22" s="32" t="n">
        <v>3</v>
      </c>
      <c r="I22" s="33" t="s">
        <v>27</v>
      </c>
      <c r="J22" s="20"/>
      <c r="K22" s="20"/>
      <c r="L22" s="20"/>
      <c r="M22" s="20"/>
      <c r="N22" s="20"/>
      <c r="O22" s="20"/>
      <c r="P22" s="20"/>
      <c r="Q22" s="20"/>
      <c r="R22" s="20"/>
      <c r="S22" s="20"/>
      <c r="T22" s="20"/>
      <c r="U22" s="23"/>
      <c r="V22" s="20"/>
      <c r="W22" s="20"/>
      <c r="X22" s="20"/>
      <c r="Y22" s="20"/>
      <c r="Z22" s="20"/>
      <c r="AA22" s="9"/>
    </row>
    <row r="23" customFormat="false" ht="15" hidden="false" customHeight="false" outlineLevel="0" collapsed="false">
      <c r="A23" s="30"/>
      <c r="B23" s="23"/>
      <c r="C23" s="23"/>
      <c r="D23" s="23"/>
      <c r="E23" s="23"/>
      <c r="F23" s="23"/>
      <c r="G23" s="31" t="s">
        <v>29</v>
      </c>
      <c r="H23" s="32" t="n">
        <v>9.6</v>
      </c>
      <c r="I23" s="33" t="s">
        <v>30</v>
      </c>
      <c r="J23" s="20"/>
      <c r="K23" s="20"/>
      <c r="L23" s="20"/>
      <c r="M23" s="20"/>
      <c r="N23" s="20"/>
      <c r="O23" s="20"/>
      <c r="P23" s="20"/>
      <c r="Q23" s="20"/>
      <c r="R23" s="20"/>
      <c r="S23" s="20"/>
      <c r="T23" s="20"/>
      <c r="U23" s="23"/>
      <c r="V23" s="20"/>
      <c r="W23" s="20"/>
      <c r="X23" s="20"/>
      <c r="Y23" s="20"/>
      <c r="Z23" s="20"/>
      <c r="AA23" s="9"/>
    </row>
    <row r="24" customFormat="false" ht="15.75" hidden="false" customHeight="false" outlineLevel="0" collapsed="false">
      <c r="A24" s="51"/>
      <c r="B24" s="42"/>
      <c r="C24" s="42"/>
      <c r="D24" s="42"/>
      <c r="E24" s="42"/>
      <c r="F24" s="42"/>
      <c r="G24" s="52" t="s">
        <v>31</v>
      </c>
      <c r="H24" s="53" t="n">
        <f aca="false">ILp_VINmin</f>
        <v>1.70179421768707</v>
      </c>
      <c r="I24" s="45" t="s">
        <v>13</v>
      </c>
      <c r="J24" s="20"/>
      <c r="K24" s="20"/>
      <c r="L24" s="20"/>
      <c r="M24" s="20"/>
      <c r="N24" s="20"/>
      <c r="O24" s="20"/>
      <c r="P24" s="20"/>
      <c r="Q24" s="20"/>
      <c r="R24" s="20"/>
      <c r="S24" s="20"/>
      <c r="T24" s="20"/>
      <c r="U24" s="23"/>
      <c r="V24" s="20"/>
      <c r="W24" s="20"/>
      <c r="X24" s="20"/>
      <c r="Y24" s="20"/>
      <c r="Z24" s="20"/>
      <c r="AA24" s="9"/>
    </row>
    <row r="25" customFormat="false" ht="15" hidden="false" customHeight="false" outlineLevel="0" collapsed="false">
      <c r="A25" s="23"/>
      <c r="B25" s="23"/>
      <c r="C25" s="23"/>
      <c r="D25" s="23"/>
      <c r="E25" s="23"/>
      <c r="F25" s="23"/>
      <c r="G25" s="31"/>
      <c r="H25" s="54"/>
      <c r="I25" s="23"/>
      <c r="J25" s="20"/>
      <c r="K25" s="20"/>
      <c r="L25" s="20"/>
      <c r="M25" s="20"/>
      <c r="N25" s="20"/>
      <c r="O25" s="20"/>
      <c r="P25" s="20"/>
      <c r="Q25" s="20"/>
      <c r="R25" s="20"/>
      <c r="S25" s="20"/>
      <c r="T25" s="20"/>
      <c r="U25" s="23"/>
      <c r="V25" s="20"/>
      <c r="W25" s="20"/>
      <c r="X25" s="20"/>
      <c r="Y25" s="20"/>
      <c r="Z25" s="20"/>
      <c r="AA25" s="9"/>
    </row>
    <row r="26" customFormat="false" ht="15.75" hidden="false" customHeight="false" outlineLevel="0" collapsed="false">
      <c r="A26" s="47" t="s">
        <v>32</v>
      </c>
      <c r="B26" s="23"/>
      <c r="C26" s="23"/>
      <c r="D26" s="20"/>
      <c r="E26" s="20"/>
      <c r="F26" s="20"/>
      <c r="G26" s="21"/>
      <c r="H26" s="20"/>
      <c r="I26" s="20"/>
      <c r="J26" s="20"/>
      <c r="K26" s="20"/>
      <c r="L26" s="20"/>
      <c r="M26" s="20"/>
      <c r="N26" s="20"/>
      <c r="O26" s="20"/>
      <c r="P26" s="20"/>
      <c r="Q26" s="20"/>
      <c r="R26" s="20"/>
      <c r="S26" s="20"/>
      <c r="T26" s="20"/>
      <c r="U26" s="23"/>
      <c r="V26" s="20"/>
      <c r="W26" s="20"/>
      <c r="X26" s="20"/>
      <c r="Y26" s="20"/>
      <c r="Z26" s="20"/>
      <c r="AA26" s="9"/>
    </row>
    <row r="27" customFormat="false" ht="15" hidden="false" customHeight="false" outlineLevel="0" collapsed="false">
      <c r="A27" s="25"/>
      <c r="B27" s="26"/>
      <c r="C27" s="26"/>
      <c r="D27" s="26"/>
      <c r="E27" s="26"/>
      <c r="F27" s="26"/>
      <c r="G27" s="55" t="s">
        <v>33</v>
      </c>
      <c r="H27" s="56" t="str">
        <f aca="false">IF(OR(VOUT&gt;Vout_op_max_58,VIN_max&gt;Vin_op_max_58,ILpk*1.15&gt;Isw_lim_57),"No Device",IF(ILpk*1.15&lt;=Isw_lim_581,"LM51581",IF(ILpk*1.15&lt;=Isw_lim_58,"LM5158",IF(AND(VIN_max&lt;=VIN_op_max_57,VOUT&lt;=Vout_op_max_57),IF(ILpk*1.15&lt;=Isw_lim_571,"LM51571","LM5157"),"No Device"))))</f>
        <v>LM5158</v>
      </c>
      <c r="I27" s="29"/>
      <c r="J27" s="20"/>
      <c r="K27" s="20"/>
      <c r="L27" s="20"/>
      <c r="M27" s="20"/>
      <c r="N27" s="20"/>
      <c r="O27" s="20"/>
      <c r="P27" s="20"/>
      <c r="Q27" s="20"/>
      <c r="R27" s="20"/>
      <c r="S27" s="20"/>
      <c r="T27" s="20"/>
      <c r="U27" s="23"/>
      <c r="V27" s="20"/>
      <c r="W27" s="20"/>
      <c r="X27" s="20"/>
      <c r="Y27" s="20"/>
      <c r="Z27" s="20"/>
      <c r="AA27" s="9"/>
    </row>
    <row r="28" customFormat="false" ht="15" hidden="false" customHeight="false" outlineLevel="0" collapsed="false">
      <c r="A28" s="30"/>
      <c r="B28" s="23"/>
      <c r="C28" s="23"/>
      <c r="D28" s="23"/>
      <c r="E28" s="23"/>
      <c r="F28" s="23"/>
      <c r="G28" s="31" t="s">
        <v>34</v>
      </c>
      <c r="H28" s="57" t="s">
        <v>35</v>
      </c>
      <c r="I28" s="33"/>
      <c r="J28" s="20"/>
      <c r="K28" s="20"/>
      <c r="L28" s="20"/>
      <c r="M28" s="20"/>
      <c r="N28" s="20"/>
      <c r="O28" s="20"/>
      <c r="P28" s="20"/>
      <c r="Q28" s="20"/>
      <c r="R28" s="20"/>
      <c r="S28" s="20"/>
      <c r="T28" s="20"/>
      <c r="U28" s="23"/>
      <c r="V28" s="20"/>
      <c r="W28" s="20"/>
      <c r="X28" s="20"/>
      <c r="Y28" s="20"/>
      <c r="Z28" s="20"/>
      <c r="AA28" s="9"/>
    </row>
    <row r="29" customFormat="false" ht="15" hidden="false" customHeight="false" outlineLevel="0" collapsed="false">
      <c r="A29" s="30"/>
      <c r="B29" s="23"/>
      <c r="C29" s="23"/>
      <c r="D29" s="23"/>
      <c r="E29" s="23"/>
      <c r="F29" s="23"/>
      <c r="G29" s="31" t="s">
        <v>36</v>
      </c>
      <c r="H29" s="58" t="n">
        <f aca="false">(I_lim_s-ILp_VINmin)/ILp_VINmin*100</f>
        <v>281.949822866023</v>
      </c>
      <c r="I29" s="33" t="s">
        <v>19</v>
      </c>
      <c r="J29" s="20"/>
      <c r="K29" s="20"/>
      <c r="L29" s="20"/>
      <c r="M29" s="20"/>
      <c r="N29" s="20"/>
      <c r="O29" s="20"/>
      <c r="P29" s="20"/>
      <c r="Q29" s="20"/>
      <c r="R29" s="20"/>
      <c r="S29" s="20"/>
      <c r="T29" s="20"/>
      <c r="U29" s="23"/>
      <c r="V29" s="20"/>
      <c r="W29" s="20"/>
      <c r="X29" s="20"/>
      <c r="Y29" s="20"/>
      <c r="Z29" s="20"/>
      <c r="AA29" s="9"/>
    </row>
    <row r="30" customFormat="false" ht="15.75" hidden="false" customHeight="false" outlineLevel="0" collapsed="false">
      <c r="A30" s="51"/>
      <c r="B30" s="42"/>
      <c r="C30" s="42"/>
      <c r="D30" s="42"/>
      <c r="E30" s="42"/>
      <c r="F30" s="42"/>
      <c r="G30" s="52" t="s">
        <v>37</v>
      </c>
      <c r="H30" s="59" t="str">
        <f aca="false">IF(Se&gt;Sn_half, "Pass", "Fail")</f>
        <v>Pass</v>
      </c>
      <c r="I30" s="45"/>
      <c r="J30" s="20"/>
      <c r="K30" s="20"/>
      <c r="L30" s="20"/>
      <c r="M30" s="20"/>
      <c r="N30" s="20"/>
      <c r="O30" s="20"/>
      <c r="P30" s="20"/>
      <c r="Q30" s="20"/>
      <c r="R30" s="20"/>
      <c r="S30" s="20"/>
      <c r="T30" s="20"/>
      <c r="U30" s="23"/>
      <c r="V30" s="20"/>
      <c r="W30" s="20"/>
      <c r="X30" s="20"/>
      <c r="Y30" s="20"/>
      <c r="Z30" s="20"/>
      <c r="AA30" s="9"/>
    </row>
    <row r="31" customFormat="false" ht="15" hidden="false" customHeight="false" outlineLevel="0" collapsed="false">
      <c r="A31" s="20"/>
      <c r="B31" s="20"/>
      <c r="C31" s="20"/>
      <c r="D31" s="20"/>
      <c r="E31" s="20"/>
      <c r="F31" s="20"/>
      <c r="G31" s="21"/>
      <c r="H31" s="20"/>
      <c r="I31" s="20"/>
      <c r="J31" s="20"/>
      <c r="K31" s="20"/>
      <c r="L31" s="20"/>
      <c r="M31" s="20"/>
      <c r="N31" s="20"/>
      <c r="O31" s="20"/>
      <c r="P31" s="20"/>
      <c r="Q31" s="20"/>
      <c r="R31" s="20"/>
      <c r="S31" s="20"/>
      <c r="T31" s="20"/>
      <c r="U31" s="23"/>
      <c r="V31" s="20"/>
      <c r="W31" s="20"/>
      <c r="X31" s="20"/>
      <c r="Y31" s="20"/>
      <c r="Z31" s="20"/>
      <c r="AA31" s="9"/>
    </row>
    <row r="32" customFormat="false" ht="15.75" hidden="false" customHeight="false" outlineLevel="0" collapsed="false">
      <c r="A32" s="47" t="s">
        <v>38</v>
      </c>
      <c r="B32" s="20"/>
      <c r="C32" s="20"/>
      <c r="D32" s="20"/>
      <c r="E32" s="20"/>
      <c r="F32" s="20"/>
      <c r="G32" s="21"/>
      <c r="H32" s="20"/>
      <c r="I32" s="20"/>
      <c r="J32" s="20"/>
      <c r="K32" s="20"/>
      <c r="L32" s="20"/>
      <c r="M32" s="20"/>
      <c r="N32" s="20"/>
      <c r="O32" s="20"/>
      <c r="P32" s="20"/>
      <c r="Q32" s="20"/>
      <c r="R32" s="20"/>
      <c r="S32" s="20"/>
      <c r="T32" s="20"/>
      <c r="U32" s="23"/>
      <c r="V32" s="20"/>
      <c r="W32" s="20"/>
      <c r="X32" s="20"/>
      <c r="Y32" s="20"/>
      <c r="Z32" s="20"/>
      <c r="AA32" s="9"/>
    </row>
    <row r="33" customFormat="false" ht="18" hidden="false" customHeight="false" outlineLevel="0" collapsed="false">
      <c r="A33" s="25"/>
      <c r="B33" s="26"/>
      <c r="C33" s="26"/>
      <c r="D33" s="26"/>
      <c r="E33" s="26"/>
      <c r="F33" s="26"/>
      <c r="G33" s="55" t="s">
        <v>39</v>
      </c>
      <c r="H33" s="28" t="n">
        <v>100</v>
      </c>
      <c r="I33" s="29" t="s">
        <v>40</v>
      </c>
      <c r="J33" s="20"/>
      <c r="K33" s="20"/>
      <c r="L33" s="20"/>
      <c r="M33" s="20"/>
      <c r="N33" s="20"/>
      <c r="O33" s="20"/>
      <c r="P33" s="20"/>
      <c r="Q33" s="20"/>
      <c r="R33" s="20"/>
      <c r="S33" s="20"/>
      <c r="T33" s="20"/>
      <c r="U33" s="23"/>
      <c r="V33" s="20"/>
      <c r="W33" s="20"/>
      <c r="X33" s="20"/>
      <c r="Y33" s="20"/>
      <c r="Z33" s="20"/>
      <c r="AA33" s="9"/>
    </row>
    <row r="34" customFormat="false" ht="15" hidden="false" customHeight="false" outlineLevel="0" collapsed="false">
      <c r="A34" s="30"/>
      <c r="B34" s="23"/>
      <c r="C34" s="23"/>
      <c r="D34" s="23"/>
      <c r="E34" s="23"/>
      <c r="F34" s="23"/>
      <c r="G34" s="60" t="s">
        <v>41</v>
      </c>
      <c r="H34" s="39" t="n">
        <f aca="false">Cout_min*10^6</f>
        <v>0.626785714285714</v>
      </c>
      <c r="I34" s="33" t="s">
        <v>42</v>
      </c>
      <c r="J34" s="20"/>
      <c r="K34" s="20"/>
      <c r="L34" s="20"/>
      <c r="M34" s="20"/>
      <c r="N34" s="20"/>
      <c r="O34" s="20"/>
      <c r="P34" s="20"/>
      <c r="Q34" s="20"/>
      <c r="R34" s="20"/>
      <c r="S34" s="20"/>
      <c r="T34" s="20"/>
      <c r="U34" s="23"/>
      <c r="V34" s="20"/>
      <c r="W34" s="20"/>
      <c r="X34" s="20"/>
      <c r="Y34" s="20"/>
      <c r="Z34" s="20"/>
      <c r="AA34" s="9"/>
    </row>
    <row r="35" customFormat="false" ht="18" hidden="false" customHeight="false" outlineLevel="0" collapsed="false">
      <c r="A35" s="30"/>
      <c r="B35" s="23"/>
      <c r="C35" s="23"/>
      <c r="D35" s="23"/>
      <c r="E35" s="23"/>
      <c r="F35" s="23"/>
      <c r="G35" s="60" t="s">
        <v>43</v>
      </c>
      <c r="H35" s="34" t="n">
        <f aca="false">IRMS_COUT</f>
        <v>0.424492510255193</v>
      </c>
      <c r="I35" s="33" t="s">
        <v>13</v>
      </c>
      <c r="J35" s="20"/>
      <c r="K35" s="20"/>
      <c r="L35" s="20"/>
      <c r="M35" s="20"/>
      <c r="N35" s="20"/>
      <c r="O35" s="20"/>
      <c r="P35" s="20"/>
      <c r="Q35" s="20"/>
      <c r="R35" s="20"/>
      <c r="S35" s="20"/>
      <c r="T35" s="20"/>
      <c r="U35" s="23"/>
      <c r="V35" s="20"/>
      <c r="W35" s="20"/>
      <c r="X35" s="20"/>
      <c r="Y35" s="20"/>
      <c r="Z35" s="20"/>
      <c r="AA35" s="9"/>
    </row>
    <row r="36" customFormat="false" ht="18" hidden="false" customHeight="false" outlineLevel="0" collapsed="false">
      <c r="A36" s="30"/>
      <c r="B36" s="23"/>
      <c r="C36" s="23"/>
      <c r="D36" s="23"/>
      <c r="E36" s="23"/>
      <c r="F36" s="23"/>
      <c r="G36" s="60" t="s">
        <v>44</v>
      </c>
      <c r="H36" s="32" t="n">
        <v>14.1</v>
      </c>
      <c r="I36" s="33" t="s">
        <v>42</v>
      </c>
      <c r="J36" s="20"/>
      <c r="K36" s="20"/>
      <c r="L36" s="20"/>
      <c r="M36" s="20"/>
      <c r="N36" s="20"/>
      <c r="O36" s="20"/>
      <c r="P36" s="20"/>
      <c r="Q36" s="20"/>
      <c r="R36" s="20"/>
      <c r="S36" s="20"/>
      <c r="T36" s="20"/>
      <c r="U36" s="23"/>
      <c r="V36" s="20"/>
      <c r="W36" s="20"/>
      <c r="X36" s="20"/>
      <c r="Y36" s="20"/>
      <c r="Z36" s="20"/>
      <c r="AA36" s="9"/>
    </row>
    <row r="37" customFormat="false" ht="18.75" hidden="false" customHeight="false" outlineLevel="0" collapsed="false">
      <c r="A37" s="51"/>
      <c r="B37" s="42"/>
      <c r="C37" s="42"/>
      <c r="D37" s="42"/>
      <c r="E37" s="42"/>
      <c r="F37" s="42"/>
      <c r="G37" s="61" t="s">
        <v>45</v>
      </c>
      <c r="H37" s="62" t="n">
        <v>0.22</v>
      </c>
      <c r="I37" s="45" t="s">
        <v>30</v>
      </c>
      <c r="J37" s="20"/>
      <c r="K37" s="20"/>
      <c r="L37" s="20"/>
      <c r="M37" s="20"/>
      <c r="N37" s="20"/>
      <c r="O37" s="20"/>
      <c r="P37" s="20"/>
      <c r="Q37" s="20"/>
      <c r="R37" s="20"/>
      <c r="S37" s="20"/>
      <c r="T37" s="20"/>
      <c r="U37" s="23"/>
      <c r="V37" s="20"/>
      <c r="W37" s="20"/>
      <c r="X37" s="20"/>
      <c r="Y37" s="20"/>
      <c r="Z37" s="20"/>
      <c r="AA37" s="9"/>
    </row>
    <row r="38" customFormat="false" ht="15" hidden="false" customHeight="false" outlineLevel="0" collapsed="false">
      <c r="A38" s="20"/>
      <c r="B38" s="20"/>
      <c r="C38" s="20"/>
      <c r="D38" s="20"/>
      <c r="E38" s="20"/>
      <c r="F38" s="20"/>
      <c r="G38" s="21"/>
      <c r="H38" s="20"/>
      <c r="I38" s="20"/>
      <c r="J38" s="20"/>
      <c r="K38" s="20"/>
      <c r="L38" s="20"/>
      <c r="M38" s="20"/>
      <c r="N38" s="20"/>
      <c r="O38" s="20"/>
      <c r="P38" s="20"/>
      <c r="Q38" s="20"/>
      <c r="R38" s="20"/>
      <c r="S38" s="20"/>
      <c r="T38" s="20"/>
      <c r="U38" s="23"/>
      <c r="V38" s="20"/>
      <c r="W38" s="20"/>
      <c r="X38" s="20"/>
      <c r="Y38" s="20"/>
      <c r="Z38" s="20"/>
      <c r="AA38" s="9"/>
    </row>
    <row r="39" customFormat="false" ht="15.75" hidden="false" customHeight="false" outlineLevel="0" collapsed="false">
      <c r="A39" s="47" t="s">
        <v>46</v>
      </c>
      <c r="B39" s="20"/>
      <c r="C39" s="20"/>
      <c r="D39" s="20"/>
      <c r="E39" s="20"/>
      <c r="F39" s="20"/>
      <c r="G39" s="21"/>
      <c r="H39" s="20"/>
      <c r="I39" s="20"/>
      <c r="J39" s="20"/>
      <c r="K39" s="20"/>
      <c r="L39" s="20"/>
      <c r="M39" s="20"/>
      <c r="N39" s="20"/>
      <c r="O39" s="20"/>
      <c r="P39" s="20"/>
      <c r="Q39" s="20"/>
      <c r="R39" s="20"/>
      <c r="S39" s="20"/>
      <c r="T39" s="20"/>
      <c r="U39" s="23"/>
      <c r="V39" s="20"/>
      <c r="W39" s="20"/>
      <c r="X39" s="20"/>
      <c r="Y39" s="20"/>
      <c r="Z39" s="20"/>
      <c r="AA39" s="9"/>
    </row>
    <row r="40" customFormat="false" ht="18" hidden="false" customHeight="false" outlineLevel="0" collapsed="false">
      <c r="A40" s="25"/>
      <c r="B40" s="26"/>
      <c r="C40" s="26"/>
      <c r="D40" s="26"/>
      <c r="E40" s="26"/>
      <c r="F40" s="26"/>
      <c r="G40" s="55" t="s">
        <v>47</v>
      </c>
      <c r="H40" s="63" t="n">
        <f aca="false">Variable_Management!B109*(10^9)</f>
        <v>37.6</v>
      </c>
      <c r="I40" s="29" t="s">
        <v>48</v>
      </c>
      <c r="J40" s="20"/>
      <c r="K40" s="20"/>
      <c r="L40" s="20"/>
      <c r="M40" s="20"/>
      <c r="N40" s="20"/>
      <c r="O40" s="20"/>
      <c r="P40" s="20"/>
      <c r="Q40" s="20"/>
      <c r="R40" s="20"/>
      <c r="S40" s="20"/>
      <c r="T40" s="20"/>
      <c r="U40" s="23"/>
      <c r="V40" s="20"/>
      <c r="W40" s="20"/>
      <c r="X40" s="20"/>
      <c r="Y40" s="20"/>
      <c r="Z40" s="20"/>
      <c r="AA40" s="9"/>
    </row>
    <row r="41" customFormat="false" ht="18" hidden="false" customHeight="false" outlineLevel="0" collapsed="false">
      <c r="A41" s="30"/>
      <c r="B41" s="23"/>
      <c r="C41" s="23"/>
      <c r="D41" s="23"/>
      <c r="E41" s="23"/>
      <c r="F41" s="23"/>
      <c r="G41" s="60" t="s">
        <v>49</v>
      </c>
      <c r="H41" s="32" t="n">
        <v>1.5</v>
      </c>
      <c r="I41" s="33" t="s">
        <v>50</v>
      </c>
      <c r="J41" s="20"/>
      <c r="K41" s="20"/>
      <c r="L41" s="20"/>
      <c r="M41" s="20"/>
      <c r="N41" s="20"/>
      <c r="O41" s="20"/>
      <c r="P41" s="20"/>
      <c r="Q41" s="20"/>
      <c r="R41" s="20"/>
      <c r="S41" s="20"/>
      <c r="T41" s="20"/>
      <c r="U41" s="23"/>
      <c r="V41" s="20"/>
      <c r="W41" s="20"/>
      <c r="X41" s="20"/>
      <c r="Y41" s="20"/>
      <c r="Z41" s="20"/>
      <c r="AA41" s="9"/>
    </row>
    <row r="42" customFormat="false" ht="18.75" hidden="false" customHeight="false" outlineLevel="0" collapsed="false">
      <c r="A42" s="51"/>
      <c r="B42" s="42"/>
      <c r="C42" s="42"/>
      <c r="D42" s="42"/>
      <c r="E42" s="42"/>
      <c r="F42" s="42"/>
      <c r="G42" s="61" t="s">
        <v>51</v>
      </c>
      <c r="H42" s="64" t="n">
        <f aca="false">Variable_Management!B111*(10^9)</f>
        <v>17.0940170940171</v>
      </c>
      <c r="I42" s="45" t="s">
        <v>48</v>
      </c>
      <c r="J42" s="20"/>
      <c r="K42" s="20"/>
      <c r="L42" s="20"/>
      <c r="M42" s="20"/>
      <c r="N42" s="20"/>
      <c r="O42" s="20"/>
      <c r="P42" s="20"/>
      <c r="Q42" s="20"/>
      <c r="R42" s="20"/>
      <c r="S42" s="20"/>
      <c r="T42" s="20"/>
      <c r="U42" s="23"/>
      <c r="V42" s="20"/>
      <c r="W42" s="20"/>
      <c r="X42" s="20"/>
      <c r="Y42" s="20"/>
      <c r="Z42" s="20"/>
      <c r="AA42" s="9"/>
    </row>
    <row r="43" customFormat="false" ht="15" hidden="false" customHeight="false" outlineLevel="0" collapsed="false">
      <c r="A43" s="20"/>
      <c r="B43" s="20"/>
      <c r="C43" s="20"/>
      <c r="D43" s="20"/>
      <c r="E43" s="20"/>
      <c r="F43" s="20"/>
      <c r="G43" s="21"/>
      <c r="H43" s="20"/>
      <c r="I43" s="20"/>
      <c r="J43" s="20"/>
      <c r="K43" s="20"/>
      <c r="L43" s="20"/>
      <c r="M43" s="20"/>
      <c r="N43" s="20"/>
      <c r="O43" s="20"/>
      <c r="P43" s="20"/>
      <c r="Q43" s="20"/>
      <c r="R43" s="20"/>
      <c r="S43" s="20"/>
      <c r="T43" s="20"/>
      <c r="U43" s="23"/>
      <c r="V43" s="20"/>
      <c r="W43" s="20"/>
      <c r="X43" s="20"/>
      <c r="Y43" s="20"/>
      <c r="Z43" s="20"/>
      <c r="AA43" s="9"/>
    </row>
    <row r="44" customFormat="false" ht="15.75" hidden="false" customHeight="false" outlineLevel="0" collapsed="false">
      <c r="A44" s="47" t="s">
        <v>52</v>
      </c>
      <c r="B44" s="20"/>
      <c r="C44" s="20"/>
      <c r="D44" s="20"/>
      <c r="E44" s="20"/>
      <c r="F44" s="20"/>
      <c r="G44" s="21"/>
      <c r="H44" s="20"/>
      <c r="I44" s="20"/>
      <c r="J44" s="20"/>
      <c r="K44" s="20"/>
      <c r="L44" s="20"/>
      <c r="M44" s="20"/>
      <c r="N44" s="20"/>
      <c r="O44" s="20"/>
      <c r="P44" s="20"/>
      <c r="Q44" s="20"/>
      <c r="R44" s="20"/>
      <c r="S44" s="20"/>
      <c r="T44" s="20"/>
      <c r="U44" s="23"/>
      <c r="V44" s="20"/>
      <c r="W44" s="20"/>
      <c r="X44" s="20"/>
      <c r="Y44" s="20"/>
      <c r="Z44" s="20"/>
      <c r="AA44" s="9"/>
    </row>
    <row r="45" customFormat="false" ht="18" hidden="false" customHeight="false" outlineLevel="0" collapsed="false">
      <c r="A45" s="25"/>
      <c r="B45" s="26"/>
      <c r="C45" s="26"/>
      <c r="D45" s="26"/>
      <c r="E45" s="26"/>
      <c r="F45" s="26"/>
      <c r="G45" s="55" t="s">
        <v>53</v>
      </c>
      <c r="H45" s="28" t="n">
        <v>2.8</v>
      </c>
      <c r="I45" s="29" t="s">
        <v>8</v>
      </c>
      <c r="J45" s="20"/>
      <c r="K45" s="20"/>
      <c r="L45" s="20"/>
      <c r="M45" s="20"/>
      <c r="N45" s="20"/>
      <c r="O45" s="20"/>
      <c r="P45" s="20"/>
      <c r="Q45" s="20"/>
      <c r="R45" s="20"/>
      <c r="S45" s="20"/>
      <c r="T45" s="20"/>
      <c r="U45" s="23"/>
      <c r="V45" s="20"/>
      <c r="W45" s="20"/>
      <c r="X45" s="20"/>
      <c r="Y45" s="20"/>
      <c r="Z45" s="20"/>
      <c r="AA45" s="9"/>
    </row>
    <row r="46" customFormat="false" ht="18" hidden="false" customHeight="false" outlineLevel="0" collapsed="false">
      <c r="A46" s="30"/>
      <c r="B46" s="23"/>
      <c r="C46" s="23"/>
      <c r="D46" s="23"/>
      <c r="E46" s="23"/>
      <c r="F46" s="23"/>
      <c r="G46" s="60" t="s">
        <v>54</v>
      </c>
      <c r="H46" s="32" t="n">
        <v>2.4</v>
      </c>
      <c r="I46" s="33" t="s">
        <v>8</v>
      </c>
      <c r="J46" s="20"/>
      <c r="K46" s="20"/>
      <c r="L46" s="20"/>
      <c r="M46" s="20"/>
      <c r="N46" s="20"/>
      <c r="O46" s="20"/>
      <c r="P46" s="20"/>
      <c r="Q46" s="65" t="n">
        <f aca="false">VIN_min</f>
        <v>4.9</v>
      </c>
      <c r="R46" s="20"/>
      <c r="S46" s="20"/>
      <c r="T46" s="20"/>
      <c r="U46" s="23"/>
      <c r="V46" s="20"/>
      <c r="W46" s="20"/>
      <c r="X46" s="20"/>
      <c r="Y46" s="20"/>
      <c r="Z46" s="20"/>
      <c r="AA46" s="9"/>
    </row>
    <row r="47" customFormat="false" ht="18" hidden="false" customHeight="false" outlineLevel="0" collapsed="false">
      <c r="A47" s="30"/>
      <c r="B47" s="23"/>
      <c r="C47" s="23"/>
      <c r="D47" s="23"/>
      <c r="E47" s="23"/>
      <c r="F47" s="23"/>
      <c r="G47" s="60" t="s">
        <v>55</v>
      </c>
      <c r="H47" s="66" t="n">
        <f aca="false">Ruvlo_top_calc/1000</f>
        <v>61.3333333333333</v>
      </c>
      <c r="I47" s="33" t="s">
        <v>17</v>
      </c>
      <c r="J47" s="20"/>
      <c r="K47" s="20"/>
      <c r="L47" s="20"/>
      <c r="M47" s="20"/>
      <c r="N47" s="20"/>
      <c r="O47" s="20"/>
      <c r="P47" s="20"/>
      <c r="Q47" s="20"/>
      <c r="R47" s="20"/>
      <c r="S47" s="20"/>
      <c r="T47" s="20"/>
      <c r="U47" s="23"/>
      <c r="V47" s="20"/>
      <c r="W47" s="20"/>
      <c r="X47" s="20"/>
      <c r="Y47" s="20"/>
      <c r="Z47" s="20"/>
      <c r="AA47" s="9"/>
    </row>
    <row r="48" customFormat="false" ht="18" hidden="false" customHeight="false" outlineLevel="0" collapsed="false">
      <c r="A48" s="30"/>
      <c r="B48" s="23"/>
      <c r="C48" s="23"/>
      <c r="D48" s="23"/>
      <c r="E48" s="23"/>
      <c r="F48" s="23"/>
      <c r="G48" s="60" t="s">
        <v>56</v>
      </c>
      <c r="H48" s="32" t="n">
        <v>61.9</v>
      </c>
      <c r="I48" s="33" t="s">
        <v>17</v>
      </c>
      <c r="J48" s="20"/>
      <c r="K48" s="20"/>
      <c r="L48" s="20"/>
      <c r="M48" s="20"/>
      <c r="N48" s="20"/>
      <c r="O48" s="20"/>
      <c r="P48" s="20"/>
      <c r="Q48" s="20"/>
      <c r="R48" s="20"/>
      <c r="S48" s="20"/>
      <c r="T48" s="20"/>
      <c r="U48" s="23"/>
      <c r="V48" s="20"/>
      <c r="W48" s="20"/>
      <c r="X48" s="20"/>
      <c r="Y48" s="20"/>
      <c r="Z48" s="20"/>
      <c r="AA48" s="9"/>
    </row>
    <row r="49" customFormat="false" ht="18.75" hidden="false" customHeight="false" outlineLevel="0" collapsed="false">
      <c r="A49" s="51"/>
      <c r="B49" s="42"/>
      <c r="C49" s="42"/>
      <c r="D49" s="42"/>
      <c r="E49" s="42"/>
      <c r="F49" s="42"/>
      <c r="G49" s="61" t="s">
        <v>57</v>
      </c>
      <c r="H49" s="67" t="n">
        <f aca="false">Ruvlo_bottom_calc/1000</f>
        <v>71.4230769230769</v>
      </c>
      <c r="I49" s="45" t="s">
        <v>17</v>
      </c>
      <c r="J49" s="20"/>
      <c r="K49" s="20"/>
      <c r="L49" s="20"/>
      <c r="M49" s="20"/>
      <c r="N49" s="20"/>
      <c r="O49" s="20"/>
      <c r="P49" s="20"/>
      <c r="Q49" s="20"/>
      <c r="R49" s="20"/>
      <c r="S49" s="20"/>
      <c r="T49" s="20"/>
      <c r="U49" s="23"/>
      <c r="V49" s="20"/>
      <c r="W49" s="20"/>
      <c r="X49" s="20"/>
      <c r="Y49" s="20"/>
      <c r="Z49" s="20"/>
      <c r="AA49" s="9"/>
    </row>
    <row r="50" customFormat="false" ht="15" hidden="false" customHeight="false" outlineLevel="0" collapsed="false">
      <c r="A50" s="20"/>
      <c r="B50" s="20"/>
      <c r="C50" s="20"/>
      <c r="D50" s="20"/>
      <c r="E50" s="20"/>
      <c r="F50" s="20"/>
      <c r="G50" s="21"/>
      <c r="H50" s="20"/>
      <c r="I50" s="20"/>
      <c r="J50" s="20"/>
      <c r="K50" s="20"/>
      <c r="L50" s="20"/>
      <c r="M50" s="20"/>
      <c r="N50" s="20"/>
      <c r="O50" s="20"/>
      <c r="P50" s="20"/>
      <c r="Q50" s="20"/>
      <c r="R50" s="20"/>
      <c r="S50" s="20"/>
      <c r="T50" s="20"/>
      <c r="U50" s="23"/>
      <c r="V50" s="20"/>
      <c r="W50" s="20"/>
      <c r="X50" s="20"/>
      <c r="Y50" s="20"/>
      <c r="Z50" s="20"/>
      <c r="AA50" s="9"/>
    </row>
    <row r="51" customFormat="false" ht="15.75" hidden="false" customHeight="false" outlineLevel="0" collapsed="false">
      <c r="A51" s="47" t="s">
        <v>58</v>
      </c>
      <c r="B51" s="20"/>
      <c r="C51" s="20"/>
      <c r="D51" s="20"/>
      <c r="E51" s="20"/>
      <c r="F51" s="20"/>
      <c r="G51" s="20"/>
      <c r="H51" s="20"/>
      <c r="I51" s="20"/>
      <c r="J51" s="20"/>
      <c r="K51" s="20"/>
      <c r="L51" s="20"/>
      <c r="M51" s="20"/>
      <c r="N51" s="20"/>
      <c r="O51" s="20"/>
      <c r="P51" s="20"/>
      <c r="Q51" s="20"/>
      <c r="R51" s="20"/>
      <c r="S51" s="20"/>
      <c r="T51" s="20"/>
      <c r="U51" s="23"/>
      <c r="V51" s="20"/>
      <c r="W51" s="20"/>
      <c r="X51" s="20"/>
      <c r="Y51" s="20"/>
      <c r="Z51" s="20"/>
      <c r="AA51" s="9"/>
    </row>
    <row r="52" customFormat="false" ht="18" hidden="false" customHeight="false" outlineLevel="0" collapsed="false">
      <c r="A52" s="68"/>
      <c r="B52" s="26"/>
      <c r="C52" s="26"/>
      <c r="D52" s="26"/>
      <c r="E52" s="26"/>
      <c r="F52" s="26"/>
      <c r="G52" s="69" t="s">
        <v>59</v>
      </c>
      <c r="H52" s="70" t="str">
        <f aca="false">VIN_nom&amp;"V"</f>
        <v>5V</v>
      </c>
      <c r="I52" s="29"/>
      <c r="J52" s="20"/>
      <c r="K52" s="20"/>
      <c r="L52" s="20"/>
      <c r="M52" s="20"/>
      <c r="N52" s="20"/>
      <c r="O52" s="20"/>
      <c r="P52" s="20"/>
      <c r="Q52" s="20"/>
      <c r="R52" s="20"/>
      <c r="S52" s="20"/>
      <c r="T52" s="20"/>
      <c r="U52" s="23"/>
      <c r="V52" s="20"/>
      <c r="W52" s="20"/>
      <c r="X52" s="20"/>
      <c r="Y52" s="20"/>
      <c r="Z52" s="20"/>
      <c r="AA52" s="9"/>
    </row>
    <row r="53" customFormat="false" ht="15" hidden="false" customHeight="false" outlineLevel="0" collapsed="false">
      <c r="A53" s="30"/>
      <c r="B53" s="23"/>
      <c r="C53" s="23"/>
      <c r="D53" s="23"/>
      <c r="E53" s="23"/>
      <c r="F53" s="23"/>
      <c r="G53" s="23"/>
      <c r="H53" s="71"/>
      <c r="I53" s="33"/>
      <c r="J53" s="20"/>
      <c r="K53" s="20"/>
      <c r="L53" s="20"/>
      <c r="M53" s="20"/>
      <c r="N53" s="20"/>
      <c r="O53" s="20"/>
      <c r="P53" s="20"/>
      <c r="Q53" s="20"/>
      <c r="R53" s="20"/>
      <c r="S53" s="20"/>
      <c r="T53" s="20"/>
      <c r="U53" s="23"/>
      <c r="V53" s="20"/>
      <c r="W53" s="20"/>
      <c r="X53" s="20"/>
      <c r="Y53" s="20"/>
      <c r="Z53" s="20"/>
      <c r="AA53" s="9"/>
    </row>
    <row r="54" customFormat="false" ht="15" hidden="false" customHeight="false" outlineLevel="0" collapsed="false">
      <c r="A54" s="72"/>
      <c r="B54" s="23"/>
      <c r="C54" s="23"/>
      <c r="D54" s="23"/>
      <c r="E54" s="23"/>
      <c r="F54" s="23"/>
      <c r="G54" s="73" t="s">
        <v>60</v>
      </c>
      <c r="H54" s="35"/>
      <c r="I54" s="33"/>
      <c r="J54" s="20"/>
      <c r="K54" s="20"/>
      <c r="L54" s="20"/>
      <c r="M54" s="20"/>
      <c r="N54" s="20"/>
      <c r="O54" s="20"/>
      <c r="P54" s="20"/>
      <c r="Q54" s="20"/>
      <c r="R54" s="20"/>
      <c r="S54" s="20"/>
      <c r="T54" s="20"/>
      <c r="U54" s="23"/>
      <c r="V54" s="20"/>
      <c r="W54" s="20"/>
      <c r="X54" s="20"/>
      <c r="Y54" s="20"/>
      <c r="Z54" s="20"/>
      <c r="AA54" s="9"/>
    </row>
    <row r="55" customFormat="false" ht="18" hidden="false" customHeight="false" outlineLevel="0" collapsed="false">
      <c r="A55" s="72"/>
      <c r="B55" s="23"/>
      <c r="C55" s="23"/>
      <c r="D55" s="23"/>
      <c r="E55" s="23"/>
      <c r="F55" s="23"/>
      <c r="G55" s="60" t="s">
        <v>61</v>
      </c>
      <c r="H55" s="32" t="n">
        <v>49.9</v>
      </c>
      <c r="I55" s="33" t="s">
        <v>17</v>
      </c>
      <c r="J55" s="20"/>
      <c r="K55" s="20"/>
      <c r="L55" s="20"/>
      <c r="M55" s="20"/>
      <c r="N55" s="20"/>
      <c r="O55" s="20"/>
      <c r="P55" s="20"/>
      <c r="Q55" s="20"/>
      <c r="R55" s="20"/>
      <c r="S55" s="20"/>
      <c r="T55" s="20"/>
      <c r="U55" s="23"/>
      <c r="V55" s="20"/>
      <c r="W55" s="20"/>
      <c r="X55" s="20"/>
      <c r="Y55" s="20"/>
      <c r="Z55" s="20"/>
      <c r="AA55" s="9"/>
    </row>
    <row r="56" customFormat="false" ht="18" hidden="false" customHeight="false" outlineLevel="0" collapsed="false">
      <c r="A56" s="72"/>
      <c r="B56" s="23"/>
      <c r="C56" s="23"/>
      <c r="D56" s="23"/>
      <c r="E56" s="23"/>
      <c r="F56" s="23"/>
      <c r="G56" s="60" t="s">
        <v>62</v>
      </c>
      <c r="H56" s="66" t="n">
        <f aca="false">RFBB_calc/1000</f>
        <v>1.27948717948718</v>
      </c>
      <c r="I56" s="33" t="s">
        <v>17</v>
      </c>
      <c r="J56" s="20"/>
      <c r="K56" s="20"/>
      <c r="L56" s="20"/>
      <c r="M56" s="20"/>
      <c r="N56" s="20"/>
      <c r="O56" s="20"/>
      <c r="P56" s="20"/>
      <c r="Q56" s="20"/>
      <c r="R56" s="20"/>
      <c r="S56" s="20"/>
      <c r="T56" s="20"/>
      <c r="U56" s="23"/>
      <c r="V56" s="20"/>
      <c r="W56" s="20"/>
      <c r="X56" s="20"/>
      <c r="Y56" s="20"/>
      <c r="Z56" s="20"/>
      <c r="AA56" s="9"/>
    </row>
    <row r="57" customFormat="false" ht="18" hidden="false" customHeight="false" outlineLevel="0" collapsed="false">
      <c r="A57" s="72"/>
      <c r="B57" s="23"/>
      <c r="C57" s="23"/>
      <c r="D57" s="23"/>
      <c r="E57" s="23"/>
      <c r="F57" s="23"/>
      <c r="G57" s="60" t="s">
        <v>63</v>
      </c>
      <c r="H57" s="32" t="n">
        <v>4.53</v>
      </c>
      <c r="I57" s="33" t="s">
        <v>17</v>
      </c>
      <c r="J57" s="20"/>
      <c r="K57" s="20"/>
      <c r="L57" s="20"/>
      <c r="M57" s="20"/>
      <c r="N57" s="20"/>
      <c r="O57" s="20"/>
      <c r="P57" s="20"/>
      <c r="Q57" s="20"/>
      <c r="R57" s="20"/>
      <c r="S57" s="20"/>
      <c r="T57" s="20"/>
      <c r="U57" s="23"/>
      <c r="V57" s="20"/>
      <c r="W57" s="20"/>
      <c r="X57" s="20"/>
      <c r="Y57" s="20"/>
      <c r="Z57" s="20"/>
      <c r="AA57" s="9"/>
    </row>
    <row r="58" customFormat="false" ht="15" hidden="false" customHeight="false" outlineLevel="0" collapsed="false">
      <c r="A58" s="30"/>
      <c r="B58" s="23"/>
      <c r="C58" s="23"/>
      <c r="D58" s="23"/>
      <c r="E58" s="23"/>
      <c r="F58" s="23"/>
      <c r="G58" s="60"/>
      <c r="H58" s="35"/>
      <c r="I58" s="33"/>
      <c r="J58" s="20"/>
      <c r="K58" s="20"/>
      <c r="L58" s="20"/>
      <c r="M58" s="20"/>
      <c r="N58" s="20"/>
      <c r="O58" s="20"/>
      <c r="P58" s="20"/>
      <c r="Q58" s="20"/>
      <c r="R58" s="20"/>
      <c r="S58" s="20"/>
      <c r="T58" s="20"/>
      <c r="U58" s="23"/>
      <c r="V58" s="20"/>
      <c r="W58" s="20"/>
      <c r="X58" s="20"/>
      <c r="Y58" s="20"/>
      <c r="Z58" s="20"/>
      <c r="AA58" s="9"/>
    </row>
    <row r="59" customFormat="false" ht="15" hidden="false" customHeight="false" outlineLevel="0" collapsed="false">
      <c r="A59" s="30"/>
      <c r="B59" s="23"/>
      <c r="C59" s="23"/>
      <c r="D59" s="23"/>
      <c r="E59" s="23"/>
      <c r="F59" s="23"/>
      <c r="G59" s="60"/>
      <c r="H59" s="35"/>
      <c r="I59" s="33"/>
      <c r="J59" s="20"/>
      <c r="K59" s="20"/>
      <c r="L59" s="20"/>
      <c r="M59" s="20"/>
      <c r="N59" s="20"/>
      <c r="O59" s="20"/>
      <c r="P59" s="20"/>
      <c r="Q59" s="20"/>
      <c r="R59" s="20"/>
      <c r="S59" s="20"/>
      <c r="T59" s="20"/>
      <c r="U59" s="23"/>
      <c r="V59" s="20"/>
      <c r="W59" s="20"/>
      <c r="X59" s="20"/>
      <c r="Y59" s="20"/>
      <c r="Z59" s="20"/>
      <c r="AA59" s="9"/>
    </row>
    <row r="60" customFormat="false" ht="15" hidden="false" customHeight="false" outlineLevel="0" collapsed="false">
      <c r="A60" s="30"/>
      <c r="B60" s="23"/>
      <c r="C60" s="23"/>
      <c r="D60" s="23"/>
      <c r="E60" s="23"/>
      <c r="F60" s="23"/>
      <c r="G60" s="60" t="s">
        <v>64</v>
      </c>
      <c r="H60" s="74" t="n">
        <f aca="false">fcross_est/1000</f>
        <v>42.4590020404045</v>
      </c>
      <c r="I60" s="33" t="s">
        <v>15</v>
      </c>
      <c r="J60" s="20"/>
      <c r="K60" s="20"/>
      <c r="L60" s="20"/>
      <c r="M60" s="20"/>
      <c r="N60" s="20"/>
      <c r="O60" s="20"/>
      <c r="P60" s="20"/>
      <c r="Q60" s="20"/>
      <c r="R60" s="20"/>
      <c r="S60" s="20"/>
      <c r="T60" s="20"/>
      <c r="U60" s="23"/>
      <c r="V60" s="20"/>
      <c r="W60" s="20"/>
      <c r="X60" s="20"/>
      <c r="Y60" s="20"/>
      <c r="Z60" s="20"/>
      <c r="AA60" s="9"/>
    </row>
    <row r="61" customFormat="false" ht="18" hidden="false" customHeight="false" outlineLevel="0" collapsed="false">
      <c r="A61" s="30"/>
      <c r="B61" s="23"/>
      <c r="C61" s="23"/>
      <c r="D61" s="23"/>
      <c r="E61" s="23"/>
      <c r="F61" s="23"/>
      <c r="G61" s="60" t="s">
        <v>65</v>
      </c>
      <c r="H61" s="32" t="n">
        <v>15</v>
      </c>
      <c r="I61" s="33" t="s">
        <v>15</v>
      </c>
      <c r="J61" s="20"/>
      <c r="K61" s="20"/>
      <c r="L61" s="20"/>
      <c r="M61" s="20"/>
      <c r="N61" s="20"/>
      <c r="O61" s="20"/>
      <c r="P61" s="20"/>
      <c r="Q61" s="20"/>
      <c r="R61" s="20"/>
      <c r="S61" s="20"/>
      <c r="T61" s="20"/>
      <c r="U61" s="23"/>
      <c r="V61" s="20"/>
      <c r="W61" s="20"/>
      <c r="X61" s="20"/>
      <c r="Y61" s="20"/>
      <c r="Z61" s="20"/>
      <c r="AA61" s="9"/>
    </row>
    <row r="62" customFormat="false" ht="15" hidden="false" customHeight="false" outlineLevel="0" collapsed="false">
      <c r="A62" s="30"/>
      <c r="B62" s="23"/>
      <c r="C62" s="23"/>
      <c r="D62" s="23"/>
      <c r="E62" s="23"/>
      <c r="F62" s="23"/>
      <c r="G62" s="60"/>
      <c r="H62" s="35"/>
      <c r="I62" s="33"/>
      <c r="J62" s="20"/>
      <c r="K62" s="20"/>
      <c r="L62" s="20"/>
      <c r="M62" s="20"/>
      <c r="N62" s="20"/>
      <c r="O62" s="20"/>
      <c r="P62" s="20"/>
      <c r="Q62" s="20"/>
      <c r="R62" s="20"/>
      <c r="S62" s="20"/>
      <c r="T62" s="20"/>
      <c r="U62" s="23"/>
      <c r="V62" s="20"/>
      <c r="W62" s="20"/>
      <c r="X62" s="20"/>
      <c r="Y62" s="20"/>
      <c r="Z62" s="20"/>
      <c r="AA62" s="9"/>
    </row>
    <row r="63" customFormat="false" ht="15.75" hidden="false" customHeight="false" outlineLevel="0" collapsed="false">
      <c r="A63" s="30"/>
      <c r="B63" s="23"/>
      <c r="C63" s="23"/>
      <c r="D63" s="23"/>
      <c r="E63" s="23"/>
      <c r="F63" s="75" t="s">
        <v>66</v>
      </c>
      <c r="G63" s="75"/>
      <c r="H63" s="76" t="s">
        <v>67</v>
      </c>
      <c r="I63" s="77"/>
      <c r="J63" s="20"/>
      <c r="K63" s="20"/>
      <c r="L63" s="20"/>
      <c r="M63" s="20"/>
      <c r="N63" s="20"/>
      <c r="O63" s="20"/>
      <c r="P63" s="20"/>
      <c r="Q63" s="20"/>
      <c r="R63" s="20"/>
      <c r="S63" s="20"/>
      <c r="T63" s="20"/>
      <c r="U63" s="23"/>
      <c r="V63" s="20"/>
      <c r="W63" s="20"/>
      <c r="X63" s="20"/>
      <c r="Y63" s="20"/>
      <c r="Z63" s="20"/>
      <c r="AA63" s="9"/>
    </row>
    <row r="64" customFormat="false" ht="18.75" hidden="false" customHeight="false" outlineLevel="0" collapsed="false">
      <c r="A64" s="30"/>
      <c r="B64" s="23"/>
      <c r="C64" s="23"/>
      <c r="D64" s="23"/>
      <c r="E64" s="60" t="s">
        <v>68</v>
      </c>
      <c r="F64" s="78" t="n">
        <f aca="false">Rcomp_calc/1000</f>
        <v>6.17609454890395</v>
      </c>
      <c r="G64" s="79" t="s">
        <v>17</v>
      </c>
      <c r="H64" s="80" t="n">
        <v>2.61</v>
      </c>
      <c r="I64" s="33" t="s">
        <v>17</v>
      </c>
      <c r="J64" s="20"/>
      <c r="K64" s="20"/>
      <c r="L64" s="20"/>
      <c r="M64" s="20"/>
      <c r="N64" s="20"/>
      <c r="O64" s="20"/>
      <c r="P64" s="20"/>
      <c r="Q64" s="20"/>
      <c r="R64" s="20"/>
      <c r="S64" s="20"/>
      <c r="T64" s="20"/>
      <c r="U64" s="23"/>
      <c r="V64" s="20"/>
      <c r="W64" s="20"/>
      <c r="X64" s="20"/>
      <c r="Y64" s="20"/>
      <c r="Z64" s="20"/>
      <c r="AA64" s="9"/>
    </row>
    <row r="65" customFormat="false" ht="18.75" hidden="false" customHeight="false" outlineLevel="0" collapsed="false">
      <c r="A65" s="30"/>
      <c r="B65" s="23"/>
      <c r="C65" s="23"/>
      <c r="D65" s="23"/>
      <c r="E65" s="60" t="s">
        <v>69</v>
      </c>
      <c r="F65" s="81" t="n">
        <f aca="false">CComp_calc*(10^9)</f>
        <v>22.8680653695539</v>
      </c>
      <c r="G65" s="79" t="s">
        <v>48</v>
      </c>
      <c r="H65" s="80" t="n">
        <v>10</v>
      </c>
      <c r="I65" s="33" t="s">
        <v>48</v>
      </c>
      <c r="J65" s="20"/>
      <c r="K65" s="20"/>
      <c r="L65" s="20"/>
      <c r="M65" s="20"/>
      <c r="N65" s="20"/>
      <c r="O65" s="20"/>
      <c r="P65" s="20"/>
      <c r="Q65" s="20"/>
      <c r="R65" s="20"/>
      <c r="S65" s="20"/>
      <c r="T65" s="20"/>
      <c r="U65" s="23"/>
      <c r="V65" s="20"/>
      <c r="W65" s="20"/>
      <c r="X65" s="20"/>
      <c r="Y65" s="20"/>
      <c r="Z65" s="20"/>
      <c r="AA65" s="9"/>
    </row>
    <row r="66" customFormat="false" ht="18.75" hidden="false" customHeight="false" outlineLevel="0" collapsed="false">
      <c r="A66" s="51"/>
      <c r="B66" s="42"/>
      <c r="C66" s="42"/>
      <c r="D66" s="42"/>
      <c r="E66" s="61" t="s">
        <v>70</v>
      </c>
      <c r="F66" s="82" t="n">
        <f aca="false">Variable_Management!B181*(10^12)</f>
        <v>112.603387256097</v>
      </c>
      <c r="G66" s="83" t="s">
        <v>71</v>
      </c>
      <c r="H66" s="62" t="n">
        <v>100</v>
      </c>
      <c r="I66" s="45" t="s">
        <v>71</v>
      </c>
      <c r="J66" s="20"/>
      <c r="K66" s="20"/>
      <c r="L66" s="20"/>
      <c r="M66" s="20"/>
      <c r="N66" s="20"/>
      <c r="O66" s="20"/>
      <c r="P66" s="20"/>
      <c r="Q66" s="20"/>
      <c r="R66" s="20"/>
      <c r="S66" s="20"/>
      <c r="T66" s="20"/>
      <c r="U66" s="23"/>
      <c r="V66" s="20"/>
      <c r="W66" s="20"/>
      <c r="X66" s="20"/>
      <c r="Y66" s="20"/>
      <c r="Z66" s="20"/>
      <c r="AA66" s="9"/>
    </row>
    <row r="67" customFormat="false" ht="15" hidden="false" customHeight="false" outlineLevel="0" collapsed="false">
      <c r="A67" s="20"/>
      <c r="B67" s="20"/>
      <c r="C67" s="20"/>
      <c r="D67" s="20"/>
      <c r="E67" s="21"/>
      <c r="F67" s="84"/>
      <c r="G67" s="21"/>
      <c r="H67" s="85"/>
      <c r="I67" s="20"/>
      <c r="J67" s="20"/>
      <c r="K67" s="20"/>
      <c r="L67" s="20"/>
      <c r="M67" s="20"/>
      <c r="N67" s="20"/>
      <c r="O67" s="20"/>
      <c r="P67" s="20"/>
      <c r="Q67" s="20"/>
      <c r="R67" s="20"/>
      <c r="S67" s="20"/>
      <c r="T67" s="20"/>
      <c r="U67" s="23"/>
      <c r="V67" s="20"/>
      <c r="W67" s="20"/>
      <c r="X67" s="20"/>
      <c r="Y67" s="20"/>
      <c r="Z67" s="20"/>
      <c r="AA67" s="9"/>
    </row>
    <row r="68" customFormat="false" ht="23.25" hidden="false" customHeight="false" outlineLevel="0" collapsed="false">
      <c r="A68" s="86" t="s">
        <v>72</v>
      </c>
      <c r="B68" s="87"/>
      <c r="C68" s="87"/>
      <c r="D68" s="87"/>
      <c r="E68" s="87"/>
      <c r="F68" s="87"/>
      <c r="G68" s="88"/>
      <c r="H68" s="87"/>
      <c r="I68" s="87"/>
      <c r="J68" s="87"/>
      <c r="K68" s="87"/>
      <c r="L68" s="87"/>
      <c r="M68" s="87"/>
      <c r="N68" s="87"/>
      <c r="O68" s="87"/>
      <c r="P68" s="87"/>
      <c r="Q68" s="87"/>
      <c r="R68" s="87"/>
      <c r="S68" s="87"/>
      <c r="T68" s="89"/>
      <c r="U68" s="90"/>
      <c r="V68" s="89"/>
      <c r="W68" s="89"/>
      <c r="X68" s="89"/>
      <c r="Y68" s="89"/>
      <c r="Z68" s="89"/>
    </row>
    <row r="69" customFormat="false" ht="15" hidden="false" customHeight="false" outlineLevel="0" collapsed="false">
      <c r="A69" s="20"/>
      <c r="B69" s="20"/>
      <c r="C69" s="20"/>
      <c r="D69" s="20"/>
      <c r="E69" s="20"/>
      <c r="F69" s="20"/>
      <c r="G69" s="20"/>
      <c r="H69" s="20"/>
      <c r="I69" s="20"/>
      <c r="J69" s="20"/>
      <c r="K69" s="20"/>
      <c r="L69" s="20"/>
      <c r="M69" s="20"/>
      <c r="N69" s="20"/>
      <c r="O69" s="20"/>
      <c r="P69" s="20"/>
      <c r="Q69" s="20"/>
      <c r="R69" s="20"/>
      <c r="S69" s="20"/>
      <c r="T69" s="20"/>
      <c r="U69" s="23"/>
      <c r="V69" s="20"/>
      <c r="W69" s="20"/>
      <c r="X69" s="20"/>
      <c r="Y69" s="20"/>
      <c r="Z69" s="20"/>
      <c r="AA69" s="9"/>
    </row>
    <row r="70" customFormat="false" ht="15" hidden="false" customHeight="false" outlineLevel="0" collapsed="false">
      <c r="A70" s="20"/>
      <c r="B70" s="20"/>
      <c r="C70" s="20"/>
      <c r="D70" s="20"/>
      <c r="E70" s="20"/>
      <c r="F70" s="20"/>
      <c r="G70" s="20"/>
      <c r="H70" s="20"/>
      <c r="I70" s="20"/>
      <c r="J70" s="20"/>
      <c r="K70" s="20"/>
      <c r="L70" s="20"/>
      <c r="M70" s="20"/>
      <c r="N70" s="20"/>
      <c r="O70" s="20"/>
      <c r="P70" s="20"/>
      <c r="Q70" s="20"/>
      <c r="R70" s="20"/>
      <c r="S70" s="20"/>
      <c r="T70" s="20"/>
      <c r="U70" s="23"/>
      <c r="V70" s="20"/>
      <c r="W70" s="20"/>
      <c r="X70" s="20"/>
      <c r="Y70" s="20"/>
      <c r="Z70" s="20"/>
      <c r="AA70" s="9"/>
    </row>
    <row r="71" customFormat="false" ht="15.75" hidden="false" customHeight="false" outlineLevel="0" collapsed="false">
      <c r="A71" s="91" t="s">
        <v>73</v>
      </c>
      <c r="B71" s="20"/>
      <c r="C71" s="20"/>
      <c r="D71" s="20"/>
      <c r="E71" s="20"/>
      <c r="F71" s="20"/>
      <c r="G71" s="21"/>
      <c r="H71" s="20"/>
      <c r="I71" s="20"/>
      <c r="J71" s="20"/>
      <c r="K71" s="92"/>
      <c r="L71" s="92"/>
      <c r="M71" s="92"/>
      <c r="N71" s="92"/>
      <c r="O71" s="92"/>
      <c r="P71" s="92"/>
      <c r="Q71" s="92"/>
      <c r="R71" s="92"/>
      <c r="S71" s="92"/>
      <c r="T71" s="92"/>
      <c r="U71" s="93"/>
      <c r="V71" s="85"/>
      <c r="W71" s="92"/>
      <c r="X71" s="92"/>
      <c r="Y71" s="92"/>
      <c r="Z71" s="92"/>
      <c r="AA71" s="9"/>
    </row>
    <row r="72" customFormat="false" ht="18" hidden="false" customHeight="false" outlineLevel="0" collapsed="false">
      <c r="A72" s="25"/>
      <c r="B72" s="26"/>
      <c r="C72" s="26"/>
      <c r="D72" s="26"/>
      <c r="E72" s="26"/>
      <c r="F72" s="26"/>
      <c r="G72" s="55" t="s">
        <v>74</v>
      </c>
      <c r="H72" s="94" t="n">
        <f aca="false">IOUT</f>
        <v>0.15</v>
      </c>
      <c r="I72" s="29" t="s">
        <v>13</v>
      </c>
      <c r="J72" s="20"/>
      <c r="K72" s="92"/>
      <c r="L72" s="92"/>
      <c r="M72" s="92"/>
      <c r="N72" s="92"/>
      <c r="O72" s="92"/>
      <c r="P72" s="92"/>
      <c r="Q72" s="92"/>
      <c r="R72" s="92"/>
      <c r="S72" s="92"/>
      <c r="T72" s="92"/>
      <c r="U72" s="93"/>
      <c r="V72" s="85"/>
      <c r="W72" s="92"/>
      <c r="X72" s="92"/>
      <c r="Y72" s="92"/>
      <c r="Z72" s="92"/>
      <c r="AA72" s="9"/>
    </row>
    <row r="73" customFormat="false" ht="18" hidden="false" customHeight="false" outlineLevel="0" collapsed="false">
      <c r="A73" s="30"/>
      <c r="B73" s="23"/>
      <c r="C73" s="23"/>
      <c r="D73" s="23"/>
      <c r="E73" s="23"/>
      <c r="F73" s="23"/>
      <c r="G73" s="60" t="s">
        <v>75</v>
      </c>
      <c r="H73" s="32" t="n">
        <v>420</v>
      </c>
      <c r="I73" s="33" t="s">
        <v>40</v>
      </c>
      <c r="J73" s="20"/>
      <c r="K73" s="92"/>
      <c r="L73" s="92"/>
      <c r="M73" s="92"/>
      <c r="N73" s="92"/>
      <c r="O73" s="92"/>
      <c r="P73" s="92"/>
      <c r="Q73" s="92"/>
      <c r="R73" s="92"/>
      <c r="S73" s="92"/>
      <c r="T73" s="92"/>
      <c r="U73" s="93"/>
      <c r="V73" s="85"/>
      <c r="W73" s="92"/>
      <c r="X73" s="92"/>
      <c r="Y73" s="92"/>
      <c r="Z73" s="92"/>
      <c r="AA73" s="9"/>
    </row>
    <row r="74" customFormat="false" ht="15.75" hidden="false" customHeight="false" outlineLevel="0" collapsed="false">
      <c r="A74" s="51"/>
      <c r="B74" s="42"/>
      <c r="C74" s="42"/>
      <c r="D74" s="42"/>
      <c r="E74" s="42"/>
      <c r="F74" s="42"/>
      <c r="G74" s="61" t="s">
        <v>76</v>
      </c>
      <c r="H74" s="62" t="n">
        <v>5</v>
      </c>
      <c r="I74" s="45" t="s">
        <v>77</v>
      </c>
      <c r="J74" s="20"/>
      <c r="K74" s="92"/>
      <c r="L74" s="92"/>
      <c r="M74" s="92"/>
      <c r="N74" s="92"/>
      <c r="O74" s="92"/>
      <c r="P74" s="92"/>
      <c r="Q74" s="92"/>
      <c r="R74" s="92"/>
      <c r="S74" s="92"/>
      <c r="T74" s="92"/>
      <c r="U74" s="93"/>
      <c r="V74" s="85"/>
      <c r="W74" s="92"/>
      <c r="X74" s="92"/>
      <c r="Y74" s="92"/>
      <c r="Z74" s="92"/>
      <c r="AA74" s="9"/>
    </row>
    <row r="75" customFormat="false" ht="15" hidden="false" customHeight="false" outlineLevel="0" collapsed="false">
      <c r="A75" s="20"/>
      <c r="B75" s="20"/>
      <c r="C75" s="20"/>
      <c r="D75" s="20"/>
      <c r="E75" s="20"/>
      <c r="F75" s="20"/>
      <c r="G75" s="20"/>
      <c r="H75" s="20"/>
      <c r="I75" s="20"/>
      <c r="J75" s="20"/>
      <c r="K75" s="92"/>
      <c r="L75" s="92"/>
      <c r="M75" s="92"/>
      <c r="N75" s="92"/>
      <c r="O75" s="92"/>
      <c r="P75" s="92"/>
      <c r="Q75" s="92"/>
      <c r="R75" s="92"/>
      <c r="S75" s="92"/>
      <c r="T75" s="92"/>
      <c r="U75" s="93"/>
      <c r="V75" s="85"/>
      <c r="W75" s="92"/>
      <c r="X75" s="92"/>
      <c r="Y75" s="92"/>
      <c r="Z75" s="92"/>
      <c r="AA75" s="9"/>
    </row>
    <row r="76" customFormat="false" ht="15.75" hidden="false" customHeight="false" outlineLevel="0" collapsed="false">
      <c r="A76" s="91" t="s">
        <v>78</v>
      </c>
      <c r="B76" s="20"/>
      <c r="C76" s="20"/>
      <c r="D76" s="20"/>
      <c r="E76" s="20"/>
      <c r="F76" s="20"/>
      <c r="G76" s="20"/>
      <c r="H76" s="20"/>
      <c r="I76" s="20"/>
      <c r="J76" s="20"/>
      <c r="K76" s="92"/>
      <c r="L76" s="92"/>
      <c r="M76" s="92"/>
      <c r="N76" s="92"/>
      <c r="O76" s="92"/>
      <c r="P76" s="92"/>
      <c r="Q76" s="92"/>
      <c r="R76" s="92"/>
      <c r="S76" s="92"/>
      <c r="T76" s="92"/>
      <c r="U76" s="93"/>
      <c r="V76" s="85"/>
      <c r="W76" s="92"/>
      <c r="X76" s="92"/>
      <c r="Y76" s="92"/>
      <c r="Z76" s="92"/>
      <c r="AA76" s="9"/>
    </row>
    <row r="77" customFormat="false" ht="15.75" hidden="false" customHeight="false" outlineLevel="0" collapsed="false">
      <c r="A77" s="95"/>
      <c r="B77" s="96"/>
      <c r="C77" s="96"/>
      <c r="D77" s="96"/>
      <c r="E77" s="96"/>
      <c r="F77" s="96"/>
      <c r="G77" s="97" t="s">
        <v>79</v>
      </c>
      <c r="H77" s="80" t="n">
        <v>25</v>
      </c>
      <c r="I77" s="98" t="s">
        <v>80</v>
      </c>
      <c r="J77" s="20"/>
      <c r="K77" s="92"/>
      <c r="L77" s="92"/>
      <c r="M77" s="92"/>
      <c r="N77" s="92"/>
      <c r="O77" s="92"/>
      <c r="P77" s="92"/>
      <c r="Q77" s="92"/>
      <c r="R77" s="92"/>
      <c r="S77" s="92"/>
      <c r="T77" s="92"/>
      <c r="U77" s="93"/>
      <c r="V77" s="85"/>
      <c r="W77" s="92"/>
      <c r="X77" s="92"/>
      <c r="Y77" s="92"/>
      <c r="Z77" s="92"/>
      <c r="AA77" s="9"/>
    </row>
    <row r="78" customFormat="false" ht="15" hidden="false" customHeight="false" outlineLevel="0" collapsed="false">
      <c r="A78" s="20"/>
      <c r="B78" s="20"/>
      <c r="C78" s="20"/>
      <c r="D78" s="20"/>
      <c r="E78" s="20"/>
      <c r="F78" s="20"/>
      <c r="G78" s="20"/>
      <c r="H78" s="20"/>
      <c r="I78" s="20"/>
      <c r="J78" s="20"/>
      <c r="K78" s="20"/>
      <c r="L78" s="20"/>
      <c r="M78" s="20"/>
      <c r="N78" s="20"/>
      <c r="O78" s="20"/>
      <c r="P78" s="20"/>
      <c r="Q78" s="20"/>
      <c r="R78" s="20"/>
      <c r="S78" s="20"/>
      <c r="T78" s="20"/>
      <c r="U78" s="23"/>
      <c r="V78" s="20"/>
      <c r="W78" s="20"/>
      <c r="X78" s="20"/>
      <c r="Y78" s="20"/>
      <c r="Z78" s="20"/>
      <c r="AA78" s="9"/>
    </row>
    <row r="79" customFormat="false" ht="15" hidden="false" customHeight="false" outlineLevel="0" collapsed="false">
      <c r="A79" s="20"/>
      <c r="B79" s="20"/>
      <c r="C79" s="20"/>
      <c r="D79" s="20"/>
      <c r="E79" s="20"/>
      <c r="F79" s="20"/>
      <c r="G79" s="20"/>
      <c r="H79" s="20"/>
      <c r="I79" s="20"/>
      <c r="J79" s="20"/>
      <c r="K79" s="20"/>
      <c r="L79" s="20"/>
      <c r="M79" s="20"/>
      <c r="N79" s="20"/>
      <c r="O79" s="20"/>
      <c r="P79" s="20"/>
      <c r="Q79" s="20"/>
      <c r="R79" s="20"/>
      <c r="S79" s="20"/>
      <c r="T79" s="20"/>
      <c r="U79" s="23"/>
      <c r="V79" s="20"/>
      <c r="W79" s="20"/>
      <c r="X79" s="20"/>
      <c r="Y79" s="20"/>
      <c r="Z79" s="20"/>
      <c r="AA79" s="9"/>
    </row>
    <row r="80" customFormat="false" ht="15" hidden="false" customHeight="false" outlineLevel="0" collapsed="false">
      <c r="A80" s="20"/>
      <c r="B80" s="20"/>
      <c r="C80" s="20"/>
      <c r="D80" s="20"/>
      <c r="E80" s="20"/>
      <c r="F80" s="20"/>
      <c r="G80" s="20"/>
      <c r="H80" s="20"/>
      <c r="I80" s="20"/>
      <c r="J80" s="92"/>
      <c r="K80" s="92"/>
      <c r="L80" s="92"/>
      <c r="M80" s="92"/>
      <c r="N80" s="92"/>
      <c r="O80" s="92"/>
      <c r="P80" s="92"/>
      <c r="Q80" s="92"/>
      <c r="R80" s="92"/>
      <c r="S80" s="92"/>
      <c r="T80" s="92"/>
      <c r="U80" s="93"/>
      <c r="V80" s="85"/>
      <c r="W80" s="92"/>
      <c r="X80" s="92"/>
      <c r="Y80" s="92"/>
      <c r="Z80" s="92"/>
      <c r="AA80" s="9"/>
    </row>
    <row r="81" customFormat="false" ht="15" hidden="false" customHeight="false" outlineLevel="0" collapsed="false">
      <c r="A81" s="20"/>
      <c r="B81" s="20"/>
      <c r="C81" s="20"/>
      <c r="D81" s="20"/>
      <c r="E81" s="20"/>
      <c r="F81" s="20"/>
      <c r="G81" s="20"/>
      <c r="H81" s="20"/>
      <c r="I81" s="20"/>
      <c r="J81" s="92"/>
      <c r="K81" s="92"/>
      <c r="L81" s="92"/>
      <c r="M81" s="92"/>
      <c r="N81" s="92"/>
      <c r="O81" s="92"/>
      <c r="P81" s="92"/>
      <c r="Q81" s="92"/>
      <c r="R81" s="92"/>
      <c r="S81" s="92"/>
      <c r="T81" s="92"/>
      <c r="U81" s="93"/>
      <c r="V81" s="85"/>
      <c r="W81" s="92"/>
      <c r="X81" s="92"/>
      <c r="Y81" s="92"/>
      <c r="Z81" s="92"/>
      <c r="AA81" s="9"/>
    </row>
    <row r="82" customFormat="false" ht="15" hidden="false" customHeight="false" outlineLevel="0" collapsed="false">
      <c r="A82" s="20"/>
      <c r="B82" s="20"/>
      <c r="C82" s="20"/>
      <c r="D82" s="20"/>
      <c r="E82" s="20"/>
      <c r="F82" s="20"/>
      <c r="G82" s="20"/>
      <c r="H82" s="20"/>
      <c r="I82" s="20"/>
      <c r="J82" s="92"/>
      <c r="K82" s="92"/>
      <c r="L82" s="92"/>
      <c r="M82" s="92"/>
      <c r="N82" s="92"/>
      <c r="O82" s="92"/>
      <c r="P82" s="92"/>
      <c r="Q82" s="92"/>
      <c r="R82" s="92"/>
      <c r="S82" s="92"/>
      <c r="T82" s="92"/>
      <c r="U82" s="93"/>
      <c r="V82" s="85"/>
      <c r="W82" s="92"/>
      <c r="X82" s="92"/>
      <c r="Y82" s="92"/>
      <c r="Z82" s="92"/>
      <c r="AA82" s="9"/>
    </row>
    <row r="83" customFormat="false" ht="15" hidden="false" customHeight="false" outlineLevel="0" collapsed="false">
      <c r="A83" s="20"/>
      <c r="B83" s="20"/>
      <c r="C83" s="20"/>
      <c r="D83" s="20"/>
      <c r="E83" s="20"/>
      <c r="F83" s="20"/>
      <c r="G83" s="20"/>
      <c r="H83" s="20"/>
      <c r="I83" s="20"/>
      <c r="J83" s="20"/>
      <c r="K83" s="20"/>
      <c r="L83" s="20"/>
      <c r="M83" s="20"/>
      <c r="N83" s="20"/>
      <c r="O83" s="20"/>
      <c r="P83" s="20"/>
      <c r="Q83" s="20"/>
      <c r="R83" s="20"/>
      <c r="S83" s="20"/>
      <c r="T83" s="20"/>
      <c r="U83" s="23"/>
      <c r="V83" s="20"/>
      <c r="W83" s="20"/>
      <c r="X83" s="20"/>
      <c r="Y83" s="20"/>
      <c r="Z83" s="20"/>
      <c r="AA83" s="9"/>
    </row>
    <row r="84" customFormat="false" ht="15" hidden="false" customHeight="false" outlineLevel="0" collapsed="false">
      <c r="A84" s="20"/>
      <c r="B84" s="20"/>
      <c r="C84" s="20"/>
      <c r="D84" s="20"/>
      <c r="E84" s="20"/>
      <c r="F84" s="20"/>
      <c r="G84" s="20"/>
      <c r="H84" s="20"/>
      <c r="I84" s="20"/>
      <c r="J84" s="20"/>
      <c r="K84" s="20"/>
      <c r="L84" s="20"/>
      <c r="M84" s="20"/>
      <c r="N84" s="20"/>
      <c r="O84" s="20"/>
      <c r="P84" s="20"/>
      <c r="Q84" s="20"/>
      <c r="R84" s="20"/>
      <c r="S84" s="20"/>
      <c r="T84" s="20"/>
      <c r="U84" s="23"/>
      <c r="V84" s="20"/>
      <c r="W84" s="20"/>
      <c r="X84" s="20"/>
      <c r="Y84" s="20"/>
      <c r="Z84" s="20"/>
      <c r="AA84" s="9"/>
    </row>
    <row r="85" customFormat="false" ht="15" hidden="false" customHeight="false" outlineLevel="0" collapsed="false">
      <c r="A85" s="20"/>
      <c r="B85" s="20"/>
      <c r="C85" s="20"/>
      <c r="D85" s="20"/>
      <c r="E85" s="20"/>
      <c r="F85" s="20"/>
      <c r="G85" s="20"/>
      <c r="H85" s="20"/>
      <c r="I85" s="20"/>
      <c r="J85" s="20"/>
      <c r="K85" s="20"/>
      <c r="L85" s="20"/>
      <c r="M85" s="20"/>
      <c r="N85" s="20"/>
      <c r="O85" s="20"/>
      <c r="P85" s="20"/>
      <c r="Q85" s="20"/>
      <c r="R85" s="20"/>
      <c r="S85" s="20"/>
      <c r="T85" s="20"/>
      <c r="U85" s="23"/>
      <c r="V85" s="20"/>
      <c r="W85" s="20"/>
      <c r="X85" s="20"/>
      <c r="Y85" s="20"/>
      <c r="Z85" s="20"/>
      <c r="AA85" s="9"/>
    </row>
    <row r="86" customFormat="false" ht="15" hidden="false" customHeight="false" outlineLevel="0" collapsed="false">
      <c r="A86" s="20"/>
      <c r="B86" s="20"/>
      <c r="C86" s="20"/>
      <c r="D86" s="20"/>
      <c r="E86" s="20"/>
      <c r="F86" s="20"/>
      <c r="G86" s="21"/>
      <c r="H86" s="20"/>
      <c r="I86" s="20"/>
      <c r="J86" s="20"/>
      <c r="K86" s="20"/>
      <c r="L86" s="20"/>
      <c r="M86" s="20"/>
      <c r="N86" s="20"/>
      <c r="O86" s="20"/>
      <c r="P86" s="20"/>
      <c r="Q86" s="20"/>
      <c r="R86" s="20"/>
      <c r="S86" s="20"/>
      <c r="T86" s="20"/>
      <c r="U86" s="23"/>
      <c r="V86" s="20"/>
      <c r="W86" s="20"/>
      <c r="X86" s="20"/>
      <c r="Y86" s="20"/>
      <c r="Z86" s="20"/>
      <c r="AA86" s="9"/>
    </row>
    <row r="87" customFormat="false" ht="15" hidden="false" customHeight="false" outlineLevel="0" collapsed="false">
      <c r="A87" s="20"/>
      <c r="B87" s="20"/>
      <c r="C87" s="20"/>
      <c r="D87" s="20"/>
      <c r="E87" s="20"/>
      <c r="F87" s="20"/>
      <c r="G87" s="21"/>
      <c r="H87" s="20"/>
      <c r="I87" s="20"/>
      <c r="J87" s="20"/>
      <c r="K87" s="20"/>
      <c r="L87" s="20"/>
      <c r="M87" s="20"/>
      <c r="N87" s="20"/>
      <c r="O87" s="20"/>
      <c r="P87" s="20"/>
      <c r="Q87" s="20"/>
      <c r="R87" s="20"/>
      <c r="S87" s="20"/>
      <c r="T87" s="20"/>
      <c r="U87" s="23"/>
      <c r="V87" s="20"/>
      <c r="W87" s="20"/>
      <c r="X87" s="20"/>
      <c r="Y87" s="20"/>
      <c r="Z87" s="20"/>
      <c r="AA87" s="9"/>
    </row>
    <row r="88" customFormat="false" ht="15" hidden="false" customHeight="false" outlineLevel="0" collapsed="false">
      <c r="A88" s="20"/>
      <c r="B88" s="20"/>
      <c r="C88" s="20"/>
      <c r="D88" s="20"/>
      <c r="E88" s="20"/>
      <c r="F88" s="20"/>
      <c r="G88" s="21"/>
      <c r="H88" s="20"/>
      <c r="I88" s="20"/>
      <c r="J88" s="20"/>
      <c r="K88" s="20"/>
      <c r="L88" s="20"/>
      <c r="M88" s="20"/>
      <c r="N88" s="20"/>
      <c r="O88" s="20"/>
      <c r="P88" s="20"/>
      <c r="Q88" s="20"/>
      <c r="R88" s="20"/>
      <c r="S88" s="20"/>
      <c r="T88" s="20"/>
      <c r="U88" s="23"/>
      <c r="V88" s="20"/>
      <c r="W88" s="20"/>
      <c r="X88" s="20"/>
      <c r="Y88" s="20"/>
      <c r="Z88" s="20"/>
      <c r="AA88" s="9"/>
    </row>
    <row r="89" customFormat="false" ht="15" hidden="false" customHeight="false" outlineLevel="0" collapsed="false">
      <c r="A89" s="20"/>
      <c r="B89" s="20"/>
      <c r="C89" s="20"/>
      <c r="D89" s="20"/>
      <c r="E89" s="20"/>
      <c r="F89" s="20"/>
      <c r="G89" s="21"/>
      <c r="H89" s="20"/>
      <c r="I89" s="20"/>
      <c r="J89" s="20"/>
      <c r="K89" s="20"/>
      <c r="L89" s="20"/>
      <c r="M89" s="20"/>
      <c r="N89" s="20"/>
      <c r="O89" s="20"/>
      <c r="P89" s="20"/>
      <c r="Q89" s="20"/>
      <c r="R89" s="20"/>
      <c r="S89" s="20"/>
      <c r="T89" s="20"/>
      <c r="U89" s="23"/>
      <c r="V89" s="20"/>
      <c r="W89" s="20"/>
      <c r="X89" s="20"/>
      <c r="Y89" s="20"/>
      <c r="Z89" s="20"/>
      <c r="AA89" s="9"/>
    </row>
    <row r="90" customFormat="false" ht="15" hidden="false" customHeight="false" outlineLevel="0" collapsed="false">
      <c r="A90" s="20"/>
      <c r="B90" s="20"/>
      <c r="C90" s="20"/>
      <c r="D90" s="20"/>
      <c r="E90" s="20"/>
      <c r="F90" s="20"/>
      <c r="G90" s="21"/>
      <c r="H90" s="20"/>
      <c r="I90" s="20"/>
      <c r="J90" s="20"/>
      <c r="K90" s="20"/>
      <c r="L90" s="20"/>
      <c r="M90" s="20"/>
      <c r="N90" s="20"/>
      <c r="O90" s="20"/>
      <c r="P90" s="20"/>
      <c r="Q90" s="20"/>
      <c r="R90" s="20"/>
      <c r="S90" s="20"/>
      <c r="T90" s="20"/>
      <c r="U90" s="23"/>
      <c r="V90" s="20"/>
      <c r="W90" s="20"/>
      <c r="X90" s="20"/>
      <c r="Y90" s="20"/>
      <c r="Z90" s="20"/>
      <c r="AA90" s="9"/>
    </row>
    <row r="91" customFormat="false" ht="15" hidden="false" customHeight="false" outlineLevel="0" collapsed="false">
      <c r="A91" s="20"/>
      <c r="B91" s="20"/>
      <c r="C91" s="20"/>
      <c r="D91" s="20"/>
      <c r="E91" s="20"/>
      <c r="F91" s="20"/>
      <c r="G91" s="21"/>
      <c r="H91" s="20"/>
      <c r="I91" s="20"/>
      <c r="J91" s="20"/>
      <c r="K91" s="20"/>
      <c r="L91" s="20"/>
      <c r="M91" s="20"/>
      <c r="N91" s="20"/>
      <c r="O91" s="20"/>
      <c r="P91" s="20"/>
      <c r="Q91" s="20"/>
      <c r="R91" s="20"/>
      <c r="S91" s="20"/>
      <c r="T91" s="20"/>
      <c r="U91" s="23"/>
      <c r="V91" s="20"/>
      <c r="W91" s="20"/>
      <c r="X91" s="20"/>
      <c r="Y91" s="20"/>
      <c r="Z91" s="20"/>
      <c r="AA91" s="9"/>
    </row>
    <row r="92" customFormat="false" ht="15" hidden="false" customHeight="false" outlineLevel="0" collapsed="false">
      <c r="A92" s="20"/>
      <c r="B92" s="20"/>
      <c r="C92" s="20"/>
      <c r="D92" s="20"/>
      <c r="E92" s="20"/>
      <c r="F92" s="20"/>
      <c r="G92" s="21"/>
      <c r="H92" s="20"/>
      <c r="I92" s="20"/>
      <c r="J92" s="20"/>
      <c r="K92" s="20"/>
      <c r="L92" s="20"/>
      <c r="M92" s="20"/>
      <c r="N92" s="20"/>
      <c r="O92" s="20"/>
      <c r="P92" s="20"/>
      <c r="Q92" s="20"/>
      <c r="R92" s="20"/>
      <c r="S92" s="20"/>
      <c r="T92" s="20"/>
      <c r="U92" s="23"/>
      <c r="V92" s="20"/>
      <c r="W92" s="20"/>
      <c r="X92" s="20"/>
      <c r="Y92" s="20"/>
      <c r="Z92" s="20"/>
      <c r="AA92" s="9"/>
    </row>
    <row r="93" customFormat="false" ht="15" hidden="false" customHeight="false" outlineLevel="0" collapsed="false">
      <c r="A93" s="20"/>
      <c r="B93" s="20"/>
      <c r="C93" s="20"/>
      <c r="D93" s="20"/>
      <c r="E93" s="20"/>
      <c r="F93" s="20"/>
      <c r="G93" s="21"/>
      <c r="H93" s="20"/>
      <c r="I93" s="20"/>
      <c r="J93" s="20"/>
      <c r="K93" s="20"/>
      <c r="L93" s="20"/>
      <c r="M93" s="20"/>
      <c r="N93" s="20"/>
      <c r="O93" s="20"/>
      <c r="P93" s="20"/>
      <c r="Q93" s="20"/>
      <c r="R93" s="20"/>
      <c r="S93" s="20"/>
      <c r="T93" s="20"/>
      <c r="U93" s="23"/>
      <c r="V93" s="20"/>
      <c r="W93" s="20"/>
      <c r="X93" s="20"/>
      <c r="Y93" s="20"/>
      <c r="Z93" s="20"/>
      <c r="AA93" s="9"/>
    </row>
    <row r="94" customFormat="false" ht="15" hidden="false" customHeight="false" outlineLevel="0" collapsed="false">
      <c r="A94" s="20"/>
      <c r="B94" s="20"/>
      <c r="C94" s="20"/>
      <c r="D94" s="20"/>
      <c r="E94" s="20"/>
      <c r="F94" s="20"/>
      <c r="G94" s="21"/>
      <c r="H94" s="20"/>
      <c r="I94" s="20"/>
      <c r="J94" s="20"/>
      <c r="K94" s="20"/>
      <c r="L94" s="20"/>
      <c r="M94" s="20"/>
      <c r="N94" s="20"/>
      <c r="O94" s="20"/>
      <c r="P94" s="20"/>
      <c r="Q94" s="20"/>
      <c r="R94" s="20"/>
      <c r="S94" s="20"/>
      <c r="T94" s="20"/>
      <c r="U94" s="23"/>
      <c r="V94" s="20"/>
      <c r="W94" s="20"/>
      <c r="X94" s="20"/>
      <c r="Y94" s="20"/>
      <c r="Z94" s="20"/>
      <c r="AA94" s="9"/>
    </row>
    <row r="95" customFormat="false" ht="15" hidden="false" customHeight="false" outlineLevel="0" collapsed="false">
      <c r="A95" s="99"/>
      <c r="B95" s="99"/>
      <c r="C95" s="99"/>
      <c r="D95" s="99"/>
      <c r="E95" s="99"/>
      <c r="F95" s="99"/>
      <c r="G95" s="100"/>
      <c r="H95" s="99"/>
      <c r="I95" s="99"/>
      <c r="J95" s="99"/>
      <c r="K95" s="99"/>
      <c r="L95" s="99"/>
      <c r="M95" s="99"/>
      <c r="N95" s="99"/>
      <c r="O95" s="99"/>
      <c r="P95" s="99"/>
      <c r="Q95" s="99"/>
      <c r="R95" s="99"/>
      <c r="S95" s="99"/>
      <c r="T95" s="99"/>
      <c r="U95" s="10"/>
      <c r="V95" s="99"/>
      <c r="W95" s="99"/>
      <c r="X95" s="99"/>
      <c r="Y95" s="99"/>
      <c r="Z95" s="99"/>
      <c r="AA95" s="9"/>
    </row>
    <row r="96" customFormat="false" ht="15" hidden="false" customHeight="false" outlineLevel="0" collapsed="false">
      <c r="G96" s="1"/>
      <c r="U96" s="1"/>
      <c r="AA96" s="1"/>
      <c r="AL96" s="0"/>
      <c r="AM96" s="0"/>
      <c r="AN96" s="0"/>
      <c r="AO96" s="0"/>
      <c r="AP96" s="0"/>
      <c r="AQ96" s="0"/>
      <c r="AR96" s="0"/>
      <c r="AS96" s="0"/>
      <c r="AT96" s="0"/>
      <c r="AU96" s="0"/>
      <c r="AV96" s="0"/>
      <c r="AW96" s="0"/>
      <c r="AX96" s="0"/>
      <c r="AY96" s="0"/>
      <c r="AZ96" s="0"/>
      <c r="BA96" s="0"/>
      <c r="BB96" s="0"/>
      <c r="BC96" s="0"/>
      <c r="BD96" s="0"/>
      <c r="BE96" s="0"/>
      <c r="BF96" s="0"/>
      <c r="BG96" s="0"/>
      <c r="BH96" s="0"/>
      <c r="BI96" s="0"/>
      <c r="BJ96" s="0"/>
      <c r="BK96" s="0"/>
      <c r="BL96" s="0"/>
      <c r="BM96" s="0"/>
      <c r="BN96" s="0"/>
      <c r="BO96" s="0"/>
      <c r="BP96" s="0"/>
      <c r="BQ96" s="0"/>
      <c r="BR96" s="0"/>
      <c r="BS96" s="0"/>
      <c r="BT96" s="0"/>
      <c r="BU96" s="0"/>
      <c r="BV96" s="0"/>
      <c r="BW96" s="0"/>
      <c r="BX96" s="0"/>
      <c r="BY96" s="0"/>
      <c r="BZ96" s="0"/>
      <c r="CA96" s="0"/>
      <c r="CB96" s="0"/>
      <c r="CC96" s="0"/>
      <c r="CD96" s="0"/>
      <c r="CE96" s="0"/>
      <c r="CF96" s="0"/>
      <c r="CG96" s="0"/>
      <c r="CH96" s="0"/>
      <c r="CI96" s="0"/>
      <c r="CJ96" s="0"/>
      <c r="CK96" s="0"/>
      <c r="CL96" s="0"/>
      <c r="CM96" s="0"/>
      <c r="CN96" s="0"/>
      <c r="CO96" s="0"/>
      <c r="CP96" s="0"/>
      <c r="CQ96" s="0"/>
      <c r="CR96" s="0"/>
      <c r="CS96" s="0"/>
      <c r="CT96" s="0"/>
      <c r="CU96" s="0"/>
      <c r="CV96" s="0"/>
      <c r="CW96" s="0"/>
      <c r="CX96" s="0"/>
      <c r="CY96" s="0"/>
      <c r="CZ96" s="0"/>
      <c r="DA96" s="0"/>
      <c r="DB96" s="0"/>
      <c r="DC96" s="0"/>
      <c r="DD96" s="0"/>
      <c r="DE96" s="0"/>
      <c r="DF96" s="0"/>
      <c r="DG96" s="0"/>
      <c r="DH96" s="0"/>
      <c r="DI96" s="0"/>
      <c r="DJ96" s="0"/>
      <c r="DK96" s="0"/>
      <c r="DL96" s="0"/>
      <c r="DM96" s="0"/>
      <c r="DN96" s="0"/>
      <c r="DO96" s="0"/>
      <c r="DP96" s="0"/>
      <c r="DQ96" s="0"/>
      <c r="DR96" s="0"/>
      <c r="DS96" s="0"/>
      <c r="DT96" s="0"/>
      <c r="DU96" s="0"/>
      <c r="DV96" s="0"/>
      <c r="DW96" s="0"/>
      <c r="DX96" s="0"/>
      <c r="DY96" s="0"/>
      <c r="DZ96" s="0"/>
      <c r="EA96" s="0"/>
      <c r="EB96" s="0"/>
      <c r="EC96" s="0"/>
      <c r="ED96" s="0"/>
      <c r="EE96" s="0"/>
      <c r="EF96" s="0"/>
      <c r="EG96" s="0"/>
      <c r="EH96" s="0"/>
      <c r="EI96" s="0"/>
      <c r="EJ96" s="0"/>
      <c r="EK96" s="0"/>
      <c r="EL96" s="0"/>
      <c r="EM96" s="0"/>
      <c r="EN96" s="0"/>
      <c r="EO96" s="0"/>
      <c r="EP96" s="0"/>
      <c r="EQ96" s="0"/>
      <c r="ER96" s="0"/>
      <c r="ES96" s="0"/>
      <c r="ET96" s="0"/>
      <c r="EU96" s="0"/>
      <c r="EV96" s="0"/>
      <c r="EW96" s="0"/>
      <c r="EX96" s="0"/>
      <c r="EY96" s="0"/>
      <c r="EZ96" s="0"/>
      <c r="FA96" s="0"/>
      <c r="FB96" s="0"/>
      <c r="FC96" s="0"/>
      <c r="FD96" s="0"/>
      <c r="FE96" s="0"/>
      <c r="FF96" s="0"/>
      <c r="FG96" s="0"/>
      <c r="FH96" s="0"/>
      <c r="FI96" s="0"/>
      <c r="FJ96" s="0"/>
      <c r="FK96" s="0"/>
      <c r="FL96" s="0"/>
      <c r="FM96" s="0"/>
      <c r="FN96" s="0"/>
      <c r="FO96" s="0"/>
      <c r="FP96" s="0"/>
      <c r="FQ96" s="0"/>
      <c r="FR96" s="0"/>
      <c r="FS96" s="0"/>
      <c r="FT96" s="0"/>
      <c r="FU96" s="0"/>
      <c r="FV96" s="0"/>
      <c r="FW96" s="0"/>
      <c r="FX96" s="0"/>
      <c r="FY96" s="0"/>
      <c r="FZ96" s="0"/>
      <c r="GA96" s="0"/>
      <c r="GB96" s="0"/>
      <c r="GC96" s="0"/>
      <c r="GD96" s="0"/>
      <c r="GE96" s="0"/>
      <c r="GF96" s="0"/>
      <c r="GG96" s="0"/>
      <c r="GH96" s="0"/>
      <c r="GI96" s="0"/>
      <c r="GJ96" s="0"/>
      <c r="GK96" s="0"/>
      <c r="GL96" s="0"/>
      <c r="GM96" s="0"/>
      <c r="GN96" s="0"/>
      <c r="GO96" s="0"/>
      <c r="GP96" s="0"/>
      <c r="GQ96" s="0"/>
      <c r="GR96" s="0"/>
      <c r="GS96" s="0"/>
      <c r="GT96" s="0"/>
      <c r="GU96" s="0"/>
      <c r="GV96" s="0"/>
      <c r="GW96" s="0"/>
      <c r="GX96" s="0"/>
      <c r="GY96" s="0"/>
      <c r="GZ96" s="0"/>
      <c r="HA96" s="0"/>
      <c r="HB96" s="0"/>
      <c r="HC96" s="0"/>
      <c r="HD96" s="0"/>
      <c r="HE96" s="0"/>
      <c r="HF96" s="0"/>
      <c r="HG96" s="0"/>
      <c r="HH96" s="0"/>
      <c r="HI96" s="0"/>
      <c r="HJ96" s="0"/>
      <c r="HK96" s="0"/>
      <c r="HL96" s="0"/>
      <c r="HM96" s="0"/>
      <c r="HN96" s="0"/>
      <c r="HO96" s="0"/>
      <c r="HP96" s="0"/>
      <c r="HQ96" s="0"/>
      <c r="HR96" s="0"/>
      <c r="HS96" s="0"/>
      <c r="HT96" s="0"/>
      <c r="HU96" s="0"/>
      <c r="HV96" s="0"/>
      <c r="HW96" s="0"/>
      <c r="HX96" s="0"/>
      <c r="HY96" s="0"/>
      <c r="HZ96" s="0"/>
      <c r="IA96" s="0"/>
      <c r="IB96" s="0"/>
      <c r="IC96" s="0"/>
      <c r="ID96" s="0"/>
      <c r="IE96" s="0"/>
      <c r="IF96" s="0"/>
      <c r="IG96" s="0"/>
      <c r="IH96" s="0"/>
      <c r="II96" s="0"/>
      <c r="IJ96" s="0"/>
      <c r="IK96" s="0"/>
      <c r="IL96" s="0"/>
      <c r="IM96" s="0"/>
      <c r="IN96" s="0"/>
      <c r="IO96" s="0"/>
      <c r="IP96" s="0"/>
      <c r="IQ96" s="0"/>
      <c r="IR96" s="0"/>
      <c r="IS96" s="0"/>
      <c r="IT96" s="0"/>
      <c r="IU96" s="0"/>
      <c r="IV96" s="0"/>
      <c r="IW96" s="0"/>
      <c r="IX96" s="0"/>
      <c r="IY96" s="0"/>
      <c r="IZ96" s="0"/>
      <c r="JA96" s="0"/>
      <c r="JB96" s="0"/>
      <c r="JC96" s="0"/>
      <c r="JD96" s="0"/>
      <c r="JE96" s="0"/>
      <c r="JF96" s="0"/>
      <c r="JG96" s="0"/>
      <c r="JH96" s="0"/>
      <c r="JI96" s="0"/>
      <c r="JJ96" s="0"/>
      <c r="JK96" s="0"/>
      <c r="JL96" s="0"/>
      <c r="JM96" s="0"/>
      <c r="JN96" s="0"/>
      <c r="JO96" s="0"/>
      <c r="JP96" s="0"/>
      <c r="JQ96" s="0"/>
      <c r="JR96" s="0"/>
      <c r="JS96" s="0"/>
      <c r="JT96" s="0"/>
      <c r="JU96" s="0"/>
      <c r="JV96" s="0"/>
      <c r="JW96" s="0"/>
      <c r="JX96" s="0"/>
      <c r="JY96" s="0"/>
      <c r="JZ96" s="0"/>
      <c r="KA96" s="0"/>
      <c r="KB96" s="0"/>
      <c r="KC96" s="0"/>
      <c r="KD96" s="0"/>
      <c r="KE96" s="0"/>
      <c r="KF96" s="0"/>
      <c r="KG96" s="0"/>
      <c r="KH96" s="0"/>
      <c r="KI96" s="0"/>
      <c r="KJ96" s="0"/>
      <c r="KK96" s="0"/>
      <c r="KL96" s="0"/>
      <c r="KM96" s="0"/>
      <c r="KN96" s="0"/>
      <c r="KO96" s="0"/>
      <c r="KP96" s="0"/>
      <c r="KQ96" s="0"/>
      <c r="KR96" s="0"/>
      <c r="KS96" s="0"/>
      <c r="KT96" s="0"/>
      <c r="KU96" s="0"/>
      <c r="KV96" s="0"/>
      <c r="KW96" s="0"/>
      <c r="KX96" s="0"/>
      <c r="KY96" s="0"/>
      <c r="KZ96" s="0"/>
      <c r="LA96" s="0"/>
      <c r="LB96" s="0"/>
      <c r="LC96" s="0"/>
      <c r="LD96" s="0"/>
      <c r="LE96" s="0"/>
      <c r="LF96" s="0"/>
      <c r="LG96" s="0"/>
      <c r="LH96" s="0"/>
      <c r="LI96" s="0"/>
      <c r="LJ96" s="0"/>
      <c r="LK96" s="0"/>
      <c r="LL96" s="0"/>
      <c r="LM96" s="0"/>
      <c r="LN96" s="0"/>
      <c r="LO96" s="0"/>
      <c r="LP96" s="0"/>
      <c r="LQ96" s="0"/>
      <c r="LR96" s="0"/>
      <c r="LS96" s="0"/>
      <c r="LT96" s="0"/>
      <c r="LU96" s="0"/>
      <c r="LV96" s="0"/>
      <c r="LW96" s="0"/>
      <c r="LX96" s="0"/>
      <c r="LY96" s="0"/>
      <c r="LZ96" s="0"/>
      <c r="MA96" s="0"/>
      <c r="MB96" s="0"/>
      <c r="MC96" s="0"/>
      <c r="MD96" s="0"/>
      <c r="ME96" s="0"/>
      <c r="MF96" s="0"/>
      <c r="MG96" s="0"/>
      <c r="MH96" s="0"/>
      <c r="MI96" s="0"/>
      <c r="MJ96" s="0"/>
      <c r="MK96" s="0"/>
      <c r="ML96" s="0"/>
      <c r="MM96" s="0"/>
      <c r="MN96" s="0"/>
      <c r="MO96" s="0"/>
      <c r="MP96" s="0"/>
      <c r="MQ96" s="0"/>
      <c r="MR96" s="0"/>
      <c r="MS96" s="0"/>
      <c r="MT96" s="0"/>
      <c r="MU96" s="0"/>
      <c r="MV96" s="0"/>
      <c r="MW96" s="0"/>
      <c r="MX96" s="0"/>
      <c r="MY96" s="0"/>
      <c r="MZ96" s="0"/>
      <c r="NA96" s="0"/>
      <c r="NB96" s="0"/>
      <c r="NC96" s="0"/>
      <c r="ND96" s="0"/>
      <c r="NE96" s="0"/>
      <c r="NF96" s="0"/>
      <c r="NG96" s="0"/>
      <c r="NH96" s="0"/>
      <c r="NI96" s="0"/>
      <c r="NJ96" s="0"/>
      <c r="NK96" s="0"/>
      <c r="NL96" s="0"/>
      <c r="NM96" s="0"/>
      <c r="NN96" s="0"/>
      <c r="NO96" s="0"/>
      <c r="NP96" s="0"/>
      <c r="NQ96" s="0"/>
      <c r="NR96" s="0"/>
      <c r="NS96" s="0"/>
      <c r="NT96" s="0"/>
      <c r="NU96" s="0"/>
      <c r="NV96" s="0"/>
      <c r="NW96" s="0"/>
      <c r="NX96" s="0"/>
      <c r="NY96" s="0"/>
      <c r="NZ96" s="0"/>
      <c r="OA96" s="0"/>
      <c r="OB96" s="0"/>
      <c r="OC96" s="0"/>
      <c r="OD96" s="0"/>
      <c r="OE96" s="0"/>
      <c r="OF96" s="0"/>
      <c r="OG96" s="0"/>
      <c r="OH96" s="0"/>
      <c r="OI96" s="0"/>
      <c r="OJ96" s="0"/>
      <c r="OK96" s="0"/>
      <c r="OL96" s="0"/>
      <c r="OM96" s="0"/>
      <c r="ON96" s="0"/>
      <c r="OO96" s="0"/>
      <c r="OP96" s="0"/>
      <c r="OQ96" s="0"/>
      <c r="OR96" s="0"/>
      <c r="OS96" s="0"/>
      <c r="OT96" s="0"/>
      <c r="OU96" s="0"/>
      <c r="OV96" s="0"/>
      <c r="OW96" s="0"/>
      <c r="OX96" s="0"/>
      <c r="OY96" s="0"/>
      <c r="OZ96" s="0"/>
      <c r="PA96" s="0"/>
      <c r="PB96" s="0"/>
      <c r="PC96" s="0"/>
      <c r="PD96" s="0"/>
      <c r="PE96" s="0"/>
      <c r="PF96" s="0"/>
      <c r="PG96" s="0"/>
      <c r="PH96" s="0"/>
      <c r="PI96" s="0"/>
      <c r="PJ96" s="0"/>
      <c r="PK96" s="0"/>
      <c r="PL96" s="0"/>
      <c r="PM96" s="0"/>
      <c r="PN96" s="0"/>
      <c r="PO96" s="0"/>
      <c r="PP96" s="0"/>
      <c r="PQ96" s="0"/>
      <c r="PR96" s="0"/>
      <c r="PS96" s="0"/>
      <c r="PT96" s="0"/>
      <c r="PU96" s="0"/>
      <c r="PV96" s="0"/>
      <c r="PW96" s="0"/>
      <c r="PX96" s="0"/>
      <c r="PY96" s="0"/>
      <c r="PZ96" s="0"/>
      <c r="QA96" s="0"/>
      <c r="QB96" s="0"/>
      <c r="QC96" s="0"/>
      <c r="QD96" s="0"/>
      <c r="QE96" s="0"/>
      <c r="QF96" s="0"/>
      <c r="QG96" s="0"/>
      <c r="QH96" s="0"/>
      <c r="QI96" s="0"/>
      <c r="QJ96" s="0"/>
      <c r="QK96" s="0"/>
      <c r="QL96" s="0"/>
      <c r="QM96" s="0"/>
      <c r="QN96" s="0"/>
      <c r="QO96" s="0"/>
      <c r="QP96" s="0"/>
      <c r="QQ96" s="0"/>
      <c r="QR96" s="0"/>
      <c r="QS96" s="0"/>
      <c r="QT96" s="0"/>
      <c r="QU96" s="0"/>
      <c r="QV96" s="0"/>
      <c r="QW96" s="0"/>
      <c r="QX96" s="0"/>
      <c r="QY96" s="0"/>
      <c r="QZ96" s="0"/>
      <c r="RA96" s="0"/>
      <c r="RB96" s="0"/>
      <c r="RC96" s="0"/>
      <c r="RD96" s="0"/>
      <c r="RE96" s="0"/>
      <c r="RF96" s="0"/>
      <c r="RG96" s="0"/>
      <c r="RH96" s="0"/>
      <c r="RI96" s="0"/>
      <c r="RJ96" s="0"/>
      <c r="RK96" s="0"/>
      <c r="RL96" s="0"/>
      <c r="RM96" s="0"/>
      <c r="RN96" s="0"/>
      <c r="RO96" s="0"/>
      <c r="RP96" s="0"/>
      <c r="RQ96" s="0"/>
      <c r="RR96" s="0"/>
      <c r="RS96" s="0"/>
      <c r="RT96" s="0"/>
      <c r="RU96" s="0"/>
      <c r="RV96" s="0"/>
      <c r="RW96" s="0"/>
      <c r="RX96" s="0"/>
      <c r="RY96" s="0"/>
      <c r="RZ96" s="0"/>
      <c r="SA96" s="0"/>
      <c r="SB96" s="0"/>
      <c r="SC96" s="0"/>
      <c r="SD96" s="0"/>
      <c r="SE96" s="0"/>
      <c r="SF96" s="0"/>
      <c r="SG96" s="0"/>
      <c r="SH96" s="0"/>
      <c r="SI96" s="0"/>
      <c r="SJ96" s="0"/>
      <c r="SK96" s="0"/>
      <c r="SL96" s="0"/>
      <c r="SM96" s="0"/>
      <c r="SN96" s="0"/>
      <c r="SO96" s="0"/>
      <c r="SP96" s="0"/>
      <c r="SQ96" s="0"/>
      <c r="SR96" s="0"/>
      <c r="SS96" s="0"/>
      <c r="ST96" s="0"/>
      <c r="SU96" s="0"/>
      <c r="SV96" s="0"/>
      <c r="SW96" s="0"/>
      <c r="SX96" s="0"/>
      <c r="SY96" s="0"/>
      <c r="SZ96" s="0"/>
      <c r="TA96" s="0"/>
      <c r="TB96" s="0"/>
      <c r="TC96" s="0"/>
      <c r="TD96" s="0"/>
      <c r="TE96" s="0"/>
      <c r="TF96" s="0"/>
      <c r="TG96" s="0"/>
      <c r="TH96" s="0"/>
      <c r="TI96" s="0"/>
      <c r="TJ96" s="0"/>
      <c r="TK96" s="0"/>
      <c r="TL96" s="0"/>
      <c r="TM96" s="0"/>
      <c r="TN96" s="0"/>
      <c r="TO96" s="0"/>
      <c r="TP96" s="0"/>
      <c r="TQ96" s="0"/>
      <c r="TR96" s="0"/>
      <c r="TS96" s="0"/>
      <c r="TT96" s="0"/>
      <c r="TU96" s="0"/>
      <c r="TV96" s="0"/>
      <c r="TW96" s="0"/>
      <c r="TX96" s="0"/>
      <c r="TY96" s="0"/>
      <c r="TZ96" s="0"/>
      <c r="UA96" s="0"/>
      <c r="UB96" s="0"/>
      <c r="UC96" s="0"/>
      <c r="UD96" s="0"/>
      <c r="UE96" s="0"/>
      <c r="UF96" s="0"/>
      <c r="UG96" s="0"/>
      <c r="UH96" s="0"/>
      <c r="UI96" s="0"/>
      <c r="UJ96" s="0"/>
      <c r="UK96" s="0"/>
      <c r="UL96" s="0"/>
      <c r="UM96" s="0"/>
      <c r="UN96" s="0"/>
      <c r="UO96" s="0"/>
      <c r="UP96" s="0"/>
      <c r="UQ96" s="0"/>
      <c r="UR96" s="0"/>
      <c r="US96" s="0"/>
      <c r="UT96" s="0"/>
      <c r="UU96" s="0"/>
      <c r="UV96" s="0"/>
      <c r="UW96" s="0"/>
      <c r="UX96" s="0"/>
      <c r="UY96" s="0"/>
      <c r="UZ96" s="0"/>
      <c r="VA96" s="0"/>
      <c r="VB96" s="0"/>
      <c r="VC96" s="0"/>
      <c r="VD96" s="0"/>
      <c r="VE96" s="0"/>
      <c r="VF96" s="0"/>
      <c r="VG96" s="0"/>
      <c r="VH96" s="0"/>
      <c r="VI96" s="0"/>
      <c r="VJ96" s="0"/>
      <c r="VK96" s="0"/>
      <c r="VL96" s="0"/>
      <c r="VM96" s="0"/>
      <c r="VN96" s="0"/>
      <c r="VO96" s="0"/>
      <c r="VP96" s="0"/>
      <c r="VQ96" s="0"/>
      <c r="VR96" s="0"/>
      <c r="VS96" s="0"/>
      <c r="VT96" s="0"/>
      <c r="VU96" s="0"/>
      <c r="VV96" s="0"/>
      <c r="VW96" s="0"/>
      <c r="VX96" s="0"/>
      <c r="VY96" s="0"/>
      <c r="VZ96" s="0"/>
      <c r="WA96" s="0"/>
      <c r="WB96" s="0"/>
      <c r="WC96" s="0"/>
      <c r="WD96" s="0"/>
      <c r="WE96" s="0"/>
      <c r="WF96" s="0"/>
      <c r="WG96" s="0"/>
      <c r="WH96" s="0"/>
      <c r="WI96" s="0"/>
      <c r="WJ96" s="0"/>
      <c r="WK96" s="0"/>
      <c r="WL96" s="0"/>
      <c r="WM96" s="0"/>
      <c r="WN96" s="0"/>
      <c r="WO96" s="0"/>
      <c r="WP96" s="0"/>
      <c r="WQ96" s="0"/>
      <c r="WR96" s="0"/>
      <c r="WS96" s="0"/>
      <c r="WT96" s="0"/>
      <c r="WU96" s="0"/>
      <c r="WV96" s="0"/>
      <c r="WW96" s="0"/>
      <c r="WX96" s="0"/>
      <c r="WY96" s="0"/>
      <c r="WZ96" s="0"/>
      <c r="XA96" s="0"/>
      <c r="XB96" s="0"/>
      <c r="XC96" s="0"/>
      <c r="XD96" s="0"/>
      <c r="XE96" s="0"/>
      <c r="XF96" s="0"/>
      <c r="XG96" s="0"/>
      <c r="XH96" s="0"/>
      <c r="XI96" s="0"/>
      <c r="XJ96" s="0"/>
      <c r="XK96" s="0"/>
      <c r="XL96" s="0"/>
      <c r="XM96" s="0"/>
      <c r="XN96" s="0"/>
      <c r="XO96" s="0"/>
      <c r="XP96" s="0"/>
      <c r="XQ96" s="0"/>
      <c r="XR96" s="0"/>
      <c r="XS96" s="0"/>
      <c r="XT96" s="0"/>
      <c r="XU96" s="0"/>
      <c r="XV96" s="0"/>
      <c r="XW96" s="0"/>
      <c r="XX96" s="0"/>
      <c r="XY96" s="0"/>
      <c r="XZ96" s="0"/>
      <c r="YA96" s="0"/>
      <c r="YB96" s="0"/>
      <c r="YC96" s="0"/>
      <c r="YD96" s="0"/>
      <c r="YE96" s="0"/>
      <c r="YF96" s="0"/>
      <c r="YG96" s="0"/>
      <c r="YH96" s="0"/>
      <c r="YI96" s="0"/>
      <c r="YJ96" s="0"/>
      <c r="YK96" s="0"/>
      <c r="YL96" s="0"/>
      <c r="YM96" s="0"/>
      <c r="YN96" s="0"/>
      <c r="YO96" s="0"/>
      <c r="YP96" s="0"/>
      <c r="YQ96" s="0"/>
      <c r="YR96" s="0"/>
      <c r="YS96" s="0"/>
      <c r="YT96" s="0"/>
      <c r="YU96" s="0"/>
      <c r="YV96" s="0"/>
      <c r="YW96" s="0"/>
      <c r="YX96" s="0"/>
      <c r="YY96" s="0"/>
      <c r="YZ96" s="0"/>
      <c r="ZA96" s="0"/>
      <c r="ZB96" s="0"/>
      <c r="ZC96" s="0"/>
      <c r="ZD96" s="0"/>
      <c r="ZE96" s="0"/>
      <c r="ZF96" s="0"/>
      <c r="ZG96" s="0"/>
      <c r="ZH96" s="0"/>
      <c r="ZI96" s="0"/>
      <c r="ZJ96" s="0"/>
      <c r="ZK96" s="0"/>
      <c r="ZL96" s="0"/>
      <c r="ZM96" s="0"/>
      <c r="ZN96" s="0"/>
      <c r="ZO96" s="0"/>
      <c r="ZP96" s="0"/>
      <c r="ZQ96" s="0"/>
      <c r="ZR96" s="0"/>
      <c r="ZS96" s="0"/>
      <c r="ZT96" s="0"/>
      <c r="ZU96" s="0"/>
      <c r="ZV96" s="0"/>
      <c r="ZW96" s="0"/>
      <c r="ZX96" s="0"/>
      <c r="ZY96" s="0"/>
      <c r="ZZ96" s="0"/>
      <c r="AAA96" s="0"/>
      <c r="AAB96" s="0"/>
      <c r="AAC96" s="0"/>
      <c r="AAD96" s="0"/>
      <c r="AAE96" s="0"/>
      <c r="AAF96" s="0"/>
      <c r="AAG96" s="0"/>
      <c r="AAH96" s="0"/>
      <c r="AAI96" s="0"/>
      <c r="AAJ96" s="0"/>
      <c r="AAK96" s="0"/>
      <c r="AAL96" s="0"/>
      <c r="AAM96" s="0"/>
      <c r="AAN96" s="0"/>
      <c r="AAO96" s="0"/>
      <c r="AAP96" s="0"/>
      <c r="AAQ96" s="0"/>
      <c r="AAR96" s="0"/>
      <c r="AAS96" s="0"/>
      <c r="AAT96" s="0"/>
      <c r="AAU96" s="0"/>
      <c r="AAV96" s="0"/>
      <c r="AAW96" s="0"/>
      <c r="AAX96" s="0"/>
      <c r="AAY96" s="0"/>
      <c r="AAZ96" s="0"/>
      <c r="ABA96" s="0"/>
      <c r="ABB96" s="0"/>
      <c r="ABC96" s="0"/>
      <c r="ABD96" s="0"/>
      <c r="ABE96" s="0"/>
      <c r="ABF96" s="0"/>
      <c r="ABG96" s="0"/>
      <c r="ABH96" s="0"/>
      <c r="ABI96" s="0"/>
      <c r="ABJ96" s="0"/>
      <c r="ABK96" s="0"/>
      <c r="ABL96" s="0"/>
      <c r="ABM96" s="0"/>
      <c r="ABN96" s="0"/>
      <c r="ABO96" s="0"/>
      <c r="ABP96" s="0"/>
      <c r="ABQ96" s="0"/>
      <c r="ABR96" s="0"/>
      <c r="ABS96" s="0"/>
      <c r="ABT96" s="0"/>
      <c r="ABU96" s="0"/>
      <c r="ABV96" s="0"/>
      <c r="ABW96" s="0"/>
      <c r="ABX96" s="0"/>
      <c r="ABY96" s="0"/>
      <c r="ABZ96" s="0"/>
      <c r="ACA96" s="0"/>
      <c r="ACB96" s="0"/>
      <c r="ACC96" s="0"/>
      <c r="ACD96" s="0"/>
      <c r="ACE96" s="0"/>
      <c r="ACF96" s="0"/>
      <c r="ACG96" s="0"/>
      <c r="ACH96" s="0"/>
      <c r="ACI96" s="0"/>
      <c r="ACJ96" s="0"/>
      <c r="ACK96" s="0"/>
      <c r="ACL96" s="0"/>
      <c r="ACM96" s="0"/>
      <c r="ACN96" s="0"/>
      <c r="ACO96" s="0"/>
      <c r="ACP96" s="0"/>
      <c r="ACQ96" s="0"/>
      <c r="ACR96" s="0"/>
      <c r="ACS96" s="0"/>
      <c r="ACT96" s="0"/>
      <c r="ACU96" s="0"/>
      <c r="ACV96" s="0"/>
      <c r="ACW96" s="0"/>
      <c r="ACX96" s="0"/>
      <c r="ACY96" s="0"/>
      <c r="ACZ96" s="0"/>
      <c r="ADA96" s="0"/>
      <c r="ADB96" s="0"/>
      <c r="ADC96" s="0"/>
      <c r="ADD96" s="0"/>
      <c r="ADE96" s="0"/>
      <c r="ADF96" s="0"/>
      <c r="ADG96" s="0"/>
      <c r="ADH96" s="0"/>
      <c r="ADI96" s="0"/>
      <c r="ADJ96" s="0"/>
      <c r="ADK96" s="0"/>
      <c r="ADL96" s="0"/>
      <c r="ADM96" s="0"/>
      <c r="ADN96" s="0"/>
      <c r="ADO96" s="0"/>
      <c r="ADP96" s="0"/>
      <c r="ADQ96" s="0"/>
      <c r="ADR96" s="0"/>
      <c r="ADS96" s="0"/>
      <c r="ADT96" s="0"/>
      <c r="ADU96" s="0"/>
      <c r="ADV96" s="0"/>
      <c r="ADW96" s="0"/>
      <c r="ADX96" s="0"/>
      <c r="ADY96" s="0"/>
      <c r="ADZ96" s="0"/>
      <c r="AEA96" s="0"/>
      <c r="AEB96" s="0"/>
      <c r="AEC96" s="0"/>
      <c r="AED96" s="0"/>
      <c r="AEE96" s="0"/>
      <c r="AEF96" s="0"/>
      <c r="AEG96" s="0"/>
      <c r="AEH96" s="0"/>
      <c r="AEI96" s="0"/>
      <c r="AEJ96" s="0"/>
      <c r="AEK96" s="0"/>
      <c r="AEL96" s="0"/>
      <c r="AEM96" s="0"/>
      <c r="AEN96" s="0"/>
      <c r="AEO96" s="0"/>
      <c r="AEP96" s="0"/>
      <c r="AEQ96" s="0"/>
      <c r="AER96" s="0"/>
      <c r="AES96" s="0"/>
      <c r="AET96" s="0"/>
      <c r="AEU96" s="0"/>
      <c r="AEV96" s="0"/>
      <c r="AEW96" s="0"/>
      <c r="AEX96" s="0"/>
      <c r="AEY96" s="0"/>
      <c r="AEZ96" s="0"/>
      <c r="AFA96" s="0"/>
      <c r="AFB96" s="0"/>
      <c r="AFC96" s="0"/>
      <c r="AFD96" s="0"/>
      <c r="AFE96" s="0"/>
      <c r="AFF96" s="0"/>
      <c r="AFG96" s="0"/>
      <c r="AFH96" s="0"/>
      <c r="AFI96" s="0"/>
      <c r="AFJ96" s="0"/>
      <c r="AFK96" s="0"/>
      <c r="AFL96" s="0"/>
      <c r="AFM96" s="0"/>
      <c r="AFN96" s="0"/>
      <c r="AFO96" s="0"/>
      <c r="AFP96" s="0"/>
      <c r="AFQ96" s="0"/>
      <c r="AFR96" s="0"/>
      <c r="AFS96" s="0"/>
      <c r="AFT96" s="0"/>
      <c r="AFU96" s="0"/>
      <c r="AFV96" s="0"/>
      <c r="AFW96" s="0"/>
      <c r="AFX96" s="0"/>
      <c r="AFY96" s="0"/>
      <c r="AFZ96" s="0"/>
      <c r="AGA96" s="0"/>
      <c r="AGB96" s="0"/>
      <c r="AGC96" s="0"/>
      <c r="AGD96" s="0"/>
      <c r="AGE96" s="0"/>
      <c r="AGF96" s="0"/>
      <c r="AGG96" s="0"/>
      <c r="AGH96" s="0"/>
      <c r="AGI96" s="0"/>
      <c r="AGJ96" s="0"/>
      <c r="AGK96" s="0"/>
      <c r="AGL96" s="0"/>
      <c r="AGM96" s="0"/>
      <c r="AGN96" s="0"/>
      <c r="AGO96" s="0"/>
      <c r="AGP96" s="0"/>
      <c r="AGQ96" s="0"/>
      <c r="AGR96" s="0"/>
      <c r="AGS96" s="0"/>
      <c r="AGT96" s="0"/>
      <c r="AGU96" s="0"/>
      <c r="AGV96" s="0"/>
      <c r="AGW96" s="0"/>
      <c r="AGX96" s="0"/>
      <c r="AGY96" s="0"/>
      <c r="AGZ96" s="0"/>
      <c r="AHA96" s="0"/>
      <c r="AHB96" s="0"/>
      <c r="AHC96" s="0"/>
      <c r="AHD96" s="0"/>
      <c r="AHE96" s="0"/>
      <c r="AHF96" s="0"/>
      <c r="AHG96" s="0"/>
      <c r="AHH96" s="0"/>
      <c r="AHI96" s="0"/>
      <c r="AHJ96" s="0"/>
      <c r="AHK96" s="0"/>
      <c r="AHL96" s="0"/>
      <c r="AHM96" s="0"/>
      <c r="AHN96" s="0"/>
      <c r="AHO96" s="0"/>
      <c r="AHP96" s="0"/>
      <c r="AHQ96" s="0"/>
      <c r="AHR96" s="0"/>
      <c r="AHS96" s="0"/>
      <c r="AHT96" s="0"/>
      <c r="AHU96" s="0"/>
      <c r="AHV96" s="0"/>
      <c r="AHW96" s="0"/>
      <c r="AHX96" s="0"/>
      <c r="AHY96" s="0"/>
      <c r="AHZ96" s="0"/>
      <c r="AIA96" s="0"/>
      <c r="AIB96" s="0"/>
      <c r="AIC96" s="0"/>
      <c r="AID96" s="0"/>
      <c r="AIE96" s="0"/>
      <c r="AIF96" s="0"/>
      <c r="AIG96" s="0"/>
      <c r="AIH96" s="0"/>
      <c r="AII96" s="0"/>
      <c r="AIJ96" s="0"/>
      <c r="AIK96" s="0"/>
      <c r="AIL96" s="0"/>
      <c r="AIM96" s="0"/>
      <c r="AIN96" s="0"/>
      <c r="AIO96" s="0"/>
      <c r="AIP96" s="0"/>
      <c r="AIQ96" s="0"/>
      <c r="AIR96" s="0"/>
      <c r="AIS96" s="0"/>
      <c r="AIT96" s="0"/>
      <c r="AIU96" s="0"/>
      <c r="AIV96" s="0"/>
      <c r="AIW96" s="0"/>
      <c r="AIX96" s="0"/>
      <c r="AIY96" s="0"/>
      <c r="AIZ96" s="0"/>
      <c r="AJA96" s="0"/>
      <c r="AJB96" s="0"/>
      <c r="AJC96" s="0"/>
      <c r="AJD96" s="0"/>
      <c r="AJE96" s="0"/>
      <c r="AJF96" s="0"/>
      <c r="AJG96" s="0"/>
      <c r="AJH96" s="0"/>
      <c r="AJI96" s="0"/>
      <c r="AJJ96" s="0"/>
      <c r="AJK96" s="0"/>
      <c r="AJL96" s="0"/>
      <c r="AJM96" s="0"/>
      <c r="AJN96" s="0"/>
      <c r="AJO96" s="0"/>
      <c r="AJP96" s="0"/>
      <c r="AJQ96" s="0"/>
      <c r="AJR96" s="0"/>
      <c r="AJS96" s="0"/>
      <c r="AJT96" s="0"/>
      <c r="AJU96" s="0"/>
      <c r="AJV96" s="0"/>
      <c r="AJW96" s="0"/>
      <c r="AJX96" s="0"/>
      <c r="AJY96" s="0"/>
      <c r="AJZ96" s="0"/>
      <c r="AKA96" s="0"/>
      <c r="AKB96" s="0"/>
      <c r="AKC96" s="0"/>
      <c r="AKD96" s="0"/>
      <c r="AKE96" s="0"/>
      <c r="AKF96" s="0"/>
      <c r="AKG96" s="0"/>
      <c r="AKH96" s="0"/>
      <c r="AKI96" s="0"/>
      <c r="AKJ96" s="0"/>
      <c r="AKK96" s="0"/>
      <c r="AKL96" s="0"/>
      <c r="AKM96" s="0"/>
      <c r="AKN96" s="0"/>
      <c r="AKO96" s="0"/>
      <c r="AKP96" s="0"/>
      <c r="AKQ96" s="0"/>
      <c r="AKR96" s="0"/>
      <c r="AKS96" s="0"/>
      <c r="AKT96" s="0"/>
      <c r="AKU96" s="0"/>
      <c r="AKV96" s="0"/>
      <c r="AKW96" s="0"/>
      <c r="AKX96" s="0"/>
      <c r="AKY96" s="0"/>
      <c r="AKZ96" s="0"/>
      <c r="ALA96" s="0"/>
      <c r="ALB96" s="0"/>
      <c r="ALC96" s="0"/>
      <c r="ALD96" s="0"/>
      <c r="ALE96" s="0"/>
      <c r="ALF96" s="0"/>
      <c r="ALG96" s="0"/>
      <c r="ALH96" s="0"/>
      <c r="ALI96" s="0"/>
      <c r="ALJ96" s="0"/>
      <c r="ALK96" s="0"/>
      <c r="ALL96" s="0"/>
      <c r="ALM96" s="0"/>
      <c r="ALN96" s="0"/>
      <c r="ALO96" s="0"/>
      <c r="ALP96" s="0"/>
      <c r="ALQ96" s="0"/>
      <c r="ALR96" s="0"/>
      <c r="ALS96" s="0"/>
      <c r="ALT96" s="0"/>
      <c r="ALU96" s="0"/>
      <c r="ALV96" s="0"/>
      <c r="ALW96" s="0"/>
      <c r="ALX96" s="0"/>
      <c r="ALY96" s="0"/>
      <c r="ALZ96" s="0"/>
      <c r="AMA96" s="0"/>
      <c r="AMB96" s="0"/>
      <c r="AMC96" s="0"/>
      <c r="AMD96" s="0"/>
      <c r="AME96" s="0"/>
      <c r="AMF96" s="0"/>
      <c r="AMG96" s="0"/>
      <c r="AMH96" s="0"/>
      <c r="AMI96" s="0"/>
      <c r="AMJ96" s="0"/>
      <c r="AMK96" s="0"/>
      <c r="AML96" s="0"/>
      <c r="AMM96" s="0"/>
      <c r="AMN96" s="0"/>
      <c r="AMO96" s="0"/>
      <c r="AMP96" s="0"/>
      <c r="AMQ96" s="0"/>
      <c r="AMR96" s="0"/>
      <c r="AMS96" s="0"/>
      <c r="AMT96" s="0"/>
      <c r="AMU96" s="0"/>
      <c r="AMV96" s="0"/>
      <c r="AMW96" s="0"/>
      <c r="AMX96" s="0"/>
      <c r="AMY96" s="0"/>
      <c r="AMZ96" s="0"/>
      <c r="ANA96" s="0"/>
      <c r="ANB96" s="0"/>
      <c r="ANC96" s="0"/>
      <c r="AND96" s="0"/>
      <c r="ANE96" s="0"/>
      <c r="ANF96" s="0"/>
      <c r="ANG96" s="0"/>
      <c r="ANH96" s="0"/>
      <c r="ANI96" s="0"/>
      <c r="ANJ96" s="0"/>
      <c r="ANK96" s="0"/>
      <c r="ANL96" s="0"/>
      <c r="ANM96" s="0"/>
      <c r="ANN96" s="0"/>
      <c r="ANO96" s="0"/>
      <c r="ANP96" s="0"/>
      <c r="ANQ96" s="0"/>
      <c r="ANR96" s="0"/>
      <c r="ANS96" s="0"/>
      <c r="ANT96" s="0"/>
      <c r="ANU96" s="0"/>
      <c r="ANV96" s="0"/>
      <c r="ANW96" s="0"/>
      <c r="ANX96" s="0"/>
      <c r="ANY96" s="0"/>
      <c r="ANZ96" s="0"/>
      <c r="AOA96" s="0"/>
      <c r="AOB96" s="0"/>
      <c r="AOC96" s="0"/>
      <c r="AOD96" s="0"/>
      <c r="AOE96" s="0"/>
      <c r="AOF96" s="0"/>
      <c r="AOG96" s="0"/>
      <c r="AOH96" s="0"/>
      <c r="AOI96" s="0"/>
      <c r="AOJ96" s="0"/>
      <c r="AOK96" s="0"/>
      <c r="AOL96" s="0"/>
      <c r="AOM96" s="0"/>
      <c r="AON96" s="0"/>
      <c r="AOO96" s="0"/>
      <c r="AOP96" s="0"/>
      <c r="AOQ96" s="0"/>
      <c r="AOR96" s="0"/>
      <c r="AOS96" s="0"/>
      <c r="AOT96" s="0"/>
      <c r="AOU96" s="0"/>
      <c r="AOV96" s="0"/>
      <c r="AOW96" s="0"/>
      <c r="AOX96" s="0"/>
      <c r="AOY96" s="0"/>
      <c r="AOZ96" s="0"/>
      <c r="APA96" s="0"/>
      <c r="APB96" s="0"/>
      <c r="APC96" s="0"/>
      <c r="APD96" s="0"/>
      <c r="APE96" s="0"/>
      <c r="APF96" s="0"/>
      <c r="APG96" s="0"/>
      <c r="APH96" s="0"/>
      <c r="API96" s="0"/>
      <c r="APJ96" s="0"/>
      <c r="APK96" s="0"/>
      <c r="APL96" s="0"/>
      <c r="APM96" s="0"/>
      <c r="APN96" s="0"/>
      <c r="APO96" s="0"/>
      <c r="APP96" s="0"/>
      <c r="APQ96" s="0"/>
      <c r="APR96" s="0"/>
      <c r="APS96" s="0"/>
      <c r="APT96" s="0"/>
      <c r="APU96" s="0"/>
      <c r="APV96" s="0"/>
      <c r="APW96" s="0"/>
      <c r="APX96" s="0"/>
      <c r="APY96" s="0"/>
      <c r="APZ96" s="0"/>
      <c r="AQA96" s="0"/>
      <c r="AQB96" s="0"/>
      <c r="AQC96" s="0"/>
      <c r="AQD96" s="0"/>
      <c r="AQE96" s="0"/>
      <c r="AQF96" s="0"/>
      <c r="AQG96" s="0"/>
      <c r="AQH96" s="0"/>
      <c r="AQI96" s="0"/>
      <c r="AQJ96" s="0"/>
      <c r="AQK96" s="0"/>
      <c r="AQL96" s="0"/>
      <c r="AQM96" s="0"/>
      <c r="AQN96" s="0"/>
      <c r="AQO96" s="0"/>
      <c r="AQP96" s="0"/>
      <c r="AQQ96" s="0"/>
      <c r="AQR96" s="0"/>
      <c r="AQS96" s="0"/>
      <c r="AQT96" s="0"/>
      <c r="AQU96" s="0"/>
      <c r="AQV96" s="0"/>
      <c r="AQW96" s="0"/>
      <c r="AQX96" s="0"/>
      <c r="AQY96" s="0"/>
      <c r="AQZ96" s="0"/>
      <c r="ARA96" s="0"/>
      <c r="ARB96" s="0"/>
      <c r="ARC96" s="0"/>
      <c r="ARD96" s="0"/>
      <c r="ARE96" s="0"/>
      <c r="ARF96" s="0"/>
      <c r="ARG96" s="0"/>
      <c r="ARH96" s="0"/>
      <c r="ARI96" s="0"/>
      <c r="ARJ96" s="0"/>
      <c r="ARK96" s="0"/>
      <c r="ARL96" s="0"/>
      <c r="ARM96" s="0"/>
      <c r="ARN96" s="0"/>
      <c r="ARO96" s="0"/>
      <c r="ARP96" s="0"/>
      <c r="ARQ96" s="0"/>
      <c r="ARR96" s="0"/>
      <c r="ARS96" s="0"/>
      <c r="ART96" s="0"/>
      <c r="ARU96" s="0"/>
      <c r="ARV96" s="0"/>
      <c r="ARW96" s="0"/>
      <c r="ARX96" s="0"/>
      <c r="ARY96" s="0"/>
      <c r="ARZ96" s="0"/>
      <c r="ASA96" s="0"/>
      <c r="ASB96" s="0"/>
      <c r="ASC96" s="0"/>
      <c r="ASD96" s="0"/>
      <c r="ASE96" s="0"/>
      <c r="ASF96" s="0"/>
      <c r="ASG96" s="0"/>
      <c r="ASH96" s="0"/>
      <c r="ASI96" s="0"/>
      <c r="ASJ96" s="0"/>
      <c r="ASK96" s="0"/>
      <c r="ASL96" s="0"/>
      <c r="ASM96" s="0"/>
      <c r="ASN96" s="0"/>
      <c r="ASO96" s="0"/>
      <c r="ASP96" s="0"/>
      <c r="ASQ96" s="0"/>
      <c r="ASR96" s="0"/>
      <c r="ASS96" s="0"/>
      <c r="AST96" s="0"/>
      <c r="ASU96" s="0"/>
      <c r="ASV96" s="0"/>
      <c r="ASW96" s="0"/>
      <c r="ASX96" s="0"/>
      <c r="ASY96" s="0"/>
      <c r="ASZ96" s="0"/>
      <c r="ATA96" s="0"/>
      <c r="ATB96" s="0"/>
      <c r="ATC96" s="0"/>
      <c r="ATD96" s="0"/>
      <c r="ATE96" s="0"/>
      <c r="ATF96" s="0"/>
      <c r="ATG96" s="0"/>
      <c r="ATH96" s="0"/>
      <c r="ATI96" s="0"/>
      <c r="ATJ96" s="0"/>
      <c r="ATK96" s="0"/>
      <c r="ATL96" s="0"/>
      <c r="ATM96" s="0"/>
      <c r="ATN96" s="0"/>
      <c r="ATO96" s="0"/>
      <c r="ATP96" s="0"/>
      <c r="ATQ96" s="0"/>
      <c r="ATR96" s="0"/>
      <c r="ATS96" s="0"/>
      <c r="ATT96" s="0"/>
      <c r="ATU96" s="0"/>
      <c r="ATV96" s="0"/>
      <c r="ATW96" s="0"/>
      <c r="ATX96" s="0"/>
      <c r="ATY96" s="0"/>
      <c r="ATZ96" s="0"/>
      <c r="AUA96" s="0"/>
      <c r="AUB96" s="0"/>
      <c r="AUC96" s="0"/>
      <c r="AUD96" s="0"/>
      <c r="AUE96" s="0"/>
      <c r="AUF96" s="0"/>
      <c r="AUG96" s="0"/>
      <c r="AUH96" s="0"/>
      <c r="AUI96" s="0"/>
      <c r="AUJ96" s="0"/>
      <c r="AUK96" s="0"/>
      <c r="AUL96" s="0"/>
      <c r="AUM96" s="0"/>
      <c r="AUN96" s="0"/>
      <c r="AUO96" s="0"/>
      <c r="AUP96" s="0"/>
      <c r="AUQ96" s="0"/>
      <c r="AUR96" s="0"/>
      <c r="AUS96" s="0"/>
      <c r="AUT96" s="0"/>
      <c r="AUU96" s="0"/>
      <c r="AUV96" s="0"/>
      <c r="AUW96" s="0"/>
      <c r="AUX96" s="0"/>
      <c r="AUY96" s="0"/>
      <c r="AUZ96" s="0"/>
      <c r="AVA96" s="0"/>
      <c r="AVB96" s="0"/>
      <c r="AVC96" s="0"/>
      <c r="AVD96" s="0"/>
      <c r="AVE96" s="0"/>
      <c r="AVF96" s="0"/>
      <c r="AVG96" s="0"/>
      <c r="AVH96" s="0"/>
      <c r="AVI96" s="0"/>
      <c r="AVJ96" s="0"/>
      <c r="AVK96" s="0"/>
      <c r="AVL96" s="0"/>
      <c r="AVM96" s="0"/>
      <c r="AVN96" s="0"/>
      <c r="AVO96" s="0"/>
      <c r="AVP96" s="0"/>
      <c r="AVQ96" s="0"/>
      <c r="AVR96" s="0"/>
      <c r="AVS96" s="0"/>
      <c r="AVT96" s="0"/>
      <c r="AVU96" s="0"/>
      <c r="AVV96" s="0"/>
      <c r="AVW96" s="0"/>
      <c r="AVX96" s="0"/>
      <c r="AVY96" s="0"/>
      <c r="AVZ96" s="0"/>
      <c r="AWA96" s="0"/>
      <c r="AWB96" s="0"/>
      <c r="AWC96" s="0"/>
      <c r="AWD96" s="0"/>
      <c r="AWE96" s="0"/>
      <c r="AWF96" s="0"/>
      <c r="AWG96" s="0"/>
      <c r="AWH96" s="0"/>
      <c r="AWI96" s="0"/>
      <c r="AWJ96" s="0"/>
      <c r="AWK96" s="0"/>
      <c r="AWL96" s="0"/>
      <c r="AWM96" s="0"/>
      <c r="AWN96" s="0"/>
      <c r="AWO96" s="0"/>
      <c r="AWP96" s="0"/>
      <c r="AWQ96" s="0"/>
      <c r="AWR96" s="0"/>
      <c r="AWS96" s="0"/>
      <c r="AWT96" s="0"/>
      <c r="AWU96" s="0"/>
      <c r="AWV96" s="0"/>
      <c r="AWW96" s="0"/>
      <c r="AWX96" s="0"/>
      <c r="AWY96" s="0"/>
      <c r="AWZ96" s="0"/>
      <c r="AXA96" s="0"/>
      <c r="AXB96" s="0"/>
      <c r="AXC96" s="0"/>
      <c r="AXD96" s="0"/>
      <c r="AXE96" s="0"/>
      <c r="AXF96" s="0"/>
      <c r="AXG96" s="0"/>
      <c r="AXH96" s="0"/>
      <c r="AXI96" s="0"/>
      <c r="AXJ96" s="0"/>
      <c r="AXK96" s="0"/>
      <c r="AXL96" s="0"/>
      <c r="AXM96" s="0"/>
      <c r="AXN96" s="0"/>
      <c r="AXO96" s="0"/>
      <c r="AXP96" s="0"/>
      <c r="AXQ96" s="0"/>
      <c r="AXR96" s="0"/>
      <c r="AXS96" s="0"/>
      <c r="AXT96" s="0"/>
      <c r="AXU96" s="0"/>
      <c r="AXV96" s="0"/>
      <c r="AXW96" s="0"/>
      <c r="AXX96" s="0"/>
      <c r="AXY96" s="0"/>
      <c r="AXZ96" s="0"/>
      <c r="AYA96" s="0"/>
      <c r="AYB96" s="0"/>
      <c r="AYC96" s="0"/>
      <c r="AYD96" s="0"/>
      <c r="AYE96" s="0"/>
      <c r="AYF96" s="0"/>
      <c r="AYG96" s="0"/>
      <c r="AYH96" s="0"/>
      <c r="AYI96" s="0"/>
      <c r="AYJ96" s="0"/>
      <c r="AYK96" s="0"/>
      <c r="AYL96" s="0"/>
      <c r="AYM96" s="0"/>
      <c r="AYN96" s="0"/>
      <c r="AYO96" s="0"/>
      <c r="AYP96" s="0"/>
      <c r="AYQ96" s="0"/>
      <c r="AYR96" s="0"/>
      <c r="AYS96" s="0"/>
      <c r="AYT96" s="0"/>
      <c r="AYU96" s="0"/>
      <c r="AYV96" s="0"/>
      <c r="AYW96" s="0"/>
      <c r="AYX96" s="0"/>
      <c r="AYY96" s="0"/>
      <c r="AYZ96" s="0"/>
      <c r="AZA96" s="0"/>
      <c r="AZB96" s="0"/>
      <c r="AZC96" s="0"/>
      <c r="AZD96" s="0"/>
      <c r="AZE96" s="0"/>
      <c r="AZF96" s="0"/>
      <c r="AZG96" s="0"/>
      <c r="AZH96" s="0"/>
      <c r="AZI96" s="0"/>
      <c r="AZJ96" s="0"/>
      <c r="AZK96" s="0"/>
      <c r="AZL96" s="0"/>
      <c r="AZM96" s="0"/>
      <c r="AZN96" s="0"/>
      <c r="AZO96" s="0"/>
      <c r="AZP96" s="0"/>
      <c r="AZQ96" s="0"/>
      <c r="AZR96" s="0"/>
      <c r="AZS96" s="0"/>
      <c r="AZT96" s="0"/>
      <c r="AZU96" s="0"/>
      <c r="AZV96" s="0"/>
      <c r="AZW96" s="0"/>
      <c r="AZX96" s="0"/>
      <c r="AZY96" s="0"/>
      <c r="AZZ96" s="0"/>
      <c r="BAA96" s="0"/>
      <c r="BAB96" s="0"/>
      <c r="BAC96" s="0"/>
      <c r="BAD96" s="0"/>
      <c r="BAE96" s="0"/>
      <c r="BAF96" s="0"/>
      <c r="BAG96" s="0"/>
      <c r="BAH96" s="0"/>
      <c r="BAI96" s="0"/>
      <c r="BAJ96" s="0"/>
      <c r="BAK96" s="0"/>
      <c r="BAL96" s="0"/>
      <c r="BAM96" s="0"/>
      <c r="BAN96" s="0"/>
      <c r="BAO96" s="0"/>
      <c r="BAP96" s="0"/>
      <c r="BAQ96" s="0"/>
      <c r="BAR96" s="0"/>
      <c r="BAS96" s="0"/>
      <c r="BAT96" s="0"/>
      <c r="BAU96" s="0"/>
      <c r="BAV96" s="0"/>
      <c r="BAW96" s="0"/>
      <c r="BAX96" s="0"/>
      <c r="BAY96" s="0"/>
      <c r="BAZ96" s="0"/>
      <c r="BBA96" s="0"/>
      <c r="BBB96" s="0"/>
      <c r="BBC96" s="0"/>
      <c r="BBD96" s="0"/>
      <c r="BBE96" s="0"/>
      <c r="BBF96" s="0"/>
      <c r="BBG96" s="0"/>
      <c r="BBH96" s="0"/>
      <c r="BBI96" s="0"/>
      <c r="BBJ96" s="0"/>
      <c r="BBK96" s="0"/>
      <c r="BBL96" s="0"/>
      <c r="BBM96" s="0"/>
      <c r="BBN96" s="0"/>
      <c r="BBO96" s="0"/>
      <c r="BBP96" s="0"/>
      <c r="BBQ96" s="0"/>
      <c r="BBR96" s="0"/>
      <c r="BBS96" s="0"/>
      <c r="BBT96" s="0"/>
      <c r="BBU96" s="0"/>
      <c r="BBV96" s="0"/>
      <c r="BBW96" s="0"/>
      <c r="BBX96" s="0"/>
      <c r="BBY96" s="0"/>
      <c r="BBZ96" s="0"/>
      <c r="BCA96" s="0"/>
      <c r="BCB96" s="0"/>
      <c r="BCC96" s="0"/>
      <c r="BCD96" s="0"/>
      <c r="BCE96" s="0"/>
      <c r="BCF96" s="0"/>
      <c r="BCG96" s="0"/>
      <c r="BCH96" s="0"/>
      <c r="BCI96" s="0"/>
      <c r="BCJ96" s="0"/>
      <c r="BCK96" s="0"/>
      <c r="BCL96" s="0"/>
      <c r="BCM96" s="0"/>
      <c r="BCN96" s="0"/>
      <c r="BCO96" s="0"/>
      <c r="BCP96" s="0"/>
      <c r="BCQ96" s="0"/>
      <c r="BCR96" s="0"/>
      <c r="BCS96" s="0"/>
      <c r="BCT96" s="0"/>
      <c r="BCU96" s="0"/>
      <c r="BCV96" s="0"/>
      <c r="BCW96" s="0"/>
      <c r="BCX96" s="0"/>
      <c r="BCY96" s="0"/>
      <c r="BCZ96" s="0"/>
      <c r="BDA96" s="0"/>
      <c r="BDB96" s="0"/>
      <c r="BDC96" s="0"/>
      <c r="BDD96" s="0"/>
      <c r="BDE96" s="0"/>
      <c r="BDF96" s="0"/>
      <c r="BDG96" s="0"/>
      <c r="BDH96" s="0"/>
      <c r="BDI96" s="0"/>
      <c r="BDJ96" s="0"/>
      <c r="BDK96" s="0"/>
      <c r="BDL96" s="0"/>
      <c r="BDM96" s="0"/>
      <c r="BDN96" s="0"/>
      <c r="BDO96" s="0"/>
      <c r="BDP96" s="0"/>
      <c r="BDQ96" s="0"/>
      <c r="BDR96" s="0"/>
      <c r="BDS96" s="0"/>
      <c r="BDT96" s="0"/>
      <c r="BDU96" s="0"/>
      <c r="BDV96" s="0"/>
      <c r="BDW96" s="0"/>
      <c r="BDX96" s="0"/>
      <c r="BDY96" s="0"/>
      <c r="BDZ96" s="0"/>
      <c r="BEA96" s="0"/>
      <c r="BEB96" s="0"/>
      <c r="BEC96" s="0"/>
      <c r="BED96" s="0"/>
      <c r="BEE96" s="0"/>
      <c r="BEF96" s="0"/>
      <c r="BEG96" s="0"/>
      <c r="BEH96" s="0"/>
      <c r="BEI96" s="0"/>
      <c r="BEJ96" s="0"/>
      <c r="BEK96" s="0"/>
      <c r="BEL96" s="0"/>
      <c r="BEM96" s="0"/>
      <c r="BEN96" s="0"/>
      <c r="BEO96" s="0"/>
      <c r="BEP96" s="0"/>
      <c r="BEQ96" s="0"/>
      <c r="BER96" s="0"/>
      <c r="BES96" s="0"/>
      <c r="BET96" s="0"/>
      <c r="BEU96" s="0"/>
      <c r="BEV96" s="0"/>
      <c r="BEW96" s="0"/>
      <c r="BEX96" s="0"/>
      <c r="BEY96" s="0"/>
      <c r="BEZ96" s="0"/>
      <c r="BFA96" s="0"/>
      <c r="BFB96" s="0"/>
      <c r="BFC96" s="0"/>
      <c r="BFD96" s="0"/>
      <c r="BFE96" s="0"/>
      <c r="BFF96" s="0"/>
      <c r="BFG96" s="0"/>
      <c r="BFH96" s="0"/>
      <c r="BFI96" s="0"/>
      <c r="BFJ96" s="0"/>
      <c r="BFK96" s="0"/>
      <c r="BFL96" s="0"/>
      <c r="BFM96" s="0"/>
      <c r="BFN96" s="0"/>
      <c r="BFO96" s="0"/>
      <c r="BFP96" s="0"/>
      <c r="BFQ96" s="0"/>
      <c r="BFR96" s="0"/>
      <c r="BFS96" s="0"/>
      <c r="BFT96" s="0"/>
      <c r="BFU96" s="0"/>
      <c r="BFV96" s="0"/>
      <c r="BFW96" s="0"/>
      <c r="BFX96" s="0"/>
      <c r="BFY96" s="0"/>
      <c r="BFZ96" s="0"/>
      <c r="BGA96" s="0"/>
      <c r="BGB96" s="0"/>
      <c r="BGC96" s="0"/>
      <c r="BGD96" s="0"/>
      <c r="BGE96" s="0"/>
      <c r="BGF96" s="0"/>
      <c r="BGG96" s="0"/>
      <c r="BGH96" s="0"/>
      <c r="BGI96" s="0"/>
      <c r="BGJ96" s="0"/>
      <c r="BGK96" s="0"/>
      <c r="BGL96" s="0"/>
      <c r="BGM96" s="0"/>
      <c r="BGN96" s="0"/>
      <c r="BGO96" s="0"/>
      <c r="BGP96" s="0"/>
      <c r="BGQ96" s="0"/>
      <c r="BGR96" s="0"/>
      <c r="BGS96" s="0"/>
      <c r="BGT96" s="0"/>
      <c r="BGU96" s="0"/>
      <c r="BGV96" s="0"/>
      <c r="BGW96" s="0"/>
      <c r="BGX96" s="0"/>
      <c r="BGY96" s="0"/>
      <c r="BGZ96" s="0"/>
      <c r="BHA96" s="0"/>
      <c r="BHB96" s="0"/>
      <c r="BHC96" s="0"/>
      <c r="BHD96" s="0"/>
      <c r="BHE96" s="0"/>
      <c r="BHF96" s="0"/>
      <c r="BHG96" s="0"/>
      <c r="BHH96" s="0"/>
      <c r="BHI96" s="0"/>
      <c r="BHJ96" s="0"/>
      <c r="BHK96" s="0"/>
      <c r="BHL96" s="0"/>
      <c r="BHM96" s="0"/>
      <c r="BHN96" s="0"/>
      <c r="BHO96" s="0"/>
      <c r="BHP96" s="0"/>
      <c r="BHQ96" s="0"/>
      <c r="BHR96" s="0"/>
      <c r="BHS96" s="0"/>
      <c r="BHT96" s="0"/>
      <c r="BHU96" s="0"/>
      <c r="BHV96" s="0"/>
      <c r="BHW96" s="0"/>
      <c r="BHX96" s="0"/>
      <c r="BHY96" s="0"/>
      <c r="BHZ96" s="0"/>
      <c r="BIA96" s="0"/>
      <c r="BIB96" s="0"/>
      <c r="BIC96" s="0"/>
      <c r="BID96" s="0"/>
      <c r="BIE96" s="0"/>
      <c r="BIF96" s="0"/>
      <c r="BIG96" s="0"/>
      <c r="BIH96" s="0"/>
      <c r="BII96" s="0"/>
      <c r="BIJ96" s="0"/>
      <c r="BIK96" s="0"/>
      <c r="BIL96" s="0"/>
      <c r="BIM96" s="0"/>
      <c r="BIN96" s="0"/>
      <c r="BIO96" s="0"/>
      <c r="BIP96" s="0"/>
      <c r="BIQ96" s="0"/>
      <c r="BIR96" s="0"/>
      <c r="BIS96" s="0"/>
      <c r="BIT96" s="0"/>
      <c r="BIU96" s="0"/>
      <c r="BIV96" s="0"/>
      <c r="BIW96" s="0"/>
      <c r="BIX96" s="0"/>
      <c r="BIY96" s="0"/>
      <c r="BIZ96" s="0"/>
      <c r="BJA96" s="0"/>
      <c r="BJB96" s="0"/>
      <c r="BJC96" s="0"/>
      <c r="BJD96" s="0"/>
      <c r="BJE96" s="0"/>
      <c r="BJF96" s="0"/>
      <c r="BJG96" s="0"/>
      <c r="BJH96" s="0"/>
      <c r="BJI96" s="0"/>
      <c r="BJJ96" s="0"/>
      <c r="BJK96" s="0"/>
      <c r="BJL96" s="0"/>
      <c r="BJM96" s="0"/>
      <c r="BJN96" s="0"/>
      <c r="BJO96" s="0"/>
      <c r="BJP96" s="0"/>
      <c r="BJQ96" s="0"/>
      <c r="BJR96" s="0"/>
      <c r="BJS96" s="0"/>
      <c r="BJT96" s="0"/>
      <c r="BJU96" s="0"/>
      <c r="BJV96" s="0"/>
      <c r="BJW96" s="0"/>
      <c r="BJX96" s="0"/>
      <c r="BJY96" s="0"/>
      <c r="BJZ96" s="0"/>
      <c r="BKA96" s="0"/>
      <c r="BKB96" s="0"/>
      <c r="BKC96" s="0"/>
      <c r="BKD96" s="0"/>
      <c r="BKE96" s="0"/>
      <c r="BKF96" s="0"/>
      <c r="BKG96" s="0"/>
      <c r="BKH96" s="0"/>
      <c r="BKI96" s="0"/>
      <c r="BKJ96" s="0"/>
      <c r="BKK96" s="0"/>
      <c r="BKL96" s="0"/>
      <c r="BKM96" s="0"/>
      <c r="BKN96" s="0"/>
      <c r="BKO96" s="0"/>
      <c r="BKP96" s="0"/>
      <c r="BKQ96" s="0"/>
      <c r="BKR96" s="0"/>
      <c r="BKS96" s="0"/>
      <c r="BKT96" s="0"/>
      <c r="BKU96" s="0"/>
      <c r="BKV96" s="0"/>
      <c r="BKW96" s="0"/>
      <c r="BKX96" s="0"/>
      <c r="BKY96" s="0"/>
      <c r="BKZ96" s="0"/>
      <c r="BLA96" s="0"/>
      <c r="BLB96" s="0"/>
      <c r="BLC96" s="0"/>
      <c r="BLD96" s="0"/>
      <c r="BLE96" s="0"/>
      <c r="BLF96" s="0"/>
      <c r="BLG96" s="0"/>
      <c r="BLH96" s="0"/>
      <c r="BLI96" s="0"/>
      <c r="BLJ96" s="0"/>
      <c r="BLK96" s="0"/>
      <c r="BLL96" s="0"/>
      <c r="BLM96" s="0"/>
      <c r="BLN96" s="0"/>
      <c r="BLO96" s="0"/>
      <c r="BLP96" s="0"/>
      <c r="BLQ96" s="0"/>
      <c r="BLR96" s="0"/>
      <c r="BLS96" s="0"/>
      <c r="BLT96" s="0"/>
      <c r="BLU96" s="0"/>
      <c r="BLV96" s="0"/>
      <c r="BLW96" s="0"/>
      <c r="BLX96" s="0"/>
      <c r="BLY96" s="0"/>
      <c r="BLZ96" s="0"/>
      <c r="BMA96" s="0"/>
      <c r="BMB96" s="0"/>
      <c r="BMC96" s="0"/>
      <c r="BMD96" s="0"/>
      <c r="BME96" s="0"/>
      <c r="BMF96" s="0"/>
      <c r="BMG96" s="0"/>
      <c r="BMH96" s="0"/>
      <c r="BMI96" s="0"/>
      <c r="BMJ96" s="0"/>
      <c r="BMK96" s="0"/>
      <c r="BML96" s="0"/>
      <c r="BMM96" s="0"/>
      <c r="BMN96" s="0"/>
      <c r="BMO96" s="0"/>
      <c r="BMP96" s="0"/>
      <c r="BMQ96" s="0"/>
      <c r="BMR96" s="0"/>
      <c r="BMS96" s="0"/>
      <c r="BMT96" s="0"/>
      <c r="BMU96" s="0"/>
      <c r="BMV96" s="0"/>
      <c r="BMW96" s="0"/>
      <c r="BMX96" s="0"/>
      <c r="BMY96" s="0"/>
      <c r="BMZ96" s="0"/>
      <c r="BNA96" s="0"/>
      <c r="BNB96" s="0"/>
      <c r="BNC96" s="0"/>
      <c r="BND96" s="0"/>
      <c r="BNE96" s="0"/>
      <c r="BNF96" s="0"/>
      <c r="BNG96" s="0"/>
      <c r="BNH96" s="0"/>
      <c r="BNI96" s="0"/>
      <c r="BNJ96" s="0"/>
      <c r="BNK96" s="0"/>
      <c r="BNL96" s="0"/>
      <c r="BNM96" s="0"/>
      <c r="BNN96" s="0"/>
      <c r="BNO96" s="0"/>
      <c r="BNP96" s="0"/>
      <c r="BNQ96" s="0"/>
      <c r="BNR96" s="0"/>
      <c r="BNS96" s="0"/>
      <c r="BNT96" s="0"/>
      <c r="BNU96" s="0"/>
      <c r="BNV96" s="0"/>
      <c r="BNW96" s="0"/>
      <c r="BNX96" s="0"/>
      <c r="BNY96" s="0"/>
      <c r="BNZ96" s="0"/>
      <c r="BOA96" s="0"/>
      <c r="BOB96" s="0"/>
      <c r="BOC96" s="0"/>
      <c r="BOD96" s="0"/>
      <c r="BOE96" s="0"/>
      <c r="BOF96" s="0"/>
      <c r="BOG96" s="0"/>
      <c r="BOH96" s="0"/>
      <c r="BOI96" s="0"/>
      <c r="BOJ96" s="0"/>
      <c r="BOK96" s="0"/>
      <c r="BOL96" s="0"/>
      <c r="BOM96" s="0"/>
      <c r="BON96" s="0"/>
      <c r="BOO96" s="0"/>
      <c r="BOP96" s="0"/>
      <c r="BOQ96" s="0"/>
      <c r="BOR96" s="0"/>
      <c r="BOS96" s="0"/>
      <c r="BOT96" s="0"/>
      <c r="BOU96" s="0"/>
      <c r="BOV96" s="0"/>
      <c r="BOW96" s="0"/>
      <c r="BOX96" s="0"/>
      <c r="BOY96" s="0"/>
      <c r="BOZ96" s="0"/>
      <c r="BPA96" s="0"/>
      <c r="BPB96" s="0"/>
      <c r="BPC96" s="0"/>
      <c r="BPD96" s="0"/>
      <c r="BPE96" s="0"/>
      <c r="BPF96" s="0"/>
      <c r="BPG96" s="0"/>
      <c r="BPH96" s="0"/>
      <c r="BPI96" s="0"/>
      <c r="BPJ96" s="0"/>
      <c r="BPK96" s="0"/>
      <c r="BPL96" s="0"/>
      <c r="BPM96" s="0"/>
      <c r="BPN96" s="0"/>
      <c r="BPO96" s="0"/>
      <c r="BPP96" s="0"/>
      <c r="BPQ96" s="0"/>
      <c r="BPR96" s="0"/>
      <c r="BPS96" s="0"/>
      <c r="BPT96" s="0"/>
      <c r="BPU96" s="0"/>
      <c r="BPV96" s="0"/>
      <c r="BPW96" s="0"/>
      <c r="BPX96" s="0"/>
      <c r="BPY96" s="0"/>
      <c r="BPZ96" s="0"/>
      <c r="BQA96" s="0"/>
      <c r="BQB96" s="0"/>
      <c r="BQC96" s="0"/>
      <c r="BQD96" s="0"/>
      <c r="BQE96" s="0"/>
      <c r="BQF96" s="0"/>
      <c r="BQG96" s="0"/>
      <c r="BQH96" s="0"/>
      <c r="BQI96" s="0"/>
      <c r="BQJ96" s="0"/>
      <c r="BQK96" s="0"/>
      <c r="BQL96" s="0"/>
      <c r="BQM96" s="0"/>
      <c r="BQN96" s="0"/>
      <c r="BQO96" s="0"/>
      <c r="BQP96" s="0"/>
      <c r="BQQ96" s="0"/>
      <c r="BQR96" s="0"/>
      <c r="BQS96" s="0"/>
      <c r="BQT96" s="0"/>
      <c r="BQU96" s="0"/>
      <c r="BQV96" s="0"/>
      <c r="BQW96" s="0"/>
      <c r="BQX96" s="0"/>
      <c r="BQY96" s="0"/>
      <c r="BQZ96" s="0"/>
      <c r="BRA96" s="0"/>
      <c r="BRB96" s="0"/>
      <c r="BRC96" s="0"/>
      <c r="BRD96" s="0"/>
      <c r="BRE96" s="0"/>
      <c r="BRF96" s="0"/>
      <c r="BRG96" s="0"/>
      <c r="BRH96" s="0"/>
      <c r="BRI96" s="0"/>
      <c r="BRJ96" s="0"/>
      <c r="BRK96" s="0"/>
      <c r="BRL96" s="0"/>
      <c r="BRM96" s="0"/>
      <c r="BRN96" s="0"/>
      <c r="BRO96" s="0"/>
      <c r="BRP96" s="0"/>
      <c r="BRQ96" s="0"/>
      <c r="BRR96" s="0"/>
      <c r="BRS96" s="0"/>
      <c r="BRT96" s="0"/>
      <c r="BRU96" s="0"/>
      <c r="BRV96" s="0"/>
      <c r="BRW96" s="0"/>
      <c r="BRX96" s="0"/>
      <c r="BRY96" s="0"/>
      <c r="BRZ96" s="0"/>
      <c r="BSA96" s="0"/>
      <c r="BSB96" s="0"/>
      <c r="BSC96" s="0"/>
      <c r="BSD96" s="0"/>
      <c r="BSE96" s="0"/>
      <c r="BSF96" s="0"/>
      <c r="BSG96" s="0"/>
      <c r="BSH96" s="0"/>
      <c r="BSI96" s="0"/>
      <c r="BSJ96" s="0"/>
      <c r="BSK96" s="0"/>
      <c r="BSL96" s="0"/>
      <c r="BSM96" s="0"/>
      <c r="BSN96" s="0"/>
      <c r="BSO96" s="0"/>
      <c r="BSP96" s="0"/>
      <c r="BSQ96" s="0"/>
      <c r="BSR96" s="0"/>
      <c r="BSS96" s="0"/>
      <c r="BST96" s="0"/>
      <c r="BSU96" s="0"/>
      <c r="BSV96" s="0"/>
      <c r="BSW96" s="0"/>
      <c r="BSX96" s="0"/>
      <c r="BSY96" s="0"/>
      <c r="BSZ96" s="0"/>
      <c r="BTA96" s="0"/>
      <c r="BTB96" s="0"/>
      <c r="BTC96" s="0"/>
      <c r="BTD96" s="0"/>
      <c r="BTE96" s="0"/>
      <c r="BTF96" s="0"/>
      <c r="BTG96" s="0"/>
      <c r="BTH96" s="0"/>
      <c r="BTI96" s="0"/>
      <c r="BTJ96" s="0"/>
      <c r="BTK96" s="0"/>
      <c r="BTL96" s="0"/>
      <c r="BTM96" s="0"/>
      <c r="BTN96" s="0"/>
      <c r="BTO96" s="0"/>
      <c r="BTP96" s="0"/>
      <c r="BTQ96" s="0"/>
      <c r="BTR96" s="0"/>
      <c r="BTS96" s="0"/>
      <c r="BTT96" s="0"/>
      <c r="BTU96" s="0"/>
      <c r="BTV96" s="0"/>
      <c r="BTW96" s="0"/>
      <c r="BTX96" s="0"/>
      <c r="BTY96" s="0"/>
      <c r="BTZ96" s="0"/>
      <c r="BUA96" s="0"/>
      <c r="BUB96" s="0"/>
      <c r="BUC96" s="0"/>
      <c r="BUD96" s="0"/>
      <c r="BUE96" s="0"/>
      <c r="BUF96" s="0"/>
      <c r="BUG96" s="0"/>
      <c r="BUH96" s="0"/>
      <c r="BUI96" s="0"/>
      <c r="BUJ96" s="0"/>
      <c r="BUK96" s="0"/>
      <c r="BUL96" s="0"/>
      <c r="BUM96" s="0"/>
      <c r="BUN96" s="0"/>
      <c r="BUO96" s="0"/>
      <c r="BUP96" s="0"/>
      <c r="BUQ96" s="0"/>
      <c r="BUR96" s="0"/>
      <c r="BUS96" s="0"/>
      <c r="BUT96" s="0"/>
      <c r="BUU96" s="0"/>
      <c r="BUV96" s="0"/>
      <c r="BUW96" s="0"/>
      <c r="BUX96" s="0"/>
      <c r="BUY96" s="0"/>
      <c r="BUZ96" s="0"/>
      <c r="BVA96" s="0"/>
      <c r="BVB96" s="0"/>
      <c r="BVC96" s="0"/>
      <c r="BVD96" s="0"/>
      <c r="BVE96" s="0"/>
      <c r="BVF96" s="0"/>
      <c r="BVG96" s="0"/>
      <c r="BVH96" s="0"/>
      <c r="BVI96" s="0"/>
      <c r="BVJ96" s="0"/>
      <c r="BVK96" s="0"/>
      <c r="BVL96" s="0"/>
      <c r="BVM96" s="0"/>
      <c r="BVN96" s="0"/>
      <c r="BVO96" s="0"/>
      <c r="BVP96" s="0"/>
      <c r="BVQ96" s="0"/>
      <c r="BVR96" s="0"/>
      <c r="BVS96" s="0"/>
      <c r="BVT96" s="0"/>
      <c r="BVU96" s="0"/>
      <c r="BVV96" s="0"/>
      <c r="BVW96" s="0"/>
      <c r="BVX96" s="0"/>
      <c r="BVY96" s="0"/>
      <c r="BVZ96" s="0"/>
      <c r="BWA96" s="0"/>
      <c r="BWB96" s="0"/>
      <c r="BWC96" s="0"/>
      <c r="BWD96" s="0"/>
      <c r="BWE96" s="0"/>
      <c r="BWF96" s="0"/>
      <c r="BWG96" s="0"/>
      <c r="BWH96" s="0"/>
      <c r="BWI96" s="0"/>
      <c r="BWJ96" s="0"/>
      <c r="BWK96" s="0"/>
      <c r="BWL96" s="0"/>
      <c r="BWM96" s="0"/>
      <c r="BWN96" s="0"/>
      <c r="BWO96" s="0"/>
      <c r="BWP96" s="0"/>
      <c r="BWQ96" s="0"/>
      <c r="BWR96" s="0"/>
      <c r="BWS96" s="0"/>
      <c r="BWT96" s="0"/>
      <c r="BWU96" s="0"/>
      <c r="BWV96" s="0"/>
      <c r="BWW96" s="0"/>
      <c r="BWX96" s="0"/>
      <c r="BWY96" s="0"/>
      <c r="BWZ96" s="0"/>
      <c r="BXA96" s="0"/>
      <c r="BXB96" s="0"/>
      <c r="BXC96" s="0"/>
      <c r="BXD96" s="0"/>
      <c r="BXE96" s="0"/>
      <c r="BXF96" s="0"/>
      <c r="BXG96" s="0"/>
      <c r="BXH96" s="0"/>
      <c r="BXI96" s="0"/>
      <c r="BXJ96" s="0"/>
      <c r="BXK96" s="0"/>
      <c r="BXL96" s="0"/>
      <c r="BXM96" s="0"/>
      <c r="BXN96" s="0"/>
      <c r="BXO96" s="0"/>
      <c r="BXP96" s="0"/>
      <c r="BXQ96" s="0"/>
      <c r="BXR96" s="0"/>
      <c r="BXS96" s="0"/>
      <c r="BXT96" s="0"/>
      <c r="BXU96" s="0"/>
      <c r="BXV96" s="0"/>
      <c r="BXW96" s="0"/>
      <c r="BXX96" s="0"/>
      <c r="BXY96" s="0"/>
      <c r="BXZ96" s="0"/>
      <c r="BYA96" s="0"/>
      <c r="BYB96" s="0"/>
      <c r="BYC96" s="0"/>
      <c r="BYD96" s="0"/>
      <c r="BYE96" s="0"/>
      <c r="BYF96" s="0"/>
      <c r="BYG96" s="0"/>
      <c r="BYH96" s="0"/>
      <c r="BYI96" s="0"/>
      <c r="BYJ96" s="0"/>
      <c r="BYK96" s="0"/>
      <c r="BYL96" s="0"/>
      <c r="BYM96" s="0"/>
      <c r="BYN96" s="0"/>
      <c r="BYO96" s="0"/>
      <c r="BYP96" s="0"/>
      <c r="BYQ96" s="0"/>
      <c r="BYR96" s="0"/>
      <c r="BYS96" s="0"/>
      <c r="BYT96" s="0"/>
      <c r="BYU96" s="0"/>
      <c r="BYV96" s="0"/>
      <c r="BYW96" s="0"/>
      <c r="BYX96" s="0"/>
      <c r="BYY96" s="0"/>
      <c r="BYZ96" s="0"/>
      <c r="BZA96" s="0"/>
      <c r="BZB96" s="0"/>
      <c r="BZC96" s="0"/>
      <c r="BZD96" s="0"/>
      <c r="BZE96" s="0"/>
      <c r="BZF96" s="0"/>
      <c r="BZG96" s="0"/>
      <c r="BZH96" s="0"/>
      <c r="BZI96" s="0"/>
      <c r="BZJ96" s="0"/>
      <c r="BZK96" s="0"/>
      <c r="BZL96" s="0"/>
      <c r="BZM96" s="0"/>
      <c r="BZN96" s="0"/>
      <c r="BZO96" s="0"/>
      <c r="BZP96" s="0"/>
      <c r="BZQ96" s="0"/>
      <c r="BZR96" s="0"/>
      <c r="BZS96" s="0"/>
      <c r="BZT96" s="0"/>
      <c r="BZU96" s="0"/>
      <c r="BZV96" s="0"/>
      <c r="BZW96" s="0"/>
      <c r="BZX96" s="0"/>
      <c r="BZY96" s="0"/>
      <c r="BZZ96" s="0"/>
      <c r="CAA96" s="0"/>
      <c r="CAB96" s="0"/>
      <c r="CAC96" s="0"/>
      <c r="CAD96" s="0"/>
      <c r="CAE96" s="0"/>
      <c r="CAF96" s="0"/>
      <c r="CAG96" s="0"/>
      <c r="CAH96" s="0"/>
      <c r="CAI96" s="0"/>
      <c r="CAJ96" s="0"/>
      <c r="CAK96" s="0"/>
      <c r="CAL96" s="0"/>
      <c r="CAM96" s="0"/>
      <c r="CAN96" s="0"/>
      <c r="CAO96" s="0"/>
      <c r="CAP96" s="0"/>
      <c r="CAQ96" s="0"/>
      <c r="CAR96" s="0"/>
      <c r="CAS96" s="0"/>
      <c r="CAT96" s="0"/>
      <c r="CAU96" s="0"/>
      <c r="CAV96" s="0"/>
      <c r="CAW96" s="0"/>
      <c r="CAX96" s="0"/>
      <c r="CAY96" s="0"/>
      <c r="CAZ96" s="0"/>
      <c r="CBA96" s="0"/>
      <c r="CBB96" s="0"/>
      <c r="CBC96" s="0"/>
      <c r="CBD96" s="0"/>
      <c r="CBE96" s="0"/>
      <c r="CBF96" s="0"/>
      <c r="CBG96" s="0"/>
      <c r="CBH96" s="0"/>
      <c r="CBI96" s="0"/>
      <c r="CBJ96" s="0"/>
      <c r="CBK96" s="0"/>
      <c r="CBL96" s="0"/>
      <c r="CBM96" s="0"/>
      <c r="CBN96" s="0"/>
      <c r="CBO96" s="0"/>
      <c r="CBP96" s="0"/>
      <c r="CBQ96" s="0"/>
      <c r="CBR96" s="0"/>
      <c r="CBS96" s="0"/>
      <c r="CBT96" s="0"/>
      <c r="CBU96" s="0"/>
      <c r="CBV96" s="0"/>
      <c r="CBW96" s="0"/>
      <c r="CBX96" s="0"/>
      <c r="CBY96" s="0"/>
      <c r="CBZ96" s="0"/>
      <c r="CCA96" s="0"/>
      <c r="CCB96" s="0"/>
      <c r="CCC96" s="0"/>
      <c r="CCD96" s="0"/>
      <c r="CCE96" s="0"/>
      <c r="CCF96" s="0"/>
      <c r="CCG96" s="0"/>
      <c r="CCH96" s="0"/>
      <c r="CCI96" s="0"/>
      <c r="CCJ96" s="0"/>
      <c r="CCK96" s="0"/>
      <c r="CCL96" s="0"/>
      <c r="CCM96" s="0"/>
      <c r="CCN96" s="0"/>
      <c r="CCO96" s="0"/>
      <c r="CCP96" s="0"/>
      <c r="CCQ96" s="0"/>
      <c r="CCR96" s="0"/>
      <c r="CCS96" s="0"/>
      <c r="CCT96" s="0"/>
      <c r="CCU96" s="0"/>
      <c r="CCV96" s="0"/>
      <c r="CCW96" s="0"/>
      <c r="CCX96" s="0"/>
      <c r="CCY96" s="0"/>
      <c r="CCZ96" s="0"/>
      <c r="CDA96" s="0"/>
      <c r="CDB96" s="0"/>
      <c r="CDC96" s="0"/>
      <c r="CDD96" s="0"/>
      <c r="CDE96" s="0"/>
      <c r="CDF96" s="0"/>
      <c r="CDG96" s="0"/>
      <c r="CDH96" s="0"/>
      <c r="CDI96" s="0"/>
      <c r="CDJ96" s="0"/>
      <c r="CDK96" s="0"/>
      <c r="CDL96" s="0"/>
      <c r="CDM96" s="0"/>
      <c r="CDN96" s="0"/>
      <c r="CDO96" s="0"/>
      <c r="CDP96" s="0"/>
      <c r="CDQ96" s="0"/>
      <c r="CDR96" s="0"/>
      <c r="CDS96" s="0"/>
      <c r="CDT96" s="0"/>
      <c r="CDU96" s="0"/>
      <c r="CDV96" s="0"/>
      <c r="CDW96" s="0"/>
      <c r="CDX96" s="0"/>
      <c r="CDY96" s="0"/>
      <c r="CDZ96" s="0"/>
      <c r="CEA96" s="0"/>
      <c r="CEB96" s="0"/>
      <c r="CEC96" s="0"/>
      <c r="CED96" s="0"/>
      <c r="CEE96" s="0"/>
      <c r="CEF96" s="0"/>
      <c r="CEG96" s="0"/>
      <c r="CEH96" s="0"/>
      <c r="CEI96" s="0"/>
      <c r="CEJ96" s="0"/>
      <c r="CEK96" s="0"/>
      <c r="CEL96" s="0"/>
      <c r="CEM96" s="0"/>
      <c r="CEN96" s="0"/>
      <c r="CEO96" s="0"/>
      <c r="CEP96" s="0"/>
      <c r="CEQ96" s="0"/>
      <c r="CER96" s="0"/>
      <c r="CES96" s="0"/>
      <c r="CET96" s="0"/>
      <c r="CEU96" s="0"/>
      <c r="CEV96" s="0"/>
      <c r="CEW96" s="0"/>
      <c r="CEX96" s="0"/>
      <c r="CEY96" s="0"/>
      <c r="CEZ96" s="0"/>
      <c r="CFA96" s="0"/>
      <c r="CFB96" s="0"/>
      <c r="CFC96" s="0"/>
      <c r="CFD96" s="0"/>
      <c r="CFE96" s="0"/>
      <c r="CFF96" s="0"/>
      <c r="CFG96" s="0"/>
      <c r="CFH96" s="0"/>
      <c r="CFI96" s="0"/>
      <c r="CFJ96" s="0"/>
      <c r="CFK96" s="0"/>
      <c r="CFL96" s="0"/>
      <c r="CFM96" s="0"/>
      <c r="CFN96" s="0"/>
      <c r="CFO96" s="0"/>
      <c r="CFP96" s="0"/>
      <c r="CFQ96" s="0"/>
      <c r="CFR96" s="0"/>
      <c r="CFS96" s="0"/>
      <c r="CFT96" s="0"/>
      <c r="CFU96" s="0"/>
      <c r="CFV96" s="0"/>
      <c r="CFW96" s="0"/>
      <c r="CFX96" s="0"/>
      <c r="CFY96" s="0"/>
      <c r="CFZ96" s="0"/>
      <c r="CGA96" s="0"/>
      <c r="CGB96" s="0"/>
      <c r="CGC96" s="0"/>
      <c r="CGD96" s="0"/>
      <c r="CGE96" s="0"/>
      <c r="CGF96" s="0"/>
      <c r="CGG96" s="0"/>
      <c r="CGH96" s="0"/>
      <c r="CGI96" s="0"/>
      <c r="CGJ96" s="0"/>
      <c r="CGK96" s="0"/>
      <c r="CGL96" s="0"/>
      <c r="CGM96" s="0"/>
      <c r="CGN96" s="0"/>
      <c r="CGO96" s="0"/>
      <c r="CGP96" s="0"/>
      <c r="CGQ96" s="0"/>
      <c r="CGR96" s="0"/>
      <c r="CGS96" s="0"/>
      <c r="CGT96" s="0"/>
      <c r="CGU96" s="0"/>
      <c r="CGV96" s="0"/>
      <c r="CGW96" s="0"/>
      <c r="CGX96" s="0"/>
      <c r="CGY96" s="0"/>
      <c r="CGZ96" s="0"/>
      <c r="CHA96" s="0"/>
      <c r="CHB96" s="0"/>
      <c r="CHC96" s="0"/>
      <c r="CHD96" s="0"/>
      <c r="CHE96" s="0"/>
      <c r="CHF96" s="0"/>
      <c r="CHG96" s="0"/>
      <c r="CHH96" s="0"/>
      <c r="CHI96" s="0"/>
      <c r="CHJ96" s="0"/>
      <c r="CHK96" s="0"/>
      <c r="CHL96" s="0"/>
      <c r="CHM96" s="0"/>
      <c r="CHN96" s="0"/>
      <c r="CHO96" s="0"/>
      <c r="CHP96" s="0"/>
      <c r="CHQ96" s="0"/>
      <c r="CHR96" s="0"/>
      <c r="CHS96" s="0"/>
      <c r="CHT96" s="0"/>
      <c r="CHU96" s="0"/>
      <c r="CHV96" s="0"/>
      <c r="CHW96" s="0"/>
      <c r="CHX96" s="0"/>
      <c r="CHY96" s="0"/>
      <c r="CHZ96" s="0"/>
      <c r="CIA96" s="0"/>
      <c r="CIB96" s="0"/>
      <c r="CIC96" s="0"/>
      <c r="CID96" s="0"/>
      <c r="CIE96" s="0"/>
      <c r="CIF96" s="0"/>
      <c r="CIG96" s="0"/>
      <c r="CIH96" s="0"/>
      <c r="CII96" s="0"/>
      <c r="CIJ96" s="0"/>
      <c r="CIK96" s="0"/>
      <c r="CIL96" s="0"/>
      <c r="CIM96" s="0"/>
      <c r="CIN96" s="0"/>
      <c r="CIO96" s="0"/>
      <c r="CIP96" s="0"/>
      <c r="CIQ96" s="0"/>
      <c r="CIR96" s="0"/>
      <c r="CIS96" s="0"/>
      <c r="CIT96" s="0"/>
      <c r="CIU96" s="0"/>
      <c r="CIV96" s="0"/>
      <c r="CIW96" s="0"/>
      <c r="CIX96" s="0"/>
      <c r="CIY96" s="0"/>
      <c r="CIZ96" s="0"/>
      <c r="CJA96" s="0"/>
      <c r="CJB96" s="0"/>
      <c r="CJC96" s="0"/>
      <c r="CJD96" s="0"/>
      <c r="CJE96" s="0"/>
      <c r="CJF96" s="0"/>
      <c r="CJG96" s="0"/>
      <c r="CJH96" s="0"/>
      <c r="CJI96" s="0"/>
      <c r="CJJ96" s="0"/>
      <c r="CJK96" s="0"/>
      <c r="CJL96" s="0"/>
      <c r="CJM96" s="0"/>
      <c r="CJN96" s="0"/>
      <c r="CJO96" s="0"/>
      <c r="CJP96" s="0"/>
      <c r="CJQ96" s="0"/>
      <c r="CJR96" s="0"/>
      <c r="CJS96" s="0"/>
      <c r="CJT96" s="0"/>
      <c r="CJU96" s="0"/>
      <c r="CJV96" s="0"/>
      <c r="CJW96" s="0"/>
      <c r="CJX96" s="0"/>
      <c r="CJY96" s="0"/>
      <c r="CJZ96" s="0"/>
      <c r="CKA96" s="0"/>
      <c r="CKB96" s="0"/>
      <c r="CKC96" s="0"/>
      <c r="CKD96" s="0"/>
      <c r="CKE96" s="0"/>
      <c r="CKF96" s="0"/>
      <c r="CKG96" s="0"/>
      <c r="CKH96" s="0"/>
      <c r="CKI96" s="0"/>
      <c r="CKJ96" s="0"/>
      <c r="CKK96" s="0"/>
      <c r="CKL96" s="0"/>
      <c r="CKM96" s="0"/>
      <c r="CKN96" s="0"/>
      <c r="CKO96" s="0"/>
      <c r="CKP96" s="0"/>
      <c r="CKQ96" s="0"/>
      <c r="CKR96" s="0"/>
      <c r="CKS96" s="0"/>
      <c r="CKT96" s="0"/>
      <c r="CKU96" s="0"/>
      <c r="CKV96" s="0"/>
      <c r="CKW96" s="0"/>
      <c r="CKX96" s="0"/>
      <c r="CKY96" s="0"/>
      <c r="CKZ96" s="0"/>
      <c r="CLA96" s="0"/>
      <c r="CLB96" s="0"/>
      <c r="CLC96" s="0"/>
      <c r="CLD96" s="0"/>
      <c r="CLE96" s="0"/>
      <c r="CLF96" s="0"/>
      <c r="CLG96" s="0"/>
      <c r="CLH96" s="0"/>
      <c r="CLI96" s="0"/>
      <c r="CLJ96" s="0"/>
      <c r="CLK96" s="0"/>
      <c r="CLL96" s="0"/>
      <c r="CLM96" s="0"/>
      <c r="CLN96" s="0"/>
      <c r="CLO96" s="0"/>
      <c r="CLP96" s="0"/>
      <c r="CLQ96" s="0"/>
      <c r="CLR96" s="0"/>
      <c r="CLS96" s="0"/>
      <c r="CLT96" s="0"/>
      <c r="CLU96" s="0"/>
      <c r="CLV96" s="0"/>
      <c r="CLW96" s="0"/>
      <c r="CLX96" s="0"/>
      <c r="CLY96" s="0"/>
      <c r="CLZ96" s="0"/>
      <c r="CMA96" s="0"/>
      <c r="CMB96" s="0"/>
      <c r="CMC96" s="0"/>
      <c r="CMD96" s="0"/>
      <c r="CME96" s="0"/>
      <c r="CMF96" s="0"/>
      <c r="CMG96" s="0"/>
      <c r="CMH96" s="0"/>
      <c r="CMI96" s="0"/>
      <c r="CMJ96" s="0"/>
      <c r="CMK96" s="0"/>
      <c r="CML96" s="0"/>
      <c r="CMM96" s="0"/>
      <c r="CMN96" s="0"/>
      <c r="CMO96" s="0"/>
      <c r="CMP96" s="0"/>
      <c r="CMQ96" s="0"/>
      <c r="CMR96" s="0"/>
      <c r="CMS96" s="0"/>
      <c r="CMT96" s="0"/>
      <c r="CMU96" s="0"/>
      <c r="CMV96" s="0"/>
      <c r="CMW96" s="0"/>
      <c r="CMX96" s="0"/>
      <c r="CMY96" s="0"/>
      <c r="CMZ96" s="0"/>
      <c r="CNA96" s="0"/>
      <c r="CNB96" s="0"/>
      <c r="CNC96" s="0"/>
      <c r="CND96" s="0"/>
      <c r="CNE96" s="0"/>
      <c r="CNF96" s="0"/>
      <c r="CNG96" s="0"/>
      <c r="CNH96" s="0"/>
      <c r="CNI96" s="0"/>
      <c r="CNJ96" s="0"/>
      <c r="CNK96" s="0"/>
      <c r="CNL96" s="0"/>
      <c r="CNM96" s="0"/>
      <c r="CNN96" s="0"/>
      <c r="CNO96" s="0"/>
      <c r="CNP96" s="0"/>
      <c r="CNQ96" s="0"/>
      <c r="CNR96" s="0"/>
      <c r="CNS96" s="0"/>
      <c r="CNT96" s="0"/>
      <c r="CNU96" s="0"/>
      <c r="CNV96" s="0"/>
      <c r="CNW96" s="0"/>
      <c r="CNX96" s="0"/>
      <c r="CNY96" s="0"/>
      <c r="CNZ96" s="0"/>
      <c r="COA96" s="0"/>
      <c r="COB96" s="0"/>
      <c r="COC96" s="0"/>
      <c r="COD96" s="0"/>
      <c r="COE96" s="0"/>
      <c r="COF96" s="0"/>
      <c r="COG96" s="0"/>
      <c r="COH96" s="0"/>
      <c r="COI96" s="0"/>
      <c r="COJ96" s="0"/>
      <c r="COK96" s="0"/>
      <c r="COL96" s="0"/>
      <c r="COM96" s="0"/>
      <c r="CON96" s="0"/>
      <c r="COO96" s="0"/>
      <c r="COP96" s="0"/>
      <c r="COQ96" s="0"/>
      <c r="COR96" s="0"/>
      <c r="COS96" s="0"/>
      <c r="COT96" s="0"/>
      <c r="COU96" s="0"/>
      <c r="COV96" s="0"/>
      <c r="COW96" s="0"/>
      <c r="COX96" s="0"/>
      <c r="COY96" s="0"/>
      <c r="COZ96" s="0"/>
      <c r="CPA96" s="0"/>
      <c r="CPB96" s="0"/>
      <c r="CPC96" s="0"/>
      <c r="CPD96" s="0"/>
      <c r="CPE96" s="0"/>
      <c r="CPF96" s="0"/>
      <c r="CPG96" s="0"/>
      <c r="CPH96" s="0"/>
      <c r="CPI96" s="0"/>
      <c r="CPJ96" s="0"/>
      <c r="CPK96" s="0"/>
      <c r="CPL96" s="0"/>
      <c r="CPM96" s="0"/>
      <c r="CPN96" s="0"/>
      <c r="CPO96" s="0"/>
      <c r="CPP96" s="0"/>
      <c r="CPQ96" s="0"/>
      <c r="CPR96" s="0"/>
      <c r="CPS96" s="0"/>
      <c r="CPT96" s="0"/>
      <c r="CPU96" s="0"/>
      <c r="CPV96" s="0"/>
      <c r="CPW96" s="0"/>
      <c r="CPX96" s="0"/>
      <c r="CPY96" s="0"/>
      <c r="CPZ96" s="0"/>
      <c r="CQA96" s="0"/>
      <c r="CQB96" s="0"/>
      <c r="CQC96" s="0"/>
      <c r="CQD96" s="0"/>
      <c r="CQE96" s="0"/>
      <c r="CQF96" s="0"/>
      <c r="CQG96" s="0"/>
      <c r="CQH96" s="0"/>
      <c r="CQI96" s="0"/>
      <c r="CQJ96" s="0"/>
      <c r="CQK96" s="0"/>
      <c r="CQL96" s="0"/>
      <c r="CQM96" s="0"/>
      <c r="CQN96" s="0"/>
      <c r="CQO96" s="0"/>
      <c r="CQP96" s="0"/>
      <c r="CQQ96" s="0"/>
      <c r="CQR96" s="0"/>
      <c r="CQS96" s="0"/>
      <c r="CQT96" s="0"/>
      <c r="CQU96" s="0"/>
      <c r="CQV96" s="0"/>
      <c r="CQW96" s="0"/>
      <c r="CQX96" s="0"/>
      <c r="CQY96" s="0"/>
      <c r="CQZ96" s="0"/>
      <c r="CRA96" s="0"/>
      <c r="CRB96" s="0"/>
      <c r="CRC96" s="0"/>
      <c r="CRD96" s="0"/>
      <c r="CRE96" s="0"/>
      <c r="CRF96" s="0"/>
      <c r="CRG96" s="0"/>
      <c r="CRH96" s="0"/>
      <c r="CRI96" s="0"/>
      <c r="CRJ96" s="0"/>
      <c r="CRK96" s="0"/>
      <c r="CRL96" s="0"/>
      <c r="CRM96" s="0"/>
      <c r="CRN96" s="0"/>
      <c r="CRO96" s="0"/>
      <c r="CRP96" s="0"/>
      <c r="CRQ96" s="0"/>
      <c r="CRR96" s="0"/>
      <c r="CRS96" s="0"/>
      <c r="CRT96" s="0"/>
      <c r="CRU96" s="0"/>
      <c r="CRV96" s="0"/>
      <c r="CRW96" s="0"/>
      <c r="CRX96" s="0"/>
      <c r="CRY96" s="0"/>
      <c r="CRZ96" s="0"/>
      <c r="CSA96" s="0"/>
      <c r="CSB96" s="0"/>
      <c r="CSC96" s="0"/>
      <c r="CSD96" s="0"/>
      <c r="CSE96" s="0"/>
      <c r="CSF96" s="0"/>
      <c r="CSG96" s="0"/>
      <c r="CSH96" s="0"/>
      <c r="CSI96" s="0"/>
      <c r="CSJ96" s="0"/>
      <c r="CSK96" s="0"/>
      <c r="CSL96" s="0"/>
      <c r="CSM96" s="0"/>
      <c r="CSN96" s="0"/>
      <c r="CSO96" s="0"/>
      <c r="CSP96" s="0"/>
      <c r="CSQ96" s="0"/>
      <c r="CSR96" s="0"/>
      <c r="CSS96" s="0"/>
      <c r="CST96" s="0"/>
      <c r="CSU96" s="0"/>
      <c r="CSV96" s="0"/>
      <c r="CSW96" s="0"/>
      <c r="CSX96" s="0"/>
      <c r="CSY96" s="0"/>
      <c r="CSZ96" s="0"/>
      <c r="CTA96" s="0"/>
      <c r="CTB96" s="0"/>
      <c r="CTC96" s="0"/>
      <c r="CTD96" s="0"/>
      <c r="CTE96" s="0"/>
      <c r="CTF96" s="0"/>
      <c r="CTG96" s="0"/>
      <c r="CTH96" s="0"/>
      <c r="CTI96" s="0"/>
      <c r="CTJ96" s="0"/>
      <c r="CTK96" s="0"/>
      <c r="CTL96" s="0"/>
      <c r="CTM96" s="0"/>
      <c r="CTN96" s="0"/>
      <c r="CTO96" s="0"/>
      <c r="CTP96" s="0"/>
      <c r="CTQ96" s="0"/>
      <c r="CTR96" s="0"/>
      <c r="CTS96" s="0"/>
      <c r="CTT96" s="0"/>
      <c r="CTU96" s="0"/>
      <c r="CTV96" s="0"/>
      <c r="CTW96" s="0"/>
      <c r="CTX96" s="0"/>
      <c r="CTY96" s="0"/>
      <c r="CTZ96" s="0"/>
      <c r="CUA96" s="0"/>
      <c r="CUB96" s="0"/>
      <c r="CUC96" s="0"/>
      <c r="CUD96" s="0"/>
      <c r="CUE96" s="0"/>
      <c r="CUF96" s="0"/>
      <c r="CUG96" s="0"/>
      <c r="CUH96" s="0"/>
      <c r="CUI96" s="0"/>
      <c r="CUJ96" s="0"/>
      <c r="CUK96" s="0"/>
      <c r="CUL96" s="0"/>
      <c r="CUM96" s="0"/>
      <c r="CUN96" s="0"/>
      <c r="CUO96" s="0"/>
      <c r="CUP96" s="0"/>
      <c r="CUQ96" s="0"/>
      <c r="CUR96" s="0"/>
      <c r="CUS96" s="0"/>
      <c r="CUT96" s="0"/>
      <c r="CUU96" s="0"/>
      <c r="CUV96" s="0"/>
      <c r="CUW96" s="0"/>
      <c r="CUX96" s="0"/>
      <c r="CUY96" s="0"/>
      <c r="CUZ96" s="0"/>
      <c r="CVA96" s="0"/>
      <c r="CVB96" s="0"/>
      <c r="CVC96" s="0"/>
      <c r="CVD96" s="0"/>
      <c r="CVE96" s="0"/>
      <c r="CVF96" s="0"/>
      <c r="CVG96" s="0"/>
      <c r="CVH96" s="0"/>
      <c r="CVI96" s="0"/>
      <c r="CVJ96" s="0"/>
      <c r="CVK96" s="0"/>
      <c r="CVL96" s="0"/>
      <c r="CVM96" s="0"/>
      <c r="CVN96" s="0"/>
      <c r="CVO96" s="0"/>
      <c r="CVP96" s="0"/>
      <c r="CVQ96" s="0"/>
      <c r="CVR96" s="0"/>
      <c r="CVS96" s="0"/>
      <c r="CVT96" s="0"/>
      <c r="CVU96" s="0"/>
      <c r="CVV96" s="0"/>
      <c r="CVW96" s="0"/>
      <c r="CVX96" s="0"/>
      <c r="CVY96" s="0"/>
      <c r="CVZ96" s="0"/>
      <c r="CWA96" s="0"/>
      <c r="CWB96" s="0"/>
      <c r="CWC96" s="0"/>
      <c r="CWD96" s="0"/>
      <c r="CWE96" s="0"/>
      <c r="CWF96" s="0"/>
      <c r="CWG96" s="0"/>
      <c r="CWH96" s="0"/>
      <c r="CWI96" s="0"/>
      <c r="CWJ96" s="0"/>
      <c r="CWK96" s="0"/>
      <c r="CWL96" s="0"/>
      <c r="CWM96" s="0"/>
      <c r="CWN96" s="0"/>
      <c r="CWO96" s="0"/>
      <c r="CWP96" s="0"/>
      <c r="CWQ96" s="0"/>
      <c r="CWR96" s="0"/>
      <c r="CWS96" s="0"/>
      <c r="CWT96" s="0"/>
      <c r="CWU96" s="0"/>
      <c r="CWV96" s="0"/>
      <c r="CWW96" s="0"/>
      <c r="CWX96" s="0"/>
      <c r="CWY96" s="0"/>
      <c r="CWZ96" s="0"/>
      <c r="CXA96" s="0"/>
      <c r="CXB96" s="0"/>
      <c r="CXC96" s="0"/>
      <c r="CXD96" s="0"/>
      <c r="CXE96" s="0"/>
      <c r="CXF96" s="0"/>
      <c r="CXG96" s="0"/>
      <c r="CXH96" s="0"/>
      <c r="CXI96" s="0"/>
      <c r="CXJ96" s="0"/>
      <c r="CXK96" s="0"/>
      <c r="CXL96" s="0"/>
      <c r="CXM96" s="0"/>
      <c r="CXN96" s="0"/>
      <c r="CXO96" s="0"/>
      <c r="CXP96" s="0"/>
      <c r="CXQ96" s="0"/>
      <c r="CXR96" s="0"/>
      <c r="CXS96" s="0"/>
      <c r="CXT96" s="0"/>
      <c r="CXU96" s="0"/>
      <c r="CXV96" s="0"/>
      <c r="CXW96" s="0"/>
      <c r="CXX96" s="0"/>
      <c r="CXY96" s="0"/>
      <c r="CXZ96" s="0"/>
      <c r="CYA96" s="0"/>
      <c r="CYB96" s="0"/>
      <c r="CYC96" s="0"/>
      <c r="CYD96" s="0"/>
      <c r="CYE96" s="0"/>
      <c r="CYF96" s="0"/>
      <c r="CYG96" s="0"/>
      <c r="CYH96" s="0"/>
      <c r="CYI96" s="0"/>
      <c r="CYJ96" s="0"/>
      <c r="CYK96" s="0"/>
      <c r="CYL96" s="0"/>
      <c r="CYM96" s="0"/>
      <c r="CYN96" s="0"/>
      <c r="CYO96" s="0"/>
      <c r="CYP96" s="0"/>
      <c r="CYQ96" s="0"/>
      <c r="CYR96" s="0"/>
      <c r="CYS96" s="0"/>
      <c r="CYT96" s="0"/>
      <c r="CYU96" s="0"/>
      <c r="CYV96" s="0"/>
      <c r="CYW96" s="0"/>
      <c r="CYX96" s="0"/>
      <c r="CYY96" s="0"/>
      <c r="CYZ96" s="0"/>
      <c r="CZA96" s="0"/>
      <c r="CZB96" s="0"/>
      <c r="CZC96" s="0"/>
      <c r="CZD96" s="0"/>
      <c r="CZE96" s="0"/>
      <c r="CZF96" s="0"/>
      <c r="CZG96" s="0"/>
      <c r="CZH96" s="0"/>
      <c r="CZI96" s="0"/>
      <c r="CZJ96" s="0"/>
      <c r="CZK96" s="0"/>
      <c r="CZL96" s="0"/>
      <c r="CZM96" s="0"/>
      <c r="CZN96" s="0"/>
      <c r="CZO96" s="0"/>
      <c r="CZP96" s="0"/>
      <c r="CZQ96" s="0"/>
      <c r="CZR96" s="0"/>
      <c r="CZS96" s="0"/>
      <c r="CZT96" s="0"/>
      <c r="CZU96" s="0"/>
      <c r="CZV96" s="0"/>
      <c r="CZW96" s="0"/>
      <c r="CZX96" s="0"/>
      <c r="CZY96" s="0"/>
      <c r="CZZ96" s="0"/>
      <c r="DAA96" s="0"/>
      <c r="DAB96" s="0"/>
      <c r="DAC96" s="0"/>
      <c r="DAD96" s="0"/>
      <c r="DAE96" s="0"/>
      <c r="DAF96" s="0"/>
      <c r="DAG96" s="0"/>
      <c r="DAH96" s="0"/>
      <c r="DAI96" s="0"/>
      <c r="DAJ96" s="0"/>
      <c r="DAK96" s="0"/>
      <c r="DAL96" s="0"/>
      <c r="DAM96" s="0"/>
      <c r="DAN96" s="0"/>
      <c r="DAO96" s="0"/>
      <c r="DAP96" s="0"/>
      <c r="DAQ96" s="0"/>
      <c r="DAR96" s="0"/>
      <c r="DAS96" s="0"/>
      <c r="DAT96" s="0"/>
      <c r="DAU96" s="0"/>
      <c r="DAV96" s="0"/>
      <c r="DAW96" s="0"/>
      <c r="DAX96" s="0"/>
      <c r="DAY96" s="0"/>
      <c r="DAZ96" s="0"/>
      <c r="DBA96" s="0"/>
      <c r="DBB96" s="0"/>
      <c r="DBC96" s="0"/>
      <c r="DBD96" s="0"/>
      <c r="DBE96" s="0"/>
      <c r="DBF96" s="0"/>
      <c r="DBG96" s="0"/>
      <c r="DBH96" s="0"/>
      <c r="DBI96" s="0"/>
      <c r="DBJ96" s="0"/>
      <c r="DBK96" s="0"/>
      <c r="DBL96" s="0"/>
      <c r="DBM96" s="0"/>
      <c r="DBN96" s="0"/>
      <c r="DBO96" s="0"/>
      <c r="DBP96" s="0"/>
      <c r="DBQ96" s="0"/>
      <c r="DBR96" s="0"/>
      <c r="DBS96" s="0"/>
      <c r="DBT96" s="0"/>
      <c r="DBU96" s="0"/>
      <c r="DBV96" s="0"/>
      <c r="DBW96" s="0"/>
      <c r="DBX96" s="0"/>
      <c r="DBY96" s="0"/>
      <c r="DBZ96" s="0"/>
      <c r="DCA96" s="0"/>
      <c r="DCB96" s="0"/>
      <c r="DCC96" s="0"/>
      <c r="DCD96" s="0"/>
      <c r="DCE96" s="0"/>
      <c r="DCF96" s="0"/>
      <c r="DCG96" s="0"/>
      <c r="DCH96" s="0"/>
      <c r="DCI96" s="0"/>
      <c r="DCJ96" s="0"/>
      <c r="DCK96" s="0"/>
      <c r="DCL96" s="0"/>
      <c r="DCM96" s="0"/>
      <c r="DCN96" s="0"/>
      <c r="DCO96" s="0"/>
      <c r="DCP96" s="0"/>
      <c r="DCQ96" s="0"/>
      <c r="DCR96" s="0"/>
      <c r="DCS96" s="0"/>
      <c r="DCT96" s="0"/>
      <c r="DCU96" s="0"/>
      <c r="DCV96" s="0"/>
      <c r="DCW96" s="0"/>
      <c r="DCX96" s="0"/>
      <c r="DCY96" s="0"/>
      <c r="DCZ96" s="0"/>
      <c r="DDA96" s="0"/>
      <c r="DDB96" s="0"/>
      <c r="DDC96" s="0"/>
      <c r="DDD96" s="0"/>
      <c r="DDE96" s="0"/>
      <c r="DDF96" s="0"/>
      <c r="DDG96" s="0"/>
      <c r="DDH96" s="0"/>
      <c r="DDI96" s="0"/>
      <c r="DDJ96" s="0"/>
      <c r="DDK96" s="0"/>
      <c r="DDL96" s="0"/>
      <c r="DDM96" s="0"/>
      <c r="DDN96" s="0"/>
      <c r="DDO96" s="0"/>
      <c r="DDP96" s="0"/>
      <c r="DDQ96" s="0"/>
      <c r="DDR96" s="0"/>
      <c r="DDS96" s="0"/>
      <c r="DDT96" s="0"/>
      <c r="DDU96" s="0"/>
      <c r="DDV96" s="0"/>
      <c r="DDW96" s="0"/>
      <c r="DDX96" s="0"/>
      <c r="DDY96" s="0"/>
      <c r="DDZ96" s="0"/>
      <c r="DEA96" s="0"/>
      <c r="DEB96" s="0"/>
      <c r="DEC96" s="0"/>
      <c r="DED96" s="0"/>
      <c r="DEE96" s="0"/>
      <c r="DEF96" s="0"/>
      <c r="DEG96" s="0"/>
      <c r="DEH96" s="0"/>
      <c r="DEI96" s="0"/>
      <c r="DEJ96" s="0"/>
      <c r="DEK96" s="0"/>
      <c r="DEL96" s="0"/>
      <c r="DEM96" s="0"/>
      <c r="DEN96" s="0"/>
      <c r="DEO96" s="0"/>
      <c r="DEP96" s="0"/>
      <c r="DEQ96" s="0"/>
      <c r="DER96" s="0"/>
      <c r="DES96" s="0"/>
      <c r="DET96" s="0"/>
      <c r="DEU96" s="0"/>
      <c r="DEV96" s="0"/>
      <c r="DEW96" s="0"/>
      <c r="DEX96" s="0"/>
      <c r="DEY96" s="0"/>
      <c r="DEZ96" s="0"/>
      <c r="DFA96" s="0"/>
      <c r="DFB96" s="0"/>
      <c r="DFC96" s="0"/>
      <c r="DFD96" s="0"/>
      <c r="DFE96" s="0"/>
      <c r="DFF96" s="0"/>
      <c r="DFG96" s="0"/>
      <c r="DFH96" s="0"/>
      <c r="DFI96" s="0"/>
      <c r="DFJ96" s="0"/>
      <c r="DFK96" s="0"/>
      <c r="DFL96" s="0"/>
      <c r="DFM96" s="0"/>
      <c r="DFN96" s="0"/>
      <c r="DFO96" s="0"/>
      <c r="DFP96" s="0"/>
      <c r="DFQ96" s="0"/>
      <c r="DFR96" s="0"/>
      <c r="DFS96" s="0"/>
      <c r="DFT96" s="0"/>
      <c r="DFU96" s="0"/>
      <c r="DFV96" s="0"/>
      <c r="DFW96" s="0"/>
      <c r="DFX96" s="0"/>
      <c r="DFY96" s="0"/>
      <c r="DFZ96" s="0"/>
      <c r="DGA96" s="0"/>
      <c r="DGB96" s="0"/>
      <c r="DGC96" s="0"/>
      <c r="DGD96" s="0"/>
      <c r="DGE96" s="0"/>
      <c r="DGF96" s="0"/>
      <c r="DGG96" s="0"/>
      <c r="DGH96" s="0"/>
      <c r="DGI96" s="0"/>
      <c r="DGJ96" s="0"/>
      <c r="DGK96" s="0"/>
      <c r="DGL96" s="0"/>
      <c r="DGM96" s="0"/>
      <c r="DGN96" s="0"/>
      <c r="DGO96" s="0"/>
      <c r="DGP96" s="0"/>
      <c r="DGQ96" s="0"/>
      <c r="DGR96" s="0"/>
      <c r="DGS96" s="0"/>
      <c r="DGT96" s="0"/>
      <c r="DGU96" s="0"/>
      <c r="DGV96" s="0"/>
      <c r="DGW96" s="0"/>
      <c r="DGX96" s="0"/>
      <c r="DGY96" s="0"/>
      <c r="DGZ96" s="0"/>
      <c r="DHA96" s="0"/>
      <c r="DHB96" s="0"/>
      <c r="DHC96" s="0"/>
      <c r="DHD96" s="0"/>
      <c r="DHE96" s="0"/>
      <c r="DHF96" s="0"/>
      <c r="DHG96" s="0"/>
      <c r="DHH96" s="0"/>
      <c r="DHI96" s="0"/>
      <c r="DHJ96" s="0"/>
      <c r="DHK96" s="0"/>
      <c r="DHL96" s="0"/>
      <c r="DHM96" s="0"/>
      <c r="DHN96" s="0"/>
      <c r="DHO96" s="0"/>
      <c r="DHP96" s="0"/>
      <c r="DHQ96" s="0"/>
      <c r="DHR96" s="0"/>
      <c r="DHS96" s="0"/>
      <c r="DHT96" s="0"/>
      <c r="DHU96" s="0"/>
      <c r="DHV96" s="0"/>
      <c r="DHW96" s="0"/>
      <c r="DHX96" s="0"/>
      <c r="DHY96" s="0"/>
      <c r="DHZ96" s="0"/>
      <c r="DIA96" s="0"/>
      <c r="DIB96" s="0"/>
      <c r="DIC96" s="0"/>
      <c r="DID96" s="0"/>
      <c r="DIE96" s="0"/>
      <c r="DIF96" s="0"/>
      <c r="DIG96" s="0"/>
      <c r="DIH96" s="0"/>
      <c r="DII96" s="0"/>
      <c r="DIJ96" s="0"/>
      <c r="DIK96" s="0"/>
      <c r="DIL96" s="0"/>
      <c r="DIM96" s="0"/>
      <c r="DIN96" s="0"/>
      <c r="DIO96" s="0"/>
      <c r="DIP96" s="0"/>
      <c r="DIQ96" s="0"/>
      <c r="DIR96" s="0"/>
      <c r="DIS96" s="0"/>
      <c r="DIT96" s="0"/>
      <c r="DIU96" s="0"/>
      <c r="DIV96" s="0"/>
      <c r="DIW96" s="0"/>
      <c r="DIX96" s="0"/>
      <c r="DIY96" s="0"/>
      <c r="DIZ96" s="0"/>
      <c r="DJA96" s="0"/>
      <c r="DJB96" s="0"/>
      <c r="DJC96" s="0"/>
      <c r="DJD96" s="0"/>
      <c r="DJE96" s="0"/>
      <c r="DJF96" s="0"/>
      <c r="DJG96" s="0"/>
      <c r="DJH96" s="0"/>
      <c r="DJI96" s="0"/>
      <c r="DJJ96" s="0"/>
      <c r="DJK96" s="0"/>
      <c r="DJL96" s="0"/>
      <c r="DJM96" s="0"/>
      <c r="DJN96" s="0"/>
      <c r="DJO96" s="0"/>
      <c r="DJP96" s="0"/>
      <c r="DJQ96" s="0"/>
      <c r="DJR96" s="0"/>
      <c r="DJS96" s="0"/>
      <c r="DJT96" s="0"/>
      <c r="DJU96" s="0"/>
      <c r="DJV96" s="0"/>
      <c r="DJW96" s="0"/>
      <c r="DJX96" s="0"/>
      <c r="DJY96" s="0"/>
      <c r="DJZ96" s="0"/>
      <c r="DKA96" s="0"/>
      <c r="DKB96" s="0"/>
      <c r="DKC96" s="0"/>
      <c r="DKD96" s="0"/>
      <c r="DKE96" s="0"/>
      <c r="DKF96" s="0"/>
      <c r="DKG96" s="0"/>
      <c r="DKH96" s="0"/>
      <c r="DKI96" s="0"/>
      <c r="DKJ96" s="0"/>
      <c r="DKK96" s="0"/>
      <c r="DKL96" s="0"/>
      <c r="DKM96" s="0"/>
      <c r="DKN96" s="0"/>
      <c r="DKO96" s="0"/>
      <c r="DKP96" s="0"/>
      <c r="DKQ96" s="0"/>
      <c r="DKR96" s="0"/>
      <c r="DKS96" s="0"/>
      <c r="DKT96" s="0"/>
      <c r="DKU96" s="0"/>
      <c r="DKV96" s="0"/>
      <c r="DKW96" s="0"/>
      <c r="DKX96" s="0"/>
      <c r="DKY96" s="0"/>
      <c r="DKZ96" s="0"/>
      <c r="DLA96" s="0"/>
      <c r="DLB96" s="0"/>
      <c r="DLC96" s="0"/>
      <c r="DLD96" s="0"/>
      <c r="DLE96" s="0"/>
      <c r="DLF96" s="0"/>
      <c r="DLG96" s="0"/>
      <c r="DLH96" s="0"/>
      <c r="DLI96" s="0"/>
      <c r="DLJ96" s="0"/>
      <c r="DLK96" s="0"/>
      <c r="DLL96" s="0"/>
      <c r="DLM96" s="0"/>
      <c r="DLN96" s="0"/>
      <c r="DLO96" s="0"/>
      <c r="DLP96" s="0"/>
      <c r="DLQ96" s="0"/>
      <c r="DLR96" s="0"/>
      <c r="DLS96" s="0"/>
      <c r="DLT96" s="0"/>
      <c r="DLU96" s="0"/>
      <c r="DLV96" s="0"/>
      <c r="DLW96" s="0"/>
      <c r="DLX96" s="0"/>
      <c r="DLY96" s="0"/>
      <c r="DLZ96" s="0"/>
      <c r="DMA96" s="0"/>
      <c r="DMB96" s="0"/>
      <c r="DMC96" s="0"/>
      <c r="DMD96" s="0"/>
      <c r="DME96" s="0"/>
      <c r="DMF96" s="0"/>
      <c r="DMG96" s="0"/>
      <c r="DMH96" s="0"/>
      <c r="DMI96" s="0"/>
      <c r="DMJ96" s="0"/>
      <c r="DMK96" s="0"/>
      <c r="DML96" s="0"/>
      <c r="DMM96" s="0"/>
      <c r="DMN96" s="0"/>
      <c r="DMO96" s="0"/>
      <c r="DMP96" s="0"/>
      <c r="DMQ96" s="0"/>
      <c r="DMR96" s="0"/>
      <c r="DMS96" s="0"/>
      <c r="DMT96" s="0"/>
      <c r="DMU96" s="0"/>
      <c r="DMV96" s="0"/>
      <c r="DMW96" s="0"/>
      <c r="DMX96" s="0"/>
      <c r="DMY96" s="0"/>
      <c r="DMZ96" s="0"/>
      <c r="DNA96" s="0"/>
      <c r="DNB96" s="0"/>
      <c r="DNC96" s="0"/>
      <c r="DND96" s="0"/>
      <c r="DNE96" s="0"/>
      <c r="DNF96" s="0"/>
      <c r="DNG96" s="0"/>
      <c r="DNH96" s="0"/>
      <c r="DNI96" s="0"/>
      <c r="DNJ96" s="0"/>
      <c r="DNK96" s="0"/>
      <c r="DNL96" s="0"/>
      <c r="DNM96" s="0"/>
      <c r="DNN96" s="0"/>
      <c r="DNO96" s="0"/>
      <c r="DNP96" s="0"/>
      <c r="DNQ96" s="0"/>
      <c r="DNR96" s="0"/>
      <c r="DNS96" s="0"/>
      <c r="DNT96" s="0"/>
      <c r="DNU96" s="0"/>
      <c r="DNV96" s="0"/>
      <c r="DNW96" s="0"/>
      <c r="DNX96" s="0"/>
      <c r="DNY96" s="0"/>
      <c r="DNZ96" s="0"/>
      <c r="DOA96" s="0"/>
      <c r="DOB96" s="0"/>
      <c r="DOC96" s="0"/>
      <c r="DOD96" s="0"/>
      <c r="DOE96" s="0"/>
      <c r="DOF96" s="0"/>
      <c r="DOG96" s="0"/>
      <c r="DOH96" s="0"/>
      <c r="DOI96" s="0"/>
      <c r="DOJ96" s="0"/>
      <c r="DOK96" s="0"/>
      <c r="DOL96" s="0"/>
      <c r="DOM96" s="0"/>
      <c r="DON96" s="0"/>
      <c r="DOO96" s="0"/>
      <c r="DOP96" s="0"/>
      <c r="DOQ96" s="0"/>
      <c r="DOR96" s="0"/>
      <c r="DOS96" s="0"/>
      <c r="DOT96" s="0"/>
      <c r="DOU96" s="0"/>
      <c r="DOV96" s="0"/>
      <c r="DOW96" s="0"/>
      <c r="DOX96" s="0"/>
      <c r="DOY96" s="0"/>
      <c r="DOZ96" s="0"/>
      <c r="DPA96" s="0"/>
      <c r="DPB96" s="0"/>
      <c r="DPC96" s="0"/>
      <c r="DPD96" s="0"/>
      <c r="DPE96" s="0"/>
      <c r="DPF96" s="0"/>
      <c r="DPG96" s="0"/>
      <c r="DPH96" s="0"/>
      <c r="DPI96" s="0"/>
      <c r="DPJ96" s="0"/>
      <c r="DPK96" s="0"/>
      <c r="DPL96" s="0"/>
      <c r="DPM96" s="0"/>
      <c r="DPN96" s="0"/>
      <c r="DPO96" s="0"/>
      <c r="DPP96" s="0"/>
      <c r="DPQ96" s="0"/>
      <c r="DPR96" s="0"/>
      <c r="DPS96" s="0"/>
      <c r="DPT96" s="0"/>
      <c r="DPU96" s="0"/>
      <c r="DPV96" s="0"/>
      <c r="DPW96" s="0"/>
      <c r="DPX96" s="0"/>
      <c r="DPY96" s="0"/>
      <c r="DPZ96" s="0"/>
      <c r="DQA96" s="0"/>
      <c r="DQB96" s="0"/>
      <c r="DQC96" s="0"/>
      <c r="DQD96" s="0"/>
      <c r="DQE96" s="0"/>
      <c r="DQF96" s="0"/>
      <c r="DQG96" s="0"/>
      <c r="DQH96" s="0"/>
      <c r="DQI96" s="0"/>
      <c r="DQJ96" s="0"/>
      <c r="DQK96" s="0"/>
      <c r="DQL96" s="0"/>
      <c r="DQM96" s="0"/>
      <c r="DQN96" s="0"/>
      <c r="DQO96" s="0"/>
      <c r="DQP96" s="0"/>
      <c r="DQQ96" s="0"/>
      <c r="DQR96" s="0"/>
      <c r="DQS96" s="0"/>
      <c r="DQT96" s="0"/>
      <c r="DQU96" s="0"/>
      <c r="DQV96" s="0"/>
      <c r="DQW96" s="0"/>
      <c r="DQX96" s="0"/>
      <c r="DQY96" s="0"/>
      <c r="DQZ96" s="0"/>
      <c r="DRA96" s="0"/>
      <c r="DRB96" s="0"/>
      <c r="DRC96" s="0"/>
      <c r="DRD96" s="0"/>
      <c r="DRE96" s="0"/>
      <c r="DRF96" s="0"/>
      <c r="DRG96" s="0"/>
      <c r="DRH96" s="0"/>
      <c r="DRI96" s="0"/>
      <c r="DRJ96" s="0"/>
      <c r="DRK96" s="0"/>
      <c r="DRL96" s="0"/>
      <c r="DRM96" s="0"/>
      <c r="DRN96" s="0"/>
      <c r="DRO96" s="0"/>
      <c r="DRP96" s="0"/>
      <c r="DRQ96" s="0"/>
      <c r="DRR96" s="0"/>
      <c r="DRS96" s="0"/>
      <c r="DRT96" s="0"/>
      <c r="DRU96" s="0"/>
      <c r="DRV96" s="0"/>
      <c r="DRW96" s="0"/>
      <c r="DRX96" s="0"/>
      <c r="DRY96" s="0"/>
      <c r="DRZ96" s="0"/>
      <c r="DSA96" s="0"/>
      <c r="DSB96" s="0"/>
      <c r="DSC96" s="0"/>
      <c r="DSD96" s="0"/>
      <c r="DSE96" s="0"/>
      <c r="DSF96" s="0"/>
      <c r="DSG96" s="0"/>
      <c r="DSH96" s="0"/>
      <c r="DSI96" s="0"/>
      <c r="DSJ96" s="0"/>
      <c r="DSK96" s="0"/>
      <c r="DSL96" s="0"/>
      <c r="DSM96" s="0"/>
      <c r="DSN96" s="0"/>
      <c r="DSO96" s="0"/>
      <c r="DSP96" s="0"/>
      <c r="DSQ96" s="0"/>
      <c r="DSR96" s="0"/>
      <c r="DSS96" s="0"/>
      <c r="DST96" s="0"/>
      <c r="DSU96" s="0"/>
      <c r="DSV96" s="0"/>
      <c r="DSW96" s="0"/>
      <c r="DSX96" s="0"/>
      <c r="DSY96" s="0"/>
      <c r="DSZ96" s="0"/>
      <c r="DTA96" s="0"/>
      <c r="DTB96" s="0"/>
      <c r="DTC96" s="0"/>
      <c r="DTD96" s="0"/>
      <c r="DTE96" s="0"/>
      <c r="DTF96" s="0"/>
      <c r="DTG96" s="0"/>
      <c r="DTH96" s="0"/>
      <c r="DTI96" s="0"/>
      <c r="DTJ96" s="0"/>
      <c r="DTK96" s="0"/>
      <c r="DTL96" s="0"/>
      <c r="DTM96" s="0"/>
      <c r="DTN96" s="0"/>
      <c r="DTO96" s="0"/>
      <c r="DTP96" s="0"/>
      <c r="DTQ96" s="0"/>
      <c r="DTR96" s="0"/>
      <c r="DTS96" s="0"/>
      <c r="DTT96" s="0"/>
      <c r="DTU96" s="0"/>
      <c r="DTV96" s="0"/>
      <c r="DTW96" s="0"/>
      <c r="DTX96" s="0"/>
      <c r="DTY96" s="0"/>
      <c r="DTZ96" s="0"/>
      <c r="DUA96" s="0"/>
      <c r="DUB96" s="0"/>
      <c r="DUC96" s="0"/>
      <c r="DUD96" s="0"/>
      <c r="DUE96" s="0"/>
      <c r="DUF96" s="0"/>
      <c r="DUG96" s="0"/>
      <c r="DUH96" s="0"/>
      <c r="DUI96" s="0"/>
      <c r="DUJ96" s="0"/>
      <c r="DUK96" s="0"/>
      <c r="DUL96" s="0"/>
      <c r="DUM96" s="0"/>
      <c r="DUN96" s="0"/>
      <c r="DUO96" s="0"/>
      <c r="DUP96" s="0"/>
      <c r="DUQ96" s="0"/>
      <c r="DUR96" s="0"/>
      <c r="DUS96" s="0"/>
      <c r="DUT96" s="0"/>
      <c r="DUU96" s="0"/>
      <c r="DUV96" s="0"/>
      <c r="DUW96" s="0"/>
      <c r="DUX96" s="0"/>
      <c r="DUY96" s="0"/>
      <c r="DUZ96" s="0"/>
      <c r="DVA96" s="0"/>
      <c r="DVB96" s="0"/>
      <c r="DVC96" s="0"/>
      <c r="DVD96" s="0"/>
      <c r="DVE96" s="0"/>
      <c r="DVF96" s="0"/>
      <c r="DVG96" s="0"/>
      <c r="DVH96" s="0"/>
      <c r="DVI96" s="0"/>
      <c r="DVJ96" s="0"/>
      <c r="DVK96" s="0"/>
      <c r="DVL96" s="0"/>
      <c r="DVM96" s="0"/>
      <c r="DVN96" s="0"/>
      <c r="DVO96" s="0"/>
      <c r="DVP96" s="0"/>
      <c r="DVQ96" s="0"/>
      <c r="DVR96" s="0"/>
      <c r="DVS96" s="0"/>
      <c r="DVT96" s="0"/>
      <c r="DVU96" s="0"/>
      <c r="DVV96" s="0"/>
      <c r="DVW96" s="0"/>
      <c r="DVX96" s="0"/>
      <c r="DVY96" s="0"/>
      <c r="DVZ96" s="0"/>
      <c r="DWA96" s="0"/>
      <c r="DWB96" s="0"/>
      <c r="DWC96" s="0"/>
      <c r="DWD96" s="0"/>
      <c r="DWE96" s="0"/>
      <c r="DWF96" s="0"/>
      <c r="DWG96" s="0"/>
      <c r="DWH96" s="0"/>
      <c r="DWI96" s="0"/>
      <c r="DWJ96" s="0"/>
      <c r="DWK96" s="0"/>
      <c r="DWL96" s="0"/>
      <c r="DWM96" s="0"/>
      <c r="DWN96" s="0"/>
      <c r="DWO96" s="0"/>
      <c r="DWP96" s="0"/>
      <c r="DWQ96" s="0"/>
      <c r="DWR96" s="0"/>
      <c r="DWS96" s="0"/>
      <c r="DWT96" s="0"/>
      <c r="DWU96" s="0"/>
      <c r="DWV96" s="0"/>
      <c r="DWW96" s="0"/>
      <c r="DWX96" s="0"/>
      <c r="DWY96" s="0"/>
      <c r="DWZ96" s="0"/>
      <c r="DXA96" s="0"/>
      <c r="DXB96" s="0"/>
      <c r="DXC96" s="0"/>
      <c r="DXD96" s="0"/>
      <c r="DXE96" s="0"/>
      <c r="DXF96" s="0"/>
      <c r="DXG96" s="0"/>
      <c r="DXH96" s="0"/>
      <c r="DXI96" s="0"/>
      <c r="DXJ96" s="0"/>
      <c r="DXK96" s="0"/>
      <c r="DXL96" s="0"/>
      <c r="DXM96" s="0"/>
      <c r="DXN96" s="0"/>
      <c r="DXO96" s="0"/>
      <c r="DXP96" s="0"/>
      <c r="DXQ96" s="0"/>
      <c r="DXR96" s="0"/>
      <c r="DXS96" s="0"/>
      <c r="DXT96" s="0"/>
      <c r="DXU96" s="0"/>
      <c r="DXV96" s="0"/>
      <c r="DXW96" s="0"/>
      <c r="DXX96" s="0"/>
      <c r="DXY96" s="0"/>
      <c r="DXZ96" s="0"/>
      <c r="DYA96" s="0"/>
      <c r="DYB96" s="0"/>
      <c r="DYC96" s="0"/>
      <c r="DYD96" s="0"/>
      <c r="DYE96" s="0"/>
      <c r="DYF96" s="0"/>
      <c r="DYG96" s="0"/>
      <c r="DYH96" s="0"/>
      <c r="DYI96" s="0"/>
      <c r="DYJ96" s="0"/>
      <c r="DYK96" s="0"/>
      <c r="DYL96" s="0"/>
      <c r="DYM96" s="0"/>
      <c r="DYN96" s="0"/>
      <c r="DYO96" s="0"/>
      <c r="DYP96" s="0"/>
      <c r="DYQ96" s="0"/>
      <c r="DYR96" s="0"/>
      <c r="DYS96" s="0"/>
      <c r="DYT96" s="0"/>
      <c r="DYU96" s="0"/>
      <c r="DYV96" s="0"/>
      <c r="DYW96" s="0"/>
      <c r="DYX96" s="0"/>
      <c r="DYY96" s="0"/>
      <c r="DYZ96" s="0"/>
      <c r="DZA96" s="0"/>
      <c r="DZB96" s="0"/>
      <c r="DZC96" s="0"/>
      <c r="DZD96" s="0"/>
      <c r="DZE96" s="0"/>
      <c r="DZF96" s="0"/>
      <c r="DZG96" s="0"/>
      <c r="DZH96" s="0"/>
      <c r="DZI96" s="0"/>
      <c r="DZJ96" s="0"/>
      <c r="DZK96" s="0"/>
      <c r="DZL96" s="0"/>
      <c r="DZM96" s="0"/>
      <c r="DZN96" s="0"/>
      <c r="DZO96" s="0"/>
      <c r="DZP96" s="0"/>
      <c r="DZQ96" s="0"/>
      <c r="DZR96" s="0"/>
      <c r="DZS96" s="0"/>
      <c r="DZT96" s="0"/>
      <c r="DZU96" s="0"/>
      <c r="DZV96" s="0"/>
      <c r="DZW96" s="0"/>
      <c r="DZX96" s="0"/>
      <c r="DZY96" s="0"/>
      <c r="DZZ96" s="0"/>
      <c r="EAA96" s="0"/>
      <c r="EAB96" s="0"/>
      <c r="EAC96" s="0"/>
      <c r="EAD96" s="0"/>
      <c r="EAE96" s="0"/>
      <c r="EAF96" s="0"/>
      <c r="EAG96" s="0"/>
      <c r="EAH96" s="0"/>
      <c r="EAI96" s="0"/>
      <c r="EAJ96" s="0"/>
      <c r="EAK96" s="0"/>
      <c r="EAL96" s="0"/>
      <c r="EAM96" s="0"/>
      <c r="EAN96" s="0"/>
      <c r="EAO96" s="0"/>
      <c r="EAP96" s="0"/>
      <c r="EAQ96" s="0"/>
      <c r="EAR96" s="0"/>
      <c r="EAS96" s="0"/>
      <c r="EAT96" s="0"/>
      <c r="EAU96" s="0"/>
      <c r="EAV96" s="0"/>
      <c r="EAW96" s="0"/>
      <c r="EAX96" s="0"/>
      <c r="EAY96" s="0"/>
      <c r="EAZ96" s="0"/>
      <c r="EBA96" s="0"/>
      <c r="EBB96" s="0"/>
      <c r="EBC96" s="0"/>
      <c r="EBD96" s="0"/>
      <c r="EBE96" s="0"/>
      <c r="EBF96" s="0"/>
      <c r="EBG96" s="0"/>
      <c r="EBH96" s="0"/>
      <c r="EBI96" s="0"/>
      <c r="EBJ96" s="0"/>
      <c r="EBK96" s="0"/>
      <c r="EBL96" s="0"/>
      <c r="EBM96" s="0"/>
      <c r="EBN96" s="0"/>
      <c r="EBO96" s="0"/>
      <c r="EBP96" s="0"/>
      <c r="EBQ96" s="0"/>
      <c r="EBR96" s="0"/>
      <c r="EBS96" s="0"/>
      <c r="EBT96" s="0"/>
      <c r="EBU96" s="0"/>
      <c r="EBV96" s="0"/>
      <c r="EBW96" s="0"/>
      <c r="EBX96" s="0"/>
      <c r="EBY96" s="0"/>
      <c r="EBZ96" s="0"/>
      <c r="ECA96" s="0"/>
      <c r="ECB96" s="0"/>
      <c r="ECC96" s="0"/>
      <c r="ECD96" s="0"/>
      <c r="ECE96" s="0"/>
      <c r="ECF96" s="0"/>
      <c r="ECG96" s="0"/>
      <c r="ECH96" s="0"/>
      <c r="ECI96" s="0"/>
      <c r="ECJ96" s="0"/>
      <c r="ECK96" s="0"/>
      <c r="ECL96" s="0"/>
      <c r="ECM96" s="0"/>
      <c r="ECN96" s="0"/>
      <c r="ECO96" s="0"/>
      <c r="ECP96" s="0"/>
      <c r="ECQ96" s="0"/>
      <c r="ECR96" s="0"/>
      <c r="ECS96" s="0"/>
      <c r="ECT96" s="0"/>
      <c r="ECU96" s="0"/>
      <c r="ECV96" s="0"/>
      <c r="ECW96" s="0"/>
      <c r="ECX96" s="0"/>
      <c r="ECY96" s="0"/>
      <c r="ECZ96" s="0"/>
      <c r="EDA96" s="0"/>
      <c r="EDB96" s="0"/>
      <c r="EDC96" s="0"/>
      <c r="EDD96" s="0"/>
      <c r="EDE96" s="0"/>
      <c r="EDF96" s="0"/>
      <c r="EDG96" s="0"/>
      <c r="EDH96" s="0"/>
      <c r="EDI96" s="0"/>
      <c r="EDJ96" s="0"/>
      <c r="EDK96" s="0"/>
      <c r="EDL96" s="0"/>
      <c r="EDM96" s="0"/>
      <c r="EDN96" s="0"/>
      <c r="EDO96" s="0"/>
      <c r="EDP96" s="0"/>
      <c r="EDQ96" s="0"/>
      <c r="EDR96" s="0"/>
      <c r="EDS96" s="0"/>
      <c r="EDT96" s="0"/>
      <c r="EDU96" s="0"/>
      <c r="EDV96" s="0"/>
      <c r="EDW96" s="0"/>
      <c r="EDX96" s="0"/>
      <c r="EDY96" s="0"/>
      <c r="EDZ96" s="0"/>
      <c r="EEA96" s="0"/>
      <c r="EEB96" s="0"/>
      <c r="EEC96" s="0"/>
      <c r="EED96" s="0"/>
      <c r="EEE96" s="0"/>
      <c r="EEF96" s="0"/>
      <c r="EEG96" s="0"/>
      <c r="EEH96" s="0"/>
      <c r="EEI96" s="0"/>
      <c r="EEJ96" s="0"/>
      <c r="EEK96" s="0"/>
      <c r="EEL96" s="0"/>
      <c r="EEM96" s="0"/>
      <c r="EEN96" s="0"/>
      <c r="EEO96" s="0"/>
      <c r="EEP96" s="0"/>
      <c r="EEQ96" s="0"/>
      <c r="EER96" s="0"/>
      <c r="EES96" s="0"/>
      <c r="EET96" s="0"/>
      <c r="EEU96" s="0"/>
      <c r="EEV96" s="0"/>
      <c r="EEW96" s="0"/>
      <c r="EEX96" s="0"/>
      <c r="EEY96" s="0"/>
      <c r="EEZ96" s="0"/>
      <c r="EFA96" s="0"/>
      <c r="EFB96" s="0"/>
      <c r="EFC96" s="0"/>
      <c r="EFD96" s="0"/>
      <c r="EFE96" s="0"/>
      <c r="EFF96" s="0"/>
      <c r="EFG96" s="0"/>
      <c r="EFH96" s="0"/>
      <c r="EFI96" s="0"/>
      <c r="EFJ96" s="0"/>
      <c r="EFK96" s="0"/>
      <c r="EFL96" s="0"/>
      <c r="EFM96" s="0"/>
      <c r="EFN96" s="0"/>
      <c r="EFO96" s="0"/>
      <c r="EFP96" s="0"/>
      <c r="EFQ96" s="0"/>
      <c r="EFR96" s="0"/>
      <c r="EFS96" s="0"/>
      <c r="EFT96" s="0"/>
      <c r="EFU96" s="0"/>
      <c r="EFV96" s="0"/>
      <c r="EFW96" s="0"/>
      <c r="EFX96" s="0"/>
      <c r="EFY96" s="0"/>
      <c r="EFZ96" s="0"/>
      <c r="EGA96" s="0"/>
      <c r="EGB96" s="0"/>
      <c r="EGC96" s="0"/>
      <c r="EGD96" s="0"/>
      <c r="EGE96" s="0"/>
      <c r="EGF96" s="0"/>
      <c r="EGG96" s="0"/>
      <c r="EGH96" s="0"/>
      <c r="EGI96" s="0"/>
      <c r="EGJ96" s="0"/>
      <c r="EGK96" s="0"/>
      <c r="EGL96" s="0"/>
      <c r="EGM96" s="0"/>
      <c r="EGN96" s="0"/>
      <c r="EGO96" s="0"/>
      <c r="EGP96" s="0"/>
      <c r="EGQ96" s="0"/>
      <c r="EGR96" s="0"/>
      <c r="EGS96" s="0"/>
      <c r="EGT96" s="0"/>
      <c r="EGU96" s="0"/>
      <c r="EGV96" s="0"/>
      <c r="EGW96" s="0"/>
      <c r="EGX96" s="0"/>
      <c r="EGY96" s="0"/>
      <c r="EGZ96" s="0"/>
      <c r="EHA96" s="0"/>
      <c r="EHB96" s="0"/>
      <c r="EHC96" s="0"/>
      <c r="EHD96" s="0"/>
      <c r="EHE96" s="0"/>
      <c r="EHF96" s="0"/>
      <c r="EHG96" s="0"/>
      <c r="EHH96" s="0"/>
      <c r="EHI96" s="0"/>
      <c r="EHJ96" s="0"/>
      <c r="EHK96" s="0"/>
      <c r="EHL96" s="0"/>
      <c r="EHM96" s="0"/>
      <c r="EHN96" s="0"/>
      <c r="EHO96" s="0"/>
      <c r="EHP96" s="0"/>
      <c r="EHQ96" s="0"/>
      <c r="EHR96" s="0"/>
      <c r="EHS96" s="0"/>
      <c r="EHT96" s="0"/>
      <c r="EHU96" s="0"/>
      <c r="EHV96" s="0"/>
      <c r="EHW96" s="0"/>
      <c r="EHX96" s="0"/>
      <c r="EHY96" s="0"/>
      <c r="EHZ96" s="0"/>
      <c r="EIA96" s="0"/>
      <c r="EIB96" s="0"/>
      <c r="EIC96" s="0"/>
      <c r="EID96" s="0"/>
      <c r="EIE96" s="0"/>
      <c r="EIF96" s="0"/>
      <c r="EIG96" s="0"/>
      <c r="EIH96" s="0"/>
      <c r="EII96" s="0"/>
      <c r="EIJ96" s="0"/>
      <c r="EIK96" s="0"/>
      <c r="EIL96" s="0"/>
      <c r="EIM96" s="0"/>
      <c r="EIN96" s="0"/>
      <c r="EIO96" s="0"/>
      <c r="EIP96" s="0"/>
      <c r="EIQ96" s="0"/>
      <c r="EIR96" s="0"/>
      <c r="EIS96" s="0"/>
      <c r="EIT96" s="0"/>
      <c r="EIU96" s="0"/>
      <c r="EIV96" s="0"/>
      <c r="EIW96" s="0"/>
      <c r="EIX96" s="0"/>
      <c r="EIY96" s="0"/>
      <c r="EIZ96" s="0"/>
      <c r="EJA96" s="0"/>
      <c r="EJB96" s="0"/>
      <c r="EJC96" s="0"/>
      <c r="EJD96" s="0"/>
      <c r="EJE96" s="0"/>
      <c r="EJF96" s="0"/>
      <c r="EJG96" s="0"/>
      <c r="EJH96" s="0"/>
      <c r="EJI96" s="0"/>
      <c r="EJJ96" s="0"/>
      <c r="EJK96" s="0"/>
      <c r="EJL96" s="0"/>
      <c r="EJM96" s="0"/>
      <c r="EJN96" s="0"/>
      <c r="EJO96" s="0"/>
      <c r="EJP96" s="0"/>
      <c r="EJQ96" s="0"/>
      <c r="EJR96" s="0"/>
      <c r="EJS96" s="0"/>
      <c r="EJT96" s="0"/>
      <c r="EJU96" s="0"/>
      <c r="EJV96" s="0"/>
      <c r="EJW96" s="0"/>
      <c r="EJX96" s="0"/>
      <c r="EJY96" s="0"/>
      <c r="EJZ96" s="0"/>
      <c r="EKA96" s="0"/>
      <c r="EKB96" s="0"/>
      <c r="EKC96" s="0"/>
      <c r="EKD96" s="0"/>
      <c r="EKE96" s="0"/>
      <c r="EKF96" s="0"/>
      <c r="EKG96" s="0"/>
      <c r="EKH96" s="0"/>
      <c r="EKI96" s="0"/>
      <c r="EKJ96" s="0"/>
      <c r="EKK96" s="0"/>
      <c r="EKL96" s="0"/>
      <c r="EKM96" s="0"/>
      <c r="EKN96" s="0"/>
      <c r="EKO96" s="0"/>
      <c r="EKP96" s="0"/>
      <c r="EKQ96" s="0"/>
      <c r="EKR96" s="0"/>
      <c r="EKS96" s="0"/>
      <c r="EKT96" s="0"/>
      <c r="EKU96" s="0"/>
      <c r="EKV96" s="0"/>
      <c r="EKW96" s="0"/>
      <c r="EKX96" s="0"/>
      <c r="EKY96" s="0"/>
      <c r="EKZ96" s="0"/>
      <c r="ELA96" s="0"/>
      <c r="ELB96" s="0"/>
      <c r="ELC96" s="0"/>
      <c r="ELD96" s="0"/>
      <c r="ELE96" s="0"/>
      <c r="ELF96" s="0"/>
      <c r="ELG96" s="0"/>
      <c r="ELH96" s="0"/>
      <c r="ELI96" s="0"/>
      <c r="ELJ96" s="0"/>
      <c r="ELK96" s="0"/>
      <c r="ELL96" s="0"/>
      <c r="ELM96" s="0"/>
      <c r="ELN96" s="0"/>
      <c r="ELO96" s="0"/>
      <c r="ELP96" s="0"/>
      <c r="ELQ96" s="0"/>
      <c r="ELR96" s="0"/>
      <c r="ELS96" s="0"/>
      <c r="ELT96" s="0"/>
      <c r="ELU96" s="0"/>
      <c r="ELV96" s="0"/>
      <c r="ELW96" s="0"/>
      <c r="ELX96" s="0"/>
      <c r="ELY96" s="0"/>
      <c r="ELZ96" s="0"/>
      <c r="EMA96" s="0"/>
      <c r="EMB96" s="0"/>
      <c r="EMC96" s="0"/>
      <c r="EMD96" s="0"/>
      <c r="EME96" s="0"/>
      <c r="EMF96" s="0"/>
      <c r="EMG96" s="0"/>
      <c r="EMH96" s="0"/>
      <c r="EMI96" s="0"/>
      <c r="EMJ96" s="0"/>
      <c r="EMK96" s="0"/>
      <c r="EML96" s="0"/>
      <c r="EMM96" s="0"/>
      <c r="EMN96" s="0"/>
      <c r="EMO96" s="0"/>
      <c r="EMP96" s="0"/>
      <c r="EMQ96" s="0"/>
      <c r="EMR96" s="0"/>
      <c r="EMS96" s="0"/>
      <c r="EMT96" s="0"/>
      <c r="EMU96" s="0"/>
      <c r="EMV96" s="0"/>
      <c r="EMW96" s="0"/>
      <c r="EMX96" s="0"/>
      <c r="EMY96" s="0"/>
      <c r="EMZ96" s="0"/>
      <c r="ENA96" s="0"/>
      <c r="ENB96" s="0"/>
      <c r="ENC96" s="0"/>
      <c r="END96" s="0"/>
      <c r="ENE96" s="0"/>
      <c r="ENF96" s="0"/>
      <c r="ENG96" s="0"/>
      <c r="ENH96" s="0"/>
      <c r="ENI96" s="0"/>
      <c r="ENJ96" s="0"/>
      <c r="ENK96" s="0"/>
      <c r="ENL96" s="0"/>
      <c r="ENM96" s="0"/>
      <c r="ENN96" s="0"/>
      <c r="ENO96" s="0"/>
      <c r="ENP96" s="0"/>
      <c r="ENQ96" s="0"/>
      <c r="ENR96" s="0"/>
      <c r="ENS96" s="0"/>
      <c r="ENT96" s="0"/>
      <c r="ENU96" s="0"/>
      <c r="ENV96" s="0"/>
      <c r="ENW96" s="0"/>
      <c r="ENX96" s="0"/>
      <c r="ENY96" s="0"/>
      <c r="ENZ96" s="0"/>
      <c r="EOA96" s="0"/>
      <c r="EOB96" s="0"/>
      <c r="EOC96" s="0"/>
      <c r="EOD96" s="0"/>
      <c r="EOE96" s="0"/>
      <c r="EOF96" s="0"/>
      <c r="EOG96" s="0"/>
      <c r="EOH96" s="0"/>
      <c r="EOI96" s="0"/>
      <c r="EOJ96" s="0"/>
      <c r="EOK96" s="0"/>
      <c r="EOL96" s="0"/>
      <c r="EOM96" s="0"/>
      <c r="EON96" s="0"/>
      <c r="EOO96" s="0"/>
      <c r="EOP96" s="0"/>
      <c r="EOQ96" s="0"/>
      <c r="EOR96" s="0"/>
      <c r="EOS96" s="0"/>
      <c r="EOT96" s="0"/>
      <c r="EOU96" s="0"/>
      <c r="EOV96" s="0"/>
      <c r="EOW96" s="0"/>
      <c r="EOX96" s="0"/>
      <c r="EOY96" s="0"/>
      <c r="EOZ96" s="0"/>
      <c r="EPA96" s="0"/>
      <c r="EPB96" s="0"/>
      <c r="EPC96" s="0"/>
      <c r="EPD96" s="0"/>
      <c r="EPE96" s="0"/>
      <c r="EPF96" s="0"/>
      <c r="EPG96" s="0"/>
      <c r="EPH96" s="0"/>
      <c r="EPI96" s="0"/>
      <c r="EPJ96" s="0"/>
      <c r="EPK96" s="0"/>
      <c r="EPL96" s="0"/>
      <c r="EPM96" s="0"/>
      <c r="EPN96" s="0"/>
      <c r="EPO96" s="0"/>
      <c r="EPP96" s="0"/>
      <c r="EPQ96" s="0"/>
      <c r="EPR96" s="0"/>
      <c r="EPS96" s="0"/>
      <c r="EPT96" s="0"/>
      <c r="EPU96" s="0"/>
      <c r="EPV96" s="0"/>
      <c r="EPW96" s="0"/>
      <c r="EPX96" s="0"/>
      <c r="EPY96" s="0"/>
      <c r="EPZ96" s="0"/>
      <c r="EQA96" s="0"/>
      <c r="EQB96" s="0"/>
      <c r="EQC96" s="0"/>
      <c r="EQD96" s="0"/>
      <c r="EQE96" s="0"/>
      <c r="EQF96" s="0"/>
      <c r="EQG96" s="0"/>
      <c r="EQH96" s="0"/>
      <c r="EQI96" s="0"/>
      <c r="EQJ96" s="0"/>
      <c r="EQK96" s="0"/>
      <c r="EQL96" s="0"/>
      <c r="EQM96" s="0"/>
      <c r="EQN96" s="0"/>
      <c r="EQO96" s="0"/>
      <c r="EQP96" s="0"/>
      <c r="EQQ96" s="0"/>
      <c r="EQR96" s="0"/>
      <c r="EQS96" s="0"/>
      <c r="EQT96" s="0"/>
      <c r="EQU96" s="0"/>
      <c r="EQV96" s="0"/>
      <c r="EQW96" s="0"/>
      <c r="EQX96" s="0"/>
      <c r="EQY96" s="0"/>
      <c r="EQZ96" s="0"/>
      <c r="ERA96" s="0"/>
      <c r="ERB96" s="0"/>
      <c r="ERC96" s="0"/>
      <c r="ERD96" s="0"/>
      <c r="ERE96" s="0"/>
      <c r="ERF96" s="0"/>
      <c r="ERG96" s="0"/>
      <c r="ERH96" s="0"/>
      <c r="ERI96" s="0"/>
      <c r="ERJ96" s="0"/>
      <c r="ERK96" s="0"/>
      <c r="ERL96" s="0"/>
      <c r="ERM96" s="0"/>
      <c r="ERN96" s="0"/>
      <c r="ERO96" s="0"/>
      <c r="ERP96" s="0"/>
      <c r="ERQ96" s="0"/>
      <c r="ERR96" s="0"/>
      <c r="ERS96" s="0"/>
      <c r="ERT96" s="0"/>
      <c r="ERU96" s="0"/>
      <c r="ERV96" s="0"/>
      <c r="ERW96" s="0"/>
      <c r="ERX96" s="0"/>
      <c r="ERY96" s="0"/>
      <c r="ERZ96" s="0"/>
      <c r="ESA96" s="0"/>
      <c r="ESB96" s="0"/>
      <c r="ESC96" s="0"/>
      <c r="ESD96" s="0"/>
      <c r="ESE96" s="0"/>
      <c r="ESF96" s="0"/>
      <c r="ESG96" s="0"/>
      <c r="ESH96" s="0"/>
      <c r="ESI96" s="0"/>
      <c r="ESJ96" s="0"/>
      <c r="ESK96" s="0"/>
      <c r="ESL96" s="0"/>
      <c r="ESM96" s="0"/>
      <c r="ESN96" s="0"/>
      <c r="ESO96" s="0"/>
      <c r="ESP96" s="0"/>
      <c r="ESQ96" s="0"/>
      <c r="ESR96" s="0"/>
      <c r="ESS96" s="0"/>
      <c r="EST96" s="0"/>
      <c r="ESU96" s="0"/>
      <c r="ESV96" s="0"/>
      <c r="ESW96" s="0"/>
      <c r="ESX96" s="0"/>
      <c r="ESY96" s="0"/>
      <c r="ESZ96" s="0"/>
      <c r="ETA96" s="0"/>
      <c r="ETB96" s="0"/>
      <c r="ETC96" s="0"/>
      <c r="ETD96" s="0"/>
      <c r="ETE96" s="0"/>
      <c r="ETF96" s="0"/>
      <c r="ETG96" s="0"/>
      <c r="ETH96" s="0"/>
      <c r="ETI96" s="0"/>
      <c r="ETJ96" s="0"/>
      <c r="ETK96" s="0"/>
      <c r="ETL96" s="0"/>
      <c r="ETM96" s="0"/>
      <c r="ETN96" s="0"/>
      <c r="ETO96" s="0"/>
      <c r="ETP96" s="0"/>
      <c r="ETQ96" s="0"/>
      <c r="ETR96" s="0"/>
      <c r="ETS96" s="0"/>
      <c r="ETT96" s="0"/>
      <c r="ETU96" s="0"/>
      <c r="ETV96" s="0"/>
      <c r="ETW96" s="0"/>
      <c r="ETX96" s="0"/>
      <c r="ETY96" s="0"/>
      <c r="ETZ96" s="0"/>
      <c r="EUA96" s="0"/>
      <c r="EUB96" s="0"/>
      <c r="EUC96" s="0"/>
      <c r="EUD96" s="0"/>
      <c r="EUE96" s="0"/>
      <c r="EUF96" s="0"/>
      <c r="EUG96" s="0"/>
      <c r="EUH96" s="0"/>
      <c r="EUI96" s="0"/>
      <c r="EUJ96" s="0"/>
      <c r="EUK96" s="0"/>
      <c r="EUL96" s="0"/>
      <c r="EUM96" s="0"/>
      <c r="EUN96" s="0"/>
      <c r="EUO96" s="0"/>
      <c r="EUP96" s="0"/>
      <c r="EUQ96" s="0"/>
      <c r="EUR96" s="0"/>
      <c r="EUS96" s="0"/>
      <c r="EUT96" s="0"/>
      <c r="EUU96" s="0"/>
      <c r="EUV96" s="0"/>
      <c r="EUW96" s="0"/>
      <c r="EUX96" s="0"/>
      <c r="EUY96" s="0"/>
      <c r="EUZ96" s="0"/>
      <c r="EVA96" s="0"/>
      <c r="EVB96" s="0"/>
      <c r="EVC96" s="0"/>
      <c r="EVD96" s="0"/>
      <c r="EVE96" s="0"/>
      <c r="EVF96" s="0"/>
      <c r="EVG96" s="0"/>
      <c r="EVH96" s="0"/>
      <c r="EVI96" s="0"/>
      <c r="EVJ96" s="0"/>
      <c r="EVK96" s="0"/>
      <c r="EVL96" s="0"/>
      <c r="EVM96" s="0"/>
      <c r="EVN96" s="0"/>
      <c r="EVO96" s="0"/>
      <c r="EVP96" s="0"/>
      <c r="EVQ96" s="0"/>
      <c r="EVR96" s="0"/>
      <c r="EVS96" s="0"/>
      <c r="EVT96" s="0"/>
      <c r="EVU96" s="0"/>
      <c r="EVV96" s="0"/>
      <c r="EVW96" s="0"/>
      <c r="EVX96" s="0"/>
      <c r="EVY96" s="0"/>
      <c r="EVZ96" s="0"/>
      <c r="EWA96" s="0"/>
      <c r="EWB96" s="0"/>
      <c r="EWC96" s="0"/>
      <c r="EWD96" s="0"/>
      <c r="EWE96" s="0"/>
      <c r="EWF96" s="0"/>
      <c r="EWG96" s="0"/>
      <c r="EWH96" s="0"/>
      <c r="EWI96" s="0"/>
      <c r="EWJ96" s="0"/>
      <c r="EWK96" s="0"/>
      <c r="EWL96" s="0"/>
      <c r="EWM96" s="0"/>
      <c r="EWN96" s="0"/>
      <c r="EWO96" s="0"/>
      <c r="EWP96" s="0"/>
      <c r="EWQ96" s="0"/>
      <c r="EWR96" s="0"/>
      <c r="EWS96" s="0"/>
      <c r="EWT96" s="0"/>
      <c r="EWU96" s="0"/>
      <c r="EWV96" s="0"/>
      <c r="EWW96" s="0"/>
      <c r="EWX96" s="0"/>
      <c r="EWY96" s="0"/>
      <c r="EWZ96" s="0"/>
      <c r="EXA96" s="0"/>
      <c r="EXB96" s="0"/>
      <c r="EXC96" s="0"/>
      <c r="EXD96" s="0"/>
      <c r="EXE96" s="0"/>
      <c r="EXF96" s="0"/>
      <c r="EXG96" s="0"/>
      <c r="EXH96" s="0"/>
      <c r="EXI96" s="0"/>
      <c r="EXJ96" s="0"/>
      <c r="EXK96" s="0"/>
      <c r="EXL96" s="0"/>
      <c r="EXM96" s="0"/>
      <c r="EXN96" s="0"/>
      <c r="EXO96" s="0"/>
      <c r="EXP96" s="0"/>
      <c r="EXQ96" s="0"/>
      <c r="EXR96" s="0"/>
      <c r="EXS96" s="0"/>
      <c r="EXT96" s="0"/>
      <c r="EXU96" s="0"/>
      <c r="EXV96" s="0"/>
      <c r="EXW96" s="0"/>
      <c r="EXX96" s="0"/>
      <c r="EXY96" s="0"/>
      <c r="EXZ96" s="0"/>
      <c r="EYA96" s="0"/>
      <c r="EYB96" s="0"/>
      <c r="EYC96" s="0"/>
      <c r="EYD96" s="0"/>
      <c r="EYE96" s="0"/>
      <c r="EYF96" s="0"/>
      <c r="EYG96" s="0"/>
      <c r="EYH96" s="0"/>
      <c r="EYI96" s="0"/>
      <c r="EYJ96" s="0"/>
      <c r="EYK96" s="0"/>
      <c r="EYL96" s="0"/>
      <c r="EYM96" s="0"/>
      <c r="EYN96" s="0"/>
      <c r="EYO96" s="0"/>
      <c r="EYP96" s="0"/>
      <c r="EYQ96" s="0"/>
      <c r="EYR96" s="0"/>
      <c r="EYS96" s="0"/>
      <c r="EYT96" s="0"/>
      <c r="EYU96" s="0"/>
      <c r="EYV96" s="0"/>
      <c r="EYW96" s="0"/>
      <c r="EYX96" s="0"/>
      <c r="EYY96" s="0"/>
      <c r="EYZ96" s="0"/>
      <c r="EZA96" s="0"/>
      <c r="EZB96" s="0"/>
      <c r="EZC96" s="0"/>
      <c r="EZD96" s="0"/>
      <c r="EZE96" s="0"/>
      <c r="EZF96" s="0"/>
      <c r="EZG96" s="0"/>
      <c r="EZH96" s="0"/>
      <c r="EZI96" s="0"/>
      <c r="EZJ96" s="0"/>
      <c r="EZK96" s="0"/>
      <c r="EZL96" s="0"/>
      <c r="EZM96" s="0"/>
      <c r="EZN96" s="0"/>
      <c r="EZO96" s="0"/>
      <c r="EZP96" s="0"/>
      <c r="EZQ96" s="0"/>
      <c r="EZR96" s="0"/>
      <c r="EZS96" s="0"/>
      <c r="EZT96" s="0"/>
      <c r="EZU96" s="0"/>
      <c r="EZV96" s="0"/>
      <c r="EZW96" s="0"/>
      <c r="EZX96" s="0"/>
      <c r="EZY96" s="0"/>
      <c r="EZZ96" s="0"/>
      <c r="FAA96" s="0"/>
      <c r="FAB96" s="0"/>
      <c r="FAC96" s="0"/>
      <c r="FAD96" s="0"/>
      <c r="FAE96" s="0"/>
      <c r="FAF96" s="0"/>
      <c r="FAG96" s="0"/>
      <c r="FAH96" s="0"/>
      <c r="FAI96" s="0"/>
      <c r="FAJ96" s="0"/>
      <c r="FAK96" s="0"/>
      <c r="FAL96" s="0"/>
      <c r="FAM96" s="0"/>
      <c r="FAN96" s="0"/>
      <c r="FAO96" s="0"/>
      <c r="FAP96" s="0"/>
      <c r="FAQ96" s="0"/>
      <c r="FAR96" s="0"/>
      <c r="FAS96" s="0"/>
      <c r="FAT96" s="0"/>
      <c r="FAU96" s="0"/>
      <c r="FAV96" s="0"/>
      <c r="FAW96" s="0"/>
      <c r="FAX96" s="0"/>
      <c r="FAY96" s="0"/>
      <c r="FAZ96" s="0"/>
      <c r="FBA96" s="0"/>
      <c r="FBB96" s="0"/>
      <c r="FBC96" s="0"/>
      <c r="FBD96" s="0"/>
      <c r="FBE96" s="0"/>
      <c r="FBF96" s="0"/>
      <c r="FBG96" s="0"/>
      <c r="FBH96" s="0"/>
      <c r="FBI96" s="0"/>
      <c r="FBJ96" s="0"/>
      <c r="FBK96" s="0"/>
      <c r="FBL96" s="0"/>
      <c r="FBM96" s="0"/>
      <c r="FBN96" s="0"/>
      <c r="FBO96" s="0"/>
      <c r="FBP96" s="0"/>
      <c r="FBQ96" s="0"/>
      <c r="FBR96" s="0"/>
      <c r="FBS96" s="0"/>
      <c r="FBT96" s="0"/>
      <c r="FBU96" s="0"/>
      <c r="FBV96" s="0"/>
      <c r="FBW96" s="0"/>
      <c r="FBX96" s="0"/>
      <c r="FBY96" s="0"/>
      <c r="FBZ96" s="0"/>
      <c r="FCA96" s="0"/>
      <c r="FCB96" s="0"/>
      <c r="FCC96" s="0"/>
      <c r="FCD96" s="0"/>
      <c r="FCE96" s="0"/>
      <c r="FCF96" s="0"/>
      <c r="FCG96" s="0"/>
      <c r="FCH96" s="0"/>
      <c r="FCI96" s="0"/>
      <c r="FCJ96" s="0"/>
      <c r="FCK96" s="0"/>
      <c r="FCL96" s="0"/>
      <c r="FCM96" s="0"/>
      <c r="FCN96" s="0"/>
      <c r="FCO96" s="0"/>
      <c r="FCP96" s="0"/>
      <c r="FCQ96" s="0"/>
      <c r="FCR96" s="0"/>
      <c r="FCS96" s="0"/>
      <c r="FCT96" s="0"/>
      <c r="FCU96" s="0"/>
      <c r="FCV96" s="0"/>
      <c r="FCW96" s="0"/>
      <c r="FCX96" s="0"/>
      <c r="FCY96" s="0"/>
      <c r="FCZ96" s="0"/>
      <c r="FDA96" s="0"/>
      <c r="FDB96" s="0"/>
      <c r="FDC96" s="0"/>
      <c r="FDD96" s="0"/>
      <c r="FDE96" s="0"/>
      <c r="FDF96" s="0"/>
      <c r="FDG96" s="0"/>
      <c r="FDH96" s="0"/>
      <c r="FDI96" s="0"/>
      <c r="FDJ96" s="0"/>
      <c r="FDK96" s="0"/>
      <c r="FDL96" s="0"/>
      <c r="FDM96" s="0"/>
      <c r="FDN96" s="0"/>
      <c r="FDO96" s="0"/>
      <c r="FDP96" s="0"/>
      <c r="FDQ96" s="0"/>
      <c r="FDR96" s="0"/>
      <c r="FDS96" s="0"/>
      <c r="FDT96" s="0"/>
      <c r="FDU96" s="0"/>
      <c r="FDV96" s="0"/>
      <c r="FDW96" s="0"/>
      <c r="FDX96" s="0"/>
      <c r="FDY96" s="0"/>
      <c r="FDZ96" s="0"/>
      <c r="FEA96" s="0"/>
      <c r="FEB96" s="0"/>
      <c r="FEC96" s="0"/>
      <c r="FED96" s="0"/>
      <c r="FEE96" s="0"/>
      <c r="FEF96" s="0"/>
      <c r="FEG96" s="0"/>
      <c r="FEH96" s="0"/>
      <c r="FEI96" s="0"/>
      <c r="FEJ96" s="0"/>
      <c r="FEK96" s="0"/>
      <c r="FEL96" s="0"/>
      <c r="FEM96" s="0"/>
      <c r="FEN96" s="0"/>
      <c r="FEO96" s="0"/>
      <c r="FEP96" s="0"/>
      <c r="FEQ96" s="0"/>
      <c r="FER96" s="0"/>
      <c r="FES96" s="0"/>
      <c r="FET96" s="0"/>
      <c r="FEU96" s="0"/>
      <c r="FEV96" s="0"/>
      <c r="FEW96" s="0"/>
      <c r="FEX96" s="0"/>
      <c r="FEY96" s="0"/>
      <c r="FEZ96" s="0"/>
      <c r="FFA96" s="0"/>
      <c r="FFB96" s="0"/>
      <c r="FFC96" s="0"/>
      <c r="FFD96" s="0"/>
      <c r="FFE96" s="0"/>
      <c r="FFF96" s="0"/>
      <c r="FFG96" s="0"/>
      <c r="FFH96" s="0"/>
      <c r="FFI96" s="0"/>
      <c r="FFJ96" s="0"/>
      <c r="FFK96" s="0"/>
      <c r="FFL96" s="0"/>
      <c r="FFM96" s="0"/>
      <c r="FFN96" s="0"/>
      <c r="FFO96" s="0"/>
      <c r="FFP96" s="0"/>
      <c r="FFQ96" s="0"/>
      <c r="FFR96" s="0"/>
      <c r="FFS96" s="0"/>
      <c r="FFT96" s="0"/>
      <c r="FFU96" s="0"/>
      <c r="FFV96" s="0"/>
      <c r="FFW96" s="0"/>
      <c r="FFX96" s="0"/>
      <c r="FFY96" s="0"/>
      <c r="FFZ96" s="0"/>
      <c r="FGA96" s="0"/>
      <c r="FGB96" s="0"/>
      <c r="FGC96" s="0"/>
      <c r="FGD96" s="0"/>
      <c r="FGE96" s="0"/>
      <c r="FGF96" s="0"/>
      <c r="FGG96" s="0"/>
      <c r="FGH96" s="0"/>
      <c r="FGI96" s="0"/>
      <c r="FGJ96" s="0"/>
      <c r="FGK96" s="0"/>
      <c r="FGL96" s="0"/>
      <c r="FGM96" s="0"/>
      <c r="FGN96" s="0"/>
      <c r="FGO96" s="0"/>
      <c r="FGP96" s="0"/>
      <c r="FGQ96" s="0"/>
      <c r="FGR96" s="0"/>
      <c r="FGS96" s="0"/>
      <c r="FGT96" s="0"/>
      <c r="FGU96" s="0"/>
      <c r="FGV96" s="0"/>
      <c r="FGW96" s="0"/>
      <c r="FGX96" s="0"/>
      <c r="FGY96" s="0"/>
      <c r="FGZ96" s="0"/>
      <c r="FHA96" s="0"/>
      <c r="FHB96" s="0"/>
      <c r="FHC96" s="0"/>
      <c r="FHD96" s="0"/>
      <c r="FHE96" s="0"/>
      <c r="FHF96" s="0"/>
      <c r="FHG96" s="0"/>
      <c r="FHH96" s="0"/>
      <c r="FHI96" s="0"/>
      <c r="FHJ96" s="0"/>
      <c r="FHK96" s="0"/>
      <c r="FHL96" s="0"/>
      <c r="FHM96" s="0"/>
      <c r="FHN96" s="0"/>
      <c r="FHO96" s="0"/>
      <c r="FHP96" s="0"/>
      <c r="FHQ96" s="0"/>
      <c r="FHR96" s="0"/>
      <c r="FHS96" s="0"/>
      <c r="FHT96" s="0"/>
      <c r="FHU96" s="0"/>
      <c r="FHV96" s="0"/>
      <c r="FHW96" s="0"/>
      <c r="FHX96" s="0"/>
      <c r="FHY96" s="0"/>
      <c r="FHZ96" s="0"/>
      <c r="FIA96" s="0"/>
      <c r="FIB96" s="0"/>
      <c r="FIC96" s="0"/>
      <c r="FID96" s="0"/>
      <c r="FIE96" s="0"/>
      <c r="FIF96" s="0"/>
      <c r="FIG96" s="0"/>
      <c r="FIH96" s="0"/>
      <c r="FII96" s="0"/>
      <c r="FIJ96" s="0"/>
      <c r="FIK96" s="0"/>
      <c r="FIL96" s="0"/>
      <c r="FIM96" s="0"/>
      <c r="FIN96" s="0"/>
      <c r="FIO96" s="0"/>
      <c r="FIP96" s="0"/>
      <c r="FIQ96" s="0"/>
      <c r="FIR96" s="0"/>
      <c r="FIS96" s="0"/>
      <c r="FIT96" s="0"/>
      <c r="FIU96" s="0"/>
      <c r="FIV96" s="0"/>
      <c r="FIW96" s="0"/>
      <c r="FIX96" s="0"/>
      <c r="FIY96" s="0"/>
      <c r="FIZ96" s="0"/>
      <c r="FJA96" s="0"/>
      <c r="FJB96" s="0"/>
      <c r="FJC96" s="0"/>
      <c r="FJD96" s="0"/>
      <c r="FJE96" s="0"/>
      <c r="FJF96" s="0"/>
      <c r="FJG96" s="0"/>
      <c r="FJH96" s="0"/>
      <c r="FJI96" s="0"/>
      <c r="FJJ96" s="0"/>
      <c r="FJK96" s="0"/>
      <c r="FJL96" s="0"/>
      <c r="FJM96" s="0"/>
      <c r="FJN96" s="0"/>
      <c r="FJO96" s="0"/>
      <c r="FJP96" s="0"/>
      <c r="FJQ96" s="0"/>
      <c r="FJR96" s="0"/>
      <c r="FJS96" s="0"/>
      <c r="FJT96" s="0"/>
      <c r="FJU96" s="0"/>
      <c r="FJV96" s="0"/>
      <c r="FJW96" s="0"/>
      <c r="FJX96" s="0"/>
      <c r="FJY96" s="0"/>
      <c r="FJZ96" s="0"/>
      <c r="FKA96" s="0"/>
      <c r="FKB96" s="0"/>
      <c r="FKC96" s="0"/>
      <c r="FKD96" s="0"/>
      <c r="FKE96" s="0"/>
      <c r="FKF96" s="0"/>
      <c r="FKG96" s="0"/>
      <c r="FKH96" s="0"/>
      <c r="FKI96" s="0"/>
      <c r="FKJ96" s="0"/>
      <c r="FKK96" s="0"/>
      <c r="FKL96" s="0"/>
      <c r="FKM96" s="0"/>
      <c r="FKN96" s="0"/>
      <c r="FKO96" s="0"/>
      <c r="FKP96" s="0"/>
      <c r="FKQ96" s="0"/>
      <c r="FKR96" s="0"/>
      <c r="FKS96" s="0"/>
      <c r="FKT96" s="0"/>
      <c r="FKU96" s="0"/>
      <c r="FKV96" s="0"/>
      <c r="FKW96" s="0"/>
      <c r="FKX96" s="0"/>
      <c r="FKY96" s="0"/>
      <c r="FKZ96" s="0"/>
      <c r="FLA96" s="0"/>
      <c r="FLB96" s="0"/>
      <c r="FLC96" s="0"/>
      <c r="FLD96" s="0"/>
      <c r="FLE96" s="0"/>
      <c r="FLF96" s="0"/>
      <c r="FLG96" s="0"/>
      <c r="FLH96" s="0"/>
      <c r="FLI96" s="0"/>
      <c r="FLJ96" s="0"/>
      <c r="FLK96" s="0"/>
      <c r="FLL96" s="0"/>
      <c r="FLM96" s="0"/>
      <c r="FLN96" s="0"/>
      <c r="FLO96" s="0"/>
      <c r="FLP96" s="0"/>
      <c r="FLQ96" s="0"/>
      <c r="FLR96" s="0"/>
      <c r="FLS96" s="0"/>
      <c r="FLT96" s="0"/>
      <c r="FLU96" s="0"/>
      <c r="FLV96" s="0"/>
      <c r="FLW96" s="0"/>
      <c r="FLX96" s="0"/>
      <c r="FLY96" s="0"/>
      <c r="FLZ96" s="0"/>
      <c r="FMA96" s="0"/>
      <c r="FMB96" s="0"/>
      <c r="FMC96" s="0"/>
      <c r="FMD96" s="0"/>
      <c r="FME96" s="0"/>
      <c r="FMF96" s="0"/>
      <c r="FMG96" s="0"/>
      <c r="FMH96" s="0"/>
      <c r="FMI96" s="0"/>
      <c r="FMJ96" s="0"/>
      <c r="FMK96" s="0"/>
      <c r="FML96" s="0"/>
      <c r="FMM96" s="0"/>
      <c r="FMN96" s="0"/>
      <c r="FMO96" s="0"/>
      <c r="FMP96" s="0"/>
      <c r="FMQ96" s="0"/>
      <c r="FMR96" s="0"/>
      <c r="FMS96" s="0"/>
      <c r="FMT96" s="0"/>
      <c r="FMU96" s="0"/>
      <c r="FMV96" s="0"/>
      <c r="FMW96" s="0"/>
      <c r="FMX96" s="0"/>
      <c r="FMY96" s="0"/>
      <c r="FMZ96" s="0"/>
      <c r="FNA96" s="0"/>
      <c r="FNB96" s="0"/>
      <c r="FNC96" s="0"/>
      <c r="FND96" s="0"/>
      <c r="FNE96" s="0"/>
      <c r="FNF96" s="0"/>
      <c r="FNG96" s="0"/>
      <c r="FNH96" s="0"/>
      <c r="FNI96" s="0"/>
      <c r="FNJ96" s="0"/>
      <c r="FNK96" s="0"/>
      <c r="FNL96" s="0"/>
      <c r="FNM96" s="0"/>
      <c r="FNN96" s="0"/>
      <c r="FNO96" s="0"/>
      <c r="FNP96" s="0"/>
      <c r="FNQ96" s="0"/>
      <c r="FNR96" s="0"/>
      <c r="FNS96" s="0"/>
      <c r="FNT96" s="0"/>
      <c r="FNU96" s="0"/>
      <c r="FNV96" s="0"/>
      <c r="FNW96" s="0"/>
      <c r="FNX96" s="0"/>
      <c r="FNY96" s="0"/>
      <c r="FNZ96" s="0"/>
      <c r="FOA96" s="0"/>
      <c r="FOB96" s="0"/>
      <c r="FOC96" s="0"/>
      <c r="FOD96" s="0"/>
      <c r="FOE96" s="0"/>
      <c r="FOF96" s="0"/>
      <c r="FOG96" s="0"/>
      <c r="FOH96" s="0"/>
      <c r="FOI96" s="0"/>
      <c r="FOJ96" s="0"/>
      <c r="FOK96" s="0"/>
      <c r="FOL96" s="0"/>
      <c r="FOM96" s="0"/>
      <c r="FON96" s="0"/>
      <c r="FOO96" s="0"/>
      <c r="FOP96" s="0"/>
      <c r="FOQ96" s="0"/>
      <c r="FOR96" s="0"/>
      <c r="FOS96" s="0"/>
      <c r="FOT96" s="0"/>
      <c r="FOU96" s="0"/>
      <c r="FOV96" s="0"/>
      <c r="FOW96" s="0"/>
      <c r="FOX96" s="0"/>
      <c r="FOY96" s="0"/>
      <c r="FOZ96" s="0"/>
      <c r="FPA96" s="0"/>
      <c r="FPB96" s="0"/>
      <c r="FPC96" s="0"/>
      <c r="FPD96" s="0"/>
      <c r="FPE96" s="0"/>
      <c r="FPF96" s="0"/>
      <c r="FPG96" s="0"/>
      <c r="FPH96" s="0"/>
      <c r="FPI96" s="0"/>
      <c r="FPJ96" s="0"/>
      <c r="FPK96" s="0"/>
      <c r="FPL96" s="0"/>
      <c r="FPM96" s="0"/>
      <c r="FPN96" s="0"/>
      <c r="FPO96" s="0"/>
      <c r="FPP96" s="0"/>
      <c r="FPQ96" s="0"/>
      <c r="FPR96" s="0"/>
      <c r="FPS96" s="0"/>
      <c r="FPT96" s="0"/>
      <c r="FPU96" s="0"/>
      <c r="FPV96" s="0"/>
      <c r="FPW96" s="0"/>
      <c r="FPX96" s="0"/>
      <c r="FPY96" s="0"/>
      <c r="FPZ96" s="0"/>
      <c r="FQA96" s="0"/>
      <c r="FQB96" s="0"/>
      <c r="FQC96" s="0"/>
      <c r="FQD96" s="0"/>
      <c r="FQE96" s="0"/>
      <c r="FQF96" s="0"/>
      <c r="FQG96" s="0"/>
      <c r="FQH96" s="0"/>
      <c r="FQI96" s="0"/>
      <c r="FQJ96" s="0"/>
      <c r="FQK96" s="0"/>
      <c r="FQL96" s="0"/>
      <c r="FQM96" s="0"/>
      <c r="FQN96" s="0"/>
      <c r="FQO96" s="0"/>
      <c r="FQP96" s="0"/>
      <c r="FQQ96" s="0"/>
      <c r="FQR96" s="0"/>
      <c r="FQS96" s="0"/>
      <c r="FQT96" s="0"/>
      <c r="FQU96" s="0"/>
      <c r="FQV96" s="0"/>
      <c r="FQW96" s="0"/>
      <c r="FQX96" s="0"/>
      <c r="FQY96" s="0"/>
      <c r="FQZ96" s="0"/>
      <c r="FRA96" s="0"/>
      <c r="FRB96" s="0"/>
      <c r="FRC96" s="0"/>
      <c r="FRD96" s="0"/>
      <c r="FRE96" s="0"/>
      <c r="FRF96" s="0"/>
      <c r="FRG96" s="0"/>
      <c r="FRH96" s="0"/>
      <c r="FRI96" s="0"/>
      <c r="FRJ96" s="0"/>
      <c r="FRK96" s="0"/>
      <c r="FRL96" s="0"/>
      <c r="FRM96" s="0"/>
      <c r="FRN96" s="0"/>
      <c r="FRO96" s="0"/>
      <c r="FRP96" s="0"/>
      <c r="FRQ96" s="0"/>
      <c r="FRR96" s="0"/>
      <c r="FRS96" s="0"/>
      <c r="FRT96" s="0"/>
      <c r="FRU96" s="0"/>
      <c r="FRV96" s="0"/>
      <c r="FRW96" s="0"/>
      <c r="FRX96" s="0"/>
      <c r="FRY96" s="0"/>
      <c r="FRZ96" s="0"/>
      <c r="FSA96" s="0"/>
      <c r="FSB96" s="0"/>
      <c r="FSC96" s="0"/>
      <c r="FSD96" s="0"/>
      <c r="FSE96" s="0"/>
      <c r="FSF96" s="0"/>
      <c r="FSG96" s="0"/>
      <c r="FSH96" s="0"/>
      <c r="FSI96" s="0"/>
      <c r="FSJ96" s="0"/>
      <c r="FSK96" s="0"/>
      <c r="FSL96" s="0"/>
      <c r="FSM96" s="0"/>
      <c r="FSN96" s="0"/>
      <c r="FSO96" s="0"/>
      <c r="FSP96" s="0"/>
      <c r="FSQ96" s="0"/>
      <c r="FSR96" s="0"/>
      <c r="FSS96" s="0"/>
      <c r="FST96" s="0"/>
      <c r="FSU96" s="0"/>
      <c r="FSV96" s="0"/>
      <c r="FSW96" s="0"/>
      <c r="FSX96" s="0"/>
      <c r="FSY96" s="0"/>
      <c r="FSZ96" s="0"/>
      <c r="FTA96" s="0"/>
      <c r="FTB96" s="0"/>
      <c r="FTC96" s="0"/>
      <c r="FTD96" s="0"/>
      <c r="FTE96" s="0"/>
      <c r="FTF96" s="0"/>
      <c r="FTG96" s="0"/>
      <c r="FTH96" s="0"/>
      <c r="FTI96" s="0"/>
      <c r="FTJ96" s="0"/>
      <c r="FTK96" s="0"/>
      <c r="FTL96" s="0"/>
      <c r="FTM96" s="0"/>
      <c r="FTN96" s="0"/>
      <c r="FTO96" s="0"/>
      <c r="FTP96" s="0"/>
      <c r="FTQ96" s="0"/>
      <c r="FTR96" s="0"/>
      <c r="FTS96" s="0"/>
      <c r="FTT96" s="0"/>
      <c r="FTU96" s="0"/>
      <c r="FTV96" s="0"/>
      <c r="FTW96" s="0"/>
      <c r="FTX96" s="0"/>
      <c r="FTY96" s="0"/>
      <c r="FTZ96" s="0"/>
      <c r="FUA96" s="0"/>
      <c r="FUB96" s="0"/>
      <c r="FUC96" s="0"/>
      <c r="FUD96" s="0"/>
      <c r="FUE96" s="0"/>
      <c r="FUF96" s="0"/>
      <c r="FUG96" s="0"/>
      <c r="FUH96" s="0"/>
      <c r="FUI96" s="0"/>
      <c r="FUJ96" s="0"/>
      <c r="FUK96" s="0"/>
      <c r="FUL96" s="0"/>
      <c r="FUM96" s="0"/>
      <c r="FUN96" s="0"/>
      <c r="FUO96" s="0"/>
      <c r="FUP96" s="0"/>
      <c r="FUQ96" s="0"/>
      <c r="FUR96" s="0"/>
      <c r="FUS96" s="0"/>
      <c r="FUT96" s="0"/>
      <c r="FUU96" s="0"/>
      <c r="FUV96" s="0"/>
      <c r="FUW96" s="0"/>
      <c r="FUX96" s="0"/>
      <c r="FUY96" s="0"/>
      <c r="FUZ96" s="0"/>
      <c r="FVA96" s="0"/>
      <c r="FVB96" s="0"/>
      <c r="FVC96" s="0"/>
      <c r="FVD96" s="0"/>
      <c r="FVE96" s="0"/>
      <c r="FVF96" s="0"/>
      <c r="FVG96" s="0"/>
      <c r="FVH96" s="0"/>
      <c r="FVI96" s="0"/>
      <c r="FVJ96" s="0"/>
      <c r="FVK96" s="0"/>
      <c r="FVL96" s="0"/>
      <c r="FVM96" s="0"/>
      <c r="FVN96" s="0"/>
      <c r="FVO96" s="0"/>
      <c r="FVP96" s="0"/>
      <c r="FVQ96" s="0"/>
      <c r="FVR96" s="0"/>
      <c r="FVS96" s="0"/>
      <c r="FVT96" s="0"/>
      <c r="FVU96" s="0"/>
      <c r="FVV96" s="0"/>
      <c r="FVW96" s="0"/>
      <c r="FVX96" s="0"/>
      <c r="FVY96" s="0"/>
      <c r="FVZ96" s="0"/>
      <c r="FWA96" s="0"/>
      <c r="FWB96" s="0"/>
      <c r="FWC96" s="0"/>
      <c r="FWD96" s="0"/>
      <c r="FWE96" s="0"/>
      <c r="FWF96" s="0"/>
      <c r="FWG96" s="0"/>
      <c r="FWH96" s="0"/>
      <c r="FWI96" s="0"/>
      <c r="FWJ96" s="0"/>
      <c r="FWK96" s="0"/>
      <c r="FWL96" s="0"/>
      <c r="FWM96" s="0"/>
      <c r="FWN96" s="0"/>
      <c r="FWO96" s="0"/>
      <c r="FWP96" s="0"/>
      <c r="FWQ96" s="0"/>
      <c r="FWR96" s="0"/>
      <c r="FWS96" s="0"/>
      <c r="FWT96" s="0"/>
      <c r="FWU96" s="0"/>
      <c r="FWV96" s="0"/>
      <c r="FWW96" s="0"/>
      <c r="FWX96" s="0"/>
      <c r="FWY96" s="0"/>
      <c r="FWZ96" s="0"/>
      <c r="FXA96" s="0"/>
      <c r="FXB96" s="0"/>
      <c r="FXC96" s="0"/>
      <c r="FXD96" s="0"/>
      <c r="FXE96" s="0"/>
      <c r="FXF96" s="0"/>
      <c r="FXG96" s="0"/>
      <c r="FXH96" s="0"/>
      <c r="FXI96" s="0"/>
      <c r="FXJ96" s="0"/>
      <c r="FXK96" s="0"/>
      <c r="FXL96" s="0"/>
      <c r="FXM96" s="0"/>
      <c r="FXN96" s="0"/>
      <c r="FXO96" s="0"/>
      <c r="FXP96" s="0"/>
      <c r="FXQ96" s="0"/>
      <c r="FXR96" s="0"/>
      <c r="FXS96" s="0"/>
      <c r="FXT96" s="0"/>
      <c r="FXU96" s="0"/>
      <c r="FXV96" s="0"/>
      <c r="FXW96" s="0"/>
      <c r="FXX96" s="0"/>
      <c r="FXY96" s="0"/>
      <c r="FXZ96" s="0"/>
      <c r="FYA96" s="0"/>
      <c r="FYB96" s="0"/>
      <c r="FYC96" s="0"/>
      <c r="FYD96" s="0"/>
      <c r="FYE96" s="0"/>
      <c r="FYF96" s="0"/>
      <c r="FYG96" s="0"/>
      <c r="FYH96" s="0"/>
      <c r="FYI96" s="0"/>
      <c r="FYJ96" s="0"/>
      <c r="FYK96" s="0"/>
      <c r="FYL96" s="0"/>
      <c r="FYM96" s="0"/>
      <c r="FYN96" s="0"/>
      <c r="FYO96" s="0"/>
      <c r="FYP96" s="0"/>
      <c r="FYQ96" s="0"/>
      <c r="FYR96" s="0"/>
      <c r="FYS96" s="0"/>
      <c r="FYT96" s="0"/>
      <c r="FYU96" s="0"/>
      <c r="FYV96" s="0"/>
      <c r="FYW96" s="0"/>
      <c r="FYX96" s="0"/>
      <c r="FYY96" s="0"/>
      <c r="FYZ96" s="0"/>
      <c r="FZA96" s="0"/>
      <c r="FZB96" s="0"/>
      <c r="FZC96" s="0"/>
      <c r="FZD96" s="0"/>
      <c r="FZE96" s="0"/>
      <c r="FZF96" s="0"/>
      <c r="FZG96" s="0"/>
      <c r="FZH96" s="0"/>
      <c r="FZI96" s="0"/>
      <c r="FZJ96" s="0"/>
      <c r="FZK96" s="0"/>
      <c r="FZL96" s="0"/>
      <c r="FZM96" s="0"/>
      <c r="FZN96" s="0"/>
      <c r="FZO96" s="0"/>
      <c r="FZP96" s="0"/>
      <c r="FZQ96" s="0"/>
      <c r="FZR96" s="0"/>
      <c r="FZS96" s="0"/>
      <c r="FZT96" s="0"/>
      <c r="FZU96" s="0"/>
      <c r="FZV96" s="0"/>
      <c r="FZW96" s="0"/>
      <c r="FZX96" s="0"/>
      <c r="FZY96" s="0"/>
      <c r="FZZ96" s="0"/>
      <c r="GAA96" s="0"/>
      <c r="GAB96" s="0"/>
      <c r="GAC96" s="0"/>
      <c r="GAD96" s="0"/>
      <c r="GAE96" s="0"/>
      <c r="GAF96" s="0"/>
      <c r="GAG96" s="0"/>
      <c r="GAH96" s="0"/>
      <c r="GAI96" s="0"/>
      <c r="GAJ96" s="0"/>
      <c r="GAK96" s="0"/>
      <c r="GAL96" s="0"/>
      <c r="GAM96" s="0"/>
      <c r="GAN96" s="0"/>
      <c r="GAO96" s="0"/>
      <c r="GAP96" s="0"/>
      <c r="GAQ96" s="0"/>
      <c r="GAR96" s="0"/>
      <c r="GAS96" s="0"/>
      <c r="GAT96" s="0"/>
      <c r="GAU96" s="0"/>
      <c r="GAV96" s="0"/>
      <c r="GAW96" s="0"/>
      <c r="GAX96" s="0"/>
      <c r="GAY96" s="0"/>
      <c r="GAZ96" s="0"/>
      <c r="GBA96" s="0"/>
      <c r="GBB96" s="0"/>
      <c r="GBC96" s="0"/>
      <c r="GBD96" s="0"/>
      <c r="GBE96" s="0"/>
      <c r="GBF96" s="0"/>
      <c r="GBG96" s="0"/>
      <c r="GBH96" s="0"/>
      <c r="GBI96" s="0"/>
      <c r="GBJ96" s="0"/>
      <c r="GBK96" s="0"/>
      <c r="GBL96" s="0"/>
      <c r="GBM96" s="0"/>
      <c r="GBN96" s="0"/>
      <c r="GBO96" s="0"/>
      <c r="GBP96" s="0"/>
      <c r="GBQ96" s="0"/>
      <c r="GBR96" s="0"/>
      <c r="GBS96" s="0"/>
      <c r="GBT96" s="0"/>
      <c r="GBU96" s="0"/>
      <c r="GBV96" s="0"/>
      <c r="GBW96" s="0"/>
      <c r="GBX96" s="0"/>
      <c r="GBY96" s="0"/>
      <c r="GBZ96" s="0"/>
      <c r="GCA96" s="0"/>
      <c r="GCB96" s="0"/>
      <c r="GCC96" s="0"/>
      <c r="GCD96" s="0"/>
      <c r="GCE96" s="0"/>
      <c r="GCF96" s="0"/>
      <c r="GCG96" s="0"/>
      <c r="GCH96" s="0"/>
      <c r="GCI96" s="0"/>
      <c r="GCJ96" s="0"/>
      <c r="GCK96" s="0"/>
      <c r="GCL96" s="0"/>
      <c r="GCM96" s="0"/>
      <c r="GCN96" s="0"/>
      <c r="GCO96" s="0"/>
      <c r="GCP96" s="0"/>
      <c r="GCQ96" s="0"/>
      <c r="GCR96" s="0"/>
      <c r="GCS96" s="0"/>
      <c r="GCT96" s="0"/>
      <c r="GCU96" s="0"/>
      <c r="GCV96" s="0"/>
      <c r="GCW96" s="0"/>
      <c r="GCX96" s="0"/>
      <c r="GCY96" s="0"/>
      <c r="GCZ96" s="0"/>
      <c r="GDA96" s="0"/>
      <c r="GDB96" s="0"/>
      <c r="GDC96" s="0"/>
      <c r="GDD96" s="0"/>
      <c r="GDE96" s="0"/>
      <c r="GDF96" s="0"/>
      <c r="GDG96" s="0"/>
      <c r="GDH96" s="0"/>
      <c r="GDI96" s="0"/>
      <c r="GDJ96" s="0"/>
      <c r="GDK96" s="0"/>
      <c r="GDL96" s="0"/>
      <c r="GDM96" s="0"/>
      <c r="GDN96" s="0"/>
      <c r="GDO96" s="0"/>
      <c r="GDP96" s="0"/>
      <c r="GDQ96" s="0"/>
      <c r="GDR96" s="0"/>
      <c r="GDS96" s="0"/>
      <c r="GDT96" s="0"/>
      <c r="GDU96" s="0"/>
      <c r="GDV96" s="0"/>
      <c r="GDW96" s="0"/>
      <c r="GDX96" s="0"/>
      <c r="GDY96" s="0"/>
      <c r="GDZ96" s="0"/>
      <c r="GEA96" s="0"/>
      <c r="GEB96" s="0"/>
      <c r="GEC96" s="0"/>
      <c r="GED96" s="0"/>
      <c r="GEE96" s="0"/>
      <c r="GEF96" s="0"/>
      <c r="GEG96" s="0"/>
      <c r="GEH96" s="0"/>
      <c r="GEI96" s="0"/>
      <c r="GEJ96" s="0"/>
      <c r="GEK96" s="0"/>
      <c r="GEL96" s="0"/>
      <c r="GEM96" s="0"/>
      <c r="GEN96" s="0"/>
      <c r="GEO96" s="0"/>
      <c r="GEP96" s="0"/>
      <c r="GEQ96" s="0"/>
      <c r="GER96" s="0"/>
      <c r="GES96" s="0"/>
      <c r="GET96" s="0"/>
      <c r="GEU96" s="0"/>
      <c r="GEV96" s="0"/>
      <c r="GEW96" s="0"/>
      <c r="GEX96" s="0"/>
      <c r="GEY96" s="0"/>
      <c r="GEZ96" s="0"/>
      <c r="GFA96" s="0"/>
      <c r="GFB96" s="0"/>
      <c r="GFC96" s="0"/>
      <c r="GFD96" s="0"/>
      <c r="GFE96" s="0"/>
      <c r="GFF96" s="0"/>
      <c r="GFG96" s="0"/>
      <c r="GFH96" s="0"/>
      <c r="GFI96" s="0"/>
      <c r="GFJ96" s="0"/>
      <c r="GFK96" s="0"/>
      <c r="GFL96" s="0"/>
      <c r="GFM96" s="0"/>
      <c r="GFN96" s="0"/>
      <c r="GFO96" s="0"/>
      <c r="GFP96" s="0"/>
      <c r="GFQ96" s="0"/>
      <c r="GFR96" s="0"/>
      <c r="GFS96" s="0"/>
      <c r="GFT96" s="0"/>
      <c r="GFU96" s="0"/>
      <c r="GFV96" s="0"/>
      <c r="GFW96" s="0"/>
      <c r="GFX96" s="0"/>
      <c r="GFY96" s="0"/>
      <c r="GFZ96" s="0"/>
      <c r="GGA96" s="0"/>
      <c r="GGB96" s="0"/>
      <c r="GGC96" s="0"/>
      <c r="GGD96" s="0"/>
      <c r="GGE96" s="0"/>
      <c r="GGF96" s="0"/>
      <c r="GGG96" s="0"/>
      <c r="GGH96" s="0"/>
      <c r="GGI96" s="0"/>
      <c r="GGJ96" s="0"/>
      <c r="GGK96" s="0"/>
      <c r="GGL96" s="0"/>
      <c r="GGM96" s="0"/>
      <c r="GGN96" s="0"/>
      <c r="GGO96" s="0"/>
      <c r="GGP96" s="0"/>
      <c r="GGQ96" s="0"/>
      <c r="GGR96" s="0"/>
      <c r="GGS96" s="0"/>
      <c r="GGT96" s="0"/>
      <c r="GGU96" s="0"/>
      <c r="GGV96" s="0"/>
      <c r="GGW96" s="0"/>
      <c r="GGX96" s="0"/>
      <c r="GGY96" s="0"/>
      <c r="GGZ96" s="0"/>
      <c r="GHA96" s="0"/>
      <c r="GHB96" s="0"/>
      <c r="GHC96" s="0"/>
      <c r="GHD96" s="0"/>
      <c r="GHE96" s="0"/>
      <c r="GHF96" s="0"/>
      <c r="GHG96" s="0"/>
      <c r="GHH96" s="0"/>
      <c r="GHI96" s="0"/>
      <c r="GHJ96" s="0"/>
      <c r="GHK96" s="0"/>
      <c r="GHL96" s="0"/>
      <c r="GHM96" s="0"/>
      <c r="GHN96" s="0"/>
      <c r="GHO96" s="0"/>
      <c r="GHP96" s="0"/>
      <c r="GHQ96" s="0"/>
      <c r="GHR96" s="0"/>
      <c r="GHS96" s="0"/>
      <c r="GHT96" s="0"/>
      <c r="GHU96" s="0"/>
      <c r="GHV96" s="0"/>
      <c r="GHW96" s="0"/>
      <c r="GHX96" s="0"/>
      <c r="GHY96" s="0"/>
      <c r="GHZ96" s="0"/>
      <c r="GIA96" s="0"/>
      <c r="GIB96" s="0"/>
      <c r="GIC96" s="0"/>
      <c r="GID96" s="0"/>
      <c r="GIE96" s="0"/>
      <c r="GIF96" s="0"/>
      <c r="GIG96" s="0"/>
      <c r="GIH96" s="0"/>
      <c r="GII96" s="0"/>
      <c r="GIJ96" s="0"/>
      <c r="GIK96" s="0"/>
      <c r="GIL96" s="0"/>
      <c r="GIM96" s="0"/>
      <c r="GIN96" s="0"/>
      <c r="GIO96" s="0"/>
      <c r="GIP96" s="0"/>
      <c r="GIQ96" s="0"/>
      <c r="GIR96" s="0"/>
      <c r="GIS96" s="0"/>
      <c r="GIT96" s="0"/>
      <c r="GIU96" s="0"/>
      <c r="GIV96" s="0"/>
      <c r="GIW96" s="0"/>
      <c r="GIX96" s="0"/>
      <c r="GIY96" s="0"/>
      <c r="GIZ96" s="0"/>
      <c r="GJA96" s="0"/>
      <c r="GJB96" s="0"/>
      <c r="GJC96" s="0"/>
      <c r="GJD96" s="0"/>
      <c r="GJE96" s="0"/>
      <c r="GJF96" s="0"/>
      <c r="GJG96" s="0"/>
      <c r="GJH96" s="0"/>
      <c r="GJI96" s="0"/>
      <c r="GJJ96" s="0"/>
      <c r="GJK96" s="0"/>
      <c r="GJL96" s="0"/>
      <c r="GJM96" s="0"/>
      <c r="GJN96" s="0"/>
      <c r="GJO96" s="0"/>
      <c r="GJP96" s="0"/>
      <c r="GJQ96" s="0"/>
      <c r="GJR96" s="0"/>
      <c r="GJS96" s="0"/>
      <c r="GJT96" s="0"/>
      <c r="GJU96" s="0"/>
      <c r="GJV96" s="0"/>
      <c r="GJW96" s="0"/>
      <c r="GJX96" s="0"/>
      <c r="GJY96" s="0"/>
      <c r="GJZ96" s="0"/>
      <c r="GKA96" s="0"/>
      <c r="GKB96" s="0"/>
      <c r="GKC96" s="0"/>
      <c r="GKD96" s="0"/>
      <c r="GKE96" s="0"/>
      <c r="GKF96" s="0"/>
      <c r="GKG96" s="0"/>
      <c r="GKH96" s="0"/>
      <c r="GKI96" s="0"/>
      <c r="GKJ96" s="0"/>
      <c r="GKK96" s="0"/>
      <c r="GKL96" s="0"/>
      <c r="GKM96" s="0"/>
      <c r="GKN96" s="0"/>
      <c r="GKO96" s="0"/>
      <c r="GKP96" s="0"/>
      <c r="GKQ96" s="0"/>
      <c r="GKR96" s="0"/>
      <c r="GKS96" s="0"/>
      <c r="GKT96" s="0"/>
      <c r="GKU96" s="0"/>
      <c r="GKV96" s="0"/>
      <c r="GKW96" s="0"/>
      <c r="GKX96" s="0"/>
      <c r="GKY96" s="0"/>
      <c r="GKZ96" s="0"/>
      <c r="GLA96" s="0"/>
      <c r="GLB96" s="0"/>
      <c r="GLC96" s="0"/>
      <c r="GLD96" s="0"/>
      <c r="GLE96" s="0"/>
      <c r="GLF96" s="0"/>
      <c r="GLG96" s="0"/>
      <c r="GLH96" s="0"/>
      <c r="GLI96" s="0"/>
      <c r="GLJ96" s="0"/>
      <c r="GLK96" s="0"/>
      <c r="GLL96" s="0"/>
      <c r="GLM96" s="0"/>
      <c r="GLN96" s="0"/>
      <c r="GLO96" s="0"/>
      <c r="GLP96" s="0"/>
      <c r="GLQ96" s="0"/>
      <c r="GLR96" s="0"/>
      <c r="GLS96" s="0"/>
      <c r="GLT96" s="0"/>
      <c r="GLU96" s="0"/>
      <c r="GLV96" s="0"/>
      <c r="GLW96" s="0"/>
      <c r="GLX96" s="0"/>
      <c r="GLY96" s="0"/>
      <c r="GLZ96" s="0"/>
      <c r="GMA96" s="0"/>
      <c r="GMB96" s="0"/>
      <c r="GMC96" s="0"/>
      <c r="GMD96" s="0"/>
      <c r="GME96" s="0"/>
      <c r="GMF96" s="0"/>
      <c r="GMG96" s="0"/>
      <c r="GMH96" s="0"/>
      <c r="GMI96" s="0"/>
      <c r="GMJ96" s="0"/>
      <c r="GMK96" s="0"/>
      <c r="GML96" s="0"/>
      <c r="GMM96" s="0"/>
      <c r="GMN96" s="0"/>
      <c r="GMO96" s="0"/>
      <c r="GMP96" s="0"/>
      <c r="GMQ96" s="0"/>
      <c r="GMR96" s="0"/>
      <c r="GMS96" s="0"/>
      <c r="GMT96" s="0"/>
      <c r="GMU96" s="0"/>
      <c r="GMV96" s="0"/>
      <c r="GMW96" s="0"/>
      <c r="GMX96" s="0"/>
      <c r="GMY96" s="0"/>
      <c r="GMZ96" s="0"/>
      <c r="GNA96" s="0"/>
      <c r="GNB96" s="0"/>
      <c r="GNC96" s="0"/>
      <c r="GND96" s="0"/>
      <c r="GNE96" s="0"/>
      <c r="GNF96" s="0"/>
      <c r="GNG96" s="0"/>
      <c r="GNH96" s="0"/>
      <c r="GNI96" s="0"/>
      <c r="GNJ96" s="0"/>
      <c r="GNK96" s="0"/>
      <c r="GNL96" s="0"/>
      <c r="GNM96" s="0"/>
      <c r="GNN96" s="0"/>
      <c r="GNO96" s="0"/>
      <c r="GNP96" s="0"/>
      <c r="GNQ96" s="0"/>
      <c r="GNR96" s="0"/>
      <c r="GNS96" s="0"/>
      <c r="GNT96" s="0"/>
      <c r="GNU96" s="0"/>
      <c r="GNV96" s="0"/>
      <c r="GNW96" s="0"/>
      <c r="GNX96" s="0"/>
      <c r="GNY96" s="0"/>
      <c r="GNZ96" s="0"/>
      <c r="GOA96" s="0"/>
      <c r="GOB96" s="0"/>
      <c r="GOC96" s="0"/>
      <c r="GOD96" s="0"/>
      <c r="GOE96" s="0"/>
      <c r="GOF96" s="0"/>
      <c r="GOG96" s="0"/>
      <c r="GOH96" s="0"/>
      <c r="GOI96" s="0"/>
      <c r="GOJ96" s="0"/>
      <c r="GOK96" s="0"/>
      <c r="GOL96" s="0"/>
      <c r="GOM96" s="0"/>
      <c r="GON96" s="0"/>
      <c r="GOO96" s="0"/>
      <c r="GOP96" s="0"/>
      <c r="GOQ96" s="0"/>
      <c r="GOR96" s="0"/>
      <c r="GOS96" s="0"/>
      <c r="GOT96" s="0"/>
      <c r="GOU96" s="0"/>
      <c r="GOV96" s="0"/>
      <c r="GOW96" s="0"/>
      <c r="GOX96" s="0"/>
      <c r="GOY96" s="0"/>
      <c r="GOZ96" s="0"/>
      <c r="GPA96" s="0"/>
      <c r="GPB96" s="0"/>
      <c r="GPC96" s="0"/>
      <c r="GPD96" s="0"/>
      <c r="GPE96" s="0"/>
      <c r="GPF96" s="0"/>
      <c r="GPG96" s="0"/>
      <c r="GPH96" s="0"/>
      <c r="GPI96" s="0"/>
      <c r="GPJ96" s="0"/>
      <c r="GPK96" s="0"/>
      <c r="GPL96" s="0"/>
      <c r="GPM96" s="0"/>
      <c r="GPN96" s="0"/>
      <c r="GPO96" s="0"/>
      <c r="GPP96" s="0"/>
      <c r="GPQ96" s="0"/>
      <c r="GPR96" s="0"/>
      <c r="GPS96" s="0"/>
      <c r="GPT96" s="0"/>
      <c r="GPU96" s="0"/>
      <c r="GPV96" s="0"/>
      <c r="GPW96" s="0"/>
      <c r="GPX96" s="0"/>
      <c r="GPY96" s="0"/>
      <c r="GPZ96" s="0"/>
      <c r="GQA96" s="0"/>
      <c r="GQB96" s="0"/>
      <c r="GQC96" s="0"/>
      <c r="GQD96" s="0"/>
      <c r="GQE96" s="0"/>
      <c r="GQF96" s="0"/>
      <c r="GQG96" s="0"/>
      <c r="GQH96" s="0"/>
      <c r="GQI96" s="0"/>
      <c r="GQJ96" s="0"/>
      <c r="GQK96" s="0"/>
      <c r="GQL96" s="0"/>
      <c r="GQM96" s="0"/>
      <c r="GQN96" s="0"/>
      <c r="GQO96" s="0"/>
      <c r="GQP96" s="0"/>
      <c r="GQQ96" s="0"/>
      <c r="GQR96" s="0"/>
      <c r="GQS96" s="0"/>
      <c r="GQT96" s="0"/>
      <c r="GQU96" s="0"/>
      <c r="GQV96" s="0"/>
      <c r="GQW96" s="0"/>
      <c r="GQX96" s="0"/>
      <c r="GQY96" s="0"/>
      <c r="GQZ96" s="0"/>
      <c r="GRA96" s="0"/>
      <c r="GRB96" s="0"/>
      <c r="GRC96" s="0"/>
      <c r="GRD96" s="0"/>
      <c r="GRE96" s="0"/>
      <c r="GRF96" s="0"/>
      <c r="GRG96" s="0"/>
      <c r="GRH96" s="0"/>
      <c r="GRI96" s="0"/>
      <c r="GRJ96" s="0"/>
      <c r="GRK96" s="0"/>
      <c r="GRL96" s="0"/>
      <c r="GRM96" s="0"/>
      <c r="GRN96" s="0"/>
      <c r="GRO96" s="0"/>
      <c r="GRP96" s="0"/>
      <c r="GRQ96" s="0"/>
      <c r="GRR96" s="0"/>
      <c r="GRS96" s="0"/>
      <c r="GRT96" s="0"/>
      <c r="GRU96" s="0"/>
      <c r="GRV96" s="0"/>
      <c r="GRW96" s="0"/>
      <c r="GRX96" s="0"/>
      <c r="GRY96" s="0"/>
      <c r="GRZ96" s="0"/>
      <c r="GSA96" s="0"/>
      <c r="GSB96" s="0"/>
      <c r="GSC96" s="0"/>
      <c r="GSD96" s="0"/>
      <c r="GSE96" s="0"/>
      <c r="GSF96" s="0"/>
      <c r="GSG96" s="0"/>
      <c r="GSH96" s="0"/>
      <c r="GSI96" s="0"/>
      <c r="GSJ96" s="0"/>
      <c r="GSK96" s="0"/>
      <c r="GSL96" s="0"/>
      <c r="GSM96" s="0"/>
      <c r="GSN96" s="0"/>
      <c r="GSO96" s="0"/>
      <c r="GSP96" s="0"/>
      <c r="GSQ96" s="0"/>
      <c r="GSR96" s="0"/>
      <c r="GSS96" s="0"/>
      <c r="GST96" s="0"/>
      <c r="GSU96" s="0"/>
      <c r="GSV96" s="0"/>
      <c r="GSW96" s="0"/>
      <c r="GSX96" s="0"/>
      <c r="GSY96" s="0"/>
      <c r="GSZ96" s="0"/>
      <c r="GTA96" s="0"/>
      <c r="GTB96" s="0"/>
      <c r="GTC96" s="0"/>
      <c r="GTD96" s="0"/>
      <c r="GTE96" s="0"/>
      <c r="GTF96" s="0"/>
      <c r="GTG96" s="0"/>
      <c r="GTH96" s="0"/>
      <c r="GTI96" s="0"/>
      <c r="GTJ96" s="0"/>
      <c r="GTK96" s="0"/>
      <c r="GTL96" s="0"/>
      <c r="GTM96" s="0"/>
      <c r="GTN96" s="0"/>
      <c r="GTO96" s="0"/>
      <c r="GTP96" s="0"/>
      <c r="GTQ96" s="0"/>
      <c r="GTR96" s="0"/>
      <c r="GTS96" s="0"/>
      <c r="GTT96" s="0"/>
      <c r="GTU96" s="0"/>
      <c r="GTV96" s="0"/>
      <c r="GTW96" s="0"/>
      <c r="GTX96" s="0"/>
      <c r="GTY96" s="0"/>
      <c r="GTZ96" s="0"/>
      <c r="GUA96" s="0"/>
      <c r="GUB96" s="0"/>
      <c r="GUC96" s="0"/>
      <c r="GUD96" s="0"/>
      <c r="GUE96" s="0"/>
      <c r="GUF96" s="0"/>
      <c r="GUG96" s="0"/>
      <c r="GUH96" s="0"/>
      <c r="GUI96" s="0"/>
      <c r="GUJ96" s="0"/>
      <c r="GUK96" s="0"/>
      <c r="GUL96" s="0"/>
      <c r="GUM96" s="0"/>
      <c r="GUN96" s="0"/>
      <c r="GUO96" s="0"/>
      <c r="GUP96" s="0"/>
      <c r="GUQ96" s="0"/>
      <c r="GUR96" s="0"/>
      <c r="GUS96" s="0"/>
      <c r="GUT96" s="0"/>
      <c r="GUU96" s="0"/>
      <c r="GUV96" s="0"/>
      <c r="GUW96" s="0"/>
      <c r="GUX96" s="0"/>
      <c r="GUY96" s="0"/>
      <c r="GUZ96" s="0"/>
      <c r="GVA96" s="0"/>
      <c r="GVB96" s="0"/>
      <c r="GVC96" s="0"/>
      <c r="GVD96" s="0"/>
      <c r="GVE96" s="0"/>
      <c r="GVF96" s="0"/>
      <c r="GVG96" s="0"/>
      <c r="GVH96" s="0"/>
      <c r="GVI96" s="0"/>
      <c r="GVJ96" s="0"/>
      <c r="GVK96" s="0"/>
      <c r="GVL96" s="0"/>
      <c r="GVM96" s="0"/>
      <c r="GVN96" s="0"/>
      <c r="GVO96" s="0"/>
      <c r="GVP96" s="0"/>
      <c r="GVQ96" s="0"/>
      <c r="GVR96" s="0"/>
      <c r="GVS96" s="0"/>
      <c r="GVT96" s="0"/>
      <c r="GVU96" s="0"/>
      <c r="GVV96" s="0"/>
      <c r="GVW96" s="0"/>
      <c r="GVX96" s="0"/>
      <c r="GVY96" s="0"/>
      <c r="GVZ96" s="0"/>
      <c r="GWA96" s="0"/>
      <c r="GWB96" s="0"/>
      <c r="GWC96" s="0"/>
      <c r="GWD96" s="0"/>
      <c r="GWE96" s="0"/>
      <c r="GWF96" s="0"/>
      <c r="GWG96" s="0"/>
      <c r="GWH96" s="0"/>
      <c r="GWI96" s="0"/>
      <c r="GWJ96" s="0"/>
      <c r="GWK96" s="0"/>
      <c r="GWL96" s="0"/>
      <c r="GWM96" s="0"/>
      <c r="GWN96" s="0"/>
      <c r="GWO96" s="0"/>
      <c r="GWP96" s="0"/>
      <c r="GWQ96" s="0"/>
      <c r="GWR96" s="0"/>
      <c r="GWS96" s="0"/>
      <c r="GWT96" s="0"/>
      <c r="GWU96" s="0"/>
      <c r="GWV96" s="0"/>
      <c r="GWW96" s="0"/>
      <c r="GWX96" s="0"/>
      <c r="GWY96" s="0"/>
      <c r="GWZ96" s="0"/>
      <c r="GXA96" s="0"/>
      <c r="GXB96" s="0"/>
      <c r="GXC96" s="0"/>
      <c r="GXD96" s="0"/>
      <c r="GXE96" s="0"/>
      <c r="GXF96" s="0"/>
      <c r="GXG96" s="0"/>
      <c r="GXH96" s="0"/>
      <c r="GXI96" s="0"/>
      <c r="GXJ96" s="0"/>
      <c r="GXK96" s="0"/>
      <c r="GXL96" s="0"/>
      <c r="GXM96" s="0"/>
      <c r="GXN96" s="0"/>
      <c r="GXO96" s="0"/>
      <c r="GXP96" s="0"/>
      <c r="GXQ96" s="0"/>
      <c r="GXR96" s="0"/>
      <c r="GXS96" s="0"/>
      <c r="GXT96" s="0"/>
      <c r="GXU96" s="0"/>
      <c r="GXV96" s="0"/>
      <c r="GXW96" s="0"/>
      <c r="GXX96" s="0"/>
      <c r="GXY96" s="0"/>
      <c r="GXZ96" s="0"/>
      <c r="GYA96" s="0"/>
      <c r="GYB96" s="0"/>
      <c r="GYC96" s="0"/>
      <c r="GYD96" s="0"/>
      <c r="GYE96" s="0"/>
      <c r="GYF96" s="0"/>
      <c r="GYG96" s="0"/>
      <c r="GYH96" s="0"/>
      <c r="GYI96" s="0"/>
      <c r="GYJ96" s="0"/>
      <c r="GYK96" s="0"/>
      <c r="GYL96" s="0"/>
      <c r="GYM96" s="0"/>
      <c r="GYN96" s="0"/>
      <c r="GYO96" s="0"/>
      <c r="GYP96" s="0"/>
      <c r="GYQ96" s="0"/>
      <c r="GYR96" s="0"/>
      <c r="GYS96" s="0"/>
      <c r="GYT96" s="0"/>
      <c r="GYU96" s="0"/>
      <c r="GYV96" s="0"/>
      <c r="GYW96" s="0"/>
      <c r="GYX96" s="0"/>
      <c r="GYY96" s="0"/>
      <c r="GYZ96" s="0"/>
      <c r="GZA96" s="0"/>
      <c r="GZB96" s="0"/>
      <c r="GZC96" s="0"/>
      <c r="GZD96" s="0"/>
      <c r="GZE96" s="0"/>
      <c r="GZF96" s="0"/>
      <c r="GZG96" s="0"/>
      <c r="GZH96" s="0"/>
      <c r="GZI96" s="0"/>
      <c r="GZJ96" s="0"/>
      <c r="GZK96" s="0"/>
      <c r="GZL96" s="0"/>
      <c r="GZM96" s="0"/>
      <c r="GZN96" s="0"/>
      <c r="GZO96" s="0"/>
      <c r="GZP96" s="0"/>
      <c r="GZQ96" s="0"/>
      <c r="GZR96" s="0"/>
      <c r="GZS96" s="0"/>
      <c r="GZT96" s="0"/>
      <c r="GZU96" s="0"/>
      <c r="GZV96" s="0"/>
      <c r="GZW96" s="0"/>
      <c r="GZX96" s="0"/>
      <c r="GZY96" s="0"/>
      <c r="GZZ96" s="0"/>
      <c r="HAA96" s="0"/>
      <c r="HAB96" s="0"/>
      <c r="HAC96" s="0"/>
      <c r="HAD96" s="0"/>
      <c r="HAE96" s="0"/>
      <c r="HAF96" s="0"/>
      <c r="HAG96" s="0"/>
      <c r="HAH96" s="0"/>
      <c r="HAI96" s="0"/>
      <c r="HAJ96" s="0"/>
      <c r="HAK96" s="0"/>
      <c r="HAL96" s="0"/>
      <c r="HAM96" s="0"/>
      <c r="HAN96" s="0"/>
      <c r="HAO96" s="0"/>
      <c r="HAP96" s="0"/>
      <c r="HAQ96" s="0"/>
      <c r="HAR96" s="0"/>
      <c r="HAS96" s="0"/>
      <c r="HAT96" s="0"/>
      <c r="HAU96" s="0"/>
      <c r="HAV96" s="0"/>
      <c r="HAW96" s="0"/>
      <c r="HAX96" s="0"/>
      <c r="HAY96" s="0"/>
      <c r="HAZ96" s="0"/>
      <c r="HBA96" s="0"/>
      <c r="HBB96" s="0"/>
      <c r="HBC96" s="0"/>
      <c r="HBD96" s="0"/>
      <c r="HBE96" s="0"/>
      <c r="HBF96" s="0"/>
      <c r="HBG96" s="0"/>
      <c r="HBH96" s="0"/>
      <c r="HBI96" s="0"/>
      <c r="HBJ96" s="0"/>
      <c r="HBK96" s="0"/>
      <c r="HBL96" s="0"/>
      <c r="HBM96" s="0"/>
      <c r="HBN96" s="0"/>
      <c r="HBO96" s="0"/>
      <c r="HBP96" s="0"/>
      <c r="HBQ96" s="0"/>
      <c r="HBR96" s="0"/>
      <c r="HBS96" s="0"/>
      <c r="HBT96" s="0"/>
      <c r="HBU96" s="0"/>
      <c r="HBV96" s="0"/>
      <c r="HBW96" s="0"/>
      <c r="HBX96" s="0"/>
      <c r="HBY96" s="0"/>
      <c r="HBZ96" s="0"/>
      <c r="HCA96" s="0"/>
      <c r="HCB96" s="0"/>
      <c r="HCC96" s="0"/>
      <c r="HCD96" s="0"/>
      <c r="HCE96" s="0"/>
      <c r="HCF96" s="0"/>
      <c r="HCG96" s="0"/>
      <c r="HCH96" s="0"/>
      <c r="HCI96" s="0"/>
      <c r="HCJ96" s="0"/>
      <c r="HCK96" s="0"/>
      <c r="HCL96" s="0"/>
      <c r="HCM96" s="0"/>
      <c r="HCN96" s="0"/>
      <c r="HCO96" s="0"/>
      <c r="HCP96" s="0"/>
      <c r="HCQ96" s="0"/>
      <c r="HCR96" s="0"/>
      <c r="HCS96" s="0"/>
      <c r="HCT96" s="0"/>
      <c r="HCU96" s="0"/>
      <c r="HCV96" s="0"/>
      <c r="HCW96" s="0"/>
      <c r="HCX96" s="0"/>
      <c r="HCY96" s="0"/>
      <c r="HCZ96" s="0"/>
      <c r="HDA96" s="0"/>
      <c r="HDB96" s="0"/>
      <c r="HDC96" s="0"/>
      <c r="HDD96" s="0"/>
      <c r="HDE96" s="0"/>
      <c r="HDF96" s="0"/>
      <c r="HDG96" s="0"/>
      <c r="HDH96" s="0"/>
      <c r="HDI96" s="0"/>
      <c r="HDJ96" s="0"/>
      <c r="HDK96" s="0"/>
      <c r="HDL96" s="0"/>
      <c r="HDM96" s="0"/>
      <c r="HDN96" s="0"/>
      <c r="HDO96" s="0"/>
      <c r="HDP96" s="0"/>
      <c r="HDQ96" s="0"/>
      <c r="HDR96" s="0"/>
      <c r="HDS96" s="0"/>
      <c r="HDT96" s="0"/>
      <c r="HDU96" s="0"/>
      <c r="HDV96" s="0"/>
      <c r="HDW96" s="0"/>
      <c r="HDX96" s="0"/>
      <c r="HDY96" s="0"/>
      <c r="HDZ96" s="0"/>
      <c r="HEA96" s="0"/>
      <c r="HEB96" s="0"/>
      <c r="HEC96" s="0"/>
      <c r="HED96" s="0"/>
      <c r="HEE96" s="0"/>
      <c r="HEF96" s="0"/>
      <c r="HEG96" s="0"/>
      <c r="HEH96" s="0"/>
      <c r="HEI96" s="0"/>
      <c r="HEJ96" s="0"/>
      <c r="HEK96" s="0"/>
      <c r="HEL96" s="0"/>
      <c r="HEM96" s="0"/>
      <c r="HEN96" s="0"/>
      <c r="HEO96" s="0"/>
      <c r="HEP96" s="0"/>
      <c r="HEQ96" s="0"/>
      <c r="HER96" s="0"/>
      <c r="HES96" s="0"/>
      <c r="HET96" s="0"/>
      <c r="HEU96" s="0"/>
      <c r="HEV96" s="0"/>
      <c r="HEW96" s="0"/>
      <c r="HEX96" s="0"/>
      <c r="HEY96" s="0"/>
      <c r="HEZ96" s="0"/>
      <c r="HFA96" s="0"/>
      <c r="HFB96" s="0"/>
      <c r="HFC96" s="0"/>
      <c r="HFD96" s="0"/>
      <c r="HFE96" s="0"/>
      <c r="HFF96" s="0"/>
      <c r="HFG96" s="0"/>
      <c r="HFH96" s="0"/>
      <c r="HFI96" s="0"/>
      <c r="HFJ96" s="0"/>
      <c r="HFK96" s="0"/>
      <c r="HFL96" s="0"/>
      <c r="HFM96" s="0"/>
      <c r="HFN96" s="0"/>
      <c r="HFO96" s="0"/>
      <c r="HFP96" s="0"/>
      <c r="HFQ96" s="0"/>
      <c r="HFR96" s="0"/>
      <c r="HFS96" s="0"/>
      <c r="HFT96" s="0"/>
      <c r="HFU96" s="0"/>
      <c r="HFV96" s="0"/>
      <c r="HFW96" s="0"/>
      <c r="HFX96" s="0"/>
      <c r="HFY96" s="0"/>
      <c r="HFZ96" s="0"/>
      <c r="HGA96" s="0"/>
      <c r="HGB96" s="0"/>
      <c r="HGC96" s="0"/>
      <c r="HGD96" s="0"/>
      <c r="HGE96" s="0"/>
      <c r="HGF96" s="0"/>
      <c r="HGG96" s="0"/>
      <c r="HGH96" s="0"/>
      <c r="HGI96" s="0"/>
      <c r="HGJ96" s="0"/>
      <c r="HGK96" s="0"/>
      <c r="HGL96" s="0"/>
      <c r="HGM96" s="0"/>
      <c r="HGN96" s="0"/>
      <c r="HGO96" s="0"/>
      <c r="HGP96" s="0"/>
      <c r="HGQ96" s="0"/>
      <c r="HGR96" s="0"/>
      <c r="HGS96" s="0"/>
      <c r="HGT96" s="0"/>
      <c r="HGU96" s="0"/>
      <c r="HGV96" s="0"/>
      <c r="HGW96" s="0"/>
      <c r="HGX96" s="0"/>
      <c r="HGY96" s="0"/>
      <c r="HGZ96" s="0"/>
      <c r="HHA96" s="0"/>
      <c r="HHB96" s="0"/>
      <c r="HHC96" s="0"/>
      <c r="HHD96" s="0"/>
      <c r="HHE96" s="0"/>
      <c r="HHF96" s="0"/>
      <c r="HHG96" s="0"/>
      <c r="HHH96" s="0"/>
      <c r="HHI96" s="0"/>
      <c r="HHJ96" s="0"/>
      <c r="HHK96" s="0"/>
      <c r="HHL96" s="0"/>
      <c r="HHM96" s="0"/>
      <c r="HHN96" s="0"/>
      <c r="HHO96" s="0"/>
      <c r="HHP96" s="0"/>
      <c r="HHQ96" s="0"/>
      <c r="HHR96" s="0"/>
      <c r="HHS96" s="0"/>
      <c r="HHT96" s="0"/>
      <c r="HHU96" s="0"/>
      <c r="HHV96" s="0"/>
      <c r="HHW96" s="0"/>
      <c r="HHX96" s="0"/>
      <c r="HHY96" s="0"/>
      <c r="HHZ96" s="0"/>
      <c r="HIA96" s="0"/>
      <c r="HIB96" s="0"/>
      <c r="HIC96" s="0"/>
      <c r="HID96" s="0"/>
      <c r="HIE96" s="0"/>
      <c r="HIF96" s="0"/>
      <c r="HIG96" s="0"/>
      <c r="HIH96" s="0"/>
      <c r="HII96" s="0"/>
      <c r="HIJ96" s="0"/>
      <c r="HIK96" s="0"/>
      <c r="HIL96" s="0"/>
      <c r="HIM96" s="0"/>
      <c r="HIN96" s="0"/>
      <c r="HIO96" s="0"/>
      <c r="HIP96" s="0"/>
      <c r="HIQ96" s="0"/>
      <c r="HIR96" s="0"/>
      <c r="HIS96" s="0"/>
      <c r="HIT96" s="0"/>
      <c r="HIU96" s="0"/>
      <c r="HIV96" s="0"/>
      <c r="HIW96" s="0"/>
      <c r="HIX96" s="0"/>
      <c r="HIY96" s="0"/>
      <c r="HIZ96" s="0"/>
      <c r="HJA96" s="0"/>
      <c r="HJB96" s="0"/>
      <c r="HJC96" s="0"/>
      <c r="HJD96" s="0"/>
      <c r="HJE96" s="0"/>
      <c r="HJF96" s="0"/>
      <c r="HJG96" s="0"/>
      <c r="HJH96" s="0"/>
      <c r="HJI96" s="0"/>
      <c r="HJJ96" s="0"/>
      <c r="HJK96" s="0"/>
      <c r="HJL96" s="0"/>
      <c r="HJM96" s="0"/>
      <c r="HJN96" s="0"/>
      <c r="HJO96" s="0"/>
      <c r="HJP96" s="0"/>
      <c r="HJQ96" s="0"/>
      <c r="HJR96" s="0"/>
      <c r="HJS96" s="0"/>
      <c r="HJT96" s="0"/>
      <c r="HJU96" s="0"/>
      <c r="HJV96" s="0"/>
      <c r="HJW96" s="0"/>
      <c r="HJX96" s="0"/>
      <c r="HJY96" s="0"/>
      <c r="HJZ96" s="0"/>
      <c r="HKA96" s="0"/>
      <c r="HKB96" s="0"/>
      <c r="HKC96" s="0"/>
      <c r="HKD96" s="0"/>
      <c r="HKE96" s="0"/>
      <c r="HKF96" s="0"/>
      <c r="HKG96" s="0"/>
      <c r="HKH96" s="0"/>
      <c r="HKI96" s="0"/>
      <c r="HKJ96" s="0"/>
      <c r="HKK96" s="0"/>
      <c r="HKL96" s="0"/>
      <c r="HKM96" s="0"/>
      <c r="HKN96" s="0"/>
      <c r="HKO96" s="0"/>
      <c r="HKP96" s="0"/>
      <c r="HKQ96" s="0"/>
      <c r="HKR96" s="0"/>
      <c r="HKS96" s="0"/>
      <c r="HKT96" s="0"/>
      <c r="HKU96" s="0"/>
      <c r="HKV96" s="0"/>
      <c r="HKW96" s="0"/>
      <c r="HKX96" s="0"/>
      <c r="HKY96" s="0"/>
      <c r="HKZ96" s="0"/>
      <c r="HLA96" s="0"/>
      <c r="HLB96" s="0"/>
      <c r="HLC96" s="0"/>
      <c r="HLD96" s="0"/>
      <c r="HLE96" s="0"/>
      <c r="HLF96" s="0"/>
      <c r="HLG96" s="0"/>
      <c r="HLH96" s="0"/>
      <c r="HLI96" s="0"/>
      <c r="HLJ96" s="0"/>
      <c r="HLK96" s="0"/>
      <c r="HLL96" s="0"/>
      <c r="HLM96" s="0"/>
      <c r="HLN96" s="0"/>
      <c r="HLO96" s="0"/>
      <c r="HLP96" s="0"/>
      <c r="HLQ96" s="0"/>
      <c r="HLR96" s="0"/>
      <c r="HLS96" s="0"/>
      <c r="HLT96" s="0"/>
      <c r="HLU96" s="0"/>
      <c r="HLV96" s="0"/>
      <c r="HLW96" s="0"/>
      <c r="HLX96" s="0"/>
      <c r="HLY96" s="0"/>
      <c r="HLZ96" s="0"/>
      <c r="HMA96" s="0"/>
      <c r="HMB96" s="0"/>
      <c r="HMC96" s="0"/>
      <c r="HMD96" s="0"/>
      <c r="HME96" s="0"/>
      <c r="HMF96" s="0"/>
      <c r="HMG96" s="0"/>
      <c r="HMH96" s="0"/>
      <c r="HMI96" s="0"/>
      <c r="HMJ96" s="0"/>
      <c r="HMK96" s="0"/>
      <c r="HML96" s="0"/>
      <c r="HMM96" s="0"/>
      <c r="HMN96" s="0"/>
      <c r="HMO96" s="0"/>
      <c r="HMP96" s="0"/>
      <c r="HMQ96" s="0"/>
      <c r="HMR96" s="0"/>
      <c r="HMS96" s="0"/>
      <c r="HMT96" s="0"/>
      <c r="HMU96" s="0"/>
      <c r="HMV96" s="0"/>
      <c r="HMW96" s="0"/>
      <c r="HMX96" s="0"/>
      <c r="HMY96" s="0"/>
      <c r="HMZ96" s="0"/>
      <c r="HNA96" s="0"/>
      <c r="HNB96" s="0"/>
      <c r="HNC96" s="0"/>
      <c r="HND96" s="0"/>
      <c r="HNE96" s="0"/>
      <c r="HNF96" s="0"/>
      <c r="HNG96" s="0"/>
      <c r="HNH96" s="0"/>
      <c r="HNI96" s="0"/>
      <c r="HNJ96" s="0"/>
      <c r="HNK96" s="0"/>
      <c r="HNL96" s="0"/>
      <c r="HNM96" s="0"/>
      <c r="HNN96" s="0"/>
      <c r="HNO96" s="0"/>
      <c r="HNP96" s="0"/>
      <c r="HNQ96" s="0"/>
      <c r="HNR96" s="0"/>
      <c r="HNS96" s="0"/>
      <c r="HNT96" s="0"/>
      <c r="HNU96" s="0"/>
      <c r="HNV96" s="0"/>
      <c r="HNW96" s="0"/>
      <c r="HNX96" s="0"/>
      <c r="HNY96" s="0"/>
      <c r="HNZ96" s="0"/>
      <c r="HOA96" s="0"/>
      <c r="HOB96" s="0"/>
      <c r="HOC96" s="0"/>
      <c r="HOD96" s="0"/>
      <c r="HOE96" s="0"/>
      <c r="HOF96" s="0"/>
      <c r="HOG96" s="0"/>
      <c r="HOH96" s="0"/>
      <c r="HOI96" s="0"/>
      <c r="HOJ96" s="0"/>
      <c r="HOK96" s="0"/>
      <c r="HOL96" s="0"/>
      <c r="HOM96" s="0"/>
      <c r="HON96" s="0"/>
      <c r="HOO96" s="0"/>
      <c r="HOP96" s="0"/>
      <c r="HOQ96" s="0"/>
      <c r="HOR96" s="0"/>
      <c r="HOS96" s="0"/>
      <c r="HOT96" s="0"/>
      <c r="HOU96" s="0"/>
      <c r="HOV96" s="0"/>
      <c r="HOW96" s="0"/>
      <c r="HOX96" s="0"/>
      <c r="HOY96" s="0"/>
      <c r="HOZ96" s="0"/>
      <c r="HPA96" s="0"/>
      <c r="HPB96" s="0"/>
      <c r="HPC96" s="0"/>
      <c r="HPD96" s="0"/>
      <c r="HPE96" s="0"/>
      <c r="HPF96" s="0"/>
      <c r="HPG96" s="0"/>
      <c r="HPH96" s="0"/>
      <c r="HPI96" s="0"/>
      <c r="HPJ96" s="0"/>
      <c r="HPK96" s="0"/>
      <c r="HPL96" s="0"/>
      <c r="HPM96" s="0"/>
      <c r="HPN96" s="0"/>
      <c r="HPO96" s="0"/>
      <c r="HPP96" s="0"/>
      <c r="HPQ96" s="0"/>
      <c r="HPR96" s="0"/>
      <c r="HPS96" s="0"/>
      <c r="HPT96" s="0"/>
      <c r="HPU96" s="0"/>
      <c r="HPV96" s="0"/>
      <c r="HPW96" s="0"/>
      <c r="HPX96" s="0"/>
      <c r="HPY96" s="0"/>
      <c r="HPZ96" s="0"/>
      <c r="HQA96" s="0"/>
      <c r="HQB96" s="0"/>
      <c r="HQC96" s="0"/>
      <c r="HQD96" s="0"/>
      <c r="HQE96" s="0"/>
      <c r="HQF96" s="0"/>
      <c r="HQG96" s="0"/>
      <c r="HQH96" s="0"/>
      <c r="HQI96" s="0"/>
      <c r="HQJ96" s="0"/>
      <c r="HQK96" s="0"/>
      <c r="HQL96" s="0"/>
      <c r="HQM96" s="0"/>
      <c r="HQN96" s="0"/>
      <c r="HQO96" s="0"/>
      <c r="HQP96" s="0"/>
      <c r="HQQ96" s="0"/>
      <c r="HQR96" s="0"/>
      <c r="HQS96" s="0"/>
      <c r="HQT96" s="0"/>
      <c r="HQU96" s="0"/>
      <c r="HQV96" s="0"/>
      <c r="HQW96" s="0"/>
      <c r="HQX96" s="0"/>
      <c r="HQY96" s="0"/>
      <c r="HQZ96" s="0"/>
      <c r="HRA96" s="0"/>
      <c r="HRB96" s="0"/>
      <c r="HRC96" s="0"/>
      <c r="HRD96" s="0"/>
      <c r="HRE96" s="0"/>
      <c r="HRF96" s="0"/>
      <c r="HRG96" s="0"/>
      <c r="HRH96" s="0"/>
      <c r="HRI96" s="0"/>
      <c r="HRJ96" s="0"/>
      <c r="HRK96" s="0"/>
      <c r="HRL96" s="0"/>
      <c r="HRM96" s="0"/>
      <c r="HRN96" s="0"/>
      <c r="HRO96" s="0"/>
      <c r="HRP96" s="0"/>
      <c r="HRQ96" s="0"/>
      <c r="HRR96" s="0"/>
      <c r="HRS96" s="0"/>
      <c r="HRT96" s="0"/>
      <c r="HRU96" s="0"/>
      <c r="HRV96" s="0"/>
      <c r="HRW96" s="0"/>
      <c r="HRX96" s="0"/>
      <c r="HRY96" s="0"/>
      <c r="HRZ96" s="0"/>
      <c r="HSA96" s="0"/>
      <c r="HSB96" s="0"/>
      <c r="HSC96" s="0"/>
      <c r="HSD96" s="0"/>
      <c r="HSE96" s="0"/>
      <c r="HSF96" s="0"/>
      <c r="HSG96" s="0"/>
      <c r="HSH96" s="0"/>
      <c r="HSI96" s="0"/>
      <c r="HSJ96" s="0"/>
      <c r="HSK96" s="0"/>
      <c r="HSL96" s="0"/>
      <c r="HSM96" s="0"/>
      <c r="HSN96" s="0"/>
      <c r="HSO96" s="0"/>
      <c r="HSP96" s="0"/>
      <c r="HSQ96" s="0"/>
      <c r="HSR96" s="0"/>
      <c r="HSS96" s="0"/>
      <c r="HST96" s="0"/>
      <c r="HSU96" s="0"/>
      <c r="HSV96" s="0"/>
      <c r="HSW96" s="0"/>
      <c r="HSX96" s="0"/>
      <c r="HSY96" s="0"/>
      <c r="HSZ96" s="0"/>
      <c r="HTA96" s="0"/>
      <c r="HTB96" s="0"/>
      <c r="HTC96" s="0"/>
      <c r="HTD96" s="0"/>
      <c r="HTE96" s="0"/>
      <c r="HTF96" s="0"/>
      <c r="HTG96" s="0"/>
      <c r="HTH96" s="0"/>
      <c r="HTI96" s="0"/>
      <c r="HTJ96" s="0"/>
      <c r="HTK96" s="0"/>
      <c r="HTL96" s="0"/>
      <c r="HTM96" s="0"/>
      <c r="HTN96" s="0"/>
      <c r="HTO96" s="0"/>
      <c r="HTP96" s="0"/>
      <c r="HTQ96" s="0"/>
      <c r="HTR96" s="0"/>
      <c r="HTS96" s="0"/>
      <c r="HTT96" s="0"/>
      <c r="HTU96" s="0"/>
      <c r="HTV96" s="0"/>
      <c r="HTW96" s="0"/>
      <c r="HTX96" s="0"/>
      <c r="HTY96" s="0"/>
      <c r="HTZ96" s="0"/>
      <c r="HUA96" s="0"/>
      <c r="HUB96" s="0"/>
      <c r="HUC96" s="0"/>
      <c r="HUD96" s="0"/>
      <c r="HUE96" s="0"/>
      <c r="HUF96" s="0"/>
      <c r="HUG96" s="0"/>
      <c r="HUH96" s="0"/>
      <c r="HUI96" s="0"/>
      <c r="HUJ96" s="0"/>
      <c r="HUK96" s="0"/>
      <c r="HUL96" s="0"/>
      <c r="HUM96" s="0"/>
      <c r="HUN96" s="0"/>
      <c r="HUO96" s="0"/>
      <c r="HUP96" s="0"/>
      <c r="HUQ96" s="0"/>
      <c r="HUR96" s="0"/>
      <c r="HUS96" s="0"/>
      <c r="HUT96" s="0"/>
      <c r="HUU96" s="0"/>
      <c r="HUV96" s="0"/>
      <c r="HUW96" s="0"/>
      <c r="HUX96" s="0"/>
      <c r="HUY96" s="0"/>
      <c r="HUZ96" s="0"/>
      <c r="HVA96" s="0"/>
      <c r="HVB96" s="0"/>
      <c r="HVC96" s="0"/>
      <c r="HVD96" s="0"/>
      <c r="HVE96" s="0"/>
      <c r="HVF96" s="0"/>
      <c r="HVG96" s="0"/>
      <c r="HVH96" s="0"/>
      <c r="HVI96" s="0"/>
      <c r="HVJ96" s="0"/>
      <c r="HVK96" s="0"/>
      <c r="HVL96" s="0"/>
      <c r="HVM96" s="0"/>
      <c r="HVN96" s="0"/>
      <c r="HVO96" s="0"/>
      <c r="HVP96" s="0"/>
      <c r="HVQ96" s="0"/>
      <c r="HVR96" s="0"/>
      <c r="HVS96" s="0"/>
      <c r="HVT96" s="0"/>
      <c r="HVU96" s="0"/>
      <c r="HVV96" s="0"/>
      <c r="HVW96" s="0"/>
      <c r="HVX96" s="0"/>
      <c r="HVY96" s="0"/>
      <c r="HVZ96" s="0"/>
      <c r="HWA96" s="0"/>
      <c r="HWB96" s="0"/>
      <c r="HWC96" s="0"/>
      <c r="HWD96" s="0"/>
      <c r="HWE96" s="0"/>
      <c r="HWF96" s="0"/>
      <c r="HWG96" s="0"/>
      <c r="HWH96" s="0"/>
      <c r="HWI96" s="0"/>
      <c r="HWJ96" s="0"/>
      <c r="HWK96" s="0"/>
      <c r="HWL96" s="0"/>
      <c r="HWM96" s="0"/>
      <c r="HWN96" s="0"/>
      <c r="HWO96" s="0"/>
      <c r="HWP96" s="0"/>
      <c r="HWQ96" s="0"/>
      <c r="HWR96" s="0"/>
      <c r="HWS96" s="0"/>
      <c r="HWT96" s="0"/>
      <c r="HWU96" s="0"/>
      <c r="HWV96" s="0"/>
      <c r="HWW96" s="0"/>
      <c r="HWX96" s="0"/>
      <c r="HWY96" s="0"/>
      <c r="HWZ96" s="0"/>
      <c r="HXA96" s="0"/>
      <c r="HXB96" s="0"/>
      <c r="HXC96" s="0"/>
      <c r="HXD96" s="0"/>
      <c r="HXE96" s="0"/>
      <c r="HXF96" s="0"/>
      <c r="HXG96" s="0"/>
      <c r="HXH96" s="0"/>
      <c r="HXI96" s="0"/>
      <c r="HXJ96" s="0"/>
      <c r="HXK96" s="0"/>
      <c r="HXL96" s="0"/>
      <c r="HXM96" s="0"/>
      <c r="HXN96" s="0"/>
      <c r="HXO96" s="0"/>
      <c r="HXP96" s="0"/>
      <c r="HXQ96" s="0"/>
      <c r="HXR96" s="0"/>
      <c r="HXS96" s="0"/>
      <c r="HXT96" s="0"/>
      <c r="HXU96" s="0"/>
      <c r="HXV96" s="0"/>
      <c r="HXW96" s="0"/>
      <c r="HXX96" s="0"/>
      <c r="HXY96" s="0"/>
      <c r="HXZ96" s="0"/>
      <c r="HYA96" s="0"/>
      <c r="HYB96" s="0"/>
      <c r="HYC96" s="0"/>
      <c r="HYD96" s="0"/>
      <c r="HYE96" s="0"/>
      <c r="HYF96" s="0"/>
      <c r="HYG96" s="0"/>
      <c r="HYH96" s="0"/>
      <c r="HYI96" s="0"/>
      <c r="HYJ96" s="0"/>
      <c r="HYK96" s="0"/>
      <c r="HYL96" s="0"/>
      <c r="HYM96" s="0"/>
      <c r="HYN96" s="0"/>
      <c r="HYO96" s="0"/>
      <c r="HYP96" s="0"/>
      <c r="HYQ96" s="0"/>
      <c r="HYR96" s="0"/>
      <c r="HYS96" s="0"/>
      <c r="HYT96" s="0"/>
      <c r="HYU96" s="0"/>
      <c r="HYV96" s="0"/>
      <c r="HYW96" s="0"/>
      <c r="HYX96" s="0"/>
      <c r="HYY96" s="0"/>
      <c r="HYZ96" s="0"/>
      <c r="HZA96" s="0"/>
      <c r="HZB96" s="0"/>
      <c r="HZC96" s="0"/>
      <c r="HZD96" s="0"/>
      <c r="HZE96" s="0"/>
      <c r="HZF96" s="0"/>
      <c r="HZG96" s="0"/>
      <c r="HZH96" s="0"/>
      <c r="HZI96" s="0"/>
      <c r="HZJ96" s="0"/>
      <c r="HZK96" s="0"/>
      <c r="HZL96" s="0"/>
      <c r="HZM96" s="0"/>
      <c r="HZN96" s="0"/>
      <c r="HZO96" s="0"/>
      <c r="HZP96" s="0"/>
      <c r="HZQ96" s="0"/>
      <c r="HZR96" s="0"/>
      <c r="HZS96" s="0"/>
      <c r="HZT96" s="0"/>
      <c r="HZU96" s="0"/>
      <c r="HZV96" s="0"/>
      <c r="HZW96" s="0"/>
      <c r="HZX96" s="0"/>
      <c r="HZY96" s="0"/>
      <c r="HZZ96" s="0"/>
      <c r="IAA96" s="0"/>
      <c r="IAB96" s="0"/>
      <c r="IAC96" s="0"/>
      <c r="IAD96" s="0"/>
      <c r="IAE96" s="0"/>
      <c r="IAF96" s="0"/>
      <c r="IAG96" s="0"/>
      <c r="IAH96" s="0"/>
      <c r="IAI96" s="0"/>
      <c r="IAJ96" s="0"/>
      <c r="IAK96" s="0"/>
      <c r="IAL96" s="0"/>
      <c r="IAM96" s="0"/>
      <c r="IAN96" s="0"/>
      <c r="IAO96" s="0"/>
      <c r="IAP96" s="0"/>
      <c r="IAQ96" s="0"/>
      <c r="IAR96" s="0"/>
      <c r="IAS96" s="0"/>
      <c r="IAT96" s="0"/>
      <c r="IAU96" s="0"/>
      <c r="IAV96" s="0"/>
      <c r="IAW96" s="0"/>
      <c r="IAX96" s="0"/>
      <c r="IAY96" s="0"/>
      <c r="IAZ96" s="0"/>
      <c r="IBA96" s="0"/>
      <c r="IBB96" s="0"/>
      <c r="IBC96" s="0"/>
      <c r="IBD96" s="0"/>
      <c r="IBE96" s="0"/>
      <c r="IBF96" s="0"/>
      <c r="IBG96" s="0"/>
      <c r="IBH96" s="0"/>
      <c r="IBI96" s="0"/>
      <c r="IBJ96" s="0"/>
      <c r="IBK96" s="0"/>
      <c r="IBL96" s="0"/>
      <c r="IBM96" s="0"/>
      <c r="IBN96" s="0"/>
      <c r="IBO96" s="0"/>
      <c r="IBP96" s="0"/>
      <c r="IBQ96" s="0"/>
      <c r="IBR96" s="0"/>
      <c r="IBS96" s="0"/>
      <c r="IBT96" s="0"/>
      <c r="IBU96" s="0"/>
      <c r="IBV96" s="0"/>
      <c r="IBW96" s="0"/>
      <c r="IBX96" s="0"/>
      <c r="IBY96" s="0"/>
      <c r="IBZ96" s="0"/>
      <c r="ICA96" s="0"/>
      <c r="ICB96" s="0"/>
      <c r="ICC96" s="0"/>
      <c r="ICD96" s="0"/>
      <c r="ICE96" s="0"/>
      <c r="ICF96" s="0"/>
      <c r="ICG96" s="0"/>
      <c r="ICH96" s="0"/>
      <c r="ICI96" s="0"/>
      <c r="ICJ96" s="0"/>
      <c r="ICK96" s="0"/>
      <c r="ICL96" s="0"/>
      <c r="ICM96" s="0"/>
      <c r="ICN96" s="0"/>
      <c r="ICO96" s="0"/>
      <c r="ICP96" s="0"/>
      <c r="ICQ96" s="0"/>
      <c r="ICR96" s="0"/>
      <c r="ICS96" s="0"/>
      <c r="ICT96" s="0"/>
      <c r="ICU96" s="0"/>
      <c r="ICV96" s="0"/>
      <c r="ICW96" s="0"/>
      <c r="ICX96" s="0"/>
      <c r="ICY96" s="0"/>
      <c r="ICZ96" s="0"/>
      <c r="IDA96" s="0"/>
      <c r="IDB96" s="0"/>
      <c r="IDC96" s="0"/>
      <c r="IDD96" s="0"/>
      <c r="IDE96" s="0"/>
      <c r="IDF96" s="0"/>
      <c r="IDG96" s="0"/>
      <c r="IDH96" s="0"/>
      <c r="IDI96" s="0"/>
      <c r="IDJ96" s="0"/>
      <c r="IDK96" s="0"/>
      <c r="IDL96" s="0"/>
      <c r="IDM96" s="0"/>
      <c r="IDN96" s="0"/>
      <c r="IDO96" s="0"/>
      <c r="IDP96" s="0"/>
      <c r="IDQ96" s="0"/>
      <c r="IDR96" s="0"/>
      <c r="IDS96" s="0"/>
      <c r="IDT96" s="0"/>
      <c r="IDU96" s="0"/>
      <c r="IDV96" s="0"/>
      <c r="IDW96" s="0"/>
      <c r="IDX96" s="0"/>
      <c r="IDY96" s="0"/>
      <c r="IDZ96" s="0"/>
      <c r="IEA96" s="0"/>
      <c r="IEB96" s="0"/>
      <c r="IEC96" s="0"/>
      <c r="IED96" s="0"/>
      <c r="IEE96" s="0"/>
      <c r="IEF96" s="0"/>
      <c r="IEG96" s="0"/>
      <c r="IEH96" s="0"/>
      <c r="IEI96" s="0"/>
      <c r="IEJ96" s="0"/>
      <c r="IEK96" s="0"/>
      <c r="IEL96" s="0"/>
      <c r="IEM96" s="0"/>
      <c r="IEN96" s="0"/>
      <c r="IEO96" s="0"/>
      <c r="IEP96" s="0"/>
      <c r="IEQ96" s="0"/>
      <c r="IER96" s="0"/>
      <c r="IES96" s="0"/>
      <c r="IET96" s="0"/>
      <c r="IEU96" s="0"/>
      <c r="IEV96" s="0"/>
      <c r="IEW96" s="0"/>
      <c r="IEX96" s="0"/>
      <c r="IEY96" s="0"/>
      <c r="IEZ96" s="0"/>
      <c r="IFA96" s="0"/>
      <c r="IFB96" s="0"/>
      <c r="IFC96" s="0"/>
      <c r="IFD96" s="0"/>
      <c r="IFE96" s="0"/>
      <c r="IFF96" s="0"/>
      <c r="IFG96" s="0"/>
      <c r="IFH96" s="0"/>
      <c r="IFI96" s="0"/>
      <c r="IFJ96" s="0"/>
      <c r="IFK96" s="0"/>
      <c r="IFL96" s="0"/>
      <c r="IFM96" s="0"/>
      <c r="IFN96" s="0"/>
      <c r="IFO96" s="0"/>
      <c r="IFP96" s="0"/>
      <c r="IFQ96" s="0"/>
      <c r="IFR96" s="0"/>
      <c r="IFS96" s="0"/>
      <c r="IFT96" s="0"/>
      <c r="IFU96" s="0"/>
      <c r="IFV96" s="0"/>
      <c r="IFW96" s="0"/>
      <c r="IFX96" s="0"/>
      <c r="IFY96" s="0"/>
      <c r="IFZ96" s="0"/>
      <c r="IGA96" s="0"/>
      <c r="IGB96" s="0"/>
      <c r="IGC96" s="0"/>
      <c r="IGD96" s="0"/>
      <c r="IGE96" s="0"/>
      <c r="IGF96" s="0"/>
      <c r="IGG96" s="0"/>
      <c r="IGH96" s="0"/>
      <c r="IGI96" s="0"/>
      <c r="IGJ96" s="0"/>
      <c r="IGK96" s="0"/>
      <c r="IGL96" s="0"/>
      <c r="IGM96" s="0"/>
      <c r="IGN96" s="0"/>
      <c r="IGO96" s="0"/>
      <c r="IGP96" s="0"/>
      <c r="IGQ96" s="0"/>
      <c r="IGR96" s="0"/>
      <c r="IGS96" s="0"/>
      <c r="IGT96" s="0"/>
      <c r="IGU96" s="0"/>
      <c r="IGV96" s="0"/>
      <c r="IGW96" s="0"/>
      <c r="IGX96" s="0"/>
      <c r="IGY96" s="0"/>
      <c r="IGZ96" s="0"/>
      <c r="IHA96" s="0"/>
      <c r="IHB96" s="0"/>
      <c r="IHC96" s="0"/>
      <c r="IHD96" s="0"/>
      <c r="IHE96" s="0"/>
      <c r="IHF96" s="0"/>
      <c r="IHG96" s="0"/>
      <c r="IHH96" s="0"/>
      <c r="IHI96" s="0"/>
      <c r="IHJ96" s="0"/>
      <c r="IHK96" s="0"/>
      <c r="IHL96" s="0"/>
      <c r="IHM96" s="0"/>
      <c r="IHN96" s="0"/>
      <c r="IHO96" s="0"/>
      <c r="IHP96" s="0"/>
      <c r="IHQ96" s="0"/>
      <c r="IHR96" s="0"/>
      <c r="IHS96" s="0"/>
      <c r="IHT96" s="0"/>
      <c r="IHU96" s="0"/>
      <c r="IHV96" s="0"/>
      <c r="IHW96" s="0"/>
      <c r="IHX96" s="0"/>
      <c r="IHY96" s="0"/>
      <c r="IHZ96" s="0"/>
      <c r="IIA96" s="0"/>
      <c r="IIB96" s="0"/>
      <c r="IIC96" s="0"/>
      <c r="IID96" s="0"/>
      <c r="IIE96" s="0"/>
      <c r="IIF96" s="0"/>
      <c r="IIG96" s="0"/>
      <c r="IIH96" s="0"/>
      <c r="III96" s="0"/>
      <c r="IIJ96" s="0"/>
      <c r="IIK96" s="0"/>
      <c r="IIL96" s="0"/>
      <c r="IIM96" s="0"/>
      <c r="IIN96" s="0"/>
      <c r="IIO96" s="0"/>
      <c r="IIP96" s="0"/>
      <c r="IIQ96" s="0"/>
      <c r="IIR96" s="0"/>
      <c r="IIS96" s="0"/>
      <c r="IIT96" s="0"/>
      <c r="IIU96" s="0"/>
      <c r="IIV96" s="0"/>
      <c r="IIW96" s="0"/>
      <c r="IIX96" s="0"/>
      <c r="IIY96" s="0"/>
      <c r="IIZ96" s="0"/>
      <c r="IJA96" s="0"/>
      <c r="IJB96" s="0"/>
      <c r="IJC96" s="0"/>
      <c r="IJD96" s="0"/>
      <c r="IJE96" s="0"/>
      <c r="IJF96" s="0"/>
      <c r="IJG96" s="0"/>
      <c r="IJH96" s="0"/>
      <c r="IJI96" s="0"/>
      <c r="IJJ96" s="0"/>
      <c r="IJK96" s="0"/>
      <c r="IJL96" s="0"/>
      <c r="IJM96" s="0"/>
      <c r="IJN96" s="0"/>
      <c r="IJO96" s="0"/>
      <c r="IJP96" s="0"/>
      <c r="IJQ96" s="0"/>
      <c r="IJR96" s="0"/>
      <c r="IJS96" s="0"/>
      <c r="IJT96" s="0"/>
      <c r="IJU96" s="0"/>
      <c r="IJV96" s="0"/>
      <c r="IJW96" s="0"/>
      <c r="IJX96" s="0"/>
      <c r="IJY96" s="0"/>
      <c r="IJZ96" s="0"/>
      <c r="IKA96" s="0"/>
      <c r="IKB96" s="0"/>
      <c r="IKC96" s="0"/>
      <c r="IKD96" s="0"/>
      <c r="IKE96" s="0"/>
      <c r="IKF96" s="0"/>
      <c r="IKG96" s="0"/>
      <c r="IKH96" s="0"/>
      <c r="IKI96" s="0"/>
      <c r="IKJ96" s="0"/>
      <c r="IKK96" s="0"/>
      <c r="IKL96" s="0"/>
      <c r="IKM96" s="0"/>
      <c r="IKN96" s="0"/>
      <c r="IKO96" s="0"/>
      <c r="IKP96" s="0"/>
      <c r="IKQ96" s="0"/>
      <c r="IKR96" s="0"/>
      <c r="IKS96" s="0"/>
      <c r="IKT96" s="0"/>
      <c r="IKU96" s="0"/>
      <c r="IKV96" s="0"/>
      <c r="IKW96" s="0"/>
      <c r="IKX96" s="0"/>
      <c r="IKY96" s="0"/>
      <c r="IKZ96" s="0"/>
      <c r="ILA96" s="0"/>
      <c r="ILB96" s="0"/>
      <c r="ILC96" s="0"/>
      <c r="ILD96" s="0"/>
      <c r="ILE96" s="0"/>
      <c r="ILF96" s="0"/>
      <c r="ILG96" s="0"/>
      <c r="ILH96" s="0"/>
      <c r="ILI96" s="0"/>
      <c r="ILJ96" s="0"/>
      <c r="ILK96" s="0"/>
      <c r="ILL96" s="0"/>
      <c r="ILM96" s="0"/>
      <c r="ILN96" s="0"/>
      <c r="ILO96" s="0"/>
      <c r="ILP96" s="0"/>
      <c r="ILQ96" s="0"/>
      <c r="ILR96" s="0"/>
      <c r="ILS96" s="0"/>
      <c r="ILT96" s="0"/>
      <c r="ILU96" s="0"/>
      <c r="ILV96" s="0"/>
      <c r="ILW96" s="0"/>
      <c r="ILX96" s="0"/>
      <c r="ILY96" s="0"/>
      <c r="ILZ96" s="0"/>
      <c r="IMA96" s="0"/>
      <c r="IMB96" s="0"/>
      <c r="IMC96" s="0"/>
      <c r="IMD96" s="0"/>
      <c r="IME96" s="0"/>
      <c r="IMF96" s="0"/>
      <c r="IMG96" s="0"/>
      <c r="IMH96" s="0"/>
      <c r="IMI96" s="0"/>
      <c r="IMJ96" s="0"/>
      <c r="IMK96" s="0"/>
      <c r="IML96" s="0"/>
      <c r="IMM96" s="0"/>
      <c r="IMN96" s="0"/>
      <c r="IMO96" s="0"/>
      <c r="IMP96" s="0"/>
      <c r="IMQ96" s="0"/>
      <c r="IMR96" s="0"/>
      <c r="IMS96" s="0"/>
      <c r="IMT96" s="0"/>
      <c r="IMU96" s="0"/>
      <c r="IMV96" s="0"/>
      <c r="IMW96" s="0"/>
      <c r="IMX96" s="0"/>
      <c r="IMY96" s="0"/>
      <c r="IMZ96" s="0"/>
      <c r="INA96" s="0"/>
      <c r="INB96" s="0"/>
      <c r="INC96" s="0"/>
      <c r="IND96" s="0"/>
      <c r="INE96" s="0"/>
      <c r="INF96" s="0"/>
      <c r="ING96" s="0"/>
      <c r="INH96" s="0"/>
      <c r="INI96" s="0"/>
      <c r="INJ96" s="0"/>
      <c r="INK96" s="0"/>
      <c r="INL96" s="0"/>
      <c r="INM96" s="0"/>
      <c r="INN96" s="0"/>
      <c r="INO96" s="0"/>
      <c r="INP96" s="0"/>
      <c r="INQ96" s="0"/>
      <c r="INR96" s="0"/>
      <c r="INS96" s="0"/>
      <c r="INT96" s="0"/>
      <c r="INU96" s="0"/>
      <c r="INV96" s="0"/>
      <c r="INW96" s="0"/>
      <c r="INX96" s="0"/>
      <c r="INY96" s="0"/>
      <c r="INZ96" s="0"/>
      <c r="IOA96" s="0"/>
      <c r="IOB96" s="0"/>
      <c r="IOC96" s="0"/>
      <c r="IOD96" s="0"/>
      <c r="IOE96" s="0"/>
      <c r="IOF96" s="0"/>
      <c r="IOG96" s="0"/>
      <c r="IOH96" s="0"/>
      <c r="IOI96" s="0"/>
      <c r="IOJ96" s="0"/>
      <c r="IOK96" s="0"/>
      <c r="IOL96" s="0"/>
      <c r="IOM96" s="0"/>
      <c r="ION96" s="0"/>
      <c r="IOO96" s="0"/>
      <c r="IOP96" s="0"/>
      <c r="IOQ96" s="0"/>
      <c r="IOR96" s="0"/>
      <c r="IOS96" s="0"/>
      <c r="IOT96" s="0"/>
      <c r="IOU96" s="0"/>
      <c r="IOV96" s="0"/>
      <c r="IOW96" s="0"/>
      <c r="IOX96" s="0"/>
      <c r="IOY96" s="0"/>
      <c r="IOZ96" s="0"/>
      <c r="IPA96" s="0"/>
      <c r="IPB96" s="0"/>
      <c r="IPC96" s="0"/>
      <c r="IPD96" s="0"/>
      <c r="IPE96" s="0"/>
      <c r="IPF96" s="0"/>
      <c r="IPG96" s="0"/>
      <c r="IPH96" s="0"/>
      <c r="IPI96" s="0"/>
      <c r="IPJ96" s="0"/>
      <c r="IPK96" s="0"/>
      <c r="IPL96" s="0"/>
      <c r="IPM96" s="0"/>
      <c r="IPN96" s="0"/>
      <c r="IPO96" s="0"/>
      <c r="IPP96" s="0"/>
      <c r="IPQ96" s="0"/>
      <c r="IPR96" s="0"/>
      <c r="IPS96" s="0"/>
      <c r="IPT96" s="0"/>
      <c r="IPU96" s="0"/>
      <c r="IPV96" s="0"/>
      <c r="IPW96" s="0"/>
      <c r="IPX96" s="0"/>
      <c r="IPY96" s="0"/>
      <c r="IPZ96" s="0"/>
      <c r="IQA96" s="0"/>
      <c r="IQB96" s="0"/>
      <c r="IQC96" s="0"/>
      <c r="IQD96" s="0"/>
      <c r="IQE96" s="0"/>
      <c r="IQF96" s="0"/>
      <c r="IQG96" s="0"/>
      <c r="IQH96" s="0"/>
      <c r="IQI96" s="0"/>
      <c r="IQJ96" s="0"/>
      <c r="IQK96" s="0"/>
      <c r="IQL96" s="0"/>
      <c r="IQM96" s="0"/>
      <c r="IQN96" s="0"/>
      <c r="IQO96" s="0"/>
      <c r="IQP96" s="0"/>
      <c r="IQQ96" s="0"/>
      <c r="IQR96" s="0"/>
      <c r="IQS96" s="0"/>
      <c r="IQT96" s="0"/>
      <c r="IQU96" s="0"/>
      <c r="IQV96" s="0"/>
      <c r="IQW96" s="0"/>
      <c r="IQX96" s="0"/>
      <c r="IQY96" s="0"/>
      <c r="IQZ96" s="0"/>
      <c r="IRA96" s="0"/>
      <c r="IRB96" s="0"/>
      <c r="IRC96" s="0"/>
      <c r="IRD96" s="0"/>
      <c r="IRE96" s="0"/>
      <c r="IRF96" s="0"/>
      <c r="IRG96" s="0"/>
      <c r="IRH96" s="0"/>
      <c r="IRI96" s="0"/>
      <c r="IRJ96" s="0"/>
      <c r="IRK96" s="0"/>
      <c r="IRL96" s="0"/>
      <c r="IRM96" s="0"/>
      <c r="IRN96" s="0"/>
      <c r="IRO96" s="0"/>
      <c r="IRP96" s="0"/>
      <c r="IRQ96" s="0"/>
      <c r="IRR96" s="0"/>
      <c r="IRS96" s="0"/>
      <c r="IRT96" s="0"/>
      <c r="IRU96" s="0"/>
      <c r="IRV96" s="0"/>
      <c r="IRW96" s="0"/>
      <c r="IRX96" s="0"/>
      <c r="IRY96" s="0"/>
      <c r="IRZ96" s="0"/>
      <c r="ISA96" s="0"/>
      <c r="ISB96" s="0"/>
      <c r="ISC96" s="0"/>
      <c r="ISD96" s="0"/>
      <c r="ISE96" s="0"/>
      <c r="ISF96" s="0"/>
      <c r="ISG96" s="0"/>
      <c r="ISH96" s="0"/>
      <c r="ISI96" s="0"/>
      <c r="ISJ96" s="0"/>
      <c r="ISK96" s="0"/>
      <c r="ISL96" s="0"/>
      <c r="ISM96" s="0"/>
      <c r="ISN96" s="0"/>
      <c r="ISO96" s="0"/>
      <c r="ISP96" s="0"/>
      <c r="ISQ96" s="0"/>
      <c r="ISR96" s="0"/>
      <c r="ISS96" s="0"/>
      <c r="IST96" s="0"/>
      <c r="ISU96" s="0"/>
      <c r="ISV96" s="0"/>
      <c r="ISW96" s="0"/>
      <c r="ISX96" s="0"/>
      <c r="ISY96" s="0"/>
      <c r="ISZ96" s="0"/>
      <c r="ITA96" s="0"/>
      <c r="ITB96" s="0"/>
      <c r="ITC96" s="0"/>
      <c r="ITD96" s="0"/>
      <c r="ITE96" s="0"/>
      <c r="ITF96" s="0"/>
      <c r="ITG96" s="0"/>
      <c r="ITH96" s="0"/>
      <c r="ITI96" s="0"/>
      <c r="ITJ96" s="0"/>
      <c r="ITK96" s="0"/>
      <c r="ITL96" s="0"/>
      <c r="ITM96" s="0"/>
      <c r="ITN96" s="0"/>
      <c r="ITO96" s="0"/>
      <c r="ITP96" s="0"/>
      <c r="ITQ96" s="0"/>
      <c r="ITR96" s="0"/>
      <c r="ITS96" s="0"/>
      <c r="ITT96" s="0"/>
      <c r="ITU96" s="0"/>
      <c r="ITV96" s="0"/>
      <c r="ITW96" s="0"/>
      <c r="ITX96" s="0"/>
      <c r="ITY96" s="0"/>
      <c r="ITZ96" s="0"/>
      <c r="IUA96" s="0"/>
      <c r="IUB96" s="0"/>
      <c r="IUC96" s="0"/>
      <c r="IUD96" s="0"/>
      <c r="IUE96" s="0"/>
      <c r="IUF96" s="0"/>
      <c r="IUG96" s="0"/>
      <c r="IUH96" s="0"/>
      <c r="IUI96" s="0"/>
      <c r="IUJ96" s="0"/>
      <c r="IUK96" s="0"/>
      <c r="IUL96" s="0"/>
      <c r="IUM96" s="0"/>
      <c r="IUN96" s="0"/>
      <c r="IUO96" s="0"/>
      <c r="IUP96" s="0"/>
      <c r="IUQ96" s="0"/>
      <c r="IUR96" s="0"/>
      <c r="IUS96" s="0"/>
      <c r="IUT96" s="0"/>
      <c r="IUU96" s="0"/>
      <c r="IUV96" s="0"/>
      <c r="IUW96" s="0"/>
      <c r="IUX96" s="0"/>
      <c r="IUY96" s="0"/>
      <c r="IUZ96" s="0"/>
      <c r="IVA96" s="0"/>
      <c r="IVB96" s="0"/>
      <c r="IVC96" s="0"/>
      <c r="IVD96" s="0"/>
      <c r="IVE96" s="0"/>
      <c r="IVF96" s="0"/>
      <c r="IVG96" s="0"/>
      <c r="IVH96" s="0"/>
      <c r="IVI96" s="0"/>
      <c r="IVJ96" s="0"/>
      <c r="IVK96" s="0"/>
      <c r="IVL96" s="0"/>
      <c r="IVM96" s="0"/>
      <c r="IVN96" s="0"/>
      <c r="IVO96" s="0"/>
      <c r="IVP96" s="0"/>
      <c r="IVQ96" s="0"/>
      <c r="IVR96" s="0"/>
      <c r="IVS96" s="0"/>
      <c r="IVT96" s="0"/>
      <c r="IVU96" s="0"/>
      <c r="IVV96" s="0"/>
      <c r="IVW96" s="0"/>
      <c r="IVX96" s="0"/>
      <c r="IVY96" s="0"/>
      <c r="IVZ96" s="0"/>
      <c r="IWA96" s="0"/>
      <c r="IWB96" s="0"/>
      <c r="IWC96" s="0"/>
      <c r="IWD96" s="0"/>
      <c r="IWE96" s="0"/>
      <c r="IWF96" s="0"/>
      <c r="IWG96" s="0"/>
      <c r="IWH96" s="0"/>
      <c r="IWI96" s="0"/>
      <c r="IWJ96" s="0"/>
      <c r="IWK96" s="0"/>
      <c r="IWL96" s="0"/>
      <c r="IWM96" s="0"/>
      <c r="IWN96" s="0"/>
      <c r="IWO96" s="0"/>
      <c r="IWP96" s="0"/>
      <c r="IWQ96" s="0"/>
      <c r="IWR96" s="0"/>
      <c r="IWS96" s="0"/>
      <c r="IWT96" s="0"/>
      <c r="IWU96" s="0"/>
      <c r="IWV96" s="0"/>
      <c r="IWW96" s="0"/>
      <c r="IWX96" s="0"/>
      <c r="IWY96" s="0"/>
      <c r="IWZ96" s="0"/>
      <c r="IXA96" s="0"/>
      <c r="IXB96" s="0"/>
      <c r="IXC96" s="0"/>
      <c r="IXD96" s="0"/>
      <c r="IXE96" s="0"/>
      <c r="IXF96" s="0"/>
      <c r="IXG96" s="0"/>
      <c r="IXH96" s="0"/>
      <c r="IXI96" s="0"/>
      <c r="IXJ96" s="0"/>
      <c r="IXK96" s="0"/>
      <c r="IXL96" s="0"/>
      <c r="IXM96" s="0"/>
      <c r="IXN96" s="0"/>
      <c r="IXO96" s="0"/>
      <c r="IXP96" s="0"/>
      <c r="IXQ96" s="0"/>
      <c r="IXR96" s="0"/>
      <c r="IXS96" s="0"/>
      <c r="IXT96" s="0"/>
      <c r="IXU96" s="0"/>
      <c r="IXV96" s="0"/>
      <c r="IXW96" s="0"/>
      <c r="IXX96" s="0"/>
      <c r="IXY96" s="0"/>
      <c r="IXZ96" s="0"/>
      <c r="IYA96" s="0"/>
      <c r="IYB96" s="0"/>
      <c r="IYC96" s="0"/>
      <c r="IYD96" s="0"/>
      <c r="IYE96" s="0"/>
      <c r="IYF96" s="0"/>
      <c r="IYG96" s="0"/>
      <c r="IYH96" s="0"/>
      <c r="IYI96" s="0"/>
      <c r="IYJ96" s="0"/>
      <c r="IYK96" s="0"/>
      <c r="IYL96" s="0"/>
      <c r="IYM96" s="0"/>
      <c r="IYN96" s="0"/>
      <c r="IYO96" s="0"/>
      <c r="IYP96" s="0"/>
      <c r="IYQ96" s="0"/>
      <c r="IYR96" s="0"/>
      <c r="IYS96" s="0"/>
      <c r="IYT96" s="0"/>
      <c r="IYU96" s="0"/>
      <c r="IYV96" s="0"/>
      <c r="IYW96" s="0"/>
      <c r="IYX96" s="0"/>
      <c r="IYY96" s="0"/>
      <c r="IYZ96" s="0"/>
      <c r="IZA96" s="0"/>
      <c r="IZB96" s="0"/>
      <c r="IZC96" s="0"/>
      <c r="IZD96" s="0"/>
      <c r="IZE96" s="0"/>
      <c r="IZF96" s="0"/>
      <c r="IZG96" s="0"/>
      <c r="IZH96" s="0"/>
      <c r="IZI96" s="0"/>
      <c r="IZJ96" s="0"/>
      <c r="IZK96" s="0"/>
      <c r="IZL96" s="0"/>
      <c r="IZM96" s="0"/>
      <c r="IZN96" s="0"/>
      <c r="IZO96" s="0"/>
      <c r="IZP96" s="0"/>
      <c r="IZQ96" s="0"/>
      <c r="IZR96" s="0"/>
      <c r="IZS96" s="0"/>
      <c r="IZT96" s="0"/>
      <c r="IZU96" s="0"/>
      <c r="IZV96" s="0"/>
      <c r="IZW96" s="0"/>
      <c r="IZX96" s="0"/>
      <c r="IZY96" s="0"/>
      <c r="IZZ96" s="0"/>
      <c r="JAA96" s="0"/>
      <c r="JAB96" s="0"/>
      <c r="JAC96" s="0"/>
      <c r="JAD96" s="0"/>
      <c r="JAE96" s="0"/>
      <c r="JAF96" s="0"/>
      <c r="JAG96" s="0"/>
      <c r="JAH96" s="0"/>
      <c r="JAI96" s="0"/>
      <c r="JAJ96" s="0"/>
      <c r="JAK96" s="0"/>
      <c r="JAL96" s="0"/>
      <c r="JAM96" s="0"/>
      <c r="JAN96" s="0"/>
      <c r="JAO96" s="0"/>
      <c r="JAP96" s="0"/>
      <c r="JAQ96" s="0"/>
      <c r="JAR96" s="0"/>
      <c r="JAS96" s="0"/>
      <c r="JAT96" s="0"/>
      <c r="JAU96" s="0"/>
      <c r="JAV96" s="0"/>
      <c r="JAW96" s="0"/>
      <c r="JAX96" s="0"/>
      <c r="JAY96" s="0"/>
      <c r="JAZ96" s="0"/>
      <c r="JBA96" s="0"/>
      <c r="JBB96" s="0"/>
      <c r="JBC96" s="0"/>
      <c r="JBD96" s="0"/>
      <c r="JBE96" s="0"/>
      <c r="JBF96" s="0"/>
      <c r="JBG96" s="0"/>
      <c r="JBH96" s="0"/>
      <c r="JBI96" s="0"/>
      <c r="JBJ96" s="0"/>
      <c r="JBK96" s="0"/>
      <c r="JBL96" s="0"/>
      <c r="JBM96" s="0"/>
      <c r="JBN96" s="0"/>
      <c r="JBO96" s="0"/>
      <c r="JBP96" s="0"/>
      <c r="JBQ96" s="0"/>
      <c r="JBR96" s="0"/>
      <c r="JBS96" s="0"/>
      <c r="JBT96" s="0"/>
      <c r="JBU96" s="0"/>
      <c r="JBV96" s="0"/>
      <c r="JBW96" s="0"/>
      <c r="JBX96" s="0"/>
      <c r="JBY96" s="0"/>
      <c r="JBZ96" s="0"/>
      <c r="JCA96" s="0"/>
      <c r="JCB96" s="0"/>
      <c r="JCC96" s="0"/>
      <c r="JCD96" s="0"/>
      <c r="JCE96" s="0"/>
      <c r="JCF96" s="0"/>
      <c r="JCG96" s="0"/>
      <c r="JCH96" s="0"/>
      <c r="JCI96" s="0"/>
      <c r="JCJ96" s="0"/>
      <c r="JCK96" s="0"/>
      <c r="JCL96" s="0"/>
      <c r="JCM96" s="0"/>
      <c r="JCN96" s="0"/>
      <c r="JCO96" s="0"/>
      <c r="JCP96" s="0"/>
      <c r="JCQ96" s="0"/>
      <c r="JCR96" s="0"/>
      <c r="JCS96" s="0"/>
      <c r="JCT96" s="0"/>
      <c r="JCU96" s="0"/>
      <c r="JCV96" s="0"/>
      <c r="JCW96" s="0"/>
      <c r="JCX96" s="0"/>
      <c r="JCY96" s="0"/>
      <c r="JCZ96" s="0"/>
      <c r="JDA96" s="0"/>
      <c r="JDB96" s="0"/>
      <c r="JDC96" s="0"/>
      <c r="JDD96" s="0"/>
      <c r="JDE96" s="0"/>
      <c r="JDF96" s="0"/>
      <c r="JDG96" s="0"/>
      <c r="JDH96" s="0"/>
      <c r="JDI96" s="0"/>
      <c r="JDJ96" s="0"/>
      <c r="JDK96" s="0"/>
      <c r="JDL96" s="0"/>
      <c r="JDM96" s="0"/>
      <c r="JDN96" s="0"/>
      <c r="JDO96" s="0"/>
      <c r="JDP96" s="0"/>
      <c r="JDQ96" s="0"/>
      <c r="JDR96" s="0"/>
      <c r="JDS96" s="0"/>
      <c r="JDT96" s="0"/>
      <c r="JDU96" s="0"/>
      <c r="JDV96" s="0"/>
      <c r="JDW96" s="0"/>
      <c r="JDX96" s="0"/>
      <c r="JDY96" s="0"/>
      <c r="JDZ96" s="0"/>
      <c r="JEA96" s="0"/>
      <c r="JEB96" s="0"/>
      <c r="JEC96" s="0"/>
      <c r="JED96" s="0"/>
      <c r="JEE96" s="0"/>
      <c r="JEF96" s="0"/>
      <c r="JEG96" s="0"/>
      <c r="JEH96" s="0"/>
      <c r="JEI96" s="0"/>
      <c r="JEJ96" s="0"/>
      <c r="JEK96" s="0"/>
      <c r="JEL96" s="0"/>
      <c r="JEM96" s="0"/>
      <c r="JEN96" s="0"/>
      <c r="JEO96" s="0"/>
      <c r="JEP96" s="0"/>
      <c r="JEQ96" s="0"/>
      <c r="JER96" s="0"/>
      <c r="JES96" s="0"/>
      <c r="JET96" s="0"/>
      <c r="JEU96" s="0"/>
      <c r="JEV96" s="0"/>
      <c r="JEW96" s="0"/>
      <c r="JEX96" s="0"/>
      <c r="JEY96" s="0"/>
      <c r="JEZ96" s="0"/>
      <c r="JFA96" s="0"/>
      <c r="JFB96" s="0"/>
      <c r="JFC96" s="0"/>
      <c r="JFD96" s="0"/>
      <c r="JFE96" s="0"/>
      <c r="JFF96" s="0"/>
      <c r="JFG96" s="0"/>
      <c r="JFH96" s="0"/>
      <c r="JFI96" s="0"/>
      <c r="JFJ96" s="0"/>
      <c r="JFK96" s="0"/>
      <c r="JFL96" s="0"/>
      <c r="JFM96" s="0"/>
      <c r="JFN96" s="0"/>
      <c r="JFO96" s="0"/>
      <c r="JFP96" s="0"/>
      <c r="JFQ96" s="0"/>
      <c r="JFR96" s="0"/>
      <c r="JFS96" s="0"/>
      <c r="JFT96" s="0"/>
      <c r="JFU96" s="0"/>
      <c r="JFV96" s="0"/>
      <c r="JFW96" s="0"/>
      <c r="JFX96" s="0"/>
      <c r="JFY96" s="0"/>
      <c r="JFZ96" s="0"/>
      <c r="JGA96" s="0"/>
      <c r="JGB96" s="0"/>
      <c r="JGC96" s="0"/>
      <c r="JGD96" s="0"/>
      <c r="JGE96" s="0"/>
      <c r="JGF96" s="0"/>
      <c r="JGG96" s="0"/>
      <c r="JGH96" s="0"/>
      <c r="JGI96" s="0"/>
      <c r="JGJ96" s="0"/>
      <c r="JGK96" s="0"/>
      <c r="JGL96" s="0"/>
      <c r="JGM96" s="0"/>
      <c r="JGN96" s="0"/>
      <c r="JGO96" s="0"/>
      <c r="JGP96" s="0"/>
      <c r="JGQ96" s="0"/>
      <c r="JGR96" s="0"/>
      <c r="JGS96" s="0"/>
      <c r="JGT96" s="0"/>
      <c r="JGU96" s="0"/>
      <c r="JGV96" s="0"/>
      <c r="JGW96" s="0"/>
      <c r="JGX96" s="0"/>
      <c r="JGY96" s="0"/>
      <c r="JGZ96" s="0"/>
      <c r="JHA96" s="0"/>
      <c r="JHB96" s="0"/>
      <c r="JHC96" s="0"/>
      <c r="JHD96" s="0"/>
      <c r="JHE96" s="0"/>
      <c r="JHF96" s="0"/>
      <c r="JHG96" s="0"/>
      <c r="JHH96" s="0"/>
      <c r="JHI96" s="0"/>
      <c r="JHJ96" s="0"/>
      <c r="JHK96" s="0"/>
      <c r="JHL96" s="0"/>
      <c r="JHM96" s="0"/>
      <c r="JHN96" s="0"/>
      <c r="JHO96" s="0"/>
      <c r="JHP96" s="0"/>
      <c r="JHQ96" s="0"/>
      <c r="JHR96" s="0"/>
      <c r="JHS96" s="0"/>
      <c r="JHT96" s="0"/>
      <c r="JHU96" s="0"/>
      <c r="JHV96" s="0"/>
      <c r="JHW96" s="0"/>
      <c r="JHX96" s="0"/>
      <c r="JHY96" s="0"/>
      <c r="JHZ96" s="0"/>
      <c r="JIA96" s="0"/>
      <c r="JIB96" s="0"/>
      <c r="JIC96" s="0"/>
      <c r="JID96" s="0"/>
      <c r="JIE96" s="0"/>
      <c r="JIF96" s="0"/>
      <c r="JIG96" s="0"/>
      <c r="JIH96" s="0"/>
      <c r="JII96" s="0"/>
      <c r="JIJ96" s="0"/>
      <c r="JIK96" s="0"/>
      <c r="JIL96" s="0"/>
      <c r="JIM96" s="0"/>
      <c r="JIN96" s="0"/>
      <c r="JIO96" s="0"/>
      <c r="JIP96" s="0"/>
      <c r="JIQ96" s="0"/>
      <c r="JIR96" s="0"/>
      <c r="JIS96" s="0"/>
      <c r="JIT96" s="0"/>
      <c r="JIU96" s="0"/>
      <c r="JIV96" s="0"/>
      <c r="JIW96" s="0"/>
      <c r="JIX96" s="0"/>
      <c r="JIY96" s="0"/>
      <c r="JIZ96" s="0"/>
      <c r="JJA96" s="0"/>
      <c r="JJB96" s="0"/>
      <c r="JJC96" s="0"/>
      <c r="JJD96" s="0"/>
      <c r="JJE96" s="0"/>
      <c r="JJF96" s="0"/>
      <c r="JJG96" s="0"/>
      <c r="JJH96" s="0"/>
      <c r="JJI96" s="0"/>
      <c r="JJJ96" s="0"/>
      <c r="JJK96" s="0"/>
      <c r="JJL96" s="0"/>
      <c r="JJM96" s="0"/>
      <c r="JJN96" s="0"/>
      <c r="JJO96" s="0"/>
      <c r="JJP96" s="0"/>
      <c r="JJQ96" s="0"/>
      <c r="JJR96" s="0"/>
      <c r="JJS96" s="0"/>
      <c r="JJT96" s="0"/>
      <c r="JJU96" s="0"/>
      <c r="JJV96" s="0"/>
      <c r="JJW96" s="0"/>
      <c r="JJX96" s="0"/>
      <c r="JJY96" s="0"/>
      <c r="JJZ96" s="0"/>
      <c r="JKA96" s="0"/>
      <c r="JKB96" s="0"/>
      <c r="JKC96" s="0"/>
      <c r="JKD96" s="0"/>
      <c r="JKE96" s="0"/>
      <c r="JKF96" s="0"/>
      <c r="JKG96" s="0"/>
      <c r="JKH96" s="0"/>
      <c r="JKI96" s="0"/>
      <c r="JKJ96" s="0"/>
      <c r="JKK96" s="0"/>
      <c r="JKL96" s="0"/>
      <c r="JKM96" s="0"/>
      <c r="JKN96" s="0"/>
      <c r="JKO96" s="0"/>
      <c r="JKP96" s="0"/>
      <c r="JKQ96" s="0"/>
      <c r="JKR96" s="0"/>
      <c r="JKS96" s="0"/>
      <c r="JKT96" s="0"/>
      <c r="JKU96" s="0"/>
      <c r="JKV96" s="0"/>
      <c r="JKW96" s="0"/>
      <c r="JKX96" s="0"/>
      <c r="JKY96" s="0"/>
      <c r="JKZ96" s="0"/>
      <c r="JLA96" s="0"/>
      <c r="JLB96" s="0"/>
      <c r="JLC96" s="0"/>
      <c r="JLD96" s="0"/>
      <c r="JLE96" s="0"/>
      <c r="JLF96" s="0"/>
      <c r="JLG96" s="0"/>
      <c r="JLH96" s="0"/>
      <c r="JLI96" s="0"/>
      <c r="JLJ96" s="0"/>
      <c r="JLK96" s="0"/>
      <c r="JLL96" s="0"/>
      <c r="JLM96" s="0"/>
      <c r="JLN96" s="0"/>
      <c r="JLO96" s="0"/>
      <c r="JLP96" s="0"/>
      <c r="JLQ96" s="0"/>
      <c r="JLR96" s="0"/>
      <c r="JLS96" s="0"/>
      <c r="JLT96" s="0"/>
      <c r="JLU96" s="0"/>
      <c r="JLV96" s="0"/>
      <c r="JLW96" s="0"/>
      <c r="JLX96" s="0"/>
      <c r="JLY96" s="0"/>
      <c r="JLZ96" s="0"/>
      <c r="JMA96" s="0"/>
      <c r="JMB96" s="0"/>
      <c r="JMC96" s="0"/>
      <c r="JMD96" s="0"/>
      <c r="JME96" s="0"/>
      <c r="JMF96" s="0"/>
      <c r="JMG96" s="0"/>
      <c r="JMH96" s="0"/>
      <c r="JMI96" s="0"/>
      <c r="JMJ96" s="0"/>
      <c r="JMK96" s="0"/>
      <c r="JML96" s="0"/>
      <c r="JMM96" s="0"/>
      <c r="JMN96" s="0"/>
      <c r="JMO96" s="0"/>
      <c r="JMP96" s="0"/>
      <c r="JMQ96" s="0"/>
      <c r="JMR96" s="0"/>
      <c r="JMS96" s="0"/>
      <c r="JMT96" s="0"/>
      <c r="JMU96" s="0"/>
      <c r="JMV96" s="0"/>
      <c r="JMW96" s="0"/>
      <c r="JMX96" s="0"/>
      <c r="JMY96" s="0"/>
      <c r="JMZ96" s="0"/>
      <c r="JNA96" s="0"/>
      <c r="JNB96" s="0"/>
      <c r="JNC96" s="0"/>
      <c r="JND96" s="0"/>
      <c r="JNE96" s="0"/>
      <c r="JNF96" s="0"/>
      <c r="JNG96" s="0"/>
      <c r="JNH96" s="0"/>
      <c r="JNI96" s="0"/>
      <c r="JNJ96" s="0"/>
      <c r="JNK96" s="0"/>
      <c r="JNL96" s="0"/>
      <c r="JNM96" s="0"/>
      <c r="JNN96" s="0"/>
      <c r="JNO96" s="0"/>
      <c r="JNP96" s="0"/>
      <c r="JNQ96" s="0"/>
      <c r="JNR96" s="0"/>
      <c r="JNS96" s="0"/>
      <c r="JNT96" s="0"/>
      <c r="JNU96" s="0"/>
      <c r="JNV96" s="0"/>
      <c r="JNW96" s="0"/>
      <c r="JNX96" s="0"/>
      <c r="JNY96" s="0"/>
      <c r="JNZ96" s="0"/>
      <c r="JOA96" s="0"/>
      <c r="JOB96" s="0"/>
      <c r="JOC96" s="0"/>
      <c r="JOD96" s="0"/>
      <c r="JOE96" s="0"/>
      <c r="JOF96" s="0"/>
      <c r="JOG96" s="0"/>
      <c r="JOH96" s="0"/>
      <c r="JOI96" s="0"/>
      <c r="JOJ96" s="0"/>
      <c r="JOK96" s="0"/>
      <c r="JOL96" s="0"/>
      <c r="JOM96" s="0"/>
      <c r="JON96" s="0"/>
      <c r="JOO96" s="0"/>
      <c r="JOP96" s="0"/>
      <c r="JOQ96" s="0"/>
      <c r="JOR96" s="0"/>
      <c r="JOS96" s="0"/>
      <c r="JOT96" s="0"/>
      <c r="JOU96" s="0"/>
      <c r="JOV96" s="0"/>
      <c r="JOW96" s="0"/>
      <c r="JOX96" s="0"/>
      <c r="JOY96" s="0"/>
      <c r="JOZ96" s="0"/>
      <c r="JPA96" s="0"/>
      <c r="JPB96" s="0"/>
      <c r="JPC96" s="0"/>
      <c r="JPD96" s="0"/>
      <c r="JPE96" s="0"/>
      <c r="JPF96" s="0"/>
      <c r="JPG96" s="0"/>
      <c r="JPH96" s="0"/>
      <c r="JPI96" s="0"/>
      <c r="JPJ96" s="0"/>
      <c r="JPK96" s="0"/>
      <c r="JPL96" s="0"/>
      <c r="JPM96" s="0"/>
      <c r="JPN96" s="0"/>
      <c r="JPO96" s="0"/>
      <c r="JPP96" s="0"/>
      <c r="JPQ96" s="0"/>
      <c r="JPR96" s="0"/>
      <c r="JPS96" s="0"/>
      <c r="JPT96" s="0"/>
      <c r="JPU96" s="0"/>
      <c r="JPV96" s="0"/>
      <c r="JPW96" s="0"/>
      <c r="JPX96" s="0"/>
      <c r="JPY96" s="0"/>
      <c r="JPZ96" s="0"/>
      <c r="JQA96" s="0"/>
      <c r="JQB96" s="0"/>
      <c r="JQC96" s="0"/>
      <c r="JQD96" s="0"/>
      <c r="JQE96" s="0"/>
      <c r="JQF96" s="0"/>
      <c r="JQG96" s="0"/>
      <c r="JQH96" s="0"/>
      <c r="JQI96" s="0"/>
      <c r="JQJ96" s="0"/>
      <c r="JQK96" s="0"/>
      <c r="JQL96" s="0"/>
      <c r="JQM96" s="0"/>
      <c r="JQN96" s="0"/>
      <c r="JQO96" s="0"/>
      <c r="JQP96" s="0"/>
      <c r="JQQ96" s="0"/>
      <c r="JQR96" s="0"/>
      <c r="JQS96" s="0"/>
      <c r="JQT96" s="0"/>
      <c r="JQU96" s="0"/>
      <c r="JQV96" s="0"/>
      <c r="JQW96" s="0"/>
      <c r="JQX96" s="0"/>
      <c r="JQY96" s="0"/>
      <c r="JQZ96" s="0"/>
      <c r="JRA96" s="0"/>
      <c r="JRB96" s="0"/>
      <c r="JRC96" s="0"/>
      <c r="JRD96" s="0"/>
      <c r="JRE96" s="0"/>
      <c r="JRF96" s="0"/>
      <c r="JRG96" s="0"/>
      <c r="JRH96" s="0"/>
      <c r="JRI96" s="0"/>
      <c r="JRJ96" s="0"/>
      <c r="JRK96" s="0"/>
      <c r="JRL96" s="0"/>
      <c r="JRM96" s="0"/>
      <c r="JRN96" s="0"/>
      <c r="JRO96" s="0"/>
      <c r="JRP96" s="0"/>
      <c r="JRQ96" s="0"/>
      <c r="JRR96" s="0"/>
      <c r="JRS96" s="0"/>
      <c r="JRT96" s="0"/>
      <c r="JRU96" s="0"/>
      <c r="JRV96" s="0"/>
      <c r="JRW96" s="0"/>
      <c r="JRX96" s="0"/>
      <c r="JRY96" s="0"/>
      <c r="JRZ96" s="0"/>
      <c r="JSA96" s="0"/>
      <c r="JSB96" s="0"/>
      <c r="JSC96" s="0"/>
      <c r="JSD96" s="0"/>
      <c r="JSE96" s="0"/>
      <c r="JSF96" s="0"/>
      <c r="JSG96" s="0"/>
      <c r="JSH96" s="0"/>
      <c r="JSI96" s="0"/>
      <c r="JSJ96" s="0"/>
      <c r="JSK96" s="0"/>
      <c r="JSL96" s="0"/>
      <c r="JSM96" s="0"/>
      <c r="JSN96" s="0"/>
      <c r="JSO96" s="0"/>
      <c r="JSP96" s="0"/>
      <c r="JSQ96" s="0"/>
      <c r="JSR96" s="0"/>
      <c r="JSS96" s="0"/>
      <c r="JST96" s="0"/>
      <c r="JSU96" s="0"/>
      <c r="JSV96" s="0"/>
      <c r="JSW96" s="0"/>
      <c r="JSX96" s="0"/>
      <c r="JSY96" s="0"/>
      <c r="JSZ96" s="0"/>
      <c r="JTA96" s="0"/>
      <c r="JTB96" s="0"/>
      <c r="JTC96" s="0"/>
      <c r="JTD96" s="0"/>
      <c r="JTE96" s="0"/>
      <c r="JTF96" s="0"/>
      <c r="JTG96" s="0"/>
      <c r="JTH96" s="0"/>
      <c r="JTI96" s="0"/>
      <c r="JTJ96" s="0"/>
      <c r="JTK96" s="0"/>
      <c r="JTL96" s="0"/>
      <c r="JTM96" s="0"/>
      <c r="JTN96" s="0"/>
      <c r="JTO96" s="0"/>
      <c r="JTP96" s="0"/>
      <c r="JTQ96" s="0"/>
      <c r="JTR96" s="0"/>
      <c r="JTS96" s="0"/>
      <c r="JTT96" s="0"/>
      <c r="JTU96" s="0"/>
      <c r="JTV96" s="0"/>
      <c r="JTW96" s="0"/>
      <c r="JTX96" s="0"/>
      <c r="JTY96" s="0"/>
      <c r="JTZ96" s="0"/>
      <c r="JUA96" s="0"/>
      <c r="JUB96" s="0"/>
      <c r="JUC96" s="0"/>
      <c r="JUD96" s="0"/>
      <c r="JUE96" s="0"/>
      <c r="JUF96" s="0"/>
      <c r="JUG96" s="0"/>
      <c r="JUH96" s="0"/>
      <c r="JUI96" s="0"/>
      <c r="JUJ96" s="0"/>
      <c r="JUK96" s="0"/>
      <c r="JUL96" s="0"/>
      <c r="JUM96" s="0"/>
      <c r="JUN96" s="0"/>
      <c r="JUO96" s="0"/>
      <c r="JUP96" s="0"/>
      <c r="JUQ96" s="0"/>
      <c r="JUR96" s="0"/>
      <c r="JUS96" s="0"/>
      <c r="JUT96" s="0"/>
      <c r="JUU96" s="0"/>
      <c r="JUV96" s="0"/>
      <c r="JUW96" s="0"/>
      <c r="JUX96" s="0"/>
      <c r="JUY96" s="0"/>
      <c r="JUZ96" s="0"/>
      <c r="JVA96" s="0"/>
      <c r="JVB96" s="0"/>
      <c r="JVC96" s="0"/>
      <c r="JVD96" s="0"/>
      <c r="JVE96" s="0"/>
      <c r="JVF96" s="0"/>
      <c r="JVG96" s="0"/>
      <c r="JVH96" s="0"/>
      <c r="JVI96" s="0"/>
      <c r="JVJ96" s="0"/>
      <c r="JVK96" s="0"/>
      <c r="JVL96" s="0"/>
      <c r="JVM96" s="0"/>
      <c r="JVN96" s="0"/>
      <c r="JVO96" s="0"/>
      <c r="JVP96" s="0"/>
      <c r="JVQ96" s="0"/>
      <c r="JVR96" s="0"/>
      <c r="JVS96" s="0"/>
      <c r="JVT96" s="0"/>
      <c r="JVU96" s="0"/>
      <c r="JVV96" s="0"/>
      <c r="JVW96" s="0"/>
      <c r="JVX96" s="0"/>
      <c r="JVY96" s="0"/>
      <c r="JVZ96" s="0"/>
      <c r="JWA96" s="0"/>
      <c r="JWB96" s="0"/>
      <c r="JWC96" s="0"/>
      <c r="JWD96" s="0"/>
      <c r="JWE96" s="0"/>
      <c r="JWF96" s="0"/>
      <c r="JWG96" s="0"/>
      <c r="JWH96" s="0"/>
      <c r="JWI96" s="0"/>
      <c r="JWJ96" s="0"/>
      <c r="JWK96" s="0"/>
      <c r="JWL96" s="0"/>
      <c r="JWM96" s="0"/>
      <c r="JWN96" s="0"/>
      <c r="JWO96" s="0"/>
      <c r="JWP96" s="0"/>
      <c r="JWQ96" s="0"/>
      <c r="JWR96" s="0"/>
      <c r="JWS96" s="0"/>
      <c r="JWT96" s="0"/>
      <c r="JWU96" s="0"/>
      <c r="JWV96" s="0"/>
      <c r="JWW96" s="0"/>
      <c r="JWX96" s="0"/>
      <c r="JWY96" s="0"/>
      <c r="JWZ96" s="0"/>
      <c r="JXA96" s="0"/>
      <c r="JXB96" s="0"/>
      <c r="JXC96" s="0"/>
      <c r="JXD96" s="0"/>
      <c r="JXE96" s="0"/>
      <c r="JXF96" s="0"/>
      <c r="JXG96" s="0"/>
      <c r="JXH96" s="0"/>
      <c r="JXI96" s="0"/>
      <c r="JXJ96" s="0"/>
      <c r="JXK96" s="0"/>
      <c r="JXL96" s="0"/>
      <c r="JXM96" s="0"/>
      <c r="JXN96" s="0"/>
      <c r="JXO96" s="0"/>
      <c r="JXP96" s="0"/>
      <c r="JXQ96" s="0"/>
      <c r="JXR96" s="0"/>
      <c r="JXS96" s="0"/>
      <c r="JXT96" s="0"/>
      <c r="JXU96" s="0"/>
      <c r="JXV96" s="0"/>
      <c r="JXW96" s="0"/>
      <c r="JXX96" s="0"/>
      <c r="JXY96" s="0"/>
      <c r="JXZ96" s="0"/>
      <c r="JYA96" s="0"/>
      <c r="JYB96" s="0"/>
      <c r="JYC96" s="0"/>
      <c r="JYD96" s="0"/>
      <c r="JYE96" s="0"/>
      <c r="JYF96" s="0"/>
      <c r="JYG96" s="0"/>
      <c r="JYH96" s="0"/>
      <c r="JYI96" s="0"/>
      <c r="JYJ96" s="0"/>
      <c r="JYK96" s="0"/>
      <c r="JYL96" s="0"/>
      <c r="JYM96" s="0"/>
      <c r="JYN96" s="0"/>
      <c r="JYO96" s="0"/>
      <c r="JYP96" s="0"/>
      <c r="JYQ96" s="0"/>
      <c r="JYR96" s="0"/>
      <c r="JYS96" s="0"/>
      <c r="JYT96" s="0"/>
      <c r="JYU96" s="0"/>
      <c r="JYV96" s="0"/>
      <c r="JYW96" s="0"/>
      <c r="JYX96" s="0"/>
      <c r="JYY96" s="0"/>
      <c r="JYZ96" s="0"/>
      <c r="JZA96" s="0"/>
      <c r="JZB96" s="0"/>
      <c r="JZC96" s="0"/>
      <c r="JZD96" s="0"/>
      <c r="JZE96" s="0"/>
      <c r="JZF96" s="0"/>
      <c r="JZG96" s="0"/>
      <c r="JZH96" s="0"/>
      <c r="JZI96" s="0"/>
      <c r="JZJ96" s="0"/>
      <c r="JZK96" s="0"/>
      <c r="JZL96" s="0"/>
      <c r="JZM96" s="0"/>
      <c r="JZN96" s="0"/>
      <c r="JZO96" s="0"/>
      <c r="JZP96" s="0"/>
      <c r="JZQ96" s="0"/>
      <c r="JZR96" s="0"/>
      <c r="JZS96" s="0"/>
      <c r="JZT96" s="0"/>
      <c r="JZU96" s="0"/>
      <c r="JZV96" s="0"/>
      <c r="JZW96" s="0"/>
      <c r="JZX96" s="0"/>
      <c r="JZY96" s="0"/>
      <c r="JZZ96" s="0"/>
      <c r="KAA96" s="0"/>
      <c r="KAB96" s="0"/>
      <c r="KAC96" s="0"/>
      <c r="KAD96" s="0"/>
      <c r="KAE96" s="0"/>
      <c r="KAF96" s="0"/>
      <c r="KAG96" s="0"/>
      <c r="KAH96" s="0"/>
      <c r="KAI96" s="0"/>
      <c r="KAJ96" s="0"/>
      <c r="KAK96" s="0"/>
      <c r="KAL96" s="0"/>
      <c r="KAM96" s="0"/>
      <c r="KAN96" s="0"/>
      <c r="KAO96" s="0"/>
      <c r="KAP96" s="0"/>
      <c r="KAQ96" s="0"/>
      <c r="KAR96" s="0"/>
      <c r="KAS96" s="0"/>
      <c r="KAT96" s="0"/>
      <c r="KAU96" s="0"/>
      <c r="KAV96" s="0"/>
      <c r="KAW96" s="0"/>
      <c r="KAX96" s="0"/>
      <c r="KAY96" s="0"/>
      <c r="KAZ96" s="0"/>
      <c r="KBA96" s="0"/>
      <c r="KBB96" s="0"/>
      <c r="KBC96" s="0"/>
      <c r="KBD96" s="0"/>
      <c r="KBE96" s="0"/>
      <c r="KBF96" s="0"/>
      <c r="KBG96" s="0"/>
      <c r="KBH96" s="0"/>
      <c r="KBI96" s="0"/>
      <c r="KBJ96" s="0"/>
      <c r="KBK96" s="0"/>
      <c r="KBL96" s="0"/>
      <c r="KBM96" s="0"/>
      <c r="KBN96" s="0"/>
      <c r="KBO96" s="0"/>
      <c r="KBP96" s="0"/>
      <c r="KBQ96" s="0"/>
      <c r="KBR96" s="0"/>
      <c r="KBS96" s="0"/>
      <c r="KBT96" s="0"/>
      <c r="KBU96" s="0"/>
      <c r="KBV96" s="0"/>
      <c r="KBW96" s="0"/>
      <c r="KBX96" s="0"/>
      <c r="KBY96" s="0"/>
      <c r="KBZ96" s="0"/>
      <c r="KCA96" s="0"/>
      <c r="KCB96" s="0"/>
      <c r="KCC96" s="0"/>
      <c r="KCD96" s="0"/>
      <c r="KCE96" s="0"/>
      <c r="KCF96" s="0"/>
      <c r="KCG96" s="0"/>
      <c r="KCH96" s="0"/>
      <c r="KCI96" s="0"/>
      <c r="KCJ96" s="0"/>
      <c r="KCK96" s="0"/>
      <c r="KCL96" s="0"/>
      <c r="KCM96" s="0"/>
      <c r="KCN96" s="0"/>
      <c r="KCO96" s="0"/>
      <c r="KCP96" s="0"/>
      <c r="KCQ96" s="0"/>
      <c r="KCR96" s="0"/>
      <c r="KCS96" s="0"/>
      <c r="KCT96" s="0"/>
      <c r="KCU96" s="0"/>
      <c r="KCV96" s="0"/>
      <c r="KCW96" s="0"/>
      <c r="KCX96" s="0"/>
      <c r="KCY96" s="0"/>
      <c r="KCZ96" s="0"/>
      <c r="KDA96" s="0"/>
      <c r="KDB96" s="0"/>
      <c r="KDC96" s="0"/>
      <c r="KDD96" s="0"/>
      <c r="KDE96" s="0"/>
      <c r="KDF96" s="0"/>
      <c r="KDG96" s="0"/>
      <c r="KDH96" s="0"/>
      <c r="KDI96" s="0"/>
      <c r="KDJ96" s="0"/>
      <c r="KDK96" s="0"/>
      <c r="KDL96" s="0"/>
      <c r="KDM96" s="0"/>
      <c r="KDN96" s="0"/>
      <c r="KDO96" s="0"/>
      <c r="KDP96" s="0"/>
      <c r="KDQ96" s="0"/>
      <c r="KDR96" s="0"/>
      <c r="KDS96" s="0"/>
      <c r="KDT96" s="0"/>
      <c r="KDU96" s="0"/>
      <c r="KDV96" s="0"/>
      <c r="KDW96" s="0"/>
      <c r="KDX96" s="0"/>
      <c r="KDY96" s="0"/>
      <c r="KDZ96" s="0"/>
      <c r="KEA96" s="0"/>
      <c r="KEB96" s="0"/>
      <c r="KEC96" s="0"/>
      <c r="KED96" s="0"/>
      <c r="KEE96" s="0"/>
      <c r="KEF96" s="0"/>
      <c r="KEG96" s="0"/>
      <c r="KEH96" s="0"/>
      <c r="KEI96" s="0"/>
      <c r="KEJ96" s="0"/>
      <c r="KEK96" s="0"/>
      <c r="KEL96" s="0"/>
      <c r="KEM96" s="0"/>
      <c r="KEN96" s="0"/>
      <c r="KEO96" s="0"/>
      <c r="KEP96" s="0"/>
      <c r="KEQ96" s="0"/>
      <c r="KER96" s="0"/>
      <c r="KES96" s="0"/>
      <c r="KET96" s="0"/>
      <c r="KEU96" s="0"/>
      <c r="KEV96" s="0"/>
      <c r="KEW96" s="0"/>
      <c r="KEX96" s="0"/>
      <c r="KEY96" s="0"/>
      <c r="KEZ96" s="0"/>
      <c r="KFA96" s="0"/>
      <c r="KFB96" s="0"/>
      <c r="KFC96" s="0"/>
      <c r="KFD96" s="0"/>
      <c r="KFE96" s="0"/>
      <c r="KFF96" s="0"/>
      <c r="KFG96" s="0"/>
      <c r="KFH96" s="0"/>
      <c r="KFI96" s="0"/>
      <c r="KFJ96" s="0"/>
      <c r="KFK96" s="0"/>
      <c r="KFL96" s="0"/>
      <c r="KFM96" s="0"/>
      <c r="KFN96" s="0"/>
      <c r="KFO96" s="0"/>
      <c r="KFP96" s="0"/>
      <c r="KFQ96" s="0"/>
      <c r="KFR96" s="0"/>
      <c r="KFS96" s="0"/>
      <c r="KFT96" s="0"/>
      <c r="KFU96" s="0"/>
      <c r="KFV96" s="0"/>
      <c r="KFW96" s="0"/>
      <c r="KFX96" s="0"/>
      <c r="KFY96" s="0"/>
      <c r="KFZ96" s="0"/>
      <c r="KGA96" s="0"/>
      <c r="KGB96" s="0"/>
      <c r="KGC96" s="0"/>
      <c r="KGD96" s="0"/>
      <c r="KGE96" s="0"/>
      <c r="KGF96" s="0"/>
      <c r="KGG96" s="0"/>
      <c r="KGH96" s="0"/>
      <c r="KGI96" s="0"/>
      <c r="KGJ96" s="0"/>
      <c r="KGK96" s="0"/>
      <c r="KGL96" s="0"/>
      <c r="KGM96" s="0"/>
      <c r="KGN96" s="0"/>
      <c r="KGO96" s="0"/>
      <c r="KGP96" s="0"/>
      <c r="KGQ96" s="0"/>
      <c r="KGR96" s="0"/>
      <c r="KGS96" s="0"/>
      <c r="KGT96" s="0"/>
      <c r="KGU96" s="0"/>
      <c r="KGV96" s="0"/>
      <c r="KGW96" s="0"/>
      <c r="KGX96" s="0"/>
      <c r="KGY96" s="0"/>
      <c r="KGZ96" s="0"/>
      <c r="KHA96" s="0"/>
      <c r="KHB96" s="0"/>
      <c r="KHC96" s="0"/>
      <c r="KHD96" s="0"/>
      <c r="KHE96" s="0"/>
      <c r="KHF96" s="0"/>
      <c r="KHG96" s="0"/>
      <c r="KHH96" s="0"/>
      <c r="KHI96" s="0"/>
      <c r="KHJ96" s="0"/>
      <c r="KHK96" s="0"/>
      <c r="KHL96" s="0"/>
      <c r="KHM96" s="0"/>
      <c r="KHN96" s="0"/>
      <c r="KHO96" s="0"/>
      <c r="KHP96" s="0"/>
      <c r="KHQ96" s="0"/>
      <c r="KHR96" s="0"/>
      <c r="KHS96" s="0"/>
      <c r="KHT96" s="0"/>
      <c r="KHU96" s="0"/>
      <c r="KHV96" s="0"/>
      <c r="KHW96" s="0"/>
      <c r="KHX96" s="0"/>
      <c r="KHY96" s="0"/>
      <c r="KHZ96" s="0"/>
      <c r="KIA96" s="0"/>
      <c r="KIB96" s="0"/>
      <c r="KIC96" s="0"/>
      <c r="KID96" s="0"/>
      <c r="KIE96" s="0"/>
      <c r="KIF96" s="0"/>
      <c r="KIG96" s="0"/>
      <c r="KIH96" s="0"/>
      <c r="KII96" s="0"/>
      <c r="KIJ96" s="0"/>
      <c r="KIK96" s="0"/>
      <c r="KIL96" s="0"/>
      <c r="KIM96" s="0"/>
      <c r="KIN96" s="0"/>
      <c r="KIO96" s="0"/>
      <c r="KIP96" s="0"/>
      <c r="KIQ96" s="0"/>
      <c r="KIR96" s="0"/>
      <c r="KIS96" s="0"/>
      <c r="KIT96" s="0"/>
      <c r="KIU96" s="0"/>
      <c r="KIV96" s="0"/>
      <c r="KIW96" s="0"/>
      <c r="KIX96" s="0"/>
      <c r="KIY96" s="0"/>
      <c r="KIZ96" s="0"/>
      <c r="KJA96" s="0"/>
      <c r="KJB96" s="0"/>
      <c r="KJC96" s="0"/>
      <c r="KJD96" s="0"/>
      <c r="KJE96" s="0"/>
      <c r="KJF96" s="0"/>
      <c r="KJG96" s="0"/>
      <c r="KJH96" s="0"/>
      <c r="KJI96" s="0"/>
      <c r="KJJ96" s="0"/>
      <c r="KJK96" s="0"/>
      <c r="KJL96" s="0"/>
      <c r="KJM96" s="0"/>
      <c r="KJN96" s="0"/>
      <c r="KJO96" s="0"/>
      <c r="KJP96" s="0"/>
      <c r="KJQ96" s="0"/>
      <c r="KJR96" s="0"/>
      <c r="KJS96" s="0"/>
      <c r="KJT96" s="0"/>
      <c r="KJU96" s="0"/>
      <c r="KJV96" s="0"/>
      <c r="KJW96" s="0"/>
      <c r="KJX96" s="0"/>
      <c r="KJY96" s="0"/>
      <c r="KJZ96" s="0"/>
      <c r="KKA96" s="0"/>
      <c r="KKB96" s="0"/>
      <c r="KKC96" s="0"/>
      <c r="KKD96" s="0"/>
      <c r="KKE96" s="0"/>
      <c r="KKF96" s="0"/>
      <c r="KKG96" s="0"/>
      <c r="KKH96" s="0"/>
      <c r="KKI96" s="0"/>
      <c r="KKJ96" s="0"/>
      <c r="KKK96" s="0"/>
      <c r="KKL96" s="0"/>
      <c r="KKM96" s="0"/>
      <c r="KKN96" s="0"/>
      <c r="KKO96" s="0"/>
      <c r="KKP96" s="0"/>
      <c r="KKQ96" s="0"/>
      <c r="KKR96" s="0"/>
      <c r="KKS96" s="0"/>
      <c r="KKT96" s="0"/>
      <c r="KKU96" s="0"/>
      <c r="KKV96" s="0"/>
      <c r="KKW96" s="0"/>
      <c r="KKX96" s="0"/>
      <c r="KKY96" s="0"/>
      <c r="KKZ96" s="0"/>
      <c r="KLA96" s="0"/>
      <c r="KLB96" s="0"/>
      <c r="KLC96" s="0"/>
      <c r="KLD96" s="0"/>
      <c r="KLE96" s="0"/>
      <c r="KLF96" s="0"/>
      <c r="KLG96" s="0"/>
      <c r="KLH96" s="0"/>
      <c r="KLI96" s="0"/>
      <c r="KLJ96" s="0"/>
      <c r="KLK96" s="0"/>
      <c r="KLL96" s="0"/>
      <c r="KLM96" s="0"/>
      <c r="KLN96" s="0"/>
      <c r="KLO96" s="0"/>
      <c r="KLP96" s="0"/>
      <c r="KLQ96" s="0"/>
      <c r="KLR96" s="0"/>
      <c r="KLS96" s="0"/>
      <c r="KLT96" s="0"/>
      <c r="KLU96" s="0"/>
      <c r="KLV96" s="0"/>
      <c r="KLW96" s="0"/>
      <c r="KLX96" s="0"/>
      <c r="KLY96" s="0"/>
      <c r="KLZ96" s="0"/>
      <c r="KMA96" s="0"/>
      <c r="KMB96" s="0"/>
      <c r="KMC96" s="0"/>
      <c r="KMD96" s="0"/>
      <c r="KME96" s="0"/>
      <c r="KMF96" s="0"/>
      <c r="KMG96" s="0"/>
      <c r="KMH96" s="0"/>
      <c r="KMI96" s="0"/>
      <c r="KMJ96" s="0"/>
      <c r="KMK96" s="0"/>
      <c r="KML96" s="0"/>
      <c r="KMM96" s="0"/>
      <c r="KMN96" s="0"/>
      <c r="KMO96" s="0"/>
      <c r="KMP96" s="0"/>
      <c r="KMQ96" s="0"/>
      <c r="KMR96" s="0"/>
      <c r="KMS96" s="0"/>
      <c r="KMT96" s="0"/>
      <c r="KMU96" s="0"/>
      <c r="KMV96" s="0"/>
      <c r="KMW96" s="0"/>
      <c r="KMX96" s="0"/>
      <c r="KMY96" s="0"/>
      <c r="KMZ96" s="0"/>
      <c r="KNA96" s="0"/>
      <c r="KNB96" s="0"/>
      <c r="KNC96" s="0"/>
      <c r="KND96" s="0"/>
      <c r="KNE96" s="0"/>
      <c r="KNF96" s="0"/>
      <c r="KNG96" s="0"/>
      <c r="KNH96" s="0"/>
      <c r="KNI96" s="0"/>
      <c r="KNJ96" s="0"/>
      <c r="KNK96" s="0"/>
      <c r="KNL96" s="0"/>
      <c r="KNM96" s="0"/>
      <c r="KNN96" s="0"/>
      <c r="KNO96" s="0"/>
      <c r="KNP96" s="0"/>
      <c r="KNQ96" s="0"/>
      <c r="KNR96" s="0"/>
      <c r="KNS96" s="0"/>
      <c r="KNT96" s="0"/>
      <c r="KNU96" s="0"/>
      <c r="KNV96" s="0"/>
      <c r="KNW96" s="0"/>
      <c r="KNX96" s="0"/>
      <c r="KNY96" s="0"/>
      <c r="KNZ96" s="0"/>
      <c r="KOA96" s="0"/>
      <c r="KOB96" s="0"/>
      <c r="KOC96" s="0"/>
      <c r="KOD96" s="0"/>
      <c r="KOE96" s="0"/>
      <c r="KOF96" s="0"/>
      <c r="KOG96" s="0"/>
      <c r="KOH96" s="0"/>
      <c r="KOI96" s="0"/>
      <c r="KOJ96" s="0"/>
      <c r="KOK96" s="0"/>
      <c r="KOL96" s="0"/>
      <c r="KOM96" s="0"/>
      <c r="KON96" s="0"/>
      <c r="KOO96" s="0"/>
      <c r="KOP96" s="0"/>
      <c r="KOQ96" s="0"/>
      <c r="KOR96" s="0"/>
      <c r="KOS96" s="0"/>
      <c r="KOT96" s="0"/>
      <c r="KOU96" s="0"/>
      <c r="KOV96" s="0"/>
      <c r="KOW96" s="0"/>
      <c r="KOX96" s="0"/>
      <c r="KOY96" s="0"/>
      <c r="KOZ96" s="0"/>
      <c r="KPA96" s="0"/>
      <c r="KPB96" s="0"/>
      <c r="KPC96" s="0"/>
      <c r="KPD96" s="0"/>
      <c r="KPE96" s="0"/>
      <c r="KPF96" s="0"/>
      <c r="KPG96" s="0"/>
      <c r="KPH96" s="0"/>
      <c r="KPI96" s="0"/>
      <c r="KPJ96" s="0"/>
      <c r="KPK96" s="0"/>
      <c r="KPL96" s="0"/>
      <c r="KPM96" s="0"/>
      <c r="KPN96" s="0"/>
      <c r="KPO96" s="0"/>
      <c r="KPP96" s="0"/>
      <c r="KPQ96" s="0"/>
      <c r="KPR96" s="0"/>
      <c r="KPS96" s="0"/>
      <c r="KPT96" s="0"/>
      <c r="KPU96" s="0"/>
      <c r="KPV96" s="0"/>
      <c r="KPW96" s="0"/>
      <c r="KPX96" s="0"/>
      <c r="KPY96" s="0"/>
      <c r="KPZ96" s="0"/>
      <c r="KQA96" s="0"/>
      <c r="KQB96" s="0"/>
      <c r="KQC96" s="0"/>
      <c r="KQD96" s="0"/>
      <c r="KQE96" s="0"/>
      <c r="KQF96" s="0"/>
      <c r="KQG96" s="0"/>
      <c r="KQH96" s="0"/>
      <c r="KQI96" s="0"/>
      <c r="KQJ96" s="0"/>
      <c r="KQK96" s="0"/>
      <c r="KQL96" s="0"/>
      <c r="KQM96" s="0"/>
      <c r="KQN96" s="0"/>
      <c r="KQO96" s="0"/>
      <c r="KQP96" s="0"/>
      <c r="KQQ96" s="0"/>
      <c r="KQR96" s="0"/>
      <c r="KQS96" s="0"/>
      <c r="KQT96" s="0"/>
      <c r="KQU96" s="0"/>
      <c r="KQV96" s="0"/>
      <c r="KQW96" s="0"/>
      <c r="KQX96" s="0"/>
      <c r="KQY96" s="0"/>
      <c r="KQZ96" s="0"/>
      <c r="KRA96" s="0"/>
      <c r="KRB96" s="0"/>
      <c r="KRC96" s="0"/>
      <c r="KRD96" s="0"/>
      <c r="KRE96" s="0"/>
      <c r="KRF96" s="0"/>
      <c r="KRG96" s="0"/>
      <c r="KRH96" s="0"/>
      <c r="KRI96" s="0"/>
      <c r="KRJ96" s="0"/>
      <c r="KRK96" s="0"/>
      <c r="KRL96" s="0"/>
      <c r="KRM96" s="0"/>
      <c r="KRN96" s="0"/>
      <c r="KRO96" s="0"/>
      <c r="KRP96" s="0"/>
      <c r="KRQ96" s="0"/>
      <c r="KRR96" s="0"/>
      <c r="KRS96" s="0"/>
      <c r="KRT96" s="0"/>
      <c r="KRU96" s="0"/>
      <c r="KRV96" s="0"/>
      <c r="KRW96" s="0"/>
      <c r="KRX96" s="0"/>
      <c r="KRY96" s="0"/>
      <c r="KRZ96" s="0"/>
      <c r="KSA96" s="0"/>
      <c r="KSB96" s="0"/>
      <c r="KSC96" s="0"/>
      <c r="KSD96" s="0"/>
      <c r="KSE96" s="0"/>
      <c r="KSF96" s="0"/>
      <c r="KSG96" s="0"/>
      <c r="KSH96" s="0"/>
      <c r="KSI96" s="0"/>
      <c r="KSJ96" s="0"/>
      <c r="KSK96" s="0"/>
      <c r="KSL96" s="0"/>
      <c r="KSM96" s="0"/>
      <c r="KSN96" s="0"/>
      <c r="KSO96" s="0"/>
      <c r="KSP96" s="0"/>
      <c r="KSQ96" s="0"/>
      <c r="KSR96" s="0"/>
      <c r="KSS96" s="0"/>
      <c r="KST96" s="0"/>
      <c r="KSU96" s="0"/>
      <c r="KSV96" s="0"/>
      <c r="KSW96" s="0"/>
      <c r="KSX96" s="0"/>
      <c r="KSY96" s="0"/>
      <c r="KSZ96" s="0"/>
      <c r="KTA96" s="0"/>
      <c r="KTB96" s="0"/>
      <c r="KTC96" s="0"/>
      <c r="KTD96" s="0"/>
      <c r="KTE96" s="0"/>
      <c r="KTF96" s="0"/>
      <c r="KTG96" s="0"/>
      <c r="KTH96" s="0"/>
      <c r="KTI96" s="0"/>
      <c r="KTJ96" s="0"/>
      <c r="KTK96" s="0"/>
      <c r="KTL96" s="0"/>
      <c r="KTM96" s="0"/>
      <c r="KTN96" s="0"/>
      <c r="KTO96" s="0"/>
      <c r="KTP96" s="0"/>
      <c r="KTQ96" s="0"/>
      <c r="KTR96" s="0"/>
      <c r="KTS96" s="0"/>
      <c r="KTT96" s="0"/>
      <c r="KTU96" s="0"/>
      <c r="KTV96" s="0"/>
      <c r="KTW96" s="0"/>
      <c r="KTX96" s="0"/>
      <c r="KTY96" s="0"/>
      <c r="KTZ96" s="0"/>
      <c r="KUA96" s="0"/>
      <c r="KUB96" s="0"/>
      <c r="KUC96" s="0"/>
      <c r="KUD96" s="0"/>
      <c r="KUE96" s="0"/>
      <c r="KUF96" s="0"/>
      <c r="KUG96" s="0"/>
      <c r="KUH96" s="0"/>
      <c r="KUI96" s="0"/>
      <c r="KUJ96" s="0"/>
      <c r="KUK96" s="0"/>
      <c r="KUL96" s="0"/>
      <c r="KUM96" s="0"/>
      <c r="KUN96" s="0"/>
      <c r="KUO96" s="0"/>
      <c r="KUP96" s="0"/>
      <c r="KUQ96" s="0"/>
      <c r="KUR96" s="0"/>
      <c r="KUS96" s="0"/>
      <c r="KUT96" s="0"/>
      <c r="KUU96" s="0"/>
      <c r="KUV96" s="0"/>
      <c r="KUW96" s="0"/>
      <c r="KUX96" s="0"/>
      <c r="KUY96" s="0"/>
      <c r="KUZ96" s="0"/>
      <c r="KVA96" s="0"/>
      <c r="KVB96" s="0"/>
      <c r="KVC96" s="0"/>
      <c r="KVD96" s="0"/>
      <c r="KVE96" s="0"/>
      <c r="KVF96" s="0"/>
      <c r="KVG96" s="0"/>
      <c r="KVH96" s="0"/>
      <c r="KVI96" s="0"/>
      <c r="KVJ96" s="0"/>
      <c r="KVK96" s="0"/>
      <c r="KVL96" s="0"/>
      <c r="KVM96" s="0"/>
      <c r="KVN96" s="0"/>
      <c r="KVO96" s="0"/>
      <c r="KVP96" s="0"/>
      <c r="KVQ96" s="0"/>
      <c r="KVR96" s="0"/>
      <c r="KVS96" s="0"/>
      <c r="KVT96" s="0"/>
      <c r="KVU96" s="0"/>
      <c r="KVV96" s="0"/>
      <c r="KVW96" s="0"/>
      <c r="KVX96" s="0"/>
      <c r="KVY96" s="0"/>
      <c r="KVZ96" s="0"/>
      <c r="KWA96" s="0"/>
      <c r="KWB96" s="0"/>
      <c r="KWC96" s="0"/>
      <c r="KWD96" s="0"/>
      <c r="KWE96" s="0"/>
      <c r="KWF96" s="0"/>
      <c r="KWG96" s="0"/>
      <c r="KWH96" s="0"/>
      <c r="KWI96" s="0"/>
      <c r="KWJ96" s="0"/>
      <c r="KWK96" s="0"/>
      <c r="KWL96" s="0"/>
      <c r="KWM96" s="0"/>
      <c r="KWN96" s="0"/>
      <c r="KWO96" s="0"/>
      <c r="KWP96" s="0"/>
      <c r="KWQ96" s="0"/>
      <c r="KWR96" s="0"/>
      <c r="KWS96" s="0"/>
      <c r="KWT96" s="0"/>
      <c r="KWU96" s="0"/>
      <c r="KWV96" s="0"/>
      <c r="KWW96" s="0"/>
      <c r="KWX96" s="0"/>
      <c r="KWY96" s="0"/>
      <c r="KWZ96" s="0"/>
      <c r="KXA96" s="0"/>
      <c r="KXB96" s="0"/>
      <c r="KXC96" s="0"/>
      <c r="KXD96" s="0"/>
      <c r="KXE96" s="0"/>
      <c r="KXF96" s="0"/>
      <c r="KXG96" s="0"/>
      <c r="KXH96" s="0"/>
      <c r="KXI96" s="0"/>
      <c r="KXJ96" s="0"/>
      <c r="KXK96" s="0"/>
      <c r="KXL96" s="0"/>
      <c r="KXM96" s="0"/>
      <c r="KXN96" s="0"/>
      <c r="KXO96" s="0"/>
      <c r="KXP96" s="0"/>
      <c r="KXQ96" s="0"/>
      <c r="KXR96" s="0"/>
      <c r="KXS96" s="0"/>
      <c r="KXT96" s="0"/>
      <c r="KXU96" s="0"/>
      <c r="KXV96" s="0"/>
      <c r="KXW96" s="0"/>
      <c r="KXX96" s="0"/>
      <c r="KXY96" s="0"/>
      <c r="KXZ96" s="0"/>
      <c r="KYA96" s="0"/>
      <c r="KYB96" s="0"/>
      <c r="KYC96" s="0"/>
      <c r="KYD96" s="0"/>
      <c r="KYE96" s="0"/>
      <c r="KYF96" s="0"/>
      <c r="KYG96" s="0"/>
      <c r="KYH96" s="0"/>
      <c r="KYI96" s="0"/>
      <c r="KYJ96" s="0"/>
      <c r="KYK96" s="0"/>
      <c r="KYL96" s="0"/>
      <c r="KYM96" s="0"/>
      <c r="KYN96" s="0"/>
      <c r="KYO96" s="0"/>
      <c r="KYP96" s="0"/>
      <c r="KYQ96" s="0"/>
      <c r="KYR96" s="0"/>
      <c r="KYS96" s="0"/>
      <c r="KYT96" s="0"/>
      <c r="KYU96" s="0"/>
      <c r="KYV96" s="0"/>
      <c r="KYW96" s="0"/>
      <c r="KYX96" s="0"/>
      <c r="KYY96" s="0"/>
      <c r="KYZ96" s="0"/>
      <c r="KZA96" s="0"/>
      <c r="KZB96" s="0"/>
      <c r="KZC96" s="0"/>
      <c r="KZD96" s="0"/>
      <c r="KZE96" s="0"/>
      <c r="KZF96" s="0"/>
      <c r="KZG96" s="0"/>
      <c r="KZH96" s="0"/>
      <c r="KZI96" s="0"/>
      <c r="KZJ96" s="0"/>
      <c r="KZK96" s="0"/>
      <c r="KZL96" s="0"/>
      <c r="KZM96" s="0"/>
      <c r="KZN96" s="0"/>
      <c r="KZO96" s="0"/>
      <c r="KZP96" s="0"/>
      <c r="KZQ96" s="0"/>
      <c r="KZR96" s="0"/>
      <c r="KZS96" s="0"/>
      <c r="KZT96" s="0"/>
      <c r="KZU96" s="0"/>
      <c r="KZV96" s="0"/>
      <c r="KZW96" s="0"/>
      <c r="KZX96" s="0"/>
      <c r="KZY96" s="0"/>
      <c r="KZZ96" s="0"/>
      <c r="LAA96" s="0"/>
      <c r="LAB96" s="0"/>
      <c r="LAC96" s="0"/>
      <c r="LAD96" s="0"/>
      <c r="LAE96" s="0"/>
      <c r="LAF96" s="0"/>
      <c r="LAG96" s="0"/>
      <c r="LAH96" s="0"/>
      <c r="LAI96" s="0"/>
      <c r="LAJ96" s="0"/>
      <c r="LAK96" s="0"/>
      <c r="LAL96" s="0"/>
      <c r="LAM96" s="0"/>
      <c r="LAN96" s="0"/>
      <c r="LAO96" s="0"/>
      <c r="LAP96" s="0"/>
      <c r="LAQ96" s="0"/>
      <c r="LAR96" s="0"/>
      <c r="LAS96" s="0"/>
      <c r="LAT96" s="0"/>
      <c r="LAU96" s="0"/>
      <c r="LAV96" s="0"/>
      <c r="LAW96" s="0"/>
      <c r="LAX96" s="0"/>
      <c r="LAY96" s="0"/>
      <c r="LAZ96" s="0"/>
      <c r="LBA96" s="0"/>
      <c r="LBB96" s="0"/>
      <c r="LBC96" s="0"/>
      <c r="LBD96" s="0"/>
      <c r="LBE96" s="0"/>
      <c r="LBF96" s="0"/>
      <c r="LBG96" s="0"/>
      <c r="LBH96" s="0"/>
      <c r="LBI96" s="0"/>
      <c r="LBJ96" s="0"/>
      <c r="LBK96" s="0"/>
      <c r="LBL96" s="0"/>
      <c r="LBM96" s="0"/>
      <c r="LBN96" s="0"/>
      <c r="LBO96" s="0"/>
      <c r="LBP96" s="0"/>
      <c r="LBQ96" s="0"/>
      <c r="LBR96" s="0"/>
      <c r="LBS96" s="0"/>
      <c r="LBT96" s="0"/>
      <c r="LBU96" s="0"/>
      <c r="LBV96" s="0"/>
      <c r="LBW96" s="0"/>
      <c r="LBX96" s="0"/>
      <c r="LBY96" s="0"/>
      <c r="LBZ96" s="0"/>
      <c r="LCA96" s="0"/>
      <c r="LCB96" s="0"/>
      <c r="LCC96" s="0"/>
      <c r="LCD96" s="0"/>
      <c r="LCE96" s="0"/>
      <c r="LCF96" s="0"/>
      <c r="LCG96" s="0"/>
      <c r="LCH96" s="0"/>
      <c r="LCI96" s="0"/>
      <c r="LCJ96" s="0"/>
      <c r="LCK96" s="0"/>
      <c r="LCL96" s="0"/>
      <c r="LCM96" s="0"/>
      <c r="LCN96" s="0"/>
      <c r="LCO96" s="0"/>
      <c r="LCP96" s="0"/>
      <c r="LCQ96" s="0"/>
      <c r="LCR96" s="0"/>
      <c r="LCS96" s="0"/>
      <c r="LCT96" s="0"/>
      <c r="LCU96" s="0"/>
      <c r="LCV96" s="0"/>
      <c r="LCW96" s="0"/>
      <c r="LCX96" s="0"/>
      <c r="LCY96" s="0"/>
      <c r="LCZ96" s="0"/>
      <c r="LDA96" s="0"/>
      <c r="LDB96" s="0"/>
      <c r="LDC96" s="0"/>
      <c r="LDD96" s="0"/>
      <c r="LDE96" s="0"/>
      <c r="LDF96" s="0"/>
      <c r="LDG96" s="0"/>
      <c r="LDH96" s="0"/>
      <c r="LDI96" s="0"/>
      <c r="LDJ96" s="0"/>
      <c r="LDK96" s="0"/>
      <c r="LDL96" s="0"/>
      <c r="LDM96" s="0"/>
      <c r="LDN96" s="0"/>
      <c r="LDO96" s="0"/>
      <c r="LDP96" s="0"/>
      <c r="LDQ96" s="0"/>
      <c r="LDR96" s="0"/>
      <c r="LDS96" s="0"/>
      <c r="LDT96" s="0"/>
      <c r="LDU96" s="0"/>
      <c r="LDV96" s="0"/>
      <c r="LDW96" s="0"/>
      <c r="LDX96" s="0"/>
      <c r="LDY96" s="0"/>
      <c r="LDZ96" s="0"/>
      <c r="LEA96" s="0"/>
      <c r="LEB96" s="0"/>
      <c r="LEC96" s="0"/>
      <c r="LED96" s="0"/>
      <c r="LEE96" s="0"/>
      <c r="LEF96" s="0"/>
      <c r="LEG96" s="0"/>
      <c r="LEH96" s="0"/>
      <c r="LEI96" s="0"/>
      <c r="LEJ96" s="0"/>
      <c r="LEK96" s="0"/>
      <c r="LEL96" s="0"/>
      <c r="LEM96" s="0"/>
      <c r="LEN96" s="0"/>
      <c r="LEO96" s="0"/>
      <c r="LEP96" s="0"/>
      <c r="LEQ96" s="0"/>
      <c r="LER96" s="0"/>
      <c r="LES96" s="0"/>
      <c r="LET96" s="0"/>
      <c r="LEU96" s="0"/>
      <c r="LEV96" s="0"/>
      <c r="LEW96" s="0"/>
      <c r="LEX96" s="0"/>
      <c r="LEY96" s="0"/>
      <c r="LEZ96" s="0"/>
      <c r="LFA96" s="0"/>
      <c r="LFB96" s="0"/>
      <c r="LFC96" s="0"/>
      <c r="LFD96" s="0"/>
      <c r="LFE96" s="0"/>
      <c r="LFF96" s="0"/>
      <c r="LFG96" s="0"/>
      <c r="LFH96" s="0"/>
      <c r="LFI96" s="0"/>
      <c r="LFJ96" s="0"/>
      <c r="LFK96" s="0"/>
      <c r="LFL96" s="0"/>
      <c r="LFM96" s="0"/>
      <c r="LFN96" s="0"/>
      <c r="LFO96" s="0"/>
      <c r="LFP96" s="0"/>
      <c r="LFQ96" s="0"/>
      <c r="LFR96" s="0"/>
      <c r="LFS96" s="0"/>
      <c r="LFT96" s="0"/>
      <c r="LFU96" s="0"/>
      <c r="LFV96" s="0"/>
      <c r="LFW96" s="0"/>
      <c r="LFX96" s="0"/>
      <c r="LFY96" s="0"/>
      <c r="LFZ96" s="0"/>
      <c r="LGA96" s="0"/>
      <c r="LGB96" s="0"/>
      <c r="LGC96" s="0"/>
      <c r="LGD96" s="0"/>
      <c r="LGE96" s="0"/>
      <c r="LGF96" s="0"/>
      <c r="LGG96" s="0"/>
      <c r="LGH96" s="0"/>
      <c r="LGI96" s="0"/>
      <c r="LGJ96" s="0"/>
      <c r="LGK96" s="0"/>
      <c r="LGL96" s="0"/>
      <c r="LGM96" s="0"/>
      <c r="LGN96" s="0"/>
      <c r="LGO96" s="0"/>
      <c r="LGP96" s="0"/>
      <c r="LGQ96" s="0"/>
      <c r="LGR96" s="0"/>
      <c r="LGS96" s="0"/>
      <c r="LGT96" s="0"/>
      <c r="LGU96" s="0"/>
      <c r="LGV96" s="0"/>
      <c r="LGW96" s="0"/>
      <c r="LGX96" s="0"/>
      <c r="LGY96" s="0"/>
      <c r="LGZ96" s="0"/>
      <c r="LHA96" s="0"/>
      <c r="LHB96" s="0"/>
      <c r="LHC96" s="0"/>
      <c r="LHD96" s="0"/>
      <c r="LHE96" s="0"/>
      <c r="LHF96" s="0"/>
      <c r="LHG96" s="0"/>
      <c r="LHH96" s="0"/>
      <c r="LHI96" s="0"/>
      <c r="LHJ96" s="0"/>
      <c r="LHK96" s="0"/>
      <c r="LHL96" s="0"/>
      <c r="LHM96" s="0"/>
      <c r="LHN96" s="0"/>
      <c r="LHO96" s="0"/>
      <c r="LHP96" s="0"/>
      <c r="LHQ96" s="0"/>
      <c r="LHR96" s="0"/>
      <c r="LHS96" s="0"/>
      <c r="LHT96" s="0"/>
      <c r="LHU96" s="0"/>
      <c r="LHV96" s="0"/>
      <c r="LHW96" s="0"/>
      <c r="LHX96" s="0"/>
      <c r="LHY96" s="0"/>
      <c r="LHZ96" s="0"/>
      <c r="LIA96" s="0"/>
      <c r="LIB96" s="0"/>
      <c r="LIC96" s="0"/>
      <c r="LID96" s="0"/>
      <c r="LIE96" s="0"/>
      <c r="LIF96" s="0"/>
      <c r="LIG96" s="0"/>
      <c r="LIH96" s="0"/>
      <c r="LII96" s="0"/>
      <c r="LIJ96" s="0"/>
      <c r="LIK96" s="0"/>
      <c r="LIL96" s="0"/>
      <c r="LIM96" s="0"/>
      <c r="LIN96" s="0"/>
      <c r="LIO96" s="0"/>
      <c r="LIP96" s="0"/>
      <c r="LIQ96" s="0"/>
      <c r="LIR96" s="0"/>
      <c r="LIS96" s="0"/>
      <c r="LIT96" s="0"/>
      <c r="LIU96" s="0"/>
      <c r="LIV96" s="0"/>
      <c r="LIW96" s="0"/>
      <c r="LIX96" s="0"/>
      <c r="LIY96" s="0"/>
      <c r="LIZ96" s="0"/>
      <c r="LJA96" s="0"/>
      <c r="LJB96" s="0"/>
      <c r="LJC96" s="0"/>
      <c r="LJD96" s="0"/>
      <c r="LJE96" s="0"/>
      <c r="LJF96" s="0"/>
      <c r="LJG96" s="0"/>
      <c r="LJH96" s="0"/>
      <c r="LJI96" s="0"/>
      <c r="LJJ96" s="0"/>
      <c r="LJK96" s="0"/>
      <c r="LJL96" s="0"/>
      <c r="LJM96" s="0"/>
      <c r="LJN96" s="0"/>
      <c r="LJO96" s="0"/>
      <c r="LJP96" s="0"/>
      <c r="LJQ96" s="0"/>
      <c r="LJR96" s="0"/>
      <c r="LJS96" s="0"/>
      <c r="LJT96" s="0"/>
      <c r="LJU96" s="0"/>
      <c r="LJV96" s="0"/>
      <c r="LJW96" s="0"/>
      <c r="LJX96" s="0"/>
      <c r="LJY96" s="0"/>
      <c r="LJZ96" s="0"/>
      <c r="LKA96" s="0"/>
      <c r="LKB96" s="0"/>
      <c r="LKC96" s="0"/>
      <c r="LKD96" s="0"/>
      <c r="LKE96" s="0"/>
      <c r="LKF96" s="0"/>
      <c r="LKG96" s="0"/>
      <c r="LKH96" s="0"/>
      <c r="LKI96" s="0"/>
      <c r="LKJ96" s="0"/>
      <c r="LKK96" s="0"/>
      <c r="LKL96" s="0"/>
      <c r="LKM96" s="0"/>
      <c r="LKN96" s="0"/>
      <c r="LKO96" s="0"/>
      <c r="LKP96" s="0"/>
      <c r="LKQ96" s="0"/>
      <c r="LKR96" s="0"/>
      <c r="LKS96" s="0"/>
      <c r="LKT96" s="0"/>
      <c r="LKU96" s="0"/>
      <c r="LKV96" s="0"/>
      <c r="LKW96" s="0"/>
      <c r="LKX96" s="0"/>
      <c r="LKY96" s="0"/>
      <c r="LKZ96" s="0"/>
      <c r="LLA96" s="0"/>
      <c r="LLB96" s="0"/>
      <c r="LLC96" s="0"/>
      <c r="LLD96" s="0"/>
      <c r="LLE96" s="0"/>
      <c r="LLF96" s="0"/>
      <c r="LLG96" s="0"/>
      <c r="LLH96" s="0"/>
      <c r="LLI96" s="0"/>
      <c r="LLJ96" s="0"/>
      <c r="LLK96" s="0"/>
      <c r="LLL96" s="0"/>
      <c r="LLM96" s="0"/>
      <c r="LLN96" s="0"/>
      <c r="LLO96" s="0"/>
      <c r="LLP96" s="0"/>
      <c r="LLQ96" s="0"/>
      <c r="LLR96" s="0"/>
      <c r="LLS96" s="0"/>
      <c r="LLT96" s="0"/>
      <c r="LLU96" s="0"/>
      <c r="LLV96" s="0"/>
      <c r="LLW96" s="0"/>
      <c r="LLX96" s="0"/>
      <c r="LLY96" s="0"/>
      <c r="LLZ96" s="0"/>
      <c r="LMA96" s="0"/>
      <c r="LMB96" s="0"/>
      <c r="LMC96" s="0"/>
      <c r="LMD96" s="0"/>
      <c r="LME96" s="0"/>
      <c r="LMF96" s="0"/>
      <c r="LMG96" s="0"/>
      <c r="LMH96" s="0"/>
      <c r="LMI96" s="0"/>
      <c r="LMJ96" s="0"/>
      <c r="LMK96" s="0"/>
      <c r="LML96" s="0"/>
      <c r="LMM96" s="0"/>
      <c r="LMN96" s="0"/>
      <c r="LMO96" s="0"/>
      <c r="LMP96" s="0"/>
      <c r="LMQ96" s="0"/>
      <c r="LMR96" s="0"/>
      <c r="LMS96" s="0"/>
      <c r="LMT96" s="0"/>
      <c r="LMU96" s="0"/>
      <c r="LMV96" s="0"/>
      <c r="LMW96" s="0"/>
      <c r="LMX96" s="0"/>
      <c r="LMY96" s="0"/>
      <c r="LMZ96" s="0"/>
      <c r="LNA96" s="0"/>
      <c r="LNB96" s="0"/>
      <c r="LNC96" s="0"/>
      <c r="LND96" s="0"/>
      <c r="LNE96" s="0"/>
      <c r="LNF96" s="0"/>
      <c r="LNG96" s="0"/>
      <c r="LNH96" s="0"/>
      <c r="LNI96" s="0"/>
      <c r="LNJ96" s="0"/>
      <c r="LNK96" s="0"/>
      <c r="LNL96" s="0"/>
      <c r="LNM96" s="0"/>
      <c r="LNN96" s="0"/>
      <c r="LNO96" s="0"/>
      <c r="LNP96" s="0"/>
      <c r="LNQ96" s="0"/>
      <c r="LNR96" s="0"/>
      <c r="LNS96" s="0"/>
      <c r="LNT96" s="0"/>
      <c r="LNU96" s="0"/>
      <c r="LNV96" s="0"/>
      <c r="LNW96" s="0"/>
      <c r="LNX96" s="0"/>
      <c r="LNY96" s="0"/>
      <c r="LNZ96" s="0"/>
      <c r="LOA96" s="0"/>
      <c r="LOB96" s="0"/>
      <c r="LOC96" s="0"/>
      <c r="LOD96" s="0"/>
      <c r="LOE96" s="0"/>
      <c r="LOF96" s="0"/>
      <c r="LOG96" s="0"/>
      <c r="LOH96" s="0"/>
      <c r="LOI96" s="0"/>
      <c r="LOJ96" s="0"/>
      <c r="LOK96" s="0"/>
      <c r="LOL96" s="0"/>
      <c r="LOM96" s="0"/>
      <c r="LON96" s="0"/>
      <c r="LOO96" s="0"/>
      <c r="LOP96" s="0"/>
      <c r="LOQ96" s="0"/>
      <c r="LOR96" s="0"/>
      <c r="LOS96" s="0"/>
      <c r="LOT96" s="0"/>
      <c r="LOU96" s="0"/>
      <c r="LOV96" s="0"/>
      <c r="LOW96" s="0"/>
      <c r="LOX96" s="0"/>
      <c r="LOY96" s="0"/>
      <c r="LOZ96" s="0"/>
      <c r="LPA96" s="0"/>
      <c r="LPB96" s="0"/>
      <c r="LPC96" s="0"/>
      <c r="LPD96" s="0"/>
      <c r="LPE96" s="0"/>
      <c r="LPF96" s="0"/>
      <c r="LPG96" s="0"/>
      <c r="LPH96" s="0"/>
      <c r="LPI96" s="0"/>
      <c r="LPJ96" s="0"/>
      <c r="LPK96" s="0"/>
      <c r="LPL96" s="0"/>
      <c r="LPM96" s="0"/>
      <c r="LPN96" s="0"/>
      <c r="LPO96" s="0"/>
      <c r="LPP96" s="0"/>
      <c r="LPQ96" s="0"/>
      <c r="LPR96" s="0"/>
      <c r="LPS96" s="0"/>
      <c r="LPT96" s="0"/>
      <c r="LPU96" s="0"/>
      <c r="LPV96" s="0"/>
      <c r="LPW96" s="0"/>
      <c r="LPX96" s="0"/>
      <c r="LPY96" s="0"/>
      <c r="LPZ96" s="0"/>
      <c r="LQA96" s="0"/>
      <c r="LQB96" s="0"/>
      <c r="LQC96" s="0"/>
      <c r="LQD96" s="0"/>
      <c r="LQE96" s="0"/>
      <c r="LQF96" s="0"/>
      <c r="LQG96" s="0"/>
      <c r="LQH96" s="0"/>
      <c r="LQI96" s="0"/>
      <c r="LQJ96" s="0"/>
      <c r="LQK96" s="0"/>
      <c r="LQL96" s="0"/>
      <c r="LQM96" s="0"/>
      <c r="LQN96" s="0"/>
      <c r="LQO96" s="0"/>
      <c r="LQP96" s="0"/>
      <c r="LQQ96" s="0"/>
      <c r="LQR96" s="0"/>
      <c r="LQS96" s="0"/>
      <c r="LQT96" s="0"/>
      <c r="LQU96" s="0"/>
      <c r="LQV96" s="0"/>
      <c r="LQW96" s="0"/>
      <c r="LQX96" s="0"/>
      <c r="LQY96" s="0"/>
      <c r="LQZ96" s="0"/>
      <c r="LRA96" s="0"/>
      <c r="LRB96" s="0"/>
      <c r="LRC96" s="0"/>
      <c r="LRD96" s="0"/>
      <c r="LRE96" s="0"/>
      <c r="LRF96" s="0"/>
      <c r="LRG96" s="0"/>
      <c r="LRH96" s="0"/>
      <c r="LRI96" s="0"/>
      <c r="LRJ96" s="0"/>
      <c r="LRK96" s="0"/>
      <c r="LRL96" s="0"/>
      <c r="LRM96" s="0"/>
      <c r="LRN96" s="0"/>
      <c r="LRO96" s="0"/>
      <c r="LRP96" s="0"/>
      <c r="LRQ96" s="0"/>
      <c r="LRR96" s="0"/>
      <c r="LRS96" s="0"/>
      <c r="LRT96" s="0"/>
      <c r="LRU96" s="0"/>
      <c r="LRV96" s="0"/>
      <c r="LRW96" s="0"/>
      <c r="LRX96" s="0"/>
      <c r="LRY96" s="0"/>
      <c r="LRZ96" s="0"/>
      <c r="LSA96" s="0"/>
      <c r="LSB96" s="0"/>
      <c r="LSC96" s="0"/>
      <c r="LSD96" s="0"/>
      <c r="LSE96" s="0"/>
      <c r="LSF96" s="0"/>
      <c r="LSG96" s="0"/>
      <c r="LSH96" s="0"/>
      <c r="LSI96" s="0"/>
      <c r="LSJ96" s="0"/>
      <c r="LSK96" s="0"/>
      <c r="LSL96" s="0"/>
      <c r="LSM96" s="0"/>
      <c r="LSN96" s="0"/>
      <c r="LSO96" s="0"/>
      <c r="LSP96" s="0"/>
      <c r="LSQ96" s="0"/>
      <c r="LSR96" s="0"/>
      <c r="LSS96" s="0"/>
      <c r="LST96" s="0"/>
      <c r="LSU96" s="0"/>
      <c r="LSV96" s="0"/>
      <c r="LSW96" s="0"/>
      <c r="LSX96" s="0"/>
      <c r="LSY96" s="0"/>
      <c r="LSZ96" s="0"/>
      <c r="LTA96" s="0"/>
      <c r="LTB96" s="0"/>
      <c r="LTC96" s="0"/>
      <c r="LTD96" s="0"/>
      <c r="LTE96" s="0"/>
      <c r="LTF96" s="0"/>
      <c r="LTG96" s="0"/>
      <c r="LTH96" s="0"/>
      <c r="LTI96" s="0"/>
      <c r="LTJ96" s="0"/>
      <c r="LTK96" s="0"/>
      <c r="LTL96" s="0"/>
      <c r="LTM96" s="0"/>
      <c r="LTN96" s="0"/>
      <c r="LTO96" s="0"/>
      <c r="LTP96" s="0"/>
      <c r="LTQ96" s="0"/>
      <c r="LTR96" s="0"/>
      <c r="LTS96" s="0"/>
      <c r="LTT96" s="0"/>
      <c r="LTU96" s="0"/>
      <c r="LTV96" s="0"/>
      <c r="LTW96" s="0"/>
      <c r="LTX96" s="0"/>
      <c r="LTY96" s="0"/>
      <c r="LTZ96" s="0"/>
      <c r="LUA96" s="0"/>
      <c r="LUB96" s="0"/>
      <c r="LUC96" s="0"/>
      <c r="LUD96" s="0"/>
      <c r="LUE96" s="0"/>
      <c r="LUF96" s="0"/>
      <c r="LUG96" s="0"/>
      <c r="LUH96" s="0"/>
      <c r="LUI96" s="0"/>
      <c r="LUJ96" s="0"/>
      <c r="LUK96" s="0"/>
      <c r="LUL96" s="0"/>
      <c r="LUM96" s="0"/>
      <c r="LUN96" s="0"/>
      <c r="LUO96" s="0"/>
      <c r="LUP96" s="0"/>
      <c r="LUQ96" s="0"/>
      <c r="LUR96" s="0"/>
      <c r="LUS96" s="0"/>
      <c r="LUT96" s="0"/>
      <c r="LUU96" s="0"/>
      <c r="LUV96" s="0"/>
      <c r="LUW96" s="0"/>
      <c r="LUX96" s="0"/>
      <c r="LUY96" s="0"/>
      <c r="LUZ96" s="0"/>
      <c r="LVA96" s="0"/>
      <c r="LVB96" s="0"/>
      <c r="LVC96" s="0"/>
      <c r="LVD96" s="0"/>
      <c r="LVE96" s="0"/>
      <c r="LVF96" s="0"/>
      <c r="LVG96" s="0"/>
      <c r="LVH96" s="0"/>
      <c r="LVI96" s="0"/>
      <c r="LVJ96" s="0"/>
      <c r="LVK96" s="0"/>
      <c r="LVL96" s="0"/>
      <c r="LVM96" s="0"/>
      <c r="LVN96" s="0"/>
      <c r="LVO96" s="0"/>
      <c r="LVP96" s="0"/>
      <c r="LVQ96" s="0"/>
      <c r="LVR96" s="0"/>
      <c r="LVS96" s="0"/>
      <c r="LVT96" s="0"/>
      <c r="LVU96" s="0"/>
      <c r="LVV96" s="0"/>
      <c r="LVW96" s="0"/>
      <c r="LVX96" s="0"/>
      <c r="LVY96" s="0"/>
      <c r="LVZ96" s="0"/>
      <c r="LWA96" s="0"/>
      <c r="LWB96" s="0"/>
      <c r="LWC96" s="0"/>
      <c r="LWD96" s="0"/>
      <c r="LWE96" s="0"/>
      <c r="LWF96" s="0"/>
      <c r="LWG96" s="0"/>
      <c r="LWH96" s="0"/>
      <c r="LWI96" s="0"/>
      <c r="LWJ96" s="0"/>
      <c r="LWK96" s="0"/>
      <c r="LWL96" s="0"/>
      <c r="LWM96" s="0"/>
      <c r="LWN96" s="0"/>
      <c r="LWO96" s="0"/>
      <c r="LWP96" s="0"/>
      <c r="LWQ96" s="0"/>
      <c r="LWR96" s="0"/>
      <c r="LWS96" s="0"/>
      <c r="LWT96" s="0"/>
      <c r="LWU96" s="0"/>
      <c r="LWV96" s="0"/>
      <c r="LWW96" s="0"/>
      <c r="LWX96" s="0"/>
      <c r="LWY96" s="0"/>
      <c r="LWZ96" s="0"/>
      <c r="LXA96" s="0"/>
      <c r="LXB96" s="0"/>
      <c r="LXC96" s="0"/>
      <c r="LXD96" s="0"/>
      <c r="LXE96" s="0"/>
      <c r="LXF96" s="0"/>
      <c r="LXG96" s="0"/>
      <c r="LXH96" s="0"/>
      <c r="LXI96" s="0"/>
      <c r="LXJ96" s="0"/>
      <c r="LXK96" s="0"/>
      <c r="LXL96" s="0"/>
      <c r="LXM96" s="0"/>
      <c r="LXN96" s="0"/>
      <c r="LXO96" s="0"/>
      <c r="LXP96" s="0"/>
      <c r="LXQ96" s="0"/>
      <c r="LXR96" s="0"/>
      <c r="LXS96" s="0"/>
      <c r="LXT96" s="0"/>
      <c r="LXU96" s="0"/>
      <c r="LXV96" s="0"/>
      <c r="LXW96" s="0"/>
      <c r="LXX96" s="0"/>
      <c r="LXY96" s="0"/>
      <c r="LXZ96" s="0"/>
      <c r="LYA96" s="0"/>
      <c r="LYB96" s="0"/>
      <c r="LYC96" s="0"/>
      <c r="LYD96" s="0"/>
      <c r="LYE96" s="0"/>
      <c r="LYF96" s="0"/>
      <c r="LYG96" s="0"/>
      <c r="LYH96" s="0"/>
      <c r="LYI96" s="0"/>
      <c r="LYJ96" s="0"/>
      <c r="LYK96" s="0"/>
      <c r="LYL96" s="0"/>
      <c r="LYM96" s="0"/>
      <c r="LYN96" s="0"/>
      <c r="LYO96" s="0"/>
      <c r="LYP96" s="0"/>
      <c r="LYQ96" s="0"/>
      <c r="LYR96" s="0"/>
      <c r="LYS96" s="0"/>
      <c r="LYT96" s="0"/>
      <c r="LYU96" s="0"/>
      <c r="LYV96" s="0"/>
      <c r="LYW96" s="0"/>
      <c r="LYX96" s="0"/>
      <c r="LYY96" s="0"/>
      <c r="LYZ96" s="0"/>
      <c r="LZA96" s="0"/>
      <c r="LZB96" s="0"/>
      <c r="LZC96" s="0"/>
      <c r="LZD96" s="0"/>
      <c r="LZE96" s="0"/>
      <c r="LZF96" s="0"/>
      <c r="LZG96" s="0"/>
      <c r="LZH96" s="0"/>
      <c r="LZI96" s="0"/>
      <c r="LZJ96" s="0"/>
      <c r="LZK96" s="0"/>
      <c r="LZL96" s="0"/>
      <c r="LZM96" s="0"/>
      <c r="LZN96" s="0"/>
      <c r="LZO96" s="0"/>
      <c r="LZP96" s="0"/>
      <c r="LZQ96" s="0"/>
      <c r="LZR96" s="0"/>
      <c r="LZS96" s="0"/>
      <c r="LZT96" s="0"/>
      <c r="LZU96" s="0"/>
      <c r="LZV96" s="0"/>
      <c r="LZW96" s="0"/>
      <c r="LZX96" s="0"/>
      <c r="LZY96" s="0"/>
      <c r="LZZ96" s="0"/>
      <c r="MAA96" s="0"/>
      <c r="MAB96" s="0"/>
      <c r="MAC96" s="0"/>
      <c r="MAD96" s="0"/>
      <c r="MAE96" s="0"/>
      <c r="MAF96" s="0"/>
      <c r="MAG96" s="0"/>
      <c r="MAH96" s="0"/>
      <c r="MAI96" s="0"/>
      <c r="MAJ96" s="0"/>
      <c r="MAK96" s="0"/>
      <c r="MAL96" s="0"/>
      <c r="MAM96" s="0"/>
      <c r="MAN96" s="0"/>
      <c r="MAO96" s="0"/>
      <c r="MAP96" s="0"/>
      <c r="MAQ96" s="0"/>
      <c r="MAR96" s="0"/>
      <c r="MAS96" s="0"/>
      <c r="MAT96" s="0"/>
      <c r="MAU96" s="0"/>
      <c r="MAV96" s="0"/>
      <c r="MAW96" s="0"/>
      <c r="MAX96" s="0"/>
      <c r="MAY96" s="0"/>
      <c r="MAZ96" s="0"/>
      <c r="MBA96" s="0"/>
      <c r="MBB96" s="0"/>
      <c r="MBC96" s="0"/>
      <c r="MBD96" s="0"/>
      <c r="MBE96" s="0"/>
      <c r="MBF96" s="0"/>
      <c r="MBG96" s="0"/>
      <c r="MBH96" s="0"/>
      <c r="MBI96" s="0"/>
      <c r="MBJ96" s="0"/>
      <c r="MBK96" s="0"/>
      <c r="MBL96" s="0"/>
      <c r="MBM96" s="0"/>
      <c r="MBN96" s="0"/>
      <c r="MBO96" s="0"/>
      <c r="MBP96" s="0"/>
      <c r="MBQ96" s="0"/>
      <c r="MBR96" s="0"/>
      <c r="MBS96" s="0"/>
      <c r="MBT96" s="0"/>
      <c r="MBU96" s="0"/>
      <c r="MBV96" s="0"/>
      <c r="MBW96" s="0"/>
      <c r="MBX96" s="0"/>
      <c r="MBY96" s="0"/>
      <c r="MBZ96" s="0"/>
      <c r="MCA96" s="0"/>
      <c r="MCB96" s="0"/>
      <c r="MCC96" s="0"/>
      <c r="MCD96" s="0"/>
      <c r="MCE96" s="0"/>
      <c r="MCF96" s="0"/>
      <c r="MCG96" s="0"/>
      <c r="MCH96" s="0"/>
      <c r="MCI96" s="0"/>
      <c r="MCJ96" s="0"/>
      <c r="MCK96" s="0"/>
      <c r="MCL96" s="0"/>
      <c r="MCM96" s="0"/>
      <c r="MCN96" s="0"/>
      <c r="MCO96" s="0"/>
      <c r="MCP96" s="0"/>
      <c r="MCQ96" s="0"/>
      <c r="MCR96" s="0"/>
      <c r="MCS96" s="0"/>
      <c r="MCT96" s="0"/>
      <c r="MCU96" s="0"/>
      <c r="MCV96" s="0"/>
      <c r="MCW96" s="0"/>
      <c r="MCX96" s="0"/>
      <c r="MCY96" s="0"/>
      <c r="MCZ96" s="0"/>
      <c r="MDA96" s="0"/>
      <c r="MDB96" s="0"/>
      <c r="MDC96" s="0"/>
      <c r="MDD96" s="0"/>
      <c r="MDE96" s="0"/>
      <c r="MDF96" s="0"/>
      <c r="MDG96" s="0"/>
      <c r="MDH96" s="0"/>
      <c r="MDI96" s="0"/>
      <c r="MDJ96" s="0"/>
      <c r="MDK96" s="0"/>
      <c r="MDL96" s="0"/>
      <c r="MDM96" s="0"/>
      <c r="MDN96" s="0"/>
      <c r="MDO96" s="0"/>
      <c r="MDP96" s="0"/>
      <c r="MDQ96" s="0"/>
      <c r="MDR96" s="0"/>
      <c r="MDS96" s="0"/>
      <c r="MDT96" s="0"/>
      <c r="MDU96" s="0"/>
      <c r="MDV96" s="0"/>
      <c r="MDW96" s="0"/>
      <c r="MDX96" s="0"/>
      <c r="MDY96" s="0"/>
      <c r="MDZ96" s="0"/>
      <c r="MEA96" s="0"/>
      <c r="MEB96" s="0"/>
      <c r="MEC96" s="0"/>
      <c r="MED96" s="0"/>
      <c r="MEE96" s="0"/>
      <c r="MEF96" s="0"/>
      <c r="MEG96" s="0"/>
      <c r="MEH96" s="0"/>
      <c r="MEI96" s="0"/>
      <c r="MEJ96" s="0"/>
      <c r="MEK96" s="0"/>
      <c r="MEL96" s="0"/>
      <c r="MEM96" s="0"/>
      <c r="MEN96" s="0"/>
      <c r="MEO96" s="0"/>
      <c r="MEP96" s="0"/>
      <c r="MEQ96" s="0"/>
      <c r="MER96" s="0"/>
      <c r="MES96" s="0"/>
      <c r="MET96" s="0"/>
      <c r="MEU96" s="0"/>
      <c r="MEV96" s="0"/>
      <c r="MEW96" s="0"/>
      <c r="MEX96" s="0"/>
      <c r="MEY96" s="0"/>
      <c r="MEZ96" s="0"/>
      <c r="MFA96" s="0"/>
      <c r="MFB96" s="0"/>
      <c r="MFC96" s="0"/>
      <c r="MFD96" s="0"/>
      <c r="MFE96" s="0"/>
      <c r="MFF96" s="0"/>
      <c r="MFG96" s="0"/>
      <c r="MFH96" s="0"/>
      <c r="MFI96" s="0"/>
      <c r="MFJ96" s="0"/>
      <c r="MFK96" s="0"/>
      <c r="MFL96" s="0"/>
      <c r="MFM96" s="0"/>
      <c r="MFN96" s="0"/>
      <c r="MFO96" s="0"/>
      <c r="MFP96" s="0"/>
      <c r="MFQ96" s="0"/>
      <c r="MFR96" s="0"/>
      <c r="MFS96" s="0"/>
      <c r="MFT96" s="0"/>
      <c r="MFU96" s="0"/>
      <c r="MFV96" s="0"/>
      <c r="MFW96" s="0"/>
      <c r="MFX96" s="0"/>
      <c r="MFY96" s="0"/>
      <c r="MFZ96" s="0"/>
      <c r="MGA96" s="0"/>
      <c r="MGB96" s="0"/>
      <c r="MGC96" s="0"/>
      <c r="MGD96" s="0"/>
      <c r="MGE96" s="0"/>
      <c r="MGF96" s="0"/>
      <c r="MGG96" s="0"/>
      <c r="MGH96" s="0"/>
      <c r="MGI96" s="0"/>
      <c r="MGJ96" s="0"/>
      <c r="MGK96" s="0"/>
      <c r="MGL96" s="0"/>
      <c r="MGM96" s="0"/>
      <c r="MGN96" s="0"/>
      <c r="MGO96" s="0"/>
      <c r="MGP96" s="0"/>
      <c r="MGQ96" s="0"/>
      <c r="MGR96" s="0"/>
      <c r="MGS96" s="0"/>
      <c r="MGT96" s="0"/>
      <c r="MGU96" s="0"/>
      <c r="MGV96" s="0"/>
      <c r="MGW96" s="0"/>
      <c r="MGX96" s="0"/>
      <c r="MGY96" s="0"/>
      <c r="MGZ96" s="0"/>
      <c r="MHA96" s="0"/>
      <c r="MHB96" s="0"/>
      <c r="MHC96" s="0"/>
      <c r="MHD96" s="0"/>
      <c r="MHE96" s="0"/>
      <c r="MHF96" s="0"/>
      <c r="MHG96" s="0"/>
      <c r="MHH96" s="0"/>
      <c r="MHI96" s="0"/>
      <c r="MHJ96" s="0"/>
      <c r="MHK96" s="0"/>
      <c r="MHL96" s="0"/>
      <c r="MHM96" s="0"/>
      <c r="MHN96" s="0"/>
      <c r="MHO96" s="0"/>
      <c r="MHP96" s="0"/>
      <c r="MHQ96" s="0"/>
      <c r="MHR96" s="0"/>
      <c r="MHS96" s="0"/>
      <c r="MHT96" s="0"/>
      <c r="MHU96" s="0"/>
      <c r="MHV96" s="0"/>
      <c r="MHW96" s="0"/>
      <c r="MHX96" s="0"/>
      <c r="MHY96" s="0"/>
      <c r="MHZ96" s="0"/>
      <c r="MIA96" s="0"/>
      <c r="MIB96" s="0"/>
      <c r="MIC96" s="0"/>
      <c r="MID96" s="0"/>
      <c r="MIE96" s="0"/>
      <c r="MIF96" s="0"/>
      <c r="MIG96" s="0"/>
      <c r="MIH96" s="0"/>
      <c r="MII96" s="0"/>
      <c r="MIJ96" s="0"/>
      <c r="MIK96" s="0"/>
      <c r="MIL96" s="0"/>
      <c r="MIM96" s="0"/>
      <c r="MIN96" s="0"/>
      <c r="MIO96" s="0"/>
      <c r="MIP96" s="0"/>
      <c r="MIQ96" s="0"/>
      <c r="MIR96" s="0"/>
      <c r="MIS96" s="0"/>
      <c r="MIT96" s="0"/>
      <c r="MIU96" s="0"/>
      <c r="MIV96" s="0"/>
      <c r="MIW96" s="0"/>
      <c r="MIX96" s="0"/>
      <c r="MIY96" s="0"/>
      <c r="MIZ96" s="0"/>
      <c r="MJA96" s="0"/>
      <c r="MJB96" s="0"/>
      <c r="MJC96" s="0"/>
      <c r="MJD96" s="0"/>
      <c r="MJE96" s="0"/>
      <c r="MJF96" s="0"/>
      <c r="MJG96" s="0"/>
      <c r="MJH96" s="0"/>
      <c r="MJI96" s="0"/>
      <c r="MJJ96" s="0"/>
      <c r="MJK96" s="0"/>
      <c r="MJL96" s="0"/>
      <c r="MJM96" s="0"/>
      <c r="MJN96" s="0"/>
      <c r="MJO96" s="0"/>
      <c r="MJP96" s="0"/>
      <c r="MJQ96" s="0"/>
      <c r="MJR96" s="0"/>
      <c r="MJS96" s="0"/>
      <c r="MJT96" s="0"/>
      <c r="MJU96" s="0"/>
      <c r="MJV96" s="0"/>
      <c r="MJW96" s="0"/>
      <c r="MJX96" s="0"/>
      <c r="MJY96" s="0"/>
      <c r="MJZ96" s="0"/>
      <c r="MKA96" s="0"/>
      <c r="MKB96" s="0"/>
      <c r="MKC96" s="0"/>
      <c r="MKD96" s="0"/>
      <c r="MKE96" s="0"/>
      <c r="MKF96" s="0"/>
      <c r="MKG96" s="0"/>
      <c r="MKH96" s="0"/>
      <c r="MKI96" s="0"/>
      <c r="MKJ96" s="0"/>
      <c r="MKK96" s="0"/>
      <c r="MKL96" s="0"/>
      <c r="MKM96" s="0"/>
      <c r="MKN96" s="0"/>
      <c r="MKO96" s="0"/>
      <c r="MKP96" s="0"/>
      <c r="MKQ96" s="0"/>
      <c r="MKR96" s="0"/>
      <c r="MKS96" s="0"/>
      <c r="MKT96" s="0"/>
      <c r="MKU96" s="0"/>
      <c r="MKV96" s="0"/>
      <c r="MKW96" s="0"/>
      <c r="MKX96" s="0"/>
      <c r="MKY96" s="0"/>
      <c r="MKZ96" s="0"/>
      <c r="MLA96" s="0"/>
      <c r="MLB96" s="0"/>
      <c r="MLC96" s="0"/>
      <c r="MLD96" s="0"/>
      <c r="MLE96" s="0"/>
      <c r="MLF96" s="0"/>
      <c r="MLG96" s="0"/>
      <c r="MLH96" s="0"/>
      <c r="MLI96" s="0"/>
      <c r="MLJ96" s="0"/>
      <c r="MLK96" s="0"/>
      <c r="MLL96" s="0"/>
      <c r="MLM96" s="0"/>
      <c r="MLN96" s="0"/>
      <c r="MLO96" s="0"/>
      <c r="MLP96" s="0"/>
      <c r="MLQ96" s="0"/>
      <c r="MLR96" s="0"/>
      <c r="MLS96" s="0"/>
      <c r="MLT96" s="0"/>
      <c r="MLU96" s="0"/>
      <c r="MLV96" s="0"/>
      <c r="MLW96" s="0"/>
      <c r="MLX96" s="0"/>
      <c r="MLY96" s="0"/>
      <c r="MLZ96" s="0"/>
      <c r="MMA96" s="0"/>
      <c r="MMB96" s="0"/>
      <c r="MMC96" s="0"/>
      <c r="MMD96" s="0"/>
      <c r="MME96" s="0"/>
      <c r="MMF96" s="0"/>
      <c r="MMG96" s="0"/>
      <c r="MMH96" s="0"/>
      <c r="MMI96" s="0"/>
      <c r="MMJ96" s="0"/>
      <c r="MMK96" s="0"/>
      <c r="MML96" s="0"/>
      <c r="MMM96" s="0"/>
      <c r="MMN96" s="0"/>
      <c r="MMO96" s="0"/>
      <c r="MMP96" s="0"/>
      <c r="MMQ96" s="0"/>
      <c r="MMR96" s="0"/>
      <c r="MMS96" s="0"/>
      <c r="MMT96" s="0"/>
      <c r="MMU96" s="0"/>
      <c r="MMV96" s="0"/>
      <c r="MMW96" s="0"/>
      <c r="MMX96" s="0"/>
      <c r="MMY96" s="0"/>
      <c r="MMZ96" s="0"/>
      <c r="MNA96" s="0"/>
      <c r="MNB96" s="0"/>
      <c r="MNC96" s="0"/>
      <c r="MND96" s="0"/>
      <c r="MNE96" s="0"/>
      <c r="MNF96" s="0"/>
      <c r="MNG96" s="0"/>
      <c r="MNH96" s="0"/>
      <c r="MNI96" s="0"/>
      <c r="MNJ96" s="0"/>
      <c r="MNK96" s="0"/>
      <c r="MNL96" s="0"/>
      <c r="MNM96" s="0"/>
      <c r="MNN96" s="0"/>
      <c r="MNO96" s="0"/>
      <c r="MNP96" s="0"/>
      <c r="MNQ96" s="0"/>
      <c r="MNR96" s="0"/>
      <c r="MNS96" s="0"/>
      <c r="MNT96" s="0"/>
      <c r="MNU96" s="0"/>
      <c r="MNV96" s="0"/>
      <c r="MNW96" s="0"/>
      <c r="MNX96" s="0"/>
      <c r="MNY96" s="0"/>
      <c r="MNZ96" s="0"/>
      <c r="MOA96" s="0"/>
      <c r="MOB96" s="0"/>
      <c r="MOC96" s="0"/>
      <c r="MOD96" s="0"/>
      <c r="MOE96" s="0"/>
      <c r="MOF96" s="0"/>
      <c r="MOG96" s="0"/>
      <c r="MOH96" s="0"/>
      <c r="MOI96" s="0"/>
      <c r="MOJ96" s="0"/>
      <c r="MOK96" s="0"/>
      <c r="MOL96" s="0"/>
      <c r="MOM96" s="0"/>
      <c r="MON96" s="0"/>
      <c r="MOO96" s="0"/>
      <c r="MOP96" s="0"/>
      <c r="MOQ96" s="0"/>
      <c r="MOR96" s="0"/>
      <c r="MOS96" s="0"/>
      <c r="MOT96" s="0"/>
      <c r="MOU96" s="0"/>
      <c r="MOV96" s="0"/>
      <c r="MOW96" s="0"/>
      <c r="MOX96" s="0"/>
      <c r="MOY96" s="0"/>
      <c r="MOZ96" s="0"/>
      <c r="MPA96" s="0"/>
      <c r="MPB96" s="0"/>
      <c r="MPC96" s="0"/>
      <c r="MPD96" s="0"/>
      <c r="MPE96" s="0"/>
      <c r="MPF96" s="0"/>
      <c r="MPG96" s="0"/>
      <c r="MPH96" s="0"/>
      <c r="MPI96" s="0"/>
      <c r="MPJ96" s="0"/>
      <c r="MPK96" s="0"/>
      <c r="MPL96" s="0"/>
      <c r="MPM96" s="0"/>
      <c r="MPN96" s="0"/>
      <c r="MPO96" s="0"/>
      <c r="MPP96" s="0"/>
      <c r="MPQ96" s="0"/>
      <c r="MPR96" s="0"/>
      <c r="MPS96" s="0"/>
      <c r="MPT96" s="0"/>
      <c r="MPU96" s="0"/>
      <c r="MPV96" s="0"/>
      <c r="MPW96" s="0"/>
      <c r="MPX96" s="0"/>
      <c r="MPY96" s="0"/>
      <c r="MPZ96" s="0"/>
      <c r="MQA96" s="0"/>
      <c r="MQB96" s="0"/>
      <c r="MQC96" s="0"/>
      <c r="MQD96" s="0"/>
      <c r="MQE96" s="0"/>
      <c r="MQF96" s="0"/>
      <c r="MQG96" s="0"/>
      <c r="MQH96" s="0"/>
      <c r="MQI96" s="0"/>
      <c r="MQJ96" s="0"/>
      <c r="MQK96" s="0"/>
      <c r="MQL96" s="0"/>
      <c r="MQM96" s="0"/>
      <c r="MQN96" s="0"/>
      <c r="MQO96" s="0"/>
      <c r="MQP96" s="0"/>
      <c r="MQQ96" s="0"/>
      <c r="MQR96" s="0"/>
      <c r="MQS96" s="0"/>
      <c r="MQT96" s="0"/>
      <c r="MQU96" s="0"/>
      <c r="MQV96" s="0"/>
      <c r="MQW96" s="0"/>
      <c r="MQX96" s="0"/>
      <c r="MQY96" s="0"/>
      <c r="MQZ96" s="0"/>
      <c r="MRA96" s="0"/>
      <c r="MRB96" s="0"/>
      <c r="MRC96" s="0"/>
      <c r="MRD96" s="0"/>
      <c r="MRE96" s="0"/>
      <c r="MRF96" s="0"/>
      <c r="MRG96" s="0"/>
      <c r="MRH96" s="0"/>
      <c r="MRI96" s="0"/>
      <c r="MRJ96" s="0"/>
      <c r="MRK96" s="0"/>
      <c r="MRL96" s="0"/>
      <c r="MRM96" s="0"/>
      <c r="MRN96" s="0"/>
      <c r="MRO96" s="0"/>
      <c r="MRP96" s="0"/>
      <c r="MRQ96" s="0"/>
      <c r="MRR96" s="0"/>
      <c r="MRS96" s="0"/>
      <c r="MRT96" s="0"/>
      <c r="MRU96" s="0"/>
      <c r="MRV96" s="0"/>
      <c r="MRW96" s="0"/>
      <c r="MRX96" s="0"/>
      <c r="MRY96" s="0"/>
      <c r="MRZ96" s="0"/>
      <c r="MSA96" s="0"/>
      <c r="MSB96" s="0"/>
      <c r="MSC96" s="0"/>
      <c r="MSD96" s="0"/>
      <c r="MSE96" s="0"/>
      <c r="MSF96" s="0"/>
      <c r="MSG96" s="0"/>
      <c r="MSH96" s="0"/>
      <c r="MSI96" s="0"/>
      <c r="MSJ96" s="0"/>
      <c r="MSK96" s="0"/>
      <c r="MSL96" s="0"/>
      <c r="MSM96" s="0"/>
      <c r="MSN96" s="0"/>
      <c r="MSO96" s="0"/>
      <c r="MSP96" s="0"/>
      <c r="MSQ96" s="0"/>
      <c r="MSR96" s="0"/>
      <c r="MSS96" s="0"/>
      <c r="MST96" s="0"/>
      <c r="MSU96" s="0"/>
      <c r="MSV96" s="0"/>
      <c r="MSW96" s="0"/>
      <c r="MSX96" s="0"/>
      <c r="MSY96" s="0"/>
      <c r="MSZ96" s="0"/>
      <c r="MTA96" s="0"/>
      <c r="MTB96" s="0"/>
      <c r="MTC96" s="0"/>
      <c r="MTD96" s="0"/>
      <c r="MTE96" s="0"/>
      <c r="MTF96" s="0"/>
      <c r="MTG96" s="0"/>
      <c r="MTH96" s="0"/>
      <c r="MTI96" s="0"/>
      <c r="MTJ96" s="0"/>
      <c r="MTK96" s="0"/>
      <c r="MTL96" s="0"/>
      <c r="MTM96" s="0"/>
      <c r="MTN96" s="0"/>
      <c r="MTO96" s="0"/>
      <c r="MTP96" s="0"/>
      <c r="MTQ96" s="0"/>
      <c r="MTR96" s="0"/>
      <c r="MTS96" s="0"/>
      <c r="MTT96" s="0"/>
      <c r="MTU96" s="0"/>
      <c r="MTV96" s="0"/>
      <c r="MTW96" s="0"/>
      <c r="MTX96" s="0"/>
      <c r="MTY96" s="0"/>
      <c r="MTZ96" s="0"/>
      <c r="MUA96" s="0"/>
      <c r="MUB96" s="0"/>
      <c r="MUC96" s="0"/>
      <c r="MUD96" s="0"/>
      <c r="MUE96" s="0"/>
      <c r="MUF96" s="0"/>
      <c r="MUG96" s="0"/>
      <c r="MUH96" s="0"/>
      <c r="MUI96" s="0"/>
      <c r="MUJ96" s="0"/>
      <c r="MUK96" s="0"/>
      <c r="MUL96" s="0"/>
      <c r="MUM96" s="0"/>
      <c r="MUN96" s="0"/>
      <c r="MUO96" s="0"/>
      <c r="MUP96" s="0"/>
      <c r="MUQ96" s="0"/>
      <c r="MUR96" s="0"/>
      <c r="MUS96" s="0"/>
      <c r="MUT96" s="0"/>
      <c r="MUU96" s="0"/>
      <c r="MUV96" s="0"/>
      <c r="MUW96" s="0"/>
      <c r="MUX96" s="0"/>
      <c r="MUY96" s="0"/>
      <c r="MUZ96" s="0"/>
      <c r="MVA96" s="0"/>
      <c r="MVB96" s="0"/>
      <c r="MVC96" s="0"/>
      <c r="MVD96" s="0"/>
      <c r="MVE96" s="0"/>
      <c r="MVF96" s="0"/>
      <c r="MVG96" s="0"/>
      <c r="MVH96" s="0"/>
      <c r="MVI96" s="0"/>
      <c r="MVJ96" s="0"/>
      <c r="MVK96" s="0"/>
      <c r="MVL96" s="0"/>
      <c r="MVM96" s="0"/>
      <c r="MVN96" s="0"/>
      <c r="MVO96" s="0"/>
      <c r="MVP96" s="0"/>
      <c r="MVQ96" s="0"/>
      <c r="MVR96" s="0"/>
      <c r="MVS96" s="0"/>
      <c r="MVT96" s="0"/>
      <c r="MVU96" s="0"/>
      <c r="MVV96" s="0"/>
      <c r="MVW96" s="0"/>
      <c r="MVX96" s="0"/>
      <c r="MVY96" s="0"/>
      <c r="MVZ96" s="0"/>
      <c r="MWA96" s="0"/>
      <c r="MWB96" s="0"/>
      <c r="MWC96" s="0"/>
      <c r="MWD96" s="0"/>
      <c r="MWE96" s="0"/>
      <c r="MWF96" s="0"/>
      <c r="MWG96" s="0"/>
      <c r="MWH96" s="0"/>
      <c r="MWI96" s="0"/>
      <c r="MWJ96" s="0"/>
      <c r="MWK96" s="0"/>
      <c r="MWL96" s="0"/>
      <c r="MWM96" s="0"/>
      <c r="MWN96" s="0"/>
      <c r="MWO96" s="0"/>
      <c r="MWP96" s="0"/>
      <c r="MWQ96" s="0"/>
      <c r="MWR96" s="0"/>
      <c r="MWS96" s="0"/>
      <c r="MWT96" s="0"/>
      <c r="MWU96" s="0"/>
      <c r="MWV96" s="0"/>
      <c r="MWW96" s="0"/>
      <c r="MWX96" s="0"/>
      <c r="MWY96" s="0"/>
      <c r="MWZ96" s="0"/>
      <c r="MXA96" s="0"/>
      <c r="MXB96" s="0"/>
      <c r="MXC96" s="0"/>
      <c r="MXD96" s="0"/>
      <c r="MXE96" s="0"/>
      <c r="MXF96" s="0"/>
      <c r="MXG96" s="0"/>
      <c r="MXH96" s="0"/>
      <c r="MXI96" s="0"/>
      <c r="MXJ96" s="0"/>
      <c r="MXK96" s="0"/>
      <c r="MXL96" s="0"/>
      <c r="MXM96" s="0"/>
      <c r="MXN96" s="0"/>
      <c r="MXO96" s="0"/>
      <c r="MXP96" s="0"/>
      <c r="MXQ96" s="0"/>
      <c r="MXR96" s="0"/>
      <c r="MXS96" s="0"/>
      <c r="MXT96" s="0"/>
      <c r="MXU96" s="0"/>
      <c r="MXV96" s="0"/>
      <c r="MXW96" s="0"/>
      <c r="MXX96" s="0"/>
      <c r="MXY96" s="0"/>
      <c r="MXZ96" s="0"/>
      <c r="MYA96" s="0"/>
      <c r="MYB96" s="0"/>
      <c r="MYC96" s="0"/>
      <c r="MYD96" s="0"/>
      <c r="MYE96" s="0"/>
      <c r="MYF96" s="0"/>
      <c r="MYG96" s="0"/>
      <c r="MYH96" s="0"/>
      <c r="MYI96" s="0"/>
      <c r="MYJ96" s="0"/>
      <c r="MYK96" s="0"/>
      <c r="MYL96" s="0"/>
      <c r="MYM96" s="0"/>
      <c r="MYN96" s="0"/>
      <c r="MYO96" s="0"/>
      <c r="MYP96" s="0"/>
      <c r="MYQ96" s="0"/>
      <c r="MYR96" s="0"/>
      <c r="MYS96" s="0"/>
      <c r="MYT96" s="0"/>
      <c r="MYU96" s="0"/>
      <c r="MYV96" s="0"/>
      <c r="MYW96" s="0"/>
      <c r="MYX96" s="0"/>
      <c r="MYY96" s="0"/>
      <c r="MYZ96" s="0"/>
      <c r="MZA96" s="0"/>
      <c r="MZB96" s="0"/>
      <c r="MZC96" s="0"/>
      <c r="MZD96" s="0"/>
      <c r="MZE96" s="0"/>
      <c r="MZF96" s="0"/>
      <c r="MZG96" s="0"/>
      <c r="MZH96" s="0"/>
      <c r="MZI96" s="0"/>
      <c r="MZJ96" s="0"/>
      <c r="MZK96" s="0"/>
      <c r="MZL96" s="0"/>
      <c r="MZM96" s="0"/>
      <c r="MZN96" s="0"/>
      <c r="MZO96" s="0"/>
      <c r="MZP96" s="0"/>
      <c r="MZQ96" s="0"/>
      <c r="MZR96" s="0"/>
      <c r="MZS96" s="0"/>
      <c r="MZT96" s="0"/>
      <c r="MZU96" s="0"/>
      <c r="MZV96" s="0"/>
      <c r="MZW96" s="0"/>
      <c r="MZX96" s="0"/>
      <c r="MZY96" s="0"/>
      <c r="MZZ96" s="0"/>
      <c r="NAA96" s="0"/>
      <c r="NAB96" s="0"/>
      <c r="NAC96" s="0"/>
      <c r="NAD96" s="0"/>
      <c r="NAE96" s="0"/>
      <c r="NAF96" s="0"/>
      <c r="NAG96" s="0"/>
      <c r="NAH96" s="0"/>
      <c r="NAI96" s="0"/>
      <c r="NAJ96" s="0"/>
      <c r="NAK96" s="0"/>
      <c r="NAL96" s="0"/>
      <c r="NAM96" s="0"/>
      <c r="NAN96" s="0"/>
      <c r="NAO96" s="0"/>
      <c r="NAP96" s="0"/>
      <c r="NAQ96" s="0"/>
      <c r="NAR96" s="0"/>
      <c r="NAS96" s="0"/>
      <c r="NAT96" s="0"/>
      <c r="NAU96" s="0"/>
      <c r="NAV96" s="0"/>
      <c r="NAW96" s="0"/>
      <c r="NAX96" s="0"/>
      <c r="NAY96" s="0"/>
      <c r="NAZ96" s="0"/>
      <c r="NBA96" s="0"/>
      <c r="NBB96" s="0"/>
      <c r="NBC96" s="0"/>
      <c r="NBD96" s="0"/>
      <c r="NBE96" s="0"/>
      <c r="NBF96" s="0"/>
      <c r="NBG96" s="0"/>
      <c r="NBH96" s="0"/>
      <c r="NBI96" s="0"/>
      <c r="NBJ96" s="0"/>
      <c r="NBK96" s="0"/>
      <c r="NBL96" s="0"/>
      <c r="NBM96" s="0"/>
      <c r="NBN96" s="0"/>
      <c r="NBO96" s="0"/>
      <c r="NBP96" s="0"/>
      <c r="NBQ96" s="0"/>
      <c r="NBR96" s="0"/>
      <c r="NBS96" s="0"/>
      <c r="NBT96" s="0"/>
      <c r="NBU96" s="0"/>
      <c r="NBV96" s="0"/>
      <c r="NBW96" s="0"/>
      <c r="NBX96" s="0"/>
      <c r="NBY96" s="0"/>
      <c r="NBZ96" s="0"/>
      <c r="NCA96" s="0"/>
      <c r="NCB96" s="0"/>
      <c r="NCC96" s="0"/>
      <c r="NCD96" s="0"/>
      <c r="NCE96" s="0"/>
      <c r="NCF96" s="0"/>
      <c r="NCG96" s="0"/>
      <c r="NCH96" s="0"/>
      <c r="NCI96" s="0"/>
      <c r="NCJ96" s="0"/>
      <c r="NCK96" s="0"/>
      <c r="NCL96" s="0"/>
      <c r="NCM96" s="0"/>
      <c r="NCN96" s="0"/>
      <c r="NCO96" s="0"/>
      <c r="NCP96" s="0"/>
      <c r="NCQ96" s="0"/>
      <c r="NCR96" s="0"/>
      <c r="NCS96" s="0"/>
      <c r="NCT96" s="0"/>
      <c r="NCU96" s="0"/>
      <c r="NCV96" s="0"/>
      <c r="NCW96" s="0"/>
      <c r="NCX96" s="0"/>
      <c r="NCY96" s="0"/>
      <c r="NCZ96" s="0"/>
      <c r="NDA96" s="0"/>
      <c r="NDB96" s="0"/>
      <c r="NDC96" s="0"/>
      <c r="NDD96" s="0"/>
      <c r="NDE96" s="0"/>
      <c r="NDF96" s="0"/>
      <c r="NDG96" s="0"/>
      <c r="NDH96" s="0"/>
      <c r="NDI96" s="0"/>
      <c r="NDJ96" s="0"/>
      <c r="NDK96" s="0"/>
      <c r="NDL96" s="0"/>
      <c r="NDM96" s="0"/>
      <c r="NDN96" s="0"/>
      <c r="NDO96" s="0"/>
      <c r="NDP96" s="0"/>
      <c r="NDQ96" s="0"/>
      <c r="NDR96" s="0"/>
      <c r="NDS96" s="0"/>
      <c r="NDT96" s="0"/>
      <c r="NDU96" s="0"/>
      <c r="NDV96" s="0"/>
      <c r="NDW96" s="0"/>
      <c r="NDX96" s="0"/>
      <c r="NDY96" s="0"/>
      <c r="NDZ96" s="0"/>
      <c r="NEA96" s="0"/>
      <c r="NEB96" s="0"/>
      <c r="NEC96" s="0"/>
      <c r="NED96" s="0"/>
      <c r="NEE96" s="0"/>
      <c r="NEF96" s="0"/>
      <c r="NEG96" s="0"/>
      <c r="NEH96" s="0"/>
      <c r="NEI96" s="0"/>
      <c r="NEJ96" s="0"/>
      <c r="NEK96" s="0"/>
      <c r="NEL96" s="0"/>
      <c r="NEM96" s="0"/>
      <c r="NEN96" s="0"/>
      <c r="NEO96" s="0"/>
      <c r="NEP96" s="0"/>
      <c r="NEQ96" s="0"/>
      <c r="NER96" s="0"/>
      <c r="NES96" s="0"/>
      <c r="NET96" s="0"/>
      <c r="NEU96" s="0"/>
      <c r="NEV96" s="0"/>
      <c r="NEW96" s="0"/>
      <c r="NEX96" s="0"/>
      <c r="NEY96" s="0"/>
      <c r="NEZ96" s="0"/>
      <c r="NFA96" s="0"/>
      <c r="NFB96" s="0"/>
      <c r="NFC96" s="0"/>
      <c r="NFD96" s="0"/>
      <c r="NFE96" s="0"/>
      <c r="NFF96" s="0"/>
      <c r="NFG96" s="0"/>
      <c r="NFH96" s="0"/>
      <c r="NFI96" s="0"/>
      <c r="NFJ96" s="0"/>
      <c r="NFK96" s="0"/>
      <c r="NFL96" s="0"/>
      <c r="NFM96" s="0"/>
      <c r="NFN96" s="0"/>
      <c r="NFO96" s="0"/>
      <c r="NFP96" s="0"/>
      <c r="NFQ96" s="0"/>
      <c r="NFR96" s="0"/>
      <c r="NFS96" s="0"/>
      <c r="NFT96" s="0"/>
      <c r="NFU96" s="0"/>
      <c r="NFV96" s="0"/>
      <c r="NFW96" s="0"/>
      <c r="NFX96" s="0"/>
      <c r="NFY96" s="0"/>
      <c r="NFZ96" s="0"/>
      <c r="NGA96" s="0"/>
      <c r="NGB96" s="0"/>
      <c r="NGC96" s="0"/>
      <c r="NGD96" s="0"/>
      <c r="NGE96" s="0"/>
      <c r="NGF96" s="0"/>
      <c r="NGG96" s="0"/>
      <c r="NGH96" s="0"/>
      <c r="NGI96" s="0"/>
      <c r="NGJ96" s="0"/>
      <c r="NGK96" s="0"/>
      <c r="NGL96" s="0"/>
      <c r="NGM96" s="0"/>
      <c r="NGN96" s="0"/>
      <c r="NGO96" s="0"/>
      <c r="NGP96" s="0"/>
      <c r="NGQ96" s="0"/>
      <c r="NGR96" s="0"/>
      <c r="NGS96" s="0"/>
      <c r="NGT96" s="0"/>
      <c r="NGU96" s="0"/>
      <c r="NGV96" s="0"/>
      <c r="NGW96" s="0"/>
      <c r="NGX96" s="0"/>
      <c r="NGY96" s="0"/>
      <c r="NGZ96" s="0"/>
      <c r="NHA96" s="0"/>
      <c r="NHB96" s="0"/>
      <c r="NHC96" s="0"/>
      <c r="NHD96" s="0"/>
      <c r="NHE96" s="0"/>
      <c r="NHF96" s="0"/>
      <c r="NHG96" s="0"/>
      <c r="NHH96" s="0"/>
      <c r="NHI96" s="0"/>
      <c r="NHJ96" s="0"/>
      <c r="NHK96" s="0"/>
      <c r="NHL96" s="0"/>
      <c r="NHM96" s="0"/>
      <c r="NHN96" s="0"/>
      <c r="NHO96" s="0"/>
      <c r="NHP96" s="0"/>
      <c r="NHQ96" s="0"/>
      <c r="NHR96" s="0"/>
      <c r="NHS96" s="0"/>
      <c r="NHT96" s="0"/>
      <c r="NHU96" s="0"/>
      <c r="NHV96" s="0"/>
      <c r="NHW96" s="0"/>
      <c r="NHX96" s="0"/>
      <c r="NHY96" s="0"/>
      <c r="NHZ96" s="0"/>
      <c r="NIA96" s="0"/>
      <c r="NIB96" s="0"/>
      <c r="NIC96" s="0"/>
      <c r="NID96" s="0"/>
      <c r="NIE96" s="0"/>
      <c r="NIF96" s="0"/>
      <c r="NIG96" s="0"/>
      <c r="NIH96" s="0"/>
      <c r="NII96" s="0"/>
      <c r="NIJ96" s="0"/>
      <c r="NIK96" s="0"/>
      <c r="NIL96" s="0"/>
      <c r="NIM96" s="0"/>
      <c r="NIN96" s="0"/>
      <c r="NIO96" s="0"/>
      <c r="NIP96" s="0"/>
      <c r="NIQ96" s="0"/>
      <c r="NIR96" s="0"/>
      <c r="NIS96" s="0"/>
      <c r="NIT96" s="0"/>
      <c r="NIU96" s="0"/>
      <c r="NIV96" s="0"/>
      <c r="NIW96" s="0"/>
      <c r="NIX96" s="0"/>
      <c r="NIY96" s="0"/>
      <c r="NIZ96" s="0"/>
      <c r="NJA96" s="0"/>
      <c r="NJB96" s="0"/>
      <c r="NJC96" s="0"/>
      <c r="NJD96" s="0"/>
      <c r="NJE96" s="0"/>
      <c r="NJF96" s="0"/>
      <c r="NJG96" s="0"/>
      <c r="NJH96" s="0"/>
      <c r="NJI96" s="0"/>
      <c r="NJJ96" s="0"/>
      <c r="NJK96" s="0"/>
      <c r="NJL96" s="0"/>
      <c r="NJM96" s="0"/>
      <c r="NJN96" s="0"/>
      <c r="NJO96" s="0"/>
      <c r="NJP96" s="0"/>
      <c r="NJQ96" s="0"/>
      <c r="NJR96" s="0"/>
      <c r="NJS96" s="0"/>
      <c r="NJT96" s="0"/>
      <c r="NJU96" s="0"/>
      <c r="NJV96" s="0"/>
      <c r="NJW96" s="0"/>
      <c r="NJX96" s="0"/>
      <c r="NJY96" s="0"/>
      <c r="NJZ96" s="0"/>
      <c r="NKA96" s="0"/>
      <c r="NKB96" s="0"/>
      <c r="NKC96" s="0"/>
      <c r="NKD96" s="0"/>
      <c r="NKE96" s="0"/>
      <c r="NKF96" s="0"/>
      <c r="NKG96" s="0"/>
      <c r="NKH96" s="0"/>
      <c r="NKI96" s="0"/>
      <c r="NKJ96" s="0"/>
      <c r="NKK96" s="0"/>
      <c r="NKL96" s="0"/>
      <c r="NKM96" s="0"/>
      <c r="NKN96" s="0"/>
      <c r="NKO96" s="0"/>
      <c r="NKP96" s="0"/>
      <c r="NKQ96" s="0"/>
      <c r="NKR96" s="0"/>
      <c r="NKS96" s="0"/>
      <c r="NKT96" s="0"/>
      <c r="NKU96" s="0"/>
      <c r="NKV96" s="0"/>
      <c r="NKW96" s="0"/>
      <c r="NKX96" s="0"/>
      <c r="NKY96" s="0"/>
      <c r="NKZ96" s="0"/>
      <c r="NLA96" s="0"/>
      <c r="NLB96" s="0"/>
      <c r="NLC96" s="0"/>
      <c r="NLD96" s="0"/>
      <c r="NLE96" s="0"/>
      <c r="NLF96" s="0"/>
      <c r="NLG96" s="0"/>
      <c r="NLH96" s="0"/>
      <c r="NLI96" s="0"/>
      <c r="NLJ96" s="0"/>
      <c r="NLK96" s="0"/>
      <c r="NLL96" s="0"/>
      <c r="NLM96" s="0"/>
      <c r="NLN96" s="0"/>
      <c r="NLO96" s="0"/>
      <c r="NLP96" s="0"/>
      <c r="NLQ96" s="0"/>
      <c r="NLR96" s="0"/>
      <c r="NLS96" s="0"/>
      <c r="NLT96" s="0"/>
      <c r="NLU96" s="0"/>
      <c r="NLV96" s="0"/>
      <c r="NLW96" s="0"/>
      <c r="NLX96" s="0"/>
      <c r="NLY96" s="0"/>
      <c r="NLZ96" s="0"/>
      <c r="NMA96" s="0"/>
      <c r="NMB96" s="0"/>
      <c r="NMC96" s="0"/>
      <c r="NMD96" s="0"/>
      <c r="NME96" s="0"/>
      <c r="NMF96" s="0"/>
      <c r="NMG96" s="0"/>
      <c r="NMH96" s="0"/>
      <c r="NMI96" s="0"/>
      <c r="NMJ96" s="0"/>
      <c r="NMK96" s="0"/>
      <c r="NML96" s="0"/>
      <c r="NMM96" s="0"/>
      <c r="NMN96" s="0"/>
      <c r="NMO96" s="0"/>
      <c r="NMP96" s="0"/>
      <c r="NMQ96" s="0"/>
      <c r="NMR96" s="0"/>
      <c r="NMS96" s="0"/>
      <c r="NMT96" s="0"/>
      <c r="NMU96" s="0"/>
      <c r="NMV96" s="0"/>
      <c r="NMW96" s="0"/>
      <c r="NMX96" s="0"/>
      <c r="NMY96" s="0"/>
      <c r="NMZ96" s="0"/>
      <c r="NNA96" s="0"/>
      <c r="NNB96" s="0"/>
      <c r="NNC96" s="0"/>
      <c r="NND96" s="0"/>
      <c r="NNE96" s="0"/>
      <c r="NNF96" s="0"/>
      <c r="NNG96" s="0"/>
      <c r="NNH96" s="0"/>
      <c r="NNI96" s="0"/>
      <c r="NNJ96" s="0"/>
      <c r="NNK96" s="0"/>
      <c r="NNL96" s="0"/>
      <c r="NNM96" s="0"/>
      <c r="NNN96" s="0"/>
      <c r="NNO96" s="0"/>
      <c r="NNP96" s="0"/>
      <c r="NNQ96" s="0"/>
      <c r="NNR96" s="0"/>
      <c r="NNS96" s="0"/>
      <c r="NNT96" s="0"/>
      <c r="NNU96" s="0"/>
      <c r="NNV96" s="0"/>
      <c r="NNW96" s="0"/>
      <c r="NNX96" s="0"/>
      <c r="NNY96" s="0"/>
      <c r="NNZ96" s="0"/>
      <c r="NOA96" s="0"/>
      <c r="NOB96" s="0"/>
      <c r="NOC96" s="0"/>
      <c r="NOD96" s="0"/>
      <c r="NOE96" s="0"/>
      <c r="NOF96" s="0"/>
      <c r="NOG96" s="0"/>
      <c r="NOH96" s="0"/>
      <c r="NOI96" s="0"/>
      <c r="NOJ96" s="0"/>
      <c r="NOK96" s="0"/>
      <c r="NOL96" s="0"/>
      <c r="NOM96" s="0"/>
      <c r="NON96" s="0"/>
      <c r="NOO96" s="0"/>
      <c r="NOP96" s="0"/>
      <c r="NOQ96" s="0"/>
      <c r="NOR96" s="0"/>
      <c r="NOS96" s="0"/>
      <c r="NOT96" s="0"/>
      <c r="NOU96" s="0"/>
      <c r="NOV96" s="0"/>
      <c r="NOW96" s="0"/>
      <c r="NOX96" s="0"/>
      <c r="NOY96" s="0"/>
      <c r="NOZ96" s="0"/>
      <c r="NPA96" s="0"/>
      <c r="NPB96" s="0"/>
      <c r="NPC96" s="0"/>
      <c r="NPD96" s="0"/>
      <c r="NPE96" s="0"/>
      <c r="NPF96" s="0"/>
      <c r="NPG96" s="0"/>
      <c r="NPH96" s="0"/>
      <c r="NPI96" s="0"/>
      <c r="NPJ96" s="0"/>
      <c r="NPK96" s="0"/>
      <c r="NPL96" s="0"/>
      <c r="NPM96" s="0"/>
      <c r="NPN96" s="0"/>
      <c r="NPO96" s="0"/>
      <c r="NPP96" s="0"/>
      <c r="NPQ96" s="0"/>
      <c r="NPR96" s="0"/>
      <c r="NPS96" s="0"/>
      <c r="NPT96" s="0"/>
      <c r="NPU96" s="0"/>
      <c r="NPV96" s="0"/>
      <c r="NPW96" s="0"/>
      <c r="NPX96" s="0"/>
      <c r="NPY96" s="0"/>
      <c r="NPZ96" s="0"/>
      <c r="NQA96" s="0"/>
      <c r="NQB96" s="0"/>
      <c r="NQC96" s="0"/>
      <c r="NQD96" s="0"/>
      <c r="NQE96" s="0"/>
      <c r="NQF96" s="0"/>
      <c r="NQG96" s="0"/>
      <c r="NQH96" s="0"/>
      <c r="NQI96" s="0"/>
      <c r="NQJ96" s="0"/>
      <c r="NQK96" s="0"/>
      <c r="NQL96" s="0"/>
      <c r="NQM96" s="0"/>
      <c r="NQN96" s="0"/>
      <c r="NQO96" s="0"/>
      <c r="NQP96" s="0"/>
      <c r="NQQ96" s="0"/>
      <c r="NQR96" s="0"/>
      <c r="NQS96" s="0"/>
      <c r="NQT96" s="0"/>
      <c r="NQU96" s="0"/>
      <c r="NQV96" s="0"/>
      <c r="NQW96" s="0"/>
      <c r="NQX96" s="0"/>
      <c r="NQY96" s="0"/>
      <c r="NQZ96" s="0"/>
      <c r="NRA96" s="0"/>
      <c r="NRB96" s="0"/>
      <c r="NRC96" s="0"/>
      <c r="NRD96" s="0"/>
      <c r="NRE96" s="0"/>
      <c r="NRF96" s="0"/>
      <c r="NRG96" s="0"/>
      <c r="NRH96" s="0"/>
      <c r="NRI96" s="0"/>
      <c r="NRJ96" s="0"/>
      <c r="NRK96" s="0"/>
      <c r="NRL96" s="0"/>
      <c r="NRM96" s="0"/>
      <c r="NRN96" s="0"/>
      <c r="NRO96" s="0"/>
      <c r="NRP96" s="0"/>
      <c r="NRQ96" s="0"/>
      <c r="NRR96" s="0"/>
      <c r="NRS96" s="0"/>
      <c r="NRT96" s="0"/>
      <c r="NRU96" s="0"/>
      <c r="NRV96" s="0"/>
      <c r="NRW96" s="0"/>
      <c r="NRX96" s="0"/>
      <c r="NRY96" s="0"/>
      <c r="NRZ96" s="0"/>
      <c r="NSA96" s="0"/>
      <c r="NSB96" s="0"/>
      <c r="NSC96" s="0"/>
      <c r="NSD96" s="0"/>
      <c r="NSE96" s="0"/>
      <c r="NSF96" s="0"/>
      <c r="NSG96" s="0"/>
      <c r="NSH96" s="0"/>
      <c r="NSI96" s="0"/>
      <c r="NSJ96" s="0"/>
      <c r="NSK96" s="0"/>
      <c r="NSL96" s="0"/>
      <c r="NSM96" s="0"/>
      <c r="NSN96" s="0"/>
      <c r="NSO96" s="0"/>
      <c r="NSP96" s="0"/>
      <c r="NSQ96" s="0"/>
      <c r="NSR96" s="0"/>
      <c r="NSS96" s="0"/>
      <c r="NST96" s="0"/>
      <c r="NSU96" s="0"/>
      <c r="NSV96" s="0"/>
      <c r="NSW96" s="0"/>
      <c r="NSX96" s="0"/>
      <c r="NSY96" s="0"/>
      <c r="NSZ96" s="0"/>
      <c r="NTA96" s="0"/>
      <c r="NTB96" s="0"/>
      <c r="NTC96" s="0"/>
      <c r="NTD96" s="0"/>
      <c r="NTE96" s="0"/>
      <c r="NTF96" s="0"/>
      <c r="NTG96" s="0"/>
      <c r="NTH96" s="0"/>
      <c r="NTI96" s="0"/>
      <c r="NTJ96" s="0"/>
      <c r="NTK96" s="0"/>
      <c r="NTL96" s="0"/>
      <c r="NTM96" s="0"/>
      <c r="NTN96" s="0"/>
      <c r="NTO96" s="0"/>
      <c r="NTP96" s="0"/>
      <c r="NTQ96" s="0"/>
      <c r="NTR96" s="0"/>
      <c r="NTS96" s="0"/>
      <c r="NTT96" s="0"/>
      <c r="NTU96" s="0"/>
      <c r="NTV96" s="0"/>
      <c r="NTW96" s="0"/>
      <c r="NTX96" s="0"/>
      <c r="NTY96" s="0"/>
      <c r="NTZ96" s="0"/>
      <c r="NUA96" s="0"/>
      <c r="NUB96" s="0"/>
      <c r="NUC96" s="0"/>
      <c r="NUD96" s="0"/>
      <c r="NUE96" s="0"/>
      <c r="NUF96" s="0"/>
      <c r="NUG96" s="0"/>
      <c r="NUH96" s="0"/>
      <c r="NUI96" s="0"/>
      <c r="NUJ96" s="0"/>
      <c r="NUK96" s="0"/>
      <c r="NUL96" s="0"/>
      <c r="NUM96" s="0"/>
      <c r="NUN96" s="0"/>
      <c r="NUO96" s="0"/>
      <c r="NUP96" s="0"/>
      <c r="NUQ96" s="0"/>
      <c r="NUR96" s="0"/>
      <c r="NUS96" s="0"/>
      <c r="NUT96" s="0"/>
      <c r="NUU96" s="0"/>
      <c r="NUV96" s="0"/>
      <c r="NUW96" s="0"/>
      <c r="NUX96" s="0"/>
      <c r="NUY96" s="0"/>
      <c r="NUZ96" s="0"/>
      <c r="NVA96" s="0"/>
      <c r="NVB96" s="0"/>
      <c r="NVC96" s="0"/>
      <c r="NVD96" s="0"/>
      <c r="NVE96" s="0"/>
      <c r="NVF96" s="0"/>
      <c r="NVG96" s="0"/>
      <c r="NVH96" s="0"/>
      <c r="NVI96" s="0"/>
      <c r="NVJ96" s="0"/>
      <c r="NVK96" s="0"/>
      <c r="NVL96" s="0"/>
      <c r="NVM96" s="0"/>
      <c r="NVN96" s="0"/>
      <c r="NVO96" s="0"/>
      <c r="NVP96" s="0"/>
      <c r="NVQ96" s="0"/>
      <c r="NVR96" s="0"/>
      <c r="NVS96" s="0"/>
      <c r="NVT96" s="0"/>
      <c r="NVU96" s="0"/>
      <c r="NVV96" s="0"/>
      <c r="NVW96" s="0"/>
      <c r="NVX96" s="0"/>
      <c r="NVY96" s="0"/>
      <c r="NVZ96" s="0"/>
      <c r="NWA96" s="0"/>
      <c r="NWB96" s="0"/>
      <c r="NWC96" s="0"/>
      <c r="NWD96" s="0"/>
      <c r="NWE96" s="0"/>
      <c r="NWF96" s="0"/>
      <c r="NWG96" s="0"/>
      <c r="NWH96" s="0"/>
      <c r="NWI96" s="0"/>
      <c r="NWJ96" s="0"/>
      <c r="NWK96" s="0"/>
      <c r="NWL96" s="0"/>
      <c r="NWM96" s="0"/>
      <c r="NWN96" s="0"/>
      <c r="NWO96" s="0"/>
      <c r="NWP96" s="0"/>
      <c r="NWQ96" s="0"/>
      <c r="NWR96" s="0"/>
      <c r="NWS96" s="0"/>
      <c r="NWT96" s="0"/>
      <c r="NWU96" s="0"/>
      <c r="NWV96" s="0"/>
      <c r="NWW96" s="0"/>
      <c r="NWX96" s="0"/>
      <c r="NWY96" s="0"/>
      <c r="NWZ96" s="0"/>
      <c r="NXA96" s="0"/>
      <c r="NXB96" s="0"/>
      <c r="NXC96" s="0"/>
      <c r="NXD96" s="0"/>
      <c r="NXE96" s="0"/>
      <c r="NXF96" s="0"/>
      <c r="NXG96" s="0"/>
      <c r="NXH96" s="0"/>
      <c r="NXI96" s="0"/>
      <c r="NXJ96" s="0"/>
      <c r="NXK96" s="0"/>
      <c r="NXL96" s="0"/>
      <c r="NXM96" s="0"/>
      <c r="NXN96" s="0"/>
      <c r="NXO96" s="0"/>
      <c r="NXP96" s="0"/>
      <c r="NXQ96" s="0"/>
      <c r="NXR96" s="0"/>
      <c r="NXS96" s="0"/>
      <c r="NXT96" s="0"/>
      <c r="NXU96" s="0"/>
      <c r="NXV96" s="0"/>
      <c r="NXW96" s="0"/>
      <c r="NXX96" s="0"/>
      <c r="NXY96" s="0"/>
      <c r="NXZ96" s="0"/>
      <c r="NYA96" s="0"/>
      <c r="NYB96" s="0"/>
      <c r="NYC96" s="0"/>
      <c r="NYD96" s="0"/>
      <c r="NYE96" s="0"/>
      <c r="NYF96" s="0"/>
      <c r="NYG96" s="0"/>
      <c r="NYH96" s="0"/>
      <c r="NYI96" s="0"/>
      <c r="NYJ96" s="0"/>
      <c r="NYK96" s="0"/>
      <c r="NYL96" s="0"/>
      <c r="NYM96" s="0"/>
      <c r="NYN96" s="0"/>
      <c r="NYO96" s="0"/>
      <c r="NYP96" s="0"/>
      <c r="NYQ96" s="0"/>
      <c r="NYR96" s="0"/>
      <c r="NYS96" s="0"/>
      <c r="NYT96" s="0"/>
      <c r="NYU96" s="0"/>
      <c r="NYV96" s="0"/>
      <c r="NYW96" s="0"/>
      <c r="NYX96" s="0"/>
      <c r="NYY96" s="0"/>
      <c r="NYZ96" s="0"/>
      <c r="NZA96" s="0"/>
      <c r="NZB96" s="0"/>
      <c r="NZC96" s="0"/>
      <c r="NZD96" s="0"/>
      <c r="NZE96" s="0"/>
      <c r="NZF96" s="0"/>
      <c r="NZG96" s="0"/>
      <c r="NZH96" s="0"/>
      <c r="NZI96" s="0"/>
      <c r="NZJ96" s="0"/>
      <c r="NZK96" s="0"/>
      <c r="NZL96" s="0"/>
      <c r="NZM96" s="0"/>
      <c r="NZN96" s="0"/>
      <c r="NZO96" s="0"/>
      <c r="NZP96" s="0"/>
      <c r="NZQ96" s="0"/>
      <c r="NZR96" s="0"/>
      <c r="NZS96" s="0"/>
      <c r="NZT96" s="0"/>
      <c r="NZU96" s="0"/>
      <c r="NZV96" s="0"/>
      <c r="NZW96" s="0"/>
      <c r="NZX96" s="0"/>
      <c r="NZY96" s="0"/>
      <c r="NZZ96" s="0"/>
      <c r="OAA96" s="0"/>
      <c r="OAB96" s="0"/>
      <c r="OAC96" s="0"/>
      <c r="OAD96" s="0"/>
      <c r="OAE96" s="0"/>
      <c r="OAF96" s="0"/>
      <c r="OAG96" s="0"/>
      <c r="OAH96" s="0"/>
      <c r="OAI96" s="0"/>
      <c r="OAJ96" s="0"/>
      <c r="OAK96" s="0"/>
      <c r="OAL96" s="0"/>
      <c r="OAM96" s="0"/>
      <c r="OAN96" s="0"/>
      <c r="OAO96" s="0"/>
      <c r="OAP96" s="0"/>
      <c r="OAQ96" s="0"/>
      <c r="OAR96" s="0"/>
      <c r="OAS96" s="0"/>
      <c r="OAT96" s="0"/>
      <c r="OAU96" s="0"/>
      <c r="OAV96" s="0"/>
      <c r="OAW96" s="0"/>
      <c r="OAX96" s="0"/>
      <c r="OAY96" s="0"/>
      <c r="OAZ96" s="0"/>
      <c r="OBA96" s="0"/>
      <c r="OBB96" s="0"/>
      <c r="OBC96" s="0"/>
      <c r="OBD96" s="0"/>
      <c r="OBE96" s="0"/>
      <c r="OBF96" s="0"/>
      <c r="OBG96" s="0"/>
      <c r="OBH96" s="0"/>
      <c r="OBI96" s="0"/>
      <c r="OBJ96" s="0"/>
      <c r="OBK96" s="0"/>
      <c r="OBL96" s="0"/>
      <c r="OBM96" s="0"/>
      <c r="OBN96" s="0"/>
      <c r="OBO96" s="0"/>
      <c r="OBP96" s="0"/>
      <c r="OBQ96" s="0"/>
      <c r="OBR96" s="0"/>
      <c r="OBS96" s="0"/>
      <c r="OBT96" s="0"/>
      <c r="OBU96" s="0"/>
      <c r="OBV96" s="0"/>
      <c r="OBW96" s="0"/>
      <c r="OBX96" s="0"/>
      <c r="OBY96" s="0"/>
      <c r="OBZ96" s="0"/>
      <c r="OCA96" s="0"/>
      <c r="OCB96" s="0"/>
      <c r="OCC96" s="0"/>
      <c r="OCD96" s="0"/>
      <c r="OCE96" s="0"/>
      <c r="OCF96" s="0"/>
      <c r="OCG96" s="0"/>
      <c r="OCH96" s="0"/>
      <c r="OCI96" s="0"/>
      <c r="OCJ96" s="0"/>
      <c r="OCK96" s="0"/>
      <c r="OCL96" s="0"/>
      <c r="OCM96" s="0"/>
      <c r="OCN96" s="0"/>
      <c r="OCO96" s="0"/>
      <c r="OCP96" s="0"/>
      <c r="OCQ96" s="0"/>
      <c r="OCR96" s="0"/>
      <c r="OCS96" s="0"/>
      <c r="OCT96" s="0"/>
      <c r="OCU96" s="0"/>
      <c r="OCV96" s="0"/>
      <c r="OCW96" s="0"/>
      <c r="OCX96" s="0"/>
      <c r="OCY96" s="0"/>
      <c r="OCZ96" s="0"/>
      <c r="ODA96" s="0"/>
      <c r="ODB96" s="0"/>
      <c r="ODC96" s="0"/>
      <c r="ODD96" s="0"/>
      <c r="ODE96" s="0"/>
      <c r="ODF96" s="0"/>
      <c r="ODG96" s="0"/>
      <c r="ODH96" s="0"/>
      <c r="ODI96" s="0"/>
      <c r="ODJ96" s="0"/>
      <c r="ODK96" s="0"/>
      <c r="ODL96" s="0"/>
      <c r="ODM96" s="0"/>
      <c r="ODN96" s="0"/>
      <c r="ODO96" s="0"/>
      <c r="ODP96" s="0"/>
      <c r="ODQ96" s="0"/>
      <c r="ODR96" s="0"/>
      <c r="ODS96" s="0"/>
      <c r="ODT96" s="0"/>
      <c r="ODU96" s="0"/>
      <c r="ODV96" s="0"/>
      <c r="ODW96" s="0"/>
      <c r="ODX96" s="0"/>
      <c r="ODY96" s="0"/>
      <c r="ODZ96" s="0"/>
      <c r="OEA96" s="0"/>
      <c r="OEB96" s="0"/>
      <c r="OEC96" s="0"/>
      <c r="OED96" s="0"/>
      <c r="OEE96" s="0"/>
      <c r="OEF96" s="0"/>
      <c r="OEG96" s="0"/>
      <c r="OEH96" s="0"/>
      <c r="OEI96" s="0"/>
      <c r="OEJ96" s="0"/>
      <c r="OEK96" s="0"/>
      <c r="OEL96" s="0"/>
      <c r="OEM96" s="0"/>
      <c r="OEN96" s="0"/>
      <c r="OEO96" s="0"/>
      <c r="OEP96" s="0"/>
      <c r="OEQ96" s="0"/>
      <c r="OER96" s="0"/>
      <c r="OES96" s="0"/>
      <c r="OET96" s="0"/>
      <c r="OEU96" s="0"/>
      <c r="OEV96" s="0"/>
      <c r="OEW96" s="0"/>
      <c r="OEX96" s="0"/>
      <c r="OEY96" s="0"/>
      <c r="OEZ96" s="0"/>
      <c r="OFA96" s="0"/>
      <c r="OFB96" s="0"/>
      <c r="OFC96" s="0"/>
      <c r="OFD96" s="0"/>
      <c r="OFE96" s="0"/>
      <c r="OFF96" s="0"/>
      <c r="OFG96" s="0"/>
      <c r="OFH96" s="0"/>
      <c r="OFI96" s="0"/>
      <c r="OFJ96" s="0"/>
      <c r="OFK96" s="0"/>
      <c r="OFL96" s="0"/>
      <c r="OFM96" s="0"/>
      <c r="OFN96" s="0"/>
      <c r="OFO96" s="0"/>
      <c r="OFP96" s="0"/>
      <c r="OFQ96" s="0"/>
      <c r="OFR96" s="0"/>
      <c r="OFS96" s="0"/>
      <c r="OFT96" s="0"/>
      <c r="OFU96" s="0"/>
      <c r="OFV96" s="0"/>
      <c r="OFW96" s="0"/>
      <c r="OFX96" s="0"/>
      <c r="OFY96" s="0"/>
      <c r="OFZ96" s="0"/>
      <c r="OGA96" s="0"/>
      <c r="OGB96" s="0"/>
      <c r="OGC96" s="0"/>
      <c r="OGD96" s="0"/>
      <c r="OGE96" s="0"/>
      <c r="OGF96" s="0"/>
      <c r="OGG96" s="0"/>
      <c r="OGH96" s="0"/>
      <c r="OGI96" s="0"/>
      <c r="OGJ96" s="0"/>
      <c r="OGK96" s="0"/>
      <c r="OGL96" s="0"/>
      <c r="OGM96" s="0"/>
      <c r="OGN96" s="0"/>
      <c r="OGO96" s="0"/>
      <c r="OGP96" s="0"/>
      <c r="OGQ96" s="0"/>
      <c r="OGR96" s="0"/>
      <c r="OGS96" s="0"/>
      <c r="OGT96" s="0"/>
      <c r="OGU96" s="0"/>
      <c r="OGV96" s="0"/>
      <c r="OGW96" s="0"/>
      <c r="OGX96" s="0"/>
      <c r="OGY96" s="0"/>
      <c r="OGZ96" s="0"/>
      <c r="OHA96" s="0"/>
      <c r="OHB96" s="0"/>
      <c r="OHC96" s="0"/>
      <c r="OHD96" s="0"/>
      <c r="OHE96" s="0"/>
      <c r="OHF96" s="0"/>
      <c r="OHG96" s="0"/>
      <c r="OHH96" s="0"/>
      <c r="OHI96" s="0"/>
      <c r="OHJ96" s="0"/>
      <c r="OHK96" s="0"/>
      <c r="OHL96" s="0"/>
      <c r="OHM96" s="0"/>
      <c r="OHN96" s="0"/>
      <c r="OHO96" s="0"/>
      <c r="OHP96" s="0"/>
      <c r="OHQ96" s="0"/>
      <c r="OHR96" s="0"/>
      <c r="OHS96" s="0"/>
      <c r="OHT96" s="0"/>
      <c r="OHU96" s="0"/>
      <c r="OHV96" s="0"/>
      <c r="OHW96" s="0"/>
      <c r="OHX96" s="0"/>
      <c r="OHY96" s="0"/>
      <c r="OHZ96" s="0"/>
      <c r="OIA96" s="0"/>
      <c r="OIB96" s="0"/>
      <c r="OIC96" s="0"/>
      <c r="OID96" s="0"/>
      <c r="OIE96" s="0"/>
      <c r="OIF96" s="0"/>
      <c r="OIG96" s="0"/>
      <c r="OIH96" s="0"/>
      <c r="OII96" s="0"/>
      <c r="OIJ96" s="0"/>
      <c r="OIK96" s="0"/>
      <c r="OIL96" s="0"/>
      <c r="OIM96" s="0"/>
      <c r="OIN96" s="0"/>
      <c r="OIO96" s="0"/>
      <c r="OIP96" s="0"/>
      <c r="OIQ96" s="0"/>
      <c r="OIR96" s="0"/>
      <c r="OIS96" s="0"/>
      <c r="OIT96" s="0"/>
      <c r="OIU96" s="0"/>
      <c r="OIV96" s="0"/>
      <c r="OIW96" s="0"/>
      <c r="OIX96" s="0"/>
      <c r="OIY96" s="0"/>
      <c r="OIZ96" s="0"/>
      <c r="OJA96" s="0"/>
      <c r="OJB96" s="0"/>
      <c r="OJC96" s="0"/>
      <c r="OJD96" s="0"/>
      <c r="OJE96" s="0"/>
      <c r="OJF96" s="0"/>
      <c r="OJG96" s="0"/>
      <c r="OJH96" s="0"/>
      <c r="OJI96" s="0"/>
      <c r="OJJ96" s="0"/>
      <c r="OJK96" s="0"/>
      <c r="OJL96" s="0"/>
      <c r="OJM96" s="0"/>
      <c r="OJN96" s="0"/>
      <c r="OJO96" s="0"/>
      <c r="OJP96" s="0"/>
      <c r="OJQ96" s="0"/>
      <c r="OJR96" s="0"/>
      <c r="OJS96" s="0"/>
      <c r="OJT96" s="0"/>
      <c r="OJU96" s="0"/>
      <c r="OJV96" s="0"/>
      <c r="OJW96" s="0"/>
      <c r="OJX96" s="0"/>
      <c r="OJY96" s="0"/>
      <c r="OJZ96" s="0"/>
      <c r="OKA96" s="0"/>
      <c r="OKB96" s="0"/>
      <c r="OKC96" s="0"/>
      <c r="OKD96" s="0"/>
      <c r="OKE96" s="0"/>
      <c r="OKF96" s="0"/>
      <c r="OKG96" s="0"/>
      <c r="OKH96" s="0"/>
      <c r="OKI96" s="0"/>
      <c r="OKJ96" s="0"/>
      <c r="OKK96" s="0"/>
      <c r="OKL96" s="0"/>
      <c r="OKM96" s="0"/>
      <c r="OKN96" s="0"/>
      <c r="OKO96" s="0"/>
      <c r="OKP96" s="0"/>
      <c r="OKQ96" s="0"/>
      <c r="OKR96" s="0"/>
      <c r="OKS96" s="0"/>
      <c r="OKT96" s="0"/>
      <c r="OKU96" s="0"/>
      <c r="OKV96" s="0"/>
      <c r="OKW96" s="0"/>
      <c r="OKX96" s="0"/>
      <c r="OKY96" s="0"/>
      <c r="OKZ96" s="0"/>
      <c r="OLA96" s="0"/>
      <c r="OLB96" s="0"/>
      <c r="OLC96" s="0"/>
      <c r="OLD96" s="0"/>
      <c r="OLE96" s="0"/>
      <c r="OLF96" s="0"/>
      <c r="OLG96" s="0"/>
      <c r="OLH96" s="0"/>
      <c r="OLI96" s="0"/>
      <c r="OLJ96" s="0"/>
      <c r="OLK96" s="0"/>
      <c r="OLL96" s="0"/>
      <c r="OLM96" s="0"/>
      <c r="OLN96" s="0"/>
      <c r="OLO96" s="0"/>
      <c r="OLP96" s="0"/>
      <c r="OLQ96" s="0"/>
      <c r="OLR96" s="0"/>
      <c r="OLS96" s="0"/>
      <c r="OLT96" s="0"/>
      <c r="OLU96" s="0"/>
      <c r="OLV96" s="0"/>
      <c r="OLW96" s="0"/>
      <c r="OLX96" s="0"/>
      <c r="OLY96" s="0"/>
      <c r="OLZ96" s="0"/>
      <c r="OMA96" s="0"/>
      <c r="OMB96" s="0"/>
      <c r="OMC96" s="0"/>
      <c r="OMD96" s="0"/>
      <c r="OME96" s="0"/>
      <c r="OMF96" s="0"/>
      <c r="OMG96" s="0"/>
      <c r="OMH96" s="0"/>
      <c r="OMI96" s="0"/>
      <c r="OMJ96" s="0"/>
      <c r="OMK96" s="0"/>
      <c r="OML96" s="0"/>
      <c r="OMM96" s="0"/>
      <c r="OMN96" s="0"/>
      <c r="OMO96" s="0"/>
      <c r="OMP96" s="0"/>
      <c r="OMQ96" s="0"/>
      <c r="OMR96" s="0"/>
      <c r="OMS96" s="0"/>
      <c r="OMT96" s="0"/>
      <c r="OMU96" s="0"/>
      <c r="OMV96" s="0"/>
      <c r="OMW96" s="0"/>
      <c r="OMX96" s="0"/>
      <c r="OMY96" s="0"/>
      <c r="OMZ96" s="0"/>
      <c r="ONA96" s="0"/>
      <c r="ONB96" s="0"/>
      <c r="ONC96" s="0"/>
      <c r="OND96" s="0"/>
      <c r="ONE96" s="0"/>
      <c r="ONF96" s="0"/>
      <c r="ONG96" s="0"/>
      <c r="ONH96" s="0"/>
      <c r="ONI96" s="0"/>
      <c r="ONJ96" s="0"/>
      <c r="ONK96" s="0"/>
      <c r="ONL96" s="0"/>
      <c r="ONM96" s="0"/>
      <c r="ONN96" s="0"/>
      <c r="ONO96" s="0"/>
      <c r="ONP96" s="0"/>
      <c r="ONQ96" s="0"/>
      <c r="ONR96" s="0"/>
      <c r="ONS96" s="0"/>
      <c r="ONT96" s="0"/>
      <c r="ONU96" s="0"/>
      <c r="ONV96" s="0"/>
      <c r="ONW96" s="0"/>
      <c r="ONX96" s="0"/>
      <c r="ONY96" s="0"/>
      <c r="ONZ96" s="0"/>
      <c r="OOA96" s="0"/>
      <c r="OOB96" s="0"/>
      <c r="OOC96" s="0"/>
      <c r="OOD96" s="0"/>
      <c r="OOE96" s="0"/>
      <c r="OOF96" s="0"/>
      <c r="OOG96" s="0"/>
      <c r="OOH96" s="0"/>
      <c r="OOI96" s="0"/>
      <c r="OOJ96" s="0"/>
      <c r="OOK96" s="0"/>
      <c r="OOL96" s="0"/>
      <c r="OOM96" s="0"/>
      <c r="OON96" s="0"/>
      <c r="OOO96" s="0"/>
      <c r="OOP96" s="0"/>
      <c r="OOQ96" s="0"/>
      <c r="OOR96" s="0"/>
      <c r="OOS96" s="0"/>
      <c r="OOT96" s="0"/>
      <c r="OOU96" s="0"/>
      <c r="OOV96" s="0"/>
      <c r="OOW96" s="0"/>
      <c r="OOX96" s="0"/>
      <c r="OOY96" s="0"/>
      <c r="OOZ96" s="0"/>
      <c r="OPA96" s="0"/>
      <c r="OPB96" s="0"/>
      <c r="OPC96" s="0"/>
      <c r="OPD96" s="0"/>
      <c r="OPE96" s="0"/>
      <c r="OPF96" s="0"/>
      <c r="OPG96" s="0"/>
      <c r="OPH96" s="0"/>
      <c r="OPI96" s="0"/>
      <c r="OPJ96" s="0"/>
      <c r="OPK96" s="0"/>
      <c r="OPL96" s="0"/>
      <c r="OPM96" s="0"/>
      <c r="OPN96" s="0"/>
      <c r="OPO96" s="0"/>
      <c r="OPP96" s="0"/>
      <c r="OPQ96" s="0"/>
      <c r="OPR96" s="0"/>
      <c r="OPS96" s="0"/>
      <c r="OPT96" s="0"/>
      <c r="OPU96" s="0"/>
      <c r="OPV96" s="0"/>
      <c r="OPW96" s="0"/>
      <c r="OPX96" s="0"/>
      <c r="OPY96" s="0"/>
      <c r="OPZ96" s="0"/>
      <c r="OQA96" s="0"/>
      <c r="OQB96" s="0"/>
      <c r="OQC96" s="0"/>
      <c r="OQD96" s="0"/>
      <c r="OQE96" s="0"/>
      <c r="OQF96" s="0"/>
      <c r="OQG96" s="0"/>
      <c r="OQH96" s="0"/>
      <c r="OQI96" s="0"/>
      <c r="OQJ96" s="0"/>
      <c r="OQK96" s="0"/>
      <c r="OQL96" s="0"/>
      <c r="OQM96" s="0"/>
      <c r="OQN96" s="0"/>
      <c r="OQO96" s="0"/>
      <c r="OQP96" s="0"/>
      <c r="OQQ96" s="0"/>
      <c r="OQR96" s="0"/>
      <c r="OQS96" s="0"/>
      <c r="OQT96" s="0"/>
      <c r="OQU96" s="0"/>
      <c r="OQV96" s="0"/>
      <c r="OQW96" s="0"/>
      <c r="OQX96" s="0"/>
      <c r="OQY96" s="0"/>
      <c r="OQZ96" s="0"/>
      <c r="ORA96" s="0"/>
      <c r="ORB96" s="0"/>
      <c r="ORC96" s="0"/>
      <c r="ORD96" s="0"/>
      <c r="ORE96" s="0"/>
      <c r="ORF96" s="0"/>
      <c r="ORG96" s="0"/>
      <c r="ORH96" s="0"/>
      <c r="ORI96" s="0"/>
      <c r="ORJ96" s="0"/>
      <c r="ORK96" s="0"/>
      <c r="ORL96" s="0"/>
      <c r="ORM96" s="0"/>
      <c r="ORN96" s="0"/>
      <c r="ORO96" s="0"/>
      <c r="ORP96" s="0"/>
      <c r="ORQ96" s="0"/>
      <c r="ORR96" s="0"/>
      <c r="ORS96" s="0"/>
      <c r="ORT96" s="0"/>
      <c r="ORU96" s="0"/>
      <c r="ORV96" s="0"/>
      <c r="ORW96" s="0"/>
      <c r="ORX96" s="0"/>
      <c r="ORY96" s="0"/>
      <c r="ORZ96" s="0"/>
      <c r="OSA96" s="0"/>
      <c r="OSB96" s="0"/>
      <c r="OSC96" s="0"/>
      <c r="OSD96" s="0"/>
      <c r="OSE96" s="0"/>
      <c r="OSF96" s="0"/>
      <c r="OSG96" s="0"/>
      <c r="OSH96" s="0"/>
      <c r="OSI96" s="0"/>
      <c r="OSJ96" s="0"/>
      <c r="OSK96" s="0"/>
      <c r="OSL96" s="0"/>
      <c r="OSM96" s="0"/>
      <c r="OSN96" s="0"/>
      <c r="OSO96" s="0"/>
      <c r="OSP96" s="0"/>
      <c r="OSQ96" s="0"/>
      <c r="OSR96" s="0"/>
      <c r="OSS96" s="0"/>
      <c r="OST96" s="0"/>
      <c r="OSU96" s="0"/>
      <c r="OSV96" s="0"/>
      <c r="OSW96" s="0"/>
      <c r="OSX96" s="0"/>
      <c r="OSY96" s="0"/>
      <c r="OSZ96" s="0"/>
      <c r="OTA96" s="0"/>
      <c r="OTB96" s="0"/>
      <c r="OTC96" s="0"/>
      <c r="OTD96" s="0"/>
      <c r="OTE96" s="0"/>
      <c r="OTF96" s="0"/>
      <c r="OTG96" s="0"/>
      <c r="OTH96" s="0"/>
      <c r="OTI96" s="0"/>
      <c r="OTJ96" s="0"/>
      <c r="OTK96" s="0"/>
      <c r="OTL96" s="0"/>
      <c r="OTM96" s="0"/>
      <c r="OTN96" s="0"/>
      <c r="OTO96" s="0"/>
      <c r="OTP96" s="0"/>
      <c r="OTQ96" s="0"/>
      <c r="OTR96" s="0"/>
      <c r="OTS96" s="0"/>
      <c r="OTT96" s="0"/>
      <c r="OTU96" s="0"/>
      <c r="OTV96" s="0"/>
      <c r="OTW96" s="0"/>
      <c r="OTX96" s="0"/>
      <c r="OTY96" s="0"/>
      <c r="OTZ96" s="0"/>
      <c r="OUA96" s="0"/>
      <c r="OUB96" s="0"/>
      <c r="OUC96" s="0"/>
      <c r="OUD96" s="0"/>
      <c r="OUE96" s="0"/>
      <c r="OUF96" s="0"/>
      <c r="OUG96" s="0"/>
      <c r="OUH96" s="0"/>
      <c r="OUI96" s="0"/>
      <c r="OUJ96" s="0"/>
      <c r="OUK96" s="0"/>
      <c r="OUL96" s="0"/>
      <c r="OUM96" s="0"/>
      <c r="OUN96" s="0"/>
      <c r="OUO96" s="0"/>
      <c r="OUP96" s="0"/>
      <c r="OUQ96" s="0"/>
      <c r="OUR96" s="0"/>
      <c r="OUS96" s="0"/>
      <c r="OUT96" s="0"/>
      <c r="OUU96" s="0"/>
      <c r="OUV96" s="0"/>
      <c r="OUW96" s="0"/>
      <c r="OUX96" s="0"/>
      <c r="OUY96" s="0"/>
      <c r="OUZ96" s="0"/>
      <c r="OVA96" s="0"/>
      <c r="OVB96" s="0"/>
      <c r="OVC96" s="0"/>
      <c r="OVD96" s="0"/>
      <c r="OVE96" s="0"/>
      <c r="OVF96" s="0"/>
      <c r="OVG96" s="0"/>
      <c r="OVH96" s="0"/>
      <c r="OVI96" s="0"/>
      <c r="OVJ96" s="0"/>
      <c r="OVK96" s="0"/>
      <c r="OVL96" s="0"/>
      <c r="OVM96" s="0"/>
      <c r="OVN96" s="0"/>
      <c r="OVO96" s="0"/>
      <c r="OVP96" s="0"/>
      <c r="OVQ96" s="0"/>
      <c r="OVR96" s="0"/>
      <c r="OVS96" s="0"/>
      <c r="OVT96" s="0"/>
      <c r="OVU96" s="0"/>
      <c r="OVV96" s="0"/>
      <c r="OVW96" s="0"/>
      <c r="OVX96" s="0"/>
      <c r="OVY96" s="0"/>
      <c r="OVZ96" s="0"/>
      <c r="OWA96" s="0"/>
      <c r="OWB96" s="0"/>
      <c r="OWC96" s="0"/>
      <c r="OWD96" s="0"/>
      <c r="OWE96" s="0"/>
      <c r="OWF96" s="0"/>
      <c r="OWG96" s="0"/>
      <c r="OWH96" s="0"/>
      <c r="OWI96" s="0"/>
      <c r="OWJ96" s="0"/>
      <c r="OWK96" s="0"/>
      <c r="OWL96" s="0"/>
      <c r="OWM96" s="0"/>
      <c r="OWN96" s="0"/>
      <c r="OWO96" s="0"/>
      <c r="OWP96" s="0"/>
      <c r="OWQ96" s="0"/>
      <c r="OWR96" s="0"/>
      <c r="OWS96" s="0"/>
      <c r="OWT96" s="0"/>
      <c r="OWU96" s="0"/>
      <c r="OWV96" s="0"/>
      <c r="OWW96" s="0"/>
      <c r="OWX96" s="0"/>
      <c r="OWY96" s="0"/>
      <c r="OWZ96" s="0"/>
      <c r="OXA96" s="0"/>
      <c r="OXB96" s="0"/>
      <c r="OXC96" s="0"/>
      <c r="OXD96" s="0"/>
      <c r="OXE96" s="0"/>
      <c r="OXF96" s="0"/>
      <c r="OXG96" s="0"/>
      <c r="OXH96" s="0"/>
      <c r="OXI96" s="0"/>
      <c r="OXJ96" s="0"/>
      <c r="OXK96" s="0"/>
      <c r="OXL96" s="0"/>
      <c r="OXM96" s="0"/>
      <c r="OXN96" s="0"/>
      <c r="OXO96" s="0"/>
      <c r="OXP96" s="0"/>
      <c r="OXQ96" s="0"/>
      <c r="OXR96" s="0"/>
      <c r="OXS96" s="0"/>
      <c r="OXT96" s="0"/>
      <c r="OXU96" s="0"/>
      <c r="OXV96" s="0"/>
      <c r="OXW96" s="0"/>
      <c r="OXX96" s="0"/>
      <c r="OXY96" s="0"/>
      <c r="OXZ96" s="0"/>
      <c r="OYA96" s="0"/>
      <c r="OYB96" s="0"/>
      <c r="OYC96" s="0"/>
      <c r="OYD96" s="0"/>
      <c r="OYE96" s="0"/>
      <c r="OYF96" s="0"/>
      <c r="OYG96" s="0"/>
      <c r="OYH96" s="0"/>
      <c r="OYI96" s="0"/>
      <c r="OYJ96" s="0"/>
      <c r="OYK96" s="0"/>
      <c r="OYL96" s="0"/>
      <c r="OYM96" s="0"/>
      <c r="OYN96" s="0"/>
      <c r="OYO96" s="0"/>
      <c r="OYP96" s="0"/>
      <c r="OYQ96" s="0"/>
      <c r="OYR96" s="0"/>
      <c r="OYS96" s="0"/>
      <c r="OYT96" s="0"/>
      <c r="OYU96" s="0"/>
      <c r="OYV96" s="0"/>
      <c r="OYW96" s="0"/>
      <c r="OYX96" s="0"/>
      <c r="OYY96" s="0"/>
      <c r="OYZ96" s="0"/>
      <c r="OZA96" s="0"/>
      <c r="OZB96" s="0"/>
      <c r="OZC96" s="0"/>
      <c r="OZD96" s="0"/>
      <c r="OZE96" s="0"/>
      <c r="OZF96" s="0"/>
      <c r="OZG96" s="0"/>
      <c r="OZH96" s="0"/>
      <c r="OZI96" s="0"/>
      <c r="OZJ96" s="0"/>
      <c r="OZK96" s="0"/>
      <c r="OZL96" s="0"/>
      <c r="OZM96" s="0"/>
      <c r="OZN96" s="0"/>
      <c r="OZO96" s="0"/>
      <c r="OZP96" s="0"/>
      <c r="OZQ96" s="0"/>
      <c r="OZR96" s="0"/>
      <c r="OZS96" s="0"/>
      <c r="OZT96" s="0"/>
      <c r="OZU96" s="0"/>
      <c r="OZV96" s="0"/>
      <c r="OZW96" s="0"/>
      <c r="OZX96" s="0"/>
      <c r="OZY96" s="0"/>
      <c r="OZZ96" s="0"/>
      <c r="PAA96" s="0"/>
      <c r="PAB96" s="0"/>
      <c r="PAC96" s="0"/>
      <c r="PAD96" s="0"/>
      <c r="PAE96" s="0"/>
      <c r="PAF96" s="0"/>
      <c r="PAG96" s="0"/>
      <c r="PAH96" s="0"/>
      <c r="PAI96" s="0"/>
      <c r="PAJ96" s="0"/>
      <c r="PAK96" s="0"/>
      <c r="PAL96" s="0"/>
      <c r="PAM96" s="0"/>
      <c r="PAN96" s="0"/>
      <c r="PAO96" s="0"/>
      <c r="PAP96" s="0"/>
      <c r="PAQ96" s="0"/>
      <c r="PAR96" s="0"/>
      <c r="PAS96" s="0"/>
      <c r="PAT96" s="0"/>
      <c r="PAU96" s="0"/>
      <c r="PAV96" s="0"/>
      <c r="PAW96" s="0"/>
      <c r="PAX96" s="0"/>
      <c r="PAY96" s="0"/>
      <c r="PAZ96" s="0"/>
      <c r="PBA96" s="0"/>
      <c r="PBB96" s="0"/>
      <c r="PBC96" s="0"/>
      <c r="PBD96" s="0"/>
      <c r="PBE96" s="0"/>
      <c r="PBF96" s="0"/>
      <c r="PBG96" s="0"/>
      <c r="PBH96" s="0"/>
      <c r="PBI96" s="0"/>
      <c r="PBJ96" s="0"/>
      <c r="PBK96" s="0"/>
      <c r="PBL96" s="0"/>
      <c r="PBM96" s="0"/>
      <c r="PBN96" s="0"/>
      <c r="PBO96" s="0"/>
      <c r="PBP96" s="0"/>
      <c r="PBQ96" s="0"/>
      <c r="PBR96" s="0"/>
      <c r="PBS96" s="0"/>
      <c r="PBT96" s="0"/>
      <c r="PBU96" s="0"/>
      <c r="PBV96" s="0"/>
      <c r="PBW96" s="0"/>
      <c r="PBX96" s="0"/>
      <c r="PBY96" s="0"/>
      <c r="PBZ96" s="0"/>
      <c r="PCA96" s="0"/>
      <c r="PCB96" s="0"/>
      <c r="PCC96" s="0"/>
      <c r="PCD96" s="0"/>
      <c r="PCE96" s="0"/>
      <c r="PCF96" s="0"/>
      <c r="PCG96" s="0"/>
      <c r="PCH96" s="0"/>
      <c r="PCI96" s="0"/>
      <c r="PCJ96" s="0"/>
      <c r="PCK96" s="0"/>
      <c r="PCL96" s="0"/>
      <c r="PCM96" s="0"/>
      <c r="PCN96" s="0"/>
      <c r="PCO96" s="0"/>
      <c r="PCP96" s="0"/>
      <c r="PCQ96" s="0"/>
      <c r="PCR96" s="0"/>
      <c r="PCS96" s="0"/>
      <c r="PCT96" s="0"/>
      <c r="PCU96" s="0"/>
      <c r="PCV96" s="0"/>
      <c r="PCW96" s="0"/>
      <c r="PCX96" s="0"/>
      <c r="PCY96" s="0"/>
      <c r="PCZ96" s="0"/>
      <c r="PDA96" s="0"/>
      <c r="PDB96" s="0"/>
      <c r="PDC96" s="0"/>
      <c r="PDD96" s="0"/>
      <c r="PDE96" s="0"/>
      <c r="PDF96" s="0"/>
      <c r="PDG96" s="0"/>
      <c r="PDH96" s="0"/>
      <c r="PDI96" s="0"/>
      <c r="PDJ96" s="0"/>
      <c r="PDK96" s="0"/>
      <c r="PDL96" s="0"/>
      <c r="PDM96" s="0"/>
      <c r="PDN96" s="0"/>
      <c r="PDO96" s="0"/>
      <c r="PDP96" s="0"/>
      <c r="PDQ96" s="0"/>
      <c r="PDR96" s="0"/>
      <c r="PDS96" s="0"/>
      <c r="PDT96" s="0"/>
      <c r="PDU96" s="0"/>
      <c r="PDV96" s="0"/>
      <c r="PDW96" s="0"/>
      <c r="PDX96" s="0"/>
      <c r="PDY96" s="0"/>
      <c r="PDZ96" s="0"/>
      <c r="PEA96" s="0"/>
      <c r="PEB96" s="0"/>
      <c r="PEC96" s="0"/>
      <c r="PED96" s="0"/>
      <c r="PEE96" s="0"/>
      <c r="PEF96" s="0"/>
      <c r="PEG96" s="0"/>
      <c r="PEH96" s="0"/>
      <c r="PEI96" s="0"/>
      <c r="PEJ96" s="0"/>
      <c r="PEK96" s="0"/>
      <c r="PEL96" s="0"/>
      <c r="PEM96" s="0"/>
      <c r="PEN96" s="0"/>
      <c r="PEO96" s="0"/>
      <c r="PEP96" s="0"/>
      <c r="PEQ96" s="0"/>
      <c r="PER96" s="0"/>
      <c r="PES96" s="0"/>
      <c r="PET96" s="0"/>
      <c r="PEU96" s="0"/>
      <c r="PEV96" s="0"/>
      <c r="PEW96" s="0"/>
      <c r="PEX96" s="0"/>
      <c r="PEY96" s="0"/>
      <c r="PEZ96" s="0"/>
      <c r="PFA96" s="0"/>
      <c r="PFB96" s="0"/>
      <c r="PFC96" s="0"/>
      <c r="PFD96" s="0"/>
      <c r="PFE96" s="0"/>
      <c r="PFF96" s="0"/>
      <c r="PFG96" s="0"/>
      <c r="PFH96" s="0"/>
      <c r="PFI96" s="0"/>
      <c r="PFJ96" s="0"/>
      <c r="PFK96" s="0"/>
      <c r="PFL96" s="0"/>
      <c r="PFM96" s="0"/>
      <c r="PFN96" s="0"/>
      <c r="PFO96" s="0"/>
      <c r="PFP96" s="0"/>
      <c r="PFQ96" s="0"/>
      <c r="PFR96" s="0"/>
      <c r="PFS96" s="0"/>
      <c r="PFT96" s="0"/>
      <c r="PFU96" s="0"/>
      <c r="PFV96" s="0"/>
      <c r="PFW96" s="0"/>
      <c r="PFX96" s="0"/>
      <c r="PFY96" s="0"/>
      <c r="PFZ96" s="0"/>
      <c r="PGA96" s="0"/>
      <c r="PGB96" s="0"/>
      <c r="PGC96" s="0"/>
      <c r="PGD96" s="0"/>
      <c r="PGE96" s="0"/>
      <c r="PGF96" s="0"/>
      <c r="PGG96" s="0"/>
      <c r="PGH96" s="0"/>
      <c r="PGI96" s="0"/>
      <c r="PGJ96" s="0"/>
      <c r="PGK96" s="0"/>
      <c r="PGL96" s="0"/>
      <c r="PGM96" s="0"/>
      <c r="PGN96" s="0"/>
      <c r="PGO96" s="0"/>
      <c r="PGP96" s="0"/>
      <c r="PGQ96" s="0"/>
      <c r="PGR96" s="0"/>
      <c r="PGS96" s="0"/>
      <c r="PGT96" s="0"/>
      <c r="PGU96" s="0"/>
      <c r="PGV96" s="0"/>
      <c r="PGW96" s="0"/>
      <c r="PGX96" s="0"/>
      <c r="PGY96" s="0"/>
      <c r="PGZ96" s="0"/>
      <c r="PHA96" s="0"/>
      <c r="PHB96" s="0"/>
      <c r="PHC96" s="0"/>
      <c r="PHD96" s="0"/>
      <c r="PHE96" s="0"/>
      <c r="PHF96" s="0"/>
      <c r="PHG96" s="0"/>
      <c r="PHH96" s="0"/>
      <c r="PHI96" s="0"/>
      <c r="PHJ96" s="0"/>
      <c r="PHK96" s="0"/>
      <c r="PHL96" s="0"/>
      <c r="PHM96" s="0"/>
      <c r="PHN96" s="0"/>
      <c r="PHO96" s="0"/>
      <c r="PHP96" s="0"/>
      <c r="PHQ96" s="0"/>
      <c r="PHR96" s="0"/>
      <c r="PHS96" s="0"/>
      <c r="PHT96" s="0"/>
      <c r="PHU96" s="0"/>
      <c r="PHV96" s="0"/>
      <c r="PHW96" s="0"/>
      <c r="PHX96" s="0"/>
      <c r="PHY96" s="0"/>
      <c r="PHZ96" s="0"/>
      <c r="PIA96" s="0"/>
      <c r="PIB96" s="0"/>
      <c r="PIC96" s="0"/>
      <c r="PID96" s="0"/>
      <c r="PIE96" s="0"/>
      <c r="PIF96" s="0"/>
      <c r="PIG96" s="0"/>
      <c r="PIH96" s="0"/>
      <c r="PII96" s="0"/>
      <c r="PIJ96" s="0"/>
      <c r="PIK96" s="0"/>
      <c r="PIL96" s="0"/>
      <c r="PIM96" s="0"/>
      <c r="PIN96" s="0"/>
      <c r="PIO96" s="0"/>
      <c r="PIP96" s="0"/>
      <c r="PIQ96" s="0"/>
      <c r="PIR96" s="0"/>
      <c r="PIS96" s="0"/>
      <c r="PIT96" s="0"/>
      <c r="PIU96" s="0"/>
      <c r="PIV96" s="0"/>
      <c r="PIW96" s="0"/>
      <c r="PIX96" s="0"/>
      <c r="PIY96" s="0"/>
      <c r="PIZ96" s="0"/>
      <c r="PJA96" s="0"/>
      <c r="PJB96" s="0"/>
      <c r="PJC96" s="0"/>
      <c r="PJD96" s="0"/>
      <c r="PJE96" s="0"/>
      <c r="PJF96" s="0"/>
      <c r="PJG96" s="0"/>
      <c r="PJH96" s="0"/>
      <c r="PJI96" s="0"/>
      <c r="PJJ96" s="0"/>
      <c r="PJK96" s="0"/>
      <c r="PJL96" s="0"/>
      <c r="PJM96" s="0"/>
      <c r="PJN96" s="0"/>
      <c r="PJO96" s="0"/>
      <c r="PJP96" s="0"/>
      <c r="PJQ96" s="0"/>
      <c r="PJR96" s="0"/>
      <c r="PJS96" s="0"/>
      <c r="PJT96" s="0"/>
      <c r="PJU96" s="0"/>
      <c r="PJV96" s="0"/>
      <c r="PJW96" s="0"/>
      <c r="PJX96" s="0"/>
      <c r="PJY96" s="0"/>
      <c r="PJZ96" s="0"/>
      <c r="PKA96" s="0"/>
      <c r="PKB96" s="0"/>
      <c r="PKC96" s="0"/>
      <c r="PKD96" s="0"/>
      <c r="PKE96" s="0"/>
      <c r="PKF96" s="0"/>
      <c r="PKG96" s="0"/>
      <c r="PKH96" s="0"/>
      <c r="PKI96" s="0"/>
      <c r="PKJ96" s="0"/>
      <c r="PKK96" s="0"/>
      <c r="PKL96" s="0"/>
      <c r="PKM96" s="0"/>
      <c r="PKN96" s="0"/>
      <c r="PKO96" s="0"/>
      <c r="PKP96" s="0"/>
      <c r="PKQ96" s="0"/>
      <c r="PKR96" s="0"/>
      <c r="PKS96" s="0"/>
      <c r="PKT96" s="0"/>
      <c r="PKU96" s="0"/>
      <c r="PKV96" s="0"/>
      <c r="PKW96" s="0"/>
      <c r="PKX96" s="0"/>
      <c r="PKY96" s="0"/>
      <c r="PKZ96" s="0"/>
      <c r="PLA96" s="0"/>
      <c r="PLB96" s="0"/>
      <c r="PLC96" s="0"/>
      <c r="PLD96" s="0"/>
      <c r="PLE96" s="0"/>
      <c r="PLF96" s="0"/>
      <c r="PLG96" s="0"/>
      <c r="PLH96" s="0"/>
      <c r="PLI96" s="0"/>
      <c r="PLJ96" s="0"/>
      <c r="PLK96" s="0"/>
      <c r="PLL96" s="0"/>
      <c r="PLM96" s="0"/>
      <c r="PLN96" s="0"/>
      <c r="PLO96" s="0"/>
      <c r="PLP96" s="0"/>
      <c r="PLQ96" s="0"/>
      <c r="PLR96" s="0"/>
      <c r="PLS96" s="0"/>
      <c r="PLT96" s="0"/>
      <c r="PLU96" s="0"/>
      <c r="PLV96" s="0"/>
      <c r="PLW96" s="0"/>
      <c r="PLX96" s="0"/>
      <c r="PLY96" s="0"/>
      <c r="PLZ96" s="0"/>
      <c r="PMA96" s="0"/>
      <c r="PMB96" s="0"/>
      <c r="PMC96" s="0"/>
      <c r="PMD96" s="0"/>
      <c r="PME96" s="0"/>
      <c r="PMF96" s="0"/>
      <c r="PMG96" s="0"/>
      <c r="PMH96" s="0"/>
      <c r="PMI96" s="0"/>
      <c r="PMJ96" s="0"/>
      <c r="PMK96" s="0"/>
      <c r="PML96" s="0"/>
      <c r="PMM96" s="0"/>
      <c r="PMN96" s="0"/>
      <c r="PMO96" s="0"/>
      <c r="PMP96" s="0"/>
      <c r="PMQ96" s="0"/>
      <c r="PMR96" s="0"/>
      <c r="PMS96" s="0"/>
      <c r="PMT96" s="0"/>
      <c r="PMU96" s="0"/>
      <c r="PMV96" s="0"/>
      <c r="PMW96" s="0"/>
      <c r="PMX96" s="0"/>
      <c r="PMY96" s="0"/>
      <c r="PMZ96" s="0"/>
      <c r="PNA96" s="0"/>
      <c r="PNB96" s="0"/>
      <c r="PNC96" s="0"/>
      <c r="PND96" s="0"/>
      <c r="PNE96" s="0"/>
      <c r="PNF96" s="0"/>
      <c r="PNG96" s="0"/>
      <c r="PNH96" s="0"/>
      <c r="PNI96" s="0"/>
      <c r="PNJ96" s="0"/>
      <c r="PNK96" s="0"/>
      <c r="PNL96" s="0"/>
      <c r="PNM96" s="0"/>
      <c r="PNN96" s="0"/>
      <c r="PNO96" s="0"/>
      <c r="PNP96" s="0"/>
      <c r="PNQ96" s="0"/>
      <c r="PNR96" s="0"/>
      <c r="PNS96" s="0"/>
      <c r="PNT96" s="0"/>
      <c r="PNU96" s="0"/>
      <c r="PNV96" s="0"/>
      <c r="PNW96" s="0"/>
      <c r="PNX96" s="0"/>
      <c r="PNY96" s="0"/>
      <c r="PNZ96" s="0"/>
      <c r="POA96" s="0"/>
      <c r="POB96" s="0"/>
      <c r="POC96" s="0"/>
      <c r="POD96" s="0"/>
      <c r="POE96" s="0"/>
      <c r="POF96" s="0"/>
      <c r="POG96" s="0"/>
      <c r="POH96" s="0"/>
      <c r="POI96" s="0"/>
      <c r="POJ96" s="0"/>
      <c r="POK96" s="0"/>
      <c r="POL96" s="0"/>
      <c r="POM96" s="0"/>
      <c r="PON96" s="0"/>
      <c r="POO96" s="0"/>
      <c r="POP96" s="0"/>
      <c r="POQ96" s="0"/>
      <c r="POR96" s="0"/>
      <c r="POS96" s="0"/>
      <c r="POT96" s="0"/>
      <c r="POU96" s="0"/>
      <c r="POV96" s="0"/>
      <c r="POW96" s="0"/>
      <c r="POX96" s="0"/>
      <c r="POY96" s="0"/>
      <c r="POZ96" s="0"/>
      <c r="PPA96" s="0"/>
      <c r="PPB96" s="0"/>
      <c r="PPC96" s="0"/>
      <c r="PPD96" s="0"/>
      <c r="PPE96" s="0"/>
      <c r="PPF96" s="0"/>
      <c r="PPG96" s="0"/>
      <c r="PPH96" s="0"/>
      <c r="PPI96" s="0"/>
      <c r="PPJ96" s="0"/>
      <c r="PPK96" s="0"/>
      <c r="PPL96" s="0"/>
      <c r="PPM96" s="0"/>
      <c r="PPN96" s="0"/>
      <c r="PPO96" s="0"/>
      <c r="PPP96" s="0"/>
      <c r="PPQ96" s="0"/>
      <c r="PPR96" s="0"/>
      <c r="PPS96" s="0"/>
      <c r="PPT96" s="0"/>
      <c r="PPU96" s="0"/>
      <c r="PPV96" s="0"/>
      <c r="PPW96" s="0"/>
      <c r="PPX96" s="0"/>
      <c r="PPY96" s="0"/>
      <c r="PPZ96" s="0"/>
      <c r="PQA96" s="0"/>
      <c r="PQB96" s="0"/>
      <c r="PQC96" s="0"/>
      <c r="PQD96" s="0"/>
      <c r="PQE96" s="0"/>
      <c r="PQF96" s="0"/>
      <c r="PQG96" s="0"/>
      <c r="PQH96" s="0"/>
      <c r="PQI96" s="0"/>
      <c r="PQJ96" s="0"/>
      <c r="PQK96" s="0"/>
      <c r="PQL96" s="0"/>
      <c r="PQM96" s="0"/>
      <c r="PQN96" s="0"/>
      <c r="PQO96" s="0"/>
      <c r="PQP96" s="0"/>
      <c r="PQQ96" s="0"/>
      <c r="PQR96" s="0"/>
      <c r="PQS96" s="0"/>
      <c r="PQT96" s="0"/>
      <c r="PQU96" s="0"/>
      <c r="PQV96" s="0"/>
      <c r="PQW96" s="0"/>
      <c r="PQX96" s="0"/>
      <c r="PQY96" s="0"/>
      <c r="PQZ96" s="0"/>
      <c r="PRA96" s="0"/>
      <c r="PRB96" s="0"/>
      <c r="PRC96" s="0"/>
      <c r="PRD96" s="0"/>
      <c r="PRE96" s="0"/>
      <c r="PRF96" s="0"/>
      <c r="PRG96" s="0"/>
      <c r="PRH96" s="0"/>
      <c r="PRI96" s="0"/>
      <c r="PRJ96" s="0"/>
      <c r="PRK96" s="0"/>
      <c r="PRL96" s="0"/>
      <c r="PRM96" s="0"/>
      <c r="PRN96" s="0"/>
      <c r="PRO96" s="0"/>
      <c r="PRP96" s="0"/>
      <c r="PRQ96" s="0"/>
      <c r="PRR96" s="0"/>
      <c r="PRS96" s="0"/>
      <c r="PRT96" s="0"/>
      <c r="PRU96" s="0"/>
      <c r="PRV96" s="0"/>
      <c r="PRW96" s="0"/>
      <c r="PRX96" s="0"/>
      <c r="PRY96" s="0"/>
      <c r="PRZ96" s="0"/>
      <c r="PSA96" s="0"/>
      <c r="PSB96" s="0"/>
      <c r="PSC96" s="0"/>
      <c r="PSD96" s="0"/>
      <c r="PSE96" s="0"/>
      <c r="PSF96" s="0"/>
      <c r="PSG96" s="0"/>
      <c r="PSH96" s="0"/>
      <c r="PSI96" s="0"/>
      <c r="PSJ96" s="0"/>
      <c r="PSK96" s="0"/>
      <c r="PSL96" s="0"/>
      <c r="PSM96" s="0"/>
      <c r="PSN96" s="0"/>
      <c r="PSO96" s="0"/>
      <c r="PSP96" s="0"/>
      <c r="PSQ96" s="0"/>
      <c r="PSR96" s="0"/>
      <c r="PSS96" s="0"/>
      <c r="PST96" s="0"/>
      <c r="PSU96" s="0"/>
      <c r="PSV96" s="0"/>
      <c r="PSW96" s="0"/>
      <c r="PSX96" s="0"/>
      <c r="PSY96" s="0"/>
      <c r="PSZ96" s="0"/>
      <c r="PTA96" s="0"/>
      <c r="PTB96" s="0"/>
      <c r="PTC96" s="0"/>
      <c r="PTD96" s="0"/>
      <c r="PTE96" s="0"/>
      <c r="PTF96" s="0"/>
      <c r="PTG96" s="0"/>
      <c r="PTH96" s="0"/>
      <c r="PTI96" s="0"/>
      <c r="PTJ96" s="0"/>
      <c r="PTK96" s="0"/>
      <c r="PTL96" s="0"/>
      <c r="PTM96" s="0"/>
      <c r="PTN96" s="0"/>
      <c r="PTO96" s="0"/>
      <c r="PTP96" s="0"/>
      <c r="PTQ96" s="0"/>
      <c r="PTR96" s="0"/>
      <c r="PTS96" s="0"/>
      <c r="PTT96" s="0"/>
      <c r="PTU96" s="0"/>
      <c r="PTV96" s="0"/>
      <c r="PTW96" s="0"/>
      <c r="PTX96" s="0"/>
      <c r="PTY96" s="0"/>
      <c r="PTZ96" s="0"/>
      <c r="PUA96" s="0"/>
      <c r="PUB96" s="0"/>
      <c r="PUC96" s="0"/>
      <c r="PUD96" s="0"/>
      <c r="PUE96" s="0"/>
      <c r="PUF96" s="0"/>
      <c r="PUG96" s="0"/>
      <c r="PUH96" s="0"/>
      <c r="PUI96" s="0"/>
      <c r="PUJ96" s="0"/>
      <c r="PUK96" s="0"/>
      <c r="PUL96" s="0"/>
      <c r="PUM96" s="0"/>
      <c r="PUN96" s="0"/>
      <c r="PUO96" s="0"/>
      <c r="PUP96" s="0"/>
      <c r="PUQ96" s="0"/>
      <c r="PUR96" s="0"/>
      <c r="PUS96" s="0"/>
      <c r="PUT96" s="0"/>
      <c r="PUU96" s="0"/>
      <c r="PUV96" s="0"/>
      <c r="PUW96" s="0"/>
      <c r="PUX96" s="0"/>
      <c r="PUY96" s="0"/>
      <c r="PUZ96" s="0"/>
      <c r="PVA96" s="0"/>
      <c r="PVB96" s="0"/>
      <c r="PVC96" s="0"/>
      <c r="PVD96" s="0"/>
      <c r="PVE96" s="0"/>
      <c r="PVF96" s="0"/>
      <c r="PVG96" s="0"/>
      <c r="PVH96" s="0"/>
      <c r="PVI96" s="0"/>
      <c r="PVJ96" s="0"/>
      <c r="PVK96" s="0"/>
      <c r="PVL96" s="0"/>
      <c r="PVM96" s="0"/>
      <c r="PVN96" s="0"/>
      <c r="PVO96" s="0"/>
      <c r="PVP96" s="0"/>
      <c r="PVQ96" s="0"/>
      <c r="PVR96" s="0"/>
      <c r="PVS96" s="0"/>
      <c r="PVT96" s="0"/>
      <c r="PVU96" s="0"/>
      <c r="PVV96" s="0"/>
      <c r="PVW96" s="0"/>
      <c r="PVX96" s="0"/>
      <c r="PVY96" s="0"/>
      <c r="PVZ96" s="0"/>
      <c r="PWA96" s="0"/>
      <c r="PWB96" s="0"/>
      <c r="PWC96" s="0"/>
      <c r="PWD96" s="0"/>
      <c r="PWE96" s="0"/>
      <c r="PWF96" s="0"/>
      <c r="PWG96" s="0"/>
      <c r="PWH96" s="0"/>
      <c r="PWI96" s="0"/>
      <c r="PWJ96" s="0"/>
      <c r="PWK96" s="0"/>
      <c r="PWL96" s="0"/>
      <c r="PWM96" s="0"/>
      <c r="PWN96" s="0"/>
      <c r="PWO96" s="0"/>
      <c r="PWP96" s="0"/>
      <c r="PWQ96" s="0"/>
      <c r="PWR96" s="0"/>
      <c r="PWS96" s="0"/>
      <c r="PWT96" s="0"/>
      <c r="PWU96" s="0"/>
      <c r="PWV96" s="0"/>
      <c r="PWW96" s="0"/>
      <c r="PWX96" s="0"/>
      <c r="PWY96" s="0"/>
      <c r="PWZ96" s="0"/>
      <c r="PXA96" s="0"/>
      <c r="PXB96" s="0"/>
      <c r="PXC96" s="0"/>
      <c r="PXD96" s="0"/>
      <c r="PXE96" s="0"/>
      <c r="PXF96" s="0"/>
      <c r="PXG96" s="0"/>
      <c r="PXH96" s="0"/>
      <c r="PXI96" s="0"/>
      <c r="PXJ96" s="0"/>
      <c r="PXK96" s="0"/>
      <c r="PXL96" s="0"/>
      <c r="PXM96" s="0"/>
      <c r="PXN96" s="0"/>
      <c r="PXO96" s="0"/>
      <c r="PXP96" s="0"/>
      <c r="PXQ96" s="0"/>
      <c r="PXR96" s="0"/>
      <c r="PXS96" s="0"/>
      <c r="PXT96" s="0"/>
      <c r="PXU96" s="0"/>
      <c r="PXV96" s="0"/>
      <c r="PXW96" s="0"/>
      <c r="PXX96" s="0"/>
      <c r="PXY96" s="0"/>
      <c r="PXZ96" s="0"/>
      <c r="PYA96" s="0"/>
      <c r="PYB96" s="0"/>
      <c r="PYC96" s="0"/>
      <c r="PYD96" s="0"/>
      <c r="PYE96" s="0"/>
      <c r="PYF96" s="0"/>
      <c r="PYG96" s="0"/>
      <c r="PYH96" s="0"/>
      <c r="PYI96" s="0"/>
      <c r="PYJ96" s="0"/>
      <c r="PYK96" s="0"/>
      <c r="PYL96" s="0"/>
      <c r="PYM96" s="0"/>
      <c r="PYN96" s="0"/>
      <c r="PYO96" s="0"/>
      <c r="PYP96" s="0"/>
      <c r="PYQ96" s="0"/>
      <c r="PYR96" s="0"/>
      <c r="PYS96" s="0"/>
      <c r="PYT96" s="0"/>
      <c r="PYU96" s="0"/>
      <c r="PYV96" s="0"/>
      <c r="PYW96" s="0"/>
      <c r="PYX96" s="0"/>
      <c r="PYY96" s="0"/>
      <c r="PYZ96" s="0"/>
      <c r="PZA96" s="0"/>
      <c r="PZB96" s="0"/>
      <c r="PZC96" s="0"/>
      <c r="PZD96" s="0"/>
      <c r="PZE96" s="0"/>
      <c r="PZF96" s="0"/>
      <c r="PZG96" s="0"/>
      <c r="PZH96" s="0"/>
      <c r="PZI96" s="0"/>
      <c r="PZJ96" s="0"/>
      <c r="PZK96" s="0"/>
      <c r="PZL96" s="0"/>
      <c r="PZM96" s="0"/>
      <c r="PZN96" s="0"/>
      <c r="PZO96" s="0"/>
      <c r="PZP96" s="0"/>
      <c r="PZQ96" s="0"/>
      <c r="PZR96" s="0"/>
      <c r="PZS96" s="0"/>
      <c r="PZT96" s="0"/>
      <c r="PZU96" s="0"/>
      <c r="PZV96" s="0"/>
      <c r="PZW96" s="0"/>
      <c r="PZX96" s="0"/>
      <c r="PZY96" s="0"/>
      <c r="PZZ96" s="0"/>
      <c r="QAA96" s="0"/>
      <c r="QAB96" s="0"/>
      <c r="QAC96" s="0"/>
      <c r="QAD96" s="0"/>
      <c r="QAE96" s="0"/>
      <c r="QAF96" s="0"/>
      <c r="QAG96" s="0"/>
      <c r="QAH96" s="0"/>
      <c r="QAI96" s="0"/>
      <c r="QAJ96" s="0"/>
      <c r="QAK96" s="0"/>
      <c r="QAL96" s="0"/>
      <c r="QAM96" s="0"/>
      <c r="QAN96" s="0"/>
      <c r="QAO96" s="0"/>
      <c r="QAP96" s="0"/>
      <c r="QAQ96" s="0"/>
      <c r="QAR96" s="0"/>
      <c r="QAS96" s="0"/>
      <c r="QAT96" s="0"/>
      <c r="QAU96" s="0"/>
      <c r="QAV96" s="0"/>
      <c r="QAW96" s="0"/>
      <c r="QAX96" s="0"/>
      <c r="QAY96" s="0"/>
      <c r="QAZ96" s="0"/>
      <c r="QBA96" s="0"/>
      <c r="QBB96" s="0"/>
      <c r="QBC96" s="0"/>
      <c r="QBD96" s="0"/>
      <c r="QBE96" s="0"/>
      <c r="QBF96" s="0"/>
      <c r="QBG96" s="0"/>
      <c r="QBH96" s="0"/>
      <c r="QBI96" s="0"/>
      <c r="QBJ96" s="0"/>
      <c r="QBK96" s="0"/>
      <c r="QBL96" s="0"/>
      <c r="QBM96" s="0"/>
      <c r="QBN96" s="0"/>
      <c r="QBO96" s="0"/>
      <c r="QBP96" s="0"/>
      <c r="QBQ96" s="0"/>
      <c r="QBR96" s="0"/>
      <c r="QBS96" s="0"/>
      <c r="QBT96" s="0"/>
      <c r="QBU96" s="0"/>
      <c r="QBV96" s="0"/>
      <c r="QBW96" s="0"/>
      <c r="QBX96" s="0"/>
      <c r="QBY96" s="0"/>
      <c r="QBZ96" s="0"/>
      <c r="QCA96" s="0"/>
      <c r="QCB96" s="0"/>
      <c r="QCC96" s="0"/>
      <c r="QCD96" s="0"/>
      <c r="QCE96" s="0"/>
      <c r="QCF96" s="0"/>
      <c r="QCG96" s="0"/>
      <c r="QCH96" s="0"/>
      <c r="QCI96" s="0"/>
      <c r="QCJ96" s="0"/>
      <c r="QCK96" s="0"/>
      <c r="QCL96" s="0"/>
      <c r="QCM96" s="0"/>
      <c r="QCN96" s="0"/>
      <c r="QCO96" s="0"/>
      <c r="QCP96" s="0"/>
      <c r="QCQ96" s="0"/>
      <c r="QCR96" s="0"/>
      <c r="QCS96" s="0"/>
      <c r="QCT96" s="0"/>
      <c r="QCU96" s="0"/>
      <c r="QCV96" s="0"/>
      <c r="QCW96" s="0"/>
      <c r="QCX96" s="0"/>
      <c r="QCY96" s="0"/>
      <c r="QCZ96" s="0"/>
      <c r="QDA96" s="0"/>
      <c r="QDB96" s="0"/>
      <c r="QDC96" s="0"/>
      <c r="QDD96" s="0"/>
      <c r="QDE96" s="0"/>
      <c r="QDF96" s="0"/>
      <c r="QDG96" s="0"/>
      <c r="QDH96" s="0"/>
      <c r="QDI96" s="0"/>
      <c r="QDJ96" s="0"/>
      <c r="QDK96" s="0"/>
      <c r="QDL96" s="0"/>
      <c r="QDM96" s="0"/>
      <c r="QDN96" s="0"/>
      <c r="QDO96" s="0"/>
      <c r="QDP96" s="0"/>
      <c r="QDQ96" s="0"/>
      <c r="QDR96" s="0"/>
      <c r="QDS96" s="0"/>
      <c r="QDT96" s="0"/>
      <c r="QDU96" s="0"/>
      <c r="QDV96" s="0"/>
      <c r="QDW96" s="0"/>
      <c r="QDX96" s="0"/>
      <c r="QDY96" s="0"/>
      <c r="QDZ96" s="0"/>
      <c r="QEA96" s="0"/>
      <c r="QEB96" s="0"/>
      <c r="QEC96" s="0"/>
      <c r="QED96" s="0"/>
      <c r="QEE96" s="0"/>
      <c r="QEF96" s="0"/>
      <c r="QEG96" s="0"/>
      <c r="QEH96" s="0"/>
      <c r="QEI96" s="0"/>
      <c r="QEJ96" s="0"/>
      <c r="QEK96" s="0"/>
      <c r="QEL96" s="0"/>
      <c r="QEM96" s="0"/>
      <c r="QEN96" s="0"/>
      <c r="QEO96" s="0"/>
      <c r="QEP96" s="0"/>
      <c r="QEQ96" s="0"/>
      <c r="QER96" s="0"/>
      <c r="QES96" s="0"/>
      <c r="QET96" s="0"/>
      <c r="QEU96" s="0"/>
      <c r="QEV96" s="0"/>
      <c r="QEW96" s="0"/>
      <c r="QEX96" s="0"/>
      <c r="QEY96" s="0"/>
      <c r="QEZ96" s="0"/>
      <c r="QFA96" s="0"/>
      <c r="QFB96" s="0"/>
      <c r="QFC96" s="0"/>
      <c r="QFD96" s="0"/>
      <c r="QFE96" s="0"/>
      <c r="QFF96" s="0"/>
      <c r="QFG96" s="0"/>
      <c r="QFH96" s="0"/>
      <c r="QFI96" s="0"/>
      <c r="QFJ96" s="0"/>
      <c r="QFK96" s="0"/>
      <c r="QFL96" s="0"/>
      <c r="QFM96" s="0"/>
      <c r="QFN96" s="0"/>
      <c r="QFO96" s="0"/>
      <c r="QFP96" s="0"/>
      <c r="QFQ96" s="0"/>
      <c r="QFR96" s="0"/>
      <c r="QFS96" s="0"/>
      <c r="QFT96" s="0"/>
      <c r="QFU96" s="0"/>
      <c r="QFV96" s="0"/>
      <c r="QFW96" s="0"/>
      <c r="QFX96" s="0"/>
      <c r="QFY96" s="0"/>
      <c r="QFZ96" s="0"/>
      <c r="QGA96" s="0"/>
      <c r="QGB96" s="0"/>
      <c r="QGC96" s="0"/>
      <c r="QGD96" s="0"/>
      <c r="QGE96" s="0"/>
      <c r="QGF96" s="0"/>
      <c r="QGG96" s="0"/>
      <c r="QGH96" s="0"/>
      <c r="QGI96" s="0"/>
      <c r="QGJ96" s="0"/>
      <c r="QGK96" s="0"/>
      <c r="QGL96" s="0"/>
      <c r="QGM96" s="0"/>
      <c r="QGN96" s="0"/>
      <c r="QGO96" s="0"/>
      <c r="QGP96" s="0"/>
      <c r="QGQ96" s="0"/>
      <c r="QGR96" s="0"/>
      <c r="QGS96" s="0"/>
      <c r="QGT96" s="0"/>
      <c r="QGU96" s="0"/>
      <c r="QGV96" s="0"/>
      <c r="QGW96" s="0"/>
      <c r="QGX96" s="0"/>
      <c r="QGY96" s="0"/>
      <c r="QGZ96" s="0"/>
      <c r="QHA96" s="0"/>
      <c r="QHB96" s="0"/>
      <c r="QHC96" s="0"/>
      <c r="QHD96" s="0"/>
      <c r="QHE96" s="0"/>
      <c r="QHF96" s="0"/>
      <c r="QHG96" s="0"/>
      <c r="QHH96" s="0"/>
      <c r="QHI96" s="0"/>
      <c r="QHJ96" s="0"/>
      <c r="QHK96" s="0"/>
      <c r="QHL96" s="0"/>
      <c r="QHM96" s="0"/>
      <c r="QHN96" s="0"/>
      <c r="QHO96" s="0"/>
      <c r="QHP96" s="0"/>
      <c r="QHQ96" s="0"/>
      <c r="QHR96" s="0"/>
      <c r="QHS96" s="0"/>
      <c r="QHT96" s="0"/>
      <c r="QHU96" s="0"/>
      <c r="QHV96" s="0"/>
      <c r="QHW96" s="0"/>
      <c r="QHX96" s="0"/>
      <c r="QHY96" s="0"/>
      <c r="QHZ96" s="0"/>
      <c r="QIA96" s="0"/>
      <c r="QIB96" s="0"/>
      <c r="QIC96" s="0"/>
      <c r="QID96" s="0"/>
      <c r="QIE96" s="0"/>
      <c r="QIF96" s="0"/>
      <c r="QIG96" s="0"/>
      <c r="QIH96" s="0"/>
      <c r="QII96" s="0"/>
      <c r="QIJ96" s="0"/>
      <c r="QIK96" s="0"/>
      <c r="QIL96" s="0"/>
      <c r="QIM96" s="0"/>
      <c r="QIN96" s="0"/>
      <c r="QIO96" s="0"/>
      <c r="QIP96" s="0"/>
      <c r="QIQ96" s="0"/>
      <c r="QIR96" s="0"/>
      <c r="QIS96" s="0"/>
      <c r="QIT96" s="0"/>
      <c r="QIU96" s="0"/>
      <c r="QIV96" s="0"/>
      <c r="QIW96" s="0"/>
      <c r="QIX96" s="0"/>
      <c r="QIY96" s="0"/>
      <c r="QIZ96" s="0"/>
      <c r="QJA96" s="0"/>
      <c r="QJB96" s="0"/>
      <c r="QJC96" s="0"/>
      <c r="QJD96" s="0"/>
      <c r="QJE96" s="0"/>
      <c r="QJF96" s="0"/>
      <c r="QJG96" s="0"/>
      <c r="QJH96" s="0"/>
      <c r="QJI96" s="0"/>
      <c r="QJJ96" s="0"/>
      <c r="QJK96" s="0"/>
      <c r="QJL96" s="0"/>
      <c r="QJM96" s="0"/>
      <c r="QJN96" s="0"/>
      <c r="QJO96" s="0"/>
      <c r="QJP96" s="0"/>
      <c r="QJQ96" s="0"/>
      <c r="QJR96" s="0"/>
      <c r="QJS96" s="0"/>
      <c r="QJT96" s="0"/>
      <c r="QJU96" s="0"/>
      <c r="QJV96" s="0"/>
      <c r="QJW96" s="0"/>
      <c r="QJX96" s="0"/>
      <c r="QJY96" s="0"/>
      <c r="QJZ96" s="0"/>
      <c r="QKA96" s="0"/>
      <c r="QKB96" s="0"/>
      <c r="QKC96" s="0"/>
      <c r="QKD96" s="0"/>
      <c r="QKE96" s="0"/>
      <c r="QKF96" s="0"/>
      <c r="QKG96" s="0"/>
      <c r="QKH96" s="0"/>
      <c r="QKI96" s="0"/>
      <c r="QKJ96" s="0"/>
      <c r="QKK96" s="0"/>
      <c r="QKL96" s="0"/>
      <c r="QKM96" s="0"/>
      <c r="QKN96" s="0"/>
      <c r="QKO96" s="0"/>
      <c r="QKP96" s="0"/>
      <c r="QKQ96" s="0"/>
      <c r="QKR96" s="0"/>
      <c r="QKS96" s="0"/>
      <c r="QKT96" s="0"/>
      <c r="QKU96" s="0"/>
      <c r="QKV96" s="0"/>
      <c r="QKW96" s="0"/>
      <c r="QKX96" s="0"/>
      <c r="QKY96" s="0"/>
      <c r="QKZ96" s="0"/>
      <c r="QLA96" s="0"/>
      <c r="QLB96" s="0"/>
      <c r="QLC96" s="0"/>
      <c r="QLD96" s="0"/>
      <c r="QLE96" s="0"/>
      <c r="QLF96" s="0"/>
      <c r="QLG96" s="0"/>
      <c r="QLH96" s="0"/>
      <c r="QLI96" s="0"/>
      <c r="QLJ96" s="0"/>
      <c r="QLK96" s="0"/>
      <c r="QLL96" s="0"/>
      <c r="QLM96" s="0"/>
      <c r="QLN96" s="0"/>
      <c r="QLO96" s="0"/>
      <c r="QLP96" s="0"/>
      <c r="QLQ96" s="0"/>
      <c r="QLR96" s="0"/>
      <c r="QLS96" s="0"/>
      <c r="QLT96" s="0"/>
      <c r="QLU96" s="0"/>
      <c r="QLV96" s="0"/>
      <c r="QLW96" s="0"/>
      <c r="QLX96" s="0"/>
      <c r="QLY96" s="0"/>
      <c r="QLZ96" s="0"/>
      <c r="QMA96" s="0"/>
      <c r="QMB96" s="0"/>
      <c r="QMC96" s="0"/>
      <c r="QMD96" s="0"/>
      <c r="QME96" s="0"/>
      <c r="QMF96" s="0"/>
      <c r="QMG96" s="0"/>
      <c r="QMH96" s="0"/>
      <c r="QMI96" s="0"/>
      <c r="QMJ96" s="0"/>
      <c r="QMK96" s="0"/>
      <c r="QML96" s="0"/>
      <c r="QMM96" s="0"/>
      <c r="QMN96" s="0"/>
      <c r="QMO96" s="0"/>
      <c r="QMP96" s="0"/>
      <c r="QMQ96" s="0"/>
      <c r="QMR96" s="0"/>
      <c r="QMS96" s="0"/>
      <c r="QMT96" s="0"/>
      <c r="QMU96" s="0"/>
      <c r="QMV96" s="0"/>
      <c r="QMW96" s="0"/>
      <c r="QMX96" s="0"/>
      <c r="QMY96" s="0"/>
      <c r="QMZ96" s="0"/>
      <c r="QNA96" s="0"/>
      <c r="QNB96" s="0"/>
      <c r="QNC96" s="0"/>
      <c r="QND96" s="0"/>
      <c r="QNE96" s="0"/>
      <c r="QNF96" s="0"/>
      <c r="QNG96" s="0"/>
      <c r="QNH96" s="0"/>
      <c r="QNI96" s="0"/>
      <c r="QNJ96" s="0"/>
      <c r="QNK96" s="0"/>
      <c r="QNL96" s="0"/>
      <c r="QNM96" s="0"/>
      <c r="QNN96" s="0"/>
      <c r="QNO96" s="0"/>
      <c r="QNP96" s="0"/>
      <c r="QNQ96" s="0"/>
      <c r="QNR96" s="0"/>
      <c r="QNS96" s="0"/>
      <c r="QNT96" s="0"/>
      <c r="QNU96" s="0"/>
      <c r="QNV96" s="0"/>
      <c r="QNW96" s="0"/>
      <c r="QNX96" s="0"/>
      <c r="QNY96" s="0"/>
      <c r="QNZ96" s="0"/>
      <c r="QOA96" s="0"/>
      <c r="QOB96" s="0"/>
      <c r="QOC96" s="0"/>
      <c r="QOD96" s="0"/>
      <c r="QOE96" s="0"/>
      <c r="QOF96" s="0"/>
      <c r="QOG96" s="0"/>
      <c r="QOH96" s="0"/>
      <c r="QOI96" s="0"/>
      <c r="QOJ96" s="0"/>
      <c r="QOK96" s="0"/>
      <c r="QOL96" s="0"/>
      <c r="QOM96" s="0"/>
      <c r="QON96" s="0"/>
      <c r="QOO96" s="0"/>
      <c r="QOP96" s="0"/>
      <c r="QOQ96" s="0"/>
      <c r="QOR96" s="0"/>
      <c r="QOS96" s="0"/>
      <c r="QOT96" s="0"/>
      <c r="QOU96" s="0"/>
      <c r="QOV96" s="0"/>
      <c r="QOW96" s="0"/>
      <c r="QOX96" s="0"/>
      <c r="QOY96" s="0"/>
      <c r="QOZ96" s="0"/>
      <c r="QPA96" s="0"/>
      <c r="QPB96" s="0"/>
      <c r="QPC96" s="0"/>
      <c r="QPD96" s="0"/>
      <c r="QPE96" s="0"/>
      <c r="QPF96" s="0"/>
      <c r="QPG96" s="0"/>
      <c r="QPH96" s="0"/>
      <c r="QPI96" s="0"/>
      <c r="QPJ96" s="0"/>
      <c r="QPK96" s="0"/>
      <c r="QPL96" s="0"/>
      <c r="QPM96" s="0"/>
      <c r="QPN96" s="0"/>
      <c r="QPO96" s="0"/>
      <c r="QPP96" s="0"/>
      <c r="QPQ96" s="0"/>
      <c r="QPR96" s="0"/>
      <c r="QPS96" s="0"/>
      <c r="QPT96" s="0"/>
      <c r="QPU96" s="0"/>
      <c r="QPV96" s="0"/>
      <c r="QPW96" s="0"/>
      <c r="QPX96" s="0"/>
      <c r="QPY96" s="0"/>
      <c r="QPZ96" s="0"/>
      <c r="QQA96" s="0"/>
      <c r="QQB96" s="0"/>
      <c r="QQC96" s="0"/>
      <c r="QQD96" s="0"/>
      <c r="QQE96" s="0"/>
      <c r="QQF96" s="0"/>
      <c r="QQG96" s="0"/>
      <c r="QQH96" s="0"/>
      <c r="QQI96" s="0"/>
      <c r="QQJ96" s="0"/>
      <c r="QQK96" s="0"/>
      <c r="QQL96" s="0"/>
      <c r="QQM96" s="0"/>
      <c r="QQN96" s="0"/>
      <c r="QQO96" s="0"/>
      <c r="QQP96" s="0"/>
      <c r="QQQ96" s="0"/>
      <c r="QQR96" s="0"/>
      <c r="QQS96" s="0"/>
      <c r="QQT96" s="0"/>
      <c r="QQU96" s="0"/>
      <c r="QQV96" s="0"/>
      <c r="QQW96" s="0"/>
      <c r="QQX96" s="0"/>
      <c r="QQY96" s="0"/>
      <c r="QQZ96" s="0"/>
      <c r="QRA96" s="0"/>
      <c r="QRB96" s="0"/>
      <c r="QRC96" s="0"/>
      <c r="QRD96" s="0"/>
      <c r="QRE96" s="0"/>
      <c r="QRF96" s="0"/>
      <c r="QRG96" s="0"/>
      <c r="QRH96" s="0"/>
      <c r="QRI96" s="0"/>
      <c r="QRJ96" s="0"/>
      <c r="QRK96" s="0"/>
      <c r="QRL96" s="0"/>
      <c r="QRM96" s="0"/>
      <c r="QRN96" s="0"/>
      <c r="QRO96" s="0"/>
      <c r="QRP96" s="0"/>
      <c r="QRQ96" s="0"/>
      <c r="QRR96" s="0"/>
      <c r="QRS96" s="0"/>
      <c r="QRT96" s="0"/>
      <c r="QRU96" s="0"/>
      <c r="QRV96" s="0"/>
      <c r="QRW96" s="0"/>
      <c r="QRX96" s="0"/>
      <c r="QRY96" s="0"/>
      <c r="QRZ96" s="0"/>
      <c r="QSA96" s="0"/>
      <c r="QSB96" s="0"/>
      <c r="QSC96" s="0"/>
      <c r="QSD96" s="0"/>
      <c r="QSE96" s="0"/>
      <c r="QSF96" s="0"/>
      <c r="QSG96" s="0"/>
      <c r="QSH96" s="0"/>
      <c r="QSI96" s="0"/>
      <c r="QSJ96" s="0"/>
      <c r="QSK96" s="0"/>
      <c r="QSL96" s="0"/>
      <c r="QSM96" s="0"/>
      <c r="QSN96" s="0"/>
      <c r="QSO96" s="0"/>
      <c r="QSP96" s="0"/>
      <c r="QSQ96" s="0"/>
      <c r="QSR96" s="0"/>
      <c r="QSS96" s="0"/>
      <c r="QST96" s="0"/>
      <c r="QSU96" s="0"/>
      <c r="QSV96" s="0"/>
      <c r="QSW96" s="0"/>
      <c r="QSX96" s="0"/>
      <c r="QSY96" s="0"/>
      <c r="QSZ96" s="0"/>
      <c r="QTA96" s="0"/>
      <c r="QTB96" s="0"/>
      <c r="QTC96" s="0"/>
      <c r="QTD96" s="0"/>
      <c r="QTE96" s="0"/>
      <c r="QTF96" s="0"/>
      <c r="QTG96" s="0"/>
      <c r="QTH96" s="0"/>
      <c r="QTI96" s="0"/>
      <c r="QTJ96" s="0"/>
      <c r="QTK96" s="0"/>
      <c r="QTL96" s="0"/>
      <c r="QTM96" s="0"/>
      <c r="QTN96" s="0"/>
      <c r="QTO96" s="0"/>
      <c r="QTP96" s="0"/>
      <c r="QTQ96" s="0"/>
      <c r="QTR96" s="0"/>
      <c r="QTS96" s="0"/>
      <c r="QTT96" s="0"/>
      <c r="QTU96" s="0"/>
      <c r="QTV96" s="0"/>
      <c r="QTW96" s="0"/>
      <c r="QTX96" s="0"/>
      <c r="QTY96" s="0"/>
      <c r="QTZ96" s="0"/>
      <c r="QUA96" s="0"/>
      <c r="QUB96" s="0"/>
      <c r="QUC96" s="0"/>
      <c r="QUD96" s="0"/>
      <c r="QUE96" s="0"/>
      <c r="QUF96" s="0"/>
      <c r="QUG96" s="0"/>
      <c r="QUH96" s="0"/>
      <c r="QUI96" s="0"/>
      <c r="QUJ96" s="0"/>
      <c r="QUK96" s="0"/>
      <c r="QUL96" s="0"/>
      <c r="QUM96" s="0"/>
      <c r="QUN96" s="0"/>
      <c r="QUO96" s="0"/>
      <c r="QUP96" s="0"/>
      <c r="QUQ96" s="0"/>
      <c r="QUR96" s="0"/>
      <c r="QUS96" s="0"/>
      <c r="QUT96" s="0"/>
      <c r="QUU96" s="0"/>
      <c r="QUV96" s="0"/>
      <c r="QUW96" s="0"/>
      <c r="QUX96" s="0"/>
      <c r="QUY96" s="0"/>
      <c r="QUZ96" s="0"/>
      <c r="QVA96" s="0"/>
      <c r="QVB96" s="0"/>
      <c r="QVC96" s="0"/>
      <c r="QVD96" s="0"/>
      <c r="QVE96" s="0"/>
      <c r="QVF96" s="0"/>
      <c r="QVG96" s="0"/>
      <c r="QVH96" s="0"/>
      <c r="QVI96" s="0"/>
      <c r="QVJ96" s="0"/>
      <c r="QVK96" s="0"/>
      <c r="QVL96" s="0"/>
      <c r="QVM96" s="0"/>
      <c r="QVN96" s="0"/>
      <c r="QVO96" s="0"/>
      <c r="QVP96" s="0"/>
      <c r="QVQ96" s="0"/>
      <c r="QVR96" s="0"/>
      <c r="QVS96" s="0"/>
      <c r="QVT96" s="0"/>
      <c r="QVU96" s="0"/>
      <c r="QVV96" s="0"/>
      <c r="QVW96" s="0"/>
      <c r="QVX96" s="0"/>
      <c r="QVY96" s="0"/>
      <c r="QVZ96" s="0"/>
      <c r="QWA96" s="0"/>
      <c r="QWB96" s="0"/>
      <c r="QWC96" s="0"/>
      <c r="QWD96" s="0"/>
      <c r="QWE96" s="0"/>
      <c r="QWF96" s="0"/>
      <c r="QWG96" s="0"/>
      <c r="QWH96" s="0"/>
      <c r="QWI96" s="0"/>
      <c r="QWJ96" s="0"/>
      <c r="QWK96" s="0"/>
      <c r="QWL96" s="0"/>
      <c r="QWM96" s="0"/>
      <c r="QWN96" s="0"/>
      <c r="QWO96" s="0"/>
      <c r="QWP96" s="0"/>
      <c r="QWQ96" s="0"/>
      <c r="QWR96" s="0"/>
      <c r="QWS96" s="0"/>
      <c r="QWT96" s="0"/>
      <c r="QWU96" s="0"/>
      <c r="QWV96" s="0"/>
      <c r="QWW96" s="0"/>
      <c r="QWX96" s="0"/>
      <c r="QWY96" s="0"/>
      <c r="QWZ96" s="0"/>
      <c r="QXA96" s="0"/>
      <c r="QXB96" s="0"/>
      <c r="QXC96" s="0"/>
      <c r="QXD96" s="0"/>
      <c r="QXE96" s="0"/>
      <c r="QXF96" s="0"/>
      <c r="QXG96" s="0"/>
      <c r="QXH96" s="0"/>
      <c r="QXI96" s="0"/>
      <c r="QXJ96" s="0"/>
      <c r="QXK96" s="0"/>
      <c r="QXL96" s="0"/>
      <c r="QXM96" s="0"/>
      <c r="QXN96" s="0"/>
      <c r="QXO96" s="0"/>
      <c r="QXP96" s="0"/>
      <c r="QXQ96" s="0"/>
      <c r="QXR96" s="0"/>
      <c r="QXS96" s="0"/>
      <c r="QXT96" s="0"/>
      <c r="QXU96" s="0"/>
      <c r="QXV96" s="0"/>
      <c r="QXW96" s="0"/>
      <c r="QXX96" s="0"/>
      <c r="QXY96" s="0"/>
      <c r="QXZ96" s="0"/>
      <c r="QYA96" s="0"/>
      <c r="QYB96" s="0"/>
      <c r="QYC96" s="0"/>
      <c r="QYD96" s="0"/>
      <c r="QYE96" s="0"/>
      <c r="QYF96" s="0"/>
      <c r="QYG96" s="0"/>
      <c r="QYH96" s="0"/>
      <c r="QYI96" s="0"/>
      <c r="QYJ96" s="0"/>
      <c r="QYK96" s="0"/>
      <c r="QYL96" s="0"/>
      <c r="QYM96" s="0"/>
      <c r="QYN96" s="0"/>
      <c r="QYO96" s="0"/>
      <c r="QYP96" s="0"/>
      <c r="QYQ96" s="0"/>
      <c r="QYR96" s="0"/>
      <c r="QYS96" s="0"/>
      <c r="QYT96" s="0"/>
      <c r="QYU96" s="0"/>
      <c r="QYV96" s="0"/>
      <c r="QYW96" s="0"/>
      <c r="QYX96" s="0"/>
      <c r="QYY96" s="0"/>
      <c r="QYZ96" s="0"/>
      <c r="QZA96" s="0"/>
      <c r="QZB96" s="0"/>
      <c r="QZC96" s="0"/>
      <c r="QZD96" s="0"/>
      <c r="QZE96" s="0"/>
      <c r="QZF96" s="0"/>
      <c r="QZG96" s="0"/>
      <c r="QZH96" s="0"/>
      <c r="QZI96" s="0"/>
      <c r="QZJ96" s="0"/>
      <c r="QZK96" s="0"/>
      <c r="QZL96" s="0"/>
      <c r="QZM96" s="0"/>
      <c r="QZN96" s="0"/>
      <c r="QZO96" s="0"/>
      <c r="QZP96" s="0"/>
      <c r="QZQ96" s="0"/>
      <c r="QZR96" s="0"/>
      <c r="QZS96" s="0"/>
      <c r="QZT96" s="0"/>
      <c r="QZU96" s="0"/>
      <c r="QZV96" s="0"/>
      <c r="QZW96" s="0"/>
      <c r="QZX96" s="0"/>
      <c r="QZY96" s="0"/>
      <c r="QZZ96" s="0"/>
      <c r="RAA96" s="0"/>
      <c r="RAB96" s="0"/>
      <c r="RAC96" s="0"/>
      <c r="RAD96" s="0"/>
      <c r="RAE96" s="0"/>
      <c r="RAF96" s="0"/>
      <c r="RAG96" s="0"/>
      <c r="RAH96" s="0"/>
      <c r="RAI96" s="0"/>
      <c r="RAJ96" s="0"/>
      <c r="RAK96" s="0"/>
      <c r="RAL96" s="0"/>
      <c r="RAM96" s="0"/>
      <c r="RAN96" s="0"/>
      <c r="RAO96" s="0"/>
      <c r="RAP96" s="0"/>
      <c r="RAQ96" s="0"/>
      <c r="RAR96" s="0"/>
      <c r="RAS96" s="0"/>
      <c r="RAT96" s="0"/>
      <c r="RAU96" s="0"/>
      <c r="RAV96" s="0"/>
      <c r="RAW96" s="0"/>
      <c r="RAX96" s="0"/>
      <c r="RAY96" s="0"/>
      <c r="RAZ96" s="0"/>
      <c r="RBA96" s="0"/>
      <c r="RBB96" s="0"/>
      <c r="RBC96" s="0"/>
      <c r="RBD96" s="0"/>
      <c r="RBE96" s="0"/>
      <c r="RBF96" s="0"/>
      <c r="RBG96" s="0"/>
      <c r="RBH96" s="0"/>
      <c r="RBI96" s="0"/>
      <c r="RBJ96" s="0"/>
      <c r="RBK96" s="0"/>
      <c r="RBL96" s="0"/>
      <c r="RBM96" s="0"/>
      <c r="RBN96" s="0"/>
      <c r="RBO96" s="0"/>
      <c r="RBP96" s="0"/>
      <c r="RBQ96" s="0"/>
      <c r="RBR96" s="0"/>
      <c r="RBS96" s="0"/>
      <c r="RBT96" s="0"/>
      <c r="RBU96" s="0"/>
      <c r="RBV96" s="0"/>
      <c r="RBW96" s="0"/>
      <c r="RBX96" s="0"/>
      <c r="RBY96" s="0"/>
      <c r="RBZ96" s="0"/>
      <c r="RCA96" s="0"/>
      <c r="RCB96" s="0"/>
      <c r="RCC96" s="0"/>
      <c r="RCD96" s="0"/>
      <c r="RCE96" s="0"/>
      <c r="RCF96" s="0"/>
      <c r="RCG96" s="0"/>
      <c r="RCH96" s="0"/>
      <c r="RCI96" s="0"/>
      <c r="RCJ96" s="0"/>
      <c r="RCK96" s="0"/>
      <c r="RCL96" s="0"/>
      <c r="RCM96" s="0"/>
      <c r="RCN96" s="0"/>
      <c r="RCO96" s="0"/>
      <c r="RCP96" s="0"/>
      <c r="RCQ96" s="0"/>
      <c r="RCR96" s="0"/>
      <c r="RCS96" s="0"/>
      <c r="RCT96" s="0"/>
      <c r="RCU96" s="0"/>
      <c r="RCV96" s="0"/>
      <c r="RCW96" s="0"/>
      <c r="RCX96" s="0"/>
      <c r="RCY96" s="0"/>
      <c r="RCZ96" s="0"/>
      <c r="RDA96" s="0"/>
      <c r="RDB96" s="0"/>
      <c r="RDC96" s="0"/>
      <c r="RDD96" s="0"/>
      <c r="RDE96" s="0"/>
      <c r="RDF96" s="0"/>
      <c r="RDG96" s="0"/>
      <c r="RDH96" s="0"/>
      <c r="RDI96" s="0"/>
      <c r="RDJ96" s="0"/>
      <c r="RDK96" s="0"/>
      <c r="RDL96" s="0"/>
      <c r="RDM96" s="0"/>
      <c r="RDN96" s="0"/>
      <c r="RDO96" s="0"/>
      <c r="RDP96" s="0"/>
      <c r="RDQ96" s="0"/>
      <c r="RDR96" s="0"/>
      <c r="RDS96" s="0"/>
      <c r="RDT96" s="0"/>
      <c r="RDU96" s="0"/>
      <c r="RDV96" s="0"/>
      <c r="RDW96" s="0"/>
      <c r="RDX96" s="0"/>
      <c r="RDY96" s="0"/>
      <c r="RDZ96" s="0"/>
      <c r="REA96" s="0"/>
      <c r="REB96" s="0"/>
      <c r="REC96" s="0"/>
      <c r="RED96" s="0"/>
      <c r="REE96" s="0"/>
      <c r="REF96" s="0"/>
      <c r="REG96" s="0"/>
      <c r="REH96" s="0"/>
      <c r="REI96" s="0"/>
      <c r="REJ96" s="0"/>
      <c r="REK96" s="0"/>
      <c r="REL96" s="0"/>
      <c r="REM96" s="0"/>
      <c r="REN96" s="0"/>
      <c r="REO96" s="0"/>
      <c r="REP96" s="0"/>
      <c r="REQ96" s="0"/>
      <c r="RER96" s="0"/>
      <c r="RES96" s="0"/>
      <c r="RET96" s="0"/>
      <c r="REU96" s="0"/>
      <c r="REV96" s="0"/>
      <c r="REW96" s="0"/>
      <c r="REX96" s="0"/>
      <c r="REY96" s="0"/>
      <c r="REZ96" s="0"/>
      <c r="RFA96" s="0"/>
      <c r="RFB96" s="0"/>
      <c r="RFC96" s="0"/>
      <c r="RFD96" s="0"/>
      <c r="RFE96" s="0"/>
      <c r="RFF96" s="0"/>
      <c r="RFG96" s="0"/>
      <c r="RFH96" s="0"/>
      <c r="RFI96" s="0"/>
      <c r="RFJ96" s="0"/>
      <c r="RFK96" s="0"/>
      <c r="RFL96" s="0"/>
      <c r="RFM96" s="0"/>
      <c r="RFN96" s="0"/>
      <c r="RFO96" s="0"/>
      <c r="RFP96" s="0"/>
      <c r="RFQ96" s="0"/>
      <c r="RFR96" s="0"/>
      <c r="RFS96" s="0"/>
      <c r="RFT96" s="0"/>
      <c r="RFU96" s="0"/>
      <c r="RFV96" s="0"/>
      <c r="RFW96" s="0"/>
      <c r="RFX96" s="0"/>
      <c r="RFY96" s="0"/>
      <c r="RFZ96" s="0"/>
      <c r="RGA96" s="0"/>
      <c r="RGB96" s="0"/>
      <c r="RGC96" s="0"/>
      <c r="RGD96" s="0"/>
      <c r="RGE96" s="0"/>
      <c r="RGF96" s="0"/>
      <c r="RGG96" s="0"/>
      <c r="RGH96" s="0"/>
      <c r="RGI96" s="0"/>
      <c r="RGJ96" s="0"/>
      <c r="RGK96" s="0"/>
      <c r="RGL96" s="0"/>
      <c r="RGM96" s="0"/>
      <c r="RGN96" s="0"/>
      <c r="RGO96" s="0"/>
      <c r="RGP96" s="0"/>
      <c r="RGQ96" s="0"/>
      <c r="RGR96" s="0"/>
      <c r="RGS96" s="0"/>
      <c r="RGT96" s="0"/>
      <c r="RGU96" s="0"/>
      <c r="RGV96" s="0"/>
      <c r="RGW96" s="0"/>
      <c r="RGX96" s="0"/>
      <c r="RGY96" s="0"/>
      <c r="RGZ96" s="0"/>
      <c r="RHA96" s="0"/>
      <c r="RHB96" s="0"/>
      <c r="RHC96" s="0"/>
      <c r="RHD96" s="0"/>
      <c r="RHE96" s="0"/>
      <c r="RHF96" s="0"/>
      <c r="RHG96" s="0"/>
      <c r="RHH96" s="0"/>
      <c r="RHI96" s="0"/>
      <c r="RHJ96" s="0"/>
      <c r="RHK96" s="0"/>
      <c r="RHL96" s="0"/>
      <c r="RHM96" s="0"/>
      <c r="RHN96" s="0"/>
      <c r="RHO96" s="0"/>
      <c r="RHP96" s="0"/>
      <c r="RHQ96" s="0"/>
      <c r="RHR96" s="0"/>
      <c r="RHS96" s="0"/>
      <c r="RHT96" s="0"/>
      <c r="RHU96" s="0"/>
      <c r="RHV96" s="0"/>
      <c r="RHW96" s="0"/>
      <c r="RHX96" s="0"/>
      <c r="RHY96" s="0"/>
      <c r="RHZ96" s="0"/>
      <c r="RIA96" s="0"/>
      <c r="RIB96" s="0"/>
      <c r="RIC96" s="0"/>
      <c r="RID96" s="0"/>
      <c r="RIE96" s="0"/>
      <c r="RIF96" s="0"/>
      <c r="RIG96" s="0"/>
      <c r="RIH96" s="0"/>
      <c r="RII96" s="0"/>
      <c r="RIJ96" s="0"/>
      <c r="RIK96" s="0"/>
      <c r="RIL96" s="0"/>
      <c r="RIM96" s="0"/>
      <c r="RIN96" s="0"/>
      <c r="RIO96" s="0"/>
      <c r="RIP96" s="0"/>
      <c r="RIQ96" s="0"/>
      <c r="RIR96" s="0"/>
      <c r="RIS96" s="0"/>
      <c r="RIT96" s="0"/>
      <c r="RIU96" s="0"/>
      <c r="RIV96" s="0"/>
      <c r="RIW96" s="0"/>
      <c r="RIX96" s="0"/>
      <c r="RIY96" s="0"/>
      <c r="RIZ96" s="0"/>
      <c r="RJA96" s="0"/>
      <c r="RJB96" s="0"/>
      <c r="RJC96" s="0"/>
      <c r="RJD96" s="0"/>
      <c r="RJE96" s="0"/>
      <c r="RJF96" s="0"/>
      <c r="RJG96" s="0"/>
      <c r="RJH96" s="0"/>
      <c r="RJI96" s="0"/>
      <c r="RJJ96" s="0"/>
      <c r="RJK96" s="0"/>
      <c r="RJL96" s="0"/>
      <c r="RJM96" s="0"/>
      <c r="RJN96" s="0"/>
      <c r="RJO96" s="0"/>
      <c r="RJP96" s="0"/>
      <c r="RJQ96" s="0"/>
      <c r="RJR96" s="0"/>
      <c r="RJS96" s="0"/>
      <c r="RJT96" s="0"/>
      <c r="RJU96" s="0"/>
      <c r="RJV96" s="0"/>
      <c r="RJW96" s="0"/>
      <c r="RJX96" s="0"/>
      <c r="RJY96" s="0"/>
      <c r="RJZ96" s="0"/>
      <c r="RKA96" s="0"/>
      <c r="RKB96" s="0"/>
      <c r="RKC96" s="0"/>
      <c r="RKD96" s="0"/>
      <c r="RKE96" s="0"/>
      <c r="RKF96" s="0"/>
      <c r="RKG96" s="0"/>
      <c r="RKH96" s="0"/>
      <c r="RKI96" s="0"/>
      <c r="RKJ96" s="0"/>
      <c r="RKK96" s="0"/>
      <c r="RKL96" s="0"/>
      <c r="RKM96" s="0"/>
      <c r="RKN96" s="0"/>
      <c r="RKO96" s="0"/>
      <c r="RKP96" s="0"/>
      <c r="RKQ96" s="0"/>
      <c r="RKR96" s="0"/>
      <c r="RKS96" s="0"/>
      <c r="RKT96" s="0"/>
      <c r="RKU96" s="0"/>
      <c r="RKV96" s="0"/>
      <c r="RKW96" s="0"/>
      <c r="RKX96" s="0"/>
      <c r="RKY96" s="0"/>
      <c r="RKZ96" s="0"/>
      <c r="RLA96" s="0"/>
      <c r="RLB96" s="0"/>
      <c r="RLC96" s="0"/>
      <c r="RLD96" s="0"/>
      <c r="RLE96" s="0"/>
      <c r="RLF96" s="0"/>
      <c r="RLG96" s="0"/>
      <c r="RLH96" s="0"/>
      <c r="RLI96" s="0"/>
      <c r="RLJ96" s="0"/>
      <c r="RLK96" s="0"/>
      <c r="RLL96" s="0"/>
      <c r="RLM96" s="0"/>
      <c r="RLN96" s="0"/>
      <c r="RLO96" s="0"/>
      <c r="RLP96" s="0"/>
      <c r="RLQ96" s="0"/>
      <c r="RLR96" s="0"/>
      <c r="RLS96" s="0"/>
      <c r="RLT96" s="0"/>
      <c r="RLU96" s="0"/>
      <c r="RLV96" s="0"/>
      <c r="RLW96" s="0"/>
      <c r="RLX96" s="0"/>
      <c r="RLY96" s="0"/>
      <c r="RLZ96" s="0"/>
      <c r="RMA96" s="0"/>
      <c r="RMB96" s="0"/>
      <c r="RMC96" s="0"/>
      <c r="RMD96" s="0"/>
      <c r="RME96" s="0"/>
      <c r="RMF96" s="0"/>
      <c r="RMG96" s="0"/>
      <c r="RMH96" s="0"/>
      <c r="RMI96" s="0"/>
      <c r="RMJ96" s="0"/>
      <c r="RMK96" s="0"/>
      <c r="RML96" s="0"/>
      <c r="RMM96" s="0"/>
      <c r="RMN96" s="0"/>
      <c r="RMO96" s="0"/>
      <c r="RMP96" s="0"/>
      <c r="RMQ96" s="0"/>
      <c r="RMR96" s="0"/>
      <c r="RMS96" s="0"/>
      <c r="RMT96" s="0"/>
      <c r="RMU96" s="0"/>
      <c r="RMV96" s="0"/>
      <c r="RMW96" s="0"/>
      <c r="RMX96" s="0"/>
      <c r="RMY96" s="0"/>
      <c r="RMZ96" s="0"/>
      <c r="RNA96" s="0"/>
      <c r="RNB96" s="0"/>
      <c r="RNC96" s="0"/>
      <c r="RND96" s="0"/>
      <c r="RNE96" s="0"/>
      <c r="RNF96" s="0"/>
      <c r="RNG96" s="0"/>
      <c r="RNH96" s="0"/>
      <c r="RNI96" s="0"/>
      <c r="RNJ96" s="0"/>
      <c r="RNK96" s="0"/>
      <c r="RNL96" s="0"/>
      <c r="RNM96" s="0"/>
      <c r="RNN96" s="0"/>
      <c r="RNO96" s="0"/>
      <c r="RNP96" s="0"/>
      <c r="RNQ96" s="0"/>
      <c r="RNR96" s="0"/>
      <c r="RNS96" s="0"/>
      <c r="RNT96" s="0"/>
      <c r="RNU96" s="0"/>
      <c r="RNV96" s="0"/>
      <c r="RNW96" s="0"/>
      <c r="RNX96" s="0"/>
      <c r="RNY96" s="0"/>
      <c r="RNZ96" s="0"/>
      <c r="ROA96" s="0"/>
      <c r="ROB96" s="0"/>
      <c r="ROC96" s="0"/>
      <c r="ROD96" s="0"/>
      <c r="ROE96" s="0"/>
      <c r="ROF96" s="0"/>
      <c r="ROG96" s="0"/>
      <c r="ROH96" s="0"/>
      <c r="ROI96" s="0"/>
      <c r="ROJ96" s="0"/>
      <c r="ROK96" s="0"/>
      <c r="ROL96" s="0"/>
      <c r="ROM96" s="0"/>
      <c r="RON96" s="0"/>
      <c r="ROO96" s="0"/>
      <c r="ROP96" s="0"/>
      <c r="ROQ96" s="0"/>
      <c r="ROR96" s="0"/>
      <c r="ROS96" s="0"/>
      <c r="ROT96" s="0"/>
      <c r="ROU96" s="0"/>
      <c r="ROV96" s="0"/>
      <c r="ROW96" s="0"/>
      <c r="ROX96" s="0"/>
      <c r="ROY96" s="0"/>
      <c r="ROZ96" s="0"/>
      <c r="RPA96" s="0"/>
      <c r="RPB96" s="0"/>
      <c r="RPC96" s="0"/>
      <c r="RPD96" s="0"/>
      <c r="RPE96" s="0"/>
      <c r="RPF96" s="0"/>
      <c r="RPG96" s="0"/>
      <c r="RPH96" s="0"/>
      <c r="RPI96" s="0"/>
      <c r="RPJ96" s="0"/>
      <c r="RPK96" s="0"/>
      <c r="RPL96" s="0"/>
      <c r="RPM96" s="0"/>
      <c r="RPN96" s="0"/>
      <c r="RPO96" s="0"/>
      <c r="RPP96" s="0"/>
      <c r="RPQ96" s="0"/>
      <c r="RPR96" s="0"/>
      <c r="RPS96" s="0"/>
      <c r="RPT96" s="0"/>
      <c r="RPU96" s="0"/>
      <c r="RPV96" s="0"/>
      <c r="RPW96" s="0"/>
      <c r="RPX96" s="0"/>
      <c r="RPY96" s="0"/>
      <c r="RPZ96" s="0"/>
      <c r="RQA96" s="0"/>
      <c r="RQB96" s="0"/>
      <c r="RQC96" s="0"/>
      <c r="RQD96" s="0"/>
      <c r="RQE96" s="0"/>
      <c r="RQF96" s="0"/>
      <c r="RQG96" s="0"/>
      <c r="RQH96" s="0"/>
      <c r="RQI96" s="0"/>
      <c r="RQJ96" s="0"/>
      <c r="RQK96" s="0"/>
      <c r="RQL96" s="0"/>
      <c r="RQM96" s="0"/>
      <c r="RQN96" s="0"/>
      <c r="RQO96" s="0"/>
      <c r="RQP96" s="0"/>
      <c r="RQQ96" s="0"/>
      <c r="RQR96" s="0"/>
      <c r="RQS96" s="0"/>
      <c r="RQT96" s="0"/>
      <c r="RQU96" s="0"/>
      <c r="RQV96" s="0"/>
      <c r="RQW96" s="0"/>
      <c r="RQX96" s="0"/>
      <c r="RQY96" s="0"/>
      <c r="RQZ96" s="0"/>
      <c r="RRA96" s="0"/>
      <c r="RRB96" s="0"/>
      <c r="RRC96" s="0"/>
      <c r="RRD96" s="0"/>
      <c r="RRE96" s="0"/>
      <c r="RRF96" s="0"/>
      <c r="RRG96" s="0"/>
      <c r="RRH96" s="0"/>
      <c r="RRI96" s="0"/>
      <c r="RRJ96" s="0"/>
      <c r="RRK96" s="0"/>
      <c r="RRL96" s="0"/>
      <c r="RRM96" s="0"/>
      <c r="RRN96" s="0"/>
      <c r="RRO96" s="0"/>
      <c r="RRP96" s="0"/>
      <c r="RRQ96" s="0"/>
      <c r="RRR96" s="0"/>
      <c r="RRS96" s="0"/>
      <c r="RRT96" s="0"/>
      <c r="RRU96" s="0"/>
      <c r="RRV96" s="0"/>
      <c r="RRW96" s="0"/>
      <c r="RRX96" s="0"/>
      <c r="RRY96" s="0"/>
      <c r="RRZ96" s="0"/>
      <c r="RSA96" s="0"/>
      <c r="RSB96" s="0"/>
      <c r="RSC96" s="0"/>
      <c r="RSD96" s="0"/>
      <c r="RSE96" s="0"/>
      <c r="RSF96" s="0"/>
      <c r="RSG96" s="0"/>
      <c r="RSH96" s="0"/>
      <c r="RSI96" s="0"/>
      <c r="RSJ96" s="0"/>
      <c r="RSK96" s="0"/>
      <c r="RSL96" s="0"/>
      <c r="RSM96" s="0"/>
      <c r="RSN96" s="0"/>
      <c r="RSO96" s="0"/>
      <c r="RSP96" s="0"/>
      <c r="RSQ96" s="0"/>
      <c r="RSR96" s="0"/>
      <c r="RSS96" s="0"/>
      <c r="RST96" s="0"/>
      <c r="RSU96" s="0"/>
      <c r="RSV96" s="0"/>
      <c r="RSW96" s="0"/>
      <c r="RSX96" s="0"/>
      <c r="RSY96" s="0"/>
      <c r="RSZ96" s="0"/>
      <c r="RTA96" s="0"/>
      <c r="RTB96" s="0"/>
      <c r="RTC96" s="0"/>
      <c r="RTD96" s="0"/>
      <c r="RTE96" s="0"/>
      <c r="RTF96" s="0"/>
      <c r="RTG96" s="0"/>
      <c r="RTH96" s="0"/>
      <c r="RTI96" s="0"/>
      <c r="RTJ96" s="0"/>
      <c r="RTK96" s="0"/>
      <c r="RTL96" s="0"/>
      <c r="RTM96" s="0"/>
      <c r="RTN96" s="0"/>
      <c r="RTO96" s="0"/>
      <c r="RTP96" s="0"/>
      <c r="RTQ96" s="0"/>
      <c r="RTR96" s="0"/>
      <c r="RTS96" s="0"/>
      <c r="RTT96" s="0"/>
      <c r="RTU96" s="0"/>
      <c r="RTV96" s="0"/>
      <c r="RTW96" s="0"/>
      <c r="RTX96" s="0"/>
      <c r="RTY96" s="0"/>
      <c r="RTZ96" s="0"/>
      <c r="RUA96" s="0"/>
      <c r="RUB96" s="0"/>
      <c r="RUC96" s="0"/>
      <c r="RUD96" s="0"/>
      <c r="RUE96" s="0"/>
      <c r="RUF96" s="0"/>
      <c r="RUG96" s="0"/>
      <c r="RUH96" s="0"/>
      <c r="RUI96" s="0"/>
      <c r="RUJ96" s="0"/>
      <c r="RUK96" s="0"/>
      <c r="RUL96" s="0"/>
      <c r="RUM96" s="0"/>
      <c r="RUN96" s="0"/>
      <c r="RUO96" s="0"/>
      <c r="RUP96" s="0"/>
      <c r="RUQ96" s="0"/>
      <c r="RUR96" s="0"/>
      <c r="RUS96" s="0"/>
      <c r="RUT96" s="0"/>
      <c r="RUU96" s="0"/>
      <c r="RUV96" s="0"/>
      <c r="RUW96" s="0"/>
      <c r="RUX96" s="0"/>
      <c r="RUY96" s="0"/>
      <c r="RUZ96" s="0"/>
      <c r="RVA96" s="0"/>
      <c r="RVB96" s="0"/>
      <c r="RVC96" s="0"/>
      <c r="RVD96" s="0"/>
      <c r="RVE96" s="0"/>
      <c r="RVF96" s="0"/>
      <c r="RVG96" s="0"/>
      <c r="RVH96" s="0"/>
      <c r="RVI96" s="0"/>
      <c r="RVJ96" s="0"/>
      <c r="RVK96" s="0"/>
      <c r="RVL96" s="0"/>
      <c r="RVM96" s="0"/>
      <c r="RVN96" s="0"/>
      <c r="RVO96" s="0"/>
      <c r="RVP96" s="0"/>
      <c r="RVQ96" s="0"/>
      <c r="RVR96" s="0"/>
      <c r="RVS96" s="0"/>
      <c r="RVT96" s="0"/>
      <c r="RVU96" s="0"/>
      <c r="RVV96" s="0"/>
      <c r="RVW96" s="0"/>
      <c r="RVX96" s="0"/>
      <c r="RVY96" s="0"/>
      <c r="RVZ96" s="0"/>
      <c r="RWA96" s="0"/>
      <c r="RWB96" s="0"/>
      <c r="RWC96" s="0"/>
      <c r="RWD96" s="0"/>
      <c r="RWE96" s="0"/>
      <c r="RWF96" s="0"/>
      <c r="RWG96" s="0"/>
      <c r="RWH96" s="0"/>
      <c r="RWI96" s="0"/>
      <c r="RWJ96" s="0"/>
      <c r="RWK96" s="0"/>
      <c r="RWL96" s="0"/>
      <c r="RWM96" s="0"/>
      <c r="RWN96" s="0"/>
      <c r="RWO96" s="0"/>
      <c r="RWP96" s="0"/>
      <c r="RWQ96" s="0"/>
      <c r="RWR96" s="0"/>
      <c r="RWS96" s="0"/>
      <c r="RWT96" s="0"/>
      <c r="RWU96" s="0"/>
      <c r="RWV96" s="0"/>
      <c r="RWW96" s="0"/>
      <c r="RWX96" s="0"/>
      <c r="RWY96" s="0"/>
      <c r="RWZ96" s="0"/>
      <c r="RXA96" s="0"/>
      <c r="RXB96" s="0"/>
      <c r="RXC96" s="0"/>
      <c r="RXD96" s="0"/>
      <c r="RXE96" s="0"/>
      <c r="RXF96" s="0"/>
      <c r="RXG96" s="0"/>
      <c r="RXH96" s="0"/>
      <c r="RXI96" s="0"/>
      <c r="RXJ96" s="0"/>
      <c r="RXK96" s="0"/>
      <c r="RXL96" s="0"/>
      <c r="RXM96" s="0"/>
      <c r="RXN96" s="0"/>
      <c r="RXO96" s="0"/>
      <c r="RXP96" s="0"/>
      <c r="RXQ96" s="0"/>
      <c r="RXR96" s="0"/>
      <c r="RXS96" s="0"/>
      <c r="RXT96" s="0"/>
      <c r="RXU96" s="0"/>
      <c r="RXV96" s="0"/>
      <c r="RXW96" s="0"/>
      <c r="RXX96" s="0"/>
      <c r="RXY96" s="0"/>
      <c r="RXZ96" s="0"/>
      <c r="RYA96" s="0"/>
      <c r="RYB96" s="0"/>
      <c r="RYC96" s="0"/>
      <c r="RYD96" s="0"/>
      <c r="RYE96" s="0"/>
      <c r="RYF96" s="0"/>
      <c r="RYG96" s="0"/>
      <c r="RYH96" s="0"/>
      <c r="RYI96" s="0"/>
      <c r="RYJ96" s="0"/>
      <c r="RYK96" s="0"/>
      <c r="RYL96" s="0"/>
      <c r="RYM96" s="0"/>
      <c r="RYN96" s="0"/>
      <c r="RYO96" s="0"/>
      <c r="RYP96" s="0"/>
      <c r="RYQ96" s="0"/>
      <c r="RYR96" s="0"/>
      <c r="RYS96" s="0"/>
      <c r="RYT96" s="0"/>
      <c r="RYU96" s="0"/>
      <c r="RYV96" s="0"/>
      <c r="RYW96" s="0"/>
      <c r="RYX96" s="0"/>
      <c r="RYY96" s="0"/>
      <c r="RYZ96" s="0"/>
      <c r="RZA96" s="0"/>
      <c r="RZB96" s="0"/>
      <c r="RZC96" s="0"/>
      <c r="RZD96" s="0"/>
      <c r="RZE96" s="0"/>
      <c r="RZF96" s="0"/>
      <c r="RZG96" s="0"/>
      <c r="RZH96" s="0"/>
      <c r="RZI96" s="0"/>
      <c r="RZJ96" s="0"/>
      <c r="RZK96" s="0"/>
      <c r="RZL96" s="0"/>
      <c r="RZM96" s="0"/>
      <c r="RZN96" s="0"/>
      <c r="RZO96" s="0"/>
      <c r="RZP96" s="0"/>
      <c r="RZQ96" s="0"/>
      <c r="RZR96" s="0"/>
      <c r="RZS96" s="0"/>
      <c r="RZT96" s="0"/>
      <c r="RZU96" s="0"/>
      <c r="RZV96" s="0"/>
      <c r="RZW96" s="0"/>
      <c r="RZX96" s="0"/>
      <c r="RZY96" s="0"/>
      <c r="RZZ96" s="0"/>
      <c r="SAA96" s="0"/>
      <c r="SAB96" s="0"/>
      <c r="SAC96" s="0"/>
      <c r="SAD96" s="0"/>
      <c r="SAE96" s="0"/>
      <c r="SAF96" s="0"/>
      <c r="SAG96" s="0"/>
      <c r="SAH96" s="0"/>
      <c r="SAI96" s="0"/>
      <c r="SAJ96" s="0"/>
      <c r="SAK96" s="0"/>
      <c r="SAL96" s="0"/>
      <c r="SAM96" s="0"/>
      <c r="SAN96" s="0"/>
      <c r="SAO96" s="0"/>
      <c r="SAP96" s="0"/>
      <c r="SAQ96" s="0"/>
      <c r="SAR96" s="0"/>
      <c r="SAS96" s="0"/>
      <c r="SAT96" s="0"/>
      <c r="SAU96" s="0"/>
      <c r="SAV96" s="0"/>
      <c r="SAW96" s="0"/>
      <c r="SAX96" s="0"/>
      <c r="SAY96" s="0"/>
      <c r="SAZ96" s="0"/>
      <c r="SBA96" s="0"/>
      <c r="SBB96" s="0"/>
      <c r="SBC96" s="0"/>
      <c r="SBD96" s="0"/>
      <c r="SBE96" s="0"/>
      <c r="SBF96" s="0"/>
      <c r="SBG96" s="0"/>
      <c r="SBH96" s="0"/>
      <c r="SBI96" s="0"/>
      <c r="SBJ96" s="0"/>
      <c r="SBK96" s="0"/>
      <c r="SBL96" s="0"/>
      <c r="SBM96" s="0"/>
      <c r="SBN96" s="0"/>
      <c r="SBO96" s="0"/>
      <c r="SBP96" s="0"/>
      <c r="SBQ96" s="0"/>
      <c r="SBR96" s="0"/>
      <c r="SBS96" s="0"/>
      <c r="SBT96" s="0"/>
      <c r="SBU96" s="0"/>
      <c r="SBV96" s="0"/>
      <c r="SBW96" s="0"/>
      <c r="SBX96" s="0"/>
      <c r="SBY96" s="0"/>
      <c r="SBZ96" s="0"/>
      <c r="SCA96" s="0"/>
      <c r="SCB96" s="0"/>
      <c r="SCC96" s="0"/>
      <c r="SCD96" s="0"/>
      <c r="SCE96" s="0"/>
      <c r="SCF96" s="0"/>
      <c r="SCG96" s="0"/>
      <c r="SCH96" s="0"/>
      <c r="SCI96" s="0"/>
      <c r="SCJ96" s="0"/>
      <c r="SCK96" s="0"/>
      <c r="SCL96" s="0"/>
      <c r="SCM96" s="0"/>
      <c r="SCN96" s="0"/>
      <c r="SCO96" s="0"/>
      <c r="SCP96" s="0"/>
      <c r="SCQ96" s="0"/>
      <c r="SCR96" s="0"/>
      <c r="SCS96" s="0"/>
      <c r="SCT96" s="0"/>
      <c r="SCU96" s="0"/>
      <c r="SCV96" s="0"/>
      <c r="SCW96" s="0"/>
      <c r="SCX96" s="0"/>
      <c r="SCY96" s="0"/>
      <c r="SCZ96" s="0"/>
      <c r="SDA96" s="0"/>
      <c r="SDB96" s="0"/>
      <c r="SDC96" s="0"/>
      <c r="SDD96" s="0"/>
      <c r="SDE96" s="0"/>
      <c r="SDF96" s="0"/>
      <c r="SDG96" s="0"/>
      <c r="SDH96" s="0"/>
      <c r="SDI96" s="0"/>
      <c r="SDJ96" s="0"/>
      <c r="SDK96" s="0"/>
      <c r="SDL96" s="0"/>
      <c r="SDM96" s="0"/>
      <c r="SDN96" s="0"/>
      <c r="SDO96" s="0"/>
      <c r="SDP96" s="0"/>
      <c r="SDQ96" s="0"/>
      <c r="SDR96" s="0"/>
      <c r="SDS96" s="0"/>
      <c r="SDT96" s="0"/>
      <c r="SDU96" s="0"/>
      <c r="SDV96" s="0"/>
      <c r="SDW96" s="0"/>
      <c r="SDX96" s="0"/>
      <c r="SDY96" s="0"/>
      <c r="SDZ96" s="0"/>
      <c r="SEA96" s="0"/>
      <c r="SEB96" s="0"/>
      <c r="SEC96" s="0"/>
      <c r="SED96" s="0"/>
      <c r="SEE96" s="0"/>
      <c r="SEF96" s="0"/>
      <c r="SEG96" s="0"/>
      <c r="SEH96" s="0"/>
      <c r="SEI96" s="0"/>
      <c r="SEJ96" s="0"/>
      <c r="SEK96" s="0"/>
      <c r="SEL96" s="0"/>
      <c r="SEM96" s="0"/>
      <c r="SEN96" s="0"/>
      <c r="SEO96" s="0"/>
      <c r="SEP96" s="0"/>
      <c r="SEQ96" s="0"/>
      <c r="SER96" s="0"/>
      <c r="SES96" s="0"/>
      <c r="SET96" s="0"/>
      <c r="SEU96" s="0"/>
      <c r="SEV96" s="0"/>
      <c r="SEW96" s="0"/>
      <c r="SEX96" s="0"/>
      <c r="SEY96" s="0"/>
      <c r="SEZ96" s="0"/>
      <c r="SFA96" s="0"/>
      <c r="SFB96" s="0"/>
      <c r="SFC96" s="0"/>
      <c r="SFD96" s="0"/>
      <c r="SFE96" s="0"/>
      <c r="SFF96" s="0"/>
      <c r="SFG96" s="0"/>
      <c r="SFH96" s="0"/>
      <c r="SFI96" s="0"/>
      <c r="SFJ96" s="0"/>
      <c r="SFK96" s="0"/>
      <c r="SFL96" s="0"/>
      <c r="SFM96" s="0"/>
      <c r="SFN96" s="0"/>
      <c r="SFO96" s="0"/>
      <c r="SFP96" s="0"/>
      <c r="SFQ96" s="0"/>
      <c r="SFR96" s="0"/>
      <c r="SFS96" s="0"/>
      <c r="SFT96" s="0"/>
      <c r="SFU96" s="0"/>
      <c r="SFV96" s="0"/>
      <c r="SFW96" s="0"/>
      <c r="SFX96" s="0"/>
      <c r="SFY96" s="0"/>
      <c r="SFZ96" s="0"/>
      <c r="SGA96" s="0"/>
      <c r="SGB96" s="0"/>
      <c r="SGC96" s="0"/>
      <c r="SGD96" s="0"/>
      <c r="SGE96" s="0"/>
      <c r="SGF96" s="0"/>
      <c r="SGG96" s="0"/>
      <c r="SGH96" s="0"/>
      <c r="SGI96" s="0"/>
      <c r="SGJ96" s="0"/>
      <c r="SGK96" s="0"/>
      <c r="SGL96" s="0"/>
      <c r="SGM96" s="0"/>
      <c r="SGN96" s="0"/>
      <c r="SGO96" s="0"/>
      <c r="SGP96" s="0"/>
      <c r="SGQ96" s="0"/>
      <c r="SGR96" s="0"/>
      <c r="SGS96" s="0"/>
      <c r="SGT96" s="0"/>
      <c r="SGU96" s="0"/>
      <c r="SGV96" s="0"/>
      <c r="SGW96" s="0"/>
      <c r="SGX96" s="0"/>
      <c r="SGY96" s="0"/>
      <c r="SGZ96" s="0"/>
      <c r="SHA96" s="0"/>
      <c r="SHB96" s="0"/>
      <c r="SHC96" s="0"/>
      <c r="SHD96" s="0"/>
      <c r="SHE96" s="0"/>
      <c r="SHF96" s="0"/>
      <c r="SHG96" s="0"/>
      <c r="SHH96" s="0"/>
      <c r="SHI96" s="0"/>
      <c r="SHJ96" s="0"/>
      <c r="SHK96" s="0"/>
      <c r="SHL96" s="0"/>
      <c r="SHM96" s="0"/>
      <c r="SHN96" s="0"/>
      <c r="SHO96" s="0"/>
      <c r="SHP96" s="0"/>
      <c r="SHQ96" s="0"/>
      <c r="SHR96" s="0"/>
      <c r="SHS96" s="0"/>
      <c r="SHT96" s="0"/>
      <c r="SHU96" s="0"/>
      <c r="SHV96" s="0"/>
      <c r="SHW96" s="0"/>
      <c r="SHX96" s="0"/>
      <c r="SHY96" s="0"/>
      <c r="SHZ96" s="0"/>
      <c r="SIA96" s="0"/>
      <c r="SIB96" s="0"/>
      <c r="SIC96" s="0"/>
      <c r="SID96" s="0"/>
      <c r="SIE96" s="0"/>
      <c r="SIF96" s="0"/>
      <c r="SIG96" s="0"/>
      <c r="SIH96" s="0"/>
      <c r="SII96" s="0"/>
      <c r="SIJ96" s="0"/>
      <c r="SIK96" s="0"/>
      <c r="SIL96" s="0"/>
      <c r="SIM96" s="0"/>
      <c r="SIN96" s="0"/>
      <c r="SIO96" s="0"/>
      <c r="SIP96" s="0"/>
      <c r="SIQ96" s="0"/>
      <c r="SIR96" s="0"/>
      <c r="SIS96" s="0"/>
      <c r="SIT96" s="0"/>
      <c r="SIU96" s="0"/>
      <c r="SIV96" s="0"/>
      <c r="SIW96" s="0"/>
      <c r="SIX96" s="0"/>
      <c r="SIY96" s="0"/>
      <c r="SIZ96" s="0"/>
      <c r="SJA96" s="0"/>
      <c r="SJB96" s="0"/>
      <c r="SJC96" s="0"/>
      <c r="SJD96" s="0"/>
      <c r="SJE96" s="0"/>
      <c r="SJF96" s="0"/>
      <c r="SJG96" s="0"/>
      <c r="SJH96" s="0"/>
      <c r="SJI96" s="0"/>
      <c r="SJJ96" s="0"/>
      <c r="SJK96" s="0"/>
      <c r="SJL96" s="0"/>
      <c r="SJM96" s="0"/>
      <c r="SJN96" s="0"/>
      <c r="SJO96" s="0"/>
      <c r="SJP96" s="0"/>
      <c r="SJQ96" s="0"/>
      <c r="SJR96" s="0"/>
      <c r="SJS96" s="0"/>
      <c r="SJT96" s="0"/>
      <c r="SJU96" s="0"/>
      <c r="SJV96" s="0"/>
      <c r="SJW96" s="0"/>
      <c r="SJX96" s="0"/>
      <c r="SJY96" s="0"/>
      <c r="SJZ96" s="0"/>
      <c r="SKA96" s="0"/>
      <c r="SKB96" s="0"/>
      <c r="SKC96" s="0"/>
      <c r="SKD96" s="0"/>
      <c r="SKE96" s="0"/>
      <c r="SKF96" s="0"/>
      <c r="SKG96" s="0"/>
      <c r="SKH96" s="0"/>
      <c r="SKI96" s="0"/>
      <c r="SKJ96" s="0"/>
      <c r="SKK96" s="0"/>
      <c r="SKL96" s="0"/>
      <c r="SKM96" s="0"/>
      <c r="SKN96" s="0"/>
      <c r="SKO96" s="0"/>
      <c r="SKP96" s="0"/>
      <c r="SKQ96" s="0"/>
      <c r="SKR96" s="0"/>
      <c r="SKS96" s="0"/>
      <c r="SKT96" s="0"/>
      <c r="SKU96" s="0"/>
      <c r="SKV96" s="0"/>
      <c r="SKW96" s="0"/>
      <c r="SKX96" s="0"/>
      <c r="SKY96" s="0"/>
      <c r="SKZ96" s="0"/>
      <c r="SLA96" s="0"/>
      <c r="SLB96" s="0"/>
      <c r="SLC96" s="0"/>
      <c r="SLD96" s="0"/>
      <c r="SLE96" s="0"/>
      <c r="SLF96" s="0"/>
      <c r="SLG96" s="0"/>
      <c r="SLH96" s="0"/>
      <c r="SLI96" s="0"/>
      <c r="SLJ96" s="0"/>
      <c r="SLK96" s="0"/>
      <c r="SLL96" s="0"/>
      <c r="SLM96" s="0"/>
      <c r="SLN96" s="0"/>
      <c r="SLO96" s="0"/>
      <c r="SLP96" s="0"/>
      <c r="SLQ96" s="0"/>
      <c r="SLR96" s="0"/>
      <c r="SLS96" s="0"/>
      <c r="SLT96" s="0"/>
      <c r="SLU96" s="0"/>
      <c r="SLV96" s="0"/>
      <c r="SLW96" s="0"/>
      <c r="SLX96" s="0"/>
      <c r="SLY96" s="0"/>
      <c r="SLZ96" s="0"/>
      <c r="SMA96" s="0"/>
      <c r="SMB96" s="0"/>
      <c r="SMC96" s="0"/>
      <c r="SMD96" s="0"/>
      <c r="SME96" s="0"/>
      <c r="SMF96" s="0"/>
      <c r="SMG96" s="0"/>
      <c r="SMH96" s="0"/>
      <c r="SMI96" s="0"/>
      <c r="SMJ96" s="0"/>
      <c r="SMK96" s="0"/>
      <c r="SML96" s="0"/>
      <c r="SMM96" s="0"/>
      <c r="SMN96" s="0"/>
      <c r="SMO96" s="0"/>
      <c r="SMP96" s="0"/>
      <c r="SMQ96" s="0"/>
      <c r="SMR96" s="0"/>
      <c r="SMS96" s="0"/>
      <c r="SMT96" s="0"/>
      <c r="SMU96" s="0"/>
      <c r="SMV96" s="0"/>
      <c r="SMW96" s="0"/>
      <c r="SMX96" s="0"/>
      <c r="SMY96" s="0"/>
      <c r="SMZ96" s="0"/>
      <c r="SNA96" s="0"/>
      <c r="SNB96" s="0"/>
      <c r="SNC96" s="0"/>
      <c r="SND96" s="0"/>
      <c r="SNE96" s="0"/>
      <c r="SNF96" s="0"/>
      <c r="SNG96" s="0"/>
      <c r="SNH96" s="0"/>
      <c r="SNI96" s="0"/>
      <c r="SNJ96" s="0"/>
      <c r="SNK96" s="0"/>
      <c r="SNL96" s="0"/>
      <c r="SNM96" s="0"/>
      <c r="SNN96" s="0"/>
      <c r="SNO96" s="0"/>
      <c r="SNP96" s="0"/>
      <c r="SNQ96" s="0"/>
      <c r="SNR96" s="0"/>
      <c r="SNS96" s="0"/>
      <c r="SNT96" s="0"/>
      <c r="SNU96" s="0"/>
      <c r="SNV96" s="0"/>
      <c r="SNW96" s="0"/>
      <c r="SNX96" s="0"/>
      <c r="SNY96" s="0"/>
      <c r="SNZ96" s="0"/>
      <c r="SOA96" s="0"/>
      <c r="SOB96" s="0"/>
      <c r="SOC96" s="0"/>
      <c r="SOD96" s="0"/>
      <c r="SOE96" s="0"/>
      <c r="SOF96" s="0"/>
      <c r="SOG96" s="0"/>
      <c r="SOH96" s="0"/>
      <c r="SOI96" s="0"/>
      <c r="SOJ96" s="0"/>
      <c r="SOK96" s="0"/>
      <c r="SOL96" s="0"/>
      <c r="SOM96" s="0"/>
      <c r="SON96" s="0"/>
      <c r="SOO96" s="0"/>
      <c r="SOP96" s="0"/>
      <c r="SOQ96" s="0"/>
      <c r="SOR96" s="0"/>
      <c r="SOS96" s="0"/>
      <c r="SOT96" s="0"/>
      <c r="SOU96" s="0"/>
      <c r="SOV96" s="0"/>
      <c r="SOW96" s="0"/>
      <c r="SOX96" s="0"/>
      <c r="SOY96" s="0"/>
      <c r="SOZ96" s="0"/>
      <c r="SPA96" s="0"/>
      <c r="SPB96" s="0"/>
      <c r="SPC96" s="0"/>
      <c r="SPD96" s="0"/>
      <c r="SPE96" s="0"/>
      <c r="SPF96" s="0"/>
      <c r="SPG96" s="0"/>
      <c r="SPH96" s="0"/>
      <c r="SPI96" s="0"/>
      <c r="SPJ96" s="0"/>
      <c r="SPK96" s="0"/>
      <c r="SPL96" s="0"/>
      <c r="SPM96" s="0"/>
      <c r="SPN96" s="0"/>
      <c r="SPO96" s="0"/>
      <c r="SPP96" s="0"/>
      <c r="SPQ96" s="0"/>
      <c r="SPR96" s="0"/>
      <c r="SPS96" s="0"/>
      <c r="SPT96" s="0"/>
      <c r="SPU96" s="0"/>
      <c r="SPV96" s="0"/>
      <c r="SPW96" s="0"/>
      <c r="SPX96" s="0"/>
      <c r="SPY96" s="0"/>
      <c r="SPZ96" s="0"/>
      <c r="SQA96" s="0"/>
      <c r="SQB96" s="0"/>
      <c r="SQC96" s="0"/>
      <c r="SQD96" s="0"/>
      <c r="SQE96" s="0"/>
      <c r="SQF96" s="0"/>
      <c r="SQG96" s="0"/>
      <c r="SQH96" s="0"/>
      <c r="SQI96" s="0"/>
      <c r="SQJ96" s="0"/>
      <c r="SQK96" s="0"/>
      <c r="SQL96" s="0"/>
      <c r="SQM96" s="0"/>
      <c r="SQN96" s="0"/>
      <c r="SQO96" s="0"/>
      <c r="SQP96" s="0"/>
      <c r="SQQ96" s="0"/>
      <c r="SQR96" s="0"/>
      <c r="SQS96" s="0"/>
      <c r="SQT96" s="0"/>
      <c r="SQU96" s="0"/>
      <c r="SQV96" s="0"/>
      <c r="SQW96" s="0"/>
      <c r="SQX96" s="0"/>
      <c r="SQY96" s="0"/>
      <c r="SQZ96" s="0"/>
      <c r="SRA96" s="0"/>
      <c r="SRB96" s="0"/>
      <c r="SRC96" s="0"/>
      <c r="SRD96" s="0"/>
      <c r="SRE96" s="0"/>
      <c r="SRF96" s="0"/>
      <c r="SRG96" s="0"/>
      <c r="SRH96" s="0"/>
      <c r="SRI96" s="0"/>
      <c r="SRJ96" s="0"/>
      <c r="SRK96" s="0"/>
      <c r="SRL96" s="0"/>
      <c r="SRM96" s="0"/>
      <c r="SRN96" s="0"/>
      <c r="SRO96" s="0"/>
      <c r="SRP96" s="0"/>
      <c r="SRQ96" s="0"/>
      <c r="SRR96" s="0"/>
      <c r="SRS96" s="0"/>
      <c r="SRT96" s="0"/>
      <c r="SRU96" s="0"/>
      <c r="SRV96" s="0"/>
      <c r="SRW96" s="0"/>
      <c r="SRX96" s="0"/>
      <c r="SRY96" s="0"/>
      <c r="SRZ96" s="0"/>
      <c r="SSA96" s="0"/>
      <c r="SSB96" s="0"/>
      <c r="SSC96" s="0"/>
      <c r="SSD96" s="0"/>
      <c r="SSE96" s="0"/>
      <c r="SSF96" s="0"/>
      <c r="SSG96" s="0"/>
      <c r="SSH96" s="0"/>
      <c r="SSI96" s="0"/>
      <c r="SSJ96" s="0"/>
      <c r="SSK96" s="0"/>
      <c r="SSL96" s="0"/>
      <c r="SSM96" s="0"/>
      <c r="SSN96" s="0"/>
      <c r="SSO96" s="0"/>
      <c r="SSP96" s="0"/>
      <c r="SSQ96" s="0"/>
      <c r="SSR96" s="0"/>
      <c r="SSS96" s="0"/>
      <c r="SST96" s="0"/>
      <c r="SSU96" s="0"/>
      <c r="SSV96" s="0"/>
      <c r="SSW96" s="0"/>
      <c r="SSX96" s="0"/>
      <c r="SSY96" s="0"/>
      <c r="SSZ96" s="0"/>
      <c r="STA96" s="0"/>
      <c r="STB96" s="0"/>
      <c r="STC96" s="0"/>
      <c r="STD96" s="0"/>
      <c r="STE96" s="0"/>
      <c r="STF96" s="0"/>
      <c r="STG96" s="0"/>
      <c r="STH96" s="0"/>
      <c r="STI96" s="0"/>
      <c r="STJ96" s="0"/>
      <c r="STK96" s="0"/>
      <c r="STL96" s="0"/>
      <c r="STM96" s="0"/>
      <c r="STN96" s="0"/>
      <c r="STO96" s="0"/>
      <c r="STP96" s="0"/>
      <c r="STQ96" s="0"/>
      <c r="STR96" s="0"/>
      <c r="STS96" s="0"/>
      <c r="STT96" s="0"/>
      <c r="STU96" s="0"/>
      <c r="STV96" s="0"/>
      <c r="STW96" s="0"/>
      <c r="STX96" s="0"/>
      <c r="STY96" s="0"/>
      <c r="STZ96" s="0"/>
      <c r="SUA96" s="0"/>
      <c r="SUB96" s="0"/>
      <c r="SUC96" s="0"/>
      <c r="SUD96" s="0"/>
      <c r="SUE96" s="0"/>
      <c r="SUF96" s="0"/>
      <c r="SUG96" s="0"/>
      <c r="SUH96" s="0"/>
      <c r="SUI96" s="0"/>
      <c r="SUJ96" s="0"/>
      <c r="SUK96" s="0"/>
      <c r="SUL96" s="0"/>
      <c r="SUM96" s="0"/>
      <c r="SUN96" s="0"/>
      <c r="SUO96" s="0"/>
      <c r="SUP96" s="0"/>
      <c r="SUQ96" s="0"/>
      <c r="SUR96" s="0"/>
      <c r="SUS96" s="0"/>
      <c r="SUT96" s="0"/>
      <c r="SUU96" s="0"/>
      <c r="SUV96" s="0"/>
      <c r="SUW96" s="0"/>
      <c r="SUX96" s="0"/>
      <c r="SUY96" s="0"/>
      <c r="SUZ96" s="0"/>
      <c r="SVA96" s="0"/>
      <c r="SVB96" s="0"/>
      <c r="SVC96" s="0"/>
      <c r="SVD96" s="0"/>
      <c r="SVE96" s="0"/>
      <c r="SVF96" s="0"/>
      <c r="SVG96" s="0"/>
      <c r="SVH96" s="0"/>
      <c r="SVI96" s="0"/>
      <c r="SVJ96" s="0"/>
      <c r="SVK96" s="0"/>
      <c r="SVL96" s="0"/>
      <c r="SVM96" s="0"/>
      <c r="SVN96" s="0"/>
      <c r="SVO96" s="0"/>
      <c r="SVP96" s="0"/>
      <c r="SVQ96" s="0"/>
      <c r="SVR96" s="0"/>
      <c r="SVS96" s="0"/>
      <c r="SVT96" s="0"/>
      <c r="SVU96" s="0"/>
      <c r="SVV96" s="0"/>
      <c r="SVW96" s="0"/>
      <c r="SVX96" s="0"/>
      <c r="SVY96" s="0"/>
      <c r="SVZ96" s="0"/>
      <c r="SWA96" s="0"/>
      <c r="SWB96" s="0"/>
      <c r="SWC96" s="0"/>
      <c r="SWD96" s="0"/>
      <c r="SWE96" s="0"/>
      <c r="SWF96" s="0"/>
      <c r="SWG96" s="0"/>
      <c r="SWH96" s="0"/>
      <c r="SWI96" s="0"/>
      <c r="SWJ96" s="0"/>
      <c r="SWK96" s="0"/>
      <c r="SWL96" s="0"/>
      <c r="SWM96" s="0"/>
      <c r="SWN96" s="0"/>
      <c r="SWO96" s="0"/>
      <c r="SWP96" s="0"/>
      <c r="SWQ96" s="0"/>
      <c r="SWR96" s="0"/>
      <c r="SWS96" s="0"/>
      <c r="SWT96" s="0"/>
      <c r="SWU96" s="0"/>
      <c r="SWV96" s="0"/>
      <c r="SWW96" s="0"/>
      <c r="SWX96" s="0"/>
      <c r="SWY96" s="0"/>
      <c r="SWZ96" s="0"/>
      <c r="SXA96" s="0"/>
      <c r="SXB96" s="0"/>
      <c r="SXC96" s="0"/>
      <c r="SXD96" s="0"/>
      <c r="SXE96" s="0"/>
      <c r="SXF96" s="0"/>
      <c r="SXG96" s="0"/>
      <c r="SXH96" s="0"/>
      <c r="SXI96" s="0"/>
      <c r="SXJ96" s="0"/>
      <c r="SXK96" s="0"/>
      <c r="SXL96" s="0"/>
      <c r="SXM96" s="0"/>
      <c r="SXN96" s="0"/>
      <c r="SXO96" s="0"/>
      <c r="SXP96" s="0"/>
      <c r="SXQ96" s="0"/>
      <c r="SXR96" s="0"/>
      <c r="SXS96" s="0"/>
      <c r="SXT96" s="0"/>
      <c r="SXU96" s="0"/>
      <c r="SXV96" s="0"/>
      <c r="SXW96" s="0"/>
      <c r="SXX96" s="0"/>
      <c r="SXY96" s="0"/>
      <c r="SXZ96" s="0"/>
      <c r="SYA96" s="0"/>
      <c r="SYB96" s="0"/>
      <c r="SYC96" s="0"/>
      <c r="SYD96" s="0"/>
      <c r="SYE96" s="0"/>
      <c r="SYF96" s="0"/>
      <c r="SYG96" s="0"/>
      <c r="SYH96" s="0"/>
      <c r="SYI96" s="0"/>
      <c r="SYJ96" s="0"/>
      <c r="SYK96" s="0"/>
      <c r="SYL96" s="0"/>
      <c r="SYM96" s="0"/>
      <c r="SYN96" s="0"/>
      <c r="SYO96" s="0"/>
      <c r="SYP96" s="0"/>
      <c r="SYQ96" s="0"/>
      <c r="SYR96" s="0"/>
      <c r="SYS96" s="0"/>
      <c r="SYT96" s="0"/>
      <c r="SYU96" s="0"/>
      <c r="SYV96" s="0"/>
      <c r="SYW96" s="0"/>
      <c r="SYX96" s="0"/>
      <c r="SYY96" s="0"/>
      <c r="SYZ96" s="0"/>
      <c r="SZA96" s="0"/>
      <c r="SZB96" s="0"/>
      <c r="SZC96" s="0"/>
      <c r="SZD96" s="0"/>
      <c r="SZE96" s="0"/>
      <c r="SZF96" s="0"/>
      <c r="SZG96" s="0"/>
      <c r="SZH96" s="0"/>
      <c r="SZI96" s="0"/>
      <c r="SZJ96" s="0"/>
      <c r="SZK96" s="0"/>
      <c r="SZL96" s="0"/>
      <c r="SZM96" s="0"/>
      <c r="SZN96" s="0"/>
      <c r="SZO96" s="0"/>
      <c r="SZP96" s="0"/>
      <c r="SZQ96" s="0"/>
      <c r="SZR96" s="0"/>
      <c r="SZS96" s="0"/>
      <c r="SZT96" s="0"/>
      <c r="SZU96" s="0"/>
      <c r="SZV96" s="0"/>
      <c r="SZW96" s="0"/>
      <c r="SZX96" s="0"/>
      <c r="SZY96" s="0"/>
      <c r="SZZ96" s="0"/>
      <c r="TAA96" s="0"/>
      <c r="TAB96" s="0"/>
      <c r="TAC96" s="0"/>
      <c r="TAD96" s="0"/>
      <c r="TAE96" s="0"/>
      <c r="TAF96" s="0"/>
      <c r="TAG96" s="0"/>
      <c r="TAH96" s="0"/>
      <c r="TAI96" s="0"/>
      <c r="TAJ96" s="0"/>
      <c r="TAK96" s="0"/>
      <c r="TAL96" s="0"/>
      <c r="TAM96" s="0"/>
      <c r="TAN96" s="0"/>
      <c r="TAO96" s="0"/>
      <c r="TAP96" s="0"/>
      <c r="TAQ96" s="0"/>
      <c r="TAR96" s="0"/>
      <c r="TAS96" s="0"/>
      <c r="TAT96" s="0"/>
      <c r="TAU96" s="0"/>
      <c r="TAV96" s="0"/>
      <c r="TAW96" s="0"/>
      <c r="TAX96" s="0"/>
      <c r="TAY96" s="0"/>
      <c r="TAZ96" s="0"/>
      <c r="TBA96" s="0"/>
      <c r="TBB96" s="0"/>
      <c r="TBC96" s="0"/>
      <c r="TBD96" s="0"/>
      <c r="TBE96" s="0"/>
      <c r="TBF96" s="0"/>
      <c r="TBG96" s="0"/>
      <c r="TBH96" s="0"/>
      <c r="TBI96" s="0"/>
      <c r="TBJ96" s="0"/>
      <c r="TBK96" s="0"/>
      <c r="TBL96" s="0"/>
      <c r="TBM96" s="0"/>
      <c r="TBN96" s="0"/>
      <c r="TBO96" s="0"/>
      <c r="TBP96" s="0"/>
      <c r="TBQ96" s="0"/>
      <c r="TBR96" s="0"/>
      <c r="TBS96" s="0"/>
      <c r="TBT96" s="0"/>
      <c r="TBU96" s="0"/>
      <c r="TBV96" s="0"/>
      <c r="TBW96" s="0"/>
      <c r="TBX96" s="0"/>
      <c r="TBY96" s="0"/>
      <c r="TBZ96" s="0"/>
      <c r="TCA96" s="0"/>
      <c r="TCB96" s="0"/>
      <c r="TCC96" s="0"/>
      <c r="TCD96" s="0"/>
      <c r="TCE96" s="0"/>
      <c r="TCF96" s="0"/>
      <c r="TCG96" s="0"/>
      <c r="TCH96" s="0"/>
      <c r="TCI96" s="0"/>
      <c r="TCJ96" s="0"/>
      <c r="TCK96" s="0"/>
      <c r="TCL96" s="0"/>
      <c r="TCM96" s="0"/>
      <c r="TCN96" s="0"/>
      <c r="TCO96" s="0"/>
      <c r="TCP96" s="0"/>
      <c r="TCQ96" s="0"/>
      <c r="TCR96" s="0"/>
      <c r="TCS96" s="0"/>
      <c r="TCT96" s="0"/>
      <c r="TCU96" s="0"/>
      <c r="TCV96" s="0"/>
      <c r="TCW96" s="0"/>
      <c r="TCX96" s="0"/>
      <c r="TCY96" s="0"/>
      <c r="TCZ96" s="0"/>
      <c r="TDA96" s="0"/>
      <c r="TDB96" s="0"/>
      <c r="TDC96" s="0"/>
      <c r="TDD96" s="0"/>
      <c r="TDE96" s="0"/>
      <c r="TDF96" s="0"/>
      <c r="TDG96" s="0"/>
      <c r="TDH96" s="0"/>
      <c r="TDI96" s="0"/>
      <c r="TDJ96" s="0"/>
      <c r="TDK96" s="0"/>
      <c r="TDL96" s="0"/>
      <c r="TDM96" s="0"/>
      <c r="TDN96" s="0"/>
      <c r="TDO96" s="0"/>
      <c r="TDP96" s="0"/>
      <c r="TDQ96" s="0"/>
      <c r="TDR96" s="0"/>
      <c r="TDS96" s="0"/>
      <c r="TDT96" s="0"/>
      <c r="TDU96" s="0"/>
      <c r="TDV96" s="0"/>
      <c r="TDW96" s="0"/>
      <c r="TDX96" s="0"/>
      <c r="TDY96" s="0"/>
      <c r="TDZ96" s="0"/>
      <c r="TEA96" s="0"/>
      <c r="TEB96" s="0"/>
      <c r="TEC96" s="0"/>
      <c r="TED96" s="0"/>
      <c r="TEE96" s="0"/>
      <c r="TEF96" s="0"/>
      <c r="TEG96" s="0"/>
      <c r="TEH96" s="0"/>
      <c r="TEI96" s="0"/>
      <c r="TEJ96" s="0"/>
      <c r="TEK96" s="0"/>
      <c r="TEL96" s="0"/>
      <c r="TEM96" s="0"/>
      <c r="TEN96" s="0"/>
      <c r="TEO96" s="0"/>
      <c r="TEP96" s="0"/>
      <c r="TEQ96" s="0"/>
      <c r="TER96" s="0"/>
      <c r="TES96" s="0"/>
      <c r="TET96" s="0"/>
      <c r="TEU96" s="0"/>
      <c r="TEV96" s="0"/>
      <c r="TEW96" s="0"/>
      <c r="TEX96" s="0"/>
      <c r="TEY96" s="0"/>
      <c r="TEZ96" s="0"/>
      <c r="TFA96" s="0"/>
      <c r="TFB96" s="0"/>
      <c r="TFC96" s="0"/>
      <c r="TFD96" s="0"/>
      <c r="TFE96" s="0"/>
      <c r="TFF96" s="0"/>
      <c r="TFG96" s="0"/>
      <c r="TFH96" s="0"/>
      <c r="TFI96" s="0"/>
      <c r="TFJ96" s="0"/>
      <c r="TFK96" s="0"/>
      <c r="TFL96" s="0"/>
      <c r="TFM96" s="0"/>
      <c r="TFN96" s="0"/>
      <c r="TFO96" s="0"/>
      <c r="TFP96" s="0"/>
      <c r="TFQ96" s="0"/>
      <c r="TFR96" s="0"/>
      <c r="TFS96" s="0"/>
      <c r="TFT96" s="0"/>
      <c r="TFU96" s="0"/>
      <c r="TFV96" s="0"/>
      <c r="TFW96" s="0"/>
      <c r="TFX96" s="0"/>
      <c r="TFY96" s="0"/>
      <c r="TFZ96" s="0"/>
      <c r="TGA96" s="0"/>
      <c r="TGB96" s="0"/>
      <c r="TGC96" s="0"/>
      <c r="TGD96" s="0"/>
      <c r="TGE96" s="0"/>
      <c r="TGF96" s="0"/>
      <c r="TGG96" s="0"/>
      <c r="TGH96" s="0"/>
      <c r="TGI96" s="0"/>
      <c r="TGJ96" s="0"/>
      <c r="TGK96" s="0"/>
      <c r="TGL96" s="0"/>
      <c r="TGM96" s="0"/>
      <c r="TGN96" s="0"/>
      <c r="TGO96" s="0"/>
      <c r="TGP96" s="0"/>
      <c r="TGQ96" s="0"/>
      <c r="TGR96" s="0"/>
      <c r="TGS96" s="0"/>
      <c r="TGT96" s="0"/>
      <c r="TGU96" s="0"/>
      <c r="TGV96" s="0"/>
      <c r="TGW96" s="0"/>
      <c r="TGX96" s="0"/>
      <c r="TGY96" s="0"/>
      <c r="TGZ96" s="0"/>
      <c r="THA96" s="0"/>
      <c r="THB96" s="0"/>
      <c r="THC96" s="0"/>
      <c r="THD96" s="0"/>
      <c r="THE96" s="0"/>
      <c r="THF96" s="0"/>
      <c r="THG96" s="0"/>
      <c r="THH96" s="0"/>
      <c r="THI96" s="0"/>
      <c r="THJ96" s="0"/>
      <c r="THK96" s="0"/>
      <c r="THL96" s="0"/>
      <c r="THM96" s="0"/>
      <c r="THN96" s="0"/>
      <c r="THO96" s="0"/>
      <c r="THP96" s="0"/>
      <c r="THQ96" s="0"/>
      <c r="THR96" s="0"/>
      <c r="THS96" s="0"/>
      <c r="THT96" s="0"/>
      <c r="THU96" s="0"/>
      <c r="THV96" s="0"/>
      <c r="THW96" s="0"/>
      <c r="THX96" s="0"/>
      <c r="THY96" s="0"/>
      <c r="THZ96" s="0"/>
      <c r="TIA96" s="0"/>
      <c r="TIB96" s="0"/>
      <c r="TIC96" s="0"/>
      <c r="TID96" s="0"/>
      <c r="TIE96" s="0"/>
      <c r="TIF96" s="0"/>
      <c r="TIG96" s="0"/>
      <c r="TIH96" s="0"/>
      <c r="TII96" s="0"/>
      <c r="TIJ96" s="0"/>
      <c r="TIK96" s="0"/>
      <c r="TIL96" s="0"/>
      <c r="TIM96" s="0"/>
      <c r="TIN96" s="0"/>
      <c r="TIO96" s="0"/>
      <c r="TIP96" s="0"/>
      <c r="TIQ96" s="0"/>
      <c r="TIR96" s="0"/>
      <c r="TIS96" s="0"/>
      <c r="TIT96" s="0"/>
      <c r="TIU96" s="0"/>
      <c r="TIV96" s="0"/>
      <c r="TIW96" s="0"/>
      <c r="TIX96" s="0"/>
      <c r="TIY96" s="0"/>
      <c r="TIZ96" s="0"/>
      <c r="TJA96" s="0"/>
      <c r="TJB96" s="0"/>
      <c r="TJC96" s="0"/>
      <c r="TJD96" s="0"/>
      <c r="TJE96" s="0"/>
      <c r="TJF96" s="0"/>
      <c r="TJG96" s="0"/>
      <c r="TJH96" s="0"/>
      <c r="TJI96" s="0"/>
      <c r="TJJ96" s="0"/>
      <c r="TJK96" s="0"/>
      <c r="TJL96" s="0"/>
      <c r="TJM96" s="0"/>
      <c r="TJN96" s="0"/>
      <c r="TJO96" s="0"/>
      <c r="TJP96" s="0"/>
      <c r="TJQ96" s="0"/>
      <c r="TJR96" s="0"/>
      <c r="TJS96" s="0"/>
      <c r="TJT96" s="0"/>
      <c r="TJU96" s="0"/>
      <c r="TJV96" s="0"/>
      <c r="TJW96" s="0"/>
      <c r="TJX96" s="0"/>
      <c r="TJY96" s="0"/>
      <c r="TJZ96" s="0"/>
      <c r="TKA96" s="0"/>
      <c r="TKB96" s="0"/>
      <c r="TKC96" s="0"/>
      <c r="TKD96" s="0"/>
      <c r="TKE96" s="0"/>
      <c r="TKF96" s="0"/>
      <c r="TKG96" s="0"/>
      <c r="TKH96" s="0"/>
      <c r="TKI96" s="0"/>
      <c r="TKJ96" s="0"/>
      <c r="TKK96" s="0"/>
      <c r="TKL96" s="0"/>
      <c r="TKM96" s="0"/>
      <c r="TKN96" s="0"/>
      <c r="TKO96" s="0"/>
      <c r="TKP96" s="0"/>
      <c r="TKQ96" s="0"/>
      <c r="TKR96" s="0"/>
      <c r="TKS96" s="0"/>
      <c r="TKT96" s="0"/>
      <c r="TKU96" s="0"/>
      <c r="TKV96" s="0"/>
      <c r="TKW96" s="0"/>
      <c r="TKX96" s="0"/>
      <c r="TKY96" s="0"/>
      <c r="TKZ96" s="0"/>
      <c r="TLA96" s="0"/>
      <c r="TLB96" s="0"/>
      <c r="TLC96" s="0"/>
      <c r="TLD96" s="0"/>
      <c r="TLE96" s="0"/>
      <c r="TLF96" s="0"/>
      <c r="TLG96" s="0"/>
      <c r="TLH96" s="0"/>
      <c r="TLI96" s="0"/>
      <c r="TLJ96" s="0"/>
      <c r="TLK96" s="0"/>
      <c r="TLL96" s="0"/>
      <c r="TLM96" s="0"/>
      <c r="TLN96" s="0"/>
      <c r="TLO96" s="0"/>
      <c r="TLP96" s="0"/>
      <c r="TLQ96" s="0"/>
      <c r="TLR96" s="0"/>
      <c r="TLS96" s="0"/>
      <c r="TLT96" s="0"/>
      <c r="TLU96" s="0"/>
      <c r="TLV96" s="0"/>
      <c r="TLW96" s="0"/>
      <c r="TLX96" s="0"/>
      <c r="TLY96" s="0"/>
      <c r="TLZ96" s="0"/>
      <c r="TMA96" s="0"/>
      <c r="TMB96" s="0"/>
      <c r="TMC96" s="0"/>
      <c r="TMD96" s="0"/>
      <c r="TME96" s="0"/>
      <c r="TMF96" s="0"/>
      <c r="TMG96" s="0"/>
      <c r="TMH96" s="0"/>
      <c r="TMI96" s="0"/>
      <c r="TMJ96" s="0"/>
      <c r="TMK96" s="0"/>
      <c r="TML96" s="0"/>
      <c r="TMM96" s="0"/>
      <c r="TMN96" s="0"/>
      <c r="TMO96" s="0"/>
      <c r="TMP96" s="0"/>
      <c r="TMQ96" s="0"/>
      <c r="TMR96" s="0"/>
      <c r="TMS96" s="0"/>
      <c r="TMT96" s="0"/>
      <c r="TMU96" s="0"/>
      <c r="TMV96" s="0"/>
      <c r="TMW96" s="0"/>
      <c r="TMX96" s="0"/>
      <c r="TMY96" s="0"/>
      <c r="TMZ96" s="0"/>
      <c r="TNA96" s="0"/>
      <c r="TNB96" s="0"/>
      <c r="TNC96" s="0"/>
      <c r="TND96" s="0"/>
      <c r="TNE96" s="0"/>
      <c r="TNF96" s="0"/>
      <c r="TNG96" s="0"/>
      <c r="TNH96" s="0"/>
      <c r="TNI96" s="0"/>
      <c r="TNJ96" s="0"/>
      <c r="TNK96" s="0"/>
      <c r="TNL96" s="0"/>
      <c r="TNM96" s="0"/>
      <c r="TNN96" s="0"/>
      <c r="TNO96" s="0"/>
      <c r="TNP96" s="0"/>
      <c r="TNQ96" s="0"/>
      <c r="TNR96" s="0"/>
      <c r="TNS96" s="0"/>
      <c r="TNT96" s="0"/>
      <c r="TNU96" s="0"/>
      <c r="TNV96" s="0"/>
      <c r="TNW96" s="0"/>
      <c r="TNX96" s="0"/>
      <c r="TNY96" s="0"/>
      <c r="TNZ96" s="0"/>
      <c r="TOA96" s="0"/>
      <c r="TOB96" s="0"/>
      <c r="TOC96" s="0"/>
      <c r="TOD96" s="0"/>
      <c r="TOE96" s="0"/>
      <c r="TOF96" s="0"/>
      <c r="TOG96" s="0"/>
      <c r="TOH96" s="0"/>
      <c r="TOI96" s="0"/>
      <c r="TOJ96" s="0"/>
      <c r="TOK96" s="0"/>
      <c r="TOL96" s="0"/>
      <c r="TOM96" s="0"/>
      <c r="TON96" s="0"/>
      <c r="TOO96" s="0"/>
      <c r="TOP96" s="0"/>
      <c r="TOQ96" s="0"/>
      <c r="TOR96" s="0"/>
      <c r="TOS96" s="0"/>
      <c r="TOT96" s="0"/>
      <c r="TOU96" s="0"/>
      <c r="TOV96" s="0"/>
      <c r="TOW96" s="0"/>
      <c r="TOX96" s="0"/>
      <c r="TOY96" s="0"/>
      <c r="TOZ96" s="0"/>
      <c r="TPA96" s="0"/>
      <c r="TPB96" s="0"/>
      <c r="TPC96" s="0"/>
      <c r="TPD96" s="0"/>
      <c r="TPE96" s="0"/>
      <c r="TPF96" s="0"/>
      <c r="TPG96" s="0"/>
      <c r="TPH96" s="0"/>
      <c r="TPI96" s="0"/>
      <c r="TPJ96" s="0"/>
      <c r="TPK96" s="0"/>
      <c r="TPL96" s="0"/>
      <c r="TPM96" s="0"/>
      <c r="TPN96" s="0"/>
      <c r="TPO96" s="0"/>
      <c r="TPP96" s="0"/>
      <c r="TPQ96" s="0"/>
      <c r="TPR96" s="0"/>
      <c r="TPS96" s="0"/>
      <c r="TPT96" s="0"/>
      <c r="TPU96" s="0"/>
      <c r="TPV96" s="0"/>
      <c r="TPW96" s="0"/>
      <c r="TPX96" s="0"/>
      <c r="TPY96" s="0"/>
      <c r="TPZ96" s="0"/>
      <c r="TQA96" s="0"/>
      <c r="TQB96" s="0"/>
      <c r="TQC96" s="0"/>
      <c r="TQD96" s="0"/>
      <c r="TQE96" s="0"/>
      <c r="TQF96" s="0"/>
      <c r="TQG96" s="0"/>
      <c r="TQH96" s="0"/>
      <c r="TQI96" s="0"/>
      <c r="TQJ96" s="0"/>
      <c r="TQK96" s="0"/>
      <c r="TQL96" s="0"/>
      <c r="TQM96" s="0"/>
      <c r="TQN96" s="0"/>
      <c r="TQO96" s="0"/>
      <c r="TQP96" s="0"/>
      <c r="TQQ96" s="0"/>
      <c r="TQR96" s="0"/>
      <c r="TQS96" s="0"/>
      <c r="TQT96" s="0"/>
      <c r="TQU96" s="0"/>
      <c r="TQV96" s="0"/>
      <c r="TQW96" s="0"/>
      <c r="TQX96" s="0"/>
      <c r="TQY96" s="0"/>
      <c r="TQZ96" s="0"/>
      <c r="TRA96" s="0"/>
      <c r="TRB96" s="0"/>
      <c r="TRC96" s="0"/>
      <c r="TRD96" s="0"/>
      <c r="TRE96" s="0"/>
      <c r="TRF96" s="0"/>
      <c r="TRG96" s="0"/>
      <c r="TRH96" s="0"/>
      <c r="TRI96" s="0"/>
      <c r="TRJ96" s="0"/>
      <c r="TRK96" s="0"/>
      <c r="TRL96" s="0"/>
      <c r="TRM96" s="0"/>
      <c r="TRN96" s="0"/>
      <c r="TRO96" s="0"/>
      <c r="TRP96" s="0"/>
      <c r="TRQ96" s="0"/>
      <c r="TRR96" s="0"/>
      <c r="TRS96" s="0"/>
      <c r="TRT96" s="0"/>
      <c r="TRU96" s="0"/>
      <c r="TRV96" s="0"/>
      <c r="TRW96" s="0"/>
      <c r="TRX96" s="0"/>
      <c r="TRY96" s="0"/>
      <c r="TRZ96" s="0"/>
      <c r="TSA96" s="0"/>
      <c r="TSB96" s="0"/>
      <c r="TSC96" s="0"/>
      <c r="TSD96" s="0"/>
      <c r="TSE96" s="0"/>
      <c r="TSF96" s="0"/>
      <c r="TSG96" s="0"/>
      <c r="TSH96" s="0"/>
      <c r="TSI96" s="0"/>
      <c r="TSJ96" s="0"/>
      <c r="TSK96" s="0"/>
      <c r="TSL96" s="0"/>
      <c r="TSM96" s="0"/>
      <c r="TSN96" s="0"/>
      <c r="TSO96" s="0"/>
      <c r="TSP96" s="0"/>
      <c r="TSQ96" s="0"/>
      <c r="TSR96" s="0"/>
      <c r="TSS96" s="0"/>
      <c r="TST96" s="0"/>
      <c r="TSU96" s="0"/>
      <c r="TSV96" s="0"/>
      <c r="TSW96" s="0"/>
      <c r="TSX96" s="0"/>
      <c r="TSY96" s="0"/>
      <c r="TSZ96" s="0"/>
      <c r="TTA96" s="0"/>
      <c r="TTB96" s="0"/>
      <c r="TTC96" s="0"/>
      <c r="TTD96" s="0"/>
      <c r="TTE96" s="0"/>
      <c r="TTF96" s="0"/>
      <c r="TTG96" s="0"/>
      <c r="TTH96" s="0"/>
      <c r="TTI96" s="0"/>
      <c r="TTJ96" s="0"/>
      <c r="TTK96" s="0"/>
      <c r="TTL96" s="0"/>
      <c r="TTM96" s="0"/>
      <c r="TTN96" s="0"/>
      <c r="TTO96" s="0"/>
      <c r="TTP96" s="0"/>
      <c r="TTQ96" s="0"/>
      <c r="TTR96" s="0"/>
      <c r="TTS96" s="0"/>
      <c r="TTT96" s="0"/>
      <c r="TTU96" s="0"/>
      <c r="TTV96" s="0"/>
      <c r="TTW96" s="0"/>
      <c r="TTX96" s="0"/>
      <c r="TTY96" s="0"/>
      <c r="TTZ96" s="0"/>
      <c r="TUA96" s="0"/>
      <c r="TUB96" s="0"/>
      <c r="TUC96" s="0"/>
      <c r="TUD96" s="0"/>
      <c r="TUE96" s="0"/>
      <c r="TUF96" s="0"/>
      <c r="TUG96" s="0"/>
      <c r="TUH96" s="0"/>
      <c r="TUI96" s="0"/>
      <c r="TUJ96" s="0"/>
      <c r="TUK96" s="0"/>
      <c r="TUL96" s="0"/>
      <c r="TUM96" s="0"/>
      <c r="TUN96" s="0"/>
      <c r="TUO96" s="0"/>
      <c r="TUP96" s="0"/>
      <c r="TUQ96" s="0"/>
      <c r="TUR96" s="0"/>
      <c r="TUS96" s="0"/>
      <c r="TUT96" s="0"/>
      <c r="TUU96" s="0"/>
      <c r="TUV96" s="0"/>
      <c r="TUW96" s="0"/>
      <c r="TUX96" s="0"/>
      <c r="TUY96" s="0"/>
      <c r="TUZ96" s="0"/>
      <c r="TVA96" s="0"/>
      <c r="TVB96" s="0"/>
      <c r="TVC96" s="0"/>
      <c r="TVD96" s="0"/>
      <c r="TVE96" s="0"/>
      <c r="TVF96" s="0"/>
      <c r="TVG96" s="0"/>
      <c r="TVH96" s="0"/>
      <c r="TVI96" s="0"/>
      <c r="TVJ96" s="0"/>
      <c r="TVK96" s="0"/>
      <c r="TVL96" s="0"/>
      <c r="TVM96" s="0"/>
      <c r="TVN96" s="0"/>
      <c r="TVO96" s="0"/>
      <c r="TVP96" s="0"/>
      <c r="TVQ96" s="0"/>
      <c r="TVR96" s="0"/>
      <c r="TVS96" s="0"/>
      <c r="TVT96" s="0"/>
      <c r="TVU96" s="0"/>
      <c r="TVV96" s="0"/>
      <c r="TVW96" s="0"/>
      <c r="TVX96" s="0"/>
      <c r="TVY96" s="0"/>
      <c r="TVZ96" s="0"/>
      <c r="TWA96" s="0"/>
      <c r="TWB96" s="0"/>
      <c r="TWC96" s="0"/>
      <c r="TWD96" s="0"/>
      <c r="TWE96" s="0"/>
      <c r="TWF96" s="0"/>
      <c r="TWG96" s="0"/>
      <c r="TWH96" s="0"/>
      <c r="TWI96" s="0"/>
      <c r="TWJ96" s="0"/>
      <c r="TWK96" s="0"/>
      <c r="TWL96" s="0"/>
      <c r="TWM96" s="0"/>
      <c r="TWN96" s="0"/>
      <c r="TWO96" s="0"/>
      <c r="TWP96" s="0"/>
      <c r="TWQ96" s="0"/>
      <c r="TWR96" s="0"/>
      <c r="TWS96" s="0"/>
      <c r="TWT96" s="0"/>
      <c r="TWU96" s="0"/>
      <c r="TWV96" s="0"/>
      <c r="TWW96" s="0"/>
      <c r="TWX96" s="0"/>
      <c r="TWY96" s="0"/>
      <c r="TWZ96" s="0"/>
      <c r="TXA96" s="0"/>
      <c r="TXB96" s="0"/>
      <c r="TXC96" s="0"/>
      <c r="TXD96" s="0"/>
      <c r="TXE96" s="0"/>
      <c r="TXF96" s="0"/>
      <c r="TXG96" s="0"/>
      <c r="TXH96" s="0"/>
      <c r="TXI96" s="0"/>
      <c r="TXJ96" s="0"/>
      <c r="TXK96" s="0"/>
      <c r="TXL96" s="0"/>
      <c r="TXM96" s="0"/>
      <c r="TXN96" s="0"/>
      <c r="TXO96" s="0"/>
      <c r="TXP96" s="0"/>
      <c r="TXQ96" s="0"/>
      <c r="TXR96" s="0"/>
      <c r="TXS96" s="0"/>
      <c r="TXT96" s="0"/>
      <c r="TXU96" s="0"/>
      <c r="TXV96" s="0"/>
      <c r="TXW96" s="0"/>
      <c r="TXX96" s="0"/>
      <c r="TXY96" s="0"/>
      <c r="TXZ96" s="0"/>
      <c r="TYA96" s="0"/>
      <c r="TYB96" s="0"/>
      <c r="TYC96" s="0"/>
      <c r="TYD96" s="0"/>
      <c r="TYE96" s="0"/>
      <c r="TYF96" s="0"/>
      <c r="TYG96" s="0"/>
      <c r="TYH96" s="0"/>
      <c r="TYI96" s="0"/>
      <c r="TYJ96" s="0"/>
      <c r="TYK96" s="0"/>
      <c r="TYL96" s="0"/>
      <c r="TYM96" s="0"/>
      <c r="TYN96" s="0"/>
      <c r="TYO96" s="0"/>
      <c r="TYP96" s="0"/>
      <c r="TYQ96" s="0"/>
      <c r="TYR96" s="0"/>
      <c r="TYS96" s="0"/>
      <c r="TYT96" s="0"/>
      <c r="TYU96" s="0"/>
      <c r="TYV96" s="0"/>
      <c r="TYW96" s="0"/>
      <c r="TYX96" s="0"/>
      <c r="TYY96" s="0"/>
      <c r="TYZ96" s="0"/>
      <c r="TZA96" s="0"/>
      <c r="TZB96" s="0"/>
      <c r="TZC96" s="0"/>
      <c r="TZD96" s="0"/>
      <c r="TZE96" s="0"/>
      <c r="TZF96" s="0"/>
      <c r="TZG96" s="0"/>
      <c r="TZH96" s="0"/>
      <c r="TZI96" s="0"/>
      <c r="TZJ96" s="0"/>
      <c r="TZK96" s="0"/>
      <c r="TZL96" s="0"/>
      <c r="TZM96" s="0"/>
      <c r="TZN96" s="0"/>
      <c r="TZO96" s="0"/>
      <c r="TZP96" s="0"/>
      <c r="TZQ96" s="0"/>
      <c r="TZR96" s="0"/>
      <c r="TZS96" s="0"/>
      <c r="TZT96" s="0"/>
      <c r="TZU96" s="0"/>
      <c r="TZV96" s="0"/>
      <c r="TZW96" s="0"/>
      <c r="TZX96" s="0"/>
      <c r="TZY96" s="0"/>
      <c r="TZZ96" s="0"/>
      <c r="UAA96" s="0"/>
      <c r="UAB96" s="0"/>
      <c r="UAC96" s="0"/>
      <c r="UAD96" s="0"/>
      <c r="UAE96" s="0"/>
      <c r="UAF96" s="0"/>
      <c r="UAG96" s="0"/>
      <c r="UAH96" s="0"/>
      <c r="UAI96" s="0"/>
      <c r="UAJ96" s="0"/>
      <c r="UAK96" s="0"/>
      <c r="UAL96" s="0"/>
      <c r="UAM96" s="0"/>
      <c r="UAN96" s="0"/>
      <c r="UAO96" s="0"/>
      <c r="UAP96" s="0"/>
      <c r="UAQ96" s="0"/>
      <c r="UAR96" s="0"/>
      <c r="UAS96" s="0"/>
      <c r="UAT96" s="0"/>
      <c r="UAU96" s="0"/>
      <c r="UAV96" s="0"/>
      <c r="UAW96" s="0"/>
      <c r="UAX96" s="0"/>
      <c r="UAY96" s="0"/>
      <c r="UAZ96" s="0"/>
      <c r="UBA96" s="0"/>
      <c r="UBB96" s="0"/>
      <c r="UBC96" s="0"/>
      <c r="UBD96" s="0"/>
      <c r="UBE96" s="0"/>
      <c r="UBF96" s="0"/>
      <c r="UBG96" s="0"/>
      <c r="UBH96" s="0"/>
      <c r="UBI96" s="0"/>
      <c r="UBJ96" s="0"/>
      <c r="UBK96" s="0"/>
      <c r="UBL96" s="0"/>
      <c r="UBM96" s="0"/>
      <c r="UBN96" s="0"/>
      <c r="UBO96" s="0"/>
      <c r="UBP96" s="0"/>
      <c r="UBQ96" s="0"/>
      <c r="UBR96" s="0"/>
      <c r="UBS96" s="0"/>
      <c r="UBT96" s="0"/>
      <c r="UBU96" s="0"/>
      <c r="UBV96" s="0"/>
      <c r="UBW96" s="0"/>
      <c r="UBX96" s="0"/>
      <c r="UBY96" s="0"/>
      <c r="UBZ96" s="0"/>
      <c r="UCA96" s="0"/>
      <c r="UCB96" s="0"/>
      <c r="UCC96" s="0"/>
      <c r="UCD96" s="0"/>
      <c r="UCE96" s="0"/>
      <c r="UCF96" s="0"/>
      <c r="UCG96" s="0"/>
      <c r="UCH96" s="0"/>
      <c r="UCI96" s="0"/>
      <c r="UCJ96" s="0"/>
      <c r="UCK96" s="0"/>
      <c r="UCL96" s="0"/>
      <c r="UCM96" s="0"/>
      <c r="UCN96" s="0"/>
      <c r="UCO96" s="0"/>
      <c r="UCP96" s="0"/>
      <c r="UCQ96" s="0"/>
      <c r="UCR96" s="0"/>
      <c r="UCS96" s="0"/>
      <c r="UCT96" s="0"/>
      <c r="UCU96" s="0"/>
      <c r="UCV96" s="0"/>
      <c r="UCW96" s="0"/>
      <c r="UCX96" s="0"/>
      <c r="UCY96" s="0"/>
      <c r="UCZ96" s="0"/>
      <c r="UDA96" s="0"/>
      <c r="UDB96" s="0"/>
      <c r="UDC96" s="0"/>
      <c r="UDD96" s="0"/>
      <c r="UDE96" s="0"/>
      <c r="UDF96" s="0"/>
      <c r="UDG96" s="0"/>
      <c r="UDH96" s="0"/>
      <c r="UDI96" s="0"/>
      <c r="UDJ96" s="0"/>
      <c r="UDK96" s="0"/>
      <c r="UDL96" s="0"/>
      <c r="UDM96" s="0"/>
      <c r="UDN96" s="0"/>
      <c r="UDO96" s="0"/>
      <c r="UDP96" s="0"/>
      <c r="UDQ96" s="0"/>
      <c r="UDR96" s="0"/>
      <c r="UDS96" s="0"/>
      <c r="UDT96" s="0"/>
      <c r="UDU96" s="0"/>
      <c r="UDV96" s="0"/>
      <c r="UDW96" s="0"/>
      <c r="UDX96" s="0"/>
      <c r="UDY96" s="0"/>
      <c r="UDZ96" s="0"/>
      <c r="UEA96" s="0"/>
      <c r="UEB96" s="0"/>
      <c r="UEC96" s="0"/>
      <c r="UED96" s="0"/>
      <c r="UEE96" s="0"/>
      <c r="UEF96" s="0"/>
      <c r="UEG96" s="0"/>
      <c r="UEH96" s="0"/>
      <c r="UEI96" s="0"/>
      <c r="UEJ96" s="0"/>
      <c r="UEK96" s="0"/>
      <c r="UEL96" s="0"/>
      <c r="UEM96" s="0"/>
      <c r="UEN96" s="0"/>
      <c r="UEO96" s="0"/>
      <c r="UEP96" s="0"/>
      <c r="UEQ96" s="0"/>
      <c r="UER96" s="0"/>
      <c r="UES96" s="0"/>
      <c r="UET96" s="0"/>
      <c r="UEU96" s="0"/>
      <c r="UEV96" s="0"/>
      <c r="UEW96" s="0"/>
      <c r="UEX96" s="0"/>
      <c r="UEY96" s="0"/>
      <c r="UEZ96" s="0"/>
      <c r="UFA96" s="0"/>
      <c r="UFB96" s="0"/>
      <c r="UFC96" s="0"/>
      <c r="UFD96" s="0"/>
      <c r="UFE96" s="0"/>
      <c r="UFF96" s="0"/>
      <c r="UFG96" s="0"/>
      <c r="UFH96" s="0"/>
      <c r="UFI96" s="0"/>
      <c r="UFJ96" s="0"/>
      <c r="UFK96" s="0"/>
      <c r="UFL96" s="0"/>
      <c r="UFM96" s="0"/>
      <c r="UFN96" s="0"/>
      <c r="UFO96" s="0"/>
      <c r="UFP96" s="0"/>
      <c r="UFQ96" s="0"/>
      <c r="UFR96" s="0"/>
      <c r="UFS96" s="0"/>
      <c r="UFT96" s="0"/>
      <c r="UFU96" s="0"/>
      <c r="UFV96" s="0"/>
      <c r="UFW96" s="0"/>
      <c r="UFX96" s="0"/>
      <c r="UFY96" s="0"/>
      <c r="UFZ96" s="0"/>
      <c r="UGA96" s="0"/>
      <c r="UGB96" s="0"/>
      <c r="UGC96" s="0"/>
      <c r="UGD96" s="0"/>
      <c r="UGE96" s="0"/>
      <c r="UGF96" s="0"/>
      <c r="UGG96" s="0"/>
      <c r="UGH96" s="0"/>
      <c r="UGI96" s="0"/>
      <c r="UGJ96" s="0"/>
      <c r="UGK96" s="0"/>
      <c r="UGL96" s="0"/>
      <c r="UGM96" s="0"/>
      <c r="UGN96" s="0"/>
      <c r="UGO96" s="0"/>
      <c r="UGP96" s="0"/>
      <c r="UGQ96" s="0"/>
      <c r="UGR96" s="0"/>
      <c r="UGS96" s="0"/>
      <c r="UGT96" s="0"/>
      <c r="UGU96" s="0"/>
      <c r="UGV96" s="0"/>
      <c r="UGW96" s="0"/>
      <c r="UGX96" s="0"/>
      <c r="UGY96" s="0"/>
      <c r="UGZ96" s="0"/>
      <c r="UHA96" s="0"/>
      <c r="UHB96" s="0"/>
      <c r="UHC96" s="0"/>
      <c r="UHD96" s="0"/>
      <c r="UHE96" s="0"/>
      <c r="UHF96" s="0"/>
      <c r="UHG96" s="0"/>
      <c r="UHH96" s="0"/>
      <c r="UHI96" s="0"/>
      <c r="UHJ96" s="0"/>
      <c r="UHK96" s="0"/>
      <c r="UHL96" s="0"/>
      <c r="UHM96" s="0"/>
      <c r="UHN96" s="0"/>
      <c r="UHO96" s="0"/>
      <c r="UHP96" s="0"/>
      <c r="UHQ96" s="0"/>
      <c r="UHR96" s="0"/>
      <c r="UHS96" s="0"/>
      <c r="UHT96" s="0"/>
      <c r="UHU96" s="0"/>
      <c r="UHV96" s="0"/>
      <c r="UHW96" s="0"/>
      <c r="UHX96" s="0"/>
      <c r="UHY96" s="0"/>
      <c r="UHZ96" s="0"/>
      <c r="UIA96" s="0"/>
      <c r="UIB96" s="0"/>
      <c r="UIC96" s="0"/>
      <c r="UID96" s="0"/>
      <c r="UIE96" s="0"/>
      <c r="UIF96" s="0"/>
      <c r="UIG96" s="0"/>
      <c r="UIH96" s="0"/>
      <c r="UII96" s="0"/>
      <c r="UIJ96" s="0"/>
      <c r="UIK96" s="0"/>
      <c r="UIL96" s="0"/>
      <c r="UIM96" s="0"/>
      <c r="UIN96" s="0"/>
      <c r="UIO96" s="0"/>
      <c r="UIP96" s="0"/>
      <c r="UIQ96" s="0"/>
      <c r="UIR96" s="0"/>
      <c r="UIS96" s="0"/>
      <c r="UIT96" s="0"/>
      <c r="UIU96" s="0"/>
      <c r="UIV96" s="0"/>
      <c r="UIW96" s="0"/>
      <c r="UIX96" s="0"/>
      <c r="UIY96" s="0"/>
      <c r="UIZ96" s="0"/>
      <c r="UJA96" s="0"/>
      <c r="UJB96" s="0"/>
      <c r="UJC96" s="0"/>
      <c r="UJD96" s="0"/>
      <c r="UJE96" s="0"/>
      <c r="UJF96" s="0"/>
      <c r="UJG96" s="0"/>
      <c r="UJH96" s="0"/>
      <c r="UJI96" s="0"/>
      <c r="UJJ96" s="0"/>
      <c r="UJK96" s="0"/>
      <c r="UJL96" s="0"/>
      <c r="UJM96" s="0"/>
      <c r="UJN96" s="0"/>
      <c r="UJO96" s="0"/>
      <c r="UJP96" s="0"/>
      <c r="UJQ96" s="0"/>
      <c r="UJR96" s="0"/>
      <c r="UJS96" s="0"/>
      <c r="UJT96" s="0"/>
      <c r="UJU96" s="0"/>
      <c r="UJV96" s="0"/>
      <c r="UJW96" s="0"/>
      <c r="UJX96" s="0"/>
      <c r="UJY96" s="0"/>
      <c r="UJZ96" s="0"/>
      <c r="UKA96" s="0"/>
      <c r="UKB96" s="0"/>
      <c r="UKC96" s="0"/>
      <c r="UKD96" s="0"/>
      <c r="UKE96" s="0"/>
      <c r="UKF96" s="0"/>
      <c r="UKG96" s="0"/>
      <c r="UKH96" s="0"/>
      <c r="UKI96" s="0"/>
      <c r="UKJ96" s="0"/>
      <c r="UKK96" s="0"/>
      <c r="UKL96" s="0"/>
      <c r="UKM96" s="0"/>
      <c r="UKN96" s="0"/>
      <c r="UKO96" s="0"/>
      <c r="UKP96" s="0"/>
      <c r="UKQ96" s="0"/>
      <c r="UKR96" s="0"/>
      <c r="UKS96" s="0"/>
      <c r="UKT96" s="0"/>
      <c r="UKU96" s="0"/>
      <c r="UKV96" s="0"/>
      <c r="UKW96" s="0"/>
      <c r="UKX96" s="0"/>
      <c r="UKY96" s="0"/>
      <c r="UKZ96" s="0"/>
      <c r="ULA96" s="0"/>
      <c r="ULB96" s="0"/>
      <c r="ULC96" s="0"/>
      <c r="ULD96" s="0"/>
      <c r="ULE96" s="0"/>
      <c r="ULF96" s="0"/>
      <c r="ULG96" s="0"/>
      <c r="ULH96" s="0"/>
      <c r="ULI96" s="0"/>
      <c r="ULJ96" s="0"/>
      <c r="ULK96" s="0"/>
      <c r="ULL96" s="0"/>
      <c r="ULM96" s="0"/>
      <c r="ULN96" s="0"/>
      <c r="ULO96" s="0"/>
      <c r="ULP96" s="0"/>
      <c r="ULQ96" s="0"/>
      <c r="ULR96" s="0"/>
      <c r="ULS96" s="0"/>
      <c r="ULT96" s="0"/>
      <c r="ULU96" s="0"/>
      <c r="ULV96" s="0"/>
      <c r="ULW96" s="0"/>
      <c r="ULX96" s="0"/>
      <c r="ULY96" s="0"/>
      <c r="ULZ96" s="0"/>
      <c r="UMA96" s="0"/>
      <c r="UMB96" s="0"/>
      <c r="UMC96" s="0"/>
      <c r="UMD96" s="0"/>
      <c r="UME96" s="0"/>
      <c r="UMF96" s="0"/>
      <c r="UMG96" s="0"/>
      <c r="UMH96" s="0"/>
      <c r="UMI96" s="0"/>
      <c r="UMJ96" s="0"/>
      <c r="UMK96" s="0"/>
      <c r="UML96" s="0"/>
      <c r="UMM96" s="0"/>
      <c r="UMN96" s="0"/>
      <c r="UMO96" s="0"/>
      <c r="UMP96" s="0"/>
      <c r="UMQ96" s="0"/>
      <c r="UMR96" s="0"/>
      <c r="UMS96" s="0"/>
      <c r="UMT96" s="0"/>
      <c r="UMU96" s="0"/>
      <c r="UMV96" s="0"/>
      <c r="UMW96" s="0"/>
      <c r="UMX96" s="0"/>
      <c r="UMY96" s="0"/>
      <c r="UMZ96" s="0"/>
      <c r="UNA96" s="0"/>
      <c r="UNB96" s="0"/>
      <c r="UNC96" s="0"/>
      <c r="UND96" s="0"/>
      <c r="UNE96" s="0"/>
      <c r="UNF96" s="0"/>
      <c r="UNG96" s="0"/>
      <c r="UNH96" s="0"/>
      <c r="UNI96" s="0"/>
      <c r="UNJ96" s="0"/>
      <c r="UNK96" s="0"/>
      <c r="UNL96" s="0"/>
      <c r="UNM96" s="0"/>
      <c r="UNN96" s="0"/>
      <c r="UNO96" s="0"/>
      <c r="UNP96" s="0"/>
      <c r="UNQ96" s="0"/>
      <c r="UNR96" s="0"/>
      <c r="UNS96" s="0"/>
      <c r="UNT96" s="0"/>
      <c r="UNU96" s="0"/>
      <c r="UNV96" s="0"/>
      <c r="UNW96" s="0"/>
      <c r="UNX96" s="0"/>
      <c r="UNY96" s="0"/>
      <c r="UNZ96" s="0"/>
      <c r="UOA96" s="0"/>
      <c r="UOB96" s="0"/>
      <c r="UOC96" s="0"/>
      <c r="UOD96" s="0"/>
      <c r="UOE96" s="0"/>
      <c r="UOF96" s="0"/>
      <c r="UOG96" s="0"/>
      <c r="UOH96" s="0"/>
      <c r="UOI96" s="0"/>
      <c r="UOJ96" s="0"/>
      <c r="UOK96" s="0"/>
      <c r="UOL96" s="0"/>
      <c r="UOM96" s="0"/>
      <c r="UON96" s="0"/>
      <c r="UOO96" s="0"/>
      <c r="UOP96" s="0"/>
      <c r="UOQ96" s="0"/>
      <c r="UOR96" s="0"/>
      <c r="UOS96" s="0"/>
      <c r="UOT96" s="0"/>
      <c r="UOU96" s="0"/>
      <c r="UOV96" s="0"/>
      <c r="UOW96" s="0"/>
      <c r="UOX96" s="0"/>
      <c r="UOY96" s="0"/>
      <c r="UOZ96" s="0"/>
      <c r="UPA96" s="0"/>
      <c r="UPB96" s="0"/>
      <c r="UPC96" s="0"/>
      <c r="UPD96" s="0"/>
      <c r="UPE96" s="0"/>
      <c r="UPF96" s="0"/>
      <c r="UPG96" s="0"/>
      <c r="UPH96" s="0"/>
      <c r="UPI96" s="0"/>
      <c r="UPJ96" s="0"/>
      <c r="UPK96" s="0"/>
      <c r="UPL96" s="0"/>
      <c r="UPM96" s="0"/>
      <c r="UPN96" s="0"/>
      <c r="UPO96" s="0"/>
      <c r="UPP96" s="0"/>
      <c r="UPQ96" s="0"/>
      <c r="UPR96" s="0"/>
      <c r="UPS96" s="0"/>
      <c r="UPT96" s="0"/>
      <c r="UPU96" s="0"/>
      <c r="UPV96" s="0"/>
      <c r="UPW96" s="0"/>
      <c r="UPX96" s="0"/>
      <c r="UPY96" s="0"/>
      <c r="UPZ96" s="0"/>
      <c r="UQA96" s="0"/>
      <c r="UQB96" s="0"/>
      <c r="UQC96" s="0"/>
      <c r="UQD96" s="0"/>
      <c r="UQE96" s="0"/>
      <c r="UQF96" s="0"/>
      <c r="UQG96" s="0"/>
      <c r="UQH96" s="0"/>
      <c r="UQI96" s="0"/>
      <c r="UQJ96" s="0"/>
      <c r="UQK96" s="0"/>
      <c r="UQL96" s="0"/>
      <c r="UQM96" s="0"/>
      <c r="UQN96" s="0"/>
      <c r="UQO96" s="0"/>
      <c r="UQP96" s="0"/>
      <c r="UQQ96" s="0"/>
      <c r="UQR96" s="0"/>
      <c r="UQS96" s="0"/>
      <c r="UQT96" s="0"/>
      <c r="UQU96" s="0"/>
      <c r="UQV96" s="0"/>
      <c r="UQW96" s="0"/>
      <c r="UQX96" s="0"/>
      <c r="UQY96" s="0"/>
      <c r="UQZ96" s="0"/>
      <c r="URA96" s="0"/>
      <c r="URB96" s="0"/>
      <c r="URC96" s="0"/>
      <c r="URD96" s="0"/>
      <c r="URE96" s="0"/>
      <c r="URF96" s="0"/>
      <c r="URG96" s="0"/>
      <c r="URH96" s="0"/>
      <c r="URI96" s="0"/>
      <c r="URJ96" s="0"/>
      <c r="URK96" s="0"/>
      <c r="URL96" s="0"/>
      <c r="URM96" s="0"/>
      <c r="URN96" s="0"/>
      <c r="URO96" s="0"/>
      <c r="URP96" s="0"/>
      <c r="URQ96" s="0"/>
      <c r="URR96" s="0"/>
      <c r="URS96" s="0"/>
      <c r="URT96" s="0"/>
      <c r="URU96" s="0"/>
      <c r="URV96" s="0"/>
      <c r="URW96" s="0"/>
      <c r="URX96" s="0"/>
      <c r="URY96" s="0"/>
      <c r="URZ96" s="0"/>
      <c r="USA96" s="0"/>
      <c r="USB96" s="0"/>
      <c r="USC96" s="0"/>
      <c r="USD96" s="0"/>
      <c r="USE96" s="0"/>
      <c r="USF96" s="0"/>
      <c r="USG96" s="0"/>
      <c r="USH96" s="0"/>
      <c r="USI96" s="0"/>
      <c r="USJ96" s="0"/>
      <c r="USK96" s="0"/>
      <c r="USL96" s="0"/>
      <c r="USM96" s="0"/>
      <c r="USN96" s="0"/>
      <c r="USO96" s="0"/>
      <c r="USP96" s="0"/>
      <c r="USQ96" s="0"/>
      <c r="USR96" s="0"/>
      <c r="USS96" s="0"/>
      <c r="UST96" s="0"/>
      <c r="USU96" s="0"/>
      <c r="USV96" s="0"/>
      <c r="USW96" s="0"/>
      <c r="USX96" s="0"/>
      <c r="USY96" s="0"/>
      <c r="USZ96" s="0"/>
      <c r="UTA96" s="0"/>
      <c r="UTB96" s="0"/>
      <c r="UTC96" s="0"/>
      <c r="UTD96" s="0"/>
      <c r="UTE96" s="0"/>
      <c r="UTF96" s="0"/>
      <c r="UTG96" s="0"/>
      <c r="UTH96" s="0"/>
      <c r="UTI96" s="0"/>
      <c r="UTJ96" s="0"/>
      <c r="UTK96" s="0"/>
      <c r="UTL96" s="0"/>
      <c r="UTM96" s="0"/>
      <c r="UTN96" s="0"/>
      <c r="UTO96" s="0"/>
      <c r="UTP96" s="0"/>
      <c r="UTQ96" s="0"/>
      <c r="UTR96" s="0"/>
      <c r="UTS96" s="0"/>
      <c r="UTT96" s="0"/>
      <c r="UTU96" s="0"/>
      <c r="UTV96" s="0"/>
      <c r="UTW96" s="0"/>
      <c r="UTX96" s="0"/>
      <c r="UTY96" s="0"/>
      <c r="UTZ96" s="0"/>
      <c r="UUA96" s="0"/>
      <c r="UUB96" s="0"/>
      <c r="UUC96" s="0"/>
      <c r="UUD96" s="0"/>
      <c r="UUE96" s="0"/>
      <c r="UUF96" s="0"/>
      <c r="UUG96" s="0"/>
      <c r="UUH96" s="0"/>
      <c r="UUI96" s="0"/>
      <c r="UUJ96" s="0"/>
      <c r="UUK96" s="0"/>
      <c r="UUL96" s="0"/>
      <c r="UUM96" s="0"/>
      <c r="UUN96" s="0"/>
      <c r="UUO96" s="0"/>
      <c r="UUP96" s="0"/>
      <c r="UUQ96" s="0"/>
      <c r="UUR96" s="0"/>
      <c r="UUS96" s="0"/>
      <c r="UUT96" s="0"/>
      <c r="UUU96" s="0"/>
      <c r="UUV96" s="0"/>
      <c r="UUW96" s="0"/>
      <c r="UUX96" s="0"/>
      <c r="UUY96" s="0"/>
      <c r="UUZ96" s="0"/>
      <c r="UVA96" s="0"/>
      <c r="UVB96" s="0"/>
      <c r="UVC96" s="0"/>
      <c r="UVD96" s="0"/>
      <c r="UVE96" s="0"/>
      <c r="UVF96" s="0"/>
      <c r="UVG96" s="0"/>
      <c r="UVH96" s="0"/>
      <c r="UVI96" s="0"/>
      <c r="UVJ96" s="0"/>
      <c r="UVK96" s="0"/>
      <c r="UVL96" s="0"/>
      <c r="UVM96" s="0"/>
      <c r="UVN96" s="0"/>
      <c r="UVO96" s="0"/>
      <c r="UVP96" s="0"/>
      <c r="UVQ96" s="0"/>
      <c r="UVR96" s="0"/>
      <c r="UVS96" s="0"/>
      <c r="UVT96" s="0"/>
      <c r="UVU96" s="0"/>
      <c r="UVV96" s="0"/>
      <c r="UVW96" s="0"/>
      <c r="UVX96" s="0"/>
      <c r="UVY96" s="0"/>
      <c r="UVZ96" s="0"/>
      <c r="UWA96" s="0"/>
      <c r="UWB96" s="0"/>
      <c r="UWC96" s="0"/>
      <c r="UWD96" s="0"/>
      <c r="UWE96" s="0"/>
      <c r="UWF96" s="0"/>
      <c r="UWG96" s="0"/>
      <c r="UWH96" s="0"/>
      <c r="UWI96" s="0"/>
      <c r="UWJ96" s="0"/>
      <c r="UWK96" s="0"/>
      <c r="UWL96" s="0"/>
      <c r="UWM96" s="0"/>
      <c r="UWN96" s="0"/>
      <c r="UWO96" s="0"/>
      <c r="UWP96" s="0"/>
      <c r="UWQ96" s="0"/>
      <c r="UWR96" s="0"/>
      <c r="UWS96" s="0"/>
      <c r="UWT96" s="0"/>
      <c r="UWU96" s="0"/>
      <c r="UWV96" s="0"/>
      <c r="UWW96" s="0"/>
      <c r="UWX96" s="0"/>
      <c r="UWY96" s="0"/>
      <c r="UWZ96" s="0"/>
      <c r="UXA96" s="0"/>
      <c r="UXB96" s="0"/>
      <c r="UXC96" s="0"/>
      <c r="UXD96" s="0"/>
      <c r="UXE96" s="0"/>
      <c r="UXF96" s="0"/>
      <c r="UXG96" s="0"/>
      <c r="UXH96" s="0"/>
      <c r="UXI96" s="0"/>
      <c r="UXJ96" s="0"/>
      <c r="UXK96" s="0"/>
      <c r="UXL96" s="0"/>
      <c r="UXM96" s="0"/>
      <c r="UXN96" s="0"/>
      <c r="UXO96" s="0"/>
      <c r="UXP96" s="0"/>
      <c r="UXQ96" s="0"/>
      <c r="UXR96" s="0"/>
      <c r="UXS96" s="0"/>
      <c r="UXT96" s="0"/>
      <c r="UXU96" s="0"/>
      <c r="UXV96" s="0"/>
      <c r="UXW96" s="0"/>
      <c r="UXX96" s="0"/>
      <c r="UXY96" s="0"/>
      <c r="UXZ96" s="0"/>
      <c r="UYA96" s="0"/>
      <c r="UYB96" s="0"/>
      <c r="UYC96" s="0"/>
      <c r="UYD96" s="0"/>
      <c r="UYE96" s="0"/>
      <c r="UYF96" s="0"/>
      <c r="UYG96" s="0"/>
      <c r="UYH96" s="0"/>
      <c r="UYI96" s="0"/>
      <c r="UYJ96" s="0"/>
      <c r="UYK96" s="0"/>
      <c r="UYL96" s="0"/>
      <c r="UYM96" s="0"/>
      <c r="UYN96" s="0"/>
      <c r="UYO96" s="0"/>
      <c r="UYP96" s="0"/>
      <c r="UYQ96" s="0"/>
      <c r="UYR96" s="0"/>
      <c r="UYS96" s="0"/>
      <c r="UYT96" s="0"/>
      <c r="UYU96" s="0"/>
      <c r="UYV96" s="0"/>
      <c r="UYW96" s="0"/>
      <c r="UYX96" s="0"/>
      <c r="UYY96" s="0"/>
      <c r="UYZ96" s="0"/>
      <c r="UZA96" s="0"/>
      <c r="UZB96" s="0"/>
      <c r="UZC96" s="0"/>
      <c r="UZD96" s="0"/>
      <c r="UZE96" s="0"/>
      <c r="UZF96" s="0"/>
      <c r="UZG96" s="0"/>
      <c r="UZH96" s="0"/>
      <c r="UZI96" s="0"/>
      <c r="UZJ96" s="0"/>
      <c r="UZK96" s="0"/>
      <c r="UZL96" s="0"/>
      <c r="UZM96" s="0"/>
      <c r="UZN96" s="0"/>
      <c r="UZO96" s="0"/>
      <c r="UZP96" s="0"/>
      <c r="UZQ96" s="0"/>
      <c r="UZR96" s="0"/>
      <c r="UZS96" s="0"/>
      <c r="UZT96" s="0"/>
      <c r="UZU96" s="0"/>
      <c r="UZV96" s="0"/>
      <c r="UZW96" s="0"/>
      <c r="UZX96" s="0"/>
      <c r="UZY96" s="0"/>
      <c r="UZZ96" s="0"/>
      <c r="VAA96" s="0"/>
      <c r="VAB96" s="0"/>
      <c r="VAC96" s="0"/>
      <c r="VAD96" s="0"/>
      <c r="VAE96" s="0"/>
      <c r="VAF96" s="0"/>
      <c r="VAG96" s="0"/>
      <c r="VAH96" s="0"/>
      <c r="VAI96" s="0"/>
      <c r="VAJ96" s="0"/>
      <c r="VAK96" s="0"/>
      <c r="VAL96" s="0"/>
      <c r="VAM96" s="0"/>
      <c r="VAN96" s="0"/>
      <c r="VAO96" s="0"/>
      <c r="VAP96" s="0"/>
      <c r="VAQ96" s="0"/>
      <c r="VAR96" s="0"/>
      <c r="VAS96" s="0"/>
      <c r="VAT96" s="0"/>
      <c r="VAU96" s="0"/>
      <c r="VAV96" s="0"/>
      <c r="VAW96" s="0"/>
      <c r="VAX96" s="0"/>
      <c r="VAY96" s="0"/>
      <c r="VAZ96" s="0"/>
      <c r="VBA96" s="0"/>
      <c r="VBB96" s="0"/>
      <c r="VBC96" s="0"/>
      <c r="VBD96" s="0"/>
      <c r="VBE96" s="0"/>
      <c r="VBF96" s="0"/>
      <c r="VBG96" s="0"/>
      <c r="VBH96" s="0"/>
      <c r="VBI96" s="0"/>
      <c r="VBJ96" s="0"/>
      <c r="VBK96" s="0"/>
      <c r="VBL96" s="0"/>
      <c r="VBM96" s="0"/>
      <c r="VBN96" s="0"/>
      <c r="VBO96" s="0"/>
      <c r="VBP96" s="0"/>
      <c r="VBQ96" s="0"/>
      <c r="VBR96" s="0"/>
      <c r="VBS96" s="0"/>
      <c r="VBT96" s="0"/>
      <c r="VBU96" s="0"/>
      <c r="VBV96" s="0"/>
      <c r="VBW96" s="0"/>
      <c r="VBX96" s="0"/>
      <c r="VBY96" s="0"/>
      <c r="VBZ96" s="0"/>
      <c r="VCA96" s="0"/>
      <c r="VCB96" s="0"/>
      <c r="VCC96" s="0"/>
      <c r="VCD96" s="0"/>
      <c r="VCE96" s="0"/>
      <c r="VCF96" s="0"/>
      <c r="VCG96" s="0"/>
      <c r="VCH96" s="0"/>
      <c r="VCI96" s="0"/>
      <c r="VCJ96" s="0"/>
      <c r="VCK96" s="0"/>
      <c r="VCL96" s="0"/>
      <c r="VCM96" s="0"/>
      <c r="VCN96" s="0"/>
      <c r="VCO96" s="0"/>
      <c r="VCP96" s="0"/>
      <c r="VCQ96" s="0"/>
      <c r="VCR96" s="0"/>
      <c r="VCS96" s="0"/>
      <c r="VCT96" s="0"/>
      <c r="VCU96" s="0"/>
      <c r="VCV96" s="0"/>
      <c r="VCW96" s="0"/>
      <c r="VCX96" s="0"/>
      <c r="VCY96" s="0"/>
      <c r="VCZ96" s="0"/>
      <c r="VDA96" s="0"/>
      <c r="VDB96" s="0"/>
      <c r="VDC96" s="0"/>
      <c r="VDD96" s="0"/>
      <c r="VDE96" s="0"/>
      <c r="VDF96" s="0"/>
      <c r="VDG96" s="0"/>
      <c r="VDH96" s="0"/>
      <c r="VDI96" s="0"/>
      <c r="VDJ96" s="0"/>
      <c r="VDK96" s="0"/>
      <c r="VDL96" s="0"/>
      <c r="VDM96" s="0"/>
      <c r="VDN96" s="0"/>
      <c r="VDO96" s="0"/>
      <c r="VDP96" s="0"/>
      <c r="VDQ96" s="0"/>
      <c r="VDR96" s="0"/>
      <c r="VDS96" s="0"/>
      <c r="VDT96" s="0"/>
      <c r="VDU96" s="0"/>
      <c r="VDV96" s="0"/>
      <c r="VDW96" s="0"/>
      <c r="VDX96" s="0"/>
      <c r="VDY96" s="0"/>
      <c r="VDZ96" s="0"/>
      <c r="VEA96" s="0"/>
      <c r="VEB96" s="0"/>
      <c r="VEC96" s="0"/>
      <c r="VED96" s="0"/>
      <c r="VEE96" s="0"/>
      <c r="VEF96" s="0"/>
      <c r="VEG96" s="0"/>
      <c r="VEH96" s="0"/>
      <c r="VEI96" s="0"/>
      <c r="VEJ96" s="0"/>
      <c r="VEK96" s="0"/>
      <c r="VEL96" s="0"/>
      <c r="VEM96" s="0"/>
      <c r="VEN96" s="0"/>
      <c r="VEO96" s="0"/>
      <c r="VEP96" s="0"/>
      <c r="VEQ96" s="0"/>
      <c r="VER96" s="0"/>
      <c r="VES96" s="0"/>
      <c r="VET96" s="0"/>
      <c r="VEU96" s="0"/>
      <c r="VEV96" s="0"/>
      <c r="VEW96" s="0"/>
      <c r="VEX96" s="0"/>
      <c r="VEY96" s="0"/>
      <c r="VEZ96" s="0"/>
      <c r="VFA96" s="0"/>
      <c r="VFB96" s="0"/>
      <c r="VFC96" s="0"/>
      <c r="VFD96" s="0"/>
      <c r="VFE96" s="0"/>
      <c r="VFF96" s="0"/>
      <c r="VFG96" s="0"/>
      <c r="VFH96" s="0"/>
      <c r="VFI96" s="0"/>
      <c r="VFJ96" s="0"/>
      <c r="VFK96" s="0"/>
      <c r="VFL96" s="0"/>
      <c r="VFM96" s="0"/>
      <c r="VFN96" s="0"/>
      <c r="VFO96" s="0"/>
      <c r="VFP96" s="0"/>
      <c r="VFQ96" s="0"/>
      <c r="VFR96" s="0"/>
      <c r="VFS96" s="0"/>
      <c r="VFT96" s="0"/>
      <c r="VFU96" s="0"/>
      <c r="VFV96" s="0"/>
      <c r="VFW96" s="0"/>
      <c r="VFX96" s="0"/>
      <c r="VFY96" s="0"/>
      <c r="VFZ96" s="0"/>
      <c r="VGA96" s="0"/>
      <c r="VGB96" s="0"/>
      <c r="VGC96" s="0"/>
      <c r="VGD96" s="0"/>
      <c r="VGE96" s="0"/>
      <c r="VGF96" s="0"/>
      <c r="VGG96" s="0"/>
      <c r="VGH96" s="0"/>
      <c r="VGI96" s="0"/>
      <c r="VGJ96" s="0"/>
      <c r="VGK96" s="0"/>
      <c r="VGL96" s="0"/>
      <c r="VGM96" s="0"/>
      <c r="VGN96" s="0"/>
      <c r="VGO96" s="0"/>
      <c r="VGP96" s="0"/>
      <c r="VGQ96" s="0"/>
      <c r="VGR96" s="0"/>
      <c r="VGS96" s="0"/>
      <c r="VGT96" s="0"/>
      <c r="VGU96" s="0"/>
      <c r="VGV96" s="0"/>
      <c r="VGW96" s="0"/>
      <c r="VGX96" s="0"/>
      <c r="VGY96" s="0"/>
      <c r="VGZ96" s="0"/>
      <c r="VHA96" s="0"/>
      <c r="VHB96" s="0"/>
      <c r="VHC96" s="0"/>
      <c r="VHD96" s="0"/>
      <c r="VHE96" s="0"/>
      <c r="VHF96" s="0"/>
      <c r="VHG96" s="0"/>
      <c r="VHH96" s="0"/>
      <c r="VHI96" s="0"/>
      <c r="VHJ96" s="0"/>
      <c r="VHK96" s="0"/>
      <c r="VHL96" s="0"/>
      <c r="VHM96" s="0"/>
      <c r="VHN96" s="0"/>
      <c r="VHO96" s="0"/>
      <c r="VHP96" s="0"/>
      <c r="VHQ96" s="0"/>
      <c r="VHR96" s="0"/>
      <c r="VHS96" s="0"/>
      <c r="VHT96" s="0"/>
      <c r="VHU96" s="0"/>
      <c r="VHV96" s="0"/>
      <c r="VHW96" s="0"/>
      <c r="VHX96" s="0"/>
      <c r="VHY96" s="0"/>
      <c r="VHZ96" s="0"/>
      <c r="VIA96" s="0"/>
      <c r="VIB96" s="0"/>
      <c r="VIC96" s="0"/>
      <c r="VID96" s="0"/>
      <c r="VIE96" s="0"/>
      <c r="VIF96" s="0"/>
      <c r="VIG96" s="0"/>
      <c r="VIH96" s="0"/>
      <c r="VII96" s="0"/>
      <c r="VIJ96" s="0"/>
      <c r="VIK96" s="0"/>
      <c r="VIL96" s="0"/>
      <c r="VIM96" s="0"/>
      <c r="VIN96" s="0"/>
      <c r="VIO96" s="0"/>
      <c r="VIP96" s="0"/>
      <c r="VIQ96" s="0"/>
      <c r="VIR96" s="0"/>
      <c r="VIS96" s="0"/>
      <c r="VIT96" s="0"/>
      <c r="VIU96" s="0"/>
      <c r="VIV96" s="0"/>
      <c r="VIW96" s="0"/>
      <c r="VIX96" s="0"/>
      <c r="VIY96" s="0"/>
      <c r="VIZ96" s="0"/>
      <c r="VJA96" s="0"/>
      <c r="VJB96" s="0"/>
      <c r="VJC96" s="0"/>
      <c r="VJD96" s="0"/>
      <c r="VJE96" s="0"/>
      <c r="VJF96" s="0"/>
      <c r="VJG96" s="0"/>
      <c r="VJH96" s="0"/>
      <c r="VJI96" s="0"/>
      <c r="VJJ96" s="0"/>
      <c r="VJK96" s="0"/>
      <c r="VJL96" s="0"/>
      <c r="VJM96" s="0"/>
      <c r="VJN96" s="0"/>
      <c r="VJO96" s="0"/>
      <c r="VJP96" s="0"/>
      <c r="VJQ96" s="0"/>
      <c r="VJR96" s="0"/>
      <c r="VJS96" s="0"/>
      <c r="VJT96" s="0"/>
      <c r="VJU96" s="0"/>
      <c r="VJV96" s="0"/>
      <c r="VJW96" s="0"/>
      <c r="VJX96" s="0"/>
      <c r="VJY96" s="0"/>
      <c r="VJZ96" s="0"/>
      <c r="VKA96" s="0"/>
      <c r="VKB96" s="0"/>
      <c r="VKC96" s="0"/>
      <c r="VKD96" s="0"/>
      <c r="VKE96" s="0"/>
      <c r="VKF96" s="0"/>
      <c r="VKG96" s="0"/>
      <c r="VKH96" s="0"/>
      <c r="VKI96" s="0"/>
      <c r="VKJ96" s="0"/>
      <c r="VKK96" s="0"/>
      <c r="VKL96" s="0"/>
      <c r="VKM96" s="0"/>
      <c r="VKN96" s="0"/>
      <c r="VKO96" s="0"/>
      <c r="VKP96" s="0"/>
      <c r="VKQ96" s="0"/>
      <c r="VKR96" s="0"/>
      <c r="VKS96" s="0"/>
      <c r="VKT96" s="0"/>
      <c r="VKU96" s="0"/>
      <c r="VKV96" s="0"/>
      <c r="VKW96" s="0"/>
      <c r="VKX96" s="0"/>
      <c r="VKY96" s="0"/>
      <c r="VKZ96" s="0"/>
      <c r="VLA96" s="0"/>
      <c r="VLB96" s="0"/>
      <c r="VLC96" s="0"/>
      <c r="VLD96" s="0"/>
      <c r="VLE96" s="0"/>
      <c r="VLF96" s="0"/>
      <c r="VLG96" s="0"/>
      <c r="VLH96" s="0"/>
      <c r="VLI96" s="0"/>
      <c r="VLJ96" s="0"/>
      <c r="VLK96" s="0"/>
      <c r="VLL96" s="0"/>
      <c r="VLM96" s="0"/>
      <c r="VLN96" s="0"/>
      <c r="VLO96" s="0"/>
      <c r="VLP96" s="0"/>
      <c r="VLQ96" s="0"/>
      <c r="VLR96" s="0"/>
      <c r="VLS96" s="0"/>
      <c r="VLT96" s="0"/>
      <c r="VLU96" s="0"/>
      <c r="VLV96" s="0"/>
      <c r="VLW96" s="0"/>
      <c r="VLX96" s="0"/>
      <c r="VLY96" s="0"/>
      <c r="VLZ96" s="0"/>
      <c r="VMA96" s="0"/>
      <c r="VMB96" s="0"/>
      <c r="VMC96" s="0"/>
      <c r="VMD96" s="0"/>
      <c r="VME96" s="0"/>
      <c r="VMF96" s="0"/>
      <c r="VMG96" s="0"/>
      <c r="VMH96" s="0"/>
      <c r="VMI96" s="0"/>
      <c r="VMJ96" s="0"/>
      <c r="VMK96" s="0"/>
      <c r="VML96" s="0"/>
      <c r="VMM96" s="0"/>
      <c r="VMN96" s="0"/>
      <c r="VMO96" s="0"/>
      <c r="VMP96" s="0"/>
      <c r="VMQ96" s="0"/>
      <c r="VMR96" s="0"/>
      <c r="VMS96" s="0"/>
      <c r="VMT96" s="0"/>
      <c r="VMU96" s="0"/>
      <c r="VMV96" s="0"/>
      <c r="VMW96" s="0"/>
      <c r="VMX96" s="0"/>
      <c r="VMY96" s="0"/>
      <c r="VMZ96" s="0"/>
      <c r="VNA96" s="0"/>
      <c r="VNB96" s="0"/>
      <c r="VNC96" s="0"/>
      <c r="VND96" s="0"/>
      <c r="VNE96" s="0"/>
      <c r="VNF96" s="0"/>
      <c r="VNG96" s="0"/>
      <c r="VNH96" s="0"/>
      <c r="VNI96" s="0"/>
      <c r="VNJ96" s="0"/>
      <c r="VNK96" s="0"/>
      <c r="VNL96" s="0"/>
      <c r="VNM96" s="0"/>
      <c r="VNN96" s="0"/>
      <c r="VNO96" s="0"/>
      <c r="VNP96" s="0"/>
      <c r="VNQ96" s="0"/>
      <c r="VNR96" s="0"/>
      <c r="VNS96" s="0"/>
      <c r="VNT96" s="0"/>
      <c r="VNU96" s="0"/>
      <c r="VNV96" s="0"/>
      <c r="VNW96" s="0"/>
      <c r="VNX96" s="0"/>
      <c r="VNY96" s="0"/>
      <c r="VNZ96" s="0"/>
      <c r="VOA96" s="0"/>
      <c r="VOB96" s="0"/>
      <c r="VOC96" s="0"/>
      <c r="VOD96" s="0"/>
      <c r="VOE96" s="0"/>
      <c r="VOF96" s="0"/>
      <c r="VOG96" s="0"/>
      <c r="VOH96" s="0"/>
      <c r="VOI96" s="0"/>
      <c r="VOJ96" s="0"/>
      <c r="VOK96" s="0"/>
      <c r="VOL96" s="0"/>
      <c r="VOM96" s="0"/>
      <c r="VON96" s="0"/>
      <c r="VOO96" s="0"/>
      <c r="VOP96" s="0"/>
      <c r="VOQ96" s="0"/>
      <c r="VOR96" s="0"/>
      <c r="VOS96" s="0"/>
      <c r="VOT96" s="0"/>
      <c r="VOU96" s="0"/>
      <c r="VOV96" s="0"/>
      <c r="VOW96" s="0"/>
      <c r="VOX96" s="0"/>
      <c r="VOY96" s="0"/>
      <c r="VOZ96" s="0"/>
      <c r="VPA96" s="0"/>
      <c r="VPB96" s="0"/>
      <c r="VPC96" s="0"/>
      <c r="VPD96" s="0"/>
      <c r="VPE96" s="0"/>
      <c r="VPF96" s="0"/>
      <c r="VPG96" s="0"/>
      <c r="VPH96" s="0"/>
      <c r="VPI96" s="0"/>
      <c r="VPJ96" s="0"/>
      <c r="VPK96" s="0"/>
      <c r="VPL96" s="0"/>
      <c r="VPM96" s="0"/>
      <c r="VPN96" s="0"/>
      <c r="VPO96" s="0"/>
      <c r="VPP96" s="0"/>
      <c r="VPQ96" s="0"/>
      <c r="VPR96" s="0"/>
      <c r="VPS96" s="0"/>
      <c r="VPT96" s="0"/>
      <c r="VPU96" s="0"/>
      <c r="VPV96" s="0"/>
      <c r="VPW96" s="0"/>
      <c r="VPX96" s="0"/>
      <c r="VPY96" s="0"/>
      <c r="VPZ96" s="0"/>
      <c r="VQA96" s="0"/>
      <c r="VQB96" s="0"/>
      <c r="VQC96" s="0"/>
      <c r="VQD96" s="0"/>
      <c r="VQE96" s="0"/>
      <c r="VQF96" s="0"/>
      <c r="VQG96" s="0"/>
      <c r="VQH96" s="0"/>
      <c r="VQI96" s="0"/>
      <c r="VQJ96" s="0"/>
      <c r="VQK96" s="0"/>
      <c r="VQL96" s="0"/>
      <c r="VQM96" s="0"/>
      <c r="VQN96" s="0"/>
      <c r="VQO96" s="0"/>
      <c r="VQP96" s="0"/>
      <c r="VQQ96" s="0"/>
      <c r="VQR96" s="0"/>
      <c r="VQS96" s="0"/>
      <c r="VQT96" s="0"/>
      <c r="VQU96" s="0"/>
      <c r="VQV96" s="0"/>
      <c r="VQW96" s="0"/>
      <c r="VQX96" s="0"/>
      <c r="VQY96" s="0"/>
      <c r="VQZ96" s="0"/>
      <c r="VRA96" s="0"/>
      <c r="VRB96" s="0"/>
      <c r="VRC96" s="0"/>
      <c r="VRD96" s="0"/>
      <c r="VRE96" s="0"/>
      <c r="VRF96" s="0"/>
      <c r="VRG96" s="0"/>
      <c r="VRH96" s="0"/>
      <c r="VRI96" s="0"/>
      <c r="VRJ96" s="0"/>
      <c r="VRK96" s="0"/>
      <c r="VRL96" s="0"/>
      <c r="VRM96" s="0"/>
      <c r="VRN96" s="0"/>
      <c r="VRO96" s="0"/>
      <c r="VRP96" s="0"/>
      <c r="VRQ96" s="0"/>
      <c r="VRR96" s="0"/>
      <c r="VRS96" s="0"/>
      <c r="VRT96" s="0"/>
      <c r="VRU96" s="0"/>
      <c r="VRV96" s="0"/>
      <c r="VRW96" s="0"/>
      <c r="VRX96" s="0"/>
      <c r="VRY96" s="0"/>
      <c r="VRZ96" s="0"/>
      <c r="VSA96" s="0"/>
      <c r="VSB96" s="0"/>
      <c r="VSC96" s="0"/>
      <c r="VSD96" s="0"/>
      <c r="VSE96" s="0"/>
      <c r="VSF96" s="0"/>
      <c r="VSG96" s="0"/>
      <c r="VSH96" s="0"/>
      <c r="VSI96" s="0"/>
      <c r="VSJ96" s="0"/>
      <c r="VSK96" s="0"/>
      <c r="VSL96" s="0"/>
      <c r="VSM96" s="0"/>
      <c r="VSN96" s="0"/>
      <c r="VSO96" s="0"/>
      <c r="VSP96" s="0"/>
      <c r="VSQ96" s="0"/>
      <c r="VSR96" s="0"/>
      <c r="VSS96" s="0"/>
      <c r="VST96" s="0"/>
      <c r="VSU96" s="0"/>
      <c r="VSV96" s="0"/>
      <c r="VSW96" s="0"/>
      <c r="VSX96" s="0"/>
      <c r="VSY96" s="0"/>
      <c r="VSZ96" s="0"/>
      <c r="VTA96" s="0"/>
      <c r="VTB96" s="0"/>
      <c r="VTC96" s="0"/>
      <c r="VTD96" s="0"/>
      <c r="VTE96" s="0"/>
      <c r="VTF96" s="0"/>
      <c r="VTG96" s="0"/>
      <c r="VTH96" s="0"/>
      <c r="VTI96" s="0"/>
      <c r="VTJ96" s="0"/>
      <c r="VTK96" s="0"/>
      <c r="VTL96" s="0"/>
      <c r="VTM96" s="0"/>
      <c r="VTN96" s="0"/>
      <c r="VTO96" s="0"/>
      <c r="VTP96" s="0"/>
      <c r="VTQ96" s="0"/>
      <c r="VTR96" s="0"/>
      <c r="VTS96" s="0"/>
      <c r="VTT96" s="0"/>
      <c r="VTU96" s="0"/>
      <c r="VTV96" s="0"/>
      <c r="VTW96" s="0"/>
      <c r="VTX96" s="0"/>
      <c r="VTY96" s="0"/>
      <c r="VTZ96" s="0"/>
      <c r="VUA96" s="0"/>
      <c r="VUB96" s="0"/>
      <c r="VUC96" s="0"/>
      <c r="VUD96" s="0"/>
      <c r="VUE96" s="0"/>
      <c r="VUF96" s="0"/>
      <c r="VUG96" s="0"/>
      <c r="VUH96" s="0"/>
      <c r="VUI96" s="0"/>
      <c r="VUJ96" s="0"/>
      <c r="VUK96" s="0"/>
      <c r="VUL96" s="0"/>
      <c r="VUM96" s="0"/>
      <c r="VUN96" s="0"/>
      <c r="VUO96" s="0"/>
      <c r="VUP96" s="0"/>
      <c r="VUQ96" s="0"/>
      <c r="VUR96" s="0"/>
      <c r="VUS96" s="0"/>
      <c r="VUT96" s="0"/>
      <c r="VUU96" s="0"/>
      <c r="VUV96" s="0"/>
      <c r="VUW96" s="0"/>
      <c r="VUX96" s="0"/>
      <c r="VUY96" s="0"/>
      <c r="VUZ96" s="0"/>
      <c r="VVA96" s="0"/>
      <c r="VVB96" s="0"/>
      <c r="VVC96" s="0"/>
      <c r="VVD96" s="0"/>
      <c r="VVE96" s="0"/>
      <c r="VVF96" s="0"/>
      <c r="VVG96" s="0"/>
      <c r="VVH96" s="0"/>
      <c r="VVI96" s="0"/>
      <c r="VVJ96" s="0"/>
      <c r="VVK96" s="0"/>
      <c r="VVL96" s="0"/>
      <c r="VVM96" s="0"/>
      <c r="VVN96" s="0"/>
      <c r="VVO96" s="0"/>
      <c r="VVP96" s="0"/>
      <c r="VVQ96" s="0"/>
      <c r="VVR96" s="0"/>
      <c r="VVS96" s="0"/>
      <c r="VVT96" s="0"/>
      <c r="VVU96" s="0"/>
      <c r="VVV96" s="0"/>
      <c r="VVW96" s="0"/>
      <c r="VVX96" s="0"/>
      <c r="VVY96" s="0"/>
      <c r="VVZ96" s="0"/>
      <c r="VWA96" s="0"/>
      <c r="VWB96" s="0"/>
      <c r="VWC96" s="0"/>
      <c r="VWD96" s="0"/>
      <c r="VWE96" s="0"/>
      <c r="VWF96" s="0"/>
      <c r="VWG96" s="0"/>
      <c r="VWH96" s="0"/>
      <c r="VWI96" s="0"/>
      <c r="VWJ96" s="0"/>
      <c r="VWK96" s="0"/>
      <c r="VWL96" s="0"/>
      <c r="VWM96" s="0"/>
      <c r="VWN96" s="0"/>
      <c r="VWO96" s="0"/>
      <c r="VWP96" s="0"/>
      <c r="VWQ96" s="0"/>
      <c r="VWR96" s="0"/>
      <c r="VWS96" s="0"/>
      <c r="VWT96" s="0"/>
      <c r="VWU96" s="0"/>
      <c r="VWV96" s="0"/>
      <c r="VWW96" s="0"/>
      <c r="VWX96" s="0"/>
      <c r="VWY96" s="0"/>
      <c r="VWZ96" s="0"/>
      <c r="VXA96" s="0"/>
      <c r="VXB96" s="0"/>
      <c r="VXC96" s="0"/>
      <c r="VXD96" s="0"/>
      <c r="VXE96" s="0"/>
      <c r="VXF96" s="0"/>
      <c r="VXG96" s="0"/>
      <c r="VXH96" s="0"/>
      <c r="VXI96" s="0"/>
      <c r="VXJ96" s="0"/>
      <c r="VXK96" s="0"/>
      <c r="VXL96" s="0"/>
      <c r="VXM96" s="0"/>
      <c r="VXN96" s="0"/>
      <c r="VXO96" s="0"/>
      <c r="VXP96" s="0"/>
      <c r="VXQ96" s="0"/>
      <c r="VXR96" s="0"/>
      <c r="VXS96" s="0"/>
      <c r="VXT96" s="0"/>
      <c r="VXU96" s="0"/>
      <c r="VXV96" s="0"/>
      <c r="VXW96" s="0"/>
      <c r="VXX96" s="0"/>
      <c r="VXY96" s="0"/>
      <c r="VXZ96" s="0"/>
      <c r="VYA96" s="0"/>
      <c r="VYB96" s="0"/>
      <c r="VYC96" s="0"/>
      <c r="VYD96" s="0"/>
      <c r="VYE96" s="0"/>
      <c r="VYF96" s="0"/>
      <c r="VYG96" s="0"/>
      <c r="VYH96" s="0"/>
      <c r="VYI96" s="0"/>
      <c r="VYJ96" s="0"/>
      <c r="VYK96" s="0"/>
      <c r="VYL96" s="0"/>
      <c r="VYM96" s="0"/>
      <c r="VYN96" s="0"/>
      <c r="VYO96" s="0"/>
      <c r="VYP96" s="0"/>
      <c r="VYQ96" s="0"/>
      <c r="VYR96" s="0"/>
      <c r="VYS96" s="0"/>
      <c r="VYT96" s="0"/>
      <c r="VYU96" s="0"/>
      <c r="VYV96" s="0"/>
      <c r="VYW96" s="0"/>
      <c r="VYX96" s="0"/>
      <c r="VYY96" s="0"/>
      <c r="VYZ96" s="0"/>
      <c r="VZA96" s="0"/>
      <c r="VZB96" s="0"/>
      <c r="VZC96" s="0"/>
      <c r="VZD96" s="0"/>
      <c r="VZE96" s="0"/>
      <c r="VZF96" s="0"/>
      <c r="VZG96" s="0"/>
      <c r="VZH96" s="0"/>
      <c r="VZI96" s="0"/>
      <c r="VZJ96" s="0"/>
      <c r="VZK96" s="0"/>
      <c r="VZL96" s="0"/>
      <c r="VZM96" s="0"/>
      <c r="VZN96" s="0"/>
      <c r="VZO96" s="0"/>
      <c r="VZP96" s="0"/>
      <c r="VZQ96" s="0"/>
      <c r="VZR96" s="0"/>
      <c r="VZS96" s="0"/>
      <c r="VZT96" s="0"/>
      <c r="VZU96" s="0"/>
      <c r="VZV96" s="0"/>
      <c r="VZW96" s="0"/>
      <c r="VZX96" s="0"/>
      <c r="VZY96" s="0"/>
      <c r="VZZ96" s="0"/>
      <c r="WAA96" s="0"/>
      <c r="WAB96" s="0"/>
      <c r="WAC96" s="0"/>
      <c r="WAD96" s="0"/>
      <c r="WAE96" s="0"/>
      <c r="WAF96" s="0"/>
      <c r="WAG96" s="0"/>
      <c r="WAH96" s="0"/>
      <c r="WAI96" s="0"/>
      <c r="WAJ96" s="0"/>
      <c r="WAK96" s="0"/>
      <c r="WAL96" s="0"/>
      <c r="WAM96" s="0"/>
      <c r="WAN96" s="0"/>
      <c r="WAO96" s="0"/>
      <c r="WAP96" s="0"/>
      <c r="WAQ96" s="0"/>
      <c r="WAR96" s="0"/>
      <c r="WAS96" s="0"/>
      <c r="WAT96" s="0"/>
      <c r="WAU96" s="0"/>
      <c r="WAV96" s="0"/>
      <c r="WAW96" s="0"/>
      <c r="WAX96" s="0"/>
      <c r="WAY96" s="0"/>
      <c r="WAZ96" s="0"/>
      <c r="WBA96" s="0"/>
      <c r="WBB96" s="0"/>
      <c r="WBC96" s="0"/>
      <c r="WBD96" s="0"/>
      <c r="WBE96" s="0"/>
      <c r="WBF96" s="0"/>
      <c r="WBG96" s="0"/>
      <c r="WBH96" s="0"/>
      <c r="WBI96" s="0"/>
      <c r="WBJ96" s="0"/>
      <c r="WBK96" s="0"/>
      <c r="WBL96" s="0"/>
      <c r="WBM96" s="0"/>
      <c r="WBN96" s="0"/>
      <c r="WBO96" s="0"/>
      <c r="WBP96" s="0"/>
      <c r="WBQ96" s="0"/>
      <c r="WBR96" s="0"/>
      <c r="WBS96" s="0"/>
      <c r="WBT96" s="0"/>
      <c r="WBU96" s="0"/>
      <c r="WBV96" s="0"/>
      <c r="WBW96" s="0"/>
      <c r="WBX96" s="0"/>
      <c r="WBY96" s="0"/>
      <c r="WBZ96" s="0"/>
      <c r="WCA96" s="0"/>
      <c r="WCB96" s="0"/>
      <c r="WCC96" s="0"/>
      <c r="WCD96" s="0"/>
      <c r="WCE96" s="0"/>
      <c r="WCF96" s="0"/>
      <c r="WCG96" s="0"/>
      <c r="WCH96" s="0"/>
      <c r="WCI96" s="0"/>
      <c r="WCJ96" s="0"/>
      <c r="WCK96" s="0"/>
      <c r="WCL96" s="0"/>
      <c r="WCM96" s="0"/>
      <c r="WCN96" s="0"/>
      <c r="WCO96" s="0"/>
      <c r="WCP96" s="0"/>
      <c r="WCQ96" s="0"/>
      <c r="WCR96" s="0"/>
      <c r="WCS96" s="0"/>
      <c r="WCT96" s="0"/>
      <c r="WCU96" s="0"/>
      <c r="WCV96" s="0"/>
      <c r="WCW96" s="0"/>
      <c r="WCX96" s="0"/>
      <c r="WCY96" s="0"/>
      <c r="WCZ96" s="0"/>
      <c r="WDA96" s="0"/>
      <c r="WDB96" s="0"/>
      <c r="WDC96" s="0"/>
      <c r="WDD96" s="0"/>
      <c r="WDE96" s="0"/>
      <c r="WDF96" s="0"/>
      <c r="WDG96" s="0"/>
      <c r="WDH96" s="0"/>
      <c r="WDI96" s="0"/>
      <c r="WDJ96" s="0"/>
      <c r="WDK96" s="0"/>
      <c r="WDL96" s="0"/>
      <c r="WDM96" s="0"/>
      <c r="WDN96" s="0"/>
      <c r="WDO96" s="0"/>
      <c r="WDP96" s="0"/>
      <c r="WDQ96" s="0"/>
      <c r="WDR96" s="0"/>
      <c r="WDS96" s="0"/>
      <c r="WDT96" s="0"/>
      <c r="WDU96" s="0"/>
      <c r="WDV96" s="0"/>
      <c r="WDW96" s="0"/>
      <c r="WDX96" s="0"/>
      <c r="WDY96" s="0"/>
      <c r="WDZ96" s="0"/>
      <c r="WEA96" s="0"/>
      <c r="WEB96" s="0"/>
      <c r="WEC96" s="0"/>
      <c r="WED96" s="0"/>
      <c r="WEE96" s="0"/>
      <c r="WEF96" s="0"/>
      <c r="WEG96" s="0"/>
      <c r="WEH96" s="0"/>
      <c r="WEI96" s="0"/>
      <c r="WEJ96" s="0"/>
      <c r="WEK96" s="0"/>
      <c r="WEL96" s="0"/>
      <c r="WEM96" s="0"/>
      <c r="WEN96" s="0"/>
      <c r="WEO96" s="0"/>
      <c r="WEP96" s="0"/>
      <c r="WEQ96" s="0"/>
      <c r="WER96" s="0"/>
      <c r="WES96" s="0"/>
      <c r="WET96" s="0"/>
      <c r="WEU96" s="0"/>
      <c r="WEV96" s="0"/>
      <c r="WEW96" s="0"/>
      <c r="WEX96" s="0"/>
      <c r="WEY96" s="0"/>
      <c r="WEZ96" s="0"/>
      <c r="WFA96" s="0"/>
      <c r="WFB96" s="0"/>
      <c r="WFC96" s="0"/>
      <c r="WFD96" s="0"/>
      <c r="WFE96" s="0"/>
      <c r="WFF96" s="0"/>
      <c r="WFG96" s="0"/>
      <c r="WFH96" s="0"/>
      <c r="WFI96" s="0"/>
      <c r="WFJ96" s="0"/>
      <c r="WFK96" s="0"/>
      <c r="WFL96" s="0"/>
      <c r="WFM96" s="0"/>
      <c r="WFN96" s="0"/>
      <c r="WFO96" s="0"/>
      <c r="WFP96" s="0"/>
      <c r="WFQ96" s="0"/>
      <c r="WFR96" s="0"/>
      <c r="WFS96" s="0"/>
      <c r="WFT96" s="0"/>
      <c r="WFU96" s="0"/>
      <c r="WFV96" s="0"/>
      <c r="WFW96" s="0"/>
      <c r="WFX96" s="0"/>
      <c r="WFY96" s="0"/>
      <c r="WFZ96" s="0"/>
      <c r="WGA96" s="0"/>
      <c r="WGB96" s="0"/>
      <c r="WGC96" s="0"/>
      <c r="WGD96" s="0"/>
      <c r="WGE96" s="0"/>
      <c r="WGF96" s="0"/>
      <c r="WGG96" s="0"/>
      <c r="WGH96" s="0"/>
      <c r="WGI96" s="0"/>
      <c r="WGJ96" s="0"/>
      <c r="WGK96" s="0"/>
      <c r="WGL96" s="0"/>
      <c r="WGM96" s="0"/>
      <c r="WGN96" s="0"/>
      <c r="WGO96" s="0"/>
      <c r="WGP96" s="0"/>
      <c r="WGQ96" s="0"/>
      <c r="WGR96" s="0"/>
      <c r="WGS96" s="0"/>
      <c r="WGT96" s="0"/>
      <c r="WGU96" s="0"/>
      <c r="WGV96" s="0"/>
      <c r="WGW96" s="0"/>
      <c r="WGX96" s="0"/>
      <c r="WGY96" s="0"/>
      <c r="WGZ96" s="0"/>
      <c r="WHA96" s="0"/>
      <c r="WHB96" s="0"/>
      <c r="WHC96" s="0"/>
      <c r="WHD96" s="0"/>
      <c r="WHE96" s="0"/>
      <c r="WHF96" s="0"/>
      <c r="WHG96" s="0"/>
      <c r="WHH96" s="0"/>
      <c r="WHI96" s="0"/>
      <c r="WHJ96" s="0"/>
      <c r="WHK96" s="0"/>
      <c r="WHL96" s="0"/>
      <c r="WHM96" s="0"/>
      <c r="WHN96" s="0"/>
      <c r="WHO96" s="0"/>
      <c r="WHP96" s="0"/>
      <c r="WHQ96" s="0"/>
      <c r="WHR96" s="0"/>
      <c r="WHS96" s="0"/>
      <c r="WHT96" s="0"/>
      <c r="WHU96" s="0"/>
      <c r="WHV96" s="0"/>
      <c r="WHW96" s="0"/>
      <c r="WHX96" s="0"/>
      <c r="WHY96" s="0"/>
      <c r="WHZ96" s="0"/>
      <c r="WIA96" s="0"/>
      <c r="WIB96" s="0"/>
      <c r="WIC96" s="0"/>
      <c r="WID96" s="0"/>
      <c r="WIE96" s="0"/>
      <c r="WIF96" s="0"/>
      <c r="WIG96" s="0"/>
      <c r="WIH96" s="0"/>
      <c r="WII96" s="0"/>
      <c r="WIJ96" s="0"/>
      <c r="WIK96" s="0"/>
      <c r="WIL96" s="0"/>
      <c r="WIM96" s="0"/>
      <c r="WIN96" s="0"/>
      <c r="WIO96" s="0"/>
      <c r="WIP96" s="0"/>
      <c r="WIQ96" s="0"/>
      <c r="WIR96" s="0"/>
      <c r="WIS96" s="0"/>
      <c r="WIT96" s="0"/>
      <c r="WIU96" s="0"/>
      <c r="WIV96" s="0"/>
      <c r="WIW96" s="0"/>
      <c r="WIX96" s="0"/>
      <c r="WIY96" s="0"/>
      <c r="WIZ96" s="0"/>
      <c r="WJA96" s="0"/>
      <c r="WJB96" s="0"/>
      <c r="WJC96" s="0"/>
      <c r="WJD96" s="0"/>
      <c r="WJE96" s="0"/>
      <c r="WJF96" s="0"/>
      <c r="WJG96" s="0"/>
      <c r="WJH96" s="0"/>
      <c r="WJI96" s="0"/>
      <c r="WJJ96" s="0"/>
      <c r="WJK96" s="0"/>
      <c r="WJL96" s="0"/>
      <c r="WJM96" s="0"/>
      <c r="WJN96" s="0"/>
      <c r="WJO96" s="0"/>
      <c r="WJP96" s="0"/>
      <c r="WJQ96" s="0"/>
      <c r="WJR96" s="0"/>
      <c r="WJS96" s="0"/>
      <c r="WJT96" s="0"/>
      <c r="WJU96" s="0"/>
      <c r="WJV96" s="0"/>
      <c r="WJW96" s="0"/>
      <c r="WJX96" s="0"/>
      <c r="WJY96" s="0"/>
      <c r="WJZ96" s="0"/>
      <c r="WKA96" s="0"/>
      <c r="WKB96" s="0"/>
      <c r="WKC96" s="0"/>
      <c r="WKD96" s="0"/>
      <c r="WKE96" s="0"/>
      <c r="WKF96" s="0"/>
      <c r="WKG96" s="0"/>
      <c r="WKH96" s="0"/>
      <c r="WKI96" s="0"/>
      <c r="WKJ96" s="0"/>
      <c r="WKK96" s="0"/>
      <c r="WKL96" s="0"/>
      <c r="WKM96" s="0"/>
      <c r="WKN96" s="0"/>
      <c r="WKO96" s="0"/>
      <c r="WKP96" s="0"/>
      <c r="WKQ96" s="0"/>
      <c r="WKR96" s="0"/>
      <c r="WKS96" s="0"/>
      <c r="WKT96" s="0"/>
      <c r="WKU96" s="0"/>
      <c r="WKV96" s="0"/>
      <c r="WKW96" s="0"/>
      <c r="WKX96" s="0"/>
      <c r="WKY96" s="0"/>
      <c r="WKZ96" s="0"/>
      <c r="WLA96" s="0"/>
      <c r="WLB96" s="0"/>
      <c r="WLC96" s="0"/>
      <c r="WLD96" s="0"/>
      <c r="WLE96" s="0"/>
      <c r="WLF96" s="0"/>
      <c r="WLG96" s="0"/>
      <c r="WLH96" s="0"/>
      <c r="WLI96" s="0"/>
      <c r="WLJ96" s="0"/>
      <c r="WLK96" s="0"/>
      <c r="WLL96" s="0"/>
      <c r="WLM96" s="0"/>
      <c r="WLN96" s="0"/>
      <c r="WLO96" s="0"/>
      <c r="WLP96" s="0"/>
      <c r="WLQ96" s="0"/>
      <c r="WLR96" s="0"/>
      <c r="WLS96" s="0"/>
      <c r="WLT96" s="0"/>
      <c r="WLU96" s="0"/>
      <c r="WLV96" s="0"/>
      <c r="WLW96" s="0"/>
      <c r="WLX96" s="0"/>
      <c r="WLY96" s="0"/>
      <c r="WLZ96" s="0"/>
      <c r="WMA96" s="0"/>
      <c r="WMB96" s="0"/>
      <c r="WMC96" s="0"/>
      <c r="WMD96" s="0"/>
      <c r="WME96" s="0"/>
      <c r="WMF96" s="0"/>
      <c r="WMG96" s="0"/>
      <c r="WMH96" s="0"/>
      <c r="WMI96" s="0"/>
      <c r="WMJ96" s="0"/>
      <c r="WMK96" s="0"/>
      <c r="WML96" s="0"/>
      <c r="WMM96" s="0"/>
      <c r="WMN96" s="0"/>
      <c r="WMO96" s="0"/>
      <c r="WMP96" s="0"/>
      <c r="WMQ96" s="0"/>
      <c r="WMR96" s="0"/>
      <c r="WMS96" s="0"/>
      <c r="WMT96" s="0"/>
      <c r="WMU96" s="0"/>
      <c r="WMV96" s="0"/>
      <c r="WMW96" s="0"/>
      <c r="WMX96" s="0"/>
      <c r="WMY96" s="0"/>
      <c r="WMZ96" s="0"/>
      <c r="WNA96" s="0"/>
      <c r="WNB96" s="0"/>
      <c r="WNC96" s="0"/>
      <c r="WND96" s="0"/>
      <c r="WNE96" s="0"/>
      <c r="WNF96" s="0"/>
      <c r="WNG96" s="0"/>
      <c r="WNH96" s="0"/>
      <c r="WNI96" s="0"/>
      <c r="WNJ96" s="0"/>
      <c r="WNK96" s="0"/>
      <c r="WNL96" s="0"/>
      <c r="WNM96" s="0"/>
      <c r="WNN96" s="0"/>
      <c r="WNO96" s="0"/>
      <c r="WNP96" s="0"/>
      <c r="WNQ96" s="0"/>
      <c r="WNR96" s="0"/>
      <c r="WNS96" s="0"/>
      <c r="WNT96" s="0"/>
      <c r="WNU96" s="0"/>
      <c r="WNV96" s="0"/>
      <c r="WNW96" s="0"/>
      <c r="WNX96" s="0"/>
      <c r="WNY96" s="0"/>
      <c r="WNZ96" s="0"/>
      <c r="WOA96" s="0"/>
      <c r="WOB96" s="0"/>
      <c r="WOC96" s="0"/>
      <c r="WOD96" s="0"/>
      <c r="WOE96" s="0"/>
      <c r="WOF96" s="0"/>
      <c r="WOG96" s="0"/>
      <c r="WOH96" s="0"/>
      <c r="WOI96" s="0"/>
      <c r="WOJ96" s="0"/>
      <c r="WOK96" s="0"/>
      <c r="WOL96" s="0"/>
      <c r="WOM96" s="0"/>
      <c r="WON96" s="0"/>
      <c r="WOO96" s="0"/>
      <c r="WOP96" s="0"/>
      <c r="WOQ96" s="0"/>
      <c r="WOR96" s="0"/>
      <c r="WOS96" s="0"/>
      <c r="WOT96" s="0"/>
      <c r="WOU96" s="0"/>
      <c r="WOV96" s="0"/>
      <c r="WOW96" s="0"/>
      <c r="WOX96" s="0"/>
      <c r="WOY96" s="0"/>
      <c r="WOZ96" s="0"/>
      <c r="WPA96" s="0"/>
      <c r="WPB96" s="0"/>
      <c r="WPC96" s="0"/>
      <c r="WPD96" s="0"/>
      <c r="WPE96" s="0"/>
      <c r="WPF96" s="0"/>
      <c r="WPG96" s="0"/>
      <c r="WPH96" s="0"/>
      <c r="WPI96" s="0"/>
      <c r="WPJ96" s="0"/>
      <c r="WPK96" s="0"/>
      <c r="WPL96" s="0"/>
      <c r="WPM96" s="0"/>
      <c r="WPN96" s="0"/>
      <c r="WPO96" s="0"/>
      <c r="WPP96" s="0"/>
      <c r="WPQ96" s="0"/>
      <c r="WPR96" s="0"/>
      <c r="WPS96" s="0"/>
      <c r="WPT96" s="0"/>
      <c r="WPU96" s="0"/>
      <c r="WPV96" s="0"/>
      <c r="WPW96" s="0"/>
      <c r="WPX96" s="0"/>
      <c r="WPY96" s="0"/>
      <c r="WPZ96" s="0"/>
      <c r="WQA96" s="0"/>
      <c r="WQB96" s="0"/>
      <c r="WQC96" s="0"/>
      <c r="WQD96" s="0"/>
      <c r="WQE96" s="0"/>
      <c r="WQF96" s="0"/>
      <c r="WQG96" s="0"/>
      <c r="WQH96" s="0"/>
      <c r="WQI96" s="0"/>
      <c r="WQJ96" s="0"/>
      <c r="WQK96" s="0"/>
      <c r="WQL96" s="0"/>
      <c r="WQM96" s="0"/>
      <c r="WQN96" s="0"/>
      <c r="WQO96" s="0"/>
      <c r="WQP96" s="0"/>
      <c r="WQQ96" s="0"/>
      <c r="WQR96" s="0"/>
      <c r="WQS96" s="0"/>
      <c r="WQT96" s="0"/>
      <c r="WQU96" s="0"/>
      <c r="WQV96" s="0"/>
      <c r="WQW96" s="0"/>
      <c r="WQX96" s="0"/>
      <c r="WQY96" s="0"/>
      <c r="WQZ96" s="0"/>
      <c r="WRA96" s="0"/>
      <c r="WRB96" s="0"/>
      <c r="WRC96" s="0"/>
      <c r="WRD96" s="0"/>
      <c r="WRE96" s="0"/>
      <c r="WRF96" s="0"/>
      <c r="WRG96" s="0"/>
      <c r="WRH96" s="0"/>
      <c r="WRI96" s="0"/>
      <c r="WRJ96" s="0"/>
      <c r="WRK96" s="0"/>
      <c r="WRL96" s="0"/>
      <c r="WRM96" s="0"/>
      <c r="WRN96" s="0"/>
      <c r="WRO96" s="0"/>
      <c r="WRP96" s="0"/>
      <c r="WRQ96" s="0"/>
      <c r="WRR96" s="0"/>
      <c r="WRS96" s="0"/>
      <c r="WRT96" s="0"/>
      <c r="WRU96" s="0"/>
      <c r="WRV96" s="0"/>
      <c r="WRW96" s="0"/>
      <c r="WRX96" s="0"/>
      <c r="WRY96" s="0"/>
      <c r="WRZ96" s="0"/>
      <c r="WSA96" s="0"/>
      <c r="WSB96" s="0"/>
      <c r="WSC96" s="0"/>
      <c r="WSD96" s="0"/>
      <c r="WSE96" s="0"/>
      <c r="WSF96" s="0"/>
      <c r="WSG96" s="0"/>
      <c r="WSH96" s="0"/>
      <c r="WSI96" s="0"/>
      <c r="WSJ96" s="0"/>
      <c r="WSK96" s="0"/>
      <c r="WSL96" s="0"/>
      <c r="WSM96" s="0"/>
      <c r="WSN96" s="0"/>
      <c r="WSO96" s="0"/>
      <c r="WSP96" s="0"/>
      <c r="WSQ96" s="0"/>
      <c r="WSR96" s="0"/>
      <c r="WSS96" s="0"/>
      <c r="WST96" s="0"/>
      <c r="WSU96" s="0"/>
      <c r="WSV96" s="0"/>
      <c r="WSW96" s="0"/>
      <c r="WSX96" s="0"/>
      <c r="WSY96" s="0"/>
      <c r="WSZ96" s="0"/>
      <c r="WTA96" s="0"/>
      <c r="WTB96" s="0"/>
      <c r="WTC96" s="0"/>
      <c r="WTD96" s="0"/>
      <c r="WTE96" s="0"/>
      <c r="WTF96" s="0"/>
      <c r="WTG96" s="0"/>
      <c r="WTH96" s="0"/>
      <c r="WTI96" s="0"/>
      <c r="WTJ96" s="0"/>
      <c r="WTK96" s="0"/>
      <c r="WTL96" s="0"/>
      <c r="WTM96" s="0"/>
      <c r="WTN96" s="0"/>
      <c r="WTO96" s="0"/>
      <c r="WTP96" s="0"/>
      <c r="WTQ96" s="0"/>
      <c r="WTR96" s="0"/>
      <c r="WTS96" s="0"/>
      <c r="WTT96" s="0"/>
      <c r="WTU96" s="0"/>
      <c r="WTV96" s="0"/>
      <c r="WTW96" s="0"/>
      <c r="WTX96" s="0"/>
      <c r="WTY96" s="0"/>
      <c r="WTZ96" s="0"/>
      <c r="WUA96" s="0"/>
      <c r="WUB96" s="0"/>
      <c r="WUC96" s="0"/>
      <c r="WUD96" s="0"/>
      <c r="WUE96" s="0"/>
      <c r="WUF96" s="0"/>
      <c r="WUG96" s="0"/>
      <c r="WUH96" s="0"/>
      <c r="WUI96" s="0"/>
      <c r="WUJ96" s="0"/>
      <c r="WUK96" s="0"/>
      <c r="WUL96" s="0"/>
      <c r="WUM96" s="0"/>
      <c r="WUN96" s="0"/>
      <c r="WUO96" s="0"/>
      <c r="WUP96" s="0"/>
      <c r="WUQ96" s="0"/>
      <c r="WUR96" s="0"/>
      <c r="WUS96" s="0"/>
      <c r="WUT96" s="0"/>
      <c r="WUU96" s="0"/>
      <c r="WUV96" s="0"/>
      <c r="WUW96" s="0"/>
      <c r="WUX96" s="0"/>
      <c r="WUY96" s="0"/>
      <c r="WUZ96" s="0"/>
      <c r="WVA96" s="0"/>
      <c r="WVB96" s="0"/>
      <c r="WVC96" s="0"/>
      <c r="WVD96" s="0"/>
      <c r="WVE96" s="0"/>
      <c r="WVF96" s="0"/>
      <c r="WVG96" s="0"/>
      <c r="WVH96" s="0"/>
      <c r="WVI96" s="0"/>
      <c r="WVJ96" s="0"/>
      <c r="WVK96" s="0"/>
      <c r="WVL96" s="0"/>
      <c r="WVM96" s="0"/>
      <c r="WVN96" s="0"/>
      <c r="WVO96" s="0"/>
      <c r="WVP96" s="0"/>
      <c r="WVQ96" s="0"/>
      <c r="WVR96" s="0"/>
      <c r="WVS96" s="0"/>
      <c r="WVT96" s="0"/>
      <c r="WVU96" s="0"/>
      <c r="WVV96" s="0"/>
      <c r="WVW96" s="0"/>
      <c r="WVX96" s="0"/>
      <c r="WVY96" s="0"/>
      <c r="WVZ96" s="0"/>
      <c r="WWA96" s="0"/>
      <c r="WWB96" s="0"/>
      <c r="WWC96" s="0"/>
      <c r="WWD96" s="0"/>
      <c r="WWE96" s="0"/>
      <c r="WWF96" s="0"/>
      <c r="WWG96" s="0"/>
      <c r="WWH96" s="0"/>
      <c r="WWI96" s="0"/>
      <c r="WWJ96" s="0"/>
      <c r="WWK96" s="0"/>
      <c r="WWL96" s="0"/>
      <c r="WWM96" s="0"/>
      <c r="WWN96" s="0"/>
      <c r="WWO96" s="0"/>
      <c r="WWP96" s="0"/>
      <c r="WWQ96" s="0"/>
      <c r="WWR96" s="0"/>
      <c r="WWS96" s="0"/>
      <c r="WWT96" s="0"/>
      <c r="WWU96" s="0"/>
      <c r="WWV96" s="0"/>
      <c r="WWW96" s="0"/>
      <c r="WWX96" s="0"/>
      <c r="WWY96" s="0"/>
      <c r="WWZ96" s="0"/>
      <c r="WXA96" s="0"/>
      <c r="WXB96" s="0"/>
      <c r="WXC96" s="0"/>
      <c r="WXD96" s="0"/>
      <c r="WXE96" s="0"/>
      <c r="WXF96" s="0"/>
      <c r="WXG96" s="0"/>
      <c r="WXH96" s="0"/>
      <c r="WXI96" s="0"/>
      <c r="WXJ96" s="0"/>
      <c r="WXK96" s="0"/>
      <c r="WXL96" s="0"/>
      <c r="WXM96" s="0"/>
      <c r="WXN96" s="0"/>
      <c r="WXO96" s="0"/>
      <c r="WXP96" s="0"/>
      <c r="WXQ96" s="0"/>
      <c r="WXR96" s="0"/>
      <c r="WXS96" s="0"/>
      <c r="WXT96" s="0"/>
      <c r="WXU96" s="0"/>
      <c r="WXV96" s="0"/>
      <c r="WXW96" s="0"/>
      <c r="WXX96" s="0"/>
      <c r="WXY96" s="0"/>
      <c r="WXZ96" s="0"/>
      <c r="WYA96" s="0"/>
      <c r="WYB96" s="0"/>
      <c r="WYC96" s="0"/>
      <c r="WYD96" s="0"/>
      <c r="WYE96" s="0"/>
      <c r="WYF96" s="0"/>
      <c r="WYG96" s="0"/>
      <c r="WYH96" s="0"/>
      <c r="WYI96" s="0"/>
      <c r="WYJ96" s="0"/>
      <c r="WYK96" s="0"/>
      <c r="WYL96" s="0"/>
      <c r="WYM96" s="0"/>
      <c r="WYN96" s="0"/>
      <c r="WYO96" s="0"/>
      <c r="WYP96" s="0"/>
      <c r="WYQ96" s="0"/>
      <c r="WYR96" s="0"/>
      <c r="WYS96" s="0"/>
      <c r="WYT96" s="0"/>
      <c r="WYU96" s="0"/>
      <c r="WYV96" s="0"/>
      <c r="WYW96" s="0"/>
      <c r="WYX96" s="0"/>
      <c r="WYY96" s="0"/>
      <c r="WYZ96" s="0"/>
      <c r="WZA96" s="0"/>
      <c r="WZB96" s="0"/>
      <c r="WZC96" s="0"/>
      <c r="WZD96" s="0"/>
      <c r="WZE96" s="0"/>
      <c r="WZF96" s="0"/>
      <c r="WZG96" s="0"/>
      <c r="WZH96" s="0"/>
      <c r="WZI96" s="0"/>
      <c r="WZJ96" s="0"/>
      <c r="WZK96" s="0"/>
      <c r="WZL96" s="0"/>
      <c r="WZM96" s="0"/>
      <c r="WZN96" s="0"/>
      <c r="WZO96" s="0"/>
      <c r="WZP96" s="0"/>
      <c r="WZQ96" s="0"/>
      <c r="WZR96" s="0"/>
      <c r="WZS96" s="0"/>
      <c r="WZT96" s="0"/>
      <c r="WZU96" s="0"/>
      <c r="WZV96" s="0"/>
      <c r="WZW96" s="0"/>
      <c r="WZX96" s="0"/>
      <c r="WZY96" s="0"/>
      <c r="WZZ96" s="0"/>
      <c r="XAA96" s="0"/>
      <c r="XAB96" s="0"/>
      <c r="XAC96" s="0"/>
      <c r="XAD96" s="0"/>
      <c r="XAE96" s="0"/>
      <c r="XAF96" s="0"/>
      <c r="XAG96" s="0"/>
      <c r="XAH96" s="0"/>
      <c r="XAI96" s="0"/>
      <c r="XAJ96" s="0"/>
      <c r="XAK96" s="0"/>
      <c r="XAL96" s="0"/>
      <c r="XAM96" s="0"/>
      <c r="XAN96" s="0"/>
      <c r="XAO96" s="0"/>
      <c r="XAP96" s="0"/>
      <c r="XAQ96" s="0"/>
      <c r="XAR96" s="0"/>
      <c r="XAS96" s="0"/>
      <c r="XAT96" s="0"/>
      <c r="XAU96" s="0"/>
      <c r="XAV96" s="0"/>
      <c r="XAW96" s="0"/>
      <c r="XAX96" s="0"/>
      <c r="XAY96" s="0"/>
      <c r="XAZ96" s="0"/>
      <c r="XBA96" s="0"/>
      <c r="XBB96" s="0"/>
      <c r="XBC96" s="0"/>
      <c r="XBD96" s="0"/>
      <c r="XBE96" s="0"/>
      <c r="XBF96" s="0"/>
      <c r="XBG96" s="0"/>
      <c r="XBH96" s="0"/>
      <c r="XBI96" s="0"/>
      <c r="XBJ96" s="0"/>
      <c r="XBK96" s="0"/>
      <c r="XBL96" s="0"/>
      <c r="XBM96" s="0"/>
      <c r="XBN96" s="0"/>
      <c r="XBO96" s="0"/>
      <c r="XBP96" s="0"/>
      <c r="XBQ96" s="0"/>
      <c r="XBR96" s="0"/>
      <c r="XBS96" s="0"/>
      <c r="XBT96" s="0"/>
      <c r="XBU96" s="0"/>
      <c r="XBV96" s="0"/>
      <c r="XBW96" s="0"/>
      <c r="XBX96" s="0"/>
      <c r="XBY96" s="0"/>
      <c r="XBZ96" s="0"/>
      <c r="XCA96" s="0"/>
      <c r="XCB96" s="0"/>
      <c r="XCC96" s="0"/>
      <c r="XCD96" s="0"/>
      <c r="XCE96" s="0"/>
      <c r="XCF96" s="0"/>
      <c r="XCG96" s="0"/>
      <c r="XCH96" s="0"/>
      <c r="XCI96" s="0"/>
      <c r="XCJ96" s="0"/>
      <c r="XCK96" s="0"/>
      <c r="XCL96" s="0"/>
      <c r="XCM96" s="0"/>
      <c r="XCN96" s="0"/>
      <c r="XCO96" s="0"/>
      <c r="XCP96" s="0"/>
      <c r="XCQ96" s="0"/>
      <c r="XCR96" s="0"/>
      <c r="XCS96" s="0"/>
      <c r="XCT96" s="0"/>
      <c r="XCU96" s="0"/>
      <c r="XCV96" s="0"/>
      <c r="XCW96" s="0"/>
      <c r="XCX96" s="0"/>
      <c r="XCY96" s="0"/>
      <c r="XCZ96" s="0"/>
      <c r="XDA96" s="0"/>
      <c r="XDB96" s="0"/>
      <c r="XDC96" s="0"/>
      <c r="XDD96" s="0"/>
      <c r="XDE96" s="0"/>
      <c r="XDF96" s="0"/>
      <c r="XDG96" s="0"/>
      <c r="XDH96" s="0"/>
      <c r="XDI96" s="0"/>
      <c r="XDJ96" s="0"/>
      <c r="XDK96" s="0"/>
      <c r="XDL96" s="0"/>
      <c r="XDM96" s="0"/>
      <c r="XDN96" s="0"/>
      <c r="XDO96" s="0"/>
      <c r="XDP96" s="0"/>
      <c r="XDQ96" s="0"/>
      <c r="XDR96" s="0"/>
      <c r="XDS96" s="0"/>
      <c r="XDT96" s="0"/>
      <c r="XDU96" s="0"/>
      <c r="XDV96" s="0"/>
      <c r="XDW96" s="0"/>
      <c r="XDX96" s="0"/>
      <c r="XDY96" s="0"/>
      <c r="XDZ96" s="0"/>
      <c r="XEA96" s="0"/>
      <c r="XEB96" s="0"/>
      <c r="XEC96" s="0"/>
      <c r="XED96" s="0"/>
      <c r="XEE96" s="0"/>
      <c r="XEF96" s="0"/>
      <c r="XEG96" s="0"/>
      <c r="XEH96" s="0"/>
      <c r="XEI96" s="0"/>
      <c r="XEJ96" s="0"/>
      <c r="XEK96" s="0"/>
      <c r="XEL96" s="0"/>
      <c r="XEM96" s="0"/>
      <c r="XEN96" s="0"/>
      <c r="XEO96" s="0"/>
      <c r="XEP96" s="0"/>
      <c r="XEQ96" s="0"/>
      <c r="XER96" s="0"/>
      <c r="XES96" s="0"/>
      <c r="XET96" s="0"/>
      <c r="XEU96" s="0"/>
      <c r="XEV96" s="0"/>
      <c r="XEW96" s="0"/>
      <c r="XEX96" s="0"/>
      <c r="XEY96" s="0"/>
      <c r="XEZ96" s="0"/>
      <c r="XFA96" s="0"/>
      <c r="XFB96" s="0"/>
      <c r="XFC96" s="0"/>
      <c r="XFD96" s="0"/>
    </row>
    <row r="97" customFormat="false" ht="15" hidden="false" customHeight="false" outlineLevel="0" collapsed="false">
      <c r="G97" s="1"/>
      <c r="U97" s="1"/>
      <c r="AA97" s="1"/>
      <c r="AL97" s="0"/>
      <c r="AM97" s="0"/>
      <c r="AN97" s="0"/>
      <c r="AO97" s="0"/>
      <c r="AP97" s="0"/>
      <c r="AQ97" s="0"/>
      <c r="AR97" s="0"/>
      <c r="AS97" s="0"/>
      <c r="AT97" s="0"/>
      <c r="AU97" s="0"/>
      <c r="AV97" s="0"/>
      <c r="AW97" s="0"/>
      <c r="AX97" s="0"/>
      <c r="AY97" s="0"/>
      <c r="AZ97" s="0"/>
      <c r="BA97" s="0"/>
      <c r="BB97" s="0"/>
      <c r="BC97" s="0"/>
      <c r="BD97" s="0"/>
      <c r="BE97" s="0"/>
      <c r="BF97" s="0"/>
      <c r="BG97" s="0"/>
      <c r="BH97" s="0"/>
      <c r="BI97" s="0"/>
      <c r="BJ97" s="0"/>
      <c r="BK97" s="0"/>
      <c r="BL97" s="0"/>
      <c r="BM97" s="0"/>
      <c r="BN97" s="0"/>
      <c r="BO97" s="0"/>
      <c r="BP97" s="0"/>
      <c r="BQ97" s="0"/>
      <c r="BR97" s="0"/>
      <c r="BS97" s="0"/>
      <c r="BT97" s="0"/>
      <c r="BU97" s="0"/>
      <c r="BV97" s="0"/>
      <c r="BW97" s="0"/>
      <c r="BX97" s="0"/>
      <c r="BY97" s="0"/>
      <c r="BZ97" s="0"/>
      <c r="CA97" s="0"/>
      <c r="CB97" s="0"/>
      <c r="CC97" s="0"/>
      <c r="CD97" s="0"/>
      <c r="CE97" s="0"/>
      <c r="CF97" s="0"/>
      <c r="CG97" s="0"/>
      <c r="CH97" s="0"/>
      <c r="CI97" s="0"/>
      <c r="CJ97" s="0"/>
      <c r="CK97" s="0"/>
      <c r="CL97" s="0"/>
      <c r="CM97" s="0"/>
      <c r="CN97" s="0"/>
      <c r="CO97" s="0"/>
      <c r="CP97" s="0"/>
      <c r="CQ97" s="0"/>
      <c r="CR97" s="0"/>
      <c r="CS97" s="0"/>
      <c r="CT97" s="0"/>
      <c r="CU97" s="0"/>
      <c r="CV97" s="0"/>
      <c r="CW97" s="0"/>
      <c r="CX97" s="0"/>
      <c r="CY97" s="0"/>
      <c r="CZ97" s="0"/>
      <c r="DA97" s="0"/>
      <c r="DB97" s="0"/>
      <c r="DC97" s="0"/>
      <c r="DD97" s="0"/>
      <c r="DE97" s="0"/>
      <c r="DF97" s="0"/>
      <c r="DG97" s="0"/>
      <c r="DH97" s="0"/>
      <c r="DI97" s="0"/>
      <c r="DJ97" s="0"/>
      <c r="DK97" s="0"/>
      <c r="DL97" s="0"/>
      <c r="DM97" s="0"/>
      <c r="DN97" s="0"/>
      <c r="DO97" s="0"/>
      <c r="DP97" s="0"/>
      <c r="DQ97" s="0"/>
      <c r="DR97" s="0"/>
      <c r="DS97" s="0"/>
      <c r="DT97" s="0"/>
      <c r="DU97" s="0"/>
      <c r="DV97" s="0"/>
      <c r="DW97" s="0"/>
      <c r="DX97" s="0"/>
      <c r="DY97" s="0"/>
      <c r="DZ97" s="0"/>
      <c r="EA97" s="0"/>
      <c r="EB97" s="0"/>
      <c r="EC97" s="0"/>
      <c r="ED97" s="0"/>
      <c r="EE97" s="0"/>
      <c r="EF97" s="0"/>
      <c r="EG97" s="0"/>
      <c r="EH97" s="0"/>
      <c r="EI97" s="0"/>
      <c r="EJ97" s="0"/>
      <c r="EK97" s="0"/>
      <c r="EL97" s="0"/>
      <c r="EM97" s="0"/>
      <c r="EN97" s="0"/>
      <c r="EO97" s="0"/>
      <c r="EP97" s="0"/>
      <c r="EQ97" s="0"/>
      <c r="ER97" s="0"/>
      <c r="ES97" s="0"/>
      <c r="ET97" s="0"/>
      <c r="EU97" s="0"/>
      <c r="EV97" s="0"/>
      <c r="EW97" s="0"/>
      <c r="EX97" s="0"/>
      <c r="EY97" s="0"/>
      <c r="EZ97" s="0"/>
      <c r="FA97" s="0"/>
      <c r="FB97" s="0"/>
      <c r="FC97" s="0"/>
      <c r="FD97" s="0"/>
      <c r="FE97" s="0"/>
      <c r="FF97" s="0"/>
      <c r="FG97" s="0"/>
      <c r="FH97" s="0"/>
      <c r="FI97" s="0"/>
      <c r="FJ97" s="0"/>
      <c r="FK97" s="0"/>
      <c r="FL97" s="0"/>
      <c r="FM97" s="0"/>
      <c r="FN97" s="0"/>
      <c r="FO97" s="0"/>
      <c r="FP97" s="0"/>
      <c r="FQ97" s="0"/>
      <c r="FR97" s="0"/>
      <c r="FS97" s="0"/>
      <c r="FT97" s="0"/>
      <c r="FU97" s="0"/>
      <c r="FV97" s="0"/>
      <c r="FW97" s="0"/>
      <c r="FX97" s="0"/>
      <c r="FY97" s="0"/>
      <c r="FZ97" s="0"/>
      <c r="GA97" s="0"/>
      <c r="GB97" s="0"/>
      <c r="GC97" s="0"/>
      <c r="GD97" s="0"/>
      <c r="GE97" s="0"/>
      <c r="GF97" s="0"/>
      <c r="GG97" s="0"/>
      <c r="GH97" s="0"/>
      <c r="GI97" s="0"/>
      <c r="GJ97" s="0"/>
      <c r="GK97" s="0"/>
      <c r="GL97" s="0"/>
      <c r="GM97" s="0"/>
      <c r="GN97" s="0"/>
      <c r="GO97" s="0"/>
      <c r="GP97" s="0"/>
      <c r="GQ97" s="0"/>
      <c r="GR97" s="0"/>
      <c r="GS97" s="0"/>
      <c r="GT97" s="0"/>
      <c r="GU97" s="0"/>
      <c r="GV97" s="0"/>
      <c r="GW97" s="0"/>
      <c r="GX97" s="0"/>
      <c r="GY97" s="0"/>
      <c r="GZ97" s="0"/>
      <c r="HA97" s="0"/>
      <c r="HB97" s="0"/>
      <c r="HC97" s="0"/>
      <c r="HD97" s="0"/>
      <c r="HE97" s="0"/>
      <c r="HF97" s="0"/>
      <c r="HG97" s="0"/>
      <c r="HH97" s="0"/>
      <c r="HI97" s="0"/>
      <c r="HJ97" s="0"/>
      <c r="HK97" s="0"/>
      <c r="HL97" s="0"/>
      <c r="HM97" s="0"/>
      <c r="HN97" s="0"/>
      <c r="HO97" s="0"/>
      <c r="HP97" s="0"/>
      <c r="HQ97" s="0"/>
      <c r="HR97" s="0"/>
      <c r="HS97" s="0"/>
      <c r="HT97" s="0"/>
      <c r="HU97" s="0"/>
      <c r="HV97" s="0"/>
      <c r="HW97" s="0"/>
      <c r="HX97" s="0"/>
      <c r="HY97" s="0"/>
      <c r="HZ97" s="0"/>
      <c r="IA97" s="0"/>
      <c r="IB97" s="0"/>
      <c r="IC97" s="0"/>
      <c r="ID97" s="0"/>
      <c r="IE97" s="0"/>
      <c r="IF97" s="0"/>
      <c r="IG97" s="0"/>
      <c r="IH97" s="0"/>
      <c r="II97" s="0"/>
      <c r="IJ97" s="0"/>
      <c r="IK97" s="0"/>
      <c r="IL97" s="0"/>
      <c r="IM97" s="0"/>
      <c r="IN97" s="0"/>
      <c r="IO97" s="0"/>
      <c r="IP97" s="0"/>
      <c r="IQ97" s="0"/>
      <c r="IR97" s="0"/>
      <c r="IS97" s="0"/>
      <c r="IT97" s="0"/>
      <c r="IU97" s="0"/>
      <c r="IV97" s="0"/>
      <c r="IW97" s="0"/>
      <c r="IX97" s="0"/>
      <c r="IY97" s="0"/>
      <c r="IZ97" s="0"/>
      <c r="JA97" s="0"/>
      <c r="JB97" s="0"/>
      <c r="JC97" s="0"/>
      <c r="JD97" s="0"/>
      <c r="JE97" s="0"/>
      <c r="JF97" s="0"/>
      <c r="JG97" s="0"/>
      <c r="JH97" s="0"/>
      <c r="JI97" s="0"/>
      <c r="JJ97" s="0"/>
      <c r="JK97" s="0"/>
      <c r="JL97" s="0"/>
      <c r="JM97" s="0"/>
      <c r="JN97" s="0"/>
      <c r="JO97" s="0"/>
      <c r="JP97" s="0"/>
      <c r="JQ97" s="0"/>
      <c r="JR97" s="0"/>
      <c r="JS97" s="0"/>
      <c r="JT97" s="0"/>
      <c r="JU97" s="0"/>
      <c r="JV97" s="0"/>
      <c r="JW97" s="0"/>
      <c r="JX97" s="0"/>
      <c r="JY97" s="0"/>
      <c r="JZ97" s="0"/>
      <c r="KA97" s="0"/>
      <c r="KB97" s="0"/>
      <c r="KC97" s="0"/>
      <c r="KD97" s="0"/>
      <c r="KE97" s="0"/>
      <c r="KF97" s="0"/>
      <c r="KG97" s="0"/>
      <c r="KH97" s="0"/>
      <c r="KI97" s="0"/>
      <c r="KJ97" s="0"/>
      <c r="KK97" s="0"/>
      <c r="KL97" s="0"/>
      <c r="KM97" s="0"/>
      <c r="KN97" s="0"/>
      <c r="KO97" s="0"/>
      <c r="KP97" s="0"/>
      <c r="KQ97" s="0"/>
      <c r="KR97" s="0"/>
      <c r="KS97" s="0"/>
      <c r="KT97" s="0"/>
      <c r="KU97" s="0"/>
      <c r="KV97" s="0"/>
      <c r="KW97" s="0"/>
      <c r="KX97" s="0"/>
      <c r="KY97" s="0"/>
      <c r="KZ97" s="0"/>
      <c r="LA97" s="0"/>
      <c r="LB97" s="0"/>
      <c r="LC97" s="0"/>
      <c r="LD97" s="0"/>
      <c r="LE97" s="0"/>
      <c r="LF97" s="0"/>
      <c r="LG97" s="0"/>
      <c r="LH97" s="0"/>
      <c r="LI97" s="0"/>
      <c r="LJ97" s="0"/>
      <c r="LK97" s="0"/>
      <c r="LL97" s="0"/>
      <c r="LM97" s="0"/>
      <c r="LN97" s="0"/>
      <c r="LO97" s="0"/>
      <c r="LP97" s="0"/>
      <c r="LQ97" s="0"/>
      <c r="LR97" s="0"/>
      <c r="LS97" s="0"/>
      <c r="LT97" s="0"/>
      <c r="LU97" s="0"/>
      <c r="LV97" s="0"/>
      <c r="LW97" s="0"/>
      <c r="LX97" s="0"/>
      <c r="LY97" s="0"/>
      <c r="LZ97" s="0"/>
      <c r="MA97" s="0"/>
      <c r="MB97" s="0"/>
      <c r="MC97" s="0"/>
      <c r="MD97" s="0"/>
      <c r="ME97" s="0"/>
      <c r="MF97" s="0"/>
      <c r="MG97" s="0"/>
      <c r="MH97" s="0"/>
      <c r="MI97" s="0"/>
      <c r="MJ97" s="0"/>
      <c r="MK97" s="0"/>
      <c r="ML97" s="0"/>
      <c r="MM97" s="0"/>
      <c r="MN97" s="0"/>
      <c r="MO97" s="0"/>
      <c r="MP97" s="0"/>
      <c r="MQ97" s="0"/>
      <c r="MR97" s="0"/>
      <c r="MS97" s="0"/>
      <c r="MT97" s="0"/>
      <c r="MU97" s="0"/>
      <c r="MV97" s="0"/>
      <c r="MW97" s="0"/>
      <c r="MX97" s="0"/>
      <c r="MY97" s="0"/>
      <c r="MZ97" s="0"/>
      <c r="NA97" s="0"/>
      <c r="NB97" s="0"/>
      <c r="NC97" s="0"/>
      <c r="ND97" s="0"/>
      <c r="NE97" s="0"/>
      <c r="NF97" s="0"/>
      <c r="NG97" s="0"/>
      <c r="NH97" s="0"/>
      <c r="NI97" s="0"/>
      <c r="NJ97" s="0"/>
      <c r="NK97" s="0"/>
      <c r="NL97" s="0"/>
      <c r="NM97" s="0"/>
      <c r="NN97" s="0"/>
      <c r="NO97" s="0"/>
      <c r="NP97" s="0"/>
      <c r="NQ97" s="0"/>
      <c r="NR97" s="0"/>
      <c r="NS97" s="0"/>
      <c r="NT97" s="0"/>
      <c r="NU97" s="0"/>
      <c r="NV97" s="0"/>
      <c r="NW97" s="0"/>
      <c r="NX97" s="0"/>
      <c r="NY97" s="0"/>
      <c r="NZ97" s="0"/>
      <c r="OA97" s="0"/>
      <c r="OB97" s="0"/>
      <c r="OC97" s="0"/>
      <c r="OD97" s="0"/>
      <c r="OE97" s="0"/>
      <c r="OF97" s="0"/>
      <c r="OG97" s="0"/>
      <c r="OH97" s="0"/>
      <c r="OI97" s="0"/>
      <c r="OJ97" s="0"/>
      <c r="OK97" s="0"/>
      <c r="OL97" s="0"/>
      <c r="OM97" s="0"/>
      <c r="ON97" s="0"/>
      <c r="OO97" s="0"/>
      <c r="OP97" s="0"/>
      <c r="OQ97" s="0"/>
      <c r="OR97" s="0"/>
      <c r="OS97" s="0"/>
      <c r="OT97" s="0"/>
      <c r="OU97" s="0"/>
      <c r="OV97" s="0"/>
      <c r="OW97" s="0"/>
      <c r="OX97" s="0"/>
      <c r="OY97" s="0"/>
      <c r="OZ97" s="0"/>
      <c r="PA97" s="0"/>
      <c r="PB97" s="0"/>
      <c r="PC97" s="0"/>
      <c r="PD97" s="0"/>
      <c r="PE97" s="0"/>
      <c r="PF97" s="0"/>
      <c r="PG97" s="0"/>
      <c r="PH97" s="0"/>
      <c r="PI97" s="0"/>
      <c r="PJ97" s="0"/>
      <c r="PK97" s="0"/>
      <c r="PL97" s="0"/>
      <c r="PM97" s="0"/>
      <c r="PN97" s="0"/>
      <c r="PO97" s="0"/>
      <c r="PP97" s="0"/>
      <c r="PQ97" s="0"/>
      <c r="PR97" s="0"/>
      <c r="PS97" s="0"/>
      <c r="PT97" s="0"/>
      <c r="PU97" s="0"/>
      <c r="PV97" s="0"/>
      <c r="PW97" s="0"/>
      <c r="PX97" s="0"/>
      <c r="PY97" s="0"/>
      <c r="PZ97" s="0"/>
      <c r="QA97" s="0"/>
      <c r="QB97" s="0"/>
      <c r="QC97" s="0"/>
      <c r="QD97" s="0"/>
      <c r="QE97" s="0"/>
      <c r="QF97" s="0"/>
      <c r="QG97" s="0"/>
      <c r="QH97" s="0"/>
      <c r="QI97" s="0"/>
      <c r="QJ97" s="0"/>
      <c r="QK97" s="0"/>
      <c r="QL97" s="0"/>
      <c r="QM97" s="0"/>
      <c r="QN97" s="0"/>
      <c r="QO97" s="0"/>
      <c r="QP97" s="0"/>
      <c r="QQ97" s="0"/>
      <c r="QR97" s="0"/>
      <c r="QS97" s="0"/>
      <c r="QT97" s="0"/>
      <c r="QU97" s="0"/>
      <c r="QV97" s="0"/>
      <c r="QW97" s="0"/>
      <c r="QX97" s="0"/>
      <c r="QY97" s="0"/>
      <c r="QZ97" s="0"/>
      <c r="RA97" s="0"/>
      <c r="RB97" s="0"/>
      <c r="RC97" s="0"/>
      <c r="RD97" s="0"/>
      <c r="RE97" s="0"/>
      <c r="RF97" s="0"/>
      <c r="RG97" s="0"/>
      <c r="RH97" s="0"/>
      <c r="RI97" s="0"/>
      <c r="RJ97" s="0"/>
      <c r="RK97" s="0"/>
      <c r="RL97" s="0"/>
      <c r="RM97" s="0"/>
      <c r="RN97" s="0"/>
      <c r="RO97" s="0"/>
      <c r="RP97" s="0"/>
      <c r="RQ97" s="0"/>
      <c r="RR97" s="0"/>
      <c r="RS97" s="0"/>
      <c r="RT97" s="0"/>
      <c r="RU97" s="0"/>
      <c r="RV97" s="0"/>
      <c r="RW97" s="0"/>
      <c r="RX97" s="0"/>
      <c r="RY97" s="0"/>
      <c r="RZ97" s="0"/>
      <c r="SA97" s="0"/>
      <c r="SB97" s="0"/>
      <c r="SC97" s="0"/>
      <c r="SD97" s="0"/>
      <c r="SE97" s="0"/>
      <c r="SF97" s="0"/>
      <c r="SG97" s="0"/>
      <c r="SH97" s="0"/>
      <c r="SI97" s="0"/>
      <c r="SJ97" s="0"/>
      <c r="SK97" s="0"/>
      <c r="SL97" s="0"/>
      <c r="SM97" s="0"/>
      <c r="SN97" s="0"/>
      <c r="SO97" s="0"/>
      <c r="SP97" s="0"/>
      <c r="SQ97" s="0"/>
      <c r="SR97" s="0"/>
      <c r="SS97" s="0"/>
      <c r="ST97" s="0"/>
      <c r="SU97" s="0"/>
      <c r="SV97" s="0"/>
      <c r="SW97" s="0"/>
      <c r="SX97" s="0"/>
      <c r="SY97" s="0"/>
      <c r="SZ97" s="0"/>
      <c r="TA97" s="0"/>
      <c r="TB97" s="0"/>
      <c r="TC97" s="0"/>
      <c r="TD97" s="0"/>
      <c r="TE97" s="0"/>
      <c r="TF97" s="0"/>
      <c r="TG97" s="0"/>
      <c r="TH97" s="0"/>
      <c r="TI97" s="0"/>
      <c r="TJ97" s="0"/>
      <c r="TK97" s="0"/>
      <c r="TL97" s="0"/>
      <c r="TM97" s="0"/>
      <c r="TN97" s="0"/>
      <c r="TO97" s="0"/>
      <c r="TP97" s="0"/>
      <c r="TQ97" s="0"/>
      <c r="TR97" s="0"/>
      <c r="TS97" s="0"/>
      <c r="TT97" s="0"/>
      <c r="TU97" s="0"/>
      <c r="TV97" s="0"/>
      <c r="TW97" s="0"/>
      <c r="TX97" s="0"/>
      <c r="TY97" s="0"/>
      <c r="TZ97" s="0"/>
      <c r="UA97" s="0"/>
      <c r="UB97" s="0"/>
      <c r="UC97" s="0"/>
      <c r="UD97" s="0"/>
      <c r="UE97" s="0"/>
      <c r="UF97" s="0"/>
      <c r="UG97" s="0"/>
      <c r="UH97" s="0"/>
      <c r="UI97" s="0"/>
      <c r="UJ97" s="0"/>
      <c r="UK97" s="0"/>
      <c r="UL97" s="0"/>
      <c r="UM97" s="0"/>
      <c r="UN97" s="0"/>
      <c r="UO97" s="0"/>
      <c r="UP97" s="0"/>
      <c r="UQ97" s="0"/>
      <c r="UR97" s="0"/>
      <c r="US97" s="0"/>
      <c r="UT97" s="0"/>
      <c r="UU97" s="0"/>
      <c r="UV97" s="0"/>
      <c r="UW97" s="0"/>
      <c r="UX97" s="0"/>
      <c r="UY97" s="0"/>
      <c r="UZ97" s="0"/>
      <c r="VA97" s="0"/>
      <c r="VB97" s="0"/>
      <c r="VC97" s="0"/>
      <c r="VD97" s="0"/>
      <c r="VE97" s="0"/>
      <c r="VF97" s="0"/>
      <c r="VG97" s="0"/>
      <c r="VH97" s="0"/>
      <c r="VI97" s="0"/>
      <c r="VJ97" s="0"/>
      <c r="VK97" s="0"/>
      <c r="VL97" s="0"/>
      <c r="VM97" s="0"/>
      <c r="VN97" s="0"/>
      <c r="VO97" s="0"/>
      <c r="VP97" s="0"/>
      <c r="VQ97" s="0"/>
      <c r="VR97" s="0"/>
      <c r="VS97" s="0"/>
      <c r="VT97" s="0"/>
      <c r="VU97" s="0"/>
      <c r="VV97" s="0"/>
      <c r="VW97" s="0"/>
      <c r="VX97" s="0"/>
      <c r="VY97" s="0"/>
      <c r="VZ97" s="0"/>
      <c r="WA97" s="0"/>
      <c r="WB97" s="0"/>
      <c r="WC97" s="0"/>
      <c r="WD97" s="0"/>
      <c r="WE97" s="0"/>
      <c r="WF97" s="0"/>
      <c r="WG97" s="0"/>
      <c r="WH97" s="0"/>
      <c r="WI97" s="0"/>
      <c r="WJ97" s="0"/>
      <c r="WK97" s="0"/>
      <c r="WL97" s="0"/>
      <c r="WM97" s="0"/>
      <c r="WN97" s="0"/>
      <c r="WO97" s="0"/>
      <c r="WP97" s="0"/>
      <c r="WQ97" s="0"/>
      <c r="WR97" s="0"/>
      <c r="WS97" s="0"/>
      <c r="WT97" s="0"/>
      <c r="WU97" s="0"/>
      <c r="WV97" s="0"/>
      <c r="WW97" s="0"/>
      <c r="WX97" s="0"/>
      <c r="WY97" s="0"/>
      <c r="WZ97" s="0"/>
      <c r="XA97" s="0"/>
      <c r="XB97" s="0"/>
      <c r="XC97" s="0"/>
      <c r="XD97" s="0"/>
      <c r="XE97" s="0"/>
      <c r="XF97" s="0"/>
      <c r="XG97" s="0"/>
      <c r="XH97" s="0"/>
      <c r="XI97" s="0"/>
      <c r="XJ97" s="0"/>
      <c r="XK97" s="0"/>
      <c r="XL97" s="0"/>
      <c r="XM97" s="0"/>
      <c r="XN97" s="0"/>
      <c r="XO97" s="0"/>
      <c r="XP97" s="0"/>
      <c r="XQ97" s="0"/>
      <c r="XR97" s="0"/>
      <c r="XS97" s="0"/>
      <c r="XT97" s="0"/>
      <c r="XU97" s="0"/>
      <c r="XV97" s="0"/>
      <c r="XW97" s="0"/>
      <c r="XX97" s="0"/>
      <c r="XY97" s="0"/>
      <c r="XZ97" s="0"/>
      <c r="YA97" s="0"/>
      <c r="YB97" s="0"/>
      <c r="YC97" s="0"/>
      <c r="YD97" s="0"/>
      <c r="YE97" s="0"/>
      <c r="YF97" s="0"/>
      <c r="YG97" s="0"/>
      <c r="YH97" s="0"/>
      <c r="YI97" s="0"/>
      <c r="YJ97" s="0"/>
      <c r="YK97" s="0"/>
      <c r="YL97" s="0"/>
      <c r="YM97" s="0"/>
      <c r="YN97" s="0"/>
      <c r="YO97" s="0"/>
      <c r="YP97" s="0"/>
      <c r="YQ97" s="0"/>
      <c r="YR97" s="0"/>
      <c r="YS97" s="0"/>
      <c r="YT97" s="0"/>
      <c r="YU97" s="0"/>
      <c r="YV97" s="0"/>
      <c r="YW97" s="0"/>
      <c r="YX97" s="0"/>
      <c r="YY97" s="0"/>
      <c r="YZ97" s="0"/>
      <c r="ZA97" s="0"/>
      <c r="ZB97" s="0"/>
      <c r="ZC97" s="0"/>
      <c r="ZD97" s="0"/>
      <c r="ZE97" s="0"/>
      <c r="ZF97" s="0"/>
      <c r="ZG97" s="0"/>
      <c r="ZH97" s="0"/>
      <c r="ZI97" s="0"/>
      <c r="ZJ97" s="0"/>
      <c r="ZK97" s="0"/>
      <c r="ZL97" s="0"/>
      <c r="ZM97" s="0"/>
      <c r="ZN97" s="0"/>
      <c r="ZO97" s="0"/>
      <c r="ZP97" s="0"/>
      <c r="ZQ97" s="0"/>
      <c r="ZR97" s="0"/>
      <c r="ZS97" s="0"/>
      <c r="ZT97" s="0"/>
      <c r="ZU97" s="0"/>
      <c r="ZV97" s="0"/>
      <c r="ZW97" s="0"/>
      <c r="ZX97" s="0"/>
      <c r="ZY97" s="0"/>
      <c r="ZZ97" s="0"/>
      <c r="AAA97" s="0"/>
      <c r="AAB97" s="0"/>
      <c r="AAC97" s="0"/>
      <c r="AAD97" s="0"/>
      <c r="AAE97" s="0"/>
      <c r="AAF97" s="0"/>
      <c r="AAG97" s="0"/>
      <c r="AAH97" s="0"/>
      <c r="AAI97" s="0"/>
      <c r="AAJ97" s="0"/>
      <c r="AAK97" s="0"/>
      <c r="AAL97" s="0"/>
      <c r="AAM97" s="0"/>
      <c r="AAN97" s="0"/>
      <c r="AAO97" s="0"/>
      <c r="AAP97" s="0"/>
      <c r="AAQ97" s="0"/>
      <c r="AAR97" s="0"/>
      <c r="AAS97" s="0"/>
      <c r="AAT97" s="0"/>
      <c r="AAU97" s="0"/>
      <c r="AAV97" s="0"/>
      <c r="AAW97" s="0"/>
      <c r="AAX97" s="0"/>
      <c r="AAY97" s="0"/>
      <c r="AAZ97" s="0"/>
      <c r="ABA97" s="0"/>
      <c r="ABB97" s="0"/>
      <c r="ABC97" s="0"/>
      <c r="ABD97" s="0"/>
      <c r="ABE97" s="0"/>
      <c r="ABF97" s="0"/>
      <c r="ABG97" s="0"/>
      <c r="ABH97" s="0"/>
      <c r="ABI97" s="0"/>
      <c r="ABJ97" s="0"/>
      <c r="ABK97" s="0"/>
      <c r="ABL97" s="0"/>
      <c r="ABM97" s="0"/>
      <c r="ABN97" s="0"/>
      <c r="ABO97" s="0"/>
      <c r="ABP97" s="0"/>
      <c r="ABQ97" s="0"/>
      <c r="ABR97" s="0"/>
      <c r="ABS97" s="0"/>
      <c r="ABT97" s="0"/>
      <c r="ABU97" s="0"/>
      <c r="ABV97" s="0"/>
      <c r="ABW97" s="0"/>
      <c r="ABX97" s="0"/>
      <c r="ABY97" s="0"/>
      <c r="ABZ97" s="0"/>
      <c r="ACA97" s="0"/>
      <c r="ACB97" s="0"/>
      <c r="ACC97" s="0"/>
      <c r="ACD97" s="0"/>
      <c r="ACE97" s="0"/>
      <c r="ACF97" s="0"/>
      <c r="ACG97" s="0"/>
      <c r="ACH97" s="0"/>
      <c r="ACI97" s="0"/>
      <c r="ACJ97" s="0"/>
      <c r="ACK97" s="0"/>
      <c r="ACL97" s="0"/>
      <c r="ACM97" s="0"/>
      <c r="ACN97" s="0"/>
      <c r="ACO97" s="0"/>
      <c r="ACP97" s="0"/>
      <c r="ACQ97" s="0"/>
      <c r="ACR97" s="0"/>
      <c r="ACS97" s="0"/>
      <c r="ACT97" s="0"/>
      <c r="ACU97" s="0"/>
      <c r="ACV97" s="0"/>
      <c r="ACW97" s="0"/>
      <c r="ACX97" s="0"/>
      <c r="ACY97" s="0"/>
      <c r="ACZ97" s="0"/>
      <c r="ADA97" s="0"/>
      <c r="ADB97" s="0"/>
      <c r="ADC97" s="0"/>
      <c r="ADD97" s="0"/>
      <c r="ADE97" s="0"/>
      <c r="ADF97" s="0"/>
      <c r="ADG97" s="0"/>
      <c r="ADH97" s="0"/>
      <c r="ADI97" s="0"/>
      <c r="ADJ97" s="0"/>
      <c r="ADK97" s="0"/>
      <c r="ADL97" s="0"/>
      <c r="ADM97" s="0"/>
      <c r="ADN97" s="0"/>
      <c r="ADO97" s="0"/>
      <c r="ADP97" s="0"/>
      <c r="ADQ97" s="0"/>
      <c r="ADR97" s="0"/>
      <c r="ADS97" s="0"/>
      <c r="ADT97" s="0"/>
      <c r="ADU97" s="0"/>
      <c r="ADV97" s="0"/>
      <c r="ADW97" s="0"/>
      <c r="ADX97" s="0"/>
      <c r="ADY97" s="0"/>
      <c r="ADZ97" s="0"/>
      <c r="AEA97" s="0"/>
      <c r="AEB97" s="0"/>
      <c r="AEC97" s="0"/>
      <c r="AED97" s="0"/>
      <c r="AEE97" s="0"/>
      <c r="AEF97" s="0"/>
      <c r="AEG97" s="0"/>
      <c r="AEH97" s="0"/>
      <c r="AEI97" s="0"/>
      <c r="AEJ97" s="0"/>
      <c r="AEK97" s="0"/>
      <c r="AEL97" s="0"/>
      <c r="AEM97" s="0"/>
      <c r="AEN97" s="0"/>
      <c r="AEO97" s="0"/>
      <c r="AEP97" s="0"/>
      <c r="AEQ97" s="0"/>
      <c r="AER97" s="0"/>
      <c r="AES97" s="0"/>
      <c r="AET97" s="0"/>
      <c r="AEU97" s="0"/>
      <c r="AEV97" s="0"/>
      <c r="AEW97" s="0"/>
      <c r="AEX97" s="0"/>
      <c r="AEY97" s="0"/>
      <c r="AEZ97" s="0"/>
      <c r="AFA97" s="0"/>
      <c r="AFB97" s="0"/>
      <c r="AFC97" s="0"/>
      <c r="AFD97" s="0"/>
      <c r="AFE97" s="0"/>
      <c r="AFF97" s="0"/>
      <c r="AFG97" s="0"/>
      <c r="AFH97" s="0"/>
      <c r="AFI97" s="0"/>
      <c r="AFJ97" s="0"/>
      <c r="AFK97" s="0"/>
      <c r="AFL97" s="0"/>
      <c r="AFM97" s="0"/>
      <c r="AFN97" s="0"/>
      <c r="AFO97" s="0"/>
      <c r="AFP97" s="0"/>
      <c r="AFQ97" s="0"/>
      <c r="AFR97" s="0"/>
      <c r="AFS97" s="0"/>
      <c r="AFT97" s="0"/>
      <c r="AFU97" s="0"/>
      <c r="AFV97" s="0"/>
      <c r="AFW97" s="0"/>
      <c r="AFX97" s="0"/>
      <c r="AFY97" s="0"/>
      <c r="AFZ97" s="0"/>
      <c r="AGA97" s="0"/>
      <c r="AGB97" s="0"/>
      <c r="AGC97" s="0"/>
      <c r="AGD97" s="0"/>
      <c r="AGE97" s="0"/>
      <c r="AGF97" s="0"/>
      <c r="AGG97" s="0"/>
      <c r="AGH97" s="0"/>
      <c r="AGI97" s="0"/>
      <c r="AGJ97" s="0"/>
      <c r="AGK97" s="0"/>
      <c r="AGL97" s="0"/>
      <c r="AGM97" s="0"/>
      <c r="AGN97" s="0"/>
      <c r="AGO97" s="0"/>
      <c r="AGP97" s="0"/>
      <c r="AGQ97" s="0"/>
      <c r="AGR97" s="0"/>
      <c r="AGS97" s="0"/>
      <c r="AGT97" s="0"/>
      <c r="AGU97" s="0"/>
      <c r="AGV97" s="0"/>
      <c r="AGW97" s="0"/>
      <c r="AGX97" s="0"/>
      <c r="AGY97" s="0"/>
      <c r="AGZ97" s="0"/>
      <c r="AHA97" s="0"/>
      <c r="AHB97" s="0"/>
      <c r="AHC97" s="0"/>
      <c r="AHD97" s="0"/>
      <c r="AHE97" s="0"/>
      <c r="AHF97" s="0"/>
      <c r="AHG97" s="0"/>
      <c r="AHH97" s="0"/>
      <c r="AHI97" s="0"/>
      <c r="AHJ97" s="0"/>
      <c r="AHK97" s="0"/>
      <c r="AHL97" s="0"/>
      <c r="AHM97" s="0"/>
      <c r="AHN97" s="0"/>
      <c r="AHO97" s="0"/>
      <c r="AHP97" s="0"/>
      <c r="AHQ97" s="0"/>
      <c r="AHR97" s="0"/>
      <c r="AHS97" s="0"/>
      <c r="AHT97" s="0"/>
      <c r="AHU97" s="0"/>
      <c r="AHV97" s="0"/>
      <c r="AHW97" s="0"/>
      <c r="AHX97" s="0"/>
      <c r="AHY97" s="0"/>
      <c r="AHZ97" s="0"/>
      <c r="AIA97" s="0"/>
      <c r="AIB97" s="0"/>
      <c r="AIC97" s="0"/>
      <c r="AID97" s="0"/>
      <c r="AIE97" s="0"/>
      <c r="AIF97" s="0"/>
      <c r="AIG97" s="0"/>
      <c r="AIH97" s="0"/>
      <c r="AII97" s="0"/>
      <c r="AIJ97" s="0"/>
      <c r="AIK97" s="0"/>
      <c r="AIL97" s="0"/>
      <c r="AIM97" s="0"/>
      <c r="AIN97" s="0"/>
      <c r="AIO97" s="0"/>
      <c r="AIP97" s="0"/>
      <c r="AIQ97" s="0"/>
      <c r="AIR97" s="0"/>
      <c r="AIS97" s="0"/>
      <c r="AIT97" s="0"/>
      <c r="AIU97" s="0"/>
      <c r="AIV97" s="0"/>
      <c r="AIW97" s="0"/>
      <c r="AIX97" s="0"/>
      <c r="AIY97" s="0"/>
      <c r="AIZ97" s="0"/>
      <c r="AJA97" s="0"/>
      <c r="AJB97" s="0"/>
      <c r="AJC97" s="0"/>
      <c r="AJD97" s="0"/>
      <c r="AJE97" s="0"/>
      <c r="AJF97" s="0"/>
      <c r="AJG97" s="0"/>
      <c r="AJH97" s="0"/>
      <c r="AJI97" s="0"/>
      <c r="AJJ97" s="0"/>
      <c r="AJK97" s="0"/>
      <c r="AJL97" s="0"/>
      <c r="AJM97" s="0"/>
      <c r="AJN97" s="0"/>
      <c r="AJO97" s="0"/>
      <c r="AJP97" s="0"/>
      <c r="AJQ97" s="0"/>
      <c r="AJR97" s="0"/>
      <c r="AJS97" s="0"/>
      <c r="AJT97" s="0"/>
      <c r="AJU97" s="0"/>
      <c r="AJV97" s="0"/>
      <c r="AJW97" s="0"/>
      <c r="AJX97" s="0"/>
      <c r="AJY97" s="0"/>
      <c r="AJZ97" s="0"/>
      <c r="AKA97" s="0"/>
      <c r="AKB97" s="0"/>
      <c r="AKC97" s="0"/>
      <c r="AKD97" s="0"/>
      <c r="AKE97" s="0"/>
      <c r="AKF97" s="0"/>
      <c r="AKG97" s="0"/>
      <c r="AKH97" s="0"/>
      <c r="AKI97" s="0"/>
      <c r="AKJ97" s="0"/>
      <c r="AKK97" s="0"/>
      <c r="AKL97" s="0"/>
      <c r="AKM97" s="0"/>
      <c r="AKN97" s="0"/>
      <c r="AKO97" s="0"/>
      <c r="AKP97" s="0"/>
      <c r="AKQ97" s="0"/>
      <c r="AKR97" s="0"/>
      <c r="AKS97" s="0"/>
      <c r="AKT97" s="0"/>
      <c r="AKU97" s="0"/>
      <c r="AKV97" s="0"/>
      <c r="AKW97" s="0"/>
      <c r="AKX97" s="0"/>
      <c r="AKY97" s="0"/>
      <c r="AKZ97" s="0"/>
      <c r="ALA97" s="0"/>
      <c r="ALB97" s="0"/>
      <c r="ALC97" s="0"/>
      <c r="ALD97" s="0"/>
      <c r="ALE97" s="0"/>
      <c r="ALF97" s="0"/>
      <c r="ALG97" s="0"/>
      <c r="ALH97" s="0"/>
      <c r="ALI97" s="0"/>
      <c r="ALJ97" s="0"/>
      <c r="ALK97" s="0"/>
      <c r="ALL97" s="0"/>
      <c r="ALM97" s="0"/>
      <c r="ALN97" s="0"/>
      <c r="ALO97" s="0"/>
      <c r="ALP97" s="0"/>
      <c r="ALQ97" s="0"/>
      <c r="ALR97" s="0"/>
      <c r="ALS97" s="0"/>
      <c r="ALT97" s="0"/>
      <c r="ALU97" s="0"/>
      <c r="ALV97" s="0"/>
      <c r="ALW97" s="0"/>
      <c r="ALX97" s="0"/>
      <c r="ALY97" s="0"/>
      <c r="ALZ97" s="0"/>
      <c r="AMA97" s="0"/>
      <c r="AMB97" s="0"/>
      <c r="AMC97" s="0"/>
      <c r="AMD97" s="0"/>
      <c r="AME97" s="0"/>
      <c r="AMF97" s="0"/>
      <c r="AMG97" s="0"/>
      <c r="AMH97" s="0"/>
      <c r="AMI97" s="0"/>
      <c r="AMJ97" s="0"/>
      <c r="AMK97" s="0"/>
      <c r="AML97" s="0"/>
      <c r="AMM97" s="0"/>
      <c r="AMN97" s="0"/>
      <c r="AMO97" s="0"/>
      <c r="AMP97" s="0"/>
      <c r="AMQ97" s="0"/>
      <c r="AMR97" s="0"/>
      <c r="AMS97" s="0"/>
      <c r="AMT97" s="0"/>
      <c r="AMU97" s="0"/>
      <c r="AMV97" s="0"/>
      <c r="AMW97" s="0"/>
      <c r="AMX97" s="0"/>
      <c r="AMY97" s="0"/>
      <c r="AMZ97" s="0"/>
      <c r="ANA97" s="0"/>
      <c r="ANB97" s="0"/>
      <c r="ANC97" s="0"/>
      <c r="AND97" s="0"/>
      <c r="ANE97" s="0"/>
      <c r="ANF97" s="0"/>
      <c r="ANG97" s="0"/>
      <c r="ANH97" s="0"/>
      <c r="ANI97" s="0"/>
      <c r="ANJ97" s="0"/>
      <c r="ANK97" s="0"/>
      <c r="ANL97" s="0"/>
      <c r="ANM97" s="0"/>
      <c r="ANN97" s="0"/>
      <c r="ANO97" s="0"/>
      <c r="ANP97" s="0"/>
      <c r="ANQ97" s="0"/>
      <c r="ANR97" s="0"/>
      <c r="ANS97" s="0"/>
      <c r="ANT97" s="0"/>
      <c r="ANU97" s="0"/>
      <c r="ANV97" s="0"/>
      <c r="ANW97" s="0"/>
      <c r="ANX97" s="0"/>
      <c r="ANY97" s="0"/>
      <c r="ANZ97" s="0"/>
      <c r="AOA97" s="0"/>
      <c r="AOB97" s="0"/>
      <c r="AOC97" s="0"/>
      <c r="AOD97" s="0"/>
      <c r="AOE97" s="0"/>
      <c r="AOF97" s="0"/>
      <c r="AOG97" s="0"/>
      <c r="AOH97" s="0"/>
      <c r="AOI97" s="0"/>
      <c r="AOJ97" s="0"/>
      <c r="AOK97" s="0"/>
      <c r="AOL97" s="0"/>
      <c r="AOM97" s="0"/>
      <c r="AON97" s="0"/>
      <c r="AOO97" s="0"/>
      <c r="AOP97" s="0"/>
      <c r="AOQ97" s="0"/>
      <c r="AOR97" s="0"/>
      <c r="AOS97" s="0"/>
      <c r="AOT97" s="0"/>
      <c r="AOU97" s="0"/>
      <c r="AOV97" s="0"/>
      <c r="AOW97" s="0"/>
      <c r="AOX97" s="0"/>
      <c r="AOY97" s="0"/>
      <c r="AOZ97" s="0"/>
      <c r="APA97" s="0"/>
      <c r="APB97" s="0"/>
      <c r="APC97" s="0"/>
      <c r="APD97" s="0"/>
      <c r="APE97" s="0"/>
      <c r="APF97" s="0"/>
      <c r="APG97" s="0"/>
      <c r="APH97" s="0"/>
      <c r="API97" s="0"/>
      <c r="APJ97" s="0"/>
      <c r="APK97" s="0"/>
      <c r="APL97" s="0"/>
      <c r="APM97" s="0"/>
      <c r="APN97" s="0"/>
      <c r="APO97" s="0"/>
      <c r="APP97" s="0"/>
      <c r="APQ97" s="0"/>
      <c r="APR97" s="0"/>
      <c r="APS97" s="0"/>
      <c r="APT97" s="0"/>
      <c r="APU97" s="0"/>
      <c r="APV97" s="0"/>
      <c r="APW97" s="0"/>
      <c r="APX97" s="0"/>
      <c r="APY97" s="0"/>
      <c r="APZ97" s="0"/>
      <c r="AQA97" s="0"/>
      <c r="AQB97" s="0"/>
      <c r="AQC97" s="0"/>
      <c r="AQD97" s="0"/>
      <c r="AQE97" s="0"/>
      <c r="AQF97" s="0"/>
      <c r="AQG97" s="0"/>
      <c r="AQH97" s="0"/>
      <c r="AQI97" s="0"/>
      <c r="AQJ97" s="0"/>
      <c r="AQK97" s="0"/>
      <c r="AQL97" s="0"/>
      <c r="AQM97" s="0"/>
      <c r="AQN97" s="0"/>
      <c r="AQO97" s="0"/>
      <c r="AQP97" s="0"/>
      <c r="AQQ97" s="0"/>
      <c r="AQR97" s="0"/>
      <c r="AQS97" s="0"/>
      <c r="AQT97" s="0"/>
      <c r="AQU97" s="0"/>
      <c r="AQV97" s="0"/>
      <c r="AQW97" s="0"/>
      <c r="AQX97" s="0"/>
      <c r="AQY97" s="0"/>
      <c r="AQZ97" s="0"/>
      <c r="ARA97" s="0"/>
      <c r="ARB97" s="0"/>
      <c r="ARC97" s="0"/>
      <c r="ARD97" s="0"/>
      <c r="ARE97" s="0"/>
      <c r="ARF97" s="0"/>
      <c r="ARG97" s="0"/>
      <c r="ARH97" s="0"/>
      <c r="ARI97" s="0"/>
      <c r="ARJ97" s="0"/>
      <c r="ARK97" s="0"/>
      <c r="ARL97" s="0"/>
      <c r="ARM97" s="0"/>
      <c r="ARN97" s="0"/>
      <c r="ARO97" s="0"/>
      <c r="ARP97" s="0"/>
      <c r="ARQ97" s="0"/>
      <c r="ARR97" s="0"/>
      <c r="ARS97" s="0"/>
      <c r="ART97" s="0"/>
      <c r="ARU97" s="0"/>
      <c r="ARV97" s="0"/>
      <c r="ARW97" s="0"/>
      <c r="ARX97" s="0"/>
      <c r="ARY97" s="0"/>
      <c r="ARZ97" s="0"/>
      <c r="ASA97" s="0"/>
      <c r="ASB97" s="0"/>
      <c r="ASC97" s="0"/>
      <c r="ASD97" s="0"/>
      <c r="ASE97" s="0"/>
      <c r="ASF97" s="0"/>
      <c r="ASG97" s="0"/>
      <c r="ASH97" s="0"/>
      <c r="ASI97" s="0"/>
      <c r="ASJ97" s="0"/>
      <c r="ASK97" s="0"/>
      <c r="ASL97" s="0"/>
      <c r="ASM97" s="0"/>
      <c r="ASN97" s="0"/>
      <c r="ASO97" s="0"/>
      <c r="ASP97" s="0"/>
      <c r="ASQ97" s="0"/>
      <c r="ASR97" s="0"/>
      <c r="ASS97" s="0"/>
      <c r="AST97" s="0"/>
      <c r="ASU97" s="0"/>
      <c r="ASV97" s="0"/>
      <c r="ASW97" s="0"/>
      <c r="ASX97" s="0"/>
      <c r="ASY97" s="0"/>
      <c r="ASZ97" s="0"/>
      <c r="ATA97" s="0"/>
      <c r="ATB97" s="0"/>
      <c r="ATC97" s="0"/>
      <c r="ATD97" s="0"/>
      <c r="ATE97" s="0"/>
      <c r="ATF97" s="0"/>
      <c r="ATG97" s="0"/>
      <c r="ATH97" s="0"/>
      <c r="ATI97" s="0"/>
      <c r="ATJ97" s="0"/>
      <c r="ATK97" s="0"/>
      <c r="ATL97" s="0"/>
      <c r="ATM97" s="0"/>
      <c r="ATN97" s="0"/>
      <c r="ATO97" s="0"/>
      <c r="ATP97" s="0"/>
      <c r="ATQ97" s="0"/>
      <c r="ATR97" s="0"/>
      <c r="ATS97" s="0"/>
      <c r="ATT97" s="0"/>
      <c r="ATU97" s="0"/>
      <c r="ATV97" s="0"/>
      <c r="ATW97" s="0"/>
      <c r="ATX97" s="0"/>
      <c r="ATY97" s="0"/>
      <c r="ATZ97" s="0"/>
      <c r="AUA97" s="0"/>
      <c r="AUB97" s="0"/>
      <c r="AUC97" s="0"/>
      <c r="AUD97" s="0"/>
      <c r="AUE97" s="0"/>
      <c r="AUF97" s="0"/>
      <c r="AUG97" s="0"/>
      <c r="AUH97" s="0"/>
      <c r="AUI97" s="0"/>
      <c r="AUJ97" s="0"/>
      <c r="AUK97" s="0"/>
      <c r="AUL97" s="0"/>
      <c r="AUM97" s="0"/>
      <c r="AUN97" s="0"/>
      <c r="AUO97" s="0"/>
      <c r="AUP97" s="0"/>
      <c r="AUQ97" s="0"/>
      <c r="AUR97" s="0"/>
      <c r="AUS97" s="0"/>
      <c r="AUT97" s="0"/>
      <c r="AUU97" s="0"/>
      <c r="AUV97" s="0"/>
      <c r="AUW97" s="0"/>
      <c r="AUX97" s="0"/>
      <c r="AUY97" s="0"/>
      <c r="AUZ97" s="0"/>
      <c r="AVA97" s="0"/>
      <c r="AVB97" s="0"/>
      <c r="AVC97" s="0"/>
      <c r="AVD97" s="0"/>
      <c r="AVE97" s="0"/>
      <c r="AVF97" s="0"/>
      <c r="AVG97" s="0"/>
      <c r="AVH97" s="0"/>
      <c r="AVI97" s="0"/>
      <c r="AVJ97" s="0"/>
      <c r="AVK97" s="0"/>
      <c r="AVL97" s="0"/>
      <c r="AVM97" s="0"/>
      <c r="AVN97" s="0"/>
      <c r="AVO97" s="0"/>
      <c r="AVP97" s="0"/>
      <c r="AVQ97" s="0"/>
      <c r="AVR97" s="0"/>
      <c r="AVS97" s="0"/>
      <c r="AVT97" s="0"/>
      <c r="AVU97" s="0"/>
      <c r="AVV97" s="0"/>
      <c r="AVW97" s="0"/>
      <c r="AVX97" s="0"/>
      <c r="AVY97" s="0"/>
      <c r="AVZ97" s="0"/>
      <c r="AWA97" s="0"/>
      <c r="AWB97" s="0"/>
      <c r="AWC97" s="0"/>
      <c r="AWD97" s="0"/>
      <c r="AWE97" s="0"/>
      <c r="AWF97" s="0"/>
      <c r="AWG97" s="0"/>
      <c r="AWH97" s="0"/>
      <c r="AWI97" s="0"/>
      <c r="AWJ97" s="0"/>
      <c r="AWK97" s="0"/>
      <c r="AWL97" s="0"/>
      <c r="AWM97" s="0"/>
      <c r="AWN97" s="0"/>
      <c r="AWO97" s="0"/>
      <c r="AWP97" s="0"/>
      <c r="AWQ97" s="0"/>
      <c r="AWR97" s="0"/>
      <c r="AWS97" s="0"/>
      <c r="AWT97" s="0"/>
      <c r="AWU97" s="0"/>
      <c r="AWV97" s="0"/>
      <c r="AWW97" s="0"/>
      <c r="AWX97" s="0"/>
      <c r="AWY97" s="0"/>
      <c r="AWZ97" s="0"/>
      <c r="AXA97" s="0"/>
      <c r="AXB97" s="0"/>
      <c r="AXC97" s="0"/>
      <c r="AXD97" s="0"/>
      <c r="AXE97" s="0"/>
      <c r="AXF97" s="0"/>
      <c r="AXG97" s="0"/>
      <c r="AXH97" s="0"/>
      <c r="AXI97" s="0"/>
      <c r="AXJ97" s="0"/>
      <c r="AXK97" s="0"/>
      <c r="AXL97" s="0"/>
      <c r="AXM97" s="0"/>
      <c r="AXN97" s="0"/>
      <c r="AXO97" s="0"/>
      <c r="AXP97" s="0"/>
      <c r="AXQ97" s="0"/>
      <c r="AXR97" s="0"/>
      <c r="AXS97" s="0"/>
      <c r="AXT97" s="0"/>
      <c r="AXU97" s="0"/>
      <c r="AXV97" s="0"/>
      <c r="AXW97" s="0"/>
      <c r="AXX97" s="0"/>
      <c r="AXY97" s="0"/>
      <c r="AXZ97" s="0"/>
      <c r="AYA97" s="0"/>
      <c r="AYB97" s="0"/>
      <c r="AYC97" s="0"/>
      <c r="AYD97" s="0"/>
      <c r="AYE97" s="0"/>
      <c r="AYF97" s="0"/>
      <c r="AYG97" s="0"/>
      <c r="AYH97" s="0"/>
      <c r="AYI97" s="0"/>
      <c r="AYJ97" s="0"/>
      <c r="AYK97" s="0"/>
      <c r="AYL97" s="0"/>
      <c r="AYM97" s="0"/>
      <c r="AYN97" s="0"/>
      <c r="AYO97" s="0"/>
      <c r="AYP97" s="0"/>
      <c r="AYQ97" s="0"/>
      <c r="AYR97" s="0"/>
      <c r="AYS97" s="0"/>
      <c r="AYT97" s="0"/>
      <c r="AYU97" s="0"/>
      <c r="AYV97" s="0"/>
      <c r="AYW97" s="0"/>
      <c r="AYX97" s="0"/>
      <c r="AYY97" s="0"/>
      <c r="AYZ97" s="0"/>
      <c r="AZA97" s="0"/>
      <c r="AZB97" s="0"/>
      <c r="AZC97" s="0"/>
      <c r="AZD97" s="0"/>
      <c r="AZE97" s="0"/>
      <c r="AZF97" s="0"/>
      <c r="AZG97" s="0"/>
      <c r="AZH97" s="0"/>
      <c r="AZI97" s="0"/>
      <c r="AZJ97" s="0"/>
      <c r="AZK97" s="0"/>
      <c r="AZL97" s="0"/>
      <c r="AZM97" s="0"/>
      <c r="AZN97" s="0"/>
      <c r="AZO97" s="0"/>
      <c r="AZP97" s="0"/>
      <c r="AZQ97" s="0"/>
      <c r="AZR97" s="0"/>
      <c r="AZS97" s="0"/>
      <c r="AZT97" s="0"/>
      <c r="AZU97" s="0"/>
      <c r="AZV97" s="0"/>
      <c r="AZW97" s="0"/>
      <c r="AZX97" s="0"/>
      <c r="AZY97" s="0"/>
      <c r="AZZ97" s="0"/>
      <c r="BAA97" s="0"/>
      <c r="BAB97" s="0"/>
      <c r="BAC97" s="0"/>
      <c r="BAD97" s="0"/>
      <c r="BAE97" s="0"/>
      <c r="BAF97" s="0"/>
      <c r="BAG97" s="0"/>
      <c r="BAH97" s="0"/>
      <c r="BAI97" s="0"/>
      <c r="BAJ97" s="0"/>
      <c r="BAK97" s="0"/>
      <c r="BAL97" s="0"/>
      <c r="BAM97" s="0"/>
      <c r="BAN97" s="0"/>
      <c r="BAO97" s="0"/>
      <c r="BAP97" s="0"/>
      <c r="BAQ97" s="0"/>
      <c r="BAR97" s="0"/>
      <c r="BAS97" s="0"/>
      <c r="BAT97" s="0"/>
      <c r="BAU97" s="0"/>
      <c r="BAV97" s="0"/>
      <c r="BAW97" s="0"/>
      <c r="BAX97" s="0"/>
      <c r="BAY97" s="0"/>
      <c r="BAZ97" s="0"/>
      <c r="BBA97" s="0"/>
      <c r="BBB97" s="0"/>
      <c r="BBC97" s="0"/>
      <c r="BBD97" s="0"/>
      <c r="BBE97" s="0"/>
      <c r="BBF97" s="0"/>
      <c r="BBG97" s="0"/>
      <c r="BBH97" s="0"/>
      <c r="BBI97" s="0"/>
      <c r="BBJ97" s="0"/>
      <c r="BBK97" s="0"/>
      <c r="BBL97" s="0"/>
      <c r="BBM97" s="0"/>
      <c r="BBN97" s="0"/>
      <c r="BBO97" s="0"/>
      <c r="BBP97" s="0"/>
      <c r="BBQ97" s="0"/>
      <c r="BBR97" s="0"/>
      <c r="BBS97" s="0"/>
      <c r="BBT97" s="0"/>
      <c r="BBU97" s="0"/>
      <c r="BBV97" s="0"/>
      <c r="BBW97" s="0"/>
      <c r="BBX97" s="0"/>
      <c r="BBY97" s="0"/>
      <c r="BBZ97" s="0"/>
      <c r="BCA97" s="0"/>
      <c r="BCB97" s="0"/>
      <c r="BCC97" s="0"/>
      <c r="BCD97" s="0"/>
      <c r="BCE97" s="0"/>
      <c r="BCF97" s="0"/>
      <c r="BCG97" s="0"/>
      <c r="BCH97" s="0"/>
      <c r="BCI97" s="0"/>
      <c r="BCJ97" s="0"/>
      <c r="BCK97" s="0"/>
      <c r="BCL97" s="0"/>
      <c r="BCM97" s="0"/>
      <c r="BCN97" s="0"/>
      <c r="BCO97" s="0"/>
      <c r="BCP97" s="0"/>
      <c r="BCQ97" s="0"/>
      <c r="BCR97" s="0"/>
      <c r="BCS97" s="0"/>
      <c r="BCT97" s="0"/>
      <c r="BCU97" s="0"/>
      <c r="BCV97" s="0"/>
      <c r="BCW97" s="0"/>
      <c r="BCX97" s="0"/>
      <c r="BCY97" s="0"/>
      <c r="BCZ97" s="0"/>
      <c r="BDA97" s="0"/>
      <c r="BDB97" s="0"/>
      <c r="BDC97" s="0"/>
      <c r="BDD97" s="0"/>
      <c r="BDE97" s="0"/>
      <c r="BDF97" s="0"/>
      <c r="BDG97" s="0"/>
      <c r="BDH97" s="0"/>
      <c r="BDI97" s="0"/>
      <c r="BDJ97" s="0"/>
      <c r="BDK97" s="0"/>
      <c r="BDL97" s="0"/>
      <c r="BDM97" s="0"/>
      <c r="BDN97" s="0"/>
      <c r="BDO97" s="0"/>
      <c r="BDP97" s="0"/>
      <c r="BDQ97" s="0"/>
      <c r="BDR97" s="0"/>
      <c r="BDS97" s="0"/>
      <c r="BDT97" s="0"/>
      <c r="BDU97" s="0"/>
      <c r="BDV97" s="0"/>
      <c r="BDW97" s="0"/>
      <c r="BDX97" s="0"/>
      <c r="BDY97" s="0"/>
      <c r="BDZ97" s="0"/>
      <c r="BEA97" s="0"/>
      <c r="BEB97" s="0"/>
      <c r="BEC97" s="0"/>
      <c r="BED97" s="0"/>
      <c r="BEE97" s="0"/>
      <c r="BEF97" s="0"/>
      <c r="BEG97" s="0"/>
      <c r="BEH97" s="0"/>
      <c r="BEI97" s="0"/>
      <c r="BEJ97" s="0"/>
      <c r="BEK97" s="0"/>
      <c r="BEL97" s="0"/>
      <c r="BEM97" s="0"/>
      <c r="BEN97" s="0"/>
      <c r="BEO97" s="0"/>
      <c r="BEP97" s="0"/>
      <c r="BEQ97" s="0"/>
      <c r="BER97" s="0"/>
      <c r="BES97" s="0"/>
      <c r="BET97" s="0"/>
      <c r="BEU97" s="0"/>
      <c r="BEV97" s="0"/>
      <c r="BEW97" s="0"/>
      <c r="BEX97" s="0"/>
      <c r="BEY97" s="0"/>
      <c r="BEZ97" s="0"/>
      <c r="BFA97" s="0"/>
      <c r="BFB97" s="0"/>
      <c r="BFC97" s="0"/>
      <c r="BFD97" s="0"/>
      <c r="BFE97" s="0"/>
      <c r="BFF97" s="0"/>
      <c r="BFG97" s="0"/>
      <c r="BFH97" s="0"/>
      <c r="BFI97" s="0"/>
      <c r="BFJ97" s="0"/>
      <c r="BFK97" s="0"/>
      <c r="BFL97" s="0"/>
      <c r="BFM97" s="0"/>
      <c r="BFN97" s="0"/>
      <c r="BFO97" s="0"/>
      <c r="BFP97" s="0"/>
      <c r="BFQ97" s="0"/>
      <c r="BFR97" s="0"/>
      <c r="BFS97" s="0"/>
      <c r="BFT97" s="0"/>
      <c r="BFU97" s="0"/>
      <c r="BFV97" s="0"/>
      <c r="BFW97" s="0"/>
      <c r="BFX97" s="0"/>
      <c r="BFY97" s="0"/>
      <c r="BFZ97" s="0"/>
      <c r="BGA97" s="0"/>
      <c r="BGB97" s="0"/>
      <c r="BGC97" s="0"/>
      <c r="BGD97" s="0"/>
      <c r="BGE97" s="0"/>
      <c r="BGF97" s="0"/>
      <c r="BGG97" s="0"/>
      <c r="BGH97" s="0"/>
      <c r="BGI97" s="0"/>
      <c r="BGJ97" s="0"/>
      <c r="BGK97" s="0"/>
      <c r="BGL97" s="0"/>
      <c r="BGM97" s="0"/>
      <c r="BGN97" s="0"/>
      <c r="BGO97" s="0"/>
      <c r="BGP97" s="0"/>
      <c r="BGQ97" s="0"/>
      <c r="BGR97" s="0"/>
      <c r="BGS97" s="0"/>
      <c r="BGT97" s="0"/>
      <c r="BGU97" s="0"/>
      <c r="BGV97" s="0"/>
      <c r="BGW97" s="0"/>
      <c r="BGX97" s="0"/>
      <c r="BGY97" s="0"/>
      <c r="BGZ97" s="0"/>
      <c r="BHA97" s="0"/>
      <c r="BHB97" s="0"/>
      <c r="BHC97" s="0"/>
      <c r="BHD97" s="0"/>
      <c r="BHE97" s="0"/>
      <c r="BHF97" s="0"/>
      <c r="BHG97" s="0"/>
      <c r="BHH97" s="0"/>
      <c r="BHI97" s="0"/>
      <c r="BHJ97" s="0"/>
      <c r="BHK97" s="0"/>
      <c r="BHL97" s="0"/>
      <c r="BHM97" s="0"/>
      <c r="BHN97" s="0"/>
      <c r="BHO97" s="0"/>
      <c r="BHP97" s="0"/>
      <c r="BHQ97" s="0"/>
      <c r="BHR97" s="0"/>
      <c r="BHS97" s="0"/>
      <c r="BHT97" s="0"/>
      <c r="BHU97" s="0"/>
      <c r="BHV97" s="0"/>
      <c r="BHW97" s="0"/>
      <c r="BHX97" s="0"/>
      <c r="BHY97" s="0"/>
      <c r="BHZ97" s="0"/>
      <c r="BIA97" s="0"/>
      <c r="BIB97" s="0"/>
      <c r="BIC97" s="0"/>
      <c r="BID97" s="0"/>
      <c r="BIE97" s="0"/>
      <c r="BIF97" s="0"/>
      <c r="BIG97" s="0"/>
      <c r="BIH97" s="0"/>
      <c r="BII97" s="0"/>
      <c r="BIJ97" s="0"/>
      <c r="BIK97" s="0"/>
      <c r="BIL97" s="0"/>
      <c r="BIM97" s="0"/>
      <c r="BIN97" s="0"/>
      <c r="BIO97" s="0"/>
      <c r="BIP97" s="0"/>
      <c r="BIQ97" s="0"/>
      <c r="BIR97" s="0"/>
      <c r="BIS97" s="0"/>
      <c r="BIT97" s="0"/>
      <c r="BIU97" s="0"/>
      <c r="BIV97" s="0"/>
      <c r="BIW97" s="0"/>
      <c r="BIX97" s="0"/>
      <c r="BIY97" s="0"/>
      <c r="BIZ97" s="0"/>
      <c r="BJA97" s="0"/>
      <c r="BJB97" s="0"/>
      <c r="BJC97" s="0"/>
      <c r="BJD97" s="0"/>
      <c r="BJE97" s="0"/>
      <c r="BJF97" s="0"/>
      <c r="BJG97" s="0"/>
      <c r="BJH97" s="0"/>
      <c r="BJI97" s="0"/>
      <c r="BJJ97" s="0"/>
      <c r="BJK97" s="0"/>
      <c r="BJL97" s="0"/>
      <c r="BJM97" s="0"/>
      <c r="BJN97" s="0"/>
      <c r="BJO97" s="0"/>
      <c r="BJP97" s="0"/>
      <c r="BJQ97" s="0"/>
      <c r="BJR97" s="0"/>
      <c r="BJS97" s="0"/>
      <c r="BJT97" s="0"/>
      <c r="BJU97" s="0"/>
      <c r="BJV97" s="0"/>
      <c r="BJW97" s="0"/>
      <c r="BJX97" s="0"/>
      <c r="BJY97" s="0"/>
      <c r="BJZ97" s="0"/>
      <c r="BKA97" s="0"/>
      <c r="BKB97" s="0"/>
      <c r="BKC97" s="0"/>
      <c r="BKD97" s="0"/>
      <c r="BKE97" s="0"/>
      <c r="BKF97" s="0"/>
      <c r="BKG97" s="0"/>
      <c r="BKH97" s="0"/>
      <c r="BKI97" s="0"/>
      <c r="BKJ97" s="0"/>
      <c r="BKK97" s="0"/>
      <c r="BKL97" s="0"/>
      <c r="BKM97" s="0"/>
      <c r="BKN97" s="0"/>
      <c r="BKO97" s="0"/>
      <c r="BKP97" s="0"/>
      <c r="BKQ97" s="0"/>
      <c r="BKR97" s="0"/>
      <c r="BKS97" s="0"/>
      <c r="BKT97" s="0"/>
      <c r="BKU97" s="0"/>
      <c r="BKV97" s="0"/>
      <c r="BKW97" s="0"/>
      <c r="BKX97" s="0"/>
      <c r="BKY97" s="0"/>
      <c r="BKZ97" s="0"/>
      <c r="BLA97" s="0"/>
      <c r="BLB97" s="0"/>
      <c r="BLC97" s="0"/>
      <c r="BLD97" s="0"/>
      <c r="BLE97" s="0"/>
      <c r="BLF97" s="0"/>
      <c r="BLG97" s="0"/>
      <c r="BLH97" s="0"/>
      <c r="BLI97" s="0"/>
      <c r="BLJ97" s="0"/>
      <c r="BLK97" s="0"/>
      <c r="BLL97" s="0"/>
      <c r="BLM97" s="0"/>
      <c r="BLN97" s="0"/>
      <c r="BLO97" s="0"/>
      <c r="BLP97" s="0"/>
      <c r="BLQ97" s="0"/>
      <c r="BLR97" s="0"/>
      <c r="BLS97" s="0"/>
      <c r="BLT97" s="0"/>
      <c r="BLU97" s="0"/>
      <c r="BLV97" s="0"/>
      <c r="BLW97" s="0"/>
      <c r="BLX97" s="0"/>
      <c r="BLY97" s="0"/>
      <c r="BLZ97" s="0"/>
      <c r="BMA97" s="0"/>
      <c r="BMB97" s="0"/>
      <c r="BMC97" s="0"/>
      <c r="BMD97" s="0"/>
      <c r="BME97" s="0"/>
      <c r="BMF97" s="0"/>
      <c r="BMG97" s="0"/>
      <c r="BMH97" s="0"/>
      <c r="BMI97" s="0"/>
      <c r="BMJ97" s="0"/>
      <c r="BMK97" s="0"/>
      <c r="BML97" s="0"/>
      <c r="BMM97" s="0"/>
      <c r="BMN97" s="0"/>
      <c r="BMO97" s="0"/>
      <c r="BMP97" s="0"/>
      <c r="BMQ97" s="0"/>
      <c r="BMR97" s="0"/>
      <c r="BMS97" s="0"/>
      <c r="BMT97" s="0"/>
      <c r="BMU97" s="0"/>
      <c r="BMV97" s="0"/>
      <c r="BMW97" s="0"/>
      <c r="BMX97" s="0"/>
      <c r="BMY97" s="0"/>
      <c r="BMZ97" s="0"/>
      <c r="BNA97" s="0"/>
      <c r="BNB97" s="0"/>
      <c r="BNC97" s="0"/>
      <c r="BND97" s="0"/>
      <c r="BNE97" s="0"/>
      <c r="BNF97" s="0"/>
      <c r="BNG97" s="0"/>
      <c r="BNH97" s="0"/>
      <c r="BNI97" s="0"/>
      <c r="BNJ97" s="0"/>
      <c r="BNK97" s="0"/>
      <c r="BNL97" s="0"/>
      <c r="BNM97" s="0"/>
      <c r="BNN97" s="0"/>
      <c r="BNO97" s="0"/>
      <c r="BNP97" s="0"/>
      <c r="BNQ97" s="0"/>
      <c r="BNR97" s="0"/>
      <c r="BNS97" s="0"/>
      <c r="BNT97" s="0"/>
      <c r="BNU97" s="0"/>
      <c r="BNV97" s="0"/>
      <c r="BNW97" s="0"/>
      <c r="BNX97" s="0"/>
      <c r="BNY97" s="0"/>
      <c r="BNZ97" s="0"/>
      <c r="BOA97" s="0"/>
      <c r="BOB97" s="0"/>
      <c r="BOC97" s="0"/>
      <c r="BOD97" s="0"/>
      <c r="BOE97" s="0"/>
      <c r="BOF97" s="0"/>
      <c r="BOG97" s="0"/>
      <c r="BOH97" s="0"/>
      <c r="BOI97" s="0"/>
      <c r="BOJ97" s="0"/>
      <c r="BOK97" s="0"/>
      <c r="BOL97" s="0"/>
      <c r="BOM97" s="0"/>
      <c r="BON97" s="0"/>
      <c r="BOO97" s="0"/>
      <c r="BOP97" s="0"/>
      <c r="BOQ97" s="0"/>
      <c r="BOR97" s="0"/>
      <c r="BOS97" s="0"/>
      <c r="BOT97" s="0"/>
      <c r="BOU97" s="0"/>
      <c r="BOV97" s="0"/>
      <c r="BOW97" s="0"/>
      <c r="BOX97" s="0"/>
      <c r="BOY97" s="0"/>
      <c r="BOZ97" s="0"/>
      <c r="BPA97" s="0"/>
      <c r="BPB97" s="0"/>
      <c r="BPC97" s="0"/>
      <c r="BPD97" s="0"/>
      <c r="BPE97" s="0"/>
      <c r="BPF97" s="0"/>
      <c r="BPG97" s="0"/>
      <c r="BPH97" s="0"/>
      <c r="BPI97" s="0"/>
      <c r="BPJ97" s="0"/>
      <c r="BPK97" s="0"/>
      <c r="BPL97" s="0"/>
      <c r="BPM97" s="0"/>
      <c r="BPN97" s="0"/>
      <c r="BPO97" s="0"/>
      <c r="BPP97" s="0"/>
      <c r="BPQ97" s="0"/>
      <c r="BPR97" s="0"/>
      <c r="BPS97" s="0"/>
      <c r="BPT97" s="0"/>
      <c r="BPU97" s="0"/>
      <c r="BPV97" s="0"/>
      <c r="BPW97" s="0"/>
      <c r="BPX97" s="0"/>
      <c r="BPY97" s="0"/>
      <c r="BPZ97" s="0"/>
      <c r="BQA97" s="0"/>
      <c r="BQB97" s="0"/>
      <c r="BQC97" s="0"/>
      <c r="BQD97" s="0"/>
      <c r="BQE97" s="0"/>
      <c r="BQF97" s="0"/>
      <c r="BQG97" s="0"/>
      <c r="BQH97" s="0"/>
      <c r="BQI97" s="0"/>
      <c r="BQJ97" s="0"/>
      <c r="BQK97" s="0"/>
      <c r="BQL97" s="0"/>
      <c r="BQM97" s="0"/>
      <c r="BQN97" s="0"/>
      <c r="BQO97" s="0"/>
      <c r="BQP97" s="0"/>
      <c r="BQQ97" s="0"/>
      <c r="BQR97" s="0"/>
      <c r="BQS97" s="0"/>
      <c r="BQT97" s="0"/>
      <c r="BQU97" s="0"/>
      <c r="BQV97" s="0"/>
      <c r="BQW97" s="0"/>
      <c r="BQX97" s="0"/>
      <c r="BQY97" s="0"/>
      <c r="BQZ97" s="0"/>
      <c r="BRA97" s="0"/>
      <c r="BRB97" s="0"/>
      <c r="BRC97" s="0"/>
      <c r="BRD97" s="0"/>
      <c r="BRE97" s="0"/>
      <c r="BRF97" s="0"/>
      <c r="BRG97" s="0"/>
      <c r="BRH97" s="0"/>
      <c r="BRI97" s="0"/>
      <c r="BRJ97" s="0"/>
      <c r="BRK97" s="0"/>
      <c r="BRL97" s="0"/>
      <c r="BRM97" s="0"/>
      <c r="BRN97" s="0"/>
      <c r="BRO97" s="0"/>
      <c r="BRP97" s="0"/>
      <c r="BRQ97" s="0"/>
      <c r="BRR97" s="0"/>
      <c r="BRS97" s="0"/>
      <c r="BRT97" s="0"/>
      <c r="BRU97" s="0"/>
      <c r="BRV97" s="0"/>
      <c r="BRW97" s="0"/>
      <c r="BRX97" s="0"/>
      <c r="BRY97" s="0"/>
      <c r="BRZ97" s="0"/>
      <c r="BSA97" s="0"/>
      <c r="BSB97" s="0"/>
      <c r="BSC97" s="0"/>
      <c r="BSD97" s="0"/>
      <c r="BSE97" s="0"/>
      <c r="BSF97" s="0"/>
      <c r="BSG97" s="0"/>
      <c r="BSH97" s="0"/>
      <c r="BSI97" s="0"/>
      <c r="BSJ97" s="0"/>
      <c r="BSK97" s="0"/>
      <c r="BSL97" s="0"/>
      <c r="BSM97" s="0"/>
      <c r="BSN97" s="0"/>
      <c r="BSO97" s="0"/>
      <c r="BSP97" s="0"/>
      <c r="BSQ97" s="0"/>
      <c r="BSR97" s="0"/>
      <c r="BSS97" s="0"/>
      <c r="BST97" s="0"/>
      <c r="BSU97" s="0"/>
      <c r="BSV97" s="0"/>
      <c r="BSW97" s="0"/>
      <c r="BSX97" s="0"/>
      <c r="BSY97" s="0"/>
      <c r="BSZ97" s="0"/>
      <c r="BTA97" s="0"/>
      <c r="BTB97" s="0"/>
      <c r="BTC97" s="0"/>
      <c r="BTD97" s="0"/>
      <c r="BTE97" s="0"/>
      <c r="BTF97" s="0"/>
      <c r="BTG97" s="0"/>
      <c r="BTH97" s="0"/>
      <c r="BTI97" s="0"/>
      <c r="BTJ97" s="0"/>
      <c r="BTK97" s="0"/>
      <c r="BTL97" s="0"/>
      <c r="BTM97" s="0"/>
      <c r="BTN97" s="0"/>
      <c r="BTO97" s="0"/>
      <c r="BTP97" s="0"/>
      <c r="BTQ97" s="0"/>
      <c r="BTR97" s="0"/>
      <c r="BTS97" s="0"/>
      <c r="BTT97" s="0"/>
      <c r="BTU97" s="0"/>
      <c r="BTV97" s="0"/>
      <c r="BTW97" s="0"/>
      <c r="BTX97" s="0"/>
      <c r="BTY97" s="0"/>
      <c r="BTZ97" s="0"/>
      <c r="BUA97" s="0"/>
      <c r="BUB97" s="0"/>
      <c r="BUC97" s="0"/>
      <c r="BUD97" s="0"/>
      <c r="BUE97" s="0"/>
      <c r="BUF97" s="0"/>
      <c r="BUG97" s="0"/>
      <c r="BUH97" s="0"/>
      <c r="BUI97" s="0"/>
      <c r="BUJ97" s="0"/>
      <c r="BUK97" s="0"/>
      <c r="BUL97" s="0"/>
      <c r="BUM97" s="0"/>
      <c r="BUN97" s="0"/>
      <c r="BUO97" s="0"/>
      <c r="BUP97" s="0"/>
      <c r="BUQ97" s="0"/>
      <c r="BUR97" s="0"/>
      <c r="BUS97" s="0"/>
      <c r="BUT97" s="0"/>
      <c r="BUU97" s="0"/>
      <c r="BUV97" s="0"/>
      <c r="BUW97" s="0"/>
      <c r="BUX97" s="0"/>
      <c r="BUY97" s="0"/>
      <c r="BUZ97" s="0"/>
      <c r="BVA97" s="0"/>
      <c r="BVB97" s="0"/>
      <c r="BVC97" s="0"/>
      <c r="BVD97" s="0"/>
      <c r="BVE97" s="0"/>
      <c r="BVF97" s="0"/>
      <c r="BVG97" s="0"/>
      <c r="BVH97" s="0"/>
      <c r="BVI97" s="0"/>
      <c r="BVJ97" s="0"/>
      <c r="BVK97" s="0"/>
      <c r="BVL97" s="0"/>
      <c r="BVM97" s="0"/>
      <c r="BVN97" s="0"/>
      <c r="BVO97" s="0"/>
      <c r="BVP97" s="0"/>
      <c r="BVQ97" s="0"/>
      <c r="BVR97" s="0"/>
      <c r="BVS97" s="0"/>
      <c r="BVT97" s="0"/>
      <c r="BVU97" s="0"/>
      <c r="BVV97" s="0"/>
      <c r="BVW97" s="0"/>
      <c r="BVX97" s="0"/>
      <c r="BVY97" s="0"/>
      <c r="BVZ97" s="0"/>
      <c r="BWA97" s="0"/>
      <c r="BWB97" s="0"/>
      <c r="BWC97" s="0"/>
      <c r="BWD97" s="0"/>
      <c r="BWE97" s="0"/>
      <c r="BWF97" s="0"/>
      <c r="BWG97" s="0"/>
      <c r="BWH97" s="0"/>
      <c r="BWI97" s="0"/>
      <c r="BWJ97" s="0"/>
      <c r="BWK97" s="0"/>
      <c r="BWL97" s="0"/>
      <c r="BWM97" s="0"/>
      <c r="BWN97" s="0"/>
      <c r="BWO97" s="0"/>
      <c r="BWP97" s="0"/>
      <c r="BWQ97" s="0"/>
      <c r="BWR97" s="0"/>
      <c r="BWS97" s="0"/>
      <c r="BWT97" s="0"/>
      <c r="BWU97" s="0"/>
      <c r="BWV97" s="0"/>
      <c r="BWW97" s="0"/>
      <c r="BWX97" s="0"/>
      <c r="BWY97" s="0"/>
      <c r="BWZ97" s="0"/>
      <c r="BXA97" s="0"/>
      <c r="BXB97" s="0"/>
      <c r="BXC97" s="0"/>
      <c r="BXD97" s="0"/>
      <c r="BXE97" s="0"/>
      <c r="BXF97" s="0"/>
      <c r="BXG97" s="0"/>
      <c r="BXH97" s="0"/>
      <c r="BXI97" s="0"/>
      <c r="BXJ97" s="0"/>
      <c r="BXK97" s="0"/>
      <c r="BXL97" s="0"/>
      <c r="BXM97" s="0"/>
      <c r="BXN97" s="0"/>
      <c r="BXO97" s="0"/>
      <c r="BXP97" s="0"/>
      <c r="BXQ97" s="0"/>
      <c r="BXR97" s="0"/>
      <c r="BXS97" s="0"/>
      <c r="BXT97" s="0"/>
      <c r="BXU97" s="0"/>
      <c r="BXV97" s="0"/>
      <c r="BXW97" s="0"/>
      <c r="BXX97" s="0"/>
      <c r="BXY97" s="0"/>
      <c r="BXZ97" s="0"/>
      <c r="BYA97" s="0"/>
      <c r="BYB97" s="0"/>
      <c r="BYC97" s="0"/>
      <c r="BYD97" s="0"/>
      <c r="BYE97" s="0"/>
      <c r="BYF97" s="0"/>
      <c r="BYG97" s="0"/>
      <c r="BYH97" s="0"/>
      <c r="BYI97" s="0"/>
      <c r="BYJ97" s="0"/>
      <c r="BYK97" s="0"/>
      <c r="BYL97" s="0"/>
      <c r="BYM97" s="0"/>
      <c r="BYN97" s="0"/>
      <c r="BYO97" s="0"/>
      <c r="BYP97" s="0"/>
      <c r="BYQ97" s="0"/>
      <c r="BYR97" s="0"/>
      <c r="BYS97" s="0"/>
      <c r="BYT97" s="0"/>
      <c r="BYU97" s="0"/>
      <c r="BYV97" s="0"/>
      <c r="BYW97" s="0"/>
      <c r="BYX97" s="0"/>
      <c r="BYY97" s="0"/>
      <c r="BYZ97" s="0"/>
      <c r="BZA97" s="0"/>
      <c r="BZB97" s="0"/>
      <c r="BZC97" s="0"/>
      <c r="BZD97" s="0"/>
      <c r="BZE97" s="0"/>
      <c r="BZF97" s="0"/>
      <c r="BZG97" s="0"/>
      <c r="BZH97" s="0"/>
      <c r="BZI97" s="0"/>
      <c r="BZJ97" s="0"/>
      <c r="BZK97" s="0"/>
      <c r="BZL97" s="0"/>
      <c r="BZM97" s="0"/>
      <c r="BZN97" s="0"/>
      <c r="BZO97" s="0"/>
      <c r="BZP97" s="0"/>
      <c r="BZQ97" s="0"/>
      <c r="BZR97" s="0"/>
      <c r="BZS97" s="0"/>
      <c r="BZT97" s="0"/>
      <c r="BZU97" s="0"/>
      <c r="BZV97" s="0"/>
      <c r="BZW97" s="0"/>
      <c r="BZX97" s="0"/>
      <c r="BZY97" s="0"/>
      <c r="BZZ97" s="0"/>
      <c r="CAA97" s="0"/>
      <c r="CAB97" s="0"/>
      <c r="CAC97" s="0"/>
      <c r="CAD97" s="0"/>
      <c r="CAE97" s="0"/>
      <c r="CAF97" s="0"/>
      <c r="CAG97" s="0"/>
      <c r="CAH97" s="0"/>
      <c r="CAI97" s="0"/>
      <c r="CAJ97" s="0"/>
      <c r="CAK97" s="0"/>
      <c r="CAL97" s="0"/>
      <c r="CAM97" s="0"/>
      <c r="CAN97" s="0"/>
      <c r="CAO97" s="0"/>
      <c r="CAP97" s="0"/>
      <c r="CAQ97" s="0"/>
      <c r="CAR97" s="0"/>
      <c r="CAS97" s="0"/>
      <c r="CAT97" s="0"/>
      <c r="CAU97" s="0"/>
      <c r="CAV97" s="0"/>
      <c r="CAW97" s="0"/>
      <c r="CAX97" s="0"/>
      <c r="CAY97" s="0"/>
      <c r="CAZ97" s="0"/>
      <c r="CBA97" s="0"/>
      <c r="CBB97" s="0"/>
      <c r="CBC97" s="0"/>
      <c r="CBD97" s="0"/>
      <c r="CBE97" s="0"/>
      <c r="CBF97" s="0"/>
      <c r="CBG97" s="0"/>
      <c r="CBH97" s="0"/>
      <c r="CBI97" s="0"/>
      <c r="CBJ97" s="0"/>
      <c r="CBK97" s="0"/>
      <c r="CBL97" s="0"/>
      <c r="CBM97" s="0"/>
      <c r="CBN97" s="0"/>
      <c r="CBO97" s="0"/>
      <c r="CBP97" s="0"/>
      <c r="CBQ97" s="0"/>
      <c r="CBR97" s="0"/>
      <c r="CBS97" s="0"/>
      <c r="CBT97" s="0"/>
      <c r="CBU97" s="0"/>
      <c r="CBV97" s="0"/>
      <c r="CBW97" s="0"/>
      <c r="CBX97" s="0"/>
      <c r="CBY97" s="0"/>
      <c r="CBZ97" s="0"/>
      <c r="CCA97" s="0"/>
      <c r="CCB97" s="0"/>
      <c r="CCC97" s="0"/>
      <c r="CCD97" s="0"/>
      <c r="CCE97" s="0"/>
      <c r="CCF97" s="0"/>
      <c r="CCG97" s="0"/>
      <c r="CCH97" s="0"/>
      <c r="CCI97" s="0"/>
      <c r="CCJ97" s="0"/>
      <c r="CCK97" s="0"/>
      <c r="CCL97" s="0"/>
      <c r="CCM97" s="0"/>
      <c r="CCN97" s="0"/>
      <c r="CCO97" s="0"/>
      <c r="CCP97" s="0"/>
      <c r="CCQ97" s="0"/>
      <c r="CCR97" s="0"/>
      <c r="CCS97" s="0"/>
      <c r="CCT97" s="0"/>
      <c r="CCU97" s="0"/>
      <c r="CCV97" s="0"/>
      <c r="CCW97" s="0"/>
      <c r="CCX97" s="0"/>
      <c r="CCY97" s="0"/>
      <c r="CCZ97" s="0"/>
      <c r="CDA97" s="0"/>
      <c r="CDB97" s="0"/>
      <c r="CDC97" s="0"/>
      <c r="CDD97" s="0"/>
      <c r="CDE97" s="0"/>
      <c r="CDF97" s="0"/>
      <c r="CDG97" s="0"/>
      <c r="CDH97" s="0"/>
      <c r="CDI97" s="0"/>
      <c r="CDJ97" s="0"/>
      <c r="CDK97" s="0"/>
      <c r="CDL97" s="0"/>
      <c r="CDM97" s="0"/>
      <c r="CDN97" s="0"/>
      <c r="CDO97" s="0"/>
      <c r="CDP97" s="0"/>
      <c r="CDQ97" s="0"/>
      <c r="CDR97" s="0"/>
      <c r="CDS97" s="0"/>
      <c r="CDT97" s="0"/>
      <c r="CDU97" s="0"/>
      <c r="CDV97" s="0"/>
      <c r="CDW97" s="0"/>
      <c r="CDX97" s="0"/>
      <c r="CDY97" s="0"/>
      <c r="CDZ97" s="0"/>
      <c r="CEA97" s="0"/>
      <c r="CEB97" s="0"/>
      <c r="CEC97" s="0"/>
      <c r="CED97" s="0"/>
      <c r="CEE97" s="0"/>
      <c r="CEF97" s="0"/>
      <c r="CEG97" s="0"/>
      <c r="CEH97" s="0"/>
      <c r="CEI97" s="0"/>
      <c r="CEJ97" s="0"/>
      <c r="CEK97" s="0"/>
      <c r="CEL97" s="0"/>
      <c r="CEM97" s="0"/>
      <c r="CEN97" s="0"/>
      <c r="CEO97" s="0"/>
      <c r="CEP97" s="0"/>
      <c r="CEQ97" s="0"/>
      <c r="CER97" s="0"/>
      <c r="CES97" s="0"/>
      <c r="CET97" s="0"/>
      <c r="CEU97" s="0"/>
      <c r="CEV97" s="0"/>
      <c r="CEW97" s="0"/>
      <c r="CEX97" s="0"/>
      <c r="CEY97" s="0"/>
      <c r="CEZ97" s="0"/>
      <c r="CFA97" s="0"/>
      <c r="CFB97" s="0"/>
      <c r="CFC97" s="0"/>
      <c r="CFD97" s="0"/>
      <c r="CFE97" s="0"/>
      <c r="CFF97" s="0"/>
      <c r="CFG97" s="0"/>
      <c r="CFH97" s="0"/>
      <c r="CFI97" s="0"/>
      <c r="CFJ97" s="0"/>
      <c r="CFK97" s="0"/>
      <c r="CFL97" s="0"/>
      <c r="CFM97" s="0"/>
      <c r="CFN97" s="0"/>
      <c r="CFO97" s="0"/>
      <c r="CFP97" s="0"/>
      <c r="CFQ97" s="0"/>
      <c r="CFR97" s="0"/>
      <c r="CFS97" s="0"/>
      <c r="CFT97" s="0"/>
      <c r="CFU97" s="0"/>
      <c r="CFV97" s="0"/>
      <c r="CFW97" s="0"/>
      <c r="CFX97" s="0"/>
      <c r="CFY97" s="0"/>
      <c r="CFZ97" s="0"/>
      <c r="CGA97" s="0"/>
      <c r="CGB97" s="0"/>
      <c r="CGC97" s="0"/>
      <c r="CGD97" s="0"/>
      <c r="CGE97" s="0"/>
      <c r="CGF97" s="0"/>
      <c r="CGG97" s="0"/>
      <c r="CGH97" s="0"/>
      <c r="CGI97" s="0"/>
      <c r="CGJ97" s="0"/>
      <c r="CGK97" s="0"/>
      <c r="CGL97" s="0"/>
      <c r="CGM97" s="0"/>
      <c r="CGN97" s="0"/>
      <c r="CGO97" s="0"/>
      <c r="CGP97" s="0"/>
      <c r="CGQ97" s="0"/>
      <c r="CGR97" s="0"/>
      <c r="CGS97" s="0"/>
      <c r="CGT97" s="0"/>
      <c r="CGU97" s="0"/>
      <c r="CGV97" s="0"/>
      <c r="CGW97" s="0"/>
      <c r="CGX97" s="0"/>
      <c r="CGY97" s="0"/>
      <c r="CGZ97" s="0"/>
      <c r="CHA97" s="0"/>
      <c r="CHB97" s="0"/>
      <c r="CHC97" s="0"/>
      <c r="CHD97" s="0"/>
      <c r="CHE97" s="0"/>
      <c r="CHF97" s="0"/>
      <c r="CHG97" s="0"/>
      <c r="CHH97" s="0"/>
      <c r="CHI97" s="0"/>
      <c r="CHJ97" s="0"/>
      <c r="CHK97" s="0"/>
      <c r="CHL97" s="0"/>
      <c r="CHM97" s="0"/>
      <c r="CHN97" s="0"/>
      <c r="CHO97" s="0"/>
      <c r="CHP97" s="0"/>
      <c r="CHQ97" s="0"/>
      <c r="CHR97" s="0"/>
      <c r="CHS97" s="0"/>
      <c r="CHT97" s="0"/>
      <c r="CHU97" s="0"/>
      <c r="CHV97" s="0"/>
      <c r="CHW97" s="0"/>
      <c r="CHX97" s="0"/>
      <c r="CHY97" s="0"/>
      <c r="CHZ97" s="0"/>
      <c r="CIA97" s="0"/>
      <c r="CIB97" s="0"/>
      <c r="CIC97" s="0"/>
      <c r="CID97" s="0"/>
      <c r="CIE97" s="0"/>
      <c r="CIF97" s="0"/>
      <c r="CIG97" s="0"/>
      <c r="CIH97" s="0"/>
      <c r="CII97" s="0"/>
      <c r="CIJ97" s="0"/>
      <c r="CIK97" s="0"/>
      <c r="CIL97" s="0"/>
      <c r="CIM97" s="0"/>
      <c r="CIN97" s="0"/>
      <c r="CIO97" s="0"/>
      <c r="CIP97" s="0"/>
      <c r="CIQ97" s="0"/>
      <c r="CIR97" s="0"/>
      <c r="CIS97" s="0"/>
      <c r="CIT97" s="0"/>
      <c r="CIU97" s="0"/>
      <c r="CIV97" s="0"/>
      <c r="CIW97" s="0"/>
      <c r="CIX97" s="0"/>
      <c r="CIY97" s="0"/>
      <c r="CIZ97" s="0"/>
      <c r="CJA97" s="0"/>
      <c r="CJB97" s="0"/>
      <c r="CJC97" s="0"/>
      <c r="CJD97" s="0"/>
      <c r="CJE97" s="0"/>
      <c r="CJF97" s="0"/>
      <c r="CJG97" s="0"/>
      <c r="CJH97" s="0"/>
      <c r="CJI97" s="0"/>
      <c r="CJJ97" s="0"/>
      <c r="CJK97" s="0"/>
      <c r="CJL97" s="0"/>
      <c r="CJM97" s="0"/>
      <c r="CJN97" s="0"/>
      <c r="CJO97" s="0"/>
      <c r="CJP97" s="0"/>
      <c r="CJQ97" s="0"/>
      <c r="CJR97" s="0"/>
      <c r="CJS97" s="0"/>
      <c r="CJT97" s="0"/>
      <c r="CJU97" s="0"/>
      <c r="CJV97" s="0"/>
      <c r="CJW97" s="0"/>
      <c r="CJX97" s="0"/>
      <c r="CJY97" s="0"/>
      <c r="CJZ97" s="0"/>
      <c r="CKA97" s="0"/>
      <c r="CKB97" s="0"/>
      <c r="CKC97" s="0"/>
      <c r="CKD97" s="0"/>
      <c r="CKE97" s="0"/>
      <c r="CKF97" s="0"/>
      <c r="CKG97" s="0"/>
      <c r="CKH97" s="0"/>
      <c r="CKI97" s="0"/>
      <c r="CKJ97" s="0"/>
      <c r="CKK97" s="0"/>
      <c r="CKL97" s="0"/>
      <c r="CKM97" s="0"/>
      <c r="CKN97" s="0"/>
      <c r="CKO97" s="0"/>
      <c r="CKP97" s="0"/>
      <c r="CKQ97" s="0"/>
      <c r="CKR97" s="0"/>
      <c r="CKS97" s="0"/>
      <c r="CKT97" s="0"/>
      <c r="CKU97" s="0"/>
      <c r="CKV97" s="0"/>
      <c r="CKW97" s="0"/>
      <c r="CKX97" s="0"/>
      <c r="CKY97" s="0"/>
      <c r="CKZ97" s="0"/>
      <c r="CLA97" s="0"/>
      <c r="CLB97" s="0"/>
      <c r="CLC97" s="0"/>
      <c r="CLD97" s="0"/>
      <c r="CLE97" s="0"/>
      <c r="CLF97" s="0"/>
      <c r="CLG97" s="0"/>
      <c r="CLH97" s="0"/>
      <c r="CLI97" s="0"/>
      <c r="CLJ97" s="0"/>
      <c r="CLK97" s="0"/>
      <c r="CLL97" s="0"/>
      <c r="CLM97" s="0"/>
      <c r="CLN97" s="0"/>
      <c r="CLO97" s="0"/>
      <c r="CLP97" s="0"/>
      <c r="CLQ97" s="0"/>
      <c r="CLR97" s="0"/>
      <c r="CLS97" s="0"/>
      <c r="CLT97" s="0"/>
      <c r="CLU97" s="0"/>
      <c r="CLV97" s="0"/>
      <c r="CLW97" s="0"/>
      <c r="CLX97" s="0"/>
      <c r="CLY97" s="0"/>
      <c r="CLZ97" s="0"/>
      <c r="CMA97" s="0"/>
      <c r="CMB97" s="0"/>
      <c r="CMC97" s="0"/>
      <c r="CMD97" s="0"/>
      <c r="CME97" s="0"/>
      <c r="CMF97" s="0"/>
      <c r="CMG97" s="0"/>
      <c r="CMH97" s="0"/>
      <c r="CMI97" s="0"/>
      <c r="CMJ97" s="0"/>
      <c r="CMK97" s="0"/>
      <c r="CML97" s="0"/>
      <c r="CMM97" s="0"/>
      <c r="CMN97" s="0"/>
      <c r="CMO97" s="0"/>
      <c r="CMP97" s="0"/>
      <c r="CMQ97" s="0"/>
      <c r="CMR97" s="0"/>
      <c r="CMS97" s="0"/>
      <c r="CMT97" s="0"/>
      <c r="CMU97" s="0"/>
      <c r="CMV97" s="0"/>
      <c r="CMW97" s="0"/>
      <c r="CMX97" s="0"/>
      <c r="CMY97" s="0"/>
      <c r="CMZ97" s="0"/>
      <c r="CNA97" s="0"/>
      <c r="CNB97" s="0"/>
      <c r="CNC97" s="0"/>
      <c r="CND97" s="0"/>
      <c r="CNE97" s="0"/>
      <c r="CNF97" s="0"/>
      <c r="CNG97" s="0"/>
      <c r="CNH97" s="0"/>
      <c r="CNI97" s="0"/>
      <c r="CNJ97" s="0"/>
      <c r="CNK97" s="0"/>
      <c r="CNL97" s="0"/>
      <c r="CNM97" s="0"/>
      <c r="CNN97" s="0"/>
      <c r="CNO97" s="0"/>
      <c r="CNP97" s="0"/>
      <c r="CNQ97" s="0"/>
      <c r="CNR97" s="0"/>
      <c r="CNS97" s="0"/>
      <c r="CNT97" s="0"/>
      <c r="CNU97" s="0"/>
      <c r="CNV97" s="0"/>
      <c r="CNW97" s="0"/>
      <c r="CNX97" s="0"/>
      <c r="CNY97" s="0"/>
      <c r="CNZ97" s="0"/>
      <c r="COA97" s="0"/>
      <c r="COB97" s="0"/>
      <c r="COC97" s="0"/>
      <c r="COD97" s="0"/>
      <c r="COE97" s="0"/>
      <c r="COF97" s="0"/>
      <c r="COG97" s="0"/>
      <c r="COH97" s="0"/>
      <c r="COI97" s="0"/>
      <c r="COJ97" s="0"/>
      <c r="COK97" s="0"/>
      <c r="COL97" s="0"/>
      <c r="COM97" s="0"/>
      <c r="CON97" s="0"/>
      <c r="COO97" s="0"/>
      <c r="COP97" s="0"/>
      <c r="COQ97" s="0"/>
      <c r="COR97" s="0"/>
      <c r="COS97" s="0"/>
      <c r="COT97" s="0"/>
      <c r="COU97" s="0"/>
      <c r="COV97" s="0"/>
      <c r="COW97" s="0"/>
      <c r="COX97" s="0"/>
      <c r="COY97" s="0"/>
      <c r="COZ97" s="0"/>
      <c r="CPA97" s="0"/>
      <c r="CPB97" s="0"/>
      <c r="CPC97" s="0"/>
      <c r="CPD97" s="0"/>
      <c r="CPE97" s="0"/>
      <c r="CPF97" s="0"/>
      <c r="CPG97" s="0"/>
      <c r="CPH97" s="0"/>
      <c r="CPI97" s="0"/>
      <c r="CPJ97" s="0"/>
      <c r="CPK97" s="0"/>
      <c r="CPL97" s="0"/>
      <c r="CPM97" s="0"/>
      <c r="CPN97" s="0"/>
      <c r="CPO97" s="0"/>
      <c r="CPP97" s="0"/>
      <c r="CPQ97" s="0"/>
      <c r="CPR97" s="0"/>
      <c r="CPS97" s="0"/>
      <c r="CPT97" s="0"/>
      <c r="CPU97" s="0"/>
      <c r="CPV97" s="0"/>
      <c r="CPW97" s="0"/>
      <c r="CPX97" s="0"/>
      <c r="CPY97" s="0"/>
      <c r="CPZ97" s="0"/>
      <c r="CQA97" s="0"/>
      <c r="CQB97" s="0"/>
      <c r="CQC97" s="0"/>
      <c r="CQD97" s="0"/>
      <c r="CQE97" s="0"/>
      <c r="CQF97" s="0"/>
      <c r="CQG97" s="0"/>
      <c r="CQH97" s="0"/>
      <c r="CQI97" s="0"/>
      <c r="CQJ97" s="0"/>
      <c r="CQK97" s="0"/>
      <c r="CQL97" s="0"/>
      <c r="CQM97" s="0"/>
      <c r="CQN97" s="0"/>
      <c r="CQO97" s="0"/>
      <c r="CQP97" s="0"/>
      <c r="CQQ97" s="0"/>
      <c r="CQR97" s="0"/>
      <c r="CQS97" s="0"/>
      <c r="CQT97" s="0"/>
      <c r="CQU97" s="0"/>
      <c r="CQV97" s="0"/>
      <c r="CQW97" s="0"/>
      <c r="CQX97" s="0"/>
      <c r="CQY97" s="0"/>
      <c r="CQZ97" s="0"/>
      <c r="CRA97" s="0"/>
      <c r="CRB97" s="0"/>
      <c r="CRC97" s="0"/>
      <c r="CRD97" s="0"/>
      <c r="CRE97" s="0"/>
      <c r="CRF97" s="0"/>
      <c r="CRG97" s="0"/>
      <c r="CRH97" s="0"/>
      <c r="CRI97" s="0"/>
      <c r="CRJ97" s="0"/>
      <c r="CRK97" s="0"/>
      <c r="CRL97" s="0"/>
      <c r="CRM97" s="0"/>
      <c r="CRN97" s="0"/>
      <c r="CRO97" s="0"/>
      <c r="CRP97" s="0"/>
      <c r="CRQ97" s="0"/>
      <c r="CRR97" s="0"/>
      <c r="CRS97" s="0"/>
      <c r="CRT97" s="0"/>
      <c r="CRU97" s="0"/>
      <c r="CRV97" s="0"/>
      <c r="CRW97" s="0"/>
      <c r="CRX97" s="0"/>
      <c r="CRY97" s="0"/>
      <c r="CRZ97" s="0"/>
      <c r="CSA97" s="0"/>
      <c r="CSB97" s="0"/>
      <c r="CSC97" s="0"/>
      <c r="CSD97" s="0"/>
      <c r="CSE97" s="0"/>
      <c r="CSF97" s="0"/>
      <c r="CSG97" s="0"/>
      <c r="CSH97" s="0"/>
      <c r="CSI97" s="0"/>
      <c r="CSJ97" s="0"/>
      <c r="CSK97" s="0"/>
      <c r="CSL97" s="0"/>
      <c r="CSM97" s="0"/>
      <c r="CSN97" s="0"/>
      <c r="CSO97" s="0"/>
      <c r="CSP97" s="0"/>
      <c r="CSQ97" s="0"/>
      <c r="CSR97" s="0"/>
      <c r="CSS97" s="0"/>
      <c r="CST97" s="0"/>
      <c r="CSU97" s="0"/>
      <c r="CSV97" s="0"/>
      <c r="CSW97" s="0"/>
      <c r="CSX97" s="0"/>
      <c r="CSY97" s="0"/>
      <c r="CSZ97" s="0"/>
      <c r="CTA97" s="0"/>
      <c r="CTB97" s="0"/>
      <c r="CTC97" s="0"/>
      <c r="CTD97" s="0"/>
      <c r="CTE97" s="0"/>
      <c r="CTF97" s="0"/>
      <c r="CTG97" s="0"/>
      <c r="CTH97" s="0"/>
      <c r="CTI97" s="0"/>
      <c r="CTJ97" s="0"/>
      <c r="CTK97" s="0"/>
      <c r="CTL97" s="0"/>
      <c r="CTM97" s="0"/>
      <c r="CTN97" s="0"/>
      <c r="CTO97" s="0"/>
      <c r="CTP97" s="0"/>
      <c r="CTQ97" s="0"/>
      <c r="CTR97" s="0"/>
      <c r="CTS97" s="0"/>
      <c r="CTT97" s="0"/>
      <c r="CTU97" s="0"/>
      <c r="CTV97" s="0"/>
      <c r="CTW97" s="0"/>
      <c r="CTX97" s="0"/>
      <c r="CTY97" s="0"/>
      <c r="CTZ97" s="0"/>
      <c r="CUA97" s="0"/>
      <c r="CUB97" s="0"/>
      <c r="CUC97" s="0"/>
      <c r="CUD97" s="0"/>
      <c r="CUE97" s="0"/>
      <c r="CUF97" s="0"/>
      <c r="CUG97" s="0"/>
      <c r="CUH97" s="0"/>
      <c r="CUI97" s="0"/>
      <c r="CUJ97" s="0"/>
      <c r="CUK97" s="0"/>
      <c r="CUL97" s="0"/>
      <c r="CUM97" s="0"/>
      <c r="CUN97" s="0"/>
      <c r="CUO97" s="0"/>
      <c r="CUP97" s="0"/>
      <c r="CUQ97" s="0"/>
      <c r="CUR97" s="0"/>
      <c r="CUS97" s="0"/>
      <c r="CUT97" s="0"/>
      <c r="CUU97" s="0"/>
      <c r="CUV97" s="0"/>
      <c r="CUW97" s="0"/>
      <c r="CUX97" s="0"/>
      <c r="CUY97" s="0"/>
      <c r="CUZ97" s="0"/>
      <c r="CVA97" s="0"/>
      <c r="CVB97" s="0"/>
      <c r="CVC97" s="0"/>
      <c r="CVD97" s="0"/>
      <c r="CVE97" s="0"/>
      <c r="CVF97" s="0"/>
      <c r="CVG97" s="0"/>
      <c r="CVH97" s="0"/>
      <c r="CVI97" s="0"/>
      <c r="CVJ97" s="0"/>
      <c r="CVK97" s="0"/>
      <c r="CVL97" s="0"/>
      <c r="CVM97" s="0"/>
      <c r="CVN97" s="0"/>
      <c r="CVO97" s="0"/>
      <c r="CVP97" s="0"/>
      <c r="CVQ97" s="0"/>
      <c r="CVR97" s="0"/>
      <c r="CVS97" s="0"/>
      <c r="CVT97" s="0"/>
      <c r="CVU97" s="0"/>
      <c r="CVV97" s="0"/>
      <c r="CVW97" s="0"/>
      <c r="CVX97" s="0"/>
      <c r="CVY97" s="0"/>
      <c r="CVZ97" s="0"/>
      <c r="CWA97" s="0"/>
      <c r="CWB97" s="0"/>
      <c r="CWC97" s="0"/>
      <c r="CWD97" s="0"/>
      <c r="CWE97" s="0"/>
      <c r="CWF97" s="0"/>
      <c r="CWG97" s="0"/>
      <c r="CWH97" s="0"/>
      <c r="CWI97" s="0"/>
      <c r="CWJ97" s="0"/>
      <c r="CWK97" s="0"/>
      <c r="CWL97" s="0"/>
      <c r="CWM97" s="0"/>
      <c r="CWN97" s="0"/>
      <c r="CWO97" s="0"/>
      <c r="CWP97" s="0"/>
      <c r="CWQ97" s="0"/>
      <c r="CWR97" s="0"/>
      <c r="CWS97" s="0"/>
      <c r="CWT97" s="0"/>
      <c r="CWU97" s="0"/>
      <c r="CWV97" s="0"/>
      <c r="CWW97" s="0"/>
      <c r="CWX97" s="0"/>
      <c r="CWY97" s="0"/>
      <c r="CWZ97" s="0"/>
      <c r="CXA97" s="0"/>
      <c r="CXB97" s="0"/>
      <c r="CXC97" s="0"/>
      <c r="CXD97" s="0"/>
      <c r="CXE97" s="0"/>
      <c r="CXF97" s="0"/>
      <c r="CXG97" s="0"/>
      <c r="CXH97" s="0"/>
      <c r="CXI97" s="0"/>
      <c r="CXJ97" s="0"/>
      <c r="CXK97" s="0"/>
      <c r="CXL97" s="0"/>
      <c r="CXM97" s="0"/>
      <c r="CXN97" s="0"/>
      <c r="CXO97" s="0"/>
      <c r="CXP97" s="0"/>
      <c r="CXQ97" s="0"/>
      <c r="CXR97" s="0"/>
      <c r="CXS97" s="0"/>
      <c r="CXT97" s="0"/>
      <c r="CXU97" s="0"/>
      <c r="CXV97" s="0"/>
      <c r="CXW97" s="0"/>
      <c r="CXX97" s="0"/>
      <c r="CXY97" s="0"/>
      <c r="CXZ97" s="0"/>
      <c r="CYA97" s="0"/>
      <c r="CYB97" s="0"/>
      <c r="CYC97" s="0"/>
      <c r="CYD97" s="0"/>
      <c r="CYE97" s="0"/>
      <c r="CYF97" s="0"/>
      <c r="CYG97" s="0"/>
      <c r="CYH97" s="0"/>
      <c r="CYI97" s="0"/>
      <c r="CYJ97" s="0"/>
      <c r="CYK97" s="0"/>
      <c r="CYL97" s="0"/>
      <c r="CYM97" s="0"/>
      <c r="CYN97" s="0"/>
      <c r="CYO97" s="0"/>
      <c r="CYP97" s="0"/>
      <c r="CYQ97" s="0"/>
      <c r="CYR97" s="0"/>
      <c r="CYS97" s="0"/>
      <c r="CYT97" s="0"/>
      <c r="CYU97" s="0"/>
      <c r="CYV97" s="0"/>
      <c r="CYW97" s="0"/>
      <c r="CYX97" s="0"/>
      <c r="CYY97" s="0"/>
      <c r="CYZ97" s="0"/>
      <c r="CZA97" s="0"/>
      <c r="CZB97" s="0"/>
      <c r="CZC97" s="0"/>
      <c r="CZD97" s="0"/>
      <c r="CZE97" s="0"/>
      <c r="CZF97" s="0"/>
      <c r="CZG97" s="0"/>
      <c r="CZH97" s="0"/>
      <c r="CZI97" s="0"/>
      <c r="CZJ97" s="0"/>
      <c r="CZK97" s="0"/>
      <c r="CZL97" s="0"/>
      <c r="CZM97" s="0"/>
      <c r="CZN97" s="0"/>
      <c r="CZO97" s="0"/>
      <c r="CZP97" s="0"/>
      <c r="CZQ97" s="0"/>
      <c r="CZR97" s="0"/>
      <c r="CZS97" s="0"/>
      <c r="CZT97" s="0"/>
      <c r="CZU97" s="0"/>
      <c r="CZV97" s="0"/>
      <c r="CZW97" s="0"/>
      <c r="CZX97" s="0"/>
      <c r="CZY97" s="0"/>
      <c r="CZZ97" s="0"/>
      <c r="DAA97" s="0"/>
      <c r="DAB97" s="0"/>
      <c r="DAC97" s="0"/>
      <c r="DAD97" s="0"/>
      <c r="DAE97" s="0"/>
      <c r="DAF97" s="0"/>
      <c r="DAG97" s="0"/>
      <c r="DAH97" s="0"/>
      <c r="DAI97" s="0"/>
      <c r="DAJ97" s="0"/>
      <c r="DAK97" s="0"/>
      <c r="DAL97" s="0"/>
      <c r="DAM97" s="0"/>
      <c r="DAN97" s="0"/>
      <c r="DAO97" s="0"/>
      <c r="DAP97" s="0"/>
      <c r="DAQ97" s="0"/>
      <c r="DAR97" s="0"/>
      <c r="DAS97" s="0"/>
      <c r="DAT97" s="0"/>
      <c r="DAU97" s="0"/>
      <c r="DAV97" s="0"/>
      <c r="DAW97" s="0"/>
      <c r="DAX97" s="0"/>
      <c r="DAY97" s="0"/>
      <c r="DAZ97" s="0"/>
      <c r="DBA97" s="0"/>
      <c r="DBB97" s="0"/>
      <c r="DBC97" s="0"/>
      <c r="DBD97" s="0"/>
      <c r="DBE97" s="0"/>
      <c r="DBF97" s="0"/>
      <c r="DBG97" s="0"/>
      <c r="DBH97" s="0"/>
      <c r="DBI97" s="0"/>
      <c r="DBJ97" s="0"/>
      <c r="DBK97" s="0"/>
      <c r="DBL97" s="0"/>
      <c r="DBM97" s="0"/>
      <c r="DBN97" s="0"/>
      <c r="DBO97" s="0"/>
      <c r="DBP97" s="0"/>
      <c r="DBQ97" s="0"/>
      <c r="DBR97" s="0"/>
      <c r="DBS97" s="0"/>
      <c r="DBT97" s="0"/>
      <c r="DBU97" s="0"/>
      <c r="DBV97" s="0"/>
      <c r="DBW97" s="0"/>
      <c r="DBX97" s="0"/>
      <c r="DBY97" s="0"/>
      <c r="DBZ97" s="0"/>
      <c r="DCA97" s="0"/>
      <c r="DCB97" s="0"/>
      <c r="DCC97" s="0"/>
      <c r="DCD97" s="0"/>
      <c r="DCE97" s="0"/>
      <c r="DCF97" s="0"/>
      <c r="DCG97" s="0"/>
      <c r="DCH97" s="0"/>
      <c r="DCI97" s="0"/>
      <c r="DCJ97" s="0"/>
      <c r="DCK97" s="0"/>
      <c r="DCL97" s="0"/>
      <c r="DCM97" s="0"/>
      <c r="DCN97" s="0"/>
      <c r="DCO97" s="0"/>
      <c r="DCP97" s="0"/>
      <c r="DCQ97" s="0"/>
      <c r="DCR97" s="0"/>
      <c r="DCS97" s="0"/>
      <c r="DCT97" s="0"/>
      <c r="DCU97" s="0"/>
      <c r="DCV97" s="0"/>
      <c r="DCW97" s="0"/>
      <c r="DCX97" s="0"/>
      <c r="DCY97" s="0"/>
      <c r="DCZ97" s="0"/>
      <c r="DDA97" s="0"/>
      <c r="DDB97" s="0"/>
      <c r="DDC97" s="0"/>
      <c r="DDD97" s="0"/>
      <c r="DDE97" s="0"/>
      <c r="DDF97" s="0"/>
      <c r="DDG97" s="0"/>
      <c r="DDH97" s="0"/>
      <c r="DDI97" s="0"/>
      <c r="DDJ97" s="0"/>
      <c r="DDK97" s="0"/>
      <c r="DDL97" s="0"/>
      <c r="DDM97" s="0"/>
      <c r="DDN97" s="0"/>
      <c r="DDO97" s="0"/>
      <c r="DDP97" s="0"/>
      <c r="DDQ97" s="0"/>
      <c r="DDR97" s="0"/>
      <c r="DDS97" s="0"/>
      <c r="DDT97" s="0"/>
      <c r="DDU97" s="0"/>
      <c r="DDV97" s="0"/>
      <c r="DDW97" s="0"/>
      <c r="DDX97" s="0"/>
      <c r="DDY97" s="0"/>
      <c r="DDZ97" s="0"/>
      <c r="DEA97" s="0"/>
      <c r="DEB97" s="0"/>
      <c r="DEC97" s="0"/>
      <c r="DED97" s="0"/>
      <c r="DEE97" s="0"/>
      <c r="DEF97" s="0"/>
      <c r="DEG97" s="0"/>
      <c r="DEH97" s="0"/>
      <c r="DEI97" s="0"/>
      <c r="DEJ97" s="0"/>
      <c r="DEK97" s="0"/>
      <c r="DEL97" s="0"/>
      <c r="DEM97" s="0"/>
      <c r="DEN97" s="0"/>
      <c r="DEO97" s="0"/>
      <c r="DEP97" s="0"/>
      <c r="DEQ97" s="0"/>
      <c r="DER97" s="0"/>
      <c r="DES97" s="0"/>
      <c r="DET97" s="0"/>
      <c r="DEU97" s="0"/>
      <c r="DEV97" s="0"/>
      <c r="DEW97" s="0"/>
      <c r="DEX97" s="0"/>
      <c r="DEY97" s="0"/>
      <c r="DEZ97" s="0"/>
      <c r="DFA97" s="0"/>
      <c r="DFB97" s="0"/>
      <c r="DFC97" s="0"/>
      <c r="DFD97" s="0"/>
      <c r="DFE97" s="0"/>
      <c r="DFF97" s="0"/>
      <c r="DFG97" s="0"/>
      <c r="DFH97" s="0"/>
      <c r="DFI97" s="0"/>
      <c r="DFJ97" s="0"/>
      <c r="DFK97" s="0"/>
      <c r="DFL97" s="0"/>
      <c r="DFM97" s="0"/>
      <c r="DFN97" s="0"/>
      <c r="DFO97" s="0"/>
      <c r="DFP97" s="0"/>
      <c r="DFQ97" s="0"/>
      <c r="DFR97" s="0"/>
      <c r="DFS97" s="0"/>
      <c r="DFT97" s="0"/>
      <c r="DFU97" s="0"/>
      <c r="DFV97" s="0"/>
      <c r="DFW97" s="0"/>
      <c r="DFX97" s="0"/>
      <c r="DFY97" s="0"/>
      <c r="DFZ97" s="0"/>
      <c r="DGA97" s="0"/>
      <c r="DGB97" s="0"/>
      <c r="DGC97" s="0"/>
      <c r="DGD97" s="0"/>
      <c r="DGE97" s="0"/>
      <c r="DGF97" s="0"/>
      <c r="DGG97" s="0"/>
      <c r="DGH97" s="0"/>
      <c r="DGI97" s="0"/>
      <c r="DGJ97" s="0"/>
      <c r="DGK97" s="0"/>
      <c r="DGL97" s="0"/>
      <c r="DGM97" s="0"/>
      <c r="DGN97" s="0"/>
      <c r="DGO97" s="0"/>
      <c r="DGP97" s="0"/>
      <c r="DGQ97" s="0"/>
      <c r="DGR97" s="0"/>
      <c r="DGS97" s="0"/>
      <c r="DGT97" s="0"/>
      <c r="DGU97" s="0"/>
      <c r="DGV97" s="0"/>
      <c r="DGW97" s="0"/>
      <c r="DGX97" s="0"/>
      <c r="DGY97" s="0"/>
      <c r="DGZ97" s="0"/>
      <c r="DHA97" s="0"/>
      <c r="DHB97" s="0"/>
      <c r="DHC97" s="0"/>
      <c r="DHD97" s="0"/>
      <c r="DHE97" s="0"/>
      <c r="DHF97" s="0"/>
      <c r="DHG97" s="0"/>
      <c r="DHH97" s="0"/>
      <c r="DHI97" s="0"/>
      <c r="DHJ97" s="0"/>
      <c r="DHK97" s="0"/>
      <c r="DHL97" s="0"/>
      <c r="DHM97" s="0"/>
      <c r="DHN97" s="0"/>
      <c r="DHO97" s="0"/>
      <c r="DHP97" s="0"/>
      <c r="DHQ97" s="0"/>
      <c r="DHR97" s="0"/>
      <c r="DHS97" s="0"/>
      <c r="DHT97" s="0"/>
      <c r="DHU97" s="0"/>
      <c r="DHV97" s="0"/>
      <c r="DHW97" s="0"/>
      <c r="DHX97" s="0"/>
      <c r="DHY97" s="0"/>
      <c r="DHZ97" s="0"/>
      <c r="DIA97" s="0"/>
      <c r="DIB97" s="0"/>
      <c r="DIC97" s="0"/>
      <c r="DID97" s="0"/>
      <c r="DIE97" s="0"/>
      <c r="DIF97" s="0"/>
      <c r="DIG97" s="0"/>
      <c r="DIH97" s="0"/>
      <c r="DII97" s="0"/>
      <c r="DIJ97" s="0"/>
      <c r="DIK97" s="0"/>
      <c r="DIL97" s="0"/>
      <c r="DIM97" s="0"/>
      <c r="DIN97" s="0"/>
      <c r="DIO97" s="0"/>
      <c r="DIP97" s="0"/>
      <c r="DIQ97" s="0"/>
      <c r="DIR97" s="0"/>
      <c r="DIS97" s="0"/>
      <c r="DIT97" s="0"/>
      <c r="DIU97" s="0"/>
      <c r="DIV97" s="0"/>
      <c r="DIW97" s="0"/>
      <c r="DIX97" s="0"/>
      <c r="DIY97" s="0"/>
      <c r="DIZ97" s="0"/>
      <c r="DJA97" s="0"/>
      <c r="DJB97" s="0"/>
      <c r="DJC97" s="0"/>
      <c r="DJD97" s="0"/>
      <c r="DJE97" s="0"/>
      <c r="DJF97" s="0"/>
      <c r="DJG97" s="0"/>
      <c r="DJH97" s="0"/>
      <c r="DJI97" s="0"/>
      <c r="DJJ97" s="0"/>
      <c r="DJK97" s="0"/>
      <c r="DJL97" s="0"/>
      <c r="DJM97" s="0"/>
      <c r="DJN97" s="0"/>
      <c r="DJO97" s="0"/>
      <c r="DJP97" s="0"/>
      <c r="DJQ97" s="0"/>
      <c r="DJR97" s="0"/>
      <c r="DJS97" s="0"/>
      <c r="DJT97" s="0"/>
      <c r="DJU97" s="0"/>
      <c r="DJV97" s="0"/>
      <c r="DJW97" s="0"/>
      <c r="DJX97" s="0"/>
      <c r="DJY97" s="0"/>
      <c r="DJZ97" s="0"/>
      <c r="DKA97" s="0"/>
      <c r="DKB97" s="0"/>
      <c r="DKC97" s="0"/>
      <c r="DKD97" s="0"/>
      <c r="DKE97" s="0"/>
      <c r="DKF97" s="0"/>
      <c r="DKG97" s="0"/>
      <c r="DKH97" s="0"/>
      <c r="DKI97" s="0"/>
      <c r="DKJ97" s="0"/>
      <c r="DKK97" s="0"/>
      <c r="DKL97" s="0"/>
      <c r="DKM97" s="0"/>
      <c r="DKN97" s="0"/>
      <c r="DKO97" s="0"/>
      <c r="DKP97" s="0"/>
      <c r="DKQ97" s="0"/>
      <c r="DKR97" s="0"/>
      <c r="DKS97" s="0"/>
      <c r="DKT97" s="0"/>
      <c r="DKU97" s="0"/>
      <c r="DKV97" s="0"/>
      <c r="DKW97" s="0"/>
      <c r="DKX97" s="0"/>
      <c r="DKY97" s="0"/>
      <c r="DKZ97" s="0"/>
      <c r="DLA97" s="0"/>
      <c r="DLB97" s="0"/>
      <c r="DLC97" s="0"/>
      <c r="DLD97" s="0"/>
      <c r="DLE97" s="0"/>
      <c r="DLF97" s="0"/>
      <c r="DLG97" s="0"/>
      <c r="DLH97" s="0"/>
      <c r="DLI97" s="0"/>
      <c r="DLJ97" s="0"/>
      <c r="DLK97" s="0"/>
      <c r="DLL97" s="0"/>
      <c r="DLM97" s="0"/>
      <c r="DLN97" s="0"/>
      <c r="DLO97" s="0"/>
      <c r="DLP97" s="0"/>
      <c r="DLQ97" s="0"/>
      <c r="DLR97" s="0"/>
      <c r="DLS97" s="0"/>
      <c r="DLT97" s="0"/>
      <c r="DLU97" s="0"/>
      <c r="DLV97" s="0"/>
      <c r="DLW97" s="0"/>
      <c r="DLX97" s="0"/>
      <c r="DLY97" s="0"/>
      <c r="DLZ97" s="0"/>
      <c r="DMA97" s="0"/>
      <c r="DMB97" s="0"/>
      <c r="DMC97" s="0"/>
      <c r="DMD97" s="0"/>
      <c r="DME97" s="0"/>
      <c r="DMF97" s="0"/>
      <c r="DMG97" s="0"/>
      <c r="DMH97" s="0"/>
      <c r="DMI97" s="0"/>
      <c r="DMJ97" s="0"/>
      <c r="DMK97" s="0"/>
      <c r="DML97" s="0"/>
      <c r="DMM97" s="0"/>
      <c r="DMN97" s="0"/>
      <c r="DMO97" s="0"/>
      <c r="DMP97" s="0"/>
      <c r="DMQ97" s="0"/>
      <c r="DMR97" s="0"/>
      <c r="DMS97" s="0"/>
      <c r="DMT97" s="0"/>
      <c r="DMU97" s="0"/>
      <c r="DMV97" s="0"/>
      <c r="DMW97" s="0"/>
      <c r="DMX97" s="0"/>
      <c r="DMY97" s="0"/>
      <c r="DMZ97" s="0"/>
      <c r="DNA97" s="0"/>
      <c r="DNB97" s="0"/>
      <c r="DNC97" s="0"/>
      <c r="DND97" s="0"/>
      <c r="DNE97" s="0"/>
      <c r="DNF97" s="0"/>
      <c r="DNG97" s="0"/>
      <c r="DNH97" s="0"/>
      <c r="DNI97" s="0"/>
      <c r="DNJ97" s="0"/>
      <c r="DNK97" s="0"/>
      <c r="DNL97" s="0"/>
      <c r="DNM97" s="0"/>
      <c r="DNN97" s="0"/>
      <c r="DNO97" s="0"/>
      <c r="DNP97" s="0"/>
      <c r="DNQ97" s="0"/>
      <c r="DNR97" s="0"/>
      <c r="DNS97" s="0"/>
      <c r="DNT97" s="0"/>
      <c r="DNU97" s="0"/>
      <c r="DNV97" s="0"/>
      <c r="DNW97" s="0"/>
      <c r="DNX97" s="0"/>
      <c r="DNY97" s="0"/>
      <c r="DNZ97" s="0"/>
      <c r="DOA97" s="0"/>
      <c r="DOB97" s="0"/>
      <c r="DOC97" s="0"/>
      <c r="DOD97" s="0"/>
      <c r="DOE97" s="0"/>
      <c r="DOF97" s="0"/>
      <c r="DOG97" s="0"/>
      <c r="DOH97" s="0"/>
      <c r="DOI97" s="0"/>
      <c r="DOJ97" s="0"/>
      <c r="DOK97" s="0"/>
      <c r="DOL97" s="0"/>
      <c r="DOM97" s="0"/>
      <c r="DON97" s="0"/>
      <c r="DOO97" s="0"/>
      <c r="DOP97" s="0"/>
      <c r="DOQ97" s="0"/>
      <c r="DOR97" s="0"/>
      <c r="DOS97" s="0"/>
      <c r="DOT97" s="0"/>
      <c r="DOU97" s="0"/>
      <c r="DOV97" s="0"/>
      <c r="DOW97" s="0"/>
      <c r="DOX97" s="0"/>
      <c r="DOY97" s="0"/>
      <c r="DOZ97" s="0"/>
      <c r="DPA97" s="0"/>
      <c r="DPB97" s="0"/>
      <c r="DPC97" s="0"/>
      <c r="DPD97" s="0"/>
      <c r="DPE97" s="0"/>
      <c r="DPF97" s="0"/>
      <c r="DPG97" s="0"/>
      <c r="DPH97" s="0"/>
      <c r="DPI97" s="0"/>
      <c r="DPJ97" s="0"/>
      <c r="DPK97" s="0"/>
      <c r="DPL97" s="0"/>
      <c r="DPM97" s="0"/>
      <c r="DPN97" s="0"/>
      <c r="DPO97" s="0"/>
      <c r="DPP97" s="0"/>
      <c r="DPQ97" s="0"/>
      <c r="DPR97" s="0"/>
      <c r="DPS97" s="0"/>
      <c r="DPT97" s="0"/>
      <c r="DPU97" s="0"/>
      <c r="DPV97" s="0"/>
      <c r="DPW97" s="0"/>
      <c r="DPX97" s="0"/>
      <c r="DPY97" s="0"/>
      <c r="DPZ97" s="0"/>
      <c r="DQA97" s="0"/>
      <c r="DQB97" s="0"/>
      <c r="DQC97" s="0"/>
      <c r="DQD97" s="0"/>
      <c r="DQE97" s="0"/>
      <c r="DQF97" s="0"/>
      <c r="DQG97" s="0"/>
      <c r="DQH97" s="0"/>
      <c r="DQI97" s="0"/>
      <c r="DQJ97" s="0"/>
      <c r="DQK97" s="0"/>
      <c r="DQL97" s="0"/>
      <c r="DQM97" s="0"/>
      <c r="DQN97" s="0"/>
      <c r="DQO97" s="0"/>
      <c r="DQP97" s="0"/>
      <c r="DQQ97" s="0"/>
      <c r="DQR97" s="0"/>
      <c r="DQS97" s="0"/>
      <c r="DQT97" s="0"/>
      <c r="DQU97" s="0"/>
      <c r="DQV97" s="0"/>
      <c r="DQW97" s="0"/>
      <c r="DQX97" s="0"/>
      <c r="DQY97" s="0"/>
      <c r="DQZ97" s="0"/>
      <c r="DRA97" s="0"/>
      <c r="DRB97" s="0"/>
      <c r="DRC97" s="0"/>
      <c r="DRD97" s="0"/>
      <c r="DRE97" s="0"/>
      <c r="DRF97" s="0"/>
      <c r="DRG97" s="0"/>
      <c r="DRH97" s="0"/>
      <c r="DRI97" s="0"/>
      <c r="DRJ97" s="0"/>
      <c r="DRK97" s="0"/>
      <c r="DRL97" s="0"/>
      <c r="DRM97" s="0"/>
      <c r="DRN97" s="0"/>
      <c r="DRO97" s="0"/>
      <c r="DRP97" s="0"/>
      <c r="DRQ97" s="0"/>
      <c r="DRR97" s="0"/>
      <c r="DRS97" s="0"/>
      <c r="DRT97" s="0"/>
      <c r="DRU97" s="0"/>
      <c r="DRV97" s="0"/>
      <c r="DRW97" s="0"/>
      <c r="DRX97" s="0"/>
      <c r="DRY97" s="0"/>
      <c r="DRZ97" s="0"/>
      <c r="DSA97" s="0"/>
      <c r="DSB97" s="0"/>
      <c r="DSC97" s="0"/>
      <c r="DSD97" s="0"/>
      <c r="DSE97" s="0"/>
      <c r="DSF97" s="0"/>
      <c r="DSG97" s="0"/>
      <c r="DSH97" s="0"/>
      <c r="DSI97" s="0"/>
      <c r="DSJ97" s="0"/>
      <c r="DSK97" s="0"/>
      <c r="DSL97" s="0"/>
      <c r="DSM97" s="0"/>
      <c r="DSN97" s="0"/>
      <c r="DSO97" s="0"/>
      <c r="DSP97" s="0"/>
      <c r="DSQ97" s="0"/>
      <c r="DSR97" s="0"/>
      <c r="DSS97" s="0"/>
      <c r="DST97" s="0"/>
      <c r="DSU97" s="0"/>
      <c r="DSV97" s="0"/>
      <c r="DSW97" s="0"/>
      <c r="DSX97" s="0"/>
      <c r="DSY97" s="0"/>
      <c r="DSZ97" s="0"/>
      <c r="DTA97" s="0"/>
      <c r="DTB97" s="0"/>
      <c r="DTC97" s="0"/>
      <c r="DTD97" s="0"/>
      <c r="DTE97" s="0"/>
      <c r="DTF97" s="0"/>
      <c r="DTG97" s="0"/>
      <c r="DTH97" s="0"/>
      <c r="DTI97" s="0"/>
      <c r="DTJ97" s="0"/>
      <c r="DTK97" s="0"/>
      <c r="DTL97" s="0"/>
      <c r="DTM97" s="0"/>
      <c r="DTN97" s="0"/>
      <c r="DTO97" s="0"/>
      <c r="DTP97" s="0"/>
      <c r="DTQ97" s="0"/>
      <c r="DTR97" s="0"/>
      <c r="DTS97" s="0"/>
      <c r="DTT97" s="0"/>
      <c r="DTU97" s="0"/>
      <c r="DTV97" s="0"/>
      <c r="DTW97" s="0"/>
      <c r="DTX97" s="0"/>
      <c r="DTY97" s="0"/>
      <c r="DTZ97" s="0"/>
      <c r="DUA97" s="0"/>
      <c r="DUB97" s="0"/>
      <c r="DUC97" s="0"/>
      <c r="DUD97" s="0"/>
      <c r="DUE97" s="0"/>
      <c r="DUF97" s="0"/>
      <c r="DUG97" s="0"/>
      <c r="DUH97" s="0"/>
      <c r="DUI97" s="0"/>
      <c r="DUJ97" s="0"/>
      <c r="DUK97" s="0"/>
      <c r="DUL97" s="0"/>
      <c r="DUM97" s="0"/>
      <c r="DUN97" s="0"/>
      <c r="DUO97" s="0"/>
      <c r="DUP97" s="0"/>
      <c r="DUQ97" s="0"/>
      <c r="DUR97" s="0"/>
      <c r="DUS97" s="0"/>
      <c r="DUT97" s="0"/>
      <c r="DUU97" s="0"/>
      <c r="DUV97" s="0"/>
      <c r="DUW97" s="0"/>
      <c r="DUX97" s="0"/>
      <c r="DUY97" s="0"/>
      <c r="DUZ97" s="0"/>
      <c r="DVA97" s="0"/>
      <c r="DVB97" s="0"/>
      <c r="DVC97" s="0"/>
      <c r="DVD97" s="0"/>
      <c r="DVE97" s="0"/>
      <c r="DVF97" s="0"/>
      <c r="DVG97" s="0"/>
      <c r="DVH97" s="0"/>
      <c r="DVI97" s="0"/>
      <c r="DVJ97" s="0"/>
      <c r="DVK97" s="0"/>
      <c r="DVL97" s="0"/>
      <c r="DVM97" s="0"/>
      <c r="DVN97" s="0"/>
      <c r="DVO97" s="0"/>
      <c r="DVP97" s="0"/>
      <c r="DVQ97" s="0"/>
      <c r="DVR97" s="0"/>
      <c r="DVS97" s="0"/>
      <c r="DVT97" s="0"/>
      <c r="DVU97" s="0"/>
      <c r="DVV97" s="0"/>
      <c r="DVW97" s="0"/>
      <c r="DVX97" s="0"/>
      <c r="DVY97" s="0"/>
      <c r="DVZ97" s="0"/>
      <c r="DWA97" s="0"/>
      <c r="DWB97" s="0"/>
      <c r="DWC97" s="0"/>
      <c r="DWD97" s="0"/>
      <c r="DWE97" s="0"/>
      <c r="DWF97" s="0"/>
      <c r="DWG97" s="0"/>
      <c r="DWH97" s="0"/>
      <c r="DWI97" s="0"/>
      <c r="DWJ97" s="0"/>
      <c r="DWK97" s="0"/>
      <c r="DWL97" s="0"/>
      <c r="DWM97" s="0"/>
      <c r="DWN97" s="0"/>
      <c r="DWO97" s="0"/>
      <c r="DWP97" s="0"/>
      <c r="DWQ97" s="0"/>
      <c r="DWR97" s="0"/>
      <c r="DWS97" s="0"/>
      <c r="DWT97" s="0"/>
      <c r="DWU97" s="0"/>
      <c r="DWV97" s="0"/>
      <c r="DWW97" s="0"/>
      <c r="DWX97" s="0"/>
      <c r="DWY97" s="0"/>
      <c r="DWZ97" s="0"/>
      <c r="DXA97" s="0"/>
      <c r="DXB97" s="0"/>
      <c r="DXC97" s="0"/>
      <c r="DXD97" s="0"/>
      <c r="DXE97" s="0"/>
      <c r="DXF97" s="0"/>
      <c r="DXG97" s="0"/>
      <c r="DXH97" s="0"/>
      <c r="DXI97" s="0"/>
      <c r="DXJ97" s="0"/>
      <c r="DXK97" s="0"/>
      <c r="DXL97" s="0"/>
      <c r="DXM97" s="0"/>
      <c r="DXN97" s="0"/>
      <c r="DXO97" s="0"/>
      <c r="DXP97" s="0"/>
      <c r="DXQ97" s="0"/>
      <c r="DXR97" s="0"/>
      <c r="DXS97" s="0"/>
      <c r="DXT97" s="0"/>
      <c r="DXU97" s="0"/>
      <c r="DXV97" s="0"/>
      <c r="DXW97" s="0"/>
      <c r="DXX97" s="0"/>
      <c r="DXY97" s="0"/>
      <c r="DXZ97" s="0"/>
      <c r="DYA97" s="0"/>
      <c r="DYB97" s="0"/>
      <c r="DYC97" s="0"/>
      <c r="DYD97" s="0"/>
      <c r="DYE97" s="0"/>
      <c r="DYF97" s="0"/>
      <c r="DYG97" s="0"/>
      <c r="DYH97" s="0"/>
      <c r="DYI97" s="0"/>
      <c r="DYJ97" s="0"/>
      <c r="DYK97" s="0"/>
      <c r="DYL97" s="0"/>
      <c r="DYM97" s="0"/>
      <c r="DYN97" s="0"/>
      <c r="DYO97" s="0"/>
      <c r="DYP97" s="0"/>
      <c r="DYQ97" s="0"/>
      <c r="DYR97" s="0"/>
      <c r="DYS97" s="0"/>
      <c r="DYT97" s="0"/>
      <c r="DYU97" s="0"/>
      <c r="DYV97" s="0"/>
      <c r="DYW97" s="0"/>
      <c r="DYX97" s="0"/>
      <c r="DYY97" s="0"/>
      <c r="DYZ97" s="0"/>
      <c r="DZA97" s="0"/>
      <c r="DZB97" s="0"/>
      <c r="DZC97" s="0"/>
      <c r="DZD97" s="0"/>
      <c r="DZE97" s="0"/>
      <c r="DZF97" s="0"/>
      <c r="DZG97" s="0"/>
      <c r="DZH97" s="0"/>
      <c r="DZI97" s="0"/>
      <c r="DZJ97" s="0"/>
      <c r="DZK97" s="0"/>
      <c r="DZL97" s="0"/>
      <c r="DZM97" s="0"/>
      <c r="DZN97" s="0"/>
      <c r="DZO97" s="0"/>
      <c r="DZP97" s="0"/>
      <c r="DZQ97" s="0"/>
      <c r="DZR97" s="0"/>
      <c r="DZS97" s="0"/>
      <c r="DZT97" s="0"/>
      <c r="DZU97" s="0"/>
      <c r="DZV97" s="0"/>
      <c r="DZW97" s="0"/>
      <c r="DZX97" s="0"/>
      <c r="DZY97" s="0"/>
      <c r="DZZ97" s="0"/>
      <c r="EAA97" s="0"/>
      <c r="EAB97" s="0"/>
      <c r="EAC97" s="0"/>
      <c r="EAD97" s="0"/>
      <c r="EAE97" s="0"/>
      <c r="EAF97" s="0"/>
      <c r="EAG97" s="0"/>
      <c r="EAH97" s="0"/>
      <c r="EAI97" s="0"/>
      <c r="EAJ97" s="0"/>
      <c r="EAK97" s="0"/>
      <c r="EAL97" s="0"/>
      <c r="EAM97" s="0"/>
      <c r="EAN97" s="0"/>
      <c r="EAO97" s="0"/>
      <c r="EAP97" s="0"/>
      <c r="EAQ97" s="0"/>
      <c r="EAR97" s="0"/>
      <c r="EAS97" s="0"/>
      <c r="EAT97" s="0"/>
      <c r="EAU97" s="0"/>
      <c r="EAV97" s="0"/>
      <c r="EAW97" s="0"/>
      <c r="EAX97" s="0"/>
      <c r="EAY97" s="0"/>
      <c r="EAZ97" s="0"/>
      <c r="EBA97" s="0"/>
      <c r="EBB97" s="0"/>
      <c r="EBC97" s="0"/>
      <c r="EBD97" s="0"/>
      <c r="EBE97" s="0"/>
      <c r="EBF97" s="0"/>
      <c r="EBG97" s="0"/>
      <c r="EBH97" s="0"/>
      <c r="EBI97" s="0"/>
      <c r="EBJ97" s="0"/>
      <c r="EBK97" s="0"/>
      <c r="EBL97" s="0"/>
      <c r="EBM97" s="0"/>
      <c r="EBN97" s="0"/>
      <c r="EBO97" s="0"/>
      <c r="EBP97" s="0"/>
      <c r="EBQ97" s="0"/>
      <c r="EBR97" s="0"/>
      <c r="EBS97" s="0"/>
      <c r="EBT97" s="0"/>
      <c r="EBU97" s="0"/>
      <c r="EBV97" s="0"/>
      <c r="EBW97" s="0"/>
      <c r="EBX97" s="0"/>
      <c r="EBY97" s="0"/>
      <c r="EBZ97" s="0"/>
      <c r="ECA97" s="0"/>
      <c r="ECB97" s="0"/>
      <c r="ECC97" s="0"/>
      <c r="ECD97" s="0"/>
      <c r="ECE97" s="0"/>
      <c r="ECF97" s="0"/>
      <c r="ECG97" s="0"/>
      <c r="ECH97" s="0"/>
      <c r="ECI97" s="0"/>
      <c r="ECJ97" s="0"/>
      <c r="ECK97" s="0"/>
      <c r="ECL97" s="0"/>
      <c r="ECM97" s="0"/>
      <c r="ECN97" s="0"/>
      <c r="ECO97" s="0"/>
      <c r="ECP97" s="0"/>
      <c r="ECQ97" s="0"/>
      <c r="ECR97" s="0"/>
      <c r="ECS97" s="0"/>
      <c r="ECT97" s="0"/>
      <c r="ECU97" s="0"/>
      <c r="ECV97" s="0"/>
      <c r="ECW97" s="0"/>
      <c r="ECX97" s="0"/>
      <c r="ECY97" s="0"/>
      <c r="ECZ97" s="0"/>
      <c r="EDA97" s="0"/>
      <c r="EDB97" s="0"/>
      <c r="EDC97" s="0"/>
      <c r="EDD97" s="0"/>
      <c r="EDE97" s="0"/>
      <c r="EDF97" s="0"/>
      <c r="EDG97" s="0"/>
      <c r="EDH97" s="0"/>
      <c r="EDI97" s="0"/>
      <c r="EDJ97" s="0"/>
      <c r="EDK97" s="0"/>
      <c r="EDL97" s="0"/>
      <c r="EDM97" s="0"/>
      <c r="EDN97" s="0"/>
      <c r="EDO97" s="0"/>
      <c r="EDP97" s="0"/>
      <c r="EDQ97" s="0"/>
      <c r="EDR97" s="0"/>
      <c r="EDS97" s="0"/>
      <c r="EDT97" s="0"/>
      <c r="EDU97" s="0"/>
      <c r="EDV97" s="0"/>
      <c r="EDW97" s="0"/>
      <c r="EDX97" s="0"/>
      <c r="EDY97" s="0"/>
      <c r="EDZ97" s="0"/>
      <c r="EEA97" s="0"/>
      <c r="EEB97" s="0"/>
      <c r="EEC97" s="0"/>
      <c r="EED97" s="0"/>
      <c r="EEE97" s="0"/>
      <c r="EEF97" s="0"/>
      <c r="EEG97" s="0"/>
      <c r="EEH97" s="0"/>
      <c r="EEI97" s="0"/>
      <c r="EEJ97" s="0"/>
      <c r="EEK97" s="0"/>
      <c r="EEL97" s="0"/>
      <c r="EEM97" s="0"/>
      <c r="EEN97" s="0"/>
      <c r="EEO97" s="0"/>
      <c r="EEP97" s="0"/>
      <c r="EEQ97" s="0"/>
      <c r="EER97" s="0"/>
      <c r="EES97" s="0"/>
      <c r="EET97" s="0"/>
      <c r="EEU97" s="0"/>
      <c r="EEV97" s="0"/>
      <c r="EEW97" s="0"/>
      <c r="EEX97" s="0"/>
      <c r="EEY97" s="0"/>
      <c r="EEZ97" s="0"/>
      <c r="EFA97" s="0"/>
      <c r="EFB97" s="0"/>
      <c r="EFC97" s="0"/>
      <c r="EFD97" s="0"/>
      <c r="EFE97" s="0"/>
      <c r="EFF97" s="0"/>
      <c r="EFG97" s="0"/>
      <c r="EFH97" s="0"/>
      <c r="EFI97" s="0"/>
      <c r="EFJ97" s="0"/>
      <c r="EFK97" s="0"/>
      <c r="EFL97" s="0"/>
      <c r="EFM97" s="0"/>
      <c r="EFN97" s="0"/>
      <c r="EFO97" s="0"/>
      <c r="EFP97" s="0"/>
      <c r="EFQ97" s="0"/>
      <c r="EFR97" s="0"/>
      <c r="EFS97" s="0"/>
      <c r="EFT97" s="0"/>
      <c r="EFU97" s="0"/>
      <c r="EFV97" s="0"/>
      <c r="EFW97" s="0"/>
      <c r="EFX97" s="0"/>
      <c r="EFY97" s="0"/>
      <c r="EFZ97" s="0"/>
      <c r="EGA97" s="0"/>
      <c r="EGB97" s="0"/>
      <c r="EGC97" s="0"/>
      <c r="EGD97" s="0"/>
      <c r="EGE97" s="0"/>
      <c r="EGF97" s="0"/>
      <c r="EGG97" s="0"/>
      <c r="EGH97" s="0"/>
      <c r="EGI97" s="0"/>
      <c r="EGJ97" s="0"/>
      <c r="EGK97" s="0"/>
      <c r="EGL97" s="0"/>
      <c r="EGM97" s="0"/>
      <c r="EGN97" s="0"/>
      <c r="EGO97" s="0"/>
      <c r="EGP97" s="0"/>
      <c r="EGQ97" s="0"/>
      <c r="EGR97" s="0"/>
      <c r="EGS97" s="0"/>
      <c r="EGT97" s="0"/>
      <c r="EGU97" s="0"/>
      <c r="EGV97" s="0"/>
      <c r="EGW97" s="0"/>
      <c r="EGX97" s="0"/>
      <c r="EGY97" s="0"/>
      <c r="EGZ97" s="0"/>
      <c r="EHA97" s="0"/>
      <c r="EHB97" s="0"/>
      <c r="EHC97" s="0"/>
      <c r="EHD97" s="0"/>
      <c r="EHE97" s="0"/>
      <c r="EHF97" s="0"/>
      <c r="EHG97" s="0"/>
      <c r="EHH97" s="0"/>
      <c r="EHI97" s="0"/>
      <c r="EHJ97" s="0"/>
      <c r="EHK97" s="0"/>
      <c r="EHL97" s="0"/>
      <c r="EHM97" s="0"/>
      <c r="EHN97" s="0"/>
      <c r="EHO97" s="0"/>
      <c r="EHP97" s="0"/>
      <c r="EHQ97" s="0"/>
      <c r="EHR97" s="0"/>
      <c r="EHS97" s="0"/>
      <c r="EHT97" s="0"/>
      <c r="EHU97" s="0"/>
      <c r="EHV97" s="0"/>
      <c r="EHW97" s="0"/>
      <c r="EHX97" s="0"/>
      <c r="EHY97" s="0"/>
      <c r="EHZ97" s="0"/>
      <c r="EIA97" s="0"/>
      <c r="EIB97" s="0"/>
      <c r="EIC97" s="0"/>
      <c r="EID97" s="0"/>
      <c r="EIE97" s="0"/>
      <c r="EIF97" s="0"/>
      <c r="EIG97" s="0"/>
      <c r="EIH97" s="0"/>
      <c r="EII97" s="0"/>
      <c r="EIJ97" s="0"/>
      <c r="EIK97" s="0"/>
      <c r="EIL97" s="0"/>
      <c r="EIM97" s="0"/>
      <c r="EIN97" s="0"/>
      <c r="EIO97" s="0"/>
      <c r="EIP97" s="0"/>
      <c r="EIQ97" s="0"/>
      <c r="EIR97" s="0"/>
      <c r="EIS97" s="0"/>
      <c r="EIT97" s="0"/>
      <c r="EIU97" s="0"/>
      <c r="EIV97" s="0"/>
      <c r="EIW97" s="0"/>
      <c r="EIX97" s="0"/>
      <c r="EIY97" s="0"/>
      <c r="EIZ97" s="0"/>
      <c r="EJA97" s="0"/>
      <c r="EJB97" s="0"/>
      <c r="EJC97" s="0"/>
      <c r="EJD97" s="0"/>
      <c r="EJE97" s="0"/>
      <c r="EJF97" s="0"/>
      <c r="EJG97" s="0"/>
      <c r="EJH97" s="0"/>
      <c r="EJI97" s="0"/>
      <c r="EJJ97" s="0"/>
      <c r="EJK97" s="0"/>
      <c r="EJL97" s="0"/>
      <c r="EJM97" s="0"/>
      <c r="EJN97" s="0"/>
      <c r="EJO97" s="0"/>
      <c r="EJP97" s="0"/>
      <c r="EJQ97" s="0"/>
      <c r="EJR97" s="0"/>
      <c r="EJS97" s="0"/>
      <c r="EJT97" s="0"/>
      <c r="EJU97" s="0"/>
      <c r="EJV97" s="0"/>
      <c r="EJW97" s="0"/>
      <c r="EJX97" s="0"/>
      <c r="EJY97" s="0"/>
      <c r="EJZ97" s="0"/>
      <c r="EKA97" s="0"/>
      <c r="EKB97" s="0"/>
      <c r="EKC97" s="0"/>
      <c r="EKD97" s="0"/>
      <c r="EKE97" s="0"/>
      <c r="EKF97" s="0"/>
      <c r="EKG97" s="0"/>
      <c r="EKH97" s="0"/>
      <c r="EKI97" s="0"/>
      <c r="EKJ97" s="0"/>
      <c r="EKK97" s="0"/>
      <c r="EKL97" s="0"/>
      <c r="EKM97" s="0"/>
      <c r="EKN97" s="0"/>
      <c r="EKO97" s="0"/>
      <c r="EKP97" s="0"/>
      <c r="EKQ97" s="0"/>
      <c r="EKR97" s="0"/>
      <c r="EKS97" s="0"/>
      <c r="EKT97" s="0"/>
      <c r="EKU97" s="0"/>
      <c r="EKV97" s="0"/>
      <c r="EKW97" s="0"/>
      <c r="EKX97" s="0"/>
      <c r="EKY97" s="0"/>
      <c r="EKZ97" s="0"/>
      <c r="ELA97" s="0"/>
      <c r="ELB97" s="0"/>
      <c r="ELC97" s="0"/>
      <c r="ELD97" s="0"/>
      <c r="ELE97" s="0"/>
      <c r="ELF97" s="0"/>
      <c r="ELG97" s="0"/>
      <c r="ELH97" s="0"/>
      <c r="ELI97" s="0"/>
      <c r="ELJ97" s="0"/>
      <c r="ELK97" s="0"/>
      <c r="ELL97" s="0"/>
      <c r="ELM97" s="0"/>
      <c r="ELN97" s="0"/>
      <c r="ELO97" s="0"/>
      <c r="ELP97" s="0"/>
      <c r="ELQ97" s="0"/>
      <c r="ELR97" s="0"/>
      <c r="ELS97" s="0"/>
      <c r="ELT97" s="0"/>
      <c r="ELU97" s="0"/>
      <c r="ELV97" s="0"/>
      <c r="ELW97" s="0"/>
      <c r="ELX97" s="0"/>
      <c r="ELY97" s="0"/>
      <c r="ELZ97" s="0"/>
      <c r="EMA97" s="0"/>
      <c r="EMB97" s="0"/>
      <c r="EMC97" s="0"/>
      <c r="EMD97" s="0"/>
      <c r="EME97" s="0"/>
      <c r="EMF97" s="0"/>
      <c r="EMG97" s="0"/>
      <c r="EMH97" s="0"/>
      <c r="EMI97" s="0"/>
      <c r="EMJ97" s="0"/>
      <c r="EMK97" s="0"/>
      <c r="EML97" s="0"/>
      <c r="EMM97" s="0"/>
      <c r="EMN97" s="0"/>
      <c r="EMO97" s="0"/>
      <c r="EMP97" s="0"/>
      <c r="EMQ97" s="0"/>
      <c r="EMR97" s="0"/>
      <c r="EMS97" s="0"/>
      <c r="EMT97" s="0"/>
      <c r="EMU97" s="0"/>
      <c r="EMV97" s="0"/>
      <c r="EMW97" s="0"/>
      <c r="EMX97" s="0"/>
      <c r="EMY97" s="0"/>
      <c r="EMZ97" s="0"/>
      <c r="ENA97" s="0"/>
      <c r="ENB97" s="0"/>
      <c r="ENC97" s="0"/>
      <c r="END97" s="0"/>
      <c r="ENE97" s="0"/>
      <c r="ENF97" s="0"/>
      <c r="ENG97" s="0"/>
      <c r="ENH97" s="0"/>
      <c r="ENI97" s="0"/>
      <c r="ENJ97" s="0"/>
      <c r="ENK97" s="0"/>
      <c r="ENL97" s="0"/>
      <c r="ENM97" s="0"/>
      <c r="ENN97" s="0"/>
      <c r="ENO97" s="0"/>
      <c r="ENP97" s="0"/>
      <c r="ENQ97" s="0"/>
      <c r="ENR97" s="0"/>
      <c r="ENS97" s="0"/>
      <c r="ENT97" s="0"/>
      <c r="ENU97" s="0"/>
      <c r="ENV97" s="0"/>
      <c r="ENW97" s="0"/>
      <c r="ENX97" s="0"/>
      <c r="ENY97" s="0"/>
      <c r="ENZ97" s="0"/>
      <c r="EOA97" s="0"/>
      <c r="EOB97" s="0"/>
      <c r="EOC97" s="0"/>
      <c r="EOD97" s="0"/>
      <c r="EOE97" s="0"/>
      <c r="EOF97" s="0"/>
      <c r="EOG97" s="0"/>
      <c r="EOH97" s="0"/>
      <c r="EOI97" s="0"/>
      <c r="EOJ97" s="0"/>
      <c r="EOK97" s="0"/>
      <c r="EOL97" s="0"/>
      <c r="EOM97" s="0"/>
      <c r="EON97" s="0"/>
      <c r="EOO97" s="0"/>
      <c r="EOP97" s="0"/>
      <c r="EOQ97" s="0"/>
      <c r="EOR97" s="0"/>
      <c r="EOS97" s="0"/>
      <c r="EOT97" s="0"/>
      <c r="EOU97" s="0"/>
      <c r="EOV97" s="0"/>
      <c r="EOW97" s="0"/>
      <c r="EOX97" s="0"/>
      <c r="EOY97" s="0"/>
      <c r="EOZ97" s="0"/>
      <c r="EPA97" s="0"/>
      <c r="EPB97" s="0"/>
      <c r="EPC97" s="0"/>
      <c r="EPD97" s="0"/>
      <c r="EPE97" s="0"/>
      <c r="EPF97" s="0"/>
      <c r="EPG97" s="0"/>
      <c r="EPH97" s="0"/>
      <c r="EPI97" s="0"/>
      <c r="EPJ97" s="0"/>
      <c r="EPK97" s="0"/>
      <c r="EPL97" s="0"/>
      <c r="EPM97" s="0"/>
      <c r="EPN97" s="0"/>
      <c r="EPO97" s="0"/>
      <c r="EPP97" s="0"/>
      <c r="EPQ97" s="0"/>
      <c r="EPR97" s="0"/>
      <c r="EPS97" s="0"/>
      <c r="EPT97" s="0"/>
      <c r="EPU97" s="0"/>
      <c r="EPV97" s="0"/>
      <c r="EPW97" s="0"/>
      <c r="EPX97" s="0"/>
      <c r="EPY97" s="0"/>
      <c r="EPZ97" s="0"/>
      <c r="EQA97" s="0"/>
      <c r="EQB97" s="0"/>
      <c r="EQC97" s="0"/>
      <c r="EQD97" s="0"/>
      <c r="EQE97" s="0"/>
      <c r="EQF97" s="0"/>
      <c r="EQG97" s="0"/>
      <c r="EQH97" s="0"/>
      <c r="EQI97" s="0"/>
      <c r="EQJ97" s="0"/>
      <c r="EQK97" s="0"/>
      <c r="EQL97" s="0"/>
      <c r="EQM97" s="0"/>
      <c r="EQN97" s="0"/>
      <c r="EQO97" s="0"/>
      <c r="EQP97" s="0"/>
      <c r="EQQ97" s="0"/>
      <c r="EQR97" s="0"/>
      <c r="EQS97" s="0"/>
      <c r="EQT97" s="0"/>
      <c r="EQU97" s="0"/>
      <c r="EQV97" s="0"/>
      <c r="EQW97" s="0"/>
      <c r="EQX97" s="0"/>
      <c r="EQY97" s="0"/>
      <c r="EQZ97" s="0"/>
      <c r="ERA97" s="0"/>
      <c r="ERB97" s="0"/>
      <c r="ERC97" s="0"/>
      <c r="ERD97" s="0"/>
      <c r="ERE97" s="0"/>
      <c r="ERF97" s="0"/>
      <c r="ERG97" s="0"/>
      <c r="ERH97" s="0"/>
      <c r="ERI97" s="0"/>
      <c r="ERJ97" s="0"/>
      <c r="ERK97" s="0"/>
      <c r="ERL97" s="0"/>
      <c r="ERM97" s="0"/>
      <c r="ERN97" s="0"/>
      <c r="ERO97" s="0"/>
      <c r="ERP97" s="0"/>
      <c r="ERQ97" s="0"/>
      <c r="ERR97" s="0"/>
      <c r="ERS97" s="0"/>
      <c r="ERT97" s="0"/>
      <c r="ERU97" s="0"/>
      <c r="ERV97" s="0"/>
      <c r="ERW97" s="0"/>
      <c r="ERX97" s="0"/>
      <c r="ERY97" s="0"/>
      <c r="ERZ97" s="0"/>
      <c r="ESA97" s="0"/>
      <c r="ESB97" s="0"/>
      <c r="ESC97" s="0"/>
      <c r="ESD97" s="0"/>
      <c r="ESE97" s="0"/>
      <c r="ESF97" s="0"/>
      <c r="ESG97" s="0"/>
      <c r="ESH97" s="0"/>
      <c r="ESI97" s="0"/>
      <c r="ESJ97" s="0"/>
      <c r="ESK97" s="0"/>
      <c r="ESL97" s="0"/>
      <c r="ESM97" s="0"/>
      <c r="ESN97" s="0"/>
      <c r="ESO97" s="0"/>
      <c r="ESP97" s="0"/>
      <c r="ESQ97" s="0"/>
      <c r="ESR97" s="0"/>
      <c r="ESS97" s="0"/>
      <c r="EST97" s="0"/>
      <c r="ESU97" s="0"/>
      <c r="ESV97" s="0"/>
      <c r="ESW97" s="0"/>
      <c r="ESX97" s="0"/>
      <c r="ESY97" s="0"/>
      <c r="ESZ97" s="0"/>
      <c r="ETA97" s="0"/>
      <c r="ETB97" s="0"/>
      <c r="ETC97" s="0"/>
      <c r="ETD97" s="0"/>
      <c r="ETE97" s="0"/>
      <c r="ETF97" s="0"/>
      <c r="ETG97" s="0"/>
      <c r="ETH97" s="0"/>
      <c r="ETI97" s="0"/>
      <c r="ETJ97" s="0"/>
      <c r="ETK97" s="0"/>
      <c r="ETL97" s="0"/>
      <c r="ETM97" s="0"/>
      <c r="ETN97" s="0"/>
      <c r="ETO97" s="0"/>
      <c r="ETP97" s="0"/>
      <c r="ETQ97" s="0"/>
      <c r="ETR97" s="0"/>
      <c r="ETS97" s="0"/>
      <c r="ETT97" s="0"/>
      <c r="ETU97" s="0"/>
      <c r="ETV97" s="0"/>
      <c r="ETW97" s="0"/>
      <c r="ETX97" s="0"/>
      <c r="ETY97" s="0"/>
      <c r="ETZ97" s="0"/>
      <c r="EUA97" s="0"/>
      <c r="EUB97" s="0"/>
      <c r="EUC97" s="0"/>
      <c r="EUD97" s="0"/>
      <c r="EUE97" s="0"/>
      <c r="EUF97" s="0"/>
      <c r="EUG97" s="0"/>
      <c r="EUH97" s="0"/>
      <c r="EUI97" s="0"/>
      <c r="EUJ97" s="0"/>
      <c r="EUK97" s="0"/>
      <c r="EUL97" s="0"/>
      <c r="EUM97" s="0"/>
      <c r="EUN97" s="0"/>
      <c r="EUO97" s="0"/>
      <c r="EUP97" s="0"/>
      <c r="EUQ97" s="0"/>
      <c r="EUR97" s="0"/>
      <c r="EUS97" s="0"/>
      <c r="EUT97" s="0"/>
      <c r="EUU97" s="0"/>
      <c r="EUV97" s="0"/>
      <c r="EUW97" s="0"/>
      <c r="EUX97" s="0"/>
      <c r="EUY97" s="0"/>
      <c r="EUZ97" s="0"/>
      <c r="EVA97" s="0"/>
      <c r="EVB97" s="0"/>
      <c r="EVC97" s="0"/>
      <c r="EVD97" s="0"/>
      <c r="EVE97" s="0"/>
      <c r="EVF97" s="0"/>
      <c r="EVG97" s="0"/>
      <c r="EVH97" s="0"/>
      <c r="EVI97" s="0"/>
      <c r="EVJ97" s="0"/>
      <c r="EVK97" s="0"/>
      <c r="EVL97" s="0"/>
      <c r="EVM97" s="0"/>
      <c r="EVN97" s="0"/>
      <c r="EVO97" s="0"/>
      <c r="EVP97" s="0"/>
      <c r="EVQ97" s="0"/>
      <c r="EVR97" s="0"/>
      <c r="EVS97" s="0"/>
      <c r="EVT97" s="0"/>
      <c r="EVU97" s="0"/>
      <c r="EVV97" s="0"/>
      <c r="EVW97" s="0"/>
      <c r="EVX97" s="0"/>
      <c r="EVY97" s="0"/>
      <c r="EVZ97" s="0"/>
      <c r="EWA97" s="0"/>
      <c r="EWB97" s="0"/>
      <c r="EWC97" s="0"/>
      <c r="EWD97" s="0"/>
      <c r="EWE97" s="0"/>
      <c r="EWF97" s="0"/>
      <c r="EWG97" s="0"/>
      <c r="EWH97" s="0"/>
      <c r="EWI97" s="0"/>
      <c r="EWJ97" s="0"/>
      <c r="EWK97" s="0"/>
      <c r="EWL97" s="0"/>
      <c r="EWM97" s="0"/>
      <c r="EWN97" s="0"/>
      <c r="EWO97" s="0"/>
      <c r="EWP97" s="0"/>
      <c r="EWQ97" s="0"/>
      <c r="EWR97" s="0"/>
      <c r="EWS97" s="0"/>
      <c r="EWT97" s="0"/>
      <c r="EWU97" s="0"/>
      <c r="EWV97" s="0"/>
      <c r="EWW97" s="0"/>
      <c r="EWX97" s="0"/>
      <c r="EWY97" s="0"/>
      <c r="EWZ97" s="0"/>
      <c r="EXA97" s="0"/>
      <c r="EXB97" s="0"/>
      <c r="EXC97" s="0"/>
      <c r="EXD97" s="0"/>
      <c r="EXE97" s="0"/>
      <c r="EXF97" s="0"/>
      <c r="EXG97" s="0"/>
      <c r="EXH97" s="0"/>
      <c r="EXI97" s="0"/>
      <c r="EXJ97" s="0"/>
      <c r="EXK97" s="0"/>
      <c r="EXL97" s="0"/>
      <c r="EXM97" s="0"/>
      <c r="EXN97" s="0"/>
      <c r="EXO97" s="0"/>
      <c r="EXP97" s="0"/>
      <c r="EXQ97" s="0"/>
      <c r="EXR97" s="0"/>
      <c r="EXS97" s="0"/>
      <c r="EXT97" s="0"/>
      <c r="EXU97" s="0"/>
      <c r="EXV97" s="0"/>
      <c r="EXW97" s="0"/>
      <c r="EXX97" s="0"/>
      <c r="EXY97" s="0"/>
      <c r="EXZ97" s="0"/>
      <c r="EYA97" s="0"/>
      <c r="EYB97" s="0"/>
      <c r="EYC97" s="0"/>
      <c r="EYD97" s="0"/>
      <c r="EYE97" s="0"/>
      <c r="EYF97" s="0"/>
      <c r="EYG97" s="0"/>
      <c r="EYH97" s="0"/>
      <c r="EYI97" s="0"/>
      <c r="EYJ97" s="0"/>
      <c r="EYK97" s="0"/>
      <c r="EYL97" s="0"/>
      <c r="EYM97" s="0"/>
      <c r="EYN97" s="0"/>
      <c r="EYO97" s="0"/>
      <c r="EYP97" s="0"/>
      <c r="EYQ97" s="0"/>
      <c r="EYR97" s="0"/>
      <c r="EYS97" s="0"/>
      <c r="EYT97" s="0"/>
      <c r="EYU97" s="0"/>
      <c r="EYV97" s="0"/>
      <c r="EYW97" s="0"/>
      <c r="EYX97" s="0"/>
      <c r="EYY97" s="0"/>
      <c r="EYZ97" s="0"/>
      <c r="EZA97" s="0"/>
      <c r="EZB97" s="0"/>
      <c r="EZC97" s="0"/>
      <c r="EZD97" s="0"/>
      <c r="EZE97" s="0"/>
      <c r="EZF97" s="0"/>
      <c r="EZG97" s="0"/>
      <c r="EZH97" s="0"/>
      <c r="EZI97" s="0"/>
      <c r="EZJ97" s="0"/>
      <c r="EZK97" s="0"/>
      <c r="EZL97" s="0"/>
      <c r="EZM97" s="0"/>
      <c r="EZN97" s="0"/>
      <c r="EZO97" s="0"/>
      <c r="EZP97" s="0"/>
      <c r="EZQ97" s="0"/>
      <c r="EZR97" s="0"/>
      <c r="EZS97" s="0"/>
      <c r="EZT97" s="0"/>
      <c r="EZU97" s="0"/>
      <c r="EZV97" s="0"/>
      <c r="EZW97" s="0"/>
      <c r="EZX97" s="0"/>
      <c r="EZY97" s="0"/>
      <c r="EZZ97" s="0"/>
      <c r="FAA97" s="0"/>
      <c r="FAB97" s="0"/>
      <c r="FAC97" s="0"/>
      <c r="FAD97" s="0"/>
      <c r="FAE97" s="0"/>
      <c r="FAF97" s="0"/>
      <c r="FAG97" s="0"/>
      <c r="FAH97" s="0"/>
      <c r="FAI97" s="0"/>
      <c r="FAJ97" s="0"/>
      <c r="FAK97" s="0"/>
      <c r="FAL97" s="0"/>
      <c r="FAM97" s="0"/>
      <c r="FAN97" s="0"/>
      <c r="FAO97" s="0"/>
      <c r="FAP97" s="0"/>
      <c r="FAQ97" s="0"/>
      <c r="FAR97" s="0"/>
      <c r="FAS97" s="0"/>
      <c r="FAT97" s="0"/>
      <c r="FAU97" s="0"/>
      <c r="FAV97" s="0"/>
      <c r="FAW97" s="0"/>
      <c r="FAX97" s="0"/>
      <c r="FAY97" s="0"/>
      <c r="FAZ97" s="0"/>
      <c r="FBA97" s="0"/>
      <c r="FBB97" s="0"/>
      <c r="FBC97" s="0"/>
      <c r="FBD97" s="0"/>
      <c r="FBE97" s="0"/>
      <c r="FBF97" s="0"/>
      <c r="FBG97" s="0"/>
      <c r="FBH97" s="0"/>
      <c r="FBI97" s="0"/>
      <c r="FBJ97" s="0"/>
      <c r="FBK97" s="0"/>
      <c r="FBL97" s="0"/>
      <c r="FBM97" s="0"/>
      <c r="FBN97" s="0"/>
      <c r="FBO97" s="0"/>
      <c r="FBP97" s="0"/>
      <c r="FBQ97" s="0"/>
      <c r="FBR97" s="0"/>
      <c r="FBS97" s="0"/>
      <c r="FBT97" s="0"/>
      <c r="FBU97" s="0"/>
      <c r="FBV97" s="0"/>
      <c r="FBW97" s="0"/>
      <c r="FBX97" s="0"/>
      <c r="FBY97" s="0"/>
      <c r="FBZ97" s="0"/>
      <c r="FCA97" s="0"/>
      <c r="FCB97" s="0"/>
      <c r="FCC97" s="0"/>
      <c r="FCD97" s="0"/>
      <c r="FCE97" s="0"/>
      <c r="FCF97" s="0"/>
      <c r="FCG97" s="0"/>
      <c r="FCH97" s="0"/>
      <c r="FCI97" s="0"/>
      <c r="FCJ97" s="0"/>
      <c r="FCK97" s="0"/>
      <c r="FCL97" s="0"/>
      <c r="FCM97" s="0"/>
      <c r="FCN97" s="0"/>
      <c r="FCO97" s="0"/>
      <c r="FCP97" s="0"/>
      <c r="FCQ97" s="0"/>
      <c r="FCR97" s="0"/>
      <c r="FCS97" s="0"/>
      <c r="FCT97" s="0"/>
      <c r="FCU97" s="0"/>
      <c r="FCV97" s="0"/>
      <c r="FCW97" s="0"/>
      <c r="FCX97" s="0"/>
      <c r="FCY97" s="0"/>
      <c r="FCZ97" s="0"/>
      <c r="FDA97" s="0"/>
      <c r="FDB97" s="0"/>
      <c r="FDC97" s="0"/>
      <c r="FDD97" s="0"/>
      <c r="FDE97" s="0"/>
      <c r="FDF97" s="0"/>
      <c r="FDG97" s="0"/>
      <c r="FDH97" s="0"/>
      <c r="FDI97" s="0"/>
      <c r="FDJ97" s="0"/>
      <c r="FDK97" s="0"/>
      <c r="FDL97" s="0"/>
      <c r="FDM97" s="0"/>
      <c r="FDN97" s="0"/>
      <c r="FDO97" s="0"/>
      <c r="FDP97" s="0"/>
      <c r="FDQ97" s="0"/>
      <c r="FDR97" s="0"/>
      <c r="FDS97" s="0"/>
      <c r="FDT97" s="0"/>
      <c r="FDU97" s="0"/>
      <c r="FDV97" s="0"/>
      <c r="FDW97" s="0"/>
      <c r="FDX97" s="0"/>
      <c r="FDY97" s="0"/>
      <c r="FDZ97" s="0"/>
      <c r="FEA97" s="0"/>
      <c r="FEB97" s="0"/>
      <c r="FEC97" s="0"/>
      <c r="FED97" s="0"/>
      <c r="FEE97" s="0"/>
      <c r="FEF97" s="0"/>
      <c r="FEG97" s="0"/>
      <c r="FEH97" s="0"/>
      <c r="FEI97" s="0"/>
      <c r="FEJ97" s="0"/>
      <c r="FEK97" s="0"/>
      <c r="FEL97" s="0"/>
      <c r="FEM97" s="0"/>
      <c r="FEN97" s="0"/>
      <c r="FEO97" s="0"/>
      <c r="FEP97" s="0"/>
      <c r="FEQ97" s="0"/>
      <c r="FER97" s="0"/>
      <c r="FES97" s="0"/>
      <c r="FET97" s="0"/>
      <c r="FEU97" s="0"/>
      <c r="FEV97" s="0"/>
      <c r="FEW97" s="0"/>
      <c r="FEX97" s="0"/>
      <c r="FEY97" s="0"/>
      <c r="FEZ97" s="0"/>
      <c r="FFA97" s="0"/>
      <c r="FFB97" s="0"/>
      <c r="FFC97" s="0"/>
      <c r="FFD97" s="0"/>
      <c r="FFE97" s="0"/>
      <c r="FFF97" s="0"/>
      <c r="FFG97" s="0"/>
      <c r="FFH97" s="0"/>
      <c r="FFI97" s="0"/>
      <c r="FFJ97" s="0"/>
      <c r="FFK97" s="0"/>
      <c r="FFL97" s="0"/>
      <c r="FFM97" s="0"/>
      <c r="FFN97" s="0"/>
      <c r="FFO97" s="0"/>
      <c r="FFP97" s="0"/>
      <c r="FFQ97" s="0"/>
      <c r="FFR97" s="0"/>
      <c r="FFS97" s="0"/>
      <c r="FFT97" s="0"/>
      <c r="FFU97" s="0"/>
      <c r="FFV97" s="0"/>
      <c r="FFW97" s="0"/>
      <c r="FFX97" s="0"/>
      <c r="FFY97" s="0"/>
      <c r="FFZ97" s="0"/>
      <c r="FGA97" s="0"/>
      <c r="FGB97" s="0"/>
      <c r="FGC97" s="0"/>
      <c r="FGD97" s="0"/>
      <c r="FGE97" s="0"/>
      <c r="FGF97" s="0"/>
      <c r="FGG97" s="0"/>
      <c r="FGH97" s="0"/>
      <c r="FGI97" s="0"/>
      <c r="FGJ97" s="0"/>
      <c r="FGK97" s="0"/>
      <c r="FGL97" s="0"/>
      <c r="FGM97" s="0"/>
      <c r="FGN97" s="0"/>
      <c r="FGO97" s="0"/>
      <c r="FGP97" s="0"/>
      <c r="FGQ97" s="0"/>
      <c r="FGR97" s="0"/>
      <c r="FGS97" s="0"/>
      <c r="FGT97" s="0"/>
      <c r="FGU97" s="0"/>
      <c r="FGV97" s="0"/>
      <c r="FGW97" s="0"/>
      <c r="FGX97" s="0"/>
      <c r="FGY97" s="0"/>
      <c r="FGZ97" s="0"/>
      <c r="FHA97" s="0"/>
      <c r="FHB97" s="0"/>
      <c r="FHC97" s="0"/>
      <c r="FHD97" s="0"/>
      <c r="FHE97" s="0"/>
      <c r="FHF97" s="0"/>
      <c r="FHG97" s="0"/>
      <c r="FHH97" s="0"/>
      <c r="FHI97" s="0"/>
      <c r="FHJ97" s="0"/>
      <c r="FHK97" s="0"/>
      <c r="FHL97" s="0"/>
      <c r="FHM97" s="0"/>
      <c r="FHN97" s="0"/>
      <c r="FHO97" s="0"/>
      <c r="FHP97" s="0"/>
      <c r="FHQ97" s="0"/>
      <c r="FHR97" s="0"/>
      <c r="FHS97" s="0"/>
      <c r="FHT97" s="0"/>
      <c r="FHU97" s="0"/>
      <c r="FHV97" s="0"/>
      <c r="FHW97" s="0"/>
      <c r="FHX97" s="0"/>
      <c r="FHY97" s="0"/>
      <c r="FHZ97" s="0"/>
      <c r="FIA97" s="0"/>
      <c r="FIB97" s="0"/>
      <c r="FIC97" s="0"/>
      <c r="FID97" s="0"/>
      <c r="FIE97" s="0"/>
      <c r="FIF97" s="0"/>
      <c r="FIG97" s="0"/>
      <c r="FIH97" s="0"/>
      <c r="FII97" s="0"/>
      <c r="FIJ97" s="0"/>
      <c r="FIK97" s="0"/>
      <c r="FIL97" s="0"/>
      <c r="FIM97" s="0"/>
      <c r="FIN97" s="0"/>
      <c r="FIO97" s="0"/>
      <c r="FIP97" s="0"/>
      <c r="FIQ97" s="0"/>
      <c r="FIR97" s="0"/>
      <c r="FIS97" s="0"/>
      <c r="FIT97" s="0"/>
      <c r="FIU97" s="0"/>
      <c r="FIV97" s="0"/>
      <c r="FIW97" s="0"/>
      <c r="FIX97" s="0"/>
      <c r="FIY97" s="0"/>
      <c r="FIZ97" s="0"/>
      <c r="FJA97" s="0"/>
      <c r="FJB97" s="0"/>
      <c r="FJC97" s="0"/>
      <c r="FJD97" s="0"/>
      <c r="FJE97" s="0"/>
      <c r="FJF97" s="0"/>
      <c r="FJG97" s="0"/>
      <c r="FJH97" s="0"/>
      <c r="FJI97" s="0"/>
      <c r="FJJ97" s="0"/>
      <c r="FJK97" s="0"/>
      <c r="FJL97" s="0"/>
      <c r="FJM97" s="0"/>
      <c r="FJN97" s="0"/>
      <c r="FJO97" s="0"/>
      <c r="FJP97" s="0"/>
      <c r="FJQ97" s="0"/>
      <c r="FJR97" s="0"/>
      <c r="FJS97" s="0"/>
      <c r="FJT97" s="0"/>
      <c r="FJU97" s="0"/>
      <c r="FJV97" s="0"/>
      <c r="FJW97" s="0"/>
      <c r="FJX97" s="0"/>
      <c r="FJY97" s="0"/>
      <c r="FJZ97" s="0"/>
      <c r="FKA97" s="0"/>
      <c r="FKB97" s="0"/>
      <c r="FKC97" s="0"/>
      <c r="FKD97" s="0"/>
      <c r="FKE97" s="0"/>
      <c r="FKF97" s="0"/>
      <c r="FKG97" s="0"/>
      <c r="FKH97" s="0"/>
      <c r="FKI97" s="0"/>
      <c r="FKJ97" s="0"/>
      <c r="FKK97" s="0"/>
      <c r="FKL97" s="0"/>
      <c r="FKM97" s="0"/>
      <c r="FKN97" s="0"/>
      <c r="FKO97" s="0"/>
      <c r="FKP97" s="0"/>
      <c r="FKQ97" s="0"/>
      <c r="FKR97" s="0"/>
      <c r="FKS97" s="0"/>
      <c r="FKT97" s="0"/>
      <c r="FKU97" s="0"/>
      <c r="FKV97" s="0"/>
      <c r="FKW97" s="0"/>
      <c r="FKX97" s="0"/>
      <c r="FKY97" s="0"/>
      <c r="FKZ97" s="0"/>
      <c r="FLA97" s="0"/>
      <c r="FLB97" s="0"/>
      <c r="FLC97" s="0"/>
      <c r="FLD97" s="0"/>
      <c r="FLE97" s="0"/>
      <c r="FLF97" s="0"/>
      <c r="FLG97" s="0"/>
      <c r="FLH97" s="0"/>
      <c r="FLI97" s="0"/>
      <c r="FLJ97" s="0"/>
      <c r="FLK97" s="0"/>
      <c r="FLL97" s="0"/>
      <c r="FLM97" s="0"/>
      <c r="FLN97" s="0"/>
      <c r="FLO97" s="0"/>
      <c r="FLP97" s="0"/>
      <c r="FLQ97" s="0"/>
      <c r="FLR97" s="0"/>
      <c r="FLS97" s="0"/>
      <c r="FLT97" s="0"/>
      <c r="FLU97" s="0"/>
      <c r="FLV97" s="0"/>
      <c r="FLW97" s="0"/>
      <c r="FLX97" s="0"/>
      <c r="FLY97" s="0"/>
      <c r="FLZ97" s="0"/>
      <c r="FMA97" s="0"/>
      <c r="FMB97" s="0"/>
      <c r="FMC97" s="0"/>
      <c r="FMD97" s="0"/>
      <c r="FME97" s="0"/>
      <c r="FMF97" s="0"/>
      <c r="FMG97" s="0"/>
      <c r="FMH97" s="0"/>
      <c r="FMI97" s="0"/>
      <c r="FMJ97" s="0"/>
      <c r="FMK97" s="0"/>
      <c r="FML97" s="0"/>
      <c r="FMM97" s="0"/>
      <c r="FMN97" s="0"/>
      <c r="FMO97" s="0"/>
      <c r="FMP97" s="0"/>
      <c r="FMQ97" s="0"/>
      <c r="FMR97" s="0"/>
      <c r="FMS97" s="0"/>
      <c r="FMT97" s="0"/>
      <c r="FMU97" s="0"/>
      <c r="FMV97" s="0"/>
      <c r="FMW97" s="0"/>
      <c r="FMX97" s="0"/>
      <c r="FMY97" s="0"/>
      <c r="FMZ97" s="0"/>
      <c r="FNA97" s="0"/>
      <c r="FNB97" s="0"/>
      <c r="FNC97" s="0"/>
      <c r="FND97" s="0"/>
      <c r="FNE97" s="0"/>
      <c r="FNF97" s="0"/>
      <c r="FNG97" s="0"/>
      <c r="FNH97" s="0"/>
      <c r="FNI97" s="0"/>
      <c r="FNJ97" s="0"/>
      <c r="FNK97" s="0"/>
      <c r="FNL97" s="0"/>
      <c r="FNM97" s="0"/>
      <c r="FNN97" s="0"/>
      <c r="FNO97" s="0"/>
      <c r="FNP97" s="0"/>
      <c r="FNQ97" s="0"/>
      <c r="FNR97" s="0"/>
      <c r="FNS97" s="0"/>
      <c r="FNT97" s="0"/>
      <c r="FNU97" s="0"/>
      <c r="FNV97" s="0"/>
      <c r="FNW97" s="0"/>
      <c r="FNX97" s="0"/>
      <c r="FNY97" s="0"/>
      <c r="FNZ97" s="0"/>
      <c r="FOA97" s="0"/>
      <c r="FOB97" s="0"/>
      <c r="FOC97" s="0"/>
      <c r="FOD97" s="0"/>
      <c r="FOE97" s="0"/>
      <c r="FOF97" s="0"/>
      <c r="FOG97" s="0"/>
      <c r="FOH97" s="0"/>
      <c r="FOI97" s="0"/>
      <c r="FOJ97" s="0"/>
      <c r="FOK97" s="0"/>
      <c r="FOL97" s="0"/>
      <c r="FOM97" s="0"/>
      <c r="FON97" s="0"/>
      <c r="FOO97" s="0"/>
      <c r="FOP97" s="0"/>
      <c r="FOQ97" s="0"/>
      <c r="FOR97" s="0"/>
      <c r="FOS97" s="0"/>
      <c r="FOT97" s="0"/>
      <c r="FOU97" s="0"/>
      <c r="FOV97" s="0"/>
      <c r="FOW97" s="0"/>
      <c r="FOX97" s="0"/>
      <c r="FOY97" s="0"/>
      <c r="FOZ97" s="0"/>
      <c r="FPA97" s="0"/>
      <c r="FPB97" s="0"/>
      <c r="FPC97" s="0"/>
      <c r="FPD97" s="0"/>
      <c r="FPE97" s="0"/>
      <c r="FPF97" s="0"/>
      <c r="FPG97" s="0"/>
      <c r="FPH97" s="0"/>
      <c r="FPI97" s="0"/>
      <c r="FPJ97" s="0"/>
      <c r="FPK97" s="0"/>
      <c r="FPL97" s="0"/>
      <c r="FPM97" s="0"/>
      <c r="FPN97" s="0"/>
      <c r="FPO97" s="0"/>
      <c r="FPP97" s="0"/>
      <c r="FPQ97" s="0"/>
      <c r="FPR97" s="0"/>
      <c r="FPS97" s="0"/>
      <c r="FPT97" s="0"/>
      <c r="FPU97" s="0"/>
      <c r="FPV97" s="0"/>
      <c r="FPW97" s="0"/>
      <c r="FPX97" s="0"/>
      <c r="FPY97" s="0"/>
      <c r="FPZ97" s="0"/>
      <c r="FQA97" s="0"/>
      <c r="FQB97" s="0"/>
      <c r="FQC97" s="0"/>
      <c r="FQD97" s="0"/>
      <c r="FQE97" s="0"/>
      <c r="FQF97" s="0"/>
      <c r="FQG97" s="0"/>
      <c r="FQH97" s="0"/>
      <c r="FQI97" s="0"/>
      <c r="FQJ97" s="0"/>
      <c r="FQK97" s="0"/>
      <c r="FQL97" s="0"/>
      <c r="FQM97" s="0"/>
      <c r="FQN97" s="0"/>
      <c r="FQO97" s="0"/>
      <c r="FQP97" s="0"/>
      <c r="FQQ97" s="0"/>
      <c r="FQR97" s="0"/>
      <c r="FQS97" s="0"/>
      <c r="FQT97" s="0"/>
      <c r="FQU97" s="0"/>
      <c r="FQV97" s="0"/>
      <c r="FQW97" s="0"/>
      <c r="FQX97" s="0"/>
      <c r="FQY97" s="0"/>
      <c r="FQZ97" s="0"/>
      <c r="FRA97" s="0"/>
      <c r="FRB97" s="0"/>
      <c r="FRC97" s="0"/>
      <c r="FRD97" s="0"/>
      <c r="FRE97" s="0"/>
      <c r="FRF97" s="0"/>
      <c r="FRG97" s="0"/>
      <c r="FRH97" s="0"/>
      <c r="FRI97" s="0"/>
      <c r="FRJ97" s="0"/>
      <c r="FRK97" s="0"/>
      <c r="FRL97" s="0"/>
      <c r="FRM97" s="0"/>
      <c r="FRN97" s="0"/>
      <c r="FRO97" s="0"/>
      <c r="FRP97" s="0"/>
      <c r="FRQ97" s="0"/>
      <c r="FRR97" s="0"/>
      <c r="FRS97" s="0"/>
      <c r="FRT97" s="0"/>
      <c r="FRU97" s="0"/>
      <c r="FRV97" s="0"/>
      <c r="FRW97" s="0"/>
      <c r="FRX97" s="0"/>
      <c r="FRY97" s="0"/>
      <c r="FRZ97" s="0"/>
      <c r="FSA97" s="0"/>
      <c r="FSB97" s="0"/>
      <c r="FSC97" s="0"/>
      <c r="FSD97" s="0"/>
      <c r="FSE97" s="0"/>
      <c r="FSF97" s="0"/>
      <c r="FSG97" s="0"/>
      <c r="FSH97" s="0"/>
      <c r="FSI97" s="0"/>
      <c r="FSJ97" s="0"/>
      <c r="FSK97" s="0"/>
      <c r="FSL97" s="0"/>
      <c r="FSM97" s="0"/>
      <c r="FSN97" s="0"/>
      <c r="FSO97" s="0"/>
      <c r="FSP97" s="0"/>
      <c r="FSQ97" s="0"/>
      <c r="FSR97" s="0"/>
      <c r="FSS97" s="0"/>
      <c r="FST97" s="0"/>
      <c r="FSU97" s="0"/>
      <c r="FSV97" s="0"/>
      <c r="FSW97" s="0"/>
      <c r="FSX97" s="0"/>
      <c r="FSY97" s="0"/>
      <c r="FSZ97" s="0"/>
      <c r="FTA97" s="0"/>
      <c r="FTB97" s="0"/>
      <c r="FTC97" s="0"/>
      <c r="FTD97" s="0"/>
      <c r="FTE97" s="0"/>
      <c r="FTF97" s="0"/>
      <c r="FTG97" s="0"/>
      <c r="FTH97" s="0"/>
      <c r="FTI97" s="0"/>
      <c r="FTJ97" s="0"/>
      <c r="FTK97" s="0"/>
      <c r="FTL97" s="0"/>
      <c r="FTM97" s="0"/>
      <c r="FTN97" s="0"/>
      <c r="FTO97" s="0"/>
      <c r="FTP97" s="0"/>
      <c r="FTQ97" s="0"/>
      <c r="FTR97" s="0"/>
      <c r="FTS97" s="0"/>
      <c r="FTT97" s="0"/>
      <c r="FTU97" s="0"/>
      <c r="FTV97" s="0"/>
      <c r="FTW97" s="0"/>
      <c r="FTX97" s="0"/>
      <c r="FTY97" s="0"/>
      <c r="FTZ97" s="0"/>
      <c r="FUA97" s="0"/>
      <c r="FUB97" s="0"/>
      <c r="FUC97" s="0"/>
      <c r="FUD97" s="0"/>
      <c r="FUE97" s="0"/>
      <c r="FUF97" s="0"/>
      <c r="FUG97" s="0"/>
      <c r="FUH97" s="0"/>
      <c r="FUI97" s="0"/>
      <c r="FUJ97" s="0"/>
      <c r="FUK97" s="0"/>
      <c r="FUL97" s="0"/>
      <c r="FUM97" s="0"/>
      <c r="FUN97" s="0"/>
      <c r="FUO97" s="0"/>
      <c r="FUP97" s="0"/>
      <c r="FUQ97" s="0"/>
      <c r="FUR97" s="0"/>
      <c r="FUS97" s="0"/>
      <c r="FUT97" s="0"/>
      <c r="FUU97" s="0"/>
      <c r="FUV97" s="0"/>
      <c r="FUW97" s="0"/>
      <c r="FUX97" s="0"/>
      <c r="FUY97" s="0"/>
      <c r="FUZ97" s="0"/>
      <c r="FVA97" s="0"/>
      <c r="FVB97" s="0"/>
      <c r="FVC97" s="0"/>
      <c r="FVD97" s="0"/>
      <c r="FVE97" s="0"/>
      <c r="FVF97" s="0"/>
      <c r="FVG97" s="0"/>
      <c r="FVH97" s="0"/>
      <c r="FVI97" s="0"/>
      <c r="FVJ97" s="0"/>
      <c r="FVK97" s="0"/>
      <c r="FVL97" s="0"/>
      <c r="FVM97" s="0"/>
      <c r="FVN97" s="0"/>
      <c r="FVO97" s="0"/>
      <c r="FVP97" s="0"/>
      <c r="FVQ97" s="0"/>
      <c r="FVR97" s="0"/>
      <c r="FVS97" s="0"/>
      <c r="FVT97" s="0"/>
      <c r="FVU97" s="0"/>
      <c r="FVV97" s="0"/>
      <c r="FVW97" s="0"/>
      <c r="FVX97" s="0"/>
      <c r="FVY97" s="0"/>
      <c r="FVZ97" s="0"/>
      <c r="FWA97" s="0"/>
      <c r="FWB97" s="0"/>
      <c r="FWC97" s="0"/>
      <c r="FWD97" s="0"/>
      <c r="FWE97" s="0"/>
      <c r="FWF97" s="0"/>
      <c r="FWG97" s="0"/>
      <c r="FWH97" s="0"/>
      <c r="FWI97" s="0"/>
      <c r="FWJ97" s="0"/>
      <c r="FWK97" s="0"/>
      <c r="FWL97" s="0"/>
      <c r="FWM97" s="0"/>
      <c r="FWN97" s="0"/>
      <c r="FWO97" s="0"/>
      <c r="FWP97" s="0"/>
      <c r="FWQ97" s="0"/>
      <c r="FWR97" s="0"/>
      <c r="FWS97" s="0"/>
      <c r="FWT97" s="0"/>
      <c r="FWU97" s="0"/>
      <c r="FWV97" s="0"/>
      <c r="FWW97" s="0"/>
      <c r="FWX97" s="0"/>
      <c r="FWY97" s="0"/>
      <c r="FWZ97" s="0"/>
      <c r="FXA97" s="0"/>
      <c r="FXB97" s="0"/>
      <c r="FXC97" s="0"/>
      <c r="FXD97" s="0"/>
      <c r="FXE97" s="0"/>
      <c r="FXF97" s="0"/>
      <c r="FXG97" s="0"/>
      <c r="FXH97" s="0"/>
      <c r="FXI97" s="0"/>
      <c r="FXJ97" s="0"/>
      <c r="FXK97" s="0"/>
      <c r="FXL97" s="0"/>
      <c r="FXM97" s="0"/>
      <c r="FXN97" s="0"/>
      <c r="FXO97" s="0"/>
      <c r="FXP97" s="0"/>
      <c r="FXQ97" s="0"/>
      <c r="FXR97" s="0"/>
      <c r="FXS97" s="0"/>
      <c r="FXT97" s="0"/>
      <c r="FXU97" s="0"/>
      <c r="FXV97" s="0"/>
      <c r="FXW97" s="0"/>
      <c r="FXX97" s="0"/>
      <c r="FXY97" s="0"/>
      <c r="FXZ97" s="0"/>
      <c r="FYA97" s="0"/>
      <c r="FYB97" s="0"/>
      <c r="FYC97" s="0"/>
      <c r="FYD97" s="0"/>
      <c r="FYE97" s="0"/>
      <c r="FYF97" s="0"/>
      <c r="FYG97" s="0"/>
      <c r="FYH97" s="0"/>
      <c r="FYI97" s="0"/>
      <c r="FYJ97" s="0"/>
      <c r="FYK97" s="0"/>
      <c r="FYL97" s="0"/>
      <c r="FYM97" s="0"/>
      <c r="FYN97" s="0"/>
      <c r="FYO97" s="0"/>
      <c r="FYP97" s="0"/>
      <c r="FYQ97" s="0"/>
      <c r="FYR97" s="0"/>
      <c r="FYS97" s="0"/>
      <c r="FYT97" s="0"/>
      <c r="FYU97" s="0"/>
      <c r="FYV97" s="0"/>
      <c r="FYW97" s="0"/>
      <c r="FYX97" s="0"/>
      <c r="FYY97" s="0"/>
      <c r="FYZ97" s="0"/>
      <c r="FZA97" s="0"/>
      <c r="FZB97" s="0"/>
      <c r="FZC97" s="0"/>
      <c r="FZD97" s="0"/>
      <c r="FZE97" s="0"/>
      <c r="FZF97" s="0"/>
      <c r="FZG97" s="0"/>
      <c r="FZH97" s="0"/>
      <c r="FZI97" s="0"/>
      <c r="FZJ97" s="0"/>
      <c r="FZK97" s="0"/>
      <c r="FZL97" s="0"/>
      <c r="FZM97" s="0"/>
      <c r="FZN97" s="0"/>
      <c r="FZO97" s="0"/>
      <c r="FZP97" s="0"/>
      <c r="FZQ97" s="0"/>
      <c r="FZR97" s="0"/>
      <c r="FZS97" s="0"/>
      <c r="FZT97" s="0"/>
      <c r="FZU97" s="0"/>
      <c r="FZV97" s="0"/>
      <c r="FZW97" s="0"/>
      <c r="FZX97" s="0"/>
      <c r="FZY97" s="0"/>
      <c r="FZZ97" s="0"/>
      <c r="GAA97" s="0"/>
      <c r="GAB97" s="0"/>
      <c r="GAC97" s="0"/>
      <c r="GAD97" s="0"/>
      <c r="GAE97" s="0"/>
      <c r="GAF97" s="0"/>
      <c r="GAG97" s="0"/>
      <c r="GAH97" s="0"/>
      <c r="GAI97" s="0"/>
      <c r="GAJ97" s="0"/>
      <c r="GAK97" s="0"/>
      <c r="GAL97" s="0"/>
      <c r="GAM97" s="0"/>
      <c r="GAN97" s="0"/>
      <c r="GAO97" s="0"/>
      <c r="GAP97" s="0"/>
      <c r="GAQ97" s="0"/>
      <c r="GAR97" s="0"/>
      <c r="GAS97" s="0"/>
      <c r="GAT97" s="0"/>
      <c r="GAU97" s="0"/>
      <c r="GAV97" s="0"/>
      <c r="GAW97" s="0"/>
      <c r="GAX97" s="0"/>
      <c r="GAY97" s="0"/>
      <c r="GAZ97" s="0"/>
      <c r="GBA97" s="0"/>
      <c r="GBB97" s="0"/>
      <c r="GBC97" s="0"/>
      <c r="GBD97" s="0"/>
      <c r="GBE97" s="0"/>
      <c r="GBF97" s="0"/>
      <c r="GBG97" s="0"/>
      <c r="GBH97" s="0"/>
      <c r="GBI97" s="0"/>
      <c r="GBJ97" s="0"/>
      <c r="GBK97" s="0"/>
      <c r="GBL97" s="0"/>
      <c r="GBM97" s="0"/>
      <c r="GBN97" s="0"/>
      <c r="GBO97" s="0"/>
      <c r="GBP97" s="0"/>
      <c r="GBQ97" s="0"/>
      <c r="GBR97" s="0"/>
      <c r="GBS97" s="0"/>
      <c r="GBT97" s="0"/>
      <c r="GBU97" s="0"/>
      <c r="GBV97" s="0"/>
      <c r="GBW97" s="0"/>
      <c r="GBX97" s="0"/>
      <c r="GBY97" s="0"/>
      <c r="GBZ97" s="0"/>
      <c r="GCA97" s="0"/>
      <c r="GCB97" s="0"/>
      <c r="GCC97" s="0"/>
      <c r="GCD97" s="0"/>
      <c r="GCE97" s="0"/>
      <c r="GCF97" s="0"/>
      <c r="GCG97" s="0"/>
      <c r="GCH97" s="0"/>
      <c r="GCI97" s="0"/>
      <c r="GCJ97" s="0"/>
      <c r="GCK97" s="0"/>
      <c r="GCL97" s="0"/>
      <c r="GCM97" s="0"/>
      <c r="GCN97" s="0"/>
      <c r="GCO97" s="0"/>
      <c r="GCP97" s="0"/>
      <c r="GCQ97" s="0"/>
      <c r="GCR97" s="0"/>
      <c r="GCS97" s="0"/>
      <c r="GCT97" s="0"/>
      <c r="GCU97" s="0"/>
      <c r="GCV97" s="0"/>
      <c r="GCW97" s="0"/>
      <c r="GCX97" s="0"/>
      <c r="GCY97" s="0"/>
      <c r="GCZ97" s="0"/>
      <c r="GDA97" s="0"/>
      <c r="GDB97" s="0"/>
      <c r="GDC97" s="0"/>
      <c r="GDD97" s="0"/>
      <c r="GDE97" s="0"/>
      <c r="GDF97" s="0"/>
      <c r="GDG97" s="0"/>
      <c r="GDH97" s="0"/>
      <c r="GDI97" s="0"/>
      <c r="GDJ97" s="0"/>
      <c r="GDK97" s="0"/>
      <c r="GDL97" s="0"/>
      <c r="GDM97" s="0"/>
      <c r="GDN97" s="0"/>
      <c r="GDO97" s="0"/>
      <c r="GDP97" s="0"/>
      <c r="GDQ97" s="0"/>
      <c r="GDR97" s="0"/>
      <c r="GDS97" s="0"/>
      <c r="GDT97" s="0"/>
      <c r="GDU97" s="0"/>
      <c r="GDV97" s="0"/>
      <c r="GDW97" s="0"/>
      <c r="GDX97" s="0"/>
      <c r="GDY97" s="0"/>
      <c r="GDZ97" s="0"/>
      <c r="GEA97" s="0"/>
      <c r="GEB97" s="0"/>
      <c r="GEC97" s="0"/>
      <c r="GED97" s="0"/>
      <c r="GEE97" s="0"/>
      <c r="GEF97" s="0"/>
      <c r="GEG97" s="0"/>
      <c r="GEH97" s="0"/>
      <c r="GEI97" s="0"/>
      <c r="GEJ97" s="0"/>
      <c r="GEK97" s="0"/>
      <c r="GEL97" s="0"/>
      <c r="GEM97" s="0"/>
      <c r="GEN97" s="0"/>
      <c r="GEO97" s="0"/>
      <c r="GEP97" s="0"/>
      <c r="GEQ97" s="0"/>
      <c r="GER97" s="0"/>
      <c r="GES97" s="0"/>
      <c r="GET97" s="0"/>
      <c r="GEU97" s="0"/>
      <c r="GEV97" s="0"/>
      <c r="GEW97" s="0"/>
      <c r="GEX97" s="0"/>
      <c r="GEY97" s="0"/>
      <c r="GEZ97" s="0"/>
      <c r="GFA97" s="0"/>
      <c r="GFB97" s="0"/>
      <c r="GFC97" s="0"/>
      <c r="GFD97" s="0"/>
      <c r="GFE97" s="0"/>
      <c r="GFF97" s="0"/>
      <c r="GFG97" s="0"/>
      <c r="GFH97" s="0"/>
      <c r="GFI97" s="0"/>
      <c r="GFJ97" s="0"/>
      <c r="GFK97" s="0"/>
      <c r="GFL97" s="0"/>
      <c r="GFM97" s="0"/>
      <c r="GFN97" s="0"/>
      <c r="GFO97" s="0"/>
      <c r="GFP97" s="0"/>
      <c r="GFQ97" s="0"/>
      <c r="GFR97" s="0"/>
      <c r="GFS97" s="0"/>
      <c r="GFT97" s="0"/>
      <c r="GFU97" s="0"/>
      <c r="GFV97" s="0"/>
      <c r="GFW97" s="0"/>
      <c r="GFX97" s="0"/>
      <c r="GFY97" s="0"/>
      <c r="GFZ97" s="0"/>
      <c r="GGA97" s="0"/>
      <c r="GGB97" s="0"/>
      <c r="GGC97" s="0"/>
      <c r="GGD97" s="0"/>
      <c r="GGE97" s="0"/>
      <c r="GGF97" s="0"/>
      <c r="GGG97" s="0"/>
      <c r="GGH97" s="0"/>
      <c r="GGI97" s="0"/>
      <c r="GGJ97" s="0"/>
      <c r="GGK97" s="0"/>
      <c r="GGL97" s="0"/>
      <c r="GGM97" s="0"/>
      <c r="GGN97" s="0"/>
      <c r="GGO97" s="0"/>
      <c r="GGP97" s="0"/>
      <c r="GGQ97" s="0"/>
      <c r="GGR97" s="0"/>
      <c r="GGS97" s="0"/>
      <c r="GGT97" s="0"/>
      <c r="GGU97" s="0"/>
      <c r="GGV97" s="0"/>
      <c r="GGW97" s="0"/>
      <c r="GGX97" s="0"/>
      <c r="GGY97" s="0"/>
      <c r="GGZ97" s="0"/>
      <c r="GHA97" s="0"/>
      <c r="GHB97" s="0"/>
      <c r="GHC97" s="0"/>
      <c r="GHD97" s="0"/>
      <c r="GHE97" s="0"/>
      <c r="GHF97" s="0"/>
      <c r="GHG97" s="0"/>
      <c r="GHH97" s="0"/>
      <c r="GHI97" s="0"/>
      <c r="GHJ97" s="0"/>
      <c r="GHK97" s="0"/>
      <c r="GHL97" s="0"/>
      <c r="GHM97" s="0"/>
      <c r="GHN97" s="0"/>
      <c r="GHO97" s="0"/>
      <c r="GHP97" s="0"/>
      <c r="GHQ97" s="0"/>
      <c r="GHR97" s="0"/>
      <c r="GHS97" s="0"/>
      <c r="GHT97" s="0"/>
      <c r="GHU97" s="0"/>
      <c r="GHV97" s="0"/>
      <c r="GHW97" s="0"/>
      <c r="GHX97" s="0"/>
      <c r="GHY97" s="0"/>
      <c r="GHZ97" s="0"/>
      <c r="GIA97" s="0"/>
      <c r="GIB97" s="0"/>
      <c r="GIC97" s="0"/>
      <c r="GID97" s="0"/>
      <c r="GIE97" s="0"/>
      <c r="GIF97" s="0"/>
      <c r="GIG97" s="0"/>
      <c r="GIH97" s="0"/>
      <c r="GII97" s="0"/>
      <c r="GIJ97" s="0"/>
      <c r="GIK97" s="0"/>
      <c r="GIL97" s="0"/>
      <c r="GIM97" s="0"/>
      <c r="GIN97" s="0"/>
      <c r="GIO97" s="0"/>
      <c r="GIP97" s="0"/>
      <c r="GIQ97" s="0"/>
      <c r="GIR97" s="0"/>
      <c r="GIS97" s="0"/>
      <c r="GIT97" s="0"/>
      <c r="GIU97" s="0"/>
      <c r="GIV97" s="0"/>
      <c r="GIW97" s="0"/>
      <c r="GIX97" s="0"/>
      <c r="GIY97" s="0"/>
      <c r="GIZ97" s="0"/>
      <c r="GJA97" s="0"/>
      <c r="GJB97" s="0"/>
      <c r="GJC97" s="0"/>
      <c r="GJD97" s="0"/>
      <c r="GJE97" s="0"/>
      <c r="GJF97" s="0"/>
      <c r="GJG97" s="0"/>
      <c r="GJH97" s="0"/>
      <c r="GJI97" s="0"/>
      <c r="GJJ97" s="0"/>
      <c r="GJK97" s="0"/>
      <c r="GJL97" s="0"/>
      <c r="GJM97" s="0"/>
      <c r="GJN97" s="0"/>
      <c r="GJO97" s="0"/>
      <c r="GJP97" s="0"/>
      <c r="GJQ97" s="0"/>
      <c r="GJR97" s="0"/>
      <c r="GJS97" s="0"/>
      <c r="GJT97" s="0"/>
      <c r="GJU97" s="0"/>
      <c r="GJV97" s="0"/>
      <c r="GJW97" s="0"/>
      <c r="GJX97" s="0"/>
      <c r="GJY97" s="0"/>
      <c r="GJZ97" s="0"/>
      <c r="GKA97" s="0"/>
      <c r="GKB97" s="0"/>
      <c r="GKC97" s="0"/>
      <c r="GKD97" s="0"/>
      <c r="GKE97" s="0"/>
      <c r="GKF97" s="0"/>
      <c r="GKG97" s="0"/>
      <c r="GKH97" s="0"/>
      <c r="GKI97" s="0"/>
      <c r="GKJ97" s="0"/>
      <c r="GKK97" s="0"/>
      <c r="GKL97" s="0"/>
      <c r="GKM97" s="0"/>
      <c r="GKN97" s="0"/>
      <c r="GKO97" s="0"/>
      <c r="GKP97" s="0"/>
      <c r="GKQ97" s="0"/>
      <c r="GKR97" s="0"/>
      <c r="GKS97" s="0"/>
      <c r="GKT97" s="0"/>
      <c r="GKU97" s="0"/>
      <c r="GKV97" s="0"/>
      <c r="GKW97" s="0"/>
      <c r="GKX97" s="0"/>
      <c r="GKY97" s="0"/>
      <c r="GKZ97" s="0"/>
      <c r="GLA97" s="0"/>
      <c r="GLB97" s="0"/>
      <c r="GLC97" s="0"/>
      <c r="GLD97" s="0"/>
      <c r="GLE97" s="0"/>
      <c r="GLF97" s="0"/>
      <c r="GLG97" s="0"/>
      <c r="GLH97" s="0"/>
      <c r="GLI97" s="0"/>
      <c r="GLJ97" s="0"/>
      <c r="GLK97" s="0"/>
      <c r="GLL97" s="0"/>
      <c r="GLM97" s="0"/>
      <c r="GLN97" s="0"/>
      <c r="GLO97" s="0"/>
      <c r="GLP97" s="0"/>
      <c r="GLQ97" s="0"/>
      <c r="GLR97" s="0"/>
      <c r="GLS97" s="0"/>
      <c r="GLT97" s="0"/>
      <c r="GLU97" s="0"/>
      <c r="GLV97" s="0"/>
      <c r="GLW97" s="0"/>
      <c r="GLX97" s="0"/>
      <c r="GLY97" s="0"/>
      <c r="GLZ97" s="0"/>
      <c r="GMA97" s="0"/>
      <c r="GMB97" s="0"/>
      <c r="GMC97" s="0"/>
      <c r="GMD97" s="0"/>
      <c r="GME97" s="0"/>
      <c r="GMF97" s="0"/>
      <c r="GMG97" s="0"/>
      <c r="GMH97" s="0"/>
      <c r="GMI97" s="0"/>
      <c r="GMJ97" s="0"/>
      <c r="GMK97" s="0"/>
      <c r="GML97" s="0"/>
      <c r="GMM97" s="0"/>
      <c r="GMN97" s="0"/>
      <c r="GMO97" s="0"/>
      <c r="GMP97" s="0"/>
      <c r="GMQ97" s="0"/>
      <c r="GMR97" s="0"/>
      <c r="GMS97" s="0"/>
      <c r="GMT97" s="0"/>
      <c r="GMU97" s="0"/>
      <c r="GMV97" s="0"/>
      <c r="GMW97" s="0"/>
      <c r="GMX97" s="0"/>
      <c r="GMY97" s="0"/>
      <c r="GMZ97" s="0"/>
      <c r="GNA97" s="0"/>
      <c r="GNB97" s="0"/>
      <c r="GNC97" s="0"/>
      <c r="GND97" s="0"/>
      <c r="GNE97" s="0"/>
      <c r="GNF97" s="0"/>
      <c r="GNG97" s="0"/>
      <c r="GNH97" s="0"/>
      <c r="GNI97" s="0"/>
      <c r="GNJ97" s="0"/>
      <c r="GNK97" s="0"/>
      <c r="GNL97" s="0"/>
      <c r="GNM97" s="0"/>
      <c r="GNN97" s="0"/>
      <c r="GNO97" s="0"/>
      <c r="GNP97" s="0"/>
      <c r="GNQ97" s="0"/>
      <c r="GNR97" s="0"/>
      <c r="GNS97" s="0"/>
      <c r="GNT97" s="0"/>
      <c r="GNU97" s="0"/>
      <c r="GNV97" s="0"/>
      <c r="GNW97" s="0"/>
      <c r="GNX97" s="0"/>
      <c r="GNY97" s="0"/>
      <c r="GNZ97" s="0"/>
      <c r="GOA97" s="0"/>
      <c r="GOB97" s="0"/>
      <c r="GOC97" s="0"/>
      <c r="GOD97" s="0"/>
      <c r="GOE97" s="0"/>
      <c r="GOF97" s="0"/>
      <c r="GOG97" s="0"/>
      <c r="GOH97" s="0"/>
      <c r="GOI97" s="0"/>
      <c r="GOJ97" s="0"/>
      <c r="GOK97" s="0"/>
      <c r="GOL97" s="0"/>
      <c r="GOM97" s="0"/>
      <c r="GON97" s="0"/>
      <c r="GOO97" s="0"/>
      <c r="GOP97" s="0"/>
      <c r="GOQ97" s="0"/>
      <c r="GOR97" s="0"/>
      <c r="GOS97" s="0"/>
      <c r="GOT97" s="0"/>
      <c r="GOU97" s="0"/>
      <c r="GOV97" s="0"/>
      <c r="GOW97" s="0"/>
      <c r="GOX97" s="0"/>
      <c r="GOY97" s="0"/>
      <c r="GOZ97" s="0"/>
      <c r="GPA97" s="0"/>
      <c r="GPB97" s="0"/>
      <c r="GPC97" s="0"/>
      <c r="GPD97" s="0"/>
      <c r="GPE97" s="0"/>
      <c r="GPF97" s="0"/>
      <c r="GPG97" s="0"/>
      <c r="GPH97" s="0"/>
      <c r="GPI97" s="0"/>
      <c r="GPJ97" s="0"/>
      <c r="GPK97" s="0"/>
      <c r="GPL97" s="0"/>
      <c r="GPM97" s="0"/>
      <c r="GPN97" s="0"/>
      <c r="GPO97" s="0"/>
      <c r="GPP97" s="0"/>
      <c r="GPQ97" s="0"/>
      <c r="GPR97" s="0"/>
      <c r="GPS97" s="0"/>
      <c r="GPT97" s="0"/>
      <c r="GPU97" s="0"/>
      <c r="GPV97" s="0"/>
      <c r="GPW97" s="0"/>
      <c r="GPX97" s="0"/>
      <c r="GPY97" s="0"/>
      <c r="GPZ97" s="0"/>
      <c r="GQA97" s="0"/>
      <c r="GQB97" s="0"/>
      <c r="GQC97" s="0"/>
      <c r="GQD97" s="0"/>
      <c r="GQE97" s="0"/>
      <c r="GQF97" s="0"/>
      <c r="GQG97" s="0"/>
      <c r="GQH97" s="0"/>
      <c r="GQI97" s="0"/>
      <c r="GQJ97" s="0"/>
      <c r="GQK97" s="0"/>
      <c r="GQL97" s="0"/>
      <c r="GQM97" s="0"/>
      <c r="GQN97" s="0"/>
      <c r="GQO97" s="0"/>
      <c r="GQP97" s="0"/>
      <c r="GQQ97" s="0"/>
      <c r="GQR97" s="0"/>
      <c r="GQS97" s="0"/>
      <c r="GQT97" s="0"/>
      <c r="GQU97" s="0"/>
      <c r="GQV97" s="0"/>
      <c r="GQW97" s="0"/>
      <c r="GQX97" s="0"/>
      <c r="GQY97" s="0"/>
      <c r="GQZ97" s="0"/>
      <c r="GRA97" s="0"/>
      <c r="GRB97" s="0"/>
      <c r="GRC97" s="0"/>
      <c r="GRD97" s="0"/>
      <c r="GRE97" s="0"/>
      <c r="GRF97" s="0"/>
      <c r="GRG97" s="0"/>
      <c r="GRH97" s="0"/>
      <c r="GRI97" s="0"/>
      <c r="GRJ97" s="0"/>
      <c r="GRK97" s="0"/>
      <c r="GRL97" s="0"/>
      <c r="GRM97" s="0"/>
      <c r="GRN97" s="0"/>
      <c r="GRO97" s="0"/>
      <c r="GRP97" s="0"/>
      <c r="GRQ97" s="0"/>
      <c r="GRR97" s="0"/>
      <c r="GRS97" s="0"/>
      <c r="GRT97" s="0"/>
      <c r="GRU97" s="0"/>
      <c r="GRV97" s="0"/>
      <c r="GRW97" s="0"/>
      <c r="GRX97" s="0"/>
      <c r="GRY97" s="0"/>
      <c r="GRZ97" s="0"/>
      <c r="GSA97" s="0"/>
      <c r="GSB97" s="0"/>
      <c r="GSC97" s="0"/>
      <c r="GSD97" s="0"/>
      <c r="GSE97" s="0"/>
      <c r="GSF97" s="0"/>
      <c r="GSG97" s="0"/>
      <c r="GSH97" s="0"/>
      <c r="GSI97" s="0"/>
      <c r="GSJ97" s="0"/>
      <c r="GSK97" s="0"/>
      <c r="GSL97" s="0"/>
      <c r="GSM97" s="0"/>
      <c r="GSN97" s="0"/>
      <c r="GSO97" s="0"/>
      <c r="GSP97" s="0"/>
      <c r="GSQ97" s="0"/>
      <c r="GSR97" s="0"/>
      <c r="GSS97" s="0"/>
      <c r="GST97" s="0"/>
      <c r="GSU97" s="0"/>
      <c r="GSV97" s="0"/>
      <c r="GSW97" s="0"/>
      <c r="GSX97" s="0"/>
      <c r="GSY97" s="0"/>
      <c r="GSZ97" s="0"/>
      <c r="GTA97" s="0"/>
      <c r="GTB97" s="0"/>
      <c r="GTC97" s="0"/>
      <c r="GTD97" s="0"/>
      <c r="GTE97" s="0"/>
      <c r="GTF97" s="0"/>
      <c r="GTG97" s="0"/>
      <c r="GTH97" s="0"/>
      <c r="GTI97" s="0"/>
      <c r="GTJ97" s="0"/>
      <c r="GTK97" s="0"/>
      <c r="GTL97" s="0"/>
      <c r="GTM97" s="0"/>
      <c r="GTN97" s="0"/>
      <c r="GTO97" s="0"/>
      <c r="GTP97" s="0"/>
      <c r="GTQ97" s="0"/>
      <c r="GTR97" s="0"/>
      <c r="GTS97" s="0"/>
      <c r="GTT97" s="0"/>
      <c r="GTU97" s="0"/>
      <c r="GTV97" s="0"/>
      <c r="GTW97" s="0"/>
      <c r="GTX97" s="0"/>
      <c r="GTY97" s="0"/>
      <c r="GTZ97" s="0"/>
      <c r="GUA97" s="0"/>
      <c r="GUB97" s="0"/>
      <c r="GUC97" s="0"/>
      <c r="GUD97" s="0"/>
      <c r="GUE97" s="0"/>
      <c r="GUF97" s="0"/>
      <c r="GUG97" s="0"/>
      <c r="GUH97" s="0"/>
      <c r="GUI97" s="0"/>
      <c r="GUJ97" s="0"/>
      <c r="GUK97" s="0"/>
      <c r="GUL97" s="0"/>
      <c r="GUM97" s="0"/>
      <c r="GUN97" s="0"/>
      <c r="GUO97" s="0"/>
      <c r="GUP97" s="0"/>
      <c r="GUQ97" s="0"/>
      <c r="GUR97" s="0"/>
      <c r="GUS97" s="0"/>
      <c r="GUT97" s="0"/>
      <c r="GUU97" s="0"/>
      <c r="GUV97" s="0"/>
      <c r="GUW97" s="0"/>
      <c r="GUX97" s="0"/>
      <c r="GUY97" s="0"/>
      <c r="GUZ97" s="0"/>
      <c r="GVA97" s="0"/>
      <c r="GVB97" s="0"/>
      <c r="GVC97" s="0"/>
      <c r="GVD97" s="0"/>
      <c r="GVE97" s="0"/>
      <c r="GVF97" s="0"/>
      <c r="GVG97" s="0"/>
      <c r="GVH97" s="0"/>
      <c r="GVI97" s="0"/>
      <c r="GVJ97" s="0"/>
      <c r="GVK97" s="0"/>
      <c r="GVL97" s="0"/>
      <c r="GVM97" s="0"/>
      <c r="GVN97" s="0"/>
      <c r="GVO97" s="0"/>
      <c r="GVP97" s="0"/>
      <c r="GVQ97" s="0"/>
      <c r="GVR97" s="0"/>
      <c r="GVS97" s="0"/>
      <c r="GVT97" s="0"/>
      <c r="GVU97" s="0"/>
      <c r="GVV97" s="0"/>
      <c r="GVW97" s="0"/>
      <c r="GVX97" s="0"/>
      <c r="GVY97" s="0"/>
      <c r="GVZ97" s="0"/>
      <c r="GWA97" s="0"/>
      <c r="GWB97" s="0"/>
      <c r="GWC97" s="0"/>
      <c r="GWD97" s="0"/>
      <c r="GWE97" s="0"/>
      <c r="GWF97" s="0"/>
      <c r="GWG97" s="0"/>
      <c r="GWH97" s="0"/>
      <c r="GWI97" s="0"/>
      <c r="GWJ97" s="0"/>
      <c r="GWK97" s="0"/>
      <c r="GWL97" s="0"/>
      <c r="GWM97" s="0"/>
      <c r="GWN97" s="0"/>
      <c r="GWO97" s="0"/>
      <c r="GWP97" s="0"/>
      <c r="GWQ97" s="0"/>
      <c r="GWR97" s="0"/>
      <c r="GWS97" s="0"/>
      <c r="GWT97" s="0"/>
      <c r="GWU97" s="0"/>
      <c r="GWV97" s="0"/>
      <c r="GWW97" s="0"/>
      <c r="GWX97" s="0"/>
      <c r="GWY97" s="0"/>
      <c r="GWZ97" s="0"/>
      <c r="GXA97" s="0"/>
      <c r="GXB97" s="0"/>
      <c r="GXC97" s="0"/>
      <c r="GXD97" s="0"/>
      <c r="GXE97" s="0"/>
      <c r="GXF97" s="0"/>
      <c r="GXG97" s="0"/>
      <c r="GXH97" s="0"/>
      <c r="GXI97" s="0"/>
      <c r="GXJ97" s="0"/>
      <c r="GXK97" s="0"/>
      <c r="GXL97" s="0"/>
      <c r="GXM97" s="0"/>
      <c r="GXN97" s="0"/>
      <c r="GXO97" s="0"/>
      <c r="GXP97" s="0"/>
      <c r="GXQ97" s="0"/>
      <c r="GXR97" s="0"/>
      <c r="GXS97" s="0"/>
      <c r="GXT97" s="0"/>
      <c r="GXU97" s="0"/>
      <c r="GXV97" s="0"/>
      <c r="GXW97" s="0"/>
      <c r="GXX97" s="0"/>
      <c r="GXY97" s="0"/>
      <c r="GXZ97" s="0"/>
      <c r="GYA97" s="0"/>
      <c r="GYB97" s="0"/>
      <c r="GYC97" s="0"/>
      <c r="GYD97" s="0"/>
      <c r="GYE97" s="0"/>
      <c r="GYF97" s="0"/>
      <c r="GYG97" s="0"/>
      <c r="GYH97" s="0"/>
      <c r="GYI97" s="0"/>
      <c r="GYJ97" s="0"/>
      <c r="GYK97" s="0"/>
      <c r="GYL97" s="0"/>
      <c r="GYM97" s="0"/>
      <c r="GYN97" s="0"/>
      <c r="GYO97" s="0"/>
      <c r="GYP97" s="0"/>
      <c r="GYQ97" s="0"/>
      <c r="GYR97" s="0"/>
      <c r="GYS97" s="0"/>
      <c r="GYT97" s="0"/>
      <c r="GYU97" s="0"/>
      <c r="GYV97" s="0"/>
      <c r="GYW97" s="0"/>
      <c r="GYX97" s="0"/>
      <c r="GYY97" s="0"/>
      <c r="GYZ97" s="0"/>
      <c r="GZA97" s="0"/>
      <c r="GZB97" s="0"/>
      <c r="GZC97" s="0"/>
      <c r="GZD97" s="0"/>
      <c r="GZE97" s="0"/>
      <c r="GZF97" s="0"/>
      <c r="GZG97" s="0"/>
      <c r="GZH97" s="0"/>
      <c r="GZI97" s="0"/>
      <c r="GZJ97" s="0"/>
      <c r="GZK97" s="0"/>
      <c r="GZL97" s="0"/>
      <c r="GZM97" s="0"/>
      <c r="GZN97" s="0"/>
      <c r="GZO97" s="0"/>
      <c r="GZP97" s="0"/>
      <c r="GZQ97" s="0"/>
      <c r="GZR97" s="0"/>
      <c r="GZS97" s="0"/>
      <c r="GZT97" s="0"/>
      <c r="GZU97" s="0"/>
      <c r="GZV97" s="0"/>
      <c r="GZW97" s="0"/>
      <c r="GZX97" s="0"/>
      <c r="GZY97" s="0"/>
      <c r="GZZ97" s="0"/>
      <c r="HAA97" s="0"/>
      <c r="HAB97" s="0"/>
      <c r="HAC97" s="0"/>
      <c r="HAD97" s="0"/>
      <c r="HAE97" s="0"/>
      <c r="HAF97" s="0"/>
      <c r="HAG97" s="0"/>
      <c r="HAH97" s="0"/>
      <c r="HAI97" s="0"/>
      <c r="HAJ97" s="0"/>
      <c r="HAK97" s="0"/>
      <c r="HAL97" s="0"/>
      <c r="HAM97" s="0"/>
      <c r="HAN97" s="0"/>
      <c r="HAO97" s="0"/>
      <c r="HAP97" s="0"/>
      <c r="HAQ97" s="0"/>
      <c r="HAR97" s="0"/>
      <c r="HAS97" s="0"/>
      <c r="HAT97" s="0"/>
      <c r="HAU97" s="0"/>
      <c r="HAV97" s="0"/>
      <c r="HAW97" s="0"/>
      <c r="HAX97" s="0"/>
      <c r="HAY97" s="0"/>
      <c r="HAZ97" s="0"/>
      <c r="HBA97" s="0"/>
      <c r="HBB97" s="0"/>
      <c r="HBC97" s="0"/>
      <c r="HBD97" s="0"/>
      <c r="HBE97" s="0"/>
      <c r="HBF97" s="0"/>
      <c r="HBG97" s="0"/>
      <c r="HBH97" s="0"/>
      <c r="HBI97" s="0"/>
      <c r="HBJ97" s="0"/>
      <c r="HBK97" s="0"/>
      <c r="HBL97" s="0"/>
      <c r="HBM97" s="0"/>
      <c r="HBN97" s="0"/>
      <c r="HBO97" s="0"/>
      <c r="HBP97" s="0"/>
      <c r="HBQ97" s="0"/>
      <c r="HBR97" s="0"/>
      <c r="HBS97" s="0"/>
      <c r="HBT97" s="0"/>
      <c r="HBU97" s="0"/>
      <c r="HBV97" s="0"/>
      <c r="HBW97" s="0"/>
      <c r="HBX97" s="0"/>
      <c r="HBY97" s="0"/>
      <c r="HBZ97" s="0"/>
      <c r="HCA97" s="0"/>
      <c r="HCB97" s="0"/>
      <c r="HCC97" s="0"/>
      <c r="HCD97" s="0"/>
      <c r="HCE97" s="0"/>
      <c r="HCF97" s="0"/>
      <c r="HCG97" s="0"/>
      <c r="HCH97" s="0"/>
      <c r="HCI97" s="0"/>
      <c r="HCJ97" s="0"/>
      <c r="HCK97" s="0"/>
      <c r="HCL97" s="0"/>
      <c r="HCM97" s="0"/>
      <c r="HCN97" s="0"/>
      <c r="HCO97" s="0"/>
      <c r="HCP97" s="0"/>
      <c r="HCQ97" s="0"/>
      <c r="HCR97" s="0"/>
      <c r="HCS97" s="0"/>
      <c r="HCT97" s="0"/>
      <c r="HCU97" s="0"/>
      <c r="HCV97" s="0"/>
      <c r="HCW97" s="0"/>
      <c r="HCX97" s="0"/>
      <c r="HCY97" s="0"/>
      <c r="HCZ97" s="0"/>
      <c r="HDA97" s="0"/>
      <c r="HDB97" s="0"/>
      <c r="HDC97" s="0"/>
      <c r="HDD97" s="0"/>
      <c r="HDE97" s="0"/>
      <c r="HDF97" s="0"/>
      <c r="HDG97" s="0"/>
      <c r="HDH97" s="0"/>
      <c r="HDI97" s="0"/>
      <c r="HDJ97" s="0"/>
      <c r="HDK97" s="0"/>
      <c r="HDL97" s="0"/>
      <c r="HDM97" s="0"/>
      <c r="HDN97" s="0"/>
      <c r="HDO97" s="0"/>
      <c r="HDP97" s="0"/>
      <c r="HDQ97" s="0"/>
      <c r="HDR97" s="0"/>
      <c r="HDS97" s="0"/>
      <c r="HDT97" s="0"/>
      <c r="HDU97" s="0"/>
      <c r="HDV97" s="0"/>
      <c r="HDW97" s="0"/>
      <c r="HDX97" s="0"/>
      <c r="HDY97" s="0"/>
      <c r="HDZ97" s="0"/>
      <c r="HEA97" s="0"/>
      <c r="HEB97" s="0"/>
      <c r="HEC97" s="0"/>
      <c r="HED97" s="0"/>
      <c r="HEE97" s="0"/>
      <c r="HEF97" s="0"/>
      <c r="HEG97" s="0"/>
      <c r="HEH97" s="0"/>
      <c r="HEI97" s="0"/>
      <c r="HEJ97" s="0"/>
      <c r="HEK97" s="0"/>
      <c r="HEL97" s="0"/>
      <c r="HEM97" s="0"/>
      <c r="HEN97" s="0"/>
      <c r="HEO97" s="0"/>
      <c r="HEP97" s="0"/>
      <c r="HEQ97" s="0"/>
      <c r="HER97" s="0"/>
      <c r="HES97" s="0"/>
      <c r="HET97" s="0"/>
      <c r="HEU97" s="0"/>
      <c r="HEV97" s="0"/>
      <c r="HEW97" s="0"/>
      <c r="HEX97" s="0"/>
      <c r="HEY97" s="0"/>
      <c r="HEZ97" s="0"/>
      <c r="HFA97" s="0"/>
      <c r="HFB97" s="0"/>
      <c r="HFC97" s="0"/>
      <c r="HFD97" s="0"/>
      <c r="HFE97" s="0"/>
      <c r="HFF97" s="0"/>
      <c r="HFG97" s="0"/>
      <c r="HFH97" s="0"/>
      <c r="HFI97" s="0"/>
      <c r="HFJ97" s="0"/>
      <c r="HFK97" s="0"/>
      <c r="HFL97" s="0"/>
      <c r="HFM97" s="0"/>
      <c r="HFN97" s="0"/>
      <c r="HFO97" s="0"/>
      <c r="HFP97" s="0"/>
      <c r="HFQ97" s="0"/>
      <c r="HFR97" s="0"/>
      <c r="HFS97" s="0"/>
      <c r="HFT97" s="0"/>
      <c r="HFU97" s="0"/>
      <c r="HFV97" s="0"/>
      <c r="HFW97" s="0"/>
      <c r="HFX97" s="0"/>
      <c r="HFY97" s="0"/>
      <c r="HFZ97" s="0"/>
      <c r="HGA97" s="0"/>
      <c r="HGB97" s="0"/>
      <c r="HGC97" s="0"/>
      <c r="HGD97" s="0"/>
      <c r="HGE97" s="0"/>
      <c r="HGF97" s="0"/>
      <c r="HGG97" s="0"/>
      <c r="HGH97" s="0"/>
      <c r="HGI97" s="0"/>
      <c r="HGJ97" s="0"/>
      <c r="HGK97" s="0"/>
      <c r="HGL97" s="0"/>
      <c r="HGM97" s="0"/>
      <c r="HGN97" s="0"/>
      <c r="HGO97" s="0"/>
      <c r="HGP97" s="0"/>
      <c r="HGQ97" s="0"/>
      <c r="HGR97" s="0"/>
      <c r="HGS97" s="0"/>
      <c r="HGT97" s="0"/>
      <c r="HGU97" s="0"/>
      <c r="HGV97" s="0"/>
      <c r="HGW97" s="0"/>
      <c r="HGX97" s="0"/>
      <c r="HGY97" s="0"/>
      <c r="HGZ97" s="0"/>
      <c r="HHA97" s="0"/>
      <c r="HHB97" s="0"/>
      <c r="HHC97" s="0"/>
      <c r="HHD97" s="0"/>
      <c r="HHE97" s="0"/>
      <c r="HHF97" s="0"/>
      <c r="HHG97" s="0"/>
      <c r="HHH97" s="0"/>
      <c r="HHI97" s="0"/>
      <c r="HHJ97" s="0"/>
      <c r="HHK97" s="0"/>
      <c r="HHL97" s="0"/>
      <c r="HHM97" s="0"/>
      <c r="HHN97" s="0"/>
      <c r="HHO97" s="0"/>
      <c r="HHP97" s="0"/>
      <c r="HHQ97" s="0"/>
      <c r="HHR97" s="0"/>
      <c r="HHS97" s="0"/>
      <c r="HHT97" s="0"/>
      <c r="HHU97" s="0"/>
      <c r="HHV97" s="0"/>
      <c r="HHW97" s="0"/>
      <c r="HHX97" s="0"/>
      <c r="HHY97" s="0"/>
      <c r="HHZ97" s="0"/>
      <c r="HIA97" s="0"/>
      <c r="HIB97" s="0"/>
      <c r="HIC97" s="0"/>
      <c r="HID97" s="0"/>
      <c r="HIE97" s="0"/>
      <c r="HIF97" s="0"/>
      <c r="HIG97" s="0"/>
      <c r="HIH97" s="0"/>
      <c r="HII97" s="0"/>
      <c r="HIJ97" s="0"/>
      <c r="HIK97" s="0"/>
      <c r="HIL97" s="0"/>
      <c r="HIM97" s="0"/>
      <c r="HIN97" s="0"/>
      <c r="HIO97" s="0"/>
      <c r="HIP97" s="0"/>
      <c r="HIQ97" s="0"/>
      <c r="HIR97" s="0"/>
      <c r="HIS97" s="0"/>
      <c r="HIT97" s="0"/>
      <c r="HIU97" s="0"/>
      <c r="HIV97" s="0"/>
      <c r="HIW97" s="0"/>
      <c r="HIX97" s="0"/>
      <c r="HIY97" s="0"/>
      <c r="HIZ97" s="0"/>
      <c r="HJA97" s="0"/>
      <c r="HJB97" s="0"/>
      <c r="HJC97" s="0"/>
      <c r="HJD97" s="0"/>
      <c r="HJE97" s="0"/>
      <c r="HJF97" s="0"/>
      <c r="HJG97" s="0"/>
      <c r="HJH97" s="0"/>
      <c r="HJI97" s="0"/>
      <c r="HJJ97" s="0"/>
      <c r="HJK97" s="0"/>
      <c r="HJL97" s="0"/>
      <c r="HJM97" s="0"/>
      <c r="HJN97" s="0"/>
      <c r="HJO97" s="0"/>
      <c r="HJP97" s="0"/>
      <c r="HJQ97" s="0"/>
      <c r="HJR97" s="0"/>
      <c r="HJS97" s="0"/>
      <c r="HJT97" s="0"/>
      <c r="HJU97" s="0"/>
      <c r="HJV97" s="0"/>
      <c r="HJW97" s="0"/>
      <c r="HJX97" s="0"/>
      <c r="HJY97" s="0"/>
      <c r="HJZ97" s="0"/>
      <c r="HKA97" s="0"/>
      <c r="HKB97" s="0"/>
      <c r="HKC97" s="0"/>
      <c r="HKD97" s="0"/>
      <c r="HKE97" s="0"/>
      <c r="HKF97" s="0"/>
      <c r="HKG97" s="0"/>
      <c r="HKH97" s="0"/>
      <c r="HKI97" s="0"/>
      <c r="HKJ97" s="0"/>
      <c r="HKK97" s="0"/>
      <c r="HKL97" s="0"/>
      <c r="HKM97" s="0"/>
      <c r="HKN97" s="0"/>
      <c r="HKO97" s="0"/>
      <c r="HKP97" s="0"/>
      <c r="HKQ97" s="0"/>
      <c r="HKR97" s="0"/>
      <c r="HKS97" s="0"/>
      <c r="HKT97" s="0"/>
      <c r="HKU97" s="0"/>
      <c r="HKV97" s="0"/>
      <c r="HKW97" s="0"/>
      <c r="HKX97" s="0"/>
      <c r="HKY97" s="0"/>
      <c r="HKZ97" s="0"/>
      <c r="HLA97" s="0"/>
      <c r="HLB97" s="0"/>
      <c r="HLC97" s="0"/>
      <c r="HLD97" s="0"/>
      <c r="HLE97" s="0"/>
      <c r="HLF97" s="0"/>
      <c r="HLG97" s="0"/>
      <c r="HLH97" s="0"/>
      <c r="HLI97" s="0"/>
      <c r="HLJ97" s="0"/>
      <c r="HLK97" s="0"/>
      <c r="HLL97" s="0"/>
      <c r="HLM97" s="0"/>
      <c r="HLN97" s="0"/>
      <c r="HLO97" s="0"/>
      <c r="HLP97" s="0"/>
      <c r="HLQ97" s="0"/>
      <c r="HLR97" s="0"/>
      <c r="HLS97" s="0"/>
      <c r="HLT97" s="0"/>
      <c r="HLU97" s="0"/>
      <c r="HLV97" s="0"/>
      <c r="HLW97" s="0"/>
      <c r="HLX97" s="0"/>
      <c r="HLY97" s="0"/>
      <c r="HLZ97" s="0"/>
      <c r="HMA97" s="0"/>
      <c r="HMB97" s="0"/>
      <c r="HMC97" s="0"/>
      <c r="HMD97" s="0"/>
      <c r="HME97" s="0"/>
      <c r="HMF97" s="0"/>
      <c r="HMG97" s="0"/>
      <c r="HMH97" s="0"/>
      <c r="HMI97" s="0"/>
      <c r="HMJ97" s="0"/>
      <c r="HMK97" s="0"/>
      <c r="HML97" s="0"/>
      <c r="HMM97" s="0"/>
      <c r="HMN97" s="0"/>
      <c r="HMO97" s="0"/>
      <c r="HMP97" s="0"/>
      <c r="HMQ97" s="0"/>
      <c r="HMR97" s="0"/>
      <c r="HMS97" s="0"/>
      <c r="HMT97" s="0"/>
      <c r="HMU97" s="0"/>
      <c r="HMV97" s="0"/>
      <c r="HMW97" s="0"/>
      <c r="HMX97" s="0"/>
      <c r="HMY97" s="0"/>
      <c r="HMZ97" s="0"/>
      <c r="HNA97" s="0"/>
      <c r="HNB97" s="0"/>
      <c r="HNC97" s="0"/>
      <c r="HND97" s="0"/>
      <c r="HNE97" s="0"/>
      <c r="HNF97" s="0"/>
      <c r="HNG97" s="0"/>
      <c r="HNH97" s="0"/>
      <c r="HNI97" s="0"/>
      <c r="HNJ97" s="0"/>
      <c r="HNK97" s="0"/>
      <c r="HNL97" s="0"/>
      <c r="HNM97" s="0"/>
      <c r="HNN97" s="0"/>
      <c r="HNO97" s="0"/>
      <c r="HNP97" s="0"/>
      <c r="HNQ97" s="0"/>
      <c r="HNR97" s="0"/>
      <c r="HNS97" s="0"/>
      <c r="HNT97" s="0"/>
      <c r="HNU97" s="0"/>
      <c r="HNV97" s="0"/>
      <c r="HNW97" s="0"/>
      <c r="HNX97" s="0"/>
      <c r="HNY97" s="0"/>
      <c r="HNZ97" s="0"/>
      <c r="HOA97" s="0"/>
      <c r="HOB97" s="0"/>
      <c r="HOC97" s="0"/>
      <c r="HOD97" s="0"/>
      <c r="HOE97" s="0"/>
      <c r="HOF97" s="0"/>
      <c r="HOG97" s="0"/>
      <c r="HOH97" s="0"/>
      <c r="HOI97" s="0"/>
      <c r="HOJ97" s="0"/>
      <c r="HOK97" s="0"/>
      <c r="HOL97" s="0"/>
      <c r="HOM97" s="0"/>
      <c r="HON97" s="0"/>
      <c r="HOO97" s="0"/>
      <c r="HOP97" s="0"/>
      <c r="HOQ97" s="0"/>
      <c r="HOR97" s="0"/>
      <c r="HOS97" s="0"/>
      <c r="HOT97" s="0"/>
      <c r="HOU97" s="0"/>
      <c r="HOV97" s="0"/>
      <c r="HOW97" s="0"/>
      <c r="HOX97" s="0"/>
      <c r="HOY97" s="0"/>
      <c r="HOZ97" s="0"/>
      <c r="HPA97" s="0"/>
      <c r="HPB97" s="0"/>
      <c r="HPC97" s="0"/>
      <c r="HPD97" s="0"/>
      <c r="HPE97" s="0"/>
      <c r="HPF97" s="0"/>
      <c r="HPG97" s="0"/>
      <c r="HPH97" s="0"/>
      <c r="HPI97" s="0"/>
      <c r="HPJ97" s="0"/>
      <c r="HPK97" s="0"/>
      <c r="HPL97" s="0"/>
      <c r="HPM97" s="0"/>
      <c r="HPN97" s="0"/>
      <c r="HPO97" s="0"/>
      <c r="HPP97" s="0"/>
      <c r="HPQ97" s="0"/>
      <c r="HPR97" s="0"/>
      <c r="HPS97" s="0"/>
      <c r="HPT97" s="0"/>
      <c r="HPU97" s="0"/>
      <c r="HPV97" s="0"/>
      <c r="HPW97" s="0"/>
      <c r="HPX97" s="0"/>
      <c r="HPY97" s="0"/>
      <c r="HPZ97" s="0"/>
      <c r="HQA97" s="0"/>
      <c r="HQB97" s="0"/>
      <c r="HQC97" s="0"/>
      <c r="HQD97" s="0"/>
      <c r="HQE97" s="0"/>
      <c r="HQF97" s="0"/>
      <c r="HQG97" s="0"/>
      <c r="HQH97" s="0"/>
      <c r="HQI97" s="0"/>
      <c r="HQJ97" s="0"/>
      <c r="HQK97" s="0"/>
      <c r="HQL97" s="0"/>
      <c r="HQM97" s="0"/>
      <c r="HQN97" s="0"/>
      <c r="HQO97" s="0"/>
      <c r="HQP97" s="0"/>
      <c r="HQQ97" s="0"/>
      <c r="HQR97" s="0"/>
      <c r="HQS97" s="0"/>
      <c r="HQT97" s="0"/>
      <c r="HQU97" s="0"/>
      <c r="HQV97" s="0"/>
      <c r="HQW97" s="0"/>
      <c r="HQX97" s="0"/>
      <c r="HQY97" s="0"/>
      <c r="HQZ97" s="0"/>
      <c r="HRA97" s="0"/>
      <c r="HRB97" s="0"/>
      <c r="HRC97" s="0"/>
      <c r="HRD97" s="0"/>
      <c r="HRE97" s="0"/>
      <c r="HRF97" s="0"/>
      <c r="HRG97" s="0"/>
      <c r="HRH97" s="0"/>
      <c r="HRI97" s="0"/>
      <c r="HRJ97" s="0"/>
      <c r="HRK97" s="0"/>
      <c r="HRL97" s="0"/>
      <c r="HRM97" s="0"/>
      <c r="HRN97" s="0"/>
      <c r="HRO97" s="0"/>
      <c r="HRP97" s="0"/>
      <c r="HRQ97" s="0"/>
      <c r="HRR97" s="0"/>
      <c r="HRS97" s="0"/>
      <c r="HRT97" s="0"/>
      <c r="HRU97" s="0"/>
      <c r="HRV97" s="0"/>
      <c r="HRW97" s="0"/>
      <c r="HRX97" s="0"/>
      <c r="HRY97" s="0"/>
      <c r="HRZ97" s="0"/>
      <c r="HSA97" s="0"/>
      <c r="HSB97" s="0"/>
      <c r="HSC97" s="0"/>
      <c r="HSD97" s="0"/>
      <c r="HSE97" s="0"/>
      <c r="HSF97" s="0"/>
      <c r="HSG97" s="0"/>
      <c r="HSH97" s="0"/>
      <c r="HSI97" s="0"/>
      <c r="HSJ97" s="0"/>
      <c r="HSK97" s="0"/>
      <c r="HSL97" s="0"/>
      <c r="HSM97" s="0"/>
      <c r="HSN97" s="0"/>
      <c r="HSO97" s="0"/>
      <c r="HSP97" s="0"/>
      <c r="HSQ97" s="0"/>
      <c r="HSR97" s="0"/>
      <c r="HSS97" s="0"/>
      <c r="HST97" s="0"/>
      <c r="HSU97" s="0"/>
      <c r="HSV97" s="0"/>
      <c r="HSW97" s="0"/>
      <c r="HSX97" s="0"/>
      <c r="HSY97" s="0"/>
      <c r="HSZ97" s="0"/>
      <c r="HTA97" s="0"/>
      <c r="HTB97" s="0"/>
      <c r="HTC97" s="0"/>
      <c r="HTD97" s="0"/>
      <c r="HTE97" s="0"/>
      <c r="HTF97" s="0"/>
      <c r="HTG97" s="0"/>
      <c r="HTH97" s="0"/>
      <c r="HTI97" s="0"/>
      <c r="HTJ97" s="0"/>
      <c r="HTK97" s="0"/>
      <c r="HTL97" s="0"/>
      <c r="HTM97" s="0"/>
      <c r="HTN97" s="0"/>
      <c r="HTO97" s="0"/>
      <c r="HTP97" s="0"/>
      <c r="HTQ97" s="0"/>
      <c r="HTR97" s="0"/>
      <c r="HTS97" s="0"/>
      <c r="HTT97" s="0"/>
      <c r="HTU97" s="0"/>
      <c r="HTV97" s="0"/>
      <c r="HTW97" s="0"/>
      <c r="HTX97" s="0"/>
      <c r="HTY97" s="0"/>
      <c r="HTZ97" s="0"/>
      <c r="HUA97" s="0"/>
      <c r="HUB97" s="0"/>
      <c r="HUC97" s="0"/>
      <c r="HUD97" s="0"/>
      <c r="HUE97" s="0"/>
      <c r="HUF97" s="0"/>
      <c r="HUG97" s="0"/>
      <c r="HUH97" s="0"/>
      <c r="HUI97" s="0"/>
      <c r="HUJ97" s="0"/>
      <c r="HUK97" s="0"/>
      <c r="HUL97" s="0"/>
      <c r="HUM97" s="0"/>
      <c r="HUN97" s="0"/>
      <c r="HUO97" s="0"/>
      <c r="HUP97" s="0"/>
      <c r="HUQ97" s="0"/>
      <c r="HUR97" s="0"/>
      <c r="HUS97" s="0"/>
      <c r="HUT97" s="0"/>
      <c r="HUU97" s="0"/>
      <c r="HUV97" s="0"/>
      <c r="HUW97" s="0"/>
      <c r="HUX97" s="0"/>
      <c r="HUY97" s="0"/>
      <c r="HUZ97" s="0"/>
      <c r="HVA97" s="0"/>
      <c r="HVB97" s="0"/>
      <c r="HVC97" s="0"/>
      <c r="HVD97" s="0"/>
      <c r="HVE97" s="0"/>
      <c r="HVF97" s="0"/>
      <c r="HVG97" s="0"/>
      <c r="HVH97" s="0"/>
      <c r="HVI97" s="0"/>
      <c r="HVJ97" s="0"/>
      <c r="HVK97" s="0"/>
      <c r="HVL97" s="0"/>
      <c r="HVM97" s="0"/>
      <c r="HVN97" s="0"/>
      <c r="HVO97" s="0"/>
      <c r="HVP97" s="0"/>
      <c r="HVQ97" s="0"/>
      <c r="HVR97" s="0"/>
      <c r="HVS97" s="0"/>
      <c r="HVT97" s="0"/>
      <c r="HVU97" s="0"/>
      <c r="HVV97" s="0"/>
      <c r="HVW97" s="0"/>
      <c r="HVX97" s="0"/>
      <c r="HVY97" s="0"/>
      <c r="HVZ97" s="0"/>
      <c r="HWA97" s="0"/>
      <c r="HWB97" s="0"/>
      <c r="HWC97" s="0"/>
      <c r="HWD97" s="0"/>
      <c r="HWE97" s="0"/>
      <c r="HWF97" s="0"/>
      <c r="HWG97" s="0"/>
      <c r="HWH97" s="0"/>
      <c r="HWI97" s="0"/>
      <c r="HWJ97" s="0"/>
      <c r="HWK97" s="0"/>
      <c r="HWL97" s="0"/>
      <c r="HWM97" s="0"/>
      <c r="HWN97" s="0"/>
      <c r="HWO97" s="0"/>
      <c r="HWP97" s="0"/>
      <c r="HWQ97" s="0"/>
      <c r="HWR97" s="0"/>
      <c r="HWS97" s="0"/>
      <c r="HWT97" s="0"/>
      <c r="HWU97" s="0"/>
      <c r="HWV97" s="0"/>
      <c r="HWW97" s="0"/>
      <c r="HWX97" s="0"/>
      <c r="HWY97" s="0"/>
      <c r="HWZ97" s="0"/>
      <c r="HXA97" s="0"/>
      <c r="HXB97" s="0"/>
      <c r="HXC97" s="0"/>
      <c r="HXD97" s="0"/>
      <c r="HXE97" s="0"/>
      <c r="HXF97" s="0"/>
      <c r="HXG97" s="0"/>
      <c r="HXH97" s="0"/>
      <c r="HXI97" s="0"/>
      <c r="HXJ97" s="0"/>
      <c r="HXK97" s="0"/>
      <c r="HXL97" s="0"/>
      <c r="HXM97" s="0"/>
      <c r="HXN97" s="0"/>
      <c r="HXO97" s="0"/>
      <c r="HXP97" s="0"/>
      <c r="HXQ97" s="0"/>
      <c r="HXR97" s="0"/>
      <c r="HXS97" s="0"/>
      <c r="HXT97" s="0"/>
      <c r="HXU97" s="0"/>
      <c r="HXV97" s="0"/>
      <c r="HXW97" s="0"/>
      <c r="HXX97" s="0"/>
      <c r="HXY97" s="0"/>
      <c r="HXZ97" s="0"/>
      <c r="HYA97" s="0"/>
      <c r="HYB97" s="0"/>
      <c r="HYC97" s="0"/>
      <c r="HYD97" s="0"/>
      <c r="HYE97" s="0"/>
      <c r="HYF97" s="0"/>
      <c r="HYG97" s="0"/>
      <c r="HYH97" s="0"/>
      <c r="HYI97" s="0"/>
      <c r="HYJ97" s="0"/>
      <c r="HYK97" s="0"/>
      <c r="HYL97" s="0"/>
      <c r="HYM97" s="0"/>
      <c r="HYN97" s="0"/>
      <c r="HYO97" s="0"/>
      <c r="HYP97" s="0"/>
      <c r="HYQ97" s="0"/>
      <c r="HYR97" s="0"/>
      <c r="HYS97" s="0"/>
      <c r="HYT97" s="0"/>
      <c r="HYU97" s="0"/>
      <c r="HYV97" s="0"/>
      <c r="HYW97" s="0"/>
      <c r="HYX97" s="0"/>
      <c r="HYY97" s="0"/>
      <c r="HYZ97" s="0"/>
      <c r="HZA97" s="0"/>
      <c r="HZB97" s="0"/>
      <c r="HZC97" s="0"/>
      <c r="HZD97" s="0"/>
      <c r="HZE97" s="0"/>
      <c r="HZF97" s="0"/>
      <c r="HZG97" s="0"/>
      <c r="HZH97" s="0"/>
      <c r="HZI97" s="0"/>
      <c r="HZJ97" s="0"/>
      <c r="HZK97" s="0"/>
      <c r="HZL97" s="0"/>
      <c r="HZM97" s="0"/>
      <c r="HZN97" s="0"/>
      <c r="HZO97" s="0"/>
      <c r="HZP97" s="0"/>
      <c r="HZQ97" s="0"/>
      <c r="HZR97" s="0"/>
      <c r="HZS97" s="0"/>
      <c r="HZT97" s="0"/>
      <c r="HZU97" s="0"/>
      <c r="HZV97" s="0"/>
      <c r="HZW97" s="0"/>
      <c r="HZX97" s="0"/>
      <c r="HZY97" s="0"/>
      <c r="HZZ97" s="0"/>
      <c r="IAA97" s="0"/>
      <c r="IAB97" s="0"/>
      <c r="IAC97" s="0"/>
      <c r="IAD97" s="0"/>
      <c r="IAE97" s="0"/>
      <c r="IAF97" s="0"/>
      <c r="IAG97" s="0"/>
      <c r="IAH97" s="0"/>
      <c r="IAI97" s="0"/>
      <c r="IAJ97" s="0"/>
      <c r="IAK97" s="0"/>
      <c r="IAL97" s="0"/>
      <c r="IAM97" s="0"/>
      <c r="IAN97" s="0"/>
      <c r="IAO97" s="0"/>
      <c r="IAP97" s="0"/>
      <c r="IAQ97" s="0"/>
      <c r="IAR97" s="0"/>
      <c r="IAS97" s="0"/>
      <c r="IAT97" s="0"/>
      <c r="IAU97" s="0"/>
      <c r="IAV97" s="0"/>
      <c r="IAW97" s="0"/>
      <c r="IAX97" s="0"/>
      <c r="IAY97" s="0"/>
      <c r="IAZ97" s="0"/>
      <c r="IBA97" s="0"/>
      <c r="IBB97" s="0"/>
      <c r="IBC97" s="0"/>
      <c r="IBD97" s="0"/>
      <c r="IBE97" s="0"/>
      <c r="IBF97" s="0"/>
      <c r="IBG97" s="0"/>
      <c r="IBH97" s="0"/>
      <c r="IBI97" s="0"/>
      <c r="IBJ97" s="0"/>
      <c r="IBK97" s="0"/>
      <c r="IBL97" s="0"/>
      <c r="IBM97" s="0"/>
      <c r="IBN97" s="0"/>
      <c r="IBO97" s="0"/>
      <c r="IBP97" s="0"/>
      <c r="IBQ97" s="0"/>
      <c r="IBR97" s="0"/>
      <c r="IBS97" s="0"/>
      <c r="IBT97" s="0"/>
      <c r="IBU97" s="0"/>
      <c r="IBV97" s="0"/>
      <c r="IBW97" s="0"/>
      <c r="IBX97" s="0"/>
      <c r="IBY97" s="0"/>
      <c r="IBZ97" s="0"/>
      <c r="ICA97" s="0"/>
      <c r="ICB97" s="0"/>
      <c r="ICC97" s="0"/>
      <c r="ICD97" s="0"/>
      <c r="ICE97" s="0"/>
      <c r="ICF97" s="0"/>
      <c r="ICG97" s="0"/>
      <c r="ICH97" s="0"/>
      <c r="ICI97" s="0"/>
      <c r="ICJ97" s="0"/>
      <c r="ICK97" s="0"/>
      <c r="ICL97" s="0"/>
      <c r="ICM97" s="0"/>
      <c r="ICN97" s="0"/>
      <c r="ICO97" s="0"/>
      <c r="ICP97" s="0"/>
      <c r="ICQ97" s="0"/>
      <c r="ICR97" s="0"/>
      <c r="ICS97" s="0"/>
      <c r="ICT97" s="0"/>
      <c r="ICU97" s="0"/>
      <c r="ICV97" s="0"/>
      <c r="ICW97" s="0"/>
      <c r="ICX97" s="0"/>
      <c r="ICY97" s="0"/>
      <c r="ICZ97" s="0"/>
      <c r="IDA97" s="0"/>
      <c r="IDB97" s="0"/>
      <c r="IDC97" s="0"/>
      <c r="IDD97" s="0"/>
      <c r="IDE97" s="0"/>
      <c r="IDF97" s="0"/>
      <c r="IDG97" s="0"/>
      <c r="IDH97" s="0"/>
      <c r="IDI97" s="0"/>
      <c r="IDJ97" s="0"/>
      <c r="IDK97" s="0"/>
      <c r="IDL97" s="0"/>
      <c r="IDM97" s="0"/>
      <c r="IDN97" s="0"/>
      <c r="IDO97" s="0"/>
      <c r="IDP97" s="0"/>
      <c r="IDQ97" s="0"/>
      <c r="IDR97" s="0"/>
      <c r="IDS97" s="0"/>
      <c r="IDT97" s="0"/>
      <c r="IDU97" s="0"/>
      <c r="IDV97" s="0"/>
      <c r="IDW97" s="0"/>
      <c r="IDX97" s="0"/>
      <c r="IDY97" s="0"/>
      <c r="IDZ97" s="0"/>
      <c r="IEA97" s="0"/>
      <c r="IEB97" s="0"/>
      <c r="IEC97" s="0"/>
      <c r="IED97" s="0"/>
      <c r="IEE97" s="0"/>
      <c r="IEF97" s="0"/>
      <c r="IEG97" s="0"/>
      <c r="IEH97" s="0"/>
      <c r="IEI97" s="0"/>
      <c r="IEJ97" s="0"/>
      <c r="IEK97" s="0"/>
      <c r="IEL97" s="0"/>
      <c r="IEM97" s="0"/>
      <c r="IEN97" s="0"/>
      <c r="IEO97" s="0"/>
      <c r="IEP97" s="0"/>
      <c r="IEQ97" s="0"/>
      <c r="IER97" s="0"/>
      <c r="IES97" s="0"/>
      <c r="IET97" s="0"/>
      <c r="IEU97" s="0"/>
      <c r="IEV97" s="0"/>
      <c r="IEW97" s="0"/>
      <c r="IEX97" s="0"/>
      <c r="IEY97" s="0"/>
      <c r="IEZ97" s="0"/>
      <c r="IFA97" s="0"/>
      <c r="IFB97" s="0"/>
      <c r="IFC97" s="0"/>
      <c r="IFD97" s="0"/>
      <c r="IFE97" s="0"/>
      <c r="IFF97" s="0"/>
      <c r="IFG97" s="0"/>
      <c r="IFH97" s="0"/>
      <c r="IFI97" s="0"/>
      <c r="IFJ97" s="0"/>
      <c r="IFK97" s="0"/>
      <c r="IFL97" s="0"/>
      <c r="IFM97" s="0"/>
      <c r="IFN97" s="0"/>
      <c r="IFO97" s="0"/>
      <c r="IFP97" s="0"/>
      <c r="IFQ97" s="0"/>
      <c r="IFR97" s="0"/>
      <c r="IFS97" s="0"/>
      <c r="IFT97" s="0"/>
      <c r="IFU97" s="0"/>
      <c r="IFV97" s="0"/>
      <c r="IFW97" s="0"/>
      <c r="IFX97" s="0"/>
      <c r="IFY97" s="0"/>
      <c r="IFZ97" s="0"/>
      <c r="IGA97" s="0"/>
      <c r="IGB97" s="0"/>
      <c r="IGC97" s="0"/>
      <c r="IGD97" s="0"/>
      <c r="IGE97" s="0"/>
      <c r="IGF97" s="0"/>
      <c r="IGG97" s="0"/>
      <c r="IGH97" s="0"/>
      <c r="IGI97" s="0"/>
      <c r="IGJ97" s="0"/>
      <c r="IGK97" s="0"/>
      <c r="IGL97" s="0"/>
      <c r="IGM97" s="0"/>
      <c r="IGN97" s="0"/>
      <c r="IGO97" s="0"/>
      <c r="IGP97" s="0"/>
      <c r="IGQ97" s="0"/>
      <c r="IGR97" s="0"/>
      <c r="IGS97" s="0"/>
      <c r="IGT97" s="0"/>
      <c r="IGU97" s="0"/>
      <c r="IGV97" s="0"/>
      <c r="IGW97" s="0"/>
      <c r="IGX97" s="0"/>
      <c r="IGY97" s="0"/>
      <c r="IGZ97" s="0"/>
      <c r="IHA97" s="0"/>
      <c r="IHB97" s="0"/>
      <c r="IHC97" s="0"/>
      <c r="IHD97" s="0"/>
      <c r="IHE97" s="0"/>
      <c r="IHF97" s="0"/>
      <c r="IHG97" s="0"/>
      <c r="IHH97" s="0"/>
      <c r="IHI97" s="0"/>
      <c r="IHJ97" s="0"/>
      <c r="IHK97" s="0"/>
      <c r="IHL97" s="0"/>
      <c r="IHM97" s="0"/>
      <c r="IHN97" s="0"/>
      <c r="IHO97" s="0"/>
      <c r="IHP97" s="0"/>
      <c r="IHQ97" s="0"/>
      <c r="IHR97" s="0"/>
      <c r="IHS97" s="0"/>
      <c r="IHT97" s="0"/>
      <c r="IHU97" s="0"/>
      <c r="IHV97" s="0"/>
      <c r="IHW97" s="0"/>
      <c r="IHX97" s="0"/>
      <c r="IHY97" s="0"/>
      <c r="IHZ97" s="0"/>
      <c r="IIA97" s="0"/>
      <c r="IIB97" s="0"/>
      <c r="IIC97" s="0"/>
      <c r="IID97" s="0"/>
      <c r="IIE97" s="0"/>
      <c r="IIF97" s="0"/>
      <c r="IIG97" s="0"/>
      <c r="IIH97" s="0"/>
      <c r="III97" s="0"/>
      <c r="IIJ97" s="0"/>
      <c r="IIK97" s="0"/>
      <c r="IIL97" s="0"/>
      <c r="IIM97" s="0"/>
      <c r="IIN97" s="0"/>
      <c r="IIO97" s="0"/>
      <c r="IIP97" s="0"/>
      <c r="IIQ97" s="0"/>
      <c r="IIR97" s="0"/>
      <c r="IIS97" s="0"/>
      <c r="IIT97" s="0"/>
      <c r="IIU97" s="0"/>
      <c r="IIV97" s="0"/>
      <c r="IIW97" s="0"/>
      <c r="IIX97" s="0"/>
      <c r="IIY97" s="0"/>
      <c r="IIZ97" s="0"/>
      <c r="IJA97" s="0"/>
      <c r="IJB97" s="0"/>
      <c r="IJC97" s="0"/>
      <c r="IJD97" s="0"/>
      <c r="IJE97" s="0"/>
      <c r="IJF97" s="0"/>
      <c r="IJG97" s="0"/>
      <c r="IJH97" s="0"/>
      <c r="IJI97" s="0"/>
      <c r="IJJ97" s="0"/>
      <c r="IJK97" s="0"/>
      <c r="IJL97" s="0"/>
      <c r="IJM97" s="0"/>
      <c r="IJN97" s="0"/>
      <c r="IJO97" s="0"/>
      <c r="IJP97" s="0"/>
      <c r="IJQ97" s="0"/>
      <c r="IJR97" s="0"/>
      <c r="IJS97" s="0"/>
      <c r="IJT97" s="0"/>
      <c r="IJU97" s="0"/>
      <c r="IJV97" s="0"/>
      <c r="IJW97" s="0"/>
      <c r="IJX97" s="0"/>
      <c r="IJY97" s="0"/>
      <c r="IJZ97" s="0"/>
      <c r="IKA97" s="0"/>
      <c r="IKB97" s="0"/>
      <c r="IKC97" s="0"/>
      <c r="IKD97" s="0"/>
      <c r="IKE97" s="0"/>
      <c r="IKF97" s="0"/>
      <c r="IKG97" s="0"/>
      <c r="IKH97" s="0"/>
      <c r="IKI97" s="0"/>
      <c r="IKJ97" s="0"/>
      <c r="IKK97" s="0"/>
      <c r="IKL97" s="0"/>
      <c r="IKM97" s="0"/>
      <c r="IKN97" s="0"/>
      <c r="IKO97" s="0"/>
      <c r="IKP97" s="0"/>
      <c r="IKQ97" s="0"/>
      <c r="IKR97" s="0"/>
      <c r="IKS97" s="0"/>
      <c r="IKT97" s="0"/>
      <c r="IKU97" s="0"/>
      <c r="IKV97" s="0"/>
      <c r="IKW97" s="0"/>
      <c r="IKX97" s="0"/>
      <c r="IKY97" s="0"/>
      <c r="IKZ97" s="0"/>
      <c r="ILA97" s="0"/>
      <c r="ILB97" s="0"/>
      <c r="ILC97" s="0"/>
      <c r="ILD97" s="0"/>
      <c r="ILE97" s="0"/>
      <c r="ILF97" s="0"/>
      <c r="ILG97" s="0"/>
      <c r="ILH97" s="0"/>
      <c r="ILI97" s="0"/>
      <c r="ILJ97" s="0"/>
      <c r="ILK97" s="0"/>
      <c r="ILL97" s="0"/>
      <c r="ILM97" s="0"/>
      <c r="ILN97" s="0"/>
      <c r="ILO97" s="0"/>
      <c r="ILP97" s="0"/>
      <c r="ILQ97" s="0"/>
      <c r="ILR97" s="0"/>
      <c r="ILS97" s="0"/>
      <c r="ILT97" s="0"/>
      <c r="ILU97" s="0"/>
      <c r="ILV97" s="0"/>
      <c r="ILW97" s="0"/>
      <c r="ILX97" s="0"/>
      <c r="ILY97" s="0"/>
      <c r="ILZ97" s="0"/>
      <c r="IMA97" s="0"/>
      <c r="IMB97" s="0"/>
      <c r="IMC97" s="0"/>
      <c r="IMD97" s="0"/>
      <c r="IME97" s="0"/>
      <c r="IMF97" s="0"/>
      <c r="IMG97" s="0"/>
      <c r="IMH97" s="0"/>
      <c r="IMI97" s="0"/>
      <c r="IMJ97" s="0"/>
      <c r="IMK97" s="0"/>
      <c r="IML97" s="0"/>
      <c r="IMM97" s="0"/>
      <c r="IMN97" s="0"/>
      <c r="IMO97" s="0"/>
      <c r="IMP97" s="0"/>
      <c r="IMQ97" s="0"/>
      <c r="IMR97" s="0"/>
      <c r="IMS97" s="0"/>
      <c r="IMT97" s="0"/>
      <c r="IMU97" s="0"/>
      <c r="IMV97" s="0"/>
      <c r="IMW97" s="0"/>
      <c r="IMX97" s="0"/>
      <c r="IMY97" s="0"/>
      <c r="IMZ97" s="0"/>
      <c r="INA97" s="0"/>
      <c r="INB97" s="0"/>
      <c r="INC97" s="0"/>
      <c r="IND97" s="0"/>
      <c r="INE97" s="0"/>
      <c r="INF97" s="0"/>
      <c r="ING97" s="0"/>
      <c r="INH97" s="0"/>
      <c r="INI97" s="0"/>
      <c r="INJ97" s="0"/>
      <c r="INK97" s="0"/>
      <c r="INL97" s="0"/>
      <c r="INM97" s="0"/>
      <c r="INN97" s="0"/>
      <c r="INO97" s="0"/>
      <c r="INP97" s="0"/>
      <c r="INQ97" s="0"/>
      <c r="INR97" s="0"/>
      <c r="INS97" s="0"/>
      <c r="INT97" s="0"/>
      <c r="INU97" s="0"/>
      <c r="INV97" s="0"/>
      <c r="INW97" s="0"/>
      <c r="INX97" s="0"/>
      <c r="INY97" s="0"/>
      <c r="INZ97" s="0"/>
      <c r="IOA97" s="0"/>
      <c r="IOB97" s="0"/>
      <c r="IOC97" s="0"/>
      <c r="IOD97" s="0"/>
      <c r="IOE97" s="0"/>
      <c r="IOF97" s="0"/>
      <c r="IOG97" s="0"/>
      <c r="IOH97" s="0"/>
      <c r="IOI97" s="0"/>
      <c r="IOJ97" s="0"/>
      <c r="IOK97" s="0"/>
      <c r="IOL97" s="0"/>
      <c r="IOM97" s="0"/>
      <c r="ION97" s="0"/>
      <c r="IOO97" s="0"/>
      <c r="IOP97" s="0"/>
      <c r="IOQ97" s="0"/>
      <c r="IOR97" s="0"/>
      <c r="IOS97" s="0"/>
      <c r="IOT97" s="0"/>
      <c r="IOU97" s="0"/>
      <c r="IOV97" s="0"/>
      <c r="IOW97" s="0"/>
      <c r="IOX97" s="0"/>
      <c r="IOY97" s="0"/>
      <c r="IOZ97" s="0"/>
      <c r="IPA97" s="0"/>
      <c r="IPB97" s="0"/>
      <c r="IPC97" s="0"/>
      <c r="IPD97" s="0"/>
      <c r="IPE97" s="0"/>
      <c r="IPF97" s="0"/>
      <c r="IPG97" s="0"/>
      <c r="IPH97" s="0"/>
      <c r="IPI97" s="0"/>
      <c r="IPJ97" s="0"/>
      <c r="IPK97" s="0"/>
      <c r="IPL97" s="0"/>
      <c r="IPM97" s="0"/>
      <c r="IPN97" s="0"/>
      <c r="IPO97" s="0"/>
      <c r="IPP97" s="0"/>
      <c r="IPQ97" s="0"/>
      <c r="IPR97" s="0"/>
      <c r="IPS97" s="0"/>
      <c r="IPT97" s="0"/>
      <c r="IPU97" s="0"/>
      <c r="IPV97" s="0"/>
      <c r="IPW97" s="0"/>
      <c r="IPX97" s="0"/>
      <c r="IPY97" s="0"/>
      <c r="IPZ97" s="0"/>
      <c r="IQA97" s="0"/>
      <c r="IQB97" s="0"/>
      <c r="IQC97" s="0"/>
      <c r="IQD97" s="0"/>
      <c r="IQE97" s="0"/>
      <c r="IQF97" s="0"/>
      <c r="IQG97" s="0"/>
      <c r="IQH97" s="0"/>
      <c r="IQI97" s="0"/>
      <c r="IQJ97" s="0"/>
      <c r="IQK97" s="0"/>
      <c r="IQL97" s="0"/>
      <c r="IQM97" s="0"/>
      <c r="IQN97" s="0"/>
      <c r="IQO97" s="0"/>
      <c r="IQP97" s="0"/>
      <c r="IQQ97" s="0"/>
      <c r="IQR97" s="0"/>
      <c r="IQS97" s="0"/>
      <c r="IQT97" s="0"/>
      <c r="IQU97" s="0"/>
      <c r="IQV97" s="0"/>
      <c r="IQW97" s="0"/>
      <c r="IQX97" s="0"/>
      <c r="IQY97" s="0"/>
      <c r="IQZ97" s="0"/>
      <c r="IRA97" s="0"/>
      <c r="IRB97" s="0"/>
      <c r="IRC97" s="0"/>
      <c r="IRD97" s="0"/>
      <c r="IRE97" s="0"/>
      <c r="IRF97" s="0"/>
      <c r="IRG97" s="0"/>
      <c r="IRH97" s="0"/>
      <c r="IRI97" s="0"/>
      <c r="IRJ97" s="0"/>
      <c r="IRK97" s="0"/>
      <c r="IRL97" s="0"/>
      <c r="IRM97" s="0"/>
      <c r="IRN97" s="0"/>
      <c r="IRO97" s="0"/>
      <c r="IRP97" s="0"/>
      <c r="IRQ97" s="0"/>
      <c r="IRR97" s="0"/>
      <c r="IRS97" s="0"/>
      <c r="IRT97" s="0"/>
      <c r="IRU97" s="0"/>
      <c r="IRV97" s="0"/>
      <c r="IRW97" s="0"/>
      <c r="IRX97" s="0"/>
      <c r="IRY97" s="0"/>
      <c r="IRZ97" s="0"/>
      <c r="ISA97" s="0"/>
      <c r="ISB97" s="0"/>
      <c r="ISC97" s="0"/>
      <c r="ISD97" s="0"/>
      <c r="ISE97" s="0"/>
      <c r="ISF97" s="0"/>
      <c r="ISG97" s="0"/>
      <c r="ISH97" s="0"/>
      <c r="ISI97" s="0"/>
      <c r="ISJ97" s="0"/>
      <c r="ISK97" s="0"/>
      <c r="ISL97" s="0"/>
      <c r="ISM97" s="0"/>
      <c r="ISN97" s="0"/>
      <c r="ISO97" s="0"/>
      <c r="ISP97" s="0"/>
      <c r="ISQ97" s="0"/>
      <c r="ISR97" s="0"/>
      <c r="ISS97" s="0"/>
      <c r="IST97" s="0"/>
      <c r="ISU97" s="0"/>
      <c r="ISV97" s="0"/>
      <c r="ISW97" s="0"/>
      <c r="ISX97" s="0"/>
      <c r="ISY97" s="0"/>
      <c r="ISZ97" s="0"/>
      <c r="ITA97" s="0"/>
      <c r="ITB97" s="0"/>
      <c r="ITC97" s="0"/>
      <c r="ITD97" s="0"/>
      <c r="ITE97" s="0"/>
      <c r="ITF97" s="0"/>
      <c r="ITG97" s="0"/>
      <c r="ITH97" s="0"/>
      <c r="ITI97" s="0"/>
      <c r="ITJ97" s="0"/>
      <c r="ITK97" s="0"/>
      <c r="ITL97" s="0"/>
      <c r="ITM97" s="0"/>
      <c r="ITN97" s="0"/>
      <c r="ITO97" s="0"/>
      <c r="ITP97" s="0"/>
      <c r="ITQ97" s="0"/>
      <c r="ITR97" s="0"/>
      <c r="ITS97" s="0"/>
      <c r="ITT97" s="0"/>
      <c r="ITU97" s="0"/>
      <c r="ITV97" s="0"/>
      <c r="ITW97" s="0"/>
      <c r="ITX97" s="0"/>
      <c r="ITY97" s="0"/>
      <c r="ITZ97" s="0"/>
      <c r="IUA97" s="0"/>
      <c r="IUB97" s="0"/>
      <c r="IUC97" s="0"/>
      <c r="IUD97" s="0"/>
      <c r="IUE97" s="0"/>
      <c r="IUF97" s="0"/>
      <c r="IUG97" s="0"/>
      <c r="IUH97" s="0"/>
      <c r="IUI97" s="0"/>
      <c r="IUJ97" s="0"/>
      <c r="IUK97" s="0"/>
      <c r="IUL97" s="0"/>
      <c r="IUM97" s="0"/>
      <c r="IUN97" s="0"/>
      <c r="IUO97" s="0"/>
      <c r="IUP97" s="0"/>
      <c r="IUQ97" s="0"/>
      <c r="IUR97" s="0"/>
      <c r="IUS97" s="0"/>
      <c r="IUT97" s="0"/>
      <c r="IUU97" s="0"/>
      <c r="IUV97" s="0"/>
      <c r="IUW97" s="0"/>
      <c r="IUX97" s="0"/>
      <c r="IUY97" s="0"/>
      <c r="IUZ97" s="0"/>
      <c r="IVA97" s="0"/>
      <c r="IVB97" s="0"/>
      <c r="IVC97" s="0"/>
      <c r="IVD97" s="0"/>
      <c r="IVE97" s="0"/>
      <c r="IVF97" s="0"/>
      <c r="IVG97" s="0"/>
      <c r="IVH97" s="0"/>
      <c r="IVI97" s="0"/>
      <c r="IVJ97" s="0"/>
      <c r="IVK97" s="0"/>
      <c r="IVL97" s="0"/>
      <c r="IVM97" s="0"/>
      <c r="IVN97" s="0"/>
      <c r="IVO97" s="0"/>
      <c r="IVP97" s="0"/>
      <c r="IVQ97" s="0"/>
      <c r="IVR97" s="0"/>
      <c r="IVS97" s="0"/>
      <c r="IVT97" s="0"/>
      <c r="IVU97" s="0"/>
      <c r="IVV97" s="0"/>
      <c r="IVW97" s="0"/>
      <c r="IVX97" s="0"/>
      <c r="IVY97" s="0"/>
      <c r="IVZ97" s="0"/>
      <c r="IWA97" s="0"/>
      <c r="IWB97" s="0"/>
      <c r="IWC97" s="0"/>
      <c r="IWD97" s="0"/>
      <c r="IWE97" s="0"/>
      <c r="IWF97" s="0"/>
      <c r="IWG97" s="0"/>
      <c r="IWH97" s="0"/>
      <c r="IWI97" s="0"/>
      <c r="IWJ97" s="0"/>
      <c r="IWK97" s="0"/>
      <c r="IWL97" s="0"/>
      <c r="IWM97" s="0"/>
      <c r="IWN97" s="0"/>
      <c r="IWO97" s="0"/>
      <c r="IWP97" s="0"/>
      <c r="IWQ97" s="0"/>
      <c r="IWR97" s="0"/>
      <c r="IWS97" s="0"/>
      <c r="IWT97" s="0"/>
      <c r="IWU97" s="0"/>
      <c r="IWV97" s="0"/>
      <c r="IWW97" s="0"/>
      <c r="IWX97" s="0"/>
      <c r="IWY97" s="0"/>
      <c r="IWZ97" s="0"/>
      <c r="IXA97" s="0"/>
      <c r="IXB97" s="0"/>
      <c r="IXC97" s="0"/>
      <c r="IXD97" s="0"/>
      <c r="IXE97" s="0"/>
      <c r="IXF97" s="0"/>
      <c r="IXG97" s="0"/>
      <c r="IXH97" s="0"/>
      <c r="IXI97" s="0"/>
      <c r="IXJ97" s="0"/>
      <c r="IXK97" s="0"/>
      <c r="IXL97" s="0"/>
      <c r="IXM97" s="0"/>
      <c r="IXN97" s="0"/>
      <c r="IXO97" s="0"/>
      <c r="IXP97" s="0"/>
      <c r="IXQ97" s="0"/>
      <c r="IXR97" s="0"/>
      <c r="IXS97" s="0"/>
      <c r="IXT97" s="0"/>
      <c r="IXU97" s="0"/>
      <c r="IXV97" s="0"/>
      <c r="IXW97" s="0"/>
      <c r="IXX97" s="0"/>
      <c r="IXY97" s="0"/>
      <c r="IXZ97" s="0"/>
      <c r="IYA97" s="0"/>
      <c r="IYB97" s="0"/>
      <c r="IYC97" s="0"/>
      <c r="IYD97" s="0"/>
      <c r="IYE97" s="0"/>
      <c r="IYF97" s="0"/>
      <c r="IYG97" s="0"/>
      <c r="IYH97" s="0"/>
      <c r="IYI97" s="0"/>
      <c r="IYJ97" s="0"/>
      <c r="IYK97" s="0"/>
      <c r="IYL97" s="0"/>
      <c r="IYM97" s="0"/>
      <c r="IYN97" s="0"/>
      <c r="IYO97" s="0"/>
      <c r="IYP97" s="0"/>
      <c r="IYQ97" s="0"/>
      <c r="IYR97" s="0"/>
      <c r="IYS97" s="0"/>
      <c r="IYT97" s="0"/>
      <c r="IYU97" s="0"/>
      <c r="IYV97" s="0"/>
      <c r="IYW97" s="0"/>
      <c r="IYX97" s="0"/>
      <c r="IYY97" s="0"/>
      <c r="IYZ97" s="0"/>
      <c r="IZA97" s="0"/>
      <c r="IZB97" s="0"/>
      <c r="IZC97" s="0"/>
      <c r="IZD97" s="0"/>
      <c r="IZE97" s="0"/>
      <c r="IZF97" s="0"/>
      <c r="IZG97" s="0"/>
      <c r="IZH97" s="0"/>
      <c r="IZI97" s="0"/>
      <c r="IZJ97" s="0"/>
      <c r="IZK97" s="0"/>
      <c r="IZL97" s="0"/>
      <c r="IZM97" s="0"/>
      <c r="IZN97" s="0"/>
      <c r="IZO97" s="0"/>
      <c r="IZP97" s="0"/>
      <c r="IZQ97" s="0"/>
      <c r="IZR97" s="0"/>
      <c r="IZS97" s="0"/>
      <c r="IZT97" s="0"/>
      <c r="IZU97" s="0"/>
      <c r="IZV97" s="0"/>
      <c r="IZW97" s="0"/>
      <c r="IZX97" s="0"/>
      <c r="IZY97" s="0"/>
      <c r="IZZ97" s="0"/>
      <c r="JAA97" s="0"/>
      <c r="JAB97" s="0"/>
      <c r="JAC97" s="0"/>
      <c r="JAD97" s="0"/>
      <c r="JAE97" s="0"/>
      <c r="JAF97" s="0"/>
      <c r="JAG97" s="0"/>
      <c r="JAH97" s="0"/>
      <c r="JAI97" s="0"/>
      <c r="JAJ97" s="0"/>
      <c r="JAK97" s="0"/>
      <c r="JAL97" s="0"/>
      <c r="JAM97" s="0"/>
      <c r="JAN97" s="0"/>
      <c r="JAO97" s="0"/>
      <c r="JAP97" s="0"/>
      <c r="JAQ97" s="0"/>
      <c r="JAR97" s="0"/>
      <c r="JAS97" s="0"/>
      <c r="JAT97" s="0"/>
      <c r="JAU97" s="0"/>
      <c r="JAV97" s="0"/>
      <c r="JAW97" s="0"/>
      <c r="JAX97" s="0"/>
      <c r="JAY97" s="0"/>
      <c r="JAZ97" s="0"/>
      <c r="JBA97" s="0"/>
      <c r="JBB97" s="0"/>
      <c r="JBC97" s="0"/>
      <c r="JBD97" s="0"/>
      <c r="JBE97" s="0"/>
      <c r="JBF97" s="0"/>
      <c r="JBG97" s="0"/>
      <c r="JBH97" s="0"/>
      <c r="JBI97" s="0"/>
      <c r="JBJ97" s="0"/>
      <c r="JBK97" s="0"/>
      <c r="JBL97" s="0"/>
      <c r="JBM97" s="0"/>
      <c r="JBN97" s="0"/>
      <c r="JBO97" s="0"/>
      <c r="JBP97" s="0"/>
      <c r="JBQ97" s="0"/>
      <c r="JBR97" s="0"/>
      <c r="JBS97" s="0"/>
      <c r="JBT97" s="0"/>
      <c r="JBU97" s="0"/>
      <c r="JBV97" s="0"/>
      <c r="JBW97" s="0"/>
      <c r="JBX97" s="0"/>
      <c r="JBY97" s="0"/>
      <c r="JBZ97" s="0"/>
      <c r="JCA97" s="0"/>
      <c r="JCB97" s="0"/>
      <c r="JCC97" s="0"/>
      <c r="JCD97" s="0"/>
      <c r="JCE97" s="0"/>
      <c r="JCF97" s="0"/>
      <c r="JCG97" s="0"/>
      <c r="JCH97" s="0"/>
      <c r="JCI97" s="0"/>
      <c r="JCJ97" s="0"/>
      <c r="JCK97" s="0"/>
      <c r="JCL97" s="0"/>
      <c r="JCM97" s="0"/>
      <c r="JCN97" s="0"/>
      <c r="JCO97" s="0"/>
      <c r="JCP97" s="0"/>
      <c r="JCQ97" s="0"/>
      <c r="JCR97" s="0"/>
      <c r="JCS97" s="0"/>
      <c r="JCT97" s="0"/>
      <c r="JCU97" s="0"/>
      <c r="JCV97" s="0"/>
      <c r="JCW97" s="0"/>
      <c r="JCX97" s="0"/>
      <c r="JCY97" s="0"/>
      <c r="JCZ97" s="0"/>
      <c r="JDA97" s="0"/>
      <c r="JDB97" s="0"/>
      <c r="JDC97" s="0"/>
      <c r="JDD97" s="0"/>
      <c r="JDE97" s="0"/>
      <c r="JDF97" s="0"/>
      <c r="JDG97" s="0"/>
      <c r="JDH97" s="0"/>
      <c r="JDI97" s="0"/>
      <c r="JDJ97" s="0"/>
      <c r="JDK97" s="0"/>
      <c r="JDL97" s="0"/>
      <c r="JDM97" s="0"/>
      <c r="JDN97" s="0"/>
      <c r="JDO97" s="0"/>
      <c r="JDP97" s="0"/>
      <c r="JDQ97" s="0"/>
      <c r="JDR97" s="0"/>
      <c r="JDS97" s="0"/>
      <c r="JDT97" s="0"/>
      <c r="JDU97" s="0"/>
      <c r="JDV97" s="0"/>
      <c r="JDW97" s="0"/>
      <c r="JDX97" s="0"/>
      <c r="JDY97" s="0"/>
      <c r="JDZ97" s="0"/>
      <c r="JEA97" s="0"/>
      <c r="JEB97" s="0"/>
      <c r="JEC97" s="0"/>
      <c r="JED97" s="0"/>
      <c r="JEE97" s="0"/>
      <c r="JEF97" s="0"/>
      <c r="JEG97" s="0"/>
      <c r="JEH97" s="0"/>
      <c r="JEI97" s="0"/>
      <c r="JEJ97" s="0"/>
      <c r="JEK97" s="0"/>
      <c r="JEL97" s="0"/>
      <c r="JEM97" s="0"/>
      <c r="JEN97" s="0"/>
      <c r="JEO97" s="0"/>
      <c r="JEP97" s="0"/>
      <c r="JEQ97" s="0"/>
      <c r="JER97" s="0"/>
      <c r="JES97" s="0"/>
      <c r="JET97" s="0"/>
      <c r="JEU97" s="0"/>
      <c r="JEV97" s="0"/>
      <c r="JEW97" s="0"/>
      <c r="JEX97" s="0"/>
      <c r="JEY97" s="0"/>
      <c r="JEZ97" s="0"/>
      <c r="JFA97" s="0"/>
      <c r="JFB97" s="0"/>
      <c r="JFC97" s="0"/>
      <c r="JFD97" s="0"/>
      <c r="JFE97" s="0"/>
      <c r="JFF97" s="0"/>
      <c r="JFG97" s="0"/>
      <c r="JFH97" s="0"/>
      <c r="JFI97" s="0"/>
      <c r="JFJ97" s="0"/>
      <c r="JFK97" s="0"/>
      <c r="JFL97" s="0"/>
      <c r="JFM97" s="0"/>
      <c r="JFN97" s="0"/>
      <c r="JFO97" s="0"/>
      <c r="JFP97" s="0"/>
      <c r="JFQ97" s="0"/>
      <c r="JFR97" s="0"/>
      <c r="JFS97" s="0"/>
      <c r="JFT97" s="0"/>
      <c r="JFU97" s="0"/>
      <c r="JFV97" s="0"/>
      <c r="JFW97" s="0"/>
      <c r="JFX97" s="0"/>
      <c r="JFY97" s="0"/>
      <c r="JFZ97" s="0"/>
      <c r="JGA97" s="0"/>
      <c r="JGB97" s="0"/>
      <c r="JGC97" s="0"/>
      <c r="JGD97" s="0"/>
      <c r="JGE97" s="0"/>
      <c r="JGF97" s="0"/>
      <c r="JGG97" s="0"/>
      <c r="JGH97" s="0"/>
      <c r="JGI97" s="0"/>
      <c r="JGJ97" s="0"/>
      <c r="JGK97" s="0"/>
      <c r="JGL97" s="0"/>
      <c r="JGM97" s="0"/>
      <c r="JGN97" s="0"/>
      <c r="JGO97" s="0"/>
      <c r="JGP97" s="0"/>
      <c r="JGQ97" s="0"/>
      <c r="JGR97" s="0"/>
      <c r="JGS97" s="0"/>
      <c r="JGT97" s="0"/>
      <c r="JGU97" s="0"/>
      <c r="JGV97" s="0"/>
      <c r="JGW97" s="0"/>
      <c r="JGX97" s="0"/>
      <c r="JGY97" s="0"/>
      <c r="JGZ97" s="0"/>
      <c r="JHA97" s="0"/>
      <c r="JHB97" s="0"/>
      <c r="JHC97" s="0"/>
      <c r="JHD97" s="0"/>
      <c r="JHE97" s="0"/>
      <c r="JHF97" s="0"/>
      <c r="JHG97" s="0"/>
      <c r="JHH97" s="0"/>
      <c r="JHI97" s="0"/>
      <c r="JHJ97" s="0"/>
      <c r="JHK97" s="0"/>
      <c r="JHL97" s="0"/>
      <c r="JHM97" s="0"/>
      <c r="JHN97" s="0"/>
      <c r="JHO97" s="0"/>
      <c r="JHP97" s="0"/>
      <c r="JHQ97" s="0"/>
      <c r="JHR97" s="0"/>
      <c r="JHS97" s="0"/>
      <c r="JHT97" s="0"/>
      <c r="JHU97" s="0"/>
      <c r="JHV97" s="0"/>
      <c r="JHW97" s="0"/>
      <c r="JHX97" s="0"/>
      <c r="JHY97" s="0"/>
      <c r="JHZ97" s="0"/>
      <c r="JIA97" s="0"/>
      <c r="JIB97" s="0"/>
      <c r="JIC97" s="0"/>
      <c r="JID97" s="0"/>
      <c r="JIE97" s="0"/>
      <c r="JIF97" s="0"/>
      <c r="JIG97" s="0"/>
      <c r="JIH97" s="0"/>
      <c r="JII97" s="0"/>
      <c r="JIJ97" s="0"/>
      <c r="JIK97" s="0"/>
      <c r="JIL97" s="0"/>
      <c r="JIM97" s="0"/>
      <c r="JIN97" s="0"/>
      <c r="JIO97" s="0"/>
      <c r="JIP97" s="0"/>
      <c r="JIQ97" s="0"/>
      <c r="JIR97" s="0"/>
      <c r="JIS97" s="0"/>
      <c r="JIT97" s="0"/>
      <c r="JIU97" s="0"/>
      <c r="JIV97" s="0"/>
      <c r="JIW97" s="0"/>
      <c r="JIX97" s="0"/>
      <c r="JIY97" s="0"/>
      <c r="JIZ97" s="0"/>
      <c r="JJA97" s="0"/>
      <c r="JJB97" s="0"/>
      <c r="JJC97" s="0"/>
      <c r="JJD97" s="0"/>
      <c r="JJE97" s="0"/>
      <c r="JJF97" s="0"/>
      <c r="JJG97" s="0"/>
      <c r="JJH97" s="0"/>
      <c r="JJI97" s="0"/>
      <c r="JJJ97" s="0"/>
      <c r="JJK97" s="0"/>
      <c r="JJL97" s="0"/>
      <c r="JJM97" s="0"/>
      <c r="JJN97" s="0"/>
      <c r="JJO97" s="0"/>
      <c r="JJP97" s="0"/>
      <c r="JJQ97" s="0"/>
      <c r="JJR97" s="0"/>
      <c r="JJS97" s="0"/>
      <c r="JJT97" s="0"/>
      <c r="JJU97" s="0"/>
      <c r="JJV97" s="0"/>
      <c r="JJW97" s="0"/>
      <c r="JJX97" s="0"/>
      <c r="JJY97" s="0"/>
      <c r="JJZ97" s="0"/>
      <c r="JKA97" s="0"/>
      <c r="JKB97" s="0"/>
      <c r="JKC97" s="0"/>
      <c r="JKD97" s="0"/>
      <c r="JKE97" s="0"/>
      <c r="JKF97" s="0"/>
      <c r="JKG97" s="0"/>
      <c r="JKH97" s="0"/>
      <c r="JKI97" s="0"/>
      <c r="JKJ97" s="0"/>
      <c r="JKK97" s="0"/>
      <c r="JKL97" s="0"/>
      <c r="JKM97" s="0"/>
      <c r="JKN97" s="0"/>
      <c r="JKO97" s="0"/>
      <c r="JKP97" s="0"/>
      <c r="JKQ97" s="0"/>
      <c r="JKR97" s="0"/>
      <c r="JKS97" s="0"/>
      <c r="JKT97" s="0"/>
      <c r="JKU97" s="0"/>
      <c r="JKV97" s="0"/>
      <c r="JKW97" s="0"/>
      <c r="JKX97" s="0"/>
      <c r="JKY97" s="0"/>
      <c r="JKZ97" s="0"/>
      <c r="JLA97" s="0"/>
      <c r="JLB97" s="0"/>
      <c r="JLC97" s="0"/>
      <c r="JLD97" s="0"/>
      <c r="JLE97" s="0"/>
      <c r="JLF97" s="0"/>
      <c r="JLG97" s="0"/>
      <c r="JLH97" s="0"/>
      <c r="JLI97" s="0"/>
      <c r="JLJ97" s="0"/>
      <c r="JLK97" s="0"/>
      <c r="JLL97" s="0"/>
      <c r="JLM97" s="0"/>
      <c r="JLN97" s="0"/>
      <c r="JLO97" s="0"/>
      <c r="JLP97" s="0"/>
      <c r="JLQ97" s="0"/>
      <c r="JLR97" s="0"/>
      <c r="JLS97" s="0"/>
      <c r="JLT97" s="0"/>
      <c r="JLU97" s="0"/>
      <c r="JLV97" s="0"/>
      <c r="JLW97" s="0"/>
      <c r="JLX97" s="0"/>
      <c r="JLY97" s="0"/>
      <c r="JLZ97" s="0"/>
      <c r="JMA97" s="0"/>
      <c r="JMB97" s="0"/>
      <c r="JMC97" s="0"/>
      <c r="JMD97" s="0"/>
      <c r="JME97" s="0"/>
      <c r="JMF97" s="0"/>
      <c r="JMG97" s="0"/>
      <c r="JMH97" s="0"/>
      <c r="JMI97" s="0"/>
      <c r="JMJ97" s="0"/>
      <c r="JMK97" s="0"/>
      <c r="JML97" s="0"/>
      <c r="JMM97" s="0"/>
      <c r="JMN97" s="0"/>
      <c r="JMO97" s="0"/>
      <c r="JMP97" s="0"/>
      <c r="JMQ97" s="0"/>
      <c r="JMR97" s="0"/>
      <c r="JMS97" s="0"/>
      <c r="JMT97" s="0"/>
      <c r="JMU97" s="0"/>
      <c r="JMV97" s="0"/>
      <c r="JMW97" s="0"/>
      <c r="JMX97" s="0"/>
      <c r="JMY97" s="0"/>
      <c r="JMZ97" s="0"/>
      <c r="JNA97" s="0"/>
      <c r="JNB97" s="0"/>
      <c r="JNC97" s="0"/>
      <c r="JND97" s="0"/>
      <c r="JNE97" s="0"/>
      <c r="JNF97" s="0"/>
      <c r="JNG97" s="0"/>
      <c r="JNH97" s="0"/>
      <c r="JNI97" s="0"/>
      <c r="JNJ97" s="0"/>
      <c r="JNK97" s="0"/>
      <c r="JNL97" s="0"/>
      <c r="JNM97" s="0"/>
      <c r="JNN97" s="0"/>
      <c r="JNO97" s="0"/>
      <c r="JNP97" s="0"/>
      <c r="JNQ97" s="0"/>
      <c r="JNR97" s="0"/>
      <c r="JNS97" s="0"/>
      <c r="JNT97" s="0"/>
      <c r="JNU97" s="0"/>
      <c r="JNV97" s="0"/>
      <c r="JNW97" s="0"/>
      <c r="JNX97" s="0"/>
      <c r="JNY97" s="0"/>
      <c r="JNZ97" s="0"/>
      <c r="JOA97" s="0"/>
      <c r="JOB97" s="0"/>
      <c r="JOC97" s="0"/>
      <c r="JOD97" s="0"/>
      <c r="JOE97" s="0"/>
      <c r="JOF97" s="0"/>
      <c r="JOG97" s="0"/>
      <c r="JOH97" s="0"/>
      <c r="JOI97" s="0"/>
      <c r="JOJ97" s="0"/>
      <c r="JOK97" s="0"/>
      <c r="JOL97" s="0"/>
      <c r="JOM97" s="0"/>
      <c r="JON97" s="0"/>
      <c r="JOO97" s="0"/>
      <c r="JOP97" s="0"/>
      <c r="JOQ97" s="0"/>
      <c r="JOR97" s="0"/>
      <c r="JOS97" s="0"/>
      <c r="JOT97" s="0"/>
      <c r="JOU97" s="0"/>
      <c r="JOV97" s="0"/>
      <c r="JOW97" s="0"/>
      <c r="JOX97" s="0"/>
      <c r="JOY97" s="0"/>
      <c r="JOZ97" s="0"/>
      <c r="JPA97" s="0"/>
      <c r="JPB97" s="0"/>
      <c r="JPC97" s="0"/>
      <c r="JPD97" s="0"/>
      <c r="JPE97" s="0"/>
      <c r="JPF97" s="0"/>
      <c r="JPG97" s="0"/>
      <c r="JPH97" s="0"/>
      <c r="JPI97" s="0"/>
      <c r="JPJ97" s="0"/>
      <c r="JPK97" s="0"/>
      <c r="JPL97" s="0"/>
      <c r="JPM97" s="0"/>
      <c r="JPN97" s="0"/>
      <c r="JPO97" s="0"/>
      <c r="JPP97" s="0"/>
      <c r="JPQ97" s="0"/>
      <c r="JPR97" s="0"/>
      <c r="JPS97" s="0"/>
      <c r="JPT97" s="0"/>
      <c r="JPU97" s="0"/>
      <c r="JPV97" s="0"/>
      <c r="JPW97" s="0"/>
      <c r="JPX97" s="0"/>
      <c r="JPY97" s="0"/>
      <c r="JPZ97" s="0"/>
      <c r="JQA97" s="0"/>
      <c r="JQB97" s="0"/>
      <c r="JQC97" s="0"/>
      <c r="JQD97" s="0"/>
      <c r="JQE97" s="0"/>
      <c r="JQF97" s="0"/>
      <c r="JQG97" s="0"/>
      <c r="JQH97" s="0"/>
      <c r="JQI97" s="0"/>
      <c r="JQJ97" s="0"/>
      <c r="JQK97" s="0"/>
      <c r="JQL97" s="0"/>
      <c r="JQM97" s="0"/>
      <c r="JQN97" s="0"/>
      <c r="JQO97" s="0"/>
      <c r="JQP97" s="0"/>
      <c r="JQQ97" s="0"/>
      <c r="JQR97" s="0"/>
      <c r="JQS97" s="0"/>
      <c r="JQT97" s="0"/>
      <c r="JQU97" s="0"/>
      <c r="JQV97" s="0"/>
      <c r="JQW97" s="0"/>
      <c r="JQX97" s="0"/>
      <c r="JQY97" s="0"/>
      <c r="JQZ97" s="0"/>
      <c r="JRA97" s="0"/>
      <c r="JRB97" s="0"/>
      <c r="JRC97" s="0"/>
      <c r="JRD97" s="0"/>
      <c r="JRE97" s="0"/>
      <c r="JRF97" s="0"/>
      <c r="JRG97" s="0"/>
      <c r="JRH97" s="0"/>
      <c r="JRI97" s="0"/>
      <c r="JRJ97" s="0"/>
      <c r="JRK97" s="0"/>
      <c r="JRL97" s="0"/>
      <c r="JRM97" s="0"/>
      <c r="JRN97" s="0"/>
      <c r="JRO97" s="0"/>
      <c r="JRP97" s="0"/>
      <c r="JRQ97" s="0"/>
      <c r="JRR97" s="0"/>
      <c r="JRS97" s="0"/>
      <c r="JRT97" s="0"/>
      <c r="JRU97" s="0"/>
      <c r="JRV97" s="0"/>
      <c r="JRW97" s="0"/>
      <c r="JRX97" s="0"/>
      <c r="JRY97" s="0"/>
      <c r="JRZ97" s="0"/>
      <c r="JSA97" s="0"/>
      <c r="JSB97" s="0"/>
      <c r="JSC97" s="0"/>
      <c r="JSD97" s="0"/>
      <c r="JSE97" s="0"/>
      <c r="JSF97" s="0"/>
      <c r="JSG97" s="0"/>
      <c r="JSH97" s="0"/>
      <c r="JSI97" s="0"/>
      <c r="JSJ97" s="0"/>
      <c r="JSK97" s="0"/>
      <c r="JSL97" s="0"/>
      <c r="JSM97" s="0"/>
      <c r="JSN97" s="0"/>
      <c r="JSO97" s="0"/>
      <c r="JSP97" s="0"/>
      <c r="JSQ97" s="0"/>
      <c r="JSR97" s="0"/>
      <c r="JSS97" s="0"/>
      <c r="JST97" s="0"/>
      <c r="JSU97" s="0"/>
      <c r="JSV97" s="0"/>
      <c r="JSW97" s="0"/>
      <c r="JSX97" s="0"/>
      <c r="JSY97" s="0"/>
      <c r="JSZ97" s="0"/>
      <c r="JTA97" s="0"/>
      <c r="JTB97" s="0"/>
      <c r="JTC97" s="0"/>
      <c r="JTD97" s="0"/>
      <c r="JTE97" s="0"/>
      <c r="JTF97" s="0"/>
      <c r="JTG97" s="0"/>
      <c r="JTH97" s="0"/>
      <c r="JTI97" s="0"/>
      <c r="JTJ97" s="0"/>
      <c r="JTK97" s="0"/>
      <c r="JTL97" s="0"/>
      <c r="JTM97" s="0"/>
      <c r="JTN97" s="0"/>
      <c r="JTO97" s="0"/>
      <c r="JTP97" s="0"/>
      <c r="JTQ97" s="0"/>
      <c r="JTR97" s="0"/>
      <c r="JTS97" s="0"/>
      <c r="JTT97" s="0"/>
      <c r="JTU97" s="0"/>
      <c r="JTV97" s="0"/>
      <c r="JTW97" s="0"/>
      <c r="JTX97" s="0"/>
      <c r="JTY97" s="0"/>
      <c r="JTZ97" s="0"/>
      <c r="JUA97" s="0"/>
      <c r="JUB97" s="0"/>
      <c r="JUC97" s="0"/>
      <c r="JUD97" s="0"/>
      <c r="JUE97" s="0"/>
      <c r="JUF97" s="0"/>
      <c r="JUG97" s="0"/>
      <c r="JUH97" s="0"/>
      <c r="JUI97" s="0"/>
      <c r="JUJ97" s="0"/>
      <c r="JUK97" s="0"/>
      <c r="JUL97" s="0"/>
      <c r="JUM97" s="0"/>
      <c r="JUN97" s="0"/>
      <c r="JUO97" s="0"/>
      <c r="JUP97" s="0"/>
      <c r="JUQ97" s="0"/>
      <c r="JUR97" s="0"/>
      <c r="JUS97" s="0"/>
      <c r="JUT97" s="0"/>
      <c r="JUU97" s="0"/>
      <c r="JUV97" s="0"/>
      <c r="JUW97" s="0"/>
      <c r="JUX97" s="0"/>
      <c r="JUY97" s="0"/>
      <c r="JUZ97" s="0"/>
      <c r="JVA97" s="0"/>
      <c r="JVB97" s="0"/>
      <c r="JVC97" s="0"/>
      <c r="JVD97" s="0"/>
      <c r="JVE97" s="0"/>
      <c r="JVF97" s="0"/>
      <c r="JVG97" s="0"/>
      <c r="JVH97" s="0"/>
      <c r="JVI97" s="0"/>
      <c r="JVJ97" s="0"/>
      <c r="JVK97" s="0"/>
      <c r="JVL97" s="0"/>
      <c r="JVM97" s="0"/>
      <c r="JVN97" s="0"/>
      <c r="JVO97" s="0"/>
      <c r="JVP97" s="0"/>
      <c r="JVQ97" s="0"/>
      <c r="JVR97" s="0"/>
      <c r="JVS97" s="0"/>
      <c r="JVT97" s="0"/>
      <c r="JVU97" s="0"/>
      <c r="JVV97" s="0"/>
      <c r="JVW97" s="0"/>
      <c r="JVX97" s="0"/>
      <c r="JVY97" s="0"/>
      <c r="JVZ97" s="0"/>
      <c r="JWA97" s="0"/>
      <c r="JWB97" s="0"/>
      <c r="JWC97" s="0"/>
      <c r="JWD97" s="0"/>
      <c r="JWE97" s="0"/>
      <c r="JWF97" s="0"/>
      <c r="JWG97" s="0"/>
      <c r="JWH97" s="0"/>
      <c r="JWI97" s="0"/>
      <c r="JWJ97" s="0"/>
      <c r="JWK97" s="0"/>
      <c r="JWL97" s="0"/>
      <c r="JWM97" s="0"/>
      <c r="JWN97" s="0"/>
      <c r="JWO97" s="0"/>
      <c r="JWP97" s="0"/>
      <c r="JWQ97" s="0"/>
      <c r="JWR97" s="0"/>
      <c r="JWS97" s="0"/>
      <c r="JWT97" s="0"/>
      <c r="JWU97" s="0"/>
      <c r="JWV97" s="0"/>
      <c r="JWW97" s="0"/>
      <c r="JWX97" s="0"/>
      <c r="JWY97" s="0"/>
      <c r="JWZ97" s="0"/>
      <c r="JXA97" s="0"/>
      <c r="JXB97" s="0"/>
      <c r="JXC97" s="0"/>
      <c r="JXD97" s="0"/>
      <c r="JXE97" s="0"/>
      <c r="JXF97" s="0"/>
      <c r="JXG97" s="0"/>
      <c r="JXH97" s="0"/>
      <c r="JXI97" s="0"/>
      <c r="JXJ97" s="0"/>
      <c r="JXK97" s="0"/>
      <c r="JXL97" s="0"/>
      <c r="JXM97" s="0"/>
      <c r="JXN97" s="0"/>
      <c r="JXO97" s="0"/>
      <c r="JXP97" s="0"/>
      <c r="JXQ97" s="0"/>
      <c r="JXR97" s="0"/>
      <c r="JXS97" s="0"/>
      <c r="JXT97" s="0"/>
      <c r="JXU97" s="0"/>
      <c r="JXV97" s="0"/>
      <c r="JXW97" s="0"/>
      <c r="JXX97" s="0"/>
      <c r="JXY97" s="0"/>
      <c r="JXZ97" s="0"/>
      <c r="JYA97" s="0"/>
      <c r="JYB97" s="0"/>
      <c r="JYC97" s="0"/>
      <c r="JYD97" s="0"/>
      <c r="JYE97" s="0"/>
      <c r="JYF97" s="0"/>
      <c r="JYG97" s="0"/>
      <c r="JYH97" s="0"/>
      <c r="JYI97" s="0"/>
      <c r="JYJ97" s="0"/>
      <c r="JYK97" s="0"/>
      <c r="JYL97" s="0"/>
      <c r="JYM97" s="0"/>
      <c r="JYN97" s="0"/>
      <c r="JYO97" s="0"/>
      <c r="JYP97" s="0"/>
      <c r="JYQ97" s="0"/>
      <c r="JYR97" s="0"/>
      <c r="JYS97" s="0"/>
      <c r="JYT97" s="0"/>
      <c r="JYU97" s="0"/>
      <c r="JYV97" s="0"/>
      <c r="JYW97" s="0"/>
      <c r="JYX97" s="0"/>
      <c r="JYY97" s="0"/>
      <c r="JYZ97" s="0"/>
      <c r="JZA97" s="0"/>
      <c r="JZB97" s="0"/>
      <c r="JZC97" s="0"/>
      <c r="JZD97" s="0"/>
      <c r="JZE97" s="0"/>
      <c r="JZF97" s="0"/>
      <c r="JZG97" s="0"/>
      <c r="JZH97" s="0"/>
      <c r="JZI97" s="0"/>
      <c r="JZJ97" s="0"/>
      <c r="JZK97" s="0"/>
      <c r="JZL97" s="0"/>
      <c r="JZM97" s="0"/>
      <c r="JZN97" s="0"/>
      <c r="JZO97" s="0"/>
      <c r="JZP97" s="0"/>
      <c r="JZQ97" s="0"/>
      <c r="JZR97" s="0"/>
      <c r="JZS97" s="0"/>
      <c r="JZT97" s="0"/>
      <c r="JZU97" s="0"/>
      <c r="JZV97" s="0"/>
      <c r="JZW97" s="0"/>
      <c r="JZX97" s="0"/>
      <c r="JZY97" s="0"/>
      <c r="JZZ97" s="0"/>
      <c r="KAA97" s="0"/>
      <c r="KAB97" s="0"/>
      <c r="KAC97" s="0"/>
      <c r="KAD97" s="0"/>
      <c r="KAE97" s="0"/>
      <c r="KAF97" s="0"/>
      <c r="KAG97" s="0"/>
      <c r="KAH97" s="0"/>
      <c r="KAI97" s="0"/>
      <c r="KAJ97" s="0"/>
      <c r="KAK97" s="0"/>
      <c r="KAL97" s="0"/>
      <c r="KAM97" s="0"/>
      <c r="KAN97" s="0"/>
      <c r="KAO97" s="0"/>
      <c r="KAP97" s="0"/>
      <c r="KAQ97" s="0"/>
      <c r="KAR97" s="0"/>
      <c r="KAS97" s="0"/>
      <c r="KAT97" s="0"/>
      <c r="KAU97" s="0"/>
      <c r="KAV97" s="0"/>
      <c r="KAW97" s="0"/>
      <c r="KAX97" s="0"/>
      <c r="KAY97" s="0"/>
      <c r="KAZ97" s="0"/>
      <c r="KBA97" s="0"/>
      <c r="KBB97" s="0"/>
      <c r="KBC97" s="0"/>
      <c r="KBD97" s="0"/>
      <c r="KBE97" s="0"/>
      <c r="KBF97" s="0"/>
      <c r="KBG97" s="0"/>
      <c r="KBH97" s="0"/>
      <c r="KBI97" s="0"/>
      <c r="KBJ97" s="0"/>
      <c r="KBK97" s="0"/>
      <c r="KBL97" s="0"/>
      <c r="KBM97" s="0"/>
      <c r="KBN97" s="0"/>
      <c r="KBO97" s="0"/>
      <c r="KBP97" s="0"/>
      <c r="KBQ97" s="0"/>
      <c r="KBR97" s="0"/>
      <c r="KBS97" s="0"/>
      <c r="KBT97" s="0"/>
      <c r="KBU97" s="0"/>
      <c r="KBV97" s="0"/>
      <c r="KBW97" s="0"/>
      <c r="KBX97" s="0"/>
      <c r="KBY97" s="0"/>
      <c r="KBZ97" s="0"/>
      <c r="KCA97" s="0"/>
      <c r="KCB97" s="0"/>
      <c r="KCC97" s="0"/>
      <c r="KCD97" s="0"/>
      <c r="KCE97" s="0"/>
      <c r="KCF97" s="0"/>
      <c r="KCG97" s="0"/>
      <c r="KCH97" s="0"/>
      <c r="KCI97" s="0"/>
      <c r="KCJ97" s="0"/>
      <c r="KCK97" s="0"/>
      <c r="KCL97" s="0"/>
      <c r="KCM97" s="0"/>
      <c r="KCN97" s="0"/>
      <c r="KCO97" s="0"/>
      <c r="KCP97" s="0"/>
      <c r="KCQ97" s="0"/>
      <c r="KCR97" s="0"/>
      <c r="KCS97" s="0"/>
      <c r="KCT97" s="0"/>
      <c r="KCU97" s="0"/>
      <c r="KCV97" s="0"/>
      <c r="KCW97" s="0"/>
      <c r="KCX97" s="0"/>
      <c r="KCY97" s="0"/>
      <c r="KCZ97" s="0"/>
      <c r="KDA97" s="0"/>
      <c r="KDB97" s="0"/>
      <c r="KDC97" s="0"/>
      <c r="KDD97" s="0"/>
      <c r="KDE97" s="0"/>
      <c r="KDF97" s="0"/>
      <c r="KDG97" s="0"/>
      <c r="KDH97" s="0"/>
      <c r="KDI97" s="0"/>
      <c r="KDJ97" s="0"/>
      <c r="KDK97" s="0"/>
      <c r="KDL97" s="0"/>
      <c r="KDM97" s="0"/>
      <c r="KDN97" s="0"/>
      <c r="KDO97" s="0"/>
      <c r="KDP97" s="0"/>
      <c r="KDQ97" s="0"/>
      <c r="KDR97" s="0"/>
      <c r="KDS97" s="0"/>
      <c r="KDT97" s="0"/>
      <c r="KDU97" s="0"/>
      <c r="KDV97" s="0"/>
      <c r="KDW97" s="0"/>
      <c r="KDX97" s="0"/>
      <c r="KDY97" s="0"/>
      <c r="KDZ97" s="0"/>
      <c r="KEA97" s="0"/>
      <c r="KEB97" s="0"/>
      <c r="KEC97" s="0"/>
      <c r="KED97" s="0"/>
      <c r="KEE97" s="0"/>
      <c r="KEF97" s="0"/>
      <c r="KEG97" s="0"/>
      <c r="KEH97" s="0"/>
      <c r="KEI97" s="0"/>
      <c r="KEJ97" s="0"/>
      <c r="KEK97" s="0"/>
      <c r="KEL97" s="0"/>
      <c r="KEM97" s="0"/>
      <c r="KEN97" s="0"/>
      <c r="KEO97" s="0"/>
      <c r="KEP97" s="0"/>
      <c r="KEQ97" s="0"/>
      <c r="KER97" s="0"/>
      <c r="KES97" s="0"/>
      <c r="KET97" s="0"/>
      <c r="KEU97" s="0"/>
      <c r="KEV97" s="0"/>
      <c r="KEW97" s="0"/>
      <c r="KEX97" s="0"/>
      <c r="KEY97" s="0"/>
      <c r="KEZ97" s="0"/>
      <c r="KFA97" s="0"/>
      <c r="KFB97" s="0"/>
      <c r="KFC97" s="0"/>
      <c r="KFD97" s="0"/>
      <c r="KFE97" s="0"/>
      <c r="KFF97" s="0"/>
      <c r="KFG97" s="0"/>
      <c r="KFH97" s="0"/>
      <c r="KFI97" s="0"/>
      <c r="KFJ97" s="0"/>
      <c r="KFK97" s="0"/>
      <c r="KFL97" s="0"/>
      <c r="KFM97" s="0"/>
      <c r="KFN97" s="0"/>
      <c r="KFO97" s="0"/>
      <c r="KFP97" s="0"/>
      <c r="KFQ97" s="0"/>
      <c r="KFR97" s="0"/>
      <c r="KFS97" s="0"/>
      <c r="KFT97" s="0"/>
      <c r="KFU97" s="0"/>
      <c r="KFV97" s="0"/>
      <c r="KFW97" s="0"/>
      <c r="KFX97" s="0"/>
      <c r="KFY97" s="0"/>
      <c r="KFZ97" s="0"/>
      <c r="KGA97" s="0"/>
      <c r="KGB97" s="0"/>
      <c r="KGC97" s="0"/>
      <c r="KGD97" s="0"/>
      <c r="KGE97" s="0"/>
      <c r="KGF97" s="0"/>
      <c r="KGG97" s="0"/>
      <c r="KGH97" s="0"/>
      <c r="KGI97" s="0"/>
      <c r="KGJ97" s="0"/>
      <c r="KGK97" s="0"/>
      <c r="KGL97" s="0"/>
      <c r="KGM97" s="0"/>
      <c r="KGN97" s="0"/>
      <c r="KGO97" s="0"/>
      <c r="KGP97" s="0"/>
      <c r="KGQ97" s="0"/>
      <c r="KGR97" s="0"/>
      <c r="KGS97" s="0"/>
      <c r="KGT97" s="0"/>
      <c r="KGU97" s="0"/>
      <c r="KGV97" s="0"/>
      <c r="KGW97" s="0"/>
      <c r="KGX97" s="0"/>
      <c r="KGY97" s="0"/>
      <c r="KGZ97" s="0"/>
      <c r="KHA97" s="0"/>
      <c r="KHB97" s="0"/>
      <c r="KHC97" s="0"/>
      <c r="KHD97" s="0"/>
      <c r="KHE97" s="0"/>
      <c r="KHF97" s="0"/>
      <c r="KHG97" s="0"/>
      <c r="KHH97" s="0"/>
      <c r="KHI97" s="0"/>
      <c r="KHJ97" s="0"/>
      <c r="KHK97" s="0"/>
      <c r="KHL97" s="0"/>
      <c r="KHM97" s="0"/>
      <c r="KHN97" s="0"/>
      <c r="KHO97" s="0"/>
      <c r="KHP97" s="0"/>
      <c r="KHQ97" s="0"/>
      <c r="KHR97" s="0"/>
      <c r="KHS97" s="0"/>
      <c r="KHT97" s="0"/>
      <c r="KHU97" s="0"/>
      <c r="KHV97" s="0"/>
      <c r="KHW97" s="0"/>
      <c r="KHX97" s="0"/>
      <c r="KHY97" s="0"/>
      <c r="KHZ97" s="0"/>
      <c r="KIA97" s="0"/>
      <c r="KIB97" s="0"/>
      <c r="KIC97" s="0"/>
      <c r="KID97" s="0"/>
      <c r="KIE97" s="0"/>
      <c r="KIF97" s="0"/>
      <c r="KIG97" s="0"/>
      <c r="KIH97" s="0"/>
      <c r="KII97" s="0"/>
      <c r="KIJ97" s="0"/>
      <c r="KIK97" s="0"/>
      <c r="KIL97" s="0"/>
      <c r="KIM97" s="0"/>
      <c r="KIN97" s="0"/>
      <c r="KIO97" s="0"/>
      <c r="KIP97" s="0"/>
      <c r="KIQ97" s="0"/>
      <c r="KIR97" s="0"/>
      <c r="KIS97" s="0"/>
      <c r="KIT97" s="0"/>
      <c r="KIU97" s="0"/>
      <c r="KIV97" s="0"/>
      <c r="KIW97" s="0"/>
      <c r="KIX97" s="0"/>
      <c r="KIY97" s="0"/>
      <c r="KIZ97" s="0"/>
      <c r="KJA97" s="0"/>
      <c r="KJB97" s="0"/>
      <c r="KJC97" s="0"/>
      <c r="KJD97" s="0"/>
      <c r="KJE97" s="0"/>
      <c r="KJF97" s="0"/>
      <c r="KJG97" s="0"/>
      <c r="KJH97" s="0"/>
      <c r="KJI97" s="0"/>
      <c r="KJJ97" s="0"/>
      <c r="KJK97" s="0"/>
      <c r="KJL97" s="0"/>
      <c r="KJM97" s="0"/>
      <c r="KJN97" s="0"/>
      <c r="KJO97" s="0"/>
      <c r="KJP97" s="0"/>
      <c r="KJQ97" s="0"/>
      <c r="KJR97" s="0"/>
      <c r="KJS97" s="0"/>
      <c r="KJT97" s="0"/>
      <c r="KJU97" s="0"/>
      <c r="KJV97" s="0"/>
      <c r="KJW97" s="0"/>
      <c r="KJX97" s="0"/>
      <c r="KJY97" s="0"/>
      <c r="KJZ97" s="0"/>
      <c r="KKA97" s="0"/>
      <c r="KKB97" s="0"/>
      <c r="KKC97" s="0"/>
      <c r="KKD97" s="0"/>
      <c r="KKE97" s="0"/>
      <c r="KKF97" s="0"/>
      <c r="KKG97" s="0"/>
      <c r="KKH97" s="0"/>
      <c r="KKI97" s="0"/>
      <c r="KKJ97" s="0"/>
      <c r="KKK97" s="0"/>
      <c r="KKL97" s="0"/>
      <c r="KKM97" s="0"/>
      <c r="KKN97" s="0"/>
      <c r="KKO97" s="0"/>
      <c r="KKP97" s="0"/>
      <c r="KKQ97" s="0"/>
      <c r="KKR97" s="0"/>
      <c r="KKS97" s="0"/>
      <c r="KKT97" s="0"/>
      <c r="KKU97" s="0"/>
      <c r="KKV97" s="0"/>
      <c r="KKW97" s="0"/>
      <c r="KKX97" s="0"/>
      <c r="KKY97" s="0"/>
      <c r="KKZ97" s="0"/>
      <c r="KLA97" s="0"/>
      <c r="KLB97" s="0"/>
      <c r="KLC97" s="0"/>
      <c r="KLD97" s="0"/>
      <c r="KLE97" s="0"/>
      <c r="KLF97" s="0"/>
      <c r="KLG97" s="0"/>
      <c r="KLH97" s="0"/>
      <c r="KLI97" s="0"/>
      <c r="KLJ97" s="0"/>
      <c r="KLK97" s="0"/>
      <c r="KLL97" s="0"/>
      <c r="KLM97" s="0"/>
      <c r="KLN97" s="0"/>
      <c r="KLO97" s="0"/>
      <c r="KLP97" s="0"/>
      <c r="KLQ97" s="0"/>
      <c r="KLR97" s="0"/>
      <c r="KLS97" s="0"/>
      <c r="KLT97" s="0"/>
      <c r="KLU97" s="0"/>
      <c r="KLV97" s="0"/>
      <c r="KLW97" s="0"/>
      <c r="KLX97" s="0"/>
      <c r="KLY97" s="0"/>
      <c r="KLZ97" s="0"/>
      <c r="KMA97" s="0"/>
      <c r="KMB97" s="0"/>
      <c r="KMC97" s="0"/>
      <c r="KMD97" s="0"/>
      <c r="KME97" s="0"/>
      <c r="KMF97" s="0"/>
      <c r="KMG97" s="0"/>
      <c r="KMH97" s="0"/>
      <c r="KMI97" s="0"/>
      <c r="KMJ97" s="0"/>
      <c r="KMK97" s="0"/>
      <c r="KML97" s="0"/>
      <c r="KMM97" s="0"/>
      <c r="KMN97" s="0"/>
      <c r="KMO97" s="0"/>
      <c r="KMP97" s="0"/>
      <c r="KMQ97" s="0"/>
      <c r="KMR97" s="0"/>
      <c r="KMS97" s="0"/>
      <c r="KMT97" s="0"/>
      <c r="KMU97" s="0"/>
      <c r="KMV97" s="0"/>
      <c r="KMW97" s="0"/>
      <c r="KMX97" s="0"/>
      <c r="KMY97" s="0"/>
      <c r="KMZ97" s="0"/>
      <c r="KNA97" s="0"/>
      <c r="KNB97" s="0"/>
      <c r="KNC97" s="0"/>
      <c r="KND97" s="0"/>
      <c r="KNE97" s="0"/>
      <c r="KNF97" s="0"/>
      <c r="KNG97" s="0"/>
      <c r="KNH97" s="0"/>
      <c r="KNI97" s="0"/>
      <c r="KNJ97" s="0"/>
      <c r="KNK97" s="0"/>
      <c r="KNL97" s="0"/>
      <c r="KNM97" s="0"/>
      <c r="KNN97" s="0"/>
      <c r="KNO97" s="0"/>
      <c r="KNP97" s="0"/>
      <c r="KNQ97" s="0"/>
      <c r="KNR97" s="0"/>
      <c r="KNS97" s="0"/>
      <c r="KNT97" s="0"/>
      <c r="KNU97" s="0"/>
      <c r="KNV97" s="0"/>
      <c r="KNW97" s="0"/>
      <c r="KNX97" s="0"/>
      <c r="KNY97" s="0"/>
      <c r="KNZ97" s="0"/>
      <c r="KOA97" s="0"/>
      <c r="KOB97" s="0"/>
      <c r="KOC97" s="0"/>
      <c r="KOD97" s="0"/>
      <c r="KOE97" s="0"/>
      <c r="KOF97" s="0"/>
      <c r="KOG97" s="0"/>
      <c r="KOH97" s="0"/>
      <c r="KOI97" s="0"/>
      <c r="KOJ97" s="0"/>
      <c r="KOK97" s="0"/>
      <c r="KOL97" s="0"/>
      <c r="KOM97" s="0"/>
      <c r="KON97" s="0"/>
      <c r="KOO97" s="0"/>
      <c r="KOP97" s="0"/>
      <c r="KOQ97" s="0"/>
      <c r="KOR97" s="0"/>
      <c r="KOS97" s="0"/>
      <c r="KOT97" s="0"/>
      <c r="KOU97" s="0"/>
      <c r="KOV97" s="0"/>
      <c r="KOW97" s="0"/>
      <c r="KOX97" s="0"/>
      <c r="KOY97" s="0"/>
      <c r="KOZ97" s="0"/>
      <c r="KPA97" s="0"/>
      <c r="KPB97" s="0"/>
      <c r="KPC97" s="0"/>
      <c r="KPD97" s="0"/>
      <c r="KPE97" s="0"/>
      <c r="KPF97" s="0"/>
      <c r="KPG97" s="0"/>
      <c r="KPH97" s="0"/>
      <c r="KPI97" s="0"/>
      <c r="KPJ97" s="0"/>
      <c r="KPK97" s="0"/>
      <c r="KPL97" s="0"/>
      <c r="KPM97" s="0"/>
      <c r="KPN97" s="0"/>
      <c r="KPO97" s="0"/>
      <c r="KPP97" s="0"/>
      <c r="KPQ97" s="0"/>
      <c r="KPR97" s="0"/>
      <c r="KPS97" s="0"/>
      <c r="KPT97" s="0"/>
      <c r="KPU97" s="0"/>
      <c r="KPV97" s="0"/>
      <c r="KPW97" s="0"/>
      <c r="KPX97" s="0"/>
      <c r="KPY97" s="0"/>
      <c r="KPZ97" s="0"/>
      <c r="KQA97" s="0"/>
      <c r="KQB97" s="0"/>
      <c r="KQC97" s="0"/>
      <c r="KQD97" s="0"/>
      <c r="KQE97" s="0"/>
      <c r="KQF97" s="0"/>
      <c r="KQG97" s="0"/>
      <c r="KQH97" s="0"/>
      <c r="KQI97" s="0"/>
      <c r="KQJ97" s="0"/>
      <c r="KQK97" s="0"/>
      <c r="KQL97" s="0"/>
      <c r="KQM97" s="0"/>
      <c r="KQN97" s="0"/>
      <c r="KQO97" s="0"/>
      <c r="KQP97" s="0"/>
      <c r="KQQ97" s="0"/>
      <c r="KQR97" s="0"/>
      <c r="KQS97" s="0"/>
      <c r="KQT97" s="0"/>
      <c r="KQU97" s="0"/>
      <c r="KQV97" s="0"/>
      <c r="KQW97" s="0"/>
      <c r="KQX97" s="0"/>
      <c r="KQY97" s="0"/>
      <c r="KQZ97" s="0"/>
      <c r="KRA97" s="0"/>
      <c r="KRB97" s="0"/>
      <c r="KRC97" s="0"/>
      <c r="KRD97" s="0"/>
      <c r="KRE97" s="0"/>
      <c r="KRF97" s="0"/>
      <c r="KRG97" s="0"/>
      <c r="KRH97" s="0"/>
      <c r="KRI97" s="0"/>
      <c r="KRJ97" s="0"/>
      <c r="KRK97" s="0"/>
      <c r="KRL97" s="0"/>
      <c r="KRM97" s="0"/>
      <c r="KRN97" s="0"/>
      <c r="KRO97" s="0"/>
      <c r="KRP97" s="0"/>
      <c r="KRQ97" s="0"/>
      <c r="KRR97" s="0"/>
      <c r="KRS97" s="0"/>
      <c r="KRT97" s="0"/>
      <c r="KRU97" s="0"/>
      <c r="KRV97" s="0"/>
      <c r="KRW97" s="0"/>
      <c r="KRX97" s="0"/>
      <c r="KRY97" s="0"/>
      <c r="KRZ97" s="0"/>
      <c r="KSA97" s="0"/>
      <c r="KSB97" s="0"/>
      <c r="KSC97" s="0"/>
      <c r="KSD97" s="0"/>
      <c r="KSE97" s="0"/>
      <c r="KSF97" s="0"/>
      <c r="KSG97" s="0"/>
      <c r="KSH97" s="0"/>
      <c r="KSI97" s="0"/>
      <c r="KSJ97" s="0"/>
      <c r="KSK97" s="0"/>
      <c r="KSL97" s="0"/>
      <c r="KSM97" s="0"/>
      <c r="KSN97" s="0"/>
      <c r="KSO97" s="0"/>
      <c r="KSP97" s="0"/>
      <c r="KSQ97" s="0"/>
      <c r="KSR97" s="0"/>
      <c r="KSS97" s="0"/>
      <c r="KST97" s="0"/>
      <c r="KSU97" s="0"/>
      <c r="KSV97" s="0"/>
      <c r="KSW97" s="0"/>
      <c r="KSX97" s="0"/>
      <c r="KSY97" s="0"/>
      <c r="KSZ97" s="0"/>
      <c r="KTA97" s="0"/>
      <c r="KTB97" s="0"/>
      <c r="KTC97" s="0"/>
      <c r="KTD97" s="0"/>
      <c r="KTE97" s="0"/>
      <c r="KTF97" s="0"/>
      <c r="KTG97" s="0"/>
      <c r="KTH97" s="0"/>
      <c r="KTI97" s="0"/>
      <c r="KTJ97" s="0"/>
      <c r="KTK97" s="0"/>
      <c r="KTL97" s="0"/>
      <c r="KTM97" s="0"/>
      <c r="KTN97" s="0"/>
      <c r="KTO97" s="0"/>
      <c r="KTP97" s="0"/>
      <c r="KTQ97" s="0"/>
      <c r="KTR97" s="0"/>
      <c r="KTS97" s="0"/>
      <c r="KTT97" s="0"/>
      <c r="KTU97" s="0"/>
      <c r="KTV97" s="0"/>
      <c r="KTW97" s="0"/>
      <c r="KTX97" s="0"/>
      <c r="KTY97" s="0"/>
      <c r="KTZ97" s="0"/>
      <c r="KUA97" s="0"/>
      <c r="KUB97" s="0"/>
      <c r="KUC97" s="0"/>
      <c r="KUD97" s="0"/>
      <c r="KUE97" s="0"/>
      <c r="KUF97" s="0"/>
      <c r="KUG97" s="0"/>
      <c r="KUH97" s="0"/>
      <c r="KUI97" s="0"/>
      <c r="KUJ97" s="0"/>
      <c r="KUK97" s="0"/>
      <c r="KUL97" s="0"/>
      <c r="KUM97" s="0"/>
      <c r="KUN97" s="0"/>
      <c r="KUO97" s="0"/>
      <c r="KUP97" s="0"/>
      <c r="KUQ97" s="0"/>
      <c r="KUR97" s="0"/>
      <c r="KUS97" s="0"/>
      <c r="KUT97" s="0"/>
      <c r="KUU97" s="0"/>
      <c r="KUV97" s="0"/>
      <c r="KUW97" s="0"/>
      <c r="KUX97" s="0"/>
      <c r="KUY97" s="0"/>
      <c r="KUZ97" s="0"/>
      <c r="KVA97" s="0"/>
      <c r="KVB97" s="0"/>
      <c r="KVC97" s="0"/>
      <c r="KVD97" s="0"/>
      <c r="KVE97" s="0"/>
      <c r="KVF97" s="0"/>
      <c r="KVG97" s="0"/>
      <c r="KVH97" s="0"/>
      <c r="KVI97" s="0"/>
      <c r="KVJ97" s="0"/>
      <c r="KVK97" s="0"/>
      <c r="KVL97" s="0"/>
      <c r="KVM97" s="0"/>
      <c r="KVN97" s="0"/>
      <c r="KVO97" s="0"/>
      <c r="KVP97" s="0"/>
      <c r="KVQ97" s="0"/>
      <c r="KVR97" s="0"/>
      <c r="KVS97" s="0"/>
      <c r="KVT97" s="0"/>
      <c r="KVU97" s="0"/>
      <c r="KVV97" s="0"/>
      <c r="KVW97" s="0"/>
      <c r="KVX97" s="0"/>
      <c r="KVY97" s="0"/>
      <c r="KVZ97" s="0"/>
      <c r="KWA97" s="0"/>
      <c r="KWB97" s="0"/>
      <c r="KWC97" s="0"/>
      <c r="KWD97" s="0"/>
      <c r="KWE97" s="0"/>
      <c r="KWF97" s="0"/>
      <c r="KWG97" s="0"/>
      <c r="KWH97" s="0"/>
      <c r="KWI97" s="0"/>
      <c r="KWJ97" s="0"/>
      <c r="KWK97" s="0"/>
      <c r="KWL97" s="0"/>
      <c r="KWM97" s="0"/>
      <c r="KWN97" s="0"/>
      <c r="KWO97" s="0"/>
      <c r="KWP97" s="0"/>
      <c r="KWQ97" s="0"/>
      <c r="KWR97" s="0"/>
      <c r="KWS97" s="0"/>
      <c r="KWT97" s="0"/>
      <c r="KWU97" s="0"/>
      <c r="KWV97" s="0"/>
      <c r="KWW97" s="0"/>
      <c r="KWX97" s="0"/>
      <c r="KWY97" s="0"/>
      <c r="KWZ97" s="0"/>
      <c r="KXA97" s="0"/>
      <c r="KXB97" s="0"/>
      <c r="KXC97" s="0"/>
      <c r="KXD97" s="0"/>
      <c r="KXE97" s="0"/>
      <c r="KXF97" s="0"/>
      <c r="KXG97" s="0"/>
      <c r="KXH97" s="0"/>
      <c r="KXI97" s="0"/>
      <c r="KXJ97" s="0"/>
      <c r="KXK97" s="0"/>
      <c r="KXL97" s="0"/>
      <c r="KXM97" s="0"/>
      <c r="KXN97" s="0"/>
      <c r="KXO97" s="0"/>
      <c r="KXP97" s="0"/>
      <c r="KXQ97" s="0"/>
      <c r="KXR97" s="0"/>
      <c r="KXS97" s="0"/>
      <c r="KXT97" s="0"/>
      <c r="KXU97" s="0"/>
      <c r="KXV97" s="0"/>
      <c r="KXW97" s="0"/>
      <c r="KXX97" s="0"/>
      <c r="KXY97" s="0"/>
      <c r="KXZ97" s="0"/>
      <c r="KYA97" s="0"/>
      <c r="KYB97" s="0"/>
      <c r="KYC97" s="0"/>
      <c r="KYD97" s="0"/>
      <c r="KYE97" s="0"/>
      <c r="KYF97" s="0"/>
      <c r="KYG97" s="0"/>
      <c r="KYH97" s="0"/>
      <c r="KYI97" s="0"/>
      <c r="KYJ97" s="0"/>
      <c r="KYK97" s="0"/>
      <c r="KYL97" s="0"/>
      <c r="KYM97" s="0"/>
      <c r="KYN97" s="0"/>
      <c r="KYO97" s="0"/>
      <c r="KYP97" s="0"/>
      <c r="KYQ97" s="0"/>
      <c r="KYR97" s="0"/>
      <c r="KYS97" s="0"/>
      <c r="KYT97" s="0"/>
      <c r="KYU97" s="0"/>
      <c r="KYV97" s="0"/>
      <c r="KYW97" s="0"/>
      <c r="KYX97" s="0"/>
      <c r="KYY97" s="0"/>
      <c r="KYZ97" s="0"/>
      <c r="KZA97" s="0"/>
      <c r="KZB97" s="0"/>
      <c r="KZC97" s="0"/>
      <c r="KZD97" s="0"/>
      <c r="KZE97" s="0"/>
      <c r="KZF97" s="0"/>
      <c r="KZG97" s="0"/>
      <c r="KZH97" s="0"/>
      <c r="KZI97" s="0"/>
      <c r="KZJ97" s="0"/>
      <c r="KZK97" s="0"/>
      <c r="KZL97" s="0"/>
      <c r="KZM97" s="0"/>
      <c r="KZN97" s="0"/>
      <c r="KZO97" s="0"/>
      <c r="KZP97" s="0"/>
      <c r="KZQ97" s="0"/>
      <c r="KZR97" s="0"/>
      <c r="KZS97" s="0"/>
      <c r="KZT97" s="0"/>
      <c r="KZU97" s="0"/>
      <c r="KZV97" s="0"/>
      <c r="KZW97" s="0"/>
      <c r="KZX97" s="0"/>
      <c r="KZY97" s="0"/>
      <c r="KZZ97" s="0"/>
      <c r="LAA97" s="0"/>
      <c r="LAB97" s="0"/>
      <c r="LAC97" s="0"/>
      <c r="LAD97" s="0"/>
      <c r="LAE97" s="0"/>
      <c r="LAF97" s="0"/>
      <c r="LAG97" s="0"/>
      <c r="LAH97" s="0"/>
      <c r="LAI97" s="0"/>
      <c r="LAJ97" s="0"/>
      <c r="LAK97" s="0"/>
      <c r="LAL97" s="0"/>
      <c r="LAM97" s="0"/>
      <c r="LAN97" s="0"/>
      <c r="LAO97" s="0"/>
      <c r="LAP97" s="0"/>
      <c r="LAQ97" s="0"/>
      <c r="LAR97" s="0"/>
      <c r="LAS97" s="0"/>
      <c r="LAT97" s="0"/>
      <c r="LAU97" s="0"/>
      <c r="LAV97" s="0"/>
      <c r="LAW97" s="0"/>
      <c r="LAX97" s="0"/>
      <c r="LAY97" s="0"/>
      <c r="LAZ97" s="0"/>
      <c r="LBA97" s="0"/>
      <c r="LBB97" s="0"/>
      <c r="LBC97" s="0"/>
      <c r="LBD97" s="0"/>
      <c r="LBE97" s="0"/>
      <c r="LBF97" s="0"/>
      <c r="LBG97" s="0"/>
      <c r="LBH97" s="0"/>
      <c r="LBI97" s="0"/>
      <c r="LBJ97" s="0"/>
      <c r="LBK97" s="0"/>
      <c r="LBL97" s="0"/>
      <c r="LBM97" s="0"/>
      <c r="LBN97" s="0"/>
      <c r="LBO97" s="0"/>
      <c r="LBP97" s="0"/>
      <c r="LBQ97" s="0"/>
      <c r="LBR97" s="0"/>
      <c r="LBS97" s="0"/>
      <c r="LBT97" s="0"/>
      <c r="LBU97" s="0"/>
      <c r="LBV97" s="0"/>
      <c r="LBW97" s="0"/>
      <c r="LBX97" s="0"/>
      <c r="LBY97" s="0"/>
      <c r="LBZ97" s="0"/>
      <c r="LCA97" s="0"/>
      <c r="LCB97" s="0"/>
      <c r="LCC97" s="0"/>
      <c r="LCD97" s="0"/>
      <c r="LCE97" s="0"/>
      <c r="LCF97" s="0"/>
      <c r="LCG97" s="0"/>
      <c r="LCH97" s="0"/>
      <c r="LCI97" s="0"/>
      <c r="LCJ97" s="0"/>
      <c r="LCK97" s="0"/>
      <c r="LCL97" s="0"/>
      <c r="LCM97" s="0"/>
      <c r="LCN97" s="0"/>
      <c r="LCO97" s="0"/>
      <c r="LCP97" s="0"/>
      <c r="LCQ97" s="0"/>
      <c r="LCR97" s="0"/>
      <c r="LCS97" s="0"/>
      <c r="LCT97" s="0"/>
      <c r="LCU97" s="0"/>
      <c r="LCV97" s="0"/>
      <c r="LCW97" s="0"/>
      <c r="LCX97" s="0"/>
      <c r="LCY97" s="0"/>
      <c r="LCZ97" s="0"/>
      <c r="LDA97" s="0"/>
      <c r="LDB97" s="0"/>
      <c r="LDC97" s="0"/>
      <c r="LDD97" s="0"/>
      <c r="LDE97" s="0"/>
      <c r="LDF97" s="0"/>
      <c r="LDG97" s="0"/>
      <c r="LDH97" s="0"/>
      <c r="LDI97" s="0"/>
      <c r="LDJ97" s="0"/>
      <c r="LDK97" s="0"/>
      <c r="LDL97" s="0"/>
      <c r="LDM97" s="0"/>
      <c r="LDN97" s="0"/>
      <c r="LDO97" s="0"/>
      <c r="LDP97" s="0"/>
      <c r="LDQ97" s="0"/>
      <c r="LDR97" s="0"/>
      <c r="LDS97" s="0"/>
      <c r="LDT97" s="0"/>
      <c r="LDU97" s="0"/>
      <c r="LDV97" s="0"/>
      <c r="LDW97" s="0"/>
      <c r="LDX97" s="0"/>
      <c r="LDY97" s="0"/>
      <c r="LDZ97" s="0"/>
      <c r="LEA97" s="0"/>
      <c r="LEB97" s="0"/>
      <c r="LEC97" s="0"/>
      <c r="LED97" s="0"/>
      <c r="LEE97" s="0"/>
      <c r="LEF97" s="0"/>
      <c r="LEG97" s="0"/>
      <c r="LEH97" s="0"/>
      <c r="LEI97" s="0"/>
      <c r="LEJ97" s="0"/>
      <c r="LEK97" s="0"/>
      <c r="LEL97" s="0"/>
      <c r="LEM97" s="0"/>
      <c r="LEN97" s="0"/>
      <c r="LEO97" s="0"/>
      <c r="LEP97" s="0"/>
      <c r="LEQ97" s="0"/>
      <c r="LER97" s="0"/>
      <c r="LES97" s="0"/>
      <c r="LET97" s="0"/>
      <c r="LEU97" s="0"/>
      <c r="LEV97" s="0"/>
      <c r="LEW97" s="0"/>
      <c r="LEX97" s="0"/>
      <c r="LEY97" s="0"/>
      <c r="LEZ97" s="0"/>
      <c r="LFA97" s="0"/>
      <c r="LFB97" s="0"/>
      <c r="LFC97" s="0"/>
      <c r="LFD97" s="0"/>
      <c r="LFE97" s="0"/>
      <c r="LFF97" s="0"/>
      <c r="LFG97" s="0"/>
      <c r="LFH97" s="0"/>
      <c r="LFI97" s="0"/>
      <c r="LFJ97" s="0"/>
      <c r="LFK97" s="0"/>
      <c r="LFL97" s="0"/>
      <c r="LFM97" s="0"/>
      <c r="LFN97" s="0"/>
      <c r="LFO97" s="0"/>
      <c r="LFP97" s="0"/>
      <c r="LFQ97" s="0"/>
      <c r="LFR97" s="0"/>
      <c r="LFS97" s="0"/>
      <c r="LFT97" s="0"/>
      <c r="LFU97" s="0"/>
      <c r="LFV97" s="0"/>
      <c r="LFW97" s="0"/>
      <c r="LFX97" s="0"/>
      <c r="LFY97" s="0"/>
      <c r="LFZ97" s="0"/>
      <c r="LGA97" s="0"/>
      <c r="LGB97" s="0"/>
      <c r="LGC97" s="0"/>
      <c r="LGD97" s="0"/>
      <c r="LGE97" s="0"/>
      <c r="LGF97" s="0"/>
      <c r="LGG97" s="0"/>
      <c r="LGH97" s="0"/>
      <c r="LGI97" s="0"/>
      <c r="LGJ97" s="0"/>
      <c r="LGK97" s="0"/>
      <c r="LGL97" s="0"/>
      <c r="LGM97" s="0"/>
      <c r="LGN97" s="0"/>
      <c r="LGO97" s="0"/>
      <c r="LGP97" s="0"/>
      <c r="LGQ97" s="0"/>
      <c r="LGR97" s="0"/>
      <c r="LGS97" s="0"/>
      <c r="LGT97" s="0"/>
      <c r="LGU97" s="0"/>
      <c r="LGV97" s="0"/>
      <c r="LGW97" s="0"/>
      <c r="LGX97" s="0"/>
      <c r="LGY97" s="0"/>
      <c r="LGZ97" s="0"/>
      <c r="LHA97" s="0"/>
      <c r="LHB97" s="0"/>
      <c r="LHC97" s="0"/>
      <c r="LHD97" s="0"/>
      <c r="LHE97" s="0"/>
      <c r="LHF97" s="0"/>
      <c r="LHG97" s="0"/>
      <c r="LHH97" s="0"/>
      <c r="LHI97" s="0"/>
      <c r="LHJ97" s="0"/>
      <c r="LHK97" s="0"/>
      <c r="LHL97" s="0"/>
      <c r="LHM97" s="0"/>
      <c r="LHN97" s="0"/>
      <c r="LHO97" s="0"/>
      <c r="LHP97" s="0"/>
      <c r="LHQ97" s="0"/>
      <c r="LHR97" s="0"/>
      <c r="LHS97" s="0"/>
      <c r="LHT97" s="0"/>
      <c r="LHU97" s="0"/>
      <c r="LHV97" s="0"/>
      <c r="LHW97" s="0"/>
      <c r="LHX97" s="0"/>
      <c r="LHY97" s="0"/>
      <c r="LHZ97" s="0"/>
      <c r="LIA97" s="0"/>
      <c r="LIB97" s="0"/>
      <c r="LIC97" s="0"/>
      <c r="LID97" s="0"/>
      <c r="LIE97" s="0"/>
      <c r="LIF97" s="0"/>
      <c r="LIG97" s="0"/>
      <c r="LIH97" s="0"/>
      <c r="LII97" s="0"/>
      <c r="LIJ97" s="0"/>
      <c r="LIK97" s="0"/>
      <c r="LIL97" s="0"/>
      <c r="LIM97" s="0"/>
      <c r="LIN97" s="0"/>
      <c r="LIO97" s="0"/>
      <c r="LIP97" s="0"/>
      <c r="LIQ97" s="0"/>
      <c r="LIR97" s="0"/>
      <c r="LIS97" s="0"/>
      <c r="LIT97" s="0"/>
      <c r="LIU97" s="0"/>
      <c r="LIV97" s="0"/>
      <c r="LIW97" s="0"/>
      <c r="LIX97" s="0"/>
      <c r="LIY97" s="0"/>
      <c r="LIZ97" s="0"/>
      <c r="LJA97" s="0"/>
      <c r="LJB97" s="0"/>
      <c r="LJC97" s="0"/>
      <c r="LJD97" s="0"/>
      <c r="LJE97" s="0"/>
      <c r="LJF97" s="0"/>
      <c r="LJG97" s="0"/>
      <c r="LJH97" s="0"/>
      <c r="LJI97" s="0"/>
      <c r="LJJ97" s="0"/>
      <c r="LJK97" s="0"/>
      <c r="LJL97" s="0"/>
      <c r="LJM97" s="0"/>
      <c r="LJN97" s="0"/>
      <c r="LJO97" s="0"/>
      <c r="LJP97" s="0"/>
      <c r="LJQ97" s="0"/>
      <c r="LJR97" s="0"/>
      <c r="LJS97" s="0"/>
      <c r="LJT97" s="0"/>
      <c r="LJU97" s="0"/>
      <c r="LJV97" s="0"/>
      <c r="LJW97" s="0"/>
      <c r="LJX97" s="0"/>
      <c r="LJY97" s="0"/>
      <c r="LJZ97" s="0"/>
      <c r="LKA97" s="0"/>
      <c r="LKB97" s="0"/>
      <c r="LKC97" s="0"/>
      <c r="LKD97" s="0"/>
      <c r="LKE97" s="0"/>
      <c r="LKF97" s="0"/>
      <c r="LKG97" s="0"/>
      <c r="LKH97" s="0"/>
      <c r="LKI97" s="0"/>
      <c r="LKJ97" s="0"/>
      <c r="LKK97" s="0"/>
      <c r="LKL97" s="0"/>
      <c r="LKM97" s="0"/>
      <c r="LKN97" s="0"/>
      <c r="LKO97" s="0"/>
      <c r="LKP97" s="0"/>
      <c r="LKQ97" s="0"/>
      <c r="LKR97" s="0"/>
      <c r="LKS97" s="0"/>
      <c r="LKT97" s="0"/>
      <c r="LKU97" s="0"/>
      <c r="LKV97" s="0"/>
      <c r="LKW97" s="0"/>
      <c r="LKX97" s="0"/>
      <c r="LKY97" s="0"/>
      <c r="LKZ97" s="0"/>
      <c r="LLA97" s="0"/>
      <c r="LLB97" s="0"/>
      <c r="LLC97" s="0"/>
      <c r="LLD97" s="0"/>
      <c r="LLE97" s="0"/>
      <c r="LLF97" s="0"/>
      <c r="LLG97" s="0"/>
      <c r="LLH97" s="0"/>
      <c r="LLI97" s="0"/>
      <c r="LLJ97" s="0"/>
      <c r="LLK97" s="0"/>
      <c r="LLL97" s="0"/>
      <c r="LLM97" s="0"/>
      <c r="LLN97" s="0"/>
      <c r="LLO97" s="0"/>
      <c r="LLP97" s="0"/>
      <c r="LLQ97" s="0"/>
      <c r="LLR97" s="0"/>
      <c r="LLS97" s="0"/>
      <c r="LLT97" s="0"/>
      <c r="LLU97" s="0"/>
      <c r="LLV97" s="0"/>
      <c r="LLW97" s="0"/>
      <c r="LLX97" s="0"/>
      <c r="LLY97" s="0"/>
      <c r="LLZ97" s="0"/>
      <c r="LMA97" s="0"/>
      <c r="LMB97" s="0"/>
      <c r="LMC97" s="0"/>
      <c r="LMD97" s="0"/>
      <c r="LME97" s="0"/>
      <c r="LMF97" s="0"/>
      <c r="LMG97" s="0"/>
      <c r="LMH97" s="0"/>
      <c r="LMI97" s="0"/>
      <c r="LMJ97" s="0"/>
      <c r="LMK97" s="0"/>
      <c r="LML97" s="0"/>
      <c r="LMM97" s="0"/>
      <c r="LMN97" s="0"/>
      <c r="LMO97" s="0"/>
      <c r="LMP97" s="0"/>
      <c r="LMQ97" s="0"/>
      <c r="LMR97" s="0"/>
      <c r="LMS97" s="0"/>
      <c r="LMT97" s="0"/>
      <c r="LMU97" s="0"/>
      <c r="LMV97" s="0"/>
      <c r="LMW97" s="0"/>
      <c r="LMX97" s="0"/>
      <c r="LMY97" s="0"/>
      <c r="LMZ97" s="0"/>
      <c r="LNA97" s="0"/>
      <c r="LNB97" s="0"/>
      <c r="LNC97" s="0"/>
      <c r="LND97" s="0"/>
      <c r="LNE97" s="0"/>
      <c r="LNF97" s="0"/>
      <c r="LNG97" s="0"/>
      <c r="LNH97" s="0"/>
      <c r="LNI97" s="0"/>
      <c r="LNJ97" s="0"/>
      <c r="LNK97" s="0"/>
      <c r="LNL97" s="0"/>
      <c r="LNM97" s="0"/>
      <c r="LNN97" s="0"/>
      <c r="LNO97" s="0"/>
      <c r="LNP97" s="0"/>
      <c r="LNQ97" s="0"/>
      <c r="LNR97" s="0"/>
      <c r="LNS97" s="0"/>
      <c r="LNT97" s="0"/>
      <c r="LNU97" s="0"/>
      <c r="LNV97" s="0"/>
      <c r="LNW97" s="0"/>
      <c r="LNX97" s="0"/>
      <c r="LNY97" s="0"/>
      <c r="LNZ97" s="0"/>
      <c r="LOA97" s="0"/>
      <c r="LOB97" s="0"/>
      <c r="LOC97" s="0"/>
      <c r="LOD97" s="0"/>
      <c r="LOE97" s="0"/>
      <c r="LOF97" s="0"/>
      <c r="LOG97" s="0"/>
      <c r="LOH97" s="0"/>
      <c r="LOI97" s="0"/>
      <c r="LOJ97" s="0"/>
      <c r="LOK97" s="0"/>
      <c r="LOL97" s="0"/>
      <c r="LOM97" s="0"/>
      <c r="LON97" s="0"/>
      <c r="LOO97" s="0"/>
      <c r="LOP97" s="0"/>
      <c r="LOQ97" s="0"/>
      <c r="LOR97" s="0"/>
      <c r="LOS97" s="0"/>
      <c r="LOT97" s="0"/>
      <c r="LOU97" s="0"/>
      <c r="LOV97" s="0"/>
      <c r="LOW97" s="0"/>
      <c r="LOX97" s="0"/>
      <c r="LOY97" s="0"/>
      <c r="LOZ97" s="0"/>
      <c r="LPA97" s="0"/>
      <c r="LPB97" s="0"/>
      <c r="LPC97" s="0"/>
      <c r="LPD97" s="0"/>
      <c r="LPE97" s="0"/>
      <c r="LPF97" s="0"/>
      <c r="LPG97" s="0"/>
      <c r="LPH97" s="0"/>
      <c r="LPI97" s="0"/>
      <c r="LPJ97" s="0"/>
      <c r="LPK97" s="0"/>
      <c r="LPL97" s="0"/>
      <c r="LPM97" s="0"/>
      <c r="LPN97" s="0"/>
      <c r="LPO97" s="0"/>
      <c r="LPP97" s="0"/>
      <c r="LPQ97" s="0"/>
      <c r="LPR97" s="0"/>
      <c r="LPS97" s="0"/>
      <c r="LPT97" s="0"/>
      <c r="LPU97" s="0"/>
      <c r="LPV97" s="0"/>
      <c r="LPW97" s="0"/>
      <c r="LPX97" s="0"/>
      <c r="LPY97" s="0"/>
      <c r="LPZ97" s="0"/>
      <c r="LQA97" s="0"/>
      <c r="LQB97" s="0"/>
      <c r="LQC97" s="0"/>
      <c r="LQD97" s="0"/>
      <c r="LQE97" s="0"/>
      <c r="LQF97" s="0"/>
      <c r="LQG97" s="0"/>
      <c r="LQH97" s="0"/>
      <c r="LQI97" s="0"/>
      <c r="LQJ97" s="0"/>
      <c r="LQK97" s="0"/>
      <c r="LQL97" s="0"/>
      <c r="LQM97" s="0"/>
      <c r="LQN97" s="0"/>
      <c r="LQO97" s="0"/>
      <c r="LQP97" s="0"/>
      <c r="LQQ97" s="0"/>
      <c r="LQR97" s="0"/>
      <c r="LQS97" s="0"/>
      <c r="LQT97" s="0"/>
      <c r="LQU97" s="0"/>
      <c r="LQV97" s="0"/>
      <c r="LQW97" s="0"/>
      <c r="LQX97" s="0"/>
      <c r="LQY97" s="0"/>
      <c r="LQZ97" s="0"/>
      <c r="LRA97" s="0"/>
      <c r="LRB97" s="0"/>
      <c r="LRC97" s="0"/>
      <c r="LRD97" s="0"/>
      <c r="LRE97" s="0"/>
      <c r="LRF97" s="0"/>
      <c r="LRG97" s="0"/>
      <c r="LRH97" s="0"/>
      <c r="LRI97" s="0"/>
      <c r="LRJ97" s="0"/>
      <c r="LRK97" s="0"/>
      <c r="LRL97" s="0"/>
      <c r="LRM97" s="0"/>
      <c r="LRN97" s="0"/>
      <c r="LRO97" s="0"/>
      <c r="LRP97" s="0"/>
      <c r="LRQ97" s="0"/>
      <c r="LRR97" s="0"/>
      <c r="LRS97" s="0"/>
      <c r="LRT97" s="0"/>
      <c r="LRU97" s="0"/>
      <c r="LRV97" s="0"/>
      <c r="LRW97" s="0"/>
      <c r="LRX97" s="0"/>
      <c r="LRY97" s="0"/>
      <c r="LRZ97" s="0"/>
      <c r="LSA97" s="0"/>
      <c r="LSB97" s="0"/>
      <c r="LSC97" s="0"/>
      <c r="LSD97" s="0"/>
      <c r="LSE97" s="0"/>
      <c r="LSF97" s="0"/>
      <c r="LSG97" s="0"/>
      <c r="LSH97" s="0"/>
      <c r="LSI97" s="0"/>
      <c r="LSJ97" s="0"/>
      <c r="LSK97" s="0"/>
      <c r="LSL97" s="0"/>
      <c r="LSM97" s="0"/>
      <c r="LSN97" s="0"/>
      <c r="LSO97" s="0"/>
      <c r="LSP97" s="0"/>
      <c r="LSQ97" s="0"/>
      <c r="LSR97" s="0"/>
      <c r="LSS97" s="0"/>
      <c r="LST97" s="0"/>
      <c r="LSU97" s="0"/>
      <c r="LSV97" s="0"/>
      <c r="LSW97" s="0"/>
      <c r="LSX97" s="0"/>
      <c r="LSY97" s="0"/>
      <c r="LSZ97" s="0"/>
      <c r="LTA97" s="0"/>
      <c r="LTB97" s="0"/>
      <c r="LTC97" s="0"/>
      <c r="LTD97" s="0"/>
      <c r="LTE97" s="0"/>
      <c r="LTF97" s="0"/>
      <c r="LTG97" s="0"/>
      <c r="LTH97" s="0"/>
      <c r="LTI97" s="0"/>
      <c r="LTJ97" s="0"/>
      <c r="LTK97" s="0"/>
      <c r="LTL97" s="0"/>
      <c r="LTM97" s="0"/>
      <c r="LTN97" s="0"/>
      <c r="LTO97" s="0"/>
      <c r="LTP97" s="0"/>
      <c r="LTQ97" s="0"/>
      <c r="LTR97" s="0"/>
      <c r="LTS97" s="0"/>
      <c r="LTT97" s="0"/>
      <c r="LTU97" s="0"/>
      <c r="LTV97" s="0"/>
      <c r="LTW97" s="0"/>
      <c r="LTX97" s="0"/>
      <c r="LTY97" s="0"/>
      <c r="LTZ97" s="0"/>
      <c r="LUA97" s="0"/>
      <c r="LUB97" s="0"/>
      <c r="LUC97" s="0"/>
      <c r="LUD97" s="0"/>
      <c r="LUE97" s="0"/>
      <c r="LUF97" s="0"/>
      <c r="LUG97" s="0"/>
      <c r="LUH97" s="0"/>
      <c r="LUI97" s="0"/>
      <c r="LUJ97" s="0"/>
      <c r="LUK97" s="0"/>
      <c r="LUL97" s="0"/>
      <c r="LUM97" s="0"/>
      <c r="LUN97" s="0"/>
      <c r="LUO97" s="0"/>
      <c r="LUP97" s="0"/>
      <c r="LUQ97" s="0"/>
      <c r="LUR97" s="0"/>
      <c r="LUS97" s="0"/>
      <c r="LUT97" s="0"/>
      <c r="LUU97" s="0"/>
      <c r="LUV97" s="0"/>
      <c r="LUW97" s="0"/>
      <c r="LUX97" s="0"/>
      <c r="LUY97" s="0"/>
      <c r="LUZ97" s="0"/>
      <c r="LVA97" s="0"/>
      <c r="LVB97" s="0"/>
      <c r="LVC97" s="0"/>
      <c r="LVD97" s="0"/>
      <c r="LVE97" s="0"/>
      <c r="LVF97" s="0"/>
      <c r="LVG97" s="0"/>
      <c r="LVH97" s="0"/>
      <c r="LVI97" s="0"/>
      <c r="LVJ97" s="0"/>
      <c r="LVK97" s="0"/>
      <c r="LVL97" s="0"/>
      <c r="LVM97" s="0"/>
      <c r="LVN97" s="0"/>
      <c r="LVO97" s="0"/>
      <c r="LVP97" s="0"/>
      <c r="LVQ97" s="0"/>
      <c r="LVR97" s="0"/>
      <c r="LVS97" s="0"/>
      <c r="LVT97" s="0"/>
      <c r="LVU97" s="0"/>
      <c r="LVV97" s="0"/>
      <c r="LVW97" s="0"/>
      <c r="LVX97" s="0"/>
      <c r="LVY97" s="0"/>
      <c r="LVZ97" s="0"/>
      <c r="LWA97" s="0"/>
      <c r="LWB97" s="0"/>
      <c r="LWC97" s="0"/>
      <c r="LWD97" s="0"/>
      <c r="LWE97" s="0"/>
      <c r="LWF97" s="0"/>
      <c r="LWG97" s="0"/>
      <c r="LWH97" s="0"/>
      <c r="LWI97" s="0"/>
      <c r="LWJ97" s="0"/>
      <c r="LWK97" s="0"/>
      <c r="LWL97" s="0"/>
      <c r="LWM97" s="0"/>
      <c r="LWN97" s="0"/>
      <c r="LWO97" s="0"/>
      <c r="LWP97" s="0"/>
      <c r="LWQ97" s="0"/>
      <c r="LWR97" s="0"/>
      <c r="LWS97" s="0"/>
      <c r="LWT97" s="0"/>
      <c r="LWU97" s="0"/>
      <c r="LWV97" s="0"/>
      <c r="LWW97" s="0"/>
      <c r="LWX97" s="0"/>
      <c r="LWY97" s="0"/>
      <c r="LWZ97" s="0"/>
      <c r="LXA97" s="0"/>
      <c r="LXB97" s="0"/>
      <c r="LXC97" s="0"/>
      <c r="LXD97" s="0"/>
      <c r="LXE97" s="0"/>
      <c r="LXF97" s="0"/>
      <c r="LXG97" s="0"/>
      <c r="LXH97" s="0"/>
      <c r="LXI97" s="0"/>
      <c r="LXJ97" s="0"/>
      <c r="LXK97" s="0"/>
      <c r="LXL97" s="0"/>
      <c r="LXM97" s="0"/>
      <c r="LXN97" s="0"/>
      <c r="LXO97" s="0"/>
      <c r="LXP97" s="0"/>
      <c r="LXQ97" s="0"/>
      <c r="LXR97" s="0"/>
      <c r="LXS97" s="0"/>
      <c r="LXT97" s="0"/>
      <c r="LXU97" s="0"/>
      <c r="LXV97" s="0"/>
      <c r="LXW97" s="0"/>
      <c r="LXX97" s="0"/>
      <c r="LXY97" s="0"/>
      <c r="LXZ97" s="0"/>
      <c r="LYA97" s="0"/>
      <c r="LYB97" s="0"/>
      <c r="LYC97" s="0"/>
      <c r="LYD97" s="0"/>
      <c r="LYE97" s="0"/>
      <c r="LYF97" s="0"/>
      <c r="LYG97" s="0"/>
      <c r="LYH97" s="0"/>
      <c r="LYI97" s="0"/>
      <c r="LYJ97" s="0"/>
      <c r="LYK97" s="0"/>
      <c r="LYL97" s="0"/>
      <c r="LYM97" s="0"/>
      <c r="LYN97" s="0"/>
      <c r="LYO97" s="0"/>
      <c r="LYP97" s="0"/>
      <c r="LYQ97" s="0"/>
      <c r="LYR97" s="0"/>
      <c r="LYS97" s="0"/>
      <c r="LYT97" s="0"/>
      <c r="LYU97" s="0"/>
      <c r="LYV97" s="0"/>
      <c r="LYW97" s="0"/>
      <c r="LYX97" s="0"/>
      <c r="LYY97" s="0"/>
      <c r="LYZ97" s="0"/>
      <c r="LZA97" s="0"/>
      <c r="LZB97" s="0"/>
      <c r="LZC97" s="0"/>
      <c r="LZD97" s="0"/>
      <c r="LZE97" s="0"/>
      <c r="LZF97" s="0"/>
      <c r="LZG97" s="0"/>
      <c r="LZH97" s="0"/>
      <c r="LZI97" s="0"/>
      <c r="LZJ97" s="0"/>
      <c r="LZK97" s="0"/>
      <c r="LZL97" s="0"/>
      <c r="LZM97" s="0"/>
      <c r="LZN97" s="0"/>
      <c r="LZO97" s="0"/>
      <c r="LZP97" s="0"/>
      <c r="LZQ97" s="0"/>
      <c r="LZR97" s="0"/>
      <c r="LZS97" s="0"/>
      <c r="LZT97" s="0"/>
      <c r="LZU97" s="0"/>
      <c r="LZV97" s="0"/>
      <c r="LZW97" s="0"/>
      <c r="LZX97" s="0"/>
      <c r="LZY97" s="0"/>
      <c r="LZZ97" s="0"/>
      <c r="MAA97" s="0"/>
      <c r="MAB97" s="0"/>
      <c r="MAC97" s="0"/>
      <c r="MAD97" s="0"/>
      <c r="MAE97" s="0"/>
      <c r="MAF97" s="0"/>
      <c r="MAG97" s="0"/>
      <c r="MAH97" s="0"/>
      <c r="MAI97" s="0"/>
      <c r="MAJ97" s="0"/>
      <c r="MAK97" s="0"/>
      <c r="MAL97" s="0"/>
      <c r="MAM97" s="0"/>
      <c r="MAN97" s="0"/>
      <c r="MAO97" s="0"/>
      <c r="MAP97" s="0"/>
      <c r="MAQ97" s="0"/>
      <c r="MAR97" s="0"/>
      <c r="MAS97" s="0"/>
      <c r="MAT97" s="0"/>
      <c r="MAU97" s="0"/>
      <c r="MAV97" s="0"/>
      <c r="MAW97" s="0"/>
      <c r="MAX97" s="0"/>
      <c r="MAY97" s="0"/>
      <c r="MAZ97" s="0"/>
      <c r="MBA97" s="0"/>
      <c r="MBB97" s="0"/>
      <c r="MBC97" s="0"/>
      <c r="MBD97" s="0"/>
      <c r="MBE97" s="0"/>
      <c r="MBF97" s="0"/>
      <c r="MBG97" s="0"/>
      <c r="MBH97" s="0"/>
      <c r="MBI97" s="0"/>
      <c r="MBJ97" s="0"/>
      <c r="MBK97" s="0"/>
      <c r="MBL97" s="0"/>
      <c r="MBM97" s="0"/>
      <c r="MBN97" s="0"/>
      <c r="MBO97" s="0"/>
      <c r="MBP97" s="0"/>
      <c r="MBQ97" s="0"/>
      <c r="MBR97" s="0"/>
      <c r="MBS97" s="0"/>
      <c r="MBT97" s="0"/>
      <c r="MBU97" s="0"/>
      <c r="MBV97" s="0"/>
      <c r="MBW97" s="0"/>
      <c r="MBX97" s="0"/>
      <c r="MBY97" s="0"/>
      <c r="MBZ97" s="0"/>
      <c r="MCA97" s="0"/>
      <c r="MCB97" s="0"/>
      <c r="MCC97" s="0"/>
      <c r="MCD97" s="0"/>
      <c r="MCE97" s="0"/>
      <c r="MCF97" s="0"/>
      <c r="MCG97" s="0"/>
      <c r="MCH97" s="0"/>
      <c r="MCI97" s="0"/>
      <c r="MCJ97" s="0"/>
      <c r="MCK97" s="0"/>
      <c r="MCL97" s="0"/>
      <c r="MCM97" s="0"/>
      <c r="MCN97" s="0"/>
      <c r="MCO97" s="0"/>
      <c r="MCP97" s="0"/>
      <c r="MCQ97" s="0"/>
      <c r="MCR97" s="0"/>
      <c r="MCS97" s="0"/>
      <c r="MCT97" s="0"/>
      <c r="MCU97" s="0"/>
      <c r="MCV97" s="0"/>
      <c r="MCW97" s="0"/>
      <c r="MCX97" s="0"/>
      <c r="MCY97" s="0"/>
      <c r="MCZ97" s="0"/>
      <c r="MDA97" s="0"/>
      <c r="MDB97" s="0"/>
      <c r="MDC97" s="0"/>
      <c r="MDD97" s="0"/>
      <c r="MDE97" s="0"/>
      <c r="MDF97" s="0"/>
      <c r="MDG97" s="0"/>
      <c r="MDH97" s="0"/>
      <c r="MDI97" s="0"/>
      <c r="MDJ97" s="0"/>
      <c r="MDK97" s="0"/>
      <c r="MDL97" s="0"/>
      <c r="MDM97" s="0"/>
      <c r="MDN97" s="0"/>
      <c r="MDO97" s="0"/>
      <c r="MDP97" s="0"/>
      <c r="MDQ97" s="0"/>
      <c r="MDR97" s="0"/>
      <c r="MDS97" s="0"/>
      <c r="MDT97" s="0"/>
      <c r="MDU97" s="0"/>
      <c r="MDV97" s="0"/>
      <c r="MDW97" s="0"/>
      <c r="MDX97" s="0"/>
      <c r="MDY97" s="0"/>
      <c r="MDZ97" s="0"/>
      <c r="MEA97" s="0"/>
      <c r="MEB97" s="0"/>
      <c r="MEC97" s="0"/>
      <c r="MED97" s="0"/>
      <c r="MEE97" s="0"/>
      <c r="MEF97" s="0"/>
      <c r="MEG97" s="0"/>
      <c r="MEH97" s="0"/>
      <c r="MEI97" s="0"/>
      <c r="MEJ97" s="0"/>
      <c r="MEK97" s="0"/>
      <c r="MEL97" s="0"/>
      <c r="MEM97" s="0"/>
      <c r="MEN97" s="0"/>
      <c r="MEO97" s="0"/>
      <c r="MEP97" s="0"/>
      <c r="MEQ97" s="0"/>
      <c r="MER97" s="0"/>
      <c r="MES97" s="0"/>
      <c r="MET97" s="0"/>
      <c r="MEU97" s="0"/>
      <c r="MEV97" s="0"/>
      <c r="MEW97" s="0"/>
      <c r="MEX97" s="0"/>
      <c r="MEY97" s="0"/>
      <c r="MEZ97" s="0"/>
      <c r="MFA97" s="0"/>
      <c r="MFB97" s="0"/>
      <c r="MFC97" s="0"/>
      <c r="MFD97" s="0"/>
      <c r="MFE97" s="0"/>
      <c r="MFF97" s="0"/>
      <c r="MFG97" s="0"/>
      <c r="MFH97" s="0"/>
      <c r="MFI97" s="0"/>
      <c r="MFJ97" s="0"/>
      <c r="MFK97" s="0"/>
      <c r="MFL97" s="0"/>
      <c r="MFM97" s="0"/>
      <c r="MFN97" s="0"/>
      <c r="MFO97" s="0"/>
      <c r="MFP97" s="0"/>
      <c r="MFQ97" s="0"/>
      <c r="MFR97" s="0"/>
      <c r="MFS97" s="0"/>
      <c r="MFT97" s="0"/>
      <c r="MFU97" s="0"/>
      <c r="MFV97" s="0"/>
      <c r="MFW97" s="0"/>
      <c r="MFX97" s="0"/>
      <c r="MFY97" s="0"/>
      <c r="MFZ97" s="0"/>
      <c r="MGA97" s="0"/>
      <c r="MGB97" s="0"/>
      <c r="MGC97" s="0"/>
      <c r="MGD97" s="0"/>
      <c r="MGE97" s="0"/>
      <c r="MGF97" s="0"/>
      <c r="MGG97" s="0"/>
      <c r="MGH97" s="0"/>
      <c r="MGI97" s="0"/>
      <c r="MGJ97" s="0"/>
      <c r="MGK97" s="0"/>
      <c r="MGL97" s="0"/>
      <c r="MGM97" s="0"/>
      <c r="MGN97" s="0"/>
      <c r="MGO97" s="0"/>
      <c r="MGP97" s="0"/>
      <c r="MGQ97" s="0"/>
      <c r="MGR97" s="0"/>
      <c r="MGS97" s="0"/>
      <c r="MGT97" s="0"/>
      <c r="MGU97" s="0"/>
      <c r="MGV97" s="0"/>
      <c r="MGW97" s="0"/>
      <c r="MGX97" s="0"/>
      <c r="MGY97" s="0"/>
      <c r="MGZ97" s="0"/>
      <c r="MHA97" s="0"/>
      <c r="MHB97" s="0"/>
      <c r="MHC97" s="0"/>
      <c r="MHD97" s="0"/>
      <c r="MHE97" s="0"/>
      <c r="MHF97" s="0"/>
      <c r="MHG97" s="0"/>
      <c r="MHH97" s="0"/>
      <c r="MHI97" s="0"/>
      <c r="MHJ97" s="0"/>
      <c r="MHK97" s="0"/>
      <c r="MHL97" s="0"/>
      <c r="MHM97" s="0"/>
      <c r="MHN97" s="0"/>
      <c r="MHO97" s="0"/>
      <c r="MHP97" s="0"/>
      <c r="MHQ97" s="0"/>
      <c r="MHR97" s="0"/>
      <c r="MHS97" s="0"/>
      <c r="MHT97" s="0"/>
      <c r="MHU97" s="0"/>
      <c r="MHV97" s="0"/>
      <c r="MHW97" s="0"/>
      <c r="MHX97" s="0"/>
      <c r="MHY97" s="0"/>
      <c r="MHZ97" s="0"/>
      <c r="MIA97" s="0"/>
      <c r="MIB97" s="0"/>
      <c r="MIC97" s="0"/>
      <c r="MID97" s="0"/>
      <c r="MIE97" s="0"/>
      <c r="MIF97" s="0"/>
      <c r="MIG97" s="0"/>
      <c r="MIH97" s="0"/>
      <c r="MII97" s="0"/>
      <c r="MIJ97" s="0"/>
      <c r="MIK97" s="0"/>
      <c r="MIL97" s="0"/>
      <c r="MIM97" s="0"/>
      <c r="MIN97" s="0"/>
      <c r="MIO97" s="0"/>
      <c r="MIP97" s="0"/>
      <c r="MIQ97" s="0"/>
      <c r="MIR97" s="0"/>
      <c r="MIS97" s="0"/>
      <c r="MIT97" s="0"/>
      <c r="MIU97" s="0"/>
      <c r="MIV97" s="0"/>
      <c r="MIW97" s="0"/>
      <c r="MIX97" s="0"/>
      <c r="MIY97" s="0"/>
      <c r="MIZ97" s="0"/>
      <c r="MJA97" s="0"/>
      <c r="MJB97" s="0"/>
      <c r="MJC97" s="0"/>
      <c r="MJD97" s="0"/>
      <c r="MJE97" s="0"/>
      <c r="MJF97" s="0"/>
      <c r="MJG97" s="0"/>
      <c r="MJH97" s="0"/>
      <c r="MJI97" s="0"/>
      <c r="MJJ97" s="0"/>
      <c r="MJK97" s="0"/>
      <c r="MJL97" s="0"/>
      <c r="MJM97" s="0"/>
      <c r="MJN97" s="0"/>
      <c r="MJO97" s="0"/>
      <c r="MJP97" s="0"/>
      <c r="MJQ97" s="0"/>
      <c r="MJR97" s="0"/>
      <c r="MJS97" s="0"/>
      <c r="MJT97" s="0"/>
      <c r="MJU97" s="0"/>
      <c r="MJV97" s="0"/>
      <c r="MJW97" s="0"/>
      <c r="MJX97" s="0"/>
      <c r="MJY97" s="0"/>
      <c r="MJZ97" s="0"/>
      <c r="MKA97" s="0"/>
      <c r="MKB97" s="0"/>
      <c r="MKC97" s="0"/>
      <c r="MKD97" s="0"/>
      <c r="MKE97" s="0"/>
      <c r="MKF97" s="0"/>
      <c r="MKG97" s="0"/>
      <c r="MKH97" s="0"/>
      <c r="MKI97" s="0"/>
      <c r="MKJ97" s="0"/>
      <c r="MKK97" s="0"/>
      <c r="MKL97" s="0"/>
      <c r="MKM97" s="0"/>
      <c r="MKN97" s="0"/>
      <c r="MKO97" s="0"/>
      <c r="MKP97" s="0"/>
      <c r="MKQ97" s="0"/>
      <c r="MKR97" s="0"/>
      <c r="MKS97" s="0"/>
      <c r="MKT97" s="0"/>
      <c r="MKU97" s="0"/>
      <c r="MKV97" s="0"/>
      <c r="MKW97" s="0"/>
      <c r="MKX97" s="0"/>
      <c r="MKY97" s="0"/>
      <c r="MKZ97" s="0"/>
      <c r="MLA97" s="0"/>
      <c r="MLB97" s="0"/>
      <c r="MLC97" s="0"/>
      <c r="MLD97" s="0"/>
      <c r="MLE97" s="0"/>
      <c r="MLF97" s="0"/>
      <c r="MLG97" s="0"/>
      <c r="MLH97" s="0"/>
      <c r="MLI97" s="0"/>
      <c r="MLJ97" s="0"/>
      <c r="MLK97" s="0"/>
      <c r="MLL97" s="0"/>
      <c r="MLM97" s="0"/>
      <c r="MLN97" s="0"/>
      <c r="MLO97" s="0"/>
      <c r="MLP97" s="0"/>
      <c r="MLQ97" s="0"/>
      <c r="MLR97" s="0"/>
      <c r="MLS97" s="0"/>
      <c r="MLT97" s="0"/>
      <c r="MLU97" s="0"/>
      <c r="MLV97" s="0"/>
      <c r="MLW97" s="0"/>
      <c r="MLX97" s="0"/>
      <c r="MLY97" s="0"/>
      <c r="MLZ97" s="0"/>
      <c r="MMA97" s="0"/>
      <c r="MMB97" s="0"/>
      <c r="MMC97" s="0"/>
      <c r="MMD97" s="0"/>
      <c r="MME97" s="0"/>
      <c r="MMF97" s="0"/>
      <c r="MMG97" s="0"/>
      <c r="MMH97" s="0"/>
      <c r="MMI97" s="0"/>
      <c r="MMJ97" s="0"/>
      <c r="MMK97" s="0"/>
      <c r="MML97" s="0"/>
      <c r="MMM97" s="0"/>
      <c r="MMN97" s="0"/>
      <c r="MMO97" s="0"/>
      <c r="MMP97" s="0"/>
      <c r="MMQ97" s="0"/>
      <c r="MMR97" s="0"/>
      <c r="MMS97" s="0"/>
      <c r="MMT97" s="0"/>
      <c r="MMU97" s="0"/>
      <c r="MMV97" s="0"/>
      <c r="MMW97" s="0"/>
      <c r="MMX97" s="0"/>
      <c r="MMY97" s="0"/>
      <c r="MMZ97" s="0"/>
      <c r="MNA97" s="0"/>
      <c r="MNB97" s="0"/>
      <c r="MNC97" s="0"/>
      <c r="MND97" s="0"/>
      <c r="MNE97" s="0"/>
      <c r="MNF97" s="0"/>
      <c r="MNG97" s="0"/>
      <c r="MNH97" s="0"/>
      <c r="MNI97" s="0"/>
      <c r="MNJ97" s="0"/>
      <c r="MNK97" s="0"/>
      <c r="MNL97" s="0"/>
      <c r="MNM97" s="0"/>
      <c r="MNN97" s="0"/>
      <c r="MNO97" s="0"/>
      <c r="MNP97" s="0"/>
      <c r="MNQ97" s="0"/>
      <c r="MNR97" s="0"/>
      <c r="MNS97" s="0"/>
      <c r="MNT97" s="0"/>
      <c r="MNU97" s="0"/>
      <c r="MNV97" s="0"/>
      <c r="MNW97" s="0"/>
      <c r="MNX97" s="0"/>
      <c r="MNY97" s="0"/>
      <c r="MNZ97" s="0"/>
      <c r="MOA97" s="0"/>
      <c r="MOB97" s="0"/>
      <c r="MOC97" s="0"/>
      <c r="MOD97" s="0"/>
      <c r="MOE97" s="0"/>
      <c r="MOF97" s="0"/>
      <c r="MOG97" s="0"/>
      <c r="MOH97" s="0"/>
      <c r="MOI97" s="0"/>
      <c r="MOJ97" s="0"/>
      <c r="MOK97" s="0"/>
      <c r="MOL97" s="0"/>
      <c r="MOM97" s="0"/>
      <c r="MON97" s="0"/>
      <c r="MOO97" s="0"/>
      <c r="MOP97" s="0"/>
      <c r="MOQ97" s="0"/>
      <c r="MOR97" s="0"/>
      <c r="MOS97" s="0"/>
      <c r="MOT97" s="0"/>
      <c r="MOU97" s="0"/>
      <c r="MOV97" s="0"/>
      <c r="MOW97" s="0"/>
      <c r="MOX97" s="0"/>
      <c r="MOY97" s="0"/>
      <c r="MOZ97" s="0"/>
      <c r="MPA97" s="0"/>
      <c r="MPB97" s="0"/>
      <c r="MPC97" s="0"/>
      <c r="MPD97" s="0"/>
      <c r="MPE97" s="0"/>
      <c r="MPF97" s="0"/>
      <c r="MPG97" s="0"/>
      <c r="MPH97" s="0"/>
      <c r="MPI97" s="0"/>
      <c r="MPJ97" s="0"/>
      <c r="MPK97" s="0"/>
      <c r="MPL97" s="0"/>
      <c r="MPM97" s="0"/>
      <c r="MPN97" s="0"/>
      <c r="MPO97" s="0"/>
      <c r="MPP97" s="0"/>
      <c r="MPQ97" s="0"/>
      <c r="MPR97" s="0"/>
      <c r="MPS97" s="0"/>
      <c r="MPT97" s="0"/>
      <c r="MPU97" s="0"/>
      <c r="MPV97" s="0"/>
      <c r="MPW97" s="0"/>
      <c r="MPX97" s="0"/>
      <c r="MPY97" s="0"/>
      <c r="MPZ97" s="0"/>
      <c r="MQA97" s="0"/>
      <c r="MQB97" s="0"/>
      <c r="MQC97" s="0"/>
      <c r="MQD97" s="0"/>
      <c r="MQE97" s="0"/>
      <c r="MQF97" s="0"/>
      <c r="MQG97" s="0"/>
      <c r="MQH97" s="0"/>
      <c r="MQI97" s="0"/>
      <c r="MQJ97" s="0"/>
      <c r="MQK97" s="0"/>
      <c r="MQL97" s="0"/>
      <c r="MQM97" s="0"/>
      <c r="MQN97" s="0"/>
      <c r="MQO97" s="0"/>
      <c r="MQP97" s="0"/>
      <c r="MQQ97" s="0"/>
      <c r="MQR97" s="0"/>
      <c r="MQS97" s="0"/>
      <c r="MQT97" s="0"/>
      <c r="MQU97" s="0"/>
      <c r="MQV97" s="0"/>
      <c r="MQW97" s="0"/>
      <c r="MQX97" s="0"/>
      <c r="MQY97" s="0"/>
      <c r="MQZ97" s="0"/>
      <c r="MRA97" s="0"/>
      <c r="MRB97" s="0"/>
      <c r="MRC97" s="0"/>
      <c r="MRD97" s="0"/>
      <c r="MRE97" s="0"/>
      <c r="MRF97" s="0"/>
      <c r="MRG97" s="0"/>
      <c r="MRH97" s="0"/>
      <c r="MRI97" s="0"/>
      <c r="MRJ97" s="0"/>
      <c r="MRK97" s="0"/>
      <c r="MRL97" s="0"/>
      <c r="MRM97" s="0"/>
      <c r="MRN97" s="0"/>
      <c r="MRO97" s="0"/>
      <c r="MRP97" s="0"/>
      <c r="MRQ97" s="0"/>
      <c r="MRR97" s="0"/>
      <c r="MRS97" s="0"/>
      <c r="MRT97" s="0"/>
      <c r="MRU97" s="0"/>
      <c r="MRV97" s="0"/>
      <c r="MRW97" s="0"/>
      <c r="MRX97" s="0"/>
      <c r="MRY97" s="0"/>
      <c r="MRZ97" s="0"/>
      <c r="MSA97" s="0"/>
      <c r="MSB97" s="0"/>
      <c r="MSC97" s="0"/>
      <c r="MSD97" s="0"/>
      <c r="MSE97" s="0"/>
      <c r="MSF97" s="0"/>
      <c r="MSG97" s="0"/>
      <c r="MSH97" s="0"/>
      <c r="MSI97" s="0"/>
      <c r="MSJ97" s="0"/>
      <c r="MSK97" s="0"/>
      <c r="MSL97" s="0"/>
      <c r="MSM97" s="0"/>
      <c r="MSN97" s="0"/>
      <c r="MSO97" s="0"/>
      <c r="MSP97" s="0"/>
      <c r="MSQ97" s="0"/>
      <c r="MSR97" s="0"/>
      <c r="MSS97" s="0"/>
      <c r="MST97" s="0"/>
      <c r="MSU97" s="0"/>
      <c r="MSV97" s="0"/>
      <c r="MSW97" s="0"/>
      <c r="MSX97" s="0"/>
      <c r="MSY97" s="0"/>
      <c r="MSZ97" s="0"/>
      <c r="MTA97" s="0"/>
      <c r="MTB97" s="0"/>
      <c r="MTC97" s="0"/>
      <c r="MTD97" s="0"/>
      <c r="MTE97" s="0"/>
      <c r="MTF97" s="0"/>
      <c r="MTG97" s="0"/>
      <c r="MTH97" s="0"/>
      <c r="MTI97" s="0"/>
      <c r="MTJ97" s="0"/>
      <c r="MTK97" s="0"/>
      <c r="MTL97" s="0"/>
      <c r="MTM97" s="0"/>
      <c r="MTN97" s="0"/>
      <c r="MTO97" s="0"/>
      <c r="MTP97" s="0"/>
      <c r="MTQ97" s="0"/>
      <c r="MTR97" s="0"/>
      <c r="MTS97" s="0"/>
      <c r="MTT97" s="0"/>
      <c r="MTU97" s="0"/>
      <c r="MTV97" s="0"/>
      <c r="MTW97" s="0"/>
      <c r="MTX97" s="0"/>
      <c r="MTY97" s="0"/>
      <c r="MTZ97" s="0"/>
      <c r="MUA97" s="0"/>
      <c r="MUB97" s="0"/>
      <c r="MUC97" s="0"/>
      <c r="MUD97" s="0"/>
      <c r="MUE97" s="0"/>
      <c r="MUF97" s="0"/>
      <c r="MUG97" s="0"/>
      <c r="MUH97" s="0"/>
      <c r="MUI97" s="0"/>
      <c r="MUJ97" s="0"/>
      <c r="MUK97" s="0"/>
      <c r="MUL97" s="0"/>
      <c r="MUM97" s="0"/>
      <c r="MUN97" s="0"/>
      <c r="MUO97" s="0"/>
      <c r="MUP97" s="0"/>
      <c r="MUQ97" s="0"/>
      <c r="MUR97" s="0"/>
      <c r="MUS97" s="0"/>
      <c r="MUT97" s="0"/>
      <c r="MUU97" s="0"/>
      <c r="MUV97" s="0"/>
      <c r="MUW97" s="0"/>
      <c r="MUX97" s="0"/>
      <c r="MUY97" s="0"/>
      <c r="MUZ97" s="0"/>
      <c r="MVA97" s="0"/>
      <c r="MVB97" s="0"/>
      <c r="MVC97" s="0"/>
      <c r="MVD97" s="0"/>
      <c r="MVE97" s="0"/>
      <c r="MVF97" s="0"/>
      <c r="MVG97" s="0"/>
      <c r="MVH97" s="0"/>
      <c r="MVI97" s="0"/>
      <c r="MVJ97" s="0"/>
      <c r="MVK97" s="0"/>
      <c r="MVL97" s="0"/>
      <c r="MVM97" s="0"/>
      <c r="MVN97" s="0"/>
      <c r="MVO97" s="0"/>
      <c r="MVP97" s="0"/>
      <c r="MVQ97" s="0"/>
      <c r="MVR97" s="0"/>
      <c r="MVS97" s="0"/>
      <c r="MVT97" s="0"/>
      <c r="MVU97" s="0"/>
      <c r="MVV97" s="0"/>
      <c r="MVW97" s="0"/>
      <c r="MVX97" s="0"/>
      <c r="MVY97" s="0"/>
      <c r="MVZ97" s="0"/>
      <c r="MWA97" s="0"/>
      <c r="MWB97" s="0"/>
      <c r="MWC97" s="0"/>
      <c r="MWD97" s="0"/>
      <c r="MWE97" s="0"/>
      <c r="MWF97" s="0"/>
      <c r="MWG97" s="0"/>
      <c r="MWH97" s="0"/>
      <c r="MWI97" s="0"/>
      <c r="MWJ97" s="0"/>
      <c r="MWK97" s="0"/>
      <c r="MWL97" s="0"/>
      <c r="MWM97" s="0"/>
      <c r="MWN97" s="0"/>
      <c r="MWO97" s="0"/>
      <c r="MWP97" s="0"/>
      <c r="MWQ97" s="0"/>
      <c r="MWR97" s="0"/>
      <c r="MWS97" s="0"/>
      <c r="MWT97" s="0"/>
      <c r="MWU97" s="0"/>
      <c r="MWV97" s="0"/>
      <c r="MWW97" s="0"/>
      <c r="MWX97" s="0"/>
      <c r="MWY97" s="0"/>
      <c r="MWZ97" s="0"/>
      <c r="MXA97" s="0"/>
      <c r="MXB97" s="0"/>
      <c r="MXC97" s="0"/>
      <c r="MXD97" s="0"/>
      <c r="MXE97" s="0"/>
      <c r="MXF97" s="0"/>
      <c r="MXG97" s="0"/>
      <c r="MXH97" s="0"/>
      <c r="MXI97" s="0"/>
      <c r="MXJ97" s="0"/>
      <c r="MXK97" s="0"/>
      <c r="MXL97" s="0"/>
      <c r="MXM97" s="0"/>
      <c r="MXN97" s="0"/>
      <c r="MXO97" s="0"/>
      <c r="MXP97" s="0"/>
      <c r="MXQ97" s="0"/>
      <c r="MXR97" s="0"/>
      <c r="MXS97" s="0"/>
      <c r="MXT97" s="0"/>
      <c r="MXU97" s="0"/>
      <c r="MXV97" s="0"/>
      <c r="MXW97" s="0"/>
      <c r="MXX97" s="0"/>
      <c r="MXY97" s="0"/>
      <c r="MXZ97" s="0"/>
      <c r="MYA97" s="0"/>
      <c r="MYB97" s="0"/>
      <c r="MYC97" s="0"/>
      <c r="MYD97" s="0"/>
      <c r="MYE97" s="0"/>
      <c r="MYF97" s="0"/>
      <c r="MYG97" s="0"/>
      <c r="MYH97" s="0"/>
      <c r="MYI97" s="0"/>
      <c r="MYJ97" s="0"/>
      <c r="MYK97" s="0"/>
      <c r="MYL97" s="0"/>
      <c r="MYM97" s="0"/>
      <c r="MYN97" s="0"/>
      <c r="MYO97" s="0"/>
      <c r="MYP97" s="0"/>
      <c r="MYQ97" s="0"/>
      <c r="MYR97" s="0"/>
      <c r="MYS97" s="0"/>
      <c r="MYT97" s="0"/>
      <c r="MYU97" s="0"/>
      <c r="MYV97" s="0"/>
      <c r="MYW97" s="0"/>
      <c r="MYX97" s="0"/>
      <c r="MYY97" s="0"/>
      <c r="MYZ97" s="0"/>
      <c r="MZA97" s="0"/>
      <c r="MZB97" s="0"/>
      <c r="MZC97" s="0"/>
      <c r="MZD97" s="0"/>
      <c r="MZE97" s="0"/>
      <c r="MZF97" s="0"/>
      <c r="MZG97" s="0"/>
      <c r="MZH97" s="0"/>
      <c r="MZI97" s="0"/>
      <c r="MZJ97" s="0"/>
      <c r="MZK97" s="0"/>
      <c r="MZL97" s="0"/>
      <c r="MZM97" s="0"/>
      <c r="MZN97" s="0"/>
      <c r="MZO97" s="0"/>
      <c r="MZP97" s="0"/>
      <c r="MZQ97" s="0"/>
      <c r="MZR97" s="0"/>
      <c r="MZS97" s="0"/>
      <c r="MZT97" s="0"/>
      <c r="MZU97" s="0"/>
      <c r="MZV97" s="0"/>
      <c r="MZW97" s="0"/>
      <c r="MZX97" s="0"/>
      <c r="MZY97" s="0"/>
      <c r="MZZ97" s="0"/>
      <c r="NAA97" s="0"/>
      <c r="NAB97" s="0"/>
      <c r="NAC97" s="0"/>
      <c r="NAD97" s="0"/>
      <c r="NAE97" s="0"/>
      <c r="NAF97" s="0"/>
      <c r="NAG97" s="0"/>
      <c r="NAH97" s="0"/>
      <c r="NAI97" s="0"/>
      <c r="NAJ97" s="0"/>
      <c r="NAK97" s="0"/>
      <c r="NAL97" s="0"/>
      <c r="NAM97" s="0"/>
      <c r="NAN97" s="0"/>
      <c r="NAO97" s="0"/>
      <c r="NAP97" s="0"/>
      <c r="NAQ97" s="0"/>
      <c r="NAR97" s="0"/>
      <c r="NAS97" s="0"/>
      <c r="NAT97" s="0"/>
      <c r="NAU97" s="0"/>
      <c r="NAV97" s="0"/>
      <c r="NAW97" s="0"/>
      <c r="NAX97" s="0"/>
      <c r="NAY97" s="0"/>
      <c r="NAZ97" s="0"/>
      <c r="NBA97" s="0"/>
      <c r="NBB97" s="0"/>
      <c r="NBC97" s="0"/>
      <c r="NBD97" s="0"/>
      <c r="NBE97" s="0"/>
      <c r="NBF97" s="0"/>
      <c r="NBG97" s="0"/>
      <c r="NBH97" s="0"/>
      <c r="NBI97" s="0"/>
      <c r="NBJ97" s="0"/>
      <c r="NBK97" s="0"/>
      <c r="NBL97" s="0"/>
      <c r="NBM97" s="0"/>
      <c r="NBN97" s="0"/>
      <c r="NBO97" s="0"/>
      <c r="NBP97" s="0"/>
      <c r="NBQ97" s="0"/>
      <c r="NBR97" s="0"/>
      <c r="NBS97" s="0"/>
      <c r="NBT97" s="0"/>
      <c r="NBU97" s="0"/>
      <c r="NBV97" s="0"/>
      <c r="NBW97" s="0"/>
      <c r="NBX97" s="0"/>
      <c r="NBY97" s="0"/>
      <c r="NBZ97" s="0"/>
      <c r="NCA97" s="0"/>
      <c r="NCB97" s="0"/>
      <c r="NCC97" s="0"/>
      <c r="NCD97" s="0"/>
      <c r="NCE97" s="0"/>
      <c r="NCF97" s="0"/>
      <c r="NCG97" s="0"/>
      <c r="NCH97" s="0"/>
      <c r="NCI97" s="0"/>
      <c r="NCJ97" s="0"/>
      <c r="NCK97" s="0"/>
      <c r="NCL97" s="0"/>
      <c r="NCM97" s="0"/>
      <c r="NCN97" s="0"/>
      <c r="NCO97" s="0"/>
      <c r="NCP97" s="0"/>
      <c r="NCQ97" s="0"/>
      <c r="NCR97" s="0"/>
      <c r="NCS97" s="0"/>
      <c r="NCT97" s="0"/>
      <c r="NCU97" s="0"/>
      <c r="NCV97" s="0"/>
      <c r="NCW97" s="0"/>
      <c r="NCX97" s="0"/>
      <c r="NCY97" s="0"/>
      <c r="NCZ97" s="0"/>
      <c r="NDA97" s="0"/>
      <c r="NDB97" s="0"/>
      <c r="NDC97" s="0"/>
      <c r="NDD97" s="0"/>
      <c r="NDE97" s="0"/>
      <c r="NDF97" s="0"/>
      <c r="NDG97" s="0"/>
      <c r="NDH97" s="0"/>
      <c r="NDI97" s="0"/>
      <c r="NDJ97" s="0"/>
      <c r="NDK97" s="0"/>
      <c r="NDL97" s="0"/>
      <c r="NDM97" s="0"/>
      <c r="NDN97" s="0"/>
      <c r="NDO97" s="0"/>
      <c r="NDP97" s="0"/>
      <c r="NDQ97" s="0"/>
      <c r="NDR97" s="0"/>
      <c r="NDS97" s="0"/>
      <c r="NDT97" s="0"/>
      <c r="NDU97" s="0"/>
      <c r="NDV97" s="0"/>
      <c r="NDW97" s="0"/>
      <c r="NDX97" s="0"/>
      <c r="NDY97" s="0"/>
      <c r="NDZ97" s="0"/>
      <c r="NEA97" s="0"/>
      <c r="NEB97" s="0"/>
      <c r="NEC97" s="0"/>
      <c r="NED97" s="0"/>
      <c r="NEE97" s="0"/>
      <c r="NEF97" s="0"/>
      <c r="NEG97" s="0"/>
      <c r="NEH97" s="0"/>
      <c r="NEI97" s="0"/>
      <c r="NEJ97" s="0"/>
      <c r="NEK97" s="0"/>
      <c r="NEL97" s="0"/>
      <c r="NEM97" s="0"/>
      <c r="NEN97" s="0"/>
      <c r="NEO97" s="0"/>
      <c r="NEP97" s="0"/>
      <c r="NEQ97" s="0"/>
      <c r="NER97" s="0"/>
      <c r="NES97" s="0"/>
      <c r="NET97" s="0"/>
      <c r="NEU97" s="0"/>
      <c r="NEV97" s="0"/>
      <c r="NEW97" s="0"/>
      <c r="NEX97" s="0"/>
      <c r="NEY97" s="0"/>
      <c r="NEZ97" s="0"/>
      <c r="NFA97" s="0"/>
      <c r="NFB97" s="0"/>
      <c r="NFC97" s="0"/>
      <c r="NFD97" s="0"/>
      <c r="NFE97" s="0"/>
      <c r="NFF97" s="0"/>
      <c r="NFG97" s="0"/>
      <c r="NFH97" s="0"/>
      <c r="NFI97" s="0"/>
      <c r="NFJ97" s="0"/>
      <c r="NFK97" s="0"/>
      <c r="NFL97" s="0"/>
      <c r="NFM97" s="0"/>
      <c r="NFN97" s="0"/>
      <c r="NFO97" s="0"/>
      <c r="NFP97" s="0"/>
      <c r="NFQ97" s="0"/>
      <c r="NFR97" s="0"/>
      <c r="NFS97" s="0"/>
      <c r="NFT97" s="0"/>
      <c r="NFU97" s="0"/>
      <c r="NFV97" s="0"/>
      <c r="NFW97" s="0"/>
      <c r="NFX97" s="0"/>
      <c r="NFY97" s="0"/>
      <c r="NFZ97" s="0"/>
      <c r="NGA97" s="0"/>
      <c r="NGB97" s="0"/>
      <c r="NGC97" s="0"/>
      <c r="NGD97" s="0"/>
      <c r="NGE97" s="0"/>
      <c r="NGF97" s="0"/>
      <c r="NGG97" s="0"/>
      <c r="NGH97" s="0"/>
      <c r="NGI97" s="0"/>
      <c r="NGJ97" s="0"/>
      <c r="NGK97" s="0"/>
      <c r="NGL97" s="0"/>
      <c r="NGM97" s="0"/>
      <c r="NGN97" s="0"/>
      <c r="NGO97" s="0"/>
      <c r="NGP97" s="0"/>
      <c r="NGQ97" s="0"/>
      <c r="NGR97" s="0"/>
      <c r="NGS97" s="0"/>
      <c r="NGT97" s="0"/>
      <c r="NGU97" s="0"/>
      <c r="NGV97" s="0"/>
      <c r="NGW97" s="0"/>
      <c r="NGX97" s="0"/>
      <c r="NGY97" s="0"/>
      <c r="NGZ97" s="0"/>
      <c r="NHA97" s="0"/>
      <c r="NHB97" s="0"/>
      <c r="NHC97" s="0"/>
      <c r="NHD97" s="0"/>
      <c r="NHE97" s="0"/>
      <c r="NHF97" s="0"/>
      <c r="NHG97" s="0"/>
      <c r="NHH97" s="0"/>
      <c r="NHI97" s="0"/>
      <c r="NHJ97" s="0"/>
      <c r="NHK97" s="0"/>
      <c r="NHL97" s="0"/>
      <c r="NHM97" s="0"/>
      <c r="NHN97" s="0"/>
      <c r="NHO97" s="0"/>
      <c r="NHP97" s="0"/>
      <c r="NHQ97" s="0"/>
      <c r="NHR97" s="0"/>
      <c r="NHS97" s="0"/>
      <c r="NHT97" s="0"/>
      <c r="NHU97" s="0"/>
      <c r="NHV97" s="0"/>
      <c r="NHW97" s="0"/>
      <c r="NHX97" s="0"/>
      <c r="NHY97" s="0"/>
      <c r="NHZ97" s="0"/>
      <c r="NIA97" s="0"/>
      <c r="NIB97" s="0"/>
      <c r="NIC97" s="0"/>
      <c r="NID97" s="0"/>
      <c r="NIE97" s="0"/>
      <c r="NIF97" s="0"/>
      <c r="NIG97" s="0"/>
      <c r="NIH97" s="0"/>
      <c r="NII97" s="0"/>
      <c r="NIJ97" s="0"/>
      <c r="NIK97" s="0"/>
      <c r="NIL97" s="0"/>
      <c r="NIM97" s="0"/>
      <c r="NIN97" s="0"/>
      <c r="NIO97" s="0"/>
      <c r="NIP97" s="0"/>
      <c r="NIQ97" s="0"/>
      <c r="NIR97" s="0"/>
      <c r="NIS97" s="0"/>
      <c r="NIT97" s="0"/>
      <c r="NIU97" s="0"/>
      <c r="NIV97" s="0"/>
      <c r="NIW97" s="0"/>
      <c r="NIX97" s="0"/>
      <c r="NIY97" s="0"/>
      <c r="NIZ97" s="0"/>
      <c r="NJA97" s="0"/>
      <c r="NJB97" s="0"/>
      <c r="NJC97" s="0"/>
      <c r="NJD97" s="0"/>
      <c r="NJE97" s="0"/>
      <c r="NJF97" s="0"/>
      <c r="NJG97" s="0"/>
      <c r="NJH97" s="0"/>
      <c r="NJI97" s="0"/>
      <c r="NJJ97" s="0"/>
      <c r="NJK97" s="0"/>
      <c r="NJL97" s="0"/>
      <c r="NJM97" s="0"/>
      <c r="NJN97" s="0"/>
      <c r="NJO97" s="0"/>
      <c r="NJP97" s="0"/>
      <c r="NJQ97" s="0"/>
      <c r="NJR97" s="0"/>
      <c r="NJS97" s="0"/>
      <c r="NJT97" s="0"/>
      <c r="NJU97" s="0"/>
      <c r="NJV97" s="0"/>
      <c r="NJW97" s="0"/>
      <c r="NJX97" s="0"/>
      <c r="NJY97" s="0"/>
      <c r="NJZ97" s="0"/>
      <c r="NKA97" s="0"/>
      <c r="NKB97" s="0"/>
      <c r="NKC97" s="0"/>
      <c r="NKD97" s="0"/>
      <c r="NKE97" s="0"/>
      <c r="NKF97" s="0"/>
      <c r="NKG97" s="0"/>
      <c r="NKH97" s="0"/>
      <c r="NKI97" s="0"/>
      <c r="NKJ97" s="0"/>
      <c r="NKK97" s="0"/>
      <c r="NKL97" s="0"/>
      <c r="NKM97" s="0"/>
      <c r="NKN97" s="0"/>
      <c r="NKO97" s="0"/>
      <c r="NKP97" s="0"/>
      <c r="NKQ97" s="0"/>
      <c r="NKR97" s="0"/>
      <c r="NKS97" s="0"/>
      <c r="NKT97" s="0"/>
      <c r="NKU97" s="0"/>
      <c r="NKV97" s="0"/>
      <c r="NKW97" s="0"/>
      <c r="NKX97" s="0"/>
      <c r="NKY97" s="0"/>
      <c r="NKZ97" s="0"/>
      <c r="NLA97" s="0"/>
      <c r="NLB97" s="0"/>
      <c r="NLC97" s="0"/>
      <c r="NLD97" s="0"/>
      <c r="NLE97" s="0"/>
      <c r="NLF97" s="0"/>
      <c r="NLG97" s="0"/>
      <c r="NLH97" s="0"/>
      <c r="NLI97" s="0"/>
      <c r="NLJ97" s="0"/>
      <c r="NLK97" s="0"/>
      <c r="NLL97" s="0"/>
      <c r="NLM97" s="0"/>
      <c r="NLN97" s="0"/>
      <c r="NLO97" s="0"/>
      <c r="NLP97" s="0"/>
      <c r="NLQ97" s="0"/>
      <c r="NLR97" s="0"/>
      <c r="NLS97" s="0"/>
      <c r="NLT97" s="0"/>
      <c r="NLU97" s="0"/>
      <c r="NLV97" s="0"/>
      <c r="NLW97" s="0"/>
      <c r="NLX97" s="0"/>
      <c r="NLY97" s="0"/>
      <c r="NLZ97" s="0"/>
      <c r="NMA97" s="0"/>
      <c r="NMB97" s="0"/>
      <c r="NMC97" s="0"/>
      <c r="NMD97" s="0"/>
      <c r="NME97" s="0"/>
      <c r="NMF97" s="0"/>
      <c r="NMG97" s="0"/>
      <c r="NMH97" s="0"/>
      <c r="NMI97" s="0"/>
      <c r="NMJ97" s="0"/>
      <c r="NMK97" s="0"/>
      <c r="NML97" s="0"/>
      <c r="NMM97" s="0"/>
      <c r="NMN97" s="0"/>
      <c r="NMO97" s="0"/>
      <c r="NMP97" s="0"/>
      <c r="NMQ97" s="0"/>
      <c r="NMR97" s="0"/>
      <c r="NMS97" s="0"/>
      <c r="NMT97" s="0"/>
      <c r="NMU97" s="0"/>
      <c r="NMV97" s="0"/>
      <c r="NMW97" s="0"/>
      <c r="NMX97" s="0"/>
      <c r="NMY97" s="0"/>
      <c r="NMZ97" s="0"/>
      <c r="NNA97" s="0"/>
      <c r="NNB97" s="0"/>
      <c r="NNC97" s="0"/>
      <c r="NND97" s="0"/>
      <c r="NNE97" s="0"/>
      <c r="NNF97" s="0"/>
      <c r="NNG97" s="0"/>
      <c r="NNH97" s="0"/>
      <c r="NNI97" s="0"/>
      <c r="NNJ97" s="0"/>
      <c r="NNK97" s="0"/>
      <c r="NNL97" s="0"/>
      <c r="NNM97" s="0"/>
      <c r="NNN97" s="0"/>
      <c r="NNO97" s="0"/>
      <c r="NNP97" s="0"/>
      <c r="NNQ97" s="0"/>
      <c r="NNR97" s="0"/>
      <c r="NNS97" s="0"/>
      <c r="NNT97" s="0"/>
      <c r="NNU97" s="0"/>
      <c r="NNV97" s="0"/>
      <c r="NNW97" s="0"/>
      <c r="NNX97" s="0"/>
      <c r="NNY97" s="0"/>
      <c r="NNZ97" s="0"/>
      <c r="NOA97" s="0"/>
      <c r="NOB97" s="0"/>
      <c r="NOC97" s="0"/>
      <c r="NOD97" s="0"/>
      <c r="NOE97" s="0"/>
      <c r="NOF97" s="0"/>
      <c r="NOG97" s="0"/>
      <c r="NOH97" s="0"/>
      <c r="NOI97" s="0"/>
      <c r="NOJ97" s="0"/>
      <c r="NOK97" s="0"/>
      <c r="NOL97" s="0"/>
      <c r="NOM97" s="0"/>
      <c r="NON97" s="0"/>
      <c r="NOO97" s="0"/>
      <c r="NOP97" s="0"/>
      <c r="NOQ97" s="0"/>
      <c r="NOR97" s="0"/>
      <c r="NOS97" s="0"/>
      <c r="NOT97" s="0"/>
      <c r="NOU97" s="0"/>
      <c r="NOV97" s="0"/>
      <c r="NOW97" s="0"/>
      <c r="NOX97" s="0"/>
      <c r="NOY97" s="0"/>
      <c r="NOZ97" s="0"/>
      <c r="NPA97" s="0"/>
      <c r="NPB97" s="0"/>
      <c r="NPC97" s="0"/>
      <c r="NPD97" s="0"/>
      <c r="NPE97" s="0"/>
      <c r="NPF97" s="0"/>
      <c r="NPG97" s="0"/>
      <c r="NPH97" s="0"/>
      <c r="NPI97" s="0"/>
      <c r="NPJ97" s="0"/>
      <c r="NPK97" s="0"/>
      <c r="NPL97" s="0"/>
      <c r="NPM97" s="0"/>
      <c r="NPN97" s="0"/>
      <c r="NPO97" s="0"/>
      <c r="NPP97" s="0"/>
      <c r="NPQ97" s="0"/>
      <c r="NPR97" s="0"/>
      <c r="NPS97" s="0"/>
      <c r="NPT97" s="0"/>
      <c r="NPU97" s="0"/>
      <c r="NPV97" s="0"/>
      <c r="NPW97" s="0"/>
      <c r="NPX97" s="0"/>
      <c r="NPY97" s="0"/>
      <c r="NPZ97" s="0"/>
      <c r="NQA97" s="0"/>
      <c r="NQB97" s="0"/>
      <c r="NQC97" s="0"/>
      <c r="NQD97" s="0"/>
      <c r="NQE97" s="0"/>
      <c r="NQF97" s="0"/>
      <c r="NQG97" s="0"/>
      <c r="NQH97" s="0"/>
      <c r="NQI97" s="0"/>
      <c r="NQJ97" s="0"/>
      <c r="NQK97" s="0"/>
      <c r="NQL97" s="0"/>
      <c r="NQM97" s="0"/>
      <c r="NQN97" s="0"/>
      <c r="NQO97" s="0"/>
      <c r="NQP97" s="0"/>
      <c r="NQQ97" s="0"/>
      <c r="NQR97" s="0"/>
      <c r="NQS97" s="0"/>
      <c r="NQT97" s="0"/>
      <c r="NQU97" s="0"/>
      <c r="NQV97" s="0"/>
      <c r="NQW97" s="0"/>
      <c r="NQX97" s="0"/>
      <c r="NQY97" s="0"/>
      <c r="NQZ97" s="0"/>
      <c r="NRA97" s="0"/>
      <c r="NRB97" s="0"/>
      <c r="NRC97" s="0"/>
      <c r="NRD97" s="0"/>
      <c r="NRE97" s="0"/>
      <c r="NRF97" s="0"/>
      <c r="NRG97" s="0"/>
      <c r="NRH97" s="0"/>
      <c r="NRI97" s="0"/>
      <c r="NRJ97" s="0"/>
      <c r="NRK97" s="0"/>
      <c r="NRL97" s="0"/>
      <c r="NRM97" s="0"/>
      <c r="NRN97" s="0"/>
      <c r="NRO97" s="0"/>
      <c r="NRP97" s="0"/>
      <c r="NRQ97" s="0"/>
      <c r="NRR97" s="0"/>
      <c r="NRS97" s="0"/>
      <c r="NRT97" s="0"/>
      <c r="NRU97" s="0"/>
      <c r="NRV97" s="0"/>
      <c r="NRW97" s="0"/>
      <c r="NRX97" s="0"/>
      <c r="NRY97" s="0"/>
      <c r="NRZ97" s="0"/>
      <c r="NSA97" s="0"/>
      <c r="NSB97" s="0"/>
      <c r="NSC97" s="0"/>
      <c r="NSD97" s="0"/>
      <c r="NSE97" s="0"/>
      <c r="NSF97" s="0"/>
      <c r="NSG97" s="0"/>
      <c r="NSH97" s="0"/>
      <c r="NSI97" s="0"/>
      <c r="NSJ97" s="0"/>
      <c r="NSK97" s="0"/>
      <c r="NSL97" s="0"/>
      <c r="NSM97" s="0"/>
      <c r="NSN97" s="0"/>
      <c r="NSO97" s="0"/>
      <c r="NSP97" s="0"/>
      <c r="NSQ97" s="0"/>
      <c r="NSR97" s="0"/>
      <c r="NSS97" s="0"/>
      <c r="NST97" s="0"/>
      <c r="NSU97" s="0"/>
      <c r="NSV97" s="0"/>
      <c r="NSW97" s="0"/>
      <c r="NSX97" s="0"/>
      <c r="NSY97" s="0"/>
      <c r="NSZ97" s="0"/>
      <c r="NTA97" s="0"/>
      <c r="NTB97" s="0"/>
      <c r="NTC97" s="0"/>
      <c r="NTD97" s="0"/>
      <c r="NTE97" s="0"/>
      <c r="NTF97" s="0"/>
      <c r="NTG97" s="0"/>
      <c r="NTH97" s="0"/>
      <c r="NTI97" s="0"/>
      <c r="NTJ97" s="0"/>
      <c r="NTK97" s="0"/>
      <c r="NTL97" s="0"/>
      <c r="NTM97" s="0"/>
      <c r="NTN97" s="0"/>
      <c r="NTO97" s="0"/>
      <c r="NTP97" s="0"/>
      <c r="NTQ97" s="0"/>
      <c r="NTR97" s="0"/>
      <c r="NTS97" s="0"/>
      <c r="NTT97" s="0"/>
      <c r="NTU97" s="0"/>
      <c r="NTV97" s="0"/>
      <c r="NTW97" s="0"/>
      <c r="NTX97" s="0"/>
      <c r="NTY97" s="0"/>
      <c r="NTZ97" s="0"/>
      <c r="NUA97" s="0"/>
      <c r="NUB97" s="0"/>
      <c r="NUC97" s="0"/>
      <c r="NUD97" s="0"/>
      <c r="NUE97" s="0"/>
      <c r="NUF97" s="0"/>
      <c r="NUG97" s="0"/>
      <c r="NUH97" s="0"/>
      <c r="NUI97" s="0"/>
      <c r="NUJ97" s="0"/>
      <c r="NUK97" s="0"/>
      <c r="NUL97" s="0"/>
      <c r="NUM97" s="0"/>
      <c r="NUN97" s="0"/>
      <c r="NUO97" s="0"/>
      <c r="NUP97" s="0"/>
      <c r="NUQ97" s="0"/>
      <c r="NUR97" s="0"/>
      <c r="NUS97" s="0"/>
      <c r="NUT97" s="0"/>
      <c r="NUU97" s="0"/>
      <c r="NUV97" s="0"/>
      <c r="NUW97" s="0"/>
      <c r="NUX97" s="0"/>
      <c r="NUY97" s="0"/>
      <c r="NUZ97" s="0"/>
      <c r="NVA97" s="0"/>
      <c r="NVB97" s="0"/>
      <c r="NVC97" s="0"/>
      <c r="NVD97" s="0"/>
      <c r="NVE97" s="0"/>
      <c r="NVF97" s="0"/>
      <c r="NVG97" s="0"/>
      <c r="NVH97" s="0"/>
      <c r="NVI97" s="0"/>
      <c r="NVJ97" s="0"/>
      <c r="NVK97" s="0"/>
      <c r="NVL97" s="0"/>
      <c r="NVM97" s="0"/>
      <c r="NVN97" s="0"/>
      <c r="NVO97" s="0"/>
      <c r="NVP97" s="0"/>
      <c r="NVQ97" s="0"/>
      <c r="NVR97" s="0"/>
      <c r="NVS97" s="0"/>
      <c r="NVT97" s="0"/>
      <c r="NVU97" s="0"/>
      <c r="NVV97" s="0"/>
      <c r="NVW97" s="0"/>
      <c r="NVX97" s="0"/>
      <c r="NVY97" s="0"/>
      <c r="NVZ97" s="0"/>
      <c r="NWA97" s="0"/>
      <c r="NWB97" s="0"/>
      <c r="NWC97" s="0"/>
      <c r="NWD97" s="0"/>
      <c r="NWE97" s="0"/>
      <c r="NWF97" s="0"/>
      <c r="NWG97" s="0"/>
      <c r="NWH97" s="0"/>
      <c r="NWI97" s="0"/>
      <c r="NWJ97" s="0"/>
      <c r="NWK97" s="0"/>
      <c r="NWL97" s="0"/>
      <c r="NWM97" s="0"/>
      <c r="NWN97" s="0"/>
      <c r="NWO97" s="0"/>
      <c r="NWP97" s="0"/>
      <c r="NWQ97" s="0"/>
      <c r="NWR97" s="0"/>
      <c r="NWS97" s="0"/>
      <c r="NWT97" s="0"/>
      <c r="NWU97" s="0"/>
      <c r="NWV97" s="0"/>
      <c r="NWW97" s="0"/>
      <c r="NWX97" s="0"/>
      <c r="NWY97" s="0"/>
      <c r="NWZ97" s="0"/>
      <c r="NXA97" s="0"/>
      <c r="NXB97" s="0"/>
      <c r="NXC97" s="0"/>
      <c r="NXD97" s="0"/>
      <c r="NXE97" s="0"/>
      <c r="NXF97" s="0"/>
      <c r="NXG97" s="0"/>
      <c r="NXH97" s="0"/>
      <c r="NXI97" s="0"/>
      <c r="NXJ97" s="0"/>
      <c r="NXK97" s="0"/>
      <c r="NXL97" s="0"/>
      <c r="NXM97" s="0"/>
      <c r="NXN97" s="0"/>
      <c r="NXO97" s="0"/>
      <c r="NXP97" s="0"/>
      <c r="NXQ97" s="0"/>
      <c r="NXR97" s="0"/>
      <c r="NXS97" s="0"/>
      <c r="NXT97" s="0"/>
      <c r="NXU97" s="0"/>
      <c r="NXV97" s="0"/>
      <c r="NXW97" s="0"/>
      <c r="NXX97" s="0"/>
      <c r="NXY97" s="0"/>
      <c r="NXZ97" s="0"/>
      <c r="NYA97" s="0"/>
      <c r="NYB97" s="0"/>
      <c r="NYC97" s="0"/>
      <c r="NYD97" s="0"/>
      <c r="NYE97" s="0"/>
      <c r="NYF97" s="0"/>
      <c r="NYG97" s="0"/>
      <c r="NYH97" s="0"/>
      <c r="NYI97" s="0"/>
      <c r="NYJ97" s="0"/>
      <c r="NYK97" s="0"/>
      <c r="NYL97" s="0"/>
      <c r="NYM97" s="0"/>
      <c r="NYN97" s="0"/>
      <c r="NYO97" s="0"/>
      <c r="NYP97" s="0"/>
      <c r="NYQ97" s="0"/>
      <c r="NYR97" s="0"/>
      <c r="NYS97" s="0"/>
      <c r="NYT97" s="0"/>
      <c r="NYU97" s="0"/>
      <c r="NYV97" s="0"/>
      <c r="NYW97" s="0"/>
      <c r="NYX97" s="0"/>
      <c r="NYY97" s="0"/>
      <c r="NYZ97" s="0"/>
      <c r="NZA97" s="0"/>
      <c r="NZB97" s="0"/>
      <c r="NZC97" s="0"/>
      <c r="NZD97" s="0"/>
      <c r="NZE97" s="0"/>
      <c r="NZF97" s="0"/>
      <c r="NZG97" s="0"/>
      <c r="NZH97" s="0"/>
      <c r="NZI97" s="0"/>
      <c r="NZJ97" s="0"/>
      <c r="NZK97" s="0"/>
      <c r="NZL97" s="0"/>
      <c r="NZM97" s="0"/>
      <c r="NZN97" s="0"/>
      <c r="NZO97" s="0"/>
      <c r="NZP97" s="0"/>
      <c r="NZQ97" s="0"/>
      <c r="NZR97" s="0"/>
      <c r="NZS97" s="0"/>
      <c r="NZT97" s="0"/>
      <c r="NZU97" s="0"/>
      <c r="NZV97" s="0"/>
      <c r="NZW97" s="0"/>
      <c r="NZX97" s="0"/>
      <c r="NZY97" s="0"/>
      <c r="NZZ97" s="0"/>
      <c r="OAA97" s="0"/>
      <c r="OAB97" s="0"/>
      <c r="OAC97" s="0"/>
      <c r="OAD97" s="0"/>
      <c r="OAE97" s="0"/>
      <c r="OAF97" s="0"/>
      <c r="OAG97" s="0"/>
      <c r="OAH97" s="0"/>
      <c r="OAI97" s="0"/>
      <c r="OAJ97" s="0"/>
      <c r="OAK97" s="0"/>
      <c r="OAL97" s="0"/>
      <c r="OAM97" s="0"/>
      <c r="OAN97" s="0"/>
      <c r="OAO97" s="0"/>
      <c r="OAP97" s="0"/>
      <c r="OAQ97" s="0"/>
      <c r="OAR97" s="0"/>
      <c r="OAS97" s="0"/>
      <c r="OAT97" s="0"/>
      <c r="OAU97" s="0"/>
      <c r="OAV97" s="0"/>
      <c r="OAW97" s="0"/>
      <c r="OAX97" s="0"/>
      <c r="OAY97" s="0"/>
      <c r="OAZ97" s="0"/>
      <c r="OBA97" s="0"/>
      <c r="OBB97" s="0"/>
      <c r="OBC97" s="0"/>
      <c r="OBD97" s="0"/>
      <c r="OBE97" s="0"/>
      <c r="OBF97" s="0"/>
      <c r="OBG97" s="0"/>
      <c r="OBH97" s="0"/>
      <c r="OBI97" s="0"/>
      <c r="OBJ97" s="0"/>
      <c r="OBK97" s="0"/>
      <c r="OBL97" s="0"/>
      <c r="OBM97" s="0"/>
      <c r="OBN97" s="0"/>
      <c r="OBO97" s="0"/>
      <c r="OBP97" s="0"/>
      <c r="OBQ97" s="0"/>
      <c r="OBR97" s="0"/>
      <c r="OBS97" s="0"/>
      <c r="OBT97" s="0"/>
      <c r="OBU97" s="0"/>
      <c r="OBV97" s="0"/>
      <c r="OBW97" s="0"/>
      <c r="OBX97" s="0"/>
      <c r="OBY97" s="0"/>
      <c r="OBZ97" s="0"/>
      <c r="OCA97" s="0"/>
      <c r="OCB97" s="0"/>
      <c r="OCC97" s="0"/>
      <c r="OCD97" s="0"/>
      <c r="OCE97" s="0"/>
      <c r="OCF97" s="0"/>
      <c r="OCG97" s="0"/>
      <c r="OCH97" s="0"/>
      <c r="OCI97" s="0"/>
      <c r="OCJ97" s="0"/>
      <c r="OCK97" s="0"/>
      <c r="OCL97" s="0"/>
      <c r="OCM97" s="0"/>
      <c r="OCN97" s="0"/>
      <c r="OCO97" s="0"/>
      <c r="OCP97" s="0"/>
      <c r="OCQ97" s="0"/>
      <c r="OCR97" s="0"/>
      <c r="OCS97" s="0"/>
      <c r="OCT97" s="0"/>
      <c r="OCU97" s="0"/>
      <c r="OCV97" s="0"/>
      <c r="OCW97" s="0"/>
      <c r="OCX97" s="0"/>
      <c r="OCY97" s="0"/>
      <c r="OCZ97" s="0"/>
      <c r="ODA97" s="0"/>
      <c r="ODB97" s="0"/>
      <c r="ODC97" s="0"/>
      <c r="ODD97" s="0"/>
      <c r="ODE97" s="0"/>
      <c r="ODF97" s="0"/>
      <c r="ODG97" s="0"/>
      <c r="ODH97" s="0"/>
      <c r="ODI97" s="0"/>
      <c r="ODJ97" s="0"/>
      <c r="ODK97" s="0"/>
      <c r="ODL97" s="0"/>
      <c r="ODM97" s="0"/>
      <c r="ODN97" s="0"/>
      <c r="ODO97" s="0"/>
      <c r="ODP97" s="0"/>
      <c r="ODQ97" s="0"/>
      <c r="ODR97" s="0"/>
      <c r="ODS97" s="0"/>
      <c r="ODT97" s="0"/>
      <c r="ODU97" s="0"/>
      <c r="ODV97" s="0"/>
      <c r="ODW97" s="0"/>
      <c r="ODX97" s="0"/>
      <c r="ODY97" s="0"/>
      <c r="ODZ97" s="0"/>
      <c r="OEA97" s="0"/>
      <c r="OEB97" s="0"/>
      <c r="OEC97" s="0"/>
      <c r="OED97" s="0"/>
      <c r="OEE97" s="0"/>
      <c r="OEF97" s="0"/>
      <c r="OEG97" s="0"/>
      <c r="OEH97" s="0"/>
      <c r="OEI97" s="0"/>
      <c r="OEJ97" s="0"/>
      <c r="OEK97" s="0"/>
      <c r="OEL97" s="0"/>
      <c r="OEM97" s="0"/>
      <c r="OEN97" s="0"/>
      <c r="OEO97" s="0"/>
      <c r="OEP97" s="0"/>
      <c r="OEQ97" s="0"/>
      <c r="OER97" s="0"/>
      <c r="OES97" s="0"/>
      <c r="OET97" s="0"/>
      <c r="OEU97" s="0"/>
      <c r="OEV97" s="0"/>
      <c r="OEW97" s="0"/>
      <c r="OEX97" s="0"/>
      <c r="OEY97" s="0"/>
      <c r="OEZ97" s="0"/>
      <c r="OFA97" s="0"/>
      <c r="OFB97" s="0"/>
      <c r="OFC97" s="0"/>
      <c r="OFD97" s="0"/>
      <c r="OFE97" s="0"/>
      <c r="OFF97" s="0"/>
      <c r="OFG97" s="0"/>
      <c r="OFH97" s="0"/>
      <c r="OFI97" s="0"/>
      <c r="OFJ97" s="0"/>
      <c r="OFK97" s="0"/>
      <c r="OFL97" s="0"/>
      <c r="OFM97" s="0"/>
      <c r="OFN97" s="0"/>
      <c r="OFO97" s="0"/>
      <c r="OFP97" s="0"/>
      <c r="OFQ97" s="0"/>
      <c r="OFR97" s="0"/>
      <c r="OFS97" s="0"/>
      <c r="OFT97" s="0"/>
      <c r="OFU97" s="0"/>
      <c r="OFV97" s="0"/>
      <c r="OFW97" s="0"/>
      <c r="OFX97" s="0"/>
      <c r="OFY97" s="0"/>
      <c r="OFZ97" s="0"/>
      <c r="OGA97" s="0"/>
      <c r="OGB97" s="0"/>
      <c r="OGC97" s="0"/>
      <c r="OGD97" s="0"/>
      <c r="OGE97" s="0"/>
      <c r="OGF97" s="0"/>
      <c r="OGG97" s="0"/>
      <c r="OGH97" s="0"/>
      <c r="OGI97" s="0"/>
      <c r="OGJ97" s="0"/>
      <c r="OGK97" s="0"/>
      <c r="OGL97" s="0"/>
      <c r="OGM97" s="0"/>
      <c r="OGN97" s="0"/>
      <c r="OGO97" s="0"/>
      <c r="OGP97" s="0"/>
      <c r="OGQ97" s="0"/>
      <c r="OGR97" s="0"/>
      <c r="OGS97" s="0"/>
      <c r="OGT97" s="0"/>
      <c r="OGU97" s="0"/>
      <c r="OGV97" s="0"/>
      <c r="OGW97" s="0"/>
      <c r="OGX97" s="0"/>
      <c r="OGY97" s="0"/>
      <c r="OGZ97" s="0"/>
      <c r="OHA97" s="0"/>
      <c r="OHB97" s="0"/>
      <c r="OHC97" s="0"/>
      <c r="OHD97" s="0"/>
      <c r="OHE97" s="0"/>
      <c r="OHF97" s="0"/>
      <c r="OHG97" s="0"/>
      <c r="OHH97" s="0"/>
      <c r="OHI97" s="0"/>
      <c r="OHJ97" s="0"/>
      <c r="OHK97" s="0"/>
      <c r="OHL97" s="0"/>
      <c r="OHM97" s="0"/>
      <c r="OHN97" s="0"/>
      <c r="OHO97" s="0"/>
      <c r="OHP97" s="0"/>
      <c r="OHQ97" s="0"/>
      <c r="OHR97" s="0"/>
      <c r="OHS97" s="0"/>
      <c r="OHT97" s="0"/>
      <c r="OHU97" s="0"/>
      <c r="OHV97" s="0"/>
      <c r="OHW97" s="0"/>
      <c r="OHX97" s="0"/>
      <c r="OHY97" s="0"/>
      <c r="OHZ97" s="0"/>
      <c r="OIA97" s="0"/>
      <c r="OIB97" s="0"/>
      <c r="OIC97" s="0"/>
      <c r="OID97" s="0"/>
      <c r="OIE97" s="0"/>
      <c r="OIF97" s="0"/>
      <c r="OIG97" s="0"/>
      <c r="OIH97" s="0"/>
      <c r="OII97" s="0"/>
      <c r="OIJ97" s="0"/>
      <c r="OIK97" s="0"/>
      <c r="OIL97" s="0"/>
      <c r="OIM97" s="0"/>
      <c r="OIN97" s="0"/>
      <c r="OIO97" s="0"/>
      <c r="OIP97" s="0"/>
      <c r="OIQ97" s="0"/>
      <c r="OIR97" s="0"/>
      <c r="OIS97" s="0"/>
      <c r="OIT97" s="0"/>
      <c r="OIU97" s="0"/>
      <c r="OIV97" s="0"/>
      <c r="OIW97" s="0"/>
      <c r="OIX97" s="0"/>
      <c r="OIY97" s="0"/>
      <c r="OIZ97" s="0"/>
      <c r="OJA97" s="0"/>
      <c r="OJB97" s="0"/>
      <c r="OJC97" s="0"/>
      <c r="OJD97" s="0"/>
      <c r="OJE97" s="0"/>
      <c r="OJF97" s="0"/>
      <c r="OJG97" s="0"/>
      <c r="OJH97" s="0"/>
      <c r="OJI97" s="0"/>
      <c r="OJJ97" s="0"/>
      <c r="OJK97" s="0"/>
      <c r="OJL97" s="0"/>
      <c r="OJM97" s="0"/>
      <c r="OJN97" s="0"/>
      <c r="OJO97" s="0"/>
      <c r="OJP97" s="0"/>
      <c r="OJQ97" s="0"/>
      <c r="OJR97" s="0"/>
      <c r="OJS97" s="0"/>
      <c r="OJT97" s="0"/>
      <c r="OJU97" s="0"/>
      <c r="OJV97" s="0"/>
      <c r="OJW97" s="0"/>
      <c r="OJX97" s="0"/>
      <c r="OJY97" s="0"/>
      <c r="OJZ97" s="0"/>
      <c r="OKA97" s="0"/>
      <c r="OKB97" s="0"/>
      <c r="OKC97" s="0"/>
      <c r="OKD97" s="0"/>
      <c r="OKE97" s="0"/>
      <c r="OKF97" s="0"/>
      <c r="OKG97" s="0"/>
      <c r="OKH97" s="0"/>
      <c r="OKI97" s="0"/>
      <c r="OKJ97" s="0"/>
      <c r="OKK97" s="0"/>
      <c r="OKL97" s="0"/>
      <c r="OKM97" s="0"/>
      <c r="OKN97" s="0"/>
      <c r="OKO97" s="0"/>
      <c r="OKP97" s="0"/>
      <c r="OKQ97" s="0"/>
      <c r="OKR97" s="0"/>
      <c r="OKS97" s="0"/>
      <c r="OKT97" s="0"/>
      <c r="OKU97" s="0"/>
      <c r="OKV97" s="0"/>
      <c r="OKW97" s="0"/>
      <c r="OKX97" s="0"/>
      <c r="OKY97" s="0"/>
      <c r="OKZ97" s="0"/>
      <c r="OLA97" s="0"/>
      <c r="OLB97" s="0"/>
      <c r="OLC97" s="0"/>
      <c r="OLD97" s="0"/>
      <c r="OLE97" s="0"/>
      <c r="OLF97" s="0"/>
      <c r="OLG97" s="0"/>
      <c r="OLH97" s="0"/>
      <c r="OLI97" s="0"/>
      <c r="OLJ97" s="0"/>
      <c r="OLK97" s="0"/>
      <c r="OLL97" s="0"/>
      <c r="OLM97" s="0"/>
      <c r="OLN97" s="0"/>
      <c r="OLO97" s="0"/>
      <c r="OLP97" s="0"/>
      <c r="OLQ97" s="0"/>
      <c r="OLR97" s="0"/>
      <c r="OLS97" s="0"/>
      <c r="OLT97" s="0"/>
      <c r="OLU97" s="0"/>
      <c r="OLV97" s="0"/>
      <c r="OLW97" s="0"/>
      <c r="OLX97" s="0"/>
      <c r="OLY97" s="0"/>
      <c r="OLZ97" s="0"/>
      <c r="OMA97" s="0"/>
      <c r="OMB97" s="0"/>
      <c r="OMC97" s="0"/>
      <c r="OMD97" s="0"/>
      <c r="OME97" s="0"/>
      <c r="OMF97" s="0"/>
      <c r="OMG97" s="0"/>
      <c r="OMH97" s="0"/>
      <c r="OMI97" s="0"/>
      <c r="OMJ97" s="0"/>
      <c r="OMK97" s="0"/>
      <c r="OML97" s="0"/>
      <c r="OMM97" s="0"/>
      <c r="OMN97" s="0"/>
      <c r="OMO97" s="0"/>
      <c r="OMP97" s="0"/>
      <c r="OMQ97" s="0"/>
      <c r="OMR97" s="0"/>
      <c r="OMS97" s="0"/>
      <c r="OMT97" s="0"/>
      <c r="OMU97" s="0"/>
      <c r="OMV97" s="0"/>
      <c r="OMW97" s="0"/>
      <c r="OMX97" s="0"/>
      <c r="OMY97" s="0"/>
      <c r="OMZ97" s="0"/>
      <c r="ONA97" s="0"/>
      <c r="ONB97" s="0"/>
      <c r="ONC97" s="0"/>
      <c r="OND97" s="0"/>
      <c r="ONE97" s="0"/>
      <c r="ONF97" s="0"/>
      <c r="ONG97" s="0"/>
      <c r="ONH97" s="0"/>
      <c r="ONI97" s="0"/>
      <c r="ONJ97" s="0"/>
      <c r="ONK97" s="0"/>
      <c r="ONL97" s="0"/>
      <c r="ONM97" s="0"/>
      <c r="ONN97" s="0"/>
      <c r="ONO97" s="0"/>
      <c r="ONP97" s="0"/>
      <c r="ONQ97" s="0"/>
      <c r="ONR97" s="0"/>
      <c r="ONS97" s="0"/>
      <c r="ONT97" s="0"/>
      <c r="ONU97" s="0"/>
      <c r="ONV97" s="0"/>
      <c r="ONW97" s="0"/>
      <c r="ONX97" s="0"/>
      <c r="ONY97" s="0"/>
      <c r="ONZ97" s="0"/>
      <c r="OOA97" s="0"/>
      <c r="OOB97" s="0"/>
      <c r="OOC97" s="0"/>
      <c r="OOD97" s="0"/>
      <c r="OOE97" s="0"/>
      <c r="OOF97" s="0"/>
      <c r="OOG97" s="0"/>
      <c r="OOH97" s="0"/>
      <c r="OOI97" s="0"/>
      <c r="OOJ97" s="0"/>
      <c r="OOK97" s="0"/>
      <c r="OOL97" s="0"/>
      <c r="OOM97" s="0"/>
      <c r="OON97" s="0"/>
      <c r="OOO97" s="0"/>
      <c r="OOP97" s="0"/>
      <c r="OOQ97" s="0"/>
      <c r="OOR97" s="0"/>
      <c r="OOS97" s="0"/>
      <c r="OOT97" s="0"/>
      <c r="OOU97" s="0"/>
      <c r="OOV97" s="0"/>
      <c r="OOW97" s="0"/>
      <c r="OOX97" s="0"/>
      <c r="OOY97" s="0"/>
      <c r="OOZ97" s="0"/>
      <c r="OPA97" s="0"/>
      <c r="OPB97" s="0"/>
      <c r="OPC97" s="0"/>
      <c r="OPD97" s="0"/>
      <c r="OPE97" s="0"/>
      <c r="OPF97" s="0"/>
      <c r="OPG97" s="0"/>
      <c r="OPH97" s="0"/>
      <c r="OPI97" s="0"/>
      <c r="OPJ97" s="0"/>
      <c r="OPK97" s="0"/>
      <c r="OPL97" s="0"/>
      <c r="OPM97" s="0"/>
      <c r="OPN97" s="0"/>
      <c r="OPO97" s="0"/>
      <c r="OPP97" s="0"/>
      <c r="OPQ97" s="0"/>
      <c r="OPR97" s="0"/>
      <c r="OPS97" s="0"/>
      <c r="OPT97" s="0"/>
      <c r="OPU97" s="0"/>
      <c r="OPV97" s="0"/>
      <c r="OPW97" s="0"/>
      <c r="OPX97" s="0"/>
      <c r="OPY97" s="0"/>
      <c r="OPZ97" s="0"/>
      <c r="OQA97" s="0"/>
      <c r="OQB97" s="0"/>
      <c r="OQC97" s="0"/>
      <c r="OQD97" s="0"/>
      <c r="OQE97" s="0"/>
      <c r="OQF97" s="0"/>
      <c r="OQG97" s="0"/>
      <c r="OQH97" s="0"/>
      <c r="OQI97" s="0"/>
      <c r="OQJ97" s="0"/>
      <c r="OQK97" s="0"/>
      <c r="OQL97" s="0"/>
      <c r="OQM97" s="0"/>
      <c r="OQN97" s="0"/>
      <c r="OQO97" s="0"/>
      <c r="OQP97" s="0"/>
      <c r="OQQ97" s="0"/>
      <c r="OQR97" s="0"/>
      <c r="OQS97" s="0"/>
      <c r="OQT97" s="0"/>
      <c r="OQU97" s="0"/>
      <c r="OQV97" s="0"/>
      <c r="OQW97" s="0"/>
      <c r="OQX97" s="0"/>
      <c r="OQY97" s="0"/>
      <c r="OQZ97" s="0"/>
      <c r="ORA97" s="0"/>
      <c r="ORB97" s="0"/>
      <c r="ORC97" s="0"/>
      <c r="ORD97" s="0"/>
      <c r="ORE97" s="0"/>
      <c r="ORF97" s="0"/>
      <c r="ORG97" s="0"/>
      <c r="ORH97" s="0"/>
      <c r="ORI97" s="0"/>
      <c r="ORJ97" s="0"/>
      <c r="ORK97" s="0"/>
      <c r="ORL97" s="0"/>
      <c r="ORM97" s="0"/>
      <c r="ORN97" s="0"/>
      <c r="ORO97" s="0"/>
      <c r="ORP97" s="0"/>
      <c r="ORQ97" s="0"/>
      <c r="ORR97" s="0"/>
      <c r="ORS97" s="0"/>
      <c r="ORT97" s="0"/>
      <c r="ORU97" s="0"/>
      <c r="ORV97" s="0"/>
      <c r="ORW97" s="0"/>
      <c r="ORX97" s="0"/>
      <c r="ORY97" s="0"/>
      <c r="ORZ97" s="0"/>
      <c r="OSA97" s="0"/>
      <c r="OSB97" s="0"/>
      <c r="OSC97" s="0"/>
      <c r="OSD97" s="0"/>
      <c r="OSE97" s="0"/>
      <c r="OSF97" s="0"/>
      <c r="OSG97" s="0"/>
      <c r="OSH97" s="0"/>
      <c r="OSI97" s="0"/>
      <c r="OSJ97" s="0"/>
      <c r="OSK97" s="0"/>
      <c r="OSL97" s="0"/>
      <c r="OSM97" s="0"/>
      <c r="OSN97" s="0"/>
      <c r="OSO97" s="0"/>
      <c r="OSP97" s="0"/>
      <c r="OSQ97" s="0"/>
      <c r="OSR97" s="0"/>
      <c r="OSS97" s="0"/>
      <c r="OST97" s="0"/>
      <c r="OSU97" s="0"/>
      <c r="OSV97" s="0"/>
      <c r="OSW97" s="0"/>
      <c r="OSX97" s="0"/>
      <c r="OSY97" s="0"/>
      <c r="OSZ97" s="0"/>
      <c r="OTA97" s="0"/>
      <c r="OTB97" s="0"/>
      <c r="OTC97" s="0"/>
      <c r="OTD97" s="0"/>
      <c r="OTE97" s="0"/>
      <c r="OTF97" s="0"/>
      <c r="OTG97" s="0"/>
      <c r="OTH97" s="0"/>
      <c r="OTI97" s="0"/>
      <c r="OTJ97" s="0"/>
      <c r="OTK97" s="0"/>
      <c r="OTL97" s="0"/>
      <c r="OTM97" s="0"/>
      <c r="OTN97" s="0"/>
      <c r="OTO97" s="0"/>
      <c r="OTP97" s="0"/>
      <c r="OTQ97" s="0"/>
      <c r="OTR97" s="0"/>
      <c r="OTS97" s="0"/>
      <c r="OTT97" s="0"/>
      <c r="OTU97" s="0"/>
      <c r="OTV97" s="0"/>
      <c r="OTW97" s="0"/>
      <c r="OTX97" s="0"/>
      <c r="OTY97" s="0"/>
      <c r="OTZ97" s="0"/>
      <c r="OUA97" s="0"/>
      <c r="OUB97" s="0"/>
      <c r="OUC97" s="0"/>
      <c r="OUD97" s="0"/>
      <c r="OUE97" s="0"/>
      <c r="OUF97" s="0"/>
      <c r="OUG97" s="0"/>
      <c r="OUH97" s="0"/>
      <c r="OUI97" s="0"/>
      <c r="OUJ97" s="0"/>
      <c r="OUK97" s="0"/>
      <c r="OUL97" s="0"/>
      <c r="OUM97" s="0"/>
      <c r="OUN97" s="0"/>
      <c r="OUO97" s="0"/>
      <c r="OUP97" s="0"/>
      <c r="OUQ97" s="0"/>
      <c r="OUR97" s="0"/>
      <c r="OUS97" s="0"/>
      <c r="OUT97" s="0"/>
      <c r="OUU97" s="0"/>
      <c r="OUV97" s="0"/>
      <c r="OUW97" s="0"/>
      <c r="OUX97" s="0"/>
      <c r="OUY97" s="0"/>
      <c r="OUZ97" s="0"/>
      <c r="OVA97" s="0"/>
      <c r="OVB97" s="0"/>
      <c r="OVC97" s="0"/>
      <c r="OVD97" s="0"/>
      <c r="OVE97" s="0"/>
      <c r="OVF97" s="0"/>
      <c r="OVG97" s="0"/>
      <c r="OVH97" s="0"/>
      <c r="OVI97" s="0"/>
      <c r="OVJ97" s="0"/>
      <c r="OVK97" s="0"/>
      <c r="OVL97" s="0"/>
      <c r="OVM97" s="0"/>
      <c r="OVN97" s="0"/>
      <c r="OVO97" s="0"/>
      <c r="OVP97" s="0"/>
      <c r="OVQ97" s="0"/>
      <c r="OVR97" s="0"/>
      <c r="OVS97" s="0"/>
      <c r="OVT97" s="0"/>
      <c r="OVU97" s="0"/>
      <c r="OVV97" s="0"/>
      <c r="OVW97" s="0"/>
      <c r="OVX97" s="0"/>
      <c r="OVY97" s="0"/>
      <c r="OVZ97" s="0"/>
      <c r="OWA97" s="0"/>
      <c r="OWB97" s="0"/>
      <c r="OWC97" s="0"/>
      <c r="OWD97" s="0"/>
      <c r="OWE97" s="0"/>
      <c r="OWF97" s="0"/>
      <c r="OWG97" s="0"/>
      <c r="OWH97" s="0"/>
      <c r="OWI97" s="0"/>
      <c r="OWJ97" s="0"/>
      <c r="OWK97" s="0"/>
      <c r="OWL97" s="0"/>
      <c r="OWM97" s="0"/>
      <c r="OWN97" s="0"/>
      <c r="OWO97" s="0"/>
      <c r="OWP97" s="0"/>
      <c r="OWQ97" s="0"/>
      <c r="OWR97" s="0"/>
      <c r="OWS97" s="0"/>
      <c r="OWT97" s="0"/>
      <c r="OWU97" s="0"/>
      <c r="OWV97" s="0"/>
      <c r="OWW97" s="0"/>
      <c r="OWX97" s="0"/>
      <c r="OWY97" s="0"/>
      <c r="OWZ97" s="0"/>
      <c r="OXA97" s="0"/>
      <c r="OXB97" s="0"/>
      <c r="OXC97" s="0"/>
      <c r="OXD97" s="0"/>
      <c r="OXE97" s="0"/>
      <c r="OXF97" s="0"/>
      <c r="OXG97" s="0"/>
      <c r="OXH97" s="0"/>
      <c r="OXI97" s="0"/>
      <c r="OXJ97" s="0"/>
      <c r="OXK97" s="0"/>
      <c r="OXL97" s="0"/>
      <c r="OXM97" s="0"/>
      <c r="OXN97" s="0"/>
      <c r="OXO97" s="0"/>
      <c r="OXP97" s="0"/>
      <c r="OXQ97" s="0"/>
      <c r="OXR97" s="0"/>
      <c r="OXS97" s="0"/>
      <c r="OXT97" s="0"/>
      <c r="OXU97" s="0"/>
      <c r="OXV97" s="0"/>
      <c r="OXW97" s="0"/>
      <c r="OXX97" s="0"/>
      <c r="OXY97" s="0"/>
      <c r="OXZ97" s="0"/>
      <c r="OYA97" s="0"/>
      <c r="OYB97" s="0"/>
      <c r="OYC97" s="0"/>
      <c r="OYD97" s="0"/>
      <c r="OYE97" s="0"/>
      <c r="OYF97" s="0"/>
      <c r="OYG97" s="0"/>
      <c r="OYH97" s="0"/>
      <c r="OYI97" s="0"/>
      <c r="OYJ97" s="0"/>
      <c r="OYK97" s="0"/>
      <c r="OYL97" s="0"/>
      <c r="OYM97" s="0"/>
      <c r="OYN97" s="0"/>
      <c r="OYO97" s="0"/>
      <c r="OYP97" s="0"/>
      <c r="OYQ97" s="0"/>
      <c r="OYR97" s="0"/>
      <c r="OYS97" s="0"/>
      <c r="OYT97" s="0"/>
      <c r="OYU97" s="0"/>
      <c r="OYV97" s="0"/>
      <c r="OYW97" s="0"/>
      <c r="OYX97" s="0"/>
      <c r="OYY97" s="0"/>
      <c r="OYZ97" s="0"/>
      <c r="OZA97" s="0"/>
      <c r="OZB97" s="0"/>
      <c r="OZC97" s="0"/>
      <c r="OZD97" s="0"/>
      <c r="OZE97" s="0"/>
      <c r="OZF97" s="0"/>
      <c r="OZG97" s="0"/>
      <c r="OZH97" s="0"/>
      <c r="OZI97" s="0"/>
      <c r="OZJ97" s="0"/>
      <c r="OZK97" s="0"/>
      <c r="OZL97" s="0"/>
      <c r="OZM97" s="0"/>
      <c r="OZN97" s="0"/>
      <c r="OZO97" s="0"/>
      <c r="OZP97" s="0"/>
      <c r="OZQ97" s="0"/>
      <c r="OZR97" s="0"/>
      <c r="OZS97" s="0"/>
      <c r="OZT97" s="0"/>
      <c r="OZU97" s="0"/>
      <c r="OZV97" s="0"/>
      <c r="OZW97" s="0"/>
      <c r="OZX97" s="0"/>
      <c r="OZY97" s="0"/>
      <c r="OZZ97" s="0"/>
      <c r="PAA97" s="0"/>
      <c r="PAB97" s="0"/>
      <c r="PAC97" s="0"/>
      <c r="PAD97" s="0"/>
      <c r="PAE97" s="0"/>
      <c r="PAF97" s="0"/>
      <c r="PAG97" s="0"/>
      <c r="PAH97" s="0"/>
      <c r="PAI97" s="0"/>
      <c r="PAJ97" s="0"/>
      <c r="PAK97" s="0"/>
      <c r="PAL97" s="0"/>
      <c r="PAM97" s="0"/>
      <c r="PAN97" s="0"/>
      <c r="PAO97" s="0"/>
      <c r="PAP97" s="0"/>
      <c r="PAQ97" s="0"/>
      <c r="PAR97" s="0"/>
      <c r="PAS97" s="0"/>
      <c r="PAT97" s="0"/>
      <c r="PAU97" s="0"/>
      <c r="PAV97" s="0"/>
      <c r="PAW97" s="0"/>
      <c r="PAX97" s="0"/>
      <c r="PAY97" s="0"/>
      <c r="PAZ97" s="0"/>
      <c r="PBA97" s="0"/>
      <c r="PBB97" s="0"/>
      <c r="PBC97" s="0"/>
      <c r="PBD97" s="0"/>
      <c r="PBE97" s="0"/>
      <c r="PBF97" s="0"/>
      <c r="PBG97" s="0"/>
      <c r="PBH97" s="0"/>
      <c r="PBI97" s="0"/>
      <c r="PBJ97" s="0"/>
      <c r="PBK97" s="0"/>
      <c r="PBL97" s="0"/>
      <c r="PBM97" s="0"/>
      <c r="PBN97" s="0"/>
      <c r="PBO97" s="0"/>
      <c r="PBP97" s="0"/>
      <c r="PBQ97" s="0"/>
      <c r="PBR97" s="0"/>
      <c r="PBS97" s="0"/>
      <c r="PBT97" s="0"/>
      <c r="PBU97" s="0"/>
      <c r="PBV97" s="0"/>
      <c r="PBW97" s="0"/>
      <c r="PBX97" s="0"/>
      <c r="PBY97" s="0"/>
      <c r="PBZ97" s="0"/>
      <c r="PCA97" s="0"/>
      <c r="PCB97" s="0"/>
      <c r="PCC97" s="0"/>
      <c r="PCD97" s="0"/>
      <c r="PCE97" s="0"/>
      <c r="PCF97" s="0"/>
      <c r="PCG97" s="0"/>
      <c r="PCH97" s="0"/>
      <c r="PCI97" s="0"/>
      <c r="PCJ97" s="0"/>
      <c r="PCK97" s="0"/>
      <c r="PCL97" s="0"/>
      <c r="PCM97" s="0"/>
      <c r="PCN97" s="0"/>
      <c r="PCO97" s="0"/>
      <c r="PCP97" s="0"/>
      <c r="PCQ97" s="0"/>
      <c r="PCR97" s="0"/>
      <c r="PCS97" s="0"/>
      <c r="PCT97" s="0"/>
      <c r="PCU97" s="0"/>
      <c r="PCV97" s="0"/>
      <c r="PCW97" s="0"/>
      <c r="PCX97" s="0"/>
      <c r="PCY97" s="0"/>
      <c r="PCZ97" s="0"/>
      <c r="PDA97" s="0"/>
      <c r="PDB97" s="0"/>
      <c r="PDC97" s="0"/>
      <c r="PDD97" s="0"/>
      <c r="PDE97" s="0"/>
      <c r="PDF97" s="0"/>
      <c r="PDG97" s="0"/>
      <c r="PDH97" s="0"/>
      <c r="PDI97" s="0"/>
      <c r="PDJ97" s="0"/>
      <c r="PDK97" s="0"/>
      <c r="PDL97" s="0"/>
      <c r="PDM97" s="0"/>
      <c r="PDN97" s="0"/>
      <c r="PDO97" s="0"/>
      <c r="PDP97" s="0"/>
      <c r="PDQ97" s="0"/>
      <c r="PDR97" s="0"/>
      <c r="PDS97" s="0"/>
      <c r="PDT97" s="0"/>
      <c r="PDU97" s="0"/>
      <c r="PDV97" s="0"/>
      <c r="PDW97" s="0"/>
      <c r="PDX97" s="0"/>
      <c r="PDY97" s="0"/>
      <c r="PDZ97" s="0"/>
      <c r="PEA97" s="0"/>
      <c r="PEB97" s="0"/>
      <c r="PEC97" s="0"/>
      <c r="PED97" s="0"/>
      <c r="PEE97" s="0"/>
      <c r="PEF97" s="0"/>
      <c r="PEG97" s="0"/>
      <c r="PEH97" s="0"/>
      <c r="PEI97" s="0"/>
      <c r="PEJ97" s="0"/>
      <c r="PEK97" s="0"/>
      <c r="PEL97" s="0"/>
      <c r="PEM97" s="0"/>
      <c r="PEN97" s="0"/>
      <c r="PEO97" s="0"/>
      <c r="PEP97" s="0"/>
      <c r="PEQ97" s="0"/>
      <c r="PER97" s="0"/>
      <c r="PES97" s="0"/>
      <c r="PET97" s="0"/>
      <c r="PEU97" s="0"/>
      <c r="PEV97" s="0"/>
      <c r="PEW97" s="0"/>
      <c r="PEX97" s="0"/>
      <c r="PEY97" s="0"/>
      <c r="PEZ97" s="0"/>
      <c r="PFA97" s="0"/>
      <c r="PFB97" s="0"/>
      <c r="PFC97" s="0"/>
      <c r="PFD97" s="0"/>
      <c r="PFE97" s="0"/>
      <c r="PFF97" s="0"/>
      <c r="PFG97" s="0"/>
      <c r="PFH97" s="0"/>
      <c r="PFI97" s="0"/>
      <c r="PFJ97" s="0"/>
      <c r="PFK97" s="0"/>
      <c r="PFL97" s="0"/>
      <c r="PFM97" s="0"/>
      <c r="PFN97" s="0"/>
      <c r="PFO97" s="0"/>
      <c r="PFP97" s="0"/>
      <c r="PFQ97" s="0"/>
      <c r="PFR97" s="0"/>
      <c r="PFS97" s="0"/>
      <c r="PFT97" s="0"/>
      <c r="PFU97" s="0"/>
      <c r="PFV97" s="0"/>
      <c r="PFW97" s="0"/>
      <c r="PFX97" s="0"/>
      <c r="PFY97" s="0"/>
      <c r="PFZ97" s="0"/>
      <c r="PGA97" s="0"/>
      <c r="PGB97" s="0"/>
      <c r="PGC97" s="0"/>
      <c r="PGD97" s="0"/>
      <c r="PGE97" s="0"/>
      <c r="PGF97" s="0"/>
      <c r="PGG97" s="0"/>
      <c r="PGH97" s="0"/>
      <c r="PGI97" s="0"/>
      <c r="PGJ97" s="0"/>
      <c r="PGK97" s="0"/>
      <c r="PGL97" s="0"/>
      <c r="PGM97" s="0"/>
      <c r="PGN97" s="0"/>
      <c r="PGO97" s="0"/>
      <c r="PGP97" s="0"/>
      <c r="PGQ97" s="0"/>
      <c r="PGR97" s="0"/>
      <c r="PGS97" s="0"/>
      <c r="PGT97" s="0"/>
      <c r="PGU97" s="0"/>
      <c r="PGV97" s="0"/>
      <c r="PGW97" s="0"/>
      <c r="PGX97" s="0"/>
      <c r="PGY97" s="0"/>
      <c r="PGZ97" s="0"/>
      <c r="PHA97" s="0"/>
      <c r="PHB97" s="0"/>
      <c r="PHC97" s="0"/>
      <c r="PHD97" s="0"/>
      <c r="PHE97" s="0"/>
      <c r="PHF97" s="0"/>
      <c r="PHG97" s="0"/>
      <c r="PHH97" s="0"/>
      <c r="PHI97" s="0"/>
      <c r="PHJ97" s="0"/>
      <c r="PHK97" s="0"/>
      <c r="PHL97" s="0"/>
      <c r="PHM97" s="0"/>
      <c r="PHN97" s="0"/>
      <c r="PHO97" s="0"/>
      <c r="PHP97" s="0"/>
      <c r="PHQ97" s="0"/>
      <c r="PHR97" s="0"/>
      <c r="PHS97" s="0"/>
      <c r="PHT97" s="0"/>
      <c r="PHU97" s="0"/>
      <c r="PHV97" s="0"/>
      <c r="PHW97" s="0"/>
      <c r="PHX97" s="0"/>
      <c r="PHY97" s="0"/>
      <c r="PHZ97" s="0"/>
      <c r="PIA97" s="0"/>
      <c r="PIB97" s="0"/>
      <c r="PIC97" s="0"/>
      <c r="PID97" s="0"/>
      <c r="PIE97" s="0"/>
      <c r="PIF97" s="0"/>
      <c r="PIG97" s="0"/>
      <c r="PIH97" s="0"/>
      <c r="PII97" s="0"/>
      <c r="PIJ97" s="0"/>
      <c r="PIK97" s="0"/>
      <c r="PIL97" s="0"/>
      <c r="PIM97" s="0"/>
      <c r="PIN97" s="0"/>
      <c r="PIO97" s="0"/>
      <c r="PIP97" s="0"/>
      <c r="PIQ97" s="0"/>
      <c r="PIR97" s="0"/>
      <c r="PIS97" s="0"/>
      <c r="PIT97" s="0"/>
      <c r="PIU97" s="0"/>
      <c r="PIV97" s="0"/>
      <c r="PIW97" s="0"/>
      <c r="PIX97" s="0"/>
      <c r="PIY97" s="0"/>
      <c r="PIZ97" s="0"/>
      <c r="PJA97" s="0"/>
      <c r="PJB97" s="0"/>
      <c r="PJC97" s="0"/>
      <c r="PJD97" s="0"/>
      <c r="PJE97" s="0"/>
      <c r="PJF97" s="0"/>
      <c r="PJG97" s="0"/>
      <c r="PJH97" s="0"/>
      <c r="PJI97" s="0"/>
      <c r="PJJ97" s="0"/>
      <c r="PJK97" s="0"/>
      <c r="PJL97" s="0"/>
      <c r="PJM97" s="0"/>
      <c r="PJN97" s="0"/>
      <c r="PJO97" s="0"/>
      <c r="PJP97" s="0"/>
      <c r="PJQ97" s="0"/>
      <c r="PJR97" s="0"/>
      <c r="PJS97" s="0"/>
      <c r="PJT97" s="0"/>
      <c r="PJU97" s="0"/>
      <c r="PJV97" s="0"/>
      <c r="PJW97" s="0"/>
      <c r="PJX97" s="0"/>
      <c r="PJY97" s="0"/>
      <c r="PJZ97" s="0"/>
      <c r="PKA97" s="0"/>
      <c r="PKB97" s="0"/>
      <c r="PKC97" s="0"/>
      <c r="PKD97" s="0"/>
      <c r="PKE97" s="0"/>
      <c r="PKF97" s="0"/>
      <c r="PKG97" s="0"/>
      <c r="PKH97" s="0"/>
      <c r="PKI97" s="0"/>
      <c r="PKJ97" s="0"/>
      <c r="PKK97" s="0"/>
      <c r="PKL97" s="0"/>
      <c r="PKM97" s="0"/>
      <c r="PKN97" s="0"/>
      <c r="PKO97" s="0"/>
      <c r="PKP97" s="0"/>
      <c r="PKQ97" s="0"/>
      <c r="PKR97" s="0"/>
      <c r="PKS97" s="0"/>
      <c r="PKT97" s="0"/>
      <c r="PKU97" s="0"/>
      <c r="PKV97" s="0"/>
      <c r="PKW97" s="0"/>
      <c r="PKX97" s="0"/>
      <c r="PKY97" s="0"/>
      <c r="PKZ97" s="0"/>
      <c r="PLA97" s="0"/>
      <c r="PLB97" s="0"/>
      <c r="PLC97" s="0"/>
      <c r="PLD97" s="0"/>
      <c r="PLE97" s="0"/>
      <c r="PLF97" s="0"/>
      <c r="PLG97" s="0"/>
      <c r="PLH97" s="0"/>
      <c r="PLI97" s="0"/>
      <c r="PLJ97" s="0"/>
      <c r="PLK97" s="0"/>
      <c r="PLL97" s="0"/>
      <c r="PLM97" s="0"/>
      <c r="PLN97" s="0"/>
      <c r="PLO97" s="0"/>
      <c r="PLP97" s="0"/>
      <c r="PLQ97" s="0"/>
      <c r="PLR97" s="0"/>
      <c r="PLS97" s="0"/>
      <c r="PLT97" s="0"/>
      <c r="PLU97" s="0"/>
      <c r="PLV97" s="0"/>
      <c r="PLW97" s="0"/>
      <c r="PLX97" s="0"/>
      <c r="PLY97" s="0"/>
      <c r="PLZ97" s="0"/>
      <c r="PMA97" s="0"/>
      <c r="PMB97" s="0"/>
      <c r="PMC97" s="0"/>
      <c r="PMD97" s="0"/>
      <c r="PME97" s="0"/>
      <c r="PMF97" s="0"/>
      <c r="PMG97" s="0"/>
      <c r="PMH97" s="0"/>
      <c r="PMI97" s="0"/>
      <c r="PMJ97" s="0"/>
      <c r="PMK97" s="0"/>
      <c r="PML97" s="0"/>
      <c r="PMM97" s="0"/>
      <c r="PMN97" s="0"/>
      <c r="PMO97" s="0"/>
      <c r="PMP97" s="0"/>
      <c r="PMQ97" s="0"/>
      <c r="PMR97" s="0"/>
      <c r="PMS97" s="0"/>
      <c r="PMT97" s="0"/>
      <c r="PMU97" s="0"/>
      <c r="PMV97" s="0"/>
      <c r="PMW97" s="0"/>
      <c r="PMX97" s="0"/>
      <c r="PMY97" s="0"/>
      <c r="PMZ97" s="0"/>
      <c r="PNA97" s="0"/>
      <c r="PNB97" s="0"/>
      <c r="PNC97" s="0"/>
      <c r="PND97" s="0"/>
      <c r="PNE97" s="0"/>
      <c r="PNF97" s="0"/>
      <c r="PNG97" s="0"/>
      <c r="PNH97" s="0"/>
      <c r="PNI97" s="0"/>
      <c r="PNJ97" s="0"/>
      <c r="PNK97" s="0"/>
      <c r="PNL97" s="0"/>
      <c r="PNM97" s="0"/>
      <c r="PNN97" s="0"/>
      <c r="PNO97" s="0"/>
      <c r="PNP97" s="0"/>
      <c r="PNQ97" s="0"/>
      <c r="PNR97" s="0"/>
      <c r="PNS97" s="0"/>
      <c r="PNT97" s="0"/>
      <c r="PNU97" s="0"/>
      <c r="PNV97" s="0"/>
      <c r="PNW97" s="0"/>
      <c r="PNX97" s="0"/>
      <c r="PNY97" s="0"/>
      <c r="PNZ97" s="0"/>
      <c r="POA97" s="0"/>
      <c r="POB97" s="0"/>
      <c r="POC97" s="0"/>
      <c r="POD97" s="0"/>
      <c r="POE97" s="0"/>
      <c r="POF97" s="0"/>
      <c r="POG97" s="0"/>
      <c r="POH97" s="0"/>
      <c r="POI97" s="0"/>
      <c r="POJ97" s="0"/>
      <c r="POK97" s="0"/>
      <c r="POL97" s="0"/>
      <c r="POM97" s="0"/>
      <c r="PON97" s="0"/>
      <c r="POO97" s="0"/>
      <c r="POP97" s="0"/>
      <c r="POQ97" s="0"/>
      <c r="POR97" s="0"/>
      <c r="POS97" s="0"/>
      <c r="POT97" s="0"/>
      <c r="POU97" s="0"/>
      <c r="POV97" s="0"/>
      <c r="POW97" s="0"/>
      <c r="POX97" s="0"/>
      <c r="POY97" s="0"/>
      <c r="POZ97" s="0"/>
      <c r="PPA97" s="0"/>
      <c r="PPB97" s="0"/>
      <c r="PPC97" s="0"/>
      <c r="PPD97" s="0"/>
      <c r="PPE97" s="0"/>
      <c r="PPF97" s="0"/>
      <c r="PPG97" s="0"/>
      <c r="PPH97" s="0"/>
      <c r="PPI97" s="0"/>
      <c r="PPJ97" s="0"/>
      <c r="PPK97" s="0"/>
      <c r="PPL97" s="0"/>
      <c r="PPM97" s="0"/>
      <c r="PPN97" s="0"/>
      <c r="PPO97" s="0"/>
      <c r="PPP97" s="0"/>
      <c r="PPQ97" s="0"/>
      <c r="PPR97" s="0"/>
      <c r="PPS97" s="0"/>
      <c r="PPT97" s="0"/>
      <c r="PPU97" s="0"/>
      <c r="PPV97" s="0"/>
      <c r="PPW97" s="0"/>
      <c r="PPX97" s="0"/>
      <c r="PPY97" s="0"/>
      <c r="PPZ97" s="0"/>
      <c r="PQA97" s="0"/>
      <c r="PQB97" s="0"/>
      <c r="PQC97" s="0"/>
      <c r="PQD97" s="0"/>
      <c r="PQE97" s="0"/>
      <c r="PQF97" s="0"/>
      <c r="PQG97" s="0"/>
      <c r="PQH97" s="0"/>
      <c r="PQI97" s="0"/>
      <c r="PQJ97" s="0"/>
      <c r="PQK97" s="0"/>
      <c r="PQL97" s="0"/>
      <c r="PQM97" s="0"/>
      <c r="PQN97" s="0"/>
      <c r="PQO97" s="0"/>
      <c r="PQP97" s="0"/>
      <c r="PQQ97" s="0"/>
      <c r="PQR97" s="0"/>
      <c r="PQS97" s="0"/>
      <c r="PQT97" s="0"/>
      <c r="PQU97" s="0"/>
      <c r="PQV97" s="0"/>
      <c r="PQW97" s="0"/>
      <c r="PQX97" s="0"/>
      <c r="PQY97" s="0"/>
      <c r="PQZ97" s="0"/>
      <c r="PRA97" s="0"/>
      <c r="PRB97" s="0"/>
      <c r="PRC97" s="0"/>
      <c r="PRD97" s="0"/>
      <c r="PRE97" s="0"/>
      <c r="PRF97" s="0"/>
      <c r="PRG97" s="0"/>
      <c r="PRH97" s="0"/>
      <c r="PRI97" s="0"/>
      <c r="PRJ97" s="0"/>
      <c r="PRK97" s="0"/>
      <c r="PRL97" s="0"/>
      <c r="PRM97" s="0"/>
      <c r="PRN97" s="0"/>
      <c r="PRO97" s="0"/>
      <c r="PRP97" s="0"/>
      <c r="PRQ97" s="0"/>
      <c r="PRR97" s="0"/>
      <c r="PRS97" s="0"/>
      <c r="PRT97" s="0"/>
      <c r="PRU97" s="0"/>
      <c r="PRV97" s="0"/>
      <c r="PRW97" s="0"/>
      <c r="PRX97" s="0"/>
      <c r="PRY97" s="0"/>
      <c r="PRZ97" s="0"/>
      <c r="PSA97" s="0"/>
      <c r="PSB97" s="0"/>
      <c r="PSC97" s="0"/>
      <c r="PSD97" s="0"/>
      <c r="PSE97" s="0"/>
      <c r="PSF97" s="0"/>
      <c r="PSG97" s="0"/>
      <c r="PSH97" s="0"/>
      <c r="PSI97" s="0"/>
      <c r="PSJ97" s="0"/>
      <c r="PSK97" s="0"/>
      <c r="PSL97" s="0"/>
      <c r="PSM97" s="0"/>
      <c r="PSN97" s="0"/>
      <c r="PSO97" s="0"/>
      <c r="PSP97" s="0"/>
      <c r="PSQ97" s="0"/>
      <c r="PSR97" s="0"/>
      <c r="PSS97" s="0"/>
      <c r="PST97" s="0"/>
      <c r="PSU97" s="0"/>
      <c r="PSV97" s="0"/>
      <c r="PSW97" s="0"/>
      <c r="PSX97" s="0"/>
      <c r="PSY97" s="0"/>
      <c r="PSZ97" s="0"/>
      <c r="PTA97" s="0"/>
      <c r="PTB97" s="0"/>
      <c r="PTC97" s="0"/>
      <c r="PTD97" s="0"/>
      <c r="PTE97" s="0"/>
      <c r="PTF97" s="0"/>
      <c r="PTG97" s="0"/>
      <c r="PTH97" s="0"/>
      <c r="PTI97" s="0"/>
      <c r="PTJ97" s="0"/>
      <c r="PTK97" s="0"/>
      <c r="PTL97" s="0"/>
      <c r="PTM97" s="0"/>
      <c r="PTN97" s="0"/>
      <c r="PTO97" s="0"/>
      <c r="PTP97" s="0"/>
      <c r="PTQ97" s="0"/>
      <c r="PTR97" s="0"/>
      <c r="PTS97" s="0"/>
      <c r="PTT97" s="0"/>
      <c r="PTU97" s="0"/>
      <c r="PTV97" s="0"/>
      <c r="PTW97" s="0"/>
      <c r="PTX97" s="0"/>
      <c r="PTY97" s="0"/>
      <c r="PTZ97" s="0"/>
      <c r="PUA97" s="0"/>
      <c r="PUB97" s="0"/>
      <c r="PUC97" s="0"/>
      <c r="PUD97" s="0"/>
      <c r="PUE97" s="0"/>
      <c r="PUF97" s="0"/>
      <c r="PUG97" s="0"/>
      <c r="PUH97" s="0"/>
      <c r="PUI97" s="0"/>
      <c r="PUJ97" s="0"/>
      <c r="PUK97" s="0"/>
      <c r="PUL97" s="0"/>
      <c r="PUM97" s="0"/>
      <c r="PUN97" s="0"/>
      <c r="PUO97" s="0"/>
      <c r="PUP97" s="0"/>
      <c r="PUQ97" s="0"/>
      <c r="PUR97" s="0"/>
      <c r="PUS97" s="0"/>
      <c r="PUT97" s="0"/>
      <c r="PUU97" s="0"/>
      <c r="PUV97" s="0"/>
      <c r="PUW97" s="0"/>
      <c r="PUX97" s="0"/>
      <c r="PUY97" s="0"/>
      <c r="PUZ97" s="0"/>
      <c r="PVA97" s="0"/>
      <c r="PVB97" s="0"/>
      <c r="PVC97" s="0"/>
      <c r="PVD97" s="0"/>
      <c r="PVE97" s="0"/>
      <c r="PVF97" s="0"/>
      <c r="PVG97" s="0"/>
      <c r="PVH97" s="0"/>
      <c r="PVI97" s="0"/>
      <c r="PVJ97" s="0"/>
      <c r="PVK97" s="0"/>
      <c r="PVL97" s="0"/>
      <c r="PVM97" s="0"/>
      <c r="PVN97" s="0"/>
      <c r="PVO97" s="0"/>
      <c r="PVP97" s="0"/>
      <c r="PVQ97" s="0"/>
      <c r="PVR97" s="0"/>
      <c r="PVS97" s="0"/>
      <c r="PVT97" s="0"/>
      <c r="PVU97" s="0"/>
      <c r="PVV97" s="0"/>
      <c r="PVW97" s="0"/>
      <c r="PVX97" s="0"/>
      <c r="PVY97" s="0"/>
      <c r="PVZ97" s="0"/>
      <c r="PWA97" s="0"/>
      <c r="PWB97" s="0"/>
      <c r="PWC97" s="0"/>
      <c r="PWD97" s="0"/>
      <c r="PWE97" s="0"/>
      <c r="PWF97" s="0"/>
      <c r="PWG97" s="0"/>
      <c r="PWH97" s="0"/>
      <c r="PWI97" s="0"/>
      <c r="PWJ97" s="0"/>
      <c r="PWK97" s="0"/>
      <c r="PWL97" s="0"/>
      <c r="PWM97" s="0"/>
      <c r="PWN97" s="0"/>
      <c r="PWO97" s="0"/>
      <c r="PWP97" s="0"/>
      <c r="PWQ97" s="0"/>
      <c r="PWR97" s="0"/>
      <c r="PWS97" s="0"/>
      <c r="PWT97" s="0"/>
      <c r="PWU97" s="0"/>
      <c r="PWV97" s="0"/>
      <c r="PWW97" s="0"/>
      <c r="PWX97" s="0"/>
      <c r="PWY97" s="0"/>
      <c r="PWZ97" s="0"/>
      <c r="PXA97" s="0"/>
      <c r="PXB97" s="0"/>
      <c r="PXC97" s="0"/>
      <c r="PXD97" s="0"/>
      <c r="PXE97" s="0"/>
      <c r="PXF97" s="0"/>
      <c r="PXG97" s="0"/>
      <c r="PXH97" s="0"/>
      <c r="PXI97" s="0"/>
      <c r="PXJ97" s="0"/>
      <c r="PXK97" s="0"/>
      <c r="PXL97" s="0"/>
      <c r="PXM97" s="0"/>
      <c r="PXN97" s="0"/>
      <c r="PXO97" s="0"/>
      <c r="PXP97" s="0"/>
      <c r="PXQ97" s="0"/>
      <c r="PXR97" s="0"/>
      <c r="PXS97" s="0"/>
      <c r="PXT97" s="0"/>
      <c r="PXU97" s="0"/>
      <c r="PXV97" s="0"/>
      <c r="PXW97" s="0"/>
      <c r="PXX97" s="0"/>
      <c r="PXY97" s="0"/>
      <c r="PXZ97" s="0"/>
      <c r="PYA97" s="0"/>
      <c r="PYB97" s="0"/>
      <c r="PYC97" s="0"/>
      <c r="PYD97" s="0"/>
      <c r="PYE97" s="0"/>
      <c r="PYF97" s="0"/>
      <c r="PYG97" s="0"/>
      <c r="PYH97" s="0"/>
      <c r="PYI97" s="0"/>
      <c r="PYJ97" s="0"/>
      <c r="PYK97" s="0"/>
      <c r="PYL97" s="0"/>
      <c r="PYM97" s="0"/>
      <c r="PYN97" s="0"/>
      <c r="PYO97" s="0"/>
      <c r="PYP97" s="0"/>
      <c r="PYQ97" s="0"/>
      <c r="PYR97" s="0"/>
      <c r="PYS97" s="0"/>
      <c r="PYT97" s="0"/>
      <c r="PYU97" s="0"/>
      <c r="PYV97" s="0"/>
      <c r="PYW97" s="0"/>
      <c r="PYX97" s="0"/>
      <c r="PYY97" s="0"/>
      <c r="PYZ97" s="0"/>
      <c r="PZA97" s="0"/>
      <c r="PZB97" s="0"/>
      <c r="PZC97" s="0"/>
      <c r="PZD97" s="0"/>
      <c r="PZE97" s="0"/>
      <c r="PZF97" s="0"/>
      <c r="PZG97" s="0"/>
      <c r="PZH97" s="0"/>
      <c r="PZI97" s="0"/>
      <c r="PZJ97" s="0"/>
      <c r="PZK97" s="0"/>
      <c r="PZL97" s="0"/>
      <c r="PZM97" s="0"/>
      <c r="PZN97" s="0"/>
      <c r="PZO97" s="0"/>
      <c r="PZP97" s="0"/>
      <c r="PZQ97" s="0"/>
      <c r="PZR97" s="0"/>
      <c r="PZS97" s="0"/>
      <c r="PZT97" s="0"/>
      <c r="PZU97" s="0"/>
      <c r="PZV97" s="0"/>
      <c r="PZW97" s="0"/>
      <c r="PZX97" s="0"/>
      <c r="PZY97" s="0"/>
      <c r="PZZ97" s="0"/>
      <c r="QAA97" s="0"/>
      <c r="QAB97" s="0"/>
      <c r="QAC97" s="0"/>
      <c r="QAD97" s="0"/>
      <c r="QAE97" s="0"/>
      <c r="QAF97" s="0"/>
      <c r="QAG97" s="0"/>
      <c r="QAH97" s="0"/>
      <c r="QAI97" s="0"/>
      <c r="QAJ97" s="0"/>
      <c r="QAK97" s="0"/>
      <c r="QAL97" s="0"/>
      <c r="QAM97" s="0"/>
      <c r="QAN97" s="0"/>
      <c r="QAO97" s="0"/>
      <c r="QAP97" s="0"/>
      <c r="QAQ97" s="0"/>
      <c r="QAR97" s="0"/>
      <c r="QAS97" s="0"/>
      <c r="QAT97" s="0"/>
      <c r="QAU97" s="0"/>
      <c r="QAV97" s="0"/>
      <c r="QAW97" s="0"/>
      <c r="QAX97" s="0"/>
      <c r="QAY97" s="0"/>
      <c r="QAZ97" s="0"/>
      <c r="QBA97" s="0"/>
      <c r="QBB97" s="0"/>
      <c r="QBC97" s="0"/>
      <c r="QBD97" s="0"/>
      <c r="QBE97" s="0"/>
      <c r="QBF97" s="0"/>
      <c r="QBG97" s="0"/>
      <c r="QBH97" s="0"/>
      <c r="QBI97" s="0"/>
      <c r="QBJ97" s="0"/>
      <c r="QBK97" s="0"/>
      <c r="QBL97" s="0"/>
      <c r="QBM97" s="0"/>
      <c r="QBN97" s="0"/>
      <c r="QBO97" s="0"/>
      <c r="QBP97" s="0"/>
      <c r="QBQ97" s="0"/>
      <c r="QBR97" s="0"/>
      <c r="QBS97" s="0"/>
      <c r="QBT97" s="0"/>
      <c r="QBU97" s="0"/>
      <c r="QBV97" s="0"/>
      <c r="QBW97" s="0"/>
      <c r="QBX97" s="0"/>
      <c r="QBY97" s="0"/>
      <c r="QBZ97" s="0"/>
      <c r="QCA97" s="0"/>
      <c r="QCB97" s="0"/>
      <c r="QCC97" s="0"/>
      <c r="QCD97" s="0"/>
      <c r="QCE97" s="0"/>
      <c r="QCF97" s="0"/>
      <c r="QCG97" s="0"/>
      <c r="QCH97" s="0"/>
      <c r="QCI97" s="0"/>
      <c r="QCJ97" s="0"/>
      <c r="QCK97" s="0"/>
      <c r="QCL97" s="0"/>
      <c r="QCM97" s="0"/>
      <c r="QCN97" s="0"/>
      <c r="QCO97" s="0"/>
      <c r="QCP97" s="0"/>
      <c r="QCQ97" s="0"/>
      <c r="QCR97" s="0"/>
      <c r="QCS97" s="0"/>
      <c r="QCT97" s="0"/>
      <c r="QCU97" s="0"/>
      <c r="QCV97" s="0"/>
      <c r="QCW97" s="0"/>
      <c r="QCX97" s="0"/>
      <c r="QCY97" s="0"/>
      <c r="QCZ97" s="0"/>
      <c r="QDA97" s="0"/>
      <c r="QDB97" s="0"/>
      <c r="QDC97" s="0"/>
      <c r="QDD97" s="0"/>
      <c r="QDE97" s="0"/>
      <c r="QDF97" s="0"/>
      <c r="QDG97" s="0"/>
      <c r="QDH97" s="0"/>
      <c r="QDI97" s="0"/>
      <c r="QDJ97" s="0"/>
      <c r="QDK97" s="0"/>
      <c r="QDL97" s="0"/>
      <c r="QDM97" s="0"/>
      <c r="QDN97" s="0"/>
      <c r="QDO97" s="0"/>
      <c r="QDP97" s="0"/>
      <c r="QDQ97" s="0"/>
      <c r="QDR97" s="0"/>
      <c r="QDS97" s="0"/>
      <c r="QDT97" s="0"/>
      <c r="QDU97" s="0"/>
      <c r="QDV97" s="0"/>
      <c r="QDW97" s="0"/>
      <c r="QDX97" s="0"/>
      <c r="QDY97" s="0"/>
      <c r="QDZ97" s="0"/>
      <c r="QEA97" s="0"/>
      <c r="QEB97" s="0"/>
      <c r="QEC97" s="0"/>
      <c r="QED97" s="0"/>
      <c r="QEE97" s="0"/>
      <c r="QEF97" s="0"/>
      <c r="QEG97" s="0"/>
      <c r="QEH97" s="0"/>
      <c r="QEI97" s="0"/>
      <c r="QEJ97" s="0"/>
      <c r="QEK97" s="0"/>
      <c r="QEL97" s="0"/>
      <c r="QEM97" s="0"/>
      <c r="QEN97" s="0"/>
      <c r="QEO97" s="0"/>
      <c r="QEP97" s="0"/>
      <c r="QEQ97" s="0"/>
      <c r="QER97" s="0"/>
      <c r="QES97" s="0"/>
      <c r="QET97" s="0"/>
      <c r="QEU97" s="0"/>
      <c r="QEV97" s="0"/>
      <c r="QEW97" s="0"/>
      <c r="QEX97" s="0"/>
      <c r="QEY97" s="0"/>
      <c r="QEZ97" s="0"/>
      <c r="QFA97" s="0"/>
      <c r="QFB97" s="0"/>
      <c r="QFC97" s="0"/>
      <c r="QFD97" s="0"/>
      <c r="QFE97" s="0"/>
      <c r="QFF97" s="0"/>
      <c r="QFG97" s="0"/>
      <c r="QFH97" s="0"/>
      <c r="QFI97" s="0"/>
      <c r="QFJ97" s="0"/>
      <c r="QFK97" s="0"/>
      <c r="QFL97" s="0"/>
      <c r="QFM97" s="0"/>
      <c r="QFN97" s="0"/>
      <c r="QFO97" s="0"/>
      <c r="QFP97" s="0"/>
      <c r="QFQ97" s="0"/>
      <c r="QFR97" s="0"/>
      <c r="QFS97" s="0"/>
      <c r="QFT97" s="0"/>
      <c r="QFU97" s="0"/>
      <c r="QFV97" s="0"/>
      <c r="QFW97" s="0"/>
      <c r="QFX97" s="0"/>
      <c r="QFY97" s="0"/>
      <c r="QFZ97" s="0"/>
      <c r="QGA97" s="0"/>
      <c r="QGB97" s="0"/>
      <c r="QGC97" s="0"/>
      <c r="QGD97" s="0"/>
      <c r="QGE97" s="0"/>
      <c r="QGF97" s="0"/>
      <c r="QGG97" s="0"/>
      <c r="QGH97" s="0"/>
      <c r="QGI97" s="0"/>
      <c r="QGJ97" s="0"/>
      <c r="QGK97" s="0"/>
      <c r="QGL97" s="0"/>
      <c r="QGM97" s="0"/>
      <c r="QGN97" s="0"/>
      <c r="QGO97" s="0"/>
      <c r="QGP97" s="0"/>
      <c r="QGQ97" s="0"/>
      <c r="QGR97" s="0"/>
      <c r="QGS97" s="0"/>
      <c r="QGT97" s="0"/>
      <c r="QGU97" s="0"/>
      <c r="QGV97" s="0"/>
      <c r="QGW97" s="0"/>
      <c r="QGX97" s="0"/>
      <c r="QGY97" s="0"/>
      <c r="QGZ97" s="0"/>
      <c r="QHA97" s="0"/>
      <c r="QHB97" s="0"/>
      <c r="QHC97" s="0"/>
      <c r="QHD97" s="0"/>
      <c r="QHE97" s="0"/>
      <c r="QHF97" s="0"/>
      <c r="QHG97" s="0"/>
      <c r="QHH97" s="0"/>
      <c r="QHI97" s="0"/>
      <c r="QHJ97" s="0"/>
      <c r="QHK97" s="0"/>
      <c r="QHL97" s="0"/>
      <c r="QHM97" s="0"/>
      <c r="QHN97" s="0"/>
      <c r="QHO97" s="0"/>
      <c r="QHP97" s="0"/>
      <c r="QHQ97" s="0"/>
      <c r="QHR97" s="0"/>
      <c r="QHS97" s="0"/>
      <c r="QHT97" s="0"/>
      <c r="QHU97" s="0"/>
      <c r="QHV97" s="0"/>
      <c r="QHW97" s="0"/>
      <c r="QHX97" s="0"/>
      <c r="QHY97" s="0"/>
      <c r="QHZ97" s="0"/>
      <c r="QIA97" s="0"/>
      <c r="QIB97" s="0"/>
      <c r="QIC97" s="0"/>
      <c r="QID97" s="0"/>
      <c r="QIE97" s="0"/>
      <c r="QIF97" s="0"/>
      <c r="QIG97" s="0"/>
      <c r="QIH97" s="0"/>
      <c r="QII97" s="0"/>
      <c r="QIJ97" s="0"/>
      <c r="QIK97" s="0"/>
      <c r="QIL97" s="0"/>
      <c r="QIM97" s="0"/>
      <c r="QIN97" s="0"/>
      <c r="QIO97" s="0"/>
      <c r="QIP97" s="0"/>
      <c r="QIQ97" s="0"/>
      <c r="QIR97" s="0"/>
      <c r="QIS97" s="0"/>
      <c r="QIT97" s="0"/>
      <c r="QIU97" s="0"/>
      <c r="QIV97" s="0"/>
      <c r="QIW97" s="0"/>
      <c r="QIX97" s="0"/>
      <c r="QIY97" s="0"/>
      <c r="QIZ97" s="0"/>
      <c r="QJA97" s="0"/>
      <c r="QJB97" s="0"/>
      <c r="QJC97" s="0"/>
      <c r="QJD97" s="0"/>
      <c r="QJE97" s="0"/>
      <c r="QJF97" s="0"/>
      <c r="QJG97" s="0"/>
      <c r="QJH97" s="0"/>
      <c r="QJI97" s="0"/>
      <c r="QJJ97" s="0"/>
      <c r="QJK97" s="0"/>
      <c r="QJL97" s="0"/>
      <c r="QJM97" s="0"/>
      <c r="QJN97" s="0"/>
      <c r="QJO97" s="0"/>
      <c r="QJP97" s="0"/>
      <c r="QJQ97" s="0"/>
      <c r="QJR97" s="0"/>
      <c r="QJS97" s="0"/>
      <c r="QJT97" s="0"/>
      <c r="QJU97" s="0"/>
      <c r="QJV97" s="0"/>
      <c r="QJW97" s="0"/>
      <c r="QJX97" s="0"/>
      <c r="QJY97" s="0"/>
      <c r="QJZ97" s="0"/>
      <c r="QKA97" s="0"/>
      <c r="QKB97" s="0"/>
      <c r="QKC97" s="0"/>
      <c r="QKD97" s="0"/>
      <c r="QKE97" s="0"/>
      <c r="QKF97" s="0"/>
      <c r="QKG97" s="0"/>
      <c r="QKH97" s="0"/>
      <c r="QKI97" s="0"/>
      <c r="QKJ97" s="0"/>
      <c r="QKK97" s="0"/>
      <c r="QKL97" s="0"/>
      <c r="QKM97" s="0"/>
      <c r="QKN97" s="0"/>
      <c r="QKO97" s="0"/>
      <c r="QKP97" s="0"/>
      <c r="QKQ97" s="0"/>
      <c r="QKR97" s="0"/>
      <c r="QKS97" s="0"/>
      <c r="QKT97" s="0"/>
      <c r="QKU97" s="0"/>
      <c r="QKV97" s="0"/>
      <c r="QKW97" s="0"/>
      <c r="QKX97" s="0"/>
      <c r="QKY97" s="0"/>
      <c r="QKZ97" s="0"/>
      <c r="QLA97" s="0"/>
      <c r="QLB97" s="0"/>
      <c r="QLC97" s="0"/>
      <c r="QLD97" s="0"/>
      <c r="QLE97" s="0"/>
      <c r="QLF97" s="0"/>
      <c r="QLG97" s="0"/>
      <c r="QLH97" s="0"/>
      <c r="QLI97" s="0"/>
      <c r="QLJ97" s="0"/>
      <c r="QLK97" s="0"/>
      <c r="QLL97" s="0"/>
      <c r="QLM97" s="0"/>
      <c r="QLN97" s="0"/>
      <c r="QLO97" s="0"/>
      <c r="QLP97" s="0"/>
      <c r="QLQ97" s="0"/>
      <c r="QLR97" s="0"/>
      <c r="QLS97" s="0"/>
      <c r="QLT97" s="0"/>
      <c r="QLU97" s="0"/>
      <c r="QLV97" s="0"/>
      <c r="QLW97" s="0"/>
      <c r="QLX97" s="0"/>
      <c r="QLY97" s="0"/>
      <c r="QLZ97" s="0"/>
      <c r="QMA97" s="0"/>
      <c r="QMB97" s="0"/>
      <c r="QMC97" s="0"/>
      <c r="QMD97" s="0"/>
      <c r="QME97" s="0"/>
      <c r="QMF97" s="0"/>
      <c r="QMG97" s="0"/>
      <c r="QMH97" s="0"/>
      <c r="QMI97" s="0"/>
      <c r="QMJ97" s="0"/>
      <c r="QMK97" s="0"/>
      <c r="QML97" s="0"/>
      <c r="QMM97" s="0"/>
      <c r="QMN97" s="0"/>
      <c r="QMO97" s="0"/>
      <c r="QMP97" s="0"/>
      <c r="QMQ97" s="0"/>
      <c r="QMR97" s="0"/>
      <c r="QMS97" s="0"/>
      <c r="QMT97" s="0"/>
      <c r="QMU97" s="0"/>
      <c r="QMV97" s="0"/>
      <c r="QMW97" s="0"/>
      <c r="QMX97" s="0"/>
      <c r="QMY97" s="0"/>
      <c r="QMZ97" s="0"/>
      <c r="QNA97" s="0"/>
      <c r="QNB97" s="0"/>
      <c r="QNC97" s="0"/>
      <c r="QND97" s="0"/>
      <c r="QNE97" s="0"/>
      <c r="QNF97" s="0"/>
      <c r="QNG97" s="0"/>
      <c r="QNH97" s="0"/>
      <c r="QNI97" s="0"/>
      <c r="QNJ97" s="0"/>
      <c r="QNK97" s="0"/>
      <c r="QNL97" s="0"/>
      <c r="QNM97" s="0"/>
      <c r="QNN97" s="0"/>
      <c r="QNO97" s="0"/>
      <c r="QNP97" s="0"/>
      <c r="QNQ97" s="0"/>
      <c r="QNR97" s="0"/>
      <c r="QNS97" s="0"/>
      <c r="QNT97" s="0"/>
      <c r="QNU97" s="0"/>
      <c r="QNV97" s="0"/>
      <c r="QNW97" s="0"/>
      <c r="QNX97" s="0"/>
      <c r="QNY97" s="0"/>
      <c r="QNZ97" s="0"/>
      <c r="QOA97" s="0"/>
      <c r="QOB97" s="0"/>
      <c r="QOC97" s="0"/>
      <c r="QOD97" s="0"/>
      <c r="QOE97" s="0"/>
      <c r="QOF97" s="0"/>
      <c r="QOG97" s="0"/>
      <c r="QOH97" s="0"/>
      <c r="QOI97" s="0"/>
      <c r="QOJ97" s="0"/>
      <c r="QOK97" s="0"/>
      <c r="QOL97" s="0"/>
      <c r="QOM97" s="0"/>
      <c r="QON97" s="0"/>
      <c r="QOO97" s="0"/>
      <c r="QOP97" s="0"/>
      <c r="QOQ97" s="0"/>
      <c r="QOR97" s="0"/>
      <c r="QOS97" s="0"/>
      <c r="QOT97" s="0"/>
      <c r="QOU97" s="0"/>
      <c r="QOV97" s="0"/>
      <c r="QOW97" s="0"/>
      <c r="QOX97" s="0"/>
      <c r="QOY97" s="0"/>
      <c r="QOZ97" s="0"/>
      <c r="QPA97" s="0"/>
      <c r="QPB97" s="0"/>
      <c r="QPC97" s="0"/>
      <c r="QPD97" s="0"/>
      <c r="QPE97" s="0"/>
      <c r="QPF97" s="0"/>
      <c r="QPG97" s="0"/>
      <c r="QPH97" s="0"/>
      <c r="QPI97" s="0"/>
      <c r="QPJ97" s="0"/>
      <c r="QPK97" s="0"/>
      <c r="QPL97" s="0"/>
      <c r="QPM97" s="0"/>
      <c r="QPN97" s="0"/>
      <c r="QPO97" s="0"/>
      <c r="QPP97" s="0"/>
      <c r="QPQ97" s="0"/>
      <c r="QPR97" s="0"/>
      <c r="QPS97" s="0"/>
      <c r="QPT97" s="0"/>
      <c r="QPU97" s="0"/>
      <c r="QPV97" s="0"/>
      <c r="QPW97" s="0"/>
      <c r="QPX97" s="0"/>
      <c r="QPY97" s="0"/>
      <c r="QPZ97" s="0"/>
      <c r="QQA97" s="0"/>
      <c r="QQB97" s="0"/>
      <c r="QQC97" s="0"/>
      <c r="QQD97" s="0"/>
      <c r="QQE97" s="0"/>
      <c r="QQF97" s="0"/>
      <c r="QQG97" s="0"/>
      <c r="QQH97" s="0"/>
      <c r="QQI97" s="0"/>
      <c r="QQJ97" s="0"/>
      <c r="QQK97" s="0"/>
      <c r="QQL97" s="0"/>
      <c r="QQM97" s="0"/>
      <c r="QQN97" s="0"/>
      <c r="QQO97" s="0"/>
      <c r="QQP97" s="0"/>
      <c r="QQQ97" s="0"/>
      <c r="QQR97" s="0"/>
      <c r="QQS97" s="0"/>
      <c r="QQT97" s="0"/>
      <c r="QQU97" s="0"/>
      <c r="QQV97" s="0"/>
      <c r="QQW97" s="0"/>
      <c r="QQX97" s="0"/>
      <c r="QQY97" s="0"/>
      <c r="QQZ97" s="0"/>
      <c r="QRA97" s="0"/>
      <c r="QRB97" s="0"/>
      <c r="QRC97" s="0"/>
      <c r="QRD97" s="0"/>
      <c r="QRE97" s="0"/>
      <c r="QRF97" s="0"/>
      <c r="QRG97" s="0"/>
      <c r="QRH97" s="0"/>
      <c r="QRI97" s="0"/>
      <c r="QRJ97" s="0"/>
      <c r="QRK97" s="0"/>
      <c r="QRL97" s="0"/>
      <c r="QRM97" s="0"/>
      <c r="QRN97" s="0"/>
      <c r="QRO97" s="0"/>
      <c r="QRP97" s="0"/>
      <c r="QRQ97" s="0"/>
      <c r="QRR97" s="0"/>
      <c r="QRS97" s="0"/>
      <c r="QRT97" s="0"/>
      <c r="QRU97" s="0"/>
      <c r="QRV97" s="0"/>
      <c r="QRW97" s="0"/>
      <c r="QRX97" s="0"/>
      <c r="QRY97" s="0"/>
      <c r="QRZ97" s="0"/>
      <c r="QSA97" s="0"/>
      <c r="QSB97" s="0"/>
      <c r="QSC97" s="0"/>
      <c r="QSD97" s="0"/>
      <c r="QSE97" s="0"/>
      <c r="QSF97" s="0"/>
      <c r="QSG97" s="0"/>
      <c r="QSH97" s="0"/>
      <c r="QSI97" s="0"/>
      <c r="QSJ97" s="0"/>
      <c r="QSK97" s="0"/>
      <c r="QSL97" s="0"/>
      <c r="QSM97" s="0"/>
      <c r="QSN97" s="0"/>
      <c r="QSO97" s="0"/>
      <c r="QSP97" s="0"/>
      <c r="QSQ97" s="0"/>
      <c r="QSR97" s="0"/>
      <c r="QSS97" s="0"/>
      <c r="QST97" s="0"/>
      <c r="QSU97" s="0"/>
      <c r="QSV97" s="0"/>
      <c r="QSW97" s="0"/>
      <c r="QSX97" s="0"/>
      <c r="QSY97" s="0"/>
      <c r="QSZ97" s="0"/>
      <c r="QTA97" s="0"/>
      <c r="QTB97" s="0"/>
      <c r="QTC97" s="0"/>
      <c r="QTD97" s="0"/>
      <c r="QTE97" s="0"/>
      <c r="QTF97" s="0"/>
      <c r="QTG97" s="0"/>
      <c r="QTH97" s="0"/>
      <c r="QTI97" s="0"/>
      <c r="QTJ97" s="0"/>
      <c r="QTK97" s="0"/>
      <c r="QTL97" s="0"/>
      <c r="QTM97" s="0"/>
      <c r="QTN97" s="0"/>
      <c r="QTO97" s="0"/>
      <c r="QTP97" s="0"/>
      <c r="QTQ97" s="0"/>
      <c r="QTR97" s="0"/>
      <c r="QTS97" s="0"/>
      <c r="QTT97" s="0"/>
      <c r="QTU97" s="0"/>
      <c r="QTV97" s="0"/>
      <c r="QTW97" s="0"/>
      <c r="QTX97" s="0"/>
      <c r="QTY97" s="0"/>
      <c r="QTZ97" s="0"/>
      <c r="QUA97" s="0"/>
      <c r="QUB97" s="0"/>
      <c r="QUC97" s="0"/>
      <c r="QUD97" s="0"/>
      <c r="QUE97" s="0"/>
      <c r="QUF97" s="0"/>
      <c r="QUG97" s="0"/>
      <c r="QUH97" s="0"/>
      <c r="QUI97" s="0"/>
      <c r="QUJ97" s="0"/>
      <c r="QUK97" s="0"/>
      <c r="QUL97" s="0"/>
      <c r="QUM97" s="0"/>
      <c r="QUN97" s="0"/>
      <c r="QUO97" s="0"/>
      <c r="QUP97" s="0"/>
      <c r="QUQ97" s="0"/>
      <c r="QUR97" s="0"/>
      <c r="QUS97" s="0"/>
      <c r="QUT97" s="0"/>
      <c r="QUU97" s="0"/>
      <c r="QUV97" s="0"/>
      <c r="QUW97" s="0"/>
      <c r="QUX97" s="0"/>
      <c r="QUY97" s="0"/>
      <c r="QUZ97" s="0"/>
      <c r="QVA97" s="0"/>
      <c r="QVB97" s="0"/>
      <c r="QVC97" s="0"/>
      <c r="QVD97" s="0"/>
      <c r="QVE97" s="0"/>
      <c r="QVF97" s="0"/>
      <c r="QVG97" s="0"/>
      <c r="QVH97" s="0"/>
      <c r="QVI97" s="0"/>
      <c r="QVJ97" s="0"/>
      <c r="QVK97" s="0"/>
      <c r="QVL97" s="0"/>
      <c r="QVM97" s="0"/>
      <c r="QVN97" s="0"/>
      <c r="QVO97" s="0"/>
      <c r="QVP97" s="0"/>
      <c r="QVQ97" s="0"/>
      <c r="QVR97" s="0"/>
      <c r="QVS97" s="0"/>
      <c r="QVT97" s="0"/>
      <c r="QVU97" s="0"/>
      <c r="QVV97" s="0"/>
      <c r="QVW97" s="0"/>
      <c r="QVX97" s="0"/>
      <c r="QVY97" s="0"/>
      <c r="QVZ97" s="0"/>
      <c r="QWA97" s="0"/>
      <c r="QWB97" s="0"/>
      <c r="QWC97" s="0"/>
      <c r="QWD97" s="0"/>
      <c r="QWE97" s="0"/>
      <c r="QWF97" s="0"/>
      <c r="QWG97" s="0"/>
      <c r="QWH97" s="0"/>
      <c r="QWI97" s="0"/>
      <c r="QWJ97" s="0"/>
      <c r="QWK97" s="0"/>
      <c r="QWL97" s="0"/>
      <c r="QWM97" s="0"/>
      <c r="QWN97" s="0"/>
      <c r="QWO97" s="0"/>
      <c r="QWP97" s="0"/>
      <c r="QWQ97" s="0"/>
      <c r="QWR97" s="0"/>
      <c r="QWS97" s="0"/>
      <c r="QWT97" s="0"/>
      <c r="QWU97" s="0"/>
      <c r="QWV97" s="0"/>
      <c r="QWW97" s="0"/>
      <c r="QWX97" s="0"/>
      <c r="QWY97" s="0"/>
      <c r="QWZ97" s="0"/>
      <c r="QXA97" s="0"/>
      <c r="QXB97" s="0"/>
      <c r="QXC97" s="0"/>
      <c r="QXD97" s="0"/>
      <c r="QXE97" s="0"/>
      <c r="QXF97" s="0"/>
      <c r="QXG97" s="0"/>
      <c r="QXH97" s="0"/>
      <c r="QXI97" s="0"/>
      <c r="QXJ97" s="0"/>
      <c r="QXK97" s="0"/>
      <c r="QXL97" s="0"/>
      <c r="QXM97" s="0"/>
      <c r="QXN97" s="0"/>
      <c r="QXO97" s="0"/>
      <c r="QXP97" s="0"/>
      <c r="QXQ97" s="0"/>
      <c r="QXR97" s="0"/>
      <c r="QXS97" s="0"/>
      <c r="QXT97" s="0"/>
      <c r="QXU97" s="0"/>
      <c r="QXV97" s="0"/>
      <c r="QXW97" s="0"/>
      <c r="QXX97" s="0"/>
      <c r="QXY97" s="0"/>
      <c r="QXZ97" s="0"/>
      <c r="QYA97" s="0"/>
      <c r="QYB97" s="0"/>
      <c r="QYC97" s="0"/>
      <c r="QYD97" s="0"/>
      <c r="QYE97" s="0"/>
      <c r="QYF97" s="0"/>
      <c r="QYG97" s="0"/>
      <c r="QYH97" s="0"/>
      <c r="QYI97" s="0"/>
      <c r="QYJ97" s="0"/>
      <c r="QYK97" s="0"/>
      <c r="QYL97" s="0"/>
      <c r="QYM97" s="0"/>
      <c r="QYN97" s="0"/>
      <c r="QYO97" s="0"/>
      <c r="QYP97" s="0"/>
      <c r="QYQ97" s="0"/>
      <c r="QYR97" s="0"/>
      <c r="QYS97" s="0"/>
      <c r="QYT97" s="0"/>
      <c r="QYU97" s="0"/>
      <c r="QYV97" s="0"/>
      <c r="QYW97" s="0"/>
      <c r="QYX97" s="0"/>
      <c r="QYY97" s="0"/>
      <c r="QYZ97" s="0"/>
      <c r="QZA97" s="0"/>
      <c r="QZB97" s="0"/>
      <c r="QZC97" s="0"/>
      <c r="QZD97" s="0"/>
      <c r="QZE97" s="0"/>
      <c r="QZF97" s="0"/>
      <c r="QZG97" s="0"/>
      <c r="QZH97" s="0"/>
      <c r="QZI97" s="0"/>
      <c r="QZJ97" s="0"/>
      <c r="QZK97" s="0"/>
      <c r="QZL97" s="0"/>
      <c r="QZM97" s="0"/>
      <c r="QZN97" s="0"/>
      <c r="QZO97" s="0"/>
      <c r="QZP97" s="0"/>
      <c r="QZQ97" s="0"/>
      <c r="QZR97" s="0"/>
      <c r="QZS97" s="0"/>
      <c r="QZT97" s="0"/>
      <c r="QZU97" s="0"/>
      <c r="QZV97" s="0"/>
      <c r="QZW97" s="0"/>
      <c r="QZX97" s="0"/>
      <c r="QZY97" s="0"/>
      <c r="QZZ97" s="0"/>
      <c r="RAA97" s="0"/>
      <c r="RAB97" s="0"/>
      <c r="RAC97" s="0"/>
      <c r="RAD97" s="0"/>
      <c r="RAE97" s="0"/>
      <c r="RAF97" s="0"/>
      <c r="RAG97" s="0"/>
      <c r="RAH97" s="0"/>
      <c r="RAI97" s="0"/>
      <c r="RAJ97" s="0"/>
      <c r="RAK97" s="0"/>
      <c r="RAL97" s="0"/>
      <c r="RAM97" s="0"/>
      <c r="RAN97" s="0"/>
      <c r="RAO97" s="0"/>
      <c r="RAP97" s="0"/>
      <c r="RAQ97" s="0"/>
      <c r="RAR97" s="0"/>
      <c r="RAS97" s="0"/>
      <c r="RAT97" s="0"/>
      <c r="RAU97" s="0"/>
      <c r="RAV97" s="0"/>
      <c r="RAW97" s="0"/>
      <c r="RAX97" s="0"/>
      <c r="RAY97" s="0"/>
      <c r="RAZ97" s="0"/>
      <c r="RBA97" s="0"/>
      <c r="RBB97" s="0"/>
      <c r="RBC97" s="0"/>
      <c r="RBD97" s="0"/>
      <c r="RBE97" s="0"/>
      <c r="RBF97" s="0"/>
      <c r="RBG97" s="0"/>
      <c r="RBH97" s="0"/>
      <c r="RBI97" s="0"/>
      <c r="RBJ97" s="0"/>
      <c r="RBK97" s="0"/>
      <c r="RBL97" s="0"/>
      <c r="RBM97" s="0"/>
      <c r="RBN97" s="0"/>
      <c r="RBO97" s="0"/>
      <c r="RBP97" s="0"/>
      <c r="RBQ97" s="0"/>
      <c r="RBR97" s="0"/>
      <c r="RBS97" s="0"/>
      <c r="RBT97" s="0"/>
      <c r="RBU97" s="0"/>
      <c r="RBV97" s="0"/>
      <c r="RBW97" s="0"/>
      <c r="RBX97" s="0"/>
      <c r="RBY97" s="0"/>
      <c r="RBZ97" s="0"/>
      <c r="RCA97" s="0"/>
      <c r="RCB97" s="0"/>
      <c r="RCC97" s="0"/>
      <c r="RCD97" s="0"/>
      <c r="RCE97" s="0"/>
      <c r="RCF97" s="0"/>
      <c r="RCG97" s="0"/>
      <c r="RCH97" s="0"/>
      <c r="RCI97" s="0"/>
      <c r="RCJ97" s="0"/>
      <c r="RCK97" s="0"/>
      <c r="RCL97" s="0"/>
      <c r="RCM97" s="0"/>
      <c r="RCN97" s="0"/>
      <c r="RCO97" s="0"/>
      <c r="RCP97" s="0"/>
      <c r="RCQ97" s="0"/>
      <c r="RCR97" s="0"/>
      <c r="RCS97" s="0"/>
      <c r="RCT97" s="0"/>
      <c r="RCU97" s="0"/>
      <c r="RCV97" s="0"/>
      <c r="RCW97" s="0"/>
      <c r="RCX97" s="0"/>
      <c r="RCY97" s="0"/>
      <c r="RCZ97" s="0"/>
      <c r="RDA97" s="0"/>
      <c r="RDB97" s="0"/>
      <c r="RDC97" s="0"/>
      <c r="RDD97" s="0"/>
      <c r="RDE97" s="0"/>
      <c r="RDF97" s="0"/>
      <c r="RDG97" s="0"/>
      <c r="RDH97" s="0"/>
      <c r="RDI97" s="0"/>
      <c r="RDJ97" s="0"/>
      <c r="RDK97" s="0"/>
      <c r="RDL97" s="0"/>
      <c r="RDM97" s="0"/>
      <c r="RDN97" s="0"/>
      <c r="RDO97" s="0"/>
      <c r="RDP97" s="0"/>
      <c r="RDQ97" s="0"/>
      <c r="RDR97" s="0"/>
      <c r="RDS97" s="0"/>
      <c r="RDT97" s="0"/>
      <c r="RDU97" s="0"/>
      <c r="RDV97" s="0"/>
      <c r="RDW97" s="0"/>
      <c r="RDX97" s="0"/>
      <c r="RDY97" s="0"/>
      <c r="RDZ97" s="0"/>
      <c r="REA97" s="0"/>
      <c r="REB97" s="0"/>
      <c r="REC97" s="0"/>
      <c r="RED97" s="0"/>
      <c r="REE97" s="0"/>
      <c r="REF97" s="0"/>
      <c r="REG97" s="0"/>
      <c r="REH97" s="0"/>
      <c r="REI97" s="0"/>
      <c r="REJ97" s="0"/>
      <c r="REK97" s="0"/>
      <c r="REL97" s="0"/>
      <c r="REM97" s="0"/>
      <c r="REN97" s="0"/>
      <c r="REO97" s="0"/>
      <c r="REP97" s="0"/>
      <c r="REQ97" s="0"/>
      <c r="RER97" s="0"/>
      <c r="RES97" s="0"/>
      <c r="RET97" s="0"/>
      <c r="REU97" s="0"/>
      <c r="REV97" s="0"/>
      <c r="REW97" s="0"/>
      <c r="REX97" s="0"/>
      <c r="REY97" s="0"/>
      <c r="REZ97" s="0"/>
      <c r="RFA97" s="0"/>
      <c r="RFB97" s="0"/>
      <c r="RFC97" s="0"/>
      <c r="RFD97" s="0"/>
      <c r="RFE97" s="0"/>
      <c r="RFF97" s="0"/>
      <c r="RFG97" s="0"/>
      <c r="RFH97" s="0"/>
      <c r="RFI97" s="0"/>
      <c r="RFJ97" s="0"/>
      <c r="RFK97" s="0"/>
      <c r="RFL97" s="0"/>
      <c r="RFM97" s="0"/>
      <c r="RFN97" s="0"/>
      <c r="RFO97" s="0"/>
      <c r="RFP97" s="0"/>
      <c r="RFQ97" s="0"/>
      <c r="RFR97" s="0"/>
      <c r="RFS97" s="0"/>
      <c r="RFT97" s="0"/>
      <c r="RFU97" s="0"/>
      <c r="RFV97" s="0"/>
      <c r="RFW97" s="0"/>
      <c r="RFX97" s="0"/>
      <c r="RFY97" s="0"/>
      <c r="RFZ97" s="0"/>
      <c r="RGA97" s="0"/>
      <c r="RGB97" s="0"/>
      <c r="RGC97" s="0"/>
      <c r="RGD97" s="0"/>
      <c r="RGE97" s="0"/>
      <c r="RGF97" s="0"/>
      <c r="RGG97" s="0"/>
      <c r="RGH97" s="0"/>
      <c r="RGI97" s="0"/>
      <c r="RGJ97" s="0"/>
      <c r="RGK97" s="0"/>
      <c r="RGL97" s="0"/>
      <c r="RGM97" s="0"/>
      <c r="RGN97" s="0"/>
      <c r="RGO97" s="0"/>
      <c r="RGP97" s="0"/>
      <c r="RGQ97" s="0"/>
      <c r="RGR97" s="0"/>
      <c r="RGS97" s="0"/>
      <c r="RGT97" s="0"/>
      <c r="RGU97" s="0"/>
      <c r="RGV97" s="0"/>
      <c r="RGW97" s="0"/>
      <c r="RGX97" s="0"/>
      <c r="RGY97" s="0"/>
      <c r="RGZ97" s="0"/>
      <c r="RHA97" s="0"/>
      <c r="RHB97" s="0"/>
      <c r="RHC97" s="0"/>
      <c r="RHD97" s="0"/>
      <c r="RHE97" s="0"/>
      <c r="RHF97" s="0"/>
      <c r="RHG97" s="0"/>
      <c r="RHH97" s="0"/>
      <c r="RHI97" s="0"/>
      <c r="RHJ97" s="0"/>
      <c r="RHK97" s="0"/>
      <c r="RHL97" s="0"/>
      <c r="RHM97" s="0"/>
      <c r="RHN97" s="0"/>
      <c r="RHO97" s="0"/>
      <c r="RHP97" s="0"/>
      <c r="RHQ97" s="0"/>
      <c r="RHR97" s="0"/>
      <c r="RHS97" s="0"/>
      <c r="RHT97" s="0"/>
      <c r="RHU97" s="0"/>
      <c r="RHV97" s="0"/>
      <c r="RHW97" s="0"/>
      <c r="RHX97" s="0"/>
      <c r="RHY97" s="0"/>
      <c r="RHZ97" s="0"/>
      <c r="RIA97" s="0"/>
      <c r="RIB97" s="0"/>
      <c r="RIC97" s="0"/>
      <c r="RID97" s="0"/>
      <c r="RIE97" s="0"/>
      <c r="RIF97" s="0"/>
      <c r="RIG97" s="0"/>
      <c r="RIH97" s="0"/>
      <c r="RII97" s="0"/>
      <c r="RIJ97" s="0"/>
      <c r="RIK97" s="0"/>
      <c r="RIL97" s="0"/>
      <c r="RIM97" s="0"/>
      <c r="RIN97" s="0"/>
      <c r="RIO97" s="0"/>
      <c r="RIP97" s="0"/>
      <c r="RIQ97" s="0"/>
      <c r="RIR97" s="0"/>
      <c r="RIS97" s="0"/>
      <c r="RIT97" s="0"/>
      <c r="RIU97" s="0"/>
      <c r="RIV97" s="0"/>
      <c r="RIW97" s="0"/>
      <c r="RIX97" s="0"/>
      <c r="RIY97" s="0"/>
      <c r="RIZ97" s="0"/>
      <c r="RJA97" s="0"/>
      <c r="RJB97" s="0"/>
      <c r="RJC97" s="0"/>
      <c r="RJD97" s="0"/>
      <c r="RJE97" s="0"/>
      <c r="RJF97" s="0"/>
      <c r="RJG97" s="0"/>
      <c r="RJH97" s="0"/>
      <c r="RJI97" s="0"/>
      <c r="RJJ97" s="0"/>
      <c r="RJK97" s="0"/>
      <c r="RJL97" s="0"/>
      <c r="RJM97" s="0"/>
      <c r="RJN97" s="0"/>
      <c r="RJO97" s="0"/>
      <c r="RJP97" s="0"/>
      <c r="RJQ97" s="0"/>
      <c r="RJR97" s="0"/>
      <c r="RJS97" s="0"/>
      <c r="RJT97" s="0"/>
      <c r="RJU97" s="0"/>
      <c r="RJV97" s="0"/>
      <c r="RJW97" s="0"/>
      <c r="RJX97" s="0"/>
      <c r="RJY97" s="0"/>
      <c r="RJZ97" s="0"/>
      <c r="RKA97" s="0"/>
      <c r="RKB97" s="0"/>
      <c r="RKC97" s="0"/>
      <c r="RKD97" s="0"/>
      <c r="RKE97" s="0"/>
      <c r="RKF97" s="0"/>
      <c r="RKG97" s="0"/>
      <c r="RKH97" s="0"/>
      <c r="RKI97" s="0"/>
      <c r="RKJ97" s="0"/>
      <c r="RKK97" s="0"/>
      <c r="RKL97" s="0"/>
      <c r="RKM97" s="0"/>
      <c r="RKN97" s="0"/>
      <c r="RKO97" s="0"/>
      <c r="RKP97" s="0"/>
      <c r="RKQ97" s="0"/>
      <c r="RKR97" s="0"/>
      <c r="RKS97" s="0"/>
      <c r="RKT97" s="0"/>
      <c r="RKU97" s="0"/>
      <c r="RKV97" s="0"/>
      <c r="RKW97" s="0"/>
      <c r="RKX97" s="0"/>
      <c r="RKY97" s="0"/>
      <c r="RKZ97" s="0"/>
      <c r="RLA97" s="0"/>
      <c r="RLB97" s="0"/>
      <c r="RLC97" s="0"/>
      <c r="RLD97" s="0"/>
      <c r="RLE97" s="0"/>
      <c r="RLF97" s="0"/>
      <c r="RLG97" s="0"/>
      <c r="RLH97" s="0"/>
      <c r="RLI97" s="0"/>
      <c r="RLJ97" s="0"/>
      <c r="RLK97" s="0"/>
      <c r="RLL97" s="0"/>
      <c r="RLM97" s="0"/>
      <c r="RLN97" s="0"/>
      <c r="RLO97" s="0"/>
      <c r="RLP97" s="0"/>
      <c r="RLQ97" s="0"/>
      <c r="RLR97" s="0"/>
      <c r="RLS97" s="0"/>
      <c r="RLT97" s="0"/>
      <c r="RLU97" s="0"/>
      <c r="RLV97" s="0"/>
      <c r="RLW97" s="0"/>
      <c r="RLX97" s="0"/>
      <c r="RLY97" s="0"/>
      <c r="RLZ97" s="0"/>
      <c r="RMA97" s="0"/>
      <c r="RMB97" s="0"/>
      <c r="RMC97" s="0"/>
      <c r="RMD97" s="0"/>
      <c r="RME97" s="0"/>
      <c r="RMF97" s="0"/>
      <c r="RMG97" s="0"/>
      <c r="RMH97" s="0"/>
      <c r="RMI97" s="0"/>
      <c r="RMJ97" s="0"/>
      <c r="RMK97" s="0"/>
      <c r="RML97" s="0"/>
      <c r="RMM97" s="0"/>
      <c r="RMN97" s="0"/>
      <c r="RMO97" s="0"/>
      <c r="RMP97" s="0"/>
      <c r="RMQ97" s="0"/>
      <c r="RMR97" s="0"/>
      <c r="RMS97" s="0"/>
      <c r="RMT97" s="0"/>
      <c r="RMU97" s="0"/>
      <c r="RMV97" s="0"/>
      <c r="RMW97" s="0"/>
      <c r="RMX97" s="0"/>
      <c r="RMY97" s="0"/>
      <c r="RMZ97" s="0"/>
      <c r="RNA97" s="0"/>
      <c r="RNB97" s="0"/>
      <c r="RNC97" s="0"/>
      <c r="RND97" s="0"/>
      <c r="RNE97" s="0"/>
      <c r="RNF97" s="0"/>
      <c r="RNG97" s="0"/>
      <c r="RNH97" s="0"/>
      <c r="RNI97" s="0"/>
      <c r="RNJ97" s="0"/>
      <c r="RNK97" s="0"/>
      <c r="RNL97" s="0"/>
      <c r="RNM97" s="0"/>
      <c r="RNN97" s="0"/>
      <c r="RNO97" s="0"/>
      <c r="RNP97" s="0"/>
      <c r="RNQ97" s="0"/>
      <c r="RNR97" s="0"/>
      <c r="RNS97" s="0"/>
      <c r="RNT97" s="0"/>
      <c r="RNU97" s="0"/>
      <c r="RNV97" s="0"/>
      <c r="RNW97" s="0"/>
      <c r="RNX97" s="0"/>
      <c r="RNY97" s="0"/>
      <c r="RNZ97" s="0"/>
      <c r="ROA97" s="0"/>
      <c r="ROB97" s="0"/>
      <c r="ROC97" s="0"/>
      <c r="ROD97" s="0"/>
      <c r="ROE97" s="0"/>
      <c r="ROF97" s="0"/>
      <c r="ROG97" s="0"/>
      <c r="ROH97" s="0"/>
      <c r="ROI97" s="0"/>
      <c r="ROJ97" s="0"/>
      <c r="ROK97" s="0"/>
      <c r="ROL97" s="0"/>
      <c r="ROM97" s="0"/>
      <c r="RON97" s="0"/>
      <c r="ROO97" s="0"/>
      <c r="ROP97" s="0"/>
      <c r="ROQ97" s="0"/>
      <c r="ROR97" s="0"/>
      <c r="ROS97" s="0"/>
      <c r="ROT97" s="0"/>
      <c r="ROU97" s="0"/>
      <c r="ROV97" s="0"/>
      <c r="ROW97" s="0"/>
      <c r="ROX97" s="0"/>
      <c r="ROY97" s="0"/>
      <c r="ROZ97" s="0"/>
      <c r="RPA97" s="0"/>
      <c r="RPB97" s="0"/>
      <c r="RPC97" s="0"/>
      <c r="RPD97" s="0"/>
      <c r="RPE97" s="0"/>
      <c r="RPF97" s="0"/>
      <c r="RPG97" s="0"/>
      <c r="RPH97" s="0"/>
      <c r="RPI97" s="0"/>
      <c r="RPJ97" s="0"/>
      <c r="RPK97" s="0"/>
      <c r="RPL97" s="0"/>
      <c r="RPM97" s="0"/>
      <c r="RPN97" s="0"/>
      <c r="RPO97" s="0"/>
      <c r="RPP97" s="0"/>
      <c r="RPQ97" s="0"/>
      <c r="RPR97" s="0"/>
      <c r="RPS97" s="0"/>
      <c r="RPT97" s="0"/>
      <c r="RPU97" s="0"/>
      <c r="RPV97" s="0"/>
      <c r="RPW97" s="0"/>
      <c r="RPX97" s="0"/>
      <c r="RPY97" s="0"/>
      <c r="RPZ97" s="0"/>
      <c r="RQA97" s="0"/>
      <c r="RQB97" s="0"/>
      <c r="RQC97" s="0"/>
      <c r="RQD97" s="0"/>
      <c r="RQE97" s="0"/>
      <c r="RQF97" s="0"/>
      <c r="RQG97" s="0"/>
      <c r="RQH97" s="0"/>
      <c r="RQI97" s="0"/>
      <c r="RQJ97" s="0"/>
      <c r="RQK97" s="0"/>
      <c r="RQL97" s="0"/>
      <c r="RQM97" s="0"/>
      <c r="RQN97" s="0"/>
      <c r="RQO97" s="0"/>
      <c r="RQP97" s="0"/>
      <c r="RQQ97" s="0"/>
      <c r="RQR97" s="0"/>
      <c r="RQS97" s="0"/>
      <c r="RQT97" s="0"/>
      <c r="RQU97" s="0"/>
      <c r="RQV97" s="0"/>
      <c r="RQW97" s="0"/>
      <c r="RQX97" s="0"/>
      <c r="RQY97" s="0"/>
      <c r="RQZ97" s="0"/>
      <c r="RRA97" s="0"/>
      <c r="RRB97" s="0"/>
      <c r="RRC97" s="0"/>
      <c r="RRD97" s="0"/>
      <c r="RRE97" s="0"/>
      <c r="RRF97" s="0"/>
      <c r="RRG97" s="0"/>
      <c r="RRH97" s="0"/>
      <c r="RRI97" s="0"/>
      <c r="RRJ97" s="0"/>
      <c r="RRK97" s="0"/>
      <c r="RRL97" s="0"/>
      <c r="RRM97" s="0"/>
      <c r="RRN97" s="0"/>
      <c r="RRO97" s="0"/>
      <c r="RRP97" s="0"/>
      <c r="RRQ97" s="0"/>
      <c r="RRR97" s="0"/>
      <c r="RRS97" s="0"/>
      <c r="RRT97" s="0"/>
      <c r="RRU97" s="0"/>
      <c r="RRV97" s="0"/>
      <c r="RRW97" s="0"/>
      <c r="RRX97" s="0"/>
      <c r="RRY97" s="0"/>
      <c r="RRZ97" s="0"/>
      <c r="RSA97" s="0"/>
      <c r="RSB97" s="0"/>
      <c r="RSC97" s="0"/>
      <c r="RSD97" s="0"/>
      <c r="RSE97" s="0"/>
      <c r="RSF97" s="0"/>
      <c r="RSG97" s="0"/>
      <c r="RSH97" s="0"/>
      <c r="RSI97" s="0"/>
      <c r="RSJ97" s="0"/>
      <c r="RSK97" s="0"/>
      <c r="RSL97" s="0"/>
      <c r="RSM97" s="0"/>
      <c r="RSN97" s="0"/>
      <c r="RSO97" s="0"/>
      <c r="RSP97" s="0"/>
      <c r="RSQ97" s="0"/>
      <c r="RSR97" s="0"/>
      <c r="RSS97" s="0"/>
      <c r="RST97" s="0"/>
      <c r="RSU97" s="0"/>
      <c r="RSV97" s="0"/>
      <c r="RSW97" s="0"/>
      <c r="RSX97" s="0"/>
      <c r="RSY97" s="0"/>
      <c r="RSZ97" s="0"/>
      <c r="RTA97" s="0"/>
      <c r="RTB97" s="0"/>
      <c r="RTC97" s="0"/>
      <c r="RTD97" s="0"/>
      <c r="RTE97" s="0"/>
      <c r="RTF97" s="0"/>
      <c r="RTG97" s="0"/>
      <c r="RTH97" s="0"/>
      <c r="RTI97" s="0"/>
      <c r="RTJ97" s="0"/>
      <c r="RTK97" s="0"/>
      <c r="RTL97" s="0"/>
      <c r="RTM97" s="0"/>
      <c r="RTN97" s="0"/>
      <c r="RTO97" s="0"/>
      <c r="RTP97" s="0"/>
      <c r="RTQ97" s="0"/>
      <c r="RTR97" s="0"/>
      <c r="RTS97" s="0"/>
      <c r="RTT97" s="0"/>
      <c r="RTU97" s="0"/>
      <c r="RTV97" s="0"/>
      <c r="RTW97" s="0"/>
      <c r="RTX97" s="0"/>
      <c r="RTY97" s="0"/>
      <c r="RTZ97" s="0"/>
      <c r="RUA97" s="0"/>
      <c r="RUB97" s="0"/>
      <c r="RUC97" s="0"/>
      <c r="RUD97" s="0"/>
      <c r="RUE97" s="0"/>
      <c r="RUF97" s="0"/>
      <c r="RUG97" s="0"/>
      <c r="RUH97" s="0"/>
      <c r="RUI97" s="0"/>
      <c r="RUJ97" s="0"/>
      <c r="RUK97" s="0"/>
      <c r="RUL97" s="0"/>
      <c r="RUM97" s="0"/>
      <c r="RUN97" s="0"/>
      <c r="RUO97" s="0"/>
      <c r="RUP97" s="0"/>
      <c r="RUQ97" s="0"/>
      <c r="RUR97" s="0"/>
      <c r="RUS97" s="0"/>
      <c r="RUT97" s="0"/>
      <c r="RUU97" s="0"/>
      <c r="RUV97" s="0"/>
      <c r="RUW97" s="0"/>
      <c r="RUX97" s="0"/>
      <c r="RUY97" s="0"/>
      <c r="RUZ97" s="0"/>
      <c r="RVA97" s="0"/>
      <c r="RVB97" s="0"/>
      <c r="RVC97" s="0"/>
      <c r="RVD97" s="0"/>
      <c r="RVE97" s="0"/>
      <c r="RVF97" s="0"/>
      <c r="RVG97" s="0"/>
      <c r="RVH97" s="0"/>
      <c r="RVI97" s="0"/>
      <c r="RVJ97" s="0"/>
      <c r="RVK97" s="0"/>
      <c r="RVL97" s="0"/>
      <c r="RVM97" s="0"/>
      <c r="RVN97" s="0"/>
      <c r="RVO97" s="0"/>
      <c r="RVP97" s="0"/>
      <c r="RVQ97" s="0"/>
      <c r="RVR97" s="0"/>
      <c r="RVS97" s="0"/>
      <c r="RVT97" s="0"/>
      <c r="RVU97" s="0"/>
      <c r="RVV97" s="0"/>
      <c r="RVW97" s="0"/>
      <c r="RVX97" s="0"/>
      <c r="RVY97" s="0"/>
      <c r="RVZ97" s="0"/>
      <c r="RWA97" s="0"/>
      <c r="RWB97" s="0"/>
      <c r="RWC97" s="0"/>
      <c r="RWD97" s="0"/>
      <c r="RWE97" s="0"/>
      <c r="RWF97" s="0"/>
      <c r="RWG97" s="0"/>
      <c r="RWH97" s="0"/>
      <c r="RWI97" s="0"/>
      <c r="RWJ97" s="0"/>
      <c r="RWK97" s="0"/>
      <c r="RWL97" s="0"/>
      <c r="RWM97" s="0"/>
      <c r="RWN97" s="0"/>
      <c r="RWO97" s="0"/>
      <c r="RWP97" s="0"/>
      <c r="RWQ97" s="0"/>
      <c r="RWR97" s="0"/>
      <c r="RWS97" s="0"/>
      <c r="RWT97" s="0"/>
      <c r="RWU97" s="0"/>
      <c r="RWV97" s="0"/>
      <c r="RWW97" s="0"/>
      <c r="RWX97" s="0"/>
      <c r="RWY97" s="0"/>
      <c r="RWZ97" s="0"/>
      <c r="RXA97" s="0"/>
      <c r="RXB97" s="0"/>
      <c r="RXC97" s="0"/>
      <c r="RXD97" s="0"/>
      <c r="RXE97" s="0"/>
      <c r="RXF97" s="0"/>
      <c r="RXG97" s="0"/>
      <c r="RXH97" s="0"/>
      <c r="RXI97" s="0"/>
      <c r="RXJ97" s="0"/>
      <c r="RXK97" s="0"/>
      <c r="RXL97" s="0"/>
      <c r="RXM97" s="0"/>
      <c r="RXN97" s="0"/>
      <c r="RXO97" s="0"/>
      <c r="RXP97" s="0"/>
      <c r="RXQ97" s="0"/>
      <c r="RXR97" s="0"/>
      <c r="RXS97" s="0"/>
      <c r="RXT97" s="0"/>
      <c r="RXU97" s="0"/>
      <c r="RXV97" s="0"/>
      <c r="RXW97" s="0"/>
      <c r="RXX97" s="0"/>
      <c r="RXY97" s="0"/>
      <c r="RXZ97" s="0"/>
      <c r="RYA97" s="0"/>
      <c r="RYB97" s="0"/>
      <c r="RYC97" s="0"/>
      <c r="RYD97" s="0"/>
      <c r="RYE97" s="0"/>
      <c r="RYF97" s="0"/>
      <c r="RYG97" s="0"/>
      <c r="RYH97" s="0"/>
      <c r="RYI97" s="0"/>
      <c r="RYJ97" s="0"/>
      <c r="RYK97" s="0"/>
      <c r="RYL97" s="0"/>
      <c r="RYM97" s="0"/>
      <c r="RYN97" s="0"/>
      <c r="RYO97" s="0"/>
      <c r="RYP97" s="0"/>
      <c r="RYQ97" s="0"/>
      <c r="RYR97" s="0"/>
      <c r="RYS97" s="0"/>
      <c r="RYT97" s="0"/>
      <c r="RYU97" s="0"/>
      <c r="RYV97" s="0"/>
      <c r="RYW97" s="0"/>
      <c r="RYX97" s="0"/>
      <c r="RYY97" s="0"/>
      <c r="RYZ97" s="0"/>
      <c r="RZA97" s="0"/>
      <c r="RZB97" s="0"/>
      <c r="RZC97" s="0"/>
      <c r="RZD97" s="0"/>
      <c r="RZE97" s="0"/>
      <c r="RZF97" s="0"/>
      <c r="RZG97" s="0"/>
      <c r="RZH97" s="0"/>
      <c r="RZI97" s="0"/>
      <c r="RZJ97" s="0"/>
      <c r="RZK97" s="0"/>
      <c r="RZL97" s="0"/>
      <c r="RZM97" s="0"/>
      <c r="RZN97" s="0"/>
      <c r="RZO97" s="0"/>
      <c r="RZP97" s="0"/>
      <c r="RZQ97" s="0"/>
      <c r="RZR97" s="0"/>
      <c r="RZS97" s="0"/>
      <c r="RZT97" s="0"/>
      <c r="RZU97" s="0"/>
      <c r="RZV97" s="0"/>
      <c r="RZW97" s="0"/>
      <c r="RZX97" s="0"/>
      <c r="RZY97" s="0"/>
      <c r="RZZ97" s="0"/>
      <c r="SAA97" s="0"/>
      <c r="SAB97" s="0"/>
      <c r="SAC97" s="0"/>
      <c r="SAD97" s="0"/>
      <c r="SAE97" s="0"/>
      <c r="SAF97" s="0"/>
      <c r="SAG97" s="0"/>
      <c r="SAH97" s="0"/>
      <c r="SAI97" s="0"/>
      <c r="SAJ97" s="0"/>
      <c r="SAK97" s="0"/>
      <c r="SAL97" s="0"/>
      <c r="SAM97" s="0"/>
      <c r="SAN97" s="0"/>
      <c r="SAO97" s="0"/>
      <c r="SAP97" s="0"/>
      <c r="SAQ97" s="0"/>
      <c r="SAR97" s="0"/>
      <c r="SAS97" s="0"/>
      <c r="SAT97" s="0"/>
      <c r="SAU97" s="0"/>
      <c r="SAV97" s="0"/>
      <c r="SAW97" s="0"/>
      <c r="SAX97" s="0"/>
      <c r="SAY97" s="0"/>
      <c r="SAZ97" s="0"/>
      <c r="SBA97" s="0"/>
      <c r="SBB97" s="0"/>
      <c r="SBC97" s="0"/>
      <c r="SBD97" s="0"/>
      <c r="SBE97" s="0"/>
      <c r="SBF97" s="0"/>
      <c r="SBG97" s="0"/>
      <c r="SBH97" s="0"/>
      <c r="SBI97" s="0"/>
      <c r="SBJ97" s="0"/>
      <c r="SBK97" s="0"/>
      <c r="SBL97" s="0"/>
      <c r="SBM97" s="0"/>
      <c r="SBN97" s="0"/>
      <c r="SBO97" s="0"/>
      <c r="SBP97" s="0"/>
      <c r="SBQ97" s="0"/>
      <c r="SBR97" s="0"/>
      <c r="SBS97" s="0"/>
      <c r="SBT97" s="0"/>
      <c r="SBU97" s="0"/>
      <c r="SBV97" s="0"/>
      <c r="SBW97" s="0"/>
      <c r="SBX97" s="0"/>
      <c r="SBY97" s="0"/>
      <c r="SBZ97" s="0"/>
      <c r="SCA97" s="0"/>
      <c r="SCB97" s="0"/>
      <c r="SCC97" s="0"/>
      <c r="SCD97" s="0"/>
      <c r="SCE97" s="0"/>
      <c r="SCF97" s="0"/>
      <c r="SCG97" s="0"/>
      <c r="SCH97" s="0"/>
      <c r="SCI97" s="0"/>
      <c r="SCJ97" s="0"/>
      <c r="SCK97" s="0"/>
      <c r="SCL97" s="0"/>
      <c r="SCM97" s="0"/>
      <c r="SCN97" s="0"/>
      <c r="SCO97" s="0"/>
      <c r="SCP97" s="0"/>
      <c r="SCQ97" s="0"/>
      <c r="SCR97" s="0"/>
      <c r="SCS97" s="0"/>
      <c r="SCT97" s="0"/>
      <c r="SCU97" s="0"/>
      <c r="SCV97" s="0"/>
      <c r="SCW97" s="0"/>
      <c r="SCX97" s="0"/>
      <c r="SCY97" s="0"/>
      <c r="SCZ97" s="0"/>
      <c r="SDA97" s="0"/>
      <c r="SDB97" s="0"/>
      <c r="SDC97" s="0"/>
      <c r="SDD97" s="0"/>
      <c r="SDE97" s="0"/>
      <c r="SDF97" s="0"/>
      <c r="SDG97" s="0"/>
      <c r="SDH97" s="0"/>
      <c r="SDI97" s="0"/>
      <c r="SDJ97" s="0"/>
      <c r="SDK97" s="0"/>
      <c r="SDL97" s="0"/>
      <c r="SDM97" s="0"/>
      <c r="SDN97" s="0"/>
      <c r="SDO97" s="0"/>
      <c r="SDP97" s="0"/>
      <c r="SDQ97" s="0"/>
      <c r="SDR97" s="0"/>
      <c r="SDS97" s="0"/>
      <c r="SDT97" s="0"/>
      <c r="SDU97" s="0"/>
      <c r="SDV97" s="0"/>
      <c r="SDW97" s="0"/>
      <c r="SDX97" s="0"/>
      <c r="SDY97" s="0"/>
      <c r="SDZ97" s="0"/>
      <c r="SEA97" s="0"/>
      <c r="SEB97" s="0"/>
      <c r="SEC97" s="0"/>
      <c r="SED97" s="0"/>
      <c r="SEE97" s="0"/>
      <c r="SEF97" s="0"/>
      <c r="SEG97" s="0"/>
      <c r="SEH97" s="0"/>
      <c r="SEI97" s="0"/>
      <c r="SEJ97" s="0"/>
      <c r="SEK97" s="0"/>
      <c r="SEL97" s="0"/>
      <c r="SEM97" s="0"/>
      <c r="SEN97" s="0"/>
      <c r="SEO97" s="0"/>
      <c r="SEP97" s="0"/>
      <c r="SEQ97" s="0"/>
      <c r="SER97" s="0"/>
      <c r="SES97" s="0"/>
      <c r="SET97" s="0"/>
      <c r="SEU97" s="0"/>
      <c r="SEV97" s="0"/>
      <c r="SEW97" s="0"/>
      <c r="SEX97" s="0"/>
      <c r="SEY97" s="0"/>
      <c r="SEZ97" s="0"/>
      <c r="SFA97" s="0"/>
      <c r="SFB97" s="0"/>
      <c r="SFC97" s="0"/>
      <c r="SFD97" s="0"/>
      <c r="SFE97" s="0"/>
      <c r="SFF97" s="0"/>
      <c r="SFG97" s="0"/>
      <c r="SFH97" s="0"/>
      <c r="SFI97" s="0"/>
      <c r="SFJ97" s="0"/>
      <c r="SFK97" s="0"/>
      <c r="SFL97" s="0"/>
      <c r="SFM97" s="0"/>
      <c r="SFN97" s="0"/>
      <c r="SFO97" s="0"/>
      <c r="SFP97" s="0"/>
      <c r="SFQ97" s="0"/>
      <c r="SFR97" s="0"/>
      <c r="SFS97" s="0"/>
      <c r="SFT97" s="0"/>
      <c r="SFU97" s="0"/>
      <c r="SFV97" s="0"/>
      <c r="SFW97" s="0"/>
      <c r="SFX97" s="0"/>
      <c r="SFY97" s="0"/>
      <c r="SFZ97" s="0"/>
      <c r="SGA97" s="0"/>
      <c r="SGB97" s="0"/>
      <c r="SGC97" s="0"/>
      <c r="SGD97" s="0"/>
      <c r="SGE97" s="0"/>
      <c r="SGF97" s="0"/>
      <c r="SGG97" s="0"/>
      <c r="SGH97" s="0"/>
      <c r="SGI97" s="0"/>
      <c r="SGJ97" s="0"/>
      <c r="SGK97" s="0"/>
      <c r="SGL97" s="0"/>
      <c r="SGM97" s="0"/>
      <c r="SGN97" s="0"/>
      <c r="SGO97" s="0"/>
      <c r="SGP97" s="0"/>
      <c r="SGQ97" s="0"/>
      <c r="SGR97" s="0"/>
      <c r="SGS97" s="0"/>
      <c r="SGT97" s="0"/>
      <c r="SGU97" s="0"/>
      <c r="SGV97" s="0"/>
      <c r="SGW97" s="0"/>
      <c r="SGX97" s="0"/>
      <c r="SGY97" s="0"/>
      <c r="SGZ97" s="0"/>
      <c r="SHA97" s="0"/>
      <c r="SHB97" s="0"/>
      <c r="SHC97" s="0"/>
      <c r="SHD97" s="0"/>
      <c r="SHE97" s="0"/>
      <c r="SHF97" s="0"/>
      <c r="SHG97" s="0"/>
      <c r="SHH97" s="0"/>
      <c r="SHI97" s="0"/>
      <c r="SHJ97" s="0"/>
      <c r="SHK97" s="0"/>
      <c r="SHL97" s="0"/>
      <c r="SHM97" s="0"/>
      <c r="SHN97" s="0"/>
      <c r="SHO97" s="0"/>
      <c r="SHP97" s="0"/>
      <c r="SHQ97" s="0"/>
      <c r="SHR97" s="0"/>
      <c r="SHS97" s="0"/>
      <c r="SHT97" s="0"/>
      <c r="SHU97" s="0"/>
      <c r="SHV97" s="0"/>
      <c r="SHW97" s="0"/>
      <c r="SHX97" s="0"/>
      <c r="SHY97" s="0"/>
      <c r="SHZ97" s="0"/>
      <c r="SIA97" s="0"/>
      <c r="SIB97" s="0"/>
      <c r="SIC97" s="0"/>
      <c r="SID97" s="0"/>
      <c r="SIE97" s="0"/>
      <c r="SIF97" s="0"/>
      <c r="SIG97" s="0"/>
      <c r="SIH97" s="0"/>
      <c r="SII97" s="0"/>
      <c r="SIJ97" s="0"/>
      <c r="SIK97" s="0"/>
      <c r="SIL97" s="0"/>
      <c r="SIM97" s="0"/>
      <c r="SIN97" s="0"/>
      <c r="SIO97" s="0"/>
      <c r="SIP97" s="0"/>
      <c r="SIQ97" s="0"/>
      <c r="SIR97" s="0"/>
      <c r="SIS97" s="0"/>
      <c r="SIT97" s="0"/>
      <c r="SIU97" s="0"/>
      <c r="SIV97" s="0"/>
      <c r="SIW97" s="0"/>
      <c r="SIX97" s="0"/>
      <c r="SIY97" s="0"/>
      <c r="SIZ97" s="0"/>
      <c r="SJA97" s="0"/>
      <c r="SJB97" s="0"/>
      <c r="SJC97" s="0"/>
      <c r="SJD97" s="0"/>
      <c r="SJE97" s="0"/>
      <c r="SJF97" s="0"/>
      <c r="SJG97" s="0"/>
      <c r="SJH97" s="0"/>
      <c r="SJI97" s="0"/>
      <c r="SJJ97" s="0"/>
      <c r="SJK97" s="0"/>
      <c r="SJL97" s="0"/>
      <c r="SJM97" s="0"/>
      <c r="SJN97" s="0"/>
      <c r="SJO97" s="0"/>
      <c r="SJP97" s="0"/>
      <c r="SJQ97" s="0"/>
      <c r="SJR97" s="0"/>
      <c r="SJS97" s="0"/>
      <c r="SJT97" s="0"/>
      <c r="SJU97" s="0"/>
      <c r="SJV97" s="0"/>
      <c r="SJW97" s="0"/>
      <c r="SJX97" s="0"/>
      <c r="SJY97" s="0"/>
      <c r="SJZ97" s="0"/>
      <c r="SKA97" s="0"/>
      <c r="SKB97" s="0"/>
      <c r="SKC97" s="0"/>
      <c r="SKD97" s="0"/>
      <c r="SKE97" s="0"/>
      <c r="SKF97" s="0"/>
      <c r="SKG97" s="0"/>
      <c r="SKH97" s="0"/>
      <c r="SKI97" s="0"/>
      <c r="SKJ97" s="0"/>
      <c r="SKK97" s="0"/>
      <c r="SKL97" s="0"/>
      <c r="SKM97" s="0"/>
      <c r="SKN97" s="0"/>
      <c r="SKO97" s="0"/>
      <c r="SKP97" s="0"/>
      <c r="SKQ97" s="0"/>
      <c r="SKR97" s="0"/>
      <c r="SKS97" s="0"/>
      <c r="SKT97" s="0"/>
      <c r="SKU97" s="0"/>
      <c r="SKV97" s="0"/>
      <c r="SKW97" s="0"/>
      <c r="SKX97" s="0"/>
      <c r="SKY97" s="0"/>
      <c r="SKZ97" s="0"/>
      <c r="SLA97" s="0"/>
      <c r="SLB97" s="0"/>
      <c r="SLC97" s="0"/>
      <c r="SLD97" s="0"/>
      <c r="SLE97" s="0"/>
      <c r="SLF97" s="0"/>
      <c r="SLG97" s="0"/>
      <c r="SLH97" s="0"/>
      <c r="SLI97" s="0"/>
      <c r="SLJ97" s="0"/>
      <c r="SLK97" s="0"/>
      <c r="SLL97" s="0"/>
      <c r="SLM97" s="0"/>
      <c r="SLN97" s="0"/>
      <c r="SLO97" s="0"/>
      <c r="SLP97" s="0"/>
      <c r="SLQ97" s="0"/>
      <c r="SLR97" s="0"/>
      <c r="SLS97" s="0"/>
      <c r="SLT97" s="0"/>
      <c r="SLU97" s="0"/>
      <c r="SLV97" s="0"/>
      <c r="SLW97" s="0"/>
      <c r="SLX97" s="0"/>
      <c r="SLY97" s="0"/>
      <c r="SLZ97" s="0"/>
      <c r="SMA97" s="0"/>
      <c r="SMB97" s="0"/>
      <c r="SMC97" s="0"/>
      <c r="SMD97" s="0"/>
      <c r="SME97" s="0"/>
      <c r="SMF97" s="0"/>
      <c r="SMG97" s="0"/>
      <c r="SMH97" s="0"/>
      <c r="SMI97" s="0"/>
      <c r="SMJ97" s="0"/>
      <c r="SMK97" s="0"/>
      <c r="SML97" s="0"/>
      <c r="SMM97" s="0"/>
      <c r="SMN97" s="0"/>
      <c r="SMO97" s="0"/>
      <c r="SMP97" s="0"/>
      <c r="SMQ97" s="0"/>
      <c r="SMR97" s="0"/>
      <c r="SMS97" s="0"/>
      <c r="SMT97" s="0"/>
      <c r="SMU97" s="0"/>
      <c r="SMV97" s="0"/>
      <c r="SMW97" s="0"/>
      <c r="SMX97" s="0"/>
      <c r="SMY97" s="0"/>
      <c r="SMZ97" s="0"/>
      <c r="SNA97" s="0"/>
      <c r="SNB97" s="0"/>
      <c r="SNC97" s="0"/>
      <c r="SND97" s="0"/>
      <c r="SNE97" s="0"/>
      <c r="SNF97" s="0"/>
      <c r="SNG97" s="0"/>
      <c r="SNH97" s="0"/>
      <c r="SNI97" s="0"/>
      <c r="SNJ97" s="0"/>
      <c r="SNK97" s="0"/>
      <c r="SNL97" s="0"/>
      <c r="SNM97" s="0"/>
      <c r="SNN97" s="0"/>
      <c r="SNO97" s="0"/>
      <c r="SNP97" s="0"/>
      <c r="SNQ97" s="0"/>
      <c r="SNR97" s="0"/>
      <c r="SNS97" s="0"/>
      <c r="SNT97" s="0"/>
      <c r="SNU97" s="0"/>
      <c r="SNV97" s="0"/>
      <c r="SNW97" s="0"/>
      <c r="SNX97" s="0"/>
      <c r="SNY97" s="0"/>
      <c r="SNZ97" s="0"/>
      <c r="SOA97" s="0"/>
      <c r="SOB97" s="0"/>
      <c r="SOC97" s="0"/>
      <c r="SOD97" s="0"/>
      <c r="SOE97" s="0"/>
      <c r="SOF97" s="0"/>
      <c r="SOG97" s="0"/>
      <c r="SOH97" s="0"/>
      <c r="SOI97" s="0"/>
      <c r="SOJ97" s="0"/>
      <c r="SOK97" s="0"/>
      <c r="SOL97" s="0"/>
      <c r="SOM97" s="0"/>
      <c r="SON97" s="0"/>
      <c r="SOO97" s="0"/>
      <c r="SOP97" s="0"/>
      <c r="SOQ97" s="0"/>
      <c r="SOR97" s="0"/>
      <c r="SOS97" s="0"/>
      <c r="SOT97" s="0"/>
      <c r="SOU97" s="0"/>
      <c r="SOV97" s="0"/>
      <c r="SOW97" s="0"/>
      <c r="SOX97" s="0"/>
      <c r="SOY97" s="0"/>
      <c r="SOZ97" s="0"/>
      <c r="SPA97" s="0"/>
      <c r="SPB97" s="0"/>
      <c r="SPC97" s="0"/>
      <c r="SPD97" s="0"/>
      <c r="SPE97" s="0"/>
      <c r="SPF97" s="0"/>
      <c r="SPG97" s="0"/>
      <c r="SPH97" s="0"/>
      <c r="SPI97" s="0"/>
      <c r="SPJ97" s="0"/>
      <c r="SPK97" s="0"/>
      <c r="SPL97" s="0"/>
      <c r="SPM97" s="0"/>
      <c r="SPN97" s="0"/>
      <c r="SPO97" s="0"/>
      <c r="SPP97" s="0"/>
      <c r="SPQ97" s="0"/>
      <c r="SPR97" s="0"/>
      <c r="SPS97" s="0"/>
      <c r="SPT97" s="0"/>
      <c r="SPU97" s="0"/>
      <c r="SPV97" s="0"/>
      <c r="SPW97" s="0"/>
      <c r="SPX97" s="0"/>
      <c r="SPY97" s="0"/>
      <c r="SPZ97" s="0"/>
      <c r="SQA97" s="0"/>
      <c r="SQB97" s="0"/>
      <c r="SQC97" s="0"/>
      <c r="SQD97" s="0"/>
      <c r="SQE97" s="0"/>
      <c r="SQF97" s="0"/>
      <c r="SQG97" s="0"/>
      <c r="SQH97" s="0"/>
      <c r="SQI97" s="0"/>
      <c r="SQJ97" s="0"/>
      <c r="SQK97" s="0"/>
      <c r="SQL97" s="0"/>
      <c r="SQM97" s="0"/>
      <c r="SQN97" s="0"/>
      <c r="SQO97" s="0"/>
      <c r="SQP97" s="0"/>
      <c r="SQQ97" s="0"/>
      <c r="SQR97" s="0"/>
      <c r="SQS97" s="0"/>
      <c r="SQT97" s="0"/>
      <c r="SQU97" s="0"/>
      <c r="SQV97" s="0"/>
      <c r="SQW97" s="0"/>
      <c r="SQX97" s="0"/>
      <c r="SQY97" s="0"/>
      <c r="SQZ97" s="0"/>
      <c r="SRA97" s="0"/>
      <c r="SRB97" s="0"/>
      <c r="SRC97" s="0"/>
      <c r="SRD97" s="0"/>
      <c r="SRE97" s="0"/>
      <c r="SRF97" s="0"/>
      <c r="SRG97" s="0"/>
      <c r="SRH97" s="0"/>
      <c r="SRI97" s="0"/>
      <c r="SRJ97" s="0"/>
      <c r="SRK97" s="0"/>
      <c r="SRL97" s="0"/>
      <c r="SRM97" s="0"/>
      <c r="SRN97" s="0"/>
      <c r="SRO97" s="0"/>
      <c r="SRP97" s="0"/>
      <c r="SRQ97" s="0"/>
      <c r="SRR97" s="0"/>
      <c r="SRS97" s="0"/>
      <c r="SRT97" s="0"/>
      <c r="SRU97" s="0"/>
      <c r="SRV97" s="0"/>
      <c r="SRW97" s="0"/>
      <c r="SRX97" s="0"/>
      <c r="SRY97" s="0"/>
      <c r="SRZ97" s="0"/>
      <c r="SSA97" s="0"/>
      <c r="SSB97" s="0"/>
      <c r="SSC97" s="0"/>
      <c r="SSD97" s="0"/>
      <c r="SSE97" s="0"/>
      <c r="SSF97" s="0"/>
      <c r="SSG97" s="0"/>
      <c r="SSH97" s="0"/>
      <c r="SSI97" s="0"/>
      <c r="SSJ97" s="0"/>
      <c r="SSK97" s="0"/>
      <c r="SSL97" s="0"/>
      <c r="SSM97" s="0"/>
      <c r="SSN97" s="0"/>
      <c r="SSO97" s="0"/>
      <c r="SSP97" s="0"/>
      <c r="SSQ97" s="0"/>
      <c r="SSR97" s="0"/>
      <c r="SSS97" s="0"/>
      <c r="SST97" s="0"/>
      <c r="SSU97" s="0"/>
      <c r="SSV97" s="0"/>
      <c r="SSW97" s="0"/>
      <c r="SSX97" s="0"/>
      <c r="SSY97" s="0"/>
      <c r="SSZ97" s="0"/>
      <c r="STA97" s="0"/>
      <c r="STB97" s="0"/>
      <c r="STC97" s="0"/>
      <c r="STD97" s="0"/>
      <c r="STE97" s="0"/>
      <c r="STF97" s="0"/>
      <c r="STG97" s="0"/>
      <c r="STH97" s="0"/>
      <c r="STI97" s="0"/>
      <c r="STJ97" s="0"/>
      <c r="STK97" s="0"/>
      <c r="STL97" s="0"/>
      <c r="STM97" s="0"/>
      <c r="STN97" s="0"/>
      <c r="STO97" s="0"/>
      <c r="STP97" s="0"/>
      <c r="STQ97" s="0"/>
      <c r="STR97" s="0"/>
      <c r="STS97" s="0"/>
      <c r="STT97" s="0"/>
      <c r="STU97" s="0"/>
      <c r="STV97" s="0"/>
      <c r="STW97" s="0"/>
      <c r="STX97" s="0"/>
      <c r="STY97" s="0"/>
      <c r="STZ97" s="0"/>
      <c r="SUA97" s="0"/>
      <c r="SUB97" s="0"/>
      <c r="SUC97" s="0"/>
      <c r="SUD97" s="0"/>
      <c r="SUE97" s="0"/>
      <c r="SUF97" s="0"/>
      <c r="SUG97" s="0"/>
      <c r="SUH97" s="0"/>
      <c r="SUI97" s="0"/>
      <c r="SUJ97" s="0"/>
      <c r="SUK97" s="0"/>
      <c r="SUL97" s="0"/>
      <c r="SUM97" s="0"/>
      <c r="SUN97" s="0"/>
      <c r="SUO97" s="0"/>
      <c r="SUP97" s="0"/>
      <c r="SUQ97" s="0"/>
      <c r="SUR97" s="0"/>
      <c r="SUS97" s="0"/>
      <c r="SUT97" s="0"/>
      <c r="SUU97" s="0"/>
      <c r="SUV97" s="0"/>
      <c r="SUW97" s="0"/>
      <c r="SUX97" s="0"/>
      <c r="SUY97" s="0"/>
      <c r="SUZ97" s="0"/>
      <c r="SVA97" s="0"/>
      <c r="SVB97" s="0"/>
      <c r="SVC97" s="0"/>
      <c r="SVD97" s="0"/>
      <c r="SVE97" s="0"/>
      <c r="SVF97" s="0"/>
      <c r="SVG97" s="0"/>
      <c r="SVH97" s="0"/>
      <c r="SVI97" s="0"/>
      <c r="SVJ97" s="0"/>
      <c r="SVK97" s="0"/>
      <c r="SVL97" s="0"/>
      <c r="SVM97" s="0"/>
      <c r="SVN97" s="0"/>
      <c r="SVO97" s="0"/>
      <c r="SVP97" s="0"/>
      <c r="SVQ97" s="0"/>
      <c r="SVR97" s="0"/>
      <c r="SVS97" s="0"/>
      <c r="SVT97" s="0"/>
      <c r="SVU97" s="0"/>
      <c r="SVV97" s="0"/>
      <c r="SVW97" s="0"/>
      <c r="SVX97" s="0"/>
      <c r="SVY97" s="0"/>
      <c r="SVZ97" s="0"/>
      <c r="SWA97" s="0"/>
      <c r="SWB97" s="0"/>
      <c r="SWC97" s="0"/>
      <c r="SWD97" s="0"/>
      <c r="SWE97" s="0"/>
      <c r="SWF97" s="0"/>
      <c r="SWG97" s="0"/>
      <c r="SWH97" s="0"/>
      <c r="SWI97" s="0"/>
      <c r="SWJ97" s="0"/>
      <c r="SWK97" s="0"/>
      <c r="SWL97" s="0"/>
      <c r="SWM97" s="0"/>
      <c r="SWN97" s="0"/>
      <c r="SWO97" s="0"/>
      <c r="SWP97" s="0"/>
      <c r="SWQ97" s="0"/>
      <c r="SWR97" s="0"/>
      <c r="SWS97" s="0"/>
      <c r="SWT97" s="0"/>
      <c r="SWU97" s="0"/>
      <c r="SWV97" s="0"/>
      <c r="SWW97" s="0"/>
      <c r="SWX97" s="0"/>
      <c r="SWY97" s="0"/>
      <c r="SWZ97" s="0"/>
      <c r="SXA97" s="0"/>
      <c r="SXB97" s="0"/>
      <c r="SXC97" s="0"/>
      <c r="SXD97" s="0"/>
      <c r="SXE97" s="0"/>
      <c r="SXF97" s="0"/>
      <c r="SXG97" s="0"/>
      <c r="SXH97" s="0"/>
      <c r="SXI97" s="0"/>
      <c r="SXJ97" s="0"/>
      <c r="SXK97" s="0"/>
      <c r="SXL97" s="0"/>
      <c r="SXM97" s="0"/>
      <c r="SXN97" s="0"/>
      <c r="SXO97" s="0"/>
      <c r="SXP97" s="0"/>
      <c r="SXQ97" s="0"/>
      <c r="SXR97" s="0"/>
      <c r="SXS97" s="0"/>
      <c r="SXT97" s="0"/>
      <c r="SXU97" s="0"/>
      <c r="SXV97" s="0"/>
      <c r="SXW97" s="0"/>
      <c r="SXX97" s="0"/>
      <c r="SXY97" s="0"/>
      <c r="SXZ97" s="0"/>
      <c r="SYA97" s="0"/>
      <c r="SYB97" s="0"/>
      <c r="SYC97" s="0"/>
      <c r="SYD97" s="0"/>
      <c r="SYE97" s="0"/>
      <c r="SYF97" s="0"/>
      <c r="SYG97" s="0"/>
      <c r="SYH97" s="0"/>
      <c r="SYI97" s="0"/>
      <c r="SYJ97" s="0"/>
      <c r="SYK97" s="0"/>
      <c r="SYL97" s="0"/>
      <c r="SYM97" s="0"/>
      <c r="SYN97" s="0"/>
      <c r="SYO97" s="0"/>
      <c r="SYP97" s="0"/>
      <c r="SYQ97" s="0"/>
      <c r="SYR97" s="0"/>
      <c r="SYS97" s="0"/>
      <c r="SYT97" s="0"/>
      <c r="SYU97" s="0"/>
      <c r="SYV97" s="0"/>
      <c r="SYW97" s="0"/>
      <c r="SYX97" s="0"/>
      <c r="SYY97" s="0"/>
      <c r="SYZ97" s="0"/>
      <c r="SZA97" s="0"/>
      <c r="SZB97" s="0"/>
      <c r="SZC97" s="0"/>
      <c r="SZD97" s="0"/>
      <c r="SZE97" s="0"/>
      <c r="SZF97" s="0"/>
      <c r="SZG97" s="0"/>
      <c r="SZH97" s="0"/>
      <c r="SZI97" s="0"/>
      <c r="SZJ97" s="0"/>
      <c r="SZK97" s="0"/>
      <c r="SZL97" s="0"/>
      <c r="SZM97" s="0"/>
      <c r="SZN97" s="0"/>
      <c r="SZO97" s="0"/>
      <c r="SZP97" s="0"/>
      <c r="SZQ97" s="0"/>
      <c r="SZR97" s="0"/>
      <c r="SZS97" s="0"/>
      <c r="SZT97" s="0"/>
      <c r="SZU97" s="0"/>
      <c r="SZV97" s="0"/>
      <c r="SZW97" s="0"/>
      <c r="SZX97" s="0"/>
      <c r="SZY97" s="0"/>
      <c r="SZZ97" s="0"/>
      <c r="TAA97" s="0"/>
      <c r="TAB97" s="0"/>
      <c r="TAC97" s="0"/>
      <c r="TAD97" s="0"/>
      <c r="TAE97" s="0"/>
      <c r="TAF97" s="0"/>
      <c r="TAG97" s="0"/>
      <c r="TAH97" s="0"/>
      <c r="TAI97" s="0"/>
      <c r="TAJ97" s="0"/>
      <c r="TAK97" s="0"/>
      <c r="TAL97" s="0"/>
      <c r="TAM97" s="0"/>
      <c r="TAN97" s="0"/>
      <c r="TAO97" s="0"/>
      <c r="TAP97" s="0"/>
      <c r="TAQ97" s="0"/>
      <c r="TAR97" s="0"/>
      <c r="TAS97" s="0"/>
      <c r="TAT97" s="0"/>
      <c r="TAU97" s="0"/>
      <c r="TAV97" s="0"/>
      <c r="TAW97" s="0"/>
      <c r="TAX97" s="0"/>
      <c r="TAY97" s="0"/>
      <c r="TAZ97" s="0"/>
      <c r="TBA97" s="0"/>
      <c r="TBB97" s="0"/>
      <c r="TBC97" s="0"/>
      <c r="TBD97" s="0"/>
      <c r="TBE97" s="0"/>
      <c r="TBF97" s="0"/>
      <c r="TBG97" s="0"/>
      <c r="TBH97" s="0"/>
      <c r="TBI97" s="0"/>
      <c r="TBJ97" s="0"/>
      <c r="TBK97" s="0"/>
      <c r="TBL97" s="0"/>
      <c r="TBM97" s="0"/>
      <c r="TBN97" s="0"/>
      <c r="TBO97" s="0"/>
      <c r="TBP97" s="0"/>
      <c r="TBQ97" s="0"/>
      <c r="TBR97" s="0"/>
      <c r="TBS97" s="0"/>
      <c r="TBT97" s="0"/>
      <c r="TBU97" s="0"/>
      <c r="TBV97" s="0"/>
      <c r="TBW97" s="0"/>
      <c r="TBX97" s="0"/>
      <c r="TBY97" s="0"/>
      <c r="TBZ97" s="0"/>
      <c r="TCA97" s="0"/>
      <c r="TCB97" s="0"/>
      <c r="TCC97" s="0"/>
      <c r="TCD97" s="0"/>
      <c r="TCE97" s="0"/>
      <c r="TCF97" s="0"/>
      <c r="TCG97" s="0"/>
      <c r="TCH97" s="0"/>
      <c r="TCI97" s="0"/>
      <c r="TCJ97" s="0"/>
      <c r="TCK97" s="0"/>
      <c r="TCL97" s="0"/>
      <c r="TCM97" s="0"/>
      <c r="TCN97" s="0"/>
      <c r="TCO97" s="0"/>
      <c r="TCP97" s="0"/>
      <c r="TCQ97" s="0"/>
      <c r="TCR97" s="0"/>
      <c r="TCS97" s="0"/>
      <c r="TCT97" s="0"/>
      <c r="TCU97" s="0"/>
      <c r="TCV97" s="0"/>
      <c r="TCW97" s="0"/>
      <c r="TCX97" s="0"/>
      <c r="TCY97" s="0"/>
      <c r="TCZ97" s="0"/>
      <c r="TDA97" s="0"/>
      <c r="TDB97" s="0"/>
      <c r="TDC97" s="0"/>
      <c r="TDD97" s="0"/>
      <c r="TDE97" s="0"/>
      <c r="TDF97" s="0"/>
      <c r="TDG97" s="0"/>
      <c r="TDH97" s="0"/>
      <c r="TDI97" s="0"/>
      <c r="TDJ97" s="0"/>
      <c r="TDK97" s="0"/>
      <c r="TDL97" s="0"/>
      <c r="TDM97" s="0"/>
      <c r="TDN97" s="0"/>
      <c r="TDO97" s="0"/>
      <c r="TDP97" s="0"/>
      <c r="TDQ97" s="0"/>
      <c r="TDR97" s="0"/>
      <c r="TDS97" s="0"/>
      <c r="TDT97" s="0"/>
      <c r="TDU97" s="0"/>
      <c r="TDV97" s="0"/>
      <c r="TDW97" s="0"/>
      <c r="TDX97" s="0"/>
      <c r="TDY97" s="0"/>
      <c r="TDZ97" s="0"/>
      <c r="TEA97" s="0"/>
      <c r="TEB97" s="0"/>
      <c r="TEC97" s="0"/>
      <c r="TED97" s="0"/>
      <c r="TEE97" s="0"/>
      <c r="TEF97" s="0"/>
      <c r="TEG97" s="0"/>
      <c r="TEH97" s="0"/>
      <c r="TEI97" s="0"/>
      <c r="TEJ97" s="0"/>
      <c r="TEK97" s="0"/>
      <c r="TEL97" s="0"/>
      <c r="TEM97" s="0"/>
      <c r="TEN97" s="0"/>
      <c r="TEO97" s="0"/>
      <c r="TEP97" s="0"/>
      <c r="TEQ97" s="0"/>
      <c r="TER97" s="0"/>
      <c r="TES97" s="0"/>
      <c r="TET97" s="0"/>
      <c r="TEU97" s="0"/>
      <c r="TEV97" s="0"/>
      <c r="TEW97" s="0"/>
      <c r="TEX97" s="0"/>
      <c r="TEY97" s="0"/>
      <c r="TEZ97" s="0"/>
      <c r="TFA97" s="0"/>
      <c r="TFB97" s="0"/>
      <c r="TFC97" s="0"/>
      <c r="TFD97" s="0"/>
      <c r="TFE97" s="0"/>
      <c r="TFF97" s="0"/>
      <c r="TFG97" s="0"/>
      <c r="TFH97" s="0"/>
      <c r="TFI97" s="0"/>
      <c r="TFJ97" s="0"/>
      <c r="TFK97" s="0"/>
      <c r="TFL97" s="0"/>
      <c r="TFM97" s="0"/>
      <c r="TFN97" s="0"/>
      <c r="TFO97" s="0"/>
      <c r="TFP97" s="0"/>
      <c r="TFQ97" s="0"/>
      <c r="TFR97" s="0"/>
      <c r="TFS97" s="0"/>
      <c r="TFT97" s="0"/>
      <c r="TFU97" s="0"/>
      <c r="TFV97" s="0"/>
      <c r="TFW97" s="0"/>
      <c r="TFX97" s="0"/>
      <c r="TFY97" s="0"/>
      <c r="TFZ97" s="0"/>
      <c r="TGA97" s="0"/>
      <c r="TGB97" s="0"/>
      <c r="TGC97" s="0"/>
      <c r="TGD97" s="0"/>
      <c r="TGE97" s="0"/>
      <c r="TGF97" s="0"/>
      <c r="TGG97" s="0"/>
      <c r="TGH97" s="0"/>
      <c r="TGI97" s="0"/>
      <c r="TGJ97" s="0"/>
      <c r="TGK97" s="0"/>
      <c r="TGL97" s="0"/>
      <c r="TGM97" s="0"/>
      <c r="TGN97" s="0"/>
      <c r="TGO97" s="0"/>
      <c r="TGP97" s="0"/>
      <c r="TGQ97" s="0"/>
      <c r="TGR97" s="0"/>
      <c r="TGS97" s="0"/>
      <c r="TGT97" s="0"/>
      <c r="TGU97" s="0"/>
      <c r="TGV97" s="0"/>
      <c r="TGW97" s="0"/>
      <c r="TGX97" s="0"/>
      <c r="TGY97" s="0"/>
      <c r="TGZ97" s="0"/>
      <c r="THA97" s="0"/>
      <c r="THB97" s="0"/>
      <c r="THC97" s="0"/>
      <c r="THD97" s="0"/>
      <c r="THE97" s="0"/>
      <c r="THF97" s="0"/>
      <c r="THG97" s="0"/>
      <c r="THH97" s="0"/>
      <c r="THI97" s="0"/>
      <c r="THJ97" s="0"/>
      <c r="THK97" s="0"/>
      <c r="THL97" s="0"/>
      <c r="THM97" s="0"/>
      <c r="THN97" s="0"/>
      <c r="THO97" s="0"/>
      <c r="THP97" s="0"/>
      <c r="THQ97" s="0"/>
      <c r="THR97" s="0"/>
      <c r="THS97" s="0"/>
      <c r="THT97" s="0"/>
      <c r="THU97" s="0"/>
      <c r="THV97" s="0"/>
      <c r="THW97" s="0"/>
      <c r="THX97" s="0"/>
      <c r="THY97" s="0"/>
      <c r="THZ97" s="0"/>
      <c r="TIA97" s="0"/>
      <c r="TIB97" s="0"/>
      <c r="TIC97" s="0"/>
      <c r="TID97" s="0"/>
      <c r="TIE97" s="0"/>
      <c r="TIF97" s="0"/>
      <c r="TIG97" s="0"/>
      <c r="TIH97" s="0"/>
      <c r="TII97" s="0"/>
      <c r="TIJ97" s="0"/>
      <c r="TIK97" s="0"/>
      <c r="TIL97" s="0"/>
      <c r="TIM97" s="0"/>
      <c r="TIN97" s="0"/>
      <c r="TIO97" s="0"/>
      <c r="TIP97" s="0"/>
      <c r="TIQ97" s="0"/>
      <c r="TIR97" s="0"/>
      <c r="TIS97" s="0"/>
      <c r="TIT97" s="0"/>
      <c r="TIU97" s="0"/>
      <c r="TIV97" s="0"/>
      <c r="TIW97" s="0"/>
      <c r="TIX97" s="0"/>
      <c r="TIY97" s="0"/>
      <c r="TIZ97" s="0"/>
      <c r="TJA97" s="0"/>
      <c r="TJB97" s="0"/>
      <c r="TJC97" s="0"/>
      <c r="TJD97" s="0"/>
      <c r="TJE97" s="0"/>
      <c r="TJF97" s="0"/>
      <c r="TJG97" s="0"/>
      <c r="TJH97" s="0"/>
      <c r="TJI97" s="0"/>
      <c r="TJJ97" s="0"/>
      <c r="TJK97" s="0"/>
      <c r="TJL97" s="0"/>
      <c r="TJM97" s="0"/>
      <c r="TJN97" s="0"/>
      <c r="TJO97" s="0"/>
      <c r="TJP97" s="0"/>
      <c r="TJQ97" s="0"/>
      <c r="TJR97" s="0"/>
      <c r="TJS97" s="0"/>
      <c r="TJT97" s="0"/>
      <c r="TJU97" s="0"/>
      <c r="TJV97" s="0"/>
      <c r="TJW97" s="0"/>
      <c r="TJX97" s="0"/>
      <c r="TJY97" s="0"/>
      <c r="TJZ97" s="0"/>
      <c r="TKA97" s="0"/>
      <c r="TKB97" s="0"/>
      <c r="TKC97" s="0"/>
      <c r="TKD97" s="0"/>
      <c r="TKE97" s="0"/>
      <c r="TKF97" s="0"/>
      <c r="TKG97" s="0"/>
      <c r="TKH97" s="0"/>
      <c r="TKI97" s="0"/>
      <c r="TKJ97" s="0"/>
      <c r="TKK97" s="0"/>
      <c r="TKL97" s="0"/>
      <c r="TKM97" s="0"/>
      <c r="TKN97" s="0"/>
      <c r="TKO97" s="0"/>
      <c r="TKP97" s="0"/>
      <c r="TKQ97" s="0"/>
      <c r="TKR97" s="0"/>
      <c r="TKS97" s="0"/>
      <c r="TKT97" s="0"/>
      <c r="TKU97" s="0"/>
      <c r="TKV97" s="0"/>
      <c r="TKW97" s="0"/>
      <c r="TKX97" s="0"/>
      <c r="TKY97" s="0"/>
      <c r="TKZ97" s="0"/>
      <c r="TLA97" s="0"/>
      <c r="TLB97" s="0"/>
      <c r="TLC97" s="0"/>
      <c r="TLD97" s="0"/>
      <c r="TLE97" s="0"/>
      <c r="TLF97" s="0"/>
      <c r="TLG97" s="0"/>
      <c r="TLH97" s="0"/>
      <c r="TLI97" s="0"/>
      <c r="TLJ97" s="0"/>
      <c r="TLK97" s="0"/>
      <c r="TLL97" s="0"/>
      <c r="TLM97" s="0"/>
      <c r="TLN97" s="0"/>
      <c r="TLO97" s="0"/>
      <c r="TLP97" s="0"/>
      <c r="TLQ97" s="0"/>
      <c r="TLR97" s="0"/>
      <c r="TLS97" s="0"/>
      <c r="TLT97" s="0"/>
      <c r="TLU97" s="0"/>
      <c r="TLV97" s="0"/>
      <c r="TLW97" s="0"/>
      <c r="TLX97" s="0"/>
      <c r="TLY97" s="0"/>
      <c r="TLZ97" s="0"/>
      <c r="TMA97" s="0"/>
      <c r="TMB97" s="0"/>
      <c r="TMC97" s="0"/>
      <c r="TMD97" s="0"/>
      <c r="TME97" s="0"/>
      <c r="TMF97" s="0"/>
      <c r="TMG97" s="0"/>
      <c r="TMH97" s="0"/>
      <c r="TMI97" s="0"/>
      <c r="TMJ97" s="0"/>
      <c r="TMK97" s="0"/>
      <c r="TML97" s="0"/>
      <c r="TMM97" s="0"/>
      <c r="TMN97" s="0"/>
      <c r="TMO97" s="0"/>
      <c r="TMP97" s="0"/>
      <c r="TMQ97" s="0"/>
      <c r="TMR97" s="0"/>
      <c r="TMS97" s="0"/>
      <c r="TMT97" s="0"/>
      <c r="TMU97" s="0"/>
      <c r="TMV97" s="0"/>
      <c r="TMW97" s="0"/>
      <c r="TMX97" s="0"/>
      <c r="TMY97" s="0"/>
      <c r="TMZ97" s="0"/>
      <c r="TNA97" s="0"/>
      <c r="TNB97" s="0"/>
      <c r="TNC97" s="0"/>
      <c r="TND97" s="0"/>
      <c r="TNE97" s="0"/>
      <c r="TNF97" s="0"/>
      <c r="TNG97" s="0"/>
      <c r="TNH97" s="0"/>
      <c r="TNI97" s="0"/>
      <c r="TNJ97" s="0"/>
      <c r="TNK97" s="0"/>
      <c r="TNL97" s="0"/>
      <c r="TNM97" s="0"/>
      <c r="TNN97" s="0"/>
      <c r="TNO97" s="0"/>
      <c r="TNP97" s="0"/>
      <c r="TNQ97" s="0"/>
      <c r="TNR97" s="0"/>
      <c r="TNS97" s="0"/>
      <c r="TNT97" s="0"/>
      <c r="TNU97" s="0"/>
      <c r="TNV97" s="0"/>
      <c r="TNW97" s="0"/>
      <c r="TNX97" s="0"/>
      <c r="TNY97" s="0"/>
      <c r="TNZ97" s="0"/>
      <c r="TOA97" s="0"/>
      <c r="TOB97" s="0"/>
      <c r="TOC97" s="0"/>
      <c r="TOD97" s="0"/>
      <c r="TOE97" s="0"/>
      <c r="TOF97" s="0"/>
      <c r="TOG97" s="0"/>
      <c r="TOH97" s="0"/>
      <c r="TOI97" s="0"/>
      <c r="TOJ97" s="0"/>
      <c r="TOK97" s="0"/>
      <c r="TOL97" s="0"/>
      <c r="TOM97" s="0"/>
      <c r="TON97" s="0"/>
      <c r="TOO97" s="0"/>
      <c r="TOP97" s="0"/>
      <c r="TOQ97" s="0"/>
      <c r="TOR97" s="0"/>
      <c r="TOS97" s="0"/>
      <c r="TOT97" s="0"/>
      <c r="TOU97" s="0"/>
      <c r="TOV97" s="0"/>
      <c r="TOW97" s="0"/>
      <c r="TOX97" s="0"/>
      <c r="TOY97" s="0"/>
      <c r="TOZ97" s="0"/>
      <c r="TPA97" s="0"/>
      <c r="TPB97" s="0"/>
      <c r="TPC97" s="0"/>
      <c r="TPD97" s="0"/>
      <c r="TPE97" s="0"/>
      <c r="TPF97" s="0"/>
      <c r="TPG97" s="0"/>
      <c r="TPH97" s="0"/>
      <c r="TPI97" s="0"/>
      <c r="TPJ97" s="0"/>
      <c r="TPK97" s="0"/>
      <c r="TPL97" s="0"/>
      <c r="TPM97" s="0"/>
      <c r="TPN97" s="0"/>
      <c r="TPO97" s="0"/>
      <c r="TPP97" s="0"/>
      <c r="TPQ97" s="0"/>
      <c r="TPR97" s="0"/>
      <c r="TPS97" s="0"/>
      <c r="TPT97" s="0"/>
      <c r="TPU97" s="0"/>
      <c r="TPV97" s="0"/>
      <c r="TPW97" s="0"/>
      <c r="TPX97" s="0"/>
      <c r="TPY97" s="0"/>
      <c r="TPZ97" s="0"/>
      <c r="TQA97" s="0"/>
      <c r="TQB97" s="0"/>
      <c r="TQC97" s="0"/>
      <c r="TQD97" s="0"/>
      <c r="TQE97" s="0"/>
      <c r="TQF97" s="0"/>
      <c r="TQG97" s="0"/>
      <c r="TQH97" s="0"/>
      <c r="TQI97" s="0"/>
      <c r="TQJ97" s="0"/>
      <c r="TQK97" s="0"/>
      <c r="TQL97" s="0"/>
      <c r="TQM97" s="0"/>
      <c r="TQN97" s="0"/>
      <c r="TQO97" s="0"/>
      <c r="TQP97" s="0"/>
      <c r="TQQ97" s="0"/>
      <c r="TQR97" s="0"/>
      <c r="TQS97" s="0"/>
      <c r="TQT97" s="0"/>
      <c r="TQU97" s="0"/>
      <c r="TQV97" s="0"/>
      <c r="TQW97" s="0"/>
      <c r="TQX97" s="0"/>
      <c r="TQY97" s="0"/>
      <c r="TQZ97" s="0"/>
      <c r="TRA97" s="0"/>
      <c r="TRB97" s="0"/>
      <c r="TRC97" s="0"/>
      <c r="TRD97" s="0"/>
      <c r="TRE97" s="0"/>
      <c r="TRF97" s="0"/>
      <c r="TRG97" s="0"/>
      <c r="TRH97" s="0"/>
      <c r="TRI97" s="0"/>
      <c r="TRJ97" s="0"/>
      <c r="TRK97" s="0"/>
      <c r="TRL97" s="0"/>
      <c r="TRM97" s="0"/>
      <c r="TRN97" s="0"/>
      <c r="TRO97" s="0"/>
      <c r="TRP97" s="0"/>
      <c r="TRQ97" s="0"/>
      <c r="TRR97" s="0"/>
      <c r="TRS97" s="0"/>
      <c r="TRT97" s="0"/>
      <c r="TRU97" s="0"/>
      <c r="TRV97" s="0"/>
      <c r="TRW97" s="0"/>
      <c r="TRX97" s="0"/>
      <c r="TRY97" s="0"/>
      <c r="TRZ97" s="0"/>
      <c r="TSA97" s="0"/>
      <c r="TSB97" s="0"/>
      <c r="TSC97" s="0"/>
      <c r="TSD97" s="0"/>
      <c r="TSE97" s="0"/>
      <c r="TSF97" s="0"/>
      <c r="TSG97" s="0"/>
      <c r="TSH97" s="0"/>
      <c r="TSI97" s="0"/>
      <c r="TSJ97" s="0"/>
      <c r="TSK97" s="0"/>
      <c r="TSL97" s="0"/>
      <c r="TSM97" s="0"/>
      <c r="TSN97" s="0"/>
      <c r="TSO97" s="0"/>
      <c r="TSP97" s="0"/>
      <c r="TSQ97" s="0"/>
      <c r="TSR97" s="0"/>
      <c r="TSS97" s="0"/>
      <c r="TST97" s="0"/>
      <c r="TSU97" s="0"/>
      <c r="TSV97" s="0"/>
      <c r="TSW97" s="0"/>
      <c r="TSX97" s="0"/>
      <c r="TSY97" s="0"/>
      <c r="TSZ97" s="0"/>
      <c r="TTA97" s="0"/>
      <c r="TTB97" s="0"/>
      <c r="TTC97" s="0"/>
      <c r="TTD97" s="0"/>
      <c r="TTE97" s="0"/>
      <c r="TTF97" s="0"/>
      <c r="TTG97" s="0"/>
      <c r="TTH97" s="0"/>
      <c r="TTI97" s="0"/>
      <c r="TTJ97" s="0"/>
      <c r="TTK97" s="0"/>
      <c r="TTL97" s="0"/>
      <c r="TTM97" s="0"/>
      <c r="TTN97" s="0"/>
      <c r="TTO97" s="0"/>
      <c r="TTP97" s="0"/>
      <c r="TTQ97" s="0"/>
      <c r="TTR97" s="0"/>
      <c r="TTS97" s="0"/>
      <c r="TTT97" s="0"/>
      <c r="TTU97" s="0"/>
      <c r="TTV97" s="0"/>
      <c r="TTW97" s="0"/>
      <c r="TTX97" s="0"/>
      <c r="TTY97" s="0"/>
      <c r="TTZ97" s="0"/>
      <c r="TUA97" s="0"/>
      <c r="TUB97" s="0"/>
      <c r="TUC97" s="0"/>
      <c r="TUD97" s="0"/>
      <c r="TUE97" s="0"/>
      <c r="TUF97" s="0"/>
      <c r="TUG97" s="0"/>
      <c r="TUH97" s="0"/>
      <c r="TUI97" s="0"/>
      <c r="TUJ97" s="0"/>
      <c r="TUK97" s="0"/>
      <c r="TUL97" s="0"/>
      <c r="TUM97" s="0"/>
      <c r="TUN97" s="0"/>
      <c r="TUO97" s="0"/>
      <c r="TUP97" s="0"/>
      <c r="TUQ97" s="0"/>
      <c r="TUR97" s="0"/>
      <c r="TUS97" s="0"/>
      <c r="TUT97" s="0"/>
      <c r="TUU97" s="0"/>
      <c r="TUV97" s="0"/>
      <c r="TUW97" s="0"/>
      <c r="TUX97" s="0"/>
      <c r="TUY97" s="0"/>
      <c r="TUZ97" s="0"/>
      <c r="TVA97" s="0"/>
      <c r="TVB97" s="0"/>
      <c r="TVC97" s="0"/>
      <c r="TVD97" s="0"/>
      <c r="TVE97" s="0"/>
      <c r="TVF97" s="0"/>
      <c r="TVG97" s="0"/>
      <c r="TVH97" s="0"/>
      <c r="TVI97" s="0"/>
      <c r="TVJ97" s="0"/>
      <c r="TVK97" s="0"/>
      <c r="TVL97" s="0"/>
      <c r="TVM97" s="0"/>
      <c r="TVN97" s="0"/>
      <c r="TVO97" s="0"/>
      <c r="TVP97" s="0"/>
      <c r="TVQ97" s="0"/>
      <c r="TVR97" s="0"/>
      <c r="TVS97" s="0"/>
      <c r="TVT97" s="0"/>
      <c r="TVU97" s="0"/>
      <c r="TVV97" s="0"/>
      <c r="TVW97" s="0"/>
      <c r="TVX97" s="0"/>
      <c r="TVY97" s="0"/>
      <c r="TVZ97" s="0"/>
      <c r="TWA97" s="0"/>
      <c r="TWB97" s="0"/>
      <c r="TWC97" s="0"/>
      <c r="TWD97" s="0"/>
      <c r="TWE97" s="0"/>
      <c r="TWF97" s="0"/>
      <c r="TWG97" s="0"/>
      <c r="TWH97" s="0"/>
      <c r="TWI97" s="0"/>
      <c r="TWJ97" s="0"/>
      <c r="TWK97" s="0"/>
      <c r="TWL97" s="0"/>
      <c r="TWM97" s="0"/>
      <c r="TWN97" s="0"/>
      <c r="TWO97" s="0"/>
      <c r="TWP97" s="0"/>
      <c r="TWQ97" s="0"/>
      <c r="TWR97" s="0"/>
      <c r="TWS97" s="0"/>
      <c r="TWT97" s="0"/>
      <c r="TWU97" s="0"/>
      <c r="TWV97" s="0"/>
      <c r="TWW97" s="0"/>
      <c r="TWX97" s="0"/>
      <c r="TWY97" s="0"/>
      <c r="TWZ97" s="0"/>
      <c r="TXA97" s="0"/>
      <c r="TXB97" s="0"/>
      <c r="TXC97" s="0"/>
      <c r="TXD97" s="0"/>
      <c r="TXE97" s="0"/>
      <c r="TXF97" s="0"/>
      <c r="TXG97" s="0"/>
      <c r="TXH97" s="0"/>
      <c r="TXI97" s="0"/>
      <c r="TXJ97" s="0"/>
      <c r="TXK97" s="0"/>
      <c r="TXL97" s="0"/>
      <c r="TXM97" s="0"/>
      <c r="TXN97" s="0"/>
      <c r="TXO97" s="0"/>
      <c r="TXP97" s="0"/>
      <c r="TXQ97" s="0"/>
      <c r="TXR97" s="0"/>
      <c r="TXS97" s="0"/>
      <c r="TXT97" s="0"/>
      <c r="TXU97" s="0"/>
      <c r="TXV97" s="0"/>
      <c r="TXW97" s="0"/>
      <c r="TXX97" s="0"/>
      <c r="TXY97" s="0"/>
      <c r="TXZ97" s="0"/>
      <c r="TYA97" s="0"/>
      <c r="TYB97" s="0"/>
      <c r="TYC97" s="0"/>
      <c r="TYD97" s="0"/>
      <c r="TYE97" s="0"/>
      <c r="TYF97" s="0"/>
      <c r="TYG97" s="0"/>
      <c r="TYH97" s="0"/>
      <c r="TYI97" s="0"/>
      <c r="TYJ97" s="0"/>
      <c r="TYK97" s="0"/>
      <c r="TYL97" s="0"/>
      <c r="TYM97" s="0"/>
      <c r="TYN97" s="0"/>
      <c r="TYO97" s="0"/>
      <c r="TYP97" s="0"/>
      <c r="TYQ97" s="0"/>
      <c r="TYR97" s="0"/>
      <c r="TYS97" s="0"/>
      <c r="TYT97" s="0"/>
      <c r="TYU97" s="0"/>
      <c r="TYV97" s="0"/>
      <c r="TYW97" s="0"/>
      <c r="TYX97" s="0"/>
      <c r="TYY97" s="0"/>
      <c r="TYZ97" s="0"/>
      <c r="TZA97" s="0"/>
      <c r="TZB97" s="0"/>
      <c r="TZC97" s="0"/>
      <c r="TZD97" s="0"/>
      <c r="TZE97" s="0"/>
      <c r="TZF97" s="0"/>
      <c r="TZG97" s="0"/>
      <c r="TZH97" s="0"/>
      <c r="TZI97" s="0"/>
      <c r="TZJ97" s="0"/>
      <c r="TZK97" s="0"/>
      <c r="TZL97" s="0"/>
      <c r="TZM97" s="0"/>
      <c r="TZN97" s="0"/>
      <c r="TZO97" s="0"/>
      <c r="TZP97" s="0"/>
      <c r="TZQ97" s="0"/>
      <c r="TZR97" s="0"/>
      <c r="TZS97" s="0"/>
      <c r="TZT97" s="0"/>
      <c r="TZU97" s="0"/>
      <c r="TZV97" s="0"/>
      <c r="TZW97" s="0"/>
      <c r="TZX97" s="0"/>
      <c r="TZY97" s="0"/>
      <c r="TZZ97" s="0"/>
      <c r="UAA97" s="0"/>
      <c r="UAB97" s="0"/>
      <c r="UAC97" s="0"/>
      <c r="UAD97" s="0"/>
      <c r="UAE97" s="0"/>
      <c r="UAF97" s="0"/>
      <c r="UAG97" s="0"/>
      <c r="UAH97" s="0"/>
      <c r="UAI97" s="0"/>
      <c r="UAJ97" s="0"/>
      <c r="UAK97" s="0"/>
      <c r="UAL97" s="0"/>
      <c r="UAM97" s="0"/>
      <c r="UAN97" s="0"/>
      <c r="UAO97" s="0"/>
      <c r="UAP97" s="0"/>
      <c r="UAQ97" s="0"/>
      <c r="UAR97" s="0"/>
      <c r="UAS97" s="0"/>
      <c r="UAT97" s="0"/>
      <c r="UAU97" s="0"/>
      <c r="UAV97" s="0"/>
      <c r="UAW97" s="0"/>
      <c r="UAX97" s="0"/>
      <c r="UAY97" s="0"/>
      <c r="UAZ97" s="0"/>
      <c r="UBA97" s="0"/>
      <c r="UBB97" s="0"/>
      <c r="UBC97" s="0"/>
      <c r="UBD97" s="0"/>
      <c r="UBE97" s="0"/>
      <c r="UBF97" s="0"/>
      <c r="UBG97" s="0"/>
      <c r="UBH97" s="0"/>
      <c r="UBI97" s="0"/>
      <c r="UBJ97" s="0"/>
      <c r="UBK97" s="0"/>
      <c r="UBL97" s="0"/>
      <c r="UBM97" s="0"/>
      <c r="UBN97" s="0"/>
      <c r="UBO97" s="0"/>
      <c r="UBP97" s="0"/>
      <c r="UBQ97" s="0"/>
      <c r="UBR97" s="0"/>
      <c r="UBS97" s="0"/>
      <c r="UBT97" s="0"/>
      <c r="UBU97" s="0"/>
      <c r="UBV97" s="0"/>
      <c r="UBW97" s="0"/>
      <c r="UBX97" s="0"/>
      <c r="UBY97" s="0"/>
      <c r="UBZ97" s="0"/>
      <c r="UCA97" s="0"/>
      <c r="UCB97" s="0"/>
      <c r="UCC97" s="0"/>
      <c r="UCD97" s="0"/>
      <c r="UCE97" s="0"/>
      <c r="UCF97" s="0"/>
      <c r="UCG97" s="0"/>
      <c r="UCH97" s="0"/>
      <c r="UCI97" s="0"/>
      <c r="UCJ97" s="0"/>
      <c r="UCK97" s="0"/>
      <c r="UCL97" s="0"/>
      <c r="UCM97" s="0"/>
      <c r="UCN97" s="0"/>
      <c r="UCO97" s="0"/>
      <c r="UCP97" s="0"/>
      <c r="UCQ97" s="0"/>
      <c r="UCR97" s="0"/>
      <c r="UCS97" s="0"/>
      <c r="UCT97" s="0"/>
      <c r="UCU97" s="0"/>
      <c r="UCV97" s="0"/>
      <c r="UCW97" s="0"/>
      <c r="UCX97" s="0"/>
      <c r="UCY97" s="0"/>
      <c r="UCZ97" s="0"/>
      <c r="UDA97" s="0"/>
      <c r="UDB97" s="0"/>
      <c r="UDC97" s="0"/>
      <c r="UDD97" s="0"/>
      <c r="UDE97" s="0"/>
      <c r="UDF97" s="0"/>
      <c r="UDG97" s="0"/>
      <c r="UDH97" s="0"/>
      <c r="UDI97" s="0"/>
      <c r="UDJ97" s="0"/>
      <c r="UDK97" s="0"/>
      <c r="UDL97" s="0"/>
      <c r="UDM97" s="0"/>
      <c r="UDN97" s="0"/>
      <c r="UDO97" s="0"/>
      <c r="UDP97" s="0"/>
      <c r="UDQ97" s="0"/>
      <c r="UDR97" s="0"/>
      <c r="UDS97" s="0"/>
      <c r="UDT97" s="0"/>
      <c r="UDU97" s="0"/>
      <c r="UDV97" s="0"/>
      <c r="UDW97" s="0"/>
      <c r="UDX97" s="0"/>
      <c r="UDY97" s="0"/>
      <c r="UDZ97" s="0"/>
      <c r="UEA97" s="0"/>
      <c r="UEB97" s="0"/>
      <c r="UEC97" s="0"/>
      <c r="UED97" s="0"/>
      <c r="UEE97" s="0"/>
      <c r="UEF97" s="0"/>
      <c r="UEG97" s="0"/>
      <c r="UEH97" s="0"/>
      <c r="UEI97" s="0"/>
      <c r="UEJ97" s="0"/>
      <c r="UEK97" s="0"/>
      <c r="UEL97" s="0"/>
      <c r="UEM97" s="0"/>
      <c r="UEN97" s="0"/>
      <c r="UEO97" s="0"/>
      <c r="UEP97" s="0"/>
      <c r="UEQ97" s="0"/>
      <c r="UER97" s="0"/>
      <c r="UES97" s="0"/>
      <c r="UET97" s="0"/>
      <c r="UEU97" s="0"/>
      <c r="UEV97" s="0"/>
      <c r="UEW97" s="0"/>
      <c r="UEX97" s="0"/>
      <c r="UEY97" s="0"/>
      <c r="UEZ97" s="0"/>
      <c r="UFA97" s="0"/>
      <c r="UFB97" s="0"/>
      <c r="UFC97" s="0"/>
      <c r="UFD97" s="0"/>
      <c r="UFE97" s="0"/>
      <c r="UFF97" s="0"/>
      <c r="UFG97" s="0"/>
      <c r="UFH97" s="0"/>
      <c r="UFI97" s="0"/>
      <c r="UFJ97" s="0"/>
      <c r="UFK97" s="0"/>
      <c r="UFL97" s="0"/>
      <c r="UFM97" s="0"/>
      <c r="UFN97" s="0"/>
      <c r="UFO97" s="0"/>
      <c r="UFP97" s="0"/>
      <c r="UFQ97" s="0"/>
      <c r="UFR97" s="0"/>
      <c r="UFS97" s="0"/>
      <c r="UFT97" s="0"/>
      <c r="UFU97" s="0"/>
      <c r="UFV97" s="0"/>
      <c r="UFW97" s="0"/>
      <c r="UFX97" s="0"/>
      <c r="UFY97" s="0"/>
      <c r="UFZ97" s="0"/>
      <c r="UGA97" s="0"/>
      <c r="UGB97" s="0"/>
      <c r="UGC97" s="0"/>
      <c r="UGD97" s="0"/>
      <c r="UGE97" s="0"/>
      <c r="UGF97" s="0"/>
      <c r="UGG97" s="0"/>
      <c r="UGH97" s="0"/>
      <c r="UGI97" s="0"/>
      <c r="UGJ97" s="0"/>
      <c r="UGK97" s="0"/>
      <c r="UGL97" s="0"/>
      <c r="UGM97" s="0"/>
      <c r="UGN97" s="0"/>
      <c r="UGO97" s="0"/>
      <c r="UGP97" s="0"/>
      <c r="UGQ97" s="0"/>
      <c r="UGR97" s="0"/>
      <c r="UGS97" s="0"/>
      <c r="UGT97" s="0"/>
      <c r="UGU97" s="0"/>
      <c r="UGV97" s="0"/>
      <c r="UGW97" s="0"/>
      <c r="UGX97" s="0"/>
      <c r="UGY97" s="0"/>
      <c r="UGZ97" s="0"/>
      <c r="UHA97" s="0"/>
      <c r="UHB97" s="0"/>
      <c r="UHC97" s="0"/>
      <c r="UHD97" s="0"/>
      <c r="UHE97" s="0"/>
      <c r="UHF97" s="0"/>
      <c r="UHG97" s="0"/>
      <c r="UHH97" s="0"/>
      <c r="UHI97" s="0"/>
      <c r="UHJ97" s="0"/>
      <c r="UHK97" s="0"/>
      <c r="UHL97" s="0"/>
      <c r="UHM97" s="0"/>
      <c r="UHN97" s="0"/>
      <c r="UHO97" s="0"/>
      <c r="UHP97" s="0"/>
      <c r="UHQ97" s="0"/>
      <c r="UHR97" s="0"/>
      <c r="UHS97" s="0"/>
      <c r="UHT97" s="0"/>
      <c r="UHU97" s="0"/>
      <c r="UHV97" s="0"/>
      <c r="UHW97" s="0"/>
      <c r="UHX97" s="0"/>
      <c r="UHY97" s="0"/>
      <c r="UHZ97" s="0"/>
      <c r="UIA97" s="0"/>
      <c r="UIB97" s="0"/>
      <c r="UIC97" s="0"/>
      <c r="UID97" s="0"/>
      <c r="UIE97" s="0"/>
      <c r="UIF97" s="0"/>
      <c r="UIG97" s="0"/>
      <c r="UIH97" s="0"/>
      <c r="UII97" s="0"/>
      <c r="UIJ97" s="0"/>
      <c r="UIK97" s="0"/>
      <c r="UIL97" s="0"/>
      <c r="UIM97" s="0"/>
      <c r="UIN97" s="0"/>
      <c r="UIO97" s="0"/>
      <c r="UIP97" s="0"/>
      <c r="UIQ97" s="0"/>
      <c r="UIR97" s="0"/>
      <c r="UIS97" s="0"/>
      <c r="UIT97" s="0"/>
      <c r="UIU97" s="0"/>
      <c r="UIV97" s="0"/>
      <c r="UIW97" s="0"/>
      <c r="UIX97" s="0"/>
      <c r="UIY97" s="0"/>
      <c r="UIZ97" s="0"/>
      <c r="UJA97" s="0"/>
      <c r="UJB97" s="0"/>
      <c r="UJC97" s="0"/>
      <c r="UJD97" s="0"/>
      <c r="UJE97" s="0"/>
      <c r="UJF97" s="0"/>
      <c r="UJG97" s="0"/>
      <c r="UJH97" s="0"/>
      <c r="UJI97" s="0"/>
      <c r="UJJ97" s="0"/>
      <c r="UJK97" s="0"/>
      <c r="UJL97" s="0"/>
      <c r="UJM97" s="0"/>
      <c r="UJN97" s="0"/>
      <c r="UJO97" s="0"/>
      <c r="UJP97" s="0"/>
      <c r="UJQ97" s="0"/>
      <c r="UJR97" s="0"/>
      <c r="UJS97" s="0"/>
      <c r="UJT97" s="0"/>
      <c r="UJU97" s="0"/>
      <c r="UJV97" s="0"/>
      <c r="UJW97" s="0"/>
      <c r="UJX97" s="0"/>
      <c r="UJY97" s="0"/>
      <c r="UJZ97" s="0"/>
      <c r="UKA97" s="0"/>
      <c r="UKB97" s="0"/>
      <c r="UKC97" s="0"/>
      <c r="UKD97" s="0"/>
      <c r="UKE97" s="0"/>
      <c r="UKF97" s="0"/>
      <c r="UKG97" s="0"/>
      <c r="UKH97" s="0"/>
      <c r="UKI97" s="0"/>
      <c r="UKJ97" s="0"/>
      <c r="UKK97" s="0"/>
      <c r="UKL97" s="0"/>
      <c r="UKM97" s="0"/>
      <c r="UKN97" s="0"/>
      <c r="UKO97" s="0"/>
      <c r="UKP97" s="0"/>
      <c r="UKQ97" s="0"/>
      <c r="UKR97" s="0"/>
      <c r="UKS97" s="0"/>
      <c r="UKT97" s="0"/>
      <c r="UKU97" s="0"/>
      <c r="UKV97" s="0"/>
      <c r="UKW97" s="0"/>
      <c r="UKX97" s="0"/>
      <c r="UKY97" s="0"/>
      <c r="UKZ97" s="0"/>
      <c r="ULA97" s="0"/>
      <c r="ULB97" s="0"/>
      <c r="ULC97" s="0"/>
      <c r="ULD97" s="0"/>
      <c r="ULE97" s="0"/>
      <c r="ULF97" s="0"/>
      <c r="ULG97" s="0"/>
      <c r="ULH97" s="0"/>
      <c r="ULI97" s="0"/>
      <c r="ULJ97" s="0"/>
      <c r="ULK97" s="0"/>
      <c r="ULL97" s="0"/>
      <c r="ULM97" s="0"/>
      <c r="ULN97" s="0"/>
      <c r="ULO97" s="0"/>
      <c r="ULP97" s="0"/>
      <c r="ULQ97" s="0"/>
      <c r="ULR97" s="0"/>
      <c r="ULS97" s="0"/>
      <c r="ULT97" s="0"/>
      <c r="ULU97" s="0"/>
      <c r="ULV97" s="0"/>
      <c r="ULW97" s="0"/>
      <c r="ULX97" s="0"/>
      <c r="ULY97" s="0"/>
      <c r="ULZ97" s="0"/>
      <c r="UMA97" s="0"/>
      <c r="UMB97" s="0"/>
      <c r="UMC97" s="0"/>
      <c r="UMD97" s="0"/>
      <c r="UME97" s="0"/>
      <c r="UMF97" s="0"/>
      <c r="UMG97" s="0"/>
      <c r="UMH97" s="0"/>
      <c r="UMI97" s="0"/>
      <c r="UMJ97" s="0"/>
      <c r="UMK97" s="0"/>
      <c r="UML97" s="0"/>
      <c r="UMM97" s="0"/>
      <c r="UMN97" s="0"/>
      <c r="UMO97" s="0"/>
      <c r="UMP97" s="0"/>
      <c r="UMQ97" s="0"/>
      <c r="UMR97" s="0"/>
      <c r="UMS97" s="0"/>
      <c r="UMT97" s="0"/>
      <c r="UMU97" s="0"/>
      <c r="UMV97" s="0"/>
      <c r="UMW97" s="0"/>
      <c r="UMX97" s="0"/>
      <c r="UMY97" s="0"/>
      <c r="UMZ97" s="0"/>
      <c r="UNA97" s="0"/>
      <c r="UNB97" s="0"/>
      <c r="UNC97" s="0"/>
      <c r="UND97" s="0"/>
      <c r="UNE97" s="0"/>
      <c r="UNF97" s="0"/>
      <c r="UNG97" s="0"/>
      <c r="UNH97" s="0"/>
      <c r="UNI97" s="0"/>
      <c r="UNJ97" s="0"/>
      <c r="UNK97" s="0"/>
      <c r="UNL97" s="0"/>
      <c r="UNM97" s="0"/>
      <c r="UNN97" s="0"/>
      <c r="UNO97" s="0"/>
      <c r="UNP97" s="0"/>
      <c r="UNQ97" s="0"/>
      <c r="UNR97" s="0"/>
      <c r="UNS97" s="0"/>
      <c r="UNT97" s="0"/>
      <c r="UNU97" s="0"/>
      <c r="UNV97" s="0"/>
      <c r="UNW97" s="0"/>
      <c r="UNX97" s="0"/>
      <c r="UNY97" s="0"/>
      <c r="UNZ97" s="0"/>
      <c r="UOA97" s="0"/>
      <c r="UOB97" s="0"/>
      <c r="UOC97" s="0"/>
      <c r="UOD97" s="0"/>
      <c r="UOE97" s="0"/>
      <c r="UOF97" s="0"/>
      <c r="UOG97" s="0"/>
      <c r="UOH97" s="0"/>
      <c r="UOI97" s="0"/>
      <c r="UOJ97" s="0"/>
      <c r="UOK97" s="0"/>
      <c r="UOL97" s="0"/>
      <c r="UOM97" s="0"/>
      <c r="UON97" s="0"/>
      <c r="UOO97" s="0"/>
      <c r="UOP97" s="0"/>
      <c r="UOQ97" s="0"/>
      <c r="UOR97" s="0"/>
      <c r="UOS97" s="0"/>
      <c r="UOT97" s="0"/>
      <c r="UOU97" s="0"/>
      <c r="UOV97" s="0"/>
      <c r="UOW97" s="0"/>
      <c r="UOX97" s="0"/>
      <c r="UOY97" s="0"/>
      <c r="UOZ97" s="0"/>
      <c r="UPA97" s="0"/>
      <c r="UPB97" s="0"/>
      <c r="UPC97" s="0"/>
      <c r="UPD97" s="0"/>
      <c r="UPE97" s="0"/>
      <c r="UPF97" s="0"/>
      <c r="UPG97" s="0"/>
      <c r="UPH97" s="0"/>
      <c r="UPI97" s="0"/>
      <c r="UPJ97" s="0"/>
      <c r="UPK97" s="0"/>
      <c r="UPL97" s="0"/>
      <c r="UPM97" s="0"/>
      <c r="UPN97" s="0"/>
      <c r="UPO97" s="0"/>
      <c r="UPP97" s="0"/>
      <c r="UPQ97" s="0"/>
      <c r="UPR97" s="0"/>
      <c r="UPS97" s="0"/>
      <c r="UPT97" s="0"/>
      <c r="UPU97" s="0"/>
      <c r="UPV97" s="0"/>
      <c r="UPW97" s="0"/>
      <c r="UPX97" s="0"/>
      <c r="UPY97" s="0"/>
      <c r="UPZ97" s="0"/>
      <c r="UQA97" s="0"/>
      <c r="UQB97" s="0"/>
      <c r="UQC97" s="0"/>
      <c r="UQD97" s="0"/>
      <c r="UQE97" s="0"/>
      <c r="UQF97" s="0"/>
      <c r="UQG97" s="0"/>
      <c r="UQH97" s="0"/>
      <c r="UQI97" s="0"/>
      <c r="UQJ97" s="0"/>
      <c r="UQK97" s="0"/>
      <c r="UQL97" s="0"/>
      <c r="UQM97" s="0"/>
      <c r="UQN97" s="0"/>
      <c r="UQO97" s="0"/>
      <c r="UQP97" s="0"/>
      <c r="UQQ97" s="0"/>
      <c r="UQR97" s="0"/>
      <c r="UQS97" s="0"/>
      <c r="UQT97" s="0"/>
      <c r="UQU97" s="0"/>
      <c r="UQV97" s="0"/>
      <c r="UQW97" s="0"/>
      <c r="UQX97" s="0"/>
      <c r="UQY97" s="0"/>
      <c r="UQZ97" s="0"/>
      <c r="URA97" s="0"/>
      <c r="URB97" s="0"/>
      <c r="URC97" s="0"/>
      <c r="URD97" s="0"/>
      <c r="URE97" s="0"/>
      <c r="URF97" s="0"/>
      <c r="URG97" s="0"/>
      <c r="URH97" s="0"/>
      <c r="URI97" s="0"/>
      <c r="URJ97" s="0"/>
      <c r="URK97" s="0"/>
      <c r="URL97" s="0"/>
      <c r="URM97" s="0"/>
      <c r="URN97" s="0"/>
      <c r="URO97" s="0"/>
      <c r="URP97" s="0"/>
      <c r="URQ97" s="0"/>
      <c r="URR97" s="0"/>
      <c r="URS97" s="0"/>
      <c r="URT97" s="0"/>
      <c r="URU97" s="0"/>
      <c r="URV97" s="0"/>
      <c r="URW97" s="0"/>
      <c r="URX97" s="0"/>
      <c r="URY97" s="0"/>
      <c r="URZ97" s="0"/>
      <c r="USA97" s="0"/>
      <c r="USB97" s="0"/>
      <c r="USC97" s="0"/>
      <c r="USD97" s="0"/>
      <c r="USE97" s="0"/>
      <c r="USF97" s="0"/>
      <c r="USG97" s="0"/>
      <c r="USH97" s="0"/>
      <c r="USI97" s="0"/>
      <c r="USJ97" s="0"/>
      <c r="USK97" s="0"/>
      <c r="USL97" s="0"/>
      <c r="USM97" s="0"/>
      <c r="USN97" s="0"/>
      <c r="USO97" s="0"/>
      <c r="USP97" s="0"/>
      <c r="USQ97" s="0"/>
      <c r="USR97" s="0"/>
      <c r="USS97" s="0"/>
      <c r="UST97" s="0"/>
      <c r="USU97" s="0"/>
      <c r="USV97" s="0"/>
      <c r="USW97" s="0"/>
      <c r="USX97" s="0"/>
      <c r="USY97" s="0"/>
      <c r="USZ97" s="0"/>
      <c r="UTA97" s="0"/>
      <c r="UTB97" s="0"/>
      <c r="UTC97" s="0"/>
      <c r="UTD97" s="0"/>
      <c r="UTE97" s="0"/>
      <c r="UTF97" s="0"/>
      <c r="UTG97" s="0"/>
      <c r="UTH97" s="0"/>
      <c r="UTI97" s="0"/>
      <c r="UTJ97" s="0"/>
      <c r="UTK97" s="0"/>
      <c r="UTL97" s="0"/>
      <c r="UTM97" s="0"/>
      <c r="UTN97" s="0"/>
      <c r="UTO97" s="0"/>
      <c r="UTP97" s="0"/>
      <c r="UTQ97" s="0"/>
      <c r="UTR97" s="0"/>
      <c r="UTS97" s="0"/>
      <c r="UTT97" s="0"/>
      <c r="UTU97" s="0"/>
      <c r="UTV97" s="0"/>
      <c r="UTW97" s="0"/>
      <c r="UTX97" s="0"/>
      <c r="UTY97" s="0"/>
      <c r="UTZ97" s="0"/>
      <c r="UUA97" s="0"/>
      <c r="UUB97" s="0"/>
      <c r="UUC97" s="0"/>
      <c r="UUD97" s="0"/>
      <c r="UUE97" s="0"/>
      <c r="UUF97" s="0"/>
      <c r="UUG97" s="0"/>
      <c r="UUH97" s="0"/>
      <c r="UUI97" s="0"/>
      <c r="UUJ97" s="0"/>
      <c r="UUK97" s="0"/>
      <c r="UUL97" s="0"/>
      <c r="UUM97" s="0"/>
      <c r="UUN97" s="0"/>
      <c r="UUO97" s="0"/>
      <c r="UUP97" s="0"/>
      <c r="UUQ97" s="0"/>
      <c r="UUR97" s="0"/>
      <c r="UUS97" s="0"/>
      <c r="UUT97" s="0"/>
      <c r="UUU97" s="0"/>
      <c r="UUV97" s="0"/>
      <c r="UUW97" s="0"/>
      <c r="UUX97" s="0"/>
      <c r="UUY97" s="0"/>
      <c r="UUZ97" s="0"/>
      <c r="UVA97" s="0"/>
      <c r="UVB97" s="0"/>
      <c r="UVC97" s="0"/>
      <c r="UVD97" s="0"/>
      <c r="UVE97" s="0"/>
      <c r="UVF97" s="0"/>
      <c r="UVG97" s="0"/>
      <c r="UVH97" s="0"/>
      <c r="UVI97" s="0"/>
      <c r="UVJ97" s="0"/>
      <c r="UVK97" s="0"/>
      <c r="UVL97" s="0"/>
      <c r="UVM97" s="0"/>
      <c r="UVN97" s="0"/>
      <c r="UVO97" s="0"/>
      <c r="UVP97" s="0"/>
      <c r="UVQ97" s="0"/>
      <c r="UVR97" s="0"/>
      <c r="UVS97" s="0"/>
      <c r="UVT97" s="0"/>
      <c r="UVU97" s="0"/>
      <c r="UVV97" s="0"/>
      <c r="UVW97" s="0"/>
      <c r="UVX97" s="0"/>
      <c r="UVY97" s="0"/>
      <c r="UVZ97" s="0"/>
      <c r="UWA97" s="0"/>
      <c r="UWB97" s="0"/>
      <c r="UWC97" s="0"/>
      <c r="UWD97" s="0"/>
      <c r="UWE97" s="0"/>
      <c r="UWF97" s="0"/>
      <c r="UWG97" s="0"/>
      <c r="UWH97" s="0"/>
      <c r="UWI97" s="0"/>
      <c r="UWJ97" s="0"/>
      <c r="UWK97" s="0"/>
      <c r="UWL97" s="0"/>
      <c r="UWM97" s="0"/>
      <c r="UWN97" s="0"/>
      <c r="UWO97" s="0"/>
      <c r="UWP97" s="0"/>
      <c r="UWQ97" s="0"/>
      <c r="UWR97" s="0"/>
      <c r="UWS97" s="0"/>
      <c r="UWT97" s="0"/>
      <c r="UWU97" s="0"/>
      <c r="UWV97" s="0"/>
      <c r="UWW97" s="0"/>
      <c r="UWX97" s="0"/>
      <c r="UWY97" s="0"/>
      <c r="UWZ97" s="0"/>
      <c r="UXA97" s="0"/>
      <c r="UXB97" s="0"/>
      <c r="UXC97" s="0"/>
      <c r="UXD97" s="0"/>
      <c r="UXE97" s="0"/>
      <c r="UXF97" s="0"/>
      <c r="UXG97" s="0"/>
      <c r="UXH97" s="0"/>
      <c r="UXI97" s="0"/>
      <c r="UXJ97" s="0"/>
      <c r="UXK97" s="0"/>
      <c r="UXL97" s="0"/>
      <c r="UXM97" s="0"/>
      <c r="UXN97" s="0"/>
      <c r="UXO97" s="0"/>
      <c r="UXP97" s="0"/>
      <c r="UXQ97" s="0"/>
      <c r="UXR97" s="0"/>
      <c r="UXS97" s="0"/>
      <c r="UXT97" s="0"/>
      <c r="UXU97" s="0"/>
      <c r="UXV97" s="0"/>
      <c r="UXW97" s="0"/>
      <c r="UXX97" s="0"/>
      <c r="UXY97" s="0"/>
      <c r="UXZ97" s="0"/>
      <c r="UYA97" s="0"/>
      <c r="UYB97" s="0"/>
      <c r="UYC97" s="0"/>
      <c r="UYD97" s="0"/>
      <c r="UYE97" s="0"/>
      <c r="UYF97" s="0"/>
      <c r="UYG97" s="0"/>
      <c r="UYH97" s="0"/>
      <c r="UYI97" s="0"/>
      <c r="UYJ97" s="0"/>
      <c r="UYK97" s="0"/>
      <c r="UYL97" s="0"/>
      <c r="UYM97" s="0"/>
      <c r="UYN97" s="0"/>
      <c r="UYO97" s="0"/>
      <c r="UYP97" s="0"/>
      <c r="UYQ97" s="0"/>
      <c r="UYR97" s="0"/>
      <c r="UYS97" s="0"/>
      <c r="UYT97" s="0"/>
      <c r="UYU97" s="0"/>
      <c r="UYV97" s="0"/>
      <c r="UYW97" s="0"/>
      <c r="UYX97" s="0"/>
      <c r="UYY97" s="0"/>
      <c r="UYZ97" s="0"/>
      <c r="UZA97" s="0"/>
      <c r="UZB97" s="0"/>
      <c r="UZC97" s="0"/>
      <c r="UZD97" s="0"/>
      <c r="UZE97" s="0"/>
      <c r="UZF97" s="0"/>
      <c r="UZG97" s="0"/>
      <c r="UZH97" s="0"/>
      <c r="UZI97" s="0"/>
      <c r="UZJ97" s="0"/>
      <c r="UZK97" s="0"/>
      <c r="UZL97" s="0"/>
      <c r="UZM97" s="0"/>
      <c r="UZN97" s="0"/>
      <c r="UZO97" s="0"/>
      <c r="UZP97" s="0"/>
      <c r="UZQ97" s="0"/>
      <c r="UZR97" s="0"/>
      <c r="UZS97" s="0"/>
      <c r="UZT97" s="0"/>
      <c r="UZU97" s="0"/>
      <c r="UZV97" s="0"/>
      <c r="UZW97" s="0"/>
      <c r="UZX97" s="0"/>
      <c r="UZY97" s="0"/>
      <c r="UZZ97" s="0"/>
      <c r="VAA97" s="0"/>
      <c r="VAB97" s="0"/>
      <c r="VAC97" s="0"/>
      <c r="VAD97" s="0"/>
      <c r="VAE97" s="0"/>
      <c r="VAF97" s="0"/>
      <c r="VAG97" s="0"/>
      <c r="VAH97" s="0"/>
      <c r="VAI97" s="0"/>
      <c r="VAJ97" s="0"/>
      <c r="VAK97" s="0"/>
      <c r="VAL97" s="0"/>
      <c r="VAM97" s="0"/>
      <c r="VAN97" s="0"/>
      <c r="VAO97" s="0"/>
      <c r="VAP97" s="0"/>
      <c r="VAQ97" s="0"/>
      <c r="VAR97" s="0"/>
      <c r="VAS97" s="0"/>
      <c r="VAT97" s="0"/>
      <c r="VAU97" s="0"/>
      <c r="VAV97" s="0"/>
      <c r="VAW97" s="0"/>
      <c r="VAX97" s="0"/>
      <c r="VAY97" s="0"/>
      <c r="VAZ97" s="0"/>
      <c r="VBA97" s="0"/>
      <c r="VBB97" s="0"/>
      <c r="VBC97" s="0"/>
      <c r="VBD97" s="0"/>
      <c r="VBE97" s="0"/>
      <c r="VBF97" s="0"/>
      <c r="VBG97" s="0"/>
      <c r="VBH97" s="0"/>
      <c r="VBI97" s="0"/>
      <c r="VBJ97" s="0"/>
      <c r="VBK97" s="0"/>
      <c r="VBL97" s="0"/>
      <c r="VBM97" s="0"/>
      <c r="VBN97" s="0"/>
      <c r="VBO97" s="0"/>
      <c r="VBP97" s="0"/>
      <c r="VBQ97" s="0"/>
      <c r="VBR97" s="0"/>
      <c r="VBS97" s="0"/>
      <c r="VBT97" s="0"/>
      <c r="VBU97" s="0"/>
      <c r="VBV97" s="0"/>
      <c r="VBW97" s="0"/>
      <c r="VBX97" s="0"/>
      <c r="VBY97" s="0"/>
      <c r="VBZ97" s="0"/>
      <c r="VCA97" s="0"/>
      <c r="VCB97" s="0"/>
      <c r="VCC97" s="0"/>
      <c r="VCD97" s="0"/>
      <c r="VCE97" s="0"/>
      <c r="VCF97" s="0"/>
      <c r="VCG97" s="0"/>
      <c r="VCH97" s="0"/>
      <c r="VCI97" s="0"/>
      <c r="VCJ97" s="0"/>
      <c r="VCK97" s="0"/>
      <c r="VCL97" s="0"/>
      <c r="VCM97" s="0"/>
      <c r="VCN97" s="0"/>
      <c r="VCO97" s="0"/>
      <c r="VCP97" s="0"/>
      <c r="VCQ97" s="0"/>
      <c r="VCR97" s="0"/>
      <c r="VCS97" s="0"/>
      <c r="VCT97" s="0"/>
      <c r="VCU97" s="0"/>
      <c r="VCV97" s="0"/>
      <c r="VCW97" s="0"/>
      <c r="VCX97" s="0"/>
      <c r="VCY97" s="0"/>
      <c r="VCZ97" s="0"/>
      <c r="VDA97" s="0"/>
      <c r="VDB97" s="0"/>
      <c r="VDC97" s="0"/>
      <c r="VDD97" s="0"/>
      <c r="VDE97" s="0"/>
      <c r="VDF97" s="0"/>
      <c r="VDG97" s="0"/>
      <c r="VDH97" s="0"/>
      <c r="VDI97" s="0"/>
      <c r="VDJ97" s="0"/>
      <c r="VDK97" s="0"/>
      <c r="VDL97" s="0"/>
      <c r="VDM97" s="0"/>
      <c r="VDN97" s="0"/>
      <c r="VDO97" s="0"/>
      <c r="VDP97" s="0"/>
      <c r="VDQ97" s="0"/>
      <c r="VDR97" s="0"/>
      <c r="VDS97" s="0"/>
      <c r="VDT97" s="0"/>
      <c r="VDU97" s="0"/>
      <c r="VDV97" s="0"/>
      <c r="VDW97" s="0"/>
      <c r="VDX97" s="0"/>
      <c r="VDY97" s="0"/>
      <c r="VDZ97" s="0"/>
      <c r="VEA97" s="0"/>
      <c r="VEB97" s="0"/>
      <c r="VEC97" s="0"/>
      <c r="VED97" s="0"/>
      <c r="VEE97" s="0"/>
      <c r="VEF97" s="0"/>
      <c r="VEG97" s="0"/>
      <c r="VEH97" s="0"/>
      <c r="VEI97" s="0"/>
      <c r="VEJ97" s="0"/>
      <c r="VEK97" s="0"/>
      <c r="VEL97" s="0"/>
      <c r="VEM97" s="0"/>
      <c r="VEN97" s="0"/>
      <c r="VEO97" s="0"/>
      <c r="VEP97" s="0"/>
      <c r="VEQ97" s="0"/>
      <c r="VER97" s="0"/>
      <c r="VES97" s="0"/>
      <c r="VET97" s="0"/>
      <c r="VEU97" s="0"/>
      <c r="VEV97" s="0"/>
      <c r="VEW97" s="0"/>
      <c r="VEX97" s="0"/>
      <c r="VEY97" s="0"/>
      <c r="VEZ97" s="0"/>
      <c r="VFA97" s="0"/>
      <c r="VFB97" s="0"/>
      <c r="VFC97" s="0"/>
      <c r="VFD97" s="0"/>
      <c r="VFE97" s="0"/>
      <c r="VFF97" s="0"/>
      <c r="VFG97" s="0"/>
      <c r="VFH97" s="0"/>
      <c r="VFI97" s="0"/>
      <c r="VFJ97" s="0"/>
      <c r="VFK97" s="0"/>
      <c r="VFL97" s="0"/>
      <c r="VFM97" s="0"/>
      <c r="VFN97" s="0"/>
      <c r="VFO97" s="0"/>
      <c r="VFP97" s="0"/>
      <c r="VFQ97" s="0"/>
      <c r="VFR97" s="0"/>
      <c r="VFS97" s="0"/>
      <c r="VFT97" s="0"/>
      <c r="VFU97" s="0"/>
      <c r="VFV97" s="0"/>
      <c r="VFW97" s="0"/>
      <c r="VFX97" s="0"/>
      <c r="VFY97" s="0"/>
      <c r="VFZ97" s="0"/>
      <c r="VGA97" s="0"/>
      <c r="VGB97" s="0"/>
      <c r="VGC97" s="0"/>
      <c r="VGD97" s="0"/>
      <c r="VGE97" s="0"/>
      <c r="VGF97" s="0"/>
      <c r="VGG97" s="0"/>
      <c r="VGH97" s="0"/>
      <c r="VGI97" s="0"/>
      <c r="VGJ97" s="0"/>
      <c r="VGK97" s="0"/>
      <c r="VGL97" s="0"/>
      <c r="VGM97" s="0"/>
      <c r="VGN97" s="0"/>
      <c r="VGO97" s="0"/>
      <c r="VGP97" s="0"/>
      <c r="VGQ97" s="0"/>
      <c r="VGR97" s="0"/>
      <c r="VGS97" s="0"/>
      <c r="VGT97" s="0"/>
      <c r="VGU97" s="0"/>
      <c r="VGV97" s="0"/>
      <c r="VGW97" s="0"/>
      <c r="VGX97" s="0"/>
      <c r="VGY97" s="0"/>
      <c r="VGZ97" s="0"/>
      <c r="VHA97" s="0"/>
      <c r="VHB97" s="0"/>
      <c r="VHC97" s="0"/>
      <c r="VHD97" s="0"/>
      <c r="VHE97" s="0"/>
      <c r="VHF97" s="0"/>
      <c r="VHG97" s="0"/>
      <c r="VHH97" s="0"/>
      <c r="VHI97" s="0"/>
      <c r="VHJ97" s="0"/>
      <c r="VHK97" s="0"/>
      <c r="VHL97" s="0"/>
      <c r="VHM97" s="0"/>
      <c r="VHN97" s="0"/>
      <c r="VHO97" s="0"/>
      <c r="VHP97" s="0"/>
      <c r="VHQ97" s="0"/>
      <c r="VHR97" s="0"/>
      <c r="VHS97" s="0"/>
      <c r="VHT97" s="0"/>
      <c r="VHU97" s="0"/>
      <c r="VHV97" s="0"/>
      <c r="VHW97" s="0"/>
      <c r="VHX97" s="0"/>
      <c r="VHY97" s="0"/>
      <c r="VHZ97" s="0"/>
      <c r="VIA97" s="0"/>
      <c r="VIB97" s="0"/>
      <c r="VIC97" s="0"/>
      <c r="VID97" s="0"/>
      <c r="VIE97" s="0"/>
      <c r="VIF97" s="0"/>
      <c r="VIG97" s="0"/>
      <c r="VIH97" s="0"/>
      <c r="VII97" s="0"/>
      <c r="VIJ97" s="0"/>
      <c r="VIK97" s="0"/>
      <c r="VIL97" s="0"/>
      <c r="VIM97" s="0"/>
      <c r="VIN97" s="0"/>
      <c r="VIO97" s="0"/>
      <c r="VIP97" s="0"/>
      <c r="VIQ97" s="0"/>
      <c r="VIR97" s="0"/>
      <c r="VIS97" s="0"/>
      <c r="VIT97" s="0"/>
      <c r="VIU97" s="0"/>
      <c r="VIV97" s="0"/>
      <c r="VIW97" s="0"/>
      <c r="VIX97" s="0"/>
      <c r="VIY97" s="0"/>
      <c r="VIZ97" s="0"/>
      <c r="VJA97" s="0"/>
      <c r="VJB97" s="0"/>
      <c r="VJC97" s="0"/>
      <c r="VJD97" s="0"/>
      <c r="VJE97" s="0"/>
      <c r="VJF97" s="0"/>
      <c r="VJG97" s="0"/>
      <c r="VJH97" s="0"/>
      <c r="VJI97" s="0"/>
      <c r="VJJ97" s="0"/>
      <c r="VJK97" s="0"/>
      <c r="VJL97" s="0"/>
      <c r="VJM97" s="0"/>
      <c r="VJN97" s="0"/>
      <c r="VJO97" s="0"/>
      <c r="VJP97" s="0"/>
      <c r="VJQ97" s="0"/>
      <c r="VJR97" s="0"/>
      <c r="VJS97" s="0"/>
      <c r="VJT97" s="0"/>
      <c r="VJU97" s="0"/>
      <c r="VJV97" s="0"/>
      <c r="VJW97" s="0"/>
      <c r="VJX97" s="0"/>
      <c r="VJY97" s="0"/>
      <c r="VJZ97" s="0"/>
      <c r="VKA97" s="0"/>
      <c r="VKB97" s="0"/>
      <c r="VKC97" s="0"/>
      <c r="VKD97" s="0"/>
      <c r="VKE97" s="0"/>
      <c r="VKF97" s="0"/>
      <c r="VKG97" s="0"/>
      <c r="VKH97" s="0"/>
      <c r="VKI97" s="0"/>
      <c r="VKJ97" s="0"/>
      <c r="VKK97" s="0"/>
      <c r="VKL97" s="0"/>
      <c r="VKM97" s="0"/>
      <c r="VKN97" s="0"/>
      <c r="VKO97" s="0"/>
      <c r="VKP97" s="0"/>
      <c r="VKQ97" s="0"/>
      <c r="VKR97" s="0"/>
      <c r="VKS97" s="0"/>
      <c r="VKT97" s="0"/>
      <c r="VKU97" s="0"/>
      <c r="VKV97" s="0"/>
      <c r="VKW97" s="0"/>
      <c r="VKX97" s="0"/>
      <c r="VKY97" s="0"/>
      <c r="VKZ97" s="0"/>
      <c r="VLA97" s="0"/>
      <c r="VLB97" s="0"/>
      <c r="VLC97" s="0"/>
      <c r="VLD97" s="0"/>
      <c r="VLE97" s="0"/>
      <c r="VLF97" s="0"/>
      <c r="VLG97" s="0"/>
      <c r="VLH97" s="0"/>
      <c r="VLI97" s="0"/>
      <c r="VLJ97" s="0"/>
      <c r="VLK97" s="0"/>
      <c r="VLL97" s="0"/>
      <c r="VLM97" s="0"/>
      <c r="VLN97" s="0"/>
      <c r="VLO97" s="0"/>
      <c r="VLP97" s="0"/>
      <c r="VLQ97" s="0"/>
      <c r="VLR97" s="0"/>
      <c r="VLS97" s="0"/>
      <c r="VLT97" s="0"/>
      <c r="VLU97" s="0"/>
      <c r="VLV97" s="0"/>
      <c r="VLW97" s="0"/>
      <c r="VLX97" s="0"/>
      <c r="VLY97" s="0"/>
      <c r="VLZ97" s="0"/>
      <c r="VMA97" s="0"/>
      <c r="VMB97" s="0"/>
      <c r="VMC97" s="0"/>
      <c r="VMD97" s="0"/>
      <c r="VME97" s="0"/>
      <c r="VMF97" s="0"/>
      <c r="VMG97" s="0"/>
      <c r="VMH97" s="0"/>
      <c r="VMI97" s="0"/>
      <c r="VMJ97" s="0"/>
      <c r="VMK97" s="0"/>
      <c r="VML97" s="0"/>
      <c r="VMM97" s="0"/>
      <c r="VMN97" s="0"/>
      <c r="VMO97" s="0"/>
      <c r="VMP97" s="0"/>
      <c r="VMQ97" s="0"/>
      <c r="VMR97" s="0"/>
      <c r="VMS97" s="0"/>
      <c r="VMT97" s="0"/>
      <c r="VMU97" s="0"/>
      <c r="VMV97" s="0"/>
      <c r="VMW97" s="0"/>
      <c r="VMX97" s="0"/>
      <c r="VMY97" s="0"/>
      <c r="VMZ97" s="0"/>
      <c r="VNA97" s="0"/>
      <c r="VNB97" s="0"/>
      <c r="VNC97" s="0"/>
      <c r="VND97" s="0"/>
      <c r="VNE97" s="0"/>
      <c r="VNF97" s="0"/>
      <c r="VNG97" s="0"/>
      <c r="VNH97" s="0"/>
      <c r="VNI97" s="0"/>
      <c r="VNJ97" s="0"/>
      <c r="VNK97" s="0"/>
      <c r="VNL97" s="0"/>
      <c r="VNM97" s="0"/>
      <c r="VNN97" s="0"/>
      <c r="VNO97" s="0"/>
      <c r="VNP97" s="0"/>
      <c r="VNQ97" s="0"/>
      <c r="VNR97" s="0"/>
      <c r="VNS97" s="0"/>
      <c r="VNT97" s="0"/>
      <c r="VNU97" s="0"/>
      <c r="VNV97" s="0"/>
      <c r="VNW97" s="0"/>
      <c r="VNX97" s="0"/>
      <c r="VNY97" s="0"/>
      <c r="VNZ97" s="0"/>
      <c r="VOA97" s="0"/>
      <c r="VOB97" s="0"/>
      <c r="VOC97" s="0"/>
      <c r="VOD97" s="0"/>
      <c r="VOE97" s="0"/>
      <c r="VOF97" s="0"/>
      <c r="VOG97" s="0"/>
      <c r="VOH97" s="0"/>
      <c r="VOI97" s="0"/>
      <c r="VOJ97" s="0"/>
      <c r="VOK97" s="0"/>
      <c r="VOL97" s="0"/>
      <c r="VOM97" s="0"/>
      <c r="VON97" s="0"/>
      <c r="VOO97" s="0"/>
      <c r="VOP97" s="0"/>
      <c r="VOQ97" s="0"/>
      <c r="VOR97" s="0"/>
      <c r="VOS97" s="0"/>
      <c r="VOT97" s="0"/>
      <c r="VOU97" s="0"/>
      <c r="VOV97" s="0"/>
      <c r="VOW97" s="0"/>
      <c r="VOX97" s="0"/>
      <c r="VOY97" s="0"/>
      <c r="VOZ97" s="0"/>
      <c r="VPA97" s="0"/>
      <c r="VPB97" s="0"/>
      <c r="VPC97" s="0"/>
      <c r="VPD97" s="0"/>
      <c r="VPE97" s="0"/>
      <c r="VPF97" s="0"/>
      <c r="VPG97" s="0"/>
      <c r="VPH97" s="0"/>
      <c r="VPI97" s="0"/>
      <c r="VPJ97" s="0"/>
      <c r="VPK97" s="0"/>
      <c r="VPL97" s="0"/>
      <c r="VPM97" s="0"/>
      <c r="VPN97" s="0"/>
      <c r="VPO97" s="0"/>
      <c r="VPP97" s="0"/>
      <c r="VPQ97" s="0"/>
      <c r="VPR97" s="0"/>
      <c r="VPS97" s="0"/>
      <c r="VPT97" s="0"/>
      <c r="VPU97" s="0"/>
      <c r="VPV97" s="0"/>
      <c r="VPW97" s="0"/>
      <c r="VPX97" s="0"/>
      <c r="VPY97" s="0"/>
      <c r="VPZ97" s="0"/>
      <c r="VQA97" s="0"/>
      <c r="VQB97" s="0"/>
      <c r="VQC97" s="0"/>
      <c r="VQD97" s="0"/>
      <c r="VQE97" s="0"/>
      <c r="VQF97" s="0"/>
      <c r="VQG97" s="0"/>
      <c r="VQH97" s="0"/>
      <c r="VQI97" s="0"/>
      <c r="VQJ97" s="0"/>
      <c r="VQK97" s="0"/>
      <c r="VQL97" s="0"/>
      <c r="VQM97" s="0"/>
      <c r="VQN97" s="0"/>
      <c r="VQO97" s="0"/>
      <c r="VQP97" s="0"/>
      <c r="VQQ97" s="0"/>
      <c r="VQR97" s="0"/>
      <c r="VQS97" s="0"/>
      <c r="VQT97" s="0"/>
      <c r="VQU97" s="0"/>
      <c r="VQV97" s="0"/>
      <c r="VQW97" s="0"/>
      <c r="VQX97" s="0"/>
      <c r="VQY97" s="0"/>
      <c r="VQZ97" s="0"/>
      <c r="VRA97" s="0"/>
      <c r="VRB97" s="0"/>
      <c r="VRC97" s="0"/>
      <c r="VRD97" s="0"/>
      <c r="VRE97" s="0"/>
      <c r="VRF97" s="0"/>
      <c r="VRG97" s="0"/>
      <c r="VRH97" s="0"/>
      <c r="VRI97" s="0"/>
      <c r="VRJ97" s="0"/>
      <c r="VRK97" s="0"/>
      <c r="VRL97" s="0"/>
      <c r="VRM97" s="0"/>
      <c r="VRN97" s="0"/>
      <c r="VRO97" s="0"/>
      <c r="VRP97" s="0"/>
      <c r="VRQ97" s="0"/>
      <c r="VRR97" s="0"/>
      <c r="VRS97" s="0"/>
      <c r="VRT97" s="0"/>
      <c r="VRU97" s="0"/>
      <c r="VRV97" s="0"/>
      <c r="VRW97" s="0"/>
      <c r="VRX97" s="0"/>
      <c r="VRY97" s="0"/>
      <c r="VRZ97" s="0"/>
      <c r="VSA97" s="0"/>
      <c r="VSB97" s="0"/>
      <c r="VSC97" s="0"/>
      <c r="VSD97" s="0"/>
      <c r="VSE97" s="0"/>
      <c r="VSF97" s="0"/>
      <c r="VSG97" s="0"/>
      <c r="VSH97" s="0"/>
      <c r="VSI97" s="0"/>
      <c r="VSJ97" s="0"/>
      <c r="VSK97" s="0"/>
      <c r="VSL97" s="0"/>
      <c r="VSM97" s="0"/>
      <c r="VSN97" s="0"/>
      <c r="VSO97" s="0"/>
      <c r="VSP97" s="0"/>
      <c r="VSQ97" s="0"/>
      <c r="VSR97" s="0"/>
      <c r="VSS97" s="0"/>
      <c r="VST97" s="0"/>
      <c r="VSU97" s="0"/>
      <c r="VSV97" s="0"/>
      <c r="VSW97" s="0"/>
      <c r="VSX97" s="0"/>
      <c r="VSY97" s="0"/>
      <c r="VSZ97" s="0"/>
      <c r="VTA97" s="0"/>
      <c r="VTB97" s="0"/>
      <c r="VTC97" s="0"/>
      <c r="VTD97" s="0"/>
      <c r="VTE97" s="0"/>
      <c r="VTF97" s="0"/>
      <c r="VTG97" s="0"/>
      <c r="VTH97" s="0"/>
      <c r="VTI97" s="0"/>
      <c r="VTJ97" s="0"/>
      <c r="VTK97" s="0"/>
      <c r="VTL97" s="0"/>
      <c r="VTM97" s="0"/>
      <c r="VTN97" s="0"/>
      <c r="VTO97" s="0"/>
      <c r="VTP97" s="0"/>
      <c r="VTQ97" s="0"/>
      <c r="VTR97" s="0"/>
      <c r="VTS97" s="0"/>
      <c r="VTT97" s="0"/>
      <c r="VTU97" s="0"/>
      <c r="VTV97" s="0"/>
      <c r="VTW97" s="0"/>
      <c r="VTX97" s="0"/>
      <c r="VTY97" s="0"/>
      <c r="VTZ97" s="0"/>
      <c r="VUA97" s="0"/>
      <c r="VUB97" s="0"/>
      <c r="VUC97" s="0"/>
      <c r="VUD97" s="0"/>
      <c r="VUE97" s="0"/>
      <c r="VUF97" s="0"/>
      <c r="VUG97" s="0"/>
      <c r="VUH97" s="0"/>
      <c r="VUI97" s="0"/>
      <c r="VUJ97" s="0"/>
      <c r="VUK97" s="0"/>
      <c r="VUL97" s="0"/>
      <c r="VUM97" s="0"/>
      <c r="VUN97" s="0"/>
      <c r="VUO97" s="0"/>
      <c r="VUP97" s="0"/>
      <c r="VUQ97" s="0"/>
      <c r="VUR97" s="0"/>
      <c r="VUS97" s="0"/>
      <c r="VUT97" s="0"/>
      <c r="VUU97" s="0"/>
      <c r="VUV97" s="0"/>
      <c r="VUW97" s="0"/>
      <c r="VUX97" s="0"/>
      <c r="VUY97" s="0"/>
      <c r="VUZ97" s="0"/>
      <c r="VVA97" s="0"/>
      <c r="VVB97" s="0"/>
      <c r="VVC97" s="0"/>
      <c r="VVD97" s="0"/>
      <c r="VVE97" s="0"/>
      <c r="VVF97" s="0"/>
      <c r="VVG97" s="0"/>
      <c r="VVH97" s="0"/>
      <c r="VVI97" s="0"/>
      <c r="VVJ97" s="0"/>
      <c r="VVK97" s="0"/>
      <c r="VVL97" s="0"/>
      <c r="VVM97" s="0"/>
      <c r="VVN97" s="0"/>
      <c r="VVO97" s="0"/>
      <c r="VVP97" s="0"/>
      <c r="VVQ97" s="0"/>
      <c r="VVR97" s="0"/>
      <c r="VVS97" s="0"/>
      <c r="VVT97" s="0"/>
      <c r="VVU97" s="0"/>
      <c r="VVV97" s="0"/>
      <c r="VVW97" s="0"/>
      <c r="VVX97" s="0"/>
      <c r="VVY97" s="0"/>
      <c r="VVZ97" s="0"/>
      <c r="VWA97" s="0"/>
      <c r="VWB97" s="0"/>
      <c r="VWC97" s="0"/>
      <c r="VWD97" s="0"/>
      <c r="VWE97" s="0"/>
      <c r="VWF97" s="0"/>
      <c r="VWG97" s="0"/>
      <c r="VWH97" s="0"/>
      <c r="VWI97" s="0"/>
      <c r="VWJ97" s="0"/>
      <c r="VWK97" s="0"/>
      <c r="VWL97" s="0"/>
      <c r="VWM97" s="0"/>
      <c r="VWN97" s="0"/>
      <c r="VWO97" s="0"/>
      <c r="VWP97" s="0"/>
      <c r="VWQ97" s="0"/>
      <c r="VWR97" s="0"/>
      <c r="VWS97" s="0"/>
      <c r="VWT97" s="0"/>
      <c r="VWU97" s="0"/>
      <c r="VWV97" s="0"/>
      <c r="VWW97" s="0"/>
      <c r="VWX97" s="0"/>
      <c r="VWY97" s="0"/>
      <c r="VWZ97" s="0"/>
      <c r="VXA97" s="0"/>
      <c r="VXB97" s="0"/>
      <c r="VXC97" s="0"/>
      <c r="VXD97" s="0"/>
      <c r="VXE97" s="0"/>
      <c r="VXF97" s="0"/>
      <c r="VXG97" s="0"/>
      <c r="VXH97" s="0"/>
      <c r="VXI97" s="0"/>
      <c r="VXJ97" s="0"/>
      <c r="VXK97" s="0"/>
      <c r="VXL97" s="0"/>
      <c r="VXM97" s="0"/>
      <c r="VXN97" s="0"/>
      <c r="VXO97" s="0"/>
      <c r="VXP97" s="0"/>
      <c r="VXQ97" s="0"/>
      <c r="VXR97" s="0"/>
      <c r="VXS97" s="0"/>
      <c r="VXT97" s="0"/>
      <c r="VXU97" s="0"/>
      <c r="VXV97" s="0"/>
      <c r="VXW97" s="0"/>
      <c r="VXX97" s="0"/>
      <c r="VXY97" s="0"/>
      <c r="VXZ97" s="0"/>
      <c r="VYA97" s="0"/>
      <c r="VYB97" s="0"/>
      <c r="VYC97" s="0"/>
      <c r="VYD97" s="0"/>
      <c r="VYE97" s="0"/>
      <c r="VYF97" s="0"/>
      <c r="VYG97" s="0"/>
      <c r="VYH97" s="0"/>
      <c r="VYI97" s="0"/>
      <c r="VYJ97" s="0"/>
      <c r="VYK97" s="0"/>
      <c r="VYL97" s="0"/>
      <c r="VYM97" s="0"/>
      <c r="VYN97" s="0"/>
      <c r="VYO97" s="0"/>
      <c r="VYP97" s="0"/>
      <c r="VYQ97" s="0"/>
      <c r="VYR97" s="0"/>
      <c r="VYS97" s="0"/>
      <c r="VYT97" s="0"/>
      <c r="VYU97" s="0"/>
      <c r="VYV97" s="0"/>
      <c r="VYW97" s="0"/>
      <c r="VYX97" s="0"/>
      <c r="VYY97" s="0"/>
      <c r="VYZ97" s="0"/>
      <c r="VZA97" s="0"/>
      <c r="VZB97" s="0"/>
      <c r="VZC97" s="0"/>
      <c r="VZD97" s="0"/>
      <c r="VZE97" s="0"/>
      <c r="VZF97" s="0"/>
      <c r="VZG97" s="0"/>
      <c r="VZH97" s="0"/>
      <c r="VZI97" s="0"/>
      <c r="VZJ97" s="0"/>
      <c r="VZK97" s="0"/>
      <c r="VZL97" s="0"/>
      <c r="VZM97" s="0"/>
      <c r="VZN97" s="0"/>
      <c r="VZO97" s="0"/>
      <c r="VZP97" s="0"/>
      <c r="VZQ97" s="0"/>
      <c r="VZR97" s="0"/>
      <c r="VZS97" s="0"/>
      <c r="VZT97" s="0"/>
      <c r="VZU97" s="0"/>
      <c r="VZV97" s="0"/>
      <c r="VZW97" s="0"/>
      <c r="VZX97" s="0"/>
      <c r="VZY97" s="0"/>
      <c r="VZZ97" s="0"/>
      <c r="WAA97" s="0"/>
      <c r="WAB97" s="0"/>
      <c r="WAC97" s="0"/>
      <c r="WAD97" s="0"/>
      <c r="WAE97" s="0"/>
      <c r="WAF97" s="0"/>
      <c r="WAG97" s="0"/>
      <c r="WAH97" s="0"/>
      <c r="WAI97" s="0"/>
      <c r="WAJ97" s="0"/>
      <c r="WAK97" s="0"/>
      <c r="WAL97" s="0"/>
      <c r="WAM97" s="0"/>
      <c r="WAN97" s="0"/>
      <c r="WAO97" s="0"/>
      <c r="WAP97" s="0"/>
      <c r="WAQ97" s="0"/>
      <c r="WAR97" s="0"/>
      <c r="WAS97" s="0"/>
      <c r="WAT97" s="0"/>
      <c r="WAU97" s="0"/>
      <c r="WAV97" s="0"/>
      <c r="WAW97" s="0"/>
      <c r="WAX97" s="0"/>
      <c r="WAY97" s="0"/>
      <c r="WAZ97" s="0"/>
      <c r="WBA97" s="0"/>
      <c r="WBB97" s="0"/>
      <c r="WBC97" s="0"/>
      <c r="WBD97" s="0"/>
      <c r="WBE97" s="0"/>
      <c r="WBF97" s="0"/>
      <c r="WBG97" s="0"/>
      <c r="WBH97" s="0"/>
      <c r="WBI97" s="0"/>
      <c r="WBJ97" s="0"/>
      <c r="WBK97" s="0"/>
      <c r="WBL97" s="0"/>
      <c r="WBM97" s="0"/>
      <c r="WBN97" s="0"/>
      <c r="WBO97" s="0"/>
      <c r="WBP97" s="0"/>
      <c r="WBQ97" s="0"/>
      <c r="WBR97" s="0"/>
      <c r="WBS97" s="0"/>
      <c r="WBT97" s="0"/>
      <c r="WBU97" s="0"/>
      <c r="WBV97" s="0"/>
      <c r="WBW97" s="0"/>
      <c r="WBX97" s="0"/>
      <c r="WBY97" s="0"/>
      <c r="WBZ97" s="0"/>
      <c r="WCA97" s="0"/>
      <c r="WCB97" s="0"/>
      <c r="WCC97" s="0"/>
      <c r="WCD97" s="0"/>
      <c r="WCE97" s="0"/>
      <c r="WCF97" s="0"/>
      <c r="WCG97" s="0"/>
      <c r="WCH97" s="0"/>
      <c r="WCI97" s="0"/>
      <c r="WCJ97" s="0"/>
      <c r="WCK97" s="0"/>
      <c r="WCL97" s="0"/>
      <c r="WCM97" s="0"/>
      <c r="WCN97" s="0"/>
      <c r="WCO97" s="0"/>
      <c r="WCP97" s="0"/>
      <c r="WCQ97" s="0"/>
      <c r="WCR97" s="0"/>
      <c r="WCS97" s="0"/>
      <c r="WCT97" s="0"/>
      <c r="WCU97" s="0"/>
      <c r="WCV97" s="0"/>
      <c r="WCW97" s="0"/>
      <c r="WCX97" s="0"/>
      <c r="WCY97" s="0"/>
      <c r="WCZ97" s="0"/>
      <c r="WDA97" s="0"/>
      <c r="WDB97" s="0"/>
      <c r="WDC97" s="0"/>
      <c r="WDD97" s="0"/>
      <c r="WDE97" s="0"/>
      <c r="WDF97" s="0"/>
      <c r="WDG97" s="0"/>
      <c r="WDH97" s="0"/>
      <c r="WDI97" s="0"/>
      <c r="WDJ97" s="0"/>
      <c r="WDK97" s="0"/>
      <c r="WDL97" s="0"/>
      <c r="WDM97" s="0"/>
      <c r="WDN97" s="0"/>
      <c r="WDO97" s="0"/>
      <c r="WDP97" s="0"/>
      <c r="WDQ97" s="0"/>
      <c r="WDR97" s="0"/>
      <c r="WDS97" s="0"/>
      <c r="WDT97" s="0"/>
      <c r="WDU97" s="0"/>
      <c r="WDV97" s="0"/>
      <c r="WDW97" s="0"/>
      <c r="WDX97" s="0"/>
      <c r="WDY97" s="0"/>
      <c r="WDZ97" s="0"/>
      <c r="WEA97" s="0"/>
      <c r="WEB97" s="0"/>
      <c r="WEC97" s="0"/>
      <c r="WED97" s="0"/>
      <c r="WEE97" s="0"/>
      <c r="WEF97" s="0"/>
      <c r="WEG97" s="0"/>
      <c r="WEH97" s="0"/>
      <c r="WEI97" s="0"/>
      <c r="WEJ97" s="0"/>
      <c r="WEK97" s="0"/>
      <c r="WEL97" s="0"/>
      <c r="WEM97" s="0"/>
      <c r="WEN97" s="0"/>
      <c r="WEO97" s="0"/>
      <c r="WEP97" s="0"/>
      <c r="WEQ97" s="0"/>
      <c r="WER97" s="0"/>
      <c r="WES97" s="0"/>
      <c r="WET97" s="0"/>
      <c r="WEU97" s="0"/>
      <c r="WEV97" s="0"/>
      <c r="WEW97" s="0"/>
      <c r="WEX97" s="0"/>
      <c r="WEY97" s="0"/>
      <c r="WEZ97" s="0"/>
      <c r="WFA97" s="0"/>
      <c r="WFB97" s="0"/>
      <c r="WFC97" s="0"/>
      <c r="WFD97" s="0"/>
      <c r="WFE97" s="0"/>
      <c r="WFF97" s="0"/>
      <c r="WFG97" s="0"/>
      <c r="WFH97" s="0"/>
      <c r="WFI97" s="0"/>
      <c r="WFJ97" s="0"/>
      <c r="WFK97" s="0"/>
      <c r="WFL97" s="0"/>
      <c r="WFM97" s="0"/>
      <c r="WFN97" s="0"/>
      <c r="WFO97" s="0"/>
      <c r="WFP97" s="0"/>
      <c r="WFQ97" s="0"/>
      <c r="WFR97" s="0"/>
      <c r="WFS97" s="0"/>
      <c r="WFT97" s="0"/>
      <c r="WFU97" s="0"/>
      <c r="WFV97" s="0"/>
      <c r="WFW97" s="0"/>
      <c r="WFX97" s="0"/>
      <c r="WFY97" s="0"/>
      <c r="WFZ97" s="0"/>
      <c r="WGA97" s="0"/>
      <c r="WGB97" s="0"/>
      <c r="WGC97" s="0"/>
      <c r="WGD97" s="0"/>
      <c r="WGE97" s="0"/>
      <c r="WGF97" s="0"/>
      <c r="WGG97" s="0"/>
      <c r="WGH97" s="0"/>
      <c r="WGI97" s="0"/>
      <c r="WGJ97" s="0"/>
      <c r="WGK97" s="0"/>
      <c r="WGL97" s="0"/>
      <c r="WGM97" s="0"/>
      <c r="WGN97" s="0"/>
      <c r="WGO97" s="0"/>
      <c r="WGP97" s="0"/>
      <c r="WGQ97" s="0"/>
      <c r="WGR97" s="0"/>
      <c r="WGS97" s="0"/>
      <c r="WGT97" s="0"/>
      <c r="WGU97" s="0"/>
      <c r="WGV97" s="0"/>
      <c r="WGW97" s="0"/>
      <c r="WGX97" s="0"/>
      <c r="WGY97" s="0"/>
      <c r="WGZ97" s="0"/>
      <c r="WHA97" s="0"/>
      <c r="WHB97" s="0"/>
      <c r="WHC97" s="0"/>
      <c r="WHD97" s="0"/>
      <c r="WHE97" s="0"/>
      <c r="WHF97" s="0"/>
      <c r="WHG97" s="0"/>
      <c r="WHH97" s="0"/>
      <c r="WHI97" s="0"/>
      <c r="WHJ97" s="0"/>
      <c r="WHK97" s="0"/>
      <c r="WHL97" s="0"/>
      <c r="WHM97" s="0"/>
      <c r="WHN97" s="0"/>
      <c r="WHO97" s="0"/>
      <c r="WHP97" s="0"/>
      <c r="WHQ97" s="0"/>
      <c r="WHR97" s="0"/>
      <c r="WHS97" s="0"/>
      <c r="WHT97" s="0"/>
      <c r="WHU97" s="0"/>
      <c r="WHV97" s="0"/>
      <c r="WHW97" s="0"/>
      <c r="WHX97" s="0"/>
      <c r="WHY97" s="0"/>
      <c r="WHZ97" s="0"/>
      <c r="WIA97" s="0"/>
      <c r="WIB97" s="0"/>
      <c r="WIC97" s="0"/>
      <c r="WID97" s="0"/>
      <c r="WIE97" s="0"/>
      <c r="WIF97" s="0"/>
      <c r="WIG97" s="0"/>
      <c r="WIH97" s="0"/>
      <c r="WII97" s="0"/>
      <c r="WIJ97" s="0"/>
      <c r="WIK97" s="0"/>
      <c r="WIL97" s="0"/>
      <c r="WIM97" s="0"/>
      <c r="WIN97" s="0"/>
      <c r="WIO97" s="0"/>
      <c r="WIP97" s="0"/>
      <c r="WIQ97" s="0"/>
      <c r="WIR97" s="0"/>
      <c r="WIS97" s="0"/>
      <c r="WIT97" s="0"/>
      <c r="WIU97" s="0"/>
      <c r="WIV97" s="0"/>
      <c r="WIW97" s="0"/>
      <c r="WIX97" s="0"/>
      <c r="WIY97" s="0"/>
      <c r="WIZ97" s="0"/>
      <c r="WJA97" s="0"/>
      <c r="WJB97" s="0"/>
      <c r="WJC97" s="0"/>
      <c r="WJD97" s="0"/>
      <c r="WJE97" s="0"/>
      <c r="WJF97" s="0"/>
      <c r="WJG97" s="0"/>
      <c r="WJH97" s="0"/>
      <c r="WJI97" s="0"/>
      <c r="WJJ97" s="0"/>
      <c r="WJK97" s="0"/>
      <c r="WJL97" s="0"/>
      <c r="WJM97" s="0"/>
      <c r="WJN97" s="0"/>
      <c r="WJO97" s="0"/>
      <c r="WJP97" s="0"/>
      <c r="WJQ97" s="0"/>
      <c r="WJR97" s="0"/>
      <c r="WJS97" s="0"/>
      <c r="WJT97" s="0"/>
      <c r="WJU97" s="0"/>
      <c r="WJV97" s="0"/>
      <c r="WJW97" s="0"/>
      <c r="WJX97" s="0"/>
      <c r="WJY97" s="0"/>
      <c r="WJZ97" s="0"/>
      <c r="WKA97" s="0"/>
      <c r="WKB97" s="0"/>
      <c r="WKC97" s="0"/>
      <c r="WKD97" s="0"/>
      <c r="WKE97" s="0"/>
      <c r="WKF97" s="0"/>
      <c r="WKG97" s="0"/>
      <c r="WKH97" s="0"/>
      <c r="WKI97" s="0"/>
      <c r="WKJ97" s="0"/>
      <c r="WKK97" s="0"/>
      <c r="WKL97" s="0"/>
      <c r="WKM97" s="0"/>
      <c r="WKN97" s="0"/>
      <c r="WKO97" s="0"/>
      <c r="WKP97" s="0"/>
      <c r="WKQ97" s="0"/>
      <c r="WKR97" s="0"/>
      <c r="WKS97" s="0"/>
      <c r="WKT97" s="0"/>
      <c r="WKU97" s="0"/>
      <c r="WKV97" s="0"/>
      <c r="WKW97" s="0"/>
      <c r="WKX97" s="0"/>
      <c r="WKY97" s="0"/>
      <c r="WKZ97" s="0"/>
      <c r="WLA97" s="0"/>
      <c r="WLB97" s="0"/>
      <c r="WLC97" s="0"/>
      <c r="WLD97" s="0"/>
      <c r="WLE97" s="0"/>
      <c r="WLF97" s="0"/>
      <c r="WLG97" s="0"/>
      <c r="WLH97" s="0"/>
      <c r="WLI97" s="0"/>
      <c r="WLJ97" s="0"/>
      <c r="WLK97" s="0"/>
      <c r="WLL97" s="0"/>
      <c r="WLM97" s="0"/>
      <c r="WLN97" s="0"/>
      <c r="WLO97" s="0"/>
      <c r="WLP97" s="0"/>
      <c r="WLQ97" s="0"/>
      <c r="WLR97" s="0"/>
      <c r="WLS97" s="0"/>
      <c r="WLT97" s="0"/>
      <c r="WLU97" s="0"/>
      <c r="WLV97" s="0"/>
      <c r="WLW97" s="0"/>
      <c r="WLX97" s="0"/>
      <c r="WLY97" s="0"/>
      <c r="WLZ97" s="0"/>
      <c r="WMA97" s="0"/>
      <c r="WMB97" s="0"/>
      <c r="WMC97" s="0"/>
      <c r="WMD97" s="0"/>
      <c r="WME97" s="0"/>
      <c r="WMF97" s="0"/>
      <c r="WMG97" s="0"/>
      <c r="WMH97" s="0"/>
      <c r="WMI97" s="0"/>
      <c r="WMJ97" s="0"/>
      <c r="WMK97" s="0"/>
      <c r="WML97" s="0"/>
      <c r="WMM97" s="0"/>
      <c r="WMN97" s="0"/>
      <c r="WMO97" s="0"/>
      <c r="WMP97" s="0"/>
      <c r="WMQ97" s="0"/>
      <c r="WMR97" s="0"/>
      <c r="WMS97" s="0"/>
      <c r="WMT97" s="0"/>
      <c r="WMU97" s="0"/>
      <c r="WMV97" s="0"/>
      <c r="WMW97" s="0"/>
      <c r="WMX97" s="0"/>
      <c r="WMY97" s="0"/>
      <c r="WMZ97" s="0"/>
      <c r="WNA97" s="0"/>
      <c r="WNB97" s="0"/>
      <c r="WNC97" s="0"/>
      <c r="WND97" s="0"/>
      <c r="WNE97" s="0"/>
      <c r="WNF97" s="0"/>
      <c r="WNG97" s="0"/>
      <c r="WNH97" s="0"/>
      <c r="WNI97" s="0"/>
      <c r="WNJ97" s="0"/>
      <c r="WNK97" s="0"/>
      <c r="WNL97" s="0"/>
      <c r="WNM97" s="0"/>
      <c r="WNN97" s="0"/>
      <c r="WNO97" s="0"/>
      <c r="WNP97" s="0"/>
      <c r="WNQ97" s="0"/>
      <c r="WNR97" s="0"/>
      <c r="WNS97" s="0"/>
      <c r="WNT97" s="0"/>
      <c r="WNU97" s="0"/>
      <c r="WNV97" s="0"/>
      <c r="WNW97" s="0"/>
      <c r="WNX97" s="0"/>
      <c r="WNY97" s="0"/>
      <c r="WNZ97" s="0"/>
      <c r="WOA97" s="0"/>
      <c r="WOB97" s="0"/>
      <c r="WOC97" s="0"/>
      <c r="WOD97" s="0"/>
      <c r="WOE97" s="0"/>
      <c r="WOF97" s="0"/>
      <c r="WOG97" s="0"/>
      <c r="WOH97" s="0"/>
      <c r="WOI97" s="0"/>
      <c r="WOJ97" s="0"/>
      <c r="WOK97" s="0"/>
      <c r="WOL97" s="0"/>
      <c r="WOM97" s="0"/>
      <c r="WON97" s="0"/>
      <c r="WOO97" s="0"/>
      <c r="WOP97" s="0"/>
      <c r="WOQ97" s="0"/>
      <c r="WOR97" s="0"/>
      <c r="WOS97" s="0"/>
      <c r="WOT97" s="0"/>
      <c r="WOU97" s="0"/>
      <c r="WOV97" s="0"/>
      <c r="WOW97" s="0"/>
      <c r="WOX97" s="0"/>
      <c r="WOY97" s="0"/>
      <c r="WOZ97" s="0"/>
      <c r="WPA97" s="0"/>
      <c r="WPB97" s="0"/>
      <c r="WPC97" s="0"/>
      <c r="WPD97" s="0"/>
      <c r="WPE97" s="0"/>
      <c r="WPF97" s="0"/>
      <c r="WPG97" s="0"/>
      <c r="WPH97" s="0"/>
      <c r="WPI97" s="0"/>
      <c r="WPJ97" s="0"/>
      <c r="WPK97" s="0"/>
      <c r="WPL97" s="0"/>
      <c r="WPM97" s="0"/>
      <c r="WPN97" s="0"/>
      <c r="WPO97" s="0"/>
      <c r="WPP97" s="0"/>
      <c r="WPQ97" s="0"/>
      <c r="WPR97" s="0"/>
      <c r="WPS97" s="0"/>
      <c r="WPT97" s="0"/>
      <c r="WPU97" s="0"/>
      <c r="WPV97" s="0"/>
      <c r="WPW97" s="0"/>
      <c r="WPX97" s="0"/>
      <c r="WPY97" s="0"/>
      <c r="WPZ97" s="0"/>
      <c r="WQA97" s="0"/>
      <c r="WQB97" s="0"/>
      <c r="WQC97" s="0"/>
      <c r="WQD97" s="0"/>
      <c r="WQE97" s="0"/>
      <c r="WQF97" s="0"/>
      <c r="WQG97" s="0"/>
      <c r="WQH97" s="0"/>
      <c r="WQI97" s="0"/>
      <c r="WQJ97" s="0"/>
      <c r="WQK97" s="0"/>
      <c r="WQL97" s="0"/>
      <c r="WQM97" s="0"/>
      <c r="WQN97" s="0"/>
      <c r="WQO97" s="0"/>
      <c r="WQP97" s="0"/>
      <c r="WQQ97" s="0"/>
      <c r="WQR97" s="0"/>
      <c r="WQS97" s="0"/>
      <c r="WQT97" s="0"/>
      <c r="WQU97" s="0"/>
      <c r="WQV97" s="0"/>
      <c r="WQW97" s="0"/>
      <c r="WQX97" s="0"/>
      <c r="WQY97" s="0"/>
      <c r="WQZ97" s="0"/>
      <c r="WRA97" s="0"/>
      <c r="WRB97" s="0"/>
      <c r="WRC97" s="0"/>
      <c r="WRD97" s="0"/>
      <c r="WRE97" s="0"/>
      <c r="WRF97" s="0"/>
      <c r="WRG97" s="0"/>
      <c r="WRH97" s="0"/>
      <c r="WRI97" s="0"/>
      <c r="WRJ97" s="0"/>
      <c r="WRK97" s="0"/>
      <c r="WRL97" s="0"/>
      <c r="WRM97" s="0"/>
      <c r="WRN97" s="0"/>
      <c r="WRO97" s="0"/>
      <c r="WRP97" s="0"/>
      <c r="WRQ97" s="0"/>
      <c r="WRR97" s="0"/>
      <c r="WRS97" s="0"/>
      <c r="WRT97" s="0"/>
      <c r="WRU97" s="0"/>
      <c r="WRV97" s="0"/>
      <c r="WRW97" s="0"/>
      <c r="WRX97" s="0"/>
      <c r="WRY97" s="0"/>
      <c r="WRZ97" s="0"/>
      <c r="WSA97" s="0"/>
      <c r="WSB97" s="0"/>
      <c r="WSC97" s="0"/>
      <c r="WSD97" s="0"/>
      <c r="WSE97" s="0"/>
      <c r="WSF97" s="0"/>
      <c r="WSG97" s="0"/>
      <c r="WSH97" s="0"/>
      <c r="WSI97" s="0"/>
      <c r="WSJ97" s="0"/>
      <c r="WSK97" s="0"/>
      <c r="WSL97" s="0"/>
      <c r="WSM97" s="0"/>
      <c r="WSN97" s="0"/>
      <c r="WSO97" s="0"/>
      <c r="WSP97" s="0"/>
      <c r="WSQ97" s="0"/>
      <c r="WSR97" s="0"/>
      <c r="WSS97" s="0"/>
      <c r="WST97" s="0"/>
      <c r="WSU97" s="0"/>
      <c r="WSV97" s="0"/>
      <c r="WSW97" s="0"/>
      <c r="WSX97" s="0"/>
      <c r="WSY97" s="0"/>
      <c r="WSZ97" s="0"/>
      <c r="WTA97" s="0"/>
      <c r="WTB97" s="0"/>
      <c r="WTC97" s="0"/>
      <c r="WTD97" s="0"/>
      <c r="WTE97" s="0"/>
      <c r="WTF97" s="0"/>
      <c r="WTG97" s="0"/>
      <c r="WTH97" s="0"/>
      <c r="WTI97" s="0"/>
      <c r="WTJ97" s="0"/>
      <c r="WTK97" s="0"/>
      <c r="WTL97" s="0"/>
      <c r="WTM97" s="0"/>
      <c r="WTN97" s="0"/>
      <c r="WTO97" s="0"/>
      <c r="WTP97" s="0"/>
      <c r="WTQ97" s="0"/>
      <c r="WTR97" s="0"/>
      <c r="WTS97" s="0"/>
      <c r="WTT97" s="0"/>
      <c r="WTU97" s="0"/>
      <c r="WTV97" s="0"/>
      <c r="WTW97" s="0"/>
      <c r="WTX97" s="0"/>
      <c r="WTY97" s="0"/>
      <c r="WTZ97" s="0"/>
      <c r="WUA97" s="0"/>
      <c r="WUB97" s="0"/>
      <c r="WUC97" s="0"/>
      <c r="WUD97" s="0"/>
      <c r="WUE97" s="0"/>
      <c r="WUF97" s="0"/>
      <c r="WUG97" s="0"/>
      <c r="WUH97" s="0"/>
      <c r="WUI97" s="0"/>
      <c r="WUJ97" s="0"/>
      <c r="WUK97" s="0"/>
      <c r="WUL97" s="0"/>
      <c r="WUM97" s="0"/>
      <c r="WUN97" s="0"/>
      <c r="WUO97" s="0"/>
      <c r="WUP97" s="0"/>
      <c r="WUQ97" s="0"/>
      <c r="WUR97" s="0"/>
      <c r="WUS97" s="0"/>
      <c r="WUT97" s="0"/>
      <c r="WUU97" s="0"/>
      <c r="WUV97" s="0"/>
      <c r="WUW97" s="0"/>
      <c r="WUX97" s="0"/>
      <c r="WUY97" s="0"/>
      <c r="WUZ97" s="0"/>
      <c r="WVA97" s="0"/>
      <c r="WVB97" s="0"/>
      <c r="WVC97" s="0"/>
      <c r="WVD97" s="0"/>
      <c r="WVE97" s="0"/>
      <c r="WVF97" s="0"/>
      <c r="WVG97" s="0"/>
      <c r="WVH97" s="0"/>
      <c r="WVI97" s="0"/>
      <c r="WVJ97" s="0"/>
      <c r="WVK97" s="0"/>
      <c r="WVL97" s="0"/>
      <c r="WVM97" s="0"/>
      <c r="WVN97" s="0"/>
      <c r="WVO97" s="0"/>
      <c r="WVP97" s="0"/>
      <c r="WVQ97" s="0"/>
      <c r="WVR97" s="0"/>
      <c r="WVS97" s="0"/>
      <c r="WVT97" s="0"/>
      <c r="WVU97" s="0"/>
      <c r="WVV97" s="0"/>
      <c r="WVW97" s="0"/>
      <c r="WVX97" s="0"/>
      <c r="WVY97" s="0"/>
      <c r="WVZ97" s="0"/>
      <c r="WWA97" s="0"/>
      <c r="WWB97" s="0"/>
      <c r="WWC97" s="0"/>
      <c r="WWD97" s="0"/>
      <c r="WWE97" s="0"/>
      <c r="WWF97" s="0"/>
      <c r="WWG97" s="0"/>
      <c r="WWH97" s="0"/>
      <c r="WWI97" s="0"/>
      <c r="WWJ97" s="0"/>
      <c r="WWK97" s="0"/>
      <c r="WWL97" s="0"/>
      <c r="WWM97" s="0"/>
      <c r="WWN97" s="0"/>
      <c r="WWO97" s="0"/>
      <c r="WWP97" s="0"/>
      <c r="WWQ97" s="0"/>
      <c r="WWR97" s="0"/>
      <c r="WWS97" s="0"/>
      <c r="WWT97" s="0"/>
      <c r="WWU97" s="0"/>
      <c r="WWV97" s="0"/>
      <c r="WWW97" s="0"/>
      <c r="WWX97" s="0"/>
      <c r="WWY97" s="0"/>
      <c r="WWZ97" s="0"/>
      <c r="WXA97" s="0"/>
      <c r="WXB97" s="0"/>
      <c r="WXC97" s="0"/>
      <c r="WXD97" s="0"/>
      <c r="WXE97" s="0"/>
      <c r="WXF97" s="0"/>
      <c r="WXG97" s="0"/>
      <c r="WXH97" s="0"/>
      <c r="WXI97" s="0"/>
      <c r="WXJ97" s="0"/>
      <c r="WXK97" s="0"/>
      <c r="WXL97" s="0"/>
      <c r="WXM97" s="0"/>
      <c r="WXN97" s="0"/>
      <c r="WXO97" s="0"/>
      <c r="WXP97" s="0"/>
      <c r="WXQ97" s="0"/>
      <c r="WXR97" s="0"/>
      <c r="WXS97" s="0"/>
      <c r="WXT97" s="0"/>
      <c r="WXU97" s="0"/>
      <c r="WXV97" s="0"/>
      <c r="WXW97" s="0"/>
      <c r="WXX97" s="0"/>
      <c r="WXY97" s="0"/>
      <c r="WXZ97" s="0"/>
      <c r="WYA97" s="0"/>
      <c r="WYB97" s="0"/>
      <c r="WYC97" s="0"/>
      <c r="WYD97" s="0"/>
      <c r="WYE97" s="0"/>
      <c r="WYF97" s="0"/>
      <c r="WYG97" s="0"/>
      <c r="WYH97" s="0"/>
      <c r="WYI97" s="0"/>
      <c r="WYJ97" s="0"/>
      <c r="WYK97" s="0"/>
      <c r="WYL97" s="0"/>
      <c r="WYM97" s="0"/>
      <c r="WYN97" s="0"/>
      <c r="WYO97" s="0"/>
      <c r="WYP97" s="0"/>
      <c r="WYQ97" s="0"/>
      <c r="WYR97" s="0"/>
      <c r="WYS97" s="0"/>
      <c r="WYT97" s="0"/>
      <c r="WYU97" s="0"/>
      <c r="WYV97" s="0"/>
      <c r="WYW97" s="0"/>
      <c r="WYX97" s="0"/>
      <c r="WYY97" s="0"/>
      <c r="WYZ97" s="0"/>
      <c r="WZA97" s="0"/>
      <c r="WZB97" s="0"/>
      <c r="WZC97" s="0"/>
      <c r="WZD97" s="0"/>
      <c r="WZE97" s="0"/>
      <c r="WZF97" s="0"/>
      <c r="WZG97" s="0"/>
      <c r="WZH97" s="0"/>
      <c r="WZI97" s="0"/>
      <c r="WZJ97" s="0"/>
      <c r="WZK97" s="0"/>
      <c r="WZL97" s="0"/>
      <c r="WZM97" s="0"/>
      <c r="WZN97" s="0"/>
      <c r="WZO97" s="0"/>
      <c r="WZP97" s="0"/>
      <c r="WZQ97" s="0"/>
      <c r="WZR97" s="0"/>
      <c r="WZS97" s="0"/>
      <c r="WZT97" s="0"/>
      <c r="WZU97" s="0"/>
      <c r="WZV97" s="0"/>
      <c r="WZW97" s="0"/>
      <c r="WZX97" s="0"/>
      <c r="WZY97" s="0"/>
      <c r="WZZ97" s="0"/>
      <c r="XAA97" s="0"/>
      <c r="XAB97" s="0"/>
      <c r="XAC97" s="0"/>
      <c r="XAD97" s="0"/>
      <c r="XAE97" s="0"/>
      <c r="XAF97" s="0"/>
      <c r="XAG97" s="0"/>
      <c r="XAH97" s="0"/>
      <c r="XAI97" s="0"/>
      <c r="XAJ97" s="0"/>
      <c r="XAK97" s="0"/>
      <c r="XAL97" s="0"/>
      <c r="XAM97" s="0"/>
      <c r="XAN97" s="0"/>
      <c r="XAO97" s="0"/>
      <c r="XAP97" s="0"/>
      <c r="XAQ97" s="0"/>
      <c r="XAR97" s="0"/>
      <c r="XAS97" s="0"/>
      <c r="XAT97" s="0"/>
      <c r="XAU97" s="0"/>
      <c r="XAV97" s="0"/>
      <c r="XAW97" s="0"/>
      <c r="XAX97" s="0"/>
      <c r="XAY97" s="0"/>
      <c r="XAZ97" s="0"/>
      <c r="XBA97" s="0"/>
      <c r="XBB97" s="0"/>
      <c r="XBC97" s="0"/>
      <c r="XBD97" s="0"/>
      <c r="XBE97" s="0"/>
      <c r="XBF97" s="0"/>
      <c r="XBG97" s="0"/>
      <c r="XBH97" s="0"/>
      <c r="XBI97" s="0"/>
      <c r="XBJ97" s="0"/>
      <c r="XBK97" s="0"/>
      <c r="XBL97" s="0"/>
      <c r="XBM97" s="0"/>
      <c r="XBN97" s="0"/>
      <c r="XBO97" s="0"/>
      <c r="XBP97" s="0"/>
      <c r="XBQ97" s="0"/>
      <c r="XBR97" s="0"/>
      <c r="XBS97" s="0"/>
      <c r="XBT97" s="0"/>
      <c r="XBU97" s="0"/>
      <c r="XBV97" s="0"/>
      <c r="XBW97" s="0"/>
      <c r="XBX97" s="0"/>
      <c r="XBY97" s="0"/>
      <c r="XBZ97" s="0"/>
      <c r="XCA97" s="0"/>
      <c r="XCB97" s="0"/>
      <c r="XCC97" s="0"/>
      <c r="XCD97" s="0"/>
      <c r="XCE97" s="0"/>
      <c r="XCF97" s="0"/>
      <c r="XCG97" s="0"/>
      <c r="XCH97" s="0"/>
      <c r="XCI97" s="0"/>
      <c r="XCJ97" s="0"/>
      <c r="XCK97" s="0"/>
      <c r="XCL97" s="0"/>
      <c r="XCM97" s="0"/>
      <c r="XCN97" s="0"/>
      <c r="XCO97" s="0"/>
      <c r="XCP97" s="0"/>
      <c r="XCQ97" s="0"/>
      <c r="XCR97" s="0"/>
      <c r="XCS97" s="0"/>
      <c r="XCT97" s="0"/>
      <c r="XCU97" s="0"/>
      <c r="XCV97" s="0"/>
      <c r="XCW97" s="0"/>
      <c r="XCX97" s="0"/>
      <c r="XCY97" s="0"/>
      <c r="XCZ97" s="0"/>
      <c r="XDA97" s="0"/>
      <c r="XDB97" s="0"/>
      <c r="XDC97" s="0"/>
      <c r="XDD97" s="0"/>
      <c r="XDE97" s="0"/>
      <c r="XDF97" s="0"/>
      <c r="XDG97" s="0"/>
      <c r="XDH97" s="0"/>
      <c r="XDI97" s="0"/>
      <c r="XDJ97" s="0"/>
      <c r="XDK97" s="0"/>
      <c r="XDL97" s="0"/>
      <c r="XDM97" s="0"/>
      <c r="XDN97" s="0"/>
      <c r="XDO97" s="0"/>
      <c r="XDP97" s="0"/>
      <c r="XDQ97" s="0"/>
      <c r="XDR97" s="0"/>
      <c r="XDS97" s="0"/>
      <c r="XDT97" s="0"/>
      <c r="XDU97" s="0"/>
      <c r="XDV97" s="0"/>
      <c r="XDW97" s="0"/>
      <c r="XDX97" s="0"/>
      <c r="XDY97" s="0"/>
      <c r="XDZ97" s="0"/>
      <c r="XEA97" s="0"/>
      <c r="XEB97" s="0"/>
      <c r="XEC97" s="0"/>
      <c r="XED97" s="0"/>
      <c r="XEE97" s="0"/>
      <c r="XEF97" s="0"/>
      <c r="XEG97" s="0"/>
      <c r="XEH97" s="0"/>
      <c r="XEI97" s="0"/>
      <c r="XEJ97" s="0"/>
      <c r="XEK97" s="0"/>
      <c r="XEL97" s="0"/>
      <c r="XEM97" s="0"/>
      <c r="XEN97" s="0"/>
      <c r="XEO97" s="0"/>
      <c r="XEP97" s="0"/>
      <c r="XEQ97" s="0"/>
      <c r="XER97" s="0"/>
      <c r="XES97" s="0"/>
      <c r="XET97" s="0"/>
      <c r="XEU97" s="0"/>
      <c r="XEV97" s="0"/>
      <c r="XEW97" s="0"/>
      <c r="XEX97" s="0"/>
      <c r="XEY97" s="0"/>
      <c r="XEZ97" s="0"/>
      <c r="XFA97" s="0"/>
      <c r="XFB97" s="0"/>
      <c r="XFC97" s="0"/>
      <c r="XFD97" s="0"/>
    </row>
    <row r="98" customFormat="false" ht="15" hidden="false" customHeight="false" outlineLevel="0" collapsed="false">
      <c r="G98" s="1"/>
      <c r="U98" s="1"/>
      <c r="AA98" s="1"/>
      <c r="AL98" s="0"/>
      <c r="AM98" s="0"/>
      <c r="AN98" s="0"/>
      <c r="AO98" s="0"/>
      <c r="AP98" s="0"/>
      <c r="AQ98" s="0"/>
      <c r="AR98" s="0"/>
      <c r="AS98" s="0"/>
      <c r="AT98" s="0"/>
      <c r="AU98" s="0"/>
      <c r="AV98" s="0"/>
      <c r="AW98" s="0"/>
      <c r="AX98" s="0"/>
      <c r="AY98" s="0"/>
      <c r="AZ98" s="0"/>
      <c r="BA98" s="0"/>
      <c r="BB98" s="0"/>
      <c r="BC98" s="0"/>
      <c r="BD98" s="0"/>
      <c r="BE98" s="0"/>
      <c r="BF98" s="0"/>
      <c r="BG98" s="0"/>
      <c r="BH98" s="0"/>
      <c r="BI98" s="0"/>
      <c r="BJ98" s="0"/>
      <c r="BK98" s="0"/>
      <c r="BL98" s="0"/>
      <c r="BM98" s="0"/>
      <c r="BN98" s="0"/>
      <c r="BO98" s="0"/>
      <c r="BP98" s="0"/>
      <c r="BQ98" s="0"/>
      <c r="BR98" s="0"/>
      <c r="BS98" s="0"/>
      <c r="BT98" s="0"/>
      <c r="BU98" s="0"/>
      <c r="BV98" s="0"/>
      <c r="BW98" s="0"/>
      <c r="BX98" s="0"/>
      <c r="BY98" s="0"/>
      <c r="BZ98" s="0"/>
      <c r="CA98" s="0"/>
      <c r="CB98" s="0"/>
      <c r="CC98" s="0"/>
      <c r="CD98" s="0"/>
      <c r="CE98" s="0"/>
      <c r="CF98" s="0"/>
      <c r="CG98" s="0"/>
      <c r="CH98" s="0"/>
      <c r="CI98" s="0"/>
      <c r="CJ98" s="0"/>
      <c r="CK98" s="0"/>
      <c r="CL98" s="0"/>
      <c r="CM98" s="0"/>
      <c r="CN98" s="0"/>
      <c r="CO98" s="0"/>
      <c r="CP98" s="0"/>
      <c r="CQ98" s="0"/>
      <c r="CR98" s="0"/>
      <c r="CS98" s="0"/>
      <c r="CT98" s="0"/>
      <c r="CU98" s="0"/>
      <c r="CV98" s="0"/>
      <c r="CW98" s="0"/>
      <c r="CX98" s="0"/>
      <c r="CY98" s="0"/>
      <c r="CZ98" s="0"/>
      <c r="DA98" s="0"/>
      <c r="DB98" s="0"/>
      <c r="DC98" s="0"/>
      <c r="DD98" s="0"/>
      <c r="DE98" s="0"/>
      <c r="DF98" s="0"/>
      <c r="DG98" s="0"/>
      <c r="DH98" s="0"/>
      <c r="DI98" s="0"/>
      <c r="DJ98" s="0"/>
      <c r="DK98" s="0"/>
      <c r="DL98" s="0"/>
      <c r="DM98" s="0"/>
      <c r="DN98" s="0"/>
      <c r="DO98" s="0"/>
      <c r="DP98" s="0"/>
      <c r="DQ98" s="0"/>
      <c r="DR98" s="0"/>
      <c r="DS98" s="0"/>
      <c r="DT98" s="0"/>
      <c r="DU98" s="0"/>
      <c r="DV98" s="0"/>
      <c r="DW98" s="0"/>
      <c r="DX98" s="0"/>
      <c r="DY98" s="0"/>
      <c r="DZ98" s="0"/>
      <c r="EA98" s="0"/>
      <c r="EB98" s="0"/>
      <c r="EC98" s="0"/>
      <c r="ED98" s="0"/>
      <c r="EE98" s="0"/>
      <c r="EF98" s="0"/>
      <c r="EG98" s="0"/>
      <c r="EH98" s="0"/>
      <c r="EI98" s="0"/>
      <c r="EJ98" s="0"/>
      <c r="EK98" s="0"/>
      <c r="EL98" s="0"/>
      <c r="EM98" s="0"/>
      <c r="EN98" s="0"/>
      <c r="EO98" s="0"/>
      <c r="EP98" s="0"/>
      <c r="EQ98" s="0"/>
      <c r="ER98" s="0"/>
      <c r="ES98" s="0"/>
      <c r="ET98" s="0"/>
      <c r="EU98" s="0"/>
      <c r="EV98" s="0"/>
      <c r="EW98" s="0"/>
      <c r="EX98" s="0"/>
      <c r="EY98" s="0"/>
      <c r="EZ98" s="0"/>
      <c r="FA98" s="0"/>
      <c r="FB98" s="0"/>
      <c r="FC98" s="0"/>
      <c r="FD98" s="0"/>
      <c r="FE98" s="0"/>
      <c r="FF98" s="0"/>
      <c r="FG98" s="0"/>
      <c r="FH98" s="0"/>
      <c r="FI98" s="0"/>
      <c r="FJ98" s="0"/>
      <c r="FK98" s="0"/>
      <c r="FL98" s="0"/>
      <c r="FM98" s="0"/>
      <c r="FN98" s="0"/>
      <c r="FO98" s="0"/>
      <c r="FP98" s="0"/>
      <c r="FQ98" s="0"/>
      <c r="FR98" s="0"/>
      <c r="FS98" s="0"/>
      <c r="FT98" s="0"/>
      <c r="FU98" s="0"/>
      <c r="FV98" s="0"/>
      <c r="FW98" s="0"/>
      <c r="FX98" s="0"/>
      <c r="FY98" s="0"/>
      <c r="FZ98" s="0"/>
      <c r="GA98" s="0"/>
      <c r="GB98" s="0"/>
      <c r="GC98" s="0"/>
      <c r="GD98" s="0"/>
      <c r="GE98" s="0"/>
      <c r="GF98" s="0"/>
      <c r="GG98" s="0"/>
      <c r="GH98" s="0"/>
      <c r="GI98" s="0"/>
      <c r="GJ98" s="0"/>
      <c r="GK98" s="0"/>
      <c r="GL98" s="0"/>
      <c r="GM98" s="0"/>
      <c r="GN98" s="0"/>
      <c r="GO98" s="0"/>
      <c r="GP98" s="0"/>
      <c r="GQ98" s="0"/>
      <c r="GR98" s="0"/>
      <c r="GS98" s="0"/>
      <c r="GT98" s="0"/>
      <c r="GU98" s="0"/>
      <c r="GV98" s="0"/>
      <c r="GW98" s="0"/>
      <c r="GX98" s="0"/>
      <c r="GY98" s="0"/>
      <c r="GZ98" s="0"/>
      <c r="HA98" s="0"/>
      <c r="HB98" s="0"/>
      <c r="HC98" s="0"/>
      <c r="HD98" s="0"/>
      <c r="HE98" s="0"/>
      <c r="HF98" s="0"/>
      <c r="HG98" s="0"/>
      <c r="HH98" s="0"/>
      <c r="HI98" s="0"/>
      <c r="HJ98" s="0"/>
      <c r="HK98" s="0"/>
      <c r="HL98" s="0"/>
      <c r="HM98" s="0"/>
      <c r="HN98" s="0"/>
      <c r="HO98" s="0"/>
      <c r="HP98" s="0"/>
      <c r="HQ98" s="0"/>
      <c r="HR98" s="0"/>
      <c r="HS98" s="0"/>
      <c r="HT98" s="0"/>
      <c r="HU98" s="0"/>
      <c r="HV98" s="0"/>
      <c r="HW98" s="0"/>
      <c r="HX98" s="0"/>
      <c r="HY98" s="0"/>
      <c r="HZ98" s="0"/>
      <c r="IA98" s="0"/>
      <c r="IB98" s="0"/>
      <c r="IC98" s="0"/>
      <c r="ID98" s="0"/>
      <c r="IE98" s="0"/>
      <c r="IF98" s="0"/>
      <c r="IG98" s="0"/>
      <c r="IH98" s="0"/>
      <c r="II98" s="0"/>
      <c r="IJ98" s="0"/>
      <c r="IK98" s="0"/>
      <c r="IL98" s="0"/>
      <c r="IM98" s="0"/>
      <c r="IN98" s="0"/>
      <c r="IO98" s="0"/>
      <c r="IP98" s="0"/>
      <c r="IQ98" s="0"/>
      <c r="IR98" s="0"/>
      <c r="IS98" s="0"/>
      <c r="IT98" s="0"/>
      <c r="IU98" s="0"/>
      <c r="IV98" s="0"/>
      <c r="IW98" s="0"/>
      <c r="IX98" s="0"/>
      <c r="IY98" s="0"/>
      <c r="IZ98" s="0"/>
      <c r="JA98" s="0"/>
      <c r="JB98" s="0"/>
      <c r="JC98" s="0"/>
      <c r="JD98" s="0"/>
      <c r="JE98" s="0"/>
      <c r="JF98" s="0"/>
      <c r="JG98" s="0"/>
      <c r="JH98" s="0"/>
      <c r="JI98" s="0"/>
      <c r="JJ98" s="0"/>
      <c r="JK98" s="0"/>
      <c r="JL98" s="0"/>
      <c r="JM98" s="0"/>
      <c r="JN98" s="0"/>
      <c r="JO98" s="0"/>
      <c r="JP98" s="0"/>
      <c r="JQ98" s="0"/>
      <c r="JR98" s="0"/>
      <c r="JS98" s="0"/>
      <c r="JT98" s="0"/>
      <c r="JU98" s="0"/>
      <c r="JV98" s="0"/>
      <c r="JW98" s="0"/>
      <c r="JX98" s="0"/>
      <c r="JY98" s="0"/>
      <c r="JZ98" s="0"/>
      <c r="KA98" s="0"/>
      <c r="KB98" s="0"/>
      <c r="KC98" s="0"/>
      <c r="KD98" s="0"/>
      <c r="KE98" s="0"/>
      <c r="KF98" s="0"/>
      <c r="KG98" s="0"/>
      <c r="KH98" s="0"/>
      <c r="KI98" s="0"/>
      <c r="KJ98" s="0"/>
      <c r="KK98" s="0"/>
      <c r="KL98" s="0"/>
      <c r="KM98" s="0"/>
      <c r="KN98" s="0"/>
      <c r="KO98" s="0"/>
      <c r="KP98" s="0"/>
      <c r="KQ98" s="0"/>
      <c r="KR98" s="0"/>
      <c r="KS98" s="0"/>
      <c r="KT98" s="0"/>
      <c r="KU98" s="0"/>
      <c r="KV98" s="0"/>
      <c r="KW98" s="0"/>
      <c r="KX98" s="0"/>
      <c r="KY98" s="0"/>
      <c r="KZ98" s="0"/>
      <c r="LA98" s="0"/>
      <c r="LB98" s="0"/>
      <c r="LC98" s="0"/>
      <c r="LD98" s="0"/>
      <c r="LE98" s="0"/>
      <c r="LF98" s="0"/>
      <c r="LG98" s="0"/>
      <c r="LH98" s="0"/>
      <c r="LI98" s="0"/>
      <c r="LJ98" s="0"/>
      <c r="LK98" s="0"/>
      <c r="LL98" s="0"/>
      <c r="LM98" s="0"/>
      <c r="LN98" s="0"/>
      <c r="LO98" s="0"/>
      <c r="LP98" s="0"/>
      <c r="LQ98" s="0"/>
      <c r="LR98" s="0"/>
      <c r="LS98" s="0"/>
      <c r="LT98" s="0"/>
      <c r="LU98" s="0"/>
      <c r="LV98" s="0"/>
      <c r="LW98" s="0"/>
      <c r="LX98" s="0"/>
      <c r="LY98" s="0"/>
      <c r="LZ98" s="0"/>
      <c r="MA98" s="0"/>
      <c r="MB98" s="0"/>
      <c r="MC98" s="0"/>
      <c r="MD98" s="0"/>
      <c r="ME98" s="0"/>
      <c r="MF98" s="0"/>
      <c r="MG98" s="0"/>
      <c r="MH98" s="0"/>
      <c r="MI98" s="0"/>
      <c r="MJ98" s="0"/>
      <c r="MK98" s="0"/>
      <c r="ML98" s="0"/>
      <c r="MM98" s="0"/>
      <c r="MN98" s="0"/>
      <c r="MO98" s="0"/>
      <c r="MP98" s="0"/>
      <c r="MQ98" s="0"/>
      <c r="MR98" s="0"/>
      <c r="MS98" s="0"/>
      <c r="MT98" s="0"/>
      <c r="MU98" s="0"/>
      <c r="MV98" s="0"/>
      <c r="MW98" s="0"/>
      <c r="MX98" s="0"/>
      <c r="MY98" s="0"/>
      <c r="MZ98" s="0"/>
      <c r="NA98" s="0"/>
      <c r="NB98" s="0"/>
      <c r="NC98" s="0"/>
      <c r="ND98" s="0"/>
      <c r="NE98" s="0"/>
      <c r="NF98" s="0"/>
      <c r="NG98" s="0"/>
      <c r="NH98" s="0"/>
      <c r="NI98" s="0"/>
      <c r="NJ98" s="0"/>
      <c r="NK98" s="0"/>
      <c r="NL98" s="0"/>
      <c r="NM98" s="0"/>
      <c r="NN98" s="0"/>
      <c r="NO98" s="0"/>
      <c r="NP98" s="0"/>
      <c r="NQ98" s="0"/>
      <c r="NR98" s="0"/>
      <c r="NS98" s="0"/>
      <c r="NT98" s="0"/>
      <c r="NU98" s="0"/>
      <c r="NV98" s="0"/>
      <c r="NW98" s="0"/>
      <c r="NX98" s="0"/>
      <c r="NY98" s="0"/>
      <c r="NZ98" s="0"/>
      <c r="OA98" s="0"/>
      <c r="OB98" s="0"/>
      <c r="OC98" s="0"/>
      <c r="OD98" s="0"/>
      <c r="OE98" s="0"/>
      <c r="OF98" s="0"/>
      <c r="OG98" s="0"/>
      <c r="OH98" s="0"/>
      <c r="OI98" s="0"/>
      <c r="OJ98" s="0"/>
      <c r="OK98" s="0"/>
      <c r="OL98" s="0"/>
      <c r="OM98" s="0"/>
      <c r="ON98" s="0"/>
      <c r="OO98" s="0"/>
      <c r="OP98" s="0"/>
      <c r="OQ98" s="0"/>
      <c r="OR98" s="0"/>
      <c r="OS98" s="0"/>
      <c r="OT98" s="0"/>
      <c r="OU98" s="0"/>
      <c r="OV98" s="0"/>
      <c r="OW98" s="0"/>
      <c r="OX98" s="0"/>
      <c r="OY98" s="0"/>
      <c r="OZ98" s="0"/>
      <c r="PA98" s="0"/>
      <c r="PB98" s="0"/>
      <c r="PC98" s="0"/>
      <c r="PD98" s="0"/>
      <c r="PE98" s="0"/>
      <c r="PF98" s="0"/>
      <c r="PG98" s="0"/>
      <c r="PH98" s="0"/>
      <c r="PI98" s="0"/>
      <c r="PJ98" s="0"/>
      <c r="PK98" s="0"/>
      <c r="PL98" s="0"/>
      <c r="PM98" s="0"/>
      <c r="PN98" s="0"/>
      <c r="PO98" s="0"/>
      <c r="PP98" s="0"/>
      <c r="PQ98" s="0"/>
      <c r="PR98" s="0"/>
      <c r="PS98" s="0"/>
      <c r="PT98" s="0"/>
      <c r="PU98" s="0"/>
      <c r="PV98" s="0"/>
      <c r="PW98" s="0"/>
      <c r="PX98" s="0"/>
      <c r="PY98" s="0"/>
      <c r="PZ98" s="0"/>
      <c r="QA98" s="0"/>
      <c r="QB98" s="0"/>
      <c r="QC98" s="0"/>
      <c r="QD98" s="0"/>
      <c r="QE98" s="0"/>
      <c r="QF98" s="0"/>
      <c r="QG98" s="0"/>
      <c r="QH98" s="0"/>
      <c r="QI98" s="0"/>
      <c r="QJ98" s="0"/>
      <c r="QK98" s="0"/>
      <c r="QL98" s="0"/>
      <c r="QM98" s="0"/>
      <c r="QN98" s="0"/>
      <c r="QO98" s="0"/>
      <c r="QP98" s="0"/>
      <c r="QQ98" s="0"/>
      <c r="QR98" s="0"/>
      <c r="QS98" s="0"/>
      <c r="QT98" s="0"/>
      <c r="QU98" s="0"/>
      <c r="QV98" s="0"/>
      <c r="QW98" s="0"/>
      <c r="QX98" s="0"/>
      <c r="QY98" s="0"/>
      <c r="QZ98" s="0"/>
      <c r="RA98" s="0"/>
      <c r="RB98" s="0"/>
      <c r="RC98" s="0"/>
      <c r="RD98" s="0"/>
      <c r="RE98" s="0"/>
      <c r="RF98" s="0"/>
      <c r="RG98" s="0"/>
      <c r="RH98" s="0"/>
      <c r="RI98" s="0"/>
      <c r="RJ98" s="0"/>
      <c r="RK98" s="0"/>
      <c r="RL98" s="0"/>
      <c r="RM98" s="0"/>
      <c r="RN98" s="0"/>
      <c r="RO98" s="0"/>
      <c r="RP98" s="0"/>
      <c r="RQ98" s="0"/>
      <c r="RR98" s="0"/>
      <c r="RS98" s="0"/>
      <c r="RT98" s="0"/>
      <c r="RU98" s="0"/>
      <c r="RV98" s="0"/>
      <c r="RW98" s="0"/>
      <c r="RX98" s="0"/>
      <c r="RY98" s="0"/>
      <c r="RZ98" s="0"/>
      <c r="SA98" s="0"/>
      <c r="SB98" s="0"/>
      <c r="SC98" s="0"/>
      <c r="SD98" s="0"/>
      <c r="SE98" s="0"/>
      <c r="SF98" s="0"/>
      <c r="SG98" s="0"/>
      <c r="SH98" s="0"/>
      <c r="SI98" s="0"/>
      <c r="SJ98" s="0"/>
      <c r="SK98" s="0"/>
      <c r="SL98" s="0"/>
      <c r="SM98" s="0"/>
      <c r="SN98" s="0"/>
      <c r="SO98" s="0"/>
      <c r="SP98" s="0"/>
      <c r="SQ98" s="0"/>
      <c r="SR98" s="0"/>
      <c r="SS98" s="0"/>
      <c r="ST98" s="0"/>
      <c r="SU98" s="0"/>
      <c r="SV98" s="0"/>
      <c r="SW98" s="0"/>
      <c r="SX98" s="0"/>
      <c r="SY98" s="0"/>
      <c r="SZ98" s="0"/>
      <c r="TA98" s="0"/>
      <c r="TB98" s="0"/>
      <c r="TC98" s="0"/>
      <c r="TD98" s="0"/>
      <c r="TE98" s="0"/>
      <c r="TF98" s="0"/>
      <c r="TG98" s="0"/>
      <c r="TH98" s="0"/>
      <c r="TI98" s="0"/>
      <c r="TJ98" s="0"/>
      <c r="TK98" s="0"/>
      <c r="TL98" s="0"/>
      <c r="TM98" s="0"/>
      <c r="TN98" s="0"/>
      <c r="TO98" s="0"/>
      <c r="TP98" s="0"/>
      <c r="TQ98" s="0"/>
      <c r="TR98" s="0"/>
      <c r="TS98" s="0"/>
      <c r="TT98" s="0"/>
      <c r="TU98" s="0"/>
      <c r="TV98" s="0"/>
      <c r="TW98" s="0"/>
      <c r="TX98" s="0"/>
      <c r="TY98" s="0"/>
      <c r="TZ98" s="0"/>
      <c r="UA98" s="0"/>
      <c r="UB98" s="0"/>
      <c r="UC98" s="0"/>
      <c r="UD98" s="0"/>
      <c r="UE98" s="0"/>
      <c r="UF98" s="0"/>
      <c r="UG98" s="0"/>
      <c r="UH98" s="0"/>
      <c r="UI98" s="0"/>
      <c r="UJ98" s="0"/>
      <c r="UK98" s="0"/>
      <c r="UL98" s="0"/>
      <c r="UM98" s="0"/>
      <c r="UN98" s="0"/>
      <c r="UO98" s="0"/>
      <c r="UP98" s="0"/>
      <c r="UQ98" s="0"/>
      <c r="UR98" s="0"/>
      <c r="US98" s="0"/>
      <c r="UT98" s="0"/>
      <c r="UU98" s="0"/>
      <c r="UV98" s="0"/>
      <c r="UW98" s="0"/>
      <c r="UX98" s="0"/>
      <c r="UY98" s="0"/>
      <c r="UZ98" s="0"/>
      <c r="VA98" s="0"/>
      <c r="VB98" s="0"/>
      <c r="VC98" s="0"/>
      <c r="VD98" s="0"/>
      <c r="VE98" s="0"/>
      <c r="VF98" s="0"/>
      <c r="VG98" s="0"/>
      <c r="VH98" s="0"/>
      <c r="VI98" s="0"/>
      <c r="VJ98" s="0"/>
      <c r="VK98" s="0"/>
      <c r="VL98" s="0"/>
      <c r="VM98" s="0"/>
      <c r="VN98" s="0"/>
      <c r="VO98" s="0"/>
      <c r="VP98" s="0"/>
      <c r="VQ98" s="0"/>
      <c r="VR98" s="0"/>
      <c r="VS98" s="0"/>
      <c r="VT98" s="0"/>
      <c r="VU98" s="0"/>
      <c r="VV98" s="0"/>
      <c r="VW98" s="0"/>
      <c r="VX98" s="0"/>
      <c r="VY98" s="0"/>
      <c r="VZ98" s="0"/>
      <c r="WA98" s="0"/>
      <c r="WB98" s="0"/>
      <c r="WC98" s="0"/>
      <c r="WD98" s="0"/>
      <c r="WE98" s="0"/>
      <c r="WF98" s="0"/>
      <c r="WG98" s="0"/>
      <c r="WH98" s="0"/>
      <c r="WI98" s="0"/>
      <c r="WJ98" s="0"/>
      <c r="WK98" s="0"/>
      <c r="WL98" s="0"/>
      <c r="WM98" s="0"/>
      <c r="WN98" s="0"/>
      <c r="WO98" s="0"/>
      <c r="WP98" s="0"/>
      <c r="WQ98" s="0"/>
      <c r="WR98" s="0"/>
      <c r="WS98" s="0"/>
      <c r="WT98" s="0"/>
      <c r="WU98" s="0"/>
      <c r="WV98" s="0"/>
      <c r="WW98" s="0"/>
      <c r="WX98" s="0"/>
      <c r="WY98" s="0"/>
      <c r="WZ98" s="0"/>
      <c r="XA98" s="0"/>
      <c r="XB98" s="0"/>
      <c r="XC98" s="0"/>
      <c r="XD98" s="0"/>
      <c r="XE98" s="0"/>
      <c r="XF98" s="0"/>
      <c r="XG98" s="0"/>
      <c r="XH98" s="0"/>
      <c r="XI98" s="0"/>
      <c r="XJ98" s="0"/>
      <c r="XK98" s="0"/>
      <c r="XL98" s="0"/>
      <c r="XM98" s="0"/>
      <c r="XN98" s="0"/>
      <c r="XO98" s="0"/>
      <c r="XP98" s="0"/>
      <c r="XQ98" s="0"/>
      <c r="XR98" s="0"/>
      <c r="XS98" s="0"/>
      <c r="XT98" s="0"/>
      <c r="XU98" s="0"/>
      <c r="XV98" s="0"/>
      <c r="XW98" s="0"/>
      <c r="XX98" s="0"/>
      <c r="XY98" s="0"/>
      <c r="XZ98" s="0"/>
      <c r="YA98" s="0"/>
      <c r="YB98" s="0"/>
      <c r="YC98" s="0"/>
      <c r="YD98" s="0"/>
      <c r="YE98" s="0"/>
      <c r="YF98" s="0"/>
      <c r="YG98" s="0"/>
      <c r="YH98" s="0"/>
      <c r="YI98" s="0"/>
      <c r="YJ98" s="0"/>
      <c r="YK98" s="0"/>
      <c r="YL98" s="0"/>
      <c r="YM98" s="0"/>
      <c r="YN98" s="0"/>
      <c r="YO98" s="0"/>
      <c r="YP98" s="0"/>
      <c r="YQ98" s="0"/>
      <c r="YR98" s="0"/>
      <c r="YS98" s="0"/>
      <c r="YT98" s="0"/>
      <c r="YU98" s="0"/>
      <c r="YV98" s="0"/>
      <c r="YW98" s="0"/>
      <c r="YX98" s="0"/>
      <c r="YY98" s="0"/>
      <c r="YZ98" s="0"/>
      <c r="ZA98" s="0"/>
      <c r="ZB98" s="0"/>
      <c r="ZC98" s="0"/>
      <c r="ZD98" s="0"/>
      <c r="ZE98" s="0"/>
      <c r="ZF98" s="0"/>
      <c r="ZG98" s="0"/>
      <c r="ZH98" s="0"/>
      <c r="ZI98" s="0"/>
      <c r="ZJ98" s="0"/>
      <c r="ZK98" s="0"/>
      <c r="ZL98" s="0"/>
      <c r="ZM98" s="0"/>
      <c r="ZN98" s="0"/>
      <c r="ZO98" s="0"/>
      <c r="ZP98" s="0"/>
      <c r="ZQ98" s="0"/>
      <c r="ZR98" s="0"/>
      <c r="ZS98" s="0"/>
      <c r="ZT98" s="0"/>
      <c r="ZU98" s="0"/>
      <c r="ZV98" s="0"/>
      <c r="ZW98" s="0"/>
      <c r="ZX98" s="0"/>
      <c r="ZY98" s="0"/>
      <c r="ZZ98" s="0"/>
      <c r="AAA98" s="0"/>
      <c r="AAB98" s="0"/>
      <c r="AAC98" s="0"/>
      <c r="AAD98" s="0"/>
      <c r="AAE98" s="0"/>
      <c r="AAF98" s="0"/>
      <c r="AAG98" s="0"/>
      <c r="AAH98" s="0"/>
      <c r="AAI98" s="0"/>
      <c r="AAJ98" s="0"/>
      <c r="AAK98" s="0"/>
      <c r="AAL98" s="0"/>
      <c r="AAM98" s="0"/>
      <c r="AAN98" s="0"/>
      <c r="AAO98" s="0"/>
      <c r="AAP98" s="0"/>
      <c r="AAQ98" s="0"/>
      <c r="AAR98" s="0"/>
      <c r="AAS98" s="0"/>
      <c r="AAT98" s="0"/>
      <c r="AAU98" s="0"/>
      <c r="AAV98" s="0"/>
      <c r="AAW98" s="0"/>
      <c r="AAX98" s="0"/>
      <c r="AAY98" s="0"/>
      <c r="AAZ98" s="0"/>
      <c r="ABA98" s="0"/>
      <c r="ABB98" s="0"/>
      <c r="ABC98" s="0"/>
      <c r="ABD98" s="0"/>
      <c r="ABE98" s="0"/>
      <c r="ABF98" s="0"/>
      <c r="ABG98" s="0"/>
      <c r="ABH98" s="0"/>
      <c r="ABI98" s="0"/>
      <c r="ABJ98" s="0"/>
      <c r="ABK98" s="0"/>
      <c r="ABL98" s="0"/>
      <c r="ABM98" s="0"/>
      <c r="ABN98" s="0"/>
      <c r="ABO98" s="0"/>
      <c r="ABP98" s="0"/>
      <c r="ABQ98" s="0"/>
      <c r="ABR98" s="0"/>
      <c r="ABS98" s="0"/>
      <c r="ABT98" s="0"/>
      <c r="ABU98" s="0"/>
      <c r="ABV98" s="0"/>
      <c r="ABW98" s="0"/>
      <c r="ABX98" s="0"/>
      <c r="ABY98" s="0"/>
      <c r="ABZ98" s="0"/>
      <c r="ACA98" s="0"/>
      <c r="ACB98" s="0"/>
      <c r="ACC98" s="0"/>
      <c r="ACD98" s="0"/>
      <c r="ACE98" s="0"/>
      <c r="ACF98" s="0"/>
      <c r="ACG98" s="0"/>
      <c r="ACH98" s="0"/>
      <c r="ACI98" s="0"/>
      <c r="ACJ98" s="0"/>
      <c r="ACK98" s="0"/>
      <c r="ACL98" s="0"/>
      <c r="ACM98" s="0"/>
      <c r="ACN98" s="0"/>
      <c r="ACO98" s="0"/>
      <c r="ACP98" s="0"/>
      <c r="ACQ98" s="0"/>
      <c r="ACR98" s="0"/>
      <c r="ACS98" s="0"/>
      <c r="ACT98" s="0"/>
      <c r="ACU98" s="0"/>
      <c r="ACV98" s="0"/>
      <c r="ACW98" s="0"/>
      <c r="ACX98" s="0"/>
      <c r="ACY98" s="0"/>
      <c r="ACZ98" s="0"/>
      <c r="ADA98" s="0"/>
      <c r="ADB98" s="0"/>
      <c r="ADC98" s="0"/>
      <c r="ADD98" s="0"/>
      <c r="ADE98" s="0"/>
      <c r="ADF98" s="0"/>
      <c r="ADG98" s="0"/>
      <c r="ADH98" s="0"/>
      <c r="ADI98" s="0"/>
      <c r="ADJ98" s="0"/>
      <c r="ADK98" s="0"/>
      <c r="ADL98" s="0"/>
      <c r="ADM98" s="0"/>
      <c r="ADN98" s="0"/>
      <c r="ADO98" s="0"/>
      <c r="ADP98" s="0"/>
      <c r="ADQ98" s="0"/>
      <c r="ADR98" s="0"/>
      <c r="ADS98" s="0"/>
      <c r="ADT98" s="0"/>
      <c r="ADU98" s="0"/>
      <c r="ADV98" s="0"/>
      <c r="ADW98" s="0"/>
      <c r="ADX98" s="0"/>
      <c r="ADY98" s="0"/>
      <c r="ADZ98" s="0"/>
      <c r="AEA98" s="0"/>
      <c r="AEB98" s="0"/>
      <c r="AEC98" s="0"/>
      <c r="AED98" s="0"/>
      <c r="AEE98" s="0"/>
      <c r="AEF98" s="0"/>
      <c r="AEG98" s="0"/>
      <c r="AEH98" s="0"/>
      <c r="AEI98" s="0"/>
      <c r="AEJ98" s="0"/>
      <c r="AEK98" s="0"/>
      <c r="AEL98" s="0"/>
      <c r="AEM98" s="0"/>
      <c r="AEN98" s="0"/>
      <c r="AEO98" s="0"/>
      <c r="AEP98" s="0"/>
      <c r="AEQ98" s="0"/>
      <c r="AER98" s="0"/>
      <c r="AES98" s="0"/>
      <c r="AET98" s="0"/>
      <c r="AEU98" s="0"/>
      <c r="AEV98" s="0"/>
      <c r="AEW98" s="0"/>
      <c r="AEX98" s="0"/>
      <c r="AEY98" s="0"/>
      <c r="AEZ98" s="0"/>
      <c r="AFA98" s="0"/>
      <c r="AFB98" s="0"/>
      <c r="AFC98" s="0"/>
      <c r="AFD98" s="0"/>
      <c r="AFE98" s="0"/>
      <c r="AFF98" s="0"/>
      <c r="AFG98" s="0"/>
      <c r="AFH98" s="0"/>
      <c r="AFI98" s="0"/>
      <c r="AFJ98" s="0"/>
      <c r="AFK98" s="0"/>
      <c r="AFL98" s="0"/>
      <c r="AFM98" s="0"/>
      <c r="AFN98" s="0"/>
      <c r="AFO98" s="0"/>
      <c r="AFP98" s="0"/>
      <c r="AFQ98" s="0"/>
      <c r="AFR98" s="0"/>
      <c r="AFS98" s="0"/>
      <c r="AFT98" s="0"/>
      <c r="AFU98" s="0"/>
      <c r="AFV98" s="0"/>
      <c r="AFW98" s="0"/>
      <c r="AFX98" s="0"/>
      <c r="AFY98" s="0"/>
      <c r="AFZ98" s="0"/>
      <c r="AGA98" s="0"/>
      <c r="AGB98" s="0"/>
      <c r="AGC98" s="0"/>
      <c r="AGD98" s="0"/>
      <c r="AGE98" s="0"/>
      <c r="AGF98" s="0"/>
      <c r="AGG98" s="0"/>
      <c r="AGH98" s="0"/>
      <c r="AGI98" s="0"/>
      <c r="AGJ98" s="0"/>
      <c r="AGK98" s="0"/>
      <c r="AGL98" s="0"/>
      <c r="AGM98" s="0"/>
      <c r="AGN98" s="0"/>
      <c r="AGO98" s="0"/>
      <c r="AGP98" s="0"/>
      <c r="AGQ98" s="0"/>
      <c r="AGR98" s="0"/>
      <c r="AGS98" s="0"/>
      <c r="AGT98" s="0"/>
      <c r="AGU98" s="0"/>
      <c r="AGV98" s="0"/>
      <c r="AGW98" s="0"/>
      <c r="AGX98" s="0"/>
      <c r="AGY98" s="0"/>
      <c r="AGZ98" s="0"/>
      <c r="AHA98" s="0"/>
      <c r="AHB98" s="0"/>
      <c r="AHC98" s="0"/>
      <c r="AHD98" s="0"/>
      <c r="AHE98" s="0"/>
      <c r="AHF98" s="0"/>
      <c r="AHG98" s="0"/>
      <c r="AHH98" s="0"/>
      <c r="AHI98" s="0"/>
      <c r="AHJ98" s="0"/>
      <c r="AHK98" s="0"/>
      <c r="AHL98" s="0"/>
      <c r="AHM98" s="0"/>
      <c r="AHN98" s="0"/>
      <c r="AHO98" s="0"/>
      <c r="AHP98" s="0"/>
      <c r="AHQ98" s="0"/>
      <c r="AHR98" s="0"/>
      <c r="AHS98" s="0"/>
      <c r="AHT98" s="0"/>
      <c r="AHU98" s="0"/>
      <c r="AHV98" s="0"/>
      <c r="AHW98" s="0"/>
      <c r="AHX98" s="0"/>
      <c r="AHY98" s="0"/>
      <c r="AHZ98" s="0"/>
      <c r="AIA98" s="0"/>
      <c r="AIB98" s="0"/>
      <c r="AIC98" s="0"/>
      <c r="AID98" s="0"/>
      <c r="AIE98" s="0"/>
      <c r="AIF98" s="0"/>
      <c r="AIG98" s="0"/>
      <c r="AIH98" s="0"/>
      <c r="AII98" s="0"/>
      <c r="AIJ98" s="0"/>
      <c r="AIK98" s="0"/>
      <c r="AIL98" s="0"/>
      <c r="AIM98" s="0"/>
      <c r="AIN98" s="0"/>
      <c r="AIO98" s="0"/>
      <c r="AIP98" s="0"/>
      <c r="AIQ98" s="0"/>
      <c r="AIR98" s="0"/>
      <c r="AIS98" s="0"/>
      <c r="AIT98" s="0"/>
      <c r="AIU98" s="0"/>
      <c r="AIV98" s="0"/>
      <c r="AIW98" s="0"/>
      <c r="AIX98" s="0"/>
      <c r="AIY98" s="0"/>
      <c r="AIZ98" s="0"/>
      <c r="AJA98" s="0"/>
      <c r="AJB98" s="0"/>
      <c r="AJC98" s="0"/>
      <c r="AJD98" s="0"/>
      <c r="AJE98" s="0"/>
      <c r="AJF98" s="0"/>
      <c r="AJG98" s="0"/>
      <c r="AJH98" s="0"/>
      <c r="AJI98" s="0"/>
      <c r="AJJ98" s="0"/>
      <c r="AJK98" s="0"/>
      <c r="AJL98" s="0"/>
      <c r="AJM98" s="0"/>
      <c r="AJN98" s="0"/>
      <c r="AJO98" s="0"/>
      <c r="AJP98" s="0"/>
      <c r="AJQ98" s="0"/>
      <c r="AJR98" s="0"/>
      <c r="AJS98" s="0"/>
      <c r="AJT98" s="0"/>
      <c r="AJU98" s="0"/>
      <c r="AJV98" s="0"/>
      <c r="AJW98" s="0"/>
      <c r="AJX98" s="0"/>
      <c r="AJY98" s="0"/>
      <c r="AJZ98" s="0"/>
      <c r="AKA98" s="0"/>
      <c r="AKB98" s="0"/>
      <c r="AKC98" s="0"/>
      <c r="AKD98" s="0"/>
      <c r="AKE98" s="0"/>
      <c r="AKF98" s="0"/>
      <c r="AKG98" s="0"/>
      <c r="AKH98" s="0"/>
      <c r="AKI98" s="0"/>
      <c r="AKJ98" s="0"/>
      <c r="AKK98" s="0"/>
      <c r="AKL98" s="0"/>
      <c r="AKM98" s="0"/>
      <c r="AKN98" s="0"/>
      <c r="AKO98" s="0"/>
      <c r="AKP98" s="0"/>
      <c r="AKQ98" s="0"/>
      <c r="AKR98" s="0"/>
      <c r="AKS98" s="0"/>
      <c r="AKT98" s="0"/>
      <c r="AKU98" s="0"/>
      <c r="AKV98" s="0"/>
      <c r="AKW98" s="0"/>
      <c r="AKX98" s="0"/>
      <c r="AKY98" s="0"/>
      <c r="AKZ98" s="0"/>
      <c r="ALA98" s="0"/>
      <c r="ALB98" s="0"/>
      <c r="ALC98" s="0"/>
      <c r="ALD98" s="0"/>
      <c r="ALE98" s="0"/>
      <c r="ALF98" s="0"/>
      <c r="ALG98" s="0"/>
      <c r="ALH98" s="0"/>
      <c r="ALI98" s="0"/>
      <c r="ALJ98" s="0"/>
      <c r="ALK98" s="0"/>
      <c r="ALL98" s="0"/>
      <c r="ALM98" s="0"/>
      <c r="ALN98" s="0"/>
      <c r="ALO98" s="0"/>
      <c r="ALP98" s="0"/>
      <c r="ALQ98" s="0"/>
      <c r="ALR98" s="0"/>
      <c r="ALS98" s="0"/>
      <c r="ALT98" s="0"/>
      <c r="ALU98" s="0"/>
      <c r="ALV98" s="0"/>
      <c r="ALW98" s="0"/>
      <c r="ALX98" s="0"/>
      <c r="ALY98" s="0"/>
      <c r="ALZ98" s="0"/>
      <c r="AMA98" s="0"/>
      <c r="AMB98" s="0"/>
      <c r="AMC98" s="0"/>
      <c r="AMD98" s="0"/>
      <c r="AME98" s="0"/>
      <c r="AMF98" s="0"/>
      <c r="AMG98" s="0"/>
      <c r="AMH98" s="0"/>
      <c r="AMI98" s="0"/>
      <c r="AMJ98" s="0"/>
      <c r="AMK98" s="0"/>
      <c r="AML98" s="0"/>
      <c r="AMM98" s="0"/>
      <c r="AMN98" s="0"/>
      <c r="AMO98" s="0"/>
      <c r="AMP98" s="0"/>
      <c r="AMQ98" s="0"/>
      <c r="AMR98" s="0"/>
      <c r="AMS98" s="0"/>
      <c r="AMT98" s="0"/>
      <c r="AMU98" s="0"/>
      <c r="AMV98" s="0"/>
      <c r="AMW98" s="0"/>
      <c r="AMX98" s="0"/>
      <c r="AMY98" s="0"/>
      <c r="AMZ98" s="0"/>
      <c r="ANA98" s="0"/>
      <c r="ANB98" s="0"/>
      <c r="ANC98" s="0"/>
      <c r="AND98" s="0"/>
      <c r="ANE98" s="0"/>
      <c r="ANF98" s="0"/>
      <c r="ANG98" s="0"/>
      <c r="ANH98" s="0"/>
      <c r="ANI98" s="0"/>
      <c r="ANJ98" s="0"/>
      <c r="ANK98" s="0"/>
      <c r="ANL98" s="0"/>
      <c r="ANM98" s="0"/>
      <c r="ANN98" s="0"/>
      <c r="ANO98" s="0"/>
      <c r="ANP98" s="0"/>
      <c r="ANQ98" s="0"/>
      <c r="ANR98" s="0"/>
      <c r="ANS98" s="0"/>
      <c r="ANT98" s="0"/>
      <c r="ANU98" s="0"/>
      <c r="ANV98" s="0"/>
      <c r="ANW98" s="0"/>
      <c r="ANX98" s="0"/>
      <c r="ANY98" s="0"/>
      <c r="ANZ98" s="0"/>
      <c r="AOA98" s="0"/>
      <c r="AOB98" s="0"/>
      <c r="AOC98" s="0"/>
      <c r="AOD98" s="0"/>
      <c r="AOE98" s="0"/>
      <c r="AOF98" s="0"/>
      <c r="AOG98" s="0"/>
      <c r="AOH98" s="0"/>
      <c r="AOI98" s="0"/>
      <c r="AOJ98" s="0"/>
      <c r="AOK98" s="0"/>
      <c r="AOL98" s="0"/>
      <c r="AOM98" s="0"/>
      <c r="AON98" s="0"/>
      <c r="AOO98" s="0"/>
      <c r="AOP98" s="0"/>
      <c r="AOQ98" s="0"/>
      <c r="AOR98" s="0"/>
      <c r="AOS98" s="0"/>
      <c r="AOT98" s="0"/>
      <c r="AOU98" s="0"/>
      <c r="AOV98" s="0"/>
      <c r="AOW98" s="0"/>
      <c r="AOX98" s="0"/>
      <c r="AOY98" s="0"/>
      <c r="AOZ98" s="0"/>
      <c r="APA98" s="0"/>
      <c r="APB98" s="0"/>
      <c r="APC98" s="0"/>
      <c r="APD98" s="0"/>
      <c r="APE98" s="0"/>
      <c r="APF98" s="0"/>
      <c r="APG98" s="0"/>
      <c r="APH98" s="0"/>
      <c r="API98" s="0"/>
      <c r="APJ98" s="0"/>
      <c r="APK98" s="0"/>
      <c r="APL98" s="0"/>
      <c r="APM98" s="0"/>
      <c r="APN98" s="0"/>
      <c r="APO98" s="0"/>
      <c r="APP98" s="0"/>
      <c r="APQ98" s="0"/>
      <c r="APR98" s="0"/>
      <c r="APS98" s="0"/>
      <c r="APT98" s="0"/>
      <c r="APU98" s="0"/>
      <c r="APV98" s="0"/>
      <c r="APW98" s="0"/>
      <c r="APX98" s="0"/>
      <c r="APY98" s="0"/>
      <c r="APZ98" s="0"/>
      <c r="AQA98" s="0"/>
      <c r="AQB98" s="0"/>
      <c r="AQC98" s="0"/>
      <c r="AQD98" s="0"/>
      <c r="AQE98" s="0"/>
      <c r="AQF98" s="0"/>
      <c r="AQG98" s="0"/>
      <c r="AQH98" s="0"/>
      <c r="AQI98" s="0"/>
      <c r="AQJ98" s="0"/>
      <c r="AQK98" s="0"/>
      <c r="AQL98" s="0"/>
      <c r="AQM98" s="0"/>
      <c r="AQN98" s="0"/>
      <c r="AQO98" s="0"/>
      <c r="AQP98" s="0"/>
      <c r="AQQ98" s="0"/>
      <c r="AQR98" s="0"/>
      <c r="AQS98" s="0"/>
      <c r="AQT98" s="0"/>
      <c r="AQU98" s="0"/>
      <c r="AQV98" s="0"/>
      <c r="AQW98" s="0"/>
      <c r="AQX98" s="0"/>
      <c r="AQY98" s="0"/>
      <c r="AQZ98" s="0"/>
      <c r="ARA98" s="0"/>
      <c r="ARB98" s="0"/>
      <c r="ARC98" s="0"/>
      <c r="ARD98" s="0"/>
      <c r="ARE98" s="0"/>
      <c r="ARF98" s="0"/>
      <c r="ARG98" s="0"/>
      <c r="ARH98" s="0"/>
      <c r="ARI98" s="0"/>
      <c r="ARJ98" s="0"/>
      <c r="ARK98" s="0"/>
      <c r="ARL98" s="0"/>
      <c r="ARM98" s="0"/>
      <c r="ARN98" s="0"/>
      <c r="ARO98" s="0"/>
      <c r="ARP98" s="0"/>
      <c r="ARQ98" s="0"/>
      <c r="ARR98" s="0"/>
      <c r="ARS98" s="0"/>
      <c r="ART98" s="0"/>
      <c r="ARU98" s="0"/>
      <c r="ARV98" s="0"/>
      <c r="ARW98" s="0"/>
      <c r="ARX98" s="0"/>
      <c r="ARY98" s="0"/>
      <c r="ARZ98" s="0"/>
      <c r="ASA98" s="0"/>
      <c r="ASB98" s="0"/>
      <c r="ASC98" s="0"/>
      <c r="ASD98" s="0"/>
      <c r="ASE98" s="0"/>
      <c r="ASF98" s="0"/>
      <c r="ASG98" s="0"/>
      <c r="ASH98" s="0"/>
      <c r="ASI98" s="0"/>
      <c r="ASJ98" s="0"/>
      <c r="ASK98" s="0"/>
      <c r="ASL98" s="0"/>
      <c r="ASM98" s="0"/>
      <c r="ASN98" s="0"/>
      <c r="ASO98" s="0"/>
      <c r="ASP98" s="0"/>
      <c r="ASQ98" s="0"/>
      <c r="ASR98" s="0"/>
      <c r="ASS98" s="0"/>
      <c r="AST98" s="0"/>
      <c r="ASU98" s="0"/>
      <c r="ASV98" s="0"/>
      <c r="ASW98" s="0"/>
      <c r="ASX98" s="0"/>
      <c r="ASY98" s="0"/>
      <c r="ASZ98" s="0"/>
      <c r="ATA98" s="0"/>
      <c r="ATB98" s="0"/>
      <c r="ATC98" s="0"/>
      <c r="ATD98" s="0"/>
      <c r="ATE98" s="0"/>
      <c r="ATF98" s="0"/>
      <c r="ATG98" s="0"/>
      <c r="ATH98" s="0"/>
      <c r="ATI98" s="0"/>
      <c r="ATJ98" s="0"/>
      <c r="ATK98" s="0"/>
      <c r="ATL98" s="0"/>
      <c r="ATM98" s="0"/>
      <c r="ATN98" s="0"/>
      <c r="ATO98" s="0"/>
      <c r="ATP98" s="0"/>
      <c r="ATQ98" s="0"/>
      <c r="ATR98" s="0"/>
      <c r="ATS98" s="0"/>
      <c r="ATT98" s="0"/>
      <c r="ATU98" s="0"/>
      <c r="ATV98" s="0"/>
      <c r="ATW98" s="0"/>
      <c r="ATX98" s="0"/>
      <c r="ATY98" s="0"/>
      <c r="ATZ98" s="0"/>
      <c r="AUA98" s="0"/>
      <c r="AUB98" s="0"/>
      <c r="AUC98" s="0"/>
      <c r="AUD98" s="0"/>
      <c r="AUE98" s="0"/>
      <c r="AUF98" s="0"/>
      <c r="AUG98" s="0"/>
      <c r="AUH98" s="0"/>
      <c r="AUI98" s="0"/>
      <c r="AUJ98" s="0"/>
      <c r="AUK98" s="0"/>
      <c r="AUL98" s="0"/>
      <c r="AUM98" s="0"/>
      <c r="AUN98" s="0"/>
      <c r="AUO98" s="0"/>
      <c r="AUP98" s="0"/>
      <c r="AUQ98" s="0"/>
      <c r="AUR98" s="0"/>
      <c r="AUS98" s="0"/>
      <c r="AUT98" s="0"/>
      <c r="AUU98" s="0"/>
      <c r="AUV98" s="0"/>
      <c r="AUW98" s="0"/>
      <c r="AUX98" s="0"/>
      <c r="AUY98" s="0"/>
      <c r="AUZ98" s="0"/>
      <c r="AVA98" s="0"/>
      <c r="AVB98" s="0"/>
      <c r="AVC98" s="0"/>
      <c r="AVD98" s="0"/>
      <c r="AVE98" s="0"/>
      <c r="AVF98" s="0"/>
      <c r="AVG98" s="0"/>
      <c r="AVH98" s="0"/>
      <c r="AVI98" s="0"/>
      <c r="AVJ98" s="0"/>
      <c r="AVK98" s="0"/>
      <c r="AVL98" s="0"/>
      <c r="AVM98" s="0"/>
      <c r="AVN98" s="0"/>
      <c r="AVO98" s="0"/>
      <c r="AVP98" s="0"/>
      <c r="AVQ98" s="0"/>
      <c r="AVR98" s="0"/>
      <c r="AVS98" s="0"/>
      <c r="AVT98" s="0"/>
      <c r="AVU98" s="0"/>
      <c r="AVV98" s="0"/>
      <c r="AVW98" s="0"/>
      <c r="AVX98" s="0"/>
      <c r="AVY98" s="0"/>
      <c r="AVZ98" s="0"/>
      <c r="AWA98" s="0"/>
      <c r="AWB98" s="0"/>
      <c r="AWC98" s="0"/>
      <c r="AWD98" s="0"/>
      <c r="AWE98" s="0"/>
      <c r="AWF98" s="0"/>
      <c r="AWG98" s="0"/>
      <c r="AWH98" s="0"/>
      <c r="AWI98" s="0"/>
      <c r="AWJ98" s="0"/>
      <c r="AWK98" s="0"/>
      <c r="AWL98" s="0"/>
      <c r="AWM98" s="0"/>
      <c r="AWN98" s="0"/>
      <c r="AWO98" s="0"/>
      <c r="AWP98" s="0"/>
      <c r="AWQ98" s="0"/>
      <c r="AWR98" s="0"/>
      <c r="AWS98" s="0"/>
      <c r="AWT98" s="0"/>
      <c r="AWU98" s="0"/>
      <c r="AWV98" s="0"/>
      <c r="AWW98" s="0"/>
      <c r="AWX98" s="0"/>
      <c r="AWY98" s="0"/>
      <c r="AWZ98" s="0"/>
      <c r="AXA98" s="0"/>
      <c r="AXB98" s="0"/>
      <c r="AXC98" s="0"/>
      <c r="AXD98" s="0"/>
      <c r="AXE98" s="0"/>
      <c r="AXF98" s="0"/>
      <c r="AXG98" s="0"/>
      <c r="AXH98" s="0"/>
      <c r="AXI98" s="0"/>
      <c r="AXJ98" s="0"/>
      <c r="AXK98" s="0"/>
      <c r="AXL98" s="0"/>
      <c r="AXM98" s="0"/>
      <c r="AXN98" s="0"/>
      <c r="AXO98" s="0"/>
      <c r="AXP98" s="0"/>
      <c r="AXQ98" s="0"/>
      <c r="AXR98" s="0"/>
      <c r="AXS98" s="0"/>
      <c r="AXT98" s="0"/>
      <c r="AXU98" s="0"/>
      <c r="AXV98" s="0"/>
      <c r="AXW98" s="0"/>
      <c r="AXX98" s="0"/>
      <c r="AXY98" s="0"/>
      <c r="AXZ98" s="0"/>
      <c r="AYA98" s="0"/>
      <c r="AYB98" s="0"/>
      <c r="AYC98" s="0"/>
      <c r="AYD98" s="0"/>
      <c r="AYE98" s="0"/>
      <c r="AYF98" s="0"/>
      <c r="AYG98" s="0"/>
      <c r="AYH98" s="0"/>
      <c r="AYI98" s="0"/>
      <c r="AYJ98" s="0"/>
      <c r="AYK98" s="0"/>
      <c r="AYL98" s="0"/>
      <c r="AYM98" s="0"/>
      <c r="AYN98" s="0"/>
      <c r="AYO98" s="0"/>
      <c r="AYP98" s="0"/>
      <c r="AYQ98" s="0"/>
      <c r="AYR98" s="0"/>
      <c r="AYS98" s="0"/>
      <c r="AYT98" s="0"/>
      <c r="AYU98" s="0"/>
      <c r="AYV98" s="0"/>
      <c r="AYW98" s="0"/>
      <c r="AYX98" s="0"/>
      <c r="AYY98" s="0"/>
      <c r="AYZ98" s="0"/>
      <c r="AZA98" s="0"/>
      <c r="AZB98" s="0"/>
      <c r="AZC98" s="0"/>
      <c r="AZD98" s="0"/>
      <c r="AZE98" s="0"/>
      <c r="AZF98" s="0"/>
      <c r="AZG98" s="0"/>
      <c r="AZH98" s="0"/>
      <c r="AZI98" s="0"/>
      <c r="AZJ98" s="0"/>
      <c r="AZK98" s="0"/>
      <c r="AZL98" s="0"/>
      <c r="AZM98" s="0"/>
      <c r="AZN98" s="0"/>
      <c r="AZO98" s="0"/>
      <c r="AZP98" s="0"/>
      <c r="AZQ98" s="0"/>
      <c r="AZR98" s="0"/>
      <c r="AZS98" s="0"/>
      <c r="AZT98" s="0"/>
      <c r="AZU98" s="0"/>
      <c r="AZV98" s="0"/>
      <c r="AZW98" s="0"/>
      <c r="AZX98" s="0"/>
      <c r="AZY98" s="0"/>
      <c r="AZZ98" s="0"/>
      <c r="BAA98" s="0"/>
      <c r="BAB98" s="0"/>
      <c r="BAC98" s="0"/>
      <c r="BAD98" s="0"/>
      <c r="BAE98" s="0"/>
      <c r="BAF98" s="0"/>
      <c r="BAG98" s="0"/>
      <c r="BAH98" s="0"/>
      <c r="BAI98" s="0"/>
      <c r="BAJ98" s="0"/>
      <c r="BAK98" s="0"/>
      <c r="BAL98" s="0"/>
      <c r="BAM98" s="0"/>
      <c r="BAN98" s="0"/>
      <c r="BAO98" s="0"/>
      <c r="BAP98" s="0"/>
      <c r="BAQ98" s="0"/>
      <c r="BAR98" s="0"/>
      <c r="BAS98" s="0"/>
      <c r="BAT98" s="0"/>
      <c r="BAU98" s="0"/>
      <c r="BAV98" s="0"/>
      <c r="BAW98" s="0"/>
      <c r="BAX98" s="0"/>
      <c r="BAY98" s="0"/>
      <c r="BAZ98" s="0"/>
      <c r="BBA98" s="0"/>
      <c r="BBB98" s="0"/>
      <c r="BBC98" s="0"/>
      <c r="BBD98" s="0"/>
      <c r="BBE98" s="0"/>
      <c r="BBF98" s="0"/>
      <c r="BBG98" s="0"/>
      <c r="BBH98" s="0"/>
      <c r="BBI98" s="0"/>
      <c r="BBJ98" s="0"/>
      <c r="BBK98" s="0"/>
      <c r="BBL98" s="0"/>
      <c r="BBM98" s="0"/>
      <c r="BBN98" s="0"/>
      <c r="BBO98" s="0"/>
      <c r="BBP98" s="0"/>
      <c r="BBQ98" s="0"/>
      <c r="BBR98" s="0"/>
      <c r="BBS98" s="0"/>
      <c r="BBT98" s="0"/>
      <c r="BBU98" s="0"/>
      <c r="BBV98" s="0"/>
      <c r="BBW98" s="0"/>
      <c r="BBX98" s="0"/>
      <c r="BBY98" s="0"/>
      <c r="BBZ98" s="0"/>
      <c r="BCA98" s="0"/>
      <c r="BCB98" s="0"/>
      <c r="BCC98" s="0"/>
      <c r="BCD98" s="0"/>
      <c r="BCE98" s="0"/>
      <c r="BCF98" s="0"/>
      <c r="BCG98" s="0"/>
      <c r="BCH98" s="0"/>
      <c r="BCI98" s="0"/>
      <c r="BCJ98" s="0"/>
      <c r="BCK98" s="0"/>
      <c r="BCL98" s="0"/>
      <c r="BCM98" s="0"/>
      <c r="BCN98" s="0"/>
      <c r="BCO98" s="0"/>
      <c r="BCP98" s="0"/>
      <c r="BCQ98" s="0"/>
      <c r="BCR98" s="0"/>
      <c r="BCS98" s="0"/>
      <c r="BCT98" s="0"/>
      <c r="BCU98" s="0"/>
      <c r="BCV98" s="0"/>
      <c r="BCW98" s="0"/>
      <c r="BCX98" s="0"/>
      <c r="BCY98" s="0"/>
      <c r="BCZ98" s="0"/>
      <c r="BDA98" s="0"/>
      <c r="BDB98" s="0"/>
      <c r="BDC98" s="0"/>
      <c r="BDD98" s="0"/>
      <c r="BDE98" s="0"/>
      <c r="BDF98" s="0"/>
      <c r="BDG98" s="0"/>
      <c r="BDH98" s="0"/>
      <c r="BDI98" s="0"/>
      <c r="BDJ98" s="0"/>
      <c r="BDK98" s="0"/>
      <c r="BDL98" s="0"/>
      <c r="BDM98" s="0"/>
      <c r="BDN98" s="0"/>
      <c r="BDO98" s="0"/>
      <c r="BDP98" s="0"/>
      <c r="BDQ98" s="0"/>
      <c r="BDR98" s="0"/>
      <c r="BDS98" s="0"/>
      <c r="BDT98" s="0"/>
      <c r="BDU98" s="0"/>
      <c r="BDV98" s="0"/>
      <c r="BDW98" s="0"/>
      <c r="BDX98" s="0"/>
      <c r="BDY98" s="0"/>
      <c r="BDZ98" s="0"/>
      <c r="BEA98" s="0"/>
      <c r="BEB98" s="0"/>
      <c r="BEC98" s="0"/>
      <c r="BED98" s="0"/>
      <c r="BEE98" s="0"/>
      <c r="BEF98" s="0"/>
      <c r="BEG98" s="0"/>
      <c r="BEH98" s="0"/>
      <c r="BEI98" s="0"/>
      <c r="BEJ98" s="0"/>
      <c r="BEK98" s="0"/>
      <c r="BEL98" s="0"/>
      <c r="BEM98" s="0"/>
      <c r="BEN98" s="0"/>
      <c r="BEO98" s="0"/>
      <c r="BEP98" s="0"/>
      <c r="BEQ98" s="0"/>
      <c r="BER98" s="0"/>
      <c r="BES98" s="0"/>
      <c r="BET98" s="0"/>
      <c r="BEU98" s="0"/>
      <c r="BEV98" s="0"/>
      <c r="BEW98" s="0"/>
      <c r="BEX98" s="0"/>
      <c r="BEY98" s="0"/>
      <c r="BEZ98" s="0"/>
      <c r="BFA98" s="0"/>
      <c r="BFB98" s="0"/>
      <c r="BFC98" s="0"/>
      <c r="BFD98" s="0"/>
      <c r="BFE98" s="0"/>
      <c r="BFF98" s="0"/>
      <c r="BFG98" s="0"/>
      <c r="BFH98" s="0"/>
      <c r="BFI98" s="0"/>
      <c r="BFJ98" s="0"/>
      <c r="BFK98" s="0"/>
      <c r="BFL98" s="0"/>
      <c r="BFM98" s="0"/>
      <c r="BFN98" s="0"/>
      <c r="BFO98" s="0"/>
      <c r="BFP98" s="0"/>
      <c r="BFQ98" s="0"/>
      <c r="BFR98" s="0"/>
      <c r="BFS98" s="0"/>
      <c r="BFT98" s="0"/>
      <c r="BFU98" s="0"/>
      <c r="BFV98" s="0"/>
      <c r="BFW98" s="0"/>
      <c r="BFX98" s="0"/>
      <c r="BFY98" s="0"/>
      <c r="BFZ98" s="0"/>
      <c r="BGA98" s="0"/>
      <c r="BGB98" s="0"/>
      <c r="BGC98" s="0"/>
      <c r="BGD98" s="0"/>
      <c r="BGE98" s="0"/>
      <c r="BGF98" s="0"/>
      <c r="BGG98" s="0"/>
      <c r="BGH98" s="0"/>
      <c r="BGI98" s="0"/>
      <c r="BGJ98" s="0"/>
      <c r="BGK98" s="0"/>
      <c r="BGL98" s="0"/>
      <c r="BGM98" s="0"/>
      <c r="BGN98" s="0"/>
      <c r="BGO98" s="0"/>
      <c r="BGP98" s="0"/>
      <c r="BGQ98" s="0"/>
      <c r="BGR98" s="0"/>
      <c r="BGS98" s="0"/>
      <c r="BGT98" s="0"/>
      <c r="BGU98" s="0"/>
      <c r="BGV98" s="0"/>
      <c r="BGW98" s="0"/>
      <c r="BGX98" s="0"/>
      <c r="BGY98" s="0"/>
      <c r="BGZ98" s="0"/>
      <c r="BHA98" s="0"/>
      <c r="BHB98" s="0"/>
      <c r="BHC98" s="0"/>
      <c r="BHD98" s="0"/>
      <c r="BHE98" s="0"/>
      <c r="BHF98" s="0"/>
      <c r="BHG98" s="0"/>
      <c r="BHH98" s="0"/>
      <c r="BHI98" s="0"/>
      <c r="BHJ98" s="0"/>
      <c r="BHK98" s="0"/>
      <c r="BHL98" s="0"/>
      <c r="BHM98" s="0"/>
      <c r="BHN98" s="0"/>
      <c r="BHO98" s="0"/>
      <c r="BHP98" s="0"/>
      <c r="BHQ98" s="0"/>
      <c r="BHR98" s="0"/>
      <c r="BHS98" s="0"/>
      <c r="BHT98" s="0"/>
      <c r="BHU98" s="0"/>
      <c r="BHV98" s="0"/>
      <c r="BHW98" s="0"/>
      <c r="BHX98" s="0"/>
      <c r="BHY98" s="0"/>
      <c r="BHZ98" s="0"/>
      <c r="BIA98" s="0"/>
      <c r="BIB98" s="0"/>
      <c r="BIC98" s="0"/>
      <c r="BID98" s="0"/>
      <c r="BIE98" s="0"/>
      <c r="BIF98" s="0"/>
      <c r="BIG98" s="0"/>
      <c r="BIH98" s="0"/>
      <c r="BII98" s="0"/>
      <c r="BIJ98" s="0"/>
      <c r="BIK98" s="0"/>
      <c r="BIL98" s="0"/>
      <c r="BIM98" s="0"/>
      <c r="BIN98" s="0"/>
      <c r="BIO98" s="0"/>
      <c r="BIP98" s="0"/>
      <c r="BIQ98" s="0"/>
      <c r="BIR98" s="0"/>
      <c r="BIS98" s="0"/>
      <c r="BIT98" s="0"/>
      <c r="BIU98" s="0"/>
      <c r="BIV98" s="0"/>
      <c r="BIW98" s="0"/>
      <c r="BIX98" s="0"/>
      <c r="BIY98" s="0"/>
      <c r="BIZ98" s="0"/>
      <c r="BJA98" s="0"/>
      <c r="BJB98" s="0"/>
      <c r="BJC98" s="0"/>
      <c r="BJD98" s="0"/>
      <c r="BJE98" s="0"/>
      <c r="BJF98" s="0"/>
      <c r="BJG98" s="0"/>
      <c r="BJH98" s="0"/>
      <c r="BJI98" s="0"/>
      <c r="BJJ98" s="0"/>
      <c r="BJK98" s="0"/>
      <c r="BJL98" s="0"/>
      <c r="BJM98" s="0"/>
      <c r="BJN98" s="0"/>
      <c r="BJO98" s="0"/>
      <c r="BJP98" s="0"/>
      <c r="BJQ98" s="0"/>
      <c r="BJR98" s="0"/>
      <c r="BJS98" s="0"/>
      <c r="BJT98" s="0"/>
      <c r="BJU98" s="0"/>
      <c r="BJV98" s="0"/>
      <c r="BJW98" s="0"/>
      <c r="BJX98" s="0"/>
      <c r="BJY98" s="0"/>
      <c r="BJZ98" s="0"/>
      <c r="BKA98" s="0"/>
      <c r="BKB98" s="0"/>
      <c r="BKC98" s="0"/>
      <c r="BKD98" s="0"/>
      <c r="BKE98" s="0"/>
      <c r="BKF98" s="0"/>
      <c r="BKG98" s="0"/>
      <c r="BKH98" s="0"/>
      <c r="BKI98" s="0"/>
      <c r="BKJ98" s="0"/>
      <c r="BKK98" s="0"/>
      <c r="BKL98" s="0"/>
      <c r="BKM98" s="0"/>
      <c r="BKN98" s="0"/>
      <c r="BKO98" s="0"/>
      <c r="BKP98" s="0"/>
      <c r="BKQ98" s="0"/>
      <c r="BKR98" s="0"/>
      <c r="BKS98" s="0"/>
      <c r="BKT98" s="0"/>
      <c r="BKU98" s="0"/>
      <c r="BKV98" s="0"/>
      <c r="BKW98" s="0"/>
      <c r="BKX98" s="0"/>
      <c r="BKY98" s="0"/>
      <c r="BKZ98" s="0"/>
      <c r="BLA98" s="0"/>
      <c r="BLB98" s="0"/>
      <c r="BLC98" s="0"/>
      <c r="BLD98" s="0"/>
      <c r="BLE98" s="0"/>
      <c r="BLF98" s="0"/>
      <c r="BLG98" s="0"/>
      <c r="BLH98" s="0"/>
      <c r="BLI98" s="0"/>
      <c r="BLJ98" s="0"/>
      <c r="BLK98" s="0"/>
      <c r="BLL98" s="0"/>
      <c r="BLM98" s="0"/>
      <c r="BLN98" s="0"/>
      <c r="BLO98" s="0"/>
      <c r="BLP98" s="0"/>
      <c r="BLQ98" s="0"/>
      <c r="BLR98" s="0"/>
      <c r="BLS98" s="0"/>
      <c r="BLT98" s="0"/>
      <c r="BLU98" s="0"/>
      <c r="BLV98" s="0"/>
      <c r="BLW98" s="0"/>
      <c r="BLX98" s="0"/>
      <c r="BLY98" s="0"/>
      <c r="BLZ98" s="0"/>
      <c r="BMA98" s="0"/>
      <c r="BMB98" s="0"/>
      <c r="BMC98" s="0"/>
      <c r="BMD98" s="0"/>
      <c r="BME98" s="0"/>
      <c r="BMF98" s="0"/>
      <c r="BMG98" s="0"/>
      <c r="BMH98" s="0"/>
      <c r="BMI98" s="0"/>
      <c r="BMJ98" s="0"/>
      <c r="BMK98" s="0"/>
      <c r="BML98" s="0"/>
      <c r="BMM98" s="0"/>
      <c r="BMN98" s="0"/>
      <c r="BMO98" s="0"/>
      <c r="BMP98" s="0"/>
      <c r="BMQ98" s="0"/>
      <c r="BMR98" s="0"/>
      <c r="BMS98" s="0"/>
      <c r="BMT98" s="0"/>
      <c r="BMU98" s="0"/>
      <c r="BMV98" s="0"/>
      <c r="BMW98" s="0"/>
      <c r="BMX98" s="0"/>
      <c r="BMY98" s="0"/>
      <c r="BMZ98" s="0"/>
      <c r="BNA98" s="0"/>
      <c r="BNB98" s="0"/>
      <c r="BNC98" s="0"/>
      <c r="BND98" s="0"/>
      <c r="BNE98" s="0"/>
      <c r="BNF98" s="0"/>
      <c r="BNG98" s="0"/>
      <c r="BNH98" s="0"/>
      <c r="BNI98" s="0"/>
      <c r="BNJ98" s="0"/>
      <c r="BNK98" s="0"/>
      <c r="BNL98" s="0"/>
      <c r="BNM98" s="0"/>
      <c r="BNN98" s="0"/>
      <c r="BNO98" s="0"/>
      <c r="BNP98" s="0"/>
      <c r="BNQ98" s="0"/>
      <c r="BNR98" s="0"/>
      <c r="BNS98" s="0"/>
      <c r="BNT98" s="0"/>
      <c r="BNU98" s="0"/>
      <c r="BNV98" s="0"/>
      <c r="BNW98" s="0"/>
      <c r="BNX98" s="0"/>
      <c r="BNY98" s="0"/>
      <c r="BNZ98" s="0"/>
      <c r="BOA98" s="0"/>
      <c r="BOB98" s="0"/>
      <c r="BOC98" s="0"/>
      <c r="BOD98" s="0"/>
      <c r="BOE98" s="0"/>
      <c r="BOF98" s="0"/>
      <c r="BOG98" s="0"/>
      <c r="BOH98" s="0"/>
      <c r="BOI98" s="0"/>
      <c r="BOJ98" s="0"/>
      <c r="BOK98" s="0"/>
      <c r="BOL98" s="0"/>
      <c r="BOM98" s="0"/>
      <c r="BON98" s="0"/>
      <c r="BOO98" s="0"/>
      <c r="BOP98" s="0"/>
      <c r="BOQ98" s="0"/>
      <c r="BOR98" s="0"/>
      <c r="BOS98" s="0"/>
      <c r="BOT98" s="0"/>
      <c r="BOU98" s="0"/>
      <c r="BOV98" s="0"/>
      <c r="BOW98" s="0"/>
      <c r="BOX98" s="0"/>
      <c r="BOY98" s="0"/>
      <c r="BOZ98" s="0"/>
      <c r="BPA98" s="0"/>
      <c r="BPB98" s="0"/>
      <c r="BPC98" s="0"/>
      <c r="BPD98" s="0"/>
      <c r="BPE98" s="0"/>
      <c r="BPF98" s="0"/>
      <c r="BPG98" s="0"/>
      <c r="BPH98" s="0"/>
      <c r="BPI98" s="0"/>
      <c r="BPJ98" s="0"/>
      <c r="BPK98" s="0"/>
      <c r="BPL98" s="0"/>
      <c r="BPM98" s="0"/>
      <c r="BPN98" s="0"/>
      <c r="BPO98" s="0"/>
      <c r="BPP98" s="0"/>
      <c r="BPQ98" s="0"/>
      <c r="BPR98" s="0"/>
      <c r="BPS98" s="0"/>
      <c r="BPT98" s="0"/>
      <c r="BPU98" s="0"/>
      <c r="BPV98" s="0"/>
      <c r="BPW98" s="0"/>
      <c r="BPX98" s="0"/>
      <c r="BPY98" s="0"/>
      <c r="BPZ98" s="0"/>
      <c r="BQA98" s="0"/>
      <c r="BQB98" s="0"/>
      <c r="BQC98" s="0"/>
      <c r="BQD98" s="0"/>
      <c r="BQE98" s="0"/>
      <c r="BQF98" s="0"/>
      <c r="BQG98" s="0"/>
      <c r="BQH98" s="0"/>
      <c r="BQI98" s="0"/>
      <c r="BQJ98" s="0"/>
      <c r="BQK98" s="0"/>
      <c r="BQL98" s="0"/>
      <c r="BQM98" s="0"/>
      <c r="BQN98" s="0"/>
      <c r="BQO98" s="0"/>
      <c r="BQP98" s="0"/>
      <c r="BQQ98" s="0"/>
      <c r="BQR98" s="0"/>
      <c r="BQS98" s="0"/>
      <c r="BQT98" s="0"/>
      <c r="BQU98" s="0"/>
      <c r="BQV98" s="0"/>
      <c r="BQW98" s="0"/>
      <c r="BQX98" s="0"/>
      <c r="BQY98" s="0"/>
      <c r="BQZ98" s="0"/>
      <c r="BRA98" s="0"/>
      <c r="BRB98" s="0"/>
      <c r="BRC98" s="0"/>
      <c r="BRD98" s="0"/>
      <c r="BRE98" s="0"/>
      <c r="BRF98" s="0"/>
      <c r="BRG98" s="0"/>
      <c r="BRH98" s="0"/>
      <c r="BRI98" s="0"/>
      <c r="BRJ98" s="0"/>
      <c r="BRK98" s="0"/>
      <c r="BRL98" s="0"/>
      <c r="BRM98" s="0"/>
      <c r="BRN98" s="0"/>
      <c r="BRO98" s="0"/>
      <c r="BRP98" s="0"/>
      <c r="BRQ98" s="0"/>
      <c r="BRR98" s="0"/>
      <c r="BRS98" s="0"/>
      <c r="BRT98" s="0"/>
      <c r="BRU98" s="0"/>
      <c r="BRV98" s="0"/>
      <c r="BRW98" s="0"/>
      <c r="BRX98" s="0"/>
      <c r="BRY98" s="0"/>
      <c r="BRZ98" s="0"/>
      <c r="BSA98" s="0"/>
      <c r="BSB98" s="0"/>
      <c r="BSC98" s="0"/>
      <c r="BSD98" s="0"/>
      <c r="BSE98" s="0"/>
      <c r="BSF98" s="0"/>
      <c r="BSG98" s="0"/>
      <c r="BSH98" s="0"/>
      <c r="BSI98" s="0"/>
      <c r="BSJ98" s="0"/>
      <c r="BSK98" s="0"/>
      <c r="BSL98" s="0"/>
      <c r="BSM98" s="0"/>
      <c r="BSN98" s="0"/>
      <c r="BSO98" s="0"/>
      <c r="BSP98" s="0"/>
      <c r="BSQ98" s="0"/>
      <c r="BSR98" s="0"/>
      <c r="BSS98" s="0"/>
      <c r="BST98" s="0"/>
      <c r="BSU98" s="0"/>
      <c r="BSV98" s="0"/>
      <c r="BSW98" s="0"/>
      <c r="BSX98" s="0"/>
      <c r="BSY98" s="0"/>
      <c r="BSZ98" s="0"/>
      <c r="BTA98" s="0"/>
      <c r="BTB98" s="0"/>
      <c r="BTC98" s="0"/>
      <c r="BTD98" s="0"/>
      <c r="BTE98" s="0"/>
      <c r="BTF98" s="0"/>
      <c r="BTG98" s="0"/>
      <c r="BTH98" s="0"/>
      <c r="BTI98" s="0"/>
      <c r="BTJ98" s="0"/>
      <c r="BTK98" s="0"/>
      <c r="BTL98" s="0"/>
      <c r="BTM98" s="0"/>
      <c r="BTN98" s="0"/>
      <c r="BTO98" s="0"/>
      <c r="BTP98" s="0"/>
      <c r="BTQ98" s="0"/>
      <c r="BTR98" s="0"/>
      <c r="BTS98" s="0"/>
      <c r="BTT98" s="0"/>
      <c r="BTU98" s="0"/>
      <c r="BTV98" s="0"/>
      <c r="BTW98" s="0"/>
      <c r="BTX98" s="0"/>
      <c r="BTY98" s="0"/>
      <c r="BTZ98" s="0"/>
      <c r="BUA98" s="0"/>
      <c r="BUB98" s="0"/>
      <c r="BUC98" s="0"/>
      <c r="BUD98" s="0"/>
      <c r="BUE98" s="0"/>
      <c r="BUF98" s="0"/>
      <c r="BUG98" s="0"/>
      <c r="BUH98" s="0"/>
      <c r="BUI98" s="0"/>
      <c r="BUJ98" s="0"/>
      <c r="BUK98" s="0"/>
      <c r="BUL98" s="0"/>
      <c r="BUM98" s="0"/>
      <c r="BUN98" s="0"/>
      <c r="BUO98" s="0"/>
      <c r="BUP98" s="0"/>
      <c r="BUQ98" s="0"/>
      <c r="BUR98" s="0"/>
      <c r="BUS98" s="0"/>
      <c r="BUT98" s="0"/>
      <c r="BUU98" s="0"/>
      <c r="BUV98" s="0"/>
      <c r="BUW98" s="0"/>
      <c r="BUX98" s="0"/>
      <c r="BUY98" s="0"/>
      <c r="BUZ98" s="0"/>
      <c r="BVA98" s="0"/>
      <c r="BVB98" s="0"/>
      <c r="BVC98" s="0"/>
      <c r="BVD98" s="0"/>
      <c r="BVE98" s="0"/>
      <c r="BVF98" s="0"/>
      <c r="BVG98" s="0"/>
      <c r="BVH98" s="0"/>
      <c r="BVI98" s="0"/>
      <c r="BVJ98" s="0"/>
      <c r="BVK98" s="0"/>
      <c r="BVL98" s="0"/>
      <c r="BVM98" s="0"/>
      <c r="BVN98" s="0"/>
      <c r="BVO98" s="0"/>
      <c r="BVP98" s="0"/>
      <c r="BVQ98" s="0"/>
      <c r="BVR98" s="0"/>
      <c r="BVS98" s="0"/>
      <c r="BVT98" s="0"/>
      <c r="BVU98" s="0"/>
      <c r="BVV98" s="0"/>
      <c r="BVW98" s="0"/>
      <c r="BVX98" s="0"/>
      <c r="BVY98" s="0"/>
      <c r="BVZ98" s="0"/>
      <c r="BWA98" s="0"/>
      <c r="BWB98" s="0"/>
      <c r="BWC98" s="0"/>
      <c r="BWD98" s="0"/>
      <c r="BWE98" s="0"/>
      <c r="BWF98" s="0"/>
      <c r="BWG98" s="0"/>
      <c r="BWH98" s="0"/>
      <c r="BWI98" s="0"/>
      <c r="BWJ98" s="0"/>
      <c r="BWK98" s="0"/>
      <c r="BWL98" s="0"/>
      <c r="BWM98" s="0"/>
      <c r="BWN98" s="0"/>
      <c r="BWO98" s="0"/>
      <c r="BWP98" s="0"/>
      <c r="BWQ98" s="0"/>
      <c r="BWR98" s="0"/>
      <c r="BWS98" s="0"/>
      <c r="BWT98" s="0"/>
      <c r="BWU98" s="0"/>
      <c r="BWV98" s="0"/>
      <c r="BWW98" s="0"/>
      <c r="BWX98" s="0"/>
      <c r="BWY98" s="0"/>
      <c r="BWZ98" s="0"/>
      <c r="BXA98" s="0"/>
      <c r="BXB98" s="0"/>
      <c r="BXC98" s="0"/>
      <c r="BXD98" s="0"/>
      <c r="BXE98" s="0"/>
      <c r="BXF98" s="0"/>
      <c r="BXG98" s="0"/>
      <c r="BXH98" s="0"/>
      <c r="BXI98" s="0"/>
      <c r="BXJ98" s="0"/>
      <c r="BXK98" s="0"/>
      <c r="BXL98" s="0"/>
      <c r="BXM98" s="0"/>
      <c r="BXN98" s="0"/>
      <c r="BXO98" s="0"/>
      <c r="BXP98" s="0"/>
      <c r="BXQ98" s="0"/>
      <c r="BXR98" s="0"/>
      <c r="BXS98" s="0"/>
      <c r="BXT98" s="0"/>
      <c r="BXU98" s="0"/>
      <c r="BXV98" s="0"/>
      <c r="BXW98" s="0"/>
      <c r="BXX98" s="0"/>
      <c r="BXY98" s="0"/>
      <c r="BXZ98" s="0"/>
      <c r="BYA98" s="0"/>
      <c r="BYB98" s="0"/>
      <c r="BYC98" s="0"/>
      <c r="BYD98" s="0"/>
      <c r="BYE98" s="0"/>
      <c r="BYF98" s="0"/>
      <c r="BYG98" s="0"/>
      <c r="BYH98" s="0"/>
      <c r="BYI98" s="0"/>
      <c r="BYJ98" s="0"/>
      <c r="BYK98" s="0"/>
      <c r="BYL98" s="0"/>
      <c r="BYM98" s="0"/>
      <c r="BYN98" s="0"/>
      <c r="BYO98" s="0"/>
      <c r="BYP98" s="0"/>
      <c r="BYQ98" s="0"/>
      <c r="BYR98" s="0"/>
      <c r="BYS98" s="0"/>
      <c r="BYT98" s="0"/>
      <c r="BYU98" s="0"/>
      <c r="BYV98" s="0"/>
      <c r="BYW98" s="0"/>
      <c r="BYX98" s="0"/>
      <c r="BYY98" s="0"/>
      <c r="BYZ98" s="0"/>
      <c r="BZA98" s="0"/>
      <c r="BZB98" s="0"/>
      <c r="BZC98" s="0"/>
      <c r="BZD98" s="0"/>
      <c r="BZE98" s="0"/>
      <c r="BZF98" s="0"/>
      <c r="BZG98" s="0"/>
      <c r="BZH98" s="0"/>
      <c r="BZI98" s="0"/>
      <c r="BZJ98" s="0"/>
      <c r="BZK98" s="0"/>
      <c r="BZL98" s="0"/>
      <c r="BZM98" s="0"/>
      <c r="BZN98" s="0"/>
      <c r="BZO98" s="0"/>
      <c r="BZP98" s="0"/>
      <c r="BZQ98" s="0"/>
      <c r="BZR98" s="0"/>
      <c r="BZS98" s="0"/>
      <c r="BZT98" s="0"/>
      <c r="BZU98" s="0"/>
      <c r="BZV98" s="0"/>
      <c r="BZW98" s="0"/>
      <c r="BZX98" s="0"/>
      <c r="BZY98" s="0"/>
      <c r="BZZ98" s="0"/>
      <c r="CAA98" s="0"/>
      <c r="CAB98" s="0"/>
      <c r="CAC98" s="0"/>
      <c r="CAD98" s="0"/>
      <c r="CAE98" s="0"/>
      <c r="CAF98" s="0"/>
      <c r="CAG98" s="0"/>
      <c r="CAH98" s="0"/>
      <c r="CAI98" s="0"/>
      <c r="CAJ98" s="0"/>
      <c r="CAK98" s="0"/>
      <c r="CAL98" s="0"/>
      <c r="CAM98" s="0"/>
      <c r="CAN98" s="0"/>
      <c r="CAO98" s="0"/>
      <c r="CAP98" s="0"/>
      <c r="CAQ98" s="0"/>
      <c r="CAR98" s="0"/>
      <c r="CAS98" s="0"/>
      <c r="CAT98" s="0"/>
      <c r="CAU98" s="0"/>
      <c r="CAV98" s="0"/>
      <c r="CAW98" s="0"/>
      <c r="CAX98" s="0"/>
      <c r="CAY98" s="0"/>
      <c r="CAZ98" s="0"/>
      <c r="CBA98" s="0"/>
      <c r="CBB98" s="0"/>
      <c r="CBC98" s="0"/>
      <c r="CBD98" s="0"/>
      <c r="CBE98" s="0"/>
      <c r="CBF98" s="0"/>
      <c r="CBG98" s="0"/>
      <c r="CBH98" s="0"/>
      <c r="CBI98" s="0"/>
      <c r="CBJ98" s="0"/>
      <c r="CBK98" s="0"/>
      <c r="CBL98" s="0"/>
      <c r="CBM98" s="0"/>
      <c r="CBN98" s="0"/>
      <c r="CBO98" s="0"/>
      <c r="CBP98" s="0"/>
      <c r="CBQ98" s="0"/>
      <c r="CBR98" s="0"/>
      <c r="CBS98" s="0"/>
      <c r="CBT98" s="0"/>
      <c r="CBU98" s="0"/>
      <c r="CBV98" s="0"/>
      <c r="CBW98" s="0"/>
      <c r="CBX98" s="0"/>
      <c r="CBY98" s="0"/>
      <c r="CBZ98" s="0"/>
      <c r="CCA98" s="0"/>
      <c r="CCB98" s="0"/>
      <c r="CCC98" s="0"/>
      <c r="CCD98" s="0"/>
      <c r="CCE98" s="0"/>
      <c r="CCF98" s="0"/>
      <c r="CCG98" s="0"/>
      <c r="CCH98" s="0"/>
      <c r="CCI98" s="0"/>
      <c r="CCJ98" s="0"/>
      <c r="CCK98" s="0"/>
      <c r="CCL98" s="0"/>
      <c r="CCM98" s="0"/>
      <c r="CCN98" s="0"/>
      <c r="CCO98" s="0"/>
      <c r="CCP98" s="0"/>
      <c r="CCQ98" s="0"/>
      <c r="CCR98" s="0"/>
      <c r="CCS98" s="0"/>
      <c r="CCT98" s="0"/>
      <c r="CCU98" s="0"/>
      <c r="CCV98" s="0"/>
      <c r="CCW98" s="0"/>
      <c r="CCX98" s="0"/>
      <c r="CCY98" s="0"/>
      <c r="CCZ98" s="0"/>
      <c r="CDA98" s="0"/>
      <c r="CDB98" s="0"/>
      <c r="CDC98" s="0"/>
      <c r="CDD98" s="0"/>
      <c r="CDE98" s="0"/>
      <c r="CDF98" s="0"/>
      <c r="CDG98" s="0"/>
      <c r="CDH98" s="0"/>
      <c r="CDI98" s="0"/>
      <c r="CDJ98" s="0"/>
      <c r="CDK98" s="0"/>
      <c r="CDL98" s="0"/>
      <c r="CDM98" s="0"/>
      <c r="CDN98" s="0"/>
      <c r="CDO98" s="0"/>
      <c r="CDP98" s="0"/>
      <c r="CDQ98" s="0"/>
      <c r="CDR98" s="0"/>
      <c r="CDS98" s="0"/>
      <c r="CDT98" s="0"/>
      <c r="CDU98" s="0"/>
      <c r="CDV98" s="0"/>
      <c r="CDW98" s="0"/>
      <c r="CDX98" s="0"/>
      <c r="CDY98" s="0"/>
      <c r="CDZ98" s="0"/>
      <c r="CEA98" s="0"/>
      <c r="CEB98" s="0"/>
      <c r="CEC98" s="0"/>
      <c r="CED98" s="0"/>
      <c r="CEE98" s="0"/>
      <c r="CEF98" s="0"/>
      <c r="CEG98" s="0"/>
      <c r="CEH98" s="0"/>
      <c r="CEI98" s="0"/>
      <c r="CEJ98" s="0"/>
      <c r="CEK98" s="0"/>
      <c r="CEL98" s="0"/>
      <c r="CEM98" s="0"/>
      <c r="CEN98" s="0"/>
      <c r="CEO98" s="0"/>
      <c r="CEP98" s="0"/>
      <c r="CEQ98" s="0"/>
      <c r="CER98" s="0"/>
      <c r="CES98" s="0"/>
      <c r="CET98" s="0"/>
      <c r="CEU98" s="0"/>
      <c r="CEV98" s="0"/>
      <c r="CEW98" s="0"/>
      <c r="CEX98" s="0"/>
      <c r="CEY98" s="0"/>
      <c r="CEZ98" s="0"/>
      <c r="CFA98" s="0"/>
      <c r="CFB98" s="0"/>
      <c r="CFC98" s="0"/>
      <c r="CFD98" s="0"/>
      <c r="CFE98" s="0"/>
      <c r="CFF98" s="0"/>
      <c r="CFG98" s="0"/>
      <c r="CFH98" s="0"/>
      <c r="CFI98" s="0"/>
      <c r="CFJ98" s="0"/>
      <c r="CFK98" s="0"/>
      <c r="CFL98" s="0"/>
      <c r="CFM98" s="0"/>
      <c r="CFN98" s="0"/>
      <c r="CFO98" s="0"/>
      <c r="CFP98" s="0"/>
      <c r="CFQ98" s="0"/>
      <c r="CFR98" s="0"/>
      <c r="CFS98" s="0"/>
      <c r="CFT98" s="0"/>
      <c r="CFU98" s="0"/>
      <c r="CFV98" s="0"/>
      <c r="CFW98" s="0"/>
      <c r="CFX98" s="0"/>
      <c r="CFY98" s="0"/>
      <c r="CFZ98" s="0"/>
      <c r="CGA98" s="0"/>
      <c r="CGB98" s="0"/>
      <c r="CGC98" s="0"/>
      <c r="CGD98" s="0"/>
      <c r="CGE98" s="0"/>
      <c r="CGF98" s="0"/>
      <c r="CGG98" s="0"/>
      <c r="CGH98" s="0"/>
      <c r="CGI98" s="0"/>
      <c r="CGJ98" s="0"/>
      <c r="CGK98" s="0"/>
      <c r="CGL98" s="0"/>
      <c r="CGM98" s="0"/>
      <c r="CGN98" s="0"/>
      <c r="CGO98" s="0"/>
      <c r="CGP98" s="0"/>
      <c r="CGQ98" s="0"/>
      <c r="CGR98" s="0"/>
      <c r="CGS98" s="0"/>
      <c r="CGT98" s="0"/>
      <c r="CGU98" s="0"/>
      <c r="CGV98" s="0"/>
      <c r="CGW98" s="0"/>
      <c r="CGX98" s="0"/>
      <c r="CGY98" s="0"/>
      <c r="CGZ98" s="0"/>
      <c r="CHA98" s="0"/>
      <c r="CHB98" s="0"/>
      <c r="CHC98" s="0"/>
      <c r="CHD98" s="0"/>
      <c r="CHE98" s="0"/>
      <c r="CHF98" s="0"/>
      <c r="CHG98" s="0"/>
      <c r="CHH98" s="0"/>
      <c r="CHI98" s="0"/>
      <c r="CHJ98" s="0"/>
      <c r="CHK98" s="0"/>
      <c r="CHL98" s="0"/>
      <c r="CHM98" s="0"/>
      <c r="CHN98" s="0"/>
      <c r="CHO98" s="0"/>
      <c r="CHP98" s="0"/>
      <c r="CHQ98" s="0"/>
      <c r="CHR98" s="0"/>
      <c r="CHS98" s="0"/>
      <c r="CHT98" s="0"/>
      <c r="CHU98" s="0"/>
      <c r="CHV98" s="0"/>
      <c r="CHW98" s="0"/>
      <c r="CHX98" s="0"/>
      <c r="CHY98" s="0"/>
      <c r="CHZ98" s="0"/>
      <c r="CIA98" s="0"/>
      <c r="CIB98" s="0"/>
      <c r="CIC98" s="0"/>
      <c r="CID98" s="0"/>
      <c r="CIE98" s="0"/>
      <c r="CIF98" s="0"/>
      <c r="CIG98" s="0"/>
      <c r="CIH98" s="0"/>
      <c r="CII98" s="0"/>
      <c r="CIJ98" s="0"/>
      <c r="CIK98" s="0"/>
      <c r="CIL98" s="0"/>
      <c r="CIM98" s="0"/>
      <c r="CIN98" s="0"/>
      <c r="CIO98" s="0"/>
      <c r="CIP98" s="0"/>
      <c r="CIQ98" s="0"/>
      <c r="CIR98" s="0"/>
      <c r="CIS98" s="0"/>
      <c r="CIT98" s="0"/>
      <c r="CIU98" s="0"/>
      <c r="CIV98" s="0"/>
      <c r="CIW98" s="0"/>
      <c r="CIX98" s="0"/>
      <c r="CIY98" s="0"/>
      <c r="CIZ98" s="0"/>
      <c r="CJA98" s="0"/>
      <c r="CJB98" s="0"/>
      <c r="CJC98" s="0"/>
      <c r="CJD98" s="0"/>
      <c r="CJE98" s="0"/>
      <c r="CJF98" s="0"/>
      <c r="CJG98" s="0"/>
      <c r="CJH98" s="0"/>
      <c r="CJI98" s="0"/>
      <c r="CJJ98" s="0"/>
      <c r="CJK98" s="0"/>
      <c r="CJL98" s="0"/>
      <c r="CJM98" s="0"/>
      <c r="CJN98" s="0"/>
      <c r="CJO98" s="0"/>
      <c r="CJP98" s="0"/>
      <c r="CJQ98" s="0"/>
      <c r="CJR98" s="0"/>
      <c r="CJS98" s="0"/>
      <c r="CJT98" s="0"/>
      <c r="CJU98" s="0"/>
      <c r="CJV98" s="0"/>
      <c r="CJW98" s="0"/>
      <c r="CJX98" s="0"/>
      <c r="CJY98" s="0"/>
      <c r="CJZ98" s="0"/>
      <c r="CKA98" s="0"/>
      <c r="CKB98" s="0"/>
      <c r="CKC98" s="0"/>
      <c r="CKD98" s="0"/>
      <c r="CKE98" s="0"/>
      <c r="CKF98" s="0"/>
      <c r="CKG98" s="0"/>
      <c r="CKH98" s="0"/>
      <c r="CKI98" s="0"/>
      <c r="CKJ98" s="0"/>
      <c r="CKK98" s="0"/>
      <c r="CKL98" s="0"/>
      <c r="CKM98" s="0"/>
      <c r="CKN98" s="0"/>
      <c r="CKO98" s="0"/>
      <c r="CKP98" s="0"/>
      <c r="CKQ98" s="0"/>
      <c r="CKR98" s="0"/>
      <c r="CKS98" s="0"/>
      <c r="CKT98" s="0"/>
      <c r="CKU98" s="0"/>
      <c r="CKV98" s="0"/>
      <c r="CKW98" s="0"/>
      <c r="CKX98" s="0"/>
      <c r="CKY98" s="0"/>
      <c r="CKZ98" s="0"/>
      <c r="CLA98" s="0"/>
      <c r="CLB98" s="0"/>
      <c r="CLC98" s="0"/>
      <c r="CLD98" s="0"/>
      <c r="CLE98" s="0"/>
      <c r="CLF98" s="0"/>
      <c r="CLG98" s="0"/>
      <c r="CLH98" s="0"/>
      <c r="CLI98" s="0"/>
      <c r="CLJ98" s="0"/>
      <c r="CLK98" s="0"/>
      <c r="CLL98" s="0"/>
      <c r="CLM98" s="0"/>
      <c r="CLN98" s="0"/>
      <c r="CLO98" s="0"/>
      <c r="CLP98" s="0"/>
      <c r="CLQ98" s="0"/>
      <c r="CLR98" s="0"/>
      <c r="CLS98" s="0"/>
      <c r="CLT98" s="0"/>
      <c r="CLU98" s="0"/>
      <c r="CLV98" s="0"/>
      <c r="CLW98" s="0"/>
      <c r="CLX98" s="0"/>
      <c r="CLY98" s="0"/>
      <c r="CLZ98" s="0"/>
      <c r="CMA98" s="0"/>
      <c r="CMB98" s="0"/>
      <c r="CMC98" s="0"/>
      <c r="CMD98" s="0"/>
      <c r="CME98" s="0"/>
      <c r="CMF98" s="0"/>
      <c r="CMG98" s="0"/>
      <c r="CMH98" s="0"/>
      <c r="CMI98" s="0"/>
      <c r="CMJ98" s="0"/>
      <c r="CMK98" s="0"/>
      <c r="CML98" s="0"/>
      <c r="CMM98" s="0"/>
      <c r="CMN98" s="0"/>
      <c r="CMO98" s="0"/>
      <c r="CMP98" s="0"/>
      <c r="CMQ98" s="0"/>
      <c r="CMR98" s="0"/>
      <c r="CMS98" s="0"/>
      <c r="CMT98" s="0"/>
      <c r="CMU98" s="0"/>
      <c r="CMV98" s="0"/>
      <c r="CMW98" s="0"/>
      <c r="CMX98" s="0"/>
      <c r="CMY98" s="0"/>
      <c r="CMZ98" s="0"/>
      <c r="CNA98" s="0"/>
      <c r="CNB98" s="0"/>
      <c r="CNC98" s="0"/>
      <c r="CND98" s="0"/>
      <c r="CNE98" s="0"/>
      <c r="CNF98" s="0"/>
      <c r="CNG98" s="0"/>
      <c r="CNH98" s="0"/>
      <c r="CNI98" s="0"/>
      <c r="CNJ98" s="0"/>
      <c r="CNK98" s="0"/>
      <c r="CNL98" s="0"/>
      <c r="CNM98" s="0"/>
      <c r="CNN98" s="0"/>
      <c r="CNO98" s="0"/>
      <c r="CNP98" s="0"/>
      <c r="CNQ98" s="0"/>
      <c r="CNR98" s="0"/>
      <c r="CNS98" s="0"/>
      <c r="CNT98" s="0"/>
      <c r="CNU98" s="0"/>
      <c r="CNV98" s="0"/>
      <c r="CNW98" s="0"/>
      <c r="CNX98" s="0"/>
      <c r="CNY98" s="0"/>
      <c r="CNZ98" s="0"/>
      <c r="COA98" s="0"/>
      <c r="COB98" s="0"/>
      <c r="COC98" s="0"/>
      <c r="COD98" s="0"/>
      <c r="COE98" s="0"/>
      <c r="COF98" s="0"/>
      <c r="COG98" s="0"/>
      <c r="COH98" s="0"/>
      <c r="COI98" s="0"/>
      <c r="COJ98" s="0"/>
      <c r="COK98" s="0"/>
      <c r="COL98" s="0"/>
      <c r="COM98" s="0"/>
      <c r="CON98" s="0"/>
      <c r="COO98" s="0"/>
      <c r="COP98" s="0"/>
      <c r="COQ98" s="0"/>
      <c r="COR98" s="0"/>
      <c r="COS98" s="0"/>
      <c r="COT98" s="0"/>
      <c r="COU98" s="0"/>
      <c r="COV98" s="0"/>
      <c r="COW98" s="0"/>
      <c r="COX98" s="0"/>
      <c r="COY98" s="0"/>
      <c r="COZ98" s="0"/>
      <c r="CPA98" s="0"/>
      <c r="CPB98" s="0"/>
      <c r="CPC98" s="0"/>
      <c r="CPD98" s="0"/>
      <c r="CPE98" s="0"/>
      <c r="CPF98" s="0"/>
      <c r="CPG98" s="0"/>
      <c r="CPH98" s="0"/>
      <c r="CPI98" s="0"/>
      <c r="CPJ98" s="0"/>
      <c r="CPK98" s="0"/>
      <c r="CPL98" s="0"/>
      <c r="CPM98" s="0"/>
      <c r="CPN98" s="0"/>
      <c r="CPO98" s="0"/>
      <c r="CPP98" s="0"/>
      <c r="CPQ98" s="0"/>
      <c r="CPR98" s="0"/>
      <c r="CPS98" s="0"/>
      <c r="CPT98" s="0"/>
      <c r="CPU98" s="0"/>
      <c r="CPV98" s="0"/>
      <c r="CPW98" s="0"/>
      <c r="CPX98" s="0"/>
      <c r="CPY98" s="0"/>
      <c r="CPZ98" s="0"/>
      <c r="CQA98" s="0"/>
      <c r="CQB98" s="0"/>
      <c r="CQC98" s="0"/>
      <c r="CQD98" s="0"/>
      <c r="CQE98" s="0"/>
      <c r="CQF98" s="0"/>
      <c r="CQG98" s="0"/>
      <c r="CQH98" s="0"/>
      <c r="CQI98" s="0"/>
      <c r="CQJ98" s="0"/>
      <c r="CQK98" s="0"/>
      <c r="CQL98" s="0"/>
      <c r="CQM98" s="0"/>
      <c r="CQN98" s="0"/>
      <c r="CQO98" s="0"/>
      <c r="CQP98" s="0"/>
      <c r="CQQ98" s="0"/>
      <c r="CQR98" s="0"/>
      <c r="CQS98" s="0"/>
      <c r="CQT98" s="0"/>
      <c r="CQU98" s="0"/>
      <c r="CQV98" s="0"/>
      <c r="CQW98" s="0"/>
      <c r="CQX98" s="0"/>
      <c r="CQY98" s="0"/>
      <c r="CQZ98" s="0"/>
      <c r="CRA98" s="0"/>
      <c r="CRB98" s="0"/>
      <c r="CRC98" s="0"/>
      <c r="CRD98" s="0"/>
      <c r="CRE98" s="0"/>
      <c r="CRF98" s="0"/>
      <c r="CRG98" s="0"/>
      <c r="CRH98" s="0"/>
      <c r="CRI98" s="0"/>
      <c r="CRJ98" s="0"/>
      <c r="CRK98" s="0"/>
      <c r="CRL98" s="0"/>
      <c r="CRM98" s="0"/>
      <c r="CRN98" s="0"/>
      <c r="CRO98" s="0"/>
      <c r="CRP98" s="0"/>
      <c r="CRQ98" s="0"/>
      <c r="CRR98" s="0"/>
      <c r="CRS98" s="0"/>
      <c r="CRT98" s="0"/>
      <c r="CRU98" s="0"/>
      <c r="CRV98" s="0"/>
      <c r="CRW98" s="0"/>
      <c r="CRX98" s="0"/>
      <c r="CRY98" s="0"/>
      <c r="CRZ98" s="0"/>
      <c r="CSA98" s="0"/>
      <c r="CSB98" s="0"/>
      <c r="CSC98" s="0"/>
      <c r="CSD98" s="0"/>
      <c r="CSE98" s="0"/>
      <c r="CSF98" s="0"/>
      <c r="CSG98" s="0"/>
      <c r="CSH98" s="0"/>
      <c r="CSI98" s="0"/>
      <c r="CSJ98" s="0"/>
      <c r="CSK98" s="0"/>
      <c r="CSL98" s="0"/>
      <c r="CSM98" s="0"/>
      <c r="CSN98" s="0"/>
      <c r="CSO98" s="0"/>
      <c r="CSP98" s="0"/>
      <c r="CSQ98" s="0"/>
      <c r="CSR98" s="0"/>
      <c r="CSS98" s="0"/>
      <c r="CST98" s="0"/>
      <c r="CSU98" s="0"/>
      <c r="CSV98" s="0"/>
      <c r="CSW98" s="0"/>
      <c r="CSX98" s="0"/>
      <c r="CSY98" s="0"/>
      <c r="CSZ98" s="0"/>
      <c r="CTA98" s="0"/>
      <c r="CTB98" s="0"/>
      <c r="CTC98" s="0"/>
      <c r="CTD98" s="0"/>
      <c r="CTE98" s="0"/>
      <c r="CTF98" s="0"/>
      <c r="CTG98" s="0"/>
      <c r="CTH98" s="0"/>
      <c r="CTI98" s="0"/>
      <c r="CTJ98" s="0"/>
      <c r="CTK98" s="0"/>
      <c r="CTL98" s="0"/>
      <c r="CTM98" s="0"/>
      <c r="CTN98" s="0"/>
      <c r="CTO98" s="0"/>
      <c r="CTP98" s="0"/>
      <c r="CTQ98" s="0"/>
      <c r="CTR98" s="0"/>
      <c r="CTS98" s="0"/>
      <c r="CTT98" s="0"/>
      <c r="CTU98" s="0"/>
      <c r="CTV98" s="0"/>
      <c r="CTW98" s="0"/>
      <c r="CTX98" s="0"/>
      <c r="CTY98" s="0"/>
      <c r="CTZ98" s="0"/>
      <c r="CUA98" s="0"/>
      <c r="CUB98" s="0"/>
      <c r="CUC98" s="0"/>
      <c r="CUD98" s="0"/>
      <c r="CUE98" s="0"/>
      <c r="CUF98" s="0"/>
      <c r="CUG98" s="0"/>
      <c r="CUH98" s="0"/>
      <c r="CUI98" s="0"/>
      <c r="CUJ98" s="0"/>
      <c r="CUK98" s="0"/>
      <c r="CUL98" s="0"/>
      <c r="CUM98" s="0"/>
      <c r="CUN98" s="0"/>
      <c r="CUO98" s="0"/>
      <c r="CUP98" s="0"/>
      <c r="CUQ98" s="0"/>
      <c r="CUR98" s="0"/>
      <c r="CUS98" s="0"/>
      <c r="CUT98" s="0"/>
      <c r="CUU98" s="0"/>
      <c r="CUV98" s="0"/>
      <c r="CUW98" s="0"/>
      <c r="CUX98" s="0"/>
      <c r="CUY98" s="0"/>
      <c r="CUZ98" s="0"/>
      <c r="CVA98" s="0"/>
      <c r="CVB98" s="0"/>
      <c r="CVC98" s="0"/>
      <c r="CVD98" s="0"/>
      <c r="CVE98" s="0"/>
      <c r="CVF98" s="0"/>
      <c r="CVG98" s="0"/>
      <c r="CVH98" s="0"/>
      <c r="CVI98" s="0"/>
      <c r="CVJ98" s="0"/>
      <c r="CVK98" s="0"/>
      <c r="CVL98" s="0"/>
      <c r="CVM98" s="0"/>
      <c r="CVN98" s="0"/>
      <c r="CVO98" s="0"/>
      <c r="CVP98" s="0"/>
      <c r="CVQ98" s="0"/>
      <c r="CVR98" s="0"/>
      <c r="CVS98" s="0"/>
      <c r="CVT98" s="0"/>
      <c r="CVU98" s="0"/>
      <c r="CVV98" s="0"/>
      <c r="CVW98" s="0"/>
      <c r="CVX98" s="0"/>
      <c r="CVY98" s="0"/>
      <c r="CVZ98" s="0"/>
      <c r="CWA98" s="0"/>
      <c r="CWB98" s="0"/>
      <c r="CWC98" s="0"/>
      <c r="CWD98" s="0"/>
      <c r="CWE98" s="0"/>
      <c r="CWF98" s="0"/>
      <c r="CWG98" s="0"/>
      <c r="CWH98" s="0"/>
      <c r="CWI98" s="0"/>
      <c r="CWJ98" s="0"/>
      <c r="CWK98" s="0"/>
      <c r="CWL98" s="0"/>
      <c r="CWM98" s="0"/>
      <c r="CWN98" s="0"/>
      <c r="CWO98" s="0"/>
      <c r="CWP98" s="0"/>
      <c r="CWQ98" s="0"/>
      <c r="CWR98" s="0"/>
      <c r="CWS98" s="0"/>
      <c r="CWT98" s="0"/>
      <c r="CWU98" s="0"/>
      <c r="CWV98" s="0"/>
      <c r="CWW98" s="0"/>
      <c r="CWX98" s="0"/>
      <c r="CWY98" s="0"/>
      <c r="CWZ98" s="0"/>
      <c r="CXA98" s="0"/>
      <c r="CXB98" s="0"/>
      <c r="CXC98" s="0"/>
      <c r="CXD98" s="0"/>
      <c r="CXE98" s="0"/>
      <c r="CXF98" s="0"/>
      <c r="CXG98" s="0"/>
      <c r="CXH98" s="0"/>
      <c r="CXI98" s="0"/>
      <c r="CXJ98" s="0"/>
      <c r="CXK98" s="0"/>
      <c r="CXL98" s="0"/>
      <c r="CXM98" s="0"/>
      <c r="CXN98" s="0"/>
      <c r="CXO98" s="0"/>
      <c r="CXP98" s="0"/>
      <c r="CXQ98" s="0"/>
      <c r="CXR98" s="0"/>
      <c r="CXS98" s="0"/>
      <c r="CXT98" s="0"/>
      <c r="CXU98" s="0"/>
      <c r="CXV98" s="0"/>
      <c r="CXW98" s="0"/>
      <c r="CXX98" s="0"/>
      <c r="CXY98" s="0"/>
      <c r="CXZ98" s="0"/>
      <c r="CYA98" s="0"/>
      <c r="CYB98" s="0"/>
      <c r="CYC98" s="0"/>
      <c r="CYD98" s="0"/>
      <c r="CYE98" s="0"/>
      <c r="CYF98" s="0"/>
      <c r="CYG98" s="0"/>
      <c r="CYH98" s="0"/>
      <c r="CYI98" s="0"/>
      <c r="CYJ98" s="0"/>
      <c r="CYK98" s="0"/>
      <c r="CYL98" s="0"/>
      <c r="CYM98" s="0"/>
      <c r="CYN98" s="0"/>
      <c r="CYO98" s="0"/>
      <c r="CYP98" s="0"/>
      <c r="CYQ98" s="0"/>
      <c r="CYR98" s="0"/>
      <c r="CYS98" s="0"/>
      <c r="CYT98" s="0"/>
      <c r="CYU98" s="0"/>
      <c r="CYV98" s="0"/>
      <c r="CYW98" s="0"/>
      <c r="CYX98" s="0"/>
      <c r="CYY98" s="0"/>
      <c r="CYZ98" s="0"/>
      <c r="CZA98" s="0"/>
      <c r="CZB98" s="0"/>
      <c r="CZC98" s="0"/>
      <c r="CZD98" s="0"/>
      <c r="CZE98" s="0"/>
      <c r="CZF98" s="0"/>
      <c r="CZG98" s="0"/>
      <c r="CZH98" s="0"/>
      <c r="CZI98" s="0"/>
      <c r="CZJ98" s="0"/>
      <c r="CZK98" s="0"/>
      <c r="CZL98" s="0"/>
      <c r="CZM98" s="0"/>
      <c r="CZN98" s="0"/>
      <c r="CZO98" s="0"/>
      <c r="CZP98" s="0"/>
      <c r="CZQ98" s="0"/>
      <c r="CZR98" s="0"/>
      <c r="CZS98" s="0"/>
      <c r="CZT98" s="0"/>
      <c r="CZU98" s="0"/>
      <c r="CZV98" s="0"/>
      <c r="CZW98" s="0"/>
      <c r="CZX98" s="0"/>
      <c r="CZY98" s="0"/>
      <c r="CZZ98" s="0"/>
      <c r="DAA98" s="0"/>
      <c r="DAB98" s="0"/>
      <c r="DAC98" s="0"/>
      <c r="DAD98" s="0"/>
      <c r="DAE98" s="0"/>
      <c r="DAF98" s="0"/>
      <c r="DAG98" s="0"/>
      <c r="DAH98" s="0"/>
      <c r="DAI98" s="0"/>
      <c r="DAJ98" s="0"/>
      <c r="DAK98" s="0"/>
      <c r="DAL98" s="0"/>
      <c r="DAM98" s="0"/>
      <c r="DAN98" s="0"/>
      <c r="DAO98" s="0"/>
      <c r="DAP98" s="0"/>
      <c r="DAQ98" s="0"/>
      <c r="DAR98" s="0"/>
      <c r="DAS98" s="0"/>
      <c r="DAT98" s="0"/>
      <c r="DAU98" s="0"/>
      <c r="DAV98" s="0"/>
      <c r="DAW98" s="0"/>
      <c r="DAX98" s="0"/>
      <c r="DAY98" s="0"/>
      <c r="DAZ98" s="0"/>
      <c r="DBA98" s="0"/>
      <c r="DBB98" s="0"/>
      <c r="DBC98" s="0"/>
      <c r="DBD98" s="0"/>
      <c r="DBE98" s="0"/>
      <c r="DBF98" s="0"/>
      <c r="DBG98" s="0"/>
      <c r="DBH98" s="0"/>
      <c r="DBI98" s="0"/>
      <c r="DBJ98" s="0"/>
      <c r="DBK98" s="0"/>
      <c r="DBL98" s="0"/>
      <c r="DBM98" s="0"/>
      <c r="DBN98" s="0"/>
      <c r="DBO98" s="0"/>
      <c r="DBP98" s="0"/>
      <c r="DBQ98" s="0"/>
      <c r="DBR98" s="0"/>
      <c r="DBS98" s="0"/>
      <c r="DBT98" s="0"/>
      <c r="DBU98" s="0"/>
      <c r="DBV98" s="0"/>
      <c r="DBW98" s="0"/>
      <c r="DBX98" s="0"/>
      <c r="DBY98" s="0"/>
      <c r="DBZ98" s="0"/>
      <c r="DCA98" s="0"/>
      <c r="DCB98" s="0"/>
      <c r="DCC98" s="0"/>
      <c r="DCD98" s="0"/>
      <c r="DCE98" s="0"/>
      <c r="DCF98" s="0"/>
      <c r="DCG98" s="0"/>
      <c r="DCH98" s="0"/>
      <c r="DCI98" s="0"/>
      <c r="DCJ98" s="0"/>
      <c r="DCK98" s="0"/>
      <c r="DCL98" s="0"/>
      <c r="DCM98" s="0"/>
      <c r="DCN98" s="0"/>
      <c r="DCO98" s="0"/>
      <c r="DCP98" s="0"/>
      <c r="DCQ98" s="0"/>
      <c r="DCR98" s="0"/>
      <c r="DCS98" s="0"/>
      <c r="DCT98" s="0"/>
      <c r="DCU98" s="0"/>
      <c r="DCV98" s="0"/>
      <c r="DCW98" s="0"/>
      <c r="DCX98" s="0"/>
      <c r="DCY98" s="0"/>
      <c r="DCZ98" s="0"/>
      <c r="DDA98" s="0"/>
      <c r="DDB98" s="0"/>
      <c r="DDC98" s="0"/>
      <c r="DDD98" s="0"/>
      <c r="DDE98" s="0"/>
      <c r="DDF98" s="0"/>
      <c r="DDG98" s="0"/>
      <c r="DDH98" s="0"/>
      <c r="DDI98" s="0"/>
      <c r="DDJ98" s="0"/>
      <c r="DDK98" s="0"/>
      <c r="DDL98" s="0"/>
      <c r="DDM98" s="0"/>
      <c r="DDN98" s="0"/>
      <c r="DDO98" s="0"/>
      <c r="DDP98" s="0"/>
      <c r="DDQ98" s="0"/>
      <c r="DDR98" s="0"/>
      <c r="DDS98" s="0"/>
      <c r="DDT98" s="0"/>
      <c r="DDU98" s="0"/>
      <c r="DDV98" s="0"/>
      <c r="DDW98" s="0"/>
      <c r="DDX98" s="0"/>
      <c r="DDY98" s="0"/>
      <c r="DDZ98" s="0"/>
      <c r="DEA98" s="0"/>
      <c r="DEB98" s="0"/>
      <c r="DEC98" s="0"/>
      <c r="DED98" s="0"/>
      <c r="DEE98" s="0"/>
      <c r="DEF98" s="0"/>
      <c r="DEG98" s="0"/>
      <c r="DEH98" s="0"/>
      <c r="DEI98" s="0"/>
      <c r="DEJ98" s="0"/>
      <c r="DEK98" s="0"/>
      <c r="DEL98" s="0"/>
      <c r="DEM98" s="0"/>
      <c r="DEN98" s="0"/>
      <c r="DEO98" s="0"/>
      <c r="DEP98" s="0"/>
      <c r="DEQ98" s="0"/>
      <c r="DER98" s="0"/>
      <c r="DES98" s="0"/>
      <c r="DET98" s="0"/>
      <c r="DEU98" s="0"/>
      <c r="DEV98" s="0"/>
      <c r="DEW98" s="0"/>
      <c r="DEX98" s="0"/>
      <c r="DEY98" s="0"/>
      <c r="DEZ98" s="0"/>
      <c r="DFA98" s="0"/>
      <c r="DFB98" s="0"/>
      <c r="DFC98" s="0"/>
      <c r="DFD98" s="0"/>
      <c r="DFE98" s="0"/>
      <c r="DFF98" s="0"/>
      <c r="DFG98" s="0"/>
      <c r="DFH98" s="0"/>
      <c r="DFI98" s="0"/>
      <c r="DFJ98" s="0"/>
      <c r="DFK98" s="0"/>
      <c r="DFL98" s="0"/>
      <c r="DFM98" s="0"/>
      <c r="DFN98" s="0"/>
      <c r="DFO98" s="0"/>
      <c r="DFP98" s="0"/>
      <c r="DFQ98" s="0"/>
      <c r="DFR98" s="0"/>
      <c r="DFS98" s="0"/>
      <c r="DFT98" s="0"/>
      <c r="DFU98" s="0"/>
      <c r="DFV98" s="0"/>
      <c r="DFW98" s="0"/>
      <c r="DFX98" s="0"/>
      <c r="DFY98" s="0"/>
      <c r="DFZ98" s="0"/>
      <c r="DGA98" s="0"/>
      <c r="DGB98" s="0"/>
      <c r="DGC98" s="0"/>
      <c r="DGD98" s="0"/>
      <c r="DGE98" s="0"/>
      <c r="DGF98" s="0"/>
      <c r="DGG98" s="0"/>
      <c r="DGH98" s="0"/>
      <c r="DGI98" s="0"/>
      <c r="DGJ98" s="0"/>
      <c r="DGK98" s="0"/>
      <c r="DGL98" s="0"/>
      <c r="DGM98" s="0"/>
      <c r="DGN98" s="0"/>
      <c r="DGO98" s="0"/>
      <c r="DGP98" s="0"/>
      <c r="DGQ98" s="0"/>
      <c r="DGR98" s="0"/>
      <c r="DGS98" s="0"/>
      <c r="DGT98" s="0"/>
      <c r="DGU98" s="0"/>
      <c r="DGV98" s="0"/>
      <c r="DGW98" s="0"/>
      <c r="DGX98" s="0"/>
      <c r="DGY98" s="0"/>
      <c r="DGZ98" s="0"/>
      <c r="DHA98" s="0"/>
      <c r="DHB98" s="0"/>
      <c r="DHC98" s="0"/>
      <c r="DHD98" s="0"/>
      <c r="DHE98" s="0"/>
      <c r="DHF98" s="0"/>
      <c r="DHG98" s="0"/>
      <c r="DHH98" s="0"/>
      <c r="DHI98" s="0"/>
      <c r="DHJ98" s="0"/>
      <c r="DHK98" s="0"/>
      <c r="DHL98" s="0"/>
      <c r="DHM98" s="0"/>
      <c r="DHN98" s="0"/>
      <c r="DHO98" s="0"/>
      <c r="DHP98" s="0"/>
      <c r="DHQ98" s="0"/>
      <c r="DHR98" s="0"/>
      <c r="DHS98" s="0"/>
      <c r="DHT98" s="0"/>
      <c r="DHU98" s="0"/>
      <c r="DHV98" s="0"/>
      <c r="DHW98" s="0"/>
      <c r="DHX98" s="0"/>
      <c r="DHY98" s="0"/>
      <c r="DHZ98" s="0"/>
      <c r="DIA98" s="0"/>
      <c r="DIB98" s="0"/>
      <c r="DIC98" s="0"/>
      <c r="DID98" s="0"/>
      <c r="DIE98" s="0"/>
      <c r="DIF98" s="0"/>
      <c r="DIG98" s="0"/>
      <c r="DIH98" s="0"/>
      <c r="DII98" s="0"/>
      <c r="DIJ98" s="0"/>
      <c r="DIK98" s="0"/>
      <c r="DIL98" s="0"/>
      <c r="DIM98" s="0"/>
      <c r="DIN98" s="0"/>
      <c r="DIO98" s="0"/>
      <c r="DIP98" s="0"/>
      <c r="DIQ98" s="0"/>
      <c r="DIR98" s="0"/>
      <c r="DIS98" s="0"/>
      <c r="DIT98" s="0"/>
      <c r="DIU98" s="0"/>
      <c r="DIV98" s="0"/>
      <c r="DIW98" s="0"/>
      <c r="DIX98" s="0"/>
      <c r="DIY98" s="0"/>
      <c r="DIZ98" s="0"/>
      <c r="DJA98" s="0"/>
      <c r="DJB98" s="0"/>
      <c r="DJC98" s="0"/>
      <c r="DJD98" s="0"/>
      <c r="DJE98" s="0"/>
      <c r="DJF98" s="0"/>
      <c r="DJG98" s="0"/>
      <c r="DJH98" s="0"/>
      <c r="DJI98" s="0"/>
      <c r="DJJ98" s="0"/>
      <c r="DJK98" s="0"/>
      <c r="DJL98" s="0"/>
      <c r="DJM98" s="0"/>
      <c r="DJN98" s="0"/>
      <c r="DJO98" s="0"/>
      <c r="DJP98" s="0"/>
      <c r="DJQ98" s="0"/>
      <c r="DJR98" s="0"/>
      <c r="DJS98" s="0"/>
      <c r="DJT98" s="0"/>
      <c r="DJU98" s="0"/>
      <c r="DJV98" s="0"/>
      <c r="DJW98" s="0"/>
      <c r="DJX98" s="0"/>
      <c r="DJY98" s="0"/>
      <c r="DJZ98" s="0"/>
      <c r="DKA98" s="0"/>
      <c r="DKB98" s="0"/>
      <c r="DKC98" s="0"/>
      <c r="DKD98" s="0"/>
      <c r="DKE98" s="0"/>
      <c r="DKF98" s="0"/>
      <c r="DKG98" s="0"/>
      <c r="DKH98" s="0"/>
      <c r="DKI98" s="0"/>
      <c r="DKJ98" s="0"/>
      <c r="DKK98" s="0"/>
      <c r="DKL98" s="0"/>
      <c r="DKM98" s="0"/>
      <c r="DKN98" s="0"/>
      <c r="DKO98" s="0"/>
      <c r="DKP98" s="0"/>
      <c r="DKQ98" s="0"/>
      <c r="DKR98" s="0"/>
      <c r="DKS98" s="0"/>
      <c r="DKT98" s="0"/>
      <c r="DKU98" s="0"/>
      <c r="DKV98" s="0"/>
      <c r="DKW98" s="0"/>
      <c r="DKX98" s="0"/>
      <c r="DKY98" s="0"/>
      <c r="DKZ98" s="0"/>
      <c r="DLA98" s="0"/>
      <c r="DLB98" s="0"/>
      <c r="DLC98" s="0"/>
      <c r="DLD98" s="0"/>
      <c r="DLE98" s="0"/>
      <c r="DLF98" s="0"/>
      <c r="DLG98" s="0"/>
      <c r="DLH98" s="0"/>
      <c r="DLI98" s="0"/>
      <c r="DLJ98" s="0"/>
      <c r="DLK98" s="0"/>
      <c r="DLL98" s="0"/>
      <c r="DLM98" s="0"/>
      <c r="DLN98" s="0"/>
      <c r="DLO98" s="0"/>
      <c r="DLP98" s="0"/>
      <c r="DLQ98" s="0"/>
      <c r="DLR98" s="0"/>
      <c r="DLS98" s="0"/>
      <c r="DLT98" s="0"/>
      <c r="DLU98" s="0"/>
      <c r="DLV98" s="0"/>
      <c r="DLW98" s="0"/>
      <c r="DLX98" s="0"/>
      <c r="DLY98" s="0"/>
      <c r="DLZ98" s="0"/>
      <c r="DMA98" s="0"/>
      <c r="DMB98" s="0"/>
      <c r="DMC98" s="0"/>
      <c r="DMD98" s="0"/>
      <c r="DME98" s="0"/>
      <c r="DMF98" s="0"/>
      <c r="DMG98" s="0"/>
      <c r="DMH98" s="0"/>
      <c r="DMI98" s="0"/>
      <c r="DMJ98" s="0"/>
      <c r="DMK98" s="0"/>
      <c r="DML98" s="0"/>
      <c r="DMM98" s="0"/>
      <c r="DMN98" s="0"/>
      <c r="DMO98" s="0"/>
      <c r="DMP98" s="0"/>
      <c r="DMQ98" s="0"/>
      <c r="DMR98" s="0"/>
      <c r="DMS98" s="0"/>
      <c r="DMT98" s="0"/>
      <c r="DMU98" s="0"/>
      <c r="DMV98" s="0"/>
      <c r="DMW98" s="0"/>
      <c r="DMX98" s="0"/>
      <c r="DMY98" s="0"/>
      <c r="DMZ98" s="0"/>
      <c r="DNA98" s="0"/>
      <c r="DNB98" s="0"/>
      <c r="DNC98" s="0"/>
      <c r="DND98" s="0"/>
      <c r="DNE98" s="0"/>
      <c r="DNF98" s="0"/>
      <c r="DNG98" s="0"/>
      <c r="DNH98" s="0"/>
      <c r="DNI98" s="0"/>
      <c r="DNJ98" s="0"/>
      <c r="DNK98" s="0"/>
      <c r="DNL98" s="0"/>
      <c r="DNM98" s="0"/>
      <c r="DNN98" s="0"/>
      <c r="DNO98" s="0"/>
      <c r="DNP98" s="0"/>
      <c r="DNQ98" s="0"/>
      <c r="DNR98" s="0"/>
      <c r="DNS98" s="0"/>
      <c r="DNT98" s="0"/>
      <c r="DNU98" s="0"/>
      <c r="DNV98" s="0"/>
      <c r="DNW98" s="0"/>
      <c r="DNX98" s="0"/>
      <c r="DNY98" s="0"/>
      <c r="DNZ98" s="0"/>
      <c r="DOA98" s="0"/>
      <c r="DOB98" s="0"/>
      <c r="DOC98" s="0"/>
      <c r="DOD98" s="0"/>
      <c r="DOE98" s="0"/>
      <c r="DOF98" s="0"/>
      <c r="DOG98" s="0"/>
      <c r="DOH98" s="0"/>
      <c r="DOI98" s="0"/>
      <c r="DOJ98" s="0"/>
      <c r="DOK98" s="0"/>
      <c r="DOL98" s="0"/>
      <c r="DOM98" s="0"/>
      <c r="DON98" s="0"/>
      <c r="DOO98" s="0"/>
      <c r="DOP98" s="0"/>
      <c r="DOQ98" s="0"/>
      <c r="DOR98" s="0"/>
      <c r="DOS98" s="0"/>
      <c r="DOT98" s="0"/>
      <c r="DOU98" s="0"/>
      <c r="DOV98" s="0"/>
      <c r="DOW98" s="0"/>
      <c r="DOX98" s="0"/>
      <c r="DOY98" s="0"/>
      <c r="DOZ98" s="0"/>
      <c r="DPA98" s="0"/>
      <c r="DPB98" s="0"/>
      <c r="DPC98" s="0"/>
      <c r="DPD98" s="0"/>
      <c r="DPE98" s="0"/>
      <c r="DPF98" s="0"/>
      <c r="DPG98" s="0"/>
      <c r="DPH98" s="0"/>
      <c r="DPI98" s="0"/>
      <c r="DPJ98" s="0"/>
      <c r="DPK98" s="0"/>
      <c r="DPL98" s="0"/>
      <c r="DPM98" s="0"/>
      <c r="DPN98" s="0"/>
      <c r="DPO98" s="0"/>
      <c r="DPP98" s="0"/>
      <c r="DPQ98" s="0"/>
      <c r="DPR98" s="0"/>
      <c r="DPS98" s="0"/>
      <c r="DPT98" s="0"/>
      <c r="DPU98" s="0"/>
      <c r="DPV98" s="0"/>
      <c r="DPW98" s="0"/>
      <c r="DPX98" s="0"/>
      <c r="DPY98" s="0"/>
      <c r="DPZ98" s="0"/>
      <c r="DQA98" s="0"/>
      <c r="DQB98" s="0"/>
      <c r="DQC98" s="0"/>
      <c r="DQD98" s="0"/>
      <c r="DQE98" s="0"/>
      <c r="DQF98" s="0"/>
      <c r="DQG98" s="0"/>
      <c r="DQH98" s="0"/>
      <c r="DQI98" s="0"/>
      <c r="DQJ98" s="0"/>
      <c r="DQK98" s="0"/>
      <c r="DQL98" s="0"/>
      <c r="DQM98" s="0"/>
      <c r="DQN98" s="0"/>
      <c r="DQO98" s="0"/>
      <c r="DQP98" s="0"/>
      <c r="DQQ98" s="0"/>
      <c r="DQR98" s="0"/>
      <c r="DQS98" s="0"/>
      <c r="DQT98" s="0"/>
      <c r="DQU98" s="0"/>
      <c r="DQV98" s="0"/>
      <c r="DQW98" s="0"/>
      <c r="DQX98" s="0"/>
      <c r="DQY98" s="0"/>
      <c r="DQZ98" s="0"/>
      <c r="DRA98" s="0"/>
      <c r="DRB98" s="0"/>
      <c r="DRC98" s="0"/>
      <c r="DRD98" s="0"/>
      <c r="DRE98" s="0"/>
      <c r="DRF98" s="0"/>
      <c r="DRG98" s="0"/>
      <c r="DRH98" s="0"/>
      <c r="DRI98" s="0"/>
      <c r="DRJ98" s="0"/>
      <c r="DRK98" s="0"/>
      <c r="DRL98" s="0"/>
      <c r="DRM98" s="0"/>
      <c r="DRN98" s="0"/>
      <c r="DRO98" s="0"/>
      <c r="DRP98" s="0"/>
      <c r="DRQ98" s="0"/>
      <c r="DRR98" s="0"/>
      <c r="DRS98" s="0"/>
      <c r="DRT98" s="0"/>
      <c r="DRU98" s="0"/>
      <c r="DRV98" s="0"/>
      <c r="DRW98" s="0"/>
      <c r="DRX98" s="0"/>
      <c r="DRY98" s="0"/>
      <c r="DRZ98" s="0"/>
      <c r="DSA98" s="0"/>
      <c r="DSB98" s="0"/>
      <c r="DSC98" s="0"/>
      <c r="DSD98" s="0"/>
      <c r="DSE98" s="0"/>
      <c r="DSF98" s="0"/>
      <c r="DSG98" s="0"/>
      <c r="DSH98" s="0"/>
      <c r="DSI98" s="0"/>
      <c r="DSJ98" s="0"/>
      <c r="DSK98" s="0"/>
      <c r="DSL98" s="0"/>
      <c r="DSM98" s="0"/>
      <c r="DSN98" s="0"/>
      <c r="DSO98" s="0"/>
      <c r="DSP98" s="0"/>
      <c r="DSQ98" s="0"/>
      <c r="DSR98" s="0"/>
      <c r="DSS98" s="0"/>
      <c r="DST98" s="0"/>
      <c r="DSU98" s="0"/>
      <c r="DSV98" s="0"/>
      <c r="DSW98" s="0"/>
      <c r="DSX98" s="0"/>
      <c r="DSY98" s="0"/>
      <c r="DSZ98" s="0"/>
      <c r="DTA98" s="0"/>
      <c r="DTB98" s="0"/>
      <c r="DTC98" s="0"/>
      <c r="DTD98" s="0"/>
      <c r="DTE98" s="0"/>
      <c r="DTF98" s="0"/>
      <c r="DTG98" s="0"/>
      <c r="DTH98" s="0"/>
      <c r="DTI98" s="0"/>
      <c r="DTJ98" s="0"/>
      <c r="DTK98" s="0"/>
      <c r="DTL98" s="0"/>
      <c r="DTM98" s="0"/>
      <c r="DTN98" s="0"/>
      <c r="DTO98" s="0"/>
      <c r="DTP98" s="0"/>
      <c r="DTQ98" s="0"/>
      <c r="DTR98" s="0"/>
      <c r="DTS98" s="0"/>
      <c r="DTT98" s="0"/>
      <c r="DTU98" s="0"/>
      <c r="DTV98" s="0"/>
      <c r="DTW98" s="0"/>
      <c r="DTX98" s="0"/>
      <c r="DTY98" s="0"/>
      <c r="DTZ98" s="0"/>
      <c r="DUA98" s="0"/>
      <c r="DUB98" s="0"/>
      <c r="DUC98" s="0"/>
      <c r="DUD98" s="0"/>
      <c r="DUE98" s="0"/>
      <c r="DUF98" s="0"/>
      <c r="DUG98" s="0"/>
      <c r="DUH98" s="0"/>
      <c r="DUI98" s="0"/>
      <c r="DUJ98" s="0"/>
      <c r="DUK98" s="0"/>
      <c r="DUL98" s="0"/>
      <c r="DUM98" s="0"/>
      <c r="DUN98" s="0"/>
      <c r="DUO98" s="0"/>
      <c r="DUP98" s="0"/>
      <c r="DUQ98" s="0"/>
      <c r="DUR98" s="0"/>
      <c r="DUS98" s="0"/>
      <c r="DUT98" s="0"/>
      <c r="DUU98" s="0"/>
      <c r="DUV98" s="0"/>
      <c r="DUW98" s="0"/>
      <c r="DUX98" s="0"/>
      <c r="DUY98" s="0"/>
      <c r="DUZ98" s="0"/>
      <c r="DVA98" s="0"/>
      <c r="DVB98" s="0"/>
      <c r="DVC98" s="0"/>
      <c r="DVD98" s="0"/>
      <c r="DVE98" s="0"/>
      <c r="DVF98" s="0"/>
      <c r="DVG98" s="0"/>
      <c r="DVH98" s="0"/>
      <c r="DVI98" s="0"/>
      <c r="DVJ98" s="0"/>
      <c r="DVK98" s="0"/>
      <c r="DVL98" s="0"/>
      <c r="DVM98" s="0"/>
      <c r="DVN98" s="0"/>
      <c r="DVO98" s="0"/>
      <c r="DVP98" s="0"/>
      <c r="DVQ98" s="0"/>
      <c r="DVR98" s="0"/>
      <c r="DVS98" s="0"/>
      <c r="DVT98" s="0"/>
      <c r="DVU98" s="0"/>
      <c r="DVV98" s="0"/>
      <c r="DVW98" s="0"/>
      <c r="DVX98" s="0"/>
      <c r="DVY98" s="0"/>
      <c r="DVZ98" s="0"/>
      <c r="DWA98" s="0"/>
      <c r="DWB98" s="0"/>
      <c r="DWC98" s="0"/>
      <c r="DWD98" s="0"/>
      <c r="DWE98" s="0"/>
      <c r="DWF98" s="0"/>
      <c r="DWG98" s="0"/>
      <c r="DWH98" s="0"/>
      <c r="DWI98" s="0"/>
      <c r="DWJ98" s="0"/>
      <c r="DWK98" s="0"/>
      <c r="DWL98" s="0"/>
      <c r="DWM98" s="0"/>
      <c r="DWN98" s="0"/>
      <c r="DWO98" s="0"/>
      <c r="DWP98" s="0"/>
      <c r="DWQ98" s="0"/>
      <c r="DWR98" s="0"/>
      <c r="DWS98" s="0"/>
      <c r="DWT98" s="0"/>
      <c r="DWU98" s="0"/>
      <c r="DWV98" s="0"/>
      <c r="DWW98" s="0"/>
      <c r="DWX98" s="0"/>
      <c r="DWY98" s="0"/>
      <c r="DWZ98" s="0"/>
      <c r="DXA98" s="0"/>
      <c r="DXB98" s="0"/>
      <c r="DXC98" s="0"/>
      <c r="DXD98" s="0"/>
      <c r="DXE98" s="0"/>
      <c r="DXF98" s="0"/>
      <c r="DXG98" s="0"/>
      <c r="DXH98" s="0"/>
      <c r="DXI98" s="0"/>
      <c r="DXJ98" s="0"/>
      <c r="DXK98" s="0"/>
      <c r="DXL98" s="0"/>
      <c r="DXM98" s="0"/>
      <c r="DXN98" s="0"/>
      <c r="DXO98" s="0"/>
      <c r="DXP98" s="0"/>
      <c r="DXQ98" s="0"/>
      <c r="DXR98" s="0"/>
      <c r="DXS98" s="0"/>
      <c r="DXT98" s="0"/>
      <c r="DXU98" s="0"/>
      <c r="DXV98" s="0"/>
      <c r="DXW98" s="0"/>
      <c r="DXX98" s="0"/>
      <c r="DXY98" s="0"/>
      <c r="DXZ98" s="0"/>
      <c r="DYA98" s="0"/>
      <c r="DYB98" s="0"/>
      <c r="DYC98" s="0"/>
      <c r="DYD98" s="0"/>
      <c r="DYE98" s="0"/>
      <c r="DYF98" s="0"/>
      <c r="DYG98" s="0"/>
      <c r="DYH98" s="0"/>
      <c r="DYI98" s="0"/>
      <c r="DYJ98" s="0"/>
      <c r="DYK98" s="0"/>
      <c r="DYL98" s="0"/>
      <c r="DYM98" s="0"/>
      <c r="DYN98" s="0"/>
      <c r="DYO98" s="0"/>
      <c r="DYP98" s="0"/>
      <c r="DYQ98" s="0"/>
      <c r="DYR98" s="0"/>
      <c r="DYS98" s="0"/>
      <c r="DYT98" s="0"/>
      <c r="DYU98" s="0"/>
      <c r="DYV98" s="0"/>
      <c r="DYW98" s="0"/>
      <c r="DYX98" s="0"/>
      <c r="DYY98" s="0"/>
      <c r="DYZ98" s="0"/>
      <c r="DZA98" s="0"/>
      <c r="DZB98" s="0"/>
      <c r="DZC98" s="0"/>
      <c r="DZD98" s="0"/>
      <c r="DZE98" s="0"/>
      <c r="DZF98" s="0"/>
      <c r="DZG98" s="0"/>
      <c r="DZH98" s="0"/>
      <c r="DZI98" s="0"/>
      <c r="DZJ98" s="0"/>
      <c r="DZK98" s="0"/>
      <c r="DZL98" s="0"/>
      <c r="DZM98" s="0"/>
      <c r="DZN98" s="0"/>
      <c r="DZO98" s="0"/>
      <c r="DZP98" s="0"/>
      <c r="DZQ98" s="0"/>
      <c r="DZR98" s="0"/>
      <c r="DZS98" s="0"/>
      <c r="DZT98" s="0"/>
      <c r="DZU98" s="0"/>
      <c r="DZV98" s="0"/>
      <c r="DZW98" s="0"/>
      <c r="DZX98" s="0"/>
      <c r="DZY98" s="0"/>
      <c r="DZZ98" s="0"/>
      <c r="EAA98" s="0"/>
      <c r="EAB98" s="0"/>
      <c r="EAC98" s="0"/>
      <c r="EAD98" s="0"/>
      <c r="EAE98" s="0"/>
      <c r="EAF98" s="0"/>
      <c r="EAG98" s="0"/>
      <c r="EAH98" s="0"/>
      <c r="EAI98" s="0"/>
      <c r="EAJ98" s="0"/>
      <c r="EAK98" s="0"/>
      <c r="EAL98" s="0"/>
      <c r="EAM98" s="0"/>
      <c r="EAN98" s="0"/>
      <c r="EAO98" s="0"/>
      <c r="EAP98" s="0"/>
      <c r="EAQ98" s="0"/>
      <c r="EAR98" s="0"/>
      <c r="EAS98" s="0"/>
      <c r="EAT98" s="0"/>
      <c r="EAU98" s="0"/>
      <c r="EAV98" s="0"/>
      <c r="EAW98" s="0"/>
      <c r="EAX98" s="0"/>
      <c r="EAY98" s="0"/>
      <c r="EAZ98" s="0"/>
      <c r="EBA98" s="0"/>
      <c r="EBB98" s="0"/>
      <c r="EBC98" s="0"/>
      <c r="EBD98" s="0"/>
      <c r="EBE98" s="0"/>
      <c r="EBF98" s="0"/>
      <c r="EBG98" s="0"/>
      <c r="EBH98" s="0"/>
      <c r="EBI98" s="0"/>
      <c r="EBJ98" s="0"/>
      <c r="EBK98" s="0"/>
      <c r="EBL98" s="0"/>
      <c r="EBM98" s="0"/>
      <c r="EBN98" s="0"/>
      <c r="EBO98" s="0"/>
      <c r="EBP98" s="0"/>
      <c r="EBQ98" s="0"/>
      <c r="EBR98" s="0"/>
      <c r="EBS98" s="0"/>
      <c r="EBT98" s="0"/>
      <c r="EBU98" s="0"/>
      <c r="EBV98" s="0"/>
      <c r="EBW98" s="0"/>
      <c r="EBX98" s="0"/>
      <c r="EBY98" s="0"/>
      <c r="EBZ98" s="0"/>
      <c r="ECA98" s="0"/>
      <c r="ECB98" s="0"/>
      <c r="ECC98" s="0"/>
      <c r="ECD98" s="0"/>
      <c r="ECE98" s="0"/>
      <c r="ECF98" s="0"/>
      <c r="ECG98" s="0"/>
      <c r="ECH98" s="0"/>
      <c r="ECI98" s="0"/>
      <c r="ECJ98" s="0"/>
      <c r="ECK98" s="0"/>
      <c r="ECL98" s="0"/>
      <c r="ECM98" s="0"/>
      <c r="ECN98" s="0"/>
      <c r="ECO98" s="0"/>
      <c r="ECP98" s="0"/>
      <c r="ECQ98" s="0"/>
      <c r="ECR98" s="0"/>
      <c r="ECS98" s="0"/>
      <c r="ECT98" s="0"/>
      <c r="ECU98" s="0"/>
      <c r="ECV98" s="0"/>
      <c r="ECW98" s="0"/>
      <c r="ECX98" s="0"/>
      <c r="ECY98" s="0"/>
      <c r="ECZ98" s="0"/>
      <c r="EDA98" s="0"/>
      <c r="EDB98" s="0"/>
      <c r="EDC98" s="0"/>
      <c r="EDD98" s="0"/>
      <c r="EDE98" s="0"/>
      <c r="EDF98" s="0"/>
      <c r="EDG98" s="0"/>
      <c r="EDH98" s="0"/>
      <c r="EDI98" s="0"/>
      <c r="EDJ98" s="0"/>
      <c r="EDK98" s="0"/>
      <c r="EDL98" s="0"/>
      <c r="EDM98" s="0"/>
      <c r="EDN98" s="0"/>
      <c r="EDO98" s="0"/>
      <c r="EDP98" s="0"/>
      <c r="EDQ98" s="0"/>
      <c r="EDR98" s="0"/>
      <c r="EDS98" s="0"/>
      <c r="EDT98" s="0"/>
      <c r="EDU98" s="0"/>
      <c r="EDV98" s="0"/>
      <c r="EDW98" s="0"/>
      <c r="EDX98" s="0"/>
      <c r="EDY98" s="0"/>
      <c r="EDZ98" s="0"/>
      <c r="EEA98" s="0"/>
      <c r="EEB98" s="0"/>
      <c r="EEC98" s="0"/>
      <c r="EED98" s="0"/>
      <c r="EEE98" s="0"/>
      <c r="EEF98" s="0"/>
      <c r="EEG98" s="0"/>
      <c r="EEH98" s="0"/>
      <c r="EEI98" s="0"/>
      <c r="EEJ98" s="0"/>
      <c r="EEK98" s="0"/>
      <c r="EEL98" s="0"/>
      <c r="EEM98" s="0"/>
      <c r="EEN98" s="0"/>
      <c r="EEO98" s="0"/>
      <c r="EEP98" s="0"/>
      <c r="EEQ98" s="0"/>
      <c r="EER98" s="0"/>
      <c r="EES98" s="0"/>
      <c r="EET98" s="0"/>
      <c r="EEU98" s="0"/>
      <c r="EEV98" s="0"/>
      <c r="EEW98" s="0"/>
      <c r="EEX98" s="0"/>
      <c r="EEY98" s="0"/>
      <c r="EEZ98" s="0"/>
      <c r="EFA98" s="0"/>
      <c r="EFB98" s="0"/>
      <c r="EFC98" s="0"/>
      <c r="EFD98" s="0"/>
      <c r="EFE98" s="0"/>
      <c r="EFF98" s="0"/>
      <c r="EFG98" s="0"/>
      <c r="EFH98" s="0"/>
      <c r="EFI98" s="0"/>
      <c r="EFJ98" s="0"/>
      <c r="EFK98" s="0"/>
      <c r="EFL98" s="0"/>
      <c r="EFM98" s="0"/>
      <c r="EFN98" s="0"/>
      <c r="EFO98" s="0"/>
      <c r="EFP98" s="0"/>
      <c r="EFQ98" s="0"/>
      <c r="EFR98" s="0"/>
      <c r="EFS98" s="0"/>
      <c r="EFT98" s="0"/>
      <c r="EFU98" s="0"/>
      <c r="EFV98" s="0"/>
      <c r="EFW98" s="0"/>
      <c r="EFX98" s="0"/>
      <c r="EFY98" s="0"/>
      <c r="EFZ98" s="0"/>
      <c r="EGA98" s="0"/>
      <c r="EGB98" s="0"/>
      <c r="EGC98" s="0"/>
      <c r="EGD98" s="0"/>
      <c r="EGE98" s="0"/>
      <c r="EGF98" s="0"/>
      <c r="EGG98" s="0"/>
      <c r="EGH98" s="0"/>
      <c r="EGI98" s="0"/>
      <c r="EGJ98" s="0"/>
      <c r="EGK98" s="0"/>
      <c r="EGL98" s="0"/>
      <c r="EGM98" s="0"/>
      <c r="EGN98" s="0"/>
      <c r="EGO98" s="0"/>
      <c r="EGP98" s="0"/>
      <c r="EGQ98" s="0"/>
      <c r="EGR98" s="0"/>
      <c r="EGS98" s="0"/>
      <c r="EGT98" s="0"/>
      <c r="EGU98" s="0"/>
      <c r="EGV98" s="0"/>
      <c r="EGW98" s="0"/>
      <c r="EGX98" s="0"/>
      <c r="EGY98" s="0"/>
      <c r="EGZ98" s="0"/>
      <c r="EHA98" s="0"/>
      <c r="EHB98" s="0"/>
      <c r="EHC98" s="0"/>
      <c r="EHD98" s="0"/>
      <c r="EHE98" s="0"/>
      <c r="EHF98" s="0"/>
      <c r="EHG98" s="0"/>
      <c r="EHH98" s="0"/>
      <c r="EHI98" s="0"/>
      <c r="EHJ98" s="0"/>
      <c r="EHK98" s="0"/>
      <c r="EHL98" s="0"/>
      <c r="EHM98" s="0"/>
      <c r="EHN98" s="0"/>
      <c r="EHO98" s="0"/>
      <c r="EHP98" s="0"/>
      <c r="EHQ98" s="0"/>
      <c r="EHR98" s="0"/>
      <c r="EHS98" s="0"/>
      <c r="EHT98" s="0"/>
      <c r="EHU98" s="0"/>
      <c r="EHV98" s="0"/>
      <c r="EHW98" s="0"/>
      <c r="EHX98" s="0"/>
      <c r="EHY98" s="0"/>
      <c r="EHZ98" s="0"/>
      <c r="EIA98" s="0"/>
      <c r="EIB98" s="0"/>
      <c r="EIC98" s="0"/>
      <c r="EID98" s="0"/>
      <c r="EIE98" s="0"/>
      <c r="EIF98" s="0"/>
      <c r="EIG98" s="0"/>
      <c r="EIH98" s="0"/>
      <c r="EII98" s="0"/>
      <c r="EIJ98" s="0"/>
      <c r="EIK98" s="0"/>
      <c r="EIL98" s="0"/>
      <c r="EIM98" s="0"/>
      <c r="EIN98" s="0"/>
      <c r="EIO98" s="0"/>
      <c r="EIP98" s="0"/>
      <c r="EIQ98" s="0"/>
      <c r="EIR98" s="0"/>
      <c r="EIS98" s="0"/>
      <c r="EIT98" s="0"/>
      <c r="EIU98" s="0"/>
      <c r="EIV98" s="0"/>
      <c r="EIW98" s="0"/>
      <c r="EIX98" s="0"/>
      <c r="EIY98" s="0"/>
      <c r="EIZ98" s="0"/>
      <c r="EJA98" s="0"/>
      <c r="EJB98" s="0"/>
      <c r="EJC98" s="0"/>
      <c r="EJD98" s="0"/>
      <c r="EJE98" s="0"/>
      <c r="EJF98" s="0"/>
      <c r="EJG98" s="0"/>
      <c r="EJH98" s="0"/>
      <c r="EJI98" s="0"/>
      <c r="EJJ98" s="0"/>
      <c r="EJK98" s="0"/>
      <c r="EJL98" s="0"/>
      <c r="EJM98" s="0"/>
      <c r="EJN98" s="0"/>
      <c r="EJO98" s="0"/>
      <c r="EJP98" s="0"/>
      <c r="EJQ98" s="0"/>
      <c r="EJR98" s="0"/>
      <c r="EJS98" s="0"/>
      <c r="EJT98" s="0"/>
      <c r="EJU98" s="0"/>
      <c r="EJV98" s="0"/>
      <c r="EJW98" s="0"/>
      <c r="EJX98" s="0"/>
      <c r="EJY98" s="0"/>
      <c r="EJZ98" s="0"/>
      <c r="EKA98" s="0"/>
      <c r="EKB98" s="0"/>
      <c r="EKC98" s="0"/>
      <c r="EKD98" s="0"/>
      <c r="EKE98" s="0"/>
      <c r="EKF98" s="0"/>
      <c r="EKG98" s="0"/>
      <c r="EKH98" s="0"/>
      <c r="EKI98" s="0"/>
      <c r="EKJ98" s="0"/>
      <c r="EKK98" s="0"/>
      <c r="EKL98" s="0"/>
      <c r="EKM98" s="0"/>
      <c r="EKN98" s="0"/>
      <c r="EKO98" s="0"/>
      <c r="EKP98" s="0"/>
      <c r="EKQ98" s="0"/>
      <c r="EKR98" s="0"/>
      <c r="EKS98" s="0"/>
      <c r="EKT98" s="0"/>
      <c r="EKU98" s="0"/>
      <c r="EKV98" s="0"/>
      <c r="EKW98" s="0"/>
      <c r="EKX98" s="0"/>
      <c r="EKY98" s="0"/>
      <c r="EKZ98" s="0"/>
      <c r="ELA98" s="0"/>
      <c r="ELB98" s="0"/>
      <c r="ELC98" s="0"/>
      <c r="ELD98" s="0"/>
      <c r="ELE98" s="0"/>
      <c r="ELF98" s="0"/>
      <c r="ELG98" s="0"/>
      <c r="ELH98" s="0"/>
      <c r="ELI98" s="0"/>
      <c r="ELJ98" s="0"/>
      <c r="ELK98" s="0"/>
      <c r="ELL98" s="0"/>
      <c r="ELM98" s="0"/>
      <c r="ELN98" s="0"/>
      <c r="ELO98" s="0"/>
      <c r="ELP98" s="0"/>
      <c r="ELQ98" s="0"/>
      <c r="ELR98" s="0"/>
      <c r="ELS98" s="0"/>
      <c r="ELT98" s="0"/>
      <c r="ELU98" s="0"/>
      <c r="ELV98" s="0"/>
      <c r="ELW98" s="0"/>
      <c r="ELX98" s="0"/>
      <c r="ELY98" s="0"/>
      <c r="ELZ98" s="0"/>
      <c r="EMA98" s="0"/>
      <c r="EMB98" s="0"/>
      <c r="EMC98" s="0"/>
      <c r="EMD98" s="0"/>
      <c r="EME98" s="0"/>
      <c r="EMF98" s="0"/>
      <c r="EMG98" s="0"/>
      <c r="EMH98" s="0"/>
      <c r="EMI98" s="0"/>
      <c r="EMJ98" s="0"/>
      <c r="EMK98" s="0"/>
      <c r="EML98" s="0"/>
      <c r="EMM98" s="0"/>
      <c r="EMN98" s="0"/>
      <c r="EMO98" s="0"/>
      <c r="EMP98" s="0"/>
      <c r="EMQ98" s="0"/>
      <c r="EMR98" s="0"/>
      <c r="EMS98" s="0"/>
      <c r="EMT98" s="0"/>
      <c r="EMU98" s="0"/>
      <c r="EMV98" s="0"/>
      <c r="EMW98" s="0"/>
      <c r="EMX98" s="0"/>
      <c r="EMY98" s="0"/>
      <c r="EMZ98" s="0"/>
      <c r="ENA98" s="0"/>
      <c r="ENB98" s="0"/>
      <c r="ENC98" s="0"/>
      <c r="END98" s="0"/>
      <c r="ENE98" s="0"/>
      <c r="ENF98" s="0"/>
      <c r="ENG98" s="0"/>
      <c r="ENH98" s="0"/>
      <c r="ENI98" s="0"/>
      <c r="ENJ98" s="0"/>
      <c r="ENK98" s="0"/>
      <c r="ENL98" s="0"/>
      <c r="ENM98" s="0"/>
      <c r="ENN98" s="0"/>
      <c r="ENO98" s="0"/>
      <c r="ENP98" s="0"/>
      <c r="ENQ98" s="0"/>
      <c r="ENR98" s="0"/>
      <c r="ENS98" s="0"/>
      <c r="ENT98" s="0"/>
      <c r="ENU98" s="0"/>
      <c r="ENV98" s="0"/>
      <c r="ENW98" s="0"/>
      <c r="ENX98" s="0"/>
      <c r="ENY98" s="0"/>
      <c r="ENZ98" s="0"/>
      <c r="EOA98" s="0"/>
      <c r="EOB98" s="0"/>
      <c r="EOC98" s="0"/>
      <c r="EOD98" s="0"/>
      <c r="EOE98" s="0"/>
      <c r="EOF98" s="0"/>
      <c r="EOG98" s="0"/>
      <c r="EOH98" s="0"/>
      <c r="EOI98" s="0"/>
      <c r="EOJ98" s="0"/>
      <c r="EOK98" s="0"/>
      <c r="EOL98" s="0"/>
      <c r="EOM98" s="0"/>
      <c r="EON98" s="0"/>
      <c r="EOO98" s="0"/>
      <c r="EOP98" s="0"/>
      <c r="EOQ98" s="0"/>
      <c r="EOR98" s="0"/>
      <c r="EOS98" s="0"/>
      <c r="EOT98" s="0"/>
      <c r="EOU98" s="0"/>
      <c r="EOV98" s="0"/>
      <c r="EOW98" s="0"/>
      <c r="EOX98" s="0"/>
      <c r="EOY98" s="0"/>
      <c r="EOZ98" s="0"/>
      <c r="EPA98" s="0"/>
      <c r="EPB98" s="0"/>
      <c r="EPC98" s="0"/>
      <c r="EPD98" s="0"/>
      <c r="EPE98" s="0"/>
      <c r="EPF98" s="0"/>
      <c r="EPG98" s="0"/>
      <c r="EPH98" s="0"/>
      <c r="EPI98" s="0"/>
      <c r="EPJ98" s="0"/>
      <c r="EPK98" s="0"/>
      <c r="EPL98" s="0"/>
      <c r="EPM98" s="0"/>
      <c r="EPN98" s="0"/>
      <c r="EPO98" s="0"/>
      <c r="EPP98" s="0"/>
      <c r="EPQ98" s="0"/>
      <c r="EPR98" s="0"/>
      <c r="EPS98" s="0"/>
      <c r="EPT98" s="0"/>
      <c r="EPU98" s="0"/>
      <c r="EPV98" s="0"/>
      <c r="EPW98" s="0"/>
      <c r="EPX98" s="0"/>
      <c r="EPY98" s="0"/>
      <c r="EPZ98" s="0"/>
      <c r="EQA98" s="0"/>
      <c r="EQB98" s="0"/>
      <c r="EQC98" s="0"/>
      <c r="EQD98" s="0"/>
      <c r="EQE98" s="0"/>
      <c r="EQF98" s="0"/>
      <c r="EQG98" s="0"/>
      <c r="EQH98" s="0"/>
      <c r="EQI98" s="0"/>
      <c r="EQJ98" s="0"/>
      <c r="EQK98" s="0"/>
      <c r="EQL98" s="0"/>
      <c r="EQM98" s="0"/>
      <c r="EQN98" s="0"/>
      <c r="EQO98" s="0"/>
      <c r="EQP98" s="0"/>
      <c r="EQQ98" s="0"/>
      <c r="EQR98" s="0"/>
      <c r="EQS98" s="0"/>
      <c r="EQT98" s="0"/>
      <c r="EQU98" s="0"/>
      <c r="EQV98" s="0"/>
      <c r="EQW98" s="0"/>
      <c r="EQX98" s="0"/>
      <c r="EQY98" s="0"/>
      <c r="EQZ98" s="0"/>
      <c r="ERA98" s="0"/>
      <c r="ERB98" s="0"/>
      <c r="ERC98" s="0"/>
      <c r="ERD98" s="0"/>
      <c r="ERE98" s="0"/>
      <c r="ERF98" s="0"/>
      <c r="ERG98" s="0"/>
      <c r="ERH98" s="0"/>
      <c r="ERI98" s="0"/>
      <c r="ERJ98" s="0"/>
      <c r="ERK98" s="0"/>
      <c r="ERL98" s="0"/>
      <c r="ERM98" s="0"/>
      <c r="ERN98" s="0"/>
      <c r="ERO98" s="0"/>
      <c r="ERP98" s="0"/>
      <c r="ERQ98" s="0"/>
      <c r="ERR98" s="0"/>
      <c r="ERS98" s="0"/>
      <c r="ERT98" s="0"/>
      <c r="ERU98" s="0"/>
      <c r="ERV98" s="0"/>
      <c r="ERW98" s="0"/>
      <c r="ERX98" s="0"/>
      <c r="ERY98" s="0"/>
      <c r="ERZ98" s="0"/>
      <c r="ESA98" s="0"/>
      <c r="ESB98" s="0"/>
      <c r="ESC98" s="0"/>
      <c r="ESD98" s="0"/>
      <c r="ESE98" s="0"/>
      <c r="ESF98" s="0"/>
      <c r="ESG98" s="0"/>
      <c r="ESH98" s="0"/>
      <c r="ESI98" s="0"/>
      <c r="ESJ98" s="0"/>
      <c r="ESK98" s="0"/>
      <c r="ESL98" s="0"/>
      <c r="ESM98" s="0"/>
      <c r="ESN98" s="0"/>
      <c r="ESO98" s="0"/>
      <c r="ESP98" s="0"/>
      <c r="ESQ98" s="0"/>
      <c r="ESR98" s="0"/>
      <c r="ESS98" s="0"/>
      <c r="EST98" s="0"/>
      <c r="ESU98" s="0"/>
      <c r="ESV98" s="0"/>
      <c r="ESW98" s="0"/>
      <c r="ESX98" s="0"/>
      <c r="ESY98" s="0"/>
      <c r="ESZ98" s="0"/>
      <c r="ETA98" s="0"/>
      <c r="ETB98" s="0"/>
      <c r="ETC98" s="0"/>
      <c r="ETD98" s="0"/>
      <c r="ETE98" s="0"/>
      <c r="ETF98" s="0"/>
      <c r="ETG98" s="0"/>
      <c r="ETH98" s="0"/>
      <c r="ETI98" s="0"/>
      <c r="ETJ98" s="0"/>
      <c r="ETK98" s="0"/>
      <c r="ETL98" s="0"/>
      <c r="ETM98" s="0"/>
      <c r="ETN98" s="0"/>
      <c r="ETO98" s="0"/>
      <c r="ETP98" s="0"/>
      <c r="ETQ98" s="0"/>
      <c r="ETR98" s="0"/>
      <c r="ETS98" s="0"/>
      <c r="ETT98" s="0"/>
      <c r="ETU98" s="0"/>
      <c r="ETV98" s="0"/>
      <c r="ETW98" s="0"/>
      <c r="ETX98" s="0"/>
      <c r="ETY98" s="0"/>
      <c r="ETZ98" s="0"/>
      <c r="EUA98" s="0"/>
      <c r="EUB98" s="0"/>
      <c r="EUC98" s="0"/>
      <c r="EUD98" s="0"/>
      <c r="EUE98" s="0"/>
      <c r="EUF98" s="0"/>
      <c r="EUG98" s="0"/>
      <c r="EUH98" s="0"/>
      <c r="EUI98" s="0"/>
      <c r="EUJ98" s="0"/>
      <c r="EUK98" s="0"/>
      <c r="EUL98" s="0"/>
      <c r="EUM98" s="0"/>
      <c r="EUN98" s="0"/>
      <c r="EUO98" s="0"/>
      <c r="EUP98" s="0"/>
      <c r="EUQ98" s="0"/>
      <c r="EUR98" s="0"/>
      <c r="EUS98" s="0"/>
      <c r="EUT98" s="0"/>
      <c r="EUU98" s="0"/>
      <c r="EUV98" s="0"/>
      <c r="EUW98" s="0"/>
      <c r="EUX98" s="0"/>
      <c r="EUY98" s="0"/>
      <c r="EUZ98" s="0"/>
      <c r="EVA98" s="0"/>
      <c r="EVB98" s="0"/>
      <c r="EVC98" s="0"/>
      <c r="EVD98" s="0"/>
      <c r="EVE98" s="0"/>
      <c r="EVF98" s="0"/>
      <c r="EVG98" s="0"/>
      <c r="EVH98" s="0"/>
      <c r="EVI98" s="0"/>
      <c r="EVJ98" s="0"/>
      <c r="EVK98" s="0"/>
      <c r="EVL98" s="0"/>
      <c r="EVM98" s="0"/>
      <c r="EVN98" s="0"/>
      <c r="EVO98" s="0"/>
      <c r="EVP98" s="0"/>
      <c r="EVQ98" s="0"/>
      <c r="EVR98" s="0"/>
      <c r="EVS98" s="0"/>
      <c r="EVT98" s="0"/>
      <c r="EVU98" s="0"/>
      <c r="EVV98" s="0"/>
      <c r="EVW98" s="0"/>
      <c r="EVX98" s="0"/>
      <c r="EVY98" s="0"/>
      <c r="EVZ98" s="0"/>
      <c r="EWA98" s="0"/>
      <c r="EWB98" s="0"/>
      <c r="EWC98" s="0"/>
      <c r="EWD98" s="0"/>
      <c r="EWE98" s="0"/>
      <c r="EWF98" s="0"/>
      <c r="EWG98" s="0"/>
      <c r="EWH98" s="0"/>
      <c r="EWI98" s="0"/>
      <c r="EWJ98" s="0"/>
      <c r="EWK98" s="0"/>
      <c r="EWL98" s="0"/>
      <c r="EWM98" s="0"/>
      <c r="EWN98" s="0"/>
      <c r="EWO98" s="0"/>
      <c r="EWP98" s="0"/>
      <c r="EWQ98" s="0"/>
      <c r="EWR98" s="0"/>
      <c r="EWS98" s="0"/>
      <c r="EWT98" s="0"/>
      <c r="EWU98" s="0"/>
      <c r="EWV98" s="0"/>
      <c r="EWW98" s="0"/>
      <c r="EWX98" s="0"/>
      <c r="EWY98" s="0"/>
      <c r="EWZ98" s="0"/>
      <c r="EXA98" s="0"/>
      <c r="EXB98" s="0"/>
      <c r="EXC98" s="0"/>
      <c r="EXD98" s="0"/>
      <c r="EXE98" s="0"/>
      <c r="EXF98" s="0"/>
      <c r="EXG98" s="0"/>
      <c r="EXH98" s="0"/>
      <c r="EXI98" s="0"/>
      <c r="EXJ98" s="0"/>
      <c r="EXK98" s="0"/>
      <c r="EXL98" s="0"/>
      <c r="EXM98" s="0"/>
      <c r="EXN98" s="0"/>
      <c r="EXO98" s="0"/>
      <c r="EXP98" s="0"/>
      <c r="EXQ98" s="0"/>
      <c r="EXR98" s="0"/>
      <c r="EXS98" s="0"/>
      <c r="EXT98" s="0"/>
      <c r="EXU98" s="0"/>
      <c r="EXV98" s="0"/>
      <c r="EXW98" s="0"/>
      <c r="EXX98" s="0"/>
      <c r="EXY98" s="0"/>
      <c r="EXZ98" s="0"/>
      <c r="EYA98" s="0"/>
      <c r="EYB98" s="0"/>
      <c r="EYC98" s="0"/>
      <c r="EYD98" s="0"/>
      <c r="EYE98" s="0"/>
      <c r="EYF98" s="0"/>
      <c r="EYG98" s="0"/>
      <c r="EYH98" s="0"/>
      <c r="EYI98" s="0"/>
      <c r="EYJ98" s="0"/>
      <c r="EYK98" s="0"/>
      <c r="EYL98" s="0"/>
      <c r="EYM98" s="0"/>
      <c r="EYN98" s="0"/>
      <c r="EYO98" s="0"/>
      <c r="EYP98" s="0"/>
      <c r="EYQ98" s="0"/>
      <c r="EYR98" s="0"/>
      <c r="EYS98" s="0"/>
      <c r="EYT98" s="0"/>
      <c r="EYU98" s="0"/>
      <c r="EYV98" s="0"/>
      <c r="EYW98" s="0"/>
      <c r="EYX98" s="0"/>
      <c r="EYY98" s="0"/>
      <c r="EYZ98" s="0"/>
      <c r="EZA98" s="0"/>
      <c r="EZB98" s="0"/>
      <c r="EZC98" s="0"/>
      <c r="EZD98" s="0"/>
      <c r="EZE98" s="0"/>
      <c r="EZF98" s="0"/>
      <c r="EZG98" s="0"/>
      <c r="EZH98" s="0"/>
      <c r="EZI98" s="0"/>
      <c r="EZJ98" s="0"/>
      <c r="EZK98" s="0"/>
      <c r="EZL98" s="0"/>
      <c r="EZM98" s="0"/>
      <c r="EZN98" s="0"/>
      <c r="EZO98" s="0"/>
      <c r="EZP98" s="0"/>
      <c r="EZQ98" s="0"/>
      <c r="EZR98" s="0"/>
      <c r="EZS98" s="0"/>
      <c r="EZT98" s="0"/>
      <c r="EZU98" s="0"/>
      <c r="EZV98" s="0"/>
      <c r="EZW98" s="0"/>
      <c r="EZX98" s="0"/>
      <c r="EZY98" s="0"/>
      <c r="EZZ98" s="0"/>
      <c r="FAA98" s="0"/>
      <c r="FAB98" s="0"/>
      <c r="FAC98" s="0"/>
      <c r="FAD98" s="0"/>
      <c r="FAE98" s="0"/>
      <c r="FAF98" s="0"/>
      <c r="FAG98" s="0"/>
      <c r="FAH98" s="0"/>
      <c r="FAI98" s="0"/>
      <c r="FAJ98" s="0"/>
      <c r="FAK98" s="0"/>
      <c r="FAL98" s="0"/>
      <c r="FAM98" s="0"/>
      <c r="FAN98" s="0"/>
      <c r="FAO98" s="0"/>
      <c r="FAP98" s="0"/>
      <c r="FAQ98" s="0"/>
      <c r="FAR98" s="0"/>
      <c r="FAS98" s="0"/>
      <c r="FAT98" s="0"/>
      <c r="FAU98" s="0"/>
      <c r="FAV98" s="0"/>
      <c r="FAW98" s="0"/>
      <c r="FAX98" s="0"/>
      <c r="FAY98" s="0"/>
      <c r="FAZ98" s="0"/>
      <c r="FBA98" s="0"/>
      <c r="FBB98" s="0"/>
      <c r="FBC98" s="0"/>
      <c r="FBD98" s="0"/>
      <c r="FBE98" s="0"/>
      <c r="FBF98" s="0"/>
      <c r="FBG98" s="0"/>
      <c r="FBH98" s="0"/>
      <c r="FBI98" s="0"/>
      <c r="FBJ98" s="0"/>
      <c r="FBK98" s="0"/>
      <c r="FBL98" s="0"/>
      <c r="FBM98" s="0"/>
      <c r="FBN98" s="0"/>
      <c r="FBO98" s="0"/>
      <c r="FBP98" s="0"/>
      <c r="FBQ98" s="0"/>
      <c r="FBR98" s="0"/>
      <c r="FBS98" s="0"/>
      <c r="FBT98" s="0"/>
      <c r="FBU98" s="0"/>
      <c r="FBV98" s="0"/>
      <c r="FBW98" s="0"/>
      <c r="FBX98" s="0"/>
      <c r="FBY98" s="0"/>
      <c r="FBZ98" s="0"/>
      <c r="FCA98" s="0"/>
      <c r="FCB98" s="0"/>
      <c r="FCC98" s="0"/>
      <c r="FCD98" s="0"/>
      <c r="FCE98" s="0"/>
      <c r="FCF98" s="0"/>
      <c r="FCG98" s="0"/>
      <c r="FCH98" s="0"/>
      <c r="FCI98" s="0"/>
      <c r="FCJ98" s="0"/>
      <c r="FCK98" s="0"/>
      <c r="FCL98" s="0"/>
      <c r="FCM98" s="0"/>
      <c r="FCN98" s="0"/>
      <c r="FCO98" s="0"/>
      <c r="FCP98" s="0"/>
      <c r="FCQ98" s="0"/>
      <c r="FCR98" s="0"/>
      <c r="FCS98" s="0"/>
      <c r="FCT98" s="0"/>
      <c r="FCU98" s="0"/>
      <c r="FCV98" s="0"/>
      <c r="FCW98" s="0"/>
      <c r="FCX98" s="0"/>
      <c r="FCY98" s="0"/>
      <c r="FCZ98" s="0"/>
      <c r="FDA98" s="0"/>
      <c r="FDB98" s="0"/>
      <c r="FDC98" s="0"/>
      <c r="FDD98" s="0"/>
      <c r="FDE98" s="0"/>
      <c r="FDF98" s="0"/>
      <c r="FDG98" s="0"/>
      <c r="FDH98" s="0"/>
      <c r="FDI98" s="0"/>
      <c r="FDJ98" s="0"/>
      <c r="FDK98" s="0"/>
      <c r="FDL98" s="0"/>
      <c r="FDM98" s="0"/>
      <c r="FDN98" s="0"/>
      <c r="FDO98" s="0"/>
      <c r="FDP98" s="0"/>
      <c r="FDQ98" s="0"/>
      <c r="FDR98" s="0"/>
      <c r="FDS98" s="0"/>
      <c r="FDT98" s="0"/>
      <c r="FDU98" s="0"/>
      <c r="FDV98" s="0"/>
      <c r="FDW98" s="0"/>
      <c r="FDX98" s="0"/>
      <c r="FDY98" s="0"/>
      <c r="FDZ98" s="0"/>
      <c r="FEA98" s="0"/>
      <c r="FEB98" s="0"/>
      <c r="FEC98" s="0"/>
      <c r="FED98" s="0"/>
      <c r="FEE98" s="0"/>
      <c r="FEF98" s="0"/>
      <c r="FEG98" s="0"/>
      <c r="FEH98" s="0"/>
      <c r="FEI98" s="0"/>
      <c r="FEJ98" s="0"/>
      <c r="FEK98" s="0"/>
      <c r="FEL98" s="0"/>
      <c r="FEM98" s="0"/>
      <c r="FEN98" s="0"/>
      <c r="FEO98" s="0"/>
      <c r="FEP98" s="0"/>
      <c r="FEQ98" s="0"/>
      <c r="FER98" s="0"/>
      <c r="FES98" s="0"/>
      <c r="FET98" s="0"/>
      <c r="FEU98" s="0"/>
      <c r="FEV98" s="0"/>
      <c r="FEW98" s="0"/>
      <c r="FEX98" s="0"/>
      <c r="FEY98" s="0"/>
      <c r="FEZ98" s="0"/>
      <c r="FFA98" s="0"/>
      <c r="FFB98" s="0"/>
      <c r="FFC98" s="0"/>
      <c r="FFD98" s="0"/>
      <c r="FFE98" s="0"/>
      <c r="FFF98" s="0"/>
      <c r="FFG98" s="0"/>
      <c r="FFH98" s="0"/>
      <c r="FFI98" s="0"/>
      <c r="FFJ98" s="0"/>
      <c r="FFK98" s="0"/>
      <c r="FFL98" s="0"/>
      <c r="FFM98" s="0"/>
      <c r="FFN98" s="0"/>
      <c r="FFO98" s="0"/>
      <c r="FFP98" s="0"/>
      <c r="FFQ98" s="0"/>
      <c r="FFR98" s="0"/>
      <c r="FFS98" s="0"/>
      <c r="FFT98" s="0"/>
      <c r="FFU98" s="0"/>
      <c r="FFV98" s="0"/>
      <c r="FFW98" s="0"/>
      <c r="FFX98" s="0"/>
      <c r="FFY98" s="0"/>
      <c r="FFZ98" s="0"/>
      <c r="FGA98" s="0"/>
      <c r="FGB98" s="0"/>
      <c r="FGC98" s="0"/>
      <c r="FGD98" s="0"/>
      <c r="FGE98" s="0"/>
      <c r="FGF98" s="0"/>
      <c r="FGG98" s="0"/>
      <c r="FGH98" s="0"/>
      <c r="FGI98" s="0"/>
      <c r="FGJ98" s="0"/>
      <c r="FGK98" s="0"/>
      <c r="FGL98" s="0"/>
      <c r="FGM98" s="0"/>
      <c r="FGN98" s="0"/>
      <c r="FGO98" s="0"/>
      <c r="FGP98" s="0"/>
      <c r="FGQ98" s="0"/>
      <c r="FGR98" s="0"/>
      <c r="FGS98" s="0"/>
      <c r="FGT98" s="0"/>
      <c r="FGU98" s="0"/>
      <c r="FGV98" s="0"/>
      <c r="FGW98" s="0"/>
      <c r="FGX98" s="0"/>
      <c r="FGY98" s="0"/>
      <c r="FGZ98" s="0"/>
      <c r="FHA98" s="0"/>
      <c r="FHB98" s="0"/>
      <c r="FHC98" s="0"/>
      <c r="FHD98" s="0"/>
      <c r="FHE98" s="0"/>
      <c r="FHF98" s="0"/>
      <c r="FHG98" s="0"/>
      <c r="FHH98" s="0"/>
      <c r="FHI98" s="0"/>
      <c r="FHJ98" s="0"/>
      <c r="FHK98" s="0"/>
      <c r="FHL98" s="0"/>
      <c r="FHM98" s="0"/>
      <c r="FHN98" s="0"/>
      <c r="FHO98" s="0"/>
      <c r="FHP98" s="0"/>
      <c r="FHQ98" s="0"/>
      <c r="FHR98" s="0"/>
      <c r="FHS98" s="0"/>
      <c r="FHT98" s="0"/>
      <c r="FHU98" s="0"/>
      <c r="FHV98" s="0"/>
      <c r="FHW98" s="0"/>
      <c r="FHX98" s="0"/>
      <c r="FHY98" s="0"/>
      <c r="FHZ98" s="0"/>
      <c r="FIA98" s="0"/>
      <c r="FIB98" s="0"/>
      <c r="FIC98" s="0"/>
      <c r="FID98" s="0"/>
      <c r="FIE98" s="0"/>
      <c r="FIF98" s="0"/>
      <c r="FIG98" s="0"/>
      <c r="FIH98" s="0"/>
      <c r="FII98" s="0"/>
      <c r="FIJ98" s="0"/>
      <c r="FIK98" s="0"/>
      <c r="FIL98" s="0"/>
      <c r="FIM98" s="0"/>
      <c r="FIN98" s="0"/>
      <c r="FIO98" s="0"/>
      <c r="FIP98" s="0"/>
      <c r="FIQ98" s="0"/>
      <c r="FIR98" s="0"/>
      <c r="FIS98" s="0"/>
      <c r="FIT98" s="0"/>
      <c r="FIU98" s="0"/>
      <c r="FIV98" s="0"/>
      <c r="FIW98" s="0"/>
      <c r="FIX98" s="0"/>
      <c r="FIY98" s="0"/>
      <c r="FIZ98" s="0"/>
      <c r="FJA98" s="0"/>
      <c r="FJB98" s="0"/>
      <c r="FJC98" s="0"/>
      <c r="FJD98" s="0"/>
      <c r="FJE98" s="0"/>
      <c r="FJF98" s="0"/>
      <c r="FJG98" s="0"/>
      <c r="FJH98" s="0"/>
      <c r="FJI98" s="0"/>
      <c r="FJJ98" s="0"/>
      <c r="FJK98" s="0"/>
      <c r="FJL98" s="0"/>
      <c r="FJM98" s="0"/>
      <c r="FJN98" s="0"/>
      <c r="FJO98" s="0"/>
      <c r="FJP98" s="0"/>
      <c r="FJQ98" s="0"/>
      <c r="FJR98" s="0"/>
      <c r="FJS98" s="0"/>
      <c r="FJT98" s="0"/>
      <c r="FJU98" s="0"/>
      <c r="FJV98" s="0"/>
      <c r="FJW98" s="0"/>
      <c r="FJX98" s="0"/>
      <c r="FJY98" s="0"/>
      <c r="FJZ98" s="0"/>
      <c r="FKA98" s="0"/>
      <c r="FKB98" s="0"/>
      <c r="FKC98" s="0"/>
      <c r="FKD98" s="0"/>
      <c r="FKE98" s="0"/>
      <c r="FKF98" s="0"/>
      <c r="FKG98" s="0"/>
      <c r="FKH98" s="0"/>
      <c r="FKI98" s="0"/>
      <c r="FKJ98" s="0"/>
      <c r="FKK98" s="0"/>
      <c r="FKL98" s="0"/>
      <c r="FKM98" s="0"/>
      <c r="FKN98" s="0"/>
      <c r="FKO98" s="0"/>
      <c r="FKP98" s="0"/>
      <c r="FKQ98" s="0"/>
      <c r="FKR98" s="0"/>
      <c r="FKS98" s="0"/>
      <c r="FKT98" s="0"/>
      <c r="FKU98" s="0"/>
      <c r="FKV98" s="0"/>
      <c r="FKW98" s="0"/>
      <c r="FKX98" s="0"/>
      <c r="FKY98" s="0"/>
      <c r="FKZ98" s="0"/>
      <c r="FLA98" s="0"/>
      <c r="FLB98" s="0"/>
      <c r="FLC98" s="0"/>
      <c r="FLD98" s="0"/>
      <c r="FLE98" s="0"/>
      <c r="FLF98" s="0"/>
      <c r="FLG98" s="0"/>
      <c r="FLH98" s="0"/>
      <c r="FLI98" s="0"/>
      <c r="FLJ98" s="0"/>
      <c r="FLK98" s="0"/>
      <c r="FLL98" s="0"/>
      <c r="FLM98" s="0"/>
      <c r="FLN98" s="0"/>
      <c r="FLO98" s="0"/>
      <c r="FLP98" s="0"/>
      <c r="FLQ98" s="0"/>
      <c r="FLR98" s="0"/>
      <c r="FLS98" s="0"/>
      <c r="FLT98" s="0"/>
      <c r="FLU98" s="0"/>
      <c r="FLV98" s="0"/>
      <c r="FLW98" s="0"/>
      <c r="FLX98" s="0"/>
      <c r="FLY98" s="0"/>
      <c r="FLZ98" s="0"/>
      <c r="FMA98" s="0"/>
      <c r="FMB98" s="0"/>
      <c r="FMC98" s="0"/>
      <c r="FMD98" s="0"/>
      <c r="FME98" s="0"/>
      <c r="FMF98" s="0"/>
      <c r="FMG98" s="0"/>
      <c r="FMH98" s="0"/>
      <c r="FMI98" s="0"/>
      <c r="FMJ98" s="0"/>
      <c r="FMK98" s="0"/>
      <c r="FML98" s="0"/>
      <c r="FMM98" s="0"/>
      <c r="FMN98" s="0"/>
      <c r="FMO98" s="0"/>
      <c r="FMP98" s="0"/>
      <c r="FMQ98" s="0"/>
      <c r="FMR98" s="0"/>
      <c r="FMS98" s="0"/>
      <c r="FMT98" s="0"/>
      <c r="FMU98" s="0"/>
      <c r="FMV98" s="0"/>
      <c r="FMW98" s="0"/>
      <c r="FMX98" s="0"/>
      <c r="FMY98" s="0"/>
      <c r="FMZ98" s="0"/>
      <c r="FNA98" s="0"/>
      <c r="FNB98" s="0"/>
      <c r="FNC98" s="0"/>
      <c r="FND98" s="0"/>
      <c r="FNE98" s="0"/>
      <c r="FNF98" s="0"/>
      <c r="FNG98" s="0"/>
      <c r="FNH98" s="0"/>
      <c r="FNI98" s="0"/>
      <c r="FNJ98" s="0"/>
      <c r="FNK98" s="0"/>
      <c r="FNL98" s="0"/>
      <c r="FNM98" s="0"/>
      <c r="FNN98" s="0"/>
      <c r="FNO98" s="0"/>
      <c r="FNP98" s="0"/>
      <c r="FNQ98" s="0"/>
      <c r="FNR98" s="0"/>
      <c r="FNS98" s="0"/>
      <c r="FNT98" s="0"/>
      <c r="FNU98" s="0"/>
      <c r="FNV98" s="0"/>
      <c r="FNW98" s="0"/>
      <c r="FNX98" s="0"/>
      <c r="FNY98" s="0"/>
      <c r="FNZ98" s="0"/>
      <c r="FOA98" s="0"/>
      <c r="FOB98" s="0"/>
      <c r="FOC98" s="0"/>
      <c r="FOD98" s="0"/>
      <c r="FOE98" s="0"/>
      <c r="FOF98" s="0"/>
      <c r="FOG98" s="0"/>
      <c r="FOH98" s="0"/>
      <c r="FOI98" s="0"/>
      <c r="FOJ98" s="0"/>
      <c r="FOK98" s="0"/>
      <c r="FOL98" s="0"/>
      <c r="FOM98" s="0"/>
      <c r="FON98" s="0"/>
      <c r="FOO98" s="0"/>
      <c r="FOP98" s="0"/>
      <c r="FOQ98" s="0"/>
      <c r="FOR98" s="0"/>
      <c r="FOS98" s="0"/>
      <c r="FOT98" s="0"/>
      <c r="FOU98" s="0"/>
      <c r="FOV98" s="0"/>
      <c r="FOW98" s="0"/>
      <c r="FOX98" s="0"/>
      <c r="FOY98" s="0"/>
      <c r="FOZ98" s="0"/>
      <c r="FPA98" s="0"/>
      <c r="FPB98" s="0"/>
      <c r="FPC98" s="0"/>
      <c r="FPD98" s="0"/>
      <c r="FPE98" s="0"/>
      <c r="FPF98" s="0"/>
      <c r="FPG98" s="0"/>
      <c r="FPH98" s="0"/>
      <c r="FPI98" s="0"/>
      <c r="FPJ98" s="0"/>
      <c r="FPK98" s="0"/>
      <c r="FPL98" s="0"/>
      <c r="FPM98" s="0"/>
      <c r="FPN98" s="0"/>
      <c r="FPO98" s="0"/>
      <c r="FPP98" s="0"/>
      <c r="FPQ98" s="0"/>
      <c r="FPR98" s="0"/>
      <c r="FPS98" s="0"/>
      <c r="FPT98" s="0"/>
      <c r="FPU98" s="0"/>
      <c r="FPV98" s="0"/>
      <c r="FPW98" s="0"/>
      <c r="FPX98" s="0"/>
      <c r="FPY98" s="0"/>
      <c r="FPZ98" s="0"/>
      <c r="FQA98" s="0"/>
      <c r="FQB98" s="0"/>
      <c r="FQC98" s="0"/>
      <c r="FQD98" s="0"/>
      <c r="FQE98" s="0"/>
      <c r="FQF98" s="0"/>
      <c r="FQG98" s="0"/>
      <c r="FQH98" s="0"/>
      <c r="FQI98" s="0"/>
      <c r="FQJ98" s="0"/>
      <c r="FQK98" s="0"/>
      <c r="FQL98" s="0"/>
      <c r="FQM98" s="0"/>
      <c r="FQN98" s="0"/>
      <c r="FQO98" s="0"/>
      <c r="FQP98" s="0"/>
      <c r="FQQ98" s="0"/>
      <c r="FQR98" s="0"/>
      <c r="FQS98" s="0"/>
      <c r="FQT98" s="0"/>
      <c r="FQU98" s="0"/>
      <c r="FQV98" s="0"/>
      <c r="FQW98" s="0"/>
      <c r="FQX98" s="0"/>
      <c r="FQY98" s="0"/>
      <c r="FQZ98" s="0"/>
      <c r="FRA98" s="0"/>
      <c r="FRB98" s="0"/>
      <c r="FRC98" s="0"/>
      <c r="FRD98" s="0"/>
      <c r="FRE98" s="0"/>
      <c r="FRF98" s="0"/>
      <c r="FRG98" s="0"/>
      <c r="FRH98" s="0"/>
      <c r="FRI98" s="0"/>
      <c r="FRJ98" s="0"/>
      <c r="FRK98" s="0"/>
      <c r="FRL98" s="0"/>
      <c r="FRM98" s="0"/>
      <c r="FRN98" s="0"/>
      <c r="FRO98" s="0"/>
      <c r="FRP98" s="0"/>
      <c r="FRQ98" s="0"/>
      <c r="FRR98" s="0"/>
      <c r="FRS98" s="0"/>
      <c r="FRT98" s="0"/>
      <c r="FRU98" s="0"/>
      <c r="FRV98" s="0"/>
      <c r="FRW98" s="0"/>
      <c r="FRX98" s="0"/>
      <c r="FRY98" s="0"/>
      <c r="FRZ98" s="0"/>
      <c r="FSA98" s="0"/>
      <c r="FSB98" s="0"/>
      <c r="FSC98" s="0"/>
      <c r="FSD98" s="0"/>
      <c r="FSE98" s="0"/>
      <c r="FSF98" s="0"/>
      <c r="FSG98" s="0"/>
      <c r="FSH98" s="0"/>
      <c r="FSI98" s="0"/>
      <c r="FSJ98" s="0"/>
      <c r="FSK98" s="0"/>
      <c r="FSL98" s="0"/>
      <c r="FSM98" s="0"/>
      <c r="FSN98" s="0"/>
      <c r="FSO98" s="0"/>
      <c r="FSP98" s="0"/>
      <c r="FSQ98" s="0"/>
      <c r="FSR98" s="0"/>
      <c r="FSS98" s="0"/>
      <c r="FST98" s="0"/>
      <c r="FSU98" s="0"/>
      <c r="FSV98" s="0"/>
      <c r="FSW98" s="0"/>
      <c r="FSX98" s="0"/>
      <c r="FSY98" s="0"/>
      <c r="FSZ98" s="0"/>
      <c r="FTA98" s="0"/>
      <c r="FTB98" s="0"/>
      <c r="FTC98" s="0"/>
      <c r="FTD98" s="0"/>
      <c r="FTE98" s="0"/>
      <c r="FTF98" s="0"/>
      <c r="FTG98" s="0"/>
      <c r="FTH98" s="0"/>
      <c r="FTI98" s="0"/>
      <c r="FTJ98" s="0"/>
      <c r="FTK98" s="0"/>
      <c r="FTL98" s="0"/>
      <c r="FTM98" s="0"/>
      <c r="FTN98" s="0"/>
      <c r="FTO98" s="0"/>
      <c r="FTP98" s="0"/>
      <c r="FTQ98" s="0"/>
      <c r="FTR98" s="0"/>
      <c r="FTS98" s="0"/>
      <c r="FTT98" s="0"/>
      <c r="FTU98" s="0"/>
      <c r="FTV98" s="0"/>
      <c r="FTW98" s="0"/>
      <c r="FTX98" s="0"/>
      <c r="FTY98" s="0"/>
      <c r="FTZ98" s="0"/>
      <c r="FUA98" s="0"/>
      <c r="FUB98" s="0"/>
      <c r="FUC98" s="0"/>
      <c r="FUD98" s="0"/>
      <c r="FUE98" s="0"/>
      <c r="FUF98" s="0"/>
      <c r="FUG98" s="0"/>
      <c r="FUH98" s="0"/>
      <c r="FUI98" s="0"/>
      <c r="FUJ98" s="0"/>
      <c r="FUK98" s="0"/>
      <c r="FUL98" s="0"/>
      <c r="FUM98" s="0"/>
      <c r="FUN98" s="0"/>
      <c r="FUO98" s="0"/>
      <c r="FUP98" s="0"/>
      <c r="FUQ98" s="0"/>
      <c r="FUR98" s="0"/>
      <c r="FUS98" s="0"/>
      <c r="FUT98" s="0"/>
      <c r="FUU98" s="0"/>
      <c r="FUV98" s="0"/>
      <c r="FUW98" s="0"/>
      <c r="FUX98" s="0"/>
      <c r="FUY98" s="0"/>
      <c r="FUZ98" s="0"/>
      <c r="FVA98" s="0"/>
      <c r="FVB98" s="0"/>
      <c r="FVC98" s="0"/>
      <c r="FVD98" s="0"/>
      <c r="FVE98" s="0"/>
      <c r="FVF98" s="0"/>
      <c r="FVG98" s="0"/>
      <c r="FVH98" s="0"/>
      <c r="FVI98" s="0"/>
      <c r="FVJ98" s="0"/>
      <c r="FVK98" s="0"/>
      <c r="FVL98" s="0"/>
      <c r="FVM98" s="0"/>
      <c r="FVN98" s="0"/>
      <c r="FVO98" s="0"/>
      <c r="FVP98" s="0"/>
      <c r="FVQ98" s="0"/>
      <c r="FVR98" s="0"/>
      <c r="FVS98" s="0"/>
      <c r="FVT98" s="0"/>
      <c r="FVU98" s="0"/>
      <c r="FVV98" s="0"/>
      <c r="FVW98" s="0"/>
      <c r="FVX98" s="0"/>
      <c r="FVY98" s="0"/>
      <c r="FVZ98" s="0"/>
      <c r="FWA98" s="0"/>
      <c r="FWB98" s="0"/>
      <c r="FWC98" s="0"/>
      <c r="FWD98" s="0"/>
      <c r="FWE98" s="0"/>
      <c r="FWF98" s="0"/>
      <c r="FWG98" s="0"/>
      <c r="FWH98" s="0"/>
      <c r="FWI98" s="0"/>
      <c r="FWJ98" s="0"/>
      <c r="FWK98" s="0"/>
      <c r="FWL98" s="0"/>
      <c r="FWM98" s="0"/>
      <c r="FWN98" s="0"/>
      <c r="FWO98" s="0"/>
      <c r="FWP98" s="0"/>
      <c r="FWQ98" s="0"/>
      <c r="FWR98" s="0"/>
      <c r="FWS98" s="0"/>
      <c r="FWT98" s="0"/>
      <c r="FWU98" s="0"/>
      <c r="FWV98" s="0"/>
      <c r="FWW98" s="0"/>
      <c r="FWX98" s="0"/>
      <c r="FWY98" s="0"/>
      <c r="FWZ98" s="0"/>
      <c r="FXA98" s="0"/>
      <c r="FXB98" s="0"/>
      <c r="FXC98" s="0"/>
      <c r="FXD98" s="0"/>
      <c r="FXE98" s="0"/>
      <c r="FXF98" s="0"/>
      <c r="FXG98" s="0"/>
      <c r="FXH98" s="0"/>
      <c r="FXI98" s="0"/>
      <c r="FXJ98" s="0"/>
      <c r="FXK98" s="0"/>
      <c r="FXL98" s="0"/>
      <c r="FXM98" s="0"/>
      <c r="FXN98" s="0"/>
      <c r="FXO98" s="0"/>
      <c r="FXP98" s="0"/>
      <c r="FXQ98" s="0"/>
      <c r="FXR98" s="0"/>
      <c r="FXS98" s="0"/>
      <c r="FXT98" s="0"/>
      <c r="FXU98" s="0"/>
      <c r="FXV98" s="0"/>
      <c r="FXW98" s="0"/>
      <c r="FXX98" s="0"/>
      <c r="FXY98" s="0"/>
      <c r="FXZ98" s="0"/>
      <c r="FYA98" s="0"/>
      <c r="FYB98" s="0"/>
      <c r="FYC98" s="0"/>
      <c r="FYD98" s="0"/>
      <c r="FYE98" s="0"/>
      <c r="FYF98" s="0"/>
      <c r="FYG98" s="0"/>
      <c r="FYH98" s="0"/>
      <c r="FYI98" s="0"/>
      <c r="FYJ98" s="0"/>
      <c r="FYK98" s="0"/>
      <c r="FYL98" s="0"/>
      <c r="FYM98" s="0"/>
      <c r="FYN98" s="0"/>
      <c r="FYO98" s="0"/>
      <c r="FYP98" s="0"/>
      <c r="FYQ98" s="0"/>
      <c r="FYR98" s="0"/>
      <c r="FYS98" s="0"/>
      <c r="FYT98" s="0"/>
      <c r="FYU98" s="0"/>
      <c r="FYV98" s="0"/>
      <c r="FYW98" s="0"/>
      <c r="FYX98" s="0"/>
      <c r="FYY98" s="0"/>
      <c r="FYZ98" s="0"/>
      <c r="FZA98" s="0"/>
      <c r="FZB98" s="0"/>
      <c r="FZC98" s="0"/>
      <c r="FZD98" s="0"/>
      <c r="FZE98" s="0"/>
      <c r="FZF98" s="0"/>
      <c r="FZG98" s="0"/>
      <c r="FZH98" s="0"/>
      <c r="FZI98" s="0"/>
      <c r="FZJ98" s="0"/>
      <c r="FZK98" s="0"/>
      <c r="FZL98" s="0"/>
      <c r="FZM98" s="0"/>
      <c r="FZN98" s="0"/>
      <c r="FZO98" s="0"/>
      <c r="FZP98" s="0"/>
      <c r="FZQ98" s="0"/>
      <c r="FZR98" s="0"/>
      <c r="FZS98" s="0"/>
      <c r="FZT98" s="0"/>
      <c r="FZU98" s="0"/>
      <c r="FZV98" s="0"/>
      <c r="FZW98" s="0"/>
      <c r="FZX98" s="0"/>
      <c r="FZY98" s="0"/>
      <c r="FZZ98" s="0"/>
      <c r="GAA98" s="0"/>
      <c r="GAB98" s="0"/>
      <c r="GAC98" s="0"/>
      <c r="GAD98" s="0"/>
      <c r="GAE98" s="0"/>
      <c r="GAF98" s="0"/>
      <c r="GAG98" s="0"/>
      <c r="GAH98" s="0"/>
      <c r="GAI98" s="0"/>
      <c r="GAJ98" s="0"/>
      <c r="GAK98" s="0"/>
      <c r="GAL98" s="0"/>
      <c r="GAM98" s="0"/>
      <c r="GAN98" s="0"/>
      <c r="GAO98" s="0"/>
      <c r="GAP98" s="0"/>
      <c r="GAQ98" s="0"/>
      <c r="GAR98" s="0"/>
      <c r="GAS98" s="0"/>
      <c r="GAT98" s="0"/>
      <c r="GAU98" s="0"/>
      <c r="GAV98" s="0"/>
      <c r="GAW98" s="0"/>
      <c r="GAX98" s="0"/>
      <c r="GAY98" s="0"/>
      <c r="GAZ98" s="0"/>
      <c r="GBA98" s="0"/>
      <c r="GBB98" s="0"/>
      <c r="GBC98" s="0"/>
      <c r="GBD98" s="0"/>
      <c r="GBE98" s="0"/>
      <c r="GBF98" s="0"/>
      <c r="GBG98" s="0"/>
      <c r="GBH98" s="0"/>
      <c r="GBI98" s="0"/>
      <c r="GBJ98" s="0"/>
      <c r="GBK98" s="0"/>
      <c r="GBL98" s="0"/>
      <c r="GBM98" s="0"/>
      <c r="GBN98" s="0"/>
      <c r="GBO98" s="0"/>
      <c r="GBP98" s="0"/>
      <c r="GBQ98" s="0"/>
      <c r="GBR98" s="0"/>
      <c r="GBS98" s="0"/>
      <c r="GBT98" s="0"/>
      <c r="GBU98" s="0"/>
      <c r="GBV98" s="0"/>
      <c r="GBW98" s="0"/>
      <c r="GBX98" s="0"/>
      <c r="GBY98" s="0"/>
      <c r="GBZ98" s="0"/>
      <c r="GCA98" s="0"/>
      <c r="GCB98" s="0"/>
      <c r="GCC98" s="0"/>
      <c r="GCD98" s="0"/>
      <c r="GCE98" s="0"/>
      <c r="GCF98" s="0"/>
      <c r="GCG98" s="0"/>
      <c r="GCH98" s="0"/>
      <c r="GCI98" s="0"/>
      <c r="GCJ98" s="0"/>
      <c r="GCK98" s="0"/>
      <c r="GCL98" s="0"/>
      <c r="GCM98" s="0"/>
      <c r="GCN98" s="0"/>
      <c r="GCO98" s="0"/>
      <c r="GCP98" s="0"/>
      <c r="GCQ98" s="0"/>
      <c r="GCR98" s="0"/>
      <c r="GCS98" s="0"/>
      <c r="GCT98" s="0"/>
      <c r="GCU98" s="0"/>
      <c r="GCV98" s="0"/>
      <c r="GCW98" s="0"/>
      <c r="GCX98" s="0"/>
      <c r="GCY98" s="0"/>
      <c r="GCZ98" s="0"/>
      <c r="GDA98" s="0"/>
      <c r="GDB98" s="0"/>
      <c r="GDC98" s="0"/>
      <c r="GDD98" s="0"/>
      <c r="GDE98" s="0"/>
      <c r="GDF98" s="0"/>
      <c r="GDG98" s="0"/>
      <c r="GDH98" s="0"/>
      <c r="GDI98" s="0"/>
      <c r="GDJ98" s="0"/>
      <c r="GDK98" s="0"/>
      <c r="GDL98" s="0"/>
      <c r="GDM98" s="0"/>
      <c r="GDN98" s="0"/>
      <c r="GDO98" s="0"/>
      <c r="GDP98" s="0"/>
      <c r="GDQ98" s="0"/>
      <c r="GDR98" s="0"/>
      <c r="GDS98" s="0"/>
      <c r="GDT98" s="0"/>
      <c r="GDU98" s="0"/>
      <c r="GDV98" s="0"/>
      <c r="GDW98" s="0"/>
      <c r="GDX98" s="0"/>
      <c r="GDY98" s="0"/>
      <c r="GDZ98" s="0"/>
      <c r="GEA98" s="0"/>
      <c r="GEB98" s="0"/>
      <c r="GEC98" s="0"/>
      <c r="GED98" s="0"/>
      <c r="GEE98" s="0"/>
      <c r="GEF98" s="0"/>
      <c r="GEG98" s="0"/>
      <c r="GEH98" s="0"/>
      <c r="GEI98" s="0"/>
      <c r="GEJ98" s="0"/>
      <c r="GEK98" s="0"/>
      <c r="GEL98" s="0"/>
      <c r="GEM98" s="0"/>
      <c r="GEN98" s="0"/>
      <c r="GEO98" s="0"/>
      <c r="GEP98" s="0"/>
      <c r="GEQ98" s="0"/>
      <c r="GER98" s="0"/>
      <c r="GES98" s="0"/>
      <c r="GET98" s="0"/>
      <c r="GEU98" s="0"/>
      <c r="GEV98" s="0"/>
      <c r="GEW98" s="0"/>
      <c r="GEX98" s="0"/>
      <c r="GEY98" s="0"/>
      <c r="GEZ98" s="0"/>
      <c r="GFA98" s="0"/>
      <c r="GFB98" s="0"/>
      <c r="GFC98" s="0"/>
      <c r="GFD98" s="0"/>
      <c r="GFE98" s="0"/>
      <c r="GFF98" s="0"/>
      <c r="GFG98" s="0"/>
      <c r="GFH98" s="0"/>
      <c r="GFI98" s="0"/>
      <c r="GFJ98" s="0"/>
      <c r="GFK98" s="0"/>
      <c r="GFL98" s="0"/>
      <c r="GFM98" s="0"/>
      <c r="GFN98" s="0"/>
      <c r="GFO98" s="0"/>
      <c r="GFP98" s="0"/>
      <c r="GFQ98" s="0"/>
      <c r="GFR98" s="0"/>
      <c r="GFS98" s="0"/>
      <c r="GFT98" s="0"/>
      <c r="GFU98" s="0"/>
      <c r="GFV98" s="0"/>
      <c r="GFW98" s="0"/>
      <c r="GFX98" s="0"/>
      <c r="GFY98" s="0"/>
      <c r="GFZ98" s="0"/>
      <c r="GGA98" s="0"/>
      <c r="GGB98" s="0"/>
      <c r="GGC98" s="0"/>
      <c r="GGD98" s="0"/>
      <c r="GGE98" s="0"/>
      <c r="GGF98" s="0"/>
      <c r="GGG98" s="0"/>
      <c r="GGH98" s="0"/>
      <c r="GGI98" s="0"/>
      <c r="GGJ98" s="0"/>
      <c r="GGK98" s="0"/>
      <c r="GGL98" s="0"/>
      <c r="GGM98" s="0"/>
      <c r="GGN98" s="0"/>
      <c r="GGO98" s="0"/>
      <c r="GGP98" s="0"/>
      <c r="GGQ98" s="0"/>
      <c r="GGR98" s="0"/>
      <c r="GGS98" s="0"/>
      <c r="GGT98" s="0"/>
      <c r="GGU98" s="0"/>
      <c r="GGV98" s="0"/>
      <c r="GGW98" s="0"/>
      <c r="GGX98" s="0"/>
      <c r="GGY98" s="0"/>
      <c r="GGZ98" s="0"/>
      <c r="GHA98" s="0"/>
      <c r="GHB98" s="0"/>
      <c r="GHC98" s="0"/>
      <c r="GHD98" s="0"/>
      <c r="GHE98" s="0"/>
      <c r="GHF98" s="0"/>
      <c r="GHG98" s="0"/>
      <c r="GHH98" s="0"/>
      <c r="GHI98" s="0"/>
      <c r="GHJ98" s="0"/>
      <c r="GHK98" s="0"/>
      <c r="GHL98" s="0"/>
      <c r="GHM98" s="0"/>
      <c r="GHN98" s="0"/>
      <c r="GHO98" s="0"/>
      <c r="GHP98" s="0"/>
      <c r="GHQ98" s="0"/>
      <c r="GHR98" s="0"/>
      <c r="GHS98" s="0"/>
      <c r="GHT98" s="0"/>
      <c r="GHU98" s="0"/>
      <c r="GHV98" s="0"/>
      <c r="GHW98" s="0"/>
      <c r="GHX98" s="0"/>
      <c r="GHY98" s="0"/>
      <c r="GHZ98" s="0"/>
      <c r="GIA98" s="0"/>
      <c r="GIB98" s="0"/>
      <c r="GIC98" s="0"/>
      <c r="GID98" s="0"/>
      <c r="GIE98" s="0"/>
      <c r="GIF98" s="0"/>
      <c r="GIG98" s="0"/>
      <c r="GIH98" s="0"/>
      <c r="GII98" s="0"/>
      <c r="GIJ98" s="0"/>
      <c r="GIK98" s="0"/>
      <c r="GIL98" s="0"/>
      <c r="GIM98" s="0"/>
      <c r="GIN98" s="0"/>
      <c r="GIO98" s="0"/>
      <c r="GIP98" s="0"/>
      <c r="GIQ98" s="0"/>
      <c r="GIR98" s="0"/>
      <c r="GIS98" s="0"/>
      <c r="GIT98" s="0"/>
      <c r="GIU98" s="0"/>
      <c r="GIV98" s="0"/>
      <c r="GIW98" s="0"/>
      <c r="GIX98" s="0"/>
      <c r="GIY98" s="0"/>
      <c r="GIZ98" s="0"/>
      <c r="GJA98" s="0"/>
      <c r="GJB98" s="0"/>
      <c r="GJC98" s="0"/>
      <c r="GJD98" s="0"/>
      <c r="GJE98" s="0"/>
      <c r="GJF98" s="0"/>
      <c r="GJG98" s="0"/>
      <c r="GJH98" s="0"/>
      <c r="GJI98" s="0"/>
      <c r="GJJ98" s="0"/>
      <c r="GJK98" s="0"/>
      <c r="GJL98" s="0"/>
      <c r="GJM98" s="0"/>
      <c r="GJN98" s="0"/>
      <c r="GJO98" s="0"/>
      <c r="GJP98" s="0"/>
      <c r="GJQ98" s="0"/>
      <c r="GJR98" s="0"/>
      <c r="GJS98" s="0"/>
      <c r="GJT98" s="0"/>
      <c r="GJU98" s="0"/>
      <c r="GJV98" s="0"/>
      <c r="GJW98" s="0"/>
      <c r="GJX98" s="0"/>
      <c r="GJY98" s="0"/>
      <c r="GJZ98" s="0"/>
      <c r="GKA98" s="0"/>
      <c r="GKB98" s="0"/>
      <c r="GKC98" s="0"/>
      <c r="GKD98" s="0"/>
      <c r="GKE98" s="0"/>
      <c r="GKF98" s="0"/>
      <c r="GKG98" s="0"/>
      <c r="GKH98" s="0"/>
      <c r="GKI98" s="0"/>
      <c r="GKJ98" s="0"/>
      <c r="GKK98" s="0"/>
      <c r="GKL98" s="0"/>
      <c r="GKM98" s="0"/>
      <c r="GKN98" s="0"/>
      <c r="GKO98" s="0"/>
      <c r="GKP98" s="0"/>
      <c r="GKQ98" s="0"/>
      <c r="GKR98" s="0"/>
      <c r="GKS98" s="0"/>
      <c r="GKT98" s="0"/>
      <c r="GKU98" s="0"/>
      <c r="GKV98" s="0"/>
      <c r="GKW98" s="0"/>
      <c r="GKX98" s="0"/>
      <c r="GKY98" s="0"/>
      <c r="GKZ98" s="0"/>
      <c r="GLA98" s="0"/>
      <c r="GLB98" s="0"/>
      <c r="GLC98" s="0"/>
      <c r="GLD98" s="0"/>
      <c r="GLE98" s="0"/>
      <c r="GLF98" s="0"/>
      <c r="GLG98" s="0"/>
      <c r="GLH98" s="0"/>
      <c r="GLI98" s="0"/>
      <c r="GLJ98" s="0"/>
      <c r="GLK98" s="0"/>
      <c r="GLL98" s="0"/>
      <c r="GLM98" s="0"/>
      <c r="GLN98" s="0"/>
      <c r="GLO98" s="0"/>
      <c r="GLP98" s="0"/>
      <c r="GLQ98" s="0"/>
      <c r="GLR98" s="0"/>
      <c r="GLS98" s="0"/>
      <c r="GLT98" s="0"/>
      <c r="GLU98" s="0"/>
      <c r="GLV98" s="0"/>
      <c r="GLW98" s="0"/>
      <c r="GLX98" s="0"/>
      <c r="GLY98" s="0"/>
      <c r="GLZ98" s="0"/>
      <c r="GMA98" s="0"/>
      <c r="GMB98" s="0"/>
      <c r="GMC98" s="0"/>
      <c r="GMD98" s="0"/>
      <c r="GME98" s="0"/>
      <c r="GMF98" s="0"/>
      <c r="GMG98" s="0"/>
      <c r="GMH98" s="0"/>
      <c r="GMI98" s="0"/>
      <c r="GMJ98" s="0"/>
      <c r="GMK98" s="0"/>
      <c r="GML98" s="0"/>
      <c r="GMM98" s="0"/>
      <c r="GMN98" s="0"/>
      <c r="GMO98" s="0"/>
      <c r="GMP98" s="0"/>
      <c r="GMQ98" s="0"/>
      <c r="GMR98" s="0"/>
      <c r="GMS98" s="0"/>
      <c r="GMT98" s="0"/>
      <c r="GMU98" s="0"/>
      <c r="GMV98" s="0"/>
      <c r="GMW98" s="0"/>
      <c r="GMX98" s="0"/>
      <c r="GMY98" s="0"/>
      <c r="GMZ98" s="0"/>
      <c r="GNA98" s="0"/>
      <c r="GNB98" s="0"/>
      <c r="GNC98" s="0"/>
      <c r="GND98" s="0"/>
      <c r="GNE98" s="0"/>
      <c r="GNF98" s="0"/>
      <c r="GNG98" s="0"/>
      <c r="GNH98" s="0"/>
      <c r="GNI98" s="0"/>
      <c r="GNJ98" s="0"/>
      <c r="GNK98" s="0"/>
      <c r="GNL98" s="0"/>
      <c r="GNM98" s="0"/>
      <c r="GNN98" s="0"/>
      <c r="GNO98" s="0"/>
      <c r="GNP98" s="0"/>
      <c r="GNQ98" s="0"/>
      <c r="GNR98" s="0"/>
      <c r="GNS98" s="0"/>
      <c r="GNT98" s="0"/>
      <c r="GNU98" s="0"/>
      <c r="GNV98" s="0"/>
      <c r="GNW98" s="0"/>
      <c r="GNX98" s="0"/>
      <c r="GNY98" s="0"/>
      <c r="GNZ98" s="0"/>
      <c r="GOA98" s="0"/>
      <c r="GOB98" s="0"/>
      <c r="GOC98" s="0"/>
      <c r="GOD98" s="0"/>
      <c r="GOE98" s="0"/>
      <c r="GOF98" s="0"/>
      <c r="GOG98" s="0"/>
      <c r="GOH98" s="0"/>
      <c r="GOI98" s="0"/>
      <c r="GOJ98" s="0"/>
      <c r="GOK98" s="0"/>
      <c r="GOL98" s="0"/>
      <c r="GOM98" s="0"/>
      <c r="GON98" s="0"/>
      <c r="GOO98" s="0"/>
      <c r="GOP98" s="0"/>
      <c r="GOQ98" s="0"/>
      <c r="GOR98" s="0"/>
      <c r="GOS98" s="0"/>
      <c r="GOT98" s="0"/>
      <c r="GOU98" s="0"/>
      <c r="GOV98" s="0"/>
      <c r="GOW98" s="0"/>
      <c r="GOX98" s="0"/>
      <c r="GOY98" s="0"/>
      <c r="GOZ98" s="0"/>
      <c r="GPA98" s="0"/>
      <c r="GPB98" s="0"/>
      <c r="GPC98" s="0"/>
      <c r="GPD98" s="0"/>
      <c r="GPE98" s="0"/>
      <c r="GPF98" s="0"/>
      <c r="GPG98" s="0"/>
      <c r="GPH98" s="0"/>
      <c r="GPI98" s="0"/>
      <c r="GPJ98" s="0"/>
      <c r="GPK98" s="0"/>
      <c r="GPL98" s="0"/>
      <c r="GPM98" s="0"/>
      <c r="GPN98" s="0"/>
      <c r="GPO98" s="0"/>
      <c r="GPP98" s="0"/>
      <c r="GPQ98" s="0"/>
      <c r="GPR98" s="0"/>
      <c r="GPS98" s="0"/>
      <c r="GPT98" s="0"/>
      <c r="GPU98" s="0"/>
      <c r="GPV98" s="0"/>
      <c r="GPW98" s="0"/>
      <c r="GPX98" s="0"/>
      <c r="GPY98" s="0"/>
      <c r="GPZ98" s="0"/>
      <c r="GQA98" s="0"/>
      <c r="GQB98" s="0"/>
      <c r="GQC98" s="0"/>
      <c r="GQD98" s="0"/>
      <c r="GQE98" s="0"/>
      <c r="GQF98" s="0"/>
      <c r="GQG98" s="0"/>
      <c r="GQH98" s="0"/>
      <c r="GQI98" s="0"/>
      <c r="GQJ98" s="0"/>
      <c r="GQK98" s="0"/>
      <c r="GQL98" s="0"/>
      <c r="GQM98" s="0"/>
      <c r="GQN98" s="0"/>
      <c r="GQO98" s="0"/>
      <c r="GQP98" s="0"/>
      <c r="GQQ98" s="0"/>
      <c r="GQR98" s="0"/>
      <c r="GQS98" s="0"/>
      <c r="GQT98" s="0"/>
      <c r="GQU98" s="0"/>
      <c r="GQV98" s="0"/>
      <c r="GQW98" s="0"/>
      <c r="GQX98" s="0"/>
      <c r="GQY98" s="0"/>
      <c r="GQZ98" s="0"/>
      <c r="GRA98" s="0"/>
      <c r="GRB98" s="0"/>
      <c r="GRC98" s="0"/>
      <c r="GRD98" s="0"/>
      <c r="GRE98" s="0"/>
      <c r="GRF98" s="0"/>
      <c r="GRG98" s="0"/>
      <c r="GRH98" s="0"/>
      <c r="GRI98" s="0"/>
      <c r="GRJ98" s="0"/>
      <c r="GRK98" s="0"/>
      <c r="GRL98" s="0"/>
      <c r="GRM98" s="0"/>
      <c r="GRN98" s="0"/>
      <c r="GRO98" s="0"/>
      <c r="GRP98" s="0"/>
      <c r="GRQ98" s="0"/>
      <c r="GRR98" s="0"/>
      <c r="GRS98" s="0"/>
      <c r="GRT98" s="0"/>
      <c r="GRU98" s="0"/>
      <c r="GRV98" s="0"/>
      <c r="GRW98" s="0"/>
      <c r="GRX98" s="0"/>
      <c r="GRY98" s="0"/>
      <c r="GRZ98" s="0"/>
      <c r="GSA98" s="0"/>
      <c r="GSB98" s="0"/>
      <c r="GSC98" s="0"/>
      <c r="GSD98" s="0"/>
      <c r="GSE98" s="0"/>
      <c r="GSF98" s="0"/>
      <c r="GSG98" s="0"/>
      <c r="GSH98" s="0"/>
      <c r="GSI98" s="0"/>
      <c r="GSJ98" s="0"/>
      <c r="GSK98" s="0"/>
      <c r="GSL98" s="0"/>
      <c r="GSM98" s="0"/>
      <c r="GSN98" s="0"/>
      <c r="GSO98" s="0"/>
      <c r="GSP98" s="0"/>
      <c r="GSQ98" s="0"/>
      <c r="GSR98" s="0"/>
      <c r="GSS98" s="0"/>
      <c r="GST98" s="0"/>
      <c r="GSU98" s="0"/>
      <c r="GSV98" s="0"/>
      <c r="GSW98" s="0"/>
      <c r="GSX98" s="0"/>
      <c r="GSY98" s="0"/>
      <c r="GSZ98" s="0"/>
      <c r="GTA98" s="0"/>
      <c r="GTB98" s="0"/>
      <c r="GTC98" s="0"/>
      <c r="GTD98" s="0"/>
      <c r="GTE98" s="0"/>
      <c r="GTF98" s="0"/>
      <c r="GTG98" s="0"/>
      <c r="GTH98" s="0"/>
      <c r="GTI98" s="0"/>
      <c r="GTJ98" s="0"/>
      <c r="GTK98" s="0"/>
      <c r="GTL98" s="0"/>
      <c r="GTM98" s="0"/>
      <c r="GTN98" s="0"/>
      <c r="GTO98" s="0"/>
      <c r="GTP98" s="0"/>
      <c r="GTQ98" s="0"/>
      <c r="GTR98" s="0"/>
      <c r="GTS98" s="0"/>
      <c r="GTT98" s="0"/>
      <c r="GTU98" s="0"/>
      <c r="GTV98" s="0"/>
      <c r="GTW98" s="0"/>
      <c r="GTX98" s="0"/>
      <c r="GTY98" s="0"/>
      <c r="GTZ98" s="0"/>
      <c r="GUA98" s="0"/>
      <c r="GUB98" s="0"/>
      <c r="GUC98" s="0"/>
      <c r="GUD98" s="0"/>
      <c r="GUE98" s="0"/>
      <c r="GUF98" s="0"/>
      <c r="GUG98" s="0"/>
      <c r="GUH98" s="0"/>
      <c r="GUI98" s="0"/>
      <c r="GUJ98" s="0"/>
      <c r="GUK98" s="0"/>
      <c r="GUL98" s="0"/>
      <c r="GUM98" s="0"/>
      <c r="GUN98" s="0"/>
      <c r="GUO98" s="0"/>
      <c r="GUP98" s="0"/>
      <c r="GUQ98" s="0"/>
      <c r="GUR98" s="0"/>
      <c r="GUS98" s="0"/>
      <c r="GUT98" s="0"/>
      <c r="GUU98" s="0"/>
      <c r="GUV98" s="0"/>
      <c r="GUW98" s="0"/>
      <c r="GUX98" s="0"/>
      <c r="GUY98" s="0"/>
      <c r="GUZ98" s="0"/>
      <c r="GVA98" s="0"/>
      <c r="GVB98" s="0"/>
      <c r="GVC98" s="0"/>
      <c r="GVD98" s="0"/>
      <c r="GVE98" s="0"/>
      <c r="GVF98" s="0"/>
      <c r="GVG98" s="0"/>
      <c r="GVH98" s="0"/>
      <c r="GVI98" s="0"/>
      <c r="GVJ98" s="0"/>
      <c r="GVK98" s="0"/>
      <c r="GVL98" s="0"/>
      <c r="GVM98" s="0"/>
      <c r="GVN98" s="0"/>
      <c r="GVO98" s="0"/>
      <c r="GVP98" s="0"/>
      <c r="GVQ98" s="0"/>
      <c r="GVR98" s="0"/>
      <c r="GVS98" s="0"/>
      <c r="GVT98" s="0"/>
      <c r="GVU98" s="0"/>
      <c r="GVV98" s="0"/>
      <c r="GVW98" s="0"/>
      <c r="GVX98" s="0"/>
      <c r="GVY98" s="0"/>
      <c r="GVZ98" s="0"/>
      <c r="GWA98" s="0"/>
      <c r="GWB98" s="0"/>
      <c r="GWC98" s="0"/>
      <c r="GWD98" s="0"/>
      <c r="GWE98" s="0"/>
      <c r="GWF98" s="0"/>
      <c r="GWG98" s="0"/>
      <c r="GWH98" s="0"/>
      <c r="GWI98" s="0"/>
      <c r="GWJ98" s="0"/>
      <c r="GWK98" s="0"/>
      <c r="GWL98" s="0"/>
      <c r="GWM98" s="0"/>
      <c r="GWN98" s="0"/>
      <c r="GWO98" s="0"/>
      <c r="GWP98" s="0"/>
      <c r="GWQ98" s="0"/>
      <c r="GWR98" s="0"/>
      <c r="GWS98" s="0"/>
      <c r="GWT98" s="0"/>
      <c r="GWU98" s="0"/>
      <c r="GWV98" s="0"/>
      <c r="GWW98" s="0"/>
      <c r="GWX98" s="0"/>
      <c r="GWY98" s="0"/>
      <c r="GWZ98" s="0"/>
      <c r="GXA98" s="0"/>
      <c r="GXB98" s="0"/>
      <c r="GXC98" s="0"/>
      <c r="GXD98" s="0"/>
      <c r="GXE98" s="0"/>
      <c r="GXF98" s="0"/>
      <c r="GXG98" s="0"/>
      <c r="GXH98" s="0"/>
      <c r="GXI98" s="0"/>
      <c r="GXJ98" s="0"/>
      <c r="GXK98" s="0"/>
      <c r="GXL98" s="0"/>
      <c r="GXM98" s="0"/>
      <c r="GXN98" s="0"/>
      <c r="GXO98" s="0"/>
      <c r="GXP98" s="0"/>
      <c r="GXQ98" s="0"/>
      <c r="GXR98" s="0"/>
      <c r="GXS98" s="0"/>
      <c r="GXT98" s="0"/>
      <c r="GXU98" s="0"/>
      <c r="GXV98" s="0"/>
      <c r="GXW98" s="0"/>
      <c r="GXX98" s="0"/>
      <c r="GXY98" s="0"/>
      <c r="GXZ98" s="0"/>
      <c r="GYA98" s="0"/>
      <c r="GYB98" s="0"/>
      <c r="GYC98" s="0"/>
      <c r="GYD98" s="0"/>
      <c r="GYE98" s="0"/>
      <c r="GYF98" s="0"/>
      <c r="GYG98" s="0"/>
      <c r="GYH98" s="0"/>
      <c r="GYI98" s="0"/>
      <c r="GYJ98" s="0"/>
      <c r="GYK98" s="0"/>
      <c r="GYL98" s="0"/>
      <c r="GYM98" s="0"/>
      <c r="GYN98" s="0"/>
      <c r="GYO98" s="0"/>
      <c r="GYP98" s="0"/>
      <c r="GYQ98" s="0"/>
      <c r="GYR98" s="0"/>
      <c r="GYS98" s="0"/>
      <c r="GYT98" s="0"/>
      <c r="GYU98" s="0"/>
      <c r="GYV98" s="0"/>
      <c r="GYW98" s="0"/>
      <c r="GYX98" s="0"/>
      <c r="GYY98" s="0"/>
      <c r="GYZ98" s="0"/>
      <c r="GZA98" s="0"/>
      <c r="GZB98" s="0"/>
      <c r="GZC98" s="0"/>
      <c r="GZD98" s="0"/>
      <c r="GZE98" s="0"/>
      <c r="GZF98" s="0"/>
      <c r="GZG98" s="0"/>
      <c r="GZH98" s="0"/>
      <c r="GZI98" s="0"/>
      <c r="GZJ98" s="0"/>
      <c r="GZK98" s="0"/>
      <c r="GZL98" s="0"/>
      <c r="GZM98" s="0"/>
      <c r="GZN98" s="0"/>
      <c r="GZO98" s="0"/>
      <c r="GZP98" s="0"/>
      <c r="GZQ98" s="0"/>
      <c r="GZR98" s="0"/>
      <c r="GZS98" s="0"/>
      <c r="GZT98" s="0"/>
      <c r="GZU98" s="0"/>
      <c r="GZV98" s="0"/>
      <c r="GZW98" s="0"/>
      <c r="GZX98" s="0"/>
      <c r="GZY98" s="0"/>
      <c r="GZZ98" s="0"/>
      <c r="HAA98" s="0"/>
      <c r="HAB98" s="0"/>
      <c r="HAC98" s="0"/>
      <c r="HAD98" s="0"/>
      <c r="HAE98" s="0"/>
      <c r="HAF98" s="0"/>
      <c r="HAG98" s="0"/>
      <c r="HAH98" s="0"/>
      <c r="HAI98" s="0"/>
      <c r="HAJ98" s="0"/>
      <c r="HAK98" s="0"/>
      <c r="HAL98" s="0"/>
      <c r="HAM98" s="0"/>
      <c r="HAN98" s="0"/>
      <c r="HAO98" s="0"/>
      <c r="HAP98" s="0"/>
      <c r="HAQ98" s="0"/>
      <c r="HAR98" s="0"/>
      <c r="HAS98" s="0"/>
      <c r="HAT98" s="0"/>
      <c r="HAU98" s="0"/>
      <c r="HAV98" s="0"/>
      <c r="HAW98" s="0"/>
      <c r="HAX98" s="0"/>
      <c r="HAY98" s="0"/>
      <c r="HAZ98" s="0"/>
      <c r="HBA98" s="0"/>
      <c r="HBB98" s="0"/>
      <c r="HBC98" s="0"/>
      <c r="HBD98" s="0"/>
      <c r="HBE98" s="0"/>
      <c r="HBF98" s="0"/>
      <c r="HBG98" s="0"/>
      <c r="HBH98" s="0"/>
      <c r="HBI98" s="0"/>
      <c r="HBJ98" s="0"/>
      <c r="HBK98" s="0"/>
      <c r="HBL98" s="0"/>
      <c r="HBM98" s="0"/>
      <c r="HBN98" s="0"/>
      <c r="HBO98" s="0"/>
      <c r="HBP98" s="0"/>
      <c r="HBQ98" s="0"/>
      <c r="HBR98" s="0"/>
      <c r="HBS98" s="0"/>
      <c r="HBT98" s="0"/>
      <c r="HBU98" s="0"/>
      <c r="HBV98" s="0"/>
      <c r="HBW98" s="0"/>
      <c r="HBX98" s="0"/>
      <c r="HBY98" s="0"/>
      <c r="HBZ98" s="0"/>
      <c r="HCA98" s="0"/>
      <c r="HCB98" s="0"/>
      <c r="HCC98" s="0"/>
      <c r="HCD98" s="0"/>
      <c r="HCE98" s="0"/>
      <c r="HCF98" s="0"/>
      <c r="HCG98" s="0"/>
      <c r="HCH98" s="0"/>
      <c r="HCI98" s="0"/>
      <c r="HCJ98" s="0"/>
      <c r="HCK98" s="0"/>
      <c r="HCL98" s="0"/>
      <c r="HCM98" s="0"/>
      <c r="HCN98" s="0"/>
      <c r="HCO98" s="0"/>
      <c r="HCP98" s="0"/>
      <c r="HCQ98" s="0"/>
      <c r="HCR98" s="0"/>
      <c r="HCS98" s="0"/>
      <c r="HCT98" s="0"/>
      <c r="HCU98" s="0"/>
      <c r="HCV98" s="0"/>
      <c r="HCW98" s="0"/>
      <c r="HCX98" s="0"/>
      <c r="HCY98" s="0"/>
      <c r="HCZ98" s="0"/>
      <c r="HDA98" s="0"/>
      <c r="HDB98" s="0"/>
      <c r="HDC98" s="0"/>
      <c r="HDD98" s="0"/>
      <c r="HDE98" s="0"/>
      <c r="HDF98" s="0"/>
      <c r="HDG98" s="0"/>
      <c r="HDH98" s="0"/>
      <c r="HDI98" s="0"/>
      <c r="HDJ98" s="0"/>
      <c r="HDK98" s="0"/>
      <c r="HDL98" s="0"/>
      <c r="HDM98" s="0"/>
      <c r="HDN98" s="0"/>
      <c r="HDO98" s="0"/>
      <c r="HDP98" s="0"/>
      <c r="HDQ98" s="0"/>
      <c r="HDR98" s="0"/>
      <c r="HDS98" s="0"/>
      <c r="HDT98" s="0"/>
      <c r="HDU98" s="0"/>
      <c r="HDV98" s="0"/>
      <c r="HDW98" s="0"/>
      <c r="HDX98" s="0"/>
      <c r="HDY98" s="0"/>
      <c r="HDZ98" s="0"/>
      <c r="HEA98" s="0"/>
      <c r="HEB98" s="0"/>
      <c r="HEC98" s="0"/>
      <c r="HED98" s="0"/>
      <c r="HEE98" s="0"/>
      <c r="HEF98" s="0"/>
      <c r="HEG98" s="0"/>
      <c r="HEH98" s="0"/>
      <c r="HEI98" s="0"/>
      <c r="HEJ98" s="0"/>
      <c r="HEK98" s="0"/>
      <c r="HEL98" s="0"/>
      <c r="HEM98" s="0"/>
      <c r="HEN98" s="0"/>
      <c r="HEO98" s="0"/>
      <c r="HEP98" s="0"/>
      <c r="HEQ98" s="0"/>
      <c r="HER98" s="0"/>
      <c r="HES98" s="0"/>
      <c r="HET98" s="0"/>
      <c r="HEU98" s="0"/>
      <c r="HEV98" s="0"/>
      <c r="HEW98" s="0"/>
      <c r="HEX98" s="0"/>
      <c r="HEY98" s="0"/>
      <c r="HEZ98" s="0"/>
      <c r="HFA98" s="0"/>
      <c r="HFB98" s="0"/>
      <c r="HFC98" s="0"/>
      <c r="HFD98" s="0"/>
      <c r="HFE98" s="0"/>
      <c r="HFF98" s="0"/>
      <c r="HFG98" s="0"/>
      <c r="HFH98" s="0"/>
      <c r="HFI98" s="0"/>
      <c r="HFJ98" s="0"/>
      <c r="HFK98" s="0"/>
      <c r="HFL98" s="0"/>
      <c r="HFM98" s="0"/>
      <c r="HFN98" s="0"/>
      <c r="HFO98" s="0"/>
      <c r="HFP98" s="0"/>
      <c r="HFQ98" s="0"/>
      <c r="HFR98" s="0"/>
      <c r="HFS98" s="0"/>
      <c r="HFT98" s="0"/>
      <c r="HFU98" s="0"/>
      <c r="HFV98" s="0"/>
      <c r="HFW98" s="0"/>
      <c r="HFX98" s="0"/>
      <c r="HFY98" s="0"/>
      <c r="HFZ98" s="0"/>
      <c r="HGA98" s="0"/>
      <c r="HGB98" s="0"/>
      <c r="HGC98" s="0"/>
      <c r="HGD98" s="0"/>
      <c r="HGE98" s="0"/>
      <c r="HGF98" s="0"/>
      <c r="HGG98" s="0"/>
      <c r="HGH98" s="0"/>
      <c r="HGI98" s="0"/>
      <c r="HGJ98" s="0"/>
      <c r="HGK98" s="0"/>
      <c r="HGL98" s="0"/>
      <c r="HGM98" s="0"/>
      <c r="HGN98" s="0"/>
      <c r="HGO98" s="0"/>
      <c r="HGP98" s="0"/>
      <c r="HGQ98" s="0"/>
      <c r="HGR98" s="0"/>
      <c r="HGS98" s="0"/>
      <c r="HGT98" s="0"/>
      <c r="HGU98" s="0"/>
      <c r="HGV98" s="0"/>
      <c r="HGW98" s="0"/>
      <c r="HGX98" s="0"/>
      <c r="HGY98" s="0"/>
      <c r="HGZ98" s="0"/>
      <c r="HHA98" s="0"/>
      <c r="HHB98" s="0"/>
      <c r="HHC98" s="0"/>
      <c r="HHD98" s="0"/>
      <c r="HHE98" s="0"/>
      <c r="HHF98" s="0"/>
      <c r="HHG98" s="0"/>
      <c r="HHH98" s="0"/>
      <c r="HHI98" s="0"/>
      <c r="HHJ98" s="0"/>
      <c r="HHK98" s="0"/>
      <c r="HHL98" s="0"/>
      <c r="HHM98" s="0"/>
      <c r="HHN98" s="0"/>
      <c r="HHO98" s="0"/>
      <c r="HHP98" s="0"/>
      <c r="HHQ98" s="0"/>
      <c r="HHR98" s="0"/>
      <c r="HHS98" s="0"/>
      <c r="HHT98" s="0"/>
      <c r="HHU98" s="0"/>
      <c r="HHV98" s="0"/>
      <c r="HHW98" s="0"/>
      <c r="HHX98" s="0"/>
      <c r="HHY98" s="0"/>
      <c r="HHZ98" s="0"/>
      <c r="HIA98" s="0"/>
      <c r="HIB98" s="0"/>
      <c r="HIC98" s="0"/>
      <c r="HID98" s="0"/>
      <c r="HIE98" s="0"/>
      <c r="HIF98" s="0"/>
      <c r="HIG98" s="0"/>
      <c r="HIH98" s="0"/>
      <c r="HII98" s="0"/>
      <c r="HIJ98" s="0"/>
      <c r="HIK98" s="0"/>
      <c r="HIL98" s="0"/>
      <c r="HIM98" s="0"/>
      <c r="HIN98" s="0"/>
      <c r="HIO98" s="0"/>
      <c r="HIP98" s="0"/>
      <c r="HIQ98" s="0"/>
      <c r="HIR98" s="0"/>
      <c r="HIS98" s="0"/>
      <c r="HIT98" s="0"/>
      <c r="HIU98" s="0"/>
      <c r="HIV98" s="0"/>
      <c r="HIW98" s="0"/>
      <c r="HIX98" s="0"/>
      <c r="HIY98" s="0"/>
      <c r="HIZ98" s="0"/>
      <c r="HJA98" s="0"/>
      <c r="HJB98" s="0"/>
      <c r="HJC98" s="0"/>
      <c r="HJD98" s="0"/>
      <c r="HJE98" s="0"/>
      <c r="HJF98" s="0"/>
      <c r="HJG98" s="0"/>
      <c r="HJH98" s="0"/>
      <c r="HJI98" s="0"/>
      <c r="HJJ98" s="0"/>
      <c r="HJK98" s="0"/>
      <c r="HJL98" s="0"/>
      <c r="HJM98" s="0"/>
      <c r="HJN98" s="0"/>
      <c r="HJO98" s="0"/>
      <c r="HJP98" s="0"/>
      <c r="HJQ98" s="0"/>
      <c r="HJR98" s="0"/>
      <c r="HJS98" s="0"/>
      <c r="HJT98" s="0"/>
      <c r="HJU98" s="0"/>
      <c r="HJV98" s="0"/>
      <c r="HJW98" s="0"/>
      <c r="HJX98" s="0"/>
      <c r="HJY98" s="0"/>
      <c r="HJZ98" s="0"/>
      <c r="HKA98" s="0"/>
      <c r="HKB98" s="0"/>
      <c r="HKC98" s="0"/>
      <c r="HKD98" s="0"/>
      <c r="HKE98" s="0"/>
      <c r="HKF98" s="0"/>
      <c r="HKG98" s="0"/>
      <c r="HKH98" s="0"/>
      <c r="HKI98" s="0"/>
      <c r="HKJ98" s="0"/>
      <c r="HKK98" s="0"/>
      <c r="HKL98" s="0"/>
      <c r="HKM98" s="0"/>
      <c r="HKN98" s="0"/>
      <c r="HKO98" s="0"/>
      <c r="HKP98" s="0"/>
      <c r="HKQ98" s="0"/>
      <c r="HKR98" s="0"/>
      <c r="HKS98" s="0"/>
      <c r="HKT98" s="0"/>
      <c r="HKU98" s="0"/>
      <c r="HKV98" s="0"/>
      <c r="HKW98" s="0"/>
      <c r="HKX98" s="0"/>
      <c r="HKY98" s="0"/>
      <c r="HKZ98" s="0"/>
      <c r="HLA98" s="0"/>
      <c r="HLB98" s="0"/>
      <c r="HLC98" s="0"/>
      <c r="HLD98" s="0"/>
      <c r="HLE98" s="0"/>
      <c r="HLF98" s="0"/>
      <c r="HLG98" s="0"/>
      <c r="HLH98" s="0"/>
      <c r="HLI98" s="0"/>
      <c r="HLJ98" s="0"/>
      <c r="HLK98" s="0"/>
      <c r="HLL98" s="0"/>
      <c r="HLM98" s="0"/>
      <c r="HLN98" s="0"/>
      <c r="HLO98" s="0"/>
      <c r="HLP98" s="0"/>
      <c r="HLQ98" s="0"/>
      <c r="HLR98" s="0"/>
      <c r="HLS98" s="0"/>
      <c r="HLT98" s="0"/>
      <c r="HLU98" s="0"/>
      <c r="HLV98" s="0"/>
      <c r="HLW98" s="0"/>
      <c r="HLX98" s="0"/>
      <c r="HLY98" s="0"/>
      <c r="HLZ98" s="0"/>
      <c r="HMA98" s="0"/>
      <c r="HMB98" s="0"/>
      <c r="HMC98" s="0"/>
      <c r="HMD98" s="0"/>
      <c r="HME98" s="0"/>
      <c r="HMF98" s="0"/>
      <c r="HMG98" s="0"/>
      <c r="HMH98" s="0"/>
      <c r="HMI98" s="0"/>
      <c r="HMJ98" s="0"/>
      <c r="HMK98" s="0"/>
      <c r="HML98" s="0"/>
      <c r="HMM98" s="0"/>
      <c r="HMN98" s="0"/>
      <c r="HMO98" s="0"/>
      <c r="HMP98" s="0"/>
      <c r="HMQ98" s="0"/>
      <c r="HMR98" s="0"/>
      <c r="HMS98" s="0"/>
      <c r="HMT98" s="0"/>
      <c r="HMU98" s="0"/>
      <c r="HMV98" s="0"/>
      <c r="HMW98" s="0"/>
      <c r="HMX98" s="0"/>
      <c r="HMY98" s="0"/>
      <c r="HMZ98" s="0"/>
      <c r="HNA98" s="0"/>
      <c r="HNB98" s="0"/>
      <c r="HNC98" s="0"/>
      <c r="HND98" s="0"/>
      <c r="HNE98" s="0"/>
      <c r="HNF98" s="0"/>
      <c r="HNG98" s="0"/>
      <c r="HNH98" s="0"/>
      <c r="HNI98" s="0"/>
      <c r="HNJ98" s="0"/>
      <c r="HNK98" s="0"/>
      <c r="HNL98" s="0"/>
      <c r="HNM98" s="0"/>
      <c r="HNN98" s="0"/>
      <c r="HNO98" s="0"/>
      <c r="HNP98" s="0"/>
      <c r="HNQ98" s="0"/>
      <c r="HNR98" s="0"/>
      <c r="HNS98" s="0"/>
      <c r="HNT98" s="0"/>
      <c r="HNU98" s="0"/>
      <c r="HNV98" s="0"/>
      <c r="HNW98" s="0"/>
      <c r="HNX98" s="0"/>
      <c r="HNY98" s="0"/>
      <c r="HNZ98" s="0"/>
      <c r="HOA98" s="0"/>
      <c r="HOB98" s="0"/>
      <c r="HOC98" s="0"/>
      <c r="HOD98" s="0"/>
      <c r="HOE98" s="0"/>
      <c r="HOF98" s="0"/>
      <c r="HOG98" s="0"/>
      <c r="HOH98" s="0"/>
      <c r="HOI98" s="0"/>
      <c r="HOJ98" s="0"/>
      <c r="HOK98" s="0"/>
      <c r="HOL98" s="0"/>
      <c r="HOM98" s="0"/>
      <c r="HON98" s="0"/>
      <c r="HOO98" s="0"/>
      <c r="HOP98" s="0"/>
      <c r="HOQ98" s="0"/>
      <c r="HOR98" s="0"/>
      <c r="HOS98" s="0"/>
      <c r="HOT98" s="0"/>
      <c r="HOU98" s="0"/>
      <c r="HOV98" s="0"/>
      <c r="HOW98" s="0"/>
      <c r="HOX98" s="0"/>
      <c r="HOY98" s="0"/>
      <c r="HOZ98" s="0"/>
      <c r="HPA98" s="0"/>
      <c r="HPB98" s="0"/>
      <c r="HPC98" s="0"/>
      <c r="HPD98" s="0"/>
      <c r="HPE98" s="0"/>
      <c r="HPF98" s="0"/>
      <c r="HPG98" s="0"/>
      <c r="HPH98" s="0"/>
      <c r="HPI98" s="0"/>
      <c r="HPJ98" s="0"/>
      <c r="HPK98" s="0"/>
      <c r="HPL98" s="0"/>
      <c r="HPM98" s="0"/>
      <c r="HPN98" s="0"/>
      <c r="HPO98" s="0"/>
      <c r="HPP98" s="0"/>
      <c r="HPQ98" s="0"/>
      <c r="HPR98" s="0"/>
      <c r="HPS98" s="0"/>
      <c r="HPT98" s="0"/>
      <c r="HPU98" s="0"/>
      <c r="HPV98" s="0"/>
      <c r="HPW98" s="0"/>
      <c r="HPX98" s="0"/>
      <c r="HPY98" s="0"/>
      <c r="HPZ98" s="0"/>
      <c r="HQA98" s="0"/>
      <c r="HQB98" s="0"/>
      <c r="HQC98" s="0"/>
      <c r="HQD98" s="0"/>
      <c r="HQE98" s="0"/>
      <c r="HQF98" s="0"/>
      <c r="HQG98" s="0"/>
      <c r="HQH98" s="0"/>
      <c r="HQI98" s="0"/>
      <c r="HQJ98" s="0"/>
      <c r="HQK98" s="0"/>
      <c r="HQL98" s="0"/>
      <c r="HQM98" s="0"/>
      <c r="HQN98" s="0"/>
      <c r="HQO98" s="0"/>
      <c r="HQP98" s="0"/>
      <c r="HQQ98" s="0"/>
      <c r="HQR98" s="0"/>
      <c r="HQS98" s="0"/>
      <c r="HQT98" s="0"/>
      <c r="HQU98" s="0"/>
      <c r="HQV98" s="0"/>
      <c r="HQW98" s="0"/>
      <c r="HQX98" s="0"/>
      <c r="HQY98" s="0"/>
      <c r="HQZ98" s="0"/>
      <c r="HRA98" s="0"/>
      <c r="HRB98" s="0"/>
      <c r="HRC98" s="0"/>
      <c r="HRD98" s="0"/>
      <c r="HRE98" s="0"/>
      <c r="HRF98" s="0"/>
      <c r="HRG98" s="0"/>
      <c r="HRH98" s="0"/>
      <c r="HRI98" s="0"/>
      <c r="HRJ98" s="0"/>
      <c r="HRK98" s="0"/>
      <c r="HRL98" s="0"/>
      <c r="HRM98" s="0"/>
      <c r="HRN98" s="0"/>
      <c r="HRO98" s="0"/>
      <c r="HRP98" s="0"/>
      <c r="HRQ98" s="0"/>
      <c r="HRR98" s="0"/>
      <c r="HRS98" s="0"/>
      <c r="HRT98" s="0"/>
      <c r="HRU98" s="0"/>
      <c r="HRV98" s="0"/>
      <c r="HRW98" s="0"/>
      <c r="HRX98" s="0"/>
      <c r="HRY98" s="0"/>
      <c r="HRZ98" s="0"/>
      <c r="HSA98" s="0"/>
      <c r="HSB98" s="0"/>
      <c r="HSC98" s="0"/>
      <c r="HSD98" s="0"/>
      <c r="HSE98" s="0"/>
      <c r="HSF98" s="0"/>
      <c r="HSG98" s="0"/>
      <c r="HSH98" s="0"/>
      <c r="HSI98" s="0"/>
      <c r="HSJ98" s="0"/>
      <c r="HSK98" s="0"/>
      <c r="HSL98" s="0"/>
      <c r="HSM98" s="0"/>
      <c r="HSN98" s="0"/>
      <c r="HSO98" s="0"/>
      <c r="HSP98" s="0"/>
      <c r="HSQ98" s="0"/>
      <c r="HSR98" s="0"/>
      <c r="HSS98" s="0"/>
      <c r="HST98" s="0"/>
      <c r="HSU98" s="0"/>
      <c r="HSV98" s="0"/>
      <c r="HSW98" s="0"/>
      <c r="HSX98" s="0"/>
      <c r="HSY98" s="0"/>
      <c r="HSZ98" s="0"/>
      <c r="HTA98" s="0"/>
      <c r="HTB98" s="0"/>
      <c r="HTC98" s="0"/>
      <c r="HTD98" s="0"/>
      <c r="HTE98" s="0"/>
      <c r="HTF98" s="0"/>
      <c r="HTG98" s="0"/>
      <c r="HTH98" s="0"/>
      <c r="HTI98" s="0"/>
      <c r="HTJ98" s="0"/>
      <c r="HTK98" s="0"/>
      <c r="HTL98" s="0"/>
      <c r="HTM98" s="0"/>
      <c r="HTN98" s="0"/>
      <c r="HTO98" s="0"/>
      <c r="HTP98" s="0"/>
      <c r="HTQ98" s="0"/>
      <c r="HTR98" s="0"/>
      <c r="HTS98" s="0"/>
      <c r="HTT98" s="0"/>
      <c r="HTU98" s="0"/>
      <c r="HTV98" s="0"/>
      <c r="HTW98" s="0"/>
      <c r="HTX98" s="0"/>
      <c r="HTY98" s="0"/>
      <c r="HTZ98" s="0"/>
      <c r="HUA98" s="0"/>
      <c r="HUB98" s="0"/>
      <c r="HUC98" s="0"/>
      <c r="HUD98" s="0"/>
      <c r="HUE98" s="0"/>
      <c r="HUF98" s="0"/>
      <c r="HUG98" s="0"/>
      <c r="HUH98" s="0"/>
      <c r="HUI98" s="0"/>
      <c r="HUJ98" s="0"/>
      <c r="HUK98" s="0"/>
      <c r="HUL98" s="0"/>
      <c r="HUM98" s="0"/>
      <c r="HUN98" s="0"/>
      <c r="HUO98" s="0"/>
      <c r="HUP98" s="0"/>
      <c r="HUQ98" s="0"/>
      <c r="HUR98" s="0"/>
      <c r="HUS98" s="0"/>
      <c r="HUT98" s="0"/>
      <c r="HUU98" s="0"/>
      <c r="HUV98" s="0"/>
      <c r="HUW98" s="0"/>
      <c r="HUX98" s="0"/>
      <c r="HUY98" s="0"/>
      <c r="HUZ98" s="0"/>
      <c r="HVA98" s="0"/>
      <c r="HVB98" s="0"/>
      <c r="HVC98" s="0"/>
      <c r="HVD98" s="0"/>
      <c r="HVE98" s="0"/>
      <c r="HVF98" s="0"/>
      <c r="HVG98" s="0"/>
      <c r="HVH98" s="0"/>
      <c r="HVI98" s="0"/>
      <c r="HVJ98" s="0"/>
      <c r="HVK98" s="0"/>
      <c r="HVL98" s="0"/>
      <c r="HVM98" s="0"/>
      <c r="HVN98" s="0"/>
      <c r="HVO98" s="0"/>
      <c r="HVP98" s="0"/>
      <c r="HVQ98" s="0"/>
      <c r="HVR98" s="0"/>
      <c r="HVS98" s="0"/>
      <c r="HVT98" s="0"/>
      <c r="HVU98" s="0"/>
      <c r="HVV98" s="0"/>
      <c r="HVW98" s="0"/>
      <c r="HVX98" s="0"/>
      <c r="HVY98" s="0"/>
      <c r="HVZ98" s="0"/>
      <c r="HWA98" s="0"/>
      <c r="HWB98" s="0"/>
      <c r="HWC98" s="0"/>
      <c r="HWD98" s="0"/>
      <c r="HWE98" s="0"/>
      <c r="HWF98" s="0"/>
      <c r="HWG98" s="0"/>
      <c r="HWH98" s="0"/>
      <c r="HWI98" s="0"/>
      <c r="HWJ98" s="0"/>
      <c r="HWK98" s="0"/>
      <c r="HWL98" s="0"/>
      <c r="HWM98" s="0"/>
      <c r="HWN98" s="0"/>
      <c r="HWO98" s="0"/>
      <c r="HWP98" s="0"/>
      <c r="HWQ98" s="0"/>
      <c r="HWR98" s="0"/>
      <c r="HWS98" s="0"/>
      <c r="HWT98" s="0"/>
      <c r="HWU98" s="0"/>
      <c r="HWV98" s="0"/>
      <c r="HWW98" s="0"/>
      <c r="HWX98" s="0"/>
      <c r="HWY98" s="0"/>
      <c r="HWZ98" s="0"/>
      <c r="HXA98" s="0"/>
      <c r="HXB98" s="0"/>
      <c r="HXC98" s="0"/>
      <c r="HXD98" s="0"/>
      <c r="HXE98" s="0"/>
      <c r="HXF98" s="0"/>
      <c r="HXG98" s="0"/>
      <c r="HXH98" s="0"/>
      <c r="HXI98" s="0"/>
      <c r="HXJ98" s="0"/>
      <c r="HXK98" s="0"/>
      <c r="HXL98" s="0"/>
      <c r="HXM98" s="0"/>
      <c r="HXN98" s="0"/>
      <c r="HXO98" s="0"/>
      <c r="HXP98" s="0"/>
      <c r="HXQ98" s="0"/>
      <c r="HXR98" s="0"/>
      <c r="HXS98" s="0"/>
      <c r="HXT98" s="0"/>
      <c r="HXU98" s="0"/>
      <c r="HXV98" s="0"/>
      <c r="HXW98" s="0"/>
      <c r="HXX98" s="0"/>
      <c r="HXY98" s="0"/>
      <c r="HXZ98" s="0"/>
      <c r="HYA98" s="0"/>
      <c r="HYB98" s="0"/>
      <c r="HYC98" s="0"/>
      <c r="HYD98" s="0"/>
      <c r="HYE98" s="0"/>
      <c r="HYF98" s="0"/>
      <c r="HYG98" s="0"/>
      <c r="HYH98" s="0"/>
      <c r="HYI98" s="0"/>
      <c r="HYJ98" s="0"/>
      <c r="HYK98" s="0"/>
      <c r="HYL98" s="0"/>
      <c r="HYM98" s="0"/>
      <c r="HYN98" s="0"/>
      <c r="HYO98" s="0"/>
      <c r="HYP98" s="0"/>
      <c r="HYQ98" s="0"/>
      <c r="HYR98" s="0"/>
      <c r="HYS98" s="0"/>
      <c r="HYT98" s="0"/>
      <c r="HYU98" s="0"/>
      <c r="HYV98" s="0"/>
      <c r="HYW98" s="0"/>
      <c r="HYX98" s="0"/>
      <c r="HYY98" s="0"/>
      <c r="HYZ98" s="0"/>
      <c r="HZA98" s="0"/>
      <c r="HZB98" s="0"/>
      <c r="HZC98" s="0"/>
      <c r="HZD98" s="0"/>
      <c r="HZE98" s="0"/>
      <c r="HZF98" s="0"/>
      <c r="HZG98" s="0"/>
      <c r="HZH98" s="0"/>
      <c r="HZI98" s="0"/>
      <c r="HZJ98" s="0"/>
      <c r="HZK98" s="0"/>
      <c r="HZL98" s="0"/>
      <c r="HZM98" s="0"/>
      <c r="HZN98" s="0"/>
      <c r="HZO98" s="0"/>
      <c r="HZP98" s="0"/>
      <c r="HZQ98" s="0"/>
      <c r="HZR98" s="0"/>
      <c r="HZS98" s="0"/>
      <c r="HZT98" s="0"/>
      <c r="HZU98" s="0"/>
      <c r="HZV98" s="0"/>
      <c r="HZW98" s="0"/>
      <c r="HZX98" s="0"/>
      <c r="HZY98" s="0"/>
      <c r="HZZ98" s="0"/>
      <c r="IAA98" s="0"/>
      <c r="IAB98" s="0"/>
      <c r="IAC98" s="0"/>
      <c r="IAD98" s="0"/>
      <c r="IAE98" s="0"/>
      <c r="IAF98" s="0"/>
      <c r="IAG98" s="0"/>
      <c r="IAH98" s="0"/>
      <c r="IAI98" s="0"/>
      <c r="IAJ98" s="0"/>
      <c r="IAK98" s="0"/>
      <c r="IAL98" s="0"/>
      <c r="IAM98" s="0"/>
      <c r="IAN98" s="0"/>
      <c r="IAO98" s="0"/>
      <c r="IAP98" s="0"/>
      <c r="IAQ98" s="0"/>
      <c r="IAR98" s="0"/>
      <c r="IAS98" s="0"/>
      <c r="IAT98" s="0"/>
      <c r="IAU98" s="0"/>
      <c r="IAV98" s="0"/>
      <c r="IAW98" s="0"/>
      <c r="IAX98" s="0"/>
      <c r="IAY98" s="0"/>
      <c r="IAZ98" s="0"/>
      <c r="IBA98" s="0"/>
      <c r="IBB98" s="0"/>
      <c r="IBC98" s="0"/>
      <c r="IBD98" s="0"/>
      <c r="IBE98" s="0"/>
      <c r="IBF98" s="0"/>
      <c r="IBG98" s="0"/>
      <c r="IBH98" s="0"/>
      <c r="IBI98" s="0"/>
      <c r="IBJ98" s="0"/>
      <c r="IBK98" s="0"/>
      <c r="IBL98" s="0"/>
      <c r="IBM98" s="0"/>
      <c r="IBN98" s="0"/>
      <c r="IBO98" s="0"/>
      <c r="IBP98" s="0"/>
      <c r="IBQ98" s="0"/>
      <c r="IBR98" s="0"/>
      <c r="IBS98" s="0"/>
      <c r="IBT98" s="0"/>
      <c r="IBU98" s="0"/>
      <c r="IBV98" s="0"/>
      <c r="IBW98" s="0"/>
      <c r="IBX98" s="0"/>
      <c r="IBY98" s="0"/>
      <c r="IBZ98" s="0"/>
      <c r="ICA98" s="0"/>
      <c r="ICB98" s="0"/>
      <c r="ICC98" s="0"/>
      <c r="ICD98" s="0"/>
      <c r="ICE98" s="0"/>
      <c r="ICF98" s="0"/>
      <c r="ICG98" s="0"/>
      <c r="ICH98" s="0"/>
      <c r="ICI98" s="0"/>
      <c r="ICJ98" s="0"/>
      <c r="ICK98" s="0"/>
      <c r="ICL98" s="0"/>
      <c r="ICM98" s="0"/>
      <c r="ICN98" s="0"/>
      <c r="ICO98" s="0"/>
      <c r="ICP98" s="0"/>
      <c r="ICQ98" s="0"/>
      <c r="ICR98" s="0"/>
      <c r="ICS98" s="0"/>
      <c r="ICT98" s="0"/>
      <c r="ICU98" s="0"/>
      <c r="ICV98" s="0"/>
      <c r="ICW98" s="0"/>
      <c r="ICX98" s="0"/>
      <c r="ICY98" s="0"/>
      <c r="ICZ98" s="0"/>
      <c r="IDA98" s="0"/>
      <c r="IDB98" s="0"/>
      <c r="IDC98" s="0"/>
      <c r="IDD98" s="0"/>
      <c r="IDE98" s="0"/>
      <c r="IDF98" s="0"/>
      <c r="IDG98" s="0"/>
      <c r="IDH98" s="0"/>
      <c r="IDI98" s="0"/>
      <c r="IDJ98" s="0"/>
      <c r="IDK98" s="0"/>
      <c r="IDL98" s="0"/>
      <c r="IDM98" s="0"/>
      <c r="IDN98" s="0"/>
      <c r="IDO98" s="0"/>
      <c r="IDP98" s="0"/>
      <c r="IDQ98" s="0"/>
      <c r="IDR98" s="0"/>
      <c r="IDS98" s="0"/>
      <c r="IDT98" s="0"/>
      <c r="IDU98" s="0"/>
      <c r="IDV98" s="0"/>
      <c r="IDW98" s="0"/>
      <c r="IDX98" s="0"/>
      <c r="IDY98" s="0"/>
      <c r="IDZ98" s="0"/>
      <c r="IEA98" s="0"/>
      <c r="IEB98" s="0"/>
      <c r="IEC98" s="0"/>
      <c r="IED98" s="0"/>
      <c r="IEE98" s="0"/>
      <c r="IEF98" s="0"/>
      <c r="IEG98" s="0"/>
      <c r="IEH98" s="0"/>
      <c r="IEI98" s="0"/>
      <c r="IEJ98" s="0"/>
      <c r="IEK98" s="0"/>
      <c r="IEL98" s="0"/>
      <c r="IEM98" s="0"/>
      <c r="IEN98" s="0"/>
      <c r="IEO98" s="0"/>
      <c r="IEP98" s="0"/>
      <c r="IEQ98" s="0"/>
      <c r="IER98" s="0"/>
      <c r="IES98" s="0"/>
      <c r="IET98" s="0"/>
      <c r="IEU98" s="0"/>
      <c r="IEV98" s="0"/>
      <c r="IEW98" s="0"/>
      <c r="IEX98" s="0"/>
      <c r="IEY98" s="0"/>
      <c r="IEZ98" s="0"/>
      <c r="IFA98" s="0"/>
      <c r="IFB98" s="0"/>
      <c r="IFC98" s="0"/>
      <c r="IFD98" s="0"/>
      <c r="IFE98" s="0"/>
      <c r="IFF98" s="0"/>
      <c r="IFG98" s="0"/>
      <c r="IFH98" s="0"/>
      <c r="IFI98" s="0"/>
      <c r="IFJ98" s="0"/>
      <c r="IFK98" s="0"/>
      <c r="IFL98" s="0"/>
      <c r="IFM98" s="0"/>
      <c r="IFN98" s="0"/>
      <c r="IFO98" s="0"/>
      <c r="IFP98" s="0"/>
      <c r="IFQ98" s="0"/>
      <c r="IFR98" s="0"/>
      <c r="IFS98" s="0"/>
      <c r="IFT98" s="0"/>
      <c r="IFU98" s="0"/>
      <c r="IFV98" s="0"/>
      <c r="IFW98" s="0"/>
      <c r="IFX98" s="0"/>
      <c r="IFY98" s="0"/>
      <c r="IFZ98" s="0"/>
      <c r="IGA98" s="0"/>
      <c r="IGB98" s="0"/>
      <c r="IGC98" s="0"/>
      <c r="IGD98" s="0"/>
      <c r="IGE98" s="0"/>
      <c r="IGF98" s="0"/>
      <c r="IGG98" s="0"/>
      <c r="IGH98" s="0"/>
      <c r="IGI98" s="0"/>
      <c r="IGJ98" s="0"/>
      <c r="IGK98" s="0"/>
      <c r="IGL98" s="0"/>
      <c r="IGM98" s="0"/>
      <c r="IGN98" s="0"/>
      <c r="IGO98" s="0"/>
      <c r="IGP98" s="0"/>
      <c r="IGQ98" s="0"/>
      <c r="IGR98" s="0"/>
      <c r="IGS98" s="0"/>
      <c r="IGT98" s="0"/>
      <c r="IGU98" s="0"/>
      <c r="IGV98" s="0"/>
      <c r="IGW98" s="0"/>
      <c r="IGX98" s="0"/>
      <c r="IGY98" s="0"/>
      <c r="IGZ98" s="0"/>
      <c r="IHA98" s="0"/>
      <c r="IHB98" s="0"/>
      <c r="IHC98" s="0"/>
      <c r="IHD98" s="0"/>
      <c r="IHE98" s="0"/>
      <c r="IHF98" s="0"/>
      <c r="IHG98" s="0"/>
      <c r="IHH98" s="0"/>
      <c r="IHI98" s="0"/>
      <c r="IHJ98" s="0"/>
      <c r="IHK98" s="0"/>
      <c r="IHL98" s="0"/>
      <c r="IHM98" s="0"/>
      <c r="IHN98" s="0"/>
      <c r="IHO98" s="0"/>
      <c r="IHP98" s="0"/>
      <c r="IHQ98" s="0"/>
      <c r="IHR98" s="0"/>
      <c r="IHS98" s="0"/>
      <c r="IHT98" s="0"/>
      <c r="IHU98" s="0"/>
      <c r="IHV98" s="0"/>
      <c r="IHW98" s="0"/>
      <c r="IHX98" s="0"/>
      <c r="IHY98" s="0"/>
      <c r="IHZ98" s="0"/>
      <c r="IIA98" s="0"/>
      <c r="IIB98" s="0"/>
      <c r="IIC98" s="0"/>
      <c r="IID98" s="0"/>
      <c r="IIE98" s="0"/>
      <c r="IIF98" s="0"/>
      <c r="IIG98" s="0"/>
      <c r="IIH98" s="0"/>
      <c r="III98" s="0"/>
      <c r="IIJ98" s="0"/>
      <c r="IIK98" s="0"/>
      <c r="IIL98" s="0"/>
      <c r="IIM98" s="0"/>
      <c r="IIN98" s="0"/>
      <c r="IIO98" s="0"/>
      <c r="IIP98" s="0"/>
      <c r="IIQ98" s="0"/>
      <c r="IIR98" s="0"/>
      <c r="IIS98" s="0"/>
      <c r="IIT98" s="0"/>
      <c r="IIU98" s="0"/>
      <c r="IIV98" s="0"/>
      <c r="IIW98" s="0"/>
      <c r="IIX98" s="0"/>
      <c r="IIY98" s="0"/>
      <c r="IIZ98" s="0"/>
      <c r="IJA98" s="0"/>
      <c r="IJB98" s="0"/>
      <c r="IJC98" s="0"/>
      <c r="IJD98" s="0"/>
      <c r="IJE98" s="0"/>
      <c r="IJF98" s="0"/>
      <c r="IJG98" s="0"/>
      <c r="IJH98" s="0"/>
      <c r="IJI98" s="0"/>
      <c r="IJJ98" s="0"/>
      <c r="IJK98" s="0"/>
      <c r="IJL98" s="0"/>
      <c r="IJM98" s="0"/>
      <c r="IJN98" s="0"/>
      <c r="IJO98" s="0"/>
      <c r="IJP98" s="0"/>
      <c r="IJQ98" s="0"/>
      <c r="IJR98" s="0"/>
      <c r="IJS98" s="0"/>
      <c r="IJT98" s="0"/>
      <c r="IJU98" s="0"/>
      <c r="IJV98" s="0"/>
      <c r="IJW98" s="0"/>
      <c r="IJX98" s="0"/>
      <c r="IJY98" s="0"/>
      <c r="IJZ98" s="0"/>
      <c r="IKA98" s="0"/>
      <c r="IKB98" s="0"/>
      <c r="IKC98" s="0"/>
      <c r="IKD98" s="0"/>
      <c r="IKE98" s="0"/>
      <c r="IKF98" s="0"/>
      <c r="IKG98" s="0"/>
      <c r="IKH98" s="0"/>
      <c r="IKI98" s="0"/>
      <c r="IKJ98" s="0"/>
      <c r="IKK98" s="0"/>
      <c r="IKL98" s="0"/>
      <c r="IKM98" s="0"/>
      <c r="IKN98" s="0"/>
      <c r="IKO98" s="0"/>
      <c r="IKP98" s="0"/>
      <c r="IKQ98" s="0"/>
      <c r="IKR98" s="0"/>
      <c r="IKS98" s="0"/>
      <c r="IKT98" s="0"/>
      <c r="IKU98" s="0"/>
      <c r="IKV98" s="0"/>
      <c r="IKW98" s="0"/>
      <c r="IKX98" s="0"/>
      <c r="IKY98" s="0"/>
      <c r="IKZ98" s="0"/>
      <c r="ILA98" s="0"/>
      <c r="ILB98" s="0"/>
      <c r="ILC98" s="0"/>
      <c r="ILD98" s="0"/>
      <c r="ILE98" s="0"/>
      <c r="ILF98" s="0"/>
      <c r="ILG98" s="0"/>
      <c r="ILH98" s="0"/>
      <c r="ILI98" s="0"/>
      <c r="ILJ98" s="0"/>
      <c r="ILK98" s="0"/>
      <c r="ILL98" s="0"/>
      <c r="ILM98" s="0"/>
      <c r="ILN98" s="0"/>
      <c r="ILO98" s="0"/>
      <c r="ILP98" s="0"/>
      <c r="ILQ98" s="0"/>
      <c r="ILR98" s="0"/>
      <c r="ILS98" s="0"/>
      <c r="ILT98" s="0"/>
      <c r="ILU98" s="0"/>
      <c r="ILV98" s="0"/>
      <c r="ILW98" s="0"/>
      <c r="ILX98" s="0"/>
      <c r="ILY98" s="0"/>
      <c r="ILZ98" s="0"/>
      <c r="IMA98" s="0"/>
      <c r="IMB98" s="0"/>
      <c r="IMC98" s="0"/>
      <c r="IMD98" s="0"/>
      <c r="IME98" s="0"/>
      <c r="IMF98" s="0"/>
      <c r="IMG98" s="0"/>
      <c r="IMH98" s="0"/>
      <c r="IMI98" s="0"/>
      <c r="IMJ98" s="0"/>
      <c r="IMK98" s="0"/>
      <c r="IML98" s="0"/>
      <c r="IMM98" s="0"/>
      <c r="IMN98" s="0"/>
      <c r="IMO98" s="0"/>
      <c r="IMP98" s="0"/>
      <c r="IMQ98" s="0"/>
      <c r="IMR98" s="0"/>
      <c r="IMS98" s="0"/>
      <c r="IMT98" s="0"/>
      <c r="IMU98" s="0"/>
      <c r="IMV98" s="0"/>
      <c r="IMW98" s="0"/>
      <c r="IMX98" s="0"/>
      <c r="IMY98" s="0"/>
      <c r="IMZ98" s="0"/>
      <c r="INA98" s="0"/>
      <c r="INB98" s="0"/>
      <c r="INC98" s="0"/>
      <c r="IND98" s="0"/>
      <c r="INE98" s="0"/>
      <c r="INF98" s="0"/>
      <c r="ING98" s="0"/>
      <c r="INH98" s="0"/>
      <c r="INI98" s="0"/>
      <c r="INJ98" s="0"/>
      <c r="INK98" s="0"/>
      <c r="INL98" s="0"/>
      <c r="INM98" s="0"/>
      <c r="INN98" s="0"/>
      <c r="INO98" s="0"/>
      <c r="INP98" s="0"/>
      <c r="INQ98" s="0"/>
      <c r="INR98" s="0"/>
      <c r="INS98" s="0"/>
      <c r="INT98" s="0"/>
      <c r="INU98" s="0"/>
      <c r="INV98" s="0"/>
      <c r="INW98" s="0"/>
      <c r="INX98" s="0"/>
      <c r="INY98" s="0"/>
      <c r="INZ98" s="0"/>
      <c r="IOA98" s="0"/>
      <c r="IOB98" s="0"/>
      <c r="IOC98" s="0"/>
      <c r="IOD98" s="0"/>
      <c r="IOE98" s="0"/>
      <c r="IOF98" s="0"/>
      <c r="IOG98" s="0"/>
      <c r="IOH98" s="0"/>
      <c r="IOI98" s="0"/>
      <c r="IOJ98" s="0"/>
      <c r="IOK98" s="0"/>
      <c r="IOL98" s="0"/>
      <c r="IOM98" s="0"/>
      <c r="ION98" s="0"/>
      <c r="IOO98" s="0"/>
      <c r="IOP98" s="0"/>
      <c r="IOQ98" s="0"/>
      <c r="IOR98" s="0"/>
      <c r="IOS98" s="0"/>
      <c r="IOT98" s="0"/>
      <c r="IOU98" s="0"/>
      <c r="IOV98" s="0"/>
      <c r="IOW98" s="0"/>
      <c r="IOX98" s="0"/>
      <c r="IOY98" s="0"/>
      <c r="IOZ98" s="0"/>
      <c r="IPA98" s="0"/>
      <c r="IPB98" s="0"/>
      <c r="IPC98" s="0"/>
      <c r="IPD98" s="0"/>
      <c r="IPE98" s="0"/>
      <c r="IPF98" s="0"/>
      <c r="IPG98" s="0"/>
      <c r="IPH98" s="0"/>
      <c r="IPI98" s="0"/>
      <c r="IPJ98" s="0"/>
      <c r="IPK98" s="0"/>
      <c r="IPL98" s="0"/>
      <c r="IPM98" s="0"/>
      <c r="IPN98" s="0"/>
      <c r="IPO98" s="0"/>
      <c r="IPP98" s="0"/>
      <c r="IPQ98" s="0"/>
      <c r="IPR98" s="0"/>
      <c r="IPS98" s="0"/>
      <c r="IPT98" s="0"/>
      <c r="IPU98" s="0"/>
      <c r="IPV98" s="0"/>
      <c r="IPW98" s="0"/>
      <c r="IPX98" s="0"/>
      <c r="IPY98" s="0"/>
      <c r="IPZ98" s="0"/>
      <c r="IQA98" s="0"/>
      <c r="IQB98" s="0"/>
      <c r="IQC98" s="0"/>
      <c r="IQD98" s="0"/>
      <c r="IQE98" s="0"/>
      <c r="IQF98" s="0"/>
      <c r="IQG98" s="0"/>
      <c r="IQH98" s="0"/>
      <c r="IQI98" s="0"/>
      <c r="IQJ98" s="0"/>
      <c r="IQK98" s="0"/>
      <c r="IQL98" s="0"/>
      <c r="IQM98" s="0"/>
      <c r="IQN98" s="0"/>
      <c r="IQO98" s="0"/>
      <c r="IQP98" s="0"/>
      <c r="IQQ98" s="0"/>
      <c r="IQR98" s="0"/>
      <c r="IQS98" s="0"/>
      <c r="IQT98" s="0"/>
      <c r="IQU98" s="0"/>
      <c r="IQV98" s="0"/>
      <c r="IQW98" s="0"/>
      <c r="IQX98" s="0"/>
      <c r="IQY98" s="0"/>
      <c r="IQZ98" s="0"/>
      <c r="IRA98" s="0"/>
      <c r="IRB98" s="0"/>
      <c r="IRC98" s="0"/>
      <c r="IRD98" s="0"/>
      <c r="IRE98" s="0"/>
      <c r="IRF98" s="0"/>
      <c r="IRG98" s="0"/>
      <c r="IRH98" s="0"/>
      <c r="IRI98" s="0"/>
      <c r="IRJ98" s="0"/>
      <c r="IRK98" s="0"/>
      <c r="IRL98" s="0"/>
      <c r="IRM98" s="0"/>
      <c r="IRN98" s="0"/>
      <c r="IRO98" s="0"/>
      <c r="IRP98" s="0"/>
      <c r="IRQ98" s="0"/>
      <c r="IRR98" s="0"/>
      <c r="IRS98" s="0"/>
      <c r="IRT98" s="0"/>
      <c r="IRU98" s="0"/>
      <c r="IRV98" s="0"/>
      <c r="IRW98" s="0"/>
      <c r="IRX98" s="0"/>
      <c r="IRY98" s="0"/>
      <c r="IRZ98" s="0"/>
      <c r="ISA98" s="0"/>
      <c r="ISB98" s="0"/>
      <c r="ISC98" s="0"/>
      <c r="ISD98" s="0"/>
      <c r="ISE98" s="0"/>
      <c r="ISF98" s="0"/>
      <c r="ISG98" s="0"/>
      <c r="ISH98" s="0"/>
      <c r="ISI98" s="0"/>
      <c r="ISJ98" s="0"/>
      <c r="ISK98" s="0"/>
      <c r="ISL98" s="0"/>
      <c r="ISM98" s="0"/>
      <c r="ISN98" s="0"/>
      <c r="ISO98" s="0"/>
      <c r="ISP98" s="0"/>
      <c r="ISQ98" s="0"/>
      <c r="ISR98" s="0"/>
      <c r="ISS98" s="0"/>
      <c r="IST98" s="0"/>
      <c r="ISU98" s="0"/>
      <c r="ISV98" s="0"/>
      <c r="ISW98" s="0"/>
      <c r="ISX98" s="0"/>
      <c r="ISY98" s="0"/>
      <c r="ISZ98" s="0"/>
      <c r="ITA98" s="0"/>
      <c r="ITB98" s="0"/>
      <c r="ITC98" s="0"/>
      <c r="ITD98" s="0"/>
      <c r="ITE98" s="0"/>
      <c r="ITF98" s="0"/>
      <c r="ITG98" s="0"/>
      <c r="ITH98" s="0"/>
      <c r="ITI98" s="0"/>
      <c r="ITJ98" s="0"/>
      <c r="ITK98" s="0"/>
      <c r="ITL98" s="0"/>
      <c r="ITM98" s="0"/>
      <c r="ITN98" s="0"/>
      <c r="ITO98" s="0"/>
      <c r="ITP98" s="0"/>
      <c r="ITQ98" s="0"/>
      <c r="ITR98" s="0"/>
      <c r="ITS98" s="0"/>
      <c r="ITT98" s="0"/>
      <c r="ITU98" s="0"/>
      <c r="ITV98" s="0"/>
      <c r="ITW98" s="0"/>
      <c r="ITX98" s="0"/>
      <c r="ITY98" s="0"/>
      <c r="ITZ98" s="0"/>
      <c r="IUA98" s="0"/>
      <c r="IUB98" s="0"/>
      <c r="IUC98" s="0"/>
      <c r="IUD98" s="0"/>
      <c r="IUE98" s="0"/>
      <c r="IUF98" s="0"/>
      <c r="IUG98" s="0"/>
      <c r="IUH98" s="0"/>
      <c r="IUI98" s="0"/>
      <c r="IUJ98" s="0"/>
      <c r="IUK98" s="0"/>
      <c r="IUL98" s="0"/>
      <c r="IUM98" s="0"/>
      <c r="IUN98" s="0"/>
      <c r="IUO98" s="0"/>
      <c r="IUP98" s="0"/>
      <c r="IUQ98" s="0"/>
      <c r="IUR98" s="0"/>
      <c r="IUS98" s="0"/>
      <c r="IUT98" s="0"/>
      <c r="IUU98" s="0"/>
      <c r="IUV98" s="0"/>
      <c r="IUW98" s="0"/>
      <c r="IUX98" s="0"/>
      <c r="IUY98" s="0"/>
      <c r="IUZ98" s="0"/>
      <c r="IVA98" s="0"/>
      <c r="IVB98" s="0"/>
      <c r="IVC98" s="0"/>
      <c r="IVD98" s="0"/>
      <c r="IVE98" s="0"/>
      <c r="IVF98" s="0"/>
      <c r="IVG98" s="0"/>
      <c r="IVH98" s="0"/>
      <c r="IVI98" s="0"/>
      <c r="IVJ98" s="0"/>
      <c r="IVK98" s="0"/>
      <c r="IVL98" s="0"/>
      <c r="IVM98" s="0"/>
      <c r="IVN98" s="0"/>
      <c r="IVO98" s="0"/>
      <c r="IVP98" s="0"/>
      <c r="IVQ98" s="0"/>
      <c r="IVR98" s="0"/>
      <c r="IVS98" s="0"/>
      <c r="IVT98" s="0"/>
      <c r="IVU98" s="0"/>
      <c r="IVV98" s="0"/>
      <c r="IVW98" s="0"/>
      <c r="IVX98" s="0"/>
      <c r="IVY98" s="0"/>
      <c r="IVZ98" s="0"/>
      <c r="IWA98" s="0"/>
      <c r="IWB98" s="0"/>
      <c r="IWC98" s="0"/>
      <c r="IWD98" s="0"/>
      <c r="IWE98" s="0"/>
      <c r="IWF98" s="0"/>
      <c r="IWG98" s="0"/>
      <c r="IWH98" s="0"/>
      <c r="IWI98" s="0"/>
      <c r="IWJ98" s="0"/>
      <c r="IWK98" s="0"/>
      <c r="IWL98" s="0"/>
      <c r="IWM98" s="0"/>
      <c r="IWN98" s="0"/>
      <c r="IWO98" s="0"/>
      <c r="IWP98" s="0"/>
      <c r="IWQ98" s="0"/>
      <c r="IWR98" s="0"/>
      <c r="IWS98" s="0"/>
      <c r="IWT98" s="0"/>
      <c r="IWU98" s="0"/>
      <c r="IWV98" s="0"/>
      <c r="IWW98" s="0"/>
      <c r="IWX98" s="0"/>
      <c r="IWY98" s="0"/>
      <c r="IWZ98" s="0"/>
      <c r="IXA98" s="0"/>
      <c r="IXB98" s="0"/>
      <c r="IXC98" s="0"/>
      <c r="IXD98" s="0"/>
      <c r="IXE98" s="0"/>
      <c r="IXF98" s="0"/>
      <c r="IXG98" s="0"/>
      <c r="IXH98" s="0"/>
      <c r="IXI98" s="0"/>
      <c r="IXJ98" s="0"/>
      <c r="IXK98" s="0"/>
      <c r="IXL98" s="0"/>
      <c r="IXM98" s="0"/>
      <c r="IXN98" s="0"/>
      <c r="IXO98" s="0"/>
      <c r="IXP98" s="0"/>
      <c r="IXQ98" s="0"/>
      <c r="IXR98" s="0"/>
      <c r="IXS98" s="0"/>
      <c r="IXT98" s="0"/>
      <c r="IXU98" s="0"/>
      <c r="IXV98" s="0"/>
      <c r="IXW98" s="0"/>
      <c r="IXX98" s="0"/>
      <c r="IXY98" s="0"/>
      <c r="IXZ98" s="0"/>
      <c r="IYA98" s="0"/>
      <c r="IYB98" s="0"/>
      <c r="IYC98" s="0"/>
      <c r="IYD98" s="0"/>
      <c r="IYE98" s="0"/>
      <c r="IYF98" s="0"/>
      <c r="IYG98" s="0"/>
      <c r="IYH98" s="0"/>
      <c r="IYI98" s="0"/>
      <c r="IYJ98" s="0"/>
      <c r="IYK98" s="0"/>
      <c r="IYL98" s="0"/>
      <c r="IYM98" s="0"/>
      <c r="IYN98" s="0"/>
      <c r="IYO98" s="0"/>
      <c r="IYP98" s="0"/>
      <c r="IYQ98" s="0"/>
      <c r="IYR98" s="0"/>
      <c r="IYS98" s="0"/>
      <c r="IYT98" s="0"/>
      <c r="IYU98" s="0"/>
      <c r="IYV98" s="0"/>
      <c r="IYW98" s="0"/>
      <c r="IYX98" s="0"/>
      <c r="IYY98" s="0"/>
      <c r="IYZ98" s="0"/>
      <c r="IZA98" s="0"/>
      <c r="IZB98" s="0"/>
      <c r="IZC98" s="0"/>
      <c r="IZD98" s="0"/>
      <c r="IZE98" s="0"/>
      <c r="IZF98" s="0"/>
      <c r="IZG98" s="0"/>
      <c r="IZH98" s="0"/>
      <c r="IZI98" s="0"/>
      <c r="IZJ98" s="0"/>
      <c r="IZK98" s="0"/>
      <c r="IZL98" s="0"/>
      <c r="IZM98" s="0"/>
      <c r="IZN98" s="0"/>
      <c r="IZO98" s="0"/>
      <c r="IZP98" s="0"/>
      <c r="IZQ98" s="0"/>
      <c r="IZR98" s="0"/>
      <c r="IZS98" s="0"/>
      <c r="IZT98" s="0"/>
      <c r="IZU98" s="0"/>
      <c r="IZV98" s="0"/>
      <c r="IZW98" s="0"/>
      <c r="IZX98" s="0"/>
      <c r="IZY98" s="0"/>
      <c r="IZZ98" s="0"/>
      <c r="JAA98" s="0"/>
      <c r="JAB98" s="0"/>
      <c r="JAC98" s="0"/>
      <c r="JAD98" s="0"/>
      <c r="JAE98" s="0"/>
      <c r="JAF98" s="0"/>
      <c r="JAG98" s="0"/>
      <c r="JAH98" s="0"/>
      <c r="JAI98" s="0"/>
      <c r="JAJ98" s="0"/>
      <c r="JAK98" s="0"/>
      <c r="JAL98" s="0"/>
      <c r="JAM98" s="0"/>
      <c r="JAN98" s="0"/>
      <c r="JAO98" s="0"/>
      <c r="JAP98" s="0"/>
      <c r="JAQ98" s="0"/>
      <c r="JAR98" s="0"/>
      <c r="JAS98" s="0"/>
      <c r="JAT98" s="0"/>
      <c r="JAU98" s="0"/>
      <c r="JAV98" s="0"/>
      <c r="JAW98" s="0"/>
      <c r="JAX98" s="0"/>
      <c r="JAY98" s="0"/>
      <c r="JAZ98" s="0"/>
      <c r="JBA98" s="0"/>
      <c r="JBB98" s="0"/>
      <c r="JBC98" s="0"/>
      <c r="JBD98" s="0"/>
      <c r="JBE98" s="0"/>
      <c r="JBF98" s="0"/>
      <c r="JBG98" s="0"/>
      <c r="JBH98" s="0"/>
      <c r="JBI98" s="0"/>
      <c r="JBJ98" s="0"/>
      <c r="JBK98" s="0"/>
      <c r="JBL98" s="0"/>
      <c r="JBM98" s="0"/>
      <c r="JBN98" s="0"/>
      <c r="JBO98" s="0"/>
      <c r="JBP98" s="0"/>
      <c r="JBQ98" s="0"/>
      <c r="JBR98" s="0"/>
      <c r="JBS98" s="0"/>
      <c r="JBT98" s="0"/>
      <c r="JBU98" s="0"/>
      <c r="JBV98" s="0"/>
      <c r="JBW98" s="0"/>
      <c r="JBX98" s="0"/>
      <c r="JBY98" s="0"/>
      <c r="JBZ98" s="0"/>
      <c r="JCA98" s="0"/>
      <c r="JCB98" s="0"/>
      <c r="JCC98" s="0"/>
      <c r="JCD98" s="0"/>
      <c r="JCE98" s="0"/>
      <c r="JCF98" s="0"/>
      <c r="JCG98" s="0"/>
      <c r="JCH98" s="0"/>
      <c r="JCI98" s="0"/>
      <c r="JCJ98" s="0"/>
      <c r="JCK98" s="0"/>
      <c r="JCL98" s="0"/>
      <c r="JCM98" s="0"/>
      <c r="JCN98" s="0"/>
      <c r="JCO98" s="0"/>
      <c r="JCP98" s="0"/>
      <c r="JCQ98" s="0"/>
      <c r="JCR98" s="0"/>
      <c r="JCS98" s="0"/>
      <c r="JCT98" s="0"/>
      <c r="JCU98" s="0"/>
      <c r="JCV98" s="0"/>
      <c r="JCW98" s="0"/>
      <c r="JCX98" s="0"/>
      <c r="JCY98" s="0"/>
      <c r="JCZ98" s="0"/>
      <c r="JDA98" s="0"/>
      <c r="JDB98" s="0"/>
      <c r="JDC98" s="0"/>
      <c r="JDD98" s="0"/>
      <c r="JDE98" s="0"/>
      <c r="JDF98" s="0"/>
      <c r="JDG98" s="0"/>
      <c r="JDH98" s="0"/>
      <c r="JDI98" s="0"/>
      <c r="JDJ98" s="0"/>
      <c r="JDK98" s="0"/>
      <c r="JDL98" s="0"/>
      <c r="JDM98" s="0"/>
      <c r="JDN98" s="0"/>
      <c r="JDO98" s="0"/>
      <c r="JDP98" s="0"/>
      <c r="JDQ98" s="0"/>
      <c r="JDR98" s="0"/>
      <c r="JDS98" s="0"/>
      <c r="JDT98" s="0"/>
      <c r="JDU98" s="0"/>
      <c r="JDV98" s="0"/>
      <c r="JDW98" s="0"/>
      <c r="JDX98" s="0"/>
      <c r="JDY98" s="0"/>
      <c r="JDZ98" s="0"/>
      <c r="JEA98" s="0"/>
      <c r="JEB98" s="0"/>
      <c r="JEC98" s="0"/>
      <c r="JED98" s="0"/>
      <c r="JEE98" s="0"/>
      <c r="JEF98" s="0"/>
      <c r="JEG98" s="0"/>
      <c r="JEH98" s="0"/>
      <c r="JEI98" s="0"/>
      <c r="JEJ98" s="0"/>
      <c r="JEK98" s="0"/>
      <c r="JEL98" s="0"/>
      <c r="JEM98" s="0"/>
      <c r="JEN98" s="0"/>
      <c r="JEO98" s="0"/>
      <c r="JEP98" s="0"/>
      <c r="JEQ98" s="0"/>
      <c r="JER98" s="0"/>
      <c r="JES98" s="0"/>
      <c r="JET98" s="0"/>
      <c r="JEU98" s="0"/>
      <c r="JEV98" s="0"/>
      <c r="JEW98" s="0"/>
      <c r="JEX98" s="0"/>
      <c r="JEY98" s="0"/>
      <c r="JEZ98" s="0"/>
      <c r="JFA98" s="0"/>
      <c r="JFB98" s="0"/>
      <c r="JFC98" s="0"/>
      <c r="JFD98" s="0"/>
      <c r="JFE98" s="0"/>
      <c r="JFF98" s="0"/>
      <c r="JFG98" s="0"/>
      <c r="JFH98" s="0"/>
      <c r="JFI98" s="0"/>
      <c r="JFJ98" s="0"/>
      <c r="JFK98" s="0"/>
      <c r="JFL98" s="0"/>
      <c r="JFM98" s="0"/>
      <c r="JFN98" s="0"/>
      <c r="JFO98" s="0"/>
      <c r="JFP98" s="0"/>
      <c r="JFQ98" s="0"/>
      <c r="JFR98" s="0"/>
      <c r="JFS98" s="0"/>
      <c r="JFT98" s="0"/>
      <c r="JFU98" s="0"/>
      <c r="JFV98" s="0"/>
      <c r="JFW98" s="0"/>
      <c r="JFX98" s="0"/>
      <c r="JFY98" s="0"/>
      <c r="JFZ98" s="0"/>
      <c r="JGA98" s="0"/>
      <c r="JGB98" s="0"/>
      <c r="JGC98" s="0"/>
      <c r="JGD98" s="0"/>
      <c r="JGE98" s="0"/>
      <c r="JGF98" s="0"/>
      <c r="JGG98" s="0"/>
      <c r="JGH98" s="0"/>
      <c r="JGI98" s="0"/>
      <c r="JGJ98" s="0"/>
      <c r="JGK98" s="0"/>
      <c r="JGL98" s="0"/>
      <c r="JGM98" s="0"/>
      <c r="JGN98" s="0"/>
      <c r="JGO98" s="0"/>
      <c r="JGP98" s="0"/>
      <c r="JGQ98" s="0"/>
      <c r="JGR98" s="0"/>
      <c r="JGS98" s="0"/>
      <c r="JGT98" s="0"/>
      <c r="JGU98" s="0"/>
      <c r="JGV98" s="0"/>
      <c r="JGW98" s="0"/>
      <c r="JGX98" s="0"/>
      <c r="JGY98" s="0"/>
      <c r="JGZ98" s="0"/>
      <c r="JHA98" s="0"/>
      <c r="JHB98" s="0"/>
      <c r="JHC98" s="0"/>
      <c r="JHD98" s="0"/>
      <c r="JHE98" s="0"/>
      <c r="JHF98" s="0"/>
      <c r="JHG98" s="0"/>
      <c r="JHH98" s="0"/>
      <c r="JHI98" s="0"/>
      <c r="JHJ98" s="0"/>
      <c r="JHK98" s="0"/>
      <c r="JHL98" s="0"/>
      <c r="JHM98" s="0"/>
      <c r="JHN98" s="0"/>
      <c r="JHO98" s="0"/>
      <c r="JHP98" s="0"/>
      <c r="JHQ98" s="0"/>
      <c r="JHR98" s="0"/>
      <c r="JHS98" s="0"/>
      <c r="JHT98" s="0"/>
      <c r="JHU98" s="0"/>
      <c r="JHV98" s="0"/>
      <c r="JHW98" s="0"/>
      <c r="JHX98" s="0"/>
      <c r="JHY98" s="0"/>
      <c r="JHZ98" s="0"/>
      <c r="JIA98" s="0"/>
      <c r="JIB98" s="0"/>
      <c r="JIC98" s="0"/>
      <c r="JID98" s="0"/>
      <c r="JIE98" s="0"/>
      <c r="JIF98" s="0"/>
      <c r="JIG98" s="0"/>
      <c r="JIH98" s="0"/>
      <c r="JII98" s="0"/>
      <c r="JIJ98" s="0"/>
      <c r="JIK98" s="0"/>
      <c r="JIL98" s="0"/>
      <c r="JIM98" s="0"/>
      <c r="JIN98" s="0"/>
      <c r="JIO98" s="0"/>
      <c r="JIP98" s="0"/>
      <c r="JIQ98" s="0"/>
      <c r="JIR98" s="0"/>
      <c r="JIS98" s="0"/>
      <c r="JIT98" s="0"/>
      <c r="JIU98" s="0"/>
      <c r="JIV98" s="0"/>
      <c r="JIW98" s="0"/>
      <c r="JIX98" s="0"/>
      <c r="JIY98" s="0"/>
      <c r="JIZ98" s="0"/>
      <c r="JJA98" s="0"/>
      <c r="JJB98" s="0"/>
      <c r="JJC98" s="0"/>
      <c r="JJD98" s="0"/>
      <c r="JJE98" s="0"/>
      <c r="JJF98" s="0"/>
      <c r="JJG98" s="0"/>
      <c r="JJH98" s="0"/>
      <c r="JJI98" s="0"/>
      <c r="JJJ98" s="0"/>
      <c r="JJK98" s="0"/>
      <c r="JJL98" s="0"/>
      <c r="JJM98" s="0"/>
      <c r="JJN98" s="0"/>
      <c r="JJO98" s="0"/>
      <c r="JJP98" s="0"/>
      <c r="JJQ98" s="0"/>
      <c r="JJR98" s="0"/>
      <c r="JJS98" s="0"/>
      <c r="JJT98" s="0"/>
      <c r="JJU98" s="0"/>
      <c r="JJV98" s="0"/>
      <c r="JJW98" s="0"/>
      <c r="JJX98" s="0"/>
      <c r="JJY98" s="0"/>
      <c r="JJZ98" s="0"/>
      <c r="JKA98" s="0"/>
      <c r="JKB98" s="0"/>
      <c r="JKC98" s="0"/>
      <c r="JKD98" s="0"/>
      <c r="JKE98" s="0"/>
      <c r="JKF98" s="0"/>
      <c r="JKG98" s="0"/>
      <c r="JKH98" s="0"/>
      <c r="JKI98" s="0"/>
      <c r="JKJ98" s="0"/>
      <c r="JKK98" s="0"/>
      <c r="JKL98" s="0"/>
      <c r="JKM98" s="0"/>
      <c r="JKN98" s="0"/>
      <c r="JKO98" s="0"/>
      <c r="JKP98" s="0"/>
      <c r="JKQ98" s="0"/>
      <c r="JKR98" s="0"/>
      <c r="JKS98" s="0"/>
      <c r="JKT98" s="0"/>
      <c r="JKU98" s="0"/>
      <c r="JKV98" s="0"/>
      <c r="JKW98" s="0"/>
      <c r="JKX98" s="0"/>
      <c r="JKY98" s="0"/>
      <c r="JKZ98" s="0"/>
      <c r="JLA98" s="0"/>
      <c r="JLB98" s="0"/>
      <c r="JLC98" s="0"/>
      <c r="JLD98" s="0"/>
      <c r="JLE98" s="0"/>
      <c r="JLF98" s="0"/>
      <c r="JLG98" s="0"/>
      <c r="JLH98" s="0"/>
      <c r="JLI98" s="0"/>
      <c r="JLJ98" s="0"/>
      <c r="JLK98" s="0"/>
      <c r="JLL98" s="0"/>
      <c r="JLM98" s="0"/>
      <c r="JLN98" s="0"/>
      <c r="JLO98" s="0"/>
      <c r="JLP98" s="0"/>
      <c r="JLQ98" s="0"/>
      <c r="JLR98" s="0"/>
      <c r="JLS98" s="0"/>
      <c r="JLT98" s="0"/>
      <c r="JLU98" s="0"/>
      <c r="JLV98" s="0"/>
      <c r="JLW98" s="0"/>
      <c r="JLX98" s="0"/>
      <c r="JLY98" s="0"/>
      <c r="JLZ98" s="0"/>
      <c r="JMA98" s="0"/>
      <c r="JMB98" s="0"/>
      <c r="JMC98" s="0"/>
      <c r="JMD98" s="0"/>
      <c r="JME98" s="0"/>
      <c r="JMF98" s="0"/>
      <c r="JMG98" s="0"/>
      <c r="JMH98" s="0"/>
      <c r="JMI98" s="0"/>
      <c r="JMJ98" s="0"/>
      <c r="JMK98" s="0"/>
      <c r="JML98" s="0"/>
      <c r="JMM98" s="0"/>
      <c r="JMN98" s="0"/>
      <c r="JMO98" s="0"/>
      <c r="JMP98" s="0"/>
      <c r="JMQ98" s="0"/>
      <c r="JMR98" s="0"/>
      <c r="JMS98" s="0"/>
      <c r="JMT98" s="0"/>
      <c r="JMU98" s="0"/>
      <c r="JMV98" s="0"/>
      <c r="JMW98" s="0"/>
      <c r="JMX98" s="0"/>
      <c r="JMY98" s="0"/>
      <c r="JMZ98" s="0"/>
      <c r="JNA98" s="0"/>
      <c r="JNB98" s="0"/>
      <c r="JNC98" s="0"/>
      <c r="JND98" s="0"/>
      <c r="JNE98" s="0"/>
      <c r="JNF98" s="0"/>
      <c r="JNG98" s="0"/>
      <c r="JNH98" s="0"/>
      <c r="JNI98" s="0"/>
      <c r="JNJ98" s="0"/>
      <c r="JNK98" s="0"/>
      <c r="JNL98" s="0"/>
      <c r="JNM98" s="0"/>
      <c r="JNN98" s="0"/>
      <c r="JNO98" s="0"/>
      <c r="JNP98" s="0"/>
      <c r="JNQ98" s="0"/>
      <c r="JNR98" s="0"/>
      <c r="JNS98" s="0"/>
      <c r="JNT98" s="0"/>
      <c r="JNU98" s="0"/>
      <c r="JNV98" s="0"/>
      <c r="JNW98" s="0"/>
      <c r="JNX98" s="0"/>
      <c r="JNY98" s="0"/>
      <c r="JNZ98" s="0"/>
      <c r="JOA98" s="0"/>
      <c r="JOB98" s="0"/>
      <c r="JOC98" s="0"/>
      <c r="JOD98" s="0"/>
      <c r="JOE98" s="0"/>
      <c r="JOF98" s="0"/>
      <c r="JOG98" s="0"/>
      <c r="JOH98" s="0"/>
      <c r="JOI98" s="0"/>
      <c r="JOJ98" s="0"/>
      <c r="JOK98" s="0"/>
      <c r="JOL98" s="0"/>
      <c r="JOM98" s="0"/>
      <c r="JON98" s="0"/>
      <c r="JOO98" s="0"/>
      <c r="JOP98" s="0"/>
      <c r="JOQ98" s="0"/>
      <c r="JOR98" s="0"/>
      <c r="JOS98" s="0"/>
      <c r="JOT98" s="0"/>
      <c r="JOU98" s="0"/>
      <c r="JOV98" s="0"/>
      <c r="JOW98" s="0"/>
      <c r="JOX98" s="0"/>
      <c r="JOY98" s="0"/>
      <c r="JOZ98" s="0"/>
      <c r="JPA98" s="0"/>
      <c r="JPB98" s="0"/>
      <c r="JPC98" s="0"/>
      <c r="JPD98" s="0"/>
      <c r="JPE98" s="0"/>
      <c r="JPF98" s="0"/>
      <c r="JPG98" s="0"/>
      <c r="JPH98" s="0"/>
      <c r="JPI98" s="0"/>
      <c r="JPJ98" s="0"/>
      <c r="JPK98" s="0"/>
      <c r="JPL98" s="0"/>
      <c r="JPM98" s="0"/>
      <c r="JPN98" s="0"/>
      <c r="JPO98" s="0"/>
      <c r="JPP98" s="0"/>
      <c r="JPQ98" s="0"/>
      <c r="JPR98" s="0"/>
      <c r="JPS98" s="0"/>
      <c r="JPT98" s="0"/>
      <c r="JPU98" s="0"/>
      <c r="JPV98" s="0"/>
      <c r="JPW98" s="0"/>
      <c r="JPX98" s="0"/>
      <c r="JPY98" s="0"/>
      <c r="JPZ98" s="0"/>
      <c r="JQA98" s="0"/>
      <c r="JQB98" s="0"/>
      <c r="JQC98" s="0"/>
      <c r="JQD98" s="0"/>
      <c r="JQE98" s="0"/>
      <c r="JQF98" s="0"/>
      <c r="JQG98" s="0"/>
      <c r="JQH98" s="0"/>
      <c r="JQI98" s="0"/>
      <c r="JQJ98" s="0"/>
      <c r="JQK98" s="0"/>
      <c r="JQL98" s="0"/>
      <c r="JQM98" s="0"/>
      <c r="JQN98" s="0"/>
      <c r="JQO98" s="0"/>
      <c r="JQP98" s="0"/>
      <c r="JQQ98" s="0"/>
      <c r="JQR98" s="0"/>
      <c r="JQS98" s="0"/>
      <c r="JQT98" s="0"/>
      <c r="JQU98" s="0"/>
      <c r="JQV98" s="0"/>
      <c r="JQW98" s="0"/>
      <c r="JQX98" s="0"/>
      <c r="JQY98" s="0"/>
      <c r="JQZ98" s="0"/>
      <c r="JRA98" s="0"/>
      <c r="JRB98" s="0"/>
      <c r="JRC98" s="0"/>
      <c r="JRD98" s="0"/>
      <c r="JRE98" s="0"/>
      <c r="JRF98" s="0"/>
      <c r="JRG98" s="0"/>
      <c r="JRH98" s="0"/>
      <c r="JRI98" s="0"/>
      <c r="JRJ98" s="0"/>
      <c r="JRK98" s="0"/>
      <c r="JRL98" s="0"/>
      <c r="JRM98" s="0"/>
      <c r="JRN98" s="0"/>
      <c r="JRO98" s="0"/>
      <c r="JRP98" s="0"/>
      <c r="JRQ98" s="0"/>
      <c r="JRR98" s="0"/>
      <c r="JRS98" s="0"/>
      <c r="JRT98" s="0"/>
      <c r="JRU98" s="0"/>
      <c r="JRV98" s="0"/>
      <c r="JRW98" s="0"/>
      <c r="JRX98" s="0"/>
      <c r="JRY98" s="0"/>
      <c r="JRZ98" s="0"/>
      <c r="JSA98" s="0"/>
      <c r="JSB98" s="0"/>
      <c r="JSC98" s="0"/>
      <c r="JSD98" s="0"/>
      <c r="JSE98" s="0"/>
      <c r="JSF98" s="0"/>
      <c r="JSG98" s="0"/>
      <c r="JSH98" s="0"/>
      <c r="JSI98" s="0"/>
      <c r="JSJ98" s="0"/>
      <c r="JSK98" s="0"/>
      <c r="JSL98" s="0"/>
      <c r="JSM98" s="0"/>
      <c r="JSN98" s="0"/>
      <c r="JSO98" s="0"/>
      <c r="JSP98" s="0"/>
      <c r="JSQ98" s="0"/>
      <c r="JSR98" s="0"/>
      <c r="JSS98" s="0"/>
      <c r="JST98" s="0"/>
      <c r="JSU98" s="0"/>
      <c r="JSV98" s="0"/>
      <c r="JSW98" s="0"/>
      <c r="JSX98" s="0"/>
      <c r="JSY98" s="0"/>
      <c r="JSZ98" s="0"/>
      <c r="JTA98" s="0"/>
      <c r="JTB98" s="0"/>
      <c r="JTC98" s="0"/>
      <c r="JTD98" s="0"/>
      <c r="JTE98" s="0"/>
      <c r="JTF98" s="0"/>
      <c r="JTG98" s="0"/>
      <c r="JTH98" s="0"/>
      <c r="JTI98" s="0"/>
      <c r="JTJ98" s="0"/>
      <c r="JTK98" s="0"/>
      <c r="JTL98" s="0"/>
      <c r="JTM98" s="0"/>
      <c r="JTN98" s="0"/>
      <c r="JTO98" s="0"/>
      <c r="JTP98" s="0"/>
      <c r="JTQ98" s="0"/>
      <c r="JTR98" s="0"/>
      <c r="JTS98" s="0"/>
      <c r="JTT98" s="0"/>
      <c r="JTU98" s="0"/>
      <c r="JTV98" s="0"/>
      <c r="JTW98" s="0"/>
      <c r="JTX98" s="0"/>
      <c r="JTY98" s="0"/>
      <c r="JTZ98" s="0"/>
      <c r="JUA98" s="0"/>
      <c r="JUB98" s="0"/>
      <c r="JUC98" s="0"/>
      <c r="JUD98" s="0"/>
      <c r="JUE98" s="0"/>
      <c r="JUF98" s="0"/>
      <c r="JUG98" s="0"/>
      <c r="JUH98" s="0"/>
      <c r="JUI98" s="0"/>
      <c r="JUJ98" s="0"/>
      <c r="JUK98" s="0"/>
      <c r="JUL98" s="0"/>
      <c r="JUM98" s="0"/>
      <c r="JUN98" s="0"/>
      <c r="JUO98" s="0"/>
      <c r="JUP98" s="0"/>
      <c r="JUQ98" s="0"/>
      <c r="JUR98" s="0"/>
      <c r="JUS98" s="0"/>
      <c r="JUT98" s="0"/>
      <c r="JUU98" s="0"/>
      <c r="JUV98" s="0"/>
      <c r="JUW98" s="0"/>
      <c r="JUX98" s="0"/>
      <c r="JUY98" s="0"/>
      <c r="JUZ98" s="0"/>
      <c r="JVA98" s="0"/>
      <c r="JVB98" s="0"/>
      <c r="JVC98" s="0"/>
      <c r="JVD98" s="0"/>
      <c r="JVE98" s="0"/>
      <c r="JVF98" s="0"/>
      <c r="JVG98" s="0"/>
      <c r="JVH98" s="0"/>
      <c r="JVI98" s="0"/>
      <c r="JVJ98" s="0"/>
      <c r="JVK98" s="0"/>
      <c r="JVL98" s="0"/>
      <c r="JVM98" s="0"/>
      <c r="JVN98" s="0"/>
      <c r="JVO98" s="0"/>
      <c r="JVP98" s="0"/>
      <c r="JVQ98" s="0"/>
      <c r="JVR98" s="0"/>
      <c r="JVS98" s="0"/>
      <c r="JVT98" s="0"/>
      <c r="JVU98" s="0"/>
      <c r="JVV98" s="0"/>
      <c r="JVW98" s="0"/>
      <c r="JVX98" s="0"/>
      <c r="JVY98" s="0"/>
      <c r="JVZ98" s="0"/>
      <c r="JWA98" s="0"/>
      <c r="JWB98" s="0"/>
      <c r="JWC98" s="0"/>
      <c r="JWD98" s="0"/>
      <c r="JWE98" s="0"/>
      <c r="JWF98" s="0"/>
      <c r="JWG98" s="0"/>
      <c r="JWH98" s="0"/>
      <c r="JWI98" s="0"/>
      <c r="JWJ98" s="0"/>
      <c r="JWK98" s="0"/>
      <c r="JWL98" s="0"/>
      <c r="JWM98" s="0"/>
      <c r="JWN98" s="0"/>
      <c r="JWO98" s="0"/>
      <c r="JWP98" s="0"/>
      <c r="JWQ98" s="0"/>
      <c r="JWR98" s="0"/>
      <c r="JWS98" s="0"/>
      <c r="JWT98" s="0"/>
      <c r="JWU98" s="0"/>
      <c r="JWV98" s="0"/>
      <c r="JWW98" s="0"/>
      <c r="JWX98" s="0"/>
      <c r="JWY98" s="0"/>
      <c r="JWZ98" s="0"/>
      <c r="JXA98" s="0"/>
      <c r="JXB98" s="0"/>
      <c r="JXC98" s="0"/>
      <c r="JXD98" s="0"/>
      <c r="JXE98" s="0"/>
      <c r="JXF98" s="0"/>
      <c r="JXG98" s="0"/>
      <c r="JXH98" s="0"/>
      <c r="JXI98" s="0"/>
      <c r="JXJ98" s="0"/>
      <c r="JXK98" s="0"/>
      <c r="JXL98" s="0"/>
      <c r="JXM98" s="0"/>
      <c r="JXN98" s="0"/>
      <c r="JXO98" s="0"/>
      <c r="JXP98" s="0"/>
      <c r="JXQ98" s="0"/>
      <c r="JXR98" s="0"/>
      <c r="JXS98" s="0"/>
      <c r="JXT98" s="0"/>
      <c r="JXU98" s="0"/>
      <c r="JXV98" s="0"/>
      <c r="JXW98" s="0"/>
      <c r="JXX98" s="0"/>
      <c r="JXY98" s="0"/>
      <c r="JXZ98" s="0"/>
      <c r="JYA98" s="0"/>
      <c r="JYB98" s="0"/>
      <c r="JYC98" s="0"/>
      <c r="JYD98" s="0"/>
      <c r="JYE98" s="0"/>
      <c r="JYF98" s="0"/>
      <c r="JYG98" s="0"/>
      <c r="JYH98" s="0"/>
      <c r="JYI98" s="0"/>
      <c r="JYJ98" s="0"/>
      <c r="JYK98" s="0"/>
      <c r="JYL98" s="0"/>
      <c r="JYM98" s="0"/>
      <c r="JYN98" s="0"/>
      <c r="JYO98" s="0"/>
      <c r="JYP98" s="0"/>
      <c r="JYQ98" s="0"/>
      <c r="JYR98" s="0"/>
      <c r="JYS98" s="0"/>
      <c r="JYT98" s="0"/>
      <c r="JYU98" s="0"/>
      <c r="JYV98" s="0"/>
      <c r="JYW98" s="0"/>
      <c r="JYX98" s="0"/>
      <c r="JYY98" s="0"/>
      <c r="JYZ98" s="0"/>
      <c r="JZA98" s="0"/>
      <c r="JZB98" s="0"/>
      <c r="JZC98" s="0"/>
      <c r="JZD98" s="0"/>
      <c r="JZE98" s="0"/>
      <c r="JZF98" s="0"/>
      <c r="JZG98" s="0"/>
      <c r="JZH98" s="0"/>
      <c r="JZI98" s="0"/>
      <c r="JZJ98" s="0"/>
      <c r="JZK98" s="0"/>
      <c r="JZL98" s="0"/>
      <c r="JZM98" s="0"/>
      <c r="JZN98" s="0"/>
      <c r="JZO98" s="0"/>
      <c r="JZP98" s="0"/>
      <c r="JZQ98" s="0"/>
      <c r="JZR98" s="0"/>
      <c r="JZS98" s="0"/>
      <c r="JZT98" s="0"/>
      <c r="JZU98" s="0"/>
      <c r="JZV98" s="0"/>
      <c r="JZW98" s="0"/>
      <c r="JZX98" s="0"/>
      <c r="JZY98" s="0"/>
      <c r="JZZ98" s="0"/>
      <c r="KAA98" s="0"/>
      <c r="KAB98" s="0"/>
      <c r="KAC98" s="0"/>
      <c r="KAD98" s="0"/>
      <c r="KAE98" s="0"/>
      <c r="KAF98" s="0"/>
      <c r="KAG98" s="0"/>
      <c r="KAH98" s="0"/>
      <c r="KAI98" s="0"/>
      <c r="KAJ98" s="0"/>
      <c r="KAK98" s="0"/>
      <c r="KAL98" s="0"/>
      <c r="KAM98" s="0"/>
      <c r="KAN98" s="0"/>
      <c r="KAO98" s="0"/>
      <c r="KAP98" s="0"/>
      <c r="KAQ98" s="0"/>
      <c r="KAR98" s="0"/>
      <c r="KAS98" s="0"/>
      <c r="KAT98" s="0"/>
      <c r="KAU98" s="0"/>
      <c r="KAV98" s="0"/>
      <c r="KAW98" s="0"/>
      <c r="KAX98" s="0"/>
      <c r="KAY98" s="0"/>
      <c r="KAZ98" s="0"/>
      <c r="KBA98" s="0"/>
      <c r="KBB98" s="0"/>
      <c r="KBC98" s="0"/>
      <c r="KBD98" s="0"/>
      <c r="KBE98" s="0"/>
      <c r="KBF98" s="0"/>
      <c r="KBG98" s="0"/>
      <c r="KBH98" s="0"/>
      <c r="KBI98" s="0"/>
      <c r="KBJ98" s="0"/>
      <c r="KBK98" s="0"/>
      <c r="KBL98" s="0"/>
      <c r="KBM98" s="0"/>
      <c r="KBN98" s="0"/>
      <c r="KBO98" s="0"/>
      <c r="KBP98" s="0"/>
      <c r="KBQ98" s="0"/>
      <c r="KBR98" s="0"/>
      <c r="KBS98" s="0"/>
      <c r="KBT98" s="0"/>
      <c r="KBU98" s="0"/>
      <c r="KBV98" s="0"/>
      <c r="KBW98" s="0"/>
      <c r="KBX98" s="0"/>
      <c r="KBY98" s="0"/>
      <c r="KBZ98" s="0"/>
      <c r="KCA98" s="0"/>
      <c r="KCB98" s="0"/>
      <c r="KCC98" s="0"/>
      <c r="KCD98" s="0"/>
      <c r="KCE98" s="0"/>
      <c r="KCF98" s="0"/>
      <c r="KCG98" s="0"/>
      <c r="KCH98" s="0"/>
      <c r="KCI98" s="0"/>
      <c r="KCJ98" s="0"/>
      <c r="KCK98" s="0"/>
      <c r="KCL98" s="0"/>
      <c r="KCM98" s="0"/>
      <c r="KCN98" s="0"/>
      <c r="KCO98" s="0"/>
      <c r="KCP98" s="0"/>
      <c r="KCQ98" s="0"/>
      <c r="KCR98" s="0"/>
      <c r="KCS98" s="0"/>
      <c r="KCT98" s="0"/>
      <c r="KCU98" s="0"/>
      <c r="KCV98" s="0"/>
      <c r="KCW98" s="0"/>
      <c r="KCX98" s="0"/>
      <c r="KCY98" s="0"/>
      <c r="KCZ98" s="0"/>
      <c r="KDA98" s="0"/>
      <c r="KDB98" s="0"/>
      <c r="KDC98" s="0"/>
      <c r="KDD98" s="0"/>
      <c r="KDE98" s="0"/>
      <c r="KDF98" s="0"/>
      <c r="KDG98" s="0"/>
      <c r="KDH98" s="0"/>
      <c r="KDI98" s="0"/>
      <c r="KDJ98" s="0"/>
      <c r="KDK98" s="0"/>
      <c r="KDL98" s="0"/>
      <c r="KDM98" s="0"/>
      <c r="KDN98" s="0"/>
      <c r="KDO98" s="0"/>
      <c r="KDP98" s="0"/>
      <c r="KDQ98" s="0"/>
      <c r="KDR98" s="0"/>
      <c r="KDS98" s="0"/>
      <c r="KDT98" s="0"/>
      <c r="KDU98" s="0"/>
      <c r="KDV98" s="0"/>
      <c r="KDW98" s="0"/>
      <c r="KDX98" s="0"/>
      <c r="KDY98" s="0"/>
      <c r="KDZ98" s="0"/>
      <c r="KEA98" s="0"/>
      <c r="KEB98" s="0"/>
      <c r="KEC98" s="0"/>
      <c r="KED98" s="0"/>
      <c r="KEE98" s="0"/>
      <c r="KEF98" s="0"/>
      <c r="KEG98" s="0"/>
      <c r="KEH98" s="0"/>
      <c r="KEI98" s="0"/>
      <c r="KEJ98" s="0"/>
      <c r="KEK98" s="0"/>
      <c r="KEL98" s="0"/>
      <c r="KEM98" s="0"/>
      <c r="KEN98" s="0"/>
      <c r="KEO98" s="0"/>
      <c r="KEP98" s="0"/>
      <c r="KEQ98" s="0"/>
      <c r="KER98" s="0"/>
      <c r="KES98" s="0"/>
      <c r="KET98" s="0"/>
      <c r="KEU98" s="0"/>
      <c r="KEV98" s="0"/>
      <c r="KEW98" s="0"/>
      <c r="KEX98" s="0"/>
      <c r="KEY98" s="0"/>
      <c r="KEZ98" s="0"/>
      <c r="KFA98" s="0"/>
      <c r="KFB98" s="0"/>
      <c r="KFC98" s="0"/>
      <c r="KFD98" s="0"/>
      <c r="KFE98" s="0"/>
      <c r="KFF98" s="0"/>
      <c r="KFG98" s="0"/>
      <c r="KFH98" s="0"/>
      <c r="KFI98" s="0"/>
      <c r="KFJ98" s="0"/>
      <c r="KFK98" s="0"/>
      <c r="KFL98" s="0"/>
      <c r="KFM98" s="0"/>
      <c r="KFN98" s="0"/>
      <c r="KFO98" s="0"/>
      <c r="KFP98" s="0"/>
      <c r="KFQ98" s="0"/>
      <c r="KFR98" s="0"/>
      <c r="KFS98" s="0"/>
      <c r="KFT98" s="0"/>
      <c r="KFU98" s="0"/>
      <c r="KFV98" s="0"/>
      <c r="KFW98" s="0"/>
      <c r="KFX98" s="0"/>
      <c r="KFY98" s="0"/>
      <c r="KFZ98" s="0"/>
      <c r="KGA98" s="0"/>
      <c r="KGB98" s="0"/>
      <c r="KGC98" s="0"/>
      <c r="KGD98" s="0"/>
      <c r="KGE98" s="0"/>
      <c r="KGF98" s="0"/>
      <c r="KGG98" s="0"/>
      <c r="KGH98" s="0"/>
      <c r="KGI98" s="0"/>
      <c r="KGJ98" s="0"/>
      <c r="KGK98" s="0"/>
      <c r="KGL98" s="0"/>
      <c r="KGM98" s="0"/>
      <c r="KGN98" s="0"/>
      <c r="KGO98" s="0"/>
      <c r="KGP98" s="0"/>
      <c r="KGQ98" s="0"/>
      <c r="KGR98" s="0"/>
      <c r="KGS98" s="0"/>
      <c r="KGT98" s="0"/>
      <c r="KGU98" s="0"/>
      <c r="KGV98" s="0"/>
      <c r="KGW98" s="0"/>
      <c r="KGX98" s="0"/>
      <c r="KGY98" s="0"/>
      <c r="KGZ98" s="0"/>
      <c r="KHA98" s="0"/>
      <c r="KHB98" s="0"/>
      <c r="KHC98" s="0"/>
      <c r="KHD98" s="0"/>
      <c r="KHE98" s="0"/>
      <c r="KHF98" s="0"/>
      <c r="KHG98" s="0"/>
      <c r="KHH98" s="0"/>
      <c r="KHI98" s="0"/>
      <c r="KHJ98" s="0"/>
      <c r="KHK98" s="0"/>
      <c r="KHL98" s="0"/>
      <c r="KHM98" s="0"/>
      <c r="KHN98" s="0"/>
      <c r="KHO98" s="0"/>
      <c r="KHP98" s="0"/>
      <c r="KHQ98" s="0"/>
      <c r="KHR98" s="0"/>
      <c r="KHS98" s="0"/>
      <c r="KHT98" s="0"/>
      <c r="KHU98" s="0"/>
      <c r="KHV98" s="0"/>
      <c r="KHW98" s="0"/>
      <c r="KHX98" s="0"/>
      <c r="KHY98" s="0"/>
      <c r="KHZ98" s="0"/>
      <c r="KIA98" s="0"/>
      <c r="KIB98" s="0"/>
      <c r="KIC98" s="0"/>
      <c r="KID98" s="0"/>
      <c r="KIE98" s="0"/>
      <c r="KIF98" s="0"/>
      <c r="KIG98" s="0"/>
      <c r="KIH98" s="0"/>
      <c r="KII98" s="0"/>
      <c r="KIJ98" s="0"/>
      <c r="KIK98" s="0"/>
      <c r="KIL98" s="0"/>
      <c r="KIM98" s="0"/>
      <c r="KIN98" s="0"/>
      <c r="KIO98" s="0"/>
      <c r="KIP98" s="0"/>
      <c r="KIQ98" s="0"/>
      <c r="KIR98" s="0"/>
      <c r="KIS98" s="0"/>
      <c r="KIT98" s="0"/>
      <c r="KIU98" s="0"/>
      <c r="KIV98" s="0"/>
      <c r="KIW98" s="0"/>
      <c r="KIX98" s="0"/>
      <c r="KIY98" s="0"/>
      <c r="KIZ98" s="0"/>
      <c r="KJA98" s="0"/>
      <c r="KJB98" s="0"/>
      <c r="KJC98" s="0"/>
      <c r="KJD98" s="0"/>
      <c r="KJE98" s="0"/>
      <c r="KJF98" s="0"/>
      <c r="KJG98" s="0"/>
      <c r="KJH98" s="0"/>
      <c r="KJI98" s="0"/>
      <c r="KJJ98" s="0"/>
      <c r="KJK98" s="0"/>
      <c r="KJL98" s="0"/>
      <c r="KJM98" s="0"/>
      <c r="KJN98" s="0"/>
      <c r="KJO98" s="0"/>
      <c r="KJP98" s="0"/>
      <c r="KJQ98" s="0"/>
      <c r="KJR98" s="0"/>
      <c r="KJS98" s="0"/>
      <c r="KJT98" s="0"/>
      <c r="KJU98" s="0"/>
      <c r="KJV98" s="0"/>
      <c r="KJW98" s="0"/>
      <c r="KJX98" s="0"/>
      <c r="KJY98" s="0"/>
      <c r="KJZ98" s="0"/>
      <c r="KKA98" s="0"/>
      <c r="KKB98" s="0"/>
      <c r="KKC98" s="0"/>
      <c r="KKD98" s="0"/>
      <c r="KKE98" s="0"/>
      <c r="KKF98" s="0"/>
      <c r="KKG98" s="0"/>
      <c r="KKH98" s="0"/>
      <c r="KKI98" s="0"/>
      <c r="KKJ98" s="0"/>
      <c r="KKK98" s="0"/>
      <c r="KKL98" s="0"/>
      <c r="KKM98" s="0"/>
      <c r="KKN98" s="0"/>
      <c r="KKO98" s="0"/>
      <c r="KKP98" s="0"/>
      <c r="KKQ98" s="0"/>
      <c r="KKR98" s="0"/>
      <c r="KKS98" s="0"/>
      <c r="KKT98" s="0"/>
      <c r="KKU98" s="0"/>
      <c r="KKV98" s="0"/>
      <c r="KKW98" s="0"/>
      <c r="KKX98" s="0"/>
      <c r="KKY98" s="0"/>
      <c r="KKZ98" s="0"/>
      <c r="KLA98" s="0"/>
      <c r="KLB98" s="0"/>
      <c r="KLC98" s="0"/>
      <c r="KLD98" s="0"/>
      <c r="KLE98" s="0"/>
      <c r="KLF98" s="0"/>
      <c r="KLG98" s="0"/>
      <c r="KLH98" s="0"/>
      <c r="KLI98" s="0"/>
      <c r="KLJ98" s="0"/>
      <c r="KLK98" s="0"/>
      <c r="KLL98" s="0"/>
      <c r="KLM98" s="0"/>
      <c r="KLN98" s="0"/>
      <c r="KLO98" s="0"/>
      <c r="KLP98" s="0"/>
      <c r="KLQ98" s="0"/>
      <c r="KLR98" s="0"/>
      <c r="KLS98" s="0"/>
      <c r="KLT98" s="0"/>
      <c r="KLU98" s="0"/>
      <c r="KLV98" s="0"/>
      <c r="KLW98" s="0"/>
      <c r="KLX98" s="0"/>
      <c r="KLY98" s="0"/>
      <c r="KLZ98" s="0"/>
      <c r="KMA98" s="0"/>
      <c r="KMB98" s="0"/>
      <c r="KMC98" s="0"/>
      <c r="KMD98" s="0"/>
      <c r="KME98" s="0"/>
      <c r="KMF98" s="0"/>
      <c r="KMG98" s="0"/>
      <c r="KMH98" s="0"/>
      <c r="KMI98" s="0"/>
      <c r="KMJ98" s="0"/>
      <c r="KMK98" s="0"/>
      <c r="KML98" s="0"/>
      <c r="KMM98" s="0"/>
      <c r="KMN98" s="0"/>
      <c r="KMO98" s="0"/>
      <c r="KMP98" s="0"/>
      <c r="KMQ98" s="0"/>
      <c r="KMR98" s="0"/>
      <c r="KMS98" s="0"/>
      <c r="KMT98" s="0"/>
      <c r="KMU98" s="0"/>
      <c r="KMV98" s="0"/>
      <c r="KMW98" s="0"/>
      <c r="KMX98" s="0"/>
      <c r="KMY98" s="0"/>
      <c r="KMZ98" s="0"/>
      <c r="KNA98" s="0"/>
      <c r="KNB98" s="0"/>
      <c r="KNC98" s="0"/>
      <c r="KND98" s="0"/>
      <c r="KNE98" s="0"/>
      <c r="KNF98" s="0"/>
      <c r="KNG98" s="0"/>
      <c r="KNH98" s="0"/>
      <c r="KNI98" s="0"/>
      <c r="KNJ98" s="0"/>
      <c r="KNK98" s="0"/>
      <c r="KNL98" s="0"/>
      <c r="KNM98" s="0"/>
      <c r="KNN98" s="0"/>
      <c r="KNO98" s="0"/>
      <c r="KNP98" s="0"/>
      <c r="KNQ98" s="0"/>
      <c r="KNR98" s="0"/>
      <c r="KNS98" s="0"/>
      <c r="KNT98" s="0"/>
      <c r="KNU98" s="0"/>
      <c r="KNV98" s="0"/>
      <c r="KNW98" s="0"/>
      <c r="KNX98" s="0"/>
      <c r="KNY98" s="0"/>
      <c r="KNZ98" s="0"/>
      <c r="KOA98" s="0"/>
      <c r="KOB98" s="0"/>
      <c r="KOC98" s="0"/>
      <c r="KOD98" s="0"/>
      <c r="KOE98" s="0"/>
      <c r="KOF98" s="0"/>
      <c r="KOG98" s="0"/>
      <c r="KOH98" s="0"/>
      <c r="KOI98" s="0"/>
      <c r="KOJ98" s="0"/>
      <c r="KOK98" s="0"/>
      <c r="KOL98" s="0"/>
      <c r="KOM98" s="0"/>
      <c r="KON98" s="0"/>
      <c r="KOO98" s="0"/>
      <c r="KOP98" s="0"/>
      <c r="KOQ98" s="0"/>
      <c r="KOR98" s="0"/>
      <c r="KOS98" s="0"/>
      <c r="KOT98" s="0"/>
      <c r="KOU98" s="0"/>
      <c r="KOV98" s="0"/>
      <c r="KOW98" s="0"/>
      <c r="KOX98" s="0"/>
      <c r="KOY98" s="0"/>
      <c r="KOZ98" s="0"/>
      <c r="KPA98" s="0"/>
      <c r="KPB98" s="0"/>
      <c r="KPC98" s="0"/>
      <c r="KPD98" s="0"/>
      <c r="KPE98" s="0"/>
      <c r="KPF98" s="0"/>
      <c r="KPG98" s="0"/>
      <c r="KPH98" s="0"/>
      <c r="KPI98" s="0"/>
      <c r="KPJ98" s="0"/>
      <c r="KPK98" s="0"/>
      <c r="KPL98" s="0"/>
      <c r="KPM98" s="0"/>
      <c r="KPN98" s="0"/>
      <c r="KPO98" s="0"/>
      <c r="KPP98" s="0"/>
      <c r="KPQ98" s="0"/>
      <c r="KPR98" s="0"/>
      <c r="KPS98" s="0"/>
      <c r="KPT98" s="0"/>
      <c r="KPU98" s="0"/>
      <c r="KPV98" s="0"/>
      <c r="KPW98" s="0"/>
      <c r="KPX98" s="0"/>
      <c r="KPY98" s="0"/>
      <c r="KPZ98" s="0"/>
      <c r="KQA98" s="0"/>
      <c r="KQB98" s="0"/>
      <c r="KQC98" s="0"/>
      <c r="KQD98" s="0"/>
      <c r="KQE98" s="0"/>
      <c r="KQF98" s="0"/>
      <c r="KQG98" s="0"/>
      <c r="KQH98" s="0"/>
      <c r="KQI98" s="0"/>
      <c r="KQJ98" s="0"/>
      <c r="KQK98" s="0"/>
      <c r="KQL98" s="0"/>
      <c r="KQM98" s="0"/>
      <c r="KQN98" s="0"/>
      <c r="KQO98" s="0"/>
      <c r="KQP98" s="0"/>
      <c r="KQQ98" s="0"/>
      <c r="KQR98" s="0"/>
      <c r="KQS98" s="0"/>
      <c r="KQT98" s="0"/>
      <c r="KQU98" s="0"/>
      <c r="KQV98" s="0"/>
      <c r="KQW98" s="0"/>
      <c r="KQX98" s="0"/>
      <c r="KQY98" s="0"/>
      <c r="KQZ98" s="0"/>
      <c r="KRA98" s="0"/>
      <c r="KRB98" s="0"/>
      <c r="KRC98" s="0"/>
      <c r="KRD98" s="0"/>
      <c r="KRE98" s="0"/>
      <c r="KRF98" s="0"/>
      <c r="KRG98" s="0"/>
      <c r="KRH98" s="0"/>
      <c r="KRI98" s="0"/>
      <c r="KRJ98" s="0"/>
      <c r="KRK98" s="0"/>
      <c r="KRL98" s="0"/>
      <c r="KRM98" s="0"/>
      <c r="KRN98" s="0"/>
      <c r="KRO98" s="0"/>
      <c r="KRP98" s="0"/>
      <c r="KRQ98" s="0"/>
      <c r="KRR98" s="0"/>
      <c r="KRS98" s="0"/>
      <c r="KRT98" s="0"/>
      <c r="KRU98" s="0"/>
      <c r="KRV98" s="0"/>
      <c r="KRW98" s="0"/>
      <c r="KRX98" s="0"/>
      <c r="KRY98" s="0"/>
      <c r="KRZ98" s="0"/>
      <c r="KSA98" s="0"/>
      <c r="KSB98" s="0"/>
      <c r="KSC98" s="0"/>
      <c r="KSD98" s="0"/>
      <c r="KSE98" s="0"/>
      <c r="KSF98" s="0"/>
      <c r="KSG98" s="0"/>
      <c r="KSH98" s="0"/>
      <c r="KSI98" s="0"/>
      <c r="KSJ98" s="0"/>
      <c r="KSK98" s="0"/>
      <c r="KSL98" s="0"/>
      <c r="KSM98" s="0"/>
      <c r="KSN98" s="0"/>
      <c r="KSO98" s="0"/>
      <c r="KSP98" s="0"/>
      <c r="KSQ98" s="0"/>
      <c r="KSR98" s="0"/>
      <c r="KSS98" s="0"/>
      <c r="KST98" s="0"/>
      <c r="KSU98" s="0"/>
      <c r="KSV98" s="0"/>
      <c r="KSW98" s="0"/>
      <c r="KSX98" s="0"/>
      <c r="KSY98" s="0"/>
      <c r="KSZ98" s="0"/>
      <c r="KTA98" s="0"/>
      <c r="KTB98" s="0"/>
      <c r="KTC98" s="0"/>
      <c r="KTD98" s="0"/>
      <c r="KTE98" s="0"/>
      <c r="KTF98" s="0"/>
      <c r="KTG98" s="0"/>
      <c r="KTH98" s="0"/>
      <c r="KTI98" s="0"/>
      <c r="KTJ98" s="0"/>
      <c r="KTK98" s="0"/>
      <c r="KTL98" s="0"/>
      <c r="KTM98" s="0"/>
      <c r="KTN98" s="0"/>
      <c r="KTO98" s="0"/>
      <c r="KTP98" s="0"/>
      <c r="KTQ98" s="0"/>
      <c r="KTR98" s="0"/>
      <c r="KTS98" s="0"/>
      <c r="KTT98" s="0"/>
      <c r="KTU98" s="0"/>
      <c r="KTV98" s="0"/>
      <c r="KTW98" s="0"/>
      <c r="KTX98" s="0"/>
      <c r="KTY98" s="0"/>
      <c r="KTZ98" s="0"/>
      <c r="KUA98" s="0"/>
      <c r="KUB98" s="0"/>
      <c r="KUC98" s="0"/>
      <c r="KUD98" s="0"/>
      <c r="KUE98" s="0"/>
      <c r="KUF98" s="0"/>
      <c r="KUG98" s="0"/>
      <c r="KUH98" s="0"/>
      <c r="KUI98" s="0"/>
      <c r="KUJ98" s="0"/>
      <c r="KUK98" s="0"/>
      <c r="KUL98" s="0"/>
      <c r="KUM98" s="0"/>
      <c r="KUN98" s="0"/>
      <c r="KUO98" s="0"/>
      <c r="KUP98" s="0"/>
      <c r="KUQ98" s="0"/>
      <c r="KUR98" s="0"/>
      <c r="KUS98" s="0"/>
      <c r="KUT98" s="0"/>
      <c r="KUU98" s="0"/>
      <c r="KUV98" s="0"/>
      <c r="KUW98" s="0"/>
      <c r="KUX98" s="0"/>
      <c r="KUY98" s="0"/>
      <c r="KUZ98" s="0"/>
      <c r="KVA98" s="0"/>
      <c r="KVB98" s="0"/>
      <c r="KVC98" s="0"/>
      <c r="KVD98" s="0"/>
      <c r="KVE98" s="0"/>
      <c r="KVF98" s="0"/>
      <c r="KVG98" s="0"/>
      <c r="KVH98" s="0"/>
      <c r="KVI98" s="0"/>
      <c r="KVJ98" s="0"/>
      <c r="KVK98" s="0"/>
      <c r="KVL98" s="0"/>
      <c r="KVM98" s="0"/>
      <c r="KVN98" s="0"/>
      <c r="KVO98" s="0"/>
      <c r="KVP98" s="0"/>
      <c r="KVQ98" s="0"/>
      <c r="KVR98" s="0"/>
      <c r="KVS98" s="0"/>
      <c r="KVT98" s="0"/>
      <c r="KVU98" s="0"/>
      <c r="KVV98" s="0"/>
      <c r="KVW98" s="0"/>
      <c r="KVX98" s="0"/>
      <c r="KVY98" s="0"/>
      <c r="KVZ98" s="0"/>
      <c r="KWA98" s="0"/>
      <c r="KWB98" s="0"/>
      <c r="KWC98" s="0"/>
      <c r="KWD98" s="0"/>
      <c r="KWE98" s="0"/>
      <c r="KWF98" s="0"/>
      <c r="KWG98" s="0"/>
      <c r="KWH98" s="0"/>
      <c r="KWI98" s="0"/>
      <c r="KWJ98" s="0"/>
      <c r="KWK98" s="0"/>
      <c r="KWL98" s="0"/>
      <c r="KWM98" s="0"/>
      <c r="KWN98" s="0"/>
      <c r="KWO98" s="0"/>
      <c r="KWP98" s="0"/>
      <c r="KWQ98" s="0"/>
      <c r="KWR98" s="0"/>
      <c r="KWS98" s="0"/>
      <c r="KWT98" s="0"/>
      <c r="KWU98" s="0"/>
      <c r="KWV98" s="0"/>
      <c r="KWW98" s="0"/>
      <c r="KWX98" s="0"/>
      <c r="KWY98" s="0"/>
      <c r="KWZ98" s="0"/>
      <c r="KXA98" s="0"/>
      <c r="KXB98" s="0"/>
      <c r="KXC98" s="0"/>
      <c r="KXD98" s="0"/>
      <c r="KXE98" s="0"/>
      <c r="KXF98" s="0"/>
      <c r="KXG98" s="0"/>
      <c r="KXH98" s="0"/>
      <c r="KXI98" s="0"/>
      <c r="KXJ98" s="0"/>
      <c r="KXK98" s="0"/>
      <c r="KXL98" s="0"/>
      <c r="KXM98" s="0"/>
      <c r="KXN98" s="0"/>
      <c r="KXO98" s="0"/>
      <c r="KXP98" s="0"/>
      <c r="KXQ98" s="0"/>
      <c r="KXR98" s="0"/>
      <c r="KXS98" s="0"/>
      <c r="KXT98" s="0"/>
      <c r="KXU98" s="0"/>
      <c r="KXV98" s="0"/>
      <c r="KXW98" s="0"/>
      <c r="KXX98" s="0"/>
      <c r="KXY98" s="0"/>
      <c r="KXZ98" s="0"/>
      <c r="KYA98" s="0"/>
      <c r="KYB98" s="0"/>
      <c r="KYC98" s="0"/>
      <c r="KYD98" s="0"/>
      <c r="KYE98" s="0"/>
      <c r="KYF98" s="0"/>
      <c r="KYG98" s="0"/>
      <c r="KYH98" s="0"/>
      <c r="KYI98" s="0"/>
      <c r="KYJ98" s="0"/>
      <c r="KYK98" s="0"/>
      <c r="KYL98" s="0"/>
      <c r="KYM98" s="0"/>
      <c r="KYN98" s="0"/>
      <c r="KYO98" s="0"/>
      <c r="KYP98" s="0"/>
      <c r="KYQ98" s="0"/>
      <c r="KYR98" s="0"/>
      <c r="KYS98" s="0"/>
      <c r="KYT98" s="0"/>
      <c r="KYU98" s="0"/>
      <c r="KYV98" s="0"/>
      <c r="KYW98" s="0"/>
      <c r="KYX98" s="0"/>
      <c r="KYY98" s="0"/>
      <c r="KYZ98" s="0"/>
      <c r="KZA98" s="0"/>
      <c r="KZB98" s="0"/>
      <c r="KZC98" s="0"/>
      <c r="KZD98" s="0"/>
      <c r="KZE98" s="0"/>
      <c r="KZF98" s="0"/>
      <c r="KZG98" s="0"/>
      <c r="KZH98" s="0"/>
      <c r="KZI98" s="0"/>
      <c r="KZJ98" s="0"/>
      <c r="KZK98" s="0"/>
      <c r="KZL98" s="0"/>
      <c r="KZM98" s="0"/>
      <c r="KZN98" s="0"/>
      <c r="KZO98" s="0"/>
      <c r="KZP98" s="0"/>
      <c r="KZQ98" s="0"/>
      <c r="KZR98" s="0"/>
      <c r="KZS98" s="0"/>
      <c r="KZT98" s="0"/>
      <c r="KZU98" s="0"/>
      <c r="KZV98" s="0"/>
      <c r="KZW98" s="0"/>
      <c r="KZX98" s="0"/>
      <c r="KZY98" s="0"/>
      <c r="KZZ98" s="0"/>
      <c r="LAA98" s="0"/>
      <c r="LAB98" s="0"/>
      <c r="LAC98" s="0"/>
      <c r="LAD98" s="0"/>
      <c r="LAE98" s="0"/>
      <c r="LAF98" s="0"/>
      <c r="LAG98" s="0"/>
      <c r="LAH98" s="0"/>
      <c r="LAI98" s="0"/>
      <c r="LAJ98" s="0"/>
      <c r="LAK98" s="0"/>
      <c r="LAL98" s="0"/>
      <c r="LAM98" s="0"/>
      <c r="LAN98" s="0"/>
      <c r="LAO98" s="0"/>
      <c r="LAP98" s="0"/>
      <c r="LAQ98" s="0"/>
      <c r="LAR98" s="0"/>
      <c r="LAS98" s="0"/>
      <c r="LAT98" s="0"/>
      <c r="LAU98" s="0"/>
      <c r="LAV98" s="0"/>
      <c r="LAW98" s="0"/>
      <c r="LAX98" s="0"/>
      <c r="LAY98" s="0"/>
      <c r="LAZ98" s="0"/>
      <c r="LBA98" s="0"/>
      <c r="LBB98" s="0"/>
      <c r="LBC98" s="0"/>
      <c r="LBD98" s="0"/>
      <c r="LBE98" s="0"/>
      <c r="LBF98" s="0"/>
      <c r="LBG98" s="0"/>
      <c r="LBH98" s="0"/>
      <c r="LBI98" s="0"/>
      <c r="LBJ98" s="0"/>
      <c r="LBK98" s="0"/>
      <c r="LBL98" s="0"/>
      <c r="LBM98" s="0"/>
      <c r="LBN98" s="0"/>
      <c r="LBO98" s="0"/>
      <c r="LBP98" s="0"/>
      <c r="LBQ98" s="0"/>
      <c r="LBR98" s="0"/>
      <c r="LBS98" s="0"/>
      <c r="LBT98" s="0"/>
      <c r="LBU98" s="0"/>
      <c r="LBV98" s="0"/>
      <c r="LBW98" s="0"/>
      <c r="LBX98" s="0"/>
      <c r="LBY98" s="0"/>
      <c r="LBZ98" s="0"/>
      <c r="LCA98" s="0"/>
      <c r="LCB98" s="0"/>
      <c r="LCC98" s="0"/>
      <c r="LCD98" s="0"/>
      <c r="LCE98" s="0"/>
      <c r="LCF98" s="0"/>
      <c r="LCG98" s="0"/>
      <c r="LCH98" s="0"/>
      <c r="LCI98" s="0"/>
      <c r="LCJ98" s="0"/>
      <c r="LCK98" s="0"/>
      <c r="LCL98" s="0"/>
      <c r="LCM98" s="0"/>
      <c r="LCN98" s="0"/>
      <c r="LCO98" s="0"/>
      <c r="LCP98" s="0"/>
      <c r="LCQ98" s="0"/>
      <c r="LCR98" s="0"/>
      <c r="LCS98" s="0"/>
      <c r="LCT98" s="0"/>
      <c r="LCU98" s="0"/>
      <c r="LCV98" s="0"/>
      <c r="LCW98" s="0"/>
      <c r="LCX98" s="0"/>
      <c r="LCY98" s="0"/>
      <c r="LCZ98" s="0"/>
      <c r="LDA98" s="0"/>
      <c r="LDB98" s="0"/>
      <c r="LDC98" s="0"/>
      <c r="LDD98" s="0"/>
      <c r="LDE98" s="0"/>
      <c r="LDF98" s="0"/>
      <c r="LDG98" s="0"/>
      <c r="LDH98" s="0"/>
      <c r="LDI98" s="0"/>
      <c r="LDJ98" s="0"/>
      <c r="LDK98" s="0"/>
      <c r="LDL98" s="0"/>
      <c r="LDM98" s="0"/>
      <c r="LDN98" s="0"/>
      <c r="LDO98" s="0"/>
      <c r="LDP98" s="0"/>
      <c r="LDQ98" s="0"/>
      <c r="LDR98" s="0"/>
      <c r="LDS98" s="0"/>
      <c r="LDT98" s="0"/>
      <c r="LDU98" s="0"/>
      <c r="LDV98" s="0"/>
      <c r="LDW98" s="0"/>
      <c r="LDX98" s="0"/>
      <c r="LDY98" s="0"/>
      <c r="LDZ98" s="0"/>
      <c r="LEA98" s="0"/>
      <c r="LEB98" s="0"/>
      <c r="LEC98" s="0"/>
      <c r="LED98" s="0"/>
      <c r="LEE98" s="0"/>
      <c r="LEF98" s="0"/>
      <c r="LEG98" s="0"/>
      <c r="LEH98" s="0"/>
      <c r="LEI98" s="0"/>
      <c r="LEJ98" s="0"/>
      <c r="LEK98" s="0"/>
      <c r="LEL98" s="0"/>
      <c r="LEM98" s="0"/>
      <c r="LEN98" s="0"/>
      <c r="LEO98" s="0"/>
      <c r="LEP98" s="0"/>
      <c r="LEQ98" s="0"/>
      <c r="LER98" s="0"/>
      <c r="LES98" s="0"/>
      <c r="LET98" s="0"/>
      <c r="LEU98" s="0"/>
      <c r="LEV98" s="0"/>
      <c r="LEW98" s="0"/>
      <c r="LEX98" s="0"/>
      <c r="LEY98" s="0"/>
      <c r="LEZ98" s="0"/>
      <c r="LFA98" s="0"/>
      <c r="LFB98" s="0"/>
      <c r="LFC98" s="0"/>
      <c r="LFD98" s="0"/>
      <c r="LFE98" s="0"/>
      <c r="LFF98" s="0"/>
      <c r="LFG98" s="0"/>
      <c r="LFH98" s="0"/>
      <c r="LFI98" s="0"/>
      <c r="LFJ98" s="0"/>
      <c r="LFK98" s="0"/>
      <c r="LFL98" s="0"/>
      <c r="LFM98" s="0"/>
      <c r="LFN98" s="0"/>
      <c r="LFO98" s="0"/>
      <c r="LFP98" s="0"/>
      <c r="LFQ98" s="0"/>
      <c r="LFR98" s="0"/>
      <c r="LFS98" s="0"/>
      <c r="LFT98" s="0"/>
      <c r="LFU98" s="0"/>
      <c r="LFV98" s="0"/>
      <c r="LFW98" s="0"/>
      <c r="LFX98" s="0"/>
      <c r="LFY98" s="0"/>
      <c r="LFZ98" s="0"/>
      <c r="LGA98" s="0"/>
      <c r="LGB98" s="0"/>
      <c r="LGC98" s="0"/>
      <c r="LGD98" s="0"/>
      <c r="LGE98" s="0"/>
      <c r="LGF98" s="0"/>
      <c r="LGG98" s="0"/>
      <c r="LGH98" s="0"/>
      <c r="LGI98" s="0"/>
      <c r="LGJ98" s="0"/>
      <c r="LGK98" s="0"/>
      <c r="LGL98" s="0"/>
      <c r="LGM98" s="0"/>
      <c r="LGN98" s="0"/>
      <c r="LGO98" s="0"/>
      <c r="LGP98" s="0"/>
      <c r="LGQ98" s="0"/>
      <c r="LGR98" s="0"/>
      <c r="LGS98" s="0"/>
      <c r="LGT98" s="0"/>
      <c r="LGU98" s="0"/>
      <c r="LGV98" s="0"/>
      <c r="LGW98" s="0"/>
      <c r="LGX98" s="0"/>
      <c r="LGY98" s="0"/>
      <c r="LGZ98" s="0"/>
      <c r="LHA98" s="0"/>
      <c r="LHB98" s="0"/>
      <c r="LHC98" s="0"/>
      <c r="LHD98" s="0"/>
      <c r="LHE98" s="0"/>
      <c r="LHF98" s="0"/>
      <c r="LHG98" s="0"/>
      <c r="LHH98" s="0"/>
      <c r="LHI98" s="0"/>
      <c r="LHJ98" s="0"/>
      <c r="LHK98" s="0"/>
      <c r="LHL98" s="0"/>
      <c r="LHM98" s="0"/>
      <c r="LHN98" s="0"/>
      <c r="LHO98" s="0"/>
      <c r="LHP98" s="0"/>
      <c r="LHQ98" s="0"/>
      <c r="LHR98" s="0"/>
      <c r="LHS98" s="0"/>
      <c r="LHT98" s="0"/>
      <c r="LHU98" s="0"/>
      <c r="LHV98" s="0"/>
      <c r="LHW98" s="0"/>
      <c r="LHX98" s="0"/>
      <c r="LHY98" s="0"/>
      <c r="LHZ98" s="0"/>
      <c r="LIA98" s="0"/>
      <c r="LIB98" s="0"/>
      <c r="LIC98" s="0"/>
      <c r="LID98" s="0"/>
      <c r="LIE98" s="0"/>
      <c r="LIF98" s="0"/>
      <c r="LIG98" s="0"/>
      <c r="LIH98" s="0"/>
      <c r="LII98" s="0"/>
      <c r="LIJ98" s="0"/>
      <c r="LIK98" s="0"/>
      <c r="LIL98" s="0"/>
      <c r="LIM98" s="0"/>
      <c r="LIN98" s="0"/>
      <c r="LIO98" s="0"/>
      <c r="LIP98" s="0"/>
      <c r="LIQ98" s="0"/>
      <c r="LIR98" s="0"/>
      <c r="LIS98" s="0"/>
      <c r="LIT98" s="0"/>
      <c r="LIU98" s="0"/>
      <c r="LIV98" s="0"/>
      <c r="LIW98" s="0"/>
      <c r="LIX98" s="0"/>
      <c r="LIY98" s="0"/>
      <c r="LIZ98" s="0"/>
      <c r="LJA98" s="0"/>
      <c r="LJB98" s="0"/>
      <c r="LJC98" s="0"/>
      <c r="LJD98" s="0"/>
      <c r="LJE98" s="0"/>
      <c r="LJF98" s="0"/>
      <c r="LJG98" s="0"/>
      <c r="LJH98" s="0"/>
      <c r="LJI98" s="0"/>
      <c r="LJJ98" s="0"/>
      <c r="LJK98" s="0"/>
      <c r="LJL98" s="0"/>
      <c r="LJM98" s="0"/>
      <c r="LJN98" s="0"/>
      <c r="LJO98" s="0"/>
      <c r="LJP98" s="0"/>
      <c r="LJQ98" s="0"/>
      <c r="LJR98" s="0"/>
      <c r="LJS98" s="0"/>
      <c r="LJT98" s="0"/>
      <c r="LJU98" s="0"/>
      <c r="LJV98" s="0"/>
      <c r="LJW98" s="0"/>
      <c r="LJX98" s="0"/>
      <c r="LJY98" s="0"/>
      <c r="LJZ98" s="0"/>
      <c r="LKA98" s="0"/>
      <c r="LKB98" s="0"/>
      <c r="LKC98" s="0"/>
      <c r="LKD98" s="0"/>
      <c r="LKE98" s="0"/>
      <c r="LKF98" s="0"/>
      <c r="LKG98" s="0"/>
      <c r="LKH98" s="0"/>
      <c r="LKI98" s="0"/>
      <c r="LKJ98" s="0"/>
      <c r="LKK98" s="0"/>
      <c r="LKL98" s="0"/>
      <c r="LKM98" s="0"/>
      <c r="LKN98" s="0"/>
      <c r="LKO98" s="0"/>
      <c r="LKP98" s="0"/>
      <c r="LKQ98" s="0"/>
      <c r="LKR98" s="0"/>
      <c r="LKS98" s="0"/>
      <c r="LKT98" s="0"/>
      <c r="LKU98" s="0"/>
      <c r="LKV98" s="0"/>
      <c r="LKW98" s="0"/>
      <c r="LKX98" s="0"/>
      <c r="LKY98" s="0"/>
      <c r="LKZ98" s="0"/>
      <c r="LLA98" s="0"/>
      <c r="LLB98" s="0"/>
      <c r="LLC98" s="0"/>
      <c r="LLD98" s="0"/>
      <c r="LLE98" s="0"/>
      <c r="LLF98" s="0"/>
      <c r="LLG98" s="0"/>
      <c r="LLH98" s="0"/>
      <c r="LLI98" s="0"/>
      <c r="LLJ98" s="0"/>
      <c r="LLK98" s="0"/>
      <c r="LLL98" s="0"/>
      <c r="LLM98" s="0"/>
      <c r="LLN98" s="0"/>
      <c r="LLO98" s="0"/>
      <c r="LLP98" s="0"/>
      <c r="LLQ98" s="0"/>
      <c r="LLR98" s="0"/>
      <c r="LLS98" s="0"/>
      <c r="LLT98" s="0"/>
      <c r="LLU98" s="0"/>
      <c r="LLV98" s="0"/>
      <c r="LLW98" s="0"/>
      <c r="LLX98" s="0"/>
      <c r="LLY98" s="0"/>
      <c r="LLZ98" s="0"/>
      <c r="LMA98" s="0"/>
      <c r="LMB98" s="0"/>
      <c r="LMC98" s="0"/>
      <c r="LMD98" s="0"/>
      <c r="LME98" s="0"/>
      <c r="LMF98" s="0"/>
      <c r="LMG98" s="0"/>
      <c r="LMH98" s="0"/>
      <c r="LMI98" s="0"/>
      <c r="LMJ98" s="0"/>
      <c r="LMK98" s="0"/>
      <c r="LML98" s="0"/>
      <c r="LMM98" s="0"/>
      <c r="LMN98" s="0"/>
      <c r="LMO98" s="0"/>
      <c r="LMP98" s="0"/>
      <c r="LMQ98" s="0"/>
      <c r="LMR98" s="0"/>
      <c r="LMS98" s="0"/>
      <c r="LMT98" s="0"/>
      <c r="LMU98" s="0"/>
      <c r="LMV98" s="0"/>
      <c r="LMW98" s="0"/>
      <c r="LMX98" s="0"/>
      <c r="LMY98" s="0"/>
      <c r="LMZ98" s="0"/>
      <c r="LNA98" s="0"/>
      <c r="LNB98" s="0"/>
      <c r="LNC98" s="0"/>
      <c r="LND98" s="0"/>
      <c r="LNE98" s="0"/>
      <c r="LNF98" s="0"/>
      <c r="LNG98" s="0"/>
      <c r="LNH98" s="0"/>
      <c r="LNI98" s="0"/>
      <c r="LNJ98" s="0"/>
      <c r="LNK98" s="0"/>
      <c r="LNL98" s="0"/>
      <c r="LNM98" s="0"/>
      <c r="LNN98" s="0"/>
      <c r="LNO98" s="0"/>
      <c r="LNP98" s="0"/>
      <c r="LNQ98" s="0"/>
      <c r="LNR98" s="0"/>
      <c r="LNS98" s="0"/>
      <c r="LNT98" s="0"/>
      <c r="LNU98" s="0"/>
      <c r="LNV98" s="0"/>
      <c r="LNW98" s="0"/>
      <c r="LNX98" s="0"/>
      <c r="LNY98" s="0"/>
      <c r="LNZ98" s="0"/>
      <c r="LOA98" s="0"/>
      <c r="LOB98" s="0"/>
      <c r="LOC98" s="0"/>
      <c r="LOD98" s="0"/>
      <c r="LOE98" s="0"/>
      <c r="LOF98" s="0"/>
      <c r="LOG98" s="0"/>
      <c r="LOH98" s="0"/>
      <c r="LOI98" s="0"/>
      <c r="LOJ98" s="0"/>
      <c r="LOK98" s="0"/>
      <c r="LOL98" s="0"/>
      <c r="LOM98" s="0"/>
      <c r="LON98" s="0"/>
      <c r="LOO98" s="0"/>
      <c r="LOP98" s="0"/>
      <c r="LOQ98" s="0"/>
      <c r="LOR98" s="0"/>
      <c r="LOS98" s="0"/>
      <c r="LOT98" s="0"/>
      <c r="LOU98" s="0"/>
      <c r="LOV98" s="0"/>
      <c r="LOW98" s="0"/>
      <c r="LOX98" s="0"/>
      <c r="LOY98" s="0"/>
      <c r="LOZ98" s="0"/>
      <c r="LPA98" s="0"/>
      <c r="LPB98" s="0"/>
      <c r="LPC98" s="0"/>
      <c r="LPD98" s="0"/>
      <c r="LPE98" s="0"/>
      <c r="LPF98" s="0"/>
      <c r="LPG98" s="0"/>
      <c r="LPH98" s="0"/>
      <c r="LPI98" s="0"/>
      <c r="LPJ98" s="0"/>
      <c r="LPK98" s="0"/>
      <c r="LPL98" s="0"/>
      <c r="LPM98" s="0"/>
      <c r="LPN98" s="0"/>
      <c r="LPO98" s="0"/>
      <c r="LPP98" s="0"/>
      <c r="LPQ98" s="0"/>
      <c r="LPR98" s="0"/>
      <c r="LPS98" s="0"/>
      <c r="LPT98" s="0"/>
      <c r="LPU98" s="0"/>
      <c r="LPV98" s="0"/>
      <c r="LPW98" s="0"/>
      <c r="LPX98" s="0"/>
      <c r="LPY98" s="0"/>
      <c r="LPZ98" s="0"/>
      <c r="LQA98" s="0"/>
      <c r="LQB98" s="0"/>
      <c r="LQC98" s="0"/>
      <c r="LQD98" s="0"/>
      <c r="LQE98" s="0"/>
      <c r="LQF98" s="0"/>
      <c r="LQG98" s="0"/>
      <c r="LQH98" s="0"/>
      <c r="LQI98" s="0"/>
      <c r="LQJ98" s="0"/>
      <c r="LQK98" s="0"/>
      <c r="LQL98" s="0"/>
      <c r="LQM98" s="0"/>
      <c r="LQN98" s="0"/>
      <c r="LQO98" s="0"/>
      <c r="LQP98" s="0"/>
      <c r="LQQ98" s="0"/>
      <c r="LQR98" s="0"/>
      <c r="LQS98" s="0"/>
      <c r="LQT98" s="0"/>
      <c r="LQU98" s="0"/>
      <c r="LQV98" s="0"/>
      <c r="LQW98" s="0"/>
      <c r="LQX98" s="0"/>
      <c r="LQY98" s="0"/>
      <c r="LQZ98" s="0"/>
      <c r="LRA98" s="0"/>
      <c r="LRB98" s="0"/>
      <c r="LRC98" s="0"/>
      <c r="LRD98" s="0"/>
      <c r="LRE98" s="0"/>
      <c r="LRF98" s="0"/>
      <c r="LRG98" s="0"/>
      <c r="LRH98" s="0"/>
      <c r="LRI98" s="0"/>
      <c r="LRJ98" s="0"/>
      <c r="LRK98" s="0"/>
      <c r="LRL98" s="0"/>
      <c r="LRM98" s="0"/>
      <c r="LRN98" s="0"/>
      <c r="LRO98" s="0"/>
      <c r="LRP98" s="0"/>
      <c r="LRQ98" s="0"/>
      <c r="LRR98" s="0"/>
      <c r="LRS98" s="0"/>
      <c r="LRT98" s="0"/>
      <c r="LRU98" s="0"/>
      <c r="LRV98" s="0"/>
      <c r="LRW98" s="0"/>
      <c r="LRX98" s="0"/>
      <c r="LRY98" s="0"/>
      <c r="LRZ98" s="0"/>
      <c r="LSA98" s="0"/>
      <c r="LSB98" s="0"/>
      <c r="LSC98" s="0"/>
      <c r="LSD98" s="0"/>
      <c r="LSE98" s="0"/>
      <c r="LSF98" s="0"/>
      <c r="LSG98" s="0"/>
      <c r="LSH98" s="0"/>
      <c r="LSI98" s="0"/>
      <c r="LSJ98" s="0"/>
      <c r="LSK98" s="0"/>
      <c r="LSL98" s="0"/>
      <c r="LSM98" s="0"/>
      <c r="LSN98" s="0"/>
      <c r="LSO98" s="0"/>
      <c r="LSP98" s="0"/>
      <c r="LSQ98" s="0"/>
      <c r="LSR98" s="0"/>
      <c r="LSS98" s="0"/>
      <c r="LST98" s="0"/>
      <c r="LSU98" s="0"/>
      <c r="LSV98" s="0"/>
      <c r="LSW98" s="0"/>
      <c r="LSX98" s="0"/>
      <c r="LSY98" s="0"/>
      <c r="LSZ98" s="0"/>
      <c r="LTA98" s="0"/>
      <c r="LTB98" s="0"/>
      <c r="LTC98" s="0"/>
      <c r="LTD98" s="0"/>
      <c r="LTE98" s="0"/>
      <c r="LTF98" s="0"/>
      <c r="LTG98" s="0"/>
      <c r="LTH98" s="0"/>
      <c r="LTI98" s="0"/>
      <c r="LTJ98" s="0"/>
      <c r="LTK98" s="0"/>
      <c r="LTL98" s="0"/>
      <c r="LTM98" s="0"/>
      <c r="LTN98" s="0"/>
      <c r="LTO98" s="0"/>
      <c r="LTP98" s="0"/>
      <c r="LTQ98" s="0"/>
      <c r="LTR98" s="0"/>
      <c r="LTS98" s="0"/>
      <c r="LTT98" s="0"/>
      <c r="LTU98" s="0"/>
      <c r="LTV98" s="0"/>
      <c r="LTW98" s="0"/>
      <c r="LTX98" s="0"/>
      <c r="LTY98" s="0"/>
      <c r="LTZ98" s="0"/>
      <c r="LUA98" s="0"/>
      <c r="LUB98" s="0"/>
      <c r="LUC98" s="0"/>
      <c r="LUD98" s="0"/>
      <c r="LUE98" s="0"/>
      <c r="LUF98" s="0"/>
      <c r="LUG98" s="0"/>
      <c r="LUH98" s="0"/>
      <c r="LUI98" s="0"/>
      <c r="LUJ98" s="0"/>
      <c r="LUK98" s="0"/>
      <c r="LUL98" s="0"/>
      <c r="LUM98" s="0"/>
      <c r="LUN98" s="0"/>
      <c r="LUO98" s="0"/>
      <c r="LUP98" s="0"/>
      <c r="LUQ98" s="0"/>
      <c r="LUR98" s="0"/>
      <c r="LUS98" s="0"/>
      <c r="LUT98" s="0"/>
      <c r="LUU98" s="0"/>
      <c r="LUV98" s="0"/>
      <c r="LUW98" s="0"/>
      <c r="LUX98" s="0"/>
      <c r="LUY98" s="0"/>
      <c r="LUZ98" s="0"/>
      <c r="LVA98" s="0"/>
      <c r="LVB98" s="0"/>
      <c r="LVC98" s="0"/>
      <c r="LVD98" s="0"/>
      <c r="LVE98" s="0"/>
      <c r="LVF98" s="0"/>
      <c r="LVG98" s="0"/>
      <c r="LVH98" s="0"/>
      <c r="LVI98" s="0"/>
      <c r="LVJ98" s="0"/>
      <c r="LVK98" s="0"/>
      <c r="LVL98" s="0"/>
      <c r="LVM98" s="0"/>
      <c r="LVN98" s="0"/>
      <c r="LVO98" s="0"/>
      <c r="LVP98" s="0"/>
      <c r="LVQ98" s="0"/>
      <c r="LVR98" s="0"/>
      <c r="LVS98" s="0"/>
      <c r="LVT98" s="0"/>
      <c r="LVU98" s="0"/>
      <c r="LVV98" s="0"/>
      <c r="LVW98" s="0"/>
      <c r="LVX98" s="0"/>
      <c r="LVY98" s="0"/>
      <c r="LVZ98" s="0"/>
      <c r="LWA98" s="0"/>
      <c r="LWB98" s="0"/>
      <c r="LWC98" s="0"/>
      <c r="LWD98" s="0"/>
      <c r="LWE98" s="0"/>
      <c r="LWF98" s="0"/>
      <c r="LWG98" s="0"/>
      <c r="LWH98" s="0"/>
      <c r="LWI98" s="0"/>
      <c r="LWJ98" s="0"/>
      <c r="LWK98" s="0"/>
      <c r="LWL98" s="0"/>
      <c r="LWM98" s="0"/>
      <c r="LWN98" s="0"/>
      <c r="LWO98" s="0"/>
      <c r="LWP98" s="0"/>
      <c r="LWQ98" s="0"/>
      <c r="LWR98" s="0"/>
      <c r="LWS98" s="0"/>
      <c r="LWT98" s="0"/>
      <c r="LWU98" s="0"/>
      <c r="LWV98" s="0"/>
      <c r="LWW98" s="0"/>
      <c r="LWX98" s="0"/>
      <c r="LWY98" s="0"/>
      <c r="LWZ98" s="0"/>
      <c r="LXA98" s="0"/>
      <c r="LXB98" s="0"/>
      <c r="LXC98" s="0"/>
      <c r="LXD98" s="0"/>
      <c r="LXE98" s="0"/>
      <c r="LXF98" s="0"/>
      <c r="LXG98" s="0"/>
      <c r="LXH98" s="0"/>
      <c r="LXI98" s="0"/>
      <c r="LXJ98" s="0"/>
      <c r="LXK98" s="0"/>
      <c r="LXL98" s="0"/>
      <c r="LXM98" s="0"/>
      <c r="LXN98" s="0"/>
      <c r="LXO98" s="0"/>
      <c r="LXP98" s="0"/>
      <c r="LXQ98" s="0"/>
      <c r="LXR98" s="0"/>
      <c r="LXS98" s="0"/>
      <c r="LXT98" s="0"/>
      <c r="LXU98" s="0"/>
      <c r="LXV98" s="0"/>
      <c r="LXW98" s="0"/>
      <c r="LXX98" s="0"/>
      <c r="LXY98" s="0"/>
      <c r="LXZ98" s="0"/>
      <c r="LYA98" s="0"/>
      <c r="LYB98" s="0"/>
      <c r="LYC98" s="0"/>
      <c r="LYD98" s="0"/>
      <c r="LYE98" s="0"/>
      <c r="LYF98" s="0"/>
      <c r="LYG98" s="0"/>
      <c r="LYH98" s="0"/>
      <c r="LYI98" s="0"/>
      <c r="LYJ98" s="0"/>
      <c r="LYK98" s="0"/>
      <c r="LYL98" s="0"/>
      <c r="LYM98" s="0"/>
      <c r="LYN98" s="0"/>
      <c r="LYO98" s="0"/>
      <c r="LYP98" s="0"/>
      <c r="LYQ98" s="0"/>
      <c r="LYR98" s="0"/>
      <c r="LYS98" s="0"/>
      <c r="LYT98" s="0"/>
      <c r="LYU98" s="0"/>
      <c r="LYV98" s="0"/>
      <c r="LYW98" s="0"/>
      <c r="LYX98" s="0"/>
      <c r="LYY98" s="0"/>
      <c r="LYZ98" s="0"/>
      <c r="LZA98" s="0"/>
      <c r="LZB98" s="0"/>
      <c r="LZC98" s="0"/>
      <c r="LZD98" s="0"/>
      <c r="LZE98" s="0"/>
      <c r="LZF98" s="0"/>
      <c r="LZG98" s="0"/>
      <c r="LZH98" s="0"/>
      <c r="LZI98" s="0"/>
      <c r="LZJ98" s="0"/>
      <c r="LZK98" s="0"/>
      <c r="LZL98" s="0"/>
      <c r="LZM98" s="0"/>
      <c r="LZN98" s="0"/>
      <c r="LZO98" s="0"/>
      <c r="LZP98" s="0"/>
      <c r="LZQ98" s="0"/>
      <c r="LZR98" s="0"/>
      <c r="LZS98" s="0"/>
      <c r="LZT98" s="0"/>
      <c r="LZU98" s="0"/>
      <c r="LZV98" s="0"/>
      <c r="LZW98" s="0"/>
      <c r="LZX98" s="0"/>
      <c r="LZY98" s="0"/>
      <c r="LZZ98" s="0"/>
      <c r="MAA98" s="0"/>
      <c r="MAB98" s="0"/>
      <c r="MAC98" s="0"/>
      <c r="MAD98" s="0"/>
      <c r="MAE98" s="0"/>
      <c r="MAF98" s="0"/>
      <c r="MAG98" s="0"/>
      <c r="MAH98" s="0"/>
      <c r="MAI98" s="0"/>
      <c r="MAJ98" s="0"/>
      <c r="MAK98" s="0"/>
      <c r="MAL98" s="0"/>
      <c r="MAM98" s="0"/>
      <c r="MAN98" s="0"/>
      <c r="MAO98" s="0"/>
      <c r="MAP98" s="0"/>
      <c r="MAQ98" s="0"/>
      <c r="MAR98" s="0"/>
      <c r="MAS98" s="0"/>
      <c r="MAT98" s="0"/>
      <c r="MAU98" s="0"/>
      <c r="MAV98" s="0"/>
      <c r="MAW98" s="0"/>
      <c r="MAX98" s="0"/>
      <c r="MAY98" s="0"/>
      <c r="MAZ98" s="0"/>
      <c r="MBA98" s="0"/>
      <c r="MBB98" s="0"/>
      <c r="MBC98" s="0"/>
      <c r="MBD98" s="0"/>
      <c r="MBE98" s="0"/>
      <c r="MBF98" s="0"/>
      <c r="MBG98" s="0"/>
      <c r="MBH98" s="0"/>
      <c r="MBI98" s="0"/>
      <c r="MBJ98" s="0"/>
      <c r="MBK98" s="0"/>
      <c r="MBL98" s="0"/>
      <c r="MBM98" s="0"/>
      <c r="MBN98" s="0"/>
      <c r="MBO98" s="0"/>
      <c r="MBP98" s="0"/>
      <c r="MBQ98" s="0"/>
      <c r="MBR98" s="0"/>
      <c r="MBS98" s="0"/>
      <c r="MBT98" s="0"/>
      <c r="MBU98" s="0"/>
      <c r="MBV98" s="0"/>
      <c r="MBW98" s="0"/>
      <c r="MBX98" s="0"/>
      <c r="MBY98" s="0"/>
      <c r="MBZ98" s="0"/>
      <c r="MCA98" s="0"/>
      <c r="MCB98" s="0"/>
      <c r="MCC98" s="0"/>
      <c r="MCD98" s="0"/>
      <c r="MCE98" s="0"/>
      <c r="MCF98" s="0"/>
      <c r="MCG98" s="0"/>
      <c r="MCH98" s="0"/>
      <c r="MCI98" s="0"/>
      <c r="MCJ98" s="0"/>
      <c r="MCK98" s="0"/>
      <c r="MCL98" s="0"/>
      <c r="MCM98" s="0"/>
      <c r="MCN98" s="0"/>
      <c r="MCO98" s="0"/>
      <c r="MCP98" s="0"/>
      <c r="MCQ98" s="0"/>
      <c r="MCR98" s="0"/>
      <c r="MCS98" s="0"/>
      <c r="MCT98" s="0"/>
      <c r="MCU98" s="0"/>
      <c r="MCV98" s="0"/>
      <c r="MCW98" s="0"/>
      <c r="MCX98" s="0"/>
      <c r="MCY98" s="0"/>
      <c r="MCZ98" s="0"/>
      <c r="MDA98" s="0"/>
      <c r="MDB98" s="0"/>
      <c r="MDC98" s="0"/>
      <c r="MDD98" s="0"/>
      <c r="MDE98" s="0"/>
      <c r="MDF98" s="0"/>
      <c r="MDG98" s="0"/>
      <c r="MDH98" s="0"/>
      <c r="MDI98" s="0"/>
      <c r="MDJ98" s="0"/>
      <c r="MDK98" s="0"/>
      <c r="MDL98" s="0"/>
      <c r="MDM98" s="0"/>
      <c r="MDN98" s="0"/>
      <c r="MDO98" s="0"/>
      <c r="MDP98" s="0"/>
      <c r="MDQ98" s="0"/>
      <c r="MDR98" s="0"/>
      <c r="MDS98" s="0"/>
      <c r="MDT98" s="0"/>
      <c r="MDU98" s="0"/>
      <c r="MDV98" s="0"/>
      <c r="MDW98" s="0"/>
      <c r="MDX98" s="0"/>
      <c r="MDY98" s="0"/>
      <c r="MDZ98" s="0"/>
      <c r="MEA98" s="0"/>
      <c r="MEB98" s="0"/>
      <c r="MEC98" s="0"/>
      <c r="MED98" s="0"/>
      <c r="MEE98" s="0"/>
      <c r="MEF98" s="0"/>
      <c r="MEG98" s="0"/>
      <c r="MEH98" s="0"/>
      <c r="MEI98" s="0"/>
      <c r="MEJ98" s="0"/>
      <c r="MEK98" s="0"/>
      <c r="MEL98" s="0"/>
      <c r="MEM98" s="0"/>
      <c r="MEN98" s="0"/>
      <c r="MEO98" s="0"/>
      <c r="MEP98" s="0"/>
      <c r="MEQ98" s="0"/>
      <c r="MER98" s="0"/>
      <c r="MES98" s="0"/>
      <c r="MET98" s="0"/>
      <c r="MEU98" s="0"/>
      <c r="MEV98" s="0"/>
      <c r="MEW98" s="0"/>
      <c r="MEX98" s="0"/>
      <c r="MEY98" s="0"/>
      <c r="MEZ98" s="0"/>
      <c r="MFA98" s="0"/>
      <c r="MFB98" s="0"/>
      <c r="MFC98" s="0"/>
      <c r="MFD98" s="0"/>
      <c r="MFE98" s="0"/>
      <c r="MFF98" s="0"/>
      <c r="MFG98" s="0"/>
      <c r="MFH98" s="0"/>
      <c r="MFI98" s="0"/>
      <c r="MFJ98" s="0"/>
      <c r="MFK98" s="0"/>
      <c r="MFL98" s="0"/>
      <c r="MFM98" s="0"/>
      <c r="MFN98" s="0"/>
      <c r="MFO98" s="0"/>
      <c r="MFP98" s="0"/>
      <c r="MFQ98" s="0"/>
      <c r="MFR98" s="0"/>
      <c r="MFS98" s="0"/>
      <c r="MFT98" s="0"/>
      <c r="MFU98" s="0"/>
      <c r="MFV98" s="0"/>
      <c r="MFW98" s="0"/>
      <c r="MFX98" s="0"/>
      <c r="MFY98" s="0"/>
      <c r="MFZ98" s="0"/>
      <c r="MGA98" s="0"/>
      <c r="MGB98" s="0"/>
      <c r="MGC98" s="0"/>
      <c r="MGD98" s="0"/>
      <c r="MGE98" s="0"/>
      <c r="MGF98" s="0"/>
      <c r="MGG98" s="0"/>
      <c r="MGH98" s="0"/>
      <c r="MGI98" s="0"/>
      <c r="MGJ98" s="0"/>
      <c r="MGK98" s="0"/>
      <c r="MGL98" s="0"/>
      <c r="MGM98" s="0"/>
      <c r="MGN98" s="0"/>
      <c r="MGO98" s="0"/>
      <c r="MGP98" s="0"/>
      <c r="MGQ98" s="0"/>
      <c r="MGR98" s="0"/>
      <c r="MGS98" s="0"/>
      <c r="MGT98" s="0"/>
      <c r="MGU98" s="0"/>
      <c r="MGV98" s="0"/>
      <c r="MGW98" s="0"/>
      <c r="MGX98" s="0"/>
      <c r="MGY98" s="0"/>
      <c r="MGZ98" s="0"/>
      <c r="MHA98" s="0"/>
      <c r="MHB98" s="0"/>
      <c r="MHC98" s="0"/>
      <c r="MHD98" s="0"/>
      <c r="MHE98" s="0"/>
      <c r="MHF98" s="0"/>
      <c r="MHG98" s="0"/>
      <c r="MHH98" s="0"/>
      <c r="MHI98" s="0"/>
      <c r="MHJ98" s="0"/>
      <c r="MHK98" s="0"/>
      <c r="MHL98" s="0"/>
      <c r="MHM98" s="0"/>
      <c r="MHN98" s="0"/>
      <c r="MHO98" s="0"/>
      <c r="MHP98" s="0"/>
      <c r="MHQ98" s="0"/>
      <c r="MHR98" s="0"/>
      <c r="MHS98" s="0"/>
      <c r="MHT98" s="0"/>
      <c r="MHU98" s="0"/>
      <c r="MHV98" s="0"/>
      <c r="MHW98" s="0"/>
      <c r="MHX98" s="0"/>
      <c r="MHY98" s="0"/>
      <c r="MHZ98" s="0"/>
      <c r="MIA98" s="0"/>
      <c r="MIB98" s="0"/>
      <c r="MIC98" s="0"/>
      <c r="MID98" s="0"/>
      <c r="MIE98" s="0"/>
      <c r="MIF98" s="0"/>
      <c r="MIG98" s="0"/>
      <c r="MIH98" s="0"/>
      <c r="MII98" s="0"/>
      <c r="MIJ98" s="0"/>
      <c r="MIK98" s="0"/>
      <c r="MIL98" s="0"/>
      <c r="MIM98" s="0"/>
      <c r="MIN98" s="0"/>
      <c r="MIO98" s="0"/>
      <c r="MIP98" s="0"/>
      <c r="MIQ98" s="0"/>
      <c r="MIR98" s="0"/>
      <c r="MIS98" s="0"/>
      <c r="MIT98" s="0"/>
      <c r="MIU98" s="0"/>
      <c r="MIV98" s="0"/>
      <c r="MIW98" s="0"/>
      <c r="MIX98" s="0"/>
      <c r="MIY98" s="0"/>
      <c r="MIZ98" s="0"/>
      <c r="MJA98" s="0"/>
      <c r="MJB98" s="0"/>
      <c r="MJC98" s="0"/>
      <c r="MJD98" s="0"/>
      <c r="MJE98" s="0"/>
      <c r="MJF98" s="0"/>
      <c r="MJG98" s="0"/>
      <c r="MJH98" s="0"/>
      <c r="MJI98" s="0"/>
      <c r="MJJ98" s="0"/>
      <c r="MJK98" s="0"/>
      <c r="MJL98" s="0"/>
      <c r="MJM98" s="0"/>
      <c r="MJN98" s="0"/>
      <c r="MJO98" s="0"/>
      <c r="MJP98" s="0"/>
      <c r="MJQ98" s="0"/>
      <c r="MJR98" s="0"/>
      <c r="MJS98" s="0"/>
      <c r="MJT98" s="0"/>
      <c r="MJU98" s="0"/>
      <c r="MJV98" s="0"/>
      <c r="MJW98" s="0"/>
      <c r="MJX98" s="0"/>
      <c r="MJY98" s="0"/>
      <c r="MJZ98" s="0"/>
      <c r="MKA98" s="0"/>
      <c r="MKB98" s="0"/>
      <c r="MKC98" s="0"/>
      <c r="MKD98" s="0"/>
      <c r="MKE98" s="0"/>
      <c r="MKF98" s="0"/>
      <c r="MKG98" s="0"/>
      <c r="MKH98" s="0"/>
      <c r="MKI98" s="0"/>
      <c r="MKJ98" s="0"/>
      <c r="MKK98" s="0"/>
      <c r="MKL98" s="0"/>
      <c r="MKM98" s="0"/>
      <c r="MKN98" s="0"/>
      <c r="MKO98" s="0"/>
      <c r="MKP98" s="0"/>
      <c r="MKQ98" s="0"/>
      <c r="MKR98" s="0"/>
      <c r="MKS98" s="0"/>
      <c r="MKT98" s="0"/>
      <c r="MKU98" s="0"/>
      <c r="MKV98" s="0"/>
      <c r="MKW98" s="0"/>
      <c r="MKX98" s="0"/>
      <c r="MKY98" s="0"/>
      <c r="MKZ98" s="0"/>
      <c r="MLA98" s="0"/>
      <c r="MLB98" s="0"/>
      <c r="MLC98" s="0"/>
      <c r="MLD98" s="0"/>
      <c r="MLE98" s="0"/>
      <c r="MLF98" s="0"/>
      <c r="MLG98" s="0"/>
      <c r="MLH98" s="0"/>
      <c r="MLI98" s="0"/>
      <c r="MLJ98" s="0"/>
      <c r="MLK98" s="0"/>
      <c r="MLL98" s="0"/>
      <c r="MLM98" s="0"/>
      <c r="MLN98" s="0"/>
      <c r="MLO98" s="0"/>
      <c r="MLP98" s="0"/>
      <c r="MLQ98" s="0"/>
      <c r="MLR98" s="0"/>
      <c r="MLS98" s="0"/>
      <c r="MLT98" s="0"/>
      <c r="MLU98" s="0"/>
      <c r="MLV98" s="0"/>
      <c r="MLW98" s="0"/>
      <c r="MLX98" s="0"/>
      <c r="MLY98" s="0"/>
      <c r="MLZ98" s="0"/>
      <c r="MMA98" s="0"/>
      <c r="MMB98" s="0"/>
      <c r="MMC98" s="0"/>
      <c r="MMD98" s="0"/>
      <c r="MME98" s="0"/>
      <c r="MMF98" s="0"/>
      <c r="MMG98" s="0"/>
      <c r="MMH98" s="0"/>
      <c r="MMI98" s="0"/>
      <c r="MMJ98" s="0"/>
      <c r="MMK98" s="0"/>
      <c r="MML98" s="0"/>
      <c r="MMM98" s="0"/>
      <c r="MMN98" s="0"/>
      <c r="MMO98" s="0"/>
      <c r="MMP98" s="0"/>
      <c r="MMQ98" s="0"/>
      <c r="MMR98" s="0"/>
      <c r="MMS98" s="0"/>
      <c r="MMT98" s="0"/>
      <c r="MMU98" s="0"/>
      <c r="MMV98" s="0"/>
      <c r="MMW98" s="0"/>
      <c r="MMX98" s="0"/>
      <c r="MMY98" s="0"/>
      <c r="MMZ98" s="0"/>
      <c r="MNA98" s="0"/>
      <c r="MNB98" s="0"/>
      <c r="MNC98" s="0"/>
      <c r="MND98" s="0"/>
      <c r="MNE98" s="0"/>
      <c r="MNF98" s="0"/>
      <c r="MNG98" s="0"/>
      <c r="MNH98" s="0"/>
      <c r="MNI98" s="0"/>
      <c r="MNJ98" s="0"/>
      <c r="MNK98" s="0"/>
      <c r="MNL98" s="0"/>
      <c r="MNM98" s="0"/>
      <c r="MNN98" s="0"/>
      <c r="MNO98" s="0"/>
      <c r="MNP98" s="0"/>
      <c r="MNQ98" s="0"/>
      <c r="MNR98" s="0"/>
      <c r="MNS98" s="0"/>
      <c r="MNT98" s="0"/>
      <c r="MNU98" s="0"/>
      <c r="MNV98" s="0"/>
      <c r="MNW98" s="0"/>
      <c r="MNX98" s="0"/>
      <c r="MNY98" s="0"/>
      <c r="MNZ98" s="0"/>
      <c r="MOA98" s="0"/>
      <c r="MOB98" s="0"/>
      <c r="MOC98" s="0"/>
      <c r="MOD98" s="0"/>
      <c r="MOE98" s="0"/>
      <c r="MOF98" s="0"/>
      <c r="MOG98" s="0"/>
      <c r="MOH98" s="0"/>
      <c r="MOI98" s="0"/>
      <c r="MOJ98" s="0"/>
      <c r="MOK98" s="0"/>
      <c r="MOL98" s="0"/>
      <c r="MOM98" s="0"/>
      <c r="MON98" s="0"/>
      <c r="MOO98" s="0"/>
      <c r="MOP98" s="0"/>
      <c r="MOQ98" s="0"/>
      <c r="MOR98" s="0"/>
      <c r="MOS98" s="0"/>
      <c r="MOT98" s="0"/>
      <c r="MOU98" s="0"/>
      <c r="MOV98" s="0"/>
      <c r="MOW98" s="0"/>
      <c r="MOX98" s="0"/>
      <c r="MOY98" s="0"/>
      <c r="MOZ98" s="0"/>
      <c r="MPA98" s="0"/>
      <c r="MPB98" s="0"/>
      <c r="MPC98" s="0"/>
      <c r="MPD98" s="0"/>
      <c r="MPE98" s="0"/>
      <c r="MPF98" s="0"/>
      <c r="MPG98" s="0"/>
      <c r="MPH98" s="0"/>
      <c r="MPI98" s="0"/>
      <c r="MPJ98" s="0"/>
      <c r="MPK98" s="0"/>
      <c r="MPL98" s="0"/>
      <c r="MPM98" s="0"/>
      <c r="MPN98" s="0"/>
      <c r="MPO98" s="0"/>
      <c r="MPP98" s="0"/>
      <c r="MPQ98" s="0"/>
      <c r="MPR98" s="0"/>
      <c r="MPS98" s="0"/>
      <c r="MPT98" s="0"/>
      <c r="MPU98" s="0"/>
      <c r="MPV98" s="0"/>
      <c r="MPW98" s="0"/>
      <c r="MPX98" s="0"/>
      <c r="MPY98" s="0"/>
      <c r="MPZ98" s="0"/>
      <c r="MQA98" s="0"/>
      <c r="MQB98" s="0"/>
      <c r="MQC98" s="0"/>
      <c r="MQD98" s="0"/>
      <c r="MQE98" s="0"/>
      <c r="MQF98" s="0"/>
      <c r="MQG98" s="0"/>
      <c r="MQH98" s="0"/>
      <c r="MQI98" s="0"/>
      <c r="MQJ98" s="0"/>
      <c r="MQK98" s="0"/>
      <c r="MQL98" s="0"/>
      <c r="MQM98" s="0"/>
      <c r="MQN98" s="0"/>
      <c r="MQO98" s="0"/>
      <c r="MQP98" s="0"/>
      <c r="MQQ98" s="0"/>
      <c r="MQR98" s="0"/>
      <c r="MQS98" s="0"/>
      <c r="MQT98" s="0"/>
      <c r="MQU98" s="0"/>
      <c r="MQV98" s="0"/>
      <c r="MQW98" s="0"/>
      <c r="MQX98" s="0"/>
      <c r="MQY98" s="0"/>
      <c r="MQZ98" s="0"/>
      <c r="MRA98" s="0"/>
      <c r="MRB98" s="0"/>
      <c r="MRC98" s="0"/>
      <c r="MRD98" s="0"/>
      <c r="MRE98" s="0"/>
      <c r="MRF98" s="0"/>
      <c r="MRG98" s="0"/>
      <c r="MRH98" s="0"/>
      <c r="MRI98" s="0"/>
      <c r="MRJ98" s="0"/>
      <c r="MRK98" s="0"/>
      <c r="MRL98" s="0"/>
      <c r="MRM98" s="0"/>
      <c r="MRN98" s="0"/>
      <c r="MRO98" s="0"/>
      <c r="MRP98" s="0"/>
      <c r="MRQ98" s="0"/>
      <c r="MRR98" s="0"/>
      <c r="MRS98" s="0"/>
      <c r="MRT98" s="0"/>
      <c r="MRU98" s="0"/>
      <c r="MRV98" s="0"/>
      <c r="MRW98" s="0"/>
      <c r="MRX98" s="0"/>
      <c r="MRY98" s="0"/>
      <c r="MRZ98" s="0"/>
      <c r="MSA98" s="0"/>
      <c r="MSB98" s="0"/>
      <c r="MSC98" s="0"/>
      <c r="MSD98" s="0"/>
      <c r="MSE98" s="0"/>
      <c r="MSF98" s="0"/>
      <c r="MSG98" s="0"/>
      <c r="MSH98" s="0"/>
      <c r="MSI98" s="0"/>
      <c r="MSJ98" s="0"/>
      <c r="MSK98" s="0"/>
      <c r="MSL98" s="0"/>
      <c r="MSM98" s="0"/>
      <c r="MSN98" s="0"/>
      <c r="MSO98" s="0"/>
      <c r="MSP98" s="0"/>
      <c r="MSQ98" s="0"/>
      <c r="MSR98" s="0"/>
      <c r="MSS98" s="0"/>
      <c r="MST98" s="0"/>
      <c r="MSU98" s="0"/>
      <c r="MSV98" s="0"/>
      <c r="MSW98" s="0"/>
      <c r="MSX98" s="0"/>
      <c r="MSY98" s="0"/>
      <c r="MSZ98" s="0"/>
      <c r="MTA98" s="0"/>
      <c r="MTB98" s="0"/>
      <c r="MTC98" s="0"/>
      <c r="MTD98" s="0"/>
      <c r="MTE98" s="0"/>
      <c r="MTF98" s="0"/>
      <c r="MTG98" s="0"/>
      <c r="MTH98" s="0"/>
      <c r="MTI98" s="0"/>
      <c r="MTJ98" s="0"/>
      <c r="MTK98" s="0"/>
      <c r="MTL98" s="0"/>
      <c r="MTM98" s="0"/>
      <c r="MTN98" s="0"/>
      <c r="MTO98" s="0"/>
      <c r="MTP98" s="0"/>
      <c r="MTQ98" s="0"/>
      <c r="MTR98" s="0"/>
      <c r="MTS98" s="0"/>
      <c r="MTT98" s="0"/>
      <c r="MTU98" s="0"/>
      <c r="MTV98" s="0"/>
      <c r="MTW98" s="0"/>
      <c r="MTX98" s="0"/>
      <c r="MTY98" s="0"/>
      <c r="MTZ98" s="0"/>
      <c r="MUA98" s="0"/>
      <c r="MUB98" s="0"/>
      <c r="MUC98" s="0"/>
      <c r="MUD98" s="0"/>
      <c r="MUE98" s="0"/>
      <c r="MUF98" s="0"/>
      <c r="MUG98" s="0"/>
      <c r="MUH98" s="0"/>
      <c r="MUI98" s="0"/>
      <c r="MUJ98" s="0"/>
      <c r="MUK98" s="0"/>
      <c r="MUL98" s="0"/>
      <c r="MUM98" s="0"/>
      <c r="MUN98" s="0"/>
      <c r="MUO98" s="0"/>
      <c r="MUP98" s="0"/>
      <c r="MUQ98" s="0"/>
      <c r="MUR98" s="0"/>
      <c r="MUS98" s="0"/>
      <c r="MUT98" s="0"/>
      <c r="MUU98" s="0"/>
      <c r="MUV98" s="0"/>
      <c r="MUW98" s="0"/>
      <c r="MUX98" s="0"/>
      <c r="MUY98" s="0"/>
      <c r="MUZ98" s="0"/>
      <c r="MVA98" s="0"/>
      <c r="MVB98" s="0"/>
      <c r="MVC98" s="0"/>
      <c r="MVD98" s="0"/>
      <c r="MVE98" s="0"/>
      <c r="MVF98" s="0"/>
      <c r="MVG98" s="0"/>
      <c r="MVH98" s="0"/>
      <c r="MVI98" s="0"/>
      <c r="MVJ98" s="0"/>
      <c r="MVK98" s="0"/>
      <c r="MVL98" s="0"/>
      <c r="MVM98" s="0"/>
      <c r="MVN98" s="0"/>
      <c r="MVO98" s="0"/>
      <c r="MVP98" s="0"/>
      <c r="MVQ98" s="0"/>
      <c r="MVR98" s="0"/>
      <c r="MVS98" s="0"/>
      <c r="MVT98" s="0"/>
      <c r="MVU98" s="0"/>
      <c r="MVV98" s="0"/>
      <c r="MVW98" s="0"/>
      <c r="MVX98" s="0"/>
      <c r="MVY98" s="0"/>
      <c r="MVZ98" s="0"/>
      <c r="MWA98" s="0"/>
      <c r="MWB98" s="0"/>
      <c r="MWC98" s="0"/>
      <c r="MWD98" s="0"/>
      <c r="MWE98" s="0"/>
      <c r="MWF98" s="0"/>
      <c r="MWG98" s="0"/>
      <c r="MWH98" s="0"/>
      <c r="MWI98" s="0"/>
      <c r="MWJ98" s="0"/>
      <c r="MWK98" s="0"/>
      <c r="MWL98" s="0"/>
      <c r="MWM98" s="0"/>
      <c r="MWN98" s="0"/>
      <c r="MWO98" s="0"/>
      <c r="MWP98" s="0"/>
      <c r="MWQ98" s="0"/>
      <c r="MWR98" s="0"/>
      <c r="MWS98" s="0"/>
      <c r="MWT98" s="0"/>
      <c r="MWU98" s="0"/>
      <c r="MWV98" s="0"/>
      <c r="MWW98" s="0"/>
      <c r="MWX98" s="0"/>
      <c r="MWY98" s="0"/>
      <c r="MWZ98" s="0"/>
      <c r="MXA98" s="0"/>
      <c r="MXB98" s="0"/>
      <c r="MXC98" s="0"/>
      <c r="MXD98" s="0"/>
      <c r="MXE98" s="0"/>
      <c r="MXF98" s="0"/>
      <c r="MXG98" s="0"/>
      <c r="MXH98" s="0"/>
      <c r="MXI98" s="0"/>
      <c r="MXJ98" s="0"/>
      <c r="MXK98" s="0"/>
      <c r="MXL98" s="0"/>
      <c r="MXM98" s="0"/>
      <c r="MXN98" s="0"/>
      <c r="MXO98" s="0"/>
      <c r="MXP98" s="0"/>
      <c r="MXQ98" s="0"/>
      <c r="MXR98" s="0"/>
      <c r="MXS98" s="0"/>
      <c r="MXT98" s="0"/>
      <c r="MXU98" s="0"/>
      <c r="MXV98" s="0"/>
      <c r="MXW98" s="0"/>
      <c r="MXX98" s="0"/>
      <c r="MXY98" s="0"/>
      <c r="MXZ98" s="0"/>
      <c r="MYA98" s="0"/>
      <c r="MYB98" s="0"/>
      <c r="MYC98" s="0"/>
      <c r="MYD98" s="0"/>
      <c r="MYE98" s="0"/>
      <c r="MYF98" s="0"/>
      <c r="MYG98" s="0"/>
      <c r="MYH98" s="0"/>
      <c r="MYI98" s="0"/>
      <c r="MYJ98" s="0"/>
      <c r="MYK98" s="0"/>
      <c r="MYL98" s="0"/>
      <c r="MYM98" s="0"/>
      <c r="MYN98" s="0"/>
      <c r="MYO98" s="0"/>
      <c r="MYP98" s="0"/>
      <c r="MYQ98" s="0"/>
      <c r="MYR98" s="0"/>
      <c r="MYS98" s="0"/>
      <c r="MYT98" s="0"/>
      <c r="MYU98" s="0"/>
      <c r="MYV98" s="0"/>
      <c r="MYW98" s="0"/>
      <c r="MYX98" s="0"/>
      <c r="MYY98" s="0"/>
      <c r="MYZ98" s="0"/>
      <c r="MZA98" s="0"/>
      <c r="MZB98" s="0"/>
      <c r="MZC98" s="0"/>
      <c r="MZD98" s="0"/>
      <c r="MZE98" s="0"/>
      <c r="MZF98" s="0"/>
      <c r="MZG98" s="0"/>
      <c r="MZH98" s="0"/>
      <c r="MZI98" s="0"/>
      <c r="MZJ98" s="0"/>
      <c r="MZK98" s="0"/>
      <c r="MZL98" s="0"/>
      <c r="MZM98" s="0"/>
      <c r="MZN98" s="0"/>
      <c r="MZO98" s="0"/>
      <c r="MZP98" s="0"/>
      <c r="MZQ98" s="0"/>
      <c r="MZR98" s="0"/>
      <c r="MZS98" s="0"/>
      <c r="MZT98" s="0"/>
      <c r="MZU98" s="0"/>
      <c r="MZV98" s="0"/>
      <c r="MZW98" s="0"/>
      <c r="MZX98" s="0"/>
      <c r="MZY98" s="0"/>
      <c r="MZZ98" s="0"/>
      <c r="NAA98" s="0"/>
      <c r="NAB98" s="0"/>
      <c r="NAC98" s="0"/>
      <c r="NAD98" s="0"/>
      <c r="NAE98" s="0"/>
      <c r="NAF98" s="0"/>
      <c r="NAG98" s="0"/>
      <c r="NAH98" s="0"/>
      <c r="NAI98" s="0"/>
      <c r="NAJ98" s="0"/>
      <c r="NAK98" s="0"/>
      <c r="NAL98" s="0"/>
      <c r="NAM98" s="0"/>
      <c r="NAN98" s="0"/>
      <c r="NAO98" s="0"/>
      <c r="NAP98" s="0"/>
      <c r="NAQ98" s="0"/>
      <c r="NAR98" s="0"/>
      <c r="NAS98" s="0"/>
      <c r="NAT98" s="0"/>
      <c r="NAU98" s="0"/>
      <c r="NAV98" s="0"/>
      <c r="NAW98" s="0"/>
      <c r="NAX98" s="0"/>
      <c r="NAY98" s="0"/>
      <c r="NAZ98" s="0"/>
      <c r="NBA98" s="0"/>
      <c r="NBB98" s="0"/>
      <c r="NBC98" s="0"/>
      <c r="NBD98" s="0"/>
      <c r="NBE98" s="0"/>
      <c r="NBF98" s="0"/>
      <c r="NBG98" s="0"/>
      <c r="NBH98" s="0"/>
      <c r="NBI98" s="0"/>
      <c r="NBJ98" s="0"/>
      <c r="NBK98" s="0"/>
      <c r="NBL98" s="0"/>
      <c r="NBM98" s="0"/>
      <c r="NBN98" s="0"/>
      <c r="NBO98" s="0"/>
      <c r="NBP98" s="0"/>
      <c r="NBQ98" s="0"/>
      <c r="NBR98" s="0"/>
      <c r="NBS98" s="0"/>
      <c r="NBT98" s="0"/>
      <c r="NBU98" s="0"/>
      <c r="NBV98" s="0"/>
      <c r="NBW98" s="0"/>
      <c r="NBX98" s="0"/>
      <c r="NBY98" s="0"/>
      <c r="NBZ98" s="0"/>
      <c r="NCA98" s="0"/>
      <c r="NCB98" s="0"/>
      <c r="NCC98" s="0"/>
      <c r="NCD98" s="0"/>
      <c r="NCE98" s="0"/>
      <c r="NCF98" s="0"/>
      <c r="NCG98" s="0"/>
      <c r="NCH98" s="0"/>
      <c r="NCI98" s="0"/>
      <c r="NCJ98" s="0"/>
      <c r="NCK98" s="0"/>
      <c r="NCL98" s="0"/>
      <c r="NCM98" s="0"/>
      <c r="NCN98" s="0"/>
      <c r="NCO98" s="0"/>
      <c r="NCP98" s="0"/>
      <c r="NCQ98" s="0"/>
      <c r="NCR98" s="0"/>
      <c r="NCS98" s="0"/>
      <c r="NCT98" s="0"/>
      <c r="NCU98" s="0"/>
      <c r="NCV98" s="0"/>
      <c r="NCW98" s="0"/>
      <c r="NCX98" s="0"/>
      <c r="NCY98" s="0"/>
      <c r="NCZ98" s="0"/>
      <c r="NDA98" s="0"/>
      <c r="NDB98" s="0"/>
      <c r="NDC98" s="0"/>
      <c r="NDD98" s="0"/>
      <c r="NDE98" s="0"/>
      <c r="NDF98" s="0"/>
      <c r="NDG98" s="0"/>
      <c r="NDH98" s="0"/>
      <c r="NDI98" s="0"/>
      <c r="NDJ98" s="0"/>
      <c r="NDK98" s="0"/>
      <c r="NDL98" s="0"/>
      <c r="NDM98" s="0"/>
      <c r="NDN98" s="0"/>
      <c r="NDO98" s="0"/>
      <c r="NDP98" s="0"/>
      <c r="NDQ98" s="0"/>
      <c r="NDR98" s="0"/>
      <c r="NDS98" s="0"/>
      <c r="NDT98" s="0"/>
      <c r="NDU98" s="0"/>
      <c r="NDV98" s="0"/>
      <c r="NDW98" s="0"/>
      <c r="NDX98" s="0"/>
      <c r="NDY98" s="0"/>
      <c r="NDZ98" s="0"/>
      <c r="NEA98" s="0"/>
      <c r="NEB98" s="0"/>
      <c r="NEC98" s="0"/>
      <c r="NED98" s="0"/>
      <c r="NEE98" s="0"/>
      <c r="NEF98" s="0"/>
      <c r="NEG98" s="0"/>
      <c r="NEH98" s="0"/>
      <c r="NEI98" s="0"/>
      <c r="NEJ98" s="0"/>
      <c r="NEK98" s="0"/>
      <c r="NEL98" s="0"/>
      <c r="NEM98" s="0"/>
      <c r="NEN98" s="0"/>
      <c r="NEO98" s="0"/>
      <c r="NEP98" s="0"/>
      <c r="NEQ98" s="0"/>
      <c r="NER98" s="0"/>
      <c r="NES98" s="0"/>
      <c r="NET98" s="0"/>
      <c r="NEU98" s="0"/>
      <c r="NEV98" s="0"/>
      <c r="NEW98" s="0"/>
      <c r="NEX98" s="0"/>
      <c r="NEY98" s="0"/>
      <c r="NEZ98" s="0"/>
      <c r="NFA98" s="0"/>
      <c r="NFB98" s="0"/>
      <c r="NFC98" s="0"/>
      <c r="NFD98" s="0"/>
      <c r="NFE98" s="0"/>
      <c r="NFF98" s="0"/>
      <c r="NFG98" s="0"/>
      <c r="NFH98" s="0"/>
      <c r="NFI98" s="0"/>
      <c r="NFJ98" s="0"/>
      <c r="NFK98" s="0"/>
      <c r="NFL98" s="0"/>
      <c r="NFM98" s="0"/>
      <c r="NFN98" s="0"/>
      <c r="NFO98" s="0"/>
      <c r="NFP98" s="0"/>
      <c r="NFQ98" s="0"/>
      <c r="NFR98" s="0"/>
      <c r="NFS98" s="0"/>
      <c r="NFT98" s="0"/>
      <c r="NFU98" s="0"/>
      <c r="NFV98" s="0"/>
      <c r="NFW98" s="0"/>
      <c r="NFX98" s="0"/>
      <c r="NFY98" s="0"/>
      <c r="NFZ98" s="0"/>
      <c r="NGA98" s="0"/>
      <c r="NGB98" s="0"/>
      <c r="NGC98" s="0"/>
      <c r="NGD98" s="0"/>
      <c r="NGE98" s="0"/>
      <c r="NGF98" s="0"/>
      <c r="NGG98" s="0"/>
      <c r="NGH98" s="0"/>
      <c r="NGI98" s="0"/>
      <c r="NGJ98" s="0"/>
      <c r="NGK98" s="0"/>
      <c r="NGL98" s="0"/>
      <c r="NGM98" s="0"/>
      <c r="NGN98" s="0"/>
      <c r="NGO98" s="0"/>
      <c r="NGP98" s="0"/>
      <c r="NGQ98" s="0"/>
      <c r="NGR98" s="0"/>
      <c r="NGS98" s="0"/>
      <c r="NGT98" s="0"/>
      <c r="NGU98" s="0"/>
      <c r="NGV98" s="0"/>
      <c r="NGW98" s="0"/>
      <c r="NGX98" s="0"/>
      <c r="NGY98" s="0"/>
      <c r="NGZ98" s="0"/>
      <c r="NHA98" s="0"/>
      <c r="NHB98" s="0"/>
      <c r="NHC98" s="0"/>
      <c r="NHD98" s="0"/>
      <c r="NHE98" s="0"/>
      <c r="NHF98" s="0"/>
      <c r="NHG98" s="0"/>
      <c r="NHH98" s="0"/>
      <c r="NHI98" s="0"/>
      <c r="NHJ98" s="0"/>
      <c r="NHK98" s="0"/>
      <c r="NHL98" s="0"/>
      <c r="NHM98" s="0"/>
      <c r="NHN98" s="0"/>
      <c r="NHO98" s="0"/>
      <c r="NHP98" s="0"/>
      <c r="NHQ98" s="0"/>
      <c r="NHR98" s="0"/>
      <c r="NHS98" s="0"/>
      <c r="NHT98" s="0"/>
      <c r="NHU98" s="0"/>
      <c r="NHV98" s="0"/>
      <c r="NHW98" s="0"/>
      <c r="NHX98" s="0"/>
      <c r="NHY98" s="0"/>
      <c r="NHZ98" s="0"/>
      <c r="NIA98" s="0"/>
      <c r="NIB98" s="0"/>
      <c r="NIC98" s="0"/>
      <c r="NID98" s="0"/>
      <c r="NIE98" s="0"/>
      <c r="NIF98" s="0"/>
      <c r="NIG98" s="0"/>
      <c r="NIH98" s="0"/>
      <c r="NII98" s="0"/>
      <c r="NIJ98" s="0"/>
      <c r="NIK98" s="0"/>
      <c r="NIL98" s="0"/>
      <c r="NIM98" s="0"/>
      <c r="NIN98" s="0"/>
      <c r="NIO98" s="0"/>
      <c r="NIP98" s="0"/>
      <c r="NIQ98" s="0"/>
      <c r="NIR98" s="0"/>
      <c r="NIS98" s="0"/>
      <c r="NIT98" s="0"/>
      <c r="NIU98" s="0"/>
      <c r="NIV98" s="0"/>
      <c r="NIW98" s="0"/>
      <c r="NIX98" s="0"/>
      <c r="NIY98" s="0"/>
      <c r="NIZ98" s="0"/>
      <c r="NJA98" s="0"/>
      <c r="NJB98" s="0"/>
      <c r="NJC98" s="0"/>
      <c r="NJD98" s="0"/>
      <c r="NJE98" s="0"/>
      <c r="NJF98" s="0"/>
      <c r="NJG98" s="0"/>
      <c r="NJH98" s="0"/>
      <c r="NJI98" s="0"/>
      <c r="NJJ98" s="0"/>
      <c r="NJK98" s="0"/>
      <c r="NJL98" s="0"/>
      <c r="NJM98" s="0"/>
      <c r="NJN98" s="0"/>
      <c r="NJO98" s="0"/>
      <c r="NJP98" s="0"/>
      <c r="NJQ98" s="0"/>
      <c r="NJR98" s="0"/>
      <c r="NJS98" s="0"/>
      <c r="NJT98" s="0"/>
      <c r="NJU98" s="0"/>
      <c r="NJV98" s="0"/>
      <c r="NJW98" s="0"/>
      <c r="NJX98" s="0"/>
      <c r="NJY98" s="0"/>
      <c r="NJZ98" s="0"/>
      <c r="NKA98" s="0"/>
      <c r="NKB98" s="0"/>
      <c r="NKC98" s="0"/>
      <c r="NKD98" s="0"/>
      <c r="NKE98" s="0"/>
      <c r="NKF98" s="0"/>
      <c r="NKG98" s="0"/>
      <c r="NKH98" s="0"/>
      <c r="NKI98" s="0"/>
      <c r="NKJ98" s="0"/>
      <c r="NKK98" s="0"/>
      <c r="NKL98" s="0"/>
      <c r="NKM98" s="0"/>
      <c r="NKN98" s="0"/>
      <c r="NKO98" s="0"/>
      <c r="NKP98" s="0"/>
      <c r="NKQ98" s="0"/>
      <c r="NKR98" s="0"/>
      <c r="NKS98" s="0"/>
      <c r="NKT98" s="0"/>
      <c r="NKU98" s="0"/>
      <c r="NKV98" s="0"/>
      <c r="NKW98" s="0"/>
      <c r="NKX98" s="0"/>
      <c r="NKY98" s="0"/>
      <c r="NKZ98" s="0"/>
      <c r="NLA98" s="0"/>
      <c r="NLB98" s="0"/>
      <c r="NLC98" s="0"/>
      <c r="NLD98" s="0"/>
      <c r="NLE98" s="0"/>
      <c r="NLF98" s="0"/>
      <c r="NLG98" s="0"/>
      <c r="NLH98" s="0"/>
      <c r="NLI98" s="0"/>
      <c r="NLJ98" s="0"/>
      <c r="NLK98" s="0"/>
      <c r="NLL98" s="0"/>
      <c r="NLM98" s="0"/>
      <c r="NLN98" s="0"/>
      <c r="NLO98" s="0"/>
      <c r="NLP98" s="0"/>
      <c r="NLQ98" s="0"/>
      <c r="NLR98" s="0"/>
      <c r="NLS98" s="0"/>
      <c r="NLT98" s="0"/>
      <c r="NLU98" s="0"/>
      <c r="NLV98" s="0"/>
      <c r="NLW98" s="0"/>
      <c r="NLX98" s="0"/>
      <c r="NLY98" s="0"/>
      <c r="NLZ98" s="0"/>
      <c r="NMA98" s="0"/>
      <c r="NMB98" s="0"/>
      <c r="NMC98" s="0"/>
      <c r="NMD98" s="0"/>
      <c r="NME98" s="0"/>
      <c r="NMF98" s="0"/>
      <c r="NMG98" s="0"/>
      <c r="NMH98" s="0"/>
      <c r="NMI98" s="0"/>
      <c r="NMJ98" s="0"/>
      <c r="NMK98" s="0"/>
      <c r="NML98" s="0"/>
      <c r="NMM98" s="0"/>
      <c r="NMN98" s="0"/>
      <c r="NMO98" s="0"/>
      <c r="NMP98" s="0"/>
      <c r="NMQ98" s="0"/>
      <c r="NMR98" s="0"/>
      <c r="NMS98" s="0"/>
      <c r="NMT98" s="0"/>
      <c r="NMU98" s="0"/>
      <c r="NMV98" s="0"/>
      <c r="NMW98" s="0"/>
      <c r="NMX98" s="0"/>
      <c r="NMY98" s="0"/>
      <c r="NMZ98" s="0"/>
      <c r="NNA98" s="0"/>
      <c r="NNB98" s="0"/>
      <c r="NNC98" s="0"/>
      <c r="NND98" s="0"/>
      <c r="NNE98" s="0"/>
      <c r="NNF98" s="0"/>
      <c r="NNG98" s="0"/>
      <c r="NNH98" s="0"/>
      <c r="NNI98" s="0"/>
      <c r="NNJ98" s="0"/>
      <c r="NNK98" s="0"/>
      <c r="NNL98" s="0"/>
      <c r="NNM98" s="0"/>
      <c r="NNN98" s="0"/>
      <c r="NNO98" s="0"/>
      <c r="NNP98" s="0"/>
      <c r="NNQ98" s="0"/>
      <c r="NNR98" s="0"/>
      <c r="NNS98" s="0"/>
      <c r="NNT98" s="0"/>
      <c r="NNU98" s="0"/>
      <c r="NNV98" s="0"/>
      <c r="NNW98" s="0"/>
      <c r="NNX98" s="0"/>
      <c r="NNY98" s="0"/>
      <c r="NNZ98" s="0"/>
      <c r="NOA98" s="0"/>
      <c r="NOB98" s="0"/>
      <c r="NOC98" s="0"/>
      <c r="NOD98" s="0"/>
      <c r="NOE98" s="0"/>
      <c r="NOF98" s="0"/>
      <c r="NOG98" s="0"/>
      <c r="NOH98" s="0"/>
      <c r="NOI98" s="0"/>
      <c r="NOJ98" s="0"/>
      <c r="NOK98" s="0"/>
      <c r="NOL98" s="0"/>
      <c r="NOM98" s="0"/>
      <c r="NON98" s="0"/>
      <c r="NOO98" s="0"/>
      <c r="NOP98" s="0"/>
      <c r="NOQ98" s="0"/>
      <c r="NOR98" s="0"/>
      <c r="NOS98" s="0"/>
      <c r="NOT98" s="0"/>
      <c r="NOU98" s="0"/>
      <c r="NOV98" s="0"/>
      <c r="NOW98" s="0"/>
      <c r="NOX98" s="0"/>
      <c r="NOY98" s="0"/>
      <c r="NOZ98" s="0"/>
      <c r="NPA98" s="0"/>
      <c r="NPB98" s="0"/>
      <c r="NPC98" s="0"/>
      <c r="NPD98" s="0"/>
      <c r="NPE98" s="0"/>
      <c r="NPF98" s="0"/>
      <c r="NPG98" s="0"/>
      <c r="NPH98" s="0"/>
      <c r="NPI98" s="0"/>
      <c r="NPJ98" s="0"/>
      <c r="NPK98" s="0"/>
      <c r="NPL98" s="0"/>
      <c r="NPM98" s="0"/>
      <c r="NPN98" s="0"/>
      <c r="NPO98" s="0"/>
      <c r="NPP98" s="0"/>
      <c r="NPQ98" s="0"/>
      <c r="NPR98" s="0"/>
      <c r="NPS98" s="0"/>
      <c r="NPT98" s="0"/>
      <c r="NPU98" s="0"/>
      <c r="NPV98" s="0"/>
      <c r="NPW98" s="0"/>
      <c r="NPX98" s="0"/>
      <c r="NPY98" s="0"/>
      <c r="NPZ98" s="0"/>
      <c r="NQA98" s="0"/>
      <c r="NQB98" s="0"/>
      <c r="NQC98" s="0"/>
      <c r="NQD98" s="0"/>
      <c r="NQE98" s="0"/>
      <c r="NQF98" s="0"/>
      <c r="NQG98" s="0"/>
      <c r="NQH98" s="0"/>
      <c r="NQI98" s="0"/>
      <c r="NQJ98" s="0"/>
      <c r="NQK98" s="0"/>
      <c r="NQL98" s="0"/>
      <c r="NQM98" s="0"/>
      <c r="NQN98" s="0"/>
      <c r="NQO98" s="0"/>
      <c r="NQP98" s="0"/>
      <c r="NQQ98" s="0"/>
      <c r="NQR98" s="0"/>
      <c r="NQS98" s="0"/>
      <c r="NQT98" s="0"/>
      <c r="NQU98" s="0"/>
      <c r="NQV98" s="0"/>
      <c r="NQW98" s="0"/>
      <c r="NQX98" s="0"/>
      <c r="NQY98" s="0"/>
      <c r="NQZ98" s="0"/>
      <c r="NRA98" s="0"/>
      <c r="NRB98" s="0"/>
      <c r="NRC98" s="0"/>
      <c r="NRD98" s="0"/>
      <c r="NRE98" s="0"/>
      <c r="NRF98" s="0"/>
      <c r="NRG98" s="0"/>
      <c r="NRH98" s="0"/>
      <c r="NRI98" s="0"/>
      <c r="NRJ98" s="0"/>
      <c r="NRK98" s="0"/>
      <c r="NRL98" s="0"/>
      <c r="NRM98" s="0"/>
      <c r="NRN98" s="0"/>
      <c r="NRO98" s="0"/>
      <c r="NRP98" s="0"/>
      <c r="NRQ98" s="0"/>
      <c r="NRR98" s="0"/>
      <c r="NRS98" s="0"/>
      <c r="NRT98" s="0"/>
      <c r="NRU98" s="0"/>
      <c r="NRV98" s="0"/>
      <c r="NRW98" s="0"/>
      <c r="NRX98" s="0"/>
      <c r="NRY98" s="0"/>
      <c r="NRZ98" s="0"/>
      <c r="NSA98" s="0"/>
      <c r="NSB98" s="0"/>
      <c r="NSC98" s="0"/>
      <c r="NSD98" s="0"/>
      <c r="NSE98" s="0"/>
      <c r="NSF98" s="0"/>
      <c r="NSG98" s="0"/>
      <c r="NSH98" s="0"/>
      <c r="NSI98" s="0"/>
      <c r="NSJ98" s="0"/>
      <c r="NSK98" s="0"/>
      <c r="NSL98" s="0"/>
      <c r="NSM98" s="0"/>
      <c r="NSN98" s="0"/>
      <c r="NSO98" s="0"/>
      <c r="NSP98" s="0"/>
      <c r="NSQ98" s="0"/>
      <c r="NSR98" s="0"/>
      <c r="NSS98" s="0"/>
      <c r="NST98" s="0"/>
      <c r="NSU98" s="0"/>
      <c r="NSV98" s="0"/>
      <c r="NSW98" s="0"/>
      <c r="NSX98" s="0"/>
      <c r="NSY98" s="0"/>
      <c r="NSZ98" s="0"/>
      <c r="NTA98" s="0"/>
      <c r="NTB98" s="0"/>
      <c r="NTC98" s="0"/>
      <c r="NTD98" s="0"/>
      <c r="NTE98" s="0"/>
      <c r="NTF98" s="0"/>
      <c r="NTG98" s="0"/>
      <c r="NTH98" s="0"/>
      <c r="NTI98" s="0"/>
      <c r="NTJ98" s="0"/>
      <c r="NTK98" s="0"/>
      <c r="NTL98" s="0"/>
      <c r="NTM98" s="0"/>
      <c r="NTN98" s="0"/>
      <c r="NTO98" s="0"/>
      <c r="NTP98" s="0"/>
      <c r="NTQ98" s="0"/>
      <c r="NTR98" s="0"/>
      <c r="NTS98" s="0"/>
      <c r="NTT98" s="0"/>
      <c r="NTU98" s="0"/>
      <c r="NTV98" s="0"/>
      <c r="NTW98" s="0"/>
      <c r="NTX98" s="0"/>
      <c r="NTY98" s="0"/>
      <c r="NTZ98" s="0"/>
      <c r="NUA98" s="0"/>
      <c r="NUB98" s="0"/>
      <c r="NUC98" s="0"/>
      <c r="NUD98" s="0"/>
      <c r="NUE98" s="0"/>
      <c r="NUF98" s="0"/>
      <c r="NUG98" s="0"/>
      <c r="NUH98" s="0"/>
      <c r="NUI98" s="0"/>
      <c r="NUJ98" s="0"/>
      <c r="NUK98" s="0"/>
      <c r="NUL98" s="0"/>
      <c r="NUM98" s="0"/>
      <c r="NUN98" s="0"/>
      <c r="NUO98" s="0"/>
      <c r="NUP98" s="0"/>
      <c r="NUQ98" s="0"/>
      <c r="NUR98" s="0"/>
      <c r="NUS98" s="0"/>
      <c r="NUT98" s="0"/>
      <c r="NUU98" s="0"/>
      <c r="NUV98" s="0"/>
      <c r="NUW98" s="0"/>
      <c r="NUX98" s="0"/>
      <c r="NUY98" s="0"/>
      <c r="NUZ98" s="0"/>
      <c r="NVA98" s="0"/>
      <c r="NVB98" s="0"/>
      <c r="NVC98" s="0"/>
      <c r="NVD98" s="0"/>
      <c r="NVE98" s="0"/>
      <c r="NVF98" s="0"/>
      <c r="NVG98" s="0"/>
      <c r="NVH98" s="0"/>
      <c r="NVI98" s="0"/>
      <c r="NVJ98" s="0"/>
      <c r="NVK98" s="0"/>
      <c r="NVL98" s="0"/>
      <c r="NVM98" s="0"/>
      <c r="NVN98" s="0"/>
      <c r="NVO98" s="0"/>
      <c r="NVP98" s="0"/>
      <c r="NVQ98" s="0"/>
      <c r="NVR98" s="0"/>
      <c r="NVS98" s="0"/>
      <c r="NVT98" s="0"/>
      <c r="NVU98" s="0"/>
      <c r="NVV98" s="0"/>
      <c r="NVW98" s="0"/>
      <c r="NVX98" s="0"/>
      <c r="NVY98" s="0"/>
      <c r="NVZ98" s="0"/>
      <c r="NWA98" s="0"/>
      <c r="NWB98" s="0"/>
      <c r="NWC98" s="0"/>
      <c r="NWD98" s="0"/>
      <c r="NWE98" s="0"/>
      <c r="NWF98" s="0"/>
      <c r="NWG98" s="0"/>
      <c r="NWH98" s="0"/>
      <c r="NWI98" s="0"/>
      <c r="NWJ98" s="0"/>
      <c r="NWK98" s="0"/>
      <c r="NWL98" s="0"/>
      <c r="NWM98" s="0"/>
      <c r="NWN98" s="0"/>
      <c r="NWO98" s="0"/>
      <c r="NWP98" s="0"/>
      <c r="NWQ98" s="0"/>
      <c r="NWR98" s="0"/>
      <c r="NWS98" s="0"/>
      <c r="NWT98" s="0"/>
      <c r="NWU98" s="0"/>
      <c r="NWV98" s="0"/>
      <c r="NWW98" s="0"/>
      <c r="NWX98" s="0"/>
      <c r="NWY98" s="0"/>
      <c r="NWZ98" s="0"/>
      <c r="NXA98" s="0"/>
      <c r="NXB98" s="0"/>
      <c r="NXC98" s="0"/>
      <c r="NXD98" s="0"/>
      <c r="NXE98" s="0"/>
      <c r="NXF98" s="0"/>
      <c r="NXG98" s="0"/>
      <c r="NXH98" s="0"/>
      <c r="NXI98" s="0"/>
      <c r="NXJ98" s="0"/>
      <c r="NXK98" s="0"/>
      <c r="NXL98" s="0"/>
      <c r="NXM98" s="0"/>
      <c r="NXN98" s="0"/>
      <c r="NXO98" s="0"/>
      <c r="NXP98" s="0"/>
      <c r="NXQ98" s="0"/>
      <c r="NXR98" s="0"/>
      <c r="NXS98" s="0"/>
      <c r="NXT98" s="0"/>
      <c r="NXU98" s="0"/>
      <c r="NXV98" s="0"/>
      <c r="NXW98" s="0"/>
      <c r="NXX98" s="0"/>
      <c r="NXY98" s="0"/>
      <c r="NXZ98" s="0"/>
      <c r="NYA98" s="0"/>
      <c r="NYB98" s="0"/>
      <c r="NYC98" s="0"/>
      <c r="NYD98" s="0"/>
      <c r="NYE98" s="0"/>
      <c r="NYF98" s="0"/>
      <c r="NYG98" s="0"/>
      <c r="NYH98" s="0"/>
      <c r="NYI98" s="0"/>
      <c r="NYJ98" s="0"/>
      <c r="NYK98" s="0"/>
      <c r="NYL98" s="0"/>
      <c r="NYM98" s="0"/>
      <c r="NYN98" s="0"/>
      <c r="NYO98" s="0"/>
      <c r="NYP98" s="0"/>
      <c r="NYQ98" s="0"/>
      <c r="NYR98" s="0"/>
      <c r="NYS98" s="0"/>
      <c r="NYT98" s="0"/>
      <c r="NYU98" s="0"/>
      <c r="NYV98" s="0"/>
      <c r="NYW98" s="0"/>
      <c r="NYX98" s="0"/>
      <c r="NYY98" s="0"/>
      <c r="NYZ98" s="0"/>
      <c r="NZA98" s="0"/>
      <c r="NZB98" s="0"/>
      <c r="NZC98" s="0"/>
      <c r="NZD98" s="0"/>
      <c r="NZE98" s="0"/>
      <c r="NZF98" s="0"/>
      <c r="NZG98" s="0"/>
      <c r="NZH98" s="0"/>
      <c r="NZI98" s="0"/>
      <c r="NZJ98" s="0"/>
      <c r="NZK98" s="0"/>
      <c r="NZL98" s="0"/>
      <c r="NZM98" s="0"/>
      <c r="NZN98" s="0"/>
      <c r="NZO98" s="0"/>
      <c r="NZP98" s="0"/>
      <c r="NZQ98" s="0"/>
      <c r="NZR98" s="0"/>
      <c r="NZS98" s="0"/>
      <c r="NZT98" s="0"/>
      <c r="NZU98" s="0"/>
      <c r="NZV98" s="0"/>
      <c r="NZW98" s="0"/>
      <c r="NZX98" s="0"/>
      <c r="NZY98" s="0"/>
      <c r="NZZ98" s="0"/>
      <c r="OAA98" s="0"/>
      <c r="OAB98" s="0"/>
      <c r="OAC98" s="0"/>
      <c r="OAD98" s="0"/>
      <c r="OAE98" s="0"/>
      <c r="OAF98" s="0"/>
      <c r="OAG98" s="0"/>
      <c r="OAH98" s="0"/>
      <c r="OAI98" s="0"/>
      <c r="OAJ98" s="0"/>
      <c r="OAK98" s="0"/>
      <c r="OAL98" s="0"/>
      <c r="OAM98" s="0"/>
      <c r="OAN98" s="0"/>
      <c r="OAO98" s="0"/>
      <c r="OAP98" s="0"/>
      <c r="OAQ98" s="0"/>
      <c r="OAR98" s="0"/>
      <c r="OAS98" s="0"/>
      <c r="OAT98" s="0"/>
      <c r="OAU98" s="0"/>
      <c r="OAV98" s="0"/>
      <c r="OAW98" s="0"/>
      <c r="OAX98" s="0"/>
      <c r="OAY98" s="0"/>
      <c r="OAZ98" s="0"/>
      <c r="OBA98" s="0"/>
      <c r="OBB98" s="0"/>
      <c r="OBC98" s="0"/>
      <c r="OBD98" s="0"/>
      <c r="OBE98" s="0"/>
      <c r="OBF98" s="0"/>
      <c r="OBG98" s="0"/>
      <c r="OBH98" s="0"/>
      <c r="OBI98" s="0"/>
      <c r="OBJ98" s="0"/>
      <c r="OBK98" s="0"/>
      <c r="OBL98" s="0"/>
      <c r="OBM98" s="0"/>
      <c r="OBN98" s="0"/>
      <c r="OBO98" s="0"/>
      <c r="OBP98" s="0"/>
      <c r="OBQ98" s="0"/>
      <c r="OBR98" s="0"/>
      <c r="OBS98" s="0"/>
      <c r="OBT98" s="0"/>
      <c r="OBU98" s="0"/>
      <c r="OBV98" s="0"/>
      <c r="OBW98" s="0"/>
      <c r="OBX98" s="0"/>
      <c r="OBY98" s="0"/>
      <c r="OBZ98" s="0"/>
      <c r="OCA98" s="0"/>
      <c r="OCB98" s="0"/>
      <c r="OCC98" s="0"/>
      <c r="OCD98" s="0"/>
      <c r="OCE98" s="0"/>
      <c r="OCF98" s="0"/>
      <c r="OCG98" s="0"/>
      <c r="OCH98" s="0"/>
      <c r="OCI98" s="0"/>
      <c r="OCJ98" s="0"/>
      <c r="OCK98" s="0"/>
      <c r="OCL98" s="0"/>
      <c r="OCM98" s="0"/>
      <c r="OCN98" s="0"/>
      <c r="OCO98" s="0"/>
      <c r="OCP98" s="0"/>
      <c r="OCQ98" s="0"/>
      <c r="OCR98" s="0"/>
      <c r="OCS98" s="0"/>
      <c r="OCT98" s="0"/>
      <c r="OCU98" s="0"/>
      <c r="OCV98" s="0"/>
      <c r="OCW98" s="0"/>
      <c r="OCX98" s="0"/>
      <c r="OCY98" s="0"/>
      <c r="OCZ98" s="0"/>
      <c r="ODA98" s="0"/>
      <c r="ODB98" s="0"/>
      <c r="ODC98" s="0"/>
      <c r="ODD98" s="0"/>
      <c r="ODE98" s="0"/>
      <c r="ODF98" s="0"/>
      <c r="ODG98" s="0"/>
      <c r="ODH98" s="0"/>
      <c r="ODI98" s="0"/>
      <c r="ODJ98" s="0"/>
      <c r="ODK98" s="0"/>
      <c r="ODL98" s="0"/>
      <c r="ODM98" s="0"/>
      <c r="ODN98" s="0"/>
      <c r="ODO98" s="0"/>
      <c r="ODP98" s="0"/>
      <c r="ODQ98" s="0"/>
      <c r="ODR98" s="0"/>
      <c r="ODS98" s="0"/>
      <c r="ODT98" s="0"/>
      <c r="ODU98" s="0"/>
      <c r="ODV98" s="0"/>
      <c r="ODW98" s="0"/>
      <c r="ODX98" s="0"/>
      <c r="ODY98" s="0"/>
      <c r="ODZ98" s="0"/>
      <c r="OEA98" s="0"/>
      <c r="OEB98" s="0"/>
      <c r="OEC98" s="0"/>
      <c r="OED98" s="0"/>
      <c r="OEE98" s="0"/>
      <c r="OEF98" s="0"/>
      <c r="OEG98" s="0"/>
      <c r="OEH98" s="0"/>
      <c r="OEI98" s="0"/>
      <c r="OEJ98" s="0"/>
      <c r="OEK98" s="0"/>
      <c r="OEL98" s="0"/>
      <c r="OEM98" s="0"/>
      <c r="OEN98" s="0"/>
      <c r="OEO98" s="0"/>
      <c r="OEP98" s="0"/>
      <c r="OEQ98" s="0"/>
      <c r="OER98" s="0"/>
      <c r="OES98" s="0"/>
      <c r="OET98" s="0"/>
      <c r="OEU98" s="0"/>
      <c r="OEV98" s="0"/>
      <c r="OEW98" s="0"/>
      <c r="OEX98" s="0"/>
      <c r="OEY98" s="0"/>
      <c r="OEZ98" s="0"/>
      <c r="OFA98" s="0"/>
      <c r="OFB98" s="0"/>
      <c r="OFC98" s="0"/>
      <c r="OFD98" s="0"/>
      <c r="OFE98" s="0"/>
      <c r="OFF98" s="0"/>
      <c r="OFG98" s="0"/>
      <c r="OFH98" s="0"/>
      <c r="OFI98" s="0"/>
      <c r="OFJ98" s="0"/>
      <c r="OFK98" s="0"/>
      <c r="OFL98" s="0"/>
      <c r="OFM98" s="0"/>
      <c r="OFN98" s="0"/>
      <c r="OFO98" s="0"/>
      <c r="OFP98" s="0"/>
      <c r="OFQ98" s="0"/>
      <c r="OFR98" s="0"/>
      <c r="OFS98" s="0"/>
      <c r="OFT98" s="0"/>
      <c r="OFU98" s="0"/>
      <c r="OFV98" s="0"/>
      <c r="OFW98" s="0"/>
      <c r="OFX98" s="0"/>
      <c r="OFY98" s="0"/>
      <c r="OFZ98" s="0"/>
      <c r="OGA98" s="0"/>
      <c r="OGB98" s="0"/>
      <c r="OGC98" s="0"/>
      <c r="OGD98" s="0"/>
      <c r="OGE98" s="0"/>
      <c r="OGF98" s="0"/>
      <c r="OGG98" s="0"/>
      <c r="OGH98" s="0"/>
      <c r="OGI98" s="0"/>
      <c r="OGJ98" s="0"/>
      <c r="OGK98" s="0"/>
      <c r="OGL98" s="0"/>
      <c r="OGM98" s="0"/>
      <c r="OGN98" s="0"/>
      <c r="OGO98" s="0"/>
      <c r="OGP98" s="0"/>
      <c r="OGQ98" s="0"/>
      <c r="OGR98" s="0"/>
      <c r="OGS98" s="0"/>
      <c r="OGT98" s="0"/>
      <c r="OGU98" s="0"/>
      <c r="OGV98" s="0"/>
      <c r="OGW98" s="0"/>
      <c r="OGX98" s="0"/>
      <c r="OGY98" s="0"/>
      <c r="OGZ98" s="0"/>
      <c r="OHA98" s="0"/>
      <c r="OHB98" s="0"/>
      <c r="OHC98" s="0"/>
      <c r="OHD98" s="0"/>
      <c r="OHE98" s="0"/>
      <c r="OHF98" s="0"/>
      <c r="OHG98" s="0"/>
      <c r="OHH98" s="0"/>
      <c r="OHI98" s="0"/>
      <c r="OHJ98" s="0"/>
      <c r="OHK98" s="0"/>
      <c r="OHL98" s="0"/>
      <c r="OHM98" s="0"/>
      <c r="OHN98" s="0"/>
      <c r="OHO98" s="0"/>
      <c r="OHP98" s="0"/>
      <c r="OHQ98" s="0"/>
      <c r="OHR98" s="0"/>
      <c r="OHS98" s="0"/>
      <c r="OHT98" s="0"/>
      <c r="OHU98" s="0"/>
      <c r="OHV98" s="0"/>
      <c r="OHW98" s="0"/>
      <c r="OHX98" s="0"/>
      <c r="OHY98" s="0"/>
      <c r="OHZ98" s="0"/>
      <c r="OIA98" s="0"/>
      <c r="OIB98" s="0"/>
      <c r="OIC98" s="0"/>
      <c r="OID98" s="0"/>
      <c r="OIE98" s="0"/>
      <c r="OIF98" s="0"/>
      <c r="OIG98" s="0"/>
      <c r="OIH98" s="0"/>
      <c r="OII98" s="0"/>
      <c r="OIJ98" s="0"/>
      <c r="OIK98" s="0"/>
      <c r="OIL98" s="0"/>
      <c r="OIM98" s="0"/>
      <c r="OIN98" s="0"/>
      <c r="OIO98" s="0"/>
      <c r="OIP98" s="0"/>
      <c r="OIQ98" s="0"/>
      <c r="OIR98" s="0"/>
      <c r="OIS98" s="0"/>
      <c r="OIT98" s="0"/>
      <c r="OIU98" s="0"/>
      <c r="OIV98" s="0"/>
      <c r="OIW98" s="0"/>
      <c r="OIX98" s="0"/>
      <c r="OIY98" s="0"/>
      <c r="OIZ98" s="0"/>
      <c r="OJA98" s="0"/>
      <c r="OJB98" s="0"/>
      <c r="OJC98" s="0"/>
      <c r="OJD98" s="0"/>
      <c r="OJE98" s="0"/>
      <c r="OJF98" s="0"/>
      <c r="OJG98" s="0"/>
      <c r="OJH98" s="0"/>
      <c r="OJI98" s="0"/>
      <c r="OJJ98" s="0"/>
      <c r="OJK98" s="0"/>
      <c r="OJL98" s="0"/>
      <c r="OJM98" s="0"/>
      <c r="OJN98" s="0"/>
      <c r="OJO98" s="0"/>
      <c r="OJP98" s="0"/>
      <c r="OJQ98" s="0"/>
      <c r="OJR98" s="0"/>
      <c r="OJS98" s="0"/>
      <c r="OJT98" s="0"/>
      <c r="OJU98" s="0"/>
      <c r="OJV98" s="0"/>
      <c r="OJW98" s="0"/>
      <c r="OJX98" s="0"/>
      <c r="OJY98" s="0"/>
      <c r="OJZ98" s="0"/>
      <c r="OKA98" s="0"/>
      <c r="OKB98" s="0"/>
      <c r="OKC98" s="0"/>
      <c r="OKD98" s="0"/>
      <c r="OKE98" s="0"/>
      <c r="OKF98" s="0"/>
      <c r="OKG98" s="0"/>
      <c r="OKH98" s="0"/>
      <c r="OKI98" s="0"/>
      <c r="OKJ98" s="0"/>
      <c r="OKK98" s="0"/>
      <c r="OKL98" s="0"/>
      <c r="OKM98" s="0"/>
      <c r="OKN98" s="0"/>
      <c r="OKO98" s="0"/>
      <c r="OKP98" s="0"/>
      <c r="OKQ98" s="0"/>
      <c r="OKR98" s="0"/>
      <c r="OKS98" s="0"/>
      <c r="OKT98" s="0"/>
      <c r="OKU98" s="0"/>
      <c r="OKV98" s="0"/>
      <c r="OKW98" s="0"/>
      <c r="OKX98" s="0"/>
      <c r="OKY98" s="0"/>
      <c r="OKZ98" s="0"/>
      <c r="OLA98" s="0"/>
      <c r="OLB98" s="0"/>
      <c r="OLC98" s="0"/>
      <c r="OLD98" s="0"/>
      <c r="OLE98" s="0"/>
      <c r="OLF98" s="0"/>
      <c r="OLG98" s="0"/>
      <c r="OLH98" s="0"/>
      <c r="OLI98" s="0"/>
      <c r="OLJ98" s="0"/>
      <c r="OLK98" s="0"/>
      <c r="OLL98" s="0"/>
      <c r="OLM98" s="0"/>
      <c r="OLN98" s="0"/>
      <c r="OLO98" s="0"/>
      <c r="OLP98" s="0"/>
      <c r="OLQ98" s="0"/>
      <c r="OLR98" s="0"/>
      <c r="OLS98" s="0"/>
      <c r="OLT98" s="0"/>
      <c r="OLU98" s="0"/>
      <c r="OLV98" s="0"/>
      <c r="OLW98" s="0"/>
      <c r="OLX98" s="0"/>
      <c r="OLY98" s="0"/>
      <c r="OLZ98" s="0"/>
      <c r="OMA98" s="0"/>
      <c r="OMB98" s="0"/>
      <c r="OMC98" s="0"/>
      <c r="OMD98" s="0"/>
      <c r="OME98" s="0"/>
      <c r="OMF98" s="0"/>
      <c r="OMG98" s="0"/>
      <c r="OMH98" s="0"/>
      <c r="OMI98" s="0"/>
      <c r="OMJ98" s="0"/>
      <c r="OMK98" s="0"/>
      <c r="OML98" s="0"/>
      <c r="OMM98" s="0"/>
      <c r="OMN98" s="0"/>
      <c r="OMO98" s="0"/>
      <c r="OMP98" s="0"/>
      <c r="OMQ98" s="0"/>
      <c r="OMR98" s="0"/>
      <c r="OMS98" s="0"/>
      <c r="OMT98" s="0"/>
      <c r="OMU98" s="0"/>
      <c r="OMV98" s="0"/>
      <c r="OMW98" s="0"/>
      <c r="OMX98" s="0"/>
      <c r="OMY98" s="0"/>
      <c r="OMZ98" s="0"/>
      <c r="ONA98" s="0"/>
      <c r="ONB98" s="0"/>
      <c r="ONC98" s="0"/>
      <c r="OND98" s="0"/>
      <c r="ONE98" s="0"/>
      <c r="ONF98" s="0"/>
      <c r="ONG98" s="0"/>
      <c r="ONH98" s="0"/>
      <c r="ONI98" s="0"/>
      <c r="ONJ98" s="0"/>
      <c r="ONK98" s="0"/>
      <c r="ONL98" s="0"/>
      <c r="ONM98" s="0"/>
      <c r="ONN98" s="0"/>
      <c r="ONO98" s="0"/>
      <c r="ONP98" s="0"/>
      <c r="ONQ98" s="0"/>
      <c r="ONR98" s="0"/>
      <c r="ONS98" s="0"/>
      <c r="ONT98" s="0"/>
      <c r="ONU98" s="0"/>
      <c r="ONV98" s="0"/>
      <c r="ONW98" s="0"/>
      <c r="ONX98" s="0"/>
      <c r="ONY98" s="0"/>
      <c r="ONZ98" s="0"/>
      <c r="OOA98" s="0"/>
      <c r="OOB98" s="0"/>
      <c r="OOC98" s="0"/>
      <c r="OOD98" s="0"/>
      <c r="OOE98" s="0"/>
      <c r="OOF98" s="0"/>
      <c r="OOG98" s="0"/>
      <c r="OOH98" s="0"/>
      <c r="OOI98" s="0"/>
      <c r="OOJ98" s="0"/>
      <c r="OOK98" s="0"/>
      <c r="OOL98" s="0"/>
      <c r="OOM98" s="0"/>
      <c r="OON98" s="0"/>
      <c r="OOO98" s="0"/>
      <c r="OOP98" s="0"/>
      <c r="OOQ98" s="0"/>
      <c r="OOR98" s="0"/>
      <c r="OOS98" s="0"/>
      <c r="OOT98" s="0"/>
      <c r="OOU98" s="0"/>
      <c r="OOV98" s="0"/>
      <c r="OOW98" s="0"/>
      <c r="OOX98" s="0"/>
      <c r="OOY98" s="0"/>
      <c r="OOZ98" s="0"/>
      <c r="OPA98" s="0"/>
      <c r="OPB98" s="0"/>
      <c r="OPC98" s="0"/>
      <c r="OPD98" s="0"/>
      <c r="OPE98" s="0"/>
      <c r="OPF98" s="0"/>
      <c r="OPG98" s="0"/>
      <c r="OPH98" s="0"/>
      <c r="OPI98" s="0"/>
      <c r="OPJ98" s="0"/>
      <c r="OPK98" s="0"/>
      <c r="OPL98" s="0"/>
      <c r="OPM98" s="0"/>
      <c r="OPN98" s="0"/>
      <c r="OPO98" s="0"/>
      <c r="OPP98" s="0"/>
      <c r="OPQ98" s="0"/>
      <c r="OPR98" s="0"/>
      <c r="OPS98" s="0"/>
      <c r="OPT98" s="0"/>
      <c r="OPU98" s="0"/>
      <c r="OPV98" s="0"/>
      <c r="OPW98" s="0"/>
      <c r="OPX98" s="0"/>
      <c r="OPY98" s="0"/>
      <c r="OPZ98" s="0"/>
      <c r="OQA98" s="0"/>
      <c r="OQB98" s="0"/>
      <c r="OQC98" s="0"/>
      <c r="OQD98" s="0"/>
      <c r="OQE98" s="0"/>
      <c r="OQF98" s="0"/>
      <c r="OQG98" s="0"/>
      <c r="OQH98" s="0"/>
      <c r="OQI98" s="0"/>
      <c r="OQJ98" s="0"/>
      <c r="OQK98" s="0"/>
      <c r="OQL98" s="0"/>
      <c r="OQM98" s="0"/>
      <c r="OQN98" s="0"/>
      <c r="OQO98" s="0"/>
      <c r="OQP98" s="0"/>
      <c r="OQQ98" s="0"/>
      <c r="OQR98" s="0"/>
      <c r="OQS98" s="0"/>
      <c r="OQT98" s="0"/>
      <c r="OQU98" s="0"/>
      <c r="OQV98" s="0"/>
      <c r="OQW98" s="0"/>
      <c r="OQX98" s="0"/>
      <c r="OQY98" s="0"/>
      <c r="OQZ98" s="0"/>
      <c r="ORA98" s="0"/>
      <c r="ORB98" s="0"/>
      <c r="ORC98" s="0"/>
      <c r="ORD98" s="0"/>
      <c r="ORE98" s="0"/>
      <c r="ORF98" s="0"/>
      <c r="ORG98" s="0"/>
      <c r="ORH98" s="0"/>
      <c r="ORI98" s="0"/>
      <c r="ORJ98" s="0"/>
      <c r="ORK98" s="0"/>
      <c r="ORL98" s="0"/>
      <c r="ORM98" s="0"/>
      <c r="ORN98" s="0"/>
      <c r="ORO98" s="0"/>
      <c r="ORP98" s="0"/>
      <c r="ORQ98" s="0"/>
      <c r="ORR98" s="0"/>
      <c r="ORS98" s="0"/>
      <c r="ORT98" s="0"/>
      <c r="ORU98" s="0"/>
      <c r="ORV98" s="0"/>
      <c r="ORW98" s="0"/>
      <c r="ORX98" s="0"/>
      <c r="ORY98" s="0"/>
      <c r="ORZ98" s="0"/>
      <c r="OSA98" s="0"/>
      <c r="OSB98" s="0"/>
      <c r="OSC98" s="0"/>
      <c r="OSD98" s="0"/>
      <c r="OSE98" s="0"/>
      <c r="OSF98" s="0"/>
      <c r="OSG98" s="0"/>
      <c r="OSH98" s="0"/>
      <c r="OSI98" s="0"/>
      <c r="OSJ98" s="0"/>
      <c r="OSK98" s="0"/>
      <c r="OSL98" s="0"/>
      <c r="OSM98" s="0"/>
      <c r="OSN98" s="0"/>
      <c r="OSO98" s="0"/>
      <c r="OSP98" s="0"/>
      <c r="OSQ98" s="0"/>
      <c r="OSR98" s="0"/>
      <c r="OSS98" s="0"/>
      <c r="OST98" s="0"/>
      <c r="OSU98" s="0"/>
      <c r="OSV98" s="0"/>
      <c r="OSW98" s="0"/>
      <c r="OSX98" s="0"/>
      <c r="OSY98" s="0"/>
      <c r="OSZ98" s="0"/>
      <c r="OTA98" s="0"/>
      <c r="OTB98" s="0"/>
      <c r="OTC98" s="0"/>
      <c r="OTD98" s="0"/>
      <c r="OTE98" s="0"/>
      <c r="OTF98" s="0"/>
      <c r="OTG98" s="0"/>
      <c r="OTH98" s="0"/>
      <c r="OTI98" s="0"/>
      <c r="OTJ98" s="0"/>
      <c r="OTK98" s="0"/>
      <c r="OTL98" s="0"/>
      <c r="OTM98" s="0"/>
      <c r="OTN98" s="0"/>
      <c r="OTO98" s="0"/>
      <c r="OTP98" s="0"/>
      <c r="OTQ98" s="0"/>
      <c r="OTR98" s="0"/>
      <c r="OTS98" s="0"/>
      <c r="OTT98" s="0"/>
      <c r="OTU98" s="0"/>
      <c r="OTV98" s="0"/>
      <c r="OTW98" s="0"/>
      <c r="OTX98" s="0"/>
      <c r="OTY98" s="0"/>
      <c r="OTZ98" s="0"/>
      <c r="OUA98" s="0"/>
      <c r="OUB98" s="0"/>
      <c r="OUC98" s="0"/>
      <c r="OUD98" s="0"/>
      <c r="OUE98" s="0"/>
      <c r="OUF98" s="0"/>
      <c r="OUG98" s="0"/>
      <c r="OUH98" s="0"/>
      <c r="OUI98" s="0"/>
      <c r="OUJ98" s="0"/>
      <c r="OUK98" s="0"/>
      <c r="OUL98" s="0"/>
      <c r="OUM98" s="0"/>
      <c r="OUN98" s="0"/>
      <c r="OUO98" s="0"/>
      <c r="OUP98" s="0"/>
      <c r="OUQ98" s="0"/>
      <c r="OUR98" s="0"/>
      <c r="OUS98" s="0"/>
      <c r="OUT98" s="0"/>
      <c r="OUU98" s="0"/>
      <c r="OUV98" s="0"/>
      <c r="OUW98" s="0"/>
      <c r="OUX98" s="0"/>
      <c r="OUY98" s="0"/>
      <c r="OUZ98" s="0"/>
      <c r="OVA98" s="0"/>
      <c r="OVB98" s="0"/>
      <c r="OVC98" s="0"/>
      <c r="OVD98" s="0"/>
      <c r="OVE98" s="0"/>
      <c r="OVF98" s="0"/>
      <c r="OVG98" s="0"/>
      <c r="OVH98" s="0"/>
      <c r="OVI98" s="0"/>
      <c r="OVJ98" s="0"/>
      <c r="OVK98" s="0"/>
      <c r="OVL98" s="0"/>
      <c r="OVM98" s="0"/>
      <c r="OVN98" s="0"/>
      <c r="OVO98" s="0"/>
      <c r="OVP98" s="0"/>
      <c r="OVQ98" s="0"/>
      <c r="OVR98" s="0"/>
      <c r="OVS98" s="0"/>
      <c r="OVT98" s="0"/>
      <c r="OVU98" s="0"/>
      <c r="OVV98" s="0"/>
      <c r="OVW98" s="0"/>
      <c r="OVX98" s="0"/>
      <c r="OVY98" s="0"/>
      <c r="OVZ98" s="0"/>
      <c r="OWA98" s="0"/>
      <c r="OWB98" s="0"/>
      <c r="OWC98" s="0"/>
      <c r="OWD98" s="0"/>
      <c r="OWE98" s="0"/>
      <c r="OWF98" s="0"/>
      <c r="OWG98" s="0"/>
      <c r="OWH98" s="0"/>
      <c r="OWI98" s="0"/>
      <c r="OWJ98" s="0"/>
      <c r="OWK98" s="0"/>
      <c r="OWL98" s="0"/>
      <c r="OWM98" s="0"/>
      <c r="OWN98" s="0"/>
      <c r="OWO98" s="0"/>
      <c r="OWP98" s="0"/>
      <c r="OWQ98" s="0"/>
      <c r="OWR98" s="0"/>
      <c r="OWS98" s="0"/>
      <c r="OWT98" s="0"/>
      <c r="OWU98" s="0"/>
      <c r="OWV98" s="0"/>
      <c r="OWW98" s="0"/>
      <c r="OWX98" s="0"/>
      <c r="OWY98" s="0"/>
      <c r="OWZ98" s="0"/>
      <c r="OXA98" s="0"/>
      <c r="OXB98" s="0"/>
      <c r="OXC98" s="0"/>
      <c r="OXD98" s="0"/>
      <c r="OXE98" s="0"/>
      <c r="OXF98" s="0"/>
      <c r="OXG98" s="0"/>
      <c r="OXH98" s="0"/>
      <c r="OXI98" s="0"/>
      <c r="OXJ98" s="0"/>
      <c r="OXK98" s="0"/>
      <c r="OXL98" s="0"/>
      <c r="OXM98" s="0"/>
      <c r="OXN98" s="0"/>
      <c r="OXO98" s="0"/>
      <c r="OXP98" s="0"/>
      <c r="OXQ98" s="0"/>
      <c r="OXR98" s="0"/>
      <c r="OXS98" s="0"/>
      <c r="OXT98" s="0"/>
      <c r="OXU98" s="0"/>
      <c r="OXV98" s="0"/>
      <c r="OXW98" s="0"/>
      <c r="OXX98" s="0"/>
      <c r="OXY98" s="0"/>
      <c r="OXZ98" s="0"/>
      <c r="OYA98" s="0"/>
      <c r="OYB98" s="0"/>
      <c r="OYC98" s="0"/>
      <c r="OYD98" s="0"/>
      <c r="OYE98" s="0"/>
      <c r="OYF98" s="0"/>
      <c r="OYG98" s="0"/>
      <c r="OYH98" s="0"/>
      <c r="OYI98" s="0"/>
      <c r="OYJ98" s="0"/>
      <c r="OYK98" s="0"/>
      <c r="OYL98" s="0"/>
      <c r="OYM98" s="0"/>
      <c r="OYN98" s="0"/>
      <c r="OYO98" s="0"/>
      <c r="OYP98" s="0"/>
      <c r="OYQ98" s="0"/>
      <c r="OYR98" s="0"/>
      <c r="OYS98" s="0"/>
      <c r="OYT98" s="0"/>
      <c r="OYU98" s="0"/>
      <c r="OYV98" s="0"/>
      <c r="OYW98" s="0"/>
      <c r="OYX98" s="0"/>
      <c r="OYY98" s="0"/>
      <c r="OYZ98" s="0"/>
      <c r="OZA98" s="0"/>
      <c r="OZB98" s="0"/>
      <c r="OZC98" s="0"/>
      <c r="OZD98" s="0"/>
      <c r="OZE98" s="0"/>
      <c r="OZF98" s="0"/>
      <c r="OZG98" s="0"/>
      <c r="OZH98" s="0"/>
      <c r="OZI98" s="0"/>
      <c r="OZJ98" s="0"/>
      <c r="OZK98" s="0"/>
      <c r="OZL98" s="0"/>
      <c r="OZM98" s="0"/>
      <c r="OZN98" s="0"/>
      <c r="OZO98" s="0"/>
      <c r="OZP98" s="0"/>
      <c r="OZQ98" s="0"/>
      <c r="OZR98" s="0"/>
      <c r="OZS98" s="0"/>
      <c r="OZT98" s="0"/>
      <c r="OZU98" s="0"/>
      <c r="OZV98" s="0"/>
      <c r="OZW98" s="0"/>
      <c r="OZX98" s="0"/>
      <c r="OZY98" s="0"/>
      <c r="OZZ98" s="0"/>
      <c r="PAA98" s="0"/>
      <c r="PAB98" s="0"/>
      <c r="PAC98" s="0"/>
      <c r="PAD98" s="0"/>
      <c r="PAE98" s="0"/>
      <c r="PAF98" s="0"/>
      <c r="PAG98" s="0"/>
      <c r="PAH98" s="0"/>
      <c r="PAI98" s="0"/>
      <c r="PAJ98" s="0"/>
      <c r="PAK98" s="0"/>
      <c r="PAL98" s="0"/>
      <c r="PAM98" s="0"/>
      <c r="PAN98" s="0"/>
      <c r="PAO98" s="0"/>
      <c r="PAP98" s="0"/>
      <c r="PAQ98" s="0"/>
      <c r="PAR98" s="0"/>
      <c r="PAS98" s="0"/>
      <c r="PAT98" s="0"/>
      <c r="PAU98" s="0"/>
      <c r="PAV98" s="0"/>
      <c r="PAW98" s="0"/>
      <c r="PAX98" s="0"/>
      <c r="PAY98" s="0"/>
      <c r="PAZ98" s="0"/>
      <c r="PBA98" s="0"/>
      <c r="PBB98" s="0"/>
      <c r="PBC98" s="0"/>
      <c r="PBD98" s="0"/>
      <c r="PBE98" s="0"/>
      <c r="PBF98" s="0"/>
      <c r="PBG98" s="0"/>
      <c r="PBH98" s="0"/>
      <c r="PBI98" s="0"/>
      <c r="PBJ98" s="0"/>
      <c r="PBK98" s="0"/>
      <c r="PBL98" s="0"/>
      <c r="PBM98" s="0"/>
      <c r="PBN98" s="0"/>
      <c r="PBO98" s="0"/>
      <c r="PBP98" s="0"/>
      <c r="PBQ98" s="0"/>
      <c r="PBR98" s="0"/>
      <c r="PBS98" s="0"/>
      <c r="PBT98" s="0"/>
      <c r="PBU98" s="0"/>
      <c r="PBV98" s="0"/>
      <c r="PBW98" s="0"/>
      <c r="PBX98" s="0"/>
      <c r="PBY98" s="0"/>
      <c r="PBZ98" s="0"/>
      <c r="PCA98" s="0"/>
      <c r="PCB98" s="0"/>
      <c r="PCC98" s="0"/>
      <c r="PCD98" s="0"/>
      <c r="PCE98" s="0"/>
      <c r="PCF98" s="0"/>
      <c r="PCG98" s="0"/>
      <c r="PCH98" s="0"/>
      <c r="PCI98" s="0"/>
      <c r="PCJ98" s="0"/>
      <c r="PCK98" s="0"/>
      <c r="PCL98" s="0"/>
      <c r="PCM98" s="0"/>
      <c r="PCN98" s="0"/>
      <c r="PCO98" s="0"/>
      <c r="PCP98" s="0"/>
      <c r="PCQ98" s="0"/>
      <c r="PCR98" s="0"/>
      <c r="PCS98" s="0"/>
      <c r="PCT98" s="0"/>
      <c r="PCU98" s="0"/>
      <c r="PCV98" s="0"/>
      <c r="PCW98" s="0"/>
      <c r="PCX98" s="0"/>
      <c r="PCY98" s="0"/>
      <c r="PCZ98" s="0"/>
      <c r="PDA98" s="0"/>
      <c r="PDB98" s="0"/>
      <c r="PDC98" s="0"/>
      <c r="PDD98" s="0"/>
      <c r="PDE98" s="0"/>
      <c r="PDF98" s="0"/>
      <c r="PDG98" s="0"/>
      <c r="PDH98" s="0"/>
      <c r="PDI98" s="0"/>
      <c r="PDJ98" s="0"/>
      <c r="PDK98" s="0"/>
      <c r="PDL98" s="0"/>
      <c r="PDM98" s="0"/>
      <c r="PDN98" s="0"/>
      <c r="PDO98" s="0"/>
      <c r="PDP98" s="0"/>
      <c r="PDQ98" s="0"/>
      <c r="PDR98" s="0"/>
      <c r="PDS98" s="0"/>
      <c r="PDT98" s="0"/>
      <c r="PDU98" s="0"/>
      <c r="PDV98" s="0"/>
      <c r="PDW98" s="0"/>
      <c r="PDX98" s="0"/>
      <c r="PDY98" s="0"/>
      <c r="PDZ98" s="0"/>
      <c r="PEA98" s="0"/>
      <c r="PEB98" s="0"/>
      <c r="PEC98" s="0"/>
      <c r="PED98" s="0"/>
      <c r="PEE98" s="0"/>
      <c r="PEF98" s="0"/>
      <c r="PEG98" s="0"/>
      <c r="PEH98" s="0"/>
      <c r="PEI98" s="0"/>
      <c r="PEJ98" s="0"/>
      <c r="PEK98" s="0"/>
      <c r="PEL98" s="0"/>
      <c r="PEM98" s="0"/>
      <c r="PEN98" s="0"/>
      <c r="PEO98" s="0"/>
      <c r="PEP98" s="0"/>
      <c r="PEQ98" s="0"/>
      <c r="PER98" s="0"/>
      <c r="PES98" s="0"/>
      <c r="PET98" s="0"/>
      <c r="PEU98" s="0"/>
      <c r="PEV98" s="0"/>
      <c r="PEW98" s="0"/>
      <c r="PEX98" s="0"/>
      <c r="PEY98" s="0"/>
      <c r="PEZ98" s="0"/>
      <c r="PFA98" s="0"/>
      <c r="PFB98" s="0"/>
      <c r="PFC98" s="0"/>
      <c r="PFD98" s="0"/>
      <c r="PFE98" s="0"/>
      <c r="PFF98" s="0"/>
      <c r="PFG98" s="0"/>
      <c r="PFH98" s="0"/>
      <c r="PFI98" s="0"/>
      <c r="PFJ98" s="0"/>
      <c r="PFK98" s="0"/>
      <c r="PFL98" s="0"/>
      <c r="PFM98" s="0"/>
      <c r="PFN98" s="0"/>
      <c r="PFO98" s="0"/>
      <c r="PFP98" s="0"/>
      <c r="PFQ98" s="0"/>
      <c r="PFR98" s="0"/>
      <c r="PFS98" s="0"/>
      <c r="PFT98" s="0"/>
      <c r="PFU98" s="0"/>
      <c r="PFV98" s="0"/>
      <c r="PFW98" s="0"/>
      <c r="PFX98" s="0"/>
      <c r="PFY98" s="0"/>
      <c r="PFZ98" s="0"/>
      <c r="PGA98" s="0"/>
      <c r="PGB98" s="0"/>
      <c r="PGC98" s="0"/>
      <c r="PGD98" s="0"/>
      <c r="PGE98" s="0"/>
      <c r="PGF98" s="0"/>
      <c r="PGG98" s="0"/>
      <c r="PGH98" s="0"/>
      <c r="PGI98" s="0"/>
      <c r="PGJ98" s="0"/>
      <c r="PGK98" s="0"/>
      <c r="PGL98" s="0"/>
      <c r="PGM98" s="0"/>
      <c r="PGN98" s="0"/>
      <c r="PGO98" s="0"/>
      <c r="PGP98" s="0"/>
      <c r="PGQ98" s="0"/>
      <c r="PGR98" s="0"/>
      <c r="PGS98" s="0"/>
      <c r="PGT98" s="0"/>
      <c r="PGU98" s="0"/>
      <c r="PGV98" s="0"/>
      <c r="PGW98" s="0"/>
      <c r="PGX98" s="0"/>
      <c r="PGY98" s="0"/>
      <c r="PGZ98" s="0"/>
      <c r="PHA98" s="0"/>
      <c r="PHB98" s="0"/>
      <c r="PHC98" s="0"/>
      <c r="PHD98" s="0"/>
      <c r="PHE98" s="0"/>
      <c r="PHF98" s="0"/>
      <c r="PHG98" s="0"/>
      <c r="PHH98" s="0"/>
      <c r="PHI98" s="0"/>
      <c r="PHJ98" s="0"/>
      <c r="PHK98" s="0"/>
      <c r="PHL98" s="0"/>
      <c r="PHM98" s="0"/>
      <c r="PHN98" s="0"/>
      <c r="PHO98" s="0"/>
      <c r="PHP98" s="0"/>
      <c r="PHQ98" s="0"/>
      <c r="PHR98" s="0"/>
      <c r="PHS98" s="0"/>
      <c r="PHT98" s="0"/>
      <c r="PHU98" s="0"/>
      <c r="PHV98" s="0"/>
      <c r="PHW98" s="0"/>
      <c r="PHX98" s="0"/>
      <c r="PHY98" s="0"/>
      <c r="PHZ98" s="0"/>
      <c r="PIA98" s="0"/>
      <c r="PIB98" s="0"/>
      <c r="PIC98" s="0"/>
      <c r="PID98" s="0"/>
      <c r="PIE98" s="0"/>
      <c r="PIF98" s="0"/>
      <c r="PIG98" s="0"/>
      <c r="PIH98" s="0"/>
      <c r="PII98" s="0"/>
      <c r="PIJ98" s="0"/>
      <c r="PIK98" s="0"/>
      <c r="PIL98" s="0"/>
      <c r="PIM98" s="0"/>
      <c r="PIN98" s="0"/>
      <c r="PIO98" s="0"/>
      <c r="PIP98" s="0"/>
      <c r="PIQ98" s="0"/>
      <c r="PIR98" s="0"/>
      <c r="PIS98" s="0"/>
      <c r="PIT98" s="0"/>
      <c r="PIU98" s="0"/>
      <c r="PIV98" s="0"/>
      <c r="PIW98" s="0"/>
      <c r="PIX98" s="0"/>
      <c r="PIY98" s="0"/>
      <c r="PIZ98" s="0"/>
      <c r="PJA98" s="0"/>
      <c r="PJB98" s="0"/>
      <c r="PJC98" s="0"/>
      <c r="PJD98" s="0"/>
      <c r="PJE98" s="0"/>
      <c r="PJF98" s="0"/>
      <c r="PJG98" s="0"/>
      <c r="PJH98" s="0"/>
      <c r="PJI98" s="0"/>
      <c r="PJJ98" s="0"/>
      <c r="PJK98" s="0"/>
      <c r="PJL98" s="0"/>
      <c r="PJM98" s="0"/>
      <c r="PJN98" s="0"/>
      <c r="PJO98" s="0"/>
      <c r="PJP98" s="0"/>
      <c r="PJQ98" s="0"/>
      <c r="PJR98" s="0"/>
      <c r="PJS98" s="0"/>
      <c r="PJT98" s="0"/>
      <c r="PJU98" s="0"/>
      <c r="PJV98" s="0"/>
      <c r="PJW98" s="0"/>
      <c r="PJX98" s="0"/>
      <c r="PJY98" s="0"/>
      <c r="PJZ98" s="0"/>
      <c r="PKA98" s="0"/>
      <c r="PKB98" s="0"/>
      <c r="PKC98" s="0"/>
      <c r="PKD98" s="0"/>
      <c r="PKE98" s="0"/>
      <c r="PKF98" s="0"/>
      <c r="PKG98" s="0"/>
      <c r="PKH98" s="0"/>
      <c r="PKI98" s="0"/>
      <c r="PKJ98" s="0"/>
      <c r="PKK98" s="0"/>
      <c r="PKL98" s="0"/>
      <c r="PKM98" s="0"/>
      <c r="PKN98" s="0"/>
      <c r="PKO98" s="0"/>
      <c r="PKP98" s="0"/>
      <c r="PKQ98" s="0"/>
      <c r="PKR98" s="0"/>
      <c r="PKS98" s="0"/>
      <c r="PKT98" s="0"/>
      <c r="PKU98" s="0"/>
      <c r="PKV98" s="0"/>
      <c r="PKW98" s="0"/>
      <c r="PKX98" s="0"/>
      <c r="PKY98" s="0"/>
      <c r="PKZ98" s="0"/>
      <c r="PLA98" s="0"/>
      <c r="PLB98" s="0"/>
      <c r="PLC98" s="0"/>
      <c r="PLD98" s="0"/>
      <c r="PLE98" s="0"/>
      <c r="PLF98" s="0"/>
      <c r="PLG98" s="0"/>
      <c r="PLH98" s="0"/>
      <c r="PLI98" s="0"/>
      <c r="PLJ98" s="0"/>
      <c r="PLK98" s="0"/>
      <c r="PLL98" s="0"/>
      <c r="PLM98" s="0"/>
      <c r="PLN98" s="0"/>
      <c r="PLO98" s="0"/>
      <c r="PLP98" s="0"/>
      <c r="PLQ98" s="0"/>
      <c r="PLR98" s="0"/>
      <c r="PLS98" s="0"/>
      <c r="PLT98" s="0"/>
      <c r="PLU98" s="0"/>
      <c r="PLV98" s="0"/>
      <c r="PLW98" s="0"/>
      <c r="PLX98" s="0"/>
      <c r="PLY98" s="0"/>
      <c r="PLZ98" s="0"/>
      <c r="PMA98" s="0"/>
      <c r="PMB98" s="0"/>
      <c r="PMC98" s="0"/>
      <c r="PMD98" s="0"/>
      <c r="PME98" s="0"/>
      <c r="PMF98" s="0"/>
      <c r="PMG98" s="0"/>
      <c r="PMH98" s="0"/>
      <c r="PMI98" s="0"/>
      <c r="PMJ98" s="0"/>
      <c r="PMK98" s="0"/>
      <c r="PML98" s="0"/>
      <c r="PMM98" s="0"/>
      <c r="PMN98" s="0"/>
      <c r="PMO98" s="0"/>
      <c r="PMP98" s="0"/>
      <c r="PMQ98" s="0"/>
      <c r="PMR98" s="0"/>
      <c r="PMS98" s="0"/>
      <c r="PMT98" s="0"/>
      <c r="PMU98" s="0"/>
      <c r="PMV98" s="0"/>
      <c r="PMW98" s="0"/>
      <c r="PMX98" s="0"/>
      <c r="PMY98" s="0"/>
      <c r="PMZ98" s="0"/>
      <c r="PNA98" s="0"/>
      <c r="PNB98" s="0"/>
      <c r="PNC98" s="0"/>
      <c r="PND98" s="0"/>
      <c r="PNE98" s="0"/>
      <c r="PNF98" s="0"/>
      <c r="PNG98" s="0"/>
      <c r="PNH98" s="0"/>
      <c r="PNI98" s="0"/>
      <c r="PNJ98" s="0"/>
      <c r="PNK98" s="0"/>
      <c r="PNL98" s="0"/>
      <c r="PNM98" s="0"/>
      <c r="PNN98" s="0"/>
      <c r="PNO98" s="0"/>
      <c r="PNP98" s="0"/>
      <c r="PNQ98" s="0"/>
      <c r="PNR98" s="0"/>
      <c r="PNS98" s="0"/>
      <c r="PNT98" s="0"/>
      <c r="PNU98" s="0"/>
      <c r="PNV98" s="0"/>
      <c r="PNW98" s="0"/>
      <c r="PNX98" s="0"/>
      <c r="PNY98" s="0"/>
      <c r="PNZ98" s="0"/>
      <c r="POA98" s="0"/>
      <c r="POB98" s="0"/>
      <c r="POC98" s="0"/>
      <c r="POD98" s="0"/>
      <c r="POE98" s="0"/>
      <c r="POF98" s="0"/>
      <c r="POG98" s="0"/>
      <c r="POH98" s="0"/>
      <c r="POI98" s="0"/>
      <c r="POJ98" s="0"/>
      <c r="POK98" s="0"/>
      <c r="POL98" s="0"/>
      <c r="POM98" s="0"/>
      <c r="PON98" s="0"/>
      <c r="POO98" s="0"/>
      <c r="POP98" s="0"/>
      <c r="POQ98" s="0"/>
      <c r="POR98" s="0"/>
      <c r="POS98" s="0"/>
      <c r="POT98" s="0"/>
      <c r="POU98" s="0"/>
      <c r="POV98" s="0"/>
      <c r="POW98" s="0"/>
      <c r="POX98" s="0"/>
      <c r="POY98" s="0"/>
      <c r="POZ98" s="0"/>
      <c r="PPA98" s="0"/>
      <c r="PPB98" s="0"/>
      <c r="PPC98" s="0"/>
      <c r="PPD98" s="0"/>
      <c r="PPE98" s="0"/>
      <c r="PPF98" s="0"/>
      <c r="PPG98" s="0"/>
      <c r="PPH98" s="0"/>
      <c r="PPI98" s="0"/>
      <c r="PPJ98" s="0"/>
      <c r="PPK98" s="0"/>
      <c r="PPL98" s="0"/>
      <c r="PPM98" s="0"/>
      <c r="PPN98" s="0"/>
      <c r="PPO98" s="0"/>
      <c r="PPP98" s="0"/>
      <c r="PPQ98" s="0"/>
      <c r="PPR98" s="0"/>
      <c r="PPS98" s="0"/>
      <c r="PPT98" s="0"/>
      <c r="PPU98" s="0"/>
      <c r="PPV98" s="0"/>
      <c r="PPW98" s="0"/>
      <c r="PPX98" s="0"/>
      <c r="PPY98" s="0"/>
      <c r="PPZ98" s="0"/>
      <c r="PQA98" s="0"/>
      <c r="PQB98" s="0"/>
      <c r="PQC98" s="0"/>
      <c r="PQD98" s="0"/>
      <c r="PQE98" s="0"/>
      <c r="PQF98" s="0"/>
      <c r="PQG98" s="0"/>
      <c r="PQH98" s="0"/>
      <c r="PQI98" s="0"/>
      <c r="PQJ98" s="0"/>
      <c r="PQK98" s="0"/>
      <c r="PQL98" s="0"/>
      <c r="PQM98" s="0"/>
      <c r="PQN98" s="0"/>
      <c r="PQO98" s="0"/>
      <c r="PQP98" s="0"/>
      <c r="PQQ98" s="0"/>
      <c r="PQR98" s="0"/>
      <c r="PQS98" s="0"/>
      <c r="PQT98" s="0"/>
      <c r="PQU98" s="0"/>
      <c r="PQV98" s="0"/>
      <c r="PQW98" s="0"/>
      <c r="PQX98" s="0"/>
      <c r="PQY98" s="0"/>
      <c r="PQZ98" s="0"/>
      <c r="PRA98" s="0"/>
      <c r="PRB98" s="0"/>
      <c r="PRC98" s="0"/>
      <c r="PRD98" s="0"/>
      <c r="PRE98" s="0"/>
      <c r="PRF98" s="0"/>
      <c r="PRG98" s="0"/>
      <c r="PRH98" s="0"/>
      <c r="PRI98" s="0"/>
      <c r="PRJ98" s="0"/>
      <c r="PRK98" s="0"/>
      <c r="PRL98" s="0"/>
      <c r="PRM98" s="0"/>
      <c r="PRN98" s="0"/>
      <c r="PRO98" s="0"/>
      <c r="PRP98" s="0"/>
      <c r="PRQ98" s="0"/>
      <c r="PRR98" s="0"/>
      <c r="PRS98" s="0"/>
      <c r="PRT98" s="0"/>
      <c r="PRU98" s="0"/>
      <c r="PRV98" s="0"/>
      <c r="PRW98" s="0"/>
      <c r="PRX98" s="0"/>
      <c r="PRY98" s="0"/>
      <c r="PRZ98" s="0"/>
      <c r="PSA98" s="0"/>
      <c r="PSB98" s="0"/>
      <c r="PSC98" s="0"/>
      <c r="PSD98" s="0"/>
      <c r="PSE98" s="0"/>
      <c r="PSF98" s="0"/>
      <c r="PSG98" s="0"/>
      <c r="PSH98" s="0"/>
      <c r="PSI98" s="0"/>
      <c r="PSJ98" s="0"/>
      <c r="PSK98" s="0"/>
      <c r="PSL98" s="0"/>
      <c r="PSM98" s="0"/>
      <c r="PSN98" s="0"/>
      <c r="PSO98" s="0"/>
      <c r="PSP98" s="0"/>
      <c r="PSQ98" s="0"/>
      <c r="PSR98" s="0"/>
      <c r="PSS98" s="0"/>
      <c r="PST98" s="0"/>
      <c r="PSU98" s="0"/>
      <c r="PSV98" s="0"/>
      <c r="PSW98" s="0"/>
      <c r="PSX98" s="0"/>
      <c r="PSY98" s="0"/>
      <c r="PSZ98" s="0"/>
      <c r="PTA98" s="0"/>
      <c r="PTB98" s="0"/>
      <c r="PTC98" s="0"/>
      <c r="PTD98" s="0"/>
      <c r="PTE98" s="0"/>
      <c r="PTF98" s="0"/>
      <c r="PTG98" s="0"/>
      <c r="PTH98" s="0"/>
      <c r="PTI98" s="0"/>
      <c r="PTJ98" s="0"/>
      <c r="PTK98" s="0"/>
      <c r="PTL98" s="0"/>
      <c r="PTM98" s="0"/>
      <c r="PTN98" s="0"/>
      <c r="PTO98" s="0"/>
      <c r="PTP98" s="0"/>
      <c r="PTQ98" s="0"/>
      <c r="PTR98" s="0"/>
      <c r="PTS98" s="0"/>
      <c r="PTT98" s="0"/>
      <c r="PTU98" s="0"/>
      <c r="PTV98" s="0"/>
      <c r="PTW98" s="0"/>
      <c r="PTX98" s="0"/>
      <c r="PTY98" s="0"/>
      <c r="PTZ98" s="0"/>
      <c r="PUA98" s="0"/>
      <c r="PUB98" s="0"/>
      <c r="PUC98" s="0"/>
      <c r="PUD98" s="0"/>
      <c r="PUE98" s="0"/>
      <c r="PUF98" s="0"/>
      <c r="PUG98" s="0"/>
      <c r="PUH98" s="0"/>
      <c r="PUI98" s="0"/>
      <c r="PUJ98" s="0"/>
      <c r="PUK98" s="0"/>
      <c r="PUL98" s="0"/>
      <c r="PUM98" s="0"/>
      <c r="PUN98" s="0"/>
      <c r="PUO98" s="0"/>
      <c r="PUP98" s="0"/>
      <c r="PUQ98" s="0"/>
      <c r="PUR98" s="0"/>
      <c r="PUS98" s="0"/>
      <c r="PUT98" s="0"/>
      <c r="PUU98" s="0"/>
      <c r="PUV98" s="0"/>
      <c r="PUW98" s="0"/>
      <c r="PUX98" s="0"/>
      <c r="PUY98" s="0"/>
      <c r="PUZ98" s="0"/>
      <c r="PVA98" s="0"/>
      <c r="PVB98" s="0"/>
      <c r="PVC98" s="0"/>
      <c r="PVD98" s="0"/>
      <c r="PVE98" s="0"/>
      <c r="PVF98" s="0"/>
      <c r="PVG98" s="0"/>
      <c r="PVH98" s="0"/>
      <c r="PVI98" s="0"/>
      <c r="PVJ98" s="0"/>
      <c r="PVK98" s="0"/>
      <c r="PVL98" s="0"/>
      <c r="PVM98" s="0"/>
      <c r="PVN98" s="0"/>
      <c r="PVO98" s="0"/>
      <c r="PVP98" s="0"/>
      <c r="PVQ98" s="0"/>
      <c r="PVR98" s="0"/>
      <c r="PVS98" s="0"/>
      <c r="PVT98" s="0"/>
      <c r="PVU98" s="0"/>
      <c r="PVV98" s="0"/>
      <c r="PVW98" s="0"/>
      <c r="PVX98" s="0"/>
      <c r="PVY98" s="0"/>
      <c r="PVZ98" s="0"/>
      <c r="PWA98" s="0"/>
      <c r="PWB98" s="0"/>
      <c r="PWC98" s="0"/>
      <c r="PWD98" s="0"/>
      <c r="PWE98" s="0"/>
      <c r="PWF98" s="0"/>
      <c r="PWG98" s="0"/>
      <c r="PWH98" s="0"/>
      <c r="PWI98" s="0"/>
      <c r="PWJ98" s="0"/>
      <c r="PWK98" s="0"/>
      <c r="PWL98" s="0"/>
      <c r="PWM98" s="0"/>
      <c r="PWN98" s="0"/>
      <c r="PWO98" s="0"/>
      <c r="PWP98" s="0"/>
      <c r="PWQ98" s="0"/>
      <c r="PWR98" s="0"/>
      <c r="PWS98" s="0"/>
      <c r="PWT98" s="0"/>
      <c r="PWU98" s="0"/>
      <c r="PWV98" s="0"/>
      <c r="PWW98" s="0"/>
      <c r="PWX98" s="0"/>
      <c r="PWY98" s="0"/>
      <c r="PWZ98" s="0"/>
      <c r="PXA98" s="0"/>
      <c r="PXB98" s="0"/>
      <c r="PXC98" s="0"/>
      <c r="PXD98" s="0"/>
      <c r="PXE98" s="0"/>
      <c r="PXF98" s="0"/>
      <c r="PXG98" s="0"/>
      <c r="PXH98" s="0"/>
      <c r="PXI98" s="0"/>
      <c r="PXJ98" s="0"/>
      <c r="PXK98" s="0"/>
      <c r="PXL98" s="0"/>
      <c r="PXM98" s="0"/>
      <c r="PXN98" s="0"/>
      <c r="PXO98" s="0"/>
      <c r="PXP98" s="0"/>
      <c r="PXQ98" s="0"/>
      <c r="PXR98" s="0"/>
      <c r="PXS98" s="0"/>
      <c r="PXT98" s="0"/>
      <c r="PXU98" s="0"/>
      <c r="PXV98" s="0"/>
      <c r="PXW98" s="0"/>
      <c r="PXX98" s="0"/>
      <c r="PXY98" s="0"/>
      <c r="PXZ98" s="0"/>
      <c r="PYA98" s="0"/>
      <c r="PYB98" s="0"/>
      <c r="PYC98" s="0"/>
      <c r="PYD98" s="0"/>
      <c r="PYE98" s="0"/>
      <c r="PYF98" s="0"/>
      <c r="PYG98" s="0"/>
      <c r="PYH98" s="0"/>
      <c r="PYI98" s="0"/>
      <c r="PYJ98" s="0"/>
      <c r="PYK98" s="0"/>
      <c r="PYL98" s="0"/>
      <c r="PYM98" s="0"/>
      <c r="PYN98" s="0"/>
      <c r="PYO98" s="0"/>
      <c r="PYP98" s="0"/>
      <c r="PYQ98" s="0"/>
      <c r="PYR98" s="0"/>
      <c r="PYS98" s="0"/>
      <c r="PYT98" s="0"/>
      <c r="PYU98" s="0"/>
      <c r="PYV98" s="0"/>
      <c r="PYW98" s="0"/>
      <c r="PYX98" s="0"/>
      <c r="PYY98" s="0"/>
      <c r="PYZ98" s="0"/>
      <c r="PZA98" s="0"/>
      <c r="PZB98" s="0"/>
      <c r="PZC98" s="0"/>
      <c r="PZD98" s="0"/>
      <c r="PZE98" s="0"/>
      <c r="PZF98" s="0"/>
      <c r="PZG98" s="0"/>
      <c r="PZH98" s="0"/>
      <c r="PZI98" s="0"/>
      <c r="PZJ98" s="0"/>
      <c r="PZK98" s="0"/>
      <c r="PZL98" s="0"/>
      <c r="PZM98" s="0"/>
      <c r="PZN98" s="0"/>
      <c r="PZO98" s="0"/>
      <c r="PZP98" s="0"/>
      <c r="PZQ98" s="0"/>
      <c r="PZR98" s="0"/>
      <c r="PZS98" s="0"/>
      <c r="PZT98" s="0"/>
      <c r="PZU98" s="0"/>
      <c r="PZV98" s="0"/>
      <c r="PZW98" s="0"/>
      <c r="PZX98" s="0"/>
      <c r="PZY98" s="0"/>
      <c r="PZZ98" s="0"/>
      <c r="QAA98" s="0"/>
      <c r="QAB98" s="0"/>
      <c r="QAC98" s="0"/>
      <c r="QAD98" s="0"/>
      <c r="QAE98" s="0"/>
      <c r="QAF98" s="0"/>
      <c r="QAG98" s="0"/>
      <c r="QAH98" s="0"/>
      <c r="QAI98" s="0"/>
      <c r="QAJ98" s="0"/>
      <c r="QAK98" s="0"/>
      <c r="QAL98" s="0"/>
      <c r="QAM98" s="0"/>
      <c r="QAN98" s="0"/>
      <c r="QAO98" s="0"/>
      <c r="QAP98" s="0"/>
      <c r="QAQ98" s="0"/>
      <c r="QAR98" s="0"/>
      <c r="QAS98" s="0"/>
      <c r="QAT98" s="0"/>
      <c r="QAU98" s="0"/>
      <c r="QAV98" s="0"/>
      <c r="QAW98" s="0"/>
      <c r="QAX98" s="0"/>
      <c r="QAY98" s="0"/>
      <c r="QAZ98" s="0"/>
      <c r="QBA98" s="0"/>
      <c r="QBB98" s="0"/>
      <c r="QBC98" s="0"/>
      <c r="QBD98" s="0"/>
      <c r="QBE98" s="0"/>
      <c r="QBF98" s="0"/>
      <c r="QBG98" s="0"/>
      <c r="QBH98" s="0"/>
      <c r="QBI98" s="0"/>
      <c r="QBJ98" s="0"/>
      <c r="QBK98" s="0"/>
      <c r="QBL98" s="0"/>
      <c r="QBM98" s="0"/>
      <c r="QBN98" s="0"/>
      <c r="QBO98" s="0"/>
      <c r="QBP98" s="0"/>
      <c r="QBQ98" s="0"/>
      <c r="QBR98" s="0"/>
      <c r="QBS98" s="0"/>
      <c r="QBT98" s="0"/>
      <c r="QBU98" s="0"/>
      <c r="QBV98" s="0"/>
      <c r="QBW98" s="0"/>
      <c r="QBX98" s="0"/>
      <c r="QBY98" s="0"/>
      <c r="QBZ98" s="0"/>
      <c r="QCA98" s="0"/>
      <c r="QCB98" s="0"/>
      <c r="QCC98" s="0"/>
      <c r="QCD98" s="0"/>
      <c r="QCE98" s="0"/>
      <c r="QCF98" s="0"/>
      <c r="QCG98" s="0"/>
      <c r="QCH98" s="0"/>
      <c r="QCI98" s="0"/>
      <c r="QCJ98" s="0"/>
      <c r="QCK98" s="0"/>
      <c r="QCL98" s="0"/>
      <c r="QCM98" s="0"/>
      <c r="QCN98" s="0"/>
      <c r="QCO98" s="0"/>
      <c r="QCP98" s="0"/>
      <c r="QCQ98" s="0"/>
      <c r="QCR98" s="0"/>
      <c r="QCS98" s="0"/>
      <c r="QCT98" s="0"/>
      <c r="QCU98" s="0"/>
      <c r="QCV98" s="0"/>
      <c r="QCW98" s="0"/>
      <c r="QCX98" s="0"/>
      <c r="QCY98" s="0"/>
      <c r="QCZ98" s="0"/>
      <c r="QDA98" s="0"/>
      <c r="QDB98" s="0"/>
      <c r="QDC98" s="0"/>
      <c r="QDD98" s="0"/>
      <c r="QDE98" s="0"/>
      <c r="QDF98" s="0"/>
      <c r="QDG98" s="0"/>
      <c r="QDH98" s="0"/>
      <c r="QDI98" s="0"/>
      <c r="QDJ98" s="0"/>
      <c r="QDK98" s="0"/>
      <c r="QDL98" s="0"/>
      <c r="QDM98" s="0"/>
      <c r="QDN98" s="0"/>
      <c r="QDO98" s="0"/>
      <c r="QDP98" s="0"/>
      <c r="QDQ98" s="0"/>
      <c r="QDR98" s="0"/>
      <c r="QDS98" s="0"/>
      <c r="QDT98" s="0"/>
      <c r="QDU98" s="0"/>
      <c r="QDV98" s="0"/>
      <c r="QDW98" s="0"/>
      <c r="QDX98" s="0"/>
      <c r="QDY98" s="0"/>
      <c r="QDZ98" s="0"/>
      <c r="QEA98" s="0"/>
      <c r="QEB98" s="0"/>
      <c r="QEC98" s="0"/>
      <c r="QED98" s="0"/>
      <c r="QEE98" s="0"/>
      <c r="QEF98" s="0"/>
      <c r="QEG98" s="0"/>
      <c r="QEH98" s="0"/>
      <c r="QEI98" s="0"/>
      <c r="QEJ98" s="0"/>
      <c r="QEK98" s="0"/>
      <c r="QEL98" s="0"/>
      <c r="QEM98" s="0"/>
      <c r="QEN98" s="0"/>
      <c r="QEO98" s="0"/>
      <c r="QEP98" s="0"/>
      <c r="QEQ98" s="0"/>
      <c r="QER98" s="0"/>
      <c r="QES98" s="0"/>
      <c r="QET98" s="0"/>
      <c r="QEU98" s="0"/>
      <c r="QEV98" s="0"/>
      <c r="QEW98" s="0"/>
      <c r="QEX98" s="0"/>
      <c r="QEY98" s="0"/>
      <c r="QEZ98" s="0"/>
      <c r="QFA98" s="0"/>
      <c r="QFB98" s="0"/>
      <c r="QFC98" s="0"/>
      <c r="QFD98" s="0"/>
      <c r="QFE98" s="0"/>
      <c r="QFF98" s="0"/>
      <c r="QFG98" s="0"/>
      <c r="QFH98" s="0"/>
      <c r="QFI98" s="0"/>
      <c r="QFJ98" s="0"/>
      <c r="QFK98" s="0"/>
      <c r="QFL98" s="0"/>
      <c r="QFM98" s="0"/>
      <c r="QFN98" s="0"/>
      <c r="QFO98" s="0"/>
      <c r="QFP98" s="0"/>
      <c r="QFQ98" s="0"/>
      <c r="QFR98" s="0"/>
      <c r="QFS98" s="0"/>
      <c r="QFT98" s="0"/>
      <c r="QFU98" s="0"/>
      <c r="QFV98" s="0"/>
      <c r="QFW98" s="0"/>
      <c r="QFX98" s="0"/>
      <c r="QFY98" s="0"/>
      <c r="QFZ98" s="0"/>
      <c r="QGA98" s="0"/>
      <c r="QGB98" s="0"/>
      <c r="QGC98" s="0"/>
      <c r="QGD98" s="0"/>
      <c r="QGE98" s="0"/>
      <c r="QGF98" s="0"/>
      <c r="QGG98" s="0"/>
      <c r="QGH98" s="0"/>
      <c r="QGI98" s="0"/>
      <c r="QGJ98" s="0"/>
      <c r="QGK98" s="0"/>
      <c r="QGL98" s="0"/>
      <c r="QGM98" s="0"/>
      <c r="QGN98" s="0"/>
      <c r="QGO98" s="0"/>
      <c r="QGP98" s="0"/>
      <c r="QGQ98" s="0"/>
      <c r="QGR98" s="0"/>
      <c r="QGS98" s="0"/>
      <c r="QGT98" s="0"/>
      <c r="QGU98" s="0"/>
      <c r="QGV98" s="0"/>
      <c r="QGW98" s="0"/>
      <c r="QGX98" s="0"/>
      <c r="QGY98" s="0"/>
      <c r="QGZ98" s="0"/>
      <c r="QHA98" s="0"/>
      <c r="QHB98" s="0"/>
      <c r="QHC98" s="0"/>
      <c r="QHD98" s="0"/>
      <c r="QHE98" s="0"/>
      <c r="QHF98" s="0"/>
      <c r="QHG98" s="0"/>
      <c r="QHH98" s="0"/>
      <c r="QHI98" s="0"/>
      <c r="QHJ98" s="0"/>
      <c r="QHK98" s="0"/>
      <c r="QHL98" s="0"/>
      <c r="QHM98" s="0"/>
      <c r="QHN98" s="0"/>
      <c r="QHO98" s="0"/>
      <c r="QHP98" s="0"/>
      <c r="QHQ98" s="0"/>
      <c r="QHR98" s="0"/>
      <c r="QHS98" s="0"/>
      <c r="QHT98" s="0"/>
      <c r="QHU98" s="0"/>
      <c r="QHV98" s="0"/>
      <c r="QHW98" s="0"/>
      <c r="QHX98" s="0"/>
      <c r="QHY98" s="0"/>
      <c r="QHZ98" s="0"/>
      <c r="QIA98" s="0"/>
      <c r="QIB98" s="0"/>
      <c r="QIC98" s="0"/>
      <c r="QID98" s="0"/>
      <c r="QIE98" s="0"/>
      <c r="QIF98" s="0"/>
      <c r="QIG98" s="0"/>
      <c r="QIH98" s="0"/>
      <c r="QII98" s="0"/>
      <c r="QIJ98" s="0"/>
      <c r="QIK98" s="0"/>
      <c r="QIL98" s="0"/>
      <c r="QIM98" s="0"/>
      <c r="QIN98" s="0"/>
      <c r="QIO98" s="0"/>
      <c r="QIP98" s="0"/>
      <c r="QIQ98" s="0"/>
      <c r="QIR98" s="0"/>
      <c r="QIS98" s="0"/>
      <c r="QIT98" s="0"/>
      <c r="QIU98" s="0"/>
      <c r="QIV98" s="0"/>
      <c r="QIW98" s="0"/>
      <c r="QIX98" s="0"/>
      <c r="QIY98" s="0"/>
      <c r="QIZ98" s="0"/>
      <c r="QJA98" s="0"/>
      <c r="QJB98" s="0"/>
      <c r="QJC98" s="0"/>
      <c r="QJD98" s="0"/>
      <c r="QJE98" s="0"/>
      <c r="QJF98" s="0"/>
      <c r="QJG98" s="0"/>
      <c r="QJH98" s="0"/>
      <c r="QJI98" s="0"/>
      <c r="QJJ98" s="0"/>
      <c r="QJK98" s="0"/>
      <c r="QJL98" s="0"/>
      <c r="QJM98" s="0"/>
      <c r="QJN98" s="0"/>
      <c r="QJO98" s="0"/>
      <c r="QJP98" s="0"/>
      <c r="QJQ98" s="0"/>
      <c r="QJR98" s="0"/>
      <c r="QJS98" s="0"/>
      <c r="QJT98" s="0"/>
      <c r="QJU98" s="0"/>
      <c r="QJV98" s="0"/>
      <c r="QJW98" s="0"/>
      <c r="QJX98" s="0"/>
      <c r="QJY98" s="0"/>
      <c r="QJZ98" s="0"/>
      <c r="QKA98" s="0"/>
      <c r="QKB98" s="0"/>
      <c r="QKC98" s="0"/>
      <c r="QKD98" s="0"/>
      <c r="QKE98" s="0"/>
      <c r="QKF98" s="0"/>
      <c r="QKG98" s="0"/>
      <c r="QKH98" s="0"/>
      <c r="QKI98" s="0"/>
      <c r="QKJ98" s="0"/>
      <c r="QKK98" s="0"/>
      <c r="QKL98" s="0"/>
      <c r="QKM98" s="0"/>
      <c r="QKN98" s="0"/>
      <c r="QKO98" s="0"/>
      <c r="QKP98" s="0"/>
      <c r="QKQ98" s="0"/>
      <c r="QKR98" s="0"/>
      <c r="QKS98" s="0"/>
      <c r="QKT98" s="0"/>
      <c r="QKU98" s="0"/>
      <c r="QKV98" s="0"/>
      <c r="QKW98" s="0"/>
      <c r="QKX98" s="0"/>
      <c r="QKY98" s="0"/>
      <c r="QKZ98" s="0"/>
      <c r="QLA98" s="0"/>
      <c r="QLB98" s="0"/>
      <c r="QLC98" s="0"/>
      <c r="QLD98" s="0"/>
      <c r="QLE98" s="0"/>
      <c r="QLF98" s="0"/>
      <c r="QLG98" s="0"/>
      <c r="QLH98" s="0"/>
      <c r="QLI98" s="0"/>
      <c r="QLJ98" s="0"/>
      <c r="QLK98" s="0"/>
      <c r="QLL98" s="0"/>
      <c r="QLM98" s="0"/>
      <c r="QLN98" s="0"/>
      <c r="QLO98" s="0"/>
      <c r="QLP98" s="0"/>
      <c r="QLQ98" s="0"/>
      <c r="QLR98" s="0"/>
      <c r="QLS98" s="0"/>
      <c r="QLT98" s="0"/>
      <c r="QLU98" s="0"/>
      <c r="QLV98" s="0"/>
      <c r="QLW98" s="0"/>
      <c r="QLX98" s="0"/>
      <c r="QLY98" s="0"/>
      <c r="QLZ98" s="0"/>
      <c r="QMA98" s="0"/>
      <c r="QMB98" s="0"/>
      <c r="QMC98" s="0"/>
      <c r="QMD98" s="0"/>
      <c r="QME98" s="0"/>
      <c r="QMF98" s="0"/>
      <c r="QMG98" s="0"/>
      <c r="QMH98" s="0"/>
      <c r="QMI98" s="0"/>
      <c r="QMJ98" s="0"/>
      <c r="QMK98" s="0"/>
      <c r="QML98" s="0"/>
      <c r="QMM98" s="0"/>
      <c r="QMN98" s="0"/>
      <c r="QMO98" s="0"/>
      <c r="QMP98" s="0"/>
      <c r="QMQ98" s="0"/>
      <c r="QMR98" s="0"/>
      <c r="QMS98" s="0"/>
      <c r="QMT98" s="0"/>
      <c r="QMU98" s="0"/>
      <c r="QMV98" s="0"/>
      <c r="QMW98" s="0"/>
      <c r="QMX98" s="0"/>
      <c r="QMY98" s="0"/>
      <c r="QMZ98" s="0"/>
      <c r="QNA98" s="0"/>
      <c r="QNB98" s="0"/>
      <c r="QNC98" s="0"/>
      <c r="QND98" s="0"/>
      <c r="QNE98" s="0"/>
      <c r="QNF98" s="0"/>
      <c r="QNG98" s="0"/>
      <c r="QNH98" s="0"/>
      <c r="QNI98" s="0"/>
      <c r="QNJ98" s="0"/>
      <c r="QNK98" s="0"/>
      <c r="QNL98" s="0"/>
      <c r="QNM98" s="0"/>
      <c r="QNN98" s="0"/>
      <c r="QNO98" s="0"/>
      <c r="QNP98" s="0"/>
      <c r="QNQ98" s="0"/>
      <c r="QNR98" s="0"/>
      <c r="QNS98" s="0"/>
      <c r="QNT98" s="0"/>
      <c r="QNU98" s="0"/>
      <c r="QNV98" s="0"/>
      <c r="QNW98" s="0"/>
      <c r="QNX98" s="0"/>
      <c r="QNY98" s="0"/>
      <c r="QNZ98" s="0"/>
      <c r="QOA98" s="0"/>
      <c r="QOB98" s="0"/>
      <c r="QOC98" s="0"/>
      <c r="QOD98" s="0"/>
      <c r="QOE98" s="0"/>
      <c r="QOF98" s="0"/>
      <c r="QOG98" s="0"/>
      <c r="QOH98" s="0"/>
      <c r="QOI98" s="0"/>
      <c r="QOJ98" s="0"/>
      <c r="QOK98" s="0"/>
      <c r="QOL98" s="0"/>
      <c r="QOM98" s="0"/>
      <c r="QON98" s="0"/>
      <c r="QOO98" s="0"/>
      <c r="QOP98" s="0"/>
      <c r="QOQ98" s="0"/>
      <c r="QOR98" s="0"/>
      <c r="QOS98" s="0"/>
      <c r="QOT98" s="0"/>
      <c r="QOU98" s="0"/>
      <c r="QOV98" s="0"/>
      <c r="QOW98" s="0"/>
      <c r="QOX98" s="0"/>
      <c r="QOY98" s="0"/>
      <c r="QOZ98" s="0"/>
      <c r="QPA98" s="0"/>
      <c r="QPB98" s="0"/>
      <c r="QPC98" s="0"/>
      <c r="QPD98" s="0"/>
      <c r="QPE98" s="0"/>
      <c r="QPF98" s="0"/>
      <c r="QPG98" s="0"/>
      <c r="QPH98" s="0"/>
      <c r="QPI98" s="0"/>
      <c r="QPJ98" s="0"/>
      <c r="QPK98" s="0"/>
      <c r="QPL98" s="0"/>
      <c r="QPM98" s="0"/>
      <c r="QPN98" s="0"/>
      <c r="QPO98" s="0"/>
      <c r="QPP98" s="0"/>
      <c r="QPQ98" s="0"/>
      <c r="QPR98" s="0"/>
      <c r="QPS98" s="0"/>
      <c r="QPT98" s="0"/>
      <c r="QPU98" s="0"/>
      <c r="QPV98" s="0"/>
      <c r="QPW98" s="0"/>
      <c r="QPX98" s="0"/>
      <c r="QPY98" s="0"/>
      <c r="QPZ98" s="0"/>
      <c r="QQA98" s="0"/>
      <c r="QQB98" s="0"/>
      <c r="QQC98" s="0"/>
      <c r="QQD98" s="0"/>
      <c r="QQE98" s="0"/>
      <c r="QQF98" s="0"/>
      <c r="QQG98" s="0"/>
      <c r="QQH98" s="0"/>
      <c r="QQI98" s="0"/>
      <c r="QQJ98" s="0"/>
      <c r="QQK98" s="0"/>
      <c r="QQL98" s="0"/>
      <c r="QQM98" s="0"/>
      <c r="QQN98" s="0"/>
      <c r="QQO98" s="0"/>
      <c r="QQP98" s="0"/>
      <c r="QQQ98" s="0"/>
      <c r="QQR98" s="0"/>
      <c r="QQS98" s="0"/>
      <c r="QQT98" s="0"/>
      <c r="QQU98" s="0"/>
      <c r="QQV98" s="0"/>
      <c r="QQW98" s="0"/>
      <c r="QQX98" s="0"/>
      <c r="QQY98" s="0"/>
      <c r="QQZ98" s="0"/>
      <c r="QRA98" s="0"/>
      <c r="QRB98" s="0"/>
      <c r="QRC98" s="0"/>
      <c r="QRD98" s="0"/>
      <c r="QRE98" s="0"/>
      <c r="QRF98" s="0"/>
      <c r="QRG98" s="0"/>
      <c r="QRH98" s="0"/>
      <c r="QRI98" s="0"/>
      <c r="QRJ98" s="0"/>
      <c r="QRK98" s="0"/>
      <c r="QRL98" s="0"/>
      <c r="QRM98" s="0"/>
      <c r="QRN98" s="0"/>
      <c r="QRO98" s="0"/>
      <c r="QRP98" s="0"/>
      <c r="QRQ98" s="0"/>
      <c r="QRR98" s="0"/>
      <c r="QRS98" s="0"/>
      <c r="QRT98" s="0"/>
      <c r="QRU98" s="0"/>
      <c r="QRV98" s="0"/>
      <c r="QRW98" s="0"/>
      <c r="QRX98" s="0"/>
      <c r="QRY98" s="0"/>
      <c r="QRZ98" s="0"/>
      <c r="QSA98" s="0"/>
      <c r="QSB98" s="0"/>
      <c r="QSC98" s="0"/>
      <c r="QSD98" s="0"/>
      <c r="QSE98" s="0"/>
      <c r="QSF98" s="0"/>
      <c r="QSG98" s="0"/>
      <c r="QSH98" s="0"/>
      <c r="QSI98" s="0"/>
      <c r="QSJ98" s="0"/>
      <c r="QSK98" s="0"/>
      <c r="QSL98" s="0"/>
      <c r="QSM98" s="0"/>
      <c r="QSN98" s="0"/>
      <c r="QSO98" s="0"/>
      <c r="QSP98" s="0"/>
      <c r="QSQ98" s="0"/>
      <c r="QSR98" s="0"/>
      <c r="QSS98" s="0"/>
      <c r="QST98" s="0"/>
      <c r="QSU98" s="0"/>
      <c r="QSV98" s="0"/>
      <c r="QSW98" s="0"/>
      <c r="QSX98" s="0"/>
      <c r="QSY98" s="0"/>
      <c r="QSZ98" s="0"/>
      <c r="QTA98" s="0"/>
      <c r="QTB98" s="0"/>
      <c r="QTC98" s="0"/>
      <c r="QTD98" s="0"/>
      <c r="QTE98" s="0"/>
      <c r="QTF98" s="0"/>
      <c r="QTG98" s="0"/>
      <c r="QTH98" s="0"/>
      <c r="QTI98" s="0"/>
      <c r="QTJ98" s="0"/>
      <c r="QTK98" s="0"/>
      <c r="QTL98" s="0"/>
      <c r="QTM98" s="0"/>
      <c r="QTN98" s="0"/>
      <c r="QTO98" s="0"/>
      <c r="QTP98" s="0"/>
      <c r="QTQ98" s="0"/>
      <c r="QTR98" s="0"/>
      <c r="QTS98" s="0"/>
      <c r="QTT98" s="0"/>
      <c r="QTU98" s="0"/>
      <c r="QTV98" s="0"/>
      <c r="QTW98" s="0"/>
      <c r="QTX98" s="0"/>
      <c r="QTY98" s="0"/>
      <c r="QTZ98" s="0"/>
      <c r="QUA98" s="0"/>
      <c r="QUB98" s="0"/>
      <c r="QUC98" s="0"/>
      <c r="QUD98" s="0"/>
      <c r="QUE98" s="0"/>
      <c r="QUF98" s="0"/>
      <c r="QUG98" s="0"/>
      <c r="QUH98" s="0"/>
      <c r="QUI98" s="0"/>
      <c r="QUJ98" s="0"/>
      <c r="QUK98" s="0"/>
      <c r="QUL98" s="0"/>
      <c r="QUM98" s="0"/>
      <c r="QUN98" s="0"/>
      <c r="QUO98" s="0"/>
      <c r="QUP98" s="0"/>
      <c r="QUQ98" s="0"/>
      <c r="QUR98" s="0"/>
      <c r="QUS98" s="0"/>
      <c r="QUT98" s="0"/>
      <c r="QUU98" s="0"/>
      <c r="QUV98" s="0"/>
      <c r="QUW98" s="0"/>
      <c r="QUX98" s="0"/>
      <c r="QUY98" s="0"/>
      <c r="QUZ98" s="0"/>
      <c r="QVA98" s="0"/>
      <c r="QVB98" s="0"/>
      <c r="QVC98" s="0"/>
      <c r="QVD98" s="0"/>
      <c r="QVE98" s="0"/>
      <c r="QVF98" s="0"/>
      <c r="QVG98" s="0"/>
      <c r="QVH98" s="0"/>
      <c r="QVI98" s="0"/>
      <c r="QVJ98" s="0"/>
      <c r="QVK98" s="0"/>
      <c r="QVL98" s="0"/>
      <c r="QVM98" s="0"/>
      <c r="QVN98" s="0"/>
      <c r="QVO98" s="0"/>
      <c r="QVP98" s="0"/>
      <c r="QVQ98" s="0"/>
      <c r="QVR98" s="0"/>
      <c r="QVS98" s="0"/>
      <c r="QVT98" s="0"/>
      <c r="QVU98" s="0"/>
      <c r="QVV98" s="0"/>
      <c r="QVW98" s="0"/>
      <c r="QVX98" s="0"/>
      <c r="QVY98" s="0"/>
      <c r="QVZ98" s="0"/>
      <c r="QWA98" s="0"/>
      <c r="QWB98" s="0"/>
      <c r="QWC98" s="0"/>
      <c r="QWD98" s="0"/>
      <c r="QWE98" s="0"/>
      <c r="QWF98" s="0"/>
      <c r="QWG98" s="0"/>
      <c r="QWH98" s="0"/>
      <c r="QWI98" s="0"/>
      <c r="QWJ98" s="0"/>
      <c r="QWK98" s="0"/>
      <c r="QWL98" s="0"/>
      <c r="QWM98" s="0"/>
      <c r="QWN98" s="0"/>
      <c r="QWO98" s="0"/>
      <c r="QWP98" s="0"/>
      <c r="QWQ98" s="0"/>
      <c r="QWR98" s="0"/>
      <c r="QWS98" s="0"/>
      <c r="QWT98" s="0"/>
      <c r="QWU98" s="0"/>
      <c r="QWV98" s="0"/>
      <c r="QWW98" s="0"/>
      <c r="QWX98" s="0"/>
      <c r="QWY98" s="0"/>
      <c r="QWZ98" s="0"/>
      <c r="QXA98" s="0"/>
      <c r="QXB98" s="0"/>
      <c r="QXC98" s="0"/>
      <c r="QXD98" s="0"/>
      <c r="QXE98" s="0"/>
      <c r="QXF98" s="0"/>
      <c r="QXG98" s="0"/>
      <c r="QXH98" s="0"/>
      <c r="QXI98" s="0"/>
      <c r="QXJ98" s="0"/>
      <c r="QXK98" s="0"/>
      <c r="QXL98" s="0"/>
      <c r="QXM98" s="0"/>
      <c r="QXN98" s="0"/>
      <c r="QXO98" s="0"/>
      <c r="QXP98" s="0"/>
      <c r="QXQ98" s="0"/>
      <c r="QXR98" s="0"/>
      <c r="QXS98" s="0"/>
      <c r="QXT98" s="0"/>
      <c r="QXU98" s="0"/>
      <c r="QXV98" s="0"/>
      <c r="QXW98" s="0"/>
      <c r="QXX98" s="0"/>
      <c r="QXY98" s="0"/>
      <c r="QXZ98" s="0"/>
      <c r="QYA98" s="0"/>
      <c r="QYB98" s="0"/>
      <c r="QYC98" s="0"/>
      <c r="QYD98" s="0"/>
      <c r="QYE98" s="0"/>
      <c r="QYF98" s="0"/>
      <c r="QYG98" s="0"/>
      <c r="QYH98" s="0"/>
      <c r="QYI98" s="0"/>
      <c r="QYJ98" s="0"/>
      <c r="QYK98" s="0"/>
      <c r="QYL98" s="0"/>
      <c r="QYM98" s="0"/>
      <c r="QYN98" s="0"/>
      <c r="QYO98" s="0"/>
      <c r="QYP98" s="0"/>
      <c r="QYQ98" s="0"/>
      <c r="QYR98" s="0"/>
      <c r="QYS98" s="0"/>
      <c r="QYT98" s="0"/>
      <c r="QYU98" s="0"/>
      <c r="QYV98" s="0"/>
      <c r="QYW98" s="0"/>
      <c r="QYX98" s="0"/>
      <c r="QYY98" s="0"/>
      <c r="QYZ98" s="0"/>
      <c r="QZA98" s="0"/>
      <c r="QZB98" s="0"/>
      <c r="QZC98" s="0"/>
      <c r="QZD98" s="0"/>
      <c r="QZE98" s="0"/>
      <c r="QZF98" s="0"/>
      <c r="QZG98" s="0"/>
      <c r="QZH98" s="0"/>
      <c r="QZI98" s="0"/>
      <c r="QZJ98" s="0"/>
      <c r="QZK98" s="0"/>
      <c r="QZL98" s="0"/>
      <c r="QZM98" s="0"/>
      <c r="QZN98" s="0"/>
      <c r="QZO98" s="0"/>
      <c r="QZP98" s="0"/>
      <c r="QZQ98" s="0"/>
      <c r="QZR98" s="0"/>
      <c r="QZS98" s="0"/>
      <c r="QZT98" s="0"/>
      <c r="QZU98" s="0"/>
      <c r="QZV98" s="0"/>
      <c r="QZW98" s="0"/>
      <c r="QZX98" s="0"/>
      <c r="QZY98" s="0"/>
      <c r="QZZ98" s="0"/>
      <c r="RAA98" s="0"/>
      <c r="RAB98" s="0"/>
      <c r="RAC98" s="0"/>
      <c r="RAD98" s="0"/>
      <c r="RAE98" s="0"/>
      <c r="RAF98" s="0"/>
      <c r="RAG98" s="0"/>
      <c r="RAH98" s="0"/>
      <c r="RAI98" s="0"/>
      <c r="RAJ98" s="0"/>
      <c r="RAK98" s="0"/>
      <c r="RAL98" s="0"/>
      <c r="RAM98" s="0"/>
      <c r="RAN98" s="0"/>
      <c r="RAO98" s="0"/>
      <c r="RAP98" s="0"/>
      <c r="RAQ98" s="0"/>
      <c r="RAR98" s="0"/>
      <c r="RAS98" s="0"/>
      <c r="RAT98" s="0"/>
      <c r="RAU98" s="0"/>
      <c r="RAV98" s="0"/>
      <c r="RAW98" s="0"/>
      <c r="RAX98" s="0"/>
      <c r="RAY98" s="0"/>
      <c r="RAZ98" s="0"/>
      <c r="RBA98" s="0"/>
      <c r="RBB98" s="0"/>
      <c r="RBC98" s="0"/>
      <c r="RBD98" s="0"/>
      <c r="RBE98" s="0"/>
      <c r="RBF98" s="0"/>
      <c r="RBG98" s="0"/>
      <c r="RBH98" s="0"/>
      <c r="RBI98" s="0"/>
      <c r="RBJ98" s="0"/>
      <c r="RBK98" s="0"/>
      <c r="RBL98" s="0"/>
      <c r="RBM98" s="0"/>
      <c r="RBN98" s="0"/>
      <c r="RBO98" s="0"/>
      <c r="RBP98" s="0"/>
      <c r="RBQ98" s="0"/>
      <c r="RBR98" s="0"/>
      <c r="RBS98" s="0"/>
      <c r="RBT98" s="0"/>
      <c r="RBU98" s="0"/>
      <c r="RBV98" s="0"/>
      <c r="RBW98" s="0"/>
      <c r="RBX98" s="0"/>
      <c r="RBY98" s="0"/>
      <c r="RBZ98" s="0"/>
      <c r="RCA98" s="0"/>
      <c r="RCB98" s="0"/>
      <c r="RCC98" s="0"/>
      <c r="RCD98" s="0"/>
      <c r="RCE98" s="0"/>
      <c r="RCF98" s="0"/>
      <c r="RCG98" s="0"/>
      <c r="RCH98" s="0"/>
      <c r="RCI98" s="0"/>
      <c r="RCJ98" s="0"/>
      <c r="RCK98" s="0"/>
      <c r="RCL98" s="0"/>
      <c r="RCM98" s="0"/>
      <c r="RCN98" s="0"/>
      <c r="RCO98" s="0"/>
      <c r="RCP98" s="0"/>
      <c r="RCQ98" s="0"/>
      <c r="RCR98" s="0"/>
      <c r="RCS98" s="0"/>
      <c r="RCT98" s="0"/>
      <c r="RCU98" s="0"/>
      <c r="RCV98" s="0"/>
      <c r="RCW98" s="0"/>
      <c r="RCX98" s="0"/>
      <c r="RCY98" s="0"/>
      <c r="RCZ98" s="0"/>
      <c r="RDA98" s="0"/>
      <c r="RDB98" s="0"/>
      <c r="RDC98" s="0"/>
      <c r="RDD98" s="0"/>
      <c r="RDE98" s="0"/>
      <c r="RDF98" s="0"/>
      <c r="RDG98" s="0"/>
      <c r="RDH98" s="0"/>
      <c r="RDI98" s="0"/>
      <c r="RDJ98" s="0"/>
      <c r="RDK98" s="0"/>
      <c r="RDL98" s="0"/>
      <c r="RDM98" s="0"/>
      <c r="RDN98" s="0"/>
      <c r="RDO98" s="0"/>
      <c r="RDP98" s="0"/>
      <c r="RDQ98" s="0"/>
      <c r="RDR98" s="0"/>
      <c r="RDS98" s="0"/>
      <c r="RDT98" s="0"/>
      <c r="RDU98" s="0"/>
      <c r="RDV98" s="0"/>
      <c r="RDW98" s="0"/>
      <c r="RDX98" s="0"/>
      <c r="RDY98" s="0"/>
      <c r="RDZ98" s="0"/>
      <c r="REA98" s="0"/>
      <c r="REB98" s="0"/>
      <c r="REC98" s="0"/>
      <c r="RED98" s="0"/>
      <c r="REE98" s="0"/>
      <c r="REF98" s="0"/>
      <c r="REG98" s="0"/>
      <c r="REH98" s="0"/>
      <c r="REI98" s="0"/>
      <c r="REJ98" s="0"/>
      <c r="REK98" s="0"/>
      <c r="REL98" s="0"/>
      <c r="REM98" s="0"/>
      <c r="REN98" s="0"/>
      <c r="REO98" s="0"/>
      <c r="REP98" s="0"/>
      <c r="REQ98" s="0"/>
      <c r="RER98" s="0"/>
      <c r="RES98" s="0"/>
      <c r="RET98" s="0"/>
      <c r="REU98" s="0"/>
      <c r="REV98" s="0"/>
      <c r="REW98" s="0"/>
      <c r="REX98" s="0"/>
      <c r="REY98" s="0"/>
      <c r="REZ98" s="0"/>
      <c r="RFA98" s="0"/>
      <c r="RFB98" s="0"/>
      <c r="RFC98" s="0"/>
      <c r="RFD98" s="0"/>
      <c r="RFE98" s="0"/>
      <c r="RFF98" s="0"/>
      <c r="RFG98" s="0"/>
      <c r="RFH98" s="0"/>
      <c r="RFI98" s="0"/>
      <c r="RFJ98" s="0"/>
      <c r="RFK98" s="0"/>
      <c r="RFL98" s="0"/>
      <c r="RFM98" s="0"/>
      <c r="RFN98" s="0"/>
      <c r="RFO98" s="0"/>
      <c r="RFP98" s="0"/>
      <c r="RFQ98" s="0"/>
      <c r="RFR98" s="0"/>
      <c r="RFS98" s="0"/>
      <c r="RFT98" s="0"/>
      <c r="RFU98" s="0"/>
      <c r="RFV98" s="0"/>
      <c r="RFW98" s="0"/>
      <c r="RFX98" s="0"/>
      <c r="RFY98" s="0"/>
      <c r="RFZ98" s="0"/>
      <c r="RGA98" s="0"/>
      <c r="RGB98" s="0"/>
      <c r="RGC98" s="0"/>
      <c r="RGD98" s="0"/>
      <c r="RGE98" s="0"/>
      <c r="RGF98" s="0"/>
      <c r="RGG98" s="0"/>
      <c r="RGH98" s="0"/>
      <c r="RGI98" s="0"/>
      <c r="RGJ98" s="0"/>
      <c r="RGK98" s="0"/>
      <c r="RGL98" s="0"/>
      <c r="RGM98" s="0"/>
      <c r="RGN98" s="0"/>
      <c r="RGO98" s="0"/>
      <c r="RGP98" s="0"/>
      <c r="RGQ98" s="0"/>
      <c r="RGR98" s="0"/>
      <c r="RGS98" s="0"/>
      <c r="RGT98" s="0"/>
      <c r="RGU98" s="0"/>
      <c r="RGV98" s="0"/>
      <c r="RGW98" s="0"/>
      <c r="RGX98" s="0"/>
      <c r="RGY98" s="0"/>
      <c r="RGZ98" s="0"/>
      <c r="RHA98" s="0"/>
      <c r="RHB98" s="0"/>
      <c r="RHC98" s="0"/>
      <c r="RHD98" s="0"/>
      <c r="RHE98" s="0"/>
      <c r="RHF98" s="0"/>
      <c r="RHG98" s="0"/>
      <c r="RHH98" s="0"/>
      <c r="RHI98" s="0"/>
      <c r="RHJ98" s="0"/>
      <c r="RHK98" s="0"/>
      <c r="RHL98" s="0"/>
      <c r="RHM98" s="0"/>
      <c r="RHN98" s="0"/>
      <c r="RHO98" s="0"/>
      <c r="RHP98" s="0"/>
      <c r="RHQ98" s="0"/>
      <c r="RHR98" s="0"/>
      <c r="RHS98" s="0"/>
      <c r="RHT98" s="0"/>
      <c r="RHU98" s="0"/>
      <c r="RHV98" s="0"/>
      <c r="RHW98" s="0"/>
      <c r="RHX98" s="0"/>
      <c r="RHY98" s="0"/>
      <c r="RHZ98" s="0"/>
      <c r="RIA98" s="0"/>
      <c r="RIB98" s="0"/>
      <c r="RIC98" s="0"/>
      <c r="RID98" s="0"/>
      <c r="RIE98" s="0"/>
      <c r="RIF98" s="0"/>
      <c r="RIG98" s="0"/>
      <c r="RIH98" s="0"/>
      <c r="RII98" s="0"/>
      <c r="RIJ98" s="0"/>
      <c r="RIK98" s="0"/>
      <c r="RIL98" s="0"/>
      <c r="RIM98" s="0"/>
      <c r="RIN98" s="0"/>
      <c r="RIO98" s="0"/>
      <c r="RIP98" s="0"/>
      <c r="RIQ98" s="0"/>
      <c r="RIR98" s="0"/>
      <c r="RIS98" s="0"/>
      <c r="RIT98" s="0"/>
      <c r="RIU98" s="0"/>
      <c r="RIV98" s="0"/>
      <c r="RIW98" s="0"/>
      <c r="RIX98" s="0"/>
      <c r="RIY98" s="0"/>
      <c r="RIZ98" s="0"/>
      <c r="RJA98" s="0"/>
      <c r="RJB98" s="0"/>
      <c r="RJC98" s="0"/>
      <c r="RJD98" s="0"/>
      <c r="RJE98" s="0"/>
      <c r="RJF98" s="0"/>
      <c r="RJG98" s="0"/>
      <c r="RJH98" s="0"/>
      <c r="RJI98" s="0"/>
      <c r="RJJ98" s="0"/>
      <c r="RJK98" s="0"/>
      <c r="RJL98" s="0"/>
      <c r="RJM98" s="0"/>
      <c r="RJN98" s="0"/>
      <c r="RJO98" s="0"/>
      <c r="RJP98" s="0"/>
      <c r="RJQ98" s="0"/>
      <c r="RJR98" s="0"/>
      <c r="RJS98" s="0"/>
      <c r="RJT98" s="0"/>
      <c r="RJU98" s="0"/>
      <c r="RJV98" s="0"/>
      <c r="RJW98" s="0"/>
      <c r="RJX98" s="0"/>
      <c r="RJY98" s="0"/>
      <c r="RJZ98" s="0"/>
      <c r="RKA98" s="0"/>
      <c r="RKB98" s="0"/>
      <c r="RKC98" s="0"/>
      <c r="RKD98" s="0"/>
      <c r="RKE98" s="0"/>
      <c r="RKF98" s="0"/>
      <c r="RKG98" s="0"/>
      <c r="RKH98" s="0"/>
      <c r="RKI98" s="0"/>
      <c r="RKJ98" s="0"/>
      <c r="RKK98" s="0"/>
      <c r="RKL98" s="0"/>
      <c r="RKM98" s="0"/>
      <c r="RKN98" s="0"/>
      <c r="RKO98" s="0"/>
      <c r="RKP98" s="0"/>
      <c r="RKQ98" s="0"/>
      <c r="RKR98" s="0"/>
      <c r="RKS98" s="0"/>
      <c r="RKT98" s="0"/>
      <c r="RKU98" s="0"/>
      <c r="RKV98" s="0"/>
      <c r="RKW98" s="0"/>
      <c r="RKX98" s="0"/>
      <c r="RKY98" s="0"/>
      <c r="RKZ98" s="0"/>
      <c r="RLA98" s="0"/>
      <c r="RLB98" s="0"/>
      <c r="RLC98" s="0"/>
      <c r="RLD98" s="0"/>
      <c r="RLE98" s="0"/>
      <c r="RLF98" s="0"/>
      <c r="RLG98" s="0"/>
      <c r="RLH98" s="0"/>
      <c r="RLI98" s="0"/>
      <c r="RLJ98" s="0"/>
      <c r="RLK98" s="0"/>
      <c r="RLL98" s="0"/>
      <c r="RLM98" s="0"/>
      <c r="RLN98" s="0"/>
      <c r="RLO98" s="0"/>
      <c r="RLP98" s="0"/>
      <c r="RLQ98" s="0"/>
      <c r="RLR98" s="0"/>
      <c r="RLS98" s="0"/>
      <c r="RLT98" s="0"/>
      <c r="RLU98" s="0"/>
      <c r="RLV98" s="0"/>
      <c r="RLW98" s="0"/>
      <c r="RLX98" s="0"/>
      <c r="RLY98" s="0"/>
      <c r="RLZ98" s="0"/>
      <c r="RMA98" s="0"/>
      <c r="RMB98" s="0"/>
      <c r="RMC98" s="0"/>
      <c r="RMD98" s="0"/>
      <c r="RME98" s="0"/>
      <c r="RMF98" s="0"/>
      <c r="RMG98" s="0"/>
      <c r="RMH98" s="0"/>
      <c r="RMI98" s="0"/>
      <c r="RMJ98" s="0"/>
      <c r="RMK98" s="0"/>
      <c r="RML98" s="0"/>
      <c r="RMM98" s="0"/>
      <c r="RMN98" s="0"/>
      <c r="RMO98" s="0"/>
      <c r="RMP98" s="0"/>
      <c r="RMQ98" s="0"/>
      <c r="RMR98" s="0"/>
      <c r="RMS98" s="0"/>
      <c r="RMT98" s="0"/>
      <c r="RMU98" s="0"/>
      <c r="RMV98" s="0"/>
      <c r="RMW98" s="0"/>
      <c r="RMX98" s="0"/>
      <c r="RMY98" s="0"/>
      <c r="RMZ98" s="0"/>
      <c r="RNA98" s="0"/>
      <c r="RNB98" s="0"/>
      <c r="RNC98" s="0"/>
      <c r="RND98" s="0"/>
      <c r="RNE98" s="0"/>
      <c r="RNF98" s="0"/>
      <c r="RNG98" s="0"/>
      <c r="RNH98" s="0"/>
      <c r="RNI98" s="0"/>
      <c r="RNJ98" s="0"/>
      <c r="RNK98" s="0"/>
      <c r="RNL98" s="0"/>
      <c r="RNM98" s="0"/>
      <c r="RNN98" s="0"/>
      <c r="RNO98" s="0"/>
      <c r="RNP98" s="0"/>
      <c r="RNQ98" s="0"/>
      <c r="RNR98" s="0"/>
      <c r="RNS98" s="0"/>
      <c r="RNT98" s="0"/>
      <c r="RNU98" s="0"/>
      <c r="RNV98" s="0"/>
      <c r="RNW98" s="0"/>
      <c r="RNX98" s="0"/>
      <c r="RNY98" s="0"/>
      <c r="RNZ98" s="0"/>
      <c r="ROA98" s="0"/>
      <c r="ROB98" s="0"/>
      <c r="ROC98" s="0"/>
      <c r="ROD98" s="0"/>
      <c r="ROE98" s="0"/>
      <c r="ROF98" s="0"/>
      <c r="ROG98" s="0"/>
      <c r="ROH98" s="0"/>
      <c r="ROI98" s="0"/>
      <c r="ROJ98" s="0"/>
      <c r="ROK98" s="0"/>
      <c r="ROL98" s="0"/>
      <c r="ROM98" s="0"/>
      <c r="RON98" s="0"/>
      <c r="ROO98" s="0"/>
      <c r="ROP98" s="0"/>
      <c r="ROQ98" s="0"/>
      <c r="ROR98" s="0"/>
      <c r="ROS98" s="0"/>
      <c r="ROT98" s="0"/>
      <c r="ROU98" s="0"/>
      <c r="ROV98" s="0"/>
      <c r="ROW98" s="0"/>
      <c r="ROX98" s="0"/>
      <c r="ROY98" s="0"/>
      <c r="ROZ98" s="0"/>
      <c r="RPA98" s="0"/>
      <c r="RPB98" s="0"/>
      <c r="RPC98" s="0"/>
      <c r="RPD98" s="0"/>
      <c r="RPE98" s="0"/>
      <c r="RPF98" s="0"/>
      <c r="RPG98" s="0"/>
      <c r="RPH98" s="0"/>
      <c r="RPI98" s="0"/>
      <c r="RPJ98" s="0"/>
      <c r="RPK98" s="0"/>
      <c r="RPL98" s="0"/>
      <c r="RPM98" s="0"/>
      <c r="RPN98" s="0"/>
      <c r="RPO98" s="0"/>
      <c r="RPP98" s="0"/>
      <c r="RPQ98" s="0"/>
      <c r="RPR98" s="0"/>
      <c r="RPS98" s="0"/>
      <c r="RPT98" s="0"/>
      <c r="RPU98" s="0"/>
      <c r="RPV98" s="0"/>
      <c r="RPW98" s="0"/>
      <c r="RPX98" s="0"/>
      <c r="RPY98" s="0"/>
      <c r="RPZ98" s="0"/>
      <c r="RQA98" s="0"/>
      <c r="RQB98" s="0"/>
      <c r="RQC98" s="0"/>
      <c r="RQD98" s="0"/>
      <c r="RQE98" s="0"/>
      <c r="RQF98" s="0"/>
      <c r="RQG98" s="0"/>
      <c r="RQH98" s="0"/>
      <c r="RQI98" s="0"/>
      <c r="RQJ98" s="0"/>
      <c r="RQK98" s="0"/>
      <c r="RQL98" s="0"/>
      <c r="RQM98" s="0"/>
      <c r="RQN98" s="0"/>
      <c r="RQO98" s="0"/>
      <c r="RQP98" s="0"/>
      <c r="RQQ98" s="0"/>
      <c r="RQR98" s="0"/>
      <c r="RQS98" s="0"/>
      <c r="RQT98" s="0"/>
      <c r="RQU98" s="0"/>
      <c r="RQV98" s="0"/>
      <c r="RQW98" s="0"/>
      <c r="RQX98" s="0"/>
      <c r="RQY98" s="0"/>
      <c r="RQZ98" s="0"/>
      <c r="RRA98" s="0"/>
      <c r="RRB98" s="0"/>
      <c r="RRC98" s="0"/>
      <c r="RRD98" s="0"/>
      <c r="RRE98" s="0"/>
      <c r="RRF98" s="0"/>
      <c r="RRG98" s="0"/>
      <c r="RRH98" s="0"/>
      <c r="RRI98" s="0"/>
      <c r="RRJ98" s="0"/>
      <c r="RRK98" s="0"/>
      <c r="RRL98" s="0"/>
      <c r="RRM98" s="0"/>
      <c r="RRN98" s="0"/>
      <c r="RRO98" s="0"/>
      <c r="RRP98" s="0"/>
      <c r="RRQ98" s="0"/>
      <c r="RRR98" s="0"/>
      <c r="RRS98" s="0"/>
      <c r="RRT98" s="0"/>
      <c r="RRU98" s="0"/>
      <c r="RRV98" s="0"/>
      <c r="RRW98" s="0"/>
      <c r="RRX98" s="0"/>
      <c r="RRY98" s="0"/>
      <c r="RRZ98" s="0"/>
      <c r="RSA98" s="0"/>
      <c r="RSB98" s="0"/>
      <c r="RSC98" s="0"/>
      <c r="RSD98" s="0"/>
      <c r="RSE98" s="0"/>
      <c r="RSF98" s="0"/>
      <c r="RSG98" s="0"/>
      <c r="RSH98" s="0"/>
      <c r="RSI98" s="0"/>
      <c r="RSJ98" s="0"/>
      <c r="RSK98" s="0"/>
      <c r="RSL98" s="0"/>
      <c r="RSM98" s="0"/>
      <c r="RSN98" s="0"/>
      <c r="RSO98" s="0"/>
      <c r="RSP98" s="0"/>
      <c r="RSQ98" s="0"/>
      <c r="RSR98" s="0"/>
      <c r="RSS98" s="0"/>
      <c r="RST98" s="0"/>
      <c r="RSU98" s="0"/>
      <c r="RSV98" s="0"/>
      <c r="RSW98" s="0"/>
      <c r="RSX98" s="0"/>
      <c r="RSY98" s="0"/>
      <c r="RSZ98" s="0"/>
      <c r="RTA98" s="0"/>
      <c r="RTB98" s="0"/>
      <c r="RTC98" s="0"/>
      <c r="RTD98" s="0"/>
      <c r="RTE98" s="0"/>
      <c r="RTF98" s="0"/>
      <c r="RTG98" s="0"/>
      <c r="RTH98" s="0"/>
      <c r="RTI98" s="0"/>
      <c r="RTJ98" s="0"/>
      <c r="RTK98" s="0"/>
      <c r="RTL98" s="0"/>
      <c r="RTM98" s="0"/>
      <c r="RTN98" s="0"/>
      <c r="RTO98" s="0"/>
      <c r="RTP98" s="0"/>
      <c r="RTQ98" s="0"/>
      <c r="RTR98" s="0"/>
      <c r="RTS98" s="0"/>
      <c r="RTT98" s="0"/>
      <c r="RTU98" s="0"/>
      <c r="RTV98" s="0"/>
      <c r="RTW98" s="0"/>
      <c r="RTX98" s="0"/>
      <c r="RTY98" s="0"/>
      <c r="RTZ98" s="0"/>
      <c r="RUA98" s="0"/>
      <c r="RUB98" s="0"/>
      <c r="RUC98" s="0"/>
      <c r="RUD98" s="0"/>
      <c r="RUE98" s="0"/>
      <c r="RUF98" s="0"/>
      <c r="RUG98" s="0"/>
      <c r="RUH98" s="0"/>
      <c r="RUI98" s="0"/>
      <c r="RUJ98" s="0"/>
      <c r="RUK98" s="0"/>
      <c r="RUL98" s="0"/>
      <c r="RUM98" s="0"/>
      <c r="RUN98" s="0"/>
      <c r="RUO98" s="0"/>
      <c r="RUP98" s="0"/>
      <c r="RUQ98" s="0"/>
      <c r="RUR98" s="0"/>
      <c r="RUS98" s="0"/>
      <c r="RUT98" s="0"/>
      <c r="RUU98" s="0"/>
      <c r="RUV98" s="0"/>
      <c r="RUW98" s="0"/>
      <c r="RUX98" s="0"/>
      <c r="RUY98" s="0"/>
      <c r="RUZ98" s="0"/>
      <c r="RVA98" s="0"/>
      <c r="RVB98" s="0"/>
      <c r="RVC98" s="0"/>
      <c r="RVD98" s="0"/>
      <c r="RVE98" s="0"/>
      <c r="RVF98" s="0"/>
      <c r="RVG98" s="0"/>
      <c r="RVH98" s="0"/>
      <c r="RVI98" s="0"/>
      <c r="RVJ98" s="0"/>
      <c r="RVK98" s="0"/>
      <c r="RVL98" s="0"/>
      <c r="RVM98" s="0"/>
      <c r="RVN98" s="0"/>
      <c r="RVO98" s="0"/>
      <c r="RVP98" s="0"/>
      <c r="RVQ98" s="0"/>
      <c r="RVR98" s="0"/>
      <c r="RVS98" s="0"/>
      <c r="RVT98" s="0"/>
      <c r="RVU98" s="0"/>
      <c r="RVV98" s="0"/>
      <c r="RVW98" s="0"/>
      <c r="RVX98" s="0"/>
      <c r="RVY98" s="0"/>
      <c r="RVZ98" s="0"/>
      <c r="RWA98" s="0"/>
      <c r="RWB98" s="0"/>
      <c r="RWC98" s="0"/>
      <c r="RWD98" s="0"/>
      <c r="RWE98" s="0"/>
      <c r="RWF98" s="0"/>
      <c r="RWG98" s="0"/>
      <c r="RWH98" s="0"/>
      <c r="RWI98" s="0"/>
      <c r="RWJ98" s="0"/>
      <c r="RWK98" s="0"/>
      <c r="RWL98" s="0"/>
      <c r="RWM98" s="0"/>
      <c r="RWN98" s="0"/>
      <c r="RWO98" s="0"/>
      <c r="RWP98" s="0"/>
      <c r="RWQ98" s="0"/>
      <c r="RWR98" s="0"/>
      <c r="RWS98" s="0"/>
      <c r="RWT98" s="0"/>
      <c r="RWU98" s="0"/>
      <c r="RWV98" s="0"/>
      <c r="RWW98" s="0"/>
      <c r="RWX98" s="0"/>
      <c r="RWY98" s="0"/>
      <c r="RWZ98" s="0"/>
      <c r="RXA98" s="0"/>
      <c r="RXB98" s="0"/>
      <c r="RXC98" s="0"/>
      <c r="RXD98" s="0"/>
      <c r="RXE98" s="0"/>
      <c r="RXF98" s="0"/>
      <c r="RXG98" s="0"/>
      <c r="RXH98" s="0"/>
      <c r="RXI98" s="0"/>
      <c r="RXJ98" s="0"/>
      <c r="RXK98" s="0"/>
      <c r="RXL98" s="0"/>
      <c r="RXM98" s="0"/>
      <c r="RXN98" s="0"/>
      <c r="RXO98" s="0"/>
      <c r="RXP98" s="0"/>
      <c r="RXQ98" s="0"/>
      <c r="RXR98" s="0"/>
      <c r="RXS98" s="0"/>
      <c r="RXT98" s="0"/>
      <c r="RXU98" s="0"/>
      <c r="RXV98" s="0"/>
      <c r="RXW98" s="0"/>
      <c r="RXX98" s="0"/>
      <c r="RXY98" s="0"/>
      <c r="RXZ98" s="0"/>
      <c r="RYA98" s="0"/>
      <c r="RYB98" s="0"/>
      <c r="RYC98" s="0"/>
      <c r="RYD98" s="0"/>
      <c r="RYE98" s="0"/>
      <c r="RYF98" s="0"/>
      <c r="RYG98" s="0"/>
      <c r="RYH98" s="0"/>
      <c r="RYI98" s="0"/>
      <c r="RYJ98" s="0"/>
      <c r="RYK98" s="0"/>
      <c r="RYL98" s="0"/>
      <c r="RYM98" s="0"/>
      <c r="RYN98" s="0"/>
      <c r="RYO98" s="0"/>
      <c r="RYP98" s="0"/>
      <c r="RYQ98" s="0"/>
      <c r="RYR98" s="0"/>
      <c r="RYS98" s="0"/>
      <c r="RYT98" s="0"/>
      <c r="RYU98" s="0"/>
      <c r="RYV98" s="0"/>
      <c r="RYW98" s="0"/>
      <c r="RYX98" s="0"/>
      <c r="RYY98" s="0"/>
      <c r="RYZ98" s="0"/>
      <c r="RZA98" s="0"/>
      <c r="RZB98" s="0"/>
      <c r="RZC98" s="0"/>
      <c r="RZD98" s="0"/>
      <c r="RZE98" s="0"/>
      <c r="RZF98" s="0"/>
      <c r="RZG98" s="0"/>
      <c r="RZH98" s="0"/>
      <c r="RZI98" s="0"/>
      <c r="RZJ98" s="0"/>
      <c r="RZK98" s="0"/>
      <c r="RZL98" s="0"/>
      <c r="RZM98" s="0"/>
      <c r="RZN98" s="0"/>
      <c r="RZO98" s="0"/>
      <c r="RZP98" s="0"/>
      <c r="RZQ98" s="0"/>
      <c r="RZR98" s="0"/>
      <c r="RZS98" s="0"/>
      <c r="RZT98" s="0"/>
      <c r="RZU98" s="0"/>
      <c r="RZV98" s="0"/>
      <c r="RZW98" s="0"/>
      <c r="RZX98" s="0"/>
      <c r="RZY98" s="0"/>
      <c r="RZZ98" s="0"/>
      <c r="SAA98" s="0"/>
      <c r="SAB98" s="0"/>
      <c r="SAC98" s="0"/>
      <c r="SAD98" s="0"/>
      <c r="SAE98" s="0"/>
      <c r="SAF98" s="0"/>
      <c r="SAG98" s="0"/>
      <c r="SAH98" s="0"/>
      <c r="SAI98" s="0"/>
      <c r="SAJ98" s="0"/>
      <c r="SAK98" s="0"/>
      <c r="SAL98" s="0"/>
      <c r="SAM98" s="0"/>
      <c r="SAN98" s="0"/>
      <c r="SAO98" s="0"/>
      <c r="SAP98" s="0"/>
      <c r="SAQ98" s="0"/>
      <c r="SAR98" s="0"/>
      <c r="SAS98" s="0"/>
      <c r="SAT98" s="0"/>
      <c r="SAU98" s="0"/>
      <c r="SAV98" s="0"/>
      <c r="SAW98" s="0"/>
      <c r="SAX98" s="0"/>
      <c r="SAY98" s="0"/>
      <c r="SAZ98" s="0"/>
      <c r="SBA98" s="0"/>
      <c r="SBB98" s="0"/>
      <c r="SBC98" s="0"/>
      <c r="SBD98" s="0"/>
      <c r="SBE98" s="0"/>
      <c r="SBF98" s="0"/>
      <c r="SBG98" s="0"/>
      <c r="SBH98" s="0"/>
      <c r="SBI98" s="0"/>
      <c r="SBJ98" s="0"/>
      <c r="SBK98" s="0"/>
      <c r="SBL98" s="0"/>
      <c r="SBM98" s="0"/>
      <c r="SBN98" s="0"/>
      <c r="SBO98" s="0"/>
      <c r="SBP98" s="0"/>
      <c r="SBQ98" s="0"/>
      <c r="SBR98" s="0"/>
      <c r="SBS98" s="0"/>
      <c r="SBT98" s="0"/>
      <c r="SBU98" s="0"/>
      <c r="SBV98" s="0"/>
      <c r="SBW98" s="0"/>
      <c r="SBX98" s="0"/>
      <c r="SBY98" s="0"/>
      <c r="SBZ98" s="0"/>
      <c r="SCA98" s="0"/>
      <c r="SCB98" s="0"/>
      <c r="SCC98" s="0"/>
      <c r="SCD98" s="0"/>
      <c r="SCE98" s="0"/>
      <c r="SCF98" s="0"/>
      <c r="SCG98" s="0"/>
      <c r="SCH98" s="0"/>
      <c r="SCI98" s="0"/>
      <c r="SCJ98" s="0"/>
      <c r="SCK98" s="0"/>
      <c r="SCL98" s="0"/>
      <c r="SCM98" s="0"/>
      <c r="SCN98" s="0"/>
      <c r="SCO98" s="0"/>
      <c r="SCP98" s="0"/>
      <c r="SCQ98" s="0"/>
      <c r="SCR98" s="0"/>
      <c r="SCS98" s="0"/>
      <c r="SCT98" s="0"/>
      <c r="SCU98" s="0"/>
      <c r="SCV98" s="0"/>
      <c r="SCW98" s="0"/>
      <c r="SCX98" s="0"/>
      <c r="SCY98" s="0"/>
      <c r="SCZ98" s="0"/>
      <c r="SDA98" s="0"/>
      <c r="SDB98" s="0"/>
      <c r="SDC98" s="0"/>
      <c r="SDD98" s="0"/>
      <c r="SDE98" s="0"/>
      <c r="SDF98" s="0"/>
      <c r="SDG98" s="0"/>
      <c r="SDH98" s="0"/>
      <c r="SDI98" s="0"/>
      <c r="SDJ98" s="0"/>
      <c r="SDK98" s="0"/>
      <c r="SDL98" s="0"/>
      <c r="SDM98" s="0"/>
      <c r="SDN98" s="0"/>
      <c r="SDO98" s="0"/>
      <c r="SDP98" s="0"/>
      <c r="SDQ98" s="0"/>
      <c r="SDR98" s="0"/>
      <c r="SDS98" s="0"/>
      <c r="SDT98" s="0"/>
      <c r="SDU98" s="0"/>
      <c r="SDV98" s="0"/>
      <c r="SDW98" s="0"/>
      <c r="SDX98" s="0"/>
      <c r="SDY98" s="0"/>
      <c r="SDZ98" s="0"/>
      <c r="SEA98" s="0"/>
      <c r="SEB98" s="0"/>
      <c r="SEC98" s="0"/>
      <c r="SED98" s="0"/>
      <c r="SEE98" s="0"/>
      <c r="SEF98" s="0"/>
      <c r="SEG98" s="0"/>
      <c r="SEH98" s="0"/>
      <c r="SEI98" s="0"/>
      <c r="SEJ98" s="0"/>
      <c r="SEK98" s="0"/>
      <c r="SEL98" s="0"/>
      <c r="SEM98" s="0"/>
      <c r="SEN98" s="0"/>
      <c r="SEO98" s="0"/>
      <c r="SEP98" s="0"/>
      <c r="SEQ98" s="0"/>
      <c r="SER98" s="0"/>
      <c r="SES98" s="0"/>
      <c r="SET98" s="0"/>
      <c r="SEU98" s="0"/>
      <c r="SEV98" s="0"/>
      <c r="SEW98" s="0"/>
      <c r="SEX98" s="0"/>
      <c r="SEY98" s="0"/>
      <c r="SEZ98" s="0"/>
      <c r="SFA98" s="0"/>
      <c r="SFB98" s="0"/>
      <c r="SFC98" s="0"/>
      <c r="SFD98" s="0"/>
      <c r="SFE98" s="0"/>
      <c r="SFF98" s="0"/>
      <c r="SFG98" s="0"/>
      <c r="SFH98" s="0"/>
      <c r="SFI98" s="0"/>
      <c r="SFJ98" s="0"/>
      <c r="SFK98" s="0"/>
      <c r="SFL98" s="0"/>
      <c r="SFM98" s="0"/>
      <c r="SFN98" s="0"/>
      <c r="SFO98" s="0"/>
      <c r="SFP98" s="0"/>
      <c r="SFQ98" s="0"/>
      <c r="SFR98" s="0"/>
      <c r="SFS98" s="0"/>
      <c r="SFT98" s="0"/>
      <c r="SFU98" s="0"/>
      <c r="SFV98" s="0"/>
      <c r="SFW98" s="0"/>
      <c r="SFX98" s="0"/>
      <c r="SFY98" s="0"/>
      <c r="SFZ98" s="0"/>
      <c r="SGA98" s="0"/>
      <c r="SGB98" s="0"/>
      <c r="SGC98" s="0"/>
      <c r="SGD98" s="0"/>
      <c r="SGE98" s="0"/>
      <c r="SGF98" s="0"/>
      <c r="SGG98" s="0"/>
      <c r="SGH98" s="0"/>
      <c r="SGI98" s="0"/>
      <c r="SGJ98" s="0"/>
      <c r="SGK98" s="0"/>
      <c r="SGL98" s="0"/>
      <c r="SGM98" s="0"/>
      <c r="SGN98" s="0"/>
      <c r="SGO98" s="0"/>
      <c r="SGP98" s="0"/>
      <c r="SGQ98" s="0"/>
      <c r="SGR98" s="0"/>
      <c r="SGS98" s="0"/>
      <c r="SGT98" s="0"/>
      <c r="SGU98" s="0"/>
      <c r="SGV98" s="0"/>
      <c r="SGW98" s="0"/>
      <c r="SGX98" s="0"/>
      <c r="SGY98" s="0"/>
      <c r="SGZ98" s="0"/>
      <c r="SHA98" s="0"/>
      <c r="SHB98" s="0"/>
      <c r="SHC98" s="0"/>
      <c r="SHD98" s="0"/>
      <c r="SHE98" s="0"/>
      <c r="SHF98" s="0"/>
      <c r="SHG98" s="0"/>
      <c r="SHH98" s="0"/>
      <c r="SHI98" s="0"/>
      <c r="SHJ98" s="0"/>
      <c r="SHK98" s="0"/>
      <c r="SHL98" s="0"/>
      <c r="SHM98" s="0"/>
      <c r="SHN98" s="0"/>
      <c r="SHO98" s="0"/>
      <c r="SHP98" s="0"/>
      <c r="SHQ98" s="0"/>
      <c r="SHR98" s="0"/>
      <c r="SHS98" s="0"/>
      <c r="SHT98" s="0"/>
      <c r="SHU98" s="0"/>
      <c r="SHV98" s="0"/>
      <c r="SHW98" s="0"/>
      <c r="SHX98" s="0"/>
      <c r="SHY98" s="0"/>
      <c r="SHZ98" s="0"/>
      <c r="SIA98" s="0"/>
      <c r="SIB98" s="0"/>
      <c r="SIC98" s="0"/>
      <c r="SID98" s="0"/>
      <c r="SIE98" s="0"/>
      <c r="SIF98" s="0"/>
      <c r="SIG98" s="0"/>
      <c r="SIH98" s="0"/>
      <c r="SII98" s="0"/>
      <c r="SIJ98" s="0"/>
      <c r="SIK98" s="0"/>
      <c r="SIL98" s="0"/>
      <c r="SIM98" s="0"/>
      <c r="SIN98" s="0"/>
      <c r="SIO98" s="0"/>
      <c r="SIP98" s="0"/>
      <c r="SIQ98" s="0"/>
      <c r="SIR98" s="0"/>
      <c r="SIS98" s="0"/>
      <c r="SIT98" s="0"/>
      <c r="SIU98" s="0"/>
      <c r="SIV98" s="0"/>
      <c r="SIW98" s="0"/>
      <c r="SIX98" s="0"/>
      <c r="SIY98" s="0"/>
      <c r="SIZ98" s="0"/>
      <c r="SJA98" s="0"/>
      <c r="SJB98" s="0"/>
      <c r="SJC98" s="0"/>
      <c r="SJD98" s="0"/>
      <c r="SJE98" s="0"/>
      <c r="SJF98" s="0"/>
      <c r="SJG98" s="0"/>
      <c r="SJH98" s="0"/>
      <c r="SJI98" s="0"/>
      <c r="SJJ98" s="0"/>
      <c r="SJK98" s="0"/>
      <c r="SJL98" s="0"/>
      <c r="SJM98" s="0"/>
      <c r="SJN98" s="0"/>
      <c r="SJO98" s="0"/>
      <c r="SJP98" s="0"/>
      <c r="SJQ98" s="0"/>
      <c r="SJR98" s="0"/>
      <c r="SJS98" s="0"/>
      <c r="SJT98" s="0"/>
      <c r="SJU98" s="0"/>
      <c r="SJV98" s="0"/>
      <c r="SJW98" s="0"/>
      <c r="SJX98" s="0"/>
      <c r="SJY98" s="0"/>
      <c r="SJZ98" s="0"/>
      <c r="SKA98" s="0"/>
      <c r="SKB98" s="0"/>
      <c r="SKC98" s="0"/>
      <c r="SKD98" s="0"/>
      <c r="SKE98" s="0"/>
      <c r="SKF98" s="0"/>
      <c r="SKG98" s="0"/>
      <c r="SKH98" s="0"/>
      <c r="SKI98" s="0"/>
      <c r="SKJ98" s="0"/>
      <c r="SKK98" s="0"/>
      <c r="SKL98" s="0"/>
      <c r="SKM98" s="0"/>
      <c r="SKN98" s="0"/>
      <c r="SKO98" s="0"/>
      <c r="SKP98" s="0"/>
      <c r="SKQ98" s="0"/>
      <c r="SKR98" s="0"/>
      <c r="SKS98" s="0"/>
      <c r="SKT98" s="0"/>
      <c r="SKU98" s="0"/>
      <c r="SKV98" s="0"/>
      <c r="SKW98" s="0"/>
      <c r="SKX98" s="0"/>
      <c r="SKY98" s="0"/>
      <c r="SKZ98" s="0"/>
      <c r="SLA98" s="0"/>
      <c r="SLB98" s="0"/>
      <c r="SLC98" s="0"/>
      <c r="SLD98" s="0"/>
      <c r="SLE98" s="0"/>
      <c r="SLF98" s="0"/>
      <c r="SLG98" s="0"/>
      <c r="SLH98" s="0"/>
      <c r="SLI98" s="0"/>
      <c r="SLJ98" s="0"/>
      <c r="SLK98" s="0"/>
      <c r="SLL98" s="0"/>
      <c r="SLM98" s="0"/>
      <c r="SLN98" s="0"/>
      <c r="SLO98" s="0"/>
      <c r="SLP98" s="0"/>
      <c r="SLQ98" s="0"/>
      <c r="SLR98" s="0"/>
      <c r="SLS98" s="0"/>
      <c r="SLT98" s="0"/>
      <c r="SLU98" s="0"/>
      <c r="SLV98" s="0"/>
      <c r="SLW98" s="0"/>
      <c r="SLX98" s="0"/>
      <c r="SLY98" s="0"/>
      <c r="SLZ98" s="0"/>
      <c r="SMA98" s="0"/>
      <c r="SMB98" s="0"/>
      <c r="SMC98" s="0"/>
      <c r="SMD98" s="0"/>
      <c r="SME98" s="0"/>
      <c r="SMF98" s="0"/>
      <c r="SMG98" s="0"/>
      <c r="SMH98" s="0"/>
      <c r="SMI98" s="0"/>
      <c r="SMJ98" s="0"/>
      <c r="SMK98" s="0"/>
      <c r="SML98" s="0"/>
      <c r="SMM98" s="0"/>
      <c r="SMN98" s="0"/>
      <c r="SMO98" s="0"/>
      <c r="SMP98" s="0"/>
      <c r="SMQ98" s="0"/>
      <c r="SMR98" s="0"/>
      <c r="SMS98" s="0"/>
      <c r="SMT98" s="0"/>
      <c r="SMU98" s="0"/>
      <c r="SMV98" s="0"/>
      <c r="SMW98" s="0"/>
      <c r="SMX98" s="0"/>
      <c r="SMY98" s="0"/>
      <c r="SMZ98" s="0"/>
      <c r="SNA98" s="0"/>
      <c r="SNB98" s="0"/>
      <c r="SNC98" s="0"/>
      <c r="SND98" s="0"/>
      <c r="SNE98" s="0"/>
      <c r="SNF98" s="0"/>
      <c r="SNG98" s="0"/>
      <c r="SNH98" s="0"/>
      <c r="SNI98" s="0"/>
      <c r="SNJ98" s="0"/>
      <c r="SNK98" s="0"/>
      <c r="SNL98" s="0"/>
      <c r="SNM98" s="0"/>
      <c r="SNN98" s="0"/>
      <c r="SNO98" s="0"/>
      <c r="SNP98" s="0"/>
      <c r="SNQ98" s="0"/>
      <c r="SNR98" s="0"/>
      <c r="SNS98" s="0"/>
      <c r="SNT98" s="0"/>
      <c r="SNU98" s="0"/>
      <c r="SNV98" s="0"/>
      <c r="SNW98" s="0"/>
      <c r="SNX98" s="0"/>
      <c r="SNY98" s="0"/>
      <c r="SNZ98" s="0"/>
      <c r="SOA98" s="0"/>
      <c r="SOB98" s="0"/>
      <c r="SOC98" s="0"/>
      <c r="SOD98" s="0"/>
      <c r="SOE98" s="0"/>
      <c r="SOF98" s="0"/>
      <c r="SOG98" s="0"/>
      <c r="SOH98" s="0"/>
      <c r="SOI98" s="0"/>
      <c r="SOJ98" s="0"/>
      <c r="SOK98" s="0"/>
      <c r="SOL98" s="0"/>
      <c r="SOM98" s="0"/>
      <c r="SON98" s="0"/>
      <c r="SOO98" s="0"/>
      <c r="SOP98" s="0"/>
      <c r="SOQ98" s="0"/>
      <c r="SOR98" s="0"/>
      <c r="SOS98" s="0"/>
      <c r="SOT98" s="0"/>
      <c r="SOU98" s="0"/>
      <c r="SOV98" s="0"/>
      <c r="SOW98" s="0"/>
      <c r="SOX98" s="0"/>
      <c r="SOY98" s="0"/>
      <c r="SOZ98" s="0"/>
      <c r="SPA98" s="0"/>
      <c r="SPB98" s="0"/>
      <c r="SPC98" s="0"/>
      <c r="SPD98" s="0"/>
      <c r="SPE98" s="0"/>
      <c r="SPF98" s="0"/>
      <c r="SPG98" s="0"/>
      <c r="SPH98" s="0"/>
      <c r="SPI98" s="0"/>
      <c r="SPJ98" s="0"/>
      <c r="SPK98" s="0"/>
      <c r="SPL98" s="0"/>
      <c r="SPM98" s="0"/>
      <c r="SPN98" s="0"/>
      <c r="SPO98" s="0"/>
      <c r="SPP98" s="0"/>
      <c r="SPQ98" s="0"/>
      <c r="SPR98" s="0"/>
      <c r="SPS98" s="0"/>
      <c r="SPT98" s="0"/>
      <c r="SPU98" s="0"/>
      <c r="SPV98" s="0"/>
      <c r="SPW98" s="0"/>
      <c r="SPX98" s="0"/>
      <c r="SPY98" s="0"/>
      <c r="SPZ98" s="0"/>
      <c r="SQA98" s="0"/>
      <c r="SQB98" s="0"/>
      <c r="SQC98" s="0"/>
      <c r="SQD98" s="0"/>
      <c r="SQE98" s="0"/>
      <c r="SQF98" s="0"/>
      <c r="SQG98" s="0"/>
      <c r="SQH98" s="0"/>
      <c r="SQI98" s="0"/>
      <c r="SQJ98" s="0"/>
      <c r="SQK98" s="0"/>
      <c r="SQL98" s="0"/>
      <c r="SQM98" s="0"/>
      <c r="SQN98" s="0"/>
      <c r="SQO98" s="0"/>
      <c r="SQP98" s="0"/>
      <c r="SQQ98" s="0"/>
      <c r="SQR98" s="0"/>
      <c r="SQS98" s="0"/>
      <c r="SQT98" s="0"/>
      <c r="SQU98" s="0"/>
      <c r="SQV98" s="0"/>
      <c r="SQW98" s="0"/>
      <c r="SQX98" s="0"/>
      <c r="SQY98" s="0"/>
      <c r="SQZ98" s="0"/>
      <c r="SRA98" s="0"/>
      <c r="SRB98" s="0"/>
      <c r="SRC98" s="0"/>
      <c r="SRD98" s="0"/>
      <c r="SRE98" s="0"/>
      <c r="SRF98" s="0"/>
      <c r="SRG98" s="0"/>
      <c r="SRH98" s="0"/>
      <c r="SRI98" s="0"/>
      <c r="SRJ98" s="0"/>
      <c r="SRK98" s="0"/>
      <c r="SRL98" s="0"/>
      <c r="SRM98" s="0"/>
      <c r="SRN98" s="0"/>
      <c r="SRO98" s="0"/>
      <c r="SRP98" s="0"/>
      <c r="SRQ98" s="0"/>
      <c r="SRR98" s="0"/>
      <c r="SRS98" s="0"/>
      <c r="SRT98" s="0"/>
      <c r="SRU98" s="0"/>
      <c r="SRV98" s="0"/>
      <c r="SRW98" s="0"/>
      <c r="SRX98" s="0"/>
      <c r="SRY98" s="0"/>
      <c r="SRZ98" s="0"/>
      <c r="SSA98" s="0"/>
      <c r="SSB98" s="0"/>
      <c r="SSC98" s="0"/>
      <c r="SSD98" s="0"/>
      <c r="SSE98" s="0"/>
      <c r="SSF98" s="0"/>
      <c r="SSG98" s="0"/>
      <c r="SSH98" s="0"/>
      <c r="SSI98" s="0"/>
      <c r="SSJ98" s="0"/>
      <c r="SSK98" s="0"/>
      <c r="SSL98" s="0"/>
      <c r="SSM98" s="0"/>
      <c r="SSN98" s="0"/>
      <c r="SSO98" s="0"/>
      <c r="SSP98" s="0"/>
      <c r="SSQ98" s="0"/>
      <c r="SSR98" s="0"/>
      <c r="SSS98" s="0"/>
      <c r="SST98" s="0"/>
      <c r="SSU98" s="0"/>
      <c r="SSV98" s="0"/>
      <c r="SSW98" s="0"/>
      <c r="SSX98" s="0"/>
      <c r="SSY98" s="0"/>
      <c r="SSZ98" s="0"/>
      <c r="STA98" s="0"/>
      <c r="STB98" s="0"/>
      <c r="STC98" s="0"/>
      <c r="STD98" s="0"/>
      <c r="STE98" s="0"/>
      <c r="STF98" s="0"/>
      <c r="STG98" s="0"/>
      <c r="STH98" s="0"/>
      <c r="STI98" s="0"/>
      <c r="STJ98" s="0"/>
      <c r="STK98" s="0"/>
      <c r="STL98" s="0"/>
      <c r="STM98" s="0"/>
      <c r="STN98" s="0"/>
      <c r="STO98" s="0"/>
      <c r="STP98" s="0"/>
      <c r="STQ98" s="0"/>
      <c r="STR98" s="0"/>
      <c r="STS98" s="0"/>
      <c r="STT98" s="0"/>
      <c r="STU98" s="0"/>
      <c r="STV98" s="0"/>
      <c r="STW98" s="0"/>
      <c r="STX98" s="0"/>
      <c r="STY98" s="0"/>
      <c r="STZ98" s="0"/>
      <c r="SUA98" s="0"/>
      <c r="SUB98" s="0"/>
      <c r="SUC98" s="0"/>
      <c r="SUD98" s="0"/>
      <c r="SUE98" s="0"/>
      <c r="SUF98" s="0"/>
      <c r="SUG98" s="0"/>
      <c r="SUH98" s="0"/>
      <c r="SUI98" s="0"/>
      <c r="SUJ98" s="0"/>
      <c r="SUK98" s="0"/>
      <c r="SUL98" s="0"/>
      <c r="SUM98" s="0"/>
      <c r="SUN98" s="0"/>
      <c r="SUO98" s="0"/>
      <c r="SUP98" s="0"/>
      <c r="SUQ98" s="0"/>
      <c r="SUR98" s="0"/>
      <c r="SUS98" s="0"/>
      <c r="SUT98" s="0"/>
      <c r="SUU98" s="0"/>
      <c r="SUV98" s="0"/>
      <c r="SUW98" s="0"/>
      <c r="SUX98" s="0"/>
      <c r="SUY98" s="0"/>
      <c r="SUZ98" s="0"/>
      <c r="SVA98" s="0"/>
      <c r="SVB98" s="0"/>
      <c r="SVC98" s="0"/>
      <c r="SVD98" s="0"/>
      <c r="SVE98" s="0"/>
      <c r="SVF98" s="0"/>
      <c r="SVG98" s="0"/>
      <c r="SVH98" s="0"/>
      <c r="SVI98" s="0"/>
      <c r="SVJ98" s="0"/>
      <c r="SVK98" s="0"/>
      <c r="SVL98" s="0"/>
      <c r="SVM98" s="0"/>
      <c r="SVN98" s="0"/>
      <c r="SVO98" s="0"/>
      <c r="SVP98" s="0"/>
      <c r="SVQ98" s="0"/>
      <c r="SVR98" s="0"/>
      <c r="SVS98" s="0"/>
      <c r="SVT98" s="0"/>
      <c r="SVU98" s="0"/>
      <c r="SVV98" s="0"/>
      <c r="SVW98" s="0"/>
      <c r="SVX98" s="0"/>
      <c r="SVY98" s="0"/>
      <c r="SVZ98" s="0"/>
      <c r="SWA98" s="0"/>
      <c r="SWB98" s="0"/>
      <c r="SWC98" s="0"/>
      <c r="SWD98" s="0"/>
      <c r="SWE98" s="0"/>
      <c r="SWF98" s="0"/>
      <c r="SWG98" s="0"/>
      <c r="SWH98" s="0"/>
      <c r="SWI98" s="0"/>
      <c r="SWJ98" s="0"/>
      <c r="SWK98" s="0"/>
      <c r="SWL98" s="0"/>
      <c r="SWM98" s="0"/>
      <c r="SWN98" s="0"/>
      <c r="SWO98" s="0"/>
      <c r="SWP98" s="0"/>
      <c r="SWQ98" s="0"/>
      <c r="SWR98" s="0"/>
      <c r="SWS98" s="0"/>
      <c r="SWT98" s="0"/>
      <c r="SWU98" s="0"/>
      <c r="SWV98" s="0"/>
      <c r="SWW98" s="0"/>
      <c r="SWX98" s="0"/>
      <c r="SWY98" s="0"/>
      <c r="SWZ98" s="0"/>
      <c r="SXA98" s="0"/>
      <c r="SXB98" s="0"/>
      <c r="SXC98" s="0"/>
      <c r="SXD98" s="0"/>
      <c r="SXE98" s="0"/>
      <c r="SXF98" s="0"/>
      <c r="SXG98" s="0"/>
      <c r="SXH98" s="0"/>
      <c r="SXI98" s="0"/>
      <c r="SXJ98" s="0"/>
      <c r="SXK98" s="0"/>
      <c r="SXL98" s="0"/>
      <c r="SXM98" s="0"/>
      <c r="SXN98" s="0"/>
      <c r="SXO98" s="0"/>
      <c r="SXP98" s="0"/>
      <c r="SXQ98" s="0"/>
      <c r="SXR98" s="0"/>
      <c r="SXS98" s="0"/>
      <c r="SXT98" s="0"/>
      <c r="SXU98" s="0"/>
      <c r="SXV98" s="0"/>
      <c r="SXW98" s="0"/>
      <c r="SXX98" s="0"/>
      <c r="SXY98" s="0"/>
      <c r="SXZ98" s="0"/>
      <c r="SYA98" s="0"/>
      <c r="SYB98" s="0"/>
      <c r="SYC98" s="0"/>
      <c r="SYD98" s="0"/>
      <c r="SYE98" s="0"/>
      <c r="SYF98" s="0"/>
      <c r="SYG98" s="0"/>
      <c r="SYH98" s="0"/>
      <c r="SYI98" s="0"/>
      <c r="SYJ98" s="0"/>
      <c r="SYK98" s="0"/>
      <c r="SYL98" s="0"/>
      <c r="SYM98" s="0"/>
      <c r="SYN98" s="0"/>
      <c r="SYO98" s="0"/>
      <c r="SYP98" s="0"/>
      <c r="SYQ98" s="0"/>
      <c r="SYR98" s="0"/>
      <c r="SYS98" s="0"/>
      <c r="SYT98" s="0"/>
      <c r="SYU98" s="0"/>
      <c r="SYV98" s="0"/>
      <c r="SYW98" s="0"/>
      <c r="SYX98" s="0"/>
      <c r="SYY98" s="0"/>
      <c r="SYZ98" s="0"/>
      <c r="SZA98" s="0"/>
      <c r="SZB98" s="0"/>
      <c r="SZC98" s="0"/>
      <c r="SZD98" s="0"/>
      <c r="SZE98" s="0"/>
      <c r="SZF98" s="0"/>
      <c r="SZG98" s="0"/>
      <c r="SZH98" s="0"/>
      <c r="SZI98" s="0"/>
      <c r="SZJ98" s="0"/>
      <c r="SZK98" s="0"/>
      <c r="SZL98" s="0"/>
      <c r="SZM98" s="0"/>
      <c r="SZN98" s="0"/>
      <c r="SZO98" s="0"/>
      <c r="SZP98" s="0"/>
      <c r="SZQ98" s="0"/>
      <c r="SZR98" s="0"/>
      <c r="SZS98" s="0"/>
      <c r="SZT98" s="0"/>
      <c r="SZU98" s="0"/>
      <c r="SZV98" s="0"/>
      <c r="SZW98" s="0"/>
      <c r="SZX98" s="0"/>
      <c r="SZY98" s="0"/>
      <c r="SZZ98" s="0"/>
      <c r="TAA98" s="0"/>
      <c r="TAB98" s="0"/>
      <c r="TAC98" s="0"/>
      <c r="TAD98" s="0"/>
      <c r="TAE98" s="0"/>
      <c r="TAF98" s="0"/>
      <c r="TAG98" s="0"/>
      <c r="TAH98" s="0"/>
      <c r="TAI98" s="0"/>
      <c r="TAJ98" s="0"/>
      <c r="TAK98" s="0"/>
      <c r="TAL98" s="0"/>
      <c r="TAM98" s="0"/>
      <c r="TAN98" s="0"/>
      <c r="TAO98" s="0"/>
      <c r="TAP98" s="0"/>
      <c r="TAQ98" s="0"/>
      <c r="TAR98" s="0"/>
      <c r="TAS98" s="0"/>
      <c r="TAT98" s="0"/>
      <c r="TAU98" s="0"/>
      <c r="TAV98" s="0"/>
      <c r="TAW98" s="0"/>
      <c r="TAX98" s="0"/>
      <c r="TAY98" s="0"/>
      <c r="TAZ98" s="0"/>
      <c r="TBA98" s="0"/>
      <c r="TBB98" s="0"/>
      <c r="TBC98" s="0"/>
      <c r="TBD98" s="0"/>
      <c r="TBE98" s="0"/>
      <c r="TBF98" s="0"/>
      <c r="TBG98" s="0"/>
      <c r="TBH98" s="0"/>
      <c r="TBI98" s="0"/>
      <c r="TBJ98" s="0"/>
      <c r="TBK98" s="0"/>
      <c r="TBL98" s="0"/>
      <c r="TBM98" s="0"/>
      <c r="TBN98" s="0"/>
      <c r="TBO98" s="0"/>
      <c r="TBP98" s="0"/>
      <c r="TBQ98" s="0"/>
      <c r="TBR98" s="0"/>
      <c r="TBS98" s="0"/>
      <c r="TBT98" s="0"/>
      <c r="TBU98" s="0"/>
      <c r="TBV98" s="0"/>
      <c r="TBW98" s="0"/>
      <c r="TBX98" s="0"/>
      <c r="TBY98" s="0"/>
      <c r="TBZ98" s="0"/>
      <c r="TCA98" s="0"/>
      <c r="TCB98" s="0"/>
      <c r="TCC98" s="0"/>
      <c r="TCD98" s="0"/>
      <c r="TCE98" s="0"/>
      <c r="TCF98" s="0"/>
      <c r="TCG98" s="0"/>
      <c r="TCH98" s="0"/>
      <c r="TCI98" s="0"/>
      <c r="TCJ98" s="0"/>
      <c r="TCK98" s="0"/>
      <c r="TCL98" s="0"/>
      <c r="TCM98" s="0"/>
      <c r="TCN98" s="0"/>
      <c r="TCO98" s="0"/>
      <c r="TCP98" s="0"/>
      <c r="TCQ98" s="0"/>
      <c r="TCR98" s="0"/>
      <c r="TCS98" s="0"/>
      <c r="TCT98" s="0"/>
      <c r="TCU98" s="0"/>
      <c r="TCV98" s="0"/>
      <c r="TCW98" s="0"/>
      <c r="TCX98" s="0"/>
      <c r="TCY98" s="0"/>
      <c r="TCZ98" s="0"/>
      <c r="TDA98" s="0"/>
      <c r="TDB98" s="0"/>
      <c r="TDC98" s="0"/>
      <c r="TDD98" s="0"/>
      <c r="TDE98" s="0"/>
      <c r="TDF98" s="0"/>
      <c r="TDG98" s="0"/>
      <c r="TDH98" s="0"/>
      <c r="TDI98" s="0"/>
      <c r="TDJ98" s="0"/>
      <c r="TDK98" s="0"/>
      <c r="TDL98" s="0"/>
      <c r="TDM98" s="0"/>
      <c r="TDN98" s="0"/>
      <c r="TDO98" s="0"/>
      <c r="TDP98" s="0"/>
      <c r="TDQ98" s="0"/>
      <c r="TDR98" s="0"/>
      <c r="TDS98" s="0"/>
      <c r="TDT98" s="0"/>
      <c r="TDU98" s="0"/>
      <c r="TDV98" s="0"/>
      <c r="TDW98" s="0"/>
      <c r="TDX98" s="0"/>
      <c r="TDY98" s="0"/>
      <c r="TDZ98" s="0"/>
      <c r="TEA98" s="0"/>
      <c r="TEB98" s="0"/>
      <c r="TEC98" s="0"/>
      <c r="TED98" s="0"/>
      <c r="TEE98" s="0"/>
      <c r="TEF98" s="0"/>
      <c r="TEG98" s="0"/>
      <c r="TEH98" s="0"/>
      <c r="TEI98" s="0"/>
      <c r="TEJ98" s="0"/>
      <c r="TEK98" s="0"/>
      <c r="TEL98" s="0"/>
      <c r="TEM98" s="0"/>
      <c r="TEN98" s="0"/>
      <c r="TEO98" s="0"/>
      <c r="TEP98" s="0"/>
      <c r="TEQ98" s="0"/>
      <c r="TER98" s="0"/>
      <c r="TES98" s="0"/>
      <c r="TET98" s="0"/>
      <c r="TEU98" s="0"/>
      <c r="TEV98" s="0"/>
      <c r="TEW98" s="0"/>
      <c r="TEX98" s="0"/>
      <c r="TEY98" s="0"/>
      <c r="TEZ98" s="0"/>
      <c r="TFA98" s="0"/>
      <c r="TFB98" s="0"/>
      <c r="TFC98" s="0"/>
      <c r="TFD98" s="0"/>
      <c r="TFE98" s="0"/>
      <c r="TFF98" s="0"/>
      <c r="TFG98" s="0"/>
      <c r="TFH98" s="0"/>
      <c r="TFI98" s="0"/>
      <c r="TFJ98" s="0"/>
      <c r="TFK98" s="0"/>
      <c r="TFL98" s="0"/>
      <c r="TFM98" s="0"/>
      <c r="TFN98" s="0"/>
      <c r="TFO98" s="0"/>
      <c r="TFP98" s="0"/>
      <c r="TFQ98" s="0"/>
      <c r="TFR98" s="0"/>
      <c r="TFS98" s="0"/>
      <c r="TFT98" s="0"/>
      <c r="TFU98" s="0"/>
      <c r="TFV98" s="0"/>
      <c r="TFW98" s="0"/>
      <c r="TFX98" s="0"/>
      <c r="TFY98" s="0"/>
      <c r="TFZ98" s="0"/>
      <c r="TGA98" s="0"/>
      <c r="TGB98" s="0"/>
      <c r="TGC98" s="0"/>
      <c r="TGD98" s="0"/>
      <c r="TGE98" s="0"/>
      <c r="TGF98" s="0"/>
      <c r="TGG98" s="0"/>
      <c r="TGH98" s="0"/>
      <c r="TGI98" s="0"/>
      <c r="TGJ98" s="0"/>
      <c r="TGK98" s="0"/>
      <c r="TGL98" s="0"/>
      <c r="TGM98" s="0"/>
      <c r="TGN98" s="0"/>
      <c r="TGO98" s="0"/>
      <c r="TGP98" s="0"/>
      <c r="TGQ98" s="0"/>
      <c r="TGR98" s="0"/>
      <c r="TGS98" s="0"/>
      <c r="TGT98" s="0"/>
      <c r="TGU98" s="0"/>
      <c r="TGV98" s="0"/>
      <c r="TGW98" s="0"/>
      <c r="TGX98" s="0"/>
      <c r="TGY98" s="0"/>
      <c r="TGZ98" s="0"/>
      <c r="THA98" s="0"/>
      <c r="THB98" s="0"/>
      <c r="THC98" s="0"/>
      <c r="THD98" s="0"/>
      <c r="THE98" s="0"/>
      <c r="THF98" s="0"/>
      <c r="THG98" s="0"/>
      <c r="THH98" s="0"/>
      <c r="THI98" s="0"/>
      <c r="THJ98" s="0"/>
      <c r="THK98" s="0"/>
      <c r="THL98" s="0"/>
      <c r="THM98" s="0"/>
      <c r="THN98" s="0"/>
      <c r="THO98" s="0"/>
      <c r="THP98" s="0"/>
      <c r="THQ98" s="0"/>
      <c r="THR98" s="0"/>
      <c r="THS98" s="0"/>
      <c r="THT98" s="0"/>
      <c r="THU98" s="0"/>
      <c r="THV98" s="0"/>
      <c r="THW98" s="0"/>
      <c r="THX98" s="0"/>
      <c r="THY98" s="0"/>
      <c r="THZ98" s="0"/>
      <c r="TIA98" s="0"/>
      <c r="TIB98" s="0"/>
      <c r="TIC98" s="0"/>
      <c r="TID98" s="0"/>
      <c r="TIE98" s="0"/>
      <c r="TIF98" s="0"/>
      <c r="TIG98" s="0"/>
      <c r="TIH98" s="0"/>
      <c r="TII98" s="0"/>
      <c r="TIJ98" s="0"/>
      <c r="TIK98" s="0"/>
      <c r="TIL98" s="0"/>
      <c r="TIM98" s="0"/>
      <c r="TIN98" s="0"/>
      <c r="TIO98" s="0"/>
      <c r="TIP98" s="0"/>
      <c r="TIQ98" s="0"/>
      <c r="TIR98" s="0"/>
      <c r="TIS98" s="0"/>
      <c r="TIT98" s="0"/>
      <c r="TIU98" s="0"/>
      <c r="TIV98" s="0"/>
      <c r="TIW98" s="0"/>
      <c r="TIX98" s="0"/>
      <c r="TIY98" s="0"/>
      <c r="TIZ98" s="0"/>
      <c r="TJA98" s="0"/>
      <c r="TJB98" s="0"/>
      <c r="TJC98" s="0"/>
      <c r="TJD98" s="0"/>
      <c r="TJE98" s="0"/>
      <c r="TJF98" s="0"/>
      <c r="TJG98" s="0"/>
      <c r="TJH98" s="0"/>
      <c r="TJI98" s="0"/>
      <c r="TJJ98" s="0"/>
      <c r="TJK98" s="0"/>
      <c r="TJL98" s="0"/>
      <c r="TJM98" s="0"/>
      <c r="TJN98" s="0"/>
      <c r="TJO98" s="0"/>
      <c r="TJP98" s="0"/>
      <c r="TJQ98" s="0"/>
      <c r="TJR98" s="0"/>
      <c r="TJS98" s="0"/>
      <c r="TJT98" s="0"/>
      <c r="TJU98" s="0"/>
      <c r="TJV98" s="0"/>
      <c r="TJW98" s="0"/>
      <c r="TJX98" s="0"/>
      <c r="TJY98" s="0"/>
      <c r="TJZ98" s="0"/>
      <c r="TKA98" s="0"/>
      <c r="TKB98" s="0"/>
      <c r="TKC98" s="0"/>
      <c r="TKD98" s="0"/>
      <c r="TKE98" s="0"/>
      <c r="TKF98" s="0"/>
      <c r="TKG98" s="0"/>
      <c r="TKH98" s="0"/>
      <c r="TKI98" s="0"/>
      <c r="TKJ98" s="0"/>
      <c r="TKK98" s="0"/>
      <c r="TKL98" s="0"/>
      <c r="TKM98" s="0"/>
      <c r="TKN98" s="0"/>
      <c r="TKO98" s="0"/>
      <c r="TKP98" s="0"/>
      <c r="TKQ98" s="0"/>
      <c r="TKR98" s="0"/>
      <c r="TKS98" s="0"/>
      <c r="TKT98" s="0"/>
      <c r="TKU98" s="0"/>
      <c r="TKV98" s="0"/>
      <c r="TKW98" s="0"/>
      <c r="TKX98" s="0"/>
      <c r="TKY98" s="0"/>
      <c r="TKZ98" s="0"/>
      <c r="TLA98" s="0"/>
      <c r="TLB98" s="0"/>
      <c r="TLC98" s="0"/>
      <c r="TLD98" s="0"/>
      <c r="TLE98" s="0"/>
      <c r="TLF98" s="0"/>
      <c r="TLG98" s="0"/>
      <c r="TLH98" s="0"/>
      <c r="TLI98" s="0"/>
      <c r="TLJ98" s="0"/>
      <c r="TLK98" s="0"/>
      <c r="TLL98" s="0"/>
      <c r="TLM98" s="0"/>
      <c r="TLN98" s="0"/>
      <c r="TLO98" s="0"/>
      <c r="TLP98" s="0"/>
      <c r="TLQ98" s="0"/>
      <c r="TLR98" s="0"/>
      <c r="TLS98" s="0"/>
      <c r="TLT98" s="0"/>
      <c r="TLU98" s="0"/>
      <c r="TLV98" s="0"/>
      <c r="TLW98" s="0"/>
      <c r="TLX98" s="0"/>
      <c r="TLY98" s="0"/>
      <c r="TLZ98" s="0"/>
      <c r="TMA98" s="0"/>
      <c r="TMB98" s="0"/>
      <c r="TMC98" s="0"/>
      <c r="TMD98" s="0"/>
      <c r="TME98" s="0"/>
      <c r="TMF98" s="0"/>
      <c r="TMG98" s="0"/>
      <c r="TMH98" s="0"/>
      <c r="TMI98" s="0"/>
      <c r="TMJ98" s="0"/>
      <c r="TMK98" s="0"/>
      <c r="TML98" s="0"/>
      <c r="TMM98" s="0"/>
      <c r="TMN98" s="0"/>
      <c r="TMO98" s="0"/>
      <c r="TMP98" s="0"/>
      <c r="TMQ98" s="0"/>
      <c r="TMR98" s="0"/>
      <c r="TMS98" s="0"/>
      <c r="TMT98" s="0"/>
      <c r="TMU98" s="0"/>
      <c r="TMV98" s="0"/>
      <c r="TMW98" s="0"/>
      <c r="TMX98" s="0"/>
      <c r="TMY98" s="0"/>
      <c r="TMZ98" s="0"/>
      <c r="TNA98" s="0"/>
      <c r="TNB98" s="0"/>
      <c r="TNC98" s="0"/>
      <c r="TND98" s="0"/>
      <c r="TNE98" s="0"/>
      <c r="TNF98" s="0"/>
      <c r="TNG98" s="0"/>
      <c r="TNH98" s="0"/>
      <c r="TNI98" s="0"/>
      <c r="TNJ98" s="0"/>
      <c r="TNK98" s="0"/>
      <c r="TNL98" s="0"/>
      <c r="TNM98" s="0"/>
      <c r="TNN98" s="0"/>
      <c r="TNO98" s="0"/>
      <c r="TNP98" s="0"/>
      <c r="TNQ98" s="0"/>
      <c r="TNR98" s="0"/>
      <c r="TNS98" s="0"/>
      <c r="TNT98" s="0"/>
      <c r="TNU98" s="0"/>
      <c r="TNV98" s="0"/>
      <c r="TNW98" s="0"/>
      <c r="TNX98" s="0"/>
      <c r="TNY98" s="0"/>
      <c r="TNZ98" s="0"/>
      <c r="TOA98" s="0"/>
      <c r="TOB98" s="0"/>
      <c r="TOC98" s="0"/>
      <c r="TOD98" s="0"/>
      <c r="TOE98" s="0"/>
      <c r="TOF98" s="0"/>
      <c r="TOG98" s="0"/>
      <c r="TOH98" s="0"/>
      <c r="TOI98" s="0"/>
      <c r="TOJ98" s="0"/>
      <c r="TOK98" s="0"/>
      <c r="TOL98" s="0"/>
      <c r="TOM98" s="0"/>
      <c r="TON98" s="0"/>
      <c r="TOO98" s="0"/>
      <c r="TOP98" s="0"/>
      <c r="TOQ98" s="0"/>
      <c r="TOR98" s="0"/>
      <c r="TOS98" s="0"/>
      <c r="TOT98" s="0"/>
      <c r="TOU98" s="0"/>
      <c r="TOV98" s="0"/>
      <c r="TOW98" s="0"/>
      <c r="TOX98" s="0"/>
      <c r="TOY98" s="0"/>
      <c r="TOZ98" s="0"/>
      <c r="TPA98" s="0"/>
      <c r="TPB98" s="0"/>
      <c r="TPC98" s="0"/>
      <c r="TPD98" s="0"/>
      <c r="TPE98" s="0"/>
      <c r="TPF98" s="0"/>
      <c r="TPG98" s="0"/>
      <c r="TPH98" s="0"/>
      <c r="TPI98" s="0"/>
      <c r="TPJ98" s="0"/>
      <c r="TPK98" s="0"/>
      <c r="TPL98" s="0"/>
      <c r="TPM98" s="0"/>
      <c r="TPN98" s="0"/>
      <c r="TPO98" s="0"/>
      <c r="TPP98" s="0"/>
      <c r="TPQ98" s="0"/>
      <c r="TPR98" s="0"/>
      <c r="TPS98" s="0"/>
      <c r="TPT98" s="0"/>
      <c r="TPU98" s="0"/>
      <c r="TPV98" s="0"/>
      <c r="TPW98" s="0"/>
      <c r="TPX98" s="0"/>
      <c r="TPY98" s="0"/>
      <c r="TPZ98" s="0"/>
      <c r="TQA98" s="0"/>
      <c r="TQB98" s="0"/>
      <c r="TQC98" s="0"/>
      <c r="TQD98" s="0"/>
      <c r="TQE98" s="0"/>
      <c r="TQF98" s="0"/>
      <c r="TQG98" s="0"/>
      <c r="TQH98" s="0"/>
      <c r="TQI98" s="0"/>
      <c r="TQJ98" s="0"/>
      <c r="TQK98" s="0"/>
      <c r="TQL98" s="0"/>
      <c r="TQM98" s="0"/>
      <c r="TQN98" s="0"/>
      <c r="TQO98" s="0"/>
      <c r="TQP98" s="0"/>
      <c r="TQQ98" s="0"/>
      <c r="TQR98" s="0"/>
      <c r="TQS98" s="0"/>
      <c r="TQT98" s="0"/>
      <c r="TQU98" s="0"/>
      <c r="TQV98" s="0"/>
      <c r="TQW98" s="0"/>
      <c r="TQX98" s="0"/>
      <c r="TQY98" s="0"/>
      <c r="TQZ98" s="0"/>
      <c r="TRA98" s="0"/>
      <c r="TRB98" s="0"/>
      <c r="TRC98" s="0"/>
      <c r="TRD98" s="0"/>
      <c r="TRE98" s="0"/>
      <c r="TRF98" s="0"/>
      <c r="TRG98" s="0"/>
      <c r="TRH98" s="0"/>
      <c r="TRI98" s="0"/>
      <c r="TRJ98" s="0"/>
      <c r="TRK98" s="0"/>
      <c r="TRL98" s="0"/>
      <c r="TRM98" s="0"/>
      <c r="TRN98" s="0"/>
      <c r="TRO98" s="0"/>
      <c r="TRP98" s="0"/>
      <c r="TRQ98" s="0"/>
      <c r="TRR98" s="0"/>
      <c r="TRS98" s="0"/>
      <c r="TRT98" s="0"/>
      <c r="TRU98" s="0"/>
      <c r="TRV98" s="0"/>
      <c r="TRW98" s="0"/>
      <c r="TRX98" s="0"/>
      <c r="TRY98" s="0"/>
      <c r="TRZ98" s="0"/>
      <c r="TSA98" s="0"/>
      <c r="TSB98" s="0"/>
      <c r="TSC98" s="0"/>
      <c r="TSD98" s="0"/>
      <c r="TSE98" s="0"/>
      <c r="TSF98" s="0"/>
      <c r="TSG98" s="0"/>
      <c r="TSH98" s="0"/>
      <c r="TSI98" s="0"/>
      <c r="TSJ98" s="0"/>
      <c r="TSK98" s="0"/>
      <c r="TSL98" s="0"/>
      <c r="TSM98" s="0"/>
      <c r="TSN98" s="0"/>
      <c r="TSO98" s="0"/>
      <c r="TSP98" s="0"/>
      <c r="TSQ98" s="0"/>
      <c r="TSR98" s="0"/>
      <c r="TSS98" s="0"/>
      <c r="TST98" s="0"/>
      <c r="TSU98" s="0"/>
      <c r="TSV98" s="0"/>
      <c r="TSW98" s="0"/>
      <c r="TSX98" s="0"/>
      <c r="TSY98" s="0"/>
      <c r="TSZ98" s="0"/>
      <c r="TTA98" s="0"/>
      <c r="TTB98" s="0"/>
      <c r="TTC98" s="0"/>
      <c r="TTD98" s="0"/>
      <c r="TTE98" s="0"/>
      <c r="TTF98" s="0"/>
      <c r="TTG98" s="0"/>
      <c r="TTH98" s="0"/>
      <c r="TTI98" s="0"/>
      <c r="TTJ98" s="0"/>
      <c r="TTK98" s="0"/>
      <c r="TTL98" s="0"/>
      <c r="TTM98" s="0"/>
      <c r="TTN98" s="0"/>
      <c r="TTO98" s="0"/>
      <c r="TTP98" s="0"/>
      <c r="TTQ98" s="0"/>
      <c r="TTR98" s="0"/>
      <c r="TTS98" s="0"/>
      <c r="TTT98" s="0"/>
      <c r="TTU98" s="0"/>
      <c r="TTV98" s="0"/>
      <c r="TTW98" s="0"/>
      <c r="TTX98" s="0"/>
      <c r="TTY98" s="0"/>
      <c r="TTZ98" s="0"/>
      <c r="TUA98" s="0"/>
      <c r="TUB98" s="0"/>
      <c r="TUC98" s="0"/>
      <c r="TUD98" s="0"/>
      <c r="TUE98" s="0"/>
      <c r="TUF98" s="0"/>
      <c r="TUG98" s="0"/>
      <c r="TUH98" s="0"/>
      <c r="TUI98" s="0"/>
      <c r="TUJ98" s="0"/>
      <c r="TUK98" s="0"/>
      <c r="TUL98" s="0"/>
      <c r="TUM98" s="0"/>
      <c r="TUN98" s="0"/>
      <c r="TUO98" s="0"/>
      <c r="TUP98" s="0"/>
      <c r="TUQ98" s="0"/>
      <c r="TUR98" s="0"/>
      <c r="TUS98" s="0"/>
      <c r="TUT98" s="0"/>
      <c r="TUU98" s="0"/>
      <c r="TUV98" s="0"/>
      <c r="TUW98" s="0"/>
      <c r="TUX98" s="0"/>
      <c r="TUY98" s="0"/>
      <c r="TUZ98" s="0"/>
      <c r="TVA98" s="0"/>
      <c r="TVB98" s="0"/>
      <c r="TVC98" s="0"/>
      <c r="TVD98" s="0"/>
      <c r="TVE98" s="0"/>
      <c r="TVF98" s="0"/>
      <c r="TVG98" s="0"/>
      <c r="TVH98" s="0"/>
      <c r="TVI98" s="0"/>
      <c r="TVJ98" s="0"/>
      <c r="TVK98" s="0"/>
      <c r="TVL98" s="0"/>
      <c r="TVM98" s="0"/>
      <c r="TVN98" s="0"/>
      <c r="TVO98" s="0"/>
      <c r="TVP98" s="0"/>
      <c r="TVQ98" s="0"/>
      <c r="TVR98" s="0"/>
      <c r="TVS98" s="0"/>
      <c r="TVT98" s="0"/>
      <c r="TVU98" s="0"/>
      <c r="TVV98" s="0"/>
      <c r="TVW98" s="0"/>
      <c r="TVX98" s="0"/>
      <c r="TVY98" s="0"/>
      <c r="TVZ98" s="0"/>
      <c r="TWA98" s="0"/>
      <c r="TWB98" s="0"/>
      <c r="TWC98" s="0"/>
      <c r="TWD98" s="0"/>
      <c r="TWE98" s="0"/>
      <c r="TWF98" s="0"/>
      <c r="TWG98" s="0"/>
      <c r="TWH98" s="0"/>
      <c r="TWI98" s="0"/>
      <c r="TWJ98" s="0"/>
      <c r="TWK98" s="0"/>
      <c r="TWL98" s="0"/>
      <c r="TWM98" s="0"/>
      <c r="TWN98" s="0"/>
      <c r="TWO98" s="0"/>
      <c r="TWP98" s="0"/>
      <c r="TWQ98" s="0"/>
      <c r="TWR98" s="0"/>
      <c r="TWS98" s="0"/>
      <c r="TWT98" s="0"/>
      <c r="TWU98" s="0"/>
      <c r="TWV98" s="0"/>
      <c r="TWW98" s="0"/>
      <c r="TWX98" s="0"/>
      <c r="TWY98" s="0"/>
      <c r="TWZ98" s="0"/>
      <c r="TXA98" s="0"/>
      <c r="TXB98" s="0"/>
      <c r="TXC98" s="0"/>
      <c r="TXD98" s="0"/>
      <c r="TXE98" s="0"/>
      <c r="TXF98" s="0"/>
      <c r="TXG98" s="0"/>
      <c r="TXH98" s="0"/>
      <c r="TXI98" s="0"/>
      <c r="TXJ98" s="0"/>
      <c r="TXK98" s="0"/>
      <c r="TXL98" s="0"/>
      <c r="TXM98" s="0"/>
      <c r="TXN98" s="0"/>
      <c r="TXO98" s="0"/>
      <c r="TXP98" s="0"/>
      <c r="TXQ98" s="0"/>
      <c r="TXR98" s="0"/>
      <c r="TXS98" s="0"/>
      <c r="TXT98" s="0"/>
      <c r="TXU98" s="0"/>
      <c r="TXV98" s="0"/>
      <c r="TXW98" s="0"/>
      <c r="TXX98" s="0"/>
      <c r="TXY98" s="0"/>
      <c r="TXZ98" s="0"/>
      <c r="TYA98" s="0"/>
      <c r="TYB98" s="0"/>
      <c r="TYC98" s="0"/>
      <c r="TYD98" s="0"/>
      <c r="TYE98" s="0"/>
      <c r="TYF98" s="0"/>
      <c r="TYG98" s="0"/>
      <c r="TYH98" s="0"/>
      <c r="TYI98" s="0"/>
      <c r="TYJ98" s="0"/>
      <c r="TYK98" s="0"/>
      <c r="TYL98" s="0"/>
      <c r="TYM98" s="0"/>
      <c r="TYN98" s="0"/>
      <c r="TYO98" s="0"/>
      <c r="TYP98" s="0"/>
      <c r="TYQ98" s="0"/>
      <c r="TYR98" s="0"/>
      <c r="TYS98" s="0"/>
      <c r="TYT98" s="0"/>
      <c r="TYU98" s="0"/>
      <c r="TYV98" s="0"/>
      <c r="TYW98" s="0"/>
      <c r="TYX98" s="0"/>
      <c r="TYY98" s="0"/>
      <c r="TYZ98" s="0"/>
      <c r="TZA98" s="0"/>
      <c r="TZB98" s="0"/>
      <c r="TZC98" s="0"/>
      <c r="TZD98" s="0"/>
      <c r="TZE98" s="0"/>
      <c r="TZF98" s="0"/>
      <c r="TZG98" s="0"/>
      <c r="TZH98" s="0"/>
      <c r="TZI98" s="0"/>
      <c r="TZJ98" s="0"/>
      <c r="TZK98" s="0"/>
      <c r="TZL98" s="0"/>
      <c r="TZM98" s="0"/>
      <c r="TZN98" s="0"/>
      <c r="TZO98" s="0"/>
      <c r="TZP98" s="0"/>
      <c r="TZQ98" s="0"/>
      <c r="TZR98" s="0"/>
      <c r="TZS98" s="0"/>
      <c r="TZT98" s="0"/>
      <c r="TZU98" s="0"/>
      <c r="TZV98" s="0"/>
      <c r="TZW98" s="0"/>
      <c r="TZX98" s="0"/>
      <c r="TZY98" s="0"/>
      <c r="TZZ98" s="0"/>
      <c r="UAA98" s="0"/>
      <c r="UAB98" s="0"/>
      <c r="UAC98" s="0"/>
      <c r="UAD98" s="0"/>
      <c r="UAE98" s="0"/>
      <c r="UAF98" s="0"/>
      <c r="UAG98" s="0"/>
      <c r="UAH98" s="0"/>
      <c r="UAI98" s="0"/>
      <c r="UAJ98" s="0"/>
      <c r="UAK98" s="0"/>
      <c r="UAL98" s="0"/>
      <c r="UAM98" s="0"/>
      <c r="UAN98" s="0"/>
      <c r="UAO98" s="0"/>
      <c r="UAP98" s="0"/>
      <c r="UAQ98" s="0"/>
      <c r="UAR98" s="0"/>
      <c r="UAS98" s="0"/>
      <c r="UAT98" s="0"/>
      <c r="UAU98" s="0"/>
      <c r="UAV98" s="0"/>
      <c r="UAW98" s="0"/>
      <c r="UAX98" s="0"/>
      <c r="UAY98" s="0"/>
      <c r="UAZ98" s="0"/>
      <c r="UBA98" s="0"/>
      <c r="UBB98" s="0"/>
      <c r="UBC98" s="0"/>
      <c r="UBD98" s="0"/>
      <c r="UBE98" s="0"/>
      <c r="UBF98" s="0"/>
      <c r="UBG98" s="0"/>
      <c r="UBH98" s="0"/>
      <c r="UBI98" s="0"/>
      <c r="UBJ98" s="0"/>
      <c r="UBK98" s="0"/>
      <c r="UBL98" s="0"/>
      <c r="UBM98" s="0"/>
      <c r="UBN98" s="0"/>
      <c r="UBO98" s="0"/>
      <c r="UBP98" s="0"/>
      <c r="UBQ98" s="0"/>
      <c r="UBR98" s="0"/>
      <c r="UBS98" s="0"/>
      <c r="UBT98" s="0"/>
      <c r="UBU98" s="0"/>
      <c r="UBV98" s="0"/>
      <c r="UBW98" s="0"/>
      <c r="UBX98" s="0"/>
      <c r="UBY98" s="0"/>
      <c r="UBZ98" s="0"/>
      <c r="UCA98" s="0"/>
      <c r="UCB98" s="0"/>
      <c r="UCC98" s="0"/>
      <c r="UCD98" s="0"/>
      <c r="UCE98" s="0"/>
      <c r="UCF98" s="0"/>
      <c r="UCG98" s="0"/>
      <c r="UCH98" s="0"/>
      <c r="UCI98" s="0"/>
      <c r="UCJ98" s="0"/>
      <c r="UCK98" s="0"/>
      <c r="UCL98" s="0"/>
      <c r="UCM98" s="0"/>
      <c r="UCN98" s="0"/>
      <c r="UCO98" s="0"/>
      <c r="UCP98" s="0"/>
      <c r="UCQ98" s="0"/>
      <c r="UCR98" s="0"/>
      <c r="UCS98" s="0"/>
      <c r="UCT98" s="0"/>
      <c r="UCU98" s="0"/>
      <c r="UCV98" s="0"/>
      <c r="UCW98" s="0"/>
      <c r="UCX98" s="0"/>
      <c r="UCY98" s="0"/>
      <c r="UCZ98" s="0"/>
      <c r="UDA98" s="0"/>
      <c r="UDB98" s="0"/>
      <c r="UDC98" s="0"/>
      <c r="UDD98" s="0"/>
      <c r="UDE98" s="0"/>
      <c r="UDF98" s="0"/>
      <c r="UDG98" s="0"/>
      <c r="UDH98" s="0"/>
      <c r="UDI98" s="0"/>
      <c r="UDJ98" s="0"/>
      <c r="UDK98" s="0"/>
      <c r="UDL98" s="0"/>
      <c r="UDM98" s="0"/>
      <c r="UDN98" s="0"/>
      <c r="UDO98" s="0"/>
      <c r="UDP98" s="0"/>
      <c r="UDQ98" s="0"/>
      <c r="UDR98" s="0"/>
      <c r="UDS98" s="0"/>
      <c r="UDT98" s="0"/>
      <c r="UDU98" s="0"/>
      <c r="UDV98" s="0"/>
      <c r="UDW98" s="0"/>
      <c r="UDX98" s="0"/>
      <c r="UDY98" s="0"/>
      <c r="UDZ98" s="0"/>
      <c r="UEA98" s="0"/>
      <c r="UEB98" s="0"/>
      <c r="UEC98" s="0"/>
      <c r="UED98" s="0"/>
      <c r="UEE98" s="0"/>
      <c r="UEF98" s="0"/>
      <c r="UEG98" s="0"/>
      <c r="UEH98" s="0"/>
      <c r="UEI98" s="0"/>
      <c r="UEJ98" s="0"/>
      <c r="UEK98" s="0"/>
      <c r="UEL98" s="0"/>
      <c r="UEM98" s="0"/>
      <c r="UEN98" s="0"/>
      <c r="UEO98" s="0"/>
      <c r="UEP98" s="0"/>
      <c r="UEQ98" s="0"/>
      <c r="UER98" s="0"/>
      <c r="UES98" s="0"/>
      <c r="UET98" s="0"/>
      <c r="UEU98" s="0"/>
      <c r="UEV98" s="0"/>
      <c r="UEW98" s="0"/>
      <c r="UEX98" s="0"/>
      <c r="UEY98" s="0"/>
      <c r="UEZ98" s="0"/>
      <c r="UFA98" s="0"/>
      <c r="UFB98" s="0"/>
      <c r="UFC98" s="0"/>
      <c r="UFD98" s="0"/>
      <c r="UFE98" s="0"/>
      <c r="UFF98" s="0"/>
      <c r="UFG98" s="0"/>
      <c r="UFH98" s="0"/>
      <c r="UFI98" s="0"/>
      <c r="UFJ98" s="0"/>
      <c r="UFK98" s="0"/>
      <c r="UFL98" s="0"/>
      <c r="UFM98" s="0"/>
      <c r="UFN98" s="0"/>
      <c r="UFO98" s="0"/>
      <c r="UFP98" s="0"/>
      <c r="UFQ98" s="0"/>
      <c r="UFR98" s="0"/>
      <c r="UFS98" s="0"/>
      <c r="UFT98" s="0"/>
      <c r="UFU98" s="0"/>
      <c r="UFV98" s="0"/>
      <c r="UFW98" s="0"/>
      <c r="UFX98" s="0"/>
      <c r="UFY98" s="0"/>
      <c r="UFZ98" s="0"/>
      <c r="UGA98" s="0"/>
      <c r="UGB98" s="0"/>
      <c r="UGC98" s="0"/>
      <c r="UGD98" s="0"/>
      <c r="UGE98" s="0"/>
      <c r="UGF98" s="0"/>
      <c r="UGG98" s="0"/>
      <c r="UGH98" s="0"/>
      <c r="UGI98" s="0"/>
      <c r="UGJ98" s="0"/>
      <c r="UGK98" s="0"/>
      <c r="UGL98" s="0"/>
      <c r="UGM98" s="0"/>
      <c r="UGN98" s="0"/>
      <c r="UGO98" s="0"/>
      <c r="UGP98" s="0"/>
      <c r="UGQ98" s="0"/>
      <c r="UGR98" s="0"/>
      <c r="UGS98" s="0"/>
      <c r="UGT98" s="0"/>
      <c r="UGU98" s="0"/>
      <c r="UGV98" s="0"/>
      <c r="UGW98" s="0"/>
      <c r="UGX98" s="0"/>
      <c r="UGY98" s="0"/>
      <c r="UGZ98" s="0"/>
      <c r="UHA98" s="0"/>
      <c r="UHB98" s="0"/>
      <c r="UHC98" s="0"/>
      <c r="UHD98" s="0"/>
      <c r="UHE98" s="0"/>
      <c r="UHF98" s="0"/>
      <c r="UHG98" s="0"/>
      <c r="UHH98" s="0"/>
      <c r="UHI98" s="0"/>
      <c r="UHJ98" s="0"/>
      <c r="UHK98" s="0"/>
      <c r="UHL98" s="0"/>
      <c r="UHM98" s="0"/>
      <c r="UHN98" s="0"/>
      <c r="UHO98" s="0"/>
      <c r="UHP98" s="0"/>
      <c r="UHQ98" s="0"/>
      <c r="UHR98" s="0"/>
      <c r="UHS98" s="0"/>
      <c r="UHT98" s="0"/>
      <c r="UHU98" s="0"/>
      <c r="UHV98" s="0"/>
      <c r="UHW98" s="0"/>
      <c r="UHX98" s="0"/>
      <c r="UHY98" s="0"/>
      <c r="UHZ98" s="0"/>
      <c r="UIA98" s="0"/>
      <c r="UIB98" s="0"/>
      <c r="UIC98" s="0"/>
      <c r="UID98" s="0"/>
      <c r="UIE98" s="0"/>
      <c r="UIF98" s="0"/>
      <c r="UIG98" s="0"/>
      <c r="UIH98" s="0"/>
      <c r="UII98" s="0"/>
      <c r="UIJ98" s="0"/>
      <c r="UIK98" s="0"/>
      <c r="UIL98" s="0"/>
      <c r="UIM98" s="0"/>
      <c r="UIN98" s="0"/>
      <c r="UIO98" s="0"/>
      <c r="UIP98" s="0"/>
      <c r="UIQ98" s="0"/>
      <c r="UIR98" s="0"/>
      <c r="UIS98" s="0"/>
      <c r="UIT98" s="0"/>
      <c r="UIU98" s="0"/>
      <c r="UIV98" s="0"/>
      <c r="UIW98" s="0"/>
      <c r="UIX98" s="0"/>
      <c r="UIY98" s="0"/>
      <c r="UIZ98" s="0"/>
      <c r="UJA98" s="0"/>
      <c r="UJB98" s="0"/>
      <c r="UJC98" s="0"/>
      <c r="UJD98" s="0"/>
      <c r="UJE98" s="0"/>
      <c r="UJF98" s="0"/>
      <c r="UJG98" s="0"/>
      <c r="UJH98" s="0"/>
      <c r="UJI98" s="0"/>
      <c r="UJJ98" s="0"/>
      <c r="UJK98" s="0"/>
      <c r="UJL98" s="0"/>
      <c r="UJM98" s="0"/>
      <c r="UJN98" s="0"/>
      <c r="UJO98" s="0"/>
      <c r="UJP98" s="0"/>
      <c r="UJQ98" s="0"/>
      <c r="UJR98" s="0"/>
      <c r="UJS98" s="0"/>
      <c r="UJT98" s="0"/>
      <c r="UJU98" s="0"/>
      <c r="UJV98" s="0"/>
      <c r="UJW98" s="0"/>
      <c r="UJX98" s="0"/>
      <c r="UJY98" s="0"/>
      <c r="UJZ98" s="0"/>
      <c r="UKA98" s="0"/>
      <c r="UKB98" s="0"/>
      <c r="UKC98" s="0"/>
      <c r="UKD98" s="0"/>
      <c r="UKE98" s="0"/>
      <c r="UKF98" s="0"/>
      <c r="UKG98" s="0"/>
      <c r="UKH98" s="0"/>
      <c r="UKI98" s="0"/>
      <c r="UKJ98" s="0"/>
      <c r="UKK98" s="0"/>
      <c r="UKL98" s="0"/>
      <c r="UKM98" s="0"/>
      <c r="UKN98" s="0"/>
      <c r="UKO98" s="0"/>
      <c r="UKP98" s="0"/>
      <c r="UKQ98" s="0"/>
      <c r="UKR98" s="0"/>
      <c r="UKS98" s="0"/>
      <c r="UKT98" s="0"/>
      <c r="UKU98" s="0"/>
      <c r="UKV98" s="0"/>
      <c r="UKW98" s="0"/>
      <c r="UKX98" s="0"/>
      <c r="UKY98" s="0"/>
      <c r="UKZ98" s="0"/>
      <c r="ULA98" s="0"/>
      <c r="ULB98" s="0"/>
      <c r="ULC98" s="0"/>
      <c r="ULD98" s="0"/>
      <c r="ULE98" s="0"/>
      <c r="ULF98" s="0"/>
      <c r="ULG98" s="0"/>
      <c r="ULH98" s="0"/>
      <c r="ULI98" s="0"/>
      <c r="ULJ98" s="0"/>
      <c r="ULK98" s="0"/>
      <c r="ULL98" s="0"/>
      <c r="ULM98" s="0"/>
      <c r="ULN98" s="0"/>
      <c r="ULO98" s="0"/>
      <c r="ULP98" s="0"/>
      <c r="ULQ98" s="0"/>
      <c r="ULR98" s="0"/>
      <c r="ULS98" s="0"/>
      <c r="ULT98" s="0"/>
      <c r="ULU98" s="0"/>
      <c r="ULV98" s="0"/>
      <c r="ULW98" s="0"/>
      <c r="ULX98" s="0"/>
      <c r="ULY98" s="0"/>
      <c r="ULZ98" s="0"/>
      <c r="UMA98" s="0"/>
      <c r="UMB98" s="0"/>
      <c r="UMC98" s="0"/>
      <c r="UMD98" s="0"/>
      <c r="UME98" s="0"/>
      <c r="UMF98" s="0"/>
      <c r="UMG98" s="0"/>
      <c r="UMH98" s="0"/>
      <c r="UMI98" s="0"/>
      <c r="UMJ98" s="0"/>
      <c r="UMK98" s="0"/>
      <c r="UML98" s="0"/>
      <c r="UMM98" s="0"/>
      <c r="UMN98" s="0"/>
      <c r="UMO98" s="0"/>
      <c r="UMP98" s="0"/>
      <c r="UMQ98" s="0"/>
      <c r="UMR98" s="0"/>
      <c r="UMS98" s="0"/>
      <c r="UMT98" s="0"/>
      <c r="UMU98" s="0"/>
      <c r="UMV98" s="0"/>
      <c r="UMW98" s="0"/>
      <c r="UMX98" s="0"/>
      <c r="UMY98" s="0"/>
      <c r="UMZ98" s="0"/>
      <c r="UNA98" s="0"/>
      <c r="UNB98" s="0"/>
      <c r="UNC98" s="0"/>
      <c r="UND98" s="0"/>
      <c r="UNE98" s="0"/>
      <c r="UNF98" s="0"/>
      <c r="UNG98" s="0"/>
      <c r="UNH98" s="0"/>
      <c r="UNI98" s="0"/>
      <c r="UNJ98" s="0"/>
      <c r="UNK98" s="0"/>
      <c r="UNL98" s="0"/>
      <c r="UNM98" s="0"/>
      <c r="UNN98" s="0"/>
      <c r="UNO98" s="0"/>
      <c r="UNP98" s="0"/>
      <c r="UNQ98" s="0"/>
      <c r="UNR98" s="0"/>
      <c r="UNS98" s="0"/>
      <c r="UNT98" s="0"/>
      <c r="UNU98" s="0"/>
      <c r="UNV98" s="0"/>
      <c r="UNW98" s="0"/>
      <c r="UNX98" s="0"/>
      <c r="UNY98" s="0"/>
      <c r="UNZ98" s="0"/>
      <c r="UOA98" s="0"/>
      <c r="UOB98" s="0"/>
      <c r="UOC98" s="0"/>
      <c r="UOD98" s="0"/>
      <c r="UOE98" s="0"/>
      <c r="UOF98" s="0"/>
      <c r="UOG98" s="0"/>
      <c r="UOH98" s="0"/>
      <c r="UOI98" s="0"/>
      <c r="UOJ98" s="0"/>
      <c r="UOK98" s="0"/>
      <c r="UOL98" s="0"/>
      <c r="UOM98" s="0"/>
      <c r="UON98" s="0"/>
      <c r="UOO98" s="0"/>
      <c r="UOP98" s="0"/>
      <c r="UOQ98" s="0"/>
      <c r="UOR98" s="0"/>
      <c r="UOS98" s="0"/>
      <c r="UOT98" s="0"/>
      <c r="UOU98" s="0"/>
      <c r="UOV98" s="0"/>
      <c r="UOW98" s="0"/>
      <c r="UOX98" s="0"/>
      <c r="UOY98" s="0"/>
      <c r="UOZ98" s="0"/>
      <c r="UPA98" s="0"/>
      <c r="UPB98" s="0"/>
      <c r="UPC98" s="0"/>
      <c r="UPD98" s="0"/>
      <c r="UPE98" s="0"/>
      <c r="UPF98" s="0"/>
      <c r="UPG98" s="0"/>
      <c r="UPH98" s="0"/>
      <c r="UPI98" s="0"/>
      <c r="UPJ98" s="0"/>
      <c r="UPK98" s="0"/>
      <c r="UPL98" s="0"/>
      <c r="UPM98" s="0"/>
      <c r="UPN98" s="0"/>
      <c r="UPO98" s="0"/>
      <c r="UPP98" s="0"/>
      <c r="UPQ98" s="0"/>
      <c r="UPR98" s="0"/>
      <c r="UPS98" s="0"/>
      <c r="UPT98" s="0"/>
      <c r="UPU98" s="0"/>
      <c r="UPV98" s="0"/>
      <c r="UPW98" s="0"/>
      <c r="UPX98" s="0"/>
      <c r="UPY98" s="0"/>
      <c r="UPZ98" s="0"/>
      <c r="UQA98" s="0"/>
      <c r="UQB98" s="0"/>
      <c r="UQC98" s="0"/>
      <c r="UQD98" s="0"/>
      <c r="UQE98" s="0"/>
      <c r="UQF98" s="0"/>
      <c r="UQG98" s="0"/>
      <c r="UQH98" s="0"/>
      <c r="UQI98" s="0"/>
      <c r="UQJ98" s="0"/>
      <c r="UQK98" s="0"/>
      <c r="UQL98" s="0"/>
      <c r="UQM98" s="0"/>
      <c r="UQN98" s="0"/>
      <c r="UQO98" s="0"/>
      <c r="UQP98" s="0"/>
      <c r="UQQ98" s="0"/>
      <c r="UQR98" s="0"/>
      <c r="UQS98" s="0"/>
      <c r="UQT98" s="0"/>
      <c r="UQU98" s="0"/>
      <c r="UQV98" s="0"/>
      <c r="UQW98" s="0"/>
      <c r="UQX98" s="0"/>
      <c r="UQY98" s="0"/>
      <c r="UQZ98" s="0"/>
      <c r="URA98" s="0"/>
      <c r="URB98" s="0"/>
      <c r="URC98" s="0"/>
      <c r="URD98" s="0"/>
      <c r="URE98" s="0"/>
      <c r="URF98" s="0"/>
      <c r="URG98" s="0"/>
      <c r="URH98" s="0"/>
      <c r="URI98" s="0"/>
      <c r="URJ98" s="0"/>
      <c r="URK98" s="0"/>
      <c r="URL98" s="0"/>
      <c r="URM98" s="0"/>
      <c r="URN98" s="0"/>
      <c r="URO98" s="0"/>
      <c r="URP98" s="0"/>
      <c r="URQ98" s="0"/>
      <c r="URR98" s="0"/>
      <c r="URS98" s="0"/>
      <c r="URT98" s="0"/>
      <c r="URU98" s="0"/>
      <c r="URV98" s="0"/>
      <c r="URW98" s="0"/>
      <c r="URX98" s="0"/>
      <c r="URY98" s="0"/>
      <c r="URZ98" s="0"/>
      <c r="USA98" s="0"/>
      <c r="USB98" s="0"/>
      <c r="USC98" s="0"/>
      <c r="USD98" s="0"/>
      <c r="USE98" s="0"/>
      <c r="USF98" s="0"/>
      <c r="USG98" s="0"/>
      <c r="USH98" s="0"/>
      <c r="USI98" s="0"/>
      <c r="USJ98" s="0"/>
      <c r="USK98" s="0"/>
      <c r="USL98" s="0"/>
      <c r="USM98" s="0"/>
      <c r="USN98" s="0"/>
      <c r="USO98" s="0"/>
      <c r="USP98" s="0"/>
      <c r="USQ98" s="0"/>
      <c r="USR98" s="0"/>
      <c r="USS98" s="0"/>
      <c r="UST98" s="0"/>
      <c r="USU98" s="0"/>
      <c r="USV98" s="0"/>
      <c r="USW98" s="0"/>
      <c r="USX98" s="0"/>
      <c r="USY98" s="0"/>
      <c r="USZ98" s="0"/>
      <c r="UTA98" s="0"/>
      <c r="UTB98" s="0"/>
      <c r="UTC98" s="0"/>
      <c r="UTD98" s="0"/>
      <c r="UTE98" s="0"/>
      <c r="UTF98" s="0"/>
      <c r="UTG98" s="0"/>
      <c r="UTH98" s="0"/>
      <c r="UTI98" s="0"/>
      <c r="UTJ98" s="0"/>
      <c r="UTK98" s="0"/>
      <c r="UTL98" s="0"/>
      <c r="UTM98" s="0"/>
      <c r="UTN98" s="0"/>
      <c r="UTO98" s="0"/>
      <c r="UTP98" s="0"/>
      <c r="UTQ98" s="0"/>
      <c r="UTR98" s="0"/>
      <c r="UTS98" s="0"/>
      <c r="UTT98" s="0"/>
      <c r="UTU98" s="0"/>
      <c r="UTV98" s="0"/>
      <c r="UTW98" s="0"/>
      <c r="UTX98" s="0"/>
      <c r="UTY98" s="0"/>
      <c r="UTZ98" s="0"/>
      <c r="UUA98" s="0"/>
      <c r="UUB98" s="0"/>
      <c r="UUC98" s="0"/>
      <c r="UUD98" s="0"/>
      <c r="UUE98" s="0"/>
      <c r="UUF98" s="0"/>
      <c r="UUG98" s="0"/>
      <c r="UUH98" s="0"/>
      <c r="UUI98" s="0"/>
      <c r="UUJ98" s="0"/>
      <c r="UUK98" s="0"/>
      <c r="UUL98" s="0"/>
      <c r="UUM98" s="0"/>
      <c r="UUN98" s="0"/>
      <c r="UUO98" s="0"/>
      <c r="UUP98" s="0"/>
      <c r="UUQ98" s="0"/>
      <c r="UUR98" s="0"/>
      <c r="UUS98" s="0"/>
      <c r="UUT98" s="0"/>
      <c r="UUU98" s="0"/>
      <c r="UUV98" s="0"/>
      <c r="UUW98" s="0"/>
      <c r="UUX98" s="0"/>
      <c r="UUY98" s="0"/>
      <c r="UUZ98" s="0"/>
      <c r="UVA98" s="0"/>
      <c r="UVB98" s="0"/>
      <c r="UVC98" s="0"/>
      <c r="UVD98" s="0"/>
      <c r="UVE98" s="0"/>
      <c r="UVF98" s="0"/>
      <c r="UVG98" s="0"/>
      <c r="UVH98" s="0"/>
      <c r="UVI98" s="0"/>
      <c r="UVJ98" s="0"/>
      <c r="UVK98" s="0"/>
      <c r="UVL98" s="0"/>
      <c r="UVM98" s="0"/>
      <c r="UVN98" s="0"/>
      <c r="UVO98" s="0"/>
      <c r="UVP98" s="0"/>
      <c r="UVQ98" s="0"/>
      <c r="UVR98" s="0"/>
      <c r="UVS98" s="0"/>
      <c r="UVT98" s="0"/>
      <c r="UVU98" s="0"/>
      <c r="UVV98" s="0"/>
      <c r="UVW98" s="0"/>
      <c r="UVX98" s="0"/>
      <c r="UVY98" s="0"/>
      <c r="UVZ98" s="0"/>
      <c r="UWA98" s="0"/>
      <c r="UWB98" s="0"/>
      <c r="UWC98" s="0"/>
      <c r="UWD98" s="0"/>
      <c r="UWE98" s="0"/>
      <c r="UWF98" s="0"/>
      <c r="UWG98" s="0"/>
      <c r="UWH98" s="0"/>
      <c r="UWI98" s="0"/>
      <c r="UWJ98" s="0"/>
      <c r="UWK98" s="0"/>
      <c r="UWL98" s="0"/>
      <c r="UWM98" s="0"/>
      <c r="UWN98" s="0"/>
      <c r="UWO98" s="0"/>
      <c r="UWP98" s="0"/>
      <c r="UWQ98" s="0"/>
      <c r="UWR98" s="0"/>
      <c r="UWS98" s="0"/>
      <c r="UWT98" s="0"/>
      <c r="UWU98" s="0"/>
      <c r="UWV98" s="0"/>
      <c r="UWW98" s="0"/>
      <c r="UWX98" s="0"/>
      <c r="UWY98" s="0"/>
      <c r="UWZ98" s="0"/>
      <c r="UXA98" s="0"/>
      <c r="UXB98" s="0"/>
      <c r="UXC98" s="0"/>
      <c r="UXD98" s="0"/>
      <c r="UXE98" s="0"/>
      <c r="UXF98" s="0"/>
      <c r="UXG98" s="0"/>
      <c r="UXH98" s="0"/>
      <c r="UXI98" s="0"/>
      <c r="UXJ98" s="0"/>
      <c r="UXK98" s="0"/>
      <c r="UXL98" s="0"/>
      <c r="UXM98" s="0"/>
      <c r="UXN98" s="0"/>
      <c r="UXO98" s="0"/>
      <c r="UXP98" s="0"/>
      <c r="UXQ98" s="0"/>
      <c r="UXR98" s="0"/>
      <c r="UXS98" s="0"/>
      <c r="UXT98" s="0"/>
      <c r="UXU98" s="0"/>
      <c r="UXV98" s="0"/>
      <c r="UXW98" s="0"/>
      <c r="UXX98" s="0"/>
      <c r="UXY98" s="0"/>
      <c r="UXZ98" s="0"/>
      <c r="UYA98" s="0"/>
      <c r="UYB98" s="0"/>
      <c r="UYC98" s="0"/>
      <c r="UYD98" s="0"/>
      <c r="UYE98" s="0"/>
      <c r="UYF98" s="0"/>
      <c r="UYG98" s="0"/>
      <c r="UYH98" s="0"/>
      <c r="UYI98" s="0"/>
      <c r="UYJ98" s="0"/>
      <c r="UYK98" s="0"/>
      <c r="UYL98" s="0"/>
      <c r="UYM98" s="0"/>
      <c r="UYN98" s="0"/>
      <c r="UYO98" s="0"/>
      <c r="UYP98" s="0"/>
      <c r="UYQ98" s="0"/>
      <c r="UYR98" s="0"/>
      <c r="UYS98" s="0"/>
      <c r="UYT98" s="0"/>
      <c r="UYU98" s="0"/>
      <c r="UYV98" s="0"/>
      <c r="UYW98" s="0"/>
      <c r="UYX98" s="0"/>
      <c r="UYY98" s="0"/>
      <c r="UYZ98" s="0"/>
      <c r="UZA98" s="0"/>
      <c r="UZB98" s="0"/>
      <c r="UZC98" s="0"/>
      <c r="UZD98" s="0"/>
      <c r="UZE98" s="0"/>
      <c r="UZF98" s="0"/>
      <c r="UZG98" s="0"/>
      <c r="UZH98" s="0"/>
      <c r="UZI98" s="0"/>
      <c r="UZJ98" s="0"/>
      <c r="UZK98" s="0"/>
      <c r="UZL98" s="0"/>
      <c r="UZM98" s="0"/>
      <c r="UZN98" s="0"/>
      <c r="UZO98" s="0"/>
      <c r="UZP98" s="0"/>
      <c r="UZQ98" s="0"/>
      <c r="UZR98" s="0"/>
      <c r="UZS98" s="0"/>
      <c r="UZT98" s="0"/>
      <c r="UZU98" s="0"/>
      <c r="UZV98" s="0"/>
      <c r="UZW98" s="0"/>
      <c r="UZX98" s="0"/>
      <c r="UZY98" s="0"/>
      <c r="UZZ98" s="0"/>
      <c r="VAA98" s="0"/>
      <c r="VAB98" s="0"/>
      <c r="VAC98" s="0"/>
      <c r="VAD98" s="0"/>
      <c r="VAE98" s="0"/>
      <c r="VAF98" s="0"/>
      <c r="VAG98" s="0"/>
      <c r="VAH98" s="0"/>
      <c r="VAI98" s="0"/>
      <c r="VAJ98" s="0"/>
      <c r="VAK98" s="0"/>
      <c r="VAL98" s="0"/>
      <c r="VAM98" s="0"/>
      <c r="VAN98" s="0"/>
      <c r="VAO98" s="0"/>
      <c r="VAP98" s="0"/>
      <c r="VAQ98" s="0"/>
      <c r="VAR98" s="0"/>
      <c r="VAS98" s="0"/>
      <c r="VAT98" s="0"/>
      <c r="VAU98" s="0"/>
      <c r="VAV98" s="0"/>
      <c r="VAW98" s="0"/>
      <c r="VAX98" s="0"/>
      <c r="VAY98" s="0"/>
      <c r="VAZ98" s="0"/>
      <c r="VBA98" s="0"/>
      <c r="VBB98" s="0"/>
      <c r="VBC98" s="0"/>
      <c r="VBD98" s="0"/>
      <c r="VBE98" s="0"/>
      <c r="VBF98" s="0"/>
      <c r="VBG98" s="0"/>
      <c r="VBH98" s="0"/>
      <c r="VBI98" s="0"/>
      <c r="VBJ98" s="0"/>
      <c r="VBK98" s="0"/>
      <c r="VBL98" s="0"/>
      <c r="VBM98" s="0"/>
      <c r="VBN98" s="0"/>
      <c r="VBO98" s="0"/>
      <c r="VBP98" s="0"/>
      <c r="VBQ98" s="0"/>
      <c r="VBR98" s="0"/>
      <c r="VBS98" s="0"/>
      <c r="VBT98" s="0"/>
      <c r="VBU98" s="0"/>
      <c r="VBV98" s="0"/>
      <c r="VBW98" s="0"/>
      <c r="VBX98" s="0"/>
      <c r="VBY98" s="0"/>
      <c r="VBZ98" s="0"/>
      <c r="VCA98" s="0"/>
      <c r="VCB98" s="0"/>
      <c r="VCC98" s="0"/>
      <c r="VCD98" s="0"/>
      <c r="VCE98" s="0"/>
      <c r="VCF98" s="0"/>
      <c r="VCG98" s="0"/>
      <c r="VCH98" s="0"/>
      <c r="VCI98" s="0"/>
      <c r="VCJ98" s="0"/>
      <c r="VCK98" s="0"/>
      <c r="VCL98" s="0"/>
      <c r="VCM98" s="0"/>
      <c r="VCN98" s="0"/>
      <c r="VCO98" s="0"/>
      <c r="VCP98" s="0"/>
      <c r="VCQ98" s="0"/>
      <c r="VCR98" s="0"/>
      <c r="VCS98" s="0"/>
      <c r="VCT98" s="0"/>
      <c r="VCU98" s="0"/>
      <c r="VCV98" s="0"/>
      <c r="VCW98" s="0"/>
      <c r="VCX98" s="0"/>
      <c r="VCY98" s="0"/>
      <c r="VCZ98" s="0"/>
      <c r="VDA98" s="0"/>
      <c r="VDB98" s="0"/>
      <c r="VDC98" s="0"/>
      <c r="VDD98" s="0"/>
      <c r="VDE98" s="0"/>
      <c r="VDF98" s="0"/>
      <c r="VDG98" s="0"/>
      <c r="VDH98" s="0"/>
      <c r="VDI98" s="0"/>
      <c r="VDJ98" s="0"/>
      <c r="VDK98" s="0"/>
      <c r="VDL98" s="0"/>
      <c r="VDM98" s="0"/>
      <c r="VDN98" s="0"/>
      <c r="VDO98" s="0"/>
      <c r="VDP98" s="0"/>
      <c r="VDQ98" s="0"/>
      <c r="VDR98" s="0"/>
      <c r="VDS98" s="0"/>
      <c r="VDT98" s="0"/>
      <c r="VDU98" s="0"/>
      <c r="VDV98" s="0"/>
      <c r="VDW98" s="0"/>
      <c r="VDX98" s="0"/>
      <c r="VDY98" s="0"/>
      <c r="VDZ98" s="0"/>
      <c r="VEA98" s="0"/>
      <c r="VEB98" s="0"/>
      <c r="VEC98" s="0"/>
      <c r="VED98" s="0"/>
      <c r="VEE98" s="0"/>
      <c r="VEF98" s="0"/>
      <c r="VEG98" s="0"/>
      <c r="VEH98" s="0"/>
      <c r="VEI98" s="0"/>
      <c r="VEJ98" s="0"/>
      <c r="VEK98" s="0"/>
      <c r="VEL98" s="0"/>
      <c r="VEM98" s="0"/>
      <c r="VEN98" s="0"/>
      <c r="VEO98" s="0"/>
      <c r="VEP98" s="0"/>
      <c r="VEQ98" s="0"/>
      <c r="VER98" s="0"/>
      <c r="VES98" s="0"/>
      <c r="VET98" s="0"/>
      <c r="VEU98" s="0"/>
      <c r="VEV98" s="0"/>
      <c r="VEW98" s="0"/>
      <c r="VEX98" s="0"/>
      <c r="VEY98" s="0"/>
      <c r="VEZ98" s="0"/>
      <c r="VFA98" s="0"/>
      <c r="VFB98" s="0"/>
      <c r="VFC98" s="0"/>
      <c r="VFD98" s="0"/>
      <c r="VFE98" s="0"/>
      <c r="VFF98" s="0"/>
      <c r="VFG98" s="0"/>
      <c r="VFH98" s="0"/>
      <c r="VFI98" s="0"/>
      <c r="VFJ98" s="0"/>
      <c r="VFK98" s="0"/>
      <c r="VFL98" s="0"/>
      <c r="VFM98" s="0"/>
      <c r="VFN98" s="0"/>
      <c r="VFO98" s="0"/>
      <c r="VFP98" s="0"/>
      <c r="VFQ98" s="0"/>
      <c r="VFR98" s="0"/>
      <c r="VFS98" s="0"/>
      <c r="VFT98" s="0"/>
      <c r="VFU98" s="0"/>
      <c r="VFV98" s="0"/>
      <c r="VFW98" s="0"/>
      <c r="VFX98" s="0"/>
      <c r="VFY98" s="0"/>
      <c r="VFZ98" s="0"/>
      <c r="VGA98" s="0"/>
      <c r="VGB98" s="0"/>
      <c r="VGC98" s="0"/>
      <c r="VGD98" s="0"/>
      <c r="VGE98" s="0"/>
      <c r="VGF98" s="0"/>
      <c r="VGG98" s="0"/>
      <c r="VGH98" s="0"/>
      <c r="VGI98" s="0"/>
      <c r="VGJ98" s="0"/>
      <c r="VGK98" s="0"/>
      <c r="VGL98" s="0"/>
      <c r="VGM98" s="0"/>
      <c r="VGN98" s="0"/>
      <c r="VGO98" s="0"/>
      <c r="VGP98" s="0"/>
      <c r="VGQ98" s="0"/>
      <c r="VGR98" s="0"/>
      <c r="VGS98" s="0"/>
      <c r="VGT98" s="0"/>
      <c r="VGU98" s="0"/>
      <c r="VGV98" s="0"/>
      <c r="VGW98" s="0"/>
      <c r="VGX98" s="0"/>
      <c r="VGY98" s="0"/>
      <c r="VGZ98" s="0"/>
      <c r="VHA98" s="0"/>
      <c r="VHB98" s="0"/>
      <c r="VHC98" s="0"/>
      <c r="VHD98" s="0"/>
      <c r="VHE98" s="0"/>
      <c r="VHF98" s="0"/>
      <c r="VHG98" s="0"/>
      <c r="VHH98" s="0"/>
      <c r="VHI98" s="0"/>
      <c r="VHJ98" s="0"/>
      <c r="VHK98" s="0"/>
      <c r="VHL98" s="0"/>
      <c r="VHM98" s="0"/>
      <c r="VHN98" s="0"/>
      <c r="VHO98" s="0"/>
      <c r="VHP98" s="0"/>
      <c r="VHQ98" s="0"/>
      <c r="VHR98" s="0"/>
      <c r="VHS98" s="0"/>
      <c r="VHT98" s="0"/>
      <c r="VHU98" s="0"/>
      <c r="VHV98" s="0"/>
      <c r="VHW98" s="0"/>
      <c r="VHX98" s="0"/>
      <c r="VHY98" s="0"/>
      <c r="VHZ98" s="0"/>
      <c r="VIA98" s="0"/>
      <c r="VIB98" s="0"/>
      <c r="VIC98" s="0"/>
      <c r="VID98" s="0"/>
      <c r="VIE98" s="0"/>
      <c r="VIF98" s="0"/>
      <c r="VIG98" s="0"/>
      <c r="VIH98" s="0"/>
      <c r="VII98" s="0"/>
      <c r="VIJ98" s="0"/>
      <c r="VIK98" s="0"/>
      <c r="VIL98" s="0"/>
      <c r="VIM98" s="0"/>
      <c r="VIN98" s="0"/>
      <c r="VIO98" s="0"/>
      <c r="VIP98" s="0"/>
      <c r="VIQ98" s="0"/>
      <c r="VIR98" s="0"/>
      <c r="VIS98" s="0"/>
      <c r="VIT98" s="0"/>
      <c r="VIU98" s="0"/>
      <c r="VIV98" s="0"/>
      <c r="VIW98" s="0"/>
      <c r="VIX98" s="0"/>
      <c r="VIY98" s="0"/>
      <c r="VIZ98" s="0"/>
      <c r="VJA98" s="0"/>
      <c r="VJB98" s="0"/>
      <c r="VJC98" s="0"/>
      <c r="VJD98" s="0"/>
      <c r="VJE98" s="0"/>
      <c r="VJF98" s="0"/>
      <c r="VJG98" s="0"/>
      <c r="VJH98" s="0"/>
      <c r="VJI98" s="0"/>
      <c r="VJJ98" s="0"/>
      <c r="VJK98" s="0"/>
      <c r="VJL98" s="0"/>
      <c r="VJM98" s="0"/>
      <c r="VJN98" s="0"/>
      <c r="VJO98" s="0"/>
      <c r="VJP98" s="0"/>
      <c r="VJQ98" s="0"/>
      <c r="VJR98" s="0"/>
      <c r="VJS98" s="0"/>
      <c r="VJT98" s="0"/>
      <c r="VJU98" s="0"/>
      <c r="VJV98" s="0"/>
      <c r="VJW98" s="0"/>
      <c r="VJX98" s="0"/>
      <c r="VJY98" s="0"/>
      <c r="VJZ98" s="0"/>
      <c r="VKA98" s="0"/>
      <c r="VKB98" s="0"/>
      <c r="VKC98" s="0"/>
      <c r="VKD98" s="0"/>
      <c r="VKE98" s="0"/>
      <c r="VKF98" s="0"/>
      <c r="VKG98" s="0"/>
      <c r="VKH98" s="0"/>
      <c r="VKI98" s="0"/>
      <c r="VKJ98" s="0"/>
      <c r="VKK98" s="0"/>
      <c r="VKL98" s="0"/>
      <c r="VKM98" s="0"/>
      <c r="VKN98" s="0"/>
      <c r="VKO98" s="0"/>
      <c r="VKP98" s="0"/>
      <c r="VKQ98" s="0"/>
      <c r="VKR98" s="0"/>
      <c r="VKS98" s="0"/>
      <c r="VKT98" s="0"/>
      <c r="VKU98" s="0"/>
      <c r="VKV98" s="0"/>
      <c r="VKW98" s="0"/>
      <c r="VKX98" s="0"/>
      <c r="VKY98" s="0"/>
      <c r="VKZ98" s="0"/>
      <c r="VLA98" s="0"/>
      <c r="VLB98" s="0"/>
      <c r="VLC98" s="0"/>
      <c r="VLD98" s="0"/>
      <c r="VLE98" s="0"/>
      <c r="VLF98" s="0"/>
      <c r="VLG98" s="0"/>
      <c r="VLH98" s="0"/>
      <c r="VLI98" s="0"/>
      <c r="VLJ98" s="0"/>
      <c r="VLK98" s="0"/>
      <c r="VLL98" s="0"/>
      <c r="VLM98" s="0"/>
      <c r="VLN98" s="0"/>
      <c r="VLO98" s="0"/>
      <c r="VLP98" s="0"/>
      <c r="VLQ98" s="0"/>
      <c r="VLR98" s="0"/>
      <c r="VLS98" s="0"/>
      <c r="VLT98" s="0"/>
      <c r="VLU98" s="0"/>
      <c r="VLV98" s="0"/>
      <c r="VLW98" s="0"/>
      <c r="VLX98" s="0"/>
      <c r="VLY98" s="0"/>
      <c r="VLZ98" s="0"/>
      <c r="VMA98" s="0"/>
      <c r="VMB98" s="0"/>
      <c r="VMC98" s="0"/>
      <c r="VMD98" s="0"/>
      <c r="VME98" s="0"/>
      <c r="VMF98" s="0"/>
      <c r="VMG98" s="0"/>
      <c r="VMH98" s="0"/>
      <c r="VMI98" s="0"/>
      <c r="VMJ98" s="0"/>
      <c r="VMK98" s="0"/>
      <c r="VML98" s="0"/>
      <c r="VMM98" s="0"/>
      <c r="VMN98" s="0"/>
      <c r="VMO98" s="0"/>
      <c r="VMP98" s="0"/>
      <c r="VMQ98" s="0"/>
      <c r="VMR98" s="0"/>
      <c r="VMS98" s="0"/>
      <c r="VMT98" s="0"/>
      <c r="VMU98" s="0"/>
      <c r="VMV98" s="0"/>
      <c r="VMW98" s="0"/>
      <c r="VMX98" s="0"/>
      <c r="VMY98" s="0"/>
      <c r="VMZ98" s="0"/>
      <c r="VNA98" s="0"/>
      <c r="VNB98" s="0"/>
      <c r="VNC98" s="0"/>
      <c r="VND98" s="0"/>
      <c r="VNE98" s="0"/>
      <c r="VNF98" s="0"/>
      <c r="VNG98" s="0"/>
      <c r="VNH98" s="0"/>
      <c r="VNI98" s="0"/>
      <c r="VNJ98" s="0"/>
      <c r="VNK98" s="0"/>
      <c r="VNL98" s="0"/>
      <c r="VNM98" s="0"/>
      <c r="VNN98" s="0"/>
      <c r="VNO98" s="0"/>
      <c r="VNP98" s="0"/>
      <c r="VNQ98" s="0"/>
      <c r="VNR98" s="0"/>
      <c r="VNS98" s="0"/>
      <c r="VNT98" s="0"/>
      <c r="VNU98" s="0"/>
      <c r="VNV98" s="0"/>
      <c r="VNW98" s="0"/>
      <c r="VNX98" s="0"/>
      <c r="VNY98" s="0"/>
      <c r="VNZ98" s="0"/>
      <c r="VOA98" s="0"/>
      <c r="VOB98" s="0"/>
      <c r="VOC98" s="0"/>
      <c r="VOD98" s="0"/>
      <c r="VOE98" s="0"/>
      <c r="VOF98" s="0"/>
      <c r="VOG98" s="0"/>
      <c r="VOH98" s="0"/>
      <c r="VOI98" s="0"/>
      <c r="VOJ98" s="0"/>
      <c r="VOK98" s="0"/>
      <c r="VOL98" s="0"/>
      <c r="VOM98" s="0"/>
      <c r="VON98" s="0"/>
      <c r="VOO98" s="0"/>
      <c r="VOP98" s="0"/>
      <c r="VOQ98" s="0"/>
      <c r="VOR98" s="0"/>
      <c r="VOS98" s="0"/>
      <c r="VOT98" s="0"/>
      <c r="VOU98" s="0"/>
      <c r="VOV98" s="0"/>
      <c r="VOW98" s="0"/>
      <c r="VOX98" s="0"/>
      <c r="VOY98" s="0"/>
      <c r="VOZ98" s="0"/>
      <c r="VPA98" s="0"/>
      <c r="VPB98" s="0"/>
      <c r="VPC98" s="0"/>
      <c r="VPD98" s="0"/>
      <c r="VPE98" s="0"/>
      <c r="VPF98" s="0"/>
      <c r="VPG98" s="0"/>
      <c r="VPH98" s="0"/>
      <c r="VPI98" s="0"/>
      <c r="VPJ98" s="0"/>
      <c r="VPK98" s="0"/>
      <c r="VPL98" s="0"/>
      <c r="VPM98" s="0"/>
      <c r="VPN98" s="0"/>
      <c r="VPO98" s="0"/>
      <c r="VPP98" s="0"/>
      <c r="VPQ98" s="0"/>
      <c r="VPR98" s="0"/>
      <c r="VPS98" s="0"/>
      <c r="VPT98" s="0"/>
      <c r="VPU98" s="0"/>
      <c r="VPV98" s="0"/>
      <c r="VPW98" s="0"/>
      <c r="VPX98" s="0"/>
      <c r="VPY98" s="0"/>
      <c r="VPZ98" s="0"/>
      <c r="VQA98" s="0"/>
      <c r="VQB98" s="0"/>
      <c r="VQC98" s="0"/>
      <c r="VQD98" s="0"/>
      <c r="VQE98" s="0"/>
      <c r="VQF98" s="0"/>
      <c r="VQG98" s="0"/>
      <c r="VQH98" s="0"/>
      <c r="VQI98" s="0"/>
      <c r="VQJ98" s="0"/>
      <c r="VQK98" s="0"/>
      <c r="VQL98" s="0"/>
      <c r="VQM98" s="0"/>
      <c r="VQN98" s="0"/>
      <c r="VQO98" s="0"/>
      <c r="VQP98" s="0"/>
      <c r="VQQ98" s="0"/>
      <c r="VQR98" s="0"/>
      <c r="VQS98" s="0"/>
      <c r="VQT98" s="0"/>
      <c r="VQU98" s="0"/>
      <c r="VQV98" s="0"/>
      <c r="VQW98" s="0"/>
      <c r="VQX98" s="0"/>
      <c r="VQY98" s="0"/>
      <c r="VQZ98" s="0"/>
      <c r="VRA98" s="0"/>
      <c r="VRB98" s="0"/>
      <c r="VRC98" s="0"/>
      <c r="VRD98" s="0"/>
      <c r="VRE98" s="0"/>
      <c r="VRF98" s="0"/>
      <c r="VRG98" s="0"/>
      <c r="VRH98" s="0"/>
      <c r="VRI98" s="0"/>
      <c r="VRJ98" s="0"/>
      <c r="VRK98" s="0"/>
      <c r="VRL98" s="0"/>
      <c r="VRM98" s="0"/>
      <c r="VRN98" s="0"/>
      <c r="VRO98" s="0"/>
      <c r="VRP98" s="0"/>
      <c r="VRQ98" s="0"/>
      <c r="VRR98" s="0"/>
      <c r="VRS98" s="0"/>
      <c r="VRT98" s="0"/>
      <c r="VRU98" s="0"/>
      <c r="VRV98" s="0"/>
      <c r="VRW98" s="0"/>
      <c r="VRX98" s="0"/>
      <c r="VRY98" s="0"/>
      <c r="VRZ98" s="0"/>
      <c r="VSA98" s="0"/>
      <c r="VSB98" s="0"/>
      <c r="VSC98" s="0"/>
      <c r="VSD98" s="0"/>
      <c r="VSE98" s="0"/>
      <c r="VSF98" s="0"/>
      <c r="VSG98" s="0"/>
      <c r="VSH98" s="0"/>
      <c r="VSI98" s="0"/>
      <c r="VSJ98" s="0"/>
      <c r="VSK98" s="0"/>
      <c r="VSL98" s="0"/>
      <c r="VSM98" s="0"/>
      <c r="VSN98" s="0"/>
      <c r="VSO98" s="0"/>
      <c r="VSP98" s="0"/>
      <c r="VSQ98" s="0"/>
      <c r="VSR98" s="0"/>
      <c r="VSS98" s="0"/>
      <c r="VST98" s="0"/>
      <c r="VSU98" s="0"/>
      <c r="VSV98" s="0"/>
      <c r="VSW98" s="0"/>
      <c r="VSX98" s="0"/>
      <c r="VSY98" s="0"/>
      <c r="VSZ98" s="0"/>
      <c r="VTA98" s="0"/>
      <c r="VTB98" s="0"/>
      <c r="VTC98" s="0"/>
      <c r="VTD98" s="0"/>
      <c r="VTE98" s="0"/>
      <c r="VTF98" s="0"/>
      <c r="VTG98" s="0"/>
      <c r="VTH98" s="0"/>
      <c r="VTI98" s="0"/>
      <c r="VTJ98" s="0"/>
      <c r="VTK98" s="0"/>
      <c r="VTL98" s="0"/>
      <c r="VTM98" s="0"/>
      <c r="VTN98" s="0"/>
      <c r="VTO98" s="0"/>
      <c r="VTP98" s="0"/>
      <c r="VTQ98" s="0"/>
      <c r="VTR98" s="0"/>
      <c r="VTS98" s="0"/>
      <c r="VTT98" s="0"/>
      <c r="VTU98" s="0"/>
      <c r="VTV98" s="0"/>
      <c r="VTW98" s="0"/>
      <c r="VTX98" s="0"/>
      <c r="VTY98" s="0"/>
      <c r="VTZ98" s="0"/>
      <c r="VUA98" s="0"/>
      <c r="VUB98" s="0"/>
      <c r="VUC98" s="0"/>
      <c r="VUD98" s="0"/>
      <c r="VUE98" s="0"/>
      <c r="VUF98" s="0"/>
      <c r="VUG98" s="0"/>
      <c r="VUH98" s="0"/>
      <c r="VUI98" s="0"/>
      <c r="VUJ98" s="0"/>
      <c r="VUK98" s="0"/>
      <c r="VUL98" s="0"/>
      <c r="VUM98" s="0"/>
      <c r="VUN98" s="0"/>
      <c r="VUO98" s="0"/>
      <c r="VUP98" s="0"/>
      <c r="VUQ98" s="0"/>
      <c r="VUR98" s="0"/>
      <c r="VUS98" s="0"/>
      <c r="VUT98" s="0"/>
      <c r="VUU98" s="0"/>
      <c r="VUV98" s="0"/>
      <c r="VUW98" s="0"/>
      <c r="VUX98" s="0"/>
      <c r="VUY98" s="0"/>
      <c r="VUZ98" s="0"/>
      <c r="VVA98" s="0"/>
      <c r="VVB98" s="0"/>
      <c r="VVC98" s="0"/>
      <c r="VVD98" s="0"/>
      <c r="VVE98" s="0"/>
      <c r="VVF98" s="0"/>
      <c r="VVG98" s="0"/>
      <c r="VVH98" s="0"/>
      <c r="VVI98" s="0"/>
      <c r="VVJ98" s="0"/>
      <c r="VVK98" s="0"/>
      <c r="VVL98" s="0"/>
      <c r="VVM98" s="0"/>
      <c r="VVN98" s="0"/>
      <c r="VVO98" s="0"/>
      <c r="VVP98" s="0"/>
      <c r="VVQ98" s="0"/>
      <c r="VVR98" s="0"/>
      <c r="VVS98" s="0"/>
      <c r="VVT98" s="0"/>
      <c r="VVU98" s="0"/>
      <c r="VVV98" s="0"/>
      <c r="VVW98" s="0"/>
      <c r="VVX98" s="0"/>
      <c r="VVY98" s="0"/>
      <c r="VVZ98" s="0"/>
      <c r="VWA98" s="0"/>
      <c r="VWB98" s="0"/>
      <c r="VWC98" s="0"/>
      <c r="VWD98" s="0"/>
      <c r="VWE98" s="0"/>
      <c r="VWF98" s="0"/>
      <c r="VWG98" s="0"/>
      <c r="VWH98" s="0"/>
      <c r="VWI98" s="0"/>
      <c r="VWJ98" s="0"/>
      <c r="VWK98" s="0"/>
      <c r="VWL98" s="0"/>
      <c r="VWM98" s="0"/>
      <c r="VWN98" s="0"/>
      <c r="VWO98" s="0"/>
      <c r="VWP98" s="0"/>
      <c r="VWQ98" s="0"/>
      <c r="VWR98" s="0"/>
      <c r="VWS98" s="0"/>
      <c r="VWT98" s="0"/>
      <c r="VWU98" s="0"/>
      <c r="VWV98" s="0"/>
      <c r="VWW98" s="0"/>
      <c r="VWX98" s="0"/>
      <c r="VWY98" s="0"/>
      <c r="VWZ98" s="0"/>
      <c r="VXA98" s="0"/>
      <c r="VXB98" s="0"/>
      <c r="VXC98" s="0"/>
      <c r="VXD98" s="0"/>
      <c r="VXE98" s="0"/>
      <c r="VXF98" s="0"/>
      <c r="VXG98" s="0"/>
      <c r="VXH98" s="0"/>
      <c r="VXI98" s="0"/>
      <c r="VXJ98" s="0"/>
      <c r="VXK98" s="0"/>
      <c r="VXL98" s="0"/>
      <c r="VXM98" s="0"/>
      <c r="VXN98" s="0"/>
      <c r="VXO98" s="0"/>
      <c r="VXP98" s="0"/>
      <c r="VXQ98" s="0"/>
      <c r="VXR98" s="0"/>
      <c r="VXS98" s="0"/>
      <c r="VXT98" s="0"/>
      <c r="VXU98" s="0"/>
      <c r="VXV98" s="0"/>
      <c r="VXW98" s="0"/>
      <c r="VXX98" s="0"/>
      <c r="VXY98" s="0"/>
      <c r="VXZ98" s="0"/>
      <c r="VYA98" s="0"/>
      <c r="VYB98" s="0"/>
      <c r="VYC98" s="0"/>
      <c r="VYD98" s="0"/>
      <c r="VYE98" s="0"/>
      <c r="VYF98" s="0"/>
      <c r="VYG98" s="0"/>
      <c r="VYH98" s="0"/>
      <c r="VYI98" s="0"/>
      <c r="VYJ98" s="0"/>
      <c r="VYK98" s="0"/>
      <c r="VYL98" s="0"/>
      <c r="VYM98" s="0"/>
      <c r="VYN98" s="0"/>
      <c r="VYO98" s="0"/>
      <c r="VYP98" s="0"/>
      <c r="VYQ98" s="0"/>
      <c r="VYR98" s="0"/>
      <c r="VYS98" s="0"/>
      <c r="VYT98" s="0"/>
      <c r="VYU98" s="0"/>
      <c r="VYV98" s="0"/>
      <c r="VYW98" s="0"/>
      <c r="VYX98" s="0"/>
      <c r="VYY98" s="0"/>
      <c r="VYZ98" s="0"/>
      <c r="VZA98" s="0"/>
      <c r="VZB98" s="0"/>
      <c r="VZC98" s="0"/>
      <c r="VZD98" s="0"/>
      <c r="VZE98" s="0"/>
      <c r="VZF98" s="0"/>
      <c r="VZG98" s="0"/>
      <c r="VZH98" s="0"/>
      <c r="VZI98" s="0"/>
      <c r="VZJ98" s="0"/>
      <c r="VZK98" s="0"/>
      <c r="VZL98" s="0"/>
      <c r="VZM98" s="0"/>
      <c r="VZN98" s="0"/>
      <c r="VZO98" s="0"/>
      <c r="VZP98" s="0"/>
      <c r="VZQ98" s="0"/>
      <c r="VZR98" s="0"/>
      <c r="VZS98" s="0"/>
      <c r="VZT98" s="0"/>
      <c r="VZU98" s="0"/>
      <c r="VZV98" s="0"/>
      <c r="VZW98" s="0"/>
      <c r="VZX98" s="0"/>
      <c r="VZY98" s="0"/>
      <c r="VZZ98" s="0"/>
      <c r="WAA98" s="0"/>
      <c r="WAB98" s="0"/>
      <c r="WAC98" s="0"/>
      <c r="WAD98" s="0"/>
      <c r="WAE98" s="0"/>
      <c r="WAF98" s="0"/>
      <c r="WAG98" s="0"/>
      <c r="WAH98" s="0"/>
      <c r="WAI98" s="0"/>
      <c r="WAJ98" s="0"/>
      <c r="WAK98" s="0"/>
      <c r="WAL98" s="0"/>
      <c r="WAM98" s="0"/>
      <c r="WAN98" s="0"/>
      <c r="WAO98" s="0"/>
      <c r="WAP98" s="0"/>
      <c r="WAQ98" s="0"/>
      <c r="WAR98" s="0"/>
      <c r="WAS98" s="0"/>
      <c r="WAT98" s="0"/>
      <c r="WAU98" s="0"/>
      <c r="WAV98" s="0"/>
      <c r="WAW98" s="0"/>
      <c r="WAX98" s="0"/>
      <c r="WAY98" s="0"/>
      <c r="WAZ98" s="0"/>
      <c r="WBA98" s="0"/>
      <c r="WBB98" s="0"/>
      <c r="WBC98" s="0"/>
      <c r="WBD98" s="0"/>
      <c r="WBE98" s="0"/>
      <c r="WBF98" s="0"/>
      <c r="WBG98" s="0"/>
      <c r="WBH98" s="0"/>
      <c r="WBI98" s="0"/>
      <c r="WBJ98" s="0"/>
      <c r="WBK98" s="0"/>
      <c r="WBL98" s="0"/>
      <c r="WBM98" s="0"/>
      <c r="WBN98" s="0"/>
      <c r="WBO98" s="0"/>
      <c r="WBP98" s="0"/>
      <c r="WBQ98" s="0"/>
      <c r="WBR98" s="0"/>
      <c r="WBS98" s="0"/>
      <c r="WBT98" s="0"/>
      <c r="WBU98" s="0"/>
      <c r="WBV98" s="0"/>
      <c r="WBW98" s="0"/>
      <c r="WBX98" s="0"/>
      <c r="WBY98" s="0"/>
      <c r="WBZ98" s="0"/>
      <c r="WCA98" s="0"/>
      <c r="WCB98" s="0"/>
      <c r="WCC98" s="0"/>
      <c r="WCD98" s="0"/>
      <c r="WCE98" s="0"/>
      <c r="WCF98" s="0"/>
      <c r="WCG98" s="0"/>
      <c r="WCH98" s="0"/>
      <c r="WCI98" s="0"/>
      <c r="WCJ98" s="0"/>
      <c r="WCK98" s="0"/>
      <c r="WCL98" s="0"/>
      <c r="WCM98" s="0"/>
      <c r="WCN98" s="0"/>
      <c r="WCO98" s="0"/>
      <c r="WCP98" s="0"/>
      <c r="WCQ98" s="0"/>
      <c r="WCR98" s="0"/>
      <c r="WCS98" s="0"/>
      <c r="WCT98" s="0"/>
      <c r="WCU98" s="0"/>
      <c r="WCV98" s="0"/>
      <c r="WCW98" s="0"/>
      <c r="WCX98" s="0"/>
      <c r="WCY98" s="0"/>
      <c r="WCZ98" s="0"/>
      <c r="WDA98" s="0"/>
      <c r="WDB98" s="0"/>
      <c r="WDC98" s="0"/>
      <c r="WDD98" s="0"/>
      <c r="WDE98" s="0"/>
      <c r="WDF98" s="0"/>
      <c r="WDG98" s="0"/>
      <c r="WDH98" s="0"/>
      <c r="WDI98" s="0"/>
      <c r="WDJ98" s="0"/>
      <c r="WDK98" s="0"/>
      <c r="WDL98" s="0"/>
      <c r="WDM98" s="0"/>
      <c r="WDN98" s="0"/>
      <c r="WDO98" s="0"/>
      <c r="WDP98" s="0"/>
      <c r="WDQ98" s="0"/>
      <c r="WDR98" s="0"/>
      <c r="WDS98" s="0"/>
      <c r="WDT98" s="0"/>
      <c r="WDU98" s="0"/>
      <c r="WDV98" s="0"/>
      <c r="WDW98" s="0"/>
      <c r="WDX98" s="0"/>
      <c r="WDY98" s="0"/>
      <c r="WDZ98" s="0"/>
      <c r="WEA98" s="0"/>
      <c r="WEB98" s="0"/>
      <c r="WEC98" s="0"/>
      <c r="WED98" s="0"/>
      <c r="WEE98" s="0"/>
      <c r="WEF98" s="0"/>
      <c r="WEG98" s="0"/>
      <c r="WEH98" s="0"/>
      <c r="WEI98" s="0"/>
      <c r="WEJ98" s="0"/>
      <c r="WEK98" s="0"/>
      <c r="WEL98" s="0"/>
      <c r="WEM98" s="0"/>
      <c r="WEN98" s="0"/>
      <c r="WEO98" s="0"/>
      <c r="WEP98" s="0"/>
      <c r="WEQ98" s="0"/>
      <c r="WER98" s="0"/>
      <c r="WES98" s="0"/>
      <c r="WET98" s="0"/>
      <c r="WEU98" s="0"/>
      <c r="WEV98" s="0"/>
      <c r="WEW98" s="0"/>
      <c r="WEX98" s="0"/>
      <c r="WEY98" s="0"/>
      <c r="WEZ98" s="0"/>
      <c r="WFA98" s="0"/>
      <c r="WFB98" s="0"/>
      <c r="WFC98" s="0"/>
      <c r="WFD98" s="0"/>
      <c r="WFE98" s="0"/>
      <c r="WFF98" s="0"/>
      <c r="WFG98" s="0"/>
      <c r="WFH98" s="0"/>
      <c r="WFI98" s="0"/>
      <c r="WFJ98" s="0"/>
      <c r="WFK98" s="0"/>
      <c r="WFL98" s="0"/>
      <c r="WFM98" s="0"/>
      <c r="WFN98" s="0"/>
      <c r="WFO98" s="0"/>
      <c r="WFP98" s="0"/>
      <c r="WFQ98" s="0"/>
      <c r="WFR98" s="0"/>
      <c r="WFS98" s="0"/>
      <c r="WFT98" s="0"/>
      <c r="WFU98" s="0"/>
      <c r="WFV98" s="0"/>
      <c r="WFW98" s="0"/>
      <c r="WFX98" s="0"/>
      <c r="WFY98" s="0"/>
      <c r="WFZ98" s="0"/>
      <c r="WGA98" s="0"/>
      <c r="WGB98" s="0"/>
      <c r="WGC98" s="0"/>
      <c r="WGD98" s="0"/>
      <c r="WGE98" s="0"/>
      <c r="WGF98" s="0"/>
      <c r="WGG98" s="0"/>
      <c r="WGH98" s="0"/>
      <c r="WGI98" s="0"/>
      <c r="WGJ98" s="0"/>
      <c r="WGK98" s="0"/>
      <c r="WGL98" s="0"/>
      <c r="WGM98" s="0"/>
      <c r="WGN98" s="0"/>
      <c r="WGO98" s="0"/>
      <c r="WGP98" s="0"/>
      <c r="WGQ98" s="0"/>
      <c r="WGR98" s="0"/>
      <c r="WGS98" s="0"/>
      <c r="WGT98" s="0"/>
      <c r="WGU98" s="0"/>
      <c r="WGV98" s="0"/>
      <c r="WGW98" s="0"/>
      <c r="WGX98" s="0"/>
      <c r="WGY98" s="0"/>
      <c r="WGZ98" s="0"/>
      <c r="WHA98" s="0"/>
      <c r="WHB98" s="0"/>
      <c r="WHC98" s="0"/>
      <c r="WHD98" s="0"/>
      <c r="WHE98" s="0"/>
      <c r="WHF98" s="0"/>
      <c r="WHG98" s="0"/>
      <c r="WHH98" s="0"/>
      <c r="WHI98" s="0"/>
      <c r="WHJ98" s="0"/>
      <c r="WHK98" s="0"/>
      <c r="WHL98" s="0"/>
      <c r="WHM98" s="0"/>
      <c r="WHN98" s="0"/>
      <c r="WHO98" s="0"/>
      <c r="WHP98" s="0"/>
      <c r="WHQ98" s="0"/>
      <c r="WHR98" s="0"/>
      <c r="WHS98" s="0"/>
      <c r="WHT98" s="0"/>
      <c r="WHU98" s="0"/>
      <c r="WHV98" s="0"/>
      <c r="WHW98" s="0"/>
      <c r="WHX98" s="0"/>
      <c r="WHY98" s="0"/>
      <c r="WHZ98" s="0"/>
      <c r="WIA98" s="0"/>
      <c r="WIB98" s="0"/>
      <c r="WIC98" s="0"/>
      <c r="WID98" s="0"/>
      <c r="WIE98" s="0"/>
      <c r="WIF98" s="0"/>
      <c r="WIG98" s="0"/>
      <c r="WIH98" s="0"/>
      <c r="WII98" s="0"/>
      <c r="WIJ98" s="0"/>
      <c r="WIK98" s="0"/>
      <c r="WIL98" s="0"/>
      <c r="WIM98" s="0"/>
      <c r="WIN98" s="0"/>
      <c r="WIO98" s="0"/>
      <c r="WIP98" s="0"/>
      <c r="WIQ98" s="0"/>
      <c r="WIR98" s="0"/>
      <c r="WIS98" s="0"/>
      <c r="WIT98" s="0"/>
      <c r="WIU98" s="0"/>
      <c r="WIV98" s="0"/>
      <c r="WIW98" s="0"/>
      <c r="WIX98" s="0"/>
      <c r="WIY98" s="0"/>
      <c r="WIZ98" s="0"/>
      <c r="WJA98" s="0"/>
      <c r="WJB98" s="0"/>
      <c r="WJC98" s="0"/>
      <c r="WJD98" s="0"/>
      <c r="WJE98" s="0"/>
      <c r="WJF98" s="0"/>
      <c r="WJG98" s="0"/>
      <c r="WJH98" s="0"/>
      <c r="WJI98" s="0"/>
      <c r="WJJ98" s="0"/>
      <c r="WJK98" s="0"/>
      <c r="WJL98" s="0"/>
      <c r="WJM98" s="0"/>
      <c r="WJN98" s="0"/>
      <c r="WJO98" s="0"/>
      <c r="WJP98" s="0"/>
      <c r="WJQ98" s="0"/>
      <c r="WJR98" s="0"/>
      <c r="WJS98" s="0"/>
      <c r="WJT98" s="0"/>
      <c r="WJU98" s="0"/>
      <c r="WJV98" s="0"/>
      <c r="WJW98" s="0"/>
      <c r="WJX98" s="0"/>
      <c r="WJY98" s="0"/>
      <c r="WJZ98" s="0"/>
      <c r="WKA98" s="0"/>
      <c r="WKB98" s="0"/>
      <c r="WKC98" s="0"/>
      <c r="WKD98" s="0"/>
      <c r="WKE98" s="0"/>
      <c r="WKF98" s="0"/>
      <c r="WKG98" s="0"/>
      <c r="WKH98" s="0"/>
      <c r="WKI98" s="0"/>
      <c r="WKJ98" s="0"/>
      <c r="WKK98" s="0"/>
      <c r="WKL98" s="0"/>
      <c r="WKM98" s="0"/>
      <c r="WKN98" s="0"/>
      <c r="WKO98" s="0"/>
      <c r="WKP98" s="0"/>
      <c r="WKQ98" s="0"/>
      <c r="WKR98" s="0"/>
      <c r="WKS98" s="0"/>
      <c r="WKT98" s="0"/>
      <c r="WKU98" s="0"/>
      <c r="WKV98" s="0"/>
      <c r="WKW98" s="0"/>
      <c r="WKX98" s="0"/>
      <c r="WKY98" s="0"/>
      <c r="WKZ98" s="0"/>
      <c r="WLA98" s="0"/>
      <c r="WLB98" s="0"/>
      <c r="WLC98" s="0"/>
      <c r="WLD98" s="0"/>
      <c r="WLE98" s="0"/>
      <c r="WLF98" s="0"/>
      <c r="WLG98" s="0"/>
      <c r="WLH98" s="0"/>
      <c r="WLI98" s="0"/>
      <c r="WLJ98" s="0"/>
      <c r="WLK98" s="0"/>
      <c r="WLL98" s="0"/>
      <c r="WLM98" s="0"/>
      <c r="WLN98" s="0"/>
      <c r="WLO98" s="0"/>
      <c r="WLP98" s="0"/>
      <c r="WLQ98" s="0"/>
      <c r="WLR98" s="0"/>
      <c r="WLS98" s="0"/>
      <c r="WLT98" s="0"/>
      <c r="WLU98" s="0"/>
      <c r="WLV98" s="0"/>
      <c r="WLW98" s="0"/>
      <c r="WLX98" s="0"/>
      <c r="WLY98" s="0"/>
      <c r="WLZ98" s="0"/>
      <c r="WMA98" s="0"/>
      <c r="WMB98" s="0"/>
      <c r="WMC98" s="0"/>
      <c r="WMD98" s="0"/>
      <c r="WME98" s="0"/>
      <c r="WMF98" s="0"/>
      <c r="WMG98" s="0"/>
      <c r="WMH98" s="0"/>
      <c r="WMI98" s="0"/>
      <c r="WMJ98" s="0"/>
      <c r="WMK98" s="0"/>
      <c r="WML98" s="0"/>
      <c r="WMM98" s="0"/>
      <c r="WMN98" s="0"/>
      <c r="WMO98" s="0"/>
      <c r="WMP98" s="0"/>
      <c r="WMQ98" s="0"/>
      <c r="WMR98" s="0"/>
      <c r="WMS98" s="0"/>
      <c r="WMT98" s="0"/>
      <c r="WMU98" s="0"/>
      <c r="WMV98" s="0"/>
      <c r="WMW98" s="0"/>
      <c r="WMX98" s="0"/>
      <c r="WMY98" s="0"/>
      <c r="WMZ98" s="0"/>
      <c r="WNA98" s="0"/>
      <c r="WNB98" s="0"/>
      <c r="WNC98" s="0"/>
      <c r="WND98" s="0"/>
      <c r="WNE98" s="0"/>
      <c r="WNF98" s="0"/>
      <c r="WNG98" s="0"/>
      <c r="WNH98" s="0"/>
      <c r="WNI98" s="0"/>
      <c r="WNJ98" s="0"/>
      <c r="WNK98" s="0"/>
      <c r="WNL98" s="0"/>
      <c r="WNM98" s="0"/>
      <c r="WNN98" s="0"/>
      <c r="WNO98" s="0"/>
      <c r="WNP98" s="0"/>
      <c r="WNQ98" s="0"/>
      <c r="WNR98" s="0"/>
      <c r="WNS98" s="0"/>
      <c r="WNT98" s="0"/>
      <c r="WNU98" s="0"/>
      <c r="WNV98" s="0"/>
      <c r="WNW98" s="0"/>
      <c r="WNX98" s="0"/>
      <c r="WNY98" s="0"/>
      <c r="WNZ98" s="0"/>
      <c r="WOA98" s="0"/>
      <c r="WOB98" s="0"/>
      <c r="WOC98" s="0"/>
      <c r="WOD98" s="0"/>
      <c r="WOE98" s="0"/>
      <c r="WOF98" s="0"/>
      <c r="WOG98" s="0"/>
      <c r="WOH98" s="0"/>
      <c r="WOI98" s="0"/>
      <c r="WOJ98" s="0"/>
      <c r="WOK98" s="0"/>
      <c r="WOL98" s="0"/>
      <c r="WOM98" s="0"/>
      <c r="WON98" s="0"/>
      <c r="WOO98" s="0"/>
      <c r="WOP98" s="0"/>
      <c r="WOQ98" s="0"/>
      <c r="WOR98" s="0"/>
      <c r="WOS98" s="0"/>
      <c r="WOT98" s="0"/>
      <c r="WOU98" s="0"/>
      <c r="WOV98" s="0"/>
      <c r="WOW98" s="0"/>
      <c r="WOX98" s="0"/>
      <c r="WOY98" s="0"/>
      <c r="WOZ98" s="0"/>
      <c r="WPA98" s="0"/>
      <c r="WPB98" s="0"/>
      <c r="WPC98" s="0"/>
      <c r="WPD98" s="0"/>
      <c r="WPE98" s="0"/>
      <c r="WPF98" s="0"/>
      <c r="WPG98" s="0"/>
      <c r="WPH98" s="0"/>
      <c r="WPI98" s="0"/>
      <c r="WPJ98" s="0"/>
      <c r="WPK98" s="0"/>
      <c r="WPL98" s="0"/>
      <c r="WPM98" s="0"/>
      <c r="WPN98" s="0"/>
      <c r="WPO98" s="0"/>
      <c r="WPP98" s="0"/>
      <c r="WPQ98" s="0"/>
      <c r="WPR98" s="0"/>
      <c r="WPS98" s="0"/>
      <c r="WPT98" s="0"/>
      <c r="WPU98" s="0"/>
      <c r="WPV98" s="0"/>
      <c r="WPW98" s="0"/>
      <c r="WPX98" s="0"/>
      <c r="WPY98" s="0"/>
      <c r="WPZ98" s="0"/>
      <c r="WQA98" s="0"/>
      <c r="WQB98" s="0"/>
      <c r="WQC98" s="0"/>
      <c r="WQD98" s="0"/>
      <c r="WQE98" s="0"/>
      <c r="WQF98" s="0"/>
      <c r="WQG98" s="0"/>
      <c r="WQH98" s="0"/>
      <c r="WQI98" s="0"/>
      <c r="WQJ98" s="0"/>
      <c r="WQK98" s="0"/>
      <c r="WQL98" s="0"/>
      <c r="WQM98" s="0"/>
      <c r="WQN98" s="0"/>
      <c r="WQO98" s="0"/>
      <c r="WQP98" s="0"/>
      <c r="WQQ98" s="0"/>
      <c r="WQR98" s="0"/>
      <c r="WQS98" s="0"/>
      <c r="WQT98" s="0"/>
      <c r="WQU98" s="0"/>
      <c r="WQV98" s="0"/>
      <c r="WQW98" s="0"/>
      <c r="WQX98" s="0"/>
      <c r="WQY98" s="0"/>
      <c r="WQZ98" s="0"/>
      <c r="WRA98" s="0"/>
      <c r="WRB98" s="0"/>
      <c r="WRC98" s="0"/>
      <c r="WRD98" s="0"/>
      <c r="WRE98" s="0"/>
      <c r="WRF98" s="0"/>
      <c r="WRG98" s="0"/>
      <c r="WRH98" s="0"/>
      <c r="WRI98" s="0"/>
      <c r="WRJ98" s="0"/>
      <c r="WRK98" s="0"/>
      <c r="WRL98" s="0"/>
      <c r="WRM98" s="0"/>
      <c r="WRN98" s="0"/>
      <c r="WRO98" s="0"/>
      <c r="WRP98" s="0"/>
      <c r="WRQ98" s="0"/>
      <c r="WRR98" s="0"/>
      <c r="WRS98" s="0"/>
      <c r="WRT98" s="0"/>
      <c r="WRU98" s="0"/>
      <c r="WRV98" s="0"/>
      <c r="WRW98" s="0"/>
      <c r="WRX98" s="0"/>
      <c r="WRY98" s="0"/>
      <c r="WRZ98" s="0"/>
      <c r="WSA98" s="0"/>
      <c r="WSB98" s="0"/>
      <c r="WSC98" s="0"/>
      <c r="WSD98" s="0"/>
      <c r="WSE98" s="0"/>
      <c r="WSF98" s="0"/>
      <c r="WSG98" s="0"/>
      <c r="WSH98" s="0"/>
      <c r="WSI98" s="0"/>
      <c r="WSJ98" s="0"/>
      <c r="WSK98" s="0"/>
      <c r="WSL98" s="0"/>
      <c r="WSM98" s="0"/>
      <c r="WSN98" s="0"/>
      <c r="WSO98" s="0"/>
      <c r="WSP98" s="0"/>
      <c r="WSQ98" s="0"/>
      <c r="WSR98" s="0"/>
      <c r="WSS98" s="0"/>
      <c r="WST98" s="0"/>
      <c r="WSU98" s="0"/>
      <c r="WSV98" s="0"/>
      <c r="WSW98" s="0"/>
      <c r="WSX98" s="0"/>
      <c r="WSY98" s="0"/>
      <c r="WSZ98" s="0"/>
      <c r="WTA98" s="0"/>
      <c r="WTB98" s="0"/>
      <c r="WTC98" s="0"/>
      <c r="WTD98" s="0"/>
      <c r="WTE98" s="0"/>
      <c r="WTF98" s="0"/>
      <c r="WTG98" s="0"/>
      <c r="WTH98" s="0"/>
      <c r="WTI98" s="0"/>
      <c r="WTJ98" s="0"/>
      <c r="WTK98" s="0"/>
      <c r="WTL98" s="0"/>
      <c r="WTM98" s="0"/>
      <c r="WTN98" s="0"/>
      <c r="WTO98" s="0"/>
      <c r="WTP98" s="0"/>
      <c r="WTQ98" s="0"/>
      <c r="WTR98" s="0"/>
      <c r="WTS98" s="0"/>
      <c r="WTT98" s="0"/>
      <c r="WTU98" s="0"/>
      <c r="WTV98" s="0"/>
      <c r="WTW98" s="0"/>
      <c r="WTX98" s="0"/>
      <c r="WTY98" s="0"/>
      <c r="WTZ98" s="0"/>
      <c r="WUA98" s="0"/>
      <c r="WUB98" s="0"/>
      <c r="WUC98" s="0"/>
      <c r="WUD98" s="0"/>
      <c r="WUE98" s="0"/>
      <c r="WUF98" s="0"/>
      <c r="WUG98" s="0"/>
      <c r="WUH98" s="0"/>
      <c r="WUI98" s="0"/>
      <c r="WUJ98" s="0"/>
      <c r="WUK98" s="0"/>
      <c r="WUL98" s="0"/>
      <c r="WUM98" s="0"/>
      <c r="WUN98" s="0"/>
      <c r="WUO98" s="0"/>
      <c r="WUP98" s="0"/>
      <c r="WUQ98" s="0"/>
      <c r="WUR98" s="0"/>
      <c r="WUS98" s="0"/>
      <c r="WUT98" s="0"/>
      <c r="WUU98" s="0"/>
      <c r="WUV98" s="0"/>
      <c r="WUW98" s="0"/>
      <c r="WUX98" s="0"/>
      <c r="WUY98" s="0"/>
      <c r="WUZ98" s="0"/>
      <c r="WVA98" s="0"/>
      <c r="WVB98" s="0"/>
      <c r="WVC98" s="0"/>
      <c r="WVD98" s="0"/>
      <c r="WVE98" s="0"/>
      <c r="WVF98" s="0"/>
      <c r="WVG98" s="0"/>
      <c r="WVH98" s="0"/>
      <c r="WVI98" s="0"/>
      <c r="WVJ98" s="0"/>
      <c r="WVK98" s="0"/>
      <c r="WVL98" s="0"/>
      <c r="WVM98" s="0"/>
      <c r="WVN98" s="0"/>
      <c r="WVO98" s="0"/>
      <c r="WVP98" s="0"/>
      <c r="WVQ98" s="0"/>
      <c r="WVR98" s="0"/>
      <c r="WVS98" s="0"/>
      <c r="WVT98" s="0"/>
      <c r="WVU98" s="0"/>
      <c r="WVV98" s="0"/>
      <c r="WVW98" s="0"/>
      <c r="WVX98" s="0"/>
      <c r="WVY98" s="0"/>
      <c r="WVZ98" s="0"/>
      <c r="WWA98" s="0"/>
      <c r="WWB98" s="0"/>
      <c r="WWC98" s="0"/>
      <c r="WWD98" s="0"/>
      <c r="WWE98" s="0"/>
      <c r="WWF98" s="0"/>
      <c r="WWG98" s="0"/>
      <c r="WWH98" s="0"/>
      <c r="WWI98" s="0"/>
      <c r="WWJ98" s="0"/>
      <c r="WWK98" s="0"/>
      <c r="WWL98" s="0"/>
      <c r="WWM98" s="0"/>
      <c r="WWN98" s="0"/>
      <c r="WWO98" s="0"/>
      <c r="WWP98" s="0"/>
      <c r="WWQ98" s="0"/>
      <c r="WWR98" s="0"/>
      <c r="WWS98" s="0"/>
      <c r="WWT98" s="0"/>
      <c r="WWU98" s="0"/>
      <c r="WWV98" s="0"/>
      <c r="WWW98" s="0"/>
      <c r="WWX98" s="0"/>
      <c r="WWY98" s="0"/>
      <c r="WWZ98" s="0"/>
      <c r="WXA98" s="0"/>
      <c r="WXB98" s="0"/>
      <c r="WXC98" s="0"/>
      <c r="WXD98" s="0"/>
      <c r="WXE98" s="0"/>
      <c r="WXF98" s="0"/>
      <c r="WXG98" s="0"/>
      <c r="WXH98" s="0"/>
      <c r="WXI98" s="0"/>
      <c r="WXJ98" s="0"/>
      <c r="WXK98" s="0"/>
      <c r="WXL98" s="0"/>
      <c r="WXM98" s="0"/>
      <c r="WXN98" s="0"/>
      <c r="WXO98" s="0"/>
      <c r="WXP98" s="0"/>
      <c r="WXQ98" s="0"/>
      <c r="WXR98" s="0"/>
      <c r="WXS98" s="0"/>
      <c r="WXT98" s="0"/>
      <c r="WXU98" s="0"/>
      <c r="WXV98" s="0"/>
      <c r="WXW98" s="0"/>
      <c r="WXX98" s="0"/>
      <c r="WXY98" s="0"/>
      <c r="WXZ98" s="0"/>
      <c r="WYA98" s="0"/>
      <c r="WYB98" s="0"/>
      <c r="WYC98" s="0"/>
      <c r="WYD98" s="0"/>
      <c r="WYE98" s="0"/>
      <c r="WYF98" s="0"/>
      <c r="WYG98" s="0"/>
      <c r="WYH98" s="0"/>
      <c r="WYI98" s="0"/>
      <c r="WYJ98" s="0"/>
      <c r="WYK98" s="0"/>
      <c r="WYL98" s="0"/>
      <c r="WYM98" s="0"/>
      <c r="WYN98" s="0"/>
      <c r="WYO98" s="0"/>
      <c r="WYP98" s="0"/>
      <c r="WYQ98" s="0"/>
      <c r="WYR98" s="0"/>
      <c r="WYS98" s="0"/>
      <c r="WYT98" s="0"/>
      <c r="WYU98" s="0"/>
      <c r="WYV98" s="0"/>
      <c r="WYW98" s="0"/>
      <c r="WYX98" s="0"/>
      <c r="WYY98" s="0"/>
      <c r="WYZ98" s="0"/>
      <c r="WZA98" s="0"/>
      <c r="WZB98" s="0"/>
      <c r="WZC98" s="0"/>
      <c r="WZD98" s="0"/>
      <c r="WZE98" s="0"/>
      <c r="WZF98" s="0"/>
      <c r="WZG98" s="0"/>
      <c r="WZH98" s="0"/>
      <c r="WZI98" s="0"/>
      <c r="WZJ98" s="0"/>
      <c r="WZK98" s="0"/>
      <c r="WZL98" s="0"/>
      <c r="WZM98" s="0"/>
      <c r="WZN98" s="0"/>
      <c r="WZO98" s="0"/>
      <c r="WZP98" s="0"/>
      <c r="WZQ98" s="0"/>
      <c r="WZR98" s="0"/>
      <c r="WZS98" s="0"/>
      <c r="WZT98" s="0"/>
      <c r="WZU98" s="0"/>
      <c r="WZV98" s="0"/>
      <c r="WZW98" s="0"/>
      <c r="WZX98" s="0"/>
      <c r="WZY98" s="0"/>
      <c r="WZZ98" s="0"/>
      <c r="XAA98" s="0"/>
      <c r="XAB98" s="0"/>
      <c r="XAC98" s="0"/>
      <c r="XAD98" s="0"/>
      <c r="XAE98" s="0"/>
      <c r="XAF98" s="0"/>
      <c r="XAG98" s="0"/>
      <c r="XAH98" s="0"/>
      <c r="XAI98" s="0"/>
      <c r="XAJ98" s="0"/>
      <c r="XAK98" s="0"/>
      <c r="XAL98" s="0"/>
      <c r="XAM98" s="0"/>
      <c r="XAN98" s="0"/>
      <c r="XAO98" s="0"/>
      <c r="XAP98" s="0"/>
      <c r="XAQ98" s="0"/>
      <c r="XAR98" s="0"/>
      <c r="XAS98" s="0"/>
      <c r="XAT98" s="0"/>
      <c r="XAU98" s="0"/>
      <c r="XAV98" s="0"/>
      <c r="XAW98" s="0"/>
      <c r="XAX98" s="0"/>
      <c r="XAY98" s="0"/>
      <c r="XAZ98" s="0"/>
      <c r="XBA98" s="0"/>
      <c r="XBB98" s="0"/>
      <c r="XBC98" s="0"/>
      <c r="XBD98" s="0"/>
      <c r="XBE98" s="0"/>
      <c r="XBF98" s="0"/>
      <c r="XBG98" s="0"/>
      <c r="XBH98" s="0"/>
      <c r="XBI98" s="0"/>
      <c r="XBJ98" s="0"/>
      <c r="XBK98" s="0"/>
      <c r="XBL98" s="0"/>
      <c r="XBM98" s="0"/>
      <c r="XBN98" s="0"/>
      <c r="XBO98" s="0"/>
      <c r="XBP98" s="0"/>
      <c r="XBQ98" s="0"/>
      <c r="XBR98" s="0"/>
      <c r="XBS98" s="0"/>
      <c r="XBT98" s="0"/>
      <c r="XBU98" s="0"/>
      <c r="XBV98" s="0"/>
      <c r="XBW98" s="0"/>
      <c r="XBX98" s="0"/>
      <c r="XBY98" s="0"/>
      <c r="XBZ98" s="0"/>
      <c r="XCA98" s="0"/>
      <c r="XCB98" s="0"/>
      <c r="XCC98" s="0"/>
      <c r="XCD98" s="0"/>
      <c r="XCE98" s="0"/>
      <c r="XCF98" s="0"/>
      <c r="XCG98" s="0"/>
      <c r="XCH98" s="0"/>
      <c r="XCI98" s="0"/>
      <c r="XCJ98" s="0"/>
      <c r="XCK98" s="0"/>
      <c r="XCL98" s="0"/>
      <c r="XCM98" s="0"/>
      <c r="XCN98" s="0"/>
      <c r="XCO98" s="0"/>
      <c r="XCP98" s="0"/>
      <c r="XCQ98" s="0"/>
      <c r="XCR98" s="0"/>
      <c r="XCS98" s="0"/>
      <c r="XCT98" s="0"/>
      <c r="XCU98" s="0"/>
      <c r="XCV98" s="0"/>
      <c r="XCW98" s="0"/>
      <c r="XCX98" s="0"/>
      <c r="XCY98" s="0"/>
      <c r="XCZ98" s="0"/>
      <c r="XDA98" s="0"/>
      <c r="XDB98" s="0"/>
      <c r="XDC98" s="0"/>
      <c r="XDD98" s="0"/>
      <c r="XDE98" s="0"/>
      <c r="XDF98" s="0"/>
      <c r="XDG98" s="0"/>
      <c r="XDH98" s="0"/>
      <c r="XDI98" s="0"/>
      <c r="XDJ98" s="0"/>
      <c r="XDK98" s="0"/>
      <c r="XDL98" s="0"/>
      <c r="XDM98" s="0"/>
      <c r="XDN98" s="0"/>
      <c r="XDO98" s="0"/>
      <c r="XDP98" s="0"/>
      <c r="XDQ98" s="0"/>
      <c r="XDR98" s="0"/>
      <c r="XDS98" s="0"/>
      <c r="XDT98" s="0"/>
      <c r="XDU98" s="0"/>
      <c r="XDV98" s="0"/>
      <c r="XDW98" s="0"/>
      <c r="XDX98" s="0"/>
      <c r="XDY98" s="0"/>
      <c r="XDZ98" s="0"/>
      <c r="XEA98" s="0"/>
      <c r="XEB98" s="0"/>
      <c r="XEC98" s="0"/>
      <c r="XED98" s="0"/>
      <c r="XEE98" s="0"/>
      <c r="XEF98" s="0"/>
      <c r="XEG98" s="0"/>
      <c r="XEH98" s="0"/>
      <c r="XEI98" s="0"/>
      <c r="XEJ98" s="0"/>
      <c r="XEK98" s="0"/>
      <c r="XEL98" s="0"/>
      <c r="XEM98" s="0"/>
      <c r="XEN98" s="0"/>
      <c r="XEO98" s="0"/>
      <c r="XEP98" s="0"/>
      <c r="XEQ98" s="0"/>
      <c r="XER98" s="0"/>
      <c r="XES98" s="0"/>
      <c r="XET98" s="0"/>
      <c r="XEU98" s="0"/>
      <c r="XEV98" s="0"/>
      <c r="XEW98" s="0"/>
      <c r="XEX98" s="0"/>
      <c r="XEY98" s="0"/>
      <c r="XEZ98" s="0"/>
      <c r="XFA98" s="0"/>
      <c r="XFB98" s="0"/>
      <c r="XFC98" s="0"/>
      <c r="XFD98" s="0"/>
    </row>
    <row r="99" customFormat="false" ht="15" hidden="false" customHeight="false" outlineLevel="0" collapsed="false">
      <c r="G99" s="1"/>
      <c r="U99" s="1"/>
      <c r="AA99" s="1"/>
      <c r="AL99" s="0"/>
      <c r="AM99" s="0"/>
      <c r="AN99" s="0"/>
      <c r="AO99" s="0"/>
      <c r="AP99" s="0"/>
      <c r="AQ99" s="0"/>
      <c r="AR99" s="0"/>
      <c r="AS99" s="0"/>
      <c r="AT99" s="0"/>
      <c r="AU99" s="0"/>
      <c r="AV99" s="0"/>
      <c r="AW99" s="0"/>
      <c r="AX99" s="0"/>
      <c r="AY99" s="0"/>
      <c r="AZ99" s="0"/>
      <c r="BA99" s="0"/>
      <c r="BB99" s="0"/>
      <c r="BC99" s="0"/>
      <c r="BD99" s="0"/>
      <c r="BE99" s="0"/>
      <c r="BF99" s="0"/>
      <c r="BG99" s="0"/>
      <c r="BH99" s="0"/>
      <c r="BI99" s="0"/>
      <c r="BJ99" s="0"/>
      <c r="BK99" s="0"/>
      <c r="BL99" s="0"/>
      <c r="BM99" s="0"/>
      <c r="BN99" s="0"/>
      <c r="BO99" s="0"/>
      <c r="BP99" s="0"/>
      <c r="BQ99" s="0"/>
      <c r="BR99" s="0"/>
      <c r="BS99" s="0"/>
      <c r="BT99" s="0"/>
      <c r="BU99" s="0"/>
      <c r="BV99" s="0"/>
      <c r="BW99" s="0"/>
      <c r="BX99" s="0"/>
      <c r="BY99" s="0"/>
      <c r="BZ99" s="0"/>
      <c r="CA99" s="0"/>
      <c r="CB99" s="0"/>
      <c r="CC99" s="0"/>
      <c r="CD99" s="0"/>
      <c r="CE99" s="0"/>
      <c r="CF99" s="0"/>
      <c r="CG99" s="0"/>
      <c r="CH99" s="0"/>
      <c r="CI99" s="0"/>
      <c r="CJ99" s="0"/>
      <c r="CK99" s="0"/>
      <c r="CL99" s="0"/>
      <c r="CM99" s="0"/>
      <c r="CN99" s="0"/>
      <c r="CO99" s="0"/>
      <c r="CP99" s="0"/>
      <c r="CQ99" s="0"/>
      <c r="CR99" s="0"/>
      <c r="CS99" s="0"/>
      <c r="CT99" s="0"/>
      <c r="CU99" s="0"/>
      <c r="CV99" s="0"/>
      <c r="CW99" s="0"/>
      <c r="CX99" s="0"/>
      <c r="CY99" s="0"/>
      <c r="CZ99" s="0"/>
      <c r="DA99" s="0"/>
      <c r="DB99" s="0"/>
      <c r="DC99" s="0"/>
      <c r="DD99" s="0"/>
      <c r="DE99" s="0"/>
      <c r="DF99" s="0"/>
      <c r="DG99" s="0"/>
      <c r="DH99" s="0"/>
      <c r="DI99" s="0"/>
      <c r="DJ99" s="0"/>
      <c r="DK99" s="0"/>
      <c r="DL99" s="0"/>
      <c r="DM99" s="0"/>
      <c r="DN99" s="0"/>
      <c r="DO99" s="0"/>
      <c r="DP99" s="0"/>
      <c r="DQ99" s="0"/>
      <c r="DR99" s="0"/>
      <c r="DS99" s="0"/>
      <c r="DT99" s="0"/>
      <c r="DU99" s="0"/>
      <c r="DV99" s="0"/>
      <c r="DW99" s="0"/>
      <c r="DX99" s="0"/>
      <c r="DY99" s="0"/>
      <c r="DZ99" s="0"/>
      <c r="EA99" s="0"/>
      <c r="EB99" s="0"/>
      <c r="EC99" s="0"/>
      <c r="ED99" s="0"/>
      <c r="EE99" s="0"/>
      <c r="EF99" s="0"/>
      <c r="EG99" s="0"/>
      <c r="EH99" s="0"/>
      <c r="EI99" s="0"/>
      <c r="EJ99" s="0"/>
      <c r="EK99" s="0"/>
      <c r="EL99" s="0"/>
      <c r="EM99" s="0"/>
      <c r="EN99" s="0"/>
      <c r="EO99" s="0"/>
      <c r="EP99" s="0"/>
      <c r="EQ99" s="0"/>
      <c r="ER99" s="0"/>
      <c r="ES99" s="0"/>
      <c r="ET99" s="0"/>
      <c r="EU99" s="0"/>
      <c r="EV99" s="0"/>
      <c r="EW99" s="0"/>
      <c r="EX99" s="0"/>
      <c r="EY99" s="0"/>
      <c r="EZ99" s="0"/>
      <c r="FA99" s="0"/>
      <c r="FB99" s="0"/>
      <c r="FC99" s="0"/>
      <c r="FD99" s="0"/>
      <c r="FE99" s="0"/>
      <c r="FF99" s="0"/>
      <c r="FG99" s="0"/>
      <c r="FH99" s="0"/>
      <c r="FI99" s="0"/>
      <c r="FJ99" s="0"/>
      <c r="FK99" s="0"/>
      <c r="FL99" s="0"/>
      <c r="FM99" s="0"/>
      <c r="FN99" s="0"/>
      <c r="FO99" s="0"/>
      <c r="FP99" s="0"/>
      <c r="FQ99" s="0"/>
      <c r="FR99" s="0"/>
      <c r="FS99" s="0"/>
      <c r="FT99" s="0"/>
      <c r="FU99" s="0"/>
      <c r="FV99" s="0"/>
      <c r="FW99" s="0"/>
      <c r="FX99" s="0"/>
      <c r="FY99" s="0"/>
      <c r="FZ99" s="0"/>
      <c r="GA99" s="0"/>
      <c r="GB99" s="0"/>
      <c r="GC99" s="0"/>
      <c r="GD99" s="0"/>
      <c r="GE99" s="0"/>
      <c r="GF99" s="0"/>
      <c r="GG99" s="0"/>
      <c r="GH99" s="0"/>
      <c r="GI99" s="0"/>
      <c r="GJ99" s="0"/>
      <c r="GK99" s="0"/>
      <c r="GL99" s="0"/>
      <c r="GM99" s="0"/>
      <c r="GN99" s="0"/>
      <c r="GO99" s="0"/>
      <c r="GP99" s="0"/>
      <c r="GQ99" s="0"/>
      <c r="GR99" s="0"/>
      <c r="GS99" s="0"/>
      <c r="GT99" s="0"/>
      <c r="GU99" s="0"/>
      <c r="GV99" s="0"/>
      <c r="GW99" s="0"/>
      <c r="GX99" s="0"/>
      <c r="GY99" s="0"/>
      <c r="GZ99" s="0"/>
      <c r="HA99" s="0"/>
      <c r="HB99" s="0"/>
      <c r="HC99" s="0"/>
      <c r="HD99" s="0"/>
      <c r="HE99" s="0"/>
      <c r="HF99" s="0"/>
      <c r="HG99" s="0"/>
      <c r="HH99" s="0"/>
      <c r="HI99" s="0"/>
      <c r="HJ99" s="0"/>
      <c r="HK99" s="0"/>
      <c r="HL99" s="0"/>
      <c r="HM99" s="0"/>
      <c r="HN99" s="0"/>
      <c r="HO99" s="0"/>
      <c r="HP99" s="0"/>
      <c r="HQ99" s="0"/>
      <c r="HR99" s="0"/>
      <c r="HS99" s="0"/>
      <c r="HT99" s="0"/>
      <c r="HU99" s="0"/>
      <c r="HV99" s="0"/>
      <c r="HW99" s="0"/>
      <c r="HX99" s="0"/>
      <c r="HY99" s="0"/>
      <c r="HZ99" s="0"/>
      <c r="IA99" s="0"/>
      <c r="IB99" s="0"/>
      <c r="IC99" s="0"/>
      <c r="ID99" s="0"/>
      <c r="IE99" s="0"/>
      <c r="IF99" s="0"/>
      <c r="IG99" s="0"/>
      <c r="IH99" s="0"/>
      <c r="II99" s="0"/>
      <c r="IJ99" s="0"/>
      <c r="IK99" s="0"/>
      <c r="IL99" s="0"/>
      <c r="IM99" s="0"/>
      <c r="IN99" s="0"/>
      <c r="IO99" s="0"/>
      <c r="IP99" s="0"/>
      <c r="IQ99" s="0"/>
      <c r="IR99" s="0"/>
      <c r="IS99" s="0"/>
      <c r="IT99" s="0"/>
      <c r="IU99" s="0"/>
      <c r="IV99" s="0"/>
      <c r="IW99" s="0"/>
      <c r="IX99" s="0"/>
      <c r="IY99" s="0"/>
      <c r="IZ99" s="0"/>
      <c r="JA99" s="0"/>
      <c r="JB99" s="0"/>
      <c r="JC99" s="0"/>
      <c r="JD99" s="0"/>
      <c r="JE99" s="0"/>
      <c r="JF99" s="0"/>
      <c r="JG99" s="0"/>
      <c r="JH99" s="0"/>
      <c r="JI99" s="0"/>
      <c r="JJ99" s="0"/>
      <c r="JK99" s="0"/>
      <c r="JL99" s="0"/>
      <c r="JM99" s="0"/>
      <c r="JN99" s="0"/>
      <c r="JO99" s="0"/>
      <c r="JP99" s="0"/>
      <c r="JQ99" s="0"/>
      <c r="JR99" s="0"/>
      <c r="JS99" s="0"/>
      <c r="JT99" s="0"/>
      <c r="JU99" s="0"/>
      <c r="JV99" s="0"/>
      <c r="JW99" s="0"/>
      <c r="JX99" s="0"/>
      <c r="JY99" s="0"/>
      <c r="JZ99" s="0"/>
      <c r="KA99" s="0"/>
      <c r="KB99" s="0"/>
      <c r="KC99" s="0"/>
      <c r="KD99" s="0"/>
      <c r="KE99" s="0"/>
      <c r="KF99" s="0"/>
      <c r="KG99" s="0"/>
      <c r="KH99" s="0"/>
      <c r="KI99" s="0"/>
      <c r="KJ99" s="0"/>
      <c r="KK99" s="0"/>
      <c r="KL99" s="0"/>
      <c r="KM99" s="0"/>
      <c r="KN99" s="0"/>
      <c r="KO99" s="0"/>
      <c r="KP99" s="0"/>
      <c r="KQ99" s="0"/>
      <c r="KR99" s="0"/>
      <c r="KS99" s="0"/>
      <c r="KT99" s="0"/>
      <c r="KU99" s="0"/>
      <c r="KV99" s="0"/>
      <c r="KW99" s="0"/>
      <c r="KX99" s="0"/>
      <c r="KY99" s="0"/>
      <c r="KZ99" s="0"/>
      <c r="LA99" s="0"/>
      <c r="LB99" s="0"/>
      <c r="LC99" s="0"/>
      <c r="LD99" s="0"/>
      <c r="LE99" s="0"/>
      <c r="LF99" s="0"/>
      <c r="LG99" s="0"/>
      <c r="LH99" s="0"/>
      <c r="LI99" s="0"/>
      <c r="LJ99" s="0"/>
      <c r="LK99" s="0"/>
      <c r="LL99" s="0"/>
      <c r="LM99" s="0"/>
      <c r="LN99" s="0"/>
      <c r="LO99" s="0"/>
      <c r="LP99" s="0"/>
      <c r="LQ99" s="0"/>
      <c r="LR99" s="0"/>
      <c r="LS99" s="0"/>
      <c r="LT99" s="0"/>
      <c r="LU99" s="0"/>
      <c r="LV99" s="0"/>
      <c r="LW99" s="0"/>
      <c r="LX99" s="0"/>
      <c r="LY99" s="0"/>
      <c r="LZ99" s="0"/>
      <c r="MA99" s="0"/>
      <c r="MB99" s="0"/>
      <c r="MC99" s="0"/>
      <c r="MD99" s="0"/>
      <c r="ME99" s="0"/>
      <c r="MF99" s="0"/>
      <c r="MG99" s="0"/>
      <c r="MH99" s="0"/>
      <c r="MI99" s="0"/>
      <c r="MJ99" s="0"/>
      <c r="MK99" s="0"/>
      <c r="ML99" s="0"/>
      <c r="MM99" s="0"/>
      <c r="MN99" s="0"/>
      <c r="MO99" s="0"/>
      <c r="MP99" s="0"/>
      <c r="MQ99" s="0"/>
      <c r="MR99" s="0"/>
      <c r="MS99" s="0"/>
      <c r="MT99" s="0"/>
      <c r="MU99" s="0"/>
      <c r="MV99" s="0"/>
      <c r="MW99" s="0"/>
      <c r="MX99" s="0"/>
      <c r="MY99" s="0"/>
      <c r="MZ99" s="0"/>
      <c r="NA99" s="0"/>
      <c r="NB99" s="0"/>
      <c r="NC99" s="0"/>
      <c r="ND99" s="0"/>
      <c r="NE99" s="0"/>
      <c r="NF99" s="0"/>
      <c r="NG99" s="0"/>
      <c r="NH99" s="0"/>
      <c r="NI99" s="0"/>
      <c r="NJ99" s="0"/>
      <c r="NK99" s="0"/>
      <c r="NL99" s="0"/>
      <c r="NM99" s="0"/>
      <c r="NN99" s="0"/>
      <c r="NO99" s="0"/>
      <c r="NP99" s="0"/>
      <c r="NQ99" s="0"/>
      <c r="NR99" s="0"/>
      <c r="NS99" s="0"/>
      <c r="NT99" s="0"/>
      <c r="NU99" s="0"/>
      <c r="NV99" s="0"/>
      <c r="NW99" s="0"/>
      <c r="NX99" s="0"/>
      <c r="NY99" s="0"/>
      <c r="NZ99" s="0"/>
      <c r="OA99" s="0"/>
      <c r="OB99" s="0"/>
      <c r="OC99" s="0"/>
      <c r="OD99" s="0"/>
      <c r="OE99" s="0"/>
      <c r="OF99" s="0"/>
      <c r="OG99" s="0"/>
      <c r="OH99" s="0"/>
      <c r="OI99" s="0"/>
      <c r="OJ99" s="0"/>
      <c r="OK99" s="0"/>
      <c r="OL99" s="0"/>
      <c r="OM99" s="0"/>
      <c r="ON99" s="0"/>
      <c r="OO99" s="0"/>
      <c r="OP99" s="0"/>
      <c r="OQ99" s="0"/>
      <c r="OR99" s="0"/>
      <c r="OS99" s="0"/>
      <c r="OT99" s="0"/>
      <c r="OU99" s="0"/>
      <c r="OV99" s="0"/>
      <c r="OW99" s="0"/>
      <c r="OX99" s="0"/>
      <c r="OY99" s="0"/>
      <c r="OZ99" s="0"/>
      <c r="PA99" s="0"/>
      <c r="PB99" s="0"/>
      <c r="PC99" s="0"/>
      <c r="PD99" s="0"/>
      <c r="PE99" s="0"/>
      <c r="PF99" s="0"/>
      <c r="PG99" s="0"/>
      <c r="PH99" s="0"/>
      <c r="PI99" s="0"/>
      <c r="PJ99" s="0"/>
      <c r="PK99" s="0"/>
      <c r="PL99" s="0"/>
      <c r="PM99" s="0"/>
      <c r="PN99" s="0"/>
      <c r="PO99" s="0"/>
      <c r="PP99" s="0"/>
      <c r="PQ99" s="0"/>
      <c r="PR99" s="0"/>
      <c r="PS99" s="0"/>
      <c r="PT99" s="0"/>
      <c r="PU99" s="0"/>
      <c r="PV99" s="0"/>
      <c r="PW99" s="0"/>
      <c r="PX99" s="0"/>
      <c r="PY99" s="0"/>
      <c r="PZ99" s="0"/>
      <c r="QA99" s="0"/>
      <c r="QB99" s="0"/>
      <c r="QC99" s="0"/>
      <c r="QD99" s="0"/>
      <c r="QE99" s="0"/>
      <c r="QF99" s="0"/>
      <c r="QG99" s="0"/>
      <c r="QH99" s="0"/>
      <c r="QI99" s="0"/>
      <c r="QJ99" s="0"/>
      <c r="QK99" s="0"/>
      <c r="QL99" s="0"/>
      <c r="QM99" s="0"/>
      <c r="QN99" s="0"/>
      <c r="QO99" s="0"/>
      <c r="QP99" s="0"/>
      <c r="QQ99" s="0"/>
      <c r="QR99" s="0"/>
      <c r="QS99" s="0"/>
      <c r="QT99" s="0"/>
      <c r="QU99" s="0"/>
      <c r="QV99" s="0"/>
      <c r="QW99" s="0"/>
      <c r="QX99" s="0"/>
      <c r="QY99" s="0"/>
      <c r="QZ99" s="0"/>
      <c r="RA99" s="0"/>
      <c r="RB99" s="0"/>
      <c r="RC99" s="0"/>
      <c r="RD99" s="0"/>
      <c r="RE99" s="0"/>
      <c r="RF99" s="0"/>
      <c r="RG99" s="0"/>
      <c r="RH99" s="0"/>
      <c r="RI99" s="0"/>
      <c r="RJ99" s="0"/>
      <c r="RK99" s="0"/>
      <c r="RL99" s="0"/>
      <c r="RM99" s="0"/>
      <c r="RN99" s="0"/>
      <c r="RO99" s="0"/>
      <c r="RP99" s="0"/>
      <c r="RQ99" s="0"/>
      <c r="RR99" s="0"/>
      <c r="RS99" s="0"/>
      <c r="RT99" s="0"/>
      <c r="RU99" s="0"/>
      <c r="RV99" s="0"/>
      <c r="RW99" s="0"/>
      <c r="RX99" s="0"/>
      <c r="RY99" s="0"/>
      <c r="RZ99" s="0"/>
      <c r="SA99" s="0"/>
      <c r="SB99" s="0"/>
      <c r="SC99" s="0"/>
      <c r="SD99" s="0"/>
      <c r="SE99" s="0"/>
      <c r="SF99" s="0"/>
      <c r="SG99" s="0"/>
      <c r="SH99" s="0"/>
      <c r="SI99" s="0"/>
      <c r="SJ99" s="0"/>
      <c r="SK99" s="0"/>
      <c r="SL99" s="0"/>
      <c r="SM99" s="0"/>
      <c r="SN99" s="0"/>
      <c r="SO99" s="0"/>
      <c r="SP99" s="0"/>
      <c r="SQ99" s="0"/>
      <c r="SR99" s="0"/>
      <c r="SS99" s="0"/>
      <c r="ST99" s="0"/>
      <c r="SU99" s="0"/>
      <c r="SV99" s="0"/>
      <c r="SW99" s="0"/>
      <c r="SX99" s="0"/>
      <c r="SY99" s="0"/>
      <c r="SZ99" s="0"/>
      <c r="TA99" s="0"/>
      <c r="TB99" s="0"/>
      <c r="TC99" s="0"/>
      <c r="TD99" s="0"/>
      <c r="TE99" s="0"/>
      <c r="TF99" s="0"/>
      <c r="TG99" s="0"/>
      <c r="TH99" s="0"/>
      <c r="TI99" s="0"/>
      <c r="TJ99" s="0"/>
      <c r="TK99" s="0"/>
      <c r="TL99" s="0"/>
      <c r="TM99" s="0"/>
      <c r="TN99" s="0"/>
      <c r="TO99" s="0"/>
      <c r="TP99" s="0"/>
      <c r="TQ99" s="0"/>
      <c r="TR99" s="0"/>
      <c r="TS99" s="0"/>
      <c r="TT99" s="0"/>
      <c r="TU99" s="0"/>
      <c r="TV99" s="0"/>
      <c r="TW99" s="0"/>
      <c r="TX99" s="0"/>
      <c r="TY99" s="0"/>
      <c r="TZ99" s="0"/>
      <c r="UA99" s="0"/>
      <c r="UB99" s="0"/>
      <c r="UC99" s="0"/>
      <c r="UD99" s="0"/>
      <c r="UE99" s="0"/>
      <c r="UF99" s="0"/>
      <c r="UG99" s="0"/>
      <c r="UH99" s="0"/>
      <c r="UI99" s="0"/>
      <c r="UJ99" s="0"/>
      <c r="UK99" s="0"/>
      <c r="UL99" s="0"/>
      <c r="UM99" s="0"/>
      <c r="UN99" s="0"/>
      <c r="UO99" s="0"/>
      <c r="UP99" s="0"/>
      <c r="UQ99" s="0"/>
      <c r="UR99" s="0"/>
      <c r="US99" s="0"/>
      <c r="UT99" s="0"/>
      <c r="UU99" s="0"/>
      <c r="UV99" s="0"/>
      <c r="UW99" s="0"/>
      <c r="UX99" s="0"/>
      <c r="UY99" s="0"/>
      <c r="UZ99" s="0"/>
      <c r="VA99" s="0"/>
      <c r="VB99" s="0"/>
      <c r="VC99" s="0"/>
      <c r="VD99" s="0"/>
      <c r="VE99" s="0"/>
      <c r="VF99" s="0"/>
      <c r="VG99" s="0"/>
      <c r="VH99" s="0"/>
      <c r="VI99" s="0"/>
      <c r="VJ99" s="0"/>
      <c r="VK99" s="0"/>
      <c r="VL99" s="0"/>
      <c r="VM99" s="0"/>
      <c r="VN99" s="0"/>
      <c r="VO99" s="0"/>
      <c r="VP99" s="0"/>
      <c r="VQ99" s="0"/>
      <c r="VR99" s="0"/>
      <c r="VS99" s="0"/>
      <c r="VT99" s="0"/>
      <c r="VU99" s="0"/>
      <c r="VV99" s="0"/>
      <c r="VW99" s="0"/>
      <c r="VX99" s="0"/>
      <c r="VY99" s="0"/>
      <c r="VZ99" s="0"/>
      <c r="WA99" s="0"/>
      <c r="WB99" s="0"/>
      <c r="WC99" s="0"/>
      <c r="WD99" s="0"/>
      <c r="WE99" s="0"/>
      <c r="WF99" s="0"/>
      <c r="WG99" s="0"/>
      <c r="WH99" s="0"/>
      <c r="WI99" s="0"/>
      <c r="WJ99" s="0"/>
      <c r="WK99" s="0"/>
      <c r="WL99" s="0"/>
      <c r="WM99" s="0"/>
      <c r="WN99" s="0"/>
      <c r="WO99" s="0"/>
      <c r="WP99" s="0"/>
      <c r="WQ99" s="0"/>
      <c r="WR99" s="0"/>
      <c r="WS99" s="0"/>
      <c r="WT99" s="0"/>
      <c r="WU99" s="0"/>
      <c r="WV99" s="0"/>
      <c r="WW99" s="0"/>
      <c r="WX99" s="0"/>
      <c r="WY99" s="0"/>
      <c r="WZ99" s="0"/>
      <c r="XA99" s="0"/>
      <c r="XB99" s="0"/>
      <c r="XC99" s="0"/>
      <c r="XD99" s="0"/>
      <c r="XE99" s="0"/>
      <c r="XF99" s="0"/>
      <c r="XG99" s="0"/>
      <c r="XH99" s="0"/>
      <c r="XI99" s="0"/>
      <c r="XJ99" s="0"/>
      <c r="XK99" s="0"/>
      <c r="XL99" s="0"/>
      <c r="XM99" s="0"/>
      <c r="XN99" s="0"/>
      <c r="XO99" s="0"/>
      <c r="XP99" s="0"/>
      <c r="XQ99" s="0"/>
      <c r="XR99" s="0"/>
      <c r="XS99" s="0"/>
      <c r="XT99" s="0"/>
      <c r="XU99" s="0"/>
      <c r="XV99" s="0"/>
      <c r="XW99" s="0"/>
      <c r="XX99" s="0"/>
      <c r="XY99" s="0"/>
      <c r="XZ99" s="0"/>
      <c r="YA99" s="0"/>
      <c r="YB99" s="0"/>
      <c r="YC99" s="0"/>
      <c r="YD99" s="0"/>
      <c r="YE99" s="0"/>
      <c r="YF99" s="0"/>
      <c r="YG99" s="0"/>
      <c r="YH99" s="0"/>
      <c r="YI99" s="0"/>
      <c r="YJ99" s="0"/>
      <c r="YK99" s="0"/>
      <c r="YL99" s="0"/>
      <c r="YM99" s="0"/>
      <c r="YN99" s="0"/>
      <c r="YO99" s="0"/>
      <c r="YP99" s="0"/>
      <c r="YQ99" s="0"/>
      <c r="YR99" s="0"/>
      <c r="YS99" s="0"/>
      <c r="YT99" s="0"/>
      <c r="YU99" s="0"/>
      <c r="YV99" s="0"/>
      <c r="YW99" s="0"/>
      <c r="YX99" s="0"/>
      <c r="YY99" s="0"/>
      <c r="YZ99" s="0"/>
      <c r="ZA99" s="0"/>
      <c r="ZB99" s="0"/>
      <c r="ZC99" s="0"/>
      <c r="ZD99" s="0"/>
      <c r="ZE99" s="0"/>
      <c r="ZF99" s="0"/>
      <c r="ZG99" s="0"/>
      <c r="ZH99" s="0"/>
      <c r="ZI99" s="0"/>
      <c r="ZJ99" s="0"/>
      <c r="ZK99" s="0"/>
      <c r="ZL99" s="0"/>
      <c r="ZM99" s="0"/>
      <c r="ZN99" s="0"/>
      <c r="ZO99" s="0"/>
      <c r="ZP99" s="0"/>
      <c r="ZQ99" s="0"/>
      <c r="ZR99" s="0"/>
      <c r="ZS99" s="0"/>
      <c r="ZT99" s="0"/>
      <c r="ZU99" s="0"/>
      <c r="ZV99" s="0"/>
      <c r="ZW99" s="0"/>
      <c r="ZX99" s="0"/>
      <c r="ZY99" s="0"/>
      <c r="ZZ99" s="0"/>
      <c r="AAA99" s="0"/>
      <c r="AAB99" s="0"/>
      <c r="AAC99" s="0"/>
      <c r="AAD99" s="0"/>
      <c r="AAE99" s="0"/>
      <c r="AAF99" s="0"/>
      <c r="AAG99" s="0"/>
      <c r="AAH99" s="0"/>
      <c r="AAI99" s="0"/>
      <c r="AAJ99" s="0"/>
      <c r="AAK99" s="0"/>
      <c r="AAL99" s="0"/>
      <c r="AAM99" s="0"/>
      <c r="AAN99" s="0"/>
      <c r="AAO99" s="0"/>
      <c r="AAP99" s="0"/>
      <c r="AAQ99" s="0"/>
      <c r="AAR99" s="0"/>
      <c r="AAS99" s="0"/>
      <c r="AAT99" s="0"/>
      <c r="AAU99" s="0"/>
      <c r="AAV99" s="0"/>
      <c r="AAW99" s="0"/>
      <c r="AAX99" s="0"/>
      <c r="AAY99" s="0"/>
      <c r="AAZ99" s="0"/>
      <c r="ABA99" s="0"/>
      <c r="ABB99" s="0"/>
      <c r="ABC99" s="0"/>
      <c r="ABD99" s="0"/>
      <c r="ABE99" s="0"/>
      <c r="ABF99" s="0"/>
      <c r="ABG99" s="0"/>
      <c r="ABH99" s="0"/>
      <c r="ABI99" s="0"/>
      <c r="ABJ99" s="0"/>
      <c r="ABK99" s="0"/>
      <c r="ABL99" s="0"/>
      <c r="ABM99" s="0"/>
      <c r="ABN99" s="0"/>
      <c r="ABO99" s="0"/>
      <c r="ABP99" s="0"/>
      <c r="ABQ99" s="0"/>
      <c r="ABR99" s="0"/>
      <c r="ABS99" s="0"/>
      <c r="ABT99" s="0"/>
      <c r="ABU99" s="0"/>
      <c r="ABV99" s="0"/>
      <c r="ABW99" s="0"/>
      <c r="ABX99" s="0"/>
      <c r="ABY99" s="0"/>
      <c r="ABZ99" s="0"/>
      <c r="ACA99" s="0"/>
      <c r="ACB99" s="0"/>
      <c r="ACC99" s="0"/>
      <c r="ACD99" s="0"/>
      <c r="ACE99" s="0"/>
      <c r="ACF99" s="0"/>
      <c r="ACG99" s="0"/>
      <c r="ACH99" s="0"/>
      <c r="ACI99" s="0"/>
      <c r="ACJ99" s="0"/>
      <c r="ACK99" s="0"/>
      <c r="ACL99" s="0"/>
      <c r="ACM99" s="0"/>
      <c r="ACN99" s="0"/>
      <c r="ACO99" s="0"/>
      <c r="ACP99" s="0"/>
      <c r="ACQ99" s="0"/>
      <c r="ACR99" s="0"/>
      <c r="ACS99" s="0"/>
      <c r="ACT99" s="0"/>
      <c r="ACU99" s="0"/>
      <c r="ACV99" s="0"/>
      <c r="ACW99" s="0"/>
      <c r="ACX99" s="0"/>
      <c r="ACY99" s="0"/>
      <c r="ACZ99" s="0"/>
      <c r="ADA99" s="0"/>
      <c r="ADB99" s="0"/>
      <c r="ADC99" s="0"/>
      <c r="ADD99" s="0"/>
      <c r="ADE99" s="0"/>
      <c r="ADF99" s="0"/>
      <c r="ADG99" s="0"/>
      <c r="ADH99" s="0"/>
      <c r="ADI99" s="0"/>
      <c r="ADJ99" s="0"/>
      <c r="ADK99" s="0"/>
      <c r="ADL99" s="0"/>
      <c r="ADM99" s="0"/>
      <c r="ADN99" s="0"/>
      <c r="ADO99" s="0"/>
      <c r="ADP99" s="0"/>
      <c r="ADQ99" s="0"/>
      <c r="ADR99" s="0"/>
      <c r="ADS99" s="0"/>
      <c r="ADT99" s="0"/>
      <c r="ADU99" s="0"/>
      <c r="ADV99" s="0"/>
      <c r="ADW99" s="0"/>
      <c r="ADX99" s="0"/>
      <c r="ADY99" s="0"/>
      <c r="ADZ99" s="0"/>
      <c r="AEA99" s="0"/>
      <c r="AEB99" s="0"/>
      <c r="AEC99" s="0"/>
      <c r="AED99" s="0"/>
      <c r="AEE99" s="0"/>
      <c r="AEF99" s="0"/>
      <c r="AEG99" s="0"/>
      <c r="AEH99" s="0"/>
      <c r="AEI99" s="0"/>
      <c r="AEJ99" s="0"/>
      <c r="AEK99" s="0"/>
      <c r="AEL99" s="0"/>
      <c r="AEM99" s="0"/>
      <c r="AEN99" s="0"/>
      <c r="AEO99" s="0"/>
      <c r="AEP99" s="0"/>
      <c r="AEQ99" s="0"/>
      <c r="AER99" s="0"/>
      <c r="AES99" s="0"/>
      <c r="AET99" s="0"/>
      <c r="AEU99" s="0"/>
      <c r="AEV99" s="0"/>
      <c r="AEW99" s="0"/>
      <c r="AEX99" s="0"/>
      <c r="AEY99" s="0"/>
      <c r="AEZ99" s="0"/>
      <c r="AFA99" s="0"/>
      <c r="AFB99" s="0"/>
      <c r="AFC99" s="0"/>
      <c r="AFD99" s="0"/>
      <c r="AFE99" s="0"/>
      <c r="AFF99" s="0"/>
      <c r="AFG99" s="0"/>
      <c r="AFH99" s="0"/>
      <c r="AFI99" s="0"/>
      <c r="AFJ99" s="0"/>
      <c r="AFK99" s="0"/>
      <c r="AFL99" s="0"/>
      <c r="AFM99" s="0"/>
      <c r="AFN99" s="0"/>
      <c r="AFO99" s="0"/>
      <c r="AFP99" s="0"/>
      <c r="AFQ99" s="0"/>
      <c r="AFR99" s="0"/>
      <c r="AFS99" s="0"/>
      <c r="AFT99" s="0"/>
      <c r="AFU99" s="0"/>
      <c r="AFV99" s="0"/>
      <c r="AFW99" s="0"/>
      <c r="AFX99" s="0"/>
      <c r="AFY99" s="0"/>
      <c r="AFZ99" s="0"/>
      <c r="AGA99" s="0"/>
      <c r="AGB99" s="0"/>
      <c r="AGC99" s="0"/>
      <c r="AGD99" s="0"/>
      <c r="AGE99" s="0"/>
      <c r="AGF99" s="0"/>
      <c r="AGG99" s="0"/>
      <c r="AGH99" s="0"/>
      <c r="AGI99" s="0"/>
      <c r="AGJ99" s="0"/>
      <c r="AGK99" s="0"/>
      <c r="AGL99" s="0"/>
      <c r="AGM99" s="0"/>
      <c r="AGN99" s="0"/>
      <c r="AGO99" s="0"/>
      <c r="AGP99" s="0"/>
      <c r="AGQ99" s="0"/>
      <c r="AGR99" s="0"/>
      <c r="AGS99" s="0"/>
      <c r="AGT99" s="0"/>
      <c r="AGU99" s="0"/>
      <c r="AGV99" s="0"/>
      <c r="AGW99" s="0"/>
      <c r="AGX99" s="0"/>
      <c r="AGY99" s="0"/>
      <c r="AGZ99" s="0"/>
      <c r="AHA99" s="0"/>
      <c r="AHB99" s="0"/>
      <c r="AHC99" s="0"/>
      <c r="AHD99" s="0"/>
      <c r="AHE99" s="0"/>
      <c r="AHF99" s="0"/>
      <c r="AHG99" s="0"/>
      <c r="AHH99" s="0"/>
      <c r="AHI99" s="0"/>
      <c r="AHJ99" s="0"/>
      <c r="AHK99" s="0"/>
      <c r="AHL99" s="0"/>
      <c r="AHM99" s="0"/>
      <c r="AHN99" s="0"/>
      <c r="AHO99" s="0"/>
      <c r="AHP99" s="0"/>
      <c r="AHQ99" s="0"/>
      <c r="AHR99" s="0"/>
      <c r="AHS99" s="0"/>
      <c r="AHT99" s="0"/>
      <c r="AHU99" s="0"/>
      <c r="AHV99" s="0"/>
      <c r="AHW99" s="0"/>
      <c r="AHX99" s="0"/>
      <c r="AHY99" s="0"/>
      <c r="AHZ99" s="0"/>
      <c r="AIA99" s="0"/>
      <c r="AIB99" s="0"/>
      <c r="AIC99" s="0"/>
      <c r="AID99" s="0"/>
      <c r="AIE99" s="0"/>
      <c r="AIF99" s="0"/>
      <c r="AIG99" s="0"/>
      <c r="AIH99" s="0"/>
      <c r="AII99" s="0"/>
      <c r="AIJ99" s="0"/>
      <c r="AIK99" s="0"/>
      <c r="AIL99" s="0"/>
      <c r="AIM99" s="0"/>
      <c r="AIN99" s="0"/>
      <c r="AIO99" s="0"/>
      <c r="AIP99" s="0"/>
      <c r="AIQ99" s="0"/>
      <c r="AIR99" s="0"/>
      <c r="AIS99" s="0"/>
      <c r="AIT99" s="0"/>
      <c r="AIU99" s="0"/>
      <c r="AIV99" s="0"/>
      <c r="AIW99" s="0"/>
      <c r="AIX99" s="0"/>
      <c r="AIY99" s="0"/>
      <c r="AIZ99" s="0"/>
      <c r="AJA99" s="0"/>
      <c r="AJB99" s="0"/>
      <c r="AJC99" s="0"/>
      <c r="AJD99" s="0"/>
      <c r="AJE99" s="0"/>
      <c r="AJF99" s="0"/>
      <c r="AJG99" s="0"/>
      <c r="AJH99" s="0"/>
      <c r="AJI99" s="0"/>
      <c r="AJJ99" s="0"/>
      <c r="AJK99" s="0"/>
      <c r="AJL99" s="0"/>
      <c r="AJM99" s="0"/>
      <c r="AJN99" s="0"/>
      <c r="AJO99" s="0"/>
      <c r="AJP99" s="0"/>
      <c r="AJQ99" s="0"/>
      <c r="AJR99" s="0"/>
      <c r="AJS99" s="0"/>
      <c r="AJT99" s="0"/>
      <c r="AJU99" s="0"/>
      <c r="AJV99" s="0"/>
      <c r="AJW99" s="0"/>
      <c r="AJX99" s="0"/>
      <c r="AJY99" s="0"/>
      <c r="AJZ99" s="0"/>
      <c r="AKA99" s="0"/>
      <c r="AKB99" s="0"/>
      <c r="AKC99" s="0"/>
      <c r="AKD99" s="0"/>
      <c r="AKE99" s="0"/>
      <c r="AKF99" s="0"/>
      <c r="AKG99" s="0"/>
      <c r="AKH99" s="0"/>
      <c r="AKI99" s="0"/>
      <c r="AKJ99" s="0"/>
      <c r="AKK99" s="0"/>
      <c r="AKL99" s="0"/>
      <c r="AKM99" s="0"/>
      <c r="AKN99" s="0"/>
      <c r="AKO99" s="0"/>
      <c r="AKP99" s="0"/>
      <c r="AKQ99" s="0"/>
      <c r="AKR99" s="0"/>
      <c r="AKS99" s="0"/>
      <c r="AKT99" s="0"/>
      <c r="AKU99" s="0"/>
      <c r="AKV99" s="0"/>
      <c r="AKW99" s="0"/>
      <c r="AKX99" s="0"/>
      <c r="AKY99" s="0"/>
      <c r="AKZ99" s="0"/>
      <c r="ALA99" s="0"/>
      <c r="ALB99" s="0"/>
      <c r="ALC99" s="0"/>
      <c r="ALD99" s="0"/>
      <c r="ALE99" s="0"/>
      <c r="ALF99" s="0"/>
      <c r="ALG99" s="0"/>
      <c r="ALH99" s="0"/>
      <c r="ALI99" s="0"/>
      <c r="ALJ99" s="0"/>
      <c r="ALK99" s="0"/>
      <c r="ALL99" s="0"/>
      <c r="ALM99" s="0"/>
      <c r="ALN99" s="0"/>
      <c r="ALO99" s="0"/>
      <c r="ALP99" s="0"/>
      <c r="ALQ99" s="0"/>
      <c r="ALR99" s="0"/>
      <c r="ALS99" s="0"/>
      <c r="ALT99" s="0"/>
      <c r="ALU99" s="0"/>
      <c r="ALV99" s="0"/>
      <c r="ALW99" s="0"/>
      <c r="ALX99" s="0"/>
      <c r="ALY99" s="0"/>
      <c r="ALZ99" s="0"/>
      <c r="AMA99" s="0"/>
      <c r="AMB99" s="0"/>
      <c r="AMC99" s="0"/>
      <c r="AMD99" s="0"/>
      <c r="AME99" s="0"/>
      <c r="AMF99" s="0"/>
      <c r="AMG99" s="0"/>
      <c r="AMH99" s="0"/>
      <c r="AMI99" s="0"/>
      <c r="AMJ99" s="0"/>
      <c r="AMK99" s="0"/>
      <c r="AML99" s="0"/>
      <c r="AMM99" s="0"/>
      <c r="AMN99" s="0"/>
      <c r="AMO99" s="0"/>
      <c r="AMP99" s="0"/>
      <c r="AMQ99" s="0"/>
      <c r="AMR99" s="0"/>
      <c r="AMS99" s="0"/>
      <c r="AMT99" s="0"/>
      <c r="AMU99" s="0"/>
      <c r="AMV99" s="0"/>
      <c r="AMW99" s="0"/>
      <c r="AMX99" s="0"/>
      <c r="AMY99" s="0"/>
      <c r="AMZ99" s="0"/>
      <c r="ANA99" s="0"/>
      <c r="ANB99" s="0"/>
      <c r="ANC99" s="0"/>
      <c r="AND99" s="0"/>
      <c r="ANE99" s="0"/>
      <c r="ANF99" s="0"/>
      <c r="ANG99" s="0"/>
      <c r="ANH99" s="0"/>
      <c r="ANI99" s="0"/>
      <c r="ANJ99" s="0"/>
      <c r="ANK99" s="0"/>
      <c r="ANL99" s="0"/>
      <c r="ANM99" s="0"/>
      <c r="ANN99" s="0"/>
      <c r="ANO99" s="0"/>
      <c r="ANP99" s="0"/>
      <c r="ANQ99" s="0"/>
      <c r="ANR99" s="0"/>
      <c r="ANS99" s="0"/>
      <c r="ANT99" s="0"/>
      <c r="ANU99" s="0"/>
      <c r="ANV99" s="0"/>
      <c r="ANW99" s="0"/>
      <c r="ANX99" s="0"/>
      <c r="ANY99" s="0"/>
      <c r="ANZ99" s="0"/>
      <c r="AOA99" s="0"/>
      <c r="AOB99" s="0"/>
      <c r="AOC99" s="0"/>
      <c r="AOD99" s="0"/>
      <c r="AOE99" s="0"/>
      <c r="AOF99" s="0"/>
      <c r="AOG99" s="0"/>
      <c r="AOH99" s="0"/>
      <c r="AOI99" s="0"/>
      <c r="AOJ99" s="0"/>
      <c r="AOK99" s="0"/>
      <c r="AOL99" s="0"/>
      <c r="AOM99" s="0"/>
      <c r="AON99" s="0"/>
      <c r="AOO99" s="0"/>
      <c r="AOP99" s="0"/>
      <c r="AOQ99" s="0"/>
      <c r="AOR99" s="0"/>
      <c r="AOS99" s="0"/>
      <c r="AOT99" s="0"/>
      <c r="AOU99" s="0"/>
      <c r="AOV99" s="0"/>
      <c r="AOW99" s="0"/>
      <c r="AOX99" s="0"/>
      <c r="AOY99" s="0"/>
      <c r="AOZ99" s="0"/>
      <c r="APA99" s="0"/>
      <c r="APB99" s="0"/>
      <c r="APC99" s="0"/>
      <c r="APD99" s="0"/>
      <c r="APE99" s="0"/>
      <c r="APF99" s="0"/>
      <c r="APG99" s="0"/>
      <c r="APH99" s="0"/>
      <c r="API99" s="0"/>
      <c r="APJ99" s="0"/>
      <c r="APK99" s="0"/>
      <c r="APL99" s="0"/>
      <c r="APM99" s="0"/>
      <c r="APN99" s="0"/>
      <c r="APO99" s="0"/>
      <c r="APP99" s="0"/>
      <c r="APQ99" s="0"/>
      <c r="APR99" s="0"/>
      <c r="APS99" s="0"/>
      <c r="APT99" s="0"/>
      <c r="APU99" s="0"/>
      <c r="APV99" s="0"/>
      <c r="APW99" s="0"/>
      <c r="APX99" s="0"/>
      <c r="APY99" s="0"/>
      <c r="APZ99" s="0"/>
      <c r="AQA99" s="0"/>
      <c r="AQB99" s="0"/>
      <c r="AQC99" s="0"/>
      <c r="AQD99" s="0"/>
      <c r="AQE99" s="0"/>
      <c r="AQF99" s="0"/>
      <c r="AQG99" s="0"/>
      <c r="AQH99" s="0"/>
      <c r="AQI99" s="0"/>
      <c r="AQJ99" s="0"/>
      <c r="AQK99" s="0"/>
      <c r="AQL99" s="0"/>
      <c r="AQM99" s="0"/>
      <c r="AQN99" s="0"/>
      <c r="AQO99" s="0"/>
      <c r="AQP99" s="0"/>
      <c r="AQQ99" s="0"/>
      <c r="AQR99" s="0"/>
      <c r="AQS99" s="0"/>
      <c r="AQT99" s="0"/>
      <c r="AQU99" s="0"/>
      <c r="AQV99" s="0"/>
      <c r="AQW99" s="0"/>
      <c r="AQX99" s="0"/>
      <c r="AQY99" s="0"/>
      <c r="AQZ99" s="0"/>
      <c r="ARA99" s="0"/>
      <c r="ARB99" s="0"/>
      <c r="ARC99" s="0"/>
      <c r="ARD99" s="0"/>
      <c r="ARE99" s="0"/>
      <c r="ARF99" s="0"/>
      <c r="ARG99" s="0"/>
      <c r="ARH99" s="0"/>
      <c r="ARI99" s="0"/>
      <c r="ARJ99" s="0"/>
      <c r="ARK99" s="0"/>
      <c r="ARL99" s="0"/>
      <c r="ARM99" s="0"/>
      <c r="ARN99" s="0"/>
      <c r="ARO99" s="0"/>
      <c r="ARP99" s="0"/>
      <c r="ARQ99" s="0"/>
      <c r="ARR99" s="0"/>
      <c r="ARS99" s="0"/>
      <c r="ART99" s="0"/>
      <c r="ARU99" s="0"/>
      <c r="ARV99" s="0"/>
      <c r="ARW99" s="0"/>
      <c r="ARX99" s="0"/>
      <c r="ARY99" s="0"/>
      <c r="ARZ99" s="0"/>
      <c r="ASA99" s="0"/>
      <c r="ASB99" s="0"/>
      <c r="ASC99" s="0"/>
      <c r="ASD99" s="0"/>
      <c r="ASE99" s="0"/>
      <c r="ASF99" s="0"/>
      <c r="ASG99" s="0"/>
      <c r="ASH99" s="0"/>
      <c r="ASI99" s="0"/>
      <c r="ASJ99" s="0"/>
      <c r="ASK99" s="0"/>
      <c r="ASL99" s="0"/>
      <c r="ASM99" s="0"/>
      <c r="ASN99" s="0"/>
      <c r="ASO99" s="0"/>
      <c r="ASP99" s="0"/>
      <c r="ASQ99" s="0"/>
      <c r="ASR99" s="0"/>
      <c r="ASS99" s="0"/>
      <c r="AST99" s="0"/>
      <c r="ASU99" s="0"/>
      <c r="ASV99" s="0"/>
      <c r="ASW99" s="0"/>
      <c r="ASX99" s="0"/>
      <c r="ASY99" s="0"/>
      <c r="ASZ99" s="0"/>
      <c r="ATA99" s="0"/>
      <c r="ATB99" s="0"/>
      <c r="ATC99" s="0"/>
      <c r="ATD99" s="0"/>
      <c r="ATE99" s="0"/>
      <c r="ATF99" s="0"/>
      <c r="ATG99" s="0"/>
      <c r="ATH99" s="0"/>
      <c r="ATI99" s="0"/>
      <c r="ATJ99" s="0"/>
      <c r="ATK99" s="0"/>
      <c r="ATL99" s="0"/>
      <c r="ATM99" s="0"/>
      <c r="ATN99" s="0"/>
      <c r="ATO99" s="0"/>
      <c r="ATP99" s="0"/>
      <c r="ATQ99" s="0"/>
      <c r="ATR99" s="0"/>
      <c r="ATS99" s="0"/>
      <c r="ATT99" s="0"/>
      <c r="ATU99" s="0"/>
      <c r="ATV99" s="0"/>
      <c r="ATW99" s="0"/>
      <c r="ATX99" s="0"/>
      <c r="ATY99" s="0"/>
      <c r="ATZ99" s="0"/>
      <c r="AUA99" s="0"/>
      <c r="AUB99" s="0"/>
      <c r="AUC99" s="0"/>
      <c r="AUD99" s="0"/>
      <c r="AUE99" s="0"/>
      <c r="AUF99" s="0"/>
      <c r="AUG99" s="0"/>
      <c r="AUH99" s="0"/>
      <c r="AUI99" s="0"/>
      <c r="AUJ99" s="0"/>
      <c r="AUK99" s="0"/>
      <c r="AUL99" s="0"/>
      <c r="AUM99" s="0"/>
      <c r="AUN99" s="0"/>
      <c r="AUO99" s="0"/>
      <c r="AUP99" s="0"/>
      <c r="AUQ99" s="0"/>
      <c r="AUR99" s="0"/>
      <c r="AUS99" s="0"/>
      <c r="AUT99" s="0"/>
      <c r="AUU99" s="0"/>
      <c r="AUV99" s="0"/>
      <c r="AUW99" s="0"/>
      <c r="AUX99" s="0"/>
      <c r="AUY99" s="0"/>
      <c r="AUZ99" s="0"/>
      <c r="AVA99" s="0"/>
      <c r="AVB99" s="0"/>
      <c r="AVC99" s="0"/>
      <c r="AVD99" s="0"/>
      <c r="AVE99" s="0"/>
      <c r="AVF99" s="0"/>
      <c r="AVG99" s="0"/>
      <c r="AVH99" s="0"/>
      <c r="AVI99" s="0"/>
      <c r="AVJ99" s="0"/>
      <c r="AVK99" s="0"/>
      <c r="AVL99" s="0"/>
      <c r="AVM99" s="0"/>
      <c r="AVN99" s="0"/>
      <c r="AVO99" s="0"/>
      <c r="AVP99" s="0"/>
      <c r="AVQ99" s="0"/>
      <c r="AVR99" s="0"/>
      <c r="AVS99" s="0"/>
      <c r="AVT99" s="0"/>
      <c r="AVU99" s="0"/>
      <c r="AVV99" s="0"/>
      <c r="AVW99" s="0"/>
      <c r="AVX99" s="0"/>
      <c r="AVY99" s="0"/>
      <c r="AVZ99" s="0"/>
      <c r="AWA99" s="0"/>
      <c r="AWB99" s="0"/>
      <c r="AWC99" s="0"/>
      <c r="AWD99" s="0"/>
      <c r="AWE99" s="0"/>
      <c r="AWF99" s="0"/>
      <c r="AWG99" s="0"/>
      <c r="AWH99" s="0"/>
      <c r="AWI99" s="0"/>
      <c r="AWJ99" s="0"/>
      <c r="AWK99" s="0"/>
      <c r="AWL99" s="0"/>
      <c r="AWM99" s="0"/>
      <c r="AWN99" s="0"/>
      <c r="AWO99" s="0"/>
      <c r="AWP99" s="0"/>
      <c r="AWQ99" s="0"/>
      <c r="AWR99" s="0"/>
      <c r="AWS99" s="0"/>
      <c r="AWT99" s="0"/>
      <c r="AWU99" s="0"/>
      <c r="AWV99" s="0"/>
      <c r="AWW99" s="0"/>
      <c r="AWX99" s="0"/>
      <c r="AWY99" s="0"/>
      <c r="AWZ99" s="0"/>
      <c r="AXA99" s="0"/>
      <c r="AXB99" s="0"/>
      <c r="AXC99" s="0"/>
      <c r="AXD99" s="0"/>
      <c r="AXE99" s="0"/>
      <c r="AXF99" s="0"/>
      <c r="AXG99" s="0"/>
      <c r="AXH99" s="0"/>
      <c r="AXI99" s="0"/>
      <c r="AXJ99" s="0"/>
      <c r="AXK99" s="0"/>
      <c r="AXL99" s="0"/>
      <c r="AXM99" s="0"/>
      <c r="AXN99" s="0"/>
      <c r="AXO99" s="0"/>
      <c r="AXP99" s="0"/>
      <c r="AXQ99" s="0"/>
      <c r="AXR99" s="0"/>
      <c r="AXS99" s="0"/>
      <c r="AXT99" s="0"/>
      <c r="AXU99" s="0"/>
      <c r="AXV99" s="0"/>
      <c r="AXW99" s="0"/>
      <c r="AXX99" s="0"/>
      <c r="AXY99" s="0"/>
      <c r="AXZ99" s="0"/>
      <c r="AYA99" s="0"/>
      <c r="AYB99" s="0"/>
      <c r="AYC99" s="0"/>
      <c r="AYD99" s="0"/>
      <c r="AYE99" s="0"/>
      <c r="AYF99" s="0"/>
      <c r="AYG99" s="0"/>
      <c r="AYH99" s="0"/>
      <c r="AYI99" s="0"/>
      <c r="AYJ99" s="0"/>
      <c r="AYK99" s="0"/>
      <c r="AYL99" s="0"/>
      <c r="AYM99" s="0"/>
      <c r="AYN99" s="0"/>
      <c r="AYO99" s="0"/>
      <c r="AYP99" s="0"/>
      <c r="AYQ99" s="0"/>
      <c r="AYR99" s="0"/>
      <c r="AYS99" s="0"/>
      <c r="AYT99" s="0"/>
      <c r="AYU99" s="0"/>
      <c r="AYV99" s="0"/>
      <c r="AYW99" s="0"/>
      <c r="AYX99" s="0"/>
      <c r="AYY99" s="0"/>
      <c r="AYZ99" s="0"/>
      <c r="AZA99" s="0"/>
      <c r="AZB99" s="0"/>
      <c r="AZC99" s="0"/>
      <c r="AZD99" s="0"/>
      <c r="AZE99" s="0"/>
      <c r="AZF99" s="0"/>
      <c r="AZG99" s="0"/>
      <c r="AZH99" s="0"/>
      <c r="AZI99" s="0"/>
      <c r="AZJ99" s="0"/>
      <c r="AZK99" s="0"/>
      <c r="AZL99" s="0"/>
      <c r="AZM99" s="0"/>
      <c r="AZN99" s="0"/>
      <c r="AZO99" s="0"/>
      <c r="AZP99" s="0"/>
      <c r="AZQ99" s="0"/>
      <c r="AZR99" s="0"/>
      <c r="AZS99" s="0"/>
      <c r="AZT99" s="0"/>
      <c r="AZU99" s="0"/>
      <c r="AZV99" s="0"/>
      <c r="AZW99" s="0"/>
      <c r="AZX99" s="0"/>
      <c r="AZY99" s="0"/>
      <c r="AZZ99" s="0"/>
      <c r="BAA99" s="0"/>
      <c r="BAB99" s="0"/>
      <c r="BAC99" s="0"/>
      <c r="BAD99" s="0"/>
      <c r="BAE99" s="0"/>
      <c r="BAF99" s="0"/>
      <c r="BAG99" s="0"/>
      <c r="BAH99" s="0"/>
      <c r="BAI99" s="0"/>
      <c r="BAJ99" s="0"/>
      <c r="BAK99" s="0"/>
      <c r="BAL99" s="0"/>
      <c r="BAM99" s="0"/>
      <c r="BAN99" s="0"/>
      <c r="BAO99" s="0"/>
      <c r="BAP99" s="0"/>
      <c r="BAQ99" s="0"/>
      <c r="BAR99" s="0"/>
      <c r="BAS99" s="0"/>
      <c r="BAT99" s="0"/>
      <c r="BAU99" s="0"/>
      <c r="BAV99" s="0"/>
      <c r="BAW99" s="0"/>
      <c r="BAX99" s="0"/>
      <c r="BAY99" s="0"/>
      <c r="BAZ99" s="0"/>
      <c r="BBA99" s="0"/>
      <c r="BBB99" s="0"/>
      <c r="BBC99" s="0"/>
      <c r="BBD99" s="0"/>
      <c r="BBE99" s="0"/>
      <c r="BBF99" s="0"/>
      <c r="BBG99" s="0"/>
      <c r="BBH99" s="0"/>
      <c r="BBI99" s="0"/>
      <c r="BBJ99" s="0"/>
      <c r="BBK99" s="0"/>
      <c r="BBL99" s="0"/>
      <c r="BBM99" s="0"/>
      <c r="BBN99" s="0"/>
      <c r="BBO99" s="0"/>
      <c r="BBP99" s="0"/>
      <c r="BBQ99" s="0"/>
      <c r="BBR99" s="0"/>
      <c r="BBS99" s="0"/>
      <c r="BBT99" s="0"/>
      <c r="BBU99" s="0"/>
      <c r="BBV99" s="0"/>
      <c r="BBW99" s="0"/>
      <c r="BBX99" s="0"/>
      <c r="BBY99" s="0"/>
      <c r="BBZ99" s="0"/>
      <c r="BCA99" s="0"/>
      <c r="BCB99" s="0"/>
      <c r="BCC99" s="0"/>
      <c r="BCD99" s="0"/>
      <c r="BCE99" s="0"/>
      <c r="BCF99" s="0"/>
      <c r="BCG99" s="0"/>
      <c r="BCH99" s="0"/>
      <c r="BCI99" s="0"/>
      <c r="BCJ99" s="0"/>
      <c r="BCK99" s="0"/>
      <c r="BCL99" s="0"/>
      <c r="BCM99" s="0"/>
      <c r="BCN99" s="0"/>
      <c r="BCO99" s="0"/>
      <c r="BCP99" s="0"/>
      <c r="BCQ99" s="0"/>
      <c r="BCR99" s="0"/>
      <c r="BCS99" s="0"/>
      <c r="BCT99" s="0"/>
      <c r="BCU99" s="0"/>
      <c r="BCV99" s="0"/>
      <c r="BCW99" s="0"/>
      <c r="BCX99" s="0"/>
      <c r="BCY99" s="0"/>
      <c r="BCZ99" s="0"/>
      <c r="BDA99" s="0"/>
      <c r="BDB99" s="0"/>
      <c r="BDC99" s="0"/>
      <c r="BDD99" s="0"/>
      <c r="BDE99" s="0"/>
      <c r="BDF99" s="0"/>
      <c r="BDG99" s="0"/>
      <c r="BDH99" s="0"/>
      <c r="BDI99" s="0"/>
      <c r="BDJ99" s="0"/>
      <c r="BDK99" s="0"/>
      <c r="BDL99" s="0"/>
      <c r="BDM99" s="0"/>
      <c r="BDN99" s="0"/>
      <c r="BDO99" s="0"/>
      <c r="BDP99" s="0"/>
      <c r="BDQ99" s="0"/>
      <c r="BDR99" s="0"/>
      <c r="BDS99" s="0"/>
      <c r="BDT99" s="0"/>
      <c r="BDU99" s="0"/>
      <c r="BDV99" s="0"/>
      <c r="BDW99" s="0"/>
      <c r="BDX99" s="0"/>
      <c r="BDY99" s="0"/>
      <c r="BDZ99" s="0"/>
      <c r="BEA99" s="0"/>
      <c r="BEB99" s="0"/>
      <c r="BEC99" s="0"/>
      <c r="BED99" s="0"/>
      <c r="BEE99" s="0"/>
      <c r="BEF99" s="0"/>
      <c r="BEG99" s="0"/>
      <c r="BEH99" s="0"/>
      <c r="BEI99" s="0"/>
      <c r="BEJ99" s="0"/>
      <c r="BEK99" s="0"/>
      <c r="BEL99" s="0"/>
      <c r="BEM99" s="0"/>
      <c r="BEN99" s="0"/>
      <c r="BEO99" s="0"/>
      <c r="BEP99" s="0"/>
      <c r="BEQ99" s="0"/>
      <c r="BER99" s="0"/>
      <c r="BES99" s="0"/>
      <c r="BET99" s="0"/>
      <c r="BEU99" s="0"/>
      <c r="BEV99" s="0"/>
      <c r="BEW99" s="0"/>
      <c r="BEX99" s="0"/>
      <c r="BEY99" s="0"/>
      <c r="BEZ99" s="0"/>
      <c r="BFA99" s="0"/>
      <c r="BFB99" s="0"/>
      <c r="BFC99" s="0"/>
      <c r="BFD99" s="0"/>
      <c r="BFE99" s="0"/>
      <c r="BFF99" s="0"/>
      <c r="BFG99" s="0"/>
      <c r="BFH99" s="0"/>
      <c r="BFI99" s="0"/>
      <c r="BFJ99" s="0"/>
      <c r="BFK99" s="0"/>
      <c r="BFL99" s="0"/>
      <c r="BFM99" s="0"/>
      <c r="BFN99" s="0"/>
      <c r="BFO99" s="0"/>
      <c r="BFP99" s="0"/>
      <c r="BFQ99" s="0"/>
      <c r="BFR99" s="0"/>
      <c r="BFS99" s="0"/>
      <c r="BFT99" s="0"/>
      <c r="BFU99" s="0"/>
      <c r="BFV99" s="0"/>
      <c r="BFW99" s="0"/>
      <c r="BFX99" s="0"/>
      <c r="BFY99" s="0"/>
      <c r="BFZ99" s="0"/>
      <c r="BGA99" s="0"/>
      <c r="BGB99" s="0"/>
      <c r="BGC99" s="0"/>
      <c r="BGD99" s="0"/>
      <c r="BGE99" s="0"/>
      <c r="BGF99" s="0"/>
      <c r="BGG99" s="0"/>
      <c r="BGH99" s="0"/>
      <c r="BGI99" s="0"/>
      <c r="BGJ99" s="0"/>
      <c r="BGK99" s="0"/>
      <c r="BGL99" s="0"/>
      <c r="BGM99" s="0"/>
      <c r="BGN99" s="0"/>
      <c r="BGO99" s="0"/>
      <c r="BGP99" s="0"/>
      <c r="BGQ99" s="0"/>
      <c r="BGR99" s="0"/>
      <c r="BGS99" s="0"/>
      <c r="BGT99" s="0"/>
      <c r="BGU99" s="0"/>
      <c r="BGV99" s="0"/>
      <c r="BGW99" s="0"/>
      <c r="BGX99" s="0"/>
      <c r="BGY99" s="0"/>
      <c r="BGZ99" s="0"/>
      <c r="BHA99" s="0"/>
      <c r="BHB99" s="0"/>
      <c r="BHC99" s="0"/>
      <c r="BHD99" s="0"/>
      <c r="BHE99" s="0"/>
      <c r="BHF99" s="0"/>
      <c r="BHG99" s="0"/>
      <c r="BHH99" s="0"/>
      <c r="BHI99" s="0"/>
      <c r="BHJ99" s="0"/>
      <c r="BHK99" s="0"/>
      <c r="BHL99" s="0"/>
      <c r="BHM99" s="0"/>
      <c r="BHN99" s="0"/>
      <c r="BHO99" s="0"/>
      <c r="BHP99" s="0"/>
      <c r="BHQ99" s="0"/>
      <c r="BHR99" s="0"/>
      <c r="BHS99" s="0"/>
      <c r="BHT99" s="0"/>
      <c r="BHU99" s="0"/>
      <c r="BHV99" s="0"/>
      <c r="BHW99" s="0"/>
      <c r="BHX99" s="0"/>
      <c r="BHY99" s="0"/>
      <c r="BHZ99" s="0"/>
      <c r="BIA99" s="0"/>
      <c r="BIB99" s="0"/>
      <c r="BIC99" s="0"/>
      <c r="BID99" s="0"/>
      <c r="BIE99" s="0"/>
      <c r="BIF99" s="0"/>
      <c r="BIG99" s="0"/>
      <c r="BIH99" s="0"/>
      <c r="BII99" s="0"/>
      <c r="BIJ99" s="0"/>
      <c r="BIK99" s="0"/>
      <c r="BIL99" s="0"/>
      <c r="BIM99" s="0"/>
      <c r="BIN99" s="0"/>
      <c r="BIO99" s="0"/>
      <c r="BIP99" s="0"/>
      <c r="BIQ99" s="0"/>
      <c r="BIR99" s="0"/>
      <c r="BIS99" s="0"/>
      <c r="BIT99" s="0"/>
      <c r="BIU99" s="0"/>
      <c r="BIV99" s="0"/>
      <c r="BIW99" s="0"/>
      <c r="BIX99" s="0"/>
      <c r="BIY99" s="0"/>
      <c r="BIZ99" s="0"/>
      <c r="BJA99" s="0"/>
      <c r="BJB99" s="0"/>
      <c r="BJC99" s="0"/>
      <c r="BJD99" s="0"/>
      <c r="BJE99" s="0"/>
      <c r="BJF99" s="0"/>
      <c r="BJG99" s="0"/>
      <c r="BJH99" s="0"/>
      <c r="BJI99" s="0"/>
      <c r="BJJ99" s="0"/>
      <c r="BJK99" s="0"/>
      <c r="BJL99" s="0"/>
      <c r="BJM99" s="0"/>
      <c r="BJN99" s="0"/>
      <c r="BJO99" s="0"/>
      <c r="BJP99" s="0"/>
      <c r="BJQ99" s="0"/>
      <c r="BJR99" s="0"/>
      <c r="BJS99" s="0"/>
      <c r="BJT99" s="0"/>
      <c r="BJU99" s="0"/>
      <c r="BJV99" s="0"/>
      <c r="BJW99" s="0"/>
      <c r="BJX99" s="0"/>
      <c r="BJY99" s="0"/>
      <c r="BJZ99" s="0"/>
      <c r="BKA99" s="0"/>
      <c r="BKB99" s="0"/>
      <c r="BKC99" s="0"/>
      <c r="BKD99" s="0"/>
      <c r="BKE99" s="0"/>
      <c r="BKF99" s="0"/>
      <c r="BKG99" s="0"/>
      <c r="BKH99" s="0"/>
      <c r="BKI99" s="0"/>
      <c r="BKJ99" s="0"/>
      <c r="BKK99" s="0"/>
      <c r="BKL99" s="0"/>
      <c r="BKM99" s="0"/>
      <c r="BKN99" s="0"/>
      <c r="BKO99" s="0"/>
      <c r="BKP99" s="0"/>
      <c r="BKQ99" s="0"/>
      <c r="BKR99" s="0"/>
      <c r="BKS99" s="0"/>
      <c r="BKT99" s="0"/>
      <c r="BKU99" s="0"/>
      <c r="BKV99" s="0"/>
      <c r="BKW99" s="0"/>
      <c r="BKX99" s="0"/>
      <c r="BKY99" s="0"/>
      <c r="BKZ99" s="0"/>
      <c r="BLA99" s="0"/>
      <c r="BLB99" s="0"/>
      <c r="BLC99" s="0"/>
      <c r="BLD99" s="0"/>
      <c r="BLE99" s="0"/>
      <c r="BLF99" s="0"/>
      <c r="BLG99" s="0"/>
      <c r="BLH99" s="0"/>
      <c r="BLI99" s="0"/>
      <c r="BLJ99" s="0"/>
      <c r="BLK99" s="0"/>
      <c r="BLL99" s="0"/>
      <c r="BLM99" s="0"/>
      <c r="BLN99" s="0"/>
      <c r="BLO99" s="0"/>
      <c r="BLP99" s="0"/>
      <c r="BLQ99" s="0"/>
      <c r="BLR99" s="0"/>
      <c r="BLS99" s="0"/>
      <c r="BLT99" s="0"/>
      <c r="BLU99" s="0"/>
      <c r="BLV99" s="0"/>
      <c r="BLW99" s="0"/>
      <c r="BLX99" s="0"/>
      <c r="BLY99" s="0"/>
      <c r="BLZ99" s="0"/>
      <c r="BMA99" s="0"/>
      <c r="BMB99" s="0"/>
      <c r="BMC99" s="0"/>
      <c r="BMD99" s="0"/>
      <c r="BME99" s="0"/>
      <c r="BMF99" s="0"/>
      <c r="BMG99" s="0"/>
      <c r="BMH99" s="0"/>
      <c r="BMI99" s="0"/>
      <c r="BMJ99" s="0"/>
      <c r="BMK99" s="0"/>
      <c r="BML99" s="0"/>
      <c r="BMM99" s="0"/>
      <c r="BMN99" s="0"/>
      <c r="BMO99" s="0"/>
      <c r="BMP99" s="0"/>
      <c r="BMQ99" s="0"/>
      <c r="BMR99" s="0"/>
      <c r="BMS99" s="0"/>
      <c r="BMT99" s="0"/>
      <c r="BMU99" s="0"/>
      <c r="BMV99" s="0"/>
      <c r="BMW99" s="0"/>
      <c r="BMX99" s="0"/>
      <c r="BMY99" s="0"/>
      <c r="BMZ99" s="0"/>
      <c r="BNA99" s="0"/>
      <c r="BNB99" s="0"/>
      <c r="BNC99" s="0"/>
      <c r="BND99" s="0"/>
      <c r="BNE99" s="0"/>
      <c r="BNF99" s="0"/>
      <c r="BNG99" s="0"/>
      <c r="BNH99" s="0"/>
      <c r="BNI99" s="0"/>
      <c r="BNJ99" s="0"/>
      <c r="BNK99" s="0"/>
      <c r="BNL99" s="0"/>
      <c r="BNM99" s="0"/>
      <c r="BNN99" s="0"/>
      <c r="BNO99" s="0"/>
      <c r="BNP99" s="0"/>
      <c r="BNQ99" s="0"/>
      <c r="BNR99" s="0"/>
      <c r="BNS99" s="0"/>
      <c r="BNT99" s="0"/>
      <c r="BNU99" s="0"/>
      <c r="BNV99" s="0"/>
      <c r="BNW99" s="0"/>
      <c r="BNX99" s="0"/>
      <c r="BNY99" s="0"/>
      <c r="BNZ99" s="0"/>
      <c r="BOA99" s="0"/>
      <c r="BOB99" s="0"/>
      <c r="BOC99" s="0"/>
      <c r="BOD99" s="0"/>
      <c r="BOE99" s="0"/>
      <c r="BOF99" s="0"/>
      <c r="BOG99" s="0"/>
      <c r="BOH99" s="0"/>
      <c r="BOI99" s="0"/>
      <c r="BOJ99" s="0"/>
      <c r="BOK99" s="0"/>
      <c r="BOL99" s="0"/>
      <c r="BOM99" s="0"/>
      <c r="BON99" s="0"/>
      <c r="BOO99" s="0"/>
      <c r="BOP99" s="0"/>
      <c r="BOQ99" s="0"/>
      <c r="BOR99" s="0"/>
      <c r="BOS99" s="0"/>
      <c r="BOT99" s="0"/>
      <c r="BOU99" s="0"/>
      <c r="BOV99" s="0"/>
      <c r="BOW99" s="0"/>
      <c r="BOX99" s="0"/>
      <c r="BOY99" s="0"/>
      <c r="BOZ99" s="0"/>
      <c r="BPA99" s="0"/>
      <c r="BPB99" s="0"/>
      <c r="BPC99" s="0"/>
      <c r="BPD99" s="0"/>
      <c r="BPE99" s="0"/>
      <c r="BPF99" s="0"/>
      <c r="BPG99" s="0"/>
      <c r="BPH99" s="0"/>
      <c r="BPI99" s="0"/>
      <c r="BPJ99" s="0"/>
      <c r="BPK99" s="0"/>
      <c r="BPL99" s="0"/>
      <c r="BPM99" s="0"/>
      <c r="BPN99" s="0"/>
      <c r="BPO99" s="0"/>
      <c r="BPP99" s="0"/>
      <c r="BPQ99" s="0"/>
      <c r="BPR99" s="0"/>
      <c r="BPS99" s="0"/>
      <c r="BPT99" s="0"/>
      <c r="BPU99" s="0"/>
      <c r="BPV99" s="0"/>
      <c r="BPW99" s="0"/>
      <c r="BPX99" s="0"/>
      <c r="BPY99" s="0"/>
      <c r="BPZ99" s="0"/>
      <c r="BQA99" s="0"/>
      <c r="BQB99" s="0"/>
      <c r="BQC99" s="0"/>
      <c r="BQD99" s="0"/>
      <c r="BQE99" s="0"/>
      <c r="BQF99" s="0"/>
      <c r="BQG99" s="0"/>
      <c r="BQH99" s="0"/>
      <c r="BQI99" s="0"/>
      <c r="BQJ99" s="0"/>
      <c r="BQK99" s="0"/>
      <c r="BQL99" s="0"/>
      <c r="BQM99" s="0"/>
      <c r="BQN99" s="0"/>
      <c r="BQO99" s="0"/>
      <c r="BQP99" s="0"/>
      <c r="BQQ99" s="0"/>
      <c r="BQR99" s="0"/>
      <c r="BQS99" s="0"/>
      <c r="BQT99" s="0"/>
      <c r="BQU99" s="0"/>
      <c r="BQV99" s="0"/>
      <c r="BQW99" s="0"/>
      <c r="BQX99" s="0"/>
      <c r="BQY99" s="0"/>
      <c r="BQZ99" s="0"/>
      <c r="BRA99" s="0"/>
      <c r="BRB99" s="0"/>
      <c r="BRC99" s="0"/>
      <c r="BRD99" s="0"/>
      <c r="BRE99" s="0"/>
      <c r="BRF99" s="0"/>
      <c r="BRG99" s="0"/>
      <c r="BRH99" s="0"/>
      <c r="BRI99" s="0"/>
      <c r="BRJ99" s="0"/>
      <c r="BRK99" s="0"/>
      <c r="BRL99" s="0"/>
      <c r="BRM99" s="0"/>
      <c r="BRN99" s="0"/>
      <c r="BRO99" s="0"/>
      <c r="BRP99" s="0"/>
      <c r="BRQ99" s="0"/>
      <c r="BRR99" s="0"/>
      <c r="BRS99" s="0"/>
      <c r="BRT99" s="0"/>
      <c r="BRU99" s="0"/>
      <c r="BRV99" s="0"/>
      <c r="BRW99" s="0"/>
      <c r="BRX99" s="0"/>
      <c r="BRY99" s="0"/>
      <c r="BRZ99" s="0"/>
      <c r="BSA99" s="0"/>
      <c r="BSB99" s="0"/>
      <c r="BSC99" s="0"/>
      <c r="BSD99" s="0"/>
      <c r="BSE99" s="0"/>
      <c r="BSF99" s="0"/>
      <c r="BSG99" s="0"/>
      <c r="BSH99" s="0"/>
      <c r="BSI99" s="0"/>
      <c r="BSJ99" s="0"/>
      <c r="BSK99" s="0"/>
      <c r="BSL99" s="0"/>
      <c r="BSM99" s="0"/>
      <c r="BSN99" s="0"/>
      <c r="BSO99" s="0"/>
      <c r="BSP99" s="0"/>
      <c r="BSQ99" s="0"/>
      <c r="BSR99" s="0"/>
      <c r="BSS99" s="0"/>
      <c r="BST99" s="0"/>
      <c r="BSU99" s="0"/>
      <c r="BSV99" s="0"/>
      <c r="BSW99" s="0"/>
      <c r="BSX99" s="0"/>
      <c r="BSY99" s="0"/>
      <c r="BSZ99" s="0"/>
      <c r="BTA99" s="0"/>
      <c r="BTB99" s="0"/>
      <c r="BTC99" s="0"/>
      <c r="BTD99" s="0"/>
      <c r="BTE99" s="0"/>
      <c r="BTF99" s="0"/>
      <c r="BTG99" s="0"/>
      <c r="BTH99" s="0"/>
      <c r="BTI99" s="0"/>
      <c r="BTJ99" s="0"/>
      <c r="BTK99" s="0"/>
      <c r="BTL99" s="0"/>
      <c r="BTM99" s="0"/>
      <c r="BTN99" s="0"/>
      <c r="BTO99" s="0"/>
      <c r="BTP99" s="0"/>
      <c r="BTQ99" s="0"/>
      <c r="BTR99" s="0"/>
      <c r="BTS99" s="0"/>
      <c r="BTT99" s="0"/>
      <c r="BTU99" s="0"/>
      <c r="BTV99" s="0"/>
      <c r="BTW99" s="0"/>
      <c r="BTX99" s="0"/>
      <c r="BTY99" s="0"/>
      <c r="BTZ99" s="0"/>
      <c r="BUA99" s="0"/>
      <c r="BUB99" s="0"/>
      <c r="BUC99" s="0"/>
      <c r="BUD99" s="0"/>
      <c r="BUE99" s="0"/>
      <c r="BUF99" s="0"/>
      <c r="BUG99" s="0"/>
      <c r="BUH99" s="0"/>
      <c r="BUI99" s="0"/>
      <c r="BUJ99" s="0"/>
      <c r="BUK99" s="0"/>
      <c r="BUL99" s="0"/>
      <c r="BUM99" s="0"/>
      <c r="BUN99" s="0"/>
      <c r="BUO99" s="0"/>
      <c r="BUP99" s="0"/>
      <c r="BUQ99" s="0"/>
      <c r="BUR99" s="0"/>
      <c r="BUS99" s="0"/>
      <c r="BUT99" s="0"/>
      <c r="BUU99" s="0"/>
      <c r="BUV99" s="0"/>
      <c r="BUW99" s="0"/>
      <c r="BUX99" s="0"/>
      <c r="BUY99" s="0"/>
      <c r="BUZ99" s="0"/>
      <c r="BVA99" s="0"/>
      <c r="BVB99" s="0"/>
      <c r="BVC99" s="0"/>
      <c r="BVD99" s="0"/>
      <c r="BVE99" s="0"/>
      <c r="BVF99" s="0"/>
      <c r="BVG99" s="0"/>
      <c r="BVH99" s="0"/>
      <c r="BVI99" s="0"/>
      <c r="BVJ99" s="0"/>
      <c r="BVK99" s="0"/>
      <c r="BVL99" s="0"/>
      <c r="BVM99" s="0"/>
      <c r="BVN99" s="0"/>
      <c r="BVO99" s="0"/>
      <c r="BVP99" s="0"/>
      <c r="BVQ99" s="0"/>
      <c r="BVR99" s="0"/>
      <c r="BVS99" s="0"/>
      <c r="BVT99" s="0"/>
      <c r="BVU99" s="0"/>
      <c r="BVV99" s="0"/>
      <c r="BVW99" s="0"/>
      <c r="BVX99" s="0"/>
      <c r="BVY99" s="0"/>
      <c r="BVZ99" s="0"/>
      <c r="BWA99" s="0"/>
      <c r="BWB99" s="0"/>
      <c r="BWC99" s="0"/>
      <c r="BWD99" s="0"/>
      <c r="BWE99" s="0"/>
      <c r="BWF99" s="0"/>
      <c r="BWG99" s="0"/>
      <c r="BWH99" s="0"/>
      <c r="BWI99" s="0"/>
      <c r="BWJ99" s="0"/>
      <c r="BWK99" s="0"/>
      <c r="BWL99" s="0"/>
      <c r="BWM99" s="0"/>
      <c r="BWN99" s="0"/>
      <c r="BWO99" s="0"/>
      <c r="BWP99" s="0"/>
      <c r="BWQ99" s="0"/>
      <c r="BWR99" s="0"/>
      <c r="BWS99" s="0"/>
      <c r="BWT99" s="0"/>
      <c r="BWU99" s="0"/>
      <c r="BWV99" s="0"/>
      <c r="BWW99" s="0"/>
      <c r="BWX99" s="0"/>
      <c r="BWY99" s="0"/>
      <c r="BWZ99" s="0"/>
      <c r="BXA99" s="0"/>
      <c r="BXB99" s="0"/>
      <c r="BXC99" s="0"/>
      <c r="BXD99" s="0"/>
      <c r="BXE99" s="0"/>
      <c r="BXF99" s="0"/>
      <c r="BXG99" s="0"/>
      <c r="BXH99" s="0"/>
      <c r="BXI99" s="0"/>
      <c r="BXJ99" s="0"/>
      <c r="BXK99" s="0"/>
      <c r="BXL99" s="0"/>
      <c r="BXM99" s="0"/>
      <c r="BXN99" s="0"/>
      <c r="BXO99" s="0"/>
      <c r="BXP99" s="0"/>
      <c r="BXQ99" s="0"/>
      <c r="BXR99" s="0"/>
      <c r="BXS99" s="0"/>
      <c r="BXT99" s="0"/>
      <c r="BXU99" s="0"/>
      <c r="BXV99" s="0"/>
      <c r="BXW99" s="0"/>
      <c r="BXX99" s="0"/>
      <c r="BXY99" s="0"/>
      <c r="BXZ99" s="0"/>
      <c r="BYA99" s="0"/>
      <c r="BYB99" s="0"/>
      <c r="BYC99" s="0"/>
      <c r="BYD99" s="0"/>
      <c r="BYE99" s="0"/>
      <c r="BYF99" s="0"/>
      <c r="BYG99" s="0"/>
      <c r="BYH99" s="0"/>
      <c r="BYI99" s="0"/>
      <c r="BYJ99" s="0"/>
      <c r="BYK99" s="0"/>
      <c r="BYL99" s="0"/>
      <c r="BYM99" s="0"/>
      <c r="BYN99" s="0"/>
      <c r="BYO99" s="0"/>
      <c r="BYP99" s="0"/>
      <c r="BYQ99" s="0"/>
      <c r="BYR99" s="0"/>
      <c r="BYS99" s="0"/>
      <c r="BYT99" s="0"/>
      <c r="BYU99" s="0"/>
      <c r="BYV99" s="0"/>
      <c r="BYW99" s="0"/>
      <c r="BYX99" s="0"/>
      <c r="BYY99" s="0"/>
      <c r="BYZ99" s="0"/>
      <c r="BZA99" s="0"/>
      <c r="BZB99" s="0"/>
      <c r="BZC99" s="0"/>
      <c r="BZD99" s="0"/>
      <c r="BZE99" s="0"/>
      <c r="BZF99" s="0"/>
      <c r="BZG99" s="0"/>
      <c r="BZH99" s="0"/>
      <c r="BZI99" s="0"/>
      <c r="BZJ99" s="0"/>
      <c r="BZK99" s="0"/>
      <c r="BZL99" s="0"/>
      <c r="BZM99" s="0"/>
      <c r="BZN99" s="0"/>
      <c r="BZO99" s="0"/>
      <c r="BZP99" s="0"/>
      <c r="BZQ99" s="0"/>
      <c r="BZR99" s="0"/>
      <c r="BZS99" s="0"/>
      <c r="BZT99" s="0"/>
      <c r="BZU99" s="0"/>
      <c r="BZV99" s="0"/>
      <c r="BZW99" s="0"/>
      <c r="BZX99" s="0"/>
      <c r="BZY99" s="0"/>
      <c r="BZZ99" s="0"/>
      <c r="CAA99" s="0"/>
      <c r="CAB99" s="0"/>
      <c r="CAC99" s="0"/>
      <c r="CAD99" s="0"/>
      <c r="CAE99" s="0"/>
      <c r="CAF99" s="0"/>
      <c r="CAG99" s="0"/>
      <c r="CAH99" s="0"/>
      <c r="CAI99" s="0"/>
      <c r="CAJ99" s="0"/>
      <c r="CAK99" s="0"/>
      <c r="CAL99" s="0"/>
      <c r="CAM99" s="0"/>
      <c r="CAN99" s="0"/>
      <c r="CAO99" s="0"/>
      <c r="CAP99" s="0"/>
      <c r="CAQ99" s="0"/>
      <c r="CAR99" s="0"/>
      <c r="CAS99" s="0"/>
      <c r="CAT99" s="0"/>
      <c r="CAU99" s="0"/>
      <c r="CAV99" s="0"/>
      <c r="CAW99" s="0"/>
      <c r="CAX99" s="0"/>
      <c r="CAY99" s="0"/>
      <c r="CAZ99" s="0"/>
      <c r="CBA99" s="0"/>
      <c r="CBB99" s="0"/>
      <c r="CBC99" s="0"/>
      <c r="CBD99" s="0"/>
      <c r="CBE99" s="0"/>
      <c r="CBF99" s="0"/>
      <c r="CBG99" s="0"/>
      <c r="CBH99" s="0"/>
      <c r="CBI99" s="0"/>
      <c r="CBJ99" s="0"/>
      <c r="CBK99" s="0"/>
      <c r="CBL99" s="0"/>
      <c r="CBM99" s="0"/>
      <c r="CBN99" s="0"/>
      <c r="CBO99" s="0"/>
      <c r="CBP99" s="0"/>
      <c r="CBQ99" s="0"/>
      <c r="CBR99" s="0"/>
      <c r="CBS99" s="0"/>
      <c r="CBT99" s="0"/>
      <c r="CBU99" s="0"/>
      <c r="CBV99" s="0"/>
      <c r="CBW99" s="0"/>
      <c r="CBX99" s="0"/>
      <c r="CBY99" s="0"/>
      <c r="CBZ99" s="0"/>
      <c r="CCA99" s="0"/>
      <c r="CCB99" s="0"/>
      <c r="CCC99" s="0"/>
      <c r="CCD99" s="0"/>
      <c r="CCE99" s="0"/>
      <c r="CCF99" s="0"/>
      <c r="CCG99" s="0"/>
      <c r="CCH99" s="0"/>
      <c r="CCI99" s="0"/>
      <c r="CCJ99" s="0"/>
      <c r="CCK99" s="0"/>
      <c r="CCL99" s="0"/>
      <c r="CCM99" s="0"/>
      <c r="CCN99" s="0"/>
      <c r="CCO99" s="0"/>
      <c r="CCP99" s="0"/>
      <c r="CCQ99" s="0"/>
      <c r="CCR99" s="0"/>
      <c r="CCS99" s="0"/>
      <c r="CCT99" s="0"/>
      <c r="CCU99" s="0"/>
      <c r="CCV99" s="0"/>
      <c r="CCW99" s="0"/>
      <c r="CCX99" s="0"/>
      <c r="CCY99" s="0"/>
      <c r="CCZ99" s="0"/>
      <c r="CDA99" s="0"/>
      <c r="CDB99" s="0"/>
      <c r="CDC99" s="0"/>
      <c r="CDD99" s="0"/>
      <c r="CDE99" s="0"/>
      <c r="CDF99" s="0"/>
      <c r="CDG99" s="0"/>
      <c r="CDH99" s="0"/>
      <c r="CDI99" s="0"/>
      <c r="CDJ99" s="0"/>
      <c r="CDK99" s="0"/>
      <c r="CDL99" s="0"/>
      <c r="CDM99" s="0"/>
      <c r="CDN99" s="0"/>
      <c r="CDO99" s="0"/>
      <c r="CDP99" s="0"/>
      <c r="CDQ99" s="0"/>
      <c r="CDR99" s="0"/>
      <c r="CDS99" s="0"/>
      <c r="CDT99" s="0"/>
      <c r="CDU99" s="0"/>
      <c r="CDV99" s="0"/>
      <c r="CDW99" s="0"/>
      <c r="CDX99" s="0"/>
      <c r="CDY99" s="0"/>
      <c r="CDZ99" s="0"/>
      <c r="CEA99" s="0"/>
      <c r="CEB99" s="0"/>
      <c r="CEC99" s="0"/>
      <c r="CED99" s="0"/>
      <c r="CEE99" s="0"/>
      <c r="CEF99" s="0"/>
      <c r="CEG99" s="0"/>
      <c r="CEH99" s="0"/>
      <c r="CEI99" s="0"/>
      <c r="CEJ99" s="0"/>
      <c r="CEK99" s="0"/>
      <c r="CEL99" s="0"/>
      <c r="CEM99" s="0"/>
      <c r="CEN99" s="0"/>
      <c r="CEO99" s="0"/>
      <c r="CEP99" s="0"/>
      <c r="CEQ99" s="0"/>
      <c r="CER99" s="0"/>
      <c r="CES99" s="0"/>
      <c r="CET99" s="0"/>
      <c r="CEU99" s="0"/>
      <c r="CEV99" s="0"/>
      <c r="CEW99" s="0"/>
      <c r="CEX99" s="0"/>
      <c r="CEY99" s="0"/>
      <c r="CEZ99" s="0"/>
      <c r="CFA99" s="0"/>
      <c r="CFB99" s="0"/>
      <c r="CFC99" s="0"/>
      <c r="CFD99" s="0"/>
      <c r="CFE99" s="0"/>
      <c r="CFF99" s="0"/>
      <c r="CFG99" s="0"/>
      <c r="CFH99" s="0"/>
      <c r="CFI99" s="0"/>
      <c r="CFJ99" s="0"/>
      <c r="CFK99" s="0"/>
      <c r="CFL99" s="0"/>
      <c r="CFM99" s="0"/>
      <c r="CFN99" s="0"/>
      <c r="CFO99" s="0"/>
      <c r="CFP99" s="0"/>
      <c r="CFQ99" s="0"/>
      <c r="CFR99" s="0"/>
      <c r="CFS99" s="0"/>
      <c r="CFT99" s="0"/>
      <c r="CFU99" s="0"/>
      <c r="CFV99" s="0"/>
      <c r="CFW99" s="0"/>
      <c r="CFX99" s="0"/>
      <c r="CFY99" s="0"/>
      <c r="CFZ99" s="0"/>
      <c r="CGA99" s="0"/>
      <c r="CGB99" s="0"/>
      <c r="CGC99" s="0"/>
      <c r="CGD99" s="0"/>
      <c r="CGE99" s="0"/>
      <c r="CGF99" s="0"/>
      <c r="CGG99" s="0"/>
      <c r="CGH99" s="0"/>
      <c r="CGI99" s="0"/>
      <c r="CGJ99" s="0"/>
      <c r="CGK99" s="0"/>
      <c r="CGL99" s="0"/>
      <c r="CGM99" s="0"/>
      <c r="CGN99" s="0"/>
      <c r="CGO99" s="0"/>
      <c r="CGP99" s="0"/>
      <c r="CGQ99" s="0"/>
      <c r="CGR99" s="0"/>
      <c r="CGS99" s="0"/>
      <c r="CGT99" s="0"/>
      <c r="CGU99" s="0"/>
      <c r="CGV99" s="0"/>
      <c r="CGW99" s="0"/>
      <c r="CGX99" s="0"/>
      <c r="CGY99" s="0"/>
      <c r="CGZ99" s="0"/>
      <c r="CHA99" s="0"/>
      <c r="CHB99" s="0"/>
      <c r="CHC99" s="0"/>
      <c r="CHD99" s="0"/>
      <c r="CHE99" s="0"/>
      <c r="CHF99" s="0"/>
      <c r="CHG99" s="0"/>
      <c r="CHH99" s="0"/>
      <c r="CHI99" s="0"/>
      <c r="CHJ99" s="0"/>
      <c r="CHK99" s="0"/>
      <c r="CHL99" s="0"/>
      <c r="CHM99" s="0"/>
      <c r="CHN99" s="0"/>
      <c r="CHO99" s="0"/>
      <c r="CHP99" s="0"/>
      <c r="CHQ99" s="0"/>
      <c r="CHR99" s="0"/>
      <c r="CHS99" s="0"/>
      <c r="CHT99" s="0"/>
      <c r="CHU99" s="0"/>
      <c r="CHV99" s="0"/>
      <c r="CHW99" s="0"/>
      <c r="CHX99" s="0"/>
      <c r="CHY99" s="0"/>
      <c r="CHZ99" s="0"/>
      <c r="CIA99" s="0"/>
      <c r="CIB99" s="0"/>
      <c r="CIC99" s="0"/>
      <c r="CID99" s="0"/>
      <c r="CIE99" s="0"/>
      <c r="CIF99" s="0"/>
      <c r="CIG99" s="0"/>
      <c r="CIH99" s="0"/>
      <c r="CII99" s="0"/>
      <c r="CIJ99" s="0"/>
      <c r="CIK99" s="0"/>
      <c r="CIL99" s="0"/>
      <c r="CIM99" s="0"/>
      <c r="CIN99" s="0"/>
      <c r="CIO99" s="0"/>
      <c r="CIP99" s="0"/>
      <c r="CIQ99" s="0"/>
      <c r="CIR99" s="0"/>
      <c r="CIS99" s="0"/>
      <c r="CIT99" s="0"/>
      <c r="CIU99" s="0"/>
      <c r="CIV99" s="0"/>
      <c r="CIW99" s="0"/>
      <c r="CIX99" s="0"/>
      <c r="CIY99" s="0"/>
      <c r="CIZ99" s="0"/>
      <c r="CJA99" s="0"/>
      <c r="CJB99" s="0"/>
      <c r="CJC99" s="0"/>
      <c r="CJD99" s="0"/>
      <c r="CJE99" s="0"/>
      <c r="CJF99" s="0"/>
      <c r="CJG99" s="0"/>
      <c r="CJH99" s="0"/>
      <c r="CJI99" s="0"/>
      <c r="CJJ99" s="0"/>
      <c r="CJK99" s="0"/>
      <c r="CJL99" s="0"/>
      <c r="CJM99" s="0"/>
      <c r="CJN99" s="0"/>
      <c r="CJO99" s="0"/>
      <c r="CJP99" s="0"/>
      <c r="CJQ99" s="0"/>
      <c r="CJR99" s="0"/>
      <c r="CJS99" s="0"/>
      <c r="CJT99" s="0"/>
      <c r="CJU99" s="0"/>
      <c r="CJV99" s="0"/>
      <c r="CJW99" s="0"/>
      <c r="CJX99" s="0"/>
      <c r="CJY99" s="0"/>
      <c r="CJZ99" s="0"/>
      <c r="CKA99" s="0"/>
      <c r="CKB99" s="0"/>
      <c r="CKC99" s="0"/>
      <c r="CKD99" s="0"/>
      <c r="CKE99" s="0"/>
      <c r="CKF99" s="0"/>
      <c r="CKG99" s="0"/>
      <c r="CKH99" s="0"/>
      <c r="CKI99" s="0"/>
      <c r="CKJ99" s="0"/>
      <c r="CKK99" s="0"/>
      <c r="CKL99" s="0"/>
      <c r="CKM99" s="0"/>
      <c r="CKN99" s="0"/>
      <c r="CKO99" s="0"/>
      <c r="CKP99" s="0"/>
      <c r="CKQ99" s="0"/>
      <c r="CKR99" s="0"/>
      <c r="CKS99" s="0"/>
      <c r="CKT99" s="0"/>
      <c r="CKU99" s="0"/>
      <c r="CKV99" s="0"/>
      <c r="CKW99" s="0"/>
      <c r="CKX99" s="0"/>
      <c r="CKY99" s="0"/>
      <c r="CKZ99" s="0"/>
      <c r="CLA99" s="0"/>
      <c r="CLB99" s="0"/>
      <c r="CLC99" s="0"/>
      <c r="CLD99" s="0"/>
      <c r="CLE99" s="0"/>
      <c r="CLF99" s="0"/>
      <c r="CLG99" s="0"/>
      <c r="CLH99" s="0"/>
      <c r="CLI99" s="0"/>
      <c r="CLJ99" s="0"/>
      <c r="CLK99" s="0"/>
      <c r="CLL99" s="0"/>
      <c r="CLM99" s="0"/>
      <c r="CLN99" s="0"/>
      <c r="CLO99" s="0"/>
      <c r="CLP99" s="0"/>
      <c r="CLQ99" s="0"/>
      <c r="CLR99" s="0"/>
      <c r="CLS99" s="0"/>
      <c r="CLT99" s="0"/>
      <c r="CLU99" s="0"/>
      <c r="CLV99" s="0"/>
      <c r="CLW99" s="0"/>
      <c r="CLX99" s="0"/>
      <c r="CLY99" s="0"/>
      <c r="CLZ99" s="0"/>
      <c r="CMA99" s="0"/>
      <c r="CMB99" s="0"/>
      <c r="CMC99" s="0"/>
      <c r="CMD99" s="0"/>
      <c r="CME99" s="0"/>
      <c r="CMF99" s="0"/>
      <c r="CMG99" s="0"/>
      <c r="CMH99" s="0"/>
      <c r="CMI99" s="0"/>
      <c r="CMJ99" s="0"/>
      <c r="CMK99" s="0"/>
      <c r="CML99" s="0"/>
      <c r="CMM99" s="0"/>
      <c r="CMN99" s="0"/>
      <c r="CMO99" s="0"/>
      <c r="CMP99" s="0"/>
      <c r="CMQ99" s="0"/>
      <c r="CMR99" s="0"/>
      <c r="CMS99" s="0"/>
      <c r="CMT99" s="0"/>
      <c r="CMU99" s="0"/>
      <c r="CMV99" s="0"/>
      <c r="CMW99" s="0"/>
      <c r="CMX99" s="0"/>
      <c r="CMY99" s="0"/>
      <c r="CMZ99" s="0"/>
      <c r="CNA99" s="0"/>
      <c r="CNB99" s="0"/>
      <c r="CNC99" s="0"/>
      <c r="CND99" s="0"/>
      <c r="CNE99" s="0"/>
      <c r="CNF99" s="0"/>
      <c r="CNG99" s="0"/>
      <c r="CNH99" s="0"/>
      <c r="CNI99" s="0"/>
      <c r="CNJ99" s="0"/>
      <c r="CNK99" s="0"/>
      <c r="CNL99" s="0"/>
      <c r="CNM99" s="0"/>
      <c r="CNN99" s="0"/>
      <c r="CNO99" s="0"/>
      <c r="CNP99" s="0"/>
      <c r="CNQ99" s="0"/>
      <c r="CNR99" s="0"/>
      <c r="CNS99" s="0"/>
      <c r="CNT99" s="0"/>
      <c r="CNU99" s="0"/>
      <c r="CNV99" s="0"/>
      <c r="CNW99" s="0"/>
      <c r="CNX99" s="0"/>
      <c r="CNY99" s="0"/>
      <c r="CNZ99" s="0"/>
      <c r="COA99" s="0"/>
      <c r="COB99" s="0"/>
      <c r="COC99" s="0"/>
      <c r="COD99" s="0"/>
      <c r="COE99" s="0"/>
      <c r="COF99" s="0"/>
      <c r="COG99" s="0"/>
      <c r="COH99" s="0"/>
      <c r="COI99" s="0"/>
      <c r="COJ99" s="0"/>
      <c r="COK99" s="0"/>
      <c r="COL99" s="0"/>
      <c r="COM99" s="0"/>
      <c r="CON99" s="0"/>
      <c r="COO99" s="0"/>
      <c r="COP99" s="0"/>
      <c r="COQ99" s="0"/>
      <c r="COR99" s="0"/>
      <c r="COS99" s="0"/>
      <c r="COT99" s="0"/>
      <c r="COU99" s="0"/>
      <c r="COV99" s="0"/>
      <c r="COW99" s="0"/>
      <c r="COX99" s="0"/>
      <c r="COY99" s="0"/>
      <c r="COZ99" s="0"/>
      <c r="CPA99" s="0"/>
      <c r="CPB99" s="0"/>
      <c r="CPC99" s="0"/>
      <c r="CPD99" s="0"/>
      <c r="CPE99" s="0"/>
      <c r="CPF99" s="0"/>
      <c r="CPG99" s="0"/>
      <c r="CPH99" s="0"/>
      <c r="CPI99" s="0"/>
      <c r="CPJ99" s="0"/>
      <c r="CPK99" s="0"/>
      <c r="CPL99" s="0"/>
      <c r="CPM99" s="0"/>
      <c r="CPN99" s="0"/>
      <c r="CPO99" s="0"/>
      <c r="CPP99" s="0"/>
      <c r="CPQ99" s="0"/>
      <c r="CPR99" s="0"/>
      <c r="CPS99" s="0"/>
      <c r="CPT99" s="0"/>
      <c r="CPU99" s="0"/>
      <c r="CPV99" s="0"/>
      <c r="CPW99" s="0"/>
      <c r="CPX99" s="0"/>
      <c r="CPY99" s="0"/>
      <c r="CPZ99" s="0"/>
      <c r="CQA99" s="0"/>
      <c r="CQB99" s="0"/>
      <c r="CQC99" s="0"/>
      <c r="CQD99" s="0"/>
      <c r="CQE99" s="0"/>
      <c r="CQF99" s="0"/>
      <c r="CQG99" s="0"/>
      <c r="CQH99" s="0"/>
      <c r="CQI99" s="0"/>
      <c r="CQJ99" s="0"/>
      <c r="CQK99" s="0"/>
      <c r="CQL99" s="0"/>
      <c r="CQM99" s="0"/>
      <c r="CQN99" s="0"/>
      <c r="CQO99" s="0"/>
      <c r="CQP99" s="0"/>
      <c r="CQQ99" s="0"/>
      <c r="CQR99" s="0"/>
      <c r="CQS99" s="0"/>
      <c r="CQT99" s="0"/>
      <c r="CQU99" s="0"/>
      <c r="CQV99" s="0"/>
      <c r="CQW99" s="0"/>
      <c r="CQX99" s="0"/>
      <c r="CQY99" s="0"/>
      <c r="CQZ99" s="0"/>
      <c r="CRA99" s="0"/>
      <c r="CRB99" s="0"/>
      <c r="CRC99" s="0"/>
      <c r="CRD99" s="0"/>
      <c r="CRE99" s="0"/>
      <c r="CRF99" s="0"/>
      <c r="CRG99" s="0"/>
      <c r="CRH99" s="0"/>
      <c r="CRI99" s="0"/>
      <c r="CRJ99" s="0"/>
      <c r="CRK99" s="0"/>
      <c r="CRL99" s="0"/>
      <c r="CRM99" s="0"/>
      <c r="CRN99" s="0"/>
      <c r="CRO99" s="0"/>
      <c r="CRP99" s="0"/>
      <c r="CRQ99" s="0"/>
      <c r="CRR99" s="0"/>
      <c r="CRS99" s="0"/>
      <c r="CRT99" s="0"/>
      <c r="CRU99" s="0"/>
      <c r="CRV99" s="0"/>
      <c r="CRW99" s="0"/>
      <c r="CRX99" s="0"/>
      <c r="CRY99" s="0"/>
      <c r="CRZ99" s="0"/>
      <c r="CSA99" s="0"/>
      <c r="CSB99" s="0"/>
      <c r="CSC99" s="0"/>
      <c r="CSD99" s="0"/>
      <c r="CSE99" s="0"/>
      <c r="CSF99" s="0"/>
      <c r="CSG99" s="0"/>
      <c r="CSH99" s="0"/>
      <c r="CSI99" s="0"/>
      <c r="CSJ99" s="0"/>
      <c r="CSK99" s="0"/>
      <c r="CSL99" s="0"/>
      <c r="CSM99" s="0"/>
      <c r="CSN99" s="0"/>
      <c r="CSO99" s="0"/>
      <c r="CSP99" s="0"/>
      <c r="CSQ99" s="0"/>
      <c r="CSR99" s="0"/>
      <c r="CSS99" s="0"/>
      <c r="CST99" s="0"/>
      <c r="CSU99" s="0"/>
      <c r="CSV99" s="0"/>
      <c r="CSW99" s="0"/>
      <c r="CSX99" s="0"/>
      <c r="CSY99" s="0"/>
      <c r="CSZ99" s="0"/>
      <c r="CTA99" s="0"/>
      <c r="CTB99" s="0"/>
      <c r="CTC99" s="0"/>
      <c r="CTD99" s="0"/>
      <c r="CTE99" s="0"/>
      <c r="CTF99" s="0"/>
      <c r="CTG99" s="0"/>
      <c r="CTH99" s="0"/>
      <c r="CTI99" s="0"/>
      <c r="CTJ99" s="0"/>
      <c r="CTK99" s="0"/>
      <c r="CTL99" s="0"/>
      <c r="CTM99" s="0"/>
      <c r="CTN99" s="0"/>
      <c r="CTO99" s="0"/>
      <c r="CTP99" s="0"/>
      <c r="CTQ99" s="0"/>
      <c r="CTR99" s="0"/>
      <c r="CTS99" s="0"/>
      <c r="CTT99" s="0"/>
      <c r="CTU99" s="0"/>
      <c r="CTV99" s="0"/>
      <c r="CTW99" s="0"/>
      <c r="CTX99" s="0"/>
      <c r="CTY99" s="0"/>
      <c r="CTZ99" s="0"/>
      <c r="CUA99" s="0"/>
      <c r="CUB99" s="0"/>
      <c r="CUC99" s="0"/>
      <c r="CUD99" s="0"/>
      <c r="CUE99" s="0"/>
      <c r="CUF99" s="0"/>
      <c r="CUG99" s="0"/>
      <c r="CUH99" s="0"/>
      <c r="CUI99" s="0"/>
      <c r="CUJ99" s="0"/>
      <c r="CUK99" s="0"/>
      <c r="CUL99" s="0"/>
      <c r="CUM99" s="0"/>
      <c r="CUN99" s="0"/>
      <c r="CUO99" s="0"/>
      <c r="CUP99" s="0"/>
      <c r="CUQ99" s="0"/>
      <c r="CUR99" s="0"/>
      <c r="CUS99" s="0"/>
      <c r="CUT99" s="0"/>
      <c r="CUU99" s="0"/>
      <c r="CUV99" s="0"/>
      <c r="CUW99" s="0"/>
      <c r="CUX99" s="0"/>
      <c r="CUY99" s="0"/>
      <c r="CUZ99" s="0"/>
      <c r="CVA99" s="0"/>
      <c r="CVB99" s="0"/>
      <c r="CVC99" s="0"/>
      <c r="CVD99" s="0"/>
      <c r="CVE99" s="0"/>
      <c r="CVF99" s="0"/>
      <c r="CVG99" s="0"/>
      <c r="CVH99" s="0"/>
      <c r="CVI99" s="0"/>
      <c r="CVJ99" s="0"/>
      <c r="CVK99" s="0"/>
      <c r="CVL99" s="0"/>
      <c r="CVM99" s="0"/>
      <c r="CVN99" s="0"/>
      <c r="CVO99" s="0"/>
      <c r="CVP99" s="0"/>
      <c r="CVQ99" s="0"/>
      <c r="CVR99" s="0"/>
      <c r="CVS99" s="0"/>
      <c r="CVT99" s="0"/>
      <c r="CVU99" s="0"/>
      <c r="CVV99" s="0"/>
      <c r="CVW99" s="0"/>
      <c r="CVX99" s="0"/>
      <c r="CVY99" s="0"/>
      <c r="CVZ99" s="0"/>
      <c r="CWA99" s="0"/>
      <c r="CWB99" s="0"/>
      <c r="CWC99" s="0"/>
      <c r="CWD99" s="0"/>
      <c r="CWE99" s="0"/>
      <c r="CWF99" s="0"/>
      <c r="CWG99" s="0"/>
      <c r="CWH99" s="0"/>
      <c r="CWI99" s="0"/>
      <c r="CWJ99" s="0"/>
      <c r="CWK99" s="0"/>
      <c r="CWL99" s="0"/>
      <c r="CWM99" s="0"/>
      <c r="CWN99" s="0"/>
      <c r="CWO99" s="0"/>
      <c r="CWP99" s="0"/>
      <c r="CWQ99" s="0"/>
      <c r="CWR99" s="0"/>
      <c r="CWS99" s="0"/>
      <c r="CWT99" s="0"/>
      <c r="CWU99" s="0"/>
      <c r="CWV99" s="0"/>
      <c r="CWW99" s="0"/>
      <c r="CWX99" s="0"/>
      <c r="CWY99" s="0"/>
      <c r="CWZ99" s="0"/>
      <c r="CXA99" s="0"/>
      <c r="CXB99" s="0"/>
      <c r="CXC99" s="0"/>
      <c r="CXD99" s="0"/>
      <c r="CXE99" s="0"/>
      <c r="CXF99" s="0"/>
      <c r="CXG99" s="0"/>
      <c r="CXH99" s="0"/>
      <c r="CXI99" s="0"/>
      <c r="CXJ99" s="0"/>
      <c r="CXK99" s="0"/>
      <c r="CXL99" s="0"/>
      <c r="CXM99" s="0"/>
      <c r="CXN99" s="0"/>
      <c r="CXO99" s="0"/>
      <c r="CXP99" s="0"/>
      <c r="CXQ99" s="0"/>
      <c r="CXR99" s="0"/>
      <c r="CXS99" s="0"/>
      <c r="CXT99" s="0"/>
      <c r="CXU99" s="0"/>
      <c r="CXV99" s="0"/>
      <c r="CXW99" s="0"/>
      <c r="CXX99" s="0"/>
      <c r="CXY99" s="0"/>
      <c r="CXZ99" s="0"/>
      <c r="CYA99" s="0"/>
      <c r="CYB99" s="0"/>
      <c r="CYC99" s="0"/>
      <c r="CYD99" s="0"/>
      <c r="CYE99" s="0"/>
      <c r="CYF99" s="0"/>
      <c r="CYG99" s="0"/>
      <c r="CYH99" s="0"/>
      <c r="CYI99" s="0"/>
      <c r="CYJ99" s="0"/>
      <c r="CYK99" s="0"/>
      <c r="CYL99" s="0"/>
      <c r="CYM99" s="0"/>
      <c r="CYN99" s="0"/>
      <c r="CYO99" s="0"/>
      <c r="CYP99" s="0"/>
      <c r="CYQ99" s="0"/>
      <c r="CYR99" s="0"/>
      <c r="CYS99" s="0"/>
      <c r="CYT99" s="0"/>
      <c r="CYU99" s="0"/>
      <c r="CYV99" s="0"/>
      <c r="CYW99" s="0"/>
      <c r="CYX99" s="0"/>
      <c r="CYY99" s="0"/>
      <c r="CYZ99" s="0"/>
      <c r="CZA99" s="0"/>
      <c r="CZB99" s="0"/>
      <c r="CZC99" s="0"/>
      <c r="CZD99" s="0"/>
      <c r="CZE99" s="0"/>
      <c r="CZF99" s="0"/>
      <c r="CZG99" s="0"/>
      <c r="CZH99" s="0"/>
      <c r="CZI99" s="0"/>
      <c r="CZJ99" s="0"/>
      <c r="CZK99" s="0"/>
      <c r="CZL99" s="0"/>
      <c r="CZM99" s="0"/>
      <c r="CZN99" s="0"/>
      <c r="CZO99" s="0"/>
      <c r="CZP99" s="0"/>
      <c r="CZQ99" s="0"/>
      <c r="CZR99" s="0"/>
      <c r="CZS99" s="0"/>
      <c r="CZT99" s="0"/>
      <c r="CZU99" s="0"/>
      <c r="CZV99" s="0"/>
      <c r="CZW99" s="0"/>
      <c r="CZX99" s="0"/>
      <c r="CZY99" s="0"/>
      <c r="CZZ99" s="0"/>
      <c r="DAA99" s="0"/>
      <c r="DAB99" s="0"/>
      <c r="DAC99" s="0"/>
      <c r="DAD99" s="0"/>
      <c r="DAE99" s="0"/>
      <c r="DAF99" s="0"/>
      <c r="DAG99" s="0"/>
      <c r="DAH99" s="0"/>
      <c r="DAI99" s="0"/>
      <c r="DAJ99" s="0"/>
      <c r="DAK99" s="0"/>
      <c r="DAL99" s="0"/>
      <c r="DAM99" s="0"/>
      <c r="DAN99" s="0"/>
      <c r="DAO99" s="0"/>
      <c r="DAP99" s="0"/>
      <c r="DAQ99" s="0"/>
      <c r="DAR99" s="0"/>
      <c r="DAS99" s="0"/>
      <c r="DAT99" s="0"/>
      <c r="DAU99" s="0"/>
      <c r="DAV99" s="0"/>
      <c r="DAW99" s="0"/>
      <c r="DAX99" s="0"/>
      <c r="DAY99" s="0"/>
      <c r="DAZ99" s="0"/>
      <c r="DBA99" s="0"/>
      <c r="DBB99" s="0"/>
      <c r="DBC99" s="0"/>
      <c r="DBD99" s="0"/>
      <c r="DBE99" s="0"/>
      <c r="DBF99" s="0"/>
      <c r="DBG99" s="0"/>
      <c r="DBH99" s="0"/>
      <c r="DBI99" s="0"/>
      <c r="DBJ99" s="0"/>
      <c r="DBK99" s="0"/>
      <c r="DBL99" s="0"/>
      <c r="DBM99" s="0"/>
      <c r="DBN99" s="0"/>
      <c r="DBO99" s="0"/>
      <c r="DBP99" s="0"/>
      <c r="DBQ99" s="0"/>
      <c r="DBR99" s="0"/>
      <c r="DBS99" s="0"/>
      <c r="DBT99" s="0"/>
      <c r="DBU99" s="0"/>
      <c r="DBV99" s="0"/>
      <c r="DBW99" s="0"/>
      <c r="DBX99" s="0"/>
      <c r="DBY99" s="0"/>
      <c r="DBZ99" s="0"/>
      <c r="DCA99" s="0"/>
      <c r="DCB99" s="0"/>
      <c r="DCC99" s="0"/>
      <c r="DCD99" s="0"/>
      <c r="DCE99" s="0"/>
      <c r="DCF99" s="0"/>
      <c r="DCG99" s="0"/>
      <c r="DCH99" s="0"/>
      <c r="DCI99" s="0"/>
      <c r="DCJ99" s="0"/>
      <c r="DCK99" s="0"/>
      <c r="DCL99" s="0"/>
      <c r="DCM99" s="0"/>
      <c r="DCN99" s="0"/>
      <c r="DCO99" s="0"/>
      <c r="DCP99" s="0"/>
      <c r="DCQ99" s="0"/>
      <c r="DCR99" s="0"/>
      <c r="DCS99" s="0"/>
      <c r="DCT99" s="0"/>
      <c r="DCU99" s="0"/>
      <c r="DCV99" s="0"/>
      <c r="DCW99" s="0"/>
      <c r="DCX99" s="0"/>
      <c r="DCY99" s="0"/>
      <c r="DCZ99" s="0"/>
      <c r="DDA99" s="0"/>
      <c r="DDB99" s="0"/>
      <c r="DDC99" s="0"/>
      <c r="DDD99" s="0"/>
      <c r="DDE99" s="0"/>
      <c r="DDF99" s="0"/>
      <c r="DDG99" s="0"/>
      <c r="DDH99" s="0"/>
      <c r="DDI99" s="0"/>
      <c r="DDJ99" s="0"/>
      <c r="DDK99" s="0"/>
      <c r="DDL99" s="0"/>
      <c r="DDM99" s="0"/>
      <c r="DDN99" s="0"/>
      <c r="DDO99" s="0"/>
      <c r="DDP99" s="0"/>
      <c r="DDQ99" s="0"/>
      <c r="DDR99" s="0"/>
      <c r="DDS99" s="0"/>
      <c r="DDT99" s="0"/>
      <c r="DDU99" s="0"/>
      <c r="DDV99" s="0"/>
      <c r="DDW99" s="0"/>
      <c r="DDX99" s="0"/>
      <c r="DDY99" s="0"/>
      <c r="DDZ99" s="0"/>
      <c r="DEA99" s="0"/>
      <c r="DEB99" s="0"/>
      <c r="DEC99" s="0"/>
      <c r="DED99" s="0"/>
      <c r="DEE99" s="0"/>
      <c r="DEF99" s="0"/>
      <c r="DEG99" s="0"/>
      <c r="DEH99" s="0"/>
      <c r="DEI99" s="0"/>
      <c r="DEJ99" s="0"/>
      <c r="DEK99" s="0"/>
      <c r="DEL99" s="0"/>
      <c r="DEM99" s="0"/>
      <c r="DEN99" s="0"/>
      <c r="DEO99" s="0"/>
      <c r="DEP99" s="0"/>
      <c r="DEQ99" s="0"/>
      <c r="DER99" s="0"/>
      <c r="DES99" s="0"/>
      <c r="DET99" s="0"/>
      <c r="DEU99" s="0"/>
      <c r="DEV99" s="0"/>
      <c r="DEW99" s="0"/>
      <c r="DEX99" s="0"/>
      <c r="DEY99" s="0"/>
      <c r="DEZ99" s="0"/>
      <c r="DFA99" s="0"/>
      <c r="DFB99" s="0"/>
      <c r="DFC99" s="0"/>
      <c r="DFD99" s="0"/>
      <c r="DFE99" s="0"/>
      <c r="DFF99" s="0"/>
      <c r="DFG99" s="0"/>
      <c r="DFH99" s="0"/>
      <c r="DFI99" s="0"/>
      <c r="DFJ99" s="0"/>
      <c r="DFK99" s="0"/>
      <c r="DFL99" s="0"/>
      <c r="DFM99" s="0"/>
      <c r="DFN99" s="0"/>
      <c r="DFO99" s="0"/>
      <c r="DFP99" s="0"/>
      <c r="DFQ99" s="0"/>
      <c r="DFR99" s="0"/>
      <c r="DFS99" s="0"/>
      <c r="DFT99" s="0"/>
      <c r="DFU99" s="0"/>
      <c r="DFV99" s="0"/>
      <c r="DFW99" s="0"/>
      <c r="DFX99" s="0"/>
      <c r="DFY99" s="0"/>
      <c r="DFZ99" s="0"/>
      <c r="DGA99" s="0"/>
      <c r="DGB99" s="0"/>
      <c r="DGC99" s="0"/>
      <c r="DGD99" s="0"/>
      <c r="DGE99" s="0"/>
      <c r="DGF99" s="0"/>
      <c r="DGG99" s="0"/>
      <c r="DGH99" s="0"/>
      <c r="DGI99" s="0"/>
      <c r="DGJ99" s="0"/>
      <c r="DGK99" s="0"/>
      <c r="DGL99" s="0"/>
      <c r="DGM99" s="0"/>
      <c r="DGN99" s="0"/>
      <c r="DGO99" s="0"/>
      <c r="DGP99" s="0"/>
      <c r="DGQ99" s="0"/>
      <c r="DGR99" s="0"/>
      <c r="DGS99" s="0"/>
      <c r="DGT99" s="0"/>
      <c r="DGU99" s="0"/>
      <c r="DGV99" s="0"/>
      <c r="DGW99" s="0"/>
      <c r="DGX99" s="0"/>
      <c r="DGY99" s="0"/>
      <c r="DGZ99" s="0"/>
      <c r="DHA99" s="0"/>
      <c r="DHB99" s="0"/>
      <c r="DHC99" s="0"/>
      <c r="DHD99" s="0"/>
      <c r="DHE99" s="0"/>
      <c r="DHF99" s="0"/>
      <c r="DHG99" s="0"/>
      <c r="DHH99" s="0"/>
      <c r="DHI99" s="0"/>
      <c r="DHJ99" s="0"/>
      <c r="DHK99" s="0"/>
      <c r="DHL99" s="0"/>
      <c r="DHM99" s="0"/>
      <c r="DHN99" s="0"/>
      <c r="DHO99" s="0"/>
      <c r="DHP99" s="0"/>
      <c r="DHQ99" s="0"/>
      <c r="DHR99" s="0"/>
      <c r="DHS99" s="0"/>
      <c r="DHT99" s="0"/>
      <c r="DHU99" s="0"/>
      <c r="DHV99" s="0"/>
      <c r="DHW99" s="0"/>
      <c r="DHX99" s="0"/>
      <c r="DHY99" s="0"/>
      <c r="DHZ99" s="0"/>
      <c r="DIA99" s="0"/>
      <c r="DIB99" s="0"/>
      <c r="DIC99" s="0"/>
      <c r="DID99" s="0"/>
      <c r="DIE99" s="0"/>
      <c r="DIF99" s="0"/>
      <c r="DIG99" s="0"/>
      <c r="DIH99" s="0"/>
      <c r="DII99" s="0"/>
      <c r="DIJ99" s="0"/>
      <c r="DIK99" s="0"/>
      <c r="DIL99" s="0"/>
      <c r="DIM99" s="0"/>
      <c r="DIN99" s="0"/>
      <c r="DIO99" s="0"/>
      <c r="DIP99" s="0"/>
      <c r="DIQ99" s="0"/>
      <c r="DIR99" s="0"/>
      <c r="DIS99" s="0"/>
      <c r="DIT99" s="0"/>
      <c r="DIU99" s="0"/>
      <c r="DIV99" s="0"/>
      <c r="DIW99" s="0"/>
      <c r="DIX99" s="0"/>
      <c r="DIY99" s="0"/>
      <c r="DIZ99" s="0"/>
      <c r="DJA99" s="0"/>
      <c r="DJB99" s="0"/>
      <c r="DJC99" s="0"/>
      <c r="DJD99" s="0"/>
      <c r="DJE99" s="0"/>
      <c r="DJF99" s="0"/>
      <c r="DJG99" s="0"/>
      <c r="DJH99" s="0"/>
      <c r="DJI99" s="0"/>
      <c r="DJJ99" s="0"/>
      <c r="DJK99" s="0"/>
      <c r="DJL99" s="0"/>
      <c r="DJM99" s="0"/>
      <c r="DJN99" s="0"/>
      <c r="DJO99" s="0"/>
      <c r="DJP99" s="0"/>
      <c r="DJQ99" s="0"/>
      <c r="DJR99" s="0"/>
      <c r="DJS99" s="0"/>
      <c r="DJT99" s="0"/>
      <c r="DJU99" s="0"/>
      <c r="DJV99" s="0"/>
      <c r="DJW99" s="0"/>
      <c r="DJX99" s="0"/>
      <c r="DJY99" s="0"/>
      <c r="DJZ99" s="0"/>
      <c r="DKA99" s="0"/>
      <c r="DKB99" s="0"/>
      <c r="DKC99" s="0"/>
      <c r="DKD99" s="0"/>
      <c r="DKE99" s="0"/>
      <c r="DKF99" s="0"/>
      <c r="DKG99" s="0"/>
      <c r="DKH99" s="0"/>
      <c r="DKI99" s="0"/>
      <c r="DKJ99" s="0"/>
      <c r="DKK99" s="0"/>
      <c r="DKL99" s="0"/>
      <c r="DKM99" s="0"/>
      <c r="DKN99" s="0"/>
      <c r="DKO99" s="0"/>
      <c r="DKP99" s="0"/>
      <c r="DKQ99" s="0"/>
      <c r="DKR99" s="0"/>
      <c r="DKS99" s="0"/>
      <c r="DKT99" s="0"/>
      <c r="DKU99" s="0"/>
      <c r="DKV99" s="0"/>
      <c r="DKW99" s="0"/>
      <c r="DKX99" s="0"/>
      <c r="DKY99" s="0"/>
      <c r="DKZ99" s="0"/>
      <c r="DLA99" s="0"/>
      <c r="DLB99" s="0"/>
      <c r="DLC99" s="0"/>
      <c r="DLD99" s="0"/>
      <c r="DLE99" s="0"/>
      <c r="DLF99" s="0"/>
      <c r="DLG99" s="0"/>
      <c r="DLH99" s="0"/>
      <c r="DLI99" s="0"/>
      <c r="DLJ99" s="0"/>
      <c r="DLK99" s="0"/>
      <c r="DLL99" s="0"/>
      <c r="DLM99" s="0"/>
      <c r="DLN99" s="0"/>
      <c r="DLO99" s="0"/>
      <c r="DLP99" s="0"/>
      <c r="DLQ99" s="0"/>
      <c r="DLR99" s="0"/>
      <c r="DLS99" s="0"/>
      <c r="DLT99" s="0"/>
      <c r="DLU99" s="0"/>
      <c r="DLV99" s="0"/>
      <c r="DLW99" s="0"/>
      <c r="DLX99" s="0"/>
      <c r="DLY99" s="0"/>
      <c r="DLZ99" s="0"/>
      <c r="DMA99" s="0"/>
      <c r="DMB99" s="0"/>
      <c r="DMC99" s="0"/>
      <c r="DMD99" s="0"/>
      <c r="DME99" s="0"/>
      <c r="DMF99" s="0"/>
      <c r="DMG99" s="0"/>
      <c r="DMH99" s="0"/>
      <c r="DMI99" s="0"/>
      <c r="DMJ99" s="0"/>
      <c r="DMK99" s="0"/>
      <c r="DML99" s="0"/>
      <c r="DMM99" s="0"/>
      <c r="DMN99" s="0"/>
      <c r="DMO99" s="0"/>
      <c r="DMP99" s="0"/>
      <c r="DMQ99" s="0"/>
      <c r="DMR99" s="0"/>
      <c r="DMS99" s="0"/>
      <c r="DMT99" s="0"/>
      <c r="DMU99" s="0"/>
      <c r="DMV99" s="0"/>
      <c r="DMW99" s="0"/>
      <c r="DMX99" s="0"/>
      <c r="DMY99" s="0"/>
      <c r="DMZ99" s="0"/>
      <c r="DNA99" s="0"/>
      <c r="DNB99" s="0"/>
      <c r="DNC99" s="0"/>
      <c r="DND99" s="0"/>
      <c r="DNE99" s="0"/>
      <c r="DNF99" s="0"/>
      <c r="DNG99" s="0"/>
      <c r="DNH99" s="0"/>
      <c r="DNI99" s="0"/>
      <c r="DNJ99" s="0"/>
      <c r="DNK99" s="0"/>
      <c r="DNL99" s="0"/>
      <c r="DNM99" s="0"/>
      <c r="DNN99" s="0"/>
      <c r="DNO99" s="0"/>
      <c r="DNP99" s="0"/>
      <c r="DNQ99" s="0"/>
      <c r="DNR99" s="0"/>
      <c r="DNS99" s="0"/>
      <c r="DNT99" s="0"/>
      <c r="DNU99" s="0"/>
      <c r="DNV99" s="0"/>
      <c r="DNW99" s="0"/>
      <c r="DNX99" s="0"/>
      <c r="DNY99" s="0"/>
      <c r="DNZ99" s="0"/>
      <c r="DOA99" s="0"/>
      <c r="DOB99" s="0"/>
      <c r="DOC99" s="0"/>
      <c r="DOD99" s="0"/>
      <c r="DOE99" s="0"/>
      <c r="DOF99" s="0"/>
      <c r="DOG99" s="0"/>
      <c r="DOH99" s="0"/>
      <c r="DOI99" s="0"/>
      <c r="DOJ99" s="0"/>
      <c r="DOK99" s="0"/>
      <c r="DOL99" s="0"/>
      <c r="DOM99" s="0"/>
      <c r="DON99" s="0"/>
      <c r="DOO99" s="0"/>
      <c r="DOP99" s="0"/>
      <c r="DOQ99" s="0"/>
      <c r="DOR99" s="0"/>
      <c r="DOS99" s="0"/>
      <c r="DOT99" s="0"/>
      <c r="DOU99" s="0"/>
      <c r="DOV99" s="0"/>
      <c r="DOW99" s="0"/>
      <c r="DOX99" s="0"/>
      <c r="DOY99" s="0"/>
      <c r="DOZ99" s="0"/>
      <c r="DPA99" s="0"/>
      <c r="DPB99" s="0"/>
      <c r="DPC99" s="0"/>
      <c r="DPD99" s="0"/>
      <c r="DPE99" s="0"/>
      <c r="DPF99" s="0"/>
      <c r="DPG99" s="0"/>
      <c r="DPH99" s="0"/>
      <c r="DPI99" s="0"/>
      <c r="DPJ99" s="0"/>
      <c r="DPK99" s="0"/>
      <c r="DPL99" s="0"/>
      <c r="DPM99" s="0"/>
      <c r="DPN99" s="0"/>
      <c r="DPO99" s="0"/>
      <c r="DPP99" s="0"/>
      <c r="DPQ99" s="0"/>
      <c r="DPR99" s="0"/>
      <c r="DPS99" s="0"/>
      <c r="DPT99" s="0"/>
      <c r="DPU99" s="0"/>
      <c r="DPV99" s="0"/>
      <c r="DPW99" s="0"/>
      <c r="DPX99" s="0"/>
      <c r="DPY99" s="0"/>
      <c r="DPZ99" s="0"/>
      <c r="DQA99" s="0"/>
      <c r="DQB99" s="0"/>
      <c r="DQC99" s="0"/>
      <c r="DQD99" s="0"/>
      <c r="DQE99" s="0"/>
      <c r="DQF99" s="0"/>
      <c r="DQG99" s="0"/>
      <c r="DQH99" s="0"/>
      <c r="DQI99" s="0"/>
      <c r="DQJ99" s="0"/>
      <c r="DQK99" s="0"/>
      <c r="DQL99" s="0"/>
      <c r="DQM99" s="0"/>
      <c r="DQN99" s="0"/>
      <c r="DQO99" s="0"/>
      <c r="DQP99" s="0"/>
      <c r="DQQ99" s="0"/>
      <c r="DQR99" s="0"/>
      <c r="DQS99" s="0"/>
      <c r="DQT99" s="0"/>
      <c r="DQU99" s="0"/>
      <c r="DQV99" s="0"/>
      <c r="DQW99" s="0"/>
      <c r="DQX99" s="0"/>
      <c r="DQY99" s="0"/>
      <c r="DQZ99" s="0"/>
      <c r="DRA99" s="0"/>
      <c r="DRB99" s="0"/>
      <c r="DRC99" s="0"/>
      <c r="DRD99" s="0"/>
      <c r="DRE99" s="0"/>
      <c r="DRF99" s="0"/>
      <c r="DRG99" s="0"/>
      <c r="DRH99" s="0"/>
      <c r="DRI99" s="0"/>
      <c r="DRJ99" s="0"/>
      <c r="DRK99" s="0"/>
      <c r="DRL99" s="0"/>
      <c r="DRM99" s="0"/>
      <c r="DRN99" s="0"/>
      <c r="DRO99" s="0"/>
      <c r="DRP99" s="0"/>
      <c r="DRQ99" s="0"/>
      <c r="DRR99" s="0"/>
      <c r="DRS99" s="0"/>
      <c r="DRT99" s="0"/>
      <c r="DRU99" s="0"/>
      <c r="DRV99" s="0"/>
      <c r="DRW99" s="0"/>
      <c r="DRX99" s="0"/>
      <c r="DRY99" s="0"/>
      <c r="DRZ99" s="0"/>
      <c r="DSA99" s="0"/>
      <c r="DSB99" s="0"/>
      <c r="DSC99" s="0"/>
      <c r="DSD99" s="0"/>
      <c r="DSE99" s="0"/>
      <c r="DSF99" s="0"/>
      <c r="DSG99" s="0"/>
      <c r="DSH99" s="0"/>
      <c r="DSI99" s="0"/>
      <c r="DSJ99" s="0"/>
      <c r="DSK99" s="0"/>
      <c r="DSL99" s="0"/>
      <c r="DSM99" s="0"/>
      <c r="DSN99" s="0"/>
      <c r="DSO99" s="0"/>
      <c r="DSP99" s="0"/>
      <c r="DSQ99" s="0"/>
      <c r="DSR99" s="0"/>
      <c r="DSS99" s="0"/>
      <c r="DST99" s="0"/>
      <c r="DSU99" s="0"/>
      <c r="DSV99" s="0"/>
      <c r="DSW99" s="0"/>
      <c r="DSX99" s="0"/>
      <c r="DSY99" s="0"/>
      <c r="DSZ99" s="0"/>
      <c r="DTA99" s="0"/>
      <c r="DTB99" s="0"/>
      <c r="DTC99" s="0"/>
      <c r="DTD99" s="0"/>
      <c r="DTE99" s="0"/>
      <c r="DTF99" s="0"/>
      <c r="DTG99" s="0"/>
      <c r="DTH99" s="0"/>
      <c r="DTI99" s="0"/>
      <c r="DTJ99" s="0"/>
      <c r="DTK99" s="0"/>
      <c r="DTL99" s="0"/>
      <c r="DTM99" s="0"/>
      <c r="DTN99" s="0"/>
      <c r="DTO99" s="0"/>
      <c r="DTP99" s="0"/>
      <c r="DTQ99" s="0"/>
      <c r="DTR99" s="0"/>
      <c r="DTS99" s="0"/>
      <c r="DTT99" s="0"/>
      <c r="DTU99" s="0"/>
      <c r="DTV99" s="0"/>
      <c r="DTW99" s="0"/>
      <c r="DTX99" s="0"/>
      <c r="DTY99" s="0"/>
      <c r="DTZ99" s="0"/>
      <c r="DUA99" s="0"/>
      <c r="DUB99" s="0"/>
      <c r="DUC99" s="0"/>
      <c r="DUD99" s="0"/>
      <c r="DUE99" s="0"/>
      <c r="DUF99" s="0"/>
      <c r="DUG99" s="0"/>
      <c r="DUH99" s="0"/>
      <c r="DUI99" s="0"/>
      <c r="DUJ99" s="0"/>
      <c r="DUK99" s="0"/>
      <c r="DUL99" s="0"/>
      <c r="DUM99" s="0"/>
      <c r="DUN99" s="0"/>
      <c r="DUO99" s="0"/>
      <c r="DUP99" s="0"/>
      <c r="DUQ99" s="0"/>
      <c r="DUR99" s="0"/>
      <c r="DUS99" s="0"/>
      <c r="DUT99" s="0"/>
      <c r="DUU99" s="0"/>
      <c r="DUV99" s="0"/>
      <c r="DUW99" s="0"/>
      <c r="DUX99" s="0"/>
      <c r="DUY99" s="0"/>
      <c r="DUZ99" s="0"/>
      <c r="DVA99" s="0"/>
      <c r="DVB99" s="0"/>
      <c r="DVC99" s="0"/>
      <c r="DVD99" s="0"/>
      <c r="DVE99" s="0"/>
      <c r="DVF99" s="0"/>
      <c r="DVG99" s="0"/>
      <c r="DVH99" s="0"/>
      <c r="DVI99" s="0"/>
      <c r="DVJ99" s="0"/>
      <c r="DVK99" s="0"/>
      <c r="DVL99" s="0"/>
      <c r="DVM99" s="0"/>
      <c r="DVN99" s="0"/>
      <c r="DVO99" s="0"/>
      <c r="DVP99" s="0"/>
      <c r="DVQ99" s="0"/>
      <c r="DVR99" s="0"/>
      <c r="DVS99" s="0"/>
      <c r="DVT99" s="0"/>
      <c r="DVU99" s="0"/>
      <c r="DVV99" s="0"/>
      <c r="DVW99" s="0"/>
      <c r="DVX99" s="0"/>
      <c r="DVY99" s="0"/>
      <c r="DVZ99" s="0"/>
      <c r="DWA99" s="0"/>
      <c r="DWB99" s="0"/>
      <c r="DWC99" s="0"/>
      <c r="DWD99" s="0"/>
      <c r="DWE99" s="0"/>
      <c r="DWF99" s="0"/>
      <c r="DWG99" s="0"/>
      <c r="DWH99" s="0"/>
      <c r="DWI99" s="0"/>
      <c r="DWJ99" s="0"/>
      <c r="DWK99" s="0"/>
      <c r="DWL99" s="0"/>
      <c r="DWM99" s="0"/>
      <c r="DWN99" s="0"/>
      <c r="DWO99" s="0"/>
      <c r="DWP99" s="0"/>
      <c r="DWQ99" s="0"/>
      <c r="DWR99" s="0"/>
      <c r="DWS99" s="0"/>
      <c r="DWT99" s="0"/>
      <c r="DWU99" s="0"/>
      <c r="DWV99" s="0"/>
      <c r="DWW99" s="0"/>
      <c r="DWX99" s="0"/>
      <c r="DWY99" s="0"/>
      <c r="DWZ99" s="0"/>
      <c r="DXA99" s="0"/>
      <c r="DXB99" s="0"/>
      <c r="DXC99" s="0"/>
      <c r="DXD99" s="0"/>
      <c r="DXE99" s="0"/>
      <c r="DXF99" s="0"/>
      <c r="DXG99" s="0"/>
      <c r="DXH99" s="0"/>
      <c r="DXI99" s="0"/>
      <c r="DXJ99" s="0"/>
      <c r="DXK99" s="0"/>
      <c r="DXL99" s="0"/>
      <c r="DXM99" s="0"/>
      <c r="DXN99" s="0"/>
      <c r="DXO99" s="0"/>
      <c r="DXP99" s="0"/>
      <c r="DXQ99" s="0"/>
      <c r="DXR99" s="0"/>
      <c r="DXS99" s="0"/>
      <c r="DXT99" s="0"/>
      <c r="DXU99" s="0"/>
      <c r="DXV99" s="0"/>
      <c r="DXW99" s="0"/>
      <c r="DXX99" s="0"/>
      <c r="DXY99" s="0"/>
      <c r="DXZ99" s="0"/>
      <c r="DYA99" s="0"/>
      <c r="DYB99" s="0"/>
      <c r="DYC99" s="0"/>
      <c r="DYD99" s="0"/>
      <c r="DYE99" s="0"/>
      <c r="DYF99" s="0"/>
      <c r="DYG99" s="0"/>
      <c r="DYH99" s="0"/>
      <c r="DYI99" s="0"/>
      <c r="DYJ99" s="0"/>
      <c r="DYK99" s="0"/>
      <c r="DYL99" s="0"/>
      <c r="DYM99" s="0"/>
      <c r="DYN99" s="0"/>
      <c r="DYO99" s="0"/>
      <c r="DYP99" s="0"/>
      <c r="DYQ99" s="0"/>
      <c r="DYR99" s="0"/>
      <c r="DYS99" s="0"/>
      <c r="DYT99" s="0"/>
      <c r="DYU99" s="0"/>
      <c r="DYV99" s="0"/>
      <c r="DYW99" s="0"/>
      <c r="DYX99" s="0"/>
      <c r="DYY99" s="0"/>
      <c r="DYZ99" s="0"/>
      <c r="DZA99" s="0"/>
      <c r="DZB99" s="0"/>
      <c r="DZC99" s="0"/>
      <c r="DZD99" s="0"/>
      <c r="DZE99" s="0"/>
      <c r="DZF99" s="0"/>
      <c r="DZG99" s="0"/>
      <c r="DZH99" s="0"/>
      <c r="DZI99" s="0"/>
      <c r="DZJ99" s="0"/>
      <c r="DZK99" s="0"/>
      <c r="DZL99" s="0"/>
      <c r="DZM99" s="0"/>
      <c r="DZN99" s="0"/>
      <c r="DZO99" s="0"/>
      <c r="DZP99" s="0"/>
      <c r="DZQ99" s="0"/>
      <c r="DZR99" s="0"/>
      <c r="DZS99" s="0"/>
      <c r="DZT99" s="0"/>
      <c r="DZU99" s="0"/>
      <c r="DZV99" s="0"/>
      <c r="DZW99" s="0"/>
      <c r="DZX99" s="0"/>
      <c r="DZY99" s="0"/>
      <c r="DZZ99" s="0"/>
      <c r="EAA99" s="0"/>
      <c r="EAB99" s="0"/>
      <c r="EAC99" s="0"/>
      <c r="EAD99" s="0"/>
      <c r="EAE99" s="0"/>
      <c r="EAF99" s="0"/>
      <c r="EAG99" s="0"/>
      <c r="EAH99" s="0"/>
      <c r="EAI99" s="0"/>
      <c r="EAJ99" s="0"/>
      <c r="EAK99" s="0"/>
      <c r="EAL99" s="0"/>
      <c r="EAM99" s="0"/>
      <c r="EAN99" s="0"/>
      <c r="EAO99" s="0"/>
      <c r="EAP99" s="0"/>
      <c r="EAQ99" s="0"/>
      <c r="EAR99" s="0"/>
      <c r="EAS99" s="0"/>
      <c r="EAT99" s="0"/>
      <c r="EAU99" s="0"/>
      <c r="EAV99" s="0"/>
      <c r="EAW99" s="0"/>
      <c r="EAX99" s="0"/>
      <c r="EAY99" s="0"/>
      <c r="EAZ99" s="0"/>
      <c r="EBA99" s="0"/>
      <c r="EBB99" s="0"/>
      <c r="EBC99" s="0"/>
      <c r="EBD99" s="0"/>
      <c r="EBE99" s="0"/>
      <c r="EBF99" s="0"/>
      <c r="EBG99" s="0"/>
      <c r="EBH99" s="0"/>
      <c r="EBI99" s="0"/>
      <c r="EBJ99" s="0"/>
      <c r="EBK99" s="0"/>
      <c r="EBL99" s="0"/>
      <c r="EBM99" s="0"/>
      <c r="EBN99" s="0"/>
      <c r="EBO99" s="0"/>
      <c r="EBP99" s="0"/>
      <c r="EBQ99" s="0"/>
      <c r="EBR99" s="0"/>
      <c r="EBS99" s="0"/>
      <c r="EBT99" s="0"/>
      <c r="EBU99" s="0"/>
      <c r="EBV99" s="0"/>
      <c r="EBW99" s="0"/>
      <c r="EBX99" s="0"/>
      <c r="EBY99" s="0"/>
      <c r="EBZ99" s="0"/>
      <c r="ECA99" s="0"/>
      <c r="ECB99" s="0"/>
      <c r="ECC99" s="0"/>
      <c r="ECD99" s="0"/>
      <c r="ECE99" s="0"/>
      <c r="ECF99" s="0"/>
      <c r="ECG99" s="0"/>
      <c r="ECH99" s="0"/>
      <c r="ECI99" s="0"/>
      <c r="ECJ99" s="0"/>
      <c r="ECK99" s="0"/>
      <c r="ECL99" s="0"/>
      <c r="ECM99" s="0"/>
      <c r="ECN99" s="0"/>
      <c r="ECO99" s="0"/>
      <c r="ECP99" s="0"/>
      <c r="ECQ99" s="0"/>
      <c r="ECR99" s="0"/>
      <c r="ECS99" s="0"/>
      <c r="ECT99" s="0"/>
      <c r="ECU99" s="0"/>
      <c r="ECV99" s="0"/>
      <c r="ECW99" s="0"/>
      <c r="ECX99" s="0"/>
      <c r="ECY99" s="0"/>
      <c r="ECZ99" s="0"/>
      <c r="EDA99" s="0"/>
      <c r="EDB99" s="0"/>
      <c r="EDC99" s="0"/>
      <c r="EDD99" s="0"/>
      <c r="EDE99" s="0"/>
      <c r="EDF99" s="0"/>
      <c r="EDG99" s="0"/>
      <c r="EDH99" s="0"/>
      <c r="EDI99" s="0"/>
      <c r="EDJ99" s="0"/>
      <c r="EDK99" s="0"/>
      <c r="EDL99" s="0"/>
      <c r="EDM99" s="0"/>
      <c r="EDN99" s="0"/>
      <c r="EDO99" s="0"/>
      <c r="EDP99" s="0"/>
      <c r="EDQ99" s="0"/>
      <c r="EDR99" s="0"/>
      <c r="EDS99" s="0"/>
      <c r="EDT99" s="0"/>
      <c r="EDU99" s="0"/>
      <c r="EDV99" s="0"/>
      <c r="EDW99" s="0"/>
      <c r="EDX99" s="0"/>
      <c r="EDY99" s="0"/>
      <c r="EDZ99" s="0"/>
      <c r="EEA99" s="0"/>
      <c r="EEB99" s="0"/>
      <c r="EEC99" s="0"/>
      <c r="EED99" s="0"/>
      <c r="EEE99" s="0"/>
      <c r="EEF99" s="0"/>
      <c r="EEG99" s="0"/>
      <c r="EEH99" s="0"/>
      <c r="EEI99" s="0"/>
      <c r="EEJ99" s="0"/>
      <c r="EEK99" s="0"/>
      <c r="EEL99" s="0"/>
      <c r="EEM99" s="0"/>
      <c r="EEN99" s="0"/>
      <c r="EEO99" s="0"/>
      <c r="EEP99" s="0"/>
      <c r="EEQ99" s="0"/>
      <c r="EER99" s="0"/>
      <c r="EES99" s="0"/>
      <c r="EET99" s="0"/>
      <c r="EEU99" s="0"/>
      <c r="EEV99" s="0"/>
      <c r="EEW99" s="0"/>
      <c r="EEX99" s="0"/>
      <c r="EEY99" s="0"/>
      <c r="EEZ99" s="0"/>
      <c r="EFA99" s="0"/>
      <c r="EFB99" s="0"/>
      <c r="EFC99" s="0"/>
      <c r="EFD99" s="0"/>
      <c r="EFE99" s="0"/>
      <c r="EFF99" s="0"/>
      <c r="EFG99" s="0"/>
      <c r="EFH99" s="0"/>
      <c r="EFI99" s="0"/>
      <c r="EFJ99" s="0"/>
      <c r="EFK99" s="0"/>
      <c r="EFL99" s="0"/>
      <c r="EFM99" s="0"/>
      <c r="EFN99" s="0"/>
      <c r="EFO99" s="0"/>
      <c r="EFP99" s="0"/>
      <c r="EFQ99" s="0"/>
      <c r="EFR99" s="0"/>
      <c r="EFS99" s="0"/>
      <c r="EFT99" s="0"/>
      <c r="EFU99" s="0"/>
      <c r="EFV99" s="0"/>
      <c r="EFW99" s="0"/>
      <c r="EFX99" s="0"/>
      <c r="EFY99" s="0"/>
      <c r="EFZ99" s="0"/>
      <c r="EGA99" s="0"/>
      <c r="EGB99" s="0"/>
      <c r="EGC99" s="0"/>
      <c r="EGD99" s="0"/>
      <c r="EGE99" s="0"/>
      <c r="EGF99" s="0"/>
      <c r="EGG99" s="0"/>
      <c r="EGH99" s="0"/>
      <c r="EGI99" s="0"/>
      <c r="EGJ99" s="0"/>
      <c r="EGK99" s="0"/>
      <c r="EGL99" s="0"/>
      <c r="EGM99" s="0"/>
      <c r="EGN99" s="0"/>
      <c r="EGO99" s="0"/>
      <c r="EGP99" s="0"/>
      <c r="EGQ99" s="0"/>
      <c r="EGR99" s="0"/>
      <c r="EGS99" s="0"/>
      <c r="EGT99" s="0"/>
      <c r="EGU99" s="0"/>
      <c r="EGV99" s="0"/>
      <c r="EGW99" s="0"/>
      <c r="EGX99" s="0"/>
      <c r="EGY99" s="0"/>
      <c r="EGZ99" s="0"/>
      <c r="EHA99" s="0"/>
      <c r="EHB99" s="0"/>
      <c r="EHC99" s="0"/>
      <c r="EHD99" s="0"/>
      <c r="EHE99" s="0"/>
      <c r="EHF99" s="0"/>
      <c r="EHG99" s="0"/>
      <c r="EHH99" s="0"/>
      <c r="EHI99" s="0"/>
      <c r="EHJ99" s="0"/>
      <c r="EHK99" s="0"/>
      <c r="EHL99" s="0"/>
      <c r="EHM99" s="0"/>
      <c r="EHN99" s="0"/>
      <c r="EHO99" s="0"/>
      <c r="EHP99" s="0"/>
      <c r="EHQ99" s="0"/>
      <c r="EHR99" s="0"/>
      <c r="EHS99" s="0"/>
      <c r="EHT99" s="0"/>
      <c r="EHU99" s="0"/>
      <c r="EHV99" s="0"/>
      <c r="EHW99" s="0"/>
      <c r="EHX99" s="0"/>
      <c r="EHY99" s="0"/>
      <c r="EHZ99" s="0"/>
      <c r="EIA99" s="0"/>
      <c r="EIB99" s="0"/>
      <c r="EIC99" s="0"/>
      <c r="EID99" s="0"/>
      <c r="EIE99" s="0"/>
      <c r="EIF99" s="0"/>
      <c r="EIG99" s="0"/>
      <c r="EIH99" s="0"/>
      <c r="EII99" s="0"/>
      <c r="EIJ99" s="0"/>
      <c r="EIK99" s="0"/>
      <c r="EIL99" s="0"/>
      <c r="EIM99" s="0"/>
      <c r="EIN99" s="0"/>
      <c r="EIO99" s="0"/>
      <c r="EIP99" s="0"/>
      <c r="EIQ99" s="0"/>
      <c r="EIR99" s="0"/>
      <c r="EIS99" s="0"/>
      <c r="EIT99" s="0"/>
      <c r="EIU99" s="0"/>
      <c r="EIV99" s="0"/>
      <c r="EIW99" s="0"/>
      <c r="EIX99" s="0"/>
      <c r="EIY99" s="0"/>
      <c r="EIZ99" s="0"/>
      <c r="EJA99" s="0"/>
      <c r="EJB99" s="0"/>
      <c r="EJC99" s="0"/>
      <c r="EJD99" s="0"/>
      <c r="EJE99" s="0"/>
      <c r="EJF99" s="0"/>
      <c r="EJG99" s="0"/>
      <c r="EJH99" s="0"/>
      <c r="EJI99" s="0"/>
      <c r="EJJ99" s="0"/>
      <c r="EJK99" s="0"/>
      <c r="EJL99" s="0"/>
      <c r="EJM99" s="0"/>
      <c r="EJN99" s="0"/>
      <c r="EJO99" s="0"/>
      <c r="EJP99" s="0"/>
      <c r="EJQ99" s="0"/>
      <c r="EJR99" s="0"/>
      <c r="EJS99" s="0"/>
      <c r="EJT99" s="0"/>
      <c r="EJU99" s="0"/>
      <c r="EJV99" s="0"/>
      <c r="EJW99" s="0"/>
      <c r="EJX99" s="0"/>
      <c r="EJY99" s="0"/>
      <c r="EJZ99" s="0"/>
      <c r="EKA99" s="0"/>
      <c r="EKB99" s="0"/>
      <c r="EKC99" s="0"/>
      <c r="EKD99" s="0"/>
      <c r="EKE99" s="0"/>
      <c r="EKF99" s="0"/>
      <c r="EKG99" s="0"/>
      <c r="EKH99" s="0"/>
      <c r="EKI99" s="0"/>
      <c r="EKJ99" s="0"/>
      <c r="EKK99" s="0"/>
      <c r="EKL99" s="0"/>
      <c r="EKM99" s="0"/>
      <c r="EKN99" s="0"/>
      <c r="EKO99" s="0"/>
      <c r="EKP99" s="0"/>
      <c r="EKQ99" s="0"/>
      <c r="EKR99" s="0"/>
      <c r="EKS99" s="0"/>
      <c r="EKT99" s="0"/>
      <c r="EKU99" s="0"/>
      <c r="EKV99" s="0"/>
      <c r="EKW99" s="0"/>
      <c r="EKX99" s="0"/>
      <c r="EKY99" s="0"/>
      <c r="EKZ99" s="0"/>
      <c r="ELA99" s="0"/>
      <c r="ELB99" s="0"/>
      <c r="ELC99" s="0"/>
      <c r="ELD99" s="0"/>
      <c r="ELE99" s="0"/>
      <c r="ELF99" s="0"/>
      <c r="ELG99" s="0"/>
      <c r="ELH99" s="0"/>
      <c r="ELI99" s="0"/>
      <c r="ELJ99" s="0"/>
      <c r="ELK99" s="0"/>
      <c r="ELL99" s="0"/>
      <c r="ELM99" s="0"/>
      <c r="ELN99" s="0"/>
      <c r="ELO99" s="0"/>
      <c r="ELP99" s="0"/>
      <c r="ELQ99" s="0"/>
      <c r="ELR99" s="0"/>
      <c r="ELS99" s="0"/>
      <c r="ELT99" s="0"/>
      <c r="ELU99" s="0"/>
      <c r="ELV99" s="0"/>
      <c r="ELW99" s="0"/>
      <c r="ELX99" s="0"/>
      <c r="ELY99" s="0"/>
      <c r="ELZ99" s="0"/>
      <c r="EMA99" s="0"/>
      <c r="EMB99" s="0"/>
      <c r="EMC99" s="0"/>
      <c r="EMD99" s="0"/>
      <c r="EME99" s="0"/>
      <c r="EMF99" s="0"/>
      <c r="EMG99" s="0"/>
      <c r="EMH99" s="0"/>
      <c r="EMI99" s="0"/>
      <c r="EMJ99" s="0"/>
      <c r="EMK99" s="0"/>
      <c r="EML99" s="0"/>
      <c r="EMM99" s="0"/>
      <c r="EMN99" s="0"/>
      <c r="EMO99" s="0"/>
      <c r="EMP99" s="0"/>
      <c r="EMQ99" s="0"/>
      <c r="EMR99" s="0"/>
      <c r="EMS99" s="0"/>
      <c r="EMT99" s="0"/>
      <c r="EMU99" s="0"/>
      <c r="EMV99" s="0"/>
      <c r="EMW99" s="0"/>
      <c r="EMX99" s="0"/>
      <c r="EMY99" s="0"/>
      <c r="EMZ99" s="0"/>
      <c r="ENA99" s="0"/>
      <c r="ENB99" s="0"/>
      <c r="ENC99" s="0"/>
      <c r="END99" s="0"/>
      <c r="ENE99" s="0"/>
      <c r="ENF99" s="0"/>
      <c r="ENG99" s="0"/>
      <c r="ENH99" s="0"/>
      <c r="ENI99" s="0"/>
      <c r="ENJ99" s="0"/>
      <c r="ENK99" s="0"/>
      <c r="ENL99" s="0"/>
      <c r="ENM99" s="0"/>
      <c r="ENN99" s="0"/>
      <c r="ENO99" s="0"/>
      <c r="ENP99" s="0"/>
      <c r="ENQ99" s="0"/>
      <c r="ENR99" s="0"/>
      <c r="ENS99" s="0"/>
      <c r="ENT99" s="0"/>
      <c r="ENU99" s="0"/>
      <c r="ENV99" s="0"/>
      <c r="ENW99" s="0"/>
      <c r="ENX99" s="0"/>
      <c r="ENY99" s="0"/>
      <c r="ENZ99" s="0"/>
      <c r="EOA99" s="0"/>
      <c r="EOB99" s="0"/>
      <c r="EOC99" s="0"/>
      <c r="EOD99" s="0"/>
      <c r="EOE99" s="0"/>
      <c r="EOF99" s="0"/>
      <c r="EOG99" s="0"/>
      <c r="EOH99" s="0"/>
      <c r="EOI99" s="0"/>
      <c r="EOJ99" s="0"/>
      <c r="EOK99" s="0"/>
      <c r="EOL99" s="0"/>
      <c r="EOM99" s="0"/>
      <c r="EON99" s="0"/>
      <c r="EOO99" s="0"/>
      <c r="EOP99" s="0"/>
      <c r="EOQ99" s="0"/>
      <c r="EOR99" s="0"/>
      <c r="EOS99" s="0"/>
      <c r="EOT99" s="0"/>
      <c r="EOU99" s="0"/>
      <c r="EOV99" s="0"/>
      <c r="EOW99" s="0"/>
      <c r="EOX99" s="0"/>
      <c r="EOY99" s="0"/>
      <c r="EOZ99" s="0"/>
      <c r="EPA99" s="0"/>
      <c r="EPB99" s="0"/>
      <c r="EPC99" s="0"/>
      <c r="EPD99" s="0"/>
      <c r="EPE99" s="0"/>
      <c r="EPF99" s="0"/>
      <c r="EPG99" s="0"/>
      <c r="EPH99" s="0"/>
      <c r="EPI99" s="0"/>
      <c r="EPJ99" s="0"/>
      <c r="EPK99" s="0"/>
      <c r="EPL99" s="0"/>
      <c r="EPM99" s="0"/>
      <c r="EPN99" s="0"/>
      <c r="EPO99" s="0"/>
      <c r="EPP99" s="0"/>
      <c r="EPQ99" s="0"/>
      <c r="EPR99" s="0"/>
      <c r="EPS99" s="0"/>
      <c r="EPT99" s="0"/>
      <c r="EPU99" s="0"/>
      <c r="EPV99" s="0"/>
      <c r="EPW99" s="0"/>
      <c r="EPX99" s="0"/>
      <c r="EPY99" s="0"/>
      <c r="EPZ99" s="0"/>
      <c r="EQA99" s="0"/>
      <c r="EQB99" s="0"/>
      <c r="EQC99" s="0"/>
      <c r="EQD99" s="0"/>
      <c r="EQE99" s="0"/>
      <c r="EQF99" s="0"/>
      <c r="EQG99" s="0"/>
      <c r="EQH99" s="0"/>
      <c r="EQI99" s="0"/>
      <c r="EQJ99" s="0"/>
      <c r="EQK99" s="0"/>
      <c r="EQL99" s="0"/>
      <c r="EQM99" s="0"/>
      <c r="EQN99" s="0"/>
      <c r="EQO99" s="0"/>
      <c r="EQP99" s="0"/>
      <c r="EQQ99" s="0"/>
      <c r="EQR99" s="0"/>
      <c r="EQS99" s="0"/>
      <c r="EQT99" s="0"/>
      <c r="EQU99" s="0"/>
      <c r="EQV99" s="0"/>
      <c r="EQW99" s="0"/>
      <c r="EQX99" s="0"/>
      <c r="EQY99" s="0"/>
      <c r="EQZ99" s="0"/>
      <c r="ERA99" s="0"/>
      <c r="ERB99" s="0"/>
      <c r="ERC99" s="0"/>
      <c r="ERD99" s="0"/>
      <c r="ERE99" s="0"/>
      <c r="ERF99" s="0"/>
      <c r="ERG99" s="0"/>
      <c r="ERH99" s="0"/>
      <c r="ERI99" s="0"/>
      <c r="ERJ99" s="0"/>
      <c r="ERK99" s="0"/>
      <c r="ERL99" s="0"/>
      <c r="ERM99" s="0"/>
      <c r="ERN99" s="0"/>
      <c r="ERO99" s="0"/>
      <c r="ERP99" s="0"/>
      <c r="ERQ99" s="0"/>
      <c r="ERR99" s="0"/>
      <c r="ERS99" s="0"/>
      <c r="ERT99" s="0"/>
      <c r="ERU99" s="0"/>
      <c r="ERV99" s="0"/>
      <c r="ERW99" s="0"/>
      <c r="ERX99" s="0"/>
      <c r="ERY99" s="0"/>
      <c r="ERZ99" s="0"/>
      <c r="ESA99" s="0"/>
      <c r="ESB99" s="0"/>
      <c r="ESC99" s="0"/>
      <c r="ESD99" s="0"/>
      <c r="ESE99" s="0"/>
      <c r="ESF99" s="0"/>
      <c r="ESG99" s="0"/>
      <c r="ESH99" s="0"/>
      <c r="ESI99" s="0"/>
      <c r="ESJ99" s="0"/>
      <c r="ESK99" s="0"/>
      <c r="ESL99" s="0"/>
      <c r="ESM99" s="0"/>
      <c r="ESN99" s="0"/>
      <c r="ESO99" s="0"/>
      <c r="ESP99" s="0"/>
      <c r="ESQ99" s="0"/>
      <c r="ESR99" s="0"/>
      <c r="ESS99" s="0"/>
      <c r="EST99" s="0"/>
      <c r="ESU99" s="0"/>
      <c r="ESV99" s="0"/>
      <c r="ESW99" s="0"/>
      <c r="ESX99" s="0"/>
      <c r="ESY99" s="0"/>
      <c r="ESZ99" s="0"/>
      <c r="ETA99" s="0"/>
      <c r="ETB99" s="0"/>
      <c r="ETC99" s="0"/>
      <c r="ETD99" s="0"/>
      <c r="ETE99" s="0"/>
      <c r="ETF99" s="0"/>
      <c r="ETG99" s="0"/>
      <c r="ETH99" s="0"/>
      <c r="ETI99" s="0"/>
      <c r="ETJ99" s="0"/>
      <c r="ETK99" s="0"/>
      <c r="ETL99" s="0"/>
      <c r="ETM99" s="0"/>
      <c r="ETN99" s="0"/>
      <c r="ETO99" s="0"/>
      <c r="ETP99" s="0"/>
      <c r="ETQ99" s="0"/>
      <c r="ETR99" s="0"/>
      <c r="ETS99" s="0"/>
      <c r="ETT99" s="0"/>
      <c r="ETU99" s="0"/>
      <c r="ETV99" s="0"/>
      <c r="ETW99" s="0"/>
      <c r="ETX99" s="0"/>
      <c r="ETY99" s="0"/>
      <c r="ETZ99" s="0"/>
      <c r="EUA99" s="0"/>
      <c r="EUB99" s="0"/>
      <c r="EUC99" s="0"/>
      <c r="EUD99" s="0"/>
      <c r="EUE99" s="0"/>
      <c r="EUF99" s="0"/>
      <c r="EUG99" s="0"/>
      <c r="EUH99" s="0"/>
      <c r="EUI99" s="0"/>
      <c r="EUJ99" s="0"/>
      <c r="EUK99" s="0"/>
      <c r="EUL99" s="0"/>
      <c r="EUM99" s="0"/>
      <c r="EUN99" s="0"/>
      <c r="EUO99" s="0"/>
      <c r="EUP99" s="0"/>
      <c r="EUQ99" s="0"/>
      <c r="EUR99" s="0"/>
      <c r="EUS99" s="0"/>
      <c r="EUT99" s="0"/>
      <c r="EUU99" s="0"/>
      <c r="EUV99" s="0"/>
      <c r="EUW99" s="0"/>
      <c r="EUX99" s="0"/>
      <c r="EUY99" s="0"/>
      <c r="EUZ99" s="0"/>
      <c r="EVA99" s="0"/>
      <c r="EVB99" s="0"/>
      <c r="EVC99" s="0"/>
      <c r="EVD99" s="0"/>
      <c r="EVE99" s="0"/>
      <c r="EVF99" s="0"/>
      <c r="EVG99" s="0"/>
      <c r="EVH99" s="0"/>
      <c r="EVI99" s="0"/>
      <c r="EVJ99" s="0"/>
      <c r="EVK99" s="0"/>
      <c r="EVL99" s="0"/>
      <c r="EVM99" s="0"/>
      <c r="EVN99" s="0"/>
      <c r="EVO99" s="0"/>
      <c r="EVP99" s="0"/>
      <c r="EVQ99" s="0"/>
      <c r="EVR99" s="0"/>
      <c r="EVS99" s="0"/>
      <c r="EVT99" s="0"/>
      <c r="EVU99" s="0"/>
      <c r="EVV99" s="0"/>
      <c r="EVW99" s="0"/>
      <c r="EVX99" s="0"/>
      <c r="EVY99" s="0"/>
      <c r="EVZ99" s="0"/>
      <c r="EWA99" s="0"/>
      <c r="EWB99" s="0"/>
      <c r="EWC99" s="0"/>
      <c r="EWD99" s="0"/>
      <c r="EWE99" s="0"/>
      <c r="EWF99" s="0"/>
      <c r="EWG99" s="0"/>
      <c r="EWH99" s="0"/>
      <c r="EWI99" s="0"/>
      <c r="EWJ99" s="0"/>
      <c r="EWK99" s="0"/>
      <c r="EWL99" s="0"/>
      <c r="EWM99" s="0"/>
      <c r="EWN99" s="0"/>
      <c r="EWO99" s="0"/>
      <c r="EWP99" s="0"/>
      <c r="EWQ99" s="0"/>
      <c r="EWR99" s="0"/>
      <c r="EWS99" s="0"/>
      <c r="EWT99" s="0"/>
      <c r="EWU99" s="0"/>
      <c r="EWV99" s="0"/>
      <c r="EWW99" s="0"/>
      <c r="EWX99" s="0"/>
      <c r="EWY99" s="0"/>
      <c r="EWZ99" s="0"/>
      <c r="EXA99" s="0"/>
      <c r="EXB99" s="0"/>
      <c r="EXC99" s="0"/>
      <c r="EXD99" s="0"/>
      <c r="EXE99" s="0"/>
      <c r="EXF99" s="0"/>
      <c r="EXG99" s="0"/>
      <c r="EXH99" s="0"/>
      <c r="EXI99" s="0"/>
      <c r="EXJ99" s="0"/>
      <c r="EXK99" s="0"/>
      <c r="EXL99" s="0"/>
      <c r="EXM99" s="0"/>
      <c r="EXN99" s="0"/>
      <c r="EXO99" s="0"/>
      <c r="EXP99" s="0"/>
      <c r="EXQ99" s="0"/>
      <c r="EXR99" s="0"/>
      <c r="EXS99" s="0"/>
      <c r="EXT99" s="0"/>
      <c r="EXU99" s="0"/>
      <c r="EXV99" s="0"/>
      <c r="EXW99" s="0"/>
      <c r="EXX99" s="0"/>
      <c r="EXY99" s="0"/>
      <c r="EXZ99" s="0"/>
      <c r="EYA99" s="0"/>
      <c r="EYB99" s="0"/>
      <c r="EYC99" s="0"/>
      <c r="EYD99" s="0"/>
      <c r="EYE99" s="0"/>
      <c r="EYF99" s="0"/>
      <c r="EYG99" s="0"/>
      <c r="EYH99" s="0"/>
      <c r="EYI99" s="0"/>
      <c r="EYJ99" s="0"/>
      <c r="EYK99" s="0"/>
      <c r="EYL99" s="0"/>
      <c r="EYM99" s="0"/>
      <c r="EYN99" s="0"/>
      <c r="EYO99" s="0"/>
      <c r="EYP99" s="0"/>
      <c r="EYQ99" s="0"/>
      <c r="EYR99" s="0"/>
      <c r="EYS99" s="0"/>
      <c r="EYT99" s="0"/>
      <c r="EYU99" s="0"/>
      <c r="EYV99" s="0"/>
      <c r="EYW99" s="0"/>
      <c r="EYX99" s="0"/>
      <c r="EYY99" s="0"/>
      <c r="EYZ99" s="0"/>
      <c r="EZA99" s="0"/>
      <c r="EZB99" s="0"/>
      <c r="EZC99" s="0"/>
      <c r="EZD99" s="0"/>
      <c r="EZE99" s="0"/>
      <c r="EZF99" s="0"/>
      <c r="EZG99" s="0"/>
      <c r="EZH99" s="0"/>
      <c r="EZI99" s="0"/>
      <c r="EZJ99" s="0"/>
      <c r="EZK99" s="0"/>
      <c r="EZL99" s="0"/>
      <c r="EZM99" s="0"/>
      <c r="EZN99" s="0"/>
      <c r="EZO99" s="0"/>
      <c r="EZP99" s="0"/>
      <c r="EZQ99" s="0"/>
      <c r="EZR99" s="0"/>
      <c r="EZS99" s="0"/>
      <c r="EZT99" s="0"/>
      <c r="EZU99" s="0"/>
      <c r="EZV99" s="0"/>
      <c r="EZW99" s="0"/>
      <c r="EZX99" s="0"/>
      <c r="EZY99" s="0"/>
      <c r="EZZ99" s="0"/>
      <c r="FAA99" s="0"/>
      <c r="FAB99" s="0"/>
      <c r="FAC99" s="0"/>
      <c r="FAD99" s="0"/>
      <c r="FAE99" s="0"/>
      <c r="FAF99" s="0"/>
      <c r="FAG99" s="0"/>
      <c r="FAH99" s="0"/>
      <c r="FAI99" s="0"/>
      <c r="FAJ99" s="0"/>
      <c r="FAK99" s="0"/>
      <c r="FAL99" s="0"/>
      <c r="FAM99" s="0"/>
      <c r="FAN99" s="0"/>
      <c r="FAO99" s="0"/>
      <c r="FAP99" s="0"/>
      <c r="FAQ99" s="0"/>
      <c r="FAR99" s="0"/>
      <c r="FAS99" s="0"/>
      <c r="FAT99" s="0"/>
      <c r="FAU99" s="0"/>
      <c r="FAV99" s="0"/>
      <c r="FAW99" s="0"/>
      <c r="FAX99" s="0"/>
      <c r="FAY99" s="0"/>
      <c r="FAZ99" s="0"/>
      <c r="FBA99" s="0"/>
      <c r="FBB99" s="0"/>
      <c r="FBC99" s="0"/>
      <c r="FBD99" s="0"/>
      <c r="FBE99" s="0"/>
      <c r="FBF99" s="0"/>
      <c r="FBG99" s="0"/>
      <c r="FBH99" s="0"/>
      <c r="FBI99" s="0"/>
      <c r="FBJ99" s="0"/>
      <c r="FBK99" s="0"/>
      <c r="FBL99" s="0"/>
      <c r="FBM99" s="0"/>
      <c r="FBN99" s="0"/>
      <c r="FBO99" s="0"/>
      <c r="FBP99" s="0"/>
      <c r="FBQ99" s="0"/>
      <c r="FBR99" s="0"/>
      <c r="FBS99" s="0"/>
      <c r="FBT99" s="0"/>
      <c r="FBU99" s="0"/>
      <c r="FBV99" s="0"/>
      <c r="FBW99" s="0"/>
      <c r="FBX99" s="0"/>
      <c r="FBY99" s="0"/>
      <c r="FBZ99" s="0"/>
      <c r="FCA99" s="0"/>
      <c r="FCB99" s="0"/>
      <c r="FCC99" s="0"/>
      <c r="FCD99" s="0"/>
      <c r="FCE99" s="0"/>
      <c r="FCF99" s="0"/>
      <c r="FCG99" s="0"/>
      <c r="FCH99" s="0"/>
      <c r="FCI99" s="0"/>
      <c r="FCJ99" s="0"/>
      <c r="FCK99" s="0"/>
      <c r="FCL99" s="0"/>
      <c r="FCM99" s="0"/>
      <c r="FCN99" s="0"/>
      <c r="FCO99" s="0"/>
      <c r="FCP99" s="0"/>
      <c r="FCQ99" s="0"/>
      <c r="FCR99" s="0"/>
      <c r="FCS99" s="0"/>
      <c r="FCT99" s="0"/>
      <c r="FCU99" s="0"/>
      <c r="FCV99" s="0"/>
      <c r="FCW99" s="0"/>
      <c r="FCX99" s="0"/>
      <c r="FCY99" s="0"/>
      <c r="FCZ99" s="0"/>
      <c r="FDA99" s="0"/>
      <c r="FDB99" s="0"/>
      <c r="FDC99" s="0"/>
      <c r="FDD99" s="0"/>
      <c r="FDE99" s="0"/>
      <c r="FDF99" s="0"/>
      <c r="FDG99" s="0"/>
      <c r="FDH99" s="0"/>
      <c r="FDI99" s="0"/>
      <c r="FDJ99" s="0"/>
      <c r="FDK99" s="0"/>
      <c r="FDL99" s="0"/>
      <c r="FDM99" s="0"/>
      <c r="FDN99" s="0"/>
      <c r="FDO99" s="0"/>
      <c r="FDP99" s="0"/>
      <c r="FDQ99" s="0"/>
      <c r="FDR99" s="0"/>
      <c r="FDS99" s="0"/>
      <c r="FDT99" s="0"/>
      <c r="FDU99" s="0"/>
      <c r="FDV99" s="0"/>
      <c r="FDW99" s="0"/>
      <c r="FDX99" s="0"/>
      <c r="FDY99" s="0"/>
      <c r="FDZ99" s="0"/>
      <c r="FEA99" s="0"/>
      <c r="FEB99" s="0"/>
      <c r="FEC99" s="0"/>
      <c r="FED99" s="0"/>
      <c r="FEE99" s="0"/>
      <c r="FEF99" s="0"/>
      <c r="FEG99" s="0"/>
      <c r="FEH99" s="0"/>
      <c r="FEI99" s="0"/>
      <c r="FEJ99" s="0"/>
      <c r="FEK99" s="0"/>
      <c r="FEL99" s="0"/>
      <c r="FEM99" s="0"/>
      <c r="FEN99" s="0"/>
      <c r="FEO99" s="0"/>
      <c r="FEP99" s="0"/>
      <c r="FEQ99" s="0"/>
      <c r="FER99" s="0"/>
      <c r="FES99" s="0"/>
      <c r="FET99" s="0"/>
      <c r="FEU99" s="0"/>
      <c r="FEV99" s="0"/>
      <c r="FEW99" s="0"/>
      <c r="FEX99" s="0"/>
      <c r="FEY99" s="0"/>
      <c r="FEZ99" s="0"/>
      <c r="FFA99" s="0"/>
      <c r="FFB99" s="0"/>
      <c r="FFC99" s="0"/>
      <c r="FFD99" s="0"/>
      <c r="FFE99" s="0"/>
      <c r="FFF99" s="0"/>
      <c r="FFG99" s="0"/>
      <c r="FFH99" s="0"/>
      <c r="FFI99" s="0"/>
      <c r="FFJ99" s="0"/>
      <c r="FFK99" s="0"/>
      <c r="FFL99" s="0"/>
      <c r="FFM99" s="0"/>
      <c r="FFN99" s="0"/>
      <c r="FFO99" s="0"/>
      <c r="FFP99" s="0"/>
      <c r="FFQ99" s="0"/>
      <c r="FFR99" s="0"/>
      <c r="FFS99" s="0"/>
      <c r="FFT99" s="0"/>
      <c r="FFU99" s="0"/>
      <c r="FFV99" s="0"/>
      <c r="FFW99" s="0"/>
      <c r="FFX99" s="0"/>
      <c r="FFY99" s="0"/>
      <c r="FFZ99" s="0"/>
      <c r="FGA99" s="0"/>
      <c r="FGB99" s="0"/>
      <c r="FGC99" s="0"/>
      <c r="FGD99" s="0"/>
      <c r="FGE99" s="0"/>
      <c r="FGF99" s="0"/>
      <c r="FGG99" s="0"/>
      <c r="FGH99" s="0"/>
      <c r="FGI99" s="0"/>
      <c r="FGJ99" s="0"/>
      <c r="FGK99" s="0"/>
      <c r="FGL99" s="0"/>
      <c r="FGM99" s="0"/>
      <c r="FGN99" s="0"/>
      <c r="FGO99" s="0"/>
      <c r="FGP99" s="0"/>
      <c r="FGQ99" s="0"/>
      <c r="FGR99" s="0"/>
      <c r="FGS99" s="0"/>
      <c r="FGT99" s="0"/>
      <c r="FGU99" s="0"/>
      <c r="FGV99" s="0"/>
      <c r="FGW99" s="0"/>
      <c r="FGX99" s="0"/>
      <c r="FGY99" s="0"/>
      <c r="FGZ99" s="0"/>
      <c r="FHA99" s="0"/>
      <c r="FHB99" s="0"/>
      <c r="FHC99" s="0"/>
      <c r="FHD99" s="0"/>
      <c r="FHE99" s="0"/>
      <c r="FHF99" s="0"/>
      <c r="FHG99" s="0"/>
      <c r="FHH99" s="0"/>
      <c r="FHI99" s="0"/>
      <c r="FHJ99" s="0"/>
      <c r="FHK99" s="0"/>
      <c r="FHL99" s="0"/>
      <c r="FHM99" s="0"/>
      <c r="FHN99" s="0"/>
      <c r="FHO99" s="0"/>
      <c r="FHP99" s="0"/>
      <c r="FHQ99" s="0"/>
      <c r="FHR99" s="0"/>
      <c r="FHS99" s="0"/>
      <c r="FHT99" s="0"/>
      <c r="FHU99" s="0"/>
      <c r="FHV99" s="0"/>
      <c r="FHW99" s="0"/>
      <c r="FHX99" s="0"/>
      <c r="FHY99" s="0"/>
      <c r="FHZ99" s="0"/>
      <c r="FIA99" s="0"/>
      <c r="FIB99" s="0"/>
      <c r="FIC99" s="0"/>
      <c r="FID99" s="0"/>
      <c r="FIE99" s="0"/>
      <c r="FIF99" s="0"/>
      <c r="FIG99" s="0"/>
      <c r="FIH99" s="0"/>
      <c r="FII99" s="0"/>
      <c r="FIJ99" s="0"/>
      <c r="FIK99" s="0"/>
      <c r="FIL99" s="0"/>
      <c r="FIM99" s="0"/>
      <c r="FIN99" s="0"/>
      <c r="FIO99" s="0"/>
      <c r="FIP99" s="0"/>
      <c r="FIQ99" s="0"/>
      <c r="FIR99" s="0"/>
      <c r="FIS99" s="0"/>
      <c r="FIT99" s="0"/>
      <c r="FIU99" s="0"/>
      <c r="FIV99" s="0"/>
      <c r="FIW99" s="0"/>
      <c r="FIX99" s="0"/>
      <c r="FIY99" s="0"/>
      <c r="FIZ99" s="0"/>
      <c r="FJA99" s="0"/>
      <c r="FJB99" s="0"/>
      <c r="FJC99" s="0"/>
      <c r="FJD99" s="0"/>
      <c r="FJE99" s="0"/>
      <c r="FJF99" s="0"/>
      <c r="FJG99" s="0"/>
      <c r="FJH99" s="0"/>
      <c r="FJI99" s="0"/>
      <c r="FJJ99" s="0"/>
      <c r="FJK99" s="0"/>
      <c r="FJL99" s="0"/>
      <c r="FJM99" s="0"/>
      <c r="FJN99" s="0"/>
      <c r="FJO99" s="0"/>
      <c r="FJP99" s="0"/>
      <c r="FJQ99" s="0"/>
      <c r="FJR99" s="0"/>
      <c r="FJS99" s="0"/>
      <c r="FJT99" s="0"/>
      <c r="FJU99" s="0"/>
      <c r="FJV99" s="0"/>
      <c r="FJW99" s="0"/>
      <c r="FJX99" s="0"/>
      <c r="FJY99" s="0"/>
      <c r="FJZ99" s="0"/>
      <c r="FKA99" s="0"/>
      <c r="FKB99" s="0"/>
      <c r="FKC99" s="0"/>
      <c r="FKD99" s="0"/>
      <c r="FKE99" s="0"/>
      <c r="FKF99" s="0"/>
      <c r="FKG99" s="0"/>
      <c r="FKH99" s="0"/>
      <c r="FKI99" s="0"/>
      <c r="FKJ99" s="0"/>
      <c r="FKK99" s="0"/>
      <c r="FKL99" s="0"/>
      <c r="FKM99" s="0"/>
      <c r="FKN99" s="0"/>
      <c r="FKO99" s="0"/>
      <c r="FKP99" s="0"/>
      <c r="FKQ99" s="0"/>
      <c r="FKR99" s="0"/>
      <c r="FKS99" s="0"/>
      <c r="FKT99" s="0"/>
      <c r="FKU99" s="0"/>
      <c r="FKV99" s="0"/>
      <c r="FKW99" s="0"/>
      <c r="FKX99" s="0"/>
      <c r="FKY99" s="0"/>
      <c r="FKZ99" s="0"/>
      <c r="FLA99" s="0"/>
      <c r="FLB99" s="0"/>
      <c r="FLC99" s="0"/>
      <c r="FLD99" s="0"/>
      <c r="FLE99" s="0"/>
      <c r="FLF99" s="0"/>
      <c r="FLG99" s="0"/>
      <c r="FLH99" s="0"/>
      <c r="FLI99" s="0"/>
      <c r="FLJ99" s="0"/>
      <c r="FLK99" s="0"/>
      <c r="FLL99" s="0"/>
      <c r="FLM99" s="0"/>
      <c r="FLN99" s="0"/>
      <c r="FLO99" s="0"/>
      <c r="FLP99" s="0"/>
      <c r="FLQ99" s="0"/>
      <c r="FLR99" s="0"/>
      <c r="FLS99" s="0"/>
      <c r="FLT99" s="0"/>
      <c r="FLU99" s="0"/>
      <c r="FLV99" s="0"/>
      <c r="FLW99" s="0"/>
      <c r="FLX99" s="0"/>
      <c r="FLY99" s="0"/>
      <c r="FLZ99" s="0"/>
      <c r="FMA99" s="0"/>
      <c r="FMB99" s="0"/>
      <c r="FMC99" s="0"/>
      <c r="FMD99" s="0"/>
      <c r="FME99" s="0"/>
      <c r="FMF99" s="0"/>
      <c r="FMG99" s="0"/>
      <c r="FMH99" s="0"/>
      <c r="FMI99" s="0"/>
      <c r="FMJ99" s="0"/>
      <c r="FMK99" s="0"/>
      <c r="FML99" s="0"/>
      <c r="FMM99" s="0"/>
      <c r="FMN99" s="0"/>
      <c r="FMO99" s="0"/>
      <c r="FMP99" s="0"/>
      <c r="FMQ99" s="0"/>
      <c r="FMR99" s="0"/>
      <c r="FMS99" s="0"/>
      <c r="FMT99" s="0"/>
      <c r="FMU99" s="0"/>
      <c r="FMV99" s="0"/>
      <c r="FMW99" s="0"/>
      <c r="FMX99" s="0"/>
      <c r="FMY99" s="0"/>
      <c r="FMZ99" s="0"/>
      <c r="FNA99" s="0"/>
      <c r="FNB99" s="0"/>
      <c r="FNC99" s="0"/>
      <c r="FND99" s="0"/>
      <c r="FNE99" s="0"/>
      <c r="FNF99" s="0"/>
      <c r="FNG99" s="0"/>
      <c r="FNH99" s="0"/>
      <c r="FNI99" s="0"/>
      <c r="FNJ99" s="0"/>
      <c r="FNK99" s="0"/>
      <c r="FNL99" s="0"/>
      <c r="FNM99" s="0"/>
      <c r="FNN99" s="0"/>
      <c r="FNO99" s="0"/>
      <c r="FNP99" s="0"/>
      <c r="FNQ99" s="0"/>
      <c r="FNR99" s="0"/>
      <c r="FNS99" s="0"/>
      <c r="FNT99" s="0"/>
      <c r="FNU99" s="0"/>
      <c r="FNV99" s="0"/>
      <c r="FNW99" s="0"/>
      <c r="FNX99" s="0"/>
      <c r="FNY99" s="0"/>
      <c r="FNZ99" s="0"/>
      <c r="FOA99" s="0"/>
      <c r="FOB99" s="0"/>
      <c r="FOC99" s="0"/>
      <c r="FOD99" s="0"/>
      <c r="FOE99" s="0"/>
      <c r="FOF99" s="0"/>
      <c r="FOG99" s="0"/>
      <c r="FOH99" s="0"/>
      <c r="FOI99" s="0"/>
      <c r="FOJ99" s="0"/>
      <c r="FOK99" s="0"/>
      <c r="FOL99" s="0"/>
      <c r="FOM99" s="0"/>
      <c r="FON99" s="0"/>
      <c r="FOO99" s="0"/>
      <c r="FOP99" s="0"/>
      <c r="FOQ99" s="0"/>
      <c r="FOR99" s="0"/>
      <c r="FOS99" s="0"/>
      <c r="FOT99" s="0"/>
      <c r="FOU99" s="0"/>
      <c r="FOV99" s="0"/>
      <c r="FOW99" s="0"/>
      <c r="FOX99" s="0"/>
      <c r="FOY99" s="0"/>
      <c r="FOZ99" s="0"/>
      <c r="FPA99" s="0"/>
      <c r="FPB99" s="0"/>
      <c r="FPC99" s="0"/>
      <c r="FPD99" s="0"/>
      <c r="FPE99" s="0"/>
      <c r="FPF99" s="0"/>
      <c r="FPG99" s="0"/>
      <c r="FPH99" s="0"/>
      <c r="FPI99" s="0"/>
      <c r="FPJ99" s="0"/>
      <c r="FPK99" s="0"/>
      <c r="FPL99" s="0"/>
      <c r="FPM99" s="0"/>
      <c r="FPN99" s="0"/>
      <c r="FPO99" s="0"/>
      <c r="FPP99" s="0"/>
      <c r="FPQ99" s="0"/>
      <c r="FPR99" s="0"/>
      <c r="FPS99" s="0"/>
      <c r="FPT99" s="0"/>
      <c r="FPU99" s="0"/>
      <c r="FPV99" s="0"/>
      <c r="FPW99" s="0"/>
      <c r="FPX99" s="0"/>
      <c r="FPY99" s="0"/>
      <c r="FPZ99" s="0"/>
      <c r="FQA99" s="0"/>
      <c r="FQB99" s="0"/>
      <c r="FQC99" s="0"/>
      <c r="FQD99" s="0"/>
      <c r="FQE99" s="0"/>
      <c r="FQF99" s="0"/>
      <c r="FQG99" s="0"/>
      <c r="FQH99" s="0"/>
      <c r="FQI99" s="0"/>
      <c r="FQJ99" s="0"/>
      <c r="FQK99" s="0"/>
      <c r="FQL99" s="0"/>
      <c r="FQM99" s="0"/>
      <c r="FQN99" s="0"/>
      <c r="FQO99" s="0"/>
      <c r="FQP99" s="0"/>
      <c r="FQQ99" s="0"/>
      <c r="FQR99" s="0"/>
      <c r="FQS99" s="0"/>
      <c r="FQT99" s="0"/>
      <c r="FQU99" s="0"/>
      <c r="FQV99" s="0"/>
      <c r="FQW99" s="0"/>
      <c r="FQX99" s="0"/>
      <c r="FQY99" s="0"/>
      <c r="FQZ99" s="0"/>
      <c r="FRA99" s="0"/>
      <c r="FRB99" s="0"/>
      <c r="FRC99" s="0"/>
      <c r="FRD99" s="0"/>
      <c r="FRE99" s="0"/>
      <c r="FRF99" s="0"/>
      <c r="FRG99" s="0"/>
      <c r="FRH99" s="0"/>
      <c r="FRI99" s="0"/>
      <c r="FRJ99" s="0"/>
      <c r="FRK99" s="0"/>
      <c r="FRL99" s="0"/>
      <c r="FRM99" s="0"/>
      <c r="FRN99" s="0"/>
      <c r="FRO99" s="0"/>
      <c r="FRP99" s="0"/>
      <c r="FRQ99" s="0"/>
      <c r="FRR99" s="0"/>
      <c r="FRS99" s="0"/>
      <c r="FRT99" s="0"/>
      <c r="FRU99" s="0"/>
      <c r="FRV99" s="0"/>
      <c r="FRW99" s="0"/>
      <c r="FRX99" s="0"/>
      <c r="FRY99" s="0"/>
      <c r="FRZ99" s="0"/>
      <c r="FSA99" s="0"/>
      <c r="FSB99" s="0"/>
      <c r="FSC99" s="0"/>
      <c r="FSD99" s="0"/>
      <c r="FSE99" s="0"/>
      <c r="FSF99" s="0"/>
      <c r="FSG99" s="0"/>
      <c r="FSH99" s="0"/>
      <c r="FSI99" s="0"/>
      <c r="FSJ99" s="0"/>
      <c r="FSK99" s="0"/>
      <c r="FSL99" s="0"/>
      <c r="FSM99" s="0"/>
      <c r="FSN99" s="0"/>
      <c r="FSO99" s="0"/>
      <c r="FSP99" s="0"/>
      <c r="FSQ99" s="0"/>
      <c r="FSR99" s="0"/>
      <c r="FSS99" s="0"/>
      <c r="FST99" s="0"/>
      <c r="FSU99" s="0"/>
      <c r="FSV99" s="0"/>
      <c r="FSW99" s="0"/>
      <c r="FSX99" s="0"/>
      <c r="FSY99" s="0"/>
      <c r="FSZ99" s="0"/>
      <c r="FTA99" s="0"/>
      <c r="FTB99" s="0"/>
      <c r="FTC99" s="0"/>
      <c r="FTD99" s="0"/>
      <c r="FTE99" s="0"/>
      <c r="FTF99" s="0"/>
      <c r="FTG99" s="0"/>
      <c r="FTH99" s="0"/>
      <c r="FTI99" s="0"/>
      <c r="FTJ99" s="0"/>
      <c r="FTK99" s="0"/>
      <c r="FTL99" s="0"/>
      <c r="FTM99" s="0"/>
      <c r="FTN99" s="0"/>
      <c r="FTO99" s="0"/>
      <c r="FTP99" s="0"/>
      <c r="FTQ99" s="0"/>
      <c r="FTR99" s="0"/>
      <c r="FTS99" s="0"/>
      <c r="FTT99" s="0"/>
      <c r="FTU99" s="0"/>
      <c r="FTV99" s="0"/>
      <c r="FTW99" s="0"/>
      <c r="FTX99" s="0"/>
      <c r="FTY99" s="0"/>
      <c r="FTZ99" s="0"/>
      <c r="FUA99" s="0"/>
      <c r="FUB99" s="0"/>
      <c r="FUC99" s="0"/>
      <c r="FUD99" s="0"/>
      <c r="FUE99" s="0"/>
      <c r="FUF99" s="0"/>
      <c r="FUG99" s="0"/>
      <c r="FUH99" s="0"/>
      <c r="FUI99" s="0"/>
      <c r="FUJ99" s="0"/>
      <c r="FUK99" s="0"/>
      <c r="FUL99" s="0"/>
      <c r="FUM99" s="0"/>
      <c r="FUN99" s="0"/>
      <c r="FUO99" s="0"/>
      <c r="FUP99" s="0"/>
      <c r="FUQ99" s="0"/>
      <c r="FUR99" s="0"/>
      <c r="FUS99" s="0"/>
      <c r="FUT99" s="0"/>
      <c r="FUU99" s="0"/>
      <c r="FUV99" s="0"/>
      <c r="FUW99" s="0"/>
      <c r="FUX99" s="0"/>
      <c r="FUY99" s="0"/>
      <c r="FUZ99" s="0"/>
      <c r="FVA99" s="0"/>
      <c r="FVB99" s="0"/>
      <c r="FVC99" s="0"/>
      <c r="FVD99" s="0"/>
      <c r="FVE99" s="0"/>
      <c r="FVF99" s="0"/>
      <c r="FVG99" s="0"/>
      <c r="FVH99" s="0"/>
      <c r="FVI99" s="0"/>
      <c r="FVJ99" s="0"/>
      <c r="FVK99" s="0"/>
      <c r="FVL99" s="0"/>
      <c r="FVM99" s="0"/>
      <c r="FVN99" s="0"/>
      <c r="FVO99" s="0"/>
      <c r="FVP99" s="0"/>
      <c r="FVQ99" s="0"/>
      <c r="FVR99" s="0"/>
      <c r="FVS99" s="0"/>
      <c r="FVT99" s="0"/>
      <c r="FVU99" s="0"/>
      <c r="FVV99" s="0"/>
      <c r="FVW99" s="0"/>
      <c r="FVX99" s="0"/>
      <c r="FVY99" s="0"/>
      <c r="FVZ99" s="0"/>
      <c r="FWA99" s="0"/>
      <c r="FWB99" s="0"/>
      <c r="FWC99" s="0"/>
      <c r="FWD99" s="0"/>
      <c r="FWE99" s="0"/>
      <c r="FWF99" s="0"/>
      <c r="FWG99" s="0"/>
      <c r="FWH99" s="0"/>
      <c r="FWI99" s="0"/>
      <c r="FWJ99" s="0"/>
      <c r="FWK99" s="0"/>
      <c r="FWL99" s="0"/>
      <c r="FWM99" s="0"/>
      <c r="FWN99" s="0"/>
      <c r="FWO99" s="0"/>
      <c r="FWP99" s="0"/>
      <c r="FWQ99" s="0"/>
      <c r="FWR99" s="0"/>
      <c r="FWS99" s="0"/>
      <c r="FWT99" s="0"/>
      <c r="FWU99" s="0"/>
      <c r="FWV99" s="0"/>
      <c r="FWW99" s="0"/>
      <c r="FWX99" s="0"/>
      <c r="FWY99" s="0"/>
      <c r="FWZ99" s="0"/>
      <c r="FXA99" s="0"/>
      <c r="FXB99" s="0"/>
      <c r="FXC99" s="0"/>
      <c r="FXD99" s="0"/>
      <c r="FXE99" s="0"/>
      <c r="FXF99" s="0"/>
      <c r="FXG99" s="0"/>
      <c r="FXH99" s="0"/>
      <c r="FXI99" s="0"/>
      <c r="FXJ99" s="0"/>
      <c r="FXK99" s="0"/>
      <c r="FXL99" s="0"/>
      <c r="FXM99" s="0"/>
      <c r="FXN99" s="0"/>
      <c r="FXO99" s="0"/>
      <c r="FXP99" s="0"/>
      <c r="FXQ99" s="0"/>
      <c r="FXR99" s="0"/>
      <c r="FXS99" s="0"/>
      <c r="FXT99" s="0"/>
      <c r="FXU99" s="0"/>
      <c r="FXV99" s="0"/>
      <c r="FXW99" s="0"/>
      <c r="FXX99" s="0"/>
      <c r="FXY99" s="0"/>
      <c r="FXZ99" s="0"/>
      <c r="FYA99" s="0"/>
      <c r="FYB99" s="0"/>
      <c r="FYC99" s="0"/>
      <c r="FYD99" s="0"/>
      <c r="FYE99" s="0"/>
      <c r="FYF99" s="0"/>
      <c r="FYG99" s="0"/>
      <c r="FYH99" s="0"/>
      <c r="FYI99" s="0"/>
      <c r="FYJ99" s="0"/>
      <c r="FYK99" s="0"/>
      <c r="FYL99" s="0"/>
      <c r="FYM99" s="0"/>
      <c r="FYN99" s="0"/>
      <c r="FYO99" s="0"/>
      <c r="FYP99" s="0"/>
      <c r="FYQ99" s="0"/>
      <c r="FYR99" s="0"/>
      <c r="FYS99" s="0"/>
      <c r="FYT99" s="0"/>
      <c r="FYU99" s="0"/>
      <c r="FYV99" s="0"/>
      <c r="FYW99" s="0"/>
      <c r="FYX99" s="0"/>
      <c r="FYY99" s="0"/>
      <c r="FYZ99" s="0"/>
      <c r="FZA99" s="0"/>
      <c r="FZB99" s="0"/>
      <c r="FZC99" s="0"/>
      <c r="FZD99" s="0"/>
      <c r="FZE99" s="0"/>
      <c r="FZF99" s="0"/>
      <c r="FZG99" s="0"/>
      <c r="FZH99" s="0"/>
      <c r="FZI99" s="0"/>
      <c r="FZJ99" s="0"/>
      <c r="FZK99" s="0"/>
      <c r="FZL99" s="0"/>
      <c r="FZM99" s="0"/>
      <c r="FZN99" s="0"/>
      <c r="FZO99" s="0"/>
      <c r="FZP99" s="0"/>
      <c r="FZQ99" s="0"/>
      <c r="FZR99" s="0"/>
      <c r="FZS99" s="0"/>
      <c r="FZT99" s="0"/>
      <c r="FZU99" s="0"/>
      <c r="FZV99" s="0"/>
      <c r="FZW99" s="0"/>
      <c r="FZX99" s="0"/>
      <c r="FZY99" s="0"/>
      <c r="FZZ99" s="0"/>
      <c r="GAA99" s="0"/>
      <c r="GAB99" s="0"/>
      <c r="GAC99" s="0"/>
      <c r="GAD99" s="0"/>
      <c r="GAE99" s="0"/>
      <c r="GAF99" s="0"/>
      <c r="GAG99" s="0"/>
      <c r="GAH99" s="0"/>
      <c r="GAI99" s="0"/>
      <c r="GAJ99" s="0"/>
      <c r="GAK99" s="0"/>
      <c r="GAL99" s="0"/>
      <c r="GAM99" s="0"/>
      <c r="GAN99" s="0"/>
      <c r="GAO99" s="0"/>
      <c r="GAP99" s="0"/>
      <c r="GAQ99" s="0"/>
      <c r="GAR99" s="0"/>
      <c r="GAS99" s="0"/>
      <c r="GAT99" s="0"/>
      <c r="GAU99" s="0"/>
      <c r="GAV99" s="0"/>
      <c r="GAW99" s="0"/>
      <c r="GAX99" s="0"/>
      <c r="GAY99" s="0"/>
      <c r="GAZ99" s="0"/>
      <c r="GBA99" s="0"/>
      <c r="GBB99" s="0"/>
      <c r="GBC99" s="0"/>
      <c r="GBD99" s="0"/>
      <c r="GBE99" s="0"/>
      <c r="GBF99" s="0"/>
      <c r="GBG99" s="0"/>
      <c r="GBH99" s="0"/>
      <c r="GBI99" s="0"/>
      <c r="GBJ99" s="0"/>
      <c r="GBK99" s="0"/>
      <c r="GBL99" s="0"/>
      <c r="GBM99" s="0"/>
      <c r="GBN99" s="0"/>
      <c r="GBO99" s="0"/>
      <c r="GBP99" s="0"/>
      <c r="GBQ99" s="0"/>
      <c r="GBR99" s="0"/>
      <c r="GBS99" s="0"/>
      <c r="GBT99" s="0"/>
      <c r="GBU99" s="0"/>
      <c r="GBV99" s="0"/>
      <c r="GBW99" s="0"/>
      <c r="GBX99" s="0"/>
      <c r="GBY99" s="0"/>
      <c r="GBZ99" s="0"/>
      <c r="GCA99" s="0"/>
      <c r="GCB99" s="0"/>
      <c r="GCC99" s="0"/>
      <c r="GCD99" s="0"/>
      <c r="GCE99" s="0"/>
      <c r="GCF99" s="0"/>
      <c r="GCG99" s="0"/>
      <c r="GCH99" s="0"/>
      <c r="GCI99" s="0"/>
      <c r="GCJ99" s="0"/>
      <c r="GCK99" s="0"/>
      <c r="GCL99" s="0"/>
      <c r="GCM99" s="0"/>
      <c r="GCN99" s="0"/>
      <c r="GCO99" s="0"/>
      <c r="GCP99" s="0"/>
      <c r="GCQ99" s="0"/>
      <c r="GCR99" s="0"/>
      <c r="GCS99" s="0"/>
      <c r="GCT99" s="0"/>
      <c r="GCU99" s="0"/>
      <c r="GCV99" s="0"/>
      <c r="GCW99" s="0"/>
      <c r="GCX99" s="0"/>
      <c r="GCY99" s="0"/>
      <c r="GCZ99" s="0"/>
      <c r="GDA99" s="0"/>
      <c r="GDB99" s="0"/>
      <c r="GDC99" s="0"/>
      <c r="GDD99" s="0"/>
      <c r="GDE99" s="0"/>
      <c r="GDF99" s="0"/>
      <c r="GDG99" s="0"/>
      <c r="GDH99" s="0"/>
      <c r="GDI99" s="0"/>
      <c r="GDJ99" s="0"/>
      <c r="GDK99" s="0"/>
      <c r="GDL99" s="0"/>
      <c r="GDM99" s="0"/>
      <c r="GDN99" s="0"/>
      <c r="GDO99" s="0"/>
      <c r="GDP99" s="0"/>
      <c r="GDQ99" s="0"/>
      <c r="GDR99" s="0"/>
      <c r="GDS99" s="0"/>
      <c r="GDT99" s="0"/>
      <c r="GDU99" s="0"/>
      <c r="GDV99" s="0"/>
      <c r="GDW99" s="0"/>
      <c r="GDX99" s="0"/>
      <c r="GDY99" s="0"/>
      <c r="GDZ99" s="0"/>
      <c r="GEA99" s="0"/>
      <c r="GEB99" s="0"/>
      <c r="GEC99" s="0"/>
      <c r="GED99" s="0"/>
      <c r="GEE99" s="0"/>
      <c r="GEF99" s="0"/>
      <c r="GEG99" s="0"/>
      <c r="GEH99" s="0"/>
      <c r="GEI99" s="0"/>
      <c r="GEJ99" s="0"/>
      <c r="GEK99" s="0"/>
      <c r="GEL99" s="0"/>
      <c r="GEM99" s="0"/>
      <c r="GEN99" s="0"/>
      <c r="GEO99" s="0"/>
      <c r="GEP99" s="0"/>
      <c r="GEQ99" s="0"/>
      <c r="GER99" s="0"/>
      <c r="GES99" s="0"/>
      <c r="GET99" s="0"/>
      <c r="GEU99" s="0"/>
      <c r="GEV99" s="0"/>
      <c r="GEW99" s="0"/>
      <c r="GEX99" s="0"/>
      <c r="GEY99" s="0"/>
      <c r="GEZ99" s="0"/>
      <c r="GFA99" s="0"/>
      <c r="GFB99" s="0"/>
      <c r="GFC99" s="0"/>
      <c r="GFD99" s="0"/>
      <c r="GFE99" s="0"/>
      <c r="GFF99" s="0"/>
      <c r="GFG99" s="0"/>
      <c r="GFH99" s="0"/>
      <c r="GFI99" s="0"/>
      <c r="GFJ99" s="0"/>
      <c r="GFK99" s="0"/>
      <c r="GFL99" s="0"/>
      <c r="GFM99" s="0"/>
      <c r="GFN99" s="0"/>
      <c r="GFO99" s="0"/>
      <c r="GFP99" s="0"/>
      <c r="GFQ99" s="0"/>
      <c r="GFR99" s="0"/>
      <c r="GFS99" s="0"/>
      <c r="GFT99" s="0"/>
      <c r="GFU99" s="0"/>
      <c r="GFV99" s="0"/>
      <c r="GFW99" s="0"/>
      <c r="GFX99" s="0"/>
      <c r="GFY99" s="0"/>
      <c r="GFZ99" s="0"/>
      <c r="GGA99" s="0"/>
      <c r="GGB99" s="0"/>
      <c r="GGC99" s="0"/>
      <c r="GGD99" s="0"/>
      <c r="GGE99" s="0"/>
      <c r="GGF99" s="0"/>
      <c r="GGG99" s="0"/>
      <c r="GGH99" s="0"/>
      <c r="GGI99" s="0"/>
      <c r="GGJ99" s="0"/>
      <c r="GGK99" s="0"/>
      <c r="GGL99" s="0"/>
      <c r="GGM99" s="0"/>
      <c r="GGN99" s="0"/>
      <c r="GGO99" s="0"/>
      <c r="GGP99" s="0"/>
      <c r="GGQ99" s="0"/>
      <c r="GGR99" s="0"/>
      <c r="GGS99" s="0"/>
      <c r="GGT99" s="0"/>
      <c r="GGU99" s="0"/>
      <c r="GGV99" s="0"/>
      <c r="GGW99" s="0"/>
      <c r="GGX99" s="0"/>
      <c r="GGY99" s="0"/>
      <c r="GGZ99" s="0"/>
      <c r="GHA99" s="0"/>
      <c r="GHB99" s="0"/>
      <c r="GHC99" s="0"/>
      <c r="GHD99" s="0"/>
      <c r="GHE99" s="0"/>
      <c r="GHF99" s="0"/>
      <c r="GHG99" s="0"/>
      <c r="GHH99" s="0"/>
      <c r="GHI99" s="0"/>
      <c r="GHJ99" s="0"/>
      <c r="GHK99" s="0"/>
      <c r="GHL99" s="0"/>
      <c r="GHM99" s="0"/>
      <c r="GHN99" s="0"/>
      <c r="GHO99" s="0"/>
      <c r="GHP99" s="0"/>
      <c r="GHQ99" s="0"/>
      <c r="GHR99" s="0"/>
      <c r="GHS99" s="0"/>
      <c r="GHT99" s="0"/>
      <c r="GHU99" s="0"/>
      <c r="GHV99" s="0"/>
      <c r="GHW99" s="0"/>
      <c r="GHX99" s="0"/>
      <c r="GHY99" s="0"/>
      <c r="GHZ99" s="0"/>
      <c r="GIA99" s="0"/>
      <c r="GIB99" s="0"/>
      <c r="GIC99" s="0"/>
      <c r="GID99" s="0"/>
      <c r="GIE99" s="0"/>
      <c r="GIF99" s="0"/>
      <c r="GIG99" s="0"/>
      <c r="GIH99" s="0"/>
      <c r="GII99" s="0"/>
      <c r="GIJ99" s="0"/>
      <c r="GIK99" s="0"/>
      <c r="GIL99" s="0"/>
      <c r="GIM99" s="0"/>
      <c r="GIN99" s="0"/>
      <c r="GIO99" s="0"/>
      <c r="GIP99" s="0"/>
      <c r="GIQ99" s="0"/>
      <c r="GIR99" s="0"/>
      <c r="GIS99" s="0"/>
      <c r="GIT99" s="0"/>
      <c r="GIU99" s="0"/>
      <c r="GIV99" s="0"/>
      <c r="GIW99" s="0"/>
      <c r="GIX99" s="0"/>
      <c r="GIY99" s="0"/>
      <c r="GIZ99" s="0"/>
      <c r="GJA99" s="0"/>
      <c r="GJB99" s="0"/>
      <c r="GJC99" s="0"/>
      <c r="GJD99" s="0"/>
      <c r="GJE99" s="0"/>
      <c r="GJF99" s="0"/>
      <c r="GJG99" s="0"/>
      <c r="GJH99" s="0"/>
      <c r="GJI99" s="0"/>
      <c r="GJJ99" s="0"/>
      <c r="GJK99" s="0"/>
      <c r="GJL99" s="0"/>
      <c r="GJM99" s="0"/>
      <c r="GJN99" s="0"/>
      <c r="GJO99" s="0"/>
      <c r="GJP99" s="0"/>
      <c r="GJQ99" s="0"/>
      <c r="GJR99" s="0"/>
      <c r="GJS99" s="0"/>
      <c r="GJT99" s="0"/>
      <c r="GJU99" s="0"/>
      <c r="GJV99" s="0"/>
      <c r="GJW99" s="0"/>
      <c r="GJX99" s="0"/>
      <c r="GJY99" s="0"/>
      <c r="GJZ99" s="0"/>
      <c r="GKA99" s="0"/>
      <c r="GKB99" s="0"/>
      <c r="GKC99" s="0"/>
      <c r="GKD99" s="0"/>
      <c r="GKE99" s="0"/>
      <c r="GKF99" s="0"/>
      <c r="GKG99" s="0"/>
      <c r="GKH99" s="0"/>
      <c r="GKI99" s="0"/>
      <c r="GKJ99" s="0"/>
      <c r="GKK99" s="0"/>
      <c r="GKL99" s="0"/>
      <c r="GKM99" s="0"/>
      <c r="GKN99" s="0"/>
      <c r="GKO99" s="0"/>
      <c r="GKP99" s="0"/>
      <c r="GKQ99" s="0"/>
      <c r="GKR99" s="0"/>
      <c r="GKS99" s="0"/>
      <c r="GKT99" s="0"/>
      <c r="GKU99" s="0"/>
      <c r="GKV99" s="0"/>
      <c r="GKW99" s="0"/>
      <c r="GKX99" s="0"/>
      <c r="GKY99" s="0"/>
      <c r="GKZ99" s="0"/>
      <c r="GLA99" s="0"/>
      <c r="GLB99" s="0"/>
      <c r="GLC99" s="0"/>
      <c r="GLD99" s="0"/>
      <c r="GLE99" s="0"/>
      <c r="GLF99" s="0"/>
      <c r="GLG99" s="0"/>
      <c r="GLH99" s="0"/>
      <c r="GLI99" s="0"/>
      <c r="GLJ99" s="0"/>
      <c r="GLK99" s="0"/>
      <c r="GLL99" s="0"/>
      <c r="GLM99" s="0"/>
      <c r="GLN99" s="0"/>
      <c r="GLO99" s="0"/>
      <c r="GLP99" s="0"/>
      <c r="GLQ99" s="0"/>
      <c r="GLR99" s="0"/>
      <c r="GLS99" s="0"/>
      <c r="GLT99" s="0"/>
      <c r="GLU99" s="0"/>
      <c r="GLV99" s="0"/>
      <c r="GLW99" s="0"/>
      <c r="GLX99" s="0"/>
      <c r="GLY99" s="0"/>
      <c r="GLZ99" s="0"/>
      <c r="GMA99" s="0"/>
      <c r="GMB99" s="0"/>
      <c r="GMC99" s="0"/>
      <c r="GMD99" s="0"/>
      <c r="GME99" s="0"/>
      <c r="GMF99" s="0"/>
      <c r="GMG99" s="0"/>
      <c r="GMH99" s="0"/>
      <c r="GMI99" s="0"/>
      <c r="GMJ99" s="0"/>
      <c r="GMK99" s="0"/>
      <c r="GML99" s="0"/>
      <c r="GMM99" s="0"/>
      <c r="GMN99" s="0"/>
      <c r="GMO99" s="0"/>
      <c r="GMP99" s="0"/>
      <c r="GMQ99" s="0"/>
      <c r="GMR99" s="0"/>
      <c r="GMS99" s="0"/>
      <c r="GMT99" s="0"/>
      <c r="GMU99" s="0"/>
      <c r="GMV99" s="0"/>
      <c r="GMW99" s="0"/>
      <c r="GMX99" s="0"/>
      <c r="GMY99" s="0"/>
      <c r="GMZ99" s="0"/>
      <c r="GNA99" s="0"/>
      <c r="GNB99" s="0"/>
      <c r="GNC99" s="0"/>
      <c r="GND99" s="0"/>
      <c r="GNE99" s="0"/>
      <c r="GNF99" s="0"/>
      <c r="GNG99" s="0"/>
      <c r="GNH99" s="0"/>
      <c r="GNI99" s="0"/>
      <c r="GNJ99" s="0"/>
      <c r="GNK99" s="0"/>
      <c r="GNL99" s="0"/>
      <c r="GNM99" s="0"/>
      <c r="GNN99" s="0"/>
      <c r="GNO99" s="0"/>
      <c r="GNP99" s="0"/>
      <c r="GNQ99" s="0"/>
      <c r="GNR99" s="0"/>
      <c r="GNS99" s="0"/>
      <c r="GNT99" s="0"/>
      <c r="GNU99" s="0"/>
      <c r="GNV99" s="0"/>
      <c r="GNW99" s="0"/>
      <c r="GNX99" s="0"/>
      <c r="GNY99" s="0"/>
      <c r="GNZ99" s="0"/>
      <c r="GOA99" s="0"/>
      <c r="GOB99" s="0"/>
      <c r="GOC99" s="0"/>
      <c r="GOD99" s="0"/>
      <c r="GOE99" s="0"/>
      <c r="GOF99" s="0"/>
      <c r="GOG99" s="0"/>
      <c r="GOH99" s="0"/>
      <c r="GOI99" s="0"/>
      <c r="GOJ99" s="0"/>
      <c r="GOK99" s="0"/>
      <c r="GOL99" s="0"/>
      <c r="GOM99" s="0"/>
      <c r="GON99" s="0"/>
      <c r="GOO99" s="0"/>
      <c r="GOP99" s="0"/>
      <c r="GOQ99" s="0"/>
      <c r="GOR99" s="0"/>
      <c r="GOS99" s="0"/>
      <c r="GOT99" s="0"/>
      <c r="GOU99" s="0"/>
      <c r="GOV99" s="0"/>
      <c r="GOW99" s="0"/>
      <c r="GOX99" s="0"/>
      <c r="GOY99" s="0"/>
      <c r="GOZ99" s="0"/>
      <c r="GPA99" s="0"/>
      <c r="GPB99" s="0"/>
      <c r="GPC99" s="0"/>
      <c r="GPD99" s="0"/>
      <c r="GPE99" s="0"/>
      <c r="GPF99" s="0"/>
      <c r="GPG99" s="0"/>
      <c r="GPH99" s="0"/>
      <c r="GPI99" s="0"/>
      <c r="GPJ99" s="0"/>
      <c r="GPK99" s="0"/>
      <c r="GPL99" s="0"/>
      <c r="GPM99" s="0"/>
      <c r="GPN99" s="0"/>
      <c r="GPO99" s="0"/>
      <c r="GPP99" s="0"/>
      <c r="GPQ99" s="0"/>
      <c r="GPR99" s="0"/>
      <c r="GPS99" s="0"/>
      <c r="GPT99" s="0"/>
      <c r="GPU99" s="0"/>
      <c r="GPV99" s="0"/>
      <c r="GPW99" s="0"/>
      <c r="GPX99" s="0"/>
      <c r="GPY99" s="0"/>
      <c r="GPZ99" s="0"/>
      <c r="GQA99" s="0"/>
      <c r="GQB99" s="0"/>
      <c r="GQC99" s="0"/>
      <c r="GQD99" s="0"/>
      <c r="GQE99" s="0"/>
      <c r="GQF99" s="0"/>
      <c r="GQG99" s="0"/>
      <c r="GQH99" s="0"/>
      <c r="GQI99" s="0"/>
      <c r="GQJ99" s="0"/>
      <c r="GQK99" s="0"/>
      <c r="GQL99" s="0"/>
      <c r="GQM99" s="0"/>
      <c r="GQN99" s="0"/>
      <c r="GQO99" s="0"/>
      <c r="GQP99" s="0"/>
      <c r="GQQ99" s="0"/>
      <c r="GQR99" s="0"/>
      <c r="GQS99" s="0"/>
      <c r="GQT99" s="0"/>
      <c r="GQU99" s="0"/>
      <c r="GQV99" s="0"/>
      <c r="GQW99" s="0"/>
      <c r="GQX99" s="0"/>
      <c r="GQY99" s="0"/>
      <c r="GQZ99" s="0"/>
      <c r="GRA99" s="0"/>
      <c r="GRB99" s="0"/>
      <c r="GRC99" s="0"/>
      <c r="GRD99" s="0"/>
      <c r="GRE99" s="0"/>
      <c r="GRF99" s="0"/>
      <c r="GRG99" s="0"/>
      <c r="GRH99" s="0"/>
      <c r="GRI99" s="0"/>
      <c r="GRJ99" s="0"/>
      <c r="GRK99" s="0"/>
      <c r="GRL99" s="0"/>
      <c r="GRM99" s="0"/>
      <c r="GRN99" s="0"/>
      <c r="GRO99" s="0"/>
      <c r="GRP99" s="0"/>
      <c r="GRQ99" s="0"/>
      <c r="GRR99" s="0"/>
      <c r="GRS99" s="0"/>
      <c r="GRT99" s="0"/>
      <c r="GRU99" s="0"/>
      <c r="GRV99" s="0"/>
      <c r="GRW99" s="0"/>
      <c r="GRX99" s="0"/>
      <c r="GRY99" s="0"/>
      <c r="GRZ99" s="0"/>
      <c r="GSA99" s="0"/>
      <c r="GSB99" s="0"/>
      <c r="GSC99" s="0"/>
      <c r="GSD99" s="0"/>
      <c r="GSE99" s="0"/>
      <c r="GSF99" s="0"/>
      <c r="GSG99" s="0"/>
      <c r="GSH99" s="0"/>
      <c r="GSI99" s="0"/>
      <c r="GSJ99" s="0"/>
      <c r="GSK99" s="0"/>
      <c r="GSL99" s="0"/>
      <c r="GSM99" s="0"/>
      <c r="GSN99" s="0"/>
      <c r="GSO99" s="0"/>
      <c r="GSP99" s="0"/>
      <c r="GSQ99" s="0"/>
      <c r="GSR99" s="0"/>
      <c r="GSS99" s="0"/>
      <c r="GST99" s="0"/>
      <c r="GSU99" s="0"/>
      <c r="GSV99" s="0"/>
      <c r="GSW99" s="0"/>
      <c r="GSX99" s="0"/>
      <c r="GSY99" s="0"/>
      <c r="GSZ99" s="0"/>
      <c r="GTA99" s="0"/>
      <c r="GTB99" s="0"/>
      <c r="GTC99" s="0"/>
      <c r="GTD99" s="0"/>
      <c r="GTE99" s="0"/>
      <c r="GTF99" s="0"/>
      <c r="GTG99" s="0"/>
      <c r="GTH99" s="0"/>
      <c r="GTI99" s="0"/>
      <c r="GTJ99" s="0"/>
      <c r="GTK99" s="0"/>
      <c r="GTL99" s="0"/>
      <c r="GTM99" s="0"/>
      <c r="GTN99" s="0"/>
      <c r="GTO99" s="0"/>
      <c r="GTP99" s="0"/>
      <c r="GTQ99" s="0"/>
      <c r="GTR99" s="0"/>
      <c r="GTS99" s="0"/>
      <c r="GTT99" s="0"/>
      <c r="GTU99" s="0"/>
      <c r="GTV99" s="0"/>
      <c r="GTW99" s="0"/>
      <c r="GTX99" s="0"/>
      <c r="GTY99" s="0"/>
      <c r="GTZ99" s="0"/>
      <c r="GUA99" s="0"/>
      <c r="GUB99" s="0"/>
      <c r="GUC99" s="0"/>
      <c r="GUD99" s="0"/>
      <c r="GUE99" s="0"/>
      <c r="GUF99" s="0"/>
      <c r="GUG99" s="0"/>
      <c r="GUH99" s="0"/>
      <c r="GUI99" s="0"/>
      <c r="GUJ99" s="0"/>
      <c r="GUK99" s="0"/>
      <c r="GUL99" s="0"/>
      <c r="GUM99" s="0"/>
      <c r="GUN99" s="0"/>
      <c r="GUO99" s="0"/>
      <c r="GUP99" s="0"/>
      <c r="GUQ99" s="0"/>
      <c r="GUR99" s="0"/>
      <c r="GUS99" s="0"/>
      <c r="GUT99" s="0"/>
      <c r="GUU99" s="0"/>
      <c r="GUV99" s="0"/>
      <c r="GUW99" s="0"/>
      <c r="GUX99" s="0"/>
      <c r="GUY99" s="0"/>
      <c r="GUZ99" s="0"/>
      <c r="GVA99" s="0"/>
      <c r="GVB99" s="0"/>
      <c r="GVC99" s="0"/>
      <c r="GVD99" s="0"/>
      <c r="GVE99" s="0"/>
      <c r="GVF99" s="0"/>
      <c r="GVG99" s="0"/>
      <c r="GVH99" s="0"/>
      <c r="GVI99" s="0"/>
      <c r="GVJ99" s="0"/>
      <c r="GVK99" s="0"/>
      <c r="GVL99" s="0"/>
      <c r="GVM99" s="0"/>
      <c r="GVN99" s="0"/>
      <c r="GVO99" s="0"/>
      <c r="GVP99" s="0"/>
      <c r="GVQ99" s="0"/>
      <c r="GVR99" s="0"/>
      <c r="GVS99" s="0"/>
      <c r="GVT99" s="0"/>
      <c r="GVU99" s="0"/>
      <c r="GVV99" s="0"/>
      <c r="GVW99" s="0"/>
      <c r="GVX99" s="0"/>
      <c r="GVY99" s="0"/>
      <c r="GVZ99" s="0"/>
      <c r="GWA99" s="0"/>
      <c r="GWB99" s="0"/>
      <c r="GWC99" s="0"/>
      <c r="GWD99" s="0"/>
      <c r="GWE99" s="0"/>
      <c r="GWF99" s="0"/>
      <c r="GWG99" s="0"/>
      <c r="GWH99" s="0"/>
      <c r="GWI99" s="0"/>
      <c r="GWJ99" s="0"/>
      <c r="GWK99" s="0"/>
      <c r="GWL99" s="0"/>
      <c r="GWM99" s="0"/>
      <c r="GWN99" s="0"/>
      <c r="GWO99" s="0"/>
      <c r="GWP99" s="0"/>
      <c r="GWQ99" s="0"/>
      <c r="GWR99" s="0"/>
      <c r="GWS99" s="0"/>
      <c r="GWT99" s="0"/>
      <c r="GWU99" s="0"/>
      <c r="GWV99" s="0"/>
      <c r="GWW99" s="0"/>
      <c r="GWX99" s="0"/>
      <c r="GWY99" s="0"/>
      <c r="GWZ99" s="0"/>
      <c r="GXA99" s="0"/>
      <c r="GXB99" s="0"/>
      <c r="GXC99" s="0"/>
      <c r="GXD99" s="0"/>
      <c r="GXE99" s="0"/>
      <c r="GXF99" s="0"/>
      <c r="GXG99" s="0"/>
      <c r="GXH99" s="0"/>
      <c r="GXI99" s="0"/>
      <c r="GXJ99" s="0"/>
      <c r="GXK99" s="0"/>
      <c r="GXL99" s="0"/>
      <c r="GXM99" s="0"/>
      <c r="GXN99" s="0"/>
      <c r="GXO99" s="0"/>
      <c r="GXP99" s="0"/>
      <c r="GXQ99" s="0"/>
      <c r="GXR99" s="0"/>
      <c r="GXS99" s="0"/>
      <c r="GXT99" s="0"/>
      <c r="GXU99" s="0"/>
      <c r="GXV99" s="0"/>
      <c r="GXW99" s="0"/>
      <c r="GXX99" s="0"/>
      <c r="GXY99" s="0"/>
      <c r="GXZ99" s="0"/>
      <c r="GYA99" s="0"/>
      <c r="GYB99" s="0"/>
      <c r="GYC99" s="0"/>
      <c r="GYD99" s="0"/>
      <c r="GYE99" s="0"/>
      <c r="GYF99" s="0"/>
      <c r="GYG99" s="0"/>
      <c r="GYH99" s="0"/>
      <c r="GYI99" s="0"/>
      <c r="GYJ99" s="0"/>
      <c r="GYK99" s="0"/>
      <c r="GYL99" s="0"/>
      <c r="GYM99" s="0"/>
      <c r="GYN99" s="0"/>
      <c r="GYO99" s="0"/>
      <c r="GYP99" s="0"/>
      <c r="GYQ99" s="0"/>
      <c r="GYR99" s="0"/>
      <c r="GYS99" s="0"/>
      <c r="GYT99" s="0"/>
      <c r="GYU99" s="0"/>
      <c r="GYV99" s="0"/>
      <c r="GYW99" s="0"/>
      <c r="GYX99" s="0"/>
      <c r="GYY99" s="0"/>
      <c r="GYZ99" s="0"/>
      <c r="GZA99" s="0"/>
      <c r="GZB99" s="0"/>
      <c r="GZC99" s="0"/>
      <c r="GZD99" s="0"/>
      <c r="GZE99" s="0"/>
      <c r="GZF99" s="0"/>
      <c r="GZG99" s="0"/>
      <c r="GZH99" s="0"/>
      <c r="GZI99" s="0"/>
      <c r="GZJ99" s="0"/>
      <c r="GZK99" s="0"/>
      <c r="GZL99" s="0"/>
      <c r="GZM99" s="0"/>
      <c r="GZN99" s="0"/>
      <c r="GZO99" s="0"/>
      <c r="GZP99" s="0"/>
      <c r="GZQ99" s="0"/>
      <c r="GZR99" s="0"/>
      <c r="GZS99" s="0"/>
      <c r="GZT99" s="0"/>
      <c r="GZU99" s="0"/>
      <c r="GZV99" s="0"/>
      <c r="GZW99" s="0"/>
      <c r="GZX99" s="0"/>
      <c r="GZY99" s="0"/>
      <c r="GZZ99" s="0"/>
      <c r="HAA99" s="0"/>
      <c r="HAB99" s="0"/>
      <c r="HAC99" s="0"/>
      <c r="HAD99" s="0"/>
      <c r="HAE99" s="0"/>
      <c r="HAF99" s="0"/>
      <c r="HAG99" s="0"/>
      <c r="HAH99" s="0"/>
      <c r="HAI99" s="0"/>
      <c r="HAJ99" s="0"/>
      <c r="HAK99" s="0"/>
      <c r="HAL99" s="0"/>
      <c r="HAM99" s="0"/>
      <c r="HAN99" s="0"/>
      <c r="HAO99" s="0"/>
      <c r="HAP99" s="0"/>
      <c r="HAQ99" s="0"/>
      <c r="HAR99" s="0"/>
      <c r="HAS99" s="0"/>
      <c r="HAT99" s="0"/>
      <c r="HAU99" s="0"/>
      <c r="HAV99" s="0"/>
      <c r="HAW99" s="0"/>
      <c r="HAX99" s="0"/>
      <c r="HAY99" s="0"/>
      <c r="HAZ99" s="0"/>
      <c r="HBA99" s="0"/>
      <c r="HBB99" s="0"/>
      <c r="HBC99" s="0"/>
      <c r="HBD99" s="0"/>
      <c r="HBE99" s="0"/>
      <c r="HBF99" s="0"/>
      <c r="HBG99" s="0"/>
      <c r="HBH99" s="0"/>
      <c r="HBI99" s="0"/>
      <c r="HBJ99" s="0"/>
      <c r="HBK99" s="0"/>
      <c r="HBL99" s="0"/>
      <c r="HBM99" s="0"/>
      <c r="HBN99" s="0"/>
      <c r="HBO99" s="0"/>
      <c r="HBP99" s="0"/>
      <c r="HBQ99" s="0"/>
      <c r="HBR99" s="0"/>
      <c r="HBS99" s="0"/>
      <c r="HBT99" s="0"/>
      <c r="HBU99" s="0"/>
      <c r="HBV99" s="0"/>
      <c r="HBW99" s="0"/>
      <c r="HBX99" s="0"/>
      <c r="HBY99" s="0"/>
      <c r="HBZ99" s="0"/>
      <c r="HCA99" s="0"/>
      <c r="HCB99" s="0"/>
      <c r="HCC99" s="0"/>
      <c r="HCD99" s="0"/>
      <c r="HCE99" s="0"/>
      <c r="HCF99" s="0"/>
      <c r="HCG99" s="0"/>
      <c r="HCH99" s="0"/>
      <c r="HCI99" s="0"/>
      <c r="HCJ99" s="0"/>
      <c r="HCK99" s="0"/>
      <c r="HCL99" s="0"/>
      <c r="HCM99" s="0"/>
      <c r="HCN99" s="0"/>
      <c r="HCO99" s="0"/>
      <c r="HCP99" s="0"/>
      <c r="HCQ99" s="0"/>
      <c r="HCR99" s="0"/>
      <c r="HCS99" s="0"/>
      <c r="HCT99" s="0"/>
      <c r="HCU99" s="0"/>
      <c r="HCV99" s="0"/>
      <c r="HCW99" s="0"/>
      <c r="HCX99" s="0"/>
      <c r="HCY99" s="0"/>
      <c r="HCZ99" s="0"/>
      <c r="HDA99" s="0"/>
      <c r="HDB99" s="0"/>
      <c r="HDC99" s="0"/>
      <c r="HDD99" s="0"/>
      <c r="HDE99" s="0"/>
      <c r="HDF99" s="0"/>
      <c r="HDG99" s="0"/>
      <c r="HDH99" s="0"/>
      <c r="HDI99" s="0"/>
      <c r="HDJ99" s="0"/>
      <c r="HDK99" s="0"/>
      <c r="HDL99" s="0"/>
      <c r="HDM99" s="0"/>
      <c r="HDN99" s="0"/>
      <c r="HDO99" s="0"/>
      <c r="HDP99" s="0"/>
      <c r="HDQ99" s="0"/>
      <c r="HDR99" s="0"/>
      <c r="HDS99" s="0"/>
      <c r="HDT99" s="0"/>
      <c r="HDU99" s="0"/>
      <c r="HDV99" s="0"/>
      <c r="HDW99" s="0"/>
      <c r="HDX99" s="0"/>
      <c r="HDY99" s="0"/>
      <c r="HDZ99" s="0"/>
      <c r="HEA99" s="0"/>
      <c r="HEB99" s="0"/>
      <c r="HEC99" s="0"/>
      <c r="HED99" s="0"/>
      <c r="HEE99" s="0"/>
      <c r="HEF99" s="0"/>
      <c r="HEG99" s="0"/>
      <c r="HEH99" s="0"/>
      <c r="HEI99" s="0"/>
      <c r="HEJ99" s="0"/>
      <c r="HEK99" s="0"/>
      <c r="HEL99" s="0"/>
      <c r="HEM99" s="0"/>
      <c r="HEN99" s="0"/>
      <c r="HEO99" s="0"/>
      <c r="HEP99" s="0"/>
      <c r="HEQ99" s="0"/>
      <c r="HER99" s="0"/>
      <c r="HES99" s="0"/>
      <c r="HET99" s="0"/>
      <c r="HEU99" s="0"/>
      <c r="HEV99" s="0"/>
      <c r="HEW99" s="0"/>
      <c r="HEX99" s="0"/>
      <c r="HEY99" s="0"/>
      <c r="HEZ99" s="0"/>
      <c r="HFA99" s="0"/>
      <c r="HFB99" s="0"/>
      <c r="HFC99" s="0"/>
      <c r="HFD99" s="0"/>
      <c r="HFE99" s="0"/>
      <c r="HFF99" s="0"/>
      <c r="HFG99" s="0"/>
      <c r="HFH99" s="0"/>
      <c r="HFI99" s="0"/>
      <c r="HFJ99" s="0"/>
      <c r="HFK99" s="0"/>
      <c r="HFL99" s="0"/>
      <c r="HFM99" s="0"/>
      <c r="HFN99" s="0"/>
      <c r="HFO99" s="0"/>
      <c r="HFP99" s="0"/>
      <c r="HFQ99" s="0"/>
      <c r="HFR99" s="0"/>
      <c r="HFS99" s="0"/>
      <c r="HFT99" s="0"/>
      <c r="HFU99" s="0"/>
      <c r="HFV99" s="0"/>
      <c r="HFW99" s="0"/>
      <c r="HFX99" s="0"/>
      <c r="HFY99" s="0"/>
      <c r="HFZ99" s="0"/>
      <c r="HGA99" s="0"/>
      <c r="HGB99" s="0"/>
      <c r="HGC99" s="0"/>
      <c r="HGD99" s="0"/>
      <c r="HGE99" s="0"/>
      <c r="HGF99" s="0"/>
      <c r="HGG99" s="0"/>
      <c r="HGH99" s="0"/>
      <c r="HGI99" s="0"/>
      <c r="HGJ99" s="0"/>
      <c r="HGK99" s="0"/>
      <c r="HGL99" s="0"/>
      <c r="HGM99" s="0"/>
      <c r="HGN99" s="0"/>
      <c r="HGO99" s="0"/>
      <c r="HGP99" s="0"/>
      <c r="HGQ99" s="0"/>
      <c r="HGR99" s="0"/>
      <c r="HGS99" s="0"/>
      <c r="HGT99" s="0"/>
      <c r="HGU99" s="0"/>
      <c r="HGV99" s="0"/>
      <c r="HGW99" s="0"/>
      <c r="HGX99" s="0"/>
      <c r="HGY99" s="0"/>
      <c r="HGZ99" s="0"/>
      <c r="HHA99" s="0"/>
      <c r="HHB99" s="0"/>
      <c r="HHC99" s="0"/>
      <c r="HHD99" s="0"/>
      <c r="HHE99" s="0"/>
      <c r="HHF99" s="0"/>
      <c r="HHG99" s="0"/>
      <c r="HHH99" s="0"/>
      <c r="HHI99" s="0"/>
      <c r="HHJ99" s="0"/>
      <c r="HHK99" s="0"/>
      <c r="HHL99" s="0"/>
      <c r="HHM99" s="0"/>
      <c r="HHN99" s="0"/>
      <c r="HHO99" s="0"/>
      <c r="HHP99" s="0"/>
      <c r="HHQ99" s="0"/>
      <c r="HHR99" s="0"/>
      <c r="HHS99" s="0"/>
      <c r="HHT99" s="0"/>
      <c r="HHU99" s="0"/>
      <c r="HHV99" s="0"/>
      <c r="HHW99" s="0"/>
      <c r="HHX99" s="0"/>
      <c r="HHY99" s="0"/>
      <c r="HHZ99" s="0"/>
      <c r="HIA99" s="0"/>
      <c r="HIB99" s="0"/>
      <c r="HIC99" s="0"/>
      <c r="HID99" s="0"/>
      <c r="HIE99" s="0"/>
      <c r="HIF99" s="0"/>
      <c r="HIG99" s="0"/>
      <c r="HIH99" s="0"/>
      <c r="HII99" s="0"/>
      <c r="HIJ99" s="0"/>
      <c r="HIK99" s="0"/>
      <c r="HIL99" s="0"/>
      <c r="HIM99" s="0"/>
      <c r="HIN99" s="0"/>
      <c r="HIO99" s="0"/>
      <c r="HIP99" s="0"/>
      <c r="HIQ99" s="0"/>
      <c r="HIR99" s="0"/>
      <c r="HIS99" s="0"/>
      <c r="HIT99" s="0"/>
      <c r="HIU99" s="0"/>
      <c r="HIV99" s="0"/>
      <c r="HIW99" s="0"/>
      <c r="HIX99" s="0"/>
      <c r="HIY99" s="0"/>
      <c r="HIZ99" s="0"/>
      <c r="HJA99" s="0"/>
      <c r="HJB99" s="0"/>
      <c r="HJC99" s="0"/>
      <c r="HJD99" s="0"/>
      <c r="HJE99" s="0"/>
      <c r="HJF99" s="0"/>
      <c r="HJG99" s="0"/>
      <c r="HJH99" s="0"/>
      <c r="HJI99" s="0"/>
      <c r="HJJ99" s="0"/>
      <c r="HJK99" s="0"/>
      <c r="HJL99" s="0"/>
      <c r="HJM99" s="0"/>
      <c r="HJN99" s="0"/>
      <c r="HJO99" s="0"/>
      <c r="HJP99" s="0"/>
      <c r="HJQ99" s="0"/>
      <c r="HJR99" s="0"/>
      <c r="HJS99" s="0"/>
      <c r="HJT99" s="0"/>
      <c r="HJU99" s="0"/>
      <c r="HJV99" s="0"/>
      <c r="HJW99" s="0"/>
      <c r="HJX99" s="0"/>
      <c r="HJY99" s="0"/>
      <c r="HJZ99" s="0"/>
      <c r="HKA99" s="0"/>
      <c r="HKB99" s="0"/>
      <c r="HKC99" s="0"/>
      <c r="HKD99" s="0"/>
      <c r="HKE99" s="0"/>
      <c r="HKF99" s="0"/>
      <c r="HKG99" s="0"/>
      <c r="HKH99" s="0"/>
      <c r="HKI99" s="0"/>
      <c r="HKJ99" s="0"/>
      <c r="HKK99" s="0"/>
      <c r="HKL99" s="0"/>
      <c r="HKM99" s="0"/>
      <c r="HKN99" s="0"/>
      <c r="HKO99" s="0"/>
      <c r="HKP99" s="0"/>
      <c r="HKQ99" s="0"/>
      <c r="HKR99" s="0"/>
      <c r="HKS99" s="0"/>
      <c r="HKT99" s="0"/>
      <c r="HKU99" s="0"/>
      <c r="HKV99" s="0"/>
      <c r="HKW99" s="0"/>
      <c r="HKX99" s="0"/>
      <c r="HKY99" s="0"/>
      <c r="HKZ99" s="0"/>
      <c r="HLA99" s="0"/>
      <c r="HLB99" s="0"/>
      <c r="HLC99" s="0"/>
      <c r="HLD99" s="0"/>
      <c r="HLE99" s="0"/>
      <c r="HLF99" s="0"/>
      <c r="HLG99" s="0"/>
      <c r="HLH99" s="0"/>
      <c r="HLI99" s="0"/>
      <c r="HLJ99" s="0"/>
      <c r="HLK99" s="0"/>
      <c r="HLL99" s="0"/>
      <c r="HLM99" s="0"/>
      <c r="HLN99" s="0"/>
      <c r="HLO99" s="0"/>
      <c r="HLP99" s="0"/>
      <c r="HLQ99" s="0"/>
      <c r="HLR99" s="0"/>
      <c r="HLS99" s="0"/>
      <c r="HLT99" s="0"/>
      <c r="HLU99" s="0"/>
      <c r="HLV99" s="0"/>
      <c r="HLW99" s="0"/>
      <c r="HLX99" s="0"/>
      <c r="HLY99" s="0"/>
      <c r="HLZ99" s="0"/>
      <c r="HMA99" s="0"/>
      <c r="HMB99" s="0"/>
      <c r="HMC99" s="0"/>
      <c r="HMD99" s="0"/>
      <c r="HME99" s="0"/>
      <c r="HMF99" s="0"/>
      <c r="HMG99" s="0"/>
      <c r="HMH99" s="0"/>
      <c r="HMI99" s="0"/>
      <c r="HMJ99" s="0"/>
      <c r="HMK99" s="0"/>
      <c r="HML99" s="0"/>
      <c r="HMM99" s="0"/>
      <c r="HMN99" s="0"/>
      <c r="HMO99" s="0"/>
      <c r="HMP99" s="0"/>
      <c r="HMQ99" s="0"/>
      <c r="HMR99" s="0"/>
      <c r="HMS99" s="0"/>
      <c r="HMT99" s="0"/>
      <c r="HMU99" s="0"/>
      <c r="HMV99" s="0"/>
      <c r="HMW99" s="0"/>
      <c r="HMX99" s="0"/>
      <c r="HMY99" s="0"/>
      <c r="HMZ99" s="0"/>
      <c r="HNA99" s="0"/>
      <c r="HNB99" s="0"/>
      <c r="HNC99" s="0"/>
      <c r="HND99" s="0"/>
      <c r="HNE99" s="0"/>
      <c r="HNF99" s="0"/>
      <c r="HNG99" s="0"/>
      <c r="HNH99" s="0"/>
      <c r="HNI99" s="0"/>
      <c r="HNJ99" s="0"/>
      <c r="HNK99" s="0"/>
      <c r="HNL99" s="0"/>
      <c r="HNM99" s="0"/>
      <c r="HNN99" s="0"/>
      <c r="HNO99" s="0"/>
      <c r="HNP99" s="0"/>
      <c r="HNQ99" s="0"/>
      <c r="HNR99" s="0"/>
      <c r="HNS99" s="0"/>
      <c r="HNT99" s="0"/>
      <c r="HNU99" s="0"/>
      <c r="HNV99" s="0"/>
      <c r="HNW99" s="0"/>
      <c r="HNX99" s="0"/>
      <c r="HNY99" s="0"/>
      <c r="HNZ99" s="0"/>
      <c r="HOA99" s="0"/>
      <c r="HOB99" s="0"/>
      <c r="HOC99" s="0"/>
      <c r="HOD99" s="0"/>
      <c r="HOE99" s="0"/>
      <c r="HOF99" s="0"/>
      <c r="HOG99" s="0"/>
      <c r="HOH99" s="0"/>
      <c r="HOI99" s="0"/>
      <c r="HOJ99" s="0"/>
      <c r="HOK99" s="0"/>
      <c r="HOL99" s="0"/>
      <c r="HOM99" s="0"/>
      <c r="HON99" s="0"/>
      <c r="HOO99" s="0"/>
      <c r="HOP99" s="0"/>
      <c r="HOQ99" s="0"/>
      <c r="HOR99" s="0"/>
      <c r="HOS99" s="0"/>
      <c r="HOT99" s="0"/>
      <c r="HOU99" s="0"/>
      <c r="HOV99" s="0"/>
      <c r="HOW99" s="0"/>
      <c r="HOX99" s="0"/>
      <c r="HOY99" s="0"/>
      <c r="HOZ99" s="0"/>
      <c r="HPA99" s="0"/>
      <c r="HPB99" s="0"/>
      <c r="HPC99" s="0"/>
      <c r="HPD99" s="0"/>
      <c r="HPE99" s="0"/>
      <c r="HPF99" s="0"/>
      <c r="HPG99" s="0"/>
      <c r="HPH99" s="0"/>
      <c r="HPI99" s="0"/>
      <c r="HPJ99" s="0"/>
      <c r="HPK99" s="0"/>
      <c r="HPL99" s="0"/>
      <c r="HPM99" s="0"/>
      <c r="HPN99" s="0"/>
      <c r="HPO99" s="0"/>
      <c r="HPP99" s="0"/>
      <c r="HPQ99" s="0"/>
      <c r="HPR99" s="0"/>
      <c r="HPS99" s="0"/>
      <c r="HPT99" s="0"/>
      <c r="HPU99" s="0"/>
      <c r="HPV99" s="0"/>
      <c r="HPW99" s="0"/>
      <c r="HPX99" s="0"/>
      <c r="HPY99" s="0"/>
      <c r="HPZ99" s="0"/>
      <c r="HQA99" s="0"/>
      <c r="HQB99" s="0"/>
      <c r="HQC99" s="0"/>
      <c r="HQD99" s="0"/>
      <c r="HQE99" s="0"/>
      <c r="HQF99" s="0"/>
      <c r="HQG99" s="0"/>
      <c r="HQH99" s="0"/>
      <c r="HQI99" s="0"/>
      <c r="HQJ99" s="0"/>
      <c r="HQK99" s="0"/>
      <c r="HQL99" s="0"/>
      <c r="HQM99" s="0"/>
      <c r="HQN99" s="0"/>
      <c r="HQO99" s="0"/>
      <c r="HQP99" s="0"/>
      <c r="HQQ99" s="0"/>
      <c r="HQR99" s="0"/>
      <c r="HQS99" s="0"/>
      <c r="HQT99" s="0"/>
      <c r="HQU99" s="0"/>
      <c r="HQV99" s="0"/>
      <c r="HQW99" s="0"/>
      <c r="HQX99" s="0"/>
      <c r="HQY99" s="0"/>
      <c r="HQZ99" s="0"/>
      <c r="HRA99" s="0"/>
      <c r="HRB99" s="0"/>
      <c r="HRC99" s="0"/>
      <c r="HRD99" s="0"/>
      <c r="HRE99" s="0"/>
      <c r="HRF99" s="0"/>
      <c r="HRG99" s="0"/>
      <c r="HRH99" s="0"/>
      <c r="HRI99" s="0"/>
      <c r="HRJ99" s="0"/>
      <c r="HRK99" s="0"/>
      <c r="HRL99" s="0"/>
      <c r="HRM99" s="0"/>
      <c r="HRN99" s="0"/>
      <c r="HRO99" s="0"/>
      <c r="HRP99" s="0"/>
      <c r="HRQ99" s="0"/>
      <c r="HRR99" s="0"/>
      <c r="HRS99" s="0"/>
      <c r="HRT99" s="0"/>
      <c r="HRU99" s="0"/>
      <c r="HRV99" s="0"/>
      <c r="HRW99" s="0"/>
      <c r="HRX99" s="0"/>
      <c r="HRY99" s="0"/>
      <c r="HRZ99" s="0"/>
      <c r="HSA99" s="0"/>
      <c r="HSB99" s="0"/>
      <c r="HSC99" s="0"/>
      <c r="HSD99" s="0"/>
      <c r="HSE99" s="0"/>
      <c r="HSF99" s="0"/>
      <c r="HSG99" s="0"/>
      <c r="HSH99" s="0"/>
      <c r="HSI99" s="0"/>
      <c r="HSJ99" s="0"/>
      <c r="HSK99" s="0"/>
      <c r="HSL99" s="0"/>
      <c r="HSM99" s="0"/>
      <c r="HSN99" s="0"/>
      <c r="HSO99" s="0"/>
      <c r="HSP99" s="0"/>
      <c r="HSQ99" s="0"/>
      <c r="HSR99" s="0"/>
      <c r="HSS99" s="0"/>
      <c r="HST99" s="0"/>
      <c r="HSU99" s="0"/>
      <c r="HSV99" s="0"/>
      <c r="HSW99" s="0"/>
      <c r="HSX99" s="0"/>
      <c r="HSY99" s="0"/>
      <c r="HSZ99" s="0"/>
      <c r="HTA99" s="0"/>
      <c r="HTB99" s="0"/>
      <c r="HTC99" s="0"/>
      <c r="HTD99" s="0"/>
      <c r="HTE99" s="0"/>
      <c r="HTF99" s="0"/>
      <c r="HTG99" s="0"/>
      <c r="HTH99" s="0"/>
      <c r="HTI99" s="0"/>
      <c r="HTJ99" s="0"/>
      <c r="HTK99" s="0"/>
      <c r="HTL99" s="0"/>
      <c r="HTM99" s="0"/>
      <c r="HTN99" s="0"/>
      <c r="HTO99" s="0"/>
      <c r="HTP99" s="0"/>
      <c r="HTQ99" s="0"/>
      <c r="HTR99" s="0"/>
      <c r="HTS99" s="0"/>
      <c r="HTT99" s="0"/>
      <c r="HTU99" s="0"/>
      <c r="HTV99" s="0"/>
      <c r="HTW99" s="0"/>
      <c r="HTX99" s="0"/>
      <c r="HTY99" s="0"/>
      <c r="HTZ99" s="0"/>
      <c r="HUA99" s="0"/>
      <c r="HUB99" s="0"/>
      <c r="HUC99" s="0"/>
      <c r="HUD99" s="0"/>
      <c r="HUE99" s="0"/>
      <c r="HUF99" s="0"/>
      <c r="HUG99" s="0"/>
      <c r="HUH99" s="0"/>
      <c r="HUI99" s="0"/>
      <c r="HUJ99" s="0"/>
      <c r="HUK99" s="0"/>
      <c r="HUL99" s="0"/>
      <c r="HUM99" s="0"/>
      <c r="HUN99" s="0"/>
      <c r="HUO99" s="0"/>
      <c r="HUP99" s="0"/>
      <c r="HUQ99" s="0"/>
      <c r="HUR99" s="0"/>
      <c r="HUS99" s="0"/>
      <c r="HUT99" s="0"/>
      <c r="HUU99" s="0"/>
      <c r="HUV99" s="0"/>
      <c r="HUW99" s="0"/>
      <c r="HUX99" s="0"/>
      <c r="HUY99" s="0"/>
      <c r="HUZ99" s="0"/>
      <c r="HVA99" s="0"/>
      <c r="HVB99" s="0"/>
      <c r="HVC99" s="0"/>
      <c r="HVD99" s="0"/>
      <c r="HVE99" s="0"/>
      <c r="HVF99" s="0"/>
      <c r="HVG99" s="0"/>
      <c r="HVH99" s="0"/>
      <c r="HVI99" s="0"/>
      <c r="HVJ99" s="0"/>
      <c r="HVK99" s="0"/>
      <c r="HVL99" s="0"/>
      <c r="HVM99" s="0"/>
      <c r="HVN99" s="0"/>
      <c r="HVO99" s="0"/>
      <c r="HVP99" s="0"/>
      <c r="HVQ99" s="0"/>
      <c r="HVR99" s="0"/>
      <c r="HVS99" s="0"/>
      <c r="HVT99" s="0"/>
      <c r="HVU99" s="0"/>
      <c r="HVV99" s="0"/>
      <c r="HVW99" s="0"/>
      <c r="HVX99" s="0"/>
      <c r="HVY99" s="0"/>
      <c r="HVZ99" s="0"/>
      <c r="HWA99" s="0"/>
      <c r="HWB99" s="0"/>
      <c r="HWC99" s="0"/>
      <c r="HWD99" s="0"/>
      <c r="HWE99" s="0"/>
      <c r="HWF99" s="0"/>
      <c r="HWG99" s="0"/>
      <c r="HWH99" s="0"/>
      <c r="HWI99" s="0"/>
      <c r="HWJ99" s="0"/>
      <c r="HWK99" s="0"/>
      <c r="HWL99" s="0"/>
      <c r="HWM99" s="0"/>
      <c r="HWN99" s="0"/>
      <c r="HWO99" s="0"/>
      <c r="HWP99" s="0"/>
      <c r="HWQ99" s="0"/>
      <c r="HWR99" s="0"/>
      <c r="HWS99" s="0"/>
      <c r="HWT99" s="0"/>
      <c r="HWU99" s="0"/>
      <c r="HWV99" s="0"/>
      <c r="HWW99" s="0"/>
      <c r="HWX99" s="0"/>
      <c r="HWY99" s="0"/>
      <c r="HWZ99" s="0"/>
      <c r="HXA99" s="0"/>
      <c r="HXB99" s="0"/>
      <c r="HXC99" s="0"/>
      <c r="HXD99" s="0"/>
      <c r="HXE99" s="0"/>
      <c r="HXF99" s="0"/>
      <c r="HXG99" s="0"/>
      <c r="HXH99" s="0"/>
      <c r="HXI99" s="0"/>
      <c r="HXJ99" s="0"/>
      <c r="HXK99" s="0"/>
      <c r="HXL99" s="0"/>
      <c r="HXM99" s="0"/>
      <c r="HXN99" s="0"/>
      <c r="HXO99" s="0"/>
      <c r="HXP99" s="0"/>
      <c r="HXQ99" s="0"/>
      <c r="HXR99" s="0"/>
      <c r="HXS99" s="0"/>
      <c r="HXT99" s="0"/>
      <c r="HXU99" s="0"/>
      <c r="HXV99" s="0"/>
      <c r="HXW99" s="0"/>
      <c r="HXX99" s="0"/>
      <c r="HXY99" s="0"/>
      <c r="HXZ99" s="0"/>
      <c r="HYA99" s="0"/>
      <c r="HYB99" s="0"/>
      <c r="HYC99" s="0"/>
      <c r="HYD99" s="0"/>
      <c r="HYE99" s="0"/>
      <c r="HYF99" s="0"/>
      <c r="HYG99" s="0"/>
      <c r="HYH99" s="0"/>
      <c r="HYI99" s="0"/>
      <c r="HYJ99" s="0"/>
      <c r="HYK99" s="0"/>
      <c r="HYL99" s="0"/>
      <c r="HYM99" s="0"/>
      <c r="HYN99" s="0"/>
      <c r="HYO99" s="0"/>
      <c r="HYP99" s="0"/>
      <c r="HYQ99" s="0"/>
      <c r="HYR99" s="0"/>
      <c r="HYS99" s="0"/>
      <c r="HYT99" s="0"/>
      <c r="HYU99" s="0"/>
      <c r="HYV99" s="0"/>
      <c r="HYW99" s="0"/>
      <c r="HYX99" s="0"/>
      <c r="HYY99" s="0"/>
      <c r="HYZ99" s="0"/>
      <c r="HZA99" s="0"/>
      <c r="HZB99" s="0"/>
      <c r="HZC99" s="0"/>
      <c r="HZD99" s="0"/>
      <c r="HZE99" s="0"/>
      <c r="HZF99" s="0"/>
      <c r="HZG99" s="0"/>
      <c r="HZH99" s="0"/>
      <c r="HZI99" s="0"/>
      <c r="HZJ99" s="0"/>
      <c r="HZK99" s="0"/>
      <c r="HZL99" s="0"/>
      <c r="HZM99" s="0"/>
      <c r="HZN99" s="0"/>
      <c r="HZO99" s="0"/>
      <c r="HZP99" s="0"/>
      <c r="HZQ99" s="0"/>
      <c r="HZR99" s="0"/>
      <c r="HZS99" s="0"/>
      <c r="HZT99" s="0"/>
      <c r="HZU99" s="0"/>
      <c r="HZV99" s="0"/>
      <c r="HZW99" s="0"/>
      <c r="HZX99" s="0"/>
      <c r="HZY99" s="0"/>
      <c r="HZZ99" s="0"/>
      <c r="IAA99" s="0"/>
      <c r="IAB99" s="0"/>
      <c r="IAC99" s="0"/>
      <c r="IAD99" s="0"/>
      <c r="IAE99" s="0"/>
      <c r="IAF99" s="0"/>
      <c r="IAG99" s="0"/>
      <c r="IAH99" s="0"/>
      <c r="IAI99" s="0"/>
      <c r="IAJ99" s="0"/>
      <c r="IAK99" s="0"/>
      <c r="IAL99" s="0"/>
      <c r="IAM99" s="0"/>
      <c r="IAN99" s="0"/>
      <c r="IAO99" s="0"/>
      <c r="IAP99" s="0"/>
      <c r="IAQ99" s="0"/>
      <c r="IAR99" s="0"/>
      <c r="IAS99" s="0"/>
      <c r="IAT99" s="0"/>
      <c r="IAU99" s="0"/>
      <c r="IAV99" s="0"/>
      <c r="IAW99" s="0"/>
      <c r="IAX99" s="0"/>
      <c r="IAY99" s="0"/>
      <c r="IAZ99" s="0"/>
      <c r="IBA99" s="0"/>
      <c r="IBB99" s="0"/>
      <c r="IBC99" s="0"/>
      <c r="IBD99" s="0"/>
      <c r="IBE99" s="0"/>
      <c r="IBF99" s="0"/>
      <c r="IBG99" s="0"/>
      <c r="IBH99" s="0"/>
      <c r="IBI99" s="0"/>
      <c r="IBJ99" s="0"/>
      <c r="IBK99" s="0"/>
      <c r="IBL99" s="0"/>
      <c r="IBM99" s="0"/>
      <c r="IBN99" s="0"/>
      <c r="IBO99" s="0"/>
      <c r="IBP99" s="0"/>
      <c r="IBQ99" s="0"/>
      <c r="IBR99" s="0"/>
      <c r="IBS99" s="0"/>
      <c r="IBT99" s="0"/>
      <c r="IBU99" s="0"/>
      <c r="IBV99" s="0"/>
      <c r="IBW99" s="0"/>
      <c r="IBX99" s="0"/>
      <c r="IBY99" s="0"/>
      <c r="IBZ99" s="0"/>
      <c r="ICA99" s="0"/>
      <c r="ICB99" s="0"/>
      <c r="ICC99" s="0"/>
      <c r="ICD99" s="0"/>
      <c r="ICE99" s="0"/>
      <c r="ICF99" s="0"/>
      <c r="ICG99" s="0"/>
      <c r="ICH99" s="0"/>
      <c r="ICI99" s="0"/>
      <c r="ICJ99" s="0"/>
      <c r="ICK99" s="0"/>
      <c r="ICL99" s="0"/>
      <c r="ICM99" s="0"/>
      <c r="ICN99" s="0"/>
      <c r="ICO99" s="0"/>
      <c r="ICP99" s="0"/>
      <c r="ICQ99" s="0"/>
      <c r="ICR99" s="0"/>
      <c r="ICS99" s="0"/>
      <c r="ICT99" s="0"/>
      <c r="ICU99" s="0"/>
      <c r="ICV99" s="0"/>
      <c r="ICW99" s="0"/>
      <c r="ICX99" s="0"/>
      <c r="ICY99" s="0"/>
      <c r="ICZ99" s="0"/>
      <c r="IDA99" s="0"/>
      <c r="IDB99" s="0"/>
      <c r="IDC99" s="0"/>
      <c r="IDD99" s="0"/>
      <c r="IDE99" s="0"/>
      <c r="IDF99" s="0"/>
      <c r="IDG99" s="0"/>
      <c r="IDH99" s="0"/>
      <c r="IDI99" s="0"/>
      <c r="IDJ99" s="0"/>
      <c r="IDK99" s="0"/>
      <c r="IDL99" s="0"/>
      <c r="IDM99" s="0"/>
      <c r="IDN99" s="0"/>
      <c r="IDO99" s="0"/>
      <c r="IDP99" s="0"/>
      <c r="IDQ99" s="0"/>
      <c r="IDR99" s="0"/>
      <c r="IDS99" s="0"/>
      <c r="IDT99" s="0"/>
      <c r="IDU99" s="0"/>
      <c r="IDV99" s="0"/>
      <c r="IDW99" s="0"/>
      <c r="IDX99" s="0"/>
      <c r="IDY99" s="0"/>
      <c r="IDZ99" s="0"/>
      <c r="IEA99" s="0"/>
      <c r="IEB99" s="0"/>
      <c r="IEC99" s="0"/>
      <c r="IED99" s="0"/>
      <c r="IEE99" s="0"/>
      <c r="IEF99" s="0"/>
      <c r="IEG99" s="0"/>
      <c r="IEH99" s="0"/>
      <c r="IEI99" s="0"/>
      <c r="IEJ99" s="0"/>
      <c r="IEK99" s="0"/>
      <c r="IEL99" s="0"/>
      <c r="IEM99" s="0"/>
      <c r="IEN99" s="0"/>
      <c r="IEO99" s="0"/>
      <c r="IEP99" s="0"/>
      <c r="IEQ99" s="0"/>
      <c r="IER99" s="0"/>
      <c r="IES99" s="0"/>
      <c r="IET99" s="0"/>
      <c r="IEU99" s="0"/>
      <c r="IEV99" s="0"/>
      <c r="IEW99" s="0"/>
      <c r="IEX99" s="0"/>
      <c r="IEY99" s="0"/>
      <c r="IEZ99" s="0"/>
      <c r="IFA99" s="0"/>
      <c r="IFB99" s="0"/>
      <c r="IFC99" s="0"/>
      <c r="IFD99" s="0"/>
      <c r="IFE99" s="0"/>
      <c r="IFF99" s="0"/>
      <c r="IFG99" s="0"/>
      <c r="IFH99" s="0"/>
      <c r="IFI99" s="0"/>
      <c r="IFJ99" s="0"/>
      <c r="IFK99" s="0"/>
      <c r="IFL99" s="0"/>
      <c r="IFM99" s="0"/>
      <c r="IFN99" s="0"/>
      <c r="IFO99" s="0"/>
      <c r="IFP99" s="0"/>
      <c r="IFQ99" s="0"/>
      <c r="IFR99" s="0"/>
      <c r="IFS99" s="0"/>
      <c r="IFT99" s="0"/>
      <c r="IFU99" s="0"/>
      <c r="IFV99" s="0"/>
      <c r="IFW99" s="0"/>
      <c r="IFX99" s="0"/>
      <c r="IFY99" s="0"/>
      <c r="IFZ99" s="0"/>
      <c r="IGA99" s="0"/>
      <c r="IGB99" s="0"/>
      <c r="IGC99" s="0"/>
      <c r="IGD99" s="0"/>
      <c r="IGE99" s="0"/>
      <c r="IGF99" s="0"/>
      <c r="IGG99" s="0"/>
      <c r="IGH99" s="0"/>
      <c r="IGI99" s="0"/>
      <c r="IGJ99" s="0"/>
      <c r="IGK99" s="0"/>
      <c r="IGL99" s="0"/>
      <c r="IGM99" s="0"/>
      <c r="IGN99" s="0"/>
      <c r="IGO99" s="0"/>
      <c r="IGP99" s="0"/>
      <c r="IGQ99" s="0"/>
      <c r="IGR99" s="0"/>
      <c r="IGS99" s="0"/>
      <c r="IGT99" s="0"/>
      <c r="IGU99" s="0"/>
      <c r="IGV99" s="0"/>
      <c r="IGW99" s="0"/>
      <c r="IGX99" s="0"/>
      <c r="IGY99" s="0"/>
      <c r="IGZ99" s="0"/>
      <c r="IHA99" s="0"/>
      <c r="IHB99" s="0"/>
      <c r="IHC99" s="0"/>
      <c r="IHD99" s="0"/>
      <c r="IHE99" s="0"/>
      <c r="IHF99" s="0"/>
      <c r="IHG99" s="0"/>
      <c r="IHH99" s="0"/>
      <c r="IHI99" s="0"/>
      <c r="IHJ99" s="0"/>
      <c r="IHK99" s="0"/>
      <c r="IHL99" s="0"/>
      <c r="IHM99" s="0"/>
      <c r="IHN99" s="0"/>
      <c r="IHO99" s="0"/>
      <c r="IHP99" s="0"/>
      <c r="IHQ99" s="0"/>
      <c r="IHR99" s="0"/>
      <c r="IHS99" s="0"/>
      <c r="IHT99" s="0"/>
      <c r="IHU99" s="0"/>
      <c r="IHV99" s="0"/>
      <c r="IHW99" s="0"/>
      <c r="IHX99" s="0"/>
      <c r="IHY99" s="0"/>
      <c r="IHZ99" s="0"/>
      <c r="IIA99" s="0"/>
      <c r="IIB99" s="0"/>
      <c r="IIC99" s="0"/>
      <c r="IID99" s="0"/>
      <c r="IIE99" s="0"/>
      <c r="IIF99" s="0"/>
      <c r="IIG99" s="0"/>
      <c r="IIH99" s="0"/>
      <c r="III99" s="0"/>
      <c r="IIJ99" s="0"/>
      <c r="IIK99" s="0"/>
      <c r="IIL99" s="0"/>
      <c r="IIM99" s="0"/>
      <c r="IIN99" s="0"/>
      <c r="IIO99" s="0"/>
      <c r="IIP99" s="0"/>
      <c r="IIQ99" s="0"/>
      <c r="IIR99" s="0"/>
      <c r="IIS99" s="0"/>
      <c r="IIT99" s="0"/>
      <c r="IIU99" s="0"/>
      <c r="IIV99" s="0"/>
      <c r="IIW99" s="0"/>
      <c r="IIX99" s="0"/>
      <c r="IIY99" s="0"/>
      <c r="IIZ99" s="0"/>
      <c r="IJA99" s="0"/>
      <c r="IJB99" s="0"/>
      <c r="IJC99" s="0"/>
      <c r="IJD99" s="0"/>
      <c r="IJE99" s="0"/>
      <c r="IJF99" s="0"/>
      <c r="IJG99" s="0"/>
      <c r="IJH99" s="0"/>
      <c r="IJI99" s="0"/>
      <c r="IJJ99" s="0"/>
      <c r="IJK99" s="0"/>
      <c r="IJL99" s="0"/>
      <c r="IJM99" s="0"/>
      <c r="IJN99" s="0"/>
      <c r="IJO99" s="0"/>
      <c r="IJP99" s="0"/>
      <c r="IJQ99" s="0"/>
      <c r="IJR99" s="0"/>
      <c r="IJS99" s="0"/>
      <c r="IJT99" s="0"/>
      <c r="IJU99" s="0"/>
      <c r="IJV99" s="0"/>
      <c r="IJW99" s="0"/>
      <c r="IJX99" s="0"/>
      <c r="IJY99" s="0"/>
      <c r="IJZ99" s="0"/>
      <c r="IKA99" s="0"/>
      <c r="IKB99" s="0"/>
      <c r="IKC99" s="0"/>
      <c r="IKD99" s="0"/>
      <c r="IKE99" s="0"/>
      <c r="IKF99" s="0"/>
      <c r="IKG99" s="0"/>
      <c r="IKH99" s="0"/>
      <c r="IKI99" s="0"/>
      <c r="IKJ99" s="0"/>
      <c r="IKK99" s="0"/>
      <c r="IKL99" s="0"/>
      <c r="IKM99" s="0"/>
      <c r="IKN99" s="0"/>
      <c r="IKO99" s="0"/>
      <c r="IKP99" s="0"/>
      <c r="IKQ99" s="0"/>
      <c r="IKR99" s="0"/>
      <c r="IKS99" s="0"/>
      <c r="IKT99" s="0"/>
      <c r="IKU99" s="0"/>
      <c r="IKV99" s="0"/>
      <c r="IKW99" s="0"/>
      <c r="IKX99" s="0"/>
      <c r="IKY99" s="0"/>
      <c r="IKZ99" s="0"/>
      <c r="ILA99" s="0"/>
      <c r="ILB99" s="0"/>
      <c r="ILC99" s="0"/>
      <c r="ILD99" s="0"/>
      <c r="ILE99" s="0"/>
      <c r="ILF99" s="0"/>
      <c r="ILG99" s="0"/>
      <c r="ILH99" s="0"/>
      <c r="ILI99" s="0"/>
      <c r="ILJ99" s="0"/>
      <c r="ILK99" s="0"/>
      <c r="ILL99" s="0"/>
      <c r="ILM99" s="0"/>
      <c r="ILN99" s="0"/>
      <c r="ILO99" s="0"/>
      <c r="ILP99" s="0"/>
      <c r="ILQ99" s="0"/>
      <c r="ILR99" s="0"/>
      <c r="ILS99" s="0"/>
      <c r="ILT99" s="0"/>
      <c r="ILU99" s="0"/>
      <c r="ILV99" s="0"/>
      <c r="ILW99" s="0"/>
      <c r="ILX99" s="0"/>
      <c r="ILY99" s="0"/>
      <c r="ILZ99" s="0"/>
      <c r="IMA99" s="0"/>
      <c r="IMB99" s="0"/>
      <c r="IMC99" s="0"/>
      <c r="IMD99" s="0"/>
      <c r="IME99" s="0"/>
      <c r="IMF99" s="0"/>
      <c r="IMG99" s="0"/>
      <c r="IMH99" s="0"/>
      <c r="IMI99" s="0"/>
      <c r="IMJ99" s="0"/>
      <c r="IMK99" s="0"/>
      <c r="IML99" s="0"/>
      <c r="IMM99" s="0"/>
      <c r="IMN99" s="0"/>
      <c r="IMO99" s="0"/>
      <c r="IMP99" s="0"/>
      <c r="IMQ99" s="0"/>
      <c r="IMR99" s="0"/>
      <c r="IMS99" s="0"/>
      <c r="IMT99" s="0"/>
      <c r="IMU99" s="0"/>
      <c r="IMV99" s="0"/>
      <c r="IMW99" s="0"/>
      <c r="IMX99" s="0"/>
      <c r="IMY99" s="0"/>
      <c r="IMZ99" s="0"/>
      <c r="INA99" s="0"/>
      <c r="INB99" s="0"/>
      <c r="INC99" s="0"/>
      <c r="IND99" s="0"/>
      <c r="INE99" s="0"/>
      <c r="INF99" s="0"/>
      <c r="ING99" s="0"/>
      <c r="INH99" s="0"/>
      <c r="INI99" s="0"/>
      <c r="INJ99" s="0"/>
      <c r="INK99" s="0"/>
      <c r="INL99" s="0"/>
      <c r="INM99" s="0"/>
      <c r="INN99" s="0"/>
      <c r="INO99" s="0"/>
      <c r="INP99" s="0"/>
      <c r="INQ99" s="0"/>
      <c r="INR99" s="0"/>
      <c r="INS99" s="0"/>
      <c r="INT99" s="0"/>
      <c r="INU99" s="0"/>
      <c r="INV99" s="0"/>
      <c r="INW99" s="0"/>
      <c r="INX99" s="0"/>
      <c r="INY99" s="0"/>
      <c r="INZ99" s="0"/>
      <c r="IOA99" s="0"/>
      <c r="IOB99" s="0"/>
      <c r="IOC99" s="0"/>
      <c r="IOD99" s="0"/>
      <c r="IOE99" s="0"/>
      <c r="IOF99" s="0"/>
      <c r="IOG99" s="0"/>
      <c r="IOH99" s="0"/>
      <c r="IOI99" s="0"/>
      <c r="IOJ99" s="0"/>
      <c r="IOK99" s="0"/>
      <c r="IOL99" s="0"/>
      <c r="IOM99" s="0"/>
      <c r="ION99" s="0"/>
      <c r="IOO99" s="0"/>
      <c r="IOP99" s="0"/>
      <c r="IOQ99" s="0"/>
      <c r="IOR99" s="0"/>
      <c r="IOS99" s="0"/>
      <c r="IOT99" s="0"/>
      <c r="IOU99" s="0"/>
      <c r="IOV99" s="0"/>
      <c r="IOW99" s="0"/>
      <c r="IOX99" s="0"/>
      <c r="IOY99" s="0"/>
      <c r="IOZ99" s="0"/>
      <c r="IPA99" s="0"/>
      <c r="IPB99" s="0"/>
      <c r="IPC99" s="0"/>
      <c r="IPD99" s="0"/>
      <c r="IPE99" s="0"/>
      <c r="IPF99" s="0"/>
      <c r="IPG99" s="0"/>
      <c r="IPH99" s="0"/>
      <c r="IPI99" s="0"/>
      <c r="IPJ99" s="0"/>
      <c r="IPK99" s="0"/>
      <c r="IPL99" s="0"/>
      <c r="IPM99" s="0"/>
      <c r="IPN99" s="0"/>
      <c r="IPO99" s="0"/>
      <c r="IPP99" s="0"/>
      <c r="IPQ99" s="0"/>
      <c r="IPR99" s="0"/>
      <c r="IPS99" s="0"/>
      <c r="IPT99" s="0"/>
      <c r="IPU99" s="0"/>
      <c r="IPV99" s="0"/>
      <c r="IPW99" s="0"/>
      <c r="IPX99" s="0"/>
      <c r="IPY99" s="0"/>
      <c r="IPZ99" s="0"/>
      <c r="IQA99" s="0"/>
      <c r="IQB99" s="0"/>
      <c r="IQC99" s="0"/>
      <c r="IQD99" s="0"/>
      <c r="IQE99" s="0"/>
      <c r="IQF99" s="0"/>
      <c r="IQG99" s="0"/>
      <c r="IQH99" s="0"/>
      <c r="IQI99" s="0"/>
      <c r="IQJ99" s="0"/>
      <c r="IQK99" s="0"/>
      <c r="IQL99" s="0"/>
      <c r="IQM99" s="0"/>
      <c r="IQN99" s="0"/>
      <c r="IQO99" s="0"/>
      <c r="IQP99" s="0"/>
      <c r="IQQ99" s="0"/>
      <c r="IQR99" s="0"/>
      <c r="IQS99" s="0"/>
      <c r="IQT99" s="0"/>
      <c r="IQU99" s="0"/>
      <c r="IQV99" s="0"/>
      <c r="IQW99" s="0"/>
      <c r="IQX99" s="0"/>
      <c r="IQY99" s="0"/>
      <c r="IQZ99" s="0"/>
      <c r="IRA99" s="0"/>
      <c r="IRB99" s="0"/>
      <c r="IRC99" s="0"/>
      <c r="IRD99" s="0"/>
      <c r="IRE99" s="0"/>
      <c r="IRF99" s="0"/>
      <c r="IRG99" s="0"/>
      <c r="IRH99" s="0"/>
      <c r="IRI99" s="0"/>
      <c r="IRJ99" s="0"/>
      <c r="IRK99" s="0"/>
      <c r="IRL99" s="0"/>
      <c r="IRM99" s="0"/>
      <c r="IRN99" s="0"/>
      <c r="IRO99" s="0"/>
      <c r="IRP99" s="0"/>
      <c r="IRQ99" s="0"/>
      <c r="IRR99" s="0"/>
      <c r="IRS99" s="0"/>
      <c r="IRT99" s="0"/>
      <c r="IRU99" s="0"/>
      <c r="IRV99" s="0"/>
      <c r="IRW99" s="0"/>
      <c r="IRX99" s="0"/>
      <c r="IRY99" s="0"/>
      <c r="IRZ99" s="0"/>
      <c r="ISA99" s="0"/>
      <c r="ISB99" s="0"/>
      <c r="ISC99" s="0"/>
      <c r="ISD99" s="0"/>
      <c r="ISE99" s="0"/>
      <c r="ISF99" s="0"/>
      <c r="ISG99" s="0"/>
      <c r="ISH99" s="0"/>
      <c r="ISI99" s="0"/>
      <c r="ISJ99" s="0"/>
      <c r="ISK99" s="0"/>
      <c r="ISL99" s="0"/>
      <c r="ISM99" s="0"/>
      <c r="ISN99" s="0"/>
      <c r="ISO99" s="0"/>
      <c r="ISP99" s="0"/>
      <c r="ISQ99" s="0"/>
      <c r="ISR99" s="0"/>
      <c r="ISS99" s="0"/>
      <c r="IST99" s="0"/>
      <c r="ISU99" s="0"/>
      <c r="ISV99" s="0"/>
      <c r="ISW99" s="0"/>
      <c r="ISX99" s="0"/>
      <c r="ISY99" s="0"/>
      <c r="ISZ99" s="0"/>
      <c r="ITA99" s="0"/>
      <c r="ITB99" s="0"/>
      <c r="ITC99" s="0"/>
      <c r="ITD99" s="0"/>
      <c r="ITE99" s="0"/>
      <c r="ITF99" s="0"/>
      <c r="ITG99" s="0"/>
      <c r="ITH99" s="0"/>
      <c r="ITI99" s="0"/>
      <c r="ITJ99" s="0"/>
      <c r="ITK99" s="0"/>
      <c r="ITL99" s="0"/>
      <c r="ITM99" s="0"/>
      <c r="ITN99" s="0"/>
      <c r="ITO99" s="0"/>
      <c r="ITP99" s="0"/>
      <c r="ITQ99" s="0"/>
      <c r="ITR99" s="0"/>
      <c r="ITS99" s="0"/>
      <c r="ITT99" s="0"/>
      <c r="ITU99" s="0"/>
      <c r="ITV99" s="0"/>
      <c r="ITW99" s="0"/>
      <c r="ITX99" s="0"/>
      <c r="ITY99" s="0"/>
      <c r="ITZ99" s="0"/>
      <c r="IUA99" s="0"/>
      <c r="IUB99" s="0"/>
      <c r="IUC99" s="0"/>
      <c r="IUD99" s="0"/>
      <c r="IUE99" s="0"/>
      <c r="IUF99" s="0"/>
      <c r="IUG99" s="0"/>
      <c r="IUH99" s="0"/>
      <c r="IUI99" s="0"/>
      <c r="IUJ99" s="0"/>
      <c r="IUK99" s="0"/>
      <c r="IUL99" s="0"/>
      <c r="IUM99" s="0"/>
      <c r="IUN99" s="0"/>
      <c r="IUO99" s="0"/>
      <c r="IUP99" s="0"/>
      <c r="IUQ99" s="0"/>
      <c r="IUR99" s="0"/>
      <c r="IUS99" s="0"/>
      <c r="IUT99" s="0"/>
      <c r="IUU99" s="0"/>
      <c r="IUV99" s="0"/>
      <c r="IUW99" s="0"/>
      <c r="IUX99" s="0"/>
      <c r="IUY99" s="0"/>
      <c r="IUZ99" s="0"/>
      <c r="IVA99" s="0"/>
      <c r="IVB99" s="0"/>
      <c r="IVC99" s="0"/>
      <c r="IVD99" s="0"/>
      <c r="IVE99" s="0"/>
      <c r="IVF99" s="0"/>
      <c r="IVG99" s="0"/>
      <c r="IVH99" s="0"/>
      <c r="IVI99" s="0"/>
      <c r="IVJ99" s="0"/>
      <c r="IVK99" s="0"/>
      <c r="IVL99" s="0"/>
      <c r="IVM99" s="0"/>
      <c r="IVN99" s="0"/>
      <c r="IVO99" s="0"/>
      <c r="IVP99" s="0"/>
      <c r="IVQ99" s="0"/>
      <c r="IVR99" s="0"/>
      <c r="IVS99" s="0"/>
      <c r="IVT99" s="0"/>
      <c r="IVU99" s="0"/>
      <c r="IVV99" s="0"/>
      <c r="IVW99" s="0"/>
      <c r="IVX99" s="0"/>
      <c r="IVY99" s="0"/>
      <c r="IVZ99" s="0"/>
      <c r="IWA99" s="0"/>
      <c r="IWB99" s="0"/>
      <c r="IWC99" s="0"/>
      <c r="IWD99" s="0"/>
      <c r="IWE99" s="0"/>
      <c r="IWF99" s="0"/>
      <c r="IWG99" s="0"/>
      <c r="IWH99" s="0"/>
      <c r="IWI99" s="0"/>
      <c r="IWJ99" s="0"/>
      <c r="IWK99" s="0"/>
      <c r="IWL99" s="0"/>
      <c r="IWM99" s="0"/>
      <c r="IWN99" s="0"/>
      <c r="IWO99" s="0"/>
      <c r="IWP99" s="0"/>
      <c r="IWQ99" s="0"/>
      <c r="IWR99" s="0"/>
      <c r="IWS99" s="0"/>
      <c r="IWT99" s="0"/>
      <c r="IWU99" s="0"/>
      <c r="IWV99" s="0"/>
      <c r="IWW99" s="0"/>
      <c r="IWX99" s="0"/>
      <c r="IWY99" s="0"/>
      <c r="IWZ99" s="0"/>
      <c r="IXA99" s="0"/>
      <c r="IXB99" s="0"/>
      <c r="IXC99" s="0"/>
      <c r="IXD99" s="0"/>
      <c r="IXE99" s="0"/>
      <c r="IXF99" s="0"/>
      <c r="IXG99" s="0"/>
      <c r="IXH99" s="0"/>
      <c r="IXI99" s="0"/>
      <c r="IXJ99" s="0"/>
      <c r="IXK99" s="0"/>
      <c r="IXL99" s="0"/>
      <c r="IXM99" s="0"/>
      <c r="IXN99" s="0"/>
      <c r="IXO99" s="0"/>
      <c r="IXP99" s="0"/>
      <c r="IXQ99" s="0"/>
      <c r="IXR99" s="0"/>
      <c r="IXS99" s="0"/>
      <c r="IXT99" s="0"/>
      <c r="IXU99" s="0"/>
      <c r="IXV99" s="0"/>
      <c r="IXW99" s="0"/>
      <c r="IXX99" s="0"/>
      <c r="IXY99" s="0"/>
      <c r="IXZ99" s="0"/>
      <c r="IYA99" s="0"/>
      <c r="IYB99" s="0"/>
      <c r="IYC99" s="0"/>
      <c r="IYD99" s="0"/>
      <c r="IYE99" s="0"/>
      <c r="IYF99" s="0"/>
      <c r="IYG99" s="0"/>
      <c r="IYH99" s="0"/>
      <c r="IYI99" s="0"/>
      <c r="IYJ99" s="0"/>
      <c r="IYK99" s="0"/>
      <c r="IYL99" s="0"/>
      <c r="IYM99" s="0"/>
      <c r="IYN99" s="0"/>
      <c r="IYO99" s="0"/>
      <c r="IYP99" s="0"/>
      <c r="IYQ99" s="0"/>
      <c r="IYR99" s="0"/>
      <c r="IYS99" s="0"/>
      <c r="IYT99" s="0"/>
      <c r="IYU99" s="0"/>
      <c r="IYV99" s="0"/>
      <c r="IYW99" s="0"/>
      <c r="IYX99" s="0"/>
      <c r="IYY99" s="0"/>
      <c r="IYZ99" s="0"/>
      <c r="IZA99" s="0"/>
      <c r="IZB99" s="0"/>
      <c r="IZC99" s="0"/>
      <c r="IZD99" s="0"/>
      <c r="IZE99" s="0"/>
      <c r="IZF99" s="0"/>
      <c r="IZG99" s="0"/>
      <c r="IZH99" s="0"/>
      <c r="IZI99" s="0"/>
      <c r="IZJ99" s="0"/>
      <c r="IZK99" s="0"/>
      <c r="IZL99" s="0"/>
      <c r="IZM99" s="0"/>
      <c r="IZN99" s="0"/>
      <c r="IZO99" s="0"/>
      <c r="IZP99" s="0"/>
      <c r="IZQ99" s="0"/>
      <c r="IZR99" s="0"/>
      <c r="IZS99" s="0"/>
      <c r="IZT99" s="0"/>
      <c r="IZU99" s="0"/>
      <c r="IZV99" s="0"/>
      <c r="IZW99" s="0"/>
      <c r="IZX99" s="0"/>
      <c r="IZY99" s="0"/>
      <c r="IZZ99" s="0"/>
      <c r="JAA99" s="0"/>
      <c r="JAB99" s="0"/>
      <c r="JAC99" s="0"/>
      <c r="JAD99" s="0"/>
      <c r="JAE99" s="0"/>
      <c r="JAF99" s="0"/>
      <c r="JAG99" s="0"/>
      <c r="JAH99" s="0"/>
      <c r="JAI99" s="0"/>
      <c r="JAJ99" s="0"/>
      <c r="JAK99" s="0"/>
      <c r="JAL99" s="0"/>
      <c r="JAM99" s="0"/>
      <c r="JAN99" s="0"/>
      <c r="JAO99" s="0"/>
      <c r="JAP99" s="0"/>
      <c r="JAQ99" s="0"/>
      <c r="JAR99" s="0"/>
      <c r="JAS99" s="0"/>
      <c r="JAT99" s="0"/>
      <c r="JAU99" s="0"/>
      <c r="JAV99" s="0"/>
      <c r="JAW99" s="0"/>
      <c r="JAX99" s="0"/>
      <c r="JAY99" s="0"/>
      <c r="JAZ99" s="0"/>
      <c r="JBA99" s="0"/>
      <c r="JBB99" s="0"/>
      <c r="JBC99" s="0"/>
      <c r="JBD99" s="0"/>
      <c r="JBE99" s="0"/>
      <c r="JBF99" s="0"/>
      <c r="JBG99" s="0"/>
      <c r="JBH99" s="0"/>
      <c r="JBI99" s="0"/>
      <c r="JBJ99" s="0"/>
      <c r="JBK99" s="0"/>
      <c r="JBL99" s="0"/>
      <c r="JBM99" s="0"/>
      <c r="JBN99" s="0"/>
      <c r="JBO99" s="0"/>
      <c r="JBP99" s="0"/>
      <c r="JBQ99" s="0"/>
      <c r="JBR99" s="0"/>
      <c r="JBS99" s="0"/>
      <c r="JBT99" s="0"/>
      <c r="JBU99" s="0"/>
      <c r="JBV99" s="0"/>
      <c r="JBW99" s="0"/>
      <c r="JBX99" s="0"/>
      <c r="JBY99" s="0"/>
      <c r="JBZ99" s="0"/>
      <c r="JCA99" s="0"/>
      <c r="JCB99" s="0"/>
      <c r="JCC99" s="0"/>
      <c r="JCD99" s="0"/>
      <c r="JCE99" s="0"/>
      <c r="JCF99" s="0"/>
      <c r="JCG99" s="0"/>
      <c r="JCH99" s="0"/>
      <c r="JCI99" s="0"/>
      <c r="JCJ99" s="0"/>
      <c r="JCK99" s="0"/>
      <c r="JCL99" s="0"/>
      <c r="JCM99" s="0"/>
      <c r="JCN99" s="0"/>
      <c r="JCO99" s="0"/>
      <c r="JCP99" s="0"/>
      <c r="JCQ99" s="0"/>
      <c r="JCR99" s="0"/>
      <c r="JCS99" s="0"/>
      <c r="JCT99" s="0"/>
      <c r="JCU99" s="0"/>
      <c r="JCV99" s="0"/>
      <c r="JCW99" s="0"/>
      <c r="JCX99" s="0"/>
      <c r="JCY99" s="0"/>
      <c r="JCZ99" s="0"/>
      <c r="JDA99" s="0"/>
      <c r="JDB99" s="0"/>
      <c r="JDC99" s="0"/>
      <c r="JDD99" s="0"/>
      <c r="JDE99" s="0"/>
      <c r="JDF99" s="0"/>
      <c r="JDG99" s="0"/>
      <c r="JDH99" s="0"/>
      <c r="JDI99" s="0"/>
      <c r="JDJ99" s="0"/>
      <c r="JDK99" s="0"/>
      <c r="JDL99" s="0"/>
      <c r="JDM99" s="0"/>
      <c r="JDN99" s="0"/>
      <c r="JDO99" s="0"/>
      <c r="JDP99" s="0"/>
      <c r="JDQ99" s="0"/>
      <c r="JDR99" s="0"/>
      <c r="JDS99" s="0"/>
      <c r="JDT99" s="0"/>
      <c r="JDU99" s="0"/>
      <c r="JDV99" s="0"/>
      <c r="JDW99" s="0"/>
      <c r="JDX99" s="0"/>
      <c r="JDY99" s="0"/>
      <c r="JDZ99" s="0"/>
      <c r="JEA99" s="0"/>
      <c r="JEB99" s="0"/>
      <c r="JEC99" s="0"/>
      <c r="JED99" s="0"/>
      <c r="JEE99" s="0"/>
      <c r="JEF99" s="0"/>
      <c r="JEG99" s="0"/>
      <c r="JEH99" s="0"/>
      <c r="JEI99" s="0"/>
      <c r="JEJ99" s="0"/>
      <c r="JEK99" s="0"/>
      <c r="JEL99" s="0"/>
      <c r="JEM99" s="0"/>
      <c r="JEN99" s="0"/>
      <c r="JEO99" s="0"/>
      <c r="JEP99" s="0"/>
      <c r="JEQ99" s="0"/>
      <c r="JER99" s="0"/>
      <c r="JES99" s="0"/>
      <c r="JET99" s="0"/>
      <c r="JEU99" s="0"/>
      <c r="JEV99" s="0"/>
      <c r="JEW99" s="0"/>
      <c r="JEX99" s="0"/>
      <c r="JEY99" s="0"/>
      <c r="JEZ99" s="0"/>
      <c r="JFA99" s="0"/>
      <c r="JFB99" s="0"/>
      <c r="JFC99" s="0"/>
      <c r="JFD99" s="0"/>
      <c r="JFE99" s="0"/>
      <c r="JFF99" s="0"/>
      <c r="JFG99" s="0"/>
      <c r="JFH99" s="0"/>
      <c r="JFI99" s="0"/>
      <c r="JFJ99" s="0"/>
      <c r="JFK99" s="0"/>
      <c r="JFL99" s="0"/>
      <c r="JFM99" s="0"/>
      <c r="JFN99" s="0"/>
      <c r="JFO99" s="0"/>
      <c r="JFP99" s="0"/>
      <c r="JFQ99" s="0"/>
      <c r="JFR99" s="0"/>
      <c r="JFS99" s="0"/>
      <c r="JFT99" s="0"/>
      <c r="JFU99" s="0"/>
      <c r="JFV99" s="0"/>
      <c r="JFW99" s="0"/>
      <c r="JFX99" s="0"/>
      <c r="JFY99" s="0"/>
      <c r="JFZ99" s="0"/>
      <c r="JGA99" s="0"/>
      <c r="JGB99" s="0"/>
      <c r="JGC99" s="0"/>
      <c r="JGD99" s="0"/>
      <c r="JGE99" s="0"/>
      <c r="JGF99" s="0"/>
      <c r="JGG99" s="0"/>
      <c r="JGH99" s="0"/>
      <c r="JGI99" s="0"/>
      <c r="JGJ99" s="0"/>
      <c r="JGK99" s="0"/>
      <c r="JGL99" s="0"/>
      <c r="JGM99" s="0"/>
      <c r="JGN99" s="0"/>
      <c r="JGO99" s="0"/>
      <c r="JGP99" s="0"/>
      <c r="JGQ99" s="0"/>
      <c r="JGR99" s="0"/>
      <c r="JGS99" s="0"/>
      <c r="JGT99" s="0"/>
      <c r="JGU99" s="0"/>
      <c r="JGV99" s="0"/>
      <c r="JGW99" s="0"/>
      <c r="JGX99" s="0"/>
      <c r="JGY99" s="0"/>
      <c r="JGZ99" s="0"/>
      <c r="JHA99" s="0"/>
      <c r="JHB99" s="0"/>
      <c r="JHC99" s="0"/>
      <c r="JHD99" s="0"/>
      <c r="JHE99" s="0"/>
      <c r="JHF99" s="0"/>
      <c r="JHG99" s="0"/>
      <c r="JHH99" s="0"/>
      <c r="JHI99" s="0"/>
      <c r="JHJ99" s="0"/>
      <c r="JHK99" s="0"/>
      <c r="JHL99" s="0"/>
      <c r="JHM99" s="0"/>
      <c r="JHN99" s="0"/>
      <c r="JHO99" s="0"/>
      <c r="JHP99" s="0"/>
      <c r="JHQ99" s="0"/>
      <c r="JHR99" s="0"/>
      <c r="JHS99" s="0"/>
      <c r="JHT99" s="0"/>
      <c r="JHU99" s="0"/>
      <c r="JHV99" s="0"/>
      <c r="JHW99" s="0"/>
      <c r="JHX99" s="0"/>
      <c r="JHY99" s="0"/>
      <c r="JHZ99" s="0"/>
      <c r="JIA99" s="0"/>
      <c r="JIB99" s="0"/>
      <c r="JIC99" s="0"/>
      <c r="JID99" s="0"/>
      <c r="JIE99" s="0"/>
      <c r="JIF99" s="0"/>
      <c r="JIG99" s="0"/>
      <c r="JIH99" s="0"/>
      <c r="JII99" s="0"/>
      <c r="JIJ99" s="0"/>
      <c r="JIK99" s="0"/>
      <c r="JIL99" s="0"/>
      <c r="JIM99" s="0"/>
      <c r="JIN99" s="0"/>
      <c r="JIO99" s="0"/>
      <c r="JIP99" s="0"/>
      <c r="JIQ99" s="0"/>
      <c r="JIR99" s="0"/>
      <c r="JIS99" s="0"/>
      <c r="JIT99" s="0"/>
      <c r="JIU99" s="0"/>
      <c r="JIV99" s="0"/>
      <c r="JIW99" s="0"/>
      <c r="JIX99" s="0"/>
      <c r="JIY99" s="0"/>
      <c r="JIZ99" s="0"/>
      <c r="JJA99" s="0"/>
      <c r="JJB99" s="0"/>
      <c r="JJC99" s="0"/>
      <c r="JJD99" s="0"/>
      <c r="JJE99" s="0"/>
      <c r="JJF99" s="0"/>
      <c r="JJG99" s="0"/>
      <c r="JJH99" s="0"/>
      <c r="JJI99" s="0"/>
      <c r="JJJ99" s="0"/>
      <c r="JJK99" s="0"/>
      <c r="JJL99" s="0"/>
      <c r="JJM99" s="0"/>
      <c r="JJN99" s="0"/>
      <c r="JJO99" s="0"/>
      <c r="JJP99" s="0"/>
      <c r="JJQ99" s="0"/>
      <c r="JJR99" s="0"/>
      <c r="JJS99" s="0"/>
      <c r="JJT99" s="0"/>
      <c r="JJU99" s="0"/>
      <c r="JJV99" s="0"/>
      <c r="JJW99" s="0"/>
      <c r="JJX99" s="0"/>
      <c r="JJY99" s="0"/>
      <c r="JJZ99" s="0"/>
      <c r="JKA99" s="0"/>
      <c r="JKB99" s="0"/>
      <c r="JKC99" s="0"/>
      <c r="JKD99" s="0"/>
      <c r="JKE99" s="0"/>
      <c r="JKF99" s="0"/>
      <c r="JKG99" s="0"/>
      <c r="JKH99" s="0"/>
      <c r="JKI99" s="0"/>
      <c r="JKJ99" s="0"/>
      <c r="JKK99" s="0"/>
      <c r="JKL99" s="0"/>
      <c r="JKM99" s="0"/>
      <c r="JKN99" s="0"/>
      <c r="JKO99" s="0"/>
      <c r="JKP99" s="0"/>
      <c r="JKQ99" s="0"/>
      <c r="JKR99" s="0"/>
      <c r="JKS99" s="0"/>
      <c r="JKT99" s="0"/>
      <c r="JKU99" s="0"/>
      <c r="JKV99" s="0"/>
      <c r="JKW99" s="0"/>
      <c r="JKX99" s="0"/>
      <c r="JKY99" s="0"/>
      <c r="JKZ99" s="0"/>
      <c r="JLA99" s="0"/>
      <c r="JLB99" s="0"/>
      <c r="JLC99" s="0"/>
      <c r="JLD99" s="0"/>
      <c r="JLE99" s="0"/>
      <c r="JLF99" s="0"/>
      <c r="JLG99" s="0"/>
      <c r="JLH99" s="0"/>
      <c r="JLI99" s="0"/>
      <c r="JLJ99" s="0"/>
      <c r="JLK99" s="0"/>
      <c r="JLL99" s="0"/>
      <c r="JLM99" s="0"/>
      <c r="JLN99" s="0"/>
      <c r="JLO99" s="0"/>
      <c r="JLP99" s="0"/>
      <c r="JLQ99" s="0"/>
      <c r="JLR99" s="0"/>
      <c r="JLS99" s="0"/>
      <c r="JLT99" s="0"/>
      <c r="JLU99" s="0"/>
      <c r="JLV99" s="0"/>
      <c r="JLW99" s="0"/>
      <c r="JLX99" s="0"/>
      <c r="JLY99" s="0"/>
      <c r="JLZ99" s="0"/>
      <c r="JMA99" s="0"/>
      <c r="JMB99" s="0"/>
      <c r="JMC99" s="0"/>
      <c r="JMD99" s="0"/>
      <c r="JME99" s="0"/>
      <c r="JMF99" s="0"/>
      <c r="JMG99" s="0"/>
      <c r="JMH99" s="0"/>
      <c r="JMI99" s="0"/>
      <c r="JMJ99" s="0"/>
      <c r="JMK99" s="0"/>
      <c r="JML99" s="0"/>
      <c r="JMM99" s="0"/>
      <c r="JMN99" s="0"/>
      <c r="JMO99" s="0"/>
      <c r="JMP99" s="0"/>
      <c r="JMQ99" s="0"/>
      <c r="JMR99" s="0"/>
      <c r="JMS99" s="0"/>
      <c r="JMT99" s="0"/>
      <c r="JMU99" s="0"/>
      <c r="JMV99" s="0"/>
      <c r="JMW99" s="0"/>
      <c r="JMX99" s="0"/>
      <c r="JMY99" s="0"/>
      <c r="JMZ99" s="0"/>
      <c r="JNA99" s="0"/>
      <c r="JNB99" s="0"/>
      <c r="JNC99" s="0"/>
      <c r="JND99" s="0"/>
      <c r="JNE99" s="0"/>
      <c r="JNF99" s="0"/>
      <c r="JNG99" s="0"/>
      <c r="JNH99" s="0"/>
      <c r="JNI99" s="0"/>
      <c r="JNJ99" s="0"/>
      <c r="JNK99" s="0"/>
      <c r="JNL99" s="0"/>
      <c r="JNM99" s="0"/>
      <c r="JNN99" s="0"/>
      <c r="JNO99" s="0"/>
      <c r="JNP99" s="0"/>
      <c r="JNQ99" s="0"/>
      <c r="JNR99" s="0"/>
      <c r="JNS99" s="0"/>
      <c r="JNT99" s="0"/>
      <c r="JNU99" s="0"/>
      <c r="JNV99" s="0"/>
      <c r="JNW99" s="0"/>
      <c r="JNX99" s="0"/>
      <c r="JNY99" s="0"/>
      <c r="JNZ99" s="0"/>
      <c r="JOA99" s="0"/>
      <c r="JOB99" s="0"/>
      <c r="JOC99" s="0"/>
      <c r="JOD99" s="0"/>
      <c r="JOE99" s="0"/>
      <c r="JOF99" s="0"/>
      <c r="JOG99" s="0"/>
      <c r="JOH99" s="0"/>
      <c r="JOI99" s="0"/>
      <c r="JOJ99" s="0"/>
      <c r="JOK99" s="0"/>
      <c r="JOL99" s="0"/>
      <c r="JOM99" s="0"/>
      <c r="JON99" s="0"/>
      <c r="JOO99" s="0"/>
      <c r="JOP99" s="0"/>
      <c r="JOQ99" s="0"/>
      <c r="JOR99" s="0"/>
      <c r="JOS99" s="0"/>
      <c r="JOT99" s="0"/>
      <c r="JOU99" s="0"/>
      <c r="JOV99" s="0"/>
      <c r="JOW99" s="0"/>
      <c r="JOX99" s="0"/>
      <c r="JOY99" s="0"/>
      <c r="JOZ99" s="0"/>
      <c r="JPA99" s="0"/>
      <c r="JPB99" s="0"/>
      <c r="JPC99" s="0"/>
      <c r="JPD99" s="0"/>
      <c r="JPE99" s="0"/>
      <c r="JPF99" s="0"/>
      <c r="JPG99" s="0"/>
      <c r="JPH99" s="0"/>
      <c r="JPI99" s="0"/>
      <c r="JPJ99" s="0"/>
      <c r="JPK99" s="0"/>
      <c r="JPL99" s="0"/>
      <c r="JPM99" s="0"/>
      <c r="JPN99" s="0"/>
      <c r="JPO99" s="0"/>
      <c r="JPP99" s="0"/>
      <c r="JPQ99" s="0"/>
      <c r="JPR99" s="0"/>
      <c r="JPS99" s="0"/>
      <c r="JPT99" s="0"/>
      <c r="JPU99" s="0"/>
      <c r="JPV99" s="0"/>
      <c r="JPW99" s="0"/>
      <c r="JPX99" s="0"/>
      <c r="JPY99" s="0"/>
      <c r="JPZ99" s="0"/>
      <c r="JQA99" s="0"/>
      <c r="JQB99" s="0"/>
      <c r="JQC99" s="0"/>
      <c r="JQD99" s="0"/>
      <c r="JQE99" s="0"/>
      <c r="JQF99" s="0"/>
      <c r="JQG99" s="0"/>
      <c r="JQH99" s="0"/>
      <c r="JQI99" s="0"/>
      <c r="JQJ99" s="0"/>
      <c r="JQK99" s="0"/>
      <c r="JQL99" s="0"/>
      <c r="JQM99" s="0"/>
      <c r="JQN99" s="0"/>
      <c r="JQO99" s="0"/>
      <c r="JQP99" s="0"/>
      <c r="JQQ99" s="0"/>
      <c r="JQR99" s="0"/>
      <c r="JQS99" s="0"/>
      <c r="JQT99" s="0"/>
      <c r="JQU99" s="0"/>
      <c r="JQV99" s="0"/>
      <c r="JQW99" s="0"/>
      <c r="JQX99" s="0"/>
      <c r="JQY99" s="0"/>
      <c r="JQZ99" s="0"/>
      <c r="JRA99" s="0"/>
      <c r="JRB99" s="0"/>
      <c r="JRC99" s="0"/>
      <c r="JRD99" s="0"/>
      <c r="JRE99" s="0"/>
      <c r="JRF99" s="0"/>
      <c r="JRG99" s="0"/>
      <c r="JRH99" s="0"/>
      <c r="JRI99" s="0"/>
      <c r="JRJ99" s="0"/>
      <c r="JRK99" s="0"/>
      <c r="JRL99" s="0"/>
      <c r="JRM99" s="0"/>
      <c r="JRN99" s="0"/>
      <c r="JRO99" s="0"/>
      <c r="JRP99" s="0"/>
      <c r="JRQ99" s="0"/>
      <c r="JRR99" s="0"/>
      <c r="JRS99" s="0"/>
      <c r="JRT99" s="0"/>
      <c r="JRU99" s="0"/>
      <c r="JRV99" s="0"/>
      <c r="JRW99" s="0"/>
      <c r="JRX99" s="0"/>
      <c r="JRY99" s="0"/>
      <c r="JRZ99" s="0"/>
      <c r="JSA99" s="0"/>
      <c r="JSB99" s="0"/>
      <c r="JSC99" s="0"/>
      <c r="JSD99" s="0"/>
      <c r="JSE99" s="0"/>
      <c r="JSF99" s="0"/>
      <c r="JSG99" s="0"/>
      <c r="JSH99" s="0"/>
      <c r="JSI99" s="0"/>
      <c r="JSJ99" s="0"/>
      <c r="JSK99" s="0"/>
      <c r="JSL99" s="0"/>
      <c r="JSM99" s="0"/>
      <c r="JSN99" s="0"/>
      <c r="JSO99" s="0"/>
      <c r="JSP99" s="0"/>
      <c r="JSQ99" s="0"/>
      <c r="JSR99" s="0"/>
      <c r="JSS99" s="0"/>
      <c r="JST99" s="0"/>
      <c r="JSU99" s="0"/>
      <c r="JSV99" s="0"/>
      <c r="JSW99" s="0"/>
      <c r="JSX99" s="0"/>
      <c r="JSY99" s="0"/>
      <c r="JSZ99" s="0"/>
      <c r="JTA99" s="0"/>
      <c r="JTB99" s="0"/>
      <c r="JTC99" s="0"/>
      <c r="JTD99" s="0"/>
      <c r="JTE99" s="0"/>
      <c r="JTF99" s="0"/>
      <c r="JTG99" s="0"/>
      <c r="JTH99" s="0"/>
      <c r="JTI99" s="0"/>
      <c r="JTJ99" s="0"/>
      <c r="JTK99" s="0"/>
      <c r="JTL99" s="0"/>
      <c r="JTM99" s="0"/>
      <c r="JTN99" s="0"/>
      <c r="JTO99" s="0"/>
      <c r="JTP99" s="0"/>
      <c r="JTQ99" s="0"/>
      <c r="JTR99" s="0"/>
      <c r="JTS99" s="0"/>
      <c r="JTT99" s="0"/>
      <c r="JTU99" s="0"/>
      <c r="JTV99" s="0"/>
      <c r="JTW99" s="0"/>
      <c r="JTX99" s="0"/>
      <c r="JTY99" s="0"/>
      <c r="JTZ99" s="0"/>
      <c r="JUA99" s="0"/>
      <c r="JUB99" s="0"/>
      <c r="JUC99" s="0"/>
      <c r="JUD99" s="0"/>
      <c r="JUE99" s="0"/>
      <c r="JUF99" s="0"/>
      <c r="JUG99" s="0"/>
      <c r="JUH99" s="0"/>
      <c r="JUI99" s="0"/>
      <c r="JUJ99" s="0"/>
      <c r="JUK99" s="0"/>
      <c r="JUL99" s="0"/>
      <c r="JUM99" s="0"/>
      <c r="JUN99" s="0"/>
      <c r="JUO99" s="0"/>
      <c r="JUP99" s="0"/>
      <c r="JUQ99" s="0"/>
      <c r="JUR99" s="0"/>
      <c r="JUS99" s="0"/>
      <c r="JUT99" s="0"/>
      <c r="JUU99" s="0"/>
      <c r="JUV99" s="0"/>
      <c r="JUW99" s="0"/>
      <c r="JUX99" s="0"/>
      <c r="JUY99" s="0"/>
      <c r="JUZ99" s="0"/>
      <c r="JVA99" s="0"/>
      <c r="JVB99" s="0"/>
      <c r="JVC99" s="0"/>
      <c r="JVD99" s="0"/>
      <c r="JVE99" s="0"/>
      <c r="JVF99" s="0"/>
      <c r="JVG99" s="0"/>
      <c r="JVH99" s="0"/>
      <c r="JVI99" s="0"/>
      <c r="JVJ99" s="0"/>
      <c r="JVK99" s="0"/>
      <c r="JVL99" s="0"/>
      <c r="JVM99" s="0"/>
      <c r="JVN99" s="0"/>
      <c r="JVO99" s="0"/>
      <c r="JVP99" s="0"/>
      <c r="JVQ99" s="0"/>
      <c r="JVR99" s="0"/>
      <c r="JVS99" s="0"/>
      <c r="JVT99" s="0"/>
      <c r="JVU99" s="0"/>
      <c r="JVV99" s="0"/>
      <c r="JVW99" s="0"/>
      <c r="JVX99" s="0"/>
      <c r="JVY99" s="0"/>
      <c r="JVZ99" s="0"/>
      <c r="JWA99" s="0"/>
      <c r="JWB99" s="0"/>
      <c r="JWC99" s="0"/>
      <c r="JWD99" s="0"/>
      <c r="JWE99" s="0"/>
      <c r="JWF99" s="0"/>
      <c r="JWG99" s="0"/>
      <c r="JWH99" s="0"/>
      <c r="JWI99" s="0"/>
      <c r="JWJ99" s="0"/>
      <c r="JWK99" s="0"/>
      <c r="JWL99" s="0"/>
      <c r="JWM99" s="0"/>
      <c r="JWN99" s="0"/>
      <c r="JWO99" s="0"/>
      <c r="JWP99" s="0"/>
      <c r="JWQ99" s="0"/>
      <c r="JWR99" s="0"/>
      <c r="JWS99" s="0"/>
      <c r="JWT99" s="0"/>
      <c r="JWU99" s="0"/>
      <c r="JWV99" s="0"/>
      <c r="JWW99" s="0"/>
      <c r="JWX99" s="0"/>
      <c r="JWY99" s="0"/>
      <c r="JWZ99" s="0"/>
      <c r="JXA99" s="0"/>
      <c r="JXB99" s="0"/>
      <c r="JXC99" s="0"/>
      <c r="JXD99" s="0"/>
      <c r="JXE99" s="0"/>
      <c r="JXF99" s="0"/>
      <c r="JXG99" s="0"/>
      <c r="JXH99" s="0"/>
      <c r="JXI99" s="0"/>
      <c r="JXJ99" s="0"/>
      <c r="JXK99" s="0"/>
      <c r="JXL99" s="0"/>
      <c r="JXM99" s="0"/>
      <c r="JXN99" s="0"/>
      <c r="JXO99" s="0"/>
      <c r="JXP99" s="0"/>
      <c r="JXQ99" s="0"/>
      <c r="JXR99" s="0"/>
      <c r="JXS99" s="0"/>
      <c r="JXT99" s="0"/>
      <c r="JXU99" s="0"/>
      <c r="JXV99" s="0"/>
      <c r="JXW99" s="0"/>
      <c r="JXX99" s="0"/>
      <c r="JXY99" s="0"/>
      <c r="JXZ99" s="0"/>
      <c r="JYA99" s="0"/>
      <c r="JYB99" s="0"/>
      <c r="JYC99" s="0"/>
      <c r="JYD99" s="0"/>
      <c r="JYE99" s="0"/>
      <c r="JYF99" s="0"/>
      <c r="JYG99" s="0"/>
      <c r="JYH99" s="0"/>
      <c r="JYI99" s="0"/>
      <c r="JYJ99" s="0"/>
      <c r="JYK99" s="0"/>
      <c r="JYL99" s="0"/>
      <c r="JYM99" s="0"/>
      <c r="JYN99" s="0"/>
      <c r="JYO99" s="0"/>
      <c r="JYP99" s="0"/>
      <c r="JYQ99" s="0"/>
      <c r="JYR99" s="0"/>
      <c r="JYS99" s="0"/>
      <c r="JYT99" s="0"/>
      <c r="JYU99" s="0"/>
      <c r="JYV99" s="0"/>
      <c r="JYW99" s="0"/>
      <c r="JYX99" s="0"/>
      <c r="JYY99" s="0"/>
      <c r="JYZ99" s="0"/>
      <c r="JZA99" s="0"/>
      <c r="JZB99" s="0"/>
      <c r="JZC99" s="0"/>
      <c r="JZD99" s="0"/>
      <c r="JZE99" s="0"/>
      <c r="JZF99" s="0"/>
      <c r="JZG99" s="0"/>
      <c r="JZH99" s="0"/>
      <c r="JZI99" s="0"/>
      <c r="JZJ99" s="0"/>
      <c r="JZK99" s="0"/>
      <c r="JZL99" s="0"/>
      <c r="JZM99" s="0"/>
      <c r="JZN99" s="0"/>
      <c r="JZO99" s="0"/>
      <c r="JZP99" s="0"/>
      <c r="JZQ99" s="0"/>
      <c r="JZR99" s="0"/>
      <c r="JZS99" s="0"/>
      <c r="JZT99" s="0"/>
      <c r="JZU99" s="0"/>
      <c r="JZV99" s="0"/>
      <c r="JZW99" s="0"/>
      <c r="JZX99" s="0"/>
      <c r="JZY99" s="0"/>
      <c r="JZZ99" s="0"/>
      <c r="KAA99" s="0"/>
      <c r="KAB99" s="0"/>
      <c r="KAC99" s="0"/>
      <c r="KAD99" s="0"/>
      <c r="KAE99" s="0"/>
      <c r="KAF99" s="0"/>
      <c r="KAG99" s="0"/>
      <c r="KAH99" s="0"/>
      <c r="KAI99" s="0"/>
      <c r="KAJ99" s="0"/>
      <c r="KAK99" s="0"/>
      <c r="KAL99" s="0"/>
      <c r="KAM99" s="0"/>
      <c r="KAN99" s="0"/>
      <c r="KAO99" s="0"/>
      <c r="KAP99" s="0"/>
      <c r="KAQ99" s="0"/>
      <c r="KAR99" s="0"/>
      <c r="KAS99" s="0"/>
      <c r="KAT99" s="0"/>
      <c r="KAU99" s="0"/>
      <c r="KAV99" s="0"/>
      <c r="KAW99" s="0"/>
      <c r="KAX99" s="0"/>
      <c r="KAY99" s="0"/>
      <c r="KAZ99" s="0"/>
      <c r="KBA99" s="0"/>
      <c r="KBB99" s="0"/>
      <c r="KBC99" s="0"/>
      <c r="KBD99" s="0"/>
      <c r="KBE99" s="0"/>
      <c r="KBF99" s="0"/>
      <c r="KBG99" s="0"/>
      <c r="KBH99" s="0"/>
      <c r="KBI99" s="0"/>
      <c r="KBJ99" s="0"/>
      <c r="KBK99" s="0"/>
      <c r="KBL99" s="0"/>
      <c r="KBM99" s="0"/>
      <c r="KBN99" s="0"/>
      <c r="KBO99" s="0"/>
      <c r="KBP99" s="0"/>
      <c r="KBQ99" s="0"/>
      <c r="KBR99" s="0"/>
      <c r="KBS99" s="0"/>
      <c r="KBT99" s="0"/>
      <c r="KBU99" s="0"/>
      <c r="KBV99" s="0"/>
      <c r="KBW99" s="0"/>
      <c r="KBX99" s="0"/>
      <c r="KBY99" s="0"/>
      <c r="KBZ99" s="0"/>
      <c r="KCA99" s="0"/>
      <c r="KCB99" s="0"/>
      <c r="KCC99" s="0"/>
      <c r="KCD99" s="0"/>
      <c r="KCE99" s="0"/>
      <c r="KCF99" s="0"/>
      <c r="KCG99" s="0"/>
      <c r="KCH99" s="0"/>
      <c r="KCI99" s="0"/>
      <c r="KCJ99" s="0"/>
      <c r="KCK99" s="0"/>
      <c r="KCL99" s="0"/>
      <c r="KCM99" s="0"/>
      <c r="KCN99" s="0"/>
      <c r="KCO99" s="0"/>
      <c r="KCP99" s="0"/>
      <c r="KCQ99" s="0"/>
      <c r="KCR99" s="0"/>
      <c r="KCS99" s="0"/>
      <c r="KCT99" s="0"/>
      <c r="KCU99" s="0"/>
      <c r="KCV99" s="0"/>
      <c r="KCW99" s="0"/>
      <c r="KCX99" s="0"/>
      <c r="KCY99" s="0"/>
      <c r="KCZ99" s="0"/>
      <c r="KDA99" s="0"/>
      <c r="KDB99" s="0"/>
      <c r="KDC99" s="0"/>
      <c r="KDD99" s="0"/>
      <c r="KDE99" s="0"/>
      <c r="KDF99" s="0"/>
      <c r="KDG99" s="0"/>
      <c r="KDH99" s="0"/>
      <c r="KDI99" s="0"/>
      <c r="KDJ99" s="0"/>
      <c r="KDK99" s="0"/>
      <c r="KDL99" s="0"/>
      <c r="KDM99" s="0"/>
      <c r="KDN99" s="0"/>
      <c r="KDO99" s="0"/>
      <c r="KDP99" s="0"/>
      <c r="KDQ99" s="0"/>
      <c r="KDR99" s="0"/>
      <c r="KDS99" s="0"/>
      <c r="KDT99" s="0"/>
      <c r="KDU99" s="0"/>
      <c r="KDV99" s="0"/>
      <c r="KDW99" s="0"/>
      <c r="KDX99" s="0"/>
      <c r="KDY99" s="0"/>
      <c r="KDZ99" s="0"/>
      <c r="KEA99" s="0"/>
      <c r="KEB99" s="0"/>
      <c r="KEC99" s="0"/>
      <c r="KED99" s="0"/>
      <c r="KEE99" s="0"/>
      <c r="KEF99" s="0"/>
      <c r="KEG99" s="0"/>
      <c r="KEH99" s="0"/>
      <c r="KEI99" s="0"/>
      <c r="KEJ99" s="0"/>
      <c r="KEK99" s="0"/>
      <c r="KEL99" s="0"/>
      <c r="KEM99" s="0"/>
      <c r="KEN99" s="0"/>
      <c r="KEO99" s="0"/>
      <c r="KEP99" s="0"/>
      <c r="KEQ99" s="0"/>
      <c r="KER99" s="0"/>
      <c r="KES99" s="0"/>
      <c r="KET99" s="0"/>
      <c r="KEU99" s="0"/>
      <c r="KEV99" s="0"/>
      <c r="KEW99" s="0"/>
      <c r="KEX99" s="0"/>
      <c r="KEY99" s="0"/>
      <c r="KEZ99" s="0"/>
      <c r="KFA99" s="0"/>
      <c r="KFB99" s="0"/>
      <c r="KFC99" s="0"/>
      <c r="KFD99" s="0"/>
      <c r="KFE99" s="0"/>
      <c r="KFF99" s="0"/>
      <c r="KFG99" s="0"/>
      <c r="KFH99" s="0"/>
      <c r="KFI99" s="0"/>
      <c r="KFJ99" s="0"/>
      <c r="KFK99" s="0"/>
      <c r="KFL99" s="0"/>
      <c r="KFM99" s="0"/>
      <c r="KFN99" s="0"/>
      <c r="KFO99" s="0"/>
      <c r="KFP99" s="0"/>
      <c r="KFQ99" s="0"/>
      <c r="KFR99" s="0"/>
      <c r="KFS99" s="0"/>
      <c r="KFT99" s="0"/>
      <c r="KFU99" s="0"/>
      <c r="KFV99" s="0"/>
      <c r="KFW99" s="0"/>
      <c r="KFX99" s="0"/>
      <c r="KFY99" s="0"/>
      <c r="KFZ99" s="0"/>
      <c r="KGA99" s="0"/>
      <c r="KGB99" s="0"/>
      <c r="KGC99" s="0"/>
      <c r="KGD99" s="0"/>
      <c r="KGE99" s="0"/>
      <c r="KGF99" s="0"/>
      <c r="KGG99" s="0"/>
      <c r="KGH99" s="0"/>
      <c r="KGI99" s="0"/>
      <c r="KGJ99" s="0"/>
      <c r="KGK99" s="0"/>
      <c r="KGL99" s="0"/>
      <c r="KGM99" s="0"/>
      <c r="KGN99" s="0"/>
      <c r="KGO99" s="0"/>
      <c r="KGP99" s="0"/>
      <c r="KGQ99" s="0"/>
      <c r="KGR99" s="0"/>
      <c r="KGS99" s="0"/>
      <c r="KGT99" s="0"/>
      <c r="KGU99" s="0"/>
      <c r="KGV99" s="0"/>
      <c r="KGW99" s="0"/>
      <c r="KGX99" s="0"/>
      <c r="KGY99" s="0"/>
      <c r="KGZ99" s="0"/>
      <c r="KHA99" s="0"/>
      <c r="KHB99" s="0"/>
      <c r="KHC99" s="0"/>
      <c r="KHD99" s="0"/>
      <c r="KHE99" s="0"/>
      <c r="KHF99" s="0"/>
      <c r="KHG99" s="0"/>
      <c r="KHH99" s="0"/>
      <c r="KHI99" s="0"/>
      <c r="KHJ99" s="0"/>
      <c r="KHK99" s="0"/>
      <c r="KHL99" s="0"/>
      <c r="KHM99" s="0"/>
      <c r="KHN99" s="0"/>
      <c r="KHO99" s="0"/>
      <c r="KHP99" s="0"/>
      <c r="KHQ99" s="0"/>
      <c r="KHR99" s="0"/>
      <c r="KHS99" s="0"/>
      <c r="KHT99" s="0"/>
      <c r="KHU99" s="0"/>
      <c r="KHV99" s="0"/>
      <c r="KHW99" s="0"/>
      <c r="KHX99" s="0"/>
      <c r="KHY99" s="0"/>
      <c r="KHZ99" s="0"/>
      <c r="KIA99" s="0"/>
      <c r="KIB99" s="0"/>
      <c r="KIC99" s="0"/>
      <c r="KID99" s="0"/>
      <c r="KIE99" s="0"/>
      <c r="KIF99" s="0"/>
      <c r="KIG99" s="0"/>
      <c r="KIH99" s="0"/>
      <c r="KII99" s="0"/>
      <c r="KIJ99" s="0"/>
      <c r="KIK99" s="0"/>
      <c r="KIL99" s="0"/>
      <c r="KIM99" s="0"/>
      <c r="KIN99" s="0"/>
      <c r="KIO99" s="0"/>
      <c r="KIP99" s="0"/>
      <c r="KIQ99" s="0"/>
      <c r="KIR99" s="0"/>
      <c r="KIS99" s="0"/>
      <c r="KIT99" s="0"/>
      <c r="KIU99" s="0"/>
      <c r="KIV99" s="0"/>
      <c r="KIW99" s="0"/>
      <c r="KIX99" s="0"/>
      <c r="KIY99" s="0"/>
      <c r="KIZ99" s="0"/>
      <c r="KJA99" s="0"/>
      <c r="KJB99" s="0"/>
      <c r="KJC99" s="0"/>
      <c r="KJD99" s="0"/>
      <c r="KJE99" s="0"/>
      <c r="KJF99" s="0"/>
      <c r="KJG99" s="0"/>
      <c r="KJH99" s="0"/>
      <c r="KJI99" s="0"/>
      <c r="KJJ99" s="0"/>
      <c r="KJK99" s="0"/>
      <c r="KJL99" s="0"/>
      <c r="KJM99" s="0"/>
      <c r="KJN99" s="0"/>
      <c r="KJO99" s="0"/>
      <c r="KJP99" s="0"/>
      <c r="KJQ99" s="0"/>
      <c r="KJR99" s="0"/>
      <c r="KJS99" s="0"/>
      <c r="KJT99" s="0"/>
      <c r="KJU99" s="0"/>
      <c r="KJV99" s="0"/>
      <c r="KJW99" s="0"/>
      <c r="KJX99" s="0"/>
      <c r="KJY99" s="0"/>
      <c r="KJZ99" s="0"/>
      <c r="KKA99" s="0"/>
      <c r="KKB99" s="0"/>
      <c r="KKC99" s="0"/>
      <c r="KKD99" s="0"/>
      <c r="KKE99" s="0"/>
      <c r="KKF99" s="0"/>
      <c r="KKG99" s="0"/>
      <c r="KKH99" s="0"/>
      <c r="KKI99" s="0"/>
      <c r="KKJ99" s="0"/>
      <c r="KKK99" s="0"/>
      <c r="KKL99" s="0"/>
      <c r="KKM99" s="0"/>
      <c r="KKN99" s="0"/>
      <c r="KKO99" s="0"/>
      <c r="KKP99" s="0"/>
      <c r="KKQ99" s="0"/>
      <c r="KKR99" s="0"/>
      <c r="KKS99" s="0"/>
      <c r="KKT99" s="0"/>
      <c r="KKU99" s="0"/>
      <c r="KKV99" s="0"/>
      <c r="KKW99" s="0"/>
      <c r="KKX99" s="0"/>
      <c r="KKY99" s="0"/>
      <c r="KKZ99" s="0"/>
      <c r="KLA99" s="0"/>
      <c r="KLB99" s="0"/>
      <c r="KLC99" s="0"/>
      <c r="KLD99" s="0"/>
      <c r="KLE99" s="0"/>
      <c r="KLF99" s="0"/>
      <c r="KLG99" s="0"/>
      <c r="KLH99" s="0"/>
      <c r="KLI99" s="0"/>
      <c r="KLJ99" s="0"/>
      <c r="KLK99" s="0"/>
      <c r="KLL99" s="0"/>
      <c r="KLM99" s="0"/>
      <c r="KLN99" s="0"/>
      <c r="KLO99" s="0"/>
      <c r="KLP99" s="0"/>
      <c r="KLQ99" s="0"/>
      <c r="KLR99" s="0"/>
      <c r="KLS99" s="0"/>
      <c r="KLT99" s="0"/>
      <c r="KLU99" s="0"/>
      <c r="KLV99" s="0"/>
      <c r="KLW99" s="0"/>
      <c r="KLX99" s="0"/>
      <c r="KLY99" s="0"/>
      <c r="KLZ99" s="0"/>
      <c r="KMA99" s="0"/>
      <c r="KMB99" s="0"/>
      <c r="KMC99" s="0"/>
      <c r="KMD99" s="0"/>
      <c r="KME99" s="0"/>
      <c r="KMF99" s="0"/>
      <c r="KMG99" s="0"/>
      <c r="KMH99" s="0"/>
      <c r="KMI99" s="0"/>
      <c r="KMJ99" s="0"/>
      <c r="KMK99" s="0"/>
      <c r="KML99" s="0"/>
      <c r="KMM99" s="0"/>
      <c r="KMN99" s="0"/>
      <c r="KMO99" s="0"/>
      <c r="KMP99" s="0"/>
      <c r="KMQ99" s="0"/>
      <c r="KMR99" s="0"/>
      <c r="KMS99" s="0"/>
      <c r="KMT99" s="0"/>
      <c r="KMU99" s="0"/>
      <c r="KMV99" s="0"/>
      <c r="KMW99" s="0"/>
      <c r="KMX99" s="0"/>
      <c r="KMY99" s="0"/>
      <c r="KMZ99" s="0"/>
      <c r="KNA99" s="0"/>
      <c r="KNB99" s="0"/>
      <c r="KNC99" s="0"/>
      <c r="KND99" s="0"/>
      <c r="KNE99" s="0"/>
      <c r="KNF99" s="0"/>
      <c r="KNG99" s="0"/>
      <c r="KNH99" s="0"/>
      <c r="KNI99" s="0"/>
      <c r="KNJ99" s="0"/>
      <c r="KNK99" s="0"/>
      <c r="KNL99" s="0"/>
      <c r="KNM99" s="0"/>
      <c r="KNN99" s="0"/>
      <c r="KNO99" s="0"/>
      <c r="KNP99" s="0"/>
      <c r="KNQ99" s="0"/>
      <c r="KNR99" s="0"/>
      <c r="KNS99" s="0"/>
      <c r="KNT99" s="0"/>
      <c r="KNU99" s="0"/>
      <c r="KNV99" s="0"/>
      <c r="KNW99" s="0"/>
      <c r="KNX99" s="0"/>
      <c r="KNY99" s="0"/>
      <c r="KNZ99" s="0"/>
      <c r="KOA99" s="0"/>
      <c r="KOB99" s="0"/>
      <c r="KOC99" s="0"/>
      <c r="KOD99" s="0"/>
      <c r="KOE99" s="0"/>
      <c r="KOF99" s="0"/>
      <c r="KOG99" s="0"/>
      <c r="KOH99" s="0"/>
      <c r="KOI99" s="0"/>
      <c r="KOJ99" s="0"/>
      <c r="KOK99" s="0"/>
      <c r="KOL99" s="0"/>
      <c r="KOM99" s="0"/>
      <c r="KON99" s="0"/>
      <c r="KOO99" s="0"/>
      <c r="KOP99" s="0"/>
      <c r="KOQ99" s="0"/>
      <c r="KOR99" s="0"/>
      <c r="KOS99" s="0"/>
      <c r="KOT99" s="0"/>
      <c r="KOU99" s="0"/>
      <c r="KOV99" s="0"/>
      <c r="KOW99" s="0"/>
      <c r="KOX99" s="0"/>
      <c r="KOY99" s="0"/>
      <c r="KOZ99" s="0"/>
      <c r="KPA99" s="0"/>
      <c r="KPB99" s="0"/>
      <c r="KPC99" s="0"/>
      <c r="KPD99" s="0"/>
      <c r="KPE99" s="0"/>
      <c r="KPF99" s="0"/>
      <c r="KPG99" s="0"/>
      <c r="KPH99" s="0"/>
      <c r="KPI99" s="0"/>
      <c r="KPJ99" s="0"/>
      <c r="KPK99" s="0"/>
      <c r="KPL99" s="0"/>
      <c r="KPM99" s="0"/>
      <c r="KPN99" s="0"/>
      <c r="KPO99" s="0"/>
      <c r="KPP99" s="0"/>
      <c r="KPQ99" s="0"/>
      <c r="KPR99" s="0"/>
      <c r="KPS99" s="0"/>
      <c r="KPT99" s="0"/>
      <c r="KPU99" s="0"/>
      <c r="KPV99" s="0"/>
      <c r="KPW99" s="0"/>
      <c r="KPX99" s="0"/>
      <c r="KPY99" s="0"/>
      <c r="KPZ99" s="0"/>
      <c r="KQA99" s="0"/>
      <c r="KQB99" s="0"/>
      <c r="KQC99" s="0"/>
      <c r="KQD99" s="0"/>
      <c r="KQE99" s="0"/>
      <c r="KQF99" s="0"/>
      <c r="KQG99" s="0"/>
      <c r="KQH99" s="0"/>
      <c r="KQI99" s="0"/>
      <c r="KQJ99" s="0"/>
      <c r="KQK99" s="0"/>
      <c r="KQL99" s="0"/>
      <c r="KQM99" s="0"/>
      <c r="KQN99" s="0"/>
      <c r="KQO99" s="0"/>
      <c r="KQP99" s="0"/>
      <c r="KQQ99" s="0"/>
      <c r="KQR99" s="0"/>
      <c r="KQS99" s="0"/>
      <c r="KQT99" s="0"/>
      <c r="KQU99" s="0"/>
      <c r="KQV99" s="0"/>
      <c r="KQW99" s="0"/>
      <c r="KQX99" s="0"/>
      <c r="KQY99" s="0"/>
      <c r="KQZ99" s="0"/>
      <c r="KRA99" s="0"/>
      <c r="KRB99" s="0"/>
      <c r="KRC99" s="0"/>
      <c r="KRD99" s="0"/>
      <c r="KRE99" s="0"/>
      <c r="KRF99" s="0"/>
      <c r="KRG99" s="0"/>
      <c r="KRH99" s="0"/>
      <c r="KRI99" s="0"/>
      <c r="KRJ99" s="0"/>
      <c r="KRK99" s="0"/>
      <c r="KRL99" s="0"/>
      <c r="KRM99" s="0"/>
      <c r="KRN99" s="0"/>
      <c r="KRO99" s="0"/>
      <c r="KRP99" s="0"/>
      <c r="KRQ99" s="0"/>
      <c r="KRR99" s="0"/>
      <c r="KRS99" s="0"/>
      <c r="KRT99" s="0"/>
      <c r="KRU99" s="0"/>
      <c r="KRV99" s="0"/>
      <c r="KRW99" s="0"/>
      <c r="KRX99" s="0"/>
      <c r="KRY99" s="0"/>
      <c r="KRZ99" s="0"/>
      <c r="KSA99" s="0"/>
      <c r="KSB99" s="0"/>
      <c r="KSC99" s="0"/>
      <c r="KSD99" s="0"/>
      <c r="KSE99" s="0"/>
      <c r="KSF99" s="0"/>
      <c r="KSG99" s="0"/>
      <c r="KSH99" s="0"/>
      <c r="KSI99" s="0"/>
      <c r="KSJ99" s="0"/>
      <c r="KSK99" s="0"/>
      <c r="KSL99" s="0"/>
      <c r="KSM99" s="0"/>
      <c r="KSN99" s="0"/>
      <c r="KSO99" s="0"/>
      <c r="KSP99" s="0"/>
      <c r="KSQ99" s="0"/>
      <c r="KSR99" s="0"/>
      <c r="KSS99" s="0"/>
      <c r="KST99" s="0"/>
      <c r="KSU99" s="0"/>
      <c r="KSV99" s="0"/>
      <c r="KSW99" s="0"/>
      <c r="KSX99" s="0"/>
      <c r="KSY99" s="0"/>
      <c r="KSZ99" s="0"/>
      <c r="KTA99" s="0"/>
      <c r="KTB99" s="0"/>
      <c r="KTC99" s="0"/>
      <c r="KTD99" s="0"/>
      <c r="KTE99" s="0"/>
      <c r="KTF99" s="0"/>
      <c r="KTG99" s="0"/>
      <c r="KTH99" s="0"/>
      <c r="KTI99" s="0"/>
      <c r="KTJ99" s="0"/>
      <c r="KTK99" s="0"/>
      <c r="KTL99" s="0"/>
      <c r="KTM99" s="0"/>
      <c r="KTN99" s="0"/>
      <c r="KTO99" s="0"/>
      <c r="KTP99" s="0"/>
      <c r="KTQ99" s="0"/>
      <c r="KTR99" s="0"/>
      <c r="KTS99" s="0"/>
      <c r="KTT99" s="0"/>
      <c r="KTU99" s="0"/>
      <c r="KTV99" s="0"/>
      <c r="KTW99" s="0"/>
      <c r="KTX99" s="0"/>
      <c r="KTY99" s="0"/>
      <c r="KTZ99" s="0"/>
      <c r="KUA99" s="0"/>
      <c r="KUB99" s="0"/>
      <c r="KUC99" s="0"/>
      <c r="KUD99" s="0"/>
      <c r="KUE99" s="0"/>
      <c r="KUF99" s="0"/>
      <c r="KUG99" s="0"/>
      <c r="KUH99" s="0"/>
      <c r="KUI99" s="0"/>
      <c r="KUJ99" s="0"/>
      <c r="KUK99" s="0"/>
      <c r="KUL99" s="0"/>
      <c r="KUM99" s="0"/>
      <c r="KUN99" s="0"/>
      <c r="KUO99" s="0"/>
      <c r="KUP99" s="0"/>
      <c r="KUQ99" s="0"/>
      <c r="KUR99" s="0"/>
      <c r="KUS99" s="0"/>
      <c r="KUT99" s="0"/>
      <c r="KUU99" s="0"/>
      <c r="KUV99" s="0"/>
      <c r="KUW99" s="0"/>
      <c r="KUX99" s="0"/>
      <c r="KUY99" s="0"/>
      <c r="KUZ99" s="0"/>
      <c r="KVA99" s="0"/>
      <c r="KVB99" s="0"/>
      <c r="KVC99" s="0"/>
      <c r="KVD99" s="0"/>
      <c r="KVE99" s="0"/>
      <c r="KVF99" s="0"/>
      <c r="KVG99" s="0"/>
      <c r="KVH99" s="0"/>
      <c r="KVI99" s="0"/>
      <c r="KVJ99" s="0"/>
      <c r="KVK99" s="0"/>
      <c r="KVL99" s="0"/>
      <c r="KVM99" s="0"/>
      <c r="KVN99" s="0"/>
      <c r="KVO99" s="0"/>
      <c r="KVP99" s="0"/>
      <c r="KVQ99" s="0"/>
      <c r="KVR99" s="0"/>
      <c r="KVS99" s="0"/>
      <c r="KVT99" s="0"/>
      <c r="KVU99" s="0"/>
      <c r="KVV99" s="0"/>
      <c r="KVW99" s="0"/>
      <c r="KVX99" s="0"/>
      <c r="KVY99" s="0"/>
      <c r="KVZ99" s="0"/>
      <c r="KWA99" s="0"/>
      <c r="KWB99" s="0"/>
      <c r="KWC99" s="0"/>
      <c r="KWD99" s="0"/>
      <c r="KWE99" s="0"/>
      <c r="KWF99" s="0"/>
      <c r="KWG99" s="0"/>
      <c r="KWH99" s="0"/>
      <c r="KWI99" s="0"/>
      <c r="KWJ99" s="0"/>
      <c r="KWK99" s="0"/>
      <c r="KWL99" s="0"/>
      <c r="KWM99" s="0"/>
      <c r="KWN99" s="0"/>
      <c r="KWO99" s="0"/>
      <c r="KWP99" s="0"/>
      <c r="KWQ99" s="0"/>
      <c r="KWR99" s="0"/>
      <c r="KWS99" s="0"/>
      <c r="KWT99" s="0"/>
      <c r="KWU99" s="0"/>
      <c r="KWV99" s="0"/>
      <c r="KWW99" s="0"/>
      <c r="KWX99" s="0"/>
      <c r="KWY99" s="0"/>
      <c r="KWZ99" s="0"/>
      <c r="KXA99" s="0"/>
      <c r="KXB99" s="0"/>
      <c r="KXC99" s="0"/>
      <c r="KXD99" s="0"/>
      <c r="KXE99" s="0"/>
      <c r="KXF99" s="0"/>
      <c r="KXG99" s="0"/>
      <c r="KXH99" s="0"/>
      <c r="KXI99" s="0"/>
      <c r="KXJ99" s="0"/>
      <c r="KXK99" s="0"/>
      <c r="KXL99" s="0"/>
      <c r="KXM99" s="0"/>
      <c r="KXN99" s="0"/>
      <c r="KXO99" s="0"/>
      <c r="KXP99" s="0"/>
      <c r="KXQ99" s="0"/>
      <c r="KXR99" s="0"/>
      <c r="KXS99" s="0"/>
      <c r="KXT99" s="0"/>
      <c r="KXU99" s="0"/>
      <c r="KXV99" s="0"/>
      <c r="KXW99" s="0"/>
      <c r="KXX99" s="0"/>
      <c r="KXY99" s="0"/>
      <c r="KXZ99" s="0"/>
      <c r="KYA99" s="0"/>
      <c r="KYB99" s="0"/>
      <c r="KYC99" s="0"/>
      <c r="KYD99" s="0"/>
      <c r="KYE99" s="0"/>
      <c r="KYF99" s="0"/>
      <c r="KYG99" s="0"/>
      <c r="KYH99" s="0"/>
      <c r="KYI99" s="0"/>
      <c r="KYJ99" s="0"/>
      <c r="KYK99" s="0"/>
      <c r="KYL99" s="0"/>
      <c r="KYM99" s="0"/>
      <c r="KYN99" s="0"/>
      <c r="KYO99" s="0"/>
      <c r="KYP99" s="0"/>
      <c r="KYQ99" s="0"/>
      <c r="KYR99" s="0"/>
      <c r="KYS99" s="0"/>
      <c r="KYT99" s="0"/>
      <c r="KYU99" s="0"/>
      <c r="KYV99" s="0"/>
      <c r="KYW99" s="0"/>
      <c r="KYX99" s="0"/>
      <c r="KYY99" s="0"/>
      <c r="KYZ99" s="0"/>
      <c r="KZA99" s="0"/>
      <c r="KZB99" s="0"/>
      <c r="KZC99" s="0"/>
      <c r="KZD99" s="0"/>
      <c r="KZE99" s="0"/>
      <c r="KZF99" s="0"/>
      <c r="KZG99" s="0"/>
      <c r="KZH99" s="0"/>
      <c r="KZI99" s="0"/>
      <c r="KZJ99" s="0"/>
      <c r="KZK99" s="0"/>
      <c r="KZL99" s="0"/>
      <c r="KZM99" s="0"/>
      <c r="KZN99" s="0"/>
      <c r="KZO99" s="0"/>
      <c r="KZP99" s="0"/>
      <c r="KZQ99" s="0"/>
      <c r="KZR99" s="0"/>
      <c r="KZS99" s="0"/>
      <c r="KZT99" s="0"/>
      <c r="KZU99" s="0"/>
      <c r="KZV99" s="0"/>
      <c r="KZW99" s="0"/>
      <c r="KZX99" s="0"/>
      <c r="KZY99" s="0"/>
      <c r="KZZ99" s="0"/>
      <c r="LAA99" s="0"/>
      <c r="LAB99" s="0"/>
      <c r="LAC99" s="0"/>
      <c r="LAD99" s="0"/>
      <c r="LAE99" s="0"/>
      <c r="LAF99" s="0"/>
      <c r="LAG99" s="0"/>
      <c r="LAH99" s="0"/>
      <c r="LAI99" s="0"/>
      <c r="LAJ99" s="0"/>
      <c r="LAK99" s="0"/>
      <c r="LAL99" s="0"/>
      <c r="LAM99" s="0"/>
      <c r="LAN99" s="0"/>
      <c r="LAO99" s="0"/>
      <c r="LAP99" s="0"/>
      <c r="LAQ99" s="0"/>
      <c r="LAR99" s="0"/>
      <c r="LAS99" s="0"/>
      <c r="LAT99" s="0"/>
      <c r="LAU99" s="0"/>
      <c r="LAV99" s="0"/>
      <c r="LAW99" s="0"/>
      <c r="LAX99" s="0"/>
      <c r="LAY99" s="0"/>
      <c r="LAZ99" s="0"/>
      <c r="LBA99" s="0"/>
      <c r="LBB99" s="0"/>
      <c r="LBC99" s="0"/>
      <c r="LBD99" s="0"/>
      <c r="LBE99" s="0"/>
      <c r="LBF99" s="0"/>
      <c r="LBG99" s="0"/>
      <c r="LBH99" s="0"/>
      <c r="LBI99" s="0"/>
      <c r="LBJ99" s="0"/>
      <c r="LBK99" s="0"/>
      <c r="LBL99" s="0"/>
      <c r="LBM99" s="0"/>
      <c r="LBN99" s="0"/>
      <c r="LBO99" s="0"/>
      <c r="LBP99" s="0"/>
      <c r="LBQ99" s="0"/>
      <c r="LBR99" s="0"/>
      <c r="LBS99" s="0"/>
      <c r="LBT99" s="0"/>
      <c r="LBU99" s="0"/>
      <c r="LBV99" s="0"/>
      <c r="LBW99" s="0"/>
      <c r="LBX99" s="0"/>
      <c r="LBY99" s="0"/>
      <c r="LBZ99" s="0"/>
      <c r="LCA99" s="0"/>
      <c r="LCB99" s="0"/>
      <c r="LCC99" s="0"/>
      <c r="LCD99" s="0"/>
      <c r="LCE99" s="0"/>
      <c r="LCF99" s="0"/>
      <c r="LCG99" s="0"/>
      <c r="LCH99" s="0"/>
      <c r="LCI99" s="0"/>
      <c r="LCJ99" s="0"/>
      <c r="LCK99" s="0"/>
      <c r="LCL99" s="0"/>
      <c r="LCM99" s="0"/>
      <c r="LCN99" s="0"/>
      <c r="LCO99" s="0"/>
      <c r="LCP99" s="0"/>
      <c r="LCQ99" s="0"/>
      <c r="LCR99" s="0"/>
      <c r="LCS99" s="0"/>
      <c r="LCT99" s="0"/>
      <c r="LCU99" s="0"/>
      <c r="LCV99" s="0"/>
      <c r="LCW99" s="0"/>
      <c r="LCX99" s="0"/>
      <c r="LCY99" s="0"/>
      <c r="LCZ99" s="0"/>
      <c r="LDA99" s="0"/>
      <c r="LDB99" s="0"/>
      <c r="LDC99" s="0"/>
      <c r="LDD99" s="0"/>
      <c r="LDE99" s="0"/>
      <c r="LDF99" s="0"/>
      <c r="LDG99" s="0"/>
      <c r="LDH99" s="0"/>
      <c r="LDI99" s="0"/>
      <c r="LDJ99" s="0"/>
      <c r="LDK99" s="0"/>
      <c r="LDL99" s="0"/>
      <c r="LDM99" s="0"/>
      <c r="LDN99" s="0"/>
      <c r="LDO99" s="0"/>
      <c r="LDP99" s="0"/>
      <c r="LDQ99" s="0"/>
      <c r="LDR99" s="0"/>
      <c r="LDS99" s="0"/>
      <c r="LDT99" s="0"/>
      <c r="LDU99" s="0"/>
      <c r="LDV99" s="0"/>
      <c r="LDW99" s="0"/>
      <c r="LDX99" s="0"/>
      <c r="LDY99" s="0"/>
      <c r="LDZ99" s="0"/>
      <c r="LEA99" s="0"/>
      <c r="LEB99" s="0"/>
      <c r="LEC99" s="0"/>
      <c r="LED99" s="0"/>
      <c r="LEE99" s="0"/>
      <c r="LEF99" s="0"/>
      <c r="LEG99" s="0"/>
      <c r="LEH99" s="0"/>
      <c r="LEI99" s="0"/>
      <c r="LEJ99" s="0"/>
      <c r="LEK99" s="0"/>
      <c r="LEL99" s="0"/>
      <c r="LEM99" s="0"/>
      <c r="LEN99" s="0"/>
      <c r="LEO99" s="0"/>
      <c r="LEP99" s="0"/>
      <c r="LEQ99" s="0"/>
      <c r="LER99" s="0"/>
      <c r="LES99" s="0"/>
      <c r="LET99" s="0"/>
      <c r="LEU99" s="0"/>
      <c r="LEV99" s="0"/>
      <c r="LEW99" s="0"/>
      <c r="LEX99" s="0"/>
      <c r="LEY99" s="0"/>
      <c r="LEZ99" s="0"/>
      <c r="LFA99" s="0"/>
      <c r="LFB99" s="0"/>
      <c r="LFC99" s="0"/>
      <c r="LFD99" s="0"/>
      <c r="LFE99" s="0"/>
      <c r="LFF99" s="0"/>
      <c r="LFG99" s="0"/>
      <c r="LFH99" s="0"/>
      <c r="LFI99" s="0"/>
      <c r="LFJ99" s="0"/>
      <c r="LFK99" s="0"/>
      <c r="LFL99" s="0"/>
      <c r="LFM99" s="0"/>
      <c r="LFN99" s="0"/>
      <c r="LFO99" s="0"/>
      <c r="LFP99" s="0"/>
      <c r="LFQ99" s="0"/>
      <c r="LFR99" s="0"/>
      <c r="LFS99" s="0"/>
      <c r="LFT99" s="0"/>
      <c r="LFU99" s="0"/>
      <c r="LFV99" s="0"/>
      <c r="LFW99" s="0"/>
      <c r="LFX99" s="0"/>
      <c r="LFY99" s="0"/>
      <c r="LFZ99" s="0"/>
      <c r="LGA99" s="0"/>
      <c r="LGB99" s="0"/>
      <c r="LGC99" s="0"/>
      <c r="LGD99" s="0"/>
      <c r="LGE99" s="0"/>
      <c r="LGF99" s="0"/>
      <c r="LGG99" s="0"/>
      <c r="LGH99" s="0"/>
      <c r="LGI99" s="0"/>
      <c r="LGJ99" s="0"/>
      <c r="LGK99" s="0"/>
      <c r="LGL99" s="0"/>
      <c r="LGM99" s="0"/>
      <c r="LGN99" s="0"/>
      <c r="LGO99" s="0"/>
      <c r="LGP99" s="0"/>
      <c r="LGQ99" s="0"/>
      <c r="LGR99" s="0"/>
      <c r="LGS99" s="0"/>
      <c r="LGT99" s="0"/>
      <c r="LGU99" s="0"/>
      <c r="LGV99" s="0"/>
      <c r="LGW99" s="0"/>
      <c r="LGX99" s="0"/>
      <c r="LGY99" s="0"/>
      <c r="LGZ99" s="0"/>
      <c r="LHA99" s="0"/>
      <c r="LHB99" s="0"/>
      <c r="LHC99" s="0"/>
      <c r="LHD99" s="0"/>
      <c r="LHE99" s="0"/>
      <c r="LHF99" s="0"/>
      <c r="LHG99" s="0"/>
      <c r="LHH99" s="0"/>
      <c r="LHI99" s="0"/>
      <c r="LHJ99" s="0"/>
      <c r="LHK99" s="0"/>
      <c r="LHL99" s="0"/>
      <c r="LHM99" s="0"/>
      <c r="LHN99" s="0"/>
      <c r="LHO99" s="0"/>
      <c r="LHP99" s="0"/>
      <c r="LHQ99" s="0"/>
      <c r="LHR99" s="0"/>
      <c r="LHS99" s="0"/>
      <c r="LHT99" s="0"/>
      <c r="LHU99" s="0"/>
      <c r="LHV99" s="0"/>
      <c r="LHW99" s="0"/>
      <c r="LHX99" s="0"/>
      <c r="LHY99" s="0"/>
      <c r="LHZ99" s="0"/>
      <c r="LIA99" s="0"/>
      <c r="LIB99" s="0"/>
      <c r="LIC99" s="0"/>
      <c r="LID99" s="0"/>
      <c r="LIE99" s="0"/>
      <c r="LIF99" s="0"/>
      <c r="LIG99" s="0"/>
      <c r="LIH99" s="0"/>
      <c r="LII99" s="0"/>
      <c r="LIJ99" s="0"/>
      <c r="LIK99" s="0"/>
      <c r="LIL99" s="0"/>
      <c r="LIM99" s="0"/>
      <c r="LIN99" s="0"/>
      <c r="LIO99" s="0"/>
      <c r="LIP99" s="0"/>
      <c r="LIQ99" s="0"/>
      <c r="LIR99" s="0"/>
      <c r="LIS99" s="0"/>
      <c r="LIT99" s="0"/>
      <c r="LIU99" s="0"/>
      <c r="LIV99" s="0"/>
      <c r="LIW99" s="0"/>
      <c r="LIX99" s="0"/>
      <c r="LIY99" s="0"/>
      <c r="LIZ99" s="0"/>
      <c r="LJA99" s="0"/>
      <c r="LJB99" s="0"/>
      <c r="LJC99" s="0"/>
      <c r="LJD99" s="0"/>
      <c r="LJE99" s="0"/>
      <c r="LJF99" s="0"/>
      <c r="LJG99" s="0"/>
      <c r="LJH99" s="0"/>
      <c r="LJI99" s="0"/>
      <c r="LJJ99" s="0"/>
      <c r="LJK99" s="0"/>
      <c r="LJL99" s="0"/>
      <c r="LJM99" s="0"/>
      <c r="LJN99" s="0"/>
      <c r="LJO99" s="0"/>
      <c r="LJP99" s="0"/>
      <c r="LJQ99" s="0"/>
      <c r="LJR99" s="0"/>
      <c r="LJS99" s="0"/>
      <c r="LJT99" s="0"/>
      <c r="LJU99" s="0"/>
      <c r="LJV99" s="0"/>
      <c r="LJW99" s="0"/>
      <c r="LJX99" s="0"/>
      <c r="LJY99" s="0"/>
      <c r="LJZ99" s="0"/>
      <c r="LKA99" s="0"/>
      <c r="LKB99" s="0"/>
      <c r="LKC99" s="0"/>
      <c r="LKD99" s="0"/>
      <c r="LKE99" s="0"/>
      <c r="LKF99" s="0"/>
      <c r="LKG99" s="0"/>
      <c r="LKH99" s="0"/>
      <c r="LKI99" s="0"/>
      <c r="LKJ99" s="0"/>
      <c r="LKK99" s="0"/>
      <c r="LKL99" s="0"/>
      <c r="LKM99" s="0"/>
      <c r="LKN99" s="0"/>
      <c r="LKO99" s="0"/>
      <c r="LKP99" s="0"/>
      <c r="LKQ99" s="0"/>
      <c r="LKR99" s="0"/>
      <c r="LKS99" s="0"/>
      <c r="LKT99" s="0"/>
      <c r="LKU99" s="0"/>
      <c r="LKV99" s="0"/>
      <c r="LKW99" s="0"/>
      <c r="LKX99" s="0"/>
      <c r="LKY99" s="0"/>
      <c r="LKZ99" s="0"/>
      <c r="LLA99" s="0"/>
      <c r="LLB99" s="0"/>
      <c r="LLC99" s="0"/>
      <c r="LLD99" s="0"/>
      <c r="LLE99" s="0"/>
      <c r="LLF99" s="0"/>
      <c r="LLG99" s="0"/>
      <c r="LLH99" s="0"/>
      <c r="LLI99" s="0"/>
      <c r="LLJ99" s="0"/>
      <c r="LLK99" s="0"/>
      <c r="LLL99" s="0"/>
      <c r="LLM99" s="0"/>
      <c r="LLN99" s="0"/>
      <c r="LLO99" s="0"/>
      <c r="LLP99" s="0"/>
      <c r="LLQ99" s="0"/>
      <c r="LLR99" s="0"/>
      <c r="LLS99" s="0"/>
      <c r="LLT99" s="0"/>
      <c r="LLU99" s="0"/>
      <c r="LLV99" s="0"/>
      <c r="LLW99" s="0"/>
      <c r="LLX99" s="0"/>
      <c r="LLY99" s="0"/>
      <c r="LLZ99" s="0"/>
      <c r="LMA99" s="0"/>
      <c r="LMB99" s="0"/>
      <c r="LMC99" s="0"/>
      <c r="LMD99" s="0"/>
      <c r="LME99" s="0"/>
      <c r="LMF99" s="0"/>
      <c r="LMG99" s="0"/>
      <c r="LMH99" s="0"/>
      <c r="LMI99" s="0"/>
      <c r="LMJ99" s="0"/>
      <c r="LMK99" s="0"/>
      <c r="LML99" s="0"/>
      <c r="LMM99" s="0"/>
      <c r="LMN99" s="0"/>
      <c r="LMO99" s="0"/>
      <c r="LMP99" s="0"/>
      <c r="LMQ99" s="0"/>
      <c r="LMR99" s="0"/>
      <c r="LMS99" s="0"/>
      <c r="LMT99" s="0"/>
      <c r="LMU99" s="0"/>
      <c r="LMV99" s="0"/>
      <c r="LMW99" s="0"/>
      <c r="LMX99" s="0"/>
      <c r="LMY99" s="0"/>
      <c r="LMZ99" s="0"/>
      <c r="LNA99" s="0"/>
      <c r="LNB99" s="0"/>
      <c r="LNC99" s="0"/>
      <c r="LND99" s="0"/>
      <c r="LNE99" s="0"/>
      <c r="LNF99" s="0"/>
      <c r="LNG99" s="0"/>
      <c r="LNH99" s="0"/>
      <c r="LNI99" s="0"/>
      <c r="LNJ99" s="0"/>
      <c r="LNK99" s="0"/>
      <c r="LNL99" s="0"/>
      <c r="LNM99" s="0"/>
      <c r="LNN99" s="0"/>
      <c r="LNO99" s="0"/>
      <c r="LNP99" s="0"/>
      <c r="LNQ99" s="0"/>
      <c r="LNR99" s="0"/>
      <c r="LNS99" s="0"/>
      <c r="LNT99" s="0"/>
      <c r="LNU99" s="0"/>
      <c r="LNV99" s="0"/>
      <c r="LNW99" s="0"/>
      <c r="LNX99" s="0"/>
      <c r="LNY99" s="0"/>
      <c r="LNZ99" s="0"/>
      <c r="LOA99" s="0"/>
      <c r="LOB99" s="0"/>
      <c r="LOC99" s="0"/>
      <c r="LOD99" s="0"/>
      <c r="LOE99" s="0"/>
      <c r="LOF99" s="0"/>
      <c r="LOG99" s="0"/>
      <c r="LOH99" s="0"/>
      <c r="LOI99" s="0"/>
      <c r="LOJ99" s="0"/>
      <c r="LOK99" s="0"/>
      <c r="LOL99" s="0"/>
      <c r="LOM99" s="0"/>
      <c r="LON99" s="0"/>
      <c r="LOO99" s="0"/>
      <c r="LOP99" s="0"/>
      <c r="LOQ99" s="0"/>
      <c r="LOR99" s="0"/>
      <c r="LOS99" s="0"/>
      <c r="LOT99" s="0"/>
      <c r="LOU99" s="0"/>
      <c r="LOV99" s="0"/>
      <c r="LOW99" s="0"/>
      <c r="LOX99" s="0"/>
      <c r="LOY99" s="0"/>
      <c r="LOZ99" s="0"/>
      <c r="LPA99" s="0"/>
      <c r="LPB99" s="0"/>
      <c r="LPC99" s="0"/>
      <c r="LPD99" s="0"/>
      <c r="LPE99" s="0"/>
      <c r="LPF99" s="0"/>
      <c r="LPG99" s="0"/>
      <c r="LPH99" s="0"/>
      <c r="LPI99" s="0"/>
      <c r="LPJ99" s="0"/>
      <c r="LPK99" s="0"/>
      <c r="LPL99" s="0"/>
      <c r="LPM99" s="0"/>
      <c r="LPN99" s="0"/>
      <c r="LPO99" s="0"/>
      <c r="LPP99" s="0"/>
      <c r="LPQ99" s="0"/>
      <c r="LPR99" s="0"/>
      <c r="LPS99" s="0"/>
      <c r="LPT99" s="0"/>
      <c r="LPU99" s="0"/>
      <c r="LPV99" s="0"/>
      <c r="LPW99" s="0"/>
      <c r="LPX99" s="0"/>
      <c r="LPY99" s="0"/>
      <c r="LPZ99" s="0"/>
      <c r="LQA99" s="0"/>
      <c r="LQB99" s="0"/>
      <c r="LQC99" s="0"/>
      <c r="LQD99" s="0"/>
      <c r="LQE99" s="0"/>
      <c r="LQF99" s="0"/>
      <c r="LQG99" s="0"/>
      <c r="LQH99" s="0"/>
      <c r="LQI99" s="0"/>
      <c r="LQJ99" s="0"/>
      <c r="LQK99" s="0"/>
      <c r="LQL99" s="0"/>
      <c r="LQM99" s="0"/>
      <c r="LQN99" s="0"/>
      <c r="LQO99" s="0"/>
      <c r="LQP99" s="0"/>
      <c r="LQQ99" s="0"/>
      <c r="LQR99" s="0"/>
      <c r="LQS99" s="0"/>
      <c r="LQT99" s="0"/>
      <c r="LQU99" s="0"/>
      <c r="LQV99" s="0"/>
      <c r="LQW99" s="0"/>
      <c r="LQX99" s="0"/>
      <c r="LQY99" s="0"/>
      <c r="LQZ99" s="0"/>
      <c r="LRA99" s="0"/>
      <c r="LRB99" s="0"/>
      <c r="LRC99" s="0"/>
      <c r="LRD99" s="0"/>
      <c r="LRE99" s="0"/>
      <c r="LRF99" s="0"/>
      <c r="LRG99" s="0"/>
      <c r="LRH99" s="0"/>
      <c r="LRI99" s="0"/>
      <c r="LRJ99" s="0"/>
      <c r="LRK99" s="0"/>
      <c r="LRL99" s="0"/>
      <c r="LRM99" s="0"/>
      <c r="LRN99" s="0"/>
      <c r="LRO99" s="0"/>
      <c r="LRP99" s="0"/>
      <c r="LRQ99" s="0"/>
      <c r="LRR99" s="0"/>
      <c r="LRS99" s="0"/>
      <c r="LRT99" s="0"/>
      <c r="LRU99" s="0"/>
      <c r="LRV99" s="0"/>
      <c r="LRW99" s="0"/>
      <c r="LRX99" s="0"/>
      <c r="LRY99" s="0"/>
      <c r="LRZ99" s="0"/>
      <c r="LSA99" s="0"/>
      <c r="LSB99" s="0"/>
      <c r="LSC99" s="0"/>
      <c r="LSD99" s="0"/>
      <c r="LSE99" s="0"/>
      <c r="LSF99" s="0"/>
      <c r="LSG99" s="0"/>
      <c r="LSH99" s="0"/>
      <c r="LSI99" s="0"/>
      <c r="LSJ99" s="0"/>
      <c r="LSK99" s="0"/>
      <c r="LSL99" s="0"/>
      <c r="LSM99" s="0"/>
      <c r="LSN99" s="0"/>
      <c r="LSO99" s="0"/>
      <c r="LSP99" s="0"/>
      <c r="LSQ99" s="0"/>
      <c r="LSR99" s="0"/>
      <c r="LSS99" s="0"/>
      <c r="LST99" s="0"/>
      <c r="LSU99" s="0"/>
      <c r="LSV99" s="0"/>
      <c r="LSW99" s="0"/>
      <c r="LSX99" s="0"/>
      <c r="LSY99" s="0"/>
      <c r="LSZ99" s="0"/>
      <c r="LTA99" s="0"/>
      <c r="LTB99" s="0"/>
      <c r="LTC99" s="0"/>
      <c r="LTD99" s="0"/>
      <c r="LTE99" s="0"/>
      <c r="LTF99" s="0"/>
      <c r="LTG99" s="0"/>
      <c r="LTH99" s="0"/>
      <c r="LTI99" s="0"/>
      <c r="LTJ99" s="0"/>
      <c r="LTK99" s="0"/>
      <c r="LTL99" s="0"/>
      <c r="LTM99" s="0"/>
      <c r="LTN99" s="0"/>
      <c r="LTO99" s="0"/>
      <c r="LTP99" s="0"/>
      <c r="LTQ99" s="0"/>
      <c r="LTR99" s="0"/>
      <c r="LTS99" s="0"/>
      <c r="LTT99" s="0"/>
      <c r="LTU99" s="0"/>
      <c r="LTV99" s="0"/>
      <c r="LTW99" s="0"/>
      <c r="LTX99" s="0"/>
      <c r="LTY99" s="0"/>
      <c r="LTZ99" s="0"/>
      <c r="LUA99" s="0"/>
      <c r="LUB99" s="0"/>
      <c r="LUC99" s="0"/>
      <c r="LUD99" s="0"/>
      <c r="LUE99" s="0"/>
      <c r="LUF99" s="0"/>
      <c r="LUG99" s="0"/>
      <c r="LUH99" s="0"/>
      <c r="LUI99" s="0"/>
      <c r="LUJ99" s="0"/>
      <c r="LUK99" s="0"/>
      <c r="LUL99" s="0"/>
      <c r="LUM99" s="0"/>
      <c r="LUN99" s="0"/>
      <c r="LUO99" s="0"/>
      <c r="LUP99" s="0"/>
      <c r="LUQ99" s="0"/>
      <c r="LUR99" s="0"/>
      <c r="LUS99" s="0"/>
      <c r="LUT99" s="0"/>
      <c r="LUU99" s="0"/>
      <c r="LUV99" s="0"/>
      <c r="LUW99" s="0"/>
      <c r="LUX99" s="0"/>
      <c r="LUY99" s="0"/>
      <c r="LUZ99" s="0"/>
      <c r="LVA99" s="0"/>
      <c r="LVB99" s="0"/>
      <c r="LVC99" s="0"/>
      <c r="LVD99" s="0"/>
      <c r="LVE99" s="0"/>
      <c r="LVF99" s="0"/>
      <c r="LVG99" s="0"/>
      <c r="LVH99" s="0"/>
      <c r="LVI99" s="0"/>
      <c r="LVJ99" s="0"/>
      <c r="LVK99" s="0"/>
      <c r="LVL99" s="0"/>
      <c r="LVM99" s="0"/>
      <c r="LVN99" s="0"/>
      <c r="LVO99" s="0"/>
      <c r="LVP99" s="0"/>
      <c r="LVQ99" s="0"/>
      <c r="LVR99" s="0"/>
      <c r="LVS99" s="0"/>
      <c r="LVT99" s="0"/>
      <c r="LVU99" s="0"/>
      <c r="LVV99" s="0"/>
      <c r="LVW99" s="0"/>
      <c r="LVX99" s="0"/>
      <c r="LVY99" s="0"/>
      <c r="LVZ99" s="0"/>
      <c r="LWA99" s="0"/>
      <c r="LWB99" s="0"/>
      <c r="LWC99" s="0"/>
      <c r="LWD99" s="0"/>
      <c r="LWE99" s="0"/>
      <c r="LWF99" s="0"/>
      <c r="LWG99" s="0"/>
      <c r="LWH99" s="0"/>
      <c r="LWI99" s="0"/>
      <c r="LWJ99" s="0"/>
      <c r="LWK99" s="0"/>
      <c r="LWL99" s="0"/>
      <c r="LWM99" s="0"/>
      <c r="LWN99" s="0"/>
      <c r="LWO99" s="0"/>
      <c r="LWP99" s="0"/>
      <c r="LWQ99" s="0"/>
      <c r="LWR99" s="0"/>
      <c r="LWS99" s="0"/>
      <c r="LWT99" s="0"/>
      <c r="LWU99" s="0"/>
      <c r="LWV99" s="0"/>
      <c r="LWW99" s="0"/>
      <c r="LWX99" s="0"/>
      <c r="LWY99" s="0"/>
      <c r="LWZ99" s="0"/>
      <c r="LXA99" s="0"/>
      <c r="LXB99" s="0"/>
      <c r="LXC99" s="0"/>
      <c r="LXD99" s="0"/>
      <c r="LXE99" s="0"/>
      <c r="LXF99" s="0"/>
      <c r="LXG99" s="0"/>
      <c r="LXH99" s="0"/>
      <c r="LXI99" s="0"/>
      <c r="LXJ99" s="0"/>
      <c r="LXK99" s="0"/>
      <c r="LXL99" s="0"/>
      <c r="LXM99" s="0"/>
      <c r="LXN99" s="0"/>
      <c r="LXO99" s="0"/>
      <c r="LXP99" s="0"/>
      <c r="LXQ99" s="0"/>
      <c r="LXR99" s="0"/>
      <c r="LXS99" s="0"/>
      <c r="LXT99" s="0"/>
      <c r="LXU99" s="0"/>
      <c r="LXV99" s="0"/>
      <c r="LXW99" s="0"/>
      <c r="LXX99" s="0"/>
      <c r="LXY99" s="0"/>
      <c r="LXZ99" s="0"/>
      <c r="LYA99" s="0"/>
      <c r="LYB99" s="0"/>
      <c r="LYC99" s="0"/>
      <c r="LYD99" s="0"/>
      <c r="LYE99" s="0"/>
      <c r="LYF99" s="0"/>
      <c r="LYG99" s="0"/>
      <c r="LYH99" s="0"/>
      <c r="LYI99" s="0"/>
      <c r="LYJ99" s="0"/>
      <c r="LYK99" s="0"/>
      <c r="LYL99" s="0"/>
      <c r="LYM99" s="0"/>
      <c r="LYN99" s="0"/>
      <c r="LYO99" s="0"/>
      <c r="LYP99" s="0"/>
      <c r="LYQ99" s="0"/>
      <c r="LYR99" s="0"/>
      <c r="LYS99" s="0"/>
      <c r="LYT99" s="0"/>
      <c r="LYU99" s="0"/>
      <c r="LYV99" s="0"/>
      <c r="LYW99" s="0"/>
      <c r="LYX99" s="0"/>
      <c r="LYY99" s="0"/>
      <c r="LYZ99" s="0"/>
      <c r="LZA99" s="0"/>
      <c r="LZB99" s="0"/>
      <c r="LZC99" s="0"/>
      <c r="LZD99" s="0"/>
      <c r="LZE99" s="0"/>
      <c r="LZF99" s="0"/>
      <c r="LZG99" s="0"/>
      <c r="LZH99" s="0"/>
      <c r="LZI99" s="0"/>
      <c r="LZJ99" s="0"/>
      <c r="LZK99" s="0"/>
      <c r="LZL99" s="0"/>
      <c r="LZM99" s="0"/>
      <c r="LZN99" s="0"/>
      <c r="LZO99" s="0"/>
      <c r="LZP99" s="0"/>
      <c r="LZQ99" s="0"/>
      <c r="LZR99" s="0"/>
      <c r="LZS99" s="0"/>
      <c r="LZT99" s="0"/>
      <c r="LZU99" s="0"/>
      <c r="LZV99" s="0"/>
      <c r="LZW99" s="0"/>
      <c r="LZX99" s="0"/>
      <c r="LZY99" s="0"/>
      <c r="LZZ99" s="0"/>
      <c r="MAA99" s="0"/>
      <c r="MAB99" s="0"/>
      <c r="MAC99" s="0"/>
      <c r="MAD99" s="0"/>
      <c r="MAE99" s="0"/>
      <c r="MAF99" s="0"/>
      <c r="MAG99" s="0"/>
      <c r="MAH99" s="0"/>
      <c r="MAI99" s="0"/>
      <c r="MAJ99" s="0"/>
      <c r="MAK99" s="0"/>
      <c r="MAL99" s="0"/>
      <c r="MAM99" s="0"/>
      <c r="MAN99" s="0"/>
      <c r="MAO99" s="0"/>
      <c r="MAP99" s="0"/>
      <c r="MAQ99" s="0"/>
      <c r="MAR99" s="0"/>
      <c r="MAS99" s="0"/>
      <c r="MAT99" s="0"/>
      <c r="MAU99" s="0"/>
      <c r="MAV99" s="0"/>
      <c r="MAW99" s="0"/>
      <c r="MAX99" s="0"/>
      <c r="MAY99" s="0"/>
      <c r="MAZ99" s="0"/>
      <c r="MBA99" s="0"/>
      <c r="MBB99" s="0"/>
      <c r="MBC99" s="0"/>
      <c r="MBD99" s="0"/>
      <c r="MBE99" s="0"/>
      <c r="MBF99" s="0"/>
      <c r="MBG99" s="0"/>
      <c r="MBH99" s="0"/>
      <c r="MBI99" s="0"/>
      <c r="MBJ99" s="0"/>
      <c r="MBK99" s="0"/>
      <c r="MBL99" s="0"/>
      <c r="MBM99" s="0"/>
      <c r="MBN99" s="0"/>
      <c r="MBO99" s="0"/>
      <c r="MBP99" s="0"/>
      <c r="MBQ99" s="0"/>
      <c r="MBR99" s="0"/>
      <c r="MBS99" s="0"/>
      <c r="MBT99" s="0"/>
      <c r="MBU99" s="0"/>
      <c r="MBV99" s="0"/>
      <c r="MBW99" s="0"/>
      <c r="MBX99" s="0"/>
      <c r="MBY99" s="0"/>
      <c r="MBZ99" s="0"/>
      <c r="MCA99" s="0"/>
      <c r="MCB99" s="0"/>
      <c r="MCC99" s="0"/>
      <c r="MCD99" s="0"/>
      <c r="MCE99" s="0"/>
      <c r="MCF99" s="0"/>
      <c r="MCG99" s="0"/>
      <c r="MCH99" s="0"/>
      <c r="MCI99" s="0"/>
      <c r="MCJ99" s="0"/>
      <c r="MCK99" s="0"/>
      <c r="MCL99" s="0"/>
      <c r="MCM99" s="0"/>
      <c r="MCN99" s="0"/>
      <c r="MCO99" s="0"/>
      <c r="MCP99" s="0"/>
      <c r="MCQ99" s="0"/>
      <c r="MCR99" s="0"/>
      <c r="MCS99" s="0"/>
      <c r="MCT99" s="0"/>
      <c r="MCU99" s="0"/>
      <c r="MCV99" s="0"/>
      <c r="MCW99" s="0"/>
      <c r="MCX99" s="0"/>
      <c r="MCY99" s="0"/>
      <c r="MCZ99" s="0"/>
      <c r="MDA99" s="0"/>
      <c r="MDB99" s="0"/>
      <c r="MDC99" s="0"/>
      <c r="MDD99" s="0"/>
      <c r="MDE99" s="0"/>
      <c r="MDF99" s="0"/>
      <c r="MDG99" s="0"/>
      <c r="MDH99" s="0"/>
      <c r="MDI99" s="0"/>
      <c r="MDJ99" s="0"/>
      <c r="MDK99" s="0"/>
      <c r="MDL99" s="0"/>
      <c r="MDM99" s="0"/>
      <c r="MDN99" s="0"/>
      <c r="MDO99" s="0"/>
      <c r="MDP99" s="0"/>
      <c r="MDQ99" s="0"/>
      <c r="MDR99" s="0"/>
      <c r="MDS99" s="0"/>
      <c r="MDT99" s="0"/>
      <c r="MDU99" s="0"/>
      <c r="MDV99" s="0"/>
      <c r="MDW99" s="0"/>
      <c r="MDX99" s="0"/>
      <c r="MDY99" s="0"/>
      <c r="MDZ99" s="0"/>
      <c r="MEA99" s="0"/>
      <c r="MEB99" s="0"/>
      <c r="MEC99" s="0"/>
      <c r="MED99" s="0"/>
      <c r="MEE99" s="0"/>
      <c r="MEF99" s="0"/>
      <c r="MEG99" s="0"/>
      <c r="MEH99" s="0"/>
      <c r="MEI99" s="0"/>
      <c r="MEJ99" s="0"/>
      <c r="MEK99" s="0"/>
      <c r="MEL99" s="0"/>
      <c r="MEM99" s="0"/>
      <c r="MEN99" s="0"/>
      <c r="MEO99" s="0"/>
      <c r="MEP99" s="0"/>
      <c r="MEQ99" s="0"/>
      <c r="MER99" s="0"/>
      <c r="MES99" s="0"/>
      <c r="MET99" s="0"/>
      <c r="MEU99" s="0"/>
      <c r="MEV99" s="0"/>
      <c r="MEW99" s="0"/>
      <c r="MEX99" s="0"/>
      <c r="MEY99" s="0"/>
      <c r="MEZ99" s="0"/>
      <c r="MFA99" s="0"/>
      <c r="MFB99" s="0"/>
      <c r="MFC99" s="0"/>
      <c r="MFD99" s="0"/>
      <c r="MFE99" s="0"/>
      <c r="MFF99" s="0"/>
      <c r="MFG99" s="0"/>
      <c r="MFH99" s="0"/>
      <c r="MFI99" s="0"/>
      <c r="MFJ99" s="0"/>
      <c r="MFK99" s="0"/>
      <c r="MFL99" s="0"/>
      <c r="MFM99" s="0"/>
      <c r="MFN99" s="0"/>
      <c r="MFO99" s="0"/>
      <c r="MFP99" s="0"/>
      <c r="MFQ99" s="0"/>
      <c r="MFR99" s="0"/>
      <c r="MFS99" s="0"/>
      <c r="MFT99" s="0"/>
      <c r="MFU99" s="0"/>
      <c r="MFV99" s="0"/>
      <c r="MFW99" s="0"/>
      <c r="MFX99" s="0"/>
      <c r="MFY99" s="0"/>
      <c r="MFZ99" s="0"/>
      <c r="MGA99" s="0"/>
      <c r="MGB99" s="0"/>
      <c r="MGC99" s="0"/>
      <c r="MGD99" s="0"/>
      <c r="MGE99" s="0"/>
      <c r="MGF99" s="0"/>
      <c r="MGG99" s="0"/>
      <c r="MGH99" s="0"/>
      <c r="MGI99" s="0"/>
      <c r="MGJ99" s="0"/>
      <c r="MGK99" s="0"/>
      <c r="MGL99" s="0"/>
      <c r="MGM99" s="0"/>
      <c r="MGN99" s="0"/>
      <c r="MGO99" s="0"/>
      <c r="MGP99" s="0"/>
      <c r="MGQ99" s="0"/>
      <c r="MGR99" s="0"/>
      <c r="MGS99" s="0"/>
      <c r="MGT99" s="0"/>
      <c r="MGU99" s="0"/>
      <c r="MGV99" s="0"/>
      <c r="MGW99" s="0"/>
      <c r="MGX99" s="0"/>
      <c r="MGY99" s="0"/>
      <c r="MGZ99" s="0"/>
      <c r="MHA99" s="0"/>
      <c r="MHB99" s="0"/>
      <c r="MHC99" s="0"/>
      <c r="MHD99" s="0"/>
      <c r="MHE99" s="0"/>
      <c r="MHF99" s="0"/>
      <c r="MHG99" s="0"/>
      <c r="MHH99" s="0"/>
      <c r="MHI99" s="0"/>
      <c r="MHJ99" s="0"/>
      <c r="MHK99" s="0"/>
      <c r="MHL99" s="0"/>
      <c r="MHM99" s="0"/>
      <c r="MHN99" s="0"/>
      <c r="MHO99" s="0"/>
      <c r="MHP99" s="0"/>
      <c r="MHQ99" s="0"/>
      <c r="MHR99" s="0"/>
      <c r="MHS99" s="0"/>
      <c r="MHT99" s="0"/>
      <c r="MHU99" s="0"/>
      <c r="MHV99" s="0"/>
      <c r="MHW99" s="0"/>
      <c r="MHX99" s="0"/>
      <c r="MHY99" s="0"/>
      <c r="MHZ99" s="0"/>
      <c r="MIA99" s="0"/>
      <c r="MIB99" s="0"/>
      <c r="MIC99" s="0"/>
      <c r="MID99" s="0"/>
      <c r="MIE99" s="0"/>
      <c r="MIF99" s="0"/>
      <c r="MIG99" s="0"/>
      <c r="MIH99" s="0"/>
      <c r="MII99" s="0"/>
      <c r="MIJ99" s="0"/>
      <c r="MIK99" s="0"/>
      <c r="MIL99" s="0"/>
      <c r="MIM99" s="0"/>
      <c r="MIN99" s="0"/>
      <c r="MIO99" s="0"/>
      <c r="MIP99" s="0"/>
      <c r="MIQ99" s="0"/>
      <c r="MIR99" s="0"/>
      <c r="MIS99" s="0"/>
      <c r="MIT99" s="0"/>
      <c r="MIU99" s="0"/>
      <c r="MIV99" s="0"/>
      <c r="MIW99" s="0"/>
      <c r="MIX99" s="0"/>
      <c r="MIY99" s="0"/>
      <c r="MIZ99" s="0"/>
      <c r="MJA99" s="0"/>
      <c r="MJB99" s="0"/>
      <c r="MJC99" s="0"/>
      <c r="MJD99" s="0"/>
      <c r="MJE99" s="0"/>
      <c r="MJF99" s="0"/>
      <c r="MJG99" s="0"/>
      <c r="MJH99" s="0"/>
      <c r="MJI99" s="0"/>
      <c r="MJJ99" s="0"/>
      <c r="MJK99" s="0"/>
      <c r="MJL99" s="0"/>
      <c r="MJM99" s="0"/>
      <c r="MJN99" s="0"/>
      <c r="MJO99" s="0"/>
      <c r="MJP99" s="0"/>
      <c r="MJQ99" s="0"/>
      <c r="MJR99" s="0"/>
      <c r="MJS99" s="0"/>
      <c r="MJT99" s="0"/>
      <c r="MJU99" s="0"/>
      <c r="MJV99" s="0"/>
      <c r="MJW99" s="0"/>
      <c r="MJX99" s="0"/>
      <c r="MJY99" s="0"/>
      <c r="MJZ99" s="0"/>
      <c r="MKA99" s="0"/>
      <c r="MKB99" s="0"/>
      <c r="MKC99" s="0"/>
      <c r="MKD99" s="0"/>
      <c r="MKE99" s="0"/>
      <c r="MKF99" s="0"/>
      <c r="MKG99" s="0"/>
      <c r="MKH99" s="0"/>
      <c r="MKI99" s="0"/>
      <c r="MKJ99" s="0"/>
      <c r="MKK99" s="0"/>
      <c r="MKL99" s="0"/>
      <c r="MKM99" s="0"/>
      <c r="MKN99" s="0"/>
      <c r="MKO99" s="0"/>
      <c r="MKP99" s="0"/>
      <c r="MKQ99" s="0"/>
      <c r="MKR99" s="0"/>
      <c r="MKS99" s="0"/>
      <c r="MKT99" s="0"/>
      <c r="MKU99" s="0"/>
      <c r="MKV99" s="0"/>
      <c r="MKW99" s="0"/>
      <c r="MKX99" s="0"/>
      <c r="MKY99" s="0"/>
      <c r="MKZ99" s="0"/>
      <c r="MLA99" s="0"/>
      <c r="MLB99" s="0"/>
      <c r="MLC99" s="0"/>
      <c r="MLD99" s="0"/>
      <c r="MLE99" s="0"/>
      <c r="MLF99" s="0"/>
      <c r="MLG99" s="0"/>
      <c r="MLH99" s="0"/>
      <c r="MLI99" s="0"/>
      <c r="MLJ99" s="0"/>
      <c r="MLK99" s="0"/>
      <c r="MLL99" s="0"/>
      <c r="MLM99" s="0"/>
      <c r="MLN99" s="0"/>
      <c r="MLO99" s="0"/>
      <c r="MLP99" s="0"/>
      <c r="MLQ99" s="0"/>
      <c r="MLR99" s="0"/>
      <c r="MLS99" s="0"/>
      <c r="MLT99" s="0"/>
      <c r="MLU99" s="0"/>
      <c r="MLV99" s="0"/>
      <c r="MLW99" s="0"/>
      <c r="MLX99" s="0"/>
      <c r="MLY99" s="0"/>
      <c r="MLZ99" s="0"/>
      <c r="MMA99" s="0"/>
      <c r="MMB99" s="0"/>
      <c r="MMC99" s="0"/>
      <c r="MMD99" s="0"/>
      <c r="MME99" s="0"/>
      <c r="MMF99" s="0"/>
      <c r="MMG99" s="0"/>
      <c r="MMH99" s="0"/>
      <c r="MMI99" s="0"/>
      <c r="MMJ99" s="0"/>
      <c r="MMK99" s="0"/>
      <c r="MML99" s="0"/>
      <c r="MMM99" s="0"/>
      <c r="MMN99" s="0"/>
      <c r="MMO99" s="0"/>
      <c r="MMP99" s="0"/>
      <c r="MMQ99" s="0"/>
      <c r="MMR99" s="0"/>
      <c r="MMS99" s="0"/>
      <c r="MMT99" s="0"/>
      <c r="MMU99" s="0"/>
      <c r="MMV99" s="0"/>
      <c r="MMW99" s="0"/>
      <c r="MMX99" s="0"/>
      <c r="MMY99" s="0"/>
      <c r="MMZ99" s="0"/>
      <c r="MNA99" s="0"/>
      <c r="MNB99" s="0"/>
      <c r="MNC99" s="0"/>
      <c r="MND99" s="0"/>
      <c r="MNE99" s="0"/>
      <c r="MNF99" s="0"/>
      <c r="MNG99" s="0"/>
      <c r="MNH99" s="0"/>
      <c r="MNI99" s="0"/>
      <c r="MNJ99" s="0"/>
      <c r="MNK99" s="0"/>
      <c r="MNL99" s="0"/>
      <c r="MNM99" s="0"/>
      <c r="MNN99" s="0"/>
      <c r="MNO99" s="0"/>
      <c r="MNP99" s="0"/>
      <c r="MNQ99" s="0"/>
      <c r="MNR99" s="0"/>
      <c r="MNS99" s="0"/>
      <c r="MNT99" s="0"/>
      <c r="MNU99" s="0"/>
      <c r="MNV99" s="0"/>
      <c r="MNW99" s="0"/>
      <c r="MNX99" s="0"/>
      <c r="MNY99" s="0"/>
      <c r="MNZ99" s="0"/>
      <c r="MOA99" s="0"/>
      <c r="MOB99" s="0"/>
      <c r="MOC99" s="0"/>
      <c r="MOD99" s="0"/>
      <c r="MOE99" s="0"/>
      <c r="MOF99" s="0"/>
      <c r="MOG99" s="0"/>
      <c r="MOH99" s="0"/>
      <c r="MOI99" s="0"/>
      <c r="MOJ99" s="0"/>
      <c r="MOK99" s="0"/>
      <c r="MOL99" s="0"/>
      <c r="MOM99" s="0"/>
      <c r="MON99" s="0"/>
      <c r="MOO99" s="0"/>
      <c r="MOP99" s="0"/>
      <c r="MOQ99" s="0"/>
      <c r="MOR99" s="0"/>
      <c r="MOS99" s="0"/>
      <c r="MOT99" s="0"/>
      <c r="MOU99" s="0"/>
      <c r="MOV99" s="0"/>
      <c r="MOW99" s="0"/>
      <c r="MOX99" s="0"/>
      <c r="MOY99" s="0"/>
      <c r="MOZ99" s="0"/>
      <c r="MPA99" s="0"/>
      <c r="MPB99" s="0"/>
      <c r="MPC99" s="0"/>
      <c r="MPD99" s="0"/>
      <c r="MPE99" s="0"/>
      <c r="MPF99" s="0"/>
      <c r="MPG99" s="0"/>
      <c r="MPH99" s="0"/>
      <c r="MPI99" s="0"/>
      <c r="MPJ99" s="0"/>
      <c r="MPK99" s="0"/>
      <c r="MPL99" s="0"/>
      <c r="MPM99" s="0"/>
      <c r="MPN99" s="0"/>
      <c r="MPO99" s="0"/>
      <c r="MPP99" s="0"/>
      <c r="MPQ99" s="0"/>
      <c r="MPR99" s="0"/>
      <c r="MPS99" s="0"/>
      <c r="MPT99" s="0"/>
      <c r="MPU99" s="0"/>
      <c r="MPV99" s="0"/>
      <c r="MPW99" s="0"/>
      <c r="MPX99" s="0"/>
      <c r="MPY99" s="0"/>
      <c r="MPZ99" s="0"/>
      <c r="MQA99" s="0"/>
      <c r="MQB99" s="0"/>
      <c r="MQC99" s="0"/>
      <c r="MQD99" s="0"/>
      <c r="MQE99" s="0"/>
      <c r="MQF99" s="0"/>
      <c r="MQG99" s="0"/>
      <c r="MQH99" s="0"/>
      <c r="MQI99" s="0"/>
      <c r="MQJ99" s="0"/>
      <c r="MQK99" s="0"/>
      <c r="MQL99" s="0"/>
      <c r="MQM99" s="0"/>
      <c r="MQN99" s="0"/>
      <c r="MQO99" s="0"/>
      <c r="MQP99" s="0"/>
      <c r="MQQ99" s="0"/>
      <c r="MQR99" s="0"/>
      <c r="MQS99" s="0"/>
      <c r="MQT99" s="0"/>
      <c r="MQU99" s="0"/>
      <c r="MQV99" s="0"/>
      <c r="MQW99" s="0"/>
      <c r="MQX99" s="0"/>
      <c r="MQY99" s="0"/>
      <c r="MQZ99" s="0"/>
      <c r="MRA99" s="0"/>
      <c r="MRB99" s="0"/>
      <c r="MRC99" s="0"/>
      <c r="MRD99" s="0"/>
      <c r="MRE99" s="0"/>
      <c r="MRF99" s="0"/>
      <c r="MRG99" s="0"/>
      <c r="MRH99" s="0"/>
      <c r="MRI99" s="0"/>
      <c r="MRJ99" s="0"/>
      <c r="MRK99" s="0"/>
      <c r="MRL99" s="0"/>
      <c r="MRM99" s="0"/>
      <c r="MRN99" s="0"/>
      <c r="MRO99" s="0"/>
      <c r="MRP99" s="0"/>
      <c r="MRQ99" s="0"/>
      <c r="MRR99" s="0"/>
      <c r="MRS99" s="0"/>
      <c r="MRT99" s="0"/>
      <c r="MRU99" s="0"/>
      <c r="MRV99" s="0"/>
      <c r="MRW99" s="0"/>
      <c r="MRX99" s="0"/>
      <c r="MRY99" s="0"/>
      <c r="MRZ99" s="0"/>
      <c r="MSA99" s="0"/>
      <c r="MSB99" s="0"/>
      <c r="MSC99" s="0"/>
      <c r="MSD99" s="0"/>
      <c r="MSE99" s="0"/>
      <c r="MSF99" s="0"/>
      <c r="MSG99" s="0"/>
      <c r="MSH99" s="0"/>
      <c r="MSI99" s="0"/>
      <c r="MSJ99" s="0"/>
      <c r="MSK99" s="0"/>
      <c r="MSL99" s="0"/>
      <c r="MSM99" s="0"/>
      <c r="MSN99" s="0"/>
      <c r="MSO99" s="0"/>
      <c r="MSP99" s="0"/>
      <c r="MSQ99" s="0"/>
      <c r="MSR99" s="0"/>
      <c r="MSS99" s="0"/>
      <c r="MST99" s="0"/>
      <c r="MSU99" s="0"/>
      <c r="MSV99" s="0"/>
      <c r="MSW99" s="0"/>
      <c r="MSX99" s="0"/>
      <c r="MSY99" s="0"/>
      <c r="MSZ99" s="0"/>
      <c r="MTA99" s="0"/>
      <c r="MTB99" s="0"/>
      <c r="MTC99" s="0"/>
      <c r="MTD99" s="0"/>
      <c r="MTE99" s="0"/>
      <c r="MTF99" s="0"/>
      <c r="MTG99" s="0"/>
      <c r="MTH99" s="0"/>
      <c r="MTI99" s="0"/>
      <c r="MTJ99" s="0"/>
      <c r="MTK99" s="0"/>
      <c r="MTL99" s="0"/>
      <c r="MTM99" s="0"/>
      <c r="MTN99" s="0"/>
      <c r="MTO99" s="0"/>
      <c r="MTP99" s="0"/>
      <c r="MTQ99" s="0"/>
      <c r="MTR99" s="0"/>
      <c r="MTS99" s="0"/>
      <c r="MTT99" s="0"/>
      <c r="MTU99" s="0"/>
      <c r="MTV99" s="0"/>
      <c r="MTW99" s="0"/>
      <c r="MTX99" s="0"/>
      <c r="MTY99" s="0"/>
      <c r="MTZ99" s="0"/>
      <c r="MUA99" s="0"/>
      <c r="MUB99" s="0"/>
      <c r="MUC99" s="0"/>
      <c r="MUD99" s="0"/>
      <c r="MUE99" s="0"/>
      <c r="MUF99" s="0"/>
      <c r="MUG99" s="0"/>
      <c r="MUH99" s="0"/>
      <c r="MUI99" s="0"/>
      <c r="MUJ99" s="0"/>
      <c r="MUK99" s="0"/>
      <c r="MUL99" s="0"/>
      <c r="MUM99" s="0"/>
      <c r="MUN99" s="0"/>
      <c r="MUO99" s="0"/>
      <c r="MUP99" s="0"/>
      <c r="MUQ99" s="0"/>
      <c r="MUR99" s="0"/>
      <c r="MUS99" s="0"/>
      <c r="MUT99" s="0"/>
      <c r="MUU99" s="0"/>
      <c r="MUV99" s="0"/>
      <c r="MUW99" s="0"/>
      <c r="MUX99" s="0"/>
      <c r="MUY99" s="0"/>
      <c r="MUZ99" s="0"/>
      <c r="MVA99" s="0"/>
      <c r="MVB99" s="0"/>
      <c r="MVC99" s="0"/>
      <c r="MVD99" s="0"/>
      <c r="MVE99" s="0"/>
      <c r="MVF99" s="0"/>
      <c r="MVG99" s="0"/>
      <c r="MVH99" s="0"/>
      <c r="MVI99" s="0"/>
      <c r="MVJ99" s="0"/>
      <c r="MVK99" s="0"/>
      <c r="MVL99" s="0"/>
      <c r="MVM99" s="0"/>
      <c r="MVN99" s="0"/>
      <c r="MVO99" s="0"/>
      <c r="MVP99" s="0"/>
      <c r="MVQ99" s="0"/>
      <c r="MVR99" s="0"/>
      <c r="MVS99" s="0"/>
      <c r="MVT99" s="0"/>
      <c r="MVU99" s="0"/>
      <c r="MVV99" s="0"/>
      <c r="MVW99" s="0"/>
      <c r="MVX99" s="0"/>
      <c r="MVY99" s="0"/>
      <c r="MVZ99" s="0"/>
      <c r="MWA99" s="0"/>
      <c r="MWB99" s="0"/>
      <c r="MWC99" s="0"/>
      <c r="MWD99" s="0"/>
      <c r="MWE99" s="0"/>
      <c r="MWF99" s="0"/>
      <c r="MWG99" s="0"/>
      <c r="MWH99" s="0"/>
      <c r="MWI99" s="0"/>
      <c r="MWJ99" s="0"/>
      <c r="MWK99" s="0"/>
      <c r="MWL99" s="0"/>
      <c r="MWM99" s="0"/>
      <c r="MWN99" s="0"/>
      <c r="MWO99" s="0"/>
      <c r="MWP99" s="0"/>
      <c r="MWQ99" s="0"/>
      <c r="MWR99" s="0"/>
      <c r="MWS99" s="0"/>
      <c r="MWT99" s="0"/>
      <c r="MWU99" s="0"/>
      <c r="MWV99" s="0"/>
      <c r="MWW99" s="0"/>
      <c r="MWX99" s="0"/>
      <c r="MWY99" s="0"/>
      <c r="MWZ99" s="0"/>
      <c r="MXA99" s="0"/>
      <c r="MXB99" s="0"/>
      <c r="MXC99" s="0"/>
      <c r="MXD99" s="0"/>
      <c r="MXE99" s="0"/>
      <c r="MXF99" s="0"/>
      <c r="MXG99" s="0"/>
      <c r="MXH99" s="0"/>
      <c r="MXI99" s="0"/>
      <c r="MXJ99" s="0"/>
      <c r="MXK99" s="0"/>
      <c r="MXL99" s="0"/>
      <c r="MXM99" s="0"/>
      <c r="MXN99" s="0"/>
      <c r="MXO99" s="0"/>
      <c r="MXP99" s="0"/>
      <c r="MXQ99" s="0"/>
      <c r="MXR99" s="0"/>
      <c r="MXS99" s="0"/>
      <c r="MXT99" s="0"/>
      <c r="MXU99" s="0"/>
      <c r="MXV99" s="0"/>
      <c r="MXW99" s="0"/>
      <c r="MXX99" s="0"/>
      <c r="MXY99" s="0"/>
      <c r="MXZ99" s="0"/>
      <c r="MYA99" s="0"/>
      <c r="MYB99" s="0"/>
      <c r="MYC99" s="0"/>
      <c r="MYD99" s="0"/>
      <c r="MYE99" s="0"/>
      <c r="MYF99" s="0"/>
      <c r="MYG99" s="0"/>
      <c r="MYH99" s="0"/>
      <c r="MYI99" s="0"/>
      <c r="MYJ99" s="0"/>
      <c r="MYK99" s="0"/>
      <c r="MYL99" s="0"/>
      <c r="MYM99" s="0"/>
      <c r="MYN99" s="0"/>
      <c r="MYO99" s="0"/>
      <c r="MYP99" s="0"/>
      <c r="MYQ99" s="0"/>
      <c r="MYR99" s="0"/>
      <c r="MYS99" s="0"/>
      <c r="MYT99" s="0"/>
      <c r="MYU99" s="0"/>
      <c r="MYV99" s="0"/>
      <c r="MYW99" s="0"/>
      <c r="MYX99" s="0"/>
      <c r="MYY99" s="0"/>
      <c r="MYZ99" s="0"/>
      <c r="MZA99" s="0"/>
      <c r="MZB99" s="0"/>
      <c r="MZC99" s="0"/>
      <c r="MZD99" s="0"/>
      <c r="MZE99" s="0"/>
      <c r="MZF99" s="0"/>
      <c r="MZG99" s="0"/>
      <c r="MZH99" s="0"/>
      <c r="MZI99" s="0"/>
      <c r="MZJ99" s="0"/>
      <c r="MZK99" s="0"/>
      <c r="MZL99" s="0"/>
      <c r="MZM99" s="0"/>
      <c r="MZN99" s="0"/>
      <c r="MZO99" s="0"/>
      <c r="MZP99" s="0"/>
      <c r="MZQ99" s="0"/>
      <c r="MZR99" s="0"/>
      <c r="MZS99" s="0"/>
      <c r="MZT99" s="0"/>
      <c r="MZU99" s="0"/>
      <c r="MZV99" s="0"/>
      <c r="MZW99" s="0"/>
      <c r="MZX99" s="0"/>
      <c r="MZY99" s="0"/>
      <c r="MZZ99" s="0"/>
      <c r="NAA99" s="0"/>
      <c r="NAB99" s="0"/>
      <c r="NAC99" s="0"/>
      <c r="NAD99" s="0"/>
      <c r="NAE99" s="0"/>
      <c r="NAF99" s="0"/>
      <c r="NAG99" s="0"/>
      <c r="NAH99" s="0"/>
      <c r="NAI99" s="0"/>
      <c r="NAJ99" s="0"/>
      <c r="NAK99" s="0"/>
      <c r="NAL99" s="0"/>
      <c r="NAM99" s="0"/>
      <c r="NAN99" s="0"/>
      <c r="NAO99" s="0"/>
      <c r="NAP99" s="0"/>
      <c r="NAQ99" s="0"/>
      <c r="NAR99" s="0"/>
      <c r="NAS99" s="0"/>
      <c r="NAT99" s="0"/>
      <c r="NAU99" s="0"/>
      <c r="NAV99" s="0"/>
      <c r="NAW99" s="0"/>
      <c r="NAX99" s="0"/>
      <c r="NAY99" s="0"/>
      <c r="NAZ99" s="0"/>
      <c r="NBA99" s="0"/>
      <c r="NBB99" s="0"/>
      <c r="NBC99" s="0"/>
      <c r="NBD99" s="0"/>
      <c r="NBE99" s="0"/>
      <c r="NBF99" s="0"/>
      <c r="NBG99" s="0"/>
      <c r="NBH99" s="0"/>
      <c r="NBI99" s="0"/>
      <c r="NBJ99" s="0"/>
      <c r="NBK99" s="0"/>
      <c r="NBL99" s="0"/>
      <c r="NBM99" s="0"/>
      <c r="NBN99" s="0"/>
      <c r="NBO99" s="0"/>
      <c r="NBP99" s="0"/>
      <c r="NBQ99" s="0"/>
      <c r="NBR99" s="0"/>
      <c r="NBS99" s="0"/>
      <c r="NBT99" s="0"/>
      <c r="NBU99" s="0"/>
      <c r="NBV99" s="0"/>
      <c r="NBW99" s="0"/>
      <c r="NBX99" s="0"/>
      <c r="NBY99" s="0"/>
      <c r="NBZ99" s="0"/>
      <c r="NCA99" s="0"/>
      <c r="NCB99" s="0"/>
      <c r="NCC99" s="0"/>
      <c r="NCD99" s="0"/>
      <c r="NCE99" s="0"/>
      <c r="NCF99" s="0"/>
      <c r="NCG99" s="0"/>
      <c r="NCH99" s="0"/>
      <c r="NCI99" s="0"/>
      <c r="NCJ99" s="0"/>
      <c r="NCK99" s="0"/>
      <c r="NCL99" s="0"/>
      <c r="NCM99" s="0"/>
      <c r="NCN99" s="0"/>
      <c r="NCO99" s="0"/>
      <c r="NCP99" s="0"/>
      <c r="NCQ99" s="0"/>
      <c r="NCR99" s="0"/>
      <c r="NCS99" s="0"/>
      <c r="NCT99" s="0"/>
      <c r="NCU99" s="0"/>
      <c r="NCV99" s="0"/>
      <c r="NCW99" s="0"/>
      <c r="NCX99" s="0"/>
      <c r="NCY99" s="0"/>
      <c r="NCZ99" s="0"/>
      <c r="NDA99" s="0"/>
      <c r="NDB99" s="0"/>
      <c r="NDC99" s="0"/>
      <c r="NDD99" s="0"/>
      <c r="NDE99" s="0"/>
      <c r="NDF99" s="0"/>
      <c r="NDG99" s="0"/>
      <c r="NDH99" s="0"/>
      <c r="NDI99" s="0"/>
      <c r="NDJ99" s="0"/>
      <c r="NDK99" s="0"/>
      <c r="NDL99" s="0"/>
      <c r="NDM99" s="0"/>
      <c r="NDN99" s="0"/>
      <c r="NDO99" s="0"/>
      <c r="NDP99" s="0"/>
      <c r="NDQ99" s="0"/>
      <c r="NDR99" s="0"/>
      <c r="NDS99" s="0"/>
      <c r="NDT99" s="0"/>
      <c r="NDU99" s="0"/>
      <c r="NDV99" s="0"/>
      <c r="NDW99" s="0"/>
      <c r="NDX99" s="0"/>
      <c r="NDY99" s="0"/>
      <c r="NDZ99" s="0"/>
      <c r="NEA99" s="0"/>
      <c r="NEB99" s="0"/>
      <c r="NEC99" s="0"/>
      <c r="NED99" s="0"/>
      <c r="NEE99" s="0"/>
      <c r="NEF99" s="0"/>
      <c r="NEG99" s="0"/>
      <c r="NEH99" s="0"/>
      <c r="NEI99" s="0"/>
      <c r="NEJ99" s="0"/>
      <c r="NEK99" s="0"/>
      <c r="NEL99" s="0"/>
      <c r="NEM99" s="0"/>
      <c r="NEN99" s="0"/>
      <c r="NEO99" s="0"/>
      <c r="NEP99" s="0"/>
      <c r="NEQ99" s="0"/>
      <c r="NER99" s="0"/>
      <c r="NES99" s="0"/>
      <c r="NET99" s="0"/>
      <c r="NEU99" s="0"/>
      <c r="NEV99" s="0"/>
      <c r="NEW99" s="0"/>
      <c r="NEX99" s="0"/>
      <c r="NEY99" s="0"/>
      <c r="NEZ99" s="0"/>
      <c r="NFA99" s="0"/>
      <c r="NFB99" s="0"/>
      <c r="NFC99" s="0"/>
      <c r="NFD99" s="0"/>
      <c r="NFE99" s="0"/>
      <c r="NFF99" s="0"/>
      <c r="NFG99" s="0"/>
      <c r="NFH99" s="0"/>
      <c r="NFI99" s="0"/>
      <c r="NFJ99" s="0"/>
      <c r="NFK99" s="0"/>
      <c r="NFL99" s="0"/>
      <c r="NFM99" s="0"/>
      <c r="NFN99" s="0"/>
      <c r="NFO99" s="0"/>
      <c r="NFP99" s="0"/>
      <c r="NFQ99" s="0"/>
      <c r="NFR99" s="0"/>
      <c r="NFS99" s="0"/>
      <c r="NFT99" s="0"/>
      <c r="NFU99" s="0"/>
      <c r="NFV99" s="0"/>
      <c r="NFW99" s="0"/>
      <c r="NFX99" s="0"/>
      <c r="NFY99" s="0"/>
      <c r="NFZ99" s="0"/>
      <c r="NGA99" s="0"/>
      <c r="NGB99" s="0"/>
      <c r="NGC99" s="0"/>
      <c r="NGD99" s="0"/>
      <c r="NGE99" s="0"/>
      <c r="NGF99" s="0"/>
      <c r="NGG99" s="0"/>
      <c r="NGH99" s="0"/>
      <c r="NGI99" s="0"/>
      <c r="NGJ99" s="0"/>
      <c r="NGK99" s="0"/>
      <c r="NGL99" s="0"/>
      <c r="NGM99" s="0"/>
      <c r="NGN99" s="0"/>
      <c r="NGO99" s="0"/>
      <c r="NGP99" s="0"/>
      <c r="NGQ99" s="0"/>
      <c r="NGR99" s="0"/>
      <c r="NGS99" s="0"/>
      <c r="NGT99" s="0"/>
      <c r="NGU99" s="0"/>
      <c r="NGV99" s="0"/>
      <c r="NGW99" s="0"/>
      <c r="NGX99" s="0"/>
      <c r="NGY99" s="0"/>
      <c r="NGZ99" s="0"/>
      <c r="NHA99" s="0"/>
      <c r="NHB99" s="0"/>
      <c r="NHC99" s="0"/>
      <c r="NHD99" s="0"/>
      <c r="NHE99" s="0"/>
      <c r="NHF99" s="0"/>
      <c r="NHG99" s="0"/>
      <c r="NHH99" s="0"/>
      <c r="NHI99" s="0"/>
      <c r="NHJ99" s="0"/>
      <c r="NHK99" s="0"/>
      <c r="NHL99" s="0"/>
      <c r="NHM99" s="0"/>
      <c r="NHN99" s="0"/>
      <c r="NHO99" s="0"/>
      <c r="NHP99" s="0"/>
      <c r="NHQ99" s="0"/>
      <c r="NHR99" s="0"/>
      <c r="NHS99" s="0"/>
      <c r="NHT99" s="0"/>
      <c r="NHU99" s="0"/>
      <c r="NHV99" s="0"/>
      <c r="NHW99" s="0"/>
      <c r="NHX99" s="0"/>
      <c r="NHY99" s="0"/>
      <c r="NHZ99" s="0"/>
      <c r="NIA99" s="0"/>
      <c r="NIB99" s="0"/>
      <c r="NIC99" s="0"/>
      <c r="NID99" s="0"/>
      <c r="NIE99" s="0"/>
      <c r="NIF99" s="0"/>
      <c r="NIG99" s="0"/>
      <c r="NIH99" s="0"/>
      <c r="NII99" s="0"/>
      <c r="NIJ99" s="0"/>
      <c r="NIK99" s="0"/>
      <c r="NIL99" s="0"/>
      <c r="NIM99" s="0"/>
      <c r="NIN99" s="0"/>
      <c r="NIO99" s="0"/>
      <c r="NIP99" s="0"/>
      <c r="NIQ99" s="0"/>
      <c r="NIR99" s="0"/>
      <c r="NIS99" s="0"/>
      <c r="NIT99" s="0"/>
      <c r="NIU99" s="0"/>
      <c r="NIV99" s="0"/>
      <c r="NIW99" s="0"/>
      <c r="NIX99" s="0"/>
      <c r="NIY99" s="0"/>
      <c r="NIZ99" s="0"/>
      <c r="NJA99" s="0"/>
      <c r="NJB99" s="0"/>
      <c r="NJC99" s="0"/>
      <c r="NJD99" s="0"/>
      <c r="NJE99" s="0"/>
      <c r="NJF99" s="0"/>
      <c r="NJG99" s="0"/>
      <c r="NJH99" s="0"/>
      <c r="NJI99" s="0"/>
      <c r="NJJ99" s="0"/>
      <c r="NJK99" s="0"/>
      <c r="NJL99" s="0"/>
      <c r="NJM99" s="0"/>
      <c r="NJN99" s="0"/>
      <c r="NJO99" s="0"/>
      <c r="NJP99" s="0"/>
      <c r="NJQ99" s="0"/>
      <c r="NJR99" s="0"/>
      <c r="NJS99" s="0"/>
      <c r="NJT99" s="0"/>
      <c r="NJU99" s="0"/>
      <c r="NJV99" s="0"/>
      <c r="NJW99" s="0"/>
      <c r="NJX99" s="0"/>
      <c r="NJY99" s="0"/>
      <c r="NJZ99" s="0"/>
      <c r="NKA99" s="0"/>
      <c r="NKB99" s="0"/>
      <c r="NKC99" s="0"/>
      <c r="NKD99" s="0"/>
      <c r="NKE99" s="0"/>
      <c r="NKF99" s="0"/>
      <c r="NKG99" s="0"/>
      <c r="NKH99" s="0"/>
      <c r="NKI99" s="0"/>
      <c r="NKJ99" s="0"/>
      <c r="NKK99" s="0"/>
      <c r="NKL99" s="0"/>
      <c r="NKM99" s="0"/>
      <c r="NKN99" s="0"/>
      <c r="NKO99" s="0"/>
      <c r="NKP99" s="0"/>
      <c r="NKQ99" s="0"/>
      <c r="NKR99" s="0"/>
      <c r="NKS99" s="0"/>
      <c r="NKT99" s="0"/>
      <c r="NKU99" s="0"/>
      <c r="NKV99" s="0"/>
      <c r="NKW99" s="0"/>
      <c r="NKX99" s="0"/>
      <c r="NKY99" s="0"/>
      <c r="NKZ99" s="0"/>
      <c r="NLA99" s="0"/>
      <c r="NLB99" s="0"/>
      <c r="NLC99" s="0"/>
      <c r="NLD99" s="0"/>
      <c r="NLE99" s="0"/>
      <c r="NLF99" s="0"/>
      <c r="NLG99" s="0"/>
      <c r="NLH99" s="0"/>
      <c r="NLI99" s="0"/>
      <c r="NLJ99" s="0"/>
      <c r="NLK99" s="0"/>
      <c r="NLL99" s="0"/>
      <c r="NLM99" s="0"/>
      <c r="NLN99" s="0"/>
      <c r="NLO99" s="0"/>
      <c r="NLP99" s="0"/>
      <c r="NLQ99" s="0"/>
      <c r="NLR99" s="0"/>
      <c r="NLS99" s="0"/>
      <c r="NLT99" s="0"/>
      <c r="NLU99" s="0"/>
      <c r="NLV99" s="0"/>
      <c r="NLW99" s="0"/>
      <c r="NLX99" s="0"/>
      <c r="NLY99" s="0"/>
      <c r="NLZ99" s="0"/>
      <c r="NMA99" s="0"/>
      <c r="NMB99" s="0"/>
      <c r="NMC99" s="0"/>
      <c r="NMD99" s="0"/>
      <c r="NME99" s="0"/>
      <c r="NMF99" s="0"/>
      <c r="NMG99" s="0"/>
      <c r="NMH99" s="0"/>
      <c r="NMI99" s="0"/>
      <c r="NMJ99" s="0"/>
      <c r="NMK99" s="0"/>
      <c r="NML99" s="0"/>
      <c r="NMM99" s="0"/>
      <c r="NMN99" s="0"/>
      <c r="NMO99" s="0"/>
      <c r="NMP99" s="0"/>
      <c r="NMQ99" s="0"/>
      <c r="NMR99" s="0"/>
      <c r="NMS99" s="0"/>
      <c r="NMT99" s="0"/>
      <c r="NMU99" s="0"/>
      <c r="NMV99" s="0"/>
      <c r="NMW99" s="0"/>
      <c r="NMX99" s="0"/>
      <c r="NMY99" s="0"/>
      <c r="NMZ99" s="0"/>
      <c r="NNA99" s="0"/>
      <c r="NNB99" s="0"/>
      <c r="NNC99" s="0"/>
      <c r="NND99" s="0"/>
      <c r="NNE99" s="0"/>
      <c r="NNF99" s="0"/>
      <c r="NNG99" s="0"/>
      <c r="NNH99" s="0"/>
      <c r="NNI99" s="0"/>
      <c r="NNJ99" s="0"/>
      <c r="NNK99" s="0"/>
      <c r="NNL99" s="0"/>
      <c r="NNM99" s="0"/>
      <c r="NNN99" s="0"/>
      <c r="NNO99" s="0"/>
      <c r="NNP99" s="0"/>
      <c r="NNQ99" s="0"/>
      <c r="NNR99" s="0"/>
      <c r="NNS99" s="0"/>
      <c r="NNT99" s="0"/>
      <c r="NNU99" s="0"/>
      <c r="NNV99" s="0"/>
      <c r="NNW99" s="0"/>
      <c r="NNX99" s="0"/>
      <c r="NNY99" s="0"/>
      <c r="NNZ99" s="0"/>
      <c r="NOA99" s="0"/>
      <c r="NOB99" s="0"/>
      <c r="NOC99" s="0"/>
      <c r="NOD99" s="0"/>
      <c r="NOE99" s="0"/>
      <c r="NOF99" s="0"/>
      <c r="NOG99" s="0"/>
      <c r="NOH99" s="0"/>
      <c r="NOI99" s="0"/>
      <c r="NOJ99" s="0"/>
      <c r="NOK99" s="0"/>
      <c r="NOL99" s="0"/>
      <c r="NOM99" s="0"/>
      <c r="NON99" s="0"/>
      <c r="NOO99" s="0"/>
      <c r="NOP99" s="0"/>
      <c r="NOQ99" s="0"/>
      <c r="NOR99" s="0"/>
      <c r="NOS99" s="0"/>
      <c r="NOT99" s="0"/>
      <c r="NOU99" s="0"/>
      <c r="NOV99" s="0"/>
      <c r="NOW99" s="0"/>
      <c r="NOX99" s="0"/>
      <c r="NOY99" s="0"/>
      <c r="NOZ99" s="0"/>
      <c r="NPA99" s="0"/>
      <c r="NPB99" s="0"/>
      <c r="NPC99" s="0"/>
      <c r="NPD99" s="0"/>
      <c r="NPE99" s="0"/>
      <c r="NPF99" s="0"/>
      <c r="NPG99" s="0"/>
      <c r="NPH99" s="0"/>
      <c r="NPI99" s="0"/>
      <c r="NPJ99" s="0"/>
      <c r="NPK99" s="0"/>
      <c r="NPL99" s="0"/>
      <c r="NPM99" s="0"/>
      <c r="NPN99" s="0"/>
      <c r="NPO99" s="0"/>
      <c r="NPP99" s="0"/>
      <c r="NPQ99" s="0"/>
      <c r="NPR99" s="0"/>
      <c r="NPS99" s="0"/>
      <c r="NPT99" s="0"/>
      <c r="NPU99" s="0"/>
      <c r="NPV99" s="0"/>
      <c r="NPW99" s="0"/>
      <c r="NPX99" s="0"/>
      <c r="NPY99" s="0"/>
      <c r="NPZ99" s="0"/>
      <c r="NQA99" s="0"/>
      <c r="NQB99" s="0"/>
      <c r="NQC99" s="0"/>
      <c r="NQD99" s="0"/>
      <c r="NQE99" s="0"/>
      <c r="NQF99" s="0"/>
      <c r="NQG99" s="0"/>
      <c r="NQH99" s="0"/>
      <c r="NQI99" s="0"/>
      <c r="NQJ99" s="0"/>
      <c r="NQK99" s="0"/>
      <c r="NQL99" s="0"/>
      <c r="NQM99" s="0"/>
      <c r="NQN99" s="0"/>
      <c r="NQO99" s="0"/>
      <c r="NQP99" s="0"/>
      <c r="NQQ99" s="0"/>
      <c r="NQR99" s="0"/>
      <c r="NQS99" s="0"/>
      <c r="NQT99" s="0"/>
      <c r="NQU99" s="0"/>
      <c r="NQV99" s="0"/>
      <c r="NQW99" s="0"/>
      <c r="NQX99" s="0"/>
      <c r="NQY99" s="0"/>
      <c r="NQZ99" s="0"/>
      <c r="NRA99" s="0"/>
      <c r="NRB99" s="0"/>
      <c r="NRC99" s="0"/>
      <c r="NRD99" s="0"/>
      <c r="NRE99" s="0"/>
      <c r="NRF99" s="0"/>
      <c r="NRG99" s="0"/>
      <c r="NRH99" s="0"/>
      <c r="NRI99" s="0"/>
      <c r="NRJ99" s="0"/>
      <c r="NRK99" s="0"/>
      <c r="NRL99" s="0"/>
      <c r="NRM99" s="0"/>
      <c r="NRN99" s="0"/>
      <c r="NRO99" s="0"/>
      <c r="NRP99" s="0"/>
      <c r="NRQ99" s="0"/>
      <c r="NRR99" s="0"/>
      <c r="NRS99" s="0"/>
      <c r="NRT99" s="0"/>
      <c r="NRU99" s="0"/>
      <c r="NRV99" s="0"/>
      <c r="NRW99" s="0"/>
      <c r="NRX99" s="0"/>
      <c r="NRY99" s="0"/>
      <c r="NRZ99" s="0"/>
      <c r="NSA99" s="0"/>
      <c r="NSB99" s="0"/>
      <c r="NSC99" s="0"/>
      <c r="NSD99" s="0"/>
      <c r="NSE99" s="0"/>
      <c r="NSF99" s="0"/>
      <c r="NSG99" s="0"/>
      <c r="NSH99" s="0"/>
      <c r="NSI99" s="0"/>
      <c r="NSJ99" s="0"/>
      <c r="NSK99" s="0"/>
      <c r="NSL99" s="0"/>
      <c r="NSM99" s="0"/>
      <c r="NSN99" s="0"/>
      <c r="NSO99" s="0"/>
      <c r="NSP99" s="0"/>
      <c r="NSQ99" s="0"/>
      <c r="NSR99" s="0"/>
      <c r="NSS99" s="0"/>
      <c r="NST99" s="0"/>
      <c r="NSU99" s="0"/>
      <c r="NSV99" s="0"/>
      <c r="NSW99" s="0"/>
      <c r="NSX99" s="0"/>
      <c r="NSY99" s="0"/>
      <c r="NSZ99" s="0"/>
      <c r="NTA99" s="0"/>
      <c r="NTB99" s="0"/>
      <c r="NTC99" s="0"/>
      <c r="NTD99" s="0"/>
      <c r="NTE99" s="0"/>
      <c r="NTF99" s="0"/>
      <c r="NTG99" s="0"/>
      <c r="NTH99" s="0"/>
      <c r="NTI99" s="0"/>
      <c r="NTJ99" s="0"/>
      <c r="NTK99" s="0"/>
      <c r="NTL99" s="0"/>
      <c r="NTM99" s="0"/>
      <c r="NTN99" s="0"/>
      <c r="NTO99" s="0"/>
      <c r="NTP99" s="0"/>
      <c r="NTQ99" s="0"/>
      <c r="NTR99" s="0"/>
      <c r="NTS99" s="0"/>
      <c r="NTT99" s="0"/>
      <c r="NTU99" s="0"/>
      <c r="NTV99" s="0"/>
      <c r="NTW99" s="0"/>
      <c r="NTX99" s="0"/>
      <c r="NTY99" s="0"/>
      <c r="NTZ99" s="0"/>
      <c r="NUA99" s="0"/>
      <c r="NUB99" s="0"/>
      <c r="NUC99" s="0"/>
      <c r="NUD99" s="0"/>
      <c r="NUE99" s="0"/>
      <c r="NUF99" s="0"/>
      <c r="NUG99" s="0"/>
      <c r="NUH99" s="0"/>
      <c r="NUI99" s="0"/>
      <c r="NUJ99" s="0"/>
      <c r="NUK99" s="0"/>
      <c r="NUL99" s="0"/>
      <c r="NUM99" s="0"/>
      <c r="NUN99" s="0"/>
      <c r="NUO99" s="0"/>
      <c r="NUP99" s="0"/>
      <c r="NUQ99" s="0"/>
      <c r="NUR99" s="0"/>
      <c r="NUS99" s="0"/>
      <c r="NUT99" s="0"/>
      <c r="NUU99" s="0"/>
      <c r="NUV99" s="0"/>
      <c r="NUW99" s="0"/>
      <c r="NUX99" s="0"/>
      <c r="NUY99" s="0"/>
      <c r="NUZ99" s="0"/>
      <c r="NVA99" s="0"/>
      <c r="NVB99" s="0"/>
      <c r="NVC99" s="0"/>
      <c r="NVD99" s="0"/>
      <c r="NVE99" s="0"/>
      <c r="NVF99" s="0"/>
      <c r="NVG99" s="0"/>
      <c r="NVH99" s="0"/>
      <c r="NVI99" s="0"/>
      <c r="NVJ99" s="0"/>
      <c r="NVK99" s="0"/>
      <c r="NVL99" s="0"/>
      <c r="NVM99" s="0"/>
      <c r="NVN99" s="0"/>
      <c r="NVO99" s="0"/>
      <c r="NVP99" s="0"/>
      <c r="NVQ99" s="0"/>
      <c r="NVR99" s="0"/>
      <c r="NVS99" s="0"/>
      <c r="NVT99" s="0"/>
      <c r="NVU99" s="0"/>
      <c r="NVV99" s="0"/>
      <c r="NVW99" s="0"/>
      <c r="NVX99" s="0"/>
      <c r="NVY99" s="0"/>
      <c r="NVZ99" s="0"/>
      <c r="NWA99" s="0"/>
      <c r="NWB99" s="0"/>
      <c r="NWC99" s="0"/>
      <c r="NWD99" s="0"/>
      <c r="NWE99" s="0"/>
      <c r="NWF99" s="0"/>
      <c r="NWG99" s="0"/>
      <c r="NWH99" s="0"/>
      <c r="NWI99" s="0"/>
      <c r="NWJ99" s="0"/>
      <c r="NWK99" s="0"/>
      <c r="NWL99" s="0"/>
      <c r="NWM99" s="0"/>
      <c r="NWN99" s="0"/>
      <c r="NWO99" s="0"/>
      <c r="NWP99" s="0"/>
      <c r="NWQ99" s="0"/>
      <c r="NWR99" s="0"/>
      <c r="NWS99" s="0"/>
      <c r="NWT99" s="0"/>
      <c r="NWU99" s="0"/>
      <c r="NWV99" s="0"/>
      <c r="NWW99" s="0"/>
      <c r="NWX99" s="0"/>
      <c r="NWY99" s="0"/>
      <c r="NWZ99" s="0"/>
      <c r="NXA99" s="0"/>
      <c r="NXB99" s="0"/>
      <c r="NXC99" s="0"/>
      <c r="NXD99" s="0"/>
      <c r="NXE99" s="0"/>
      <c r="NXF99" s="0"/>
      <c r="NXG99" s="0"/>
      <c r="NXH99" s="0"/>
      <c r="NXI99" s="0"/>
      <c r="NXJ99" s="0"/>
      <c r="NXK99" s="0"/>
      <c r="NXL99" s="0"/>
      <c r="NXM99" s="0"/>
      <c r="NXN99" s="0"/>
      <c r="NXO99" s="0"/>
      <c r="NXP99" s="0"/>
      <c r="NXQ99" s="0"/>
      <c r="NXR99" s="0"/>
      <c r="NXS99" s="0"/>
      <c r="NXT99" s="0"/>
      <c r="NXU99" s="0"/>
      <c r="NXV99" s="0"/>
      <c r="NXW99" s="0"/>
      <c r="NXX99" s="0"/>
      <c r="NXY99" s="0"/>
      <c r="NXZ99" s="0"/>
      <c r="NYA99" s="0"/>
      <c r="NYB99" s="0"/>
      <c r="NYC99" s="0"/>
      <c r="NYD99" s="0"/>
      <c r="NYE99" s="0"/>
      <c r="NYF99" s="0"/>
      <c r="NYG99" s="0"/>
      <c r="NYH99" s="0"/>
      <c r="NYI99" s="0"/>
      <c r="NYJ99" s="0"/>
      <c r="NYK99" s="0"/>
      <c r="NYL99" s="0"/>
      <c r="NYM99" s="0"/>
      <c r="NYN99" s="0"/>
      <c r="NYO99" s="0"/>
      <c r="NYP99" s="0"/>
      <c r="NYQ99" s="0"/>
      <c r="NYR99" s="0"/>
      <c r="NYS99" s="0"/>
      <c r="NYT99" s="0"/>
      <c r="NYU99" s="0"/>
      <c r="NYV99" s="0"/>
      <c r="NYW99" s="0"/>
      <c r="NYX99" s="0"/>
      <c r="NYY99" s="0"/>
      <c r="NYZ99" s="0"/>
      <c r="NZA99" s="0"/>
      <c r="NZB99" s="0"/>
      <c r="NZC99" s="0"/>
      <c r="NZD99" s="0"/>
      <c r="NZE99" s="0"/>
      <c r="NZF99" s="0"/>
      <c r="NZG99" s="0"/>
      <c r="NZH99" s="0"/>
      <c r="NZI99" s="0"/>
      <c r="NZJ99" s="0"/>
      <c r="NZK99" s="0"/>
      <c r="NZL99" s="0"/>
      <c r="NZM99" s="0"/>
      <c r="NZN99" s="0"/>
      <c r="NZO99" s="0"/>
      <c r="NZP99" s="0"/>
      <c r="NZQ99" s="0"/>
      <c r="NZR99" s="0"/>
      <c r="NZS99" s="0"/>
      <c r="NZT99" s="0"/>
      <c r="NZU99" s="0"/>
      <c r="NZV99" s="0"/>
      <c r="NZW99" s="0"/>
      <c r="NZX99" s="0"/>
      <c r="NZY99" s="0"/>
      <c r="NZZ99" s="0"/>
      <c r="OAA99" s="0"/>
      <c r="OAB99" s="0"/>
      <c r="OAC99" s="0"/>
      <c r="OAD99" s="0"/>
      <c r="OAE99" s="0"/>
      <c r="OAF99" s="0"/>
      <c r="OAG99" s="0"/>
      <c r="OAH99" s="0"/>
      <c r="OAI99" s="0"/>
      <c r="OAJ99" s="0"/>
      <c r="OAK99" s="0"/>
      <c r="OAL99" s="0"/>
      <c r="OAM99" s="0"/>
      <c r="OAN99" s="0"/>
      <c r="OAO99" s="0"/>
      <c r="OAP99" s="0"/>
      <c r="OAQ99" s="0"/>
      <c r="OAR99" s="0"/>
      <c r="OAS99" s="0"/>
      <c r="OAT99" s="0"/>
      <c r="OAU99" s="0"/>
      <c r="OAV99" s="0"/>
      <c r="OAW99" s="0"/>
      <c r="OAX99" s="0"/>
      <c r="OAY99" s="0"/>
      <c r="OAZ99" s="0"/>
      <c r="OBA99" s="0"/>
      <c r="OBB99" s="0"/>
      <c r="OBC99" s="0"/>
      <c r="OBD99" s="0"/>
      <c r="OBE99" s="0"/>
      <c r="OBF99" s="0"/>
      <c r="OBG99" s="0"/>
      <c r="OBH99" s="0"/>
      <c r="OBI99" s="0"/>
      <c r="OBJ99" s="0"/>
      <c r="OBK99" s="0"/>
      <c r="OBL99" s="0"/>
      <c r="OBM99" s="0"/>
      <c r="OBN99" s="0"/>
      <c r="OBO99" s="0"/>
      <c r="OBP99" s="0"/>
      <c r="OBQ99" s="0"/>
      <c r="OBR99" s="0"/>
      <c r="OBS99" s="0"/>
      <c r="OBT99" s="0"/>
      <c r="OBU99" s="0"/>
      <c r="OBV99" s="0"/>
      <c r="OBW99" s="0"/>
      <c r="OBX99" s="0"/>
      <c r="OBY99" s="0"/>
      <c r="OBZ99" s="0"/>
      <c r="OCA99" s="0"/>
      <c r="OCB99" s="0"/>
      <c r="OCC99" s="0"/>
      <c r="OCD99" s="0"/>
      <c r="OCE99" s="0"/>
      <c r="OCF99" s="0"/>
      <c r="OCG99" s="0"/>
      <c r="OCH99" s="0"/>
      <c r="OCI99" s="0"/>
      <c r="OCJ99" s="0"/>
      <c r="OCK99" s="0"/>
      <c r="OCL99" s="0"/>
      <c r="OCM99" s="0"/>
      <c r="OCN99" s="0"/>
      <c r="OCO99" s="0"/>
      <c r="OCP99" s="0"/>
      <c r="OCQ99" s="0"/>
      <c r="OCR99" s="0"/>
      <c r="OCS99" s="0"/>
      <c r="OCT99" s="0"/>
      <c r="OCU99" s="0"/>
      <c r="OCV99" s="0"/>
      <c r="OCW99" s="0"/>
      <c r="OCX99" s="0"/>
      <c r="OCY99" s="0"/>
      <c r="OCZ99" s="0"/>
      <c r="ODA99" s="0"/>
      <c r="ODB99" s="0"/>
      <c r="ODC99" s="0"/>
      <c r="ODD99" s="0"/>
      <c r="ODE99" s="0"/>
      <c r="ODF99" s="0"/>
      <c r="ODG99" s="0"/>
      <c r="ODH99" s="0"/>
      <c r="ODI99" s="0"/>
      <c r="ODJ99" s="0"/>
      <c r="ODK99" s="0"/>
      <c r="ODL99" s="0"/>
      <c r="ODM99" s="0"/>
      <c r="ODN99" s="0"/>
      <c r="ODO99" s="0"/>
      <c r="ODP99" s="0"/>
      <c r="ODQ99" s="0"/>
      <c r="ODR99" s="0"/>
      <c r="ODS99" s="0"/>
      <c r="ODT99" s="0"/>
      <c r="ODU99" s="0"/>
      <c r="ODV99" s="0"/>
      <c r="ODW99" s="0"/>
      <c r="ODX99" s="0"/>
      <c r="ODY99" s="0"/>
      <c r="ODZ99" s="0"/>
      <c r="OEA99" s="0"/>
      <c r="OEB99" s="0"/>
      <c r="OEC99" s="0"/>
      <c r="OED99" s="0"/>
      <c r="OEE99" s="0"/>
      <c r="OEF99" s="0"/>
      <c r="OEG99" s="0"/>
      <c r="OEH99" s="0"/>
      <c r="OEI99" s="0"/>
      <c r="OEJ99" s="0"/>
      <c r="OEK99" s="0"/>
      <c r="OEL99" s="0"/>
      <c r="OEM99" s="0"/>
      <c r="OEN99" s="0"/>
      <c r="OEO99" s="0"/>
      <c r="OEP99" s="0"/>
      <c r="OEQ99" s="0"/>
      <c r="OER99" s="0"/>
      <c r="OES99" s="0"/>
      <c r="OET99" s="0"/>
      <c r="OEU99" s="0"/>
      <c r="OEV99" s="0"/>
      <c r="OEW99" s="0"/>
      <c r="OEX99" s="0"/>
      <c r="OEY99" s="0"/>
      <c r="OEZ99" s="0"/>
      <c r="OFA99" s="0"/>
      <c r="OFB99" s="0"/>
      <c r="OFC99" s="0"/>
      <c r="OFD99" s="0"/>
      <c r="OFE99" s="0"/>
      <c r="OFF99" s="0"/>
      <c r="OFG99" s="0"/>
      <c r="OFH99" s="0"/>
      <c r="OFI99" s="0"/>
      <c r="OFJ99" s="0"/>
      <c r="OFK99" s="0"/>
      <c r="OFL99" s="0"/>
      <c r="OFM99" s="0"/>
      <c r="OFN99" s="0"/>
      <c r="OFO99" s="0"/>
      <c r="OFP99" s="0"/>
      <c r="OFQ99" s="0"/>
      <c r="OFR99" s="0"/>
      <c r="OFS99" s="0"/>
      <c r="OFT99" s="0"/>
      <c r="OFU99" s="0"/>
      <c r="OFV99" s="0"/>
      <c r="OFW99" s="0"/>
      <c r="OFX99" s="0"/>
      <c r="OFY99" s="0"/>
      <c r="OFZ99" s="0"/>
      <c r="OGA99" s="0"/>
      <c r="OGB99" s="0"/>
      <c r="OGC99" s="0"/>
      <c r="OGD99" s="0"/>
      <c r="OGE99" s="0"/>
      <c r="OGF99" s="0"/>
      <c r="OGG99" s="0"/>
      <c r="OGH99" s="0"/>
      <c r="OGI99" s="0"/>
      <c r="OGJ99" s="0"/>
      <c r="OGK99" s="0"/>
      <c r="OGL99" s="0"/>
      <c r="OGM99" s="0"/>
      <c r="OGN99" s="0"/>
      <c r="OGO99" s="0"/>
      <c r="OGP99" s="0"/>
      <c r="OGQ99" s="0"/>
      <c r="OGR99" s="0"/>
      <c r="OGS99" s="0"/>
      <c r="OGT99" s="0"/>
      <c r="OGU99" s="0"/>
      <c r="OGV99" s="0"/>
      <c r="OGW99" s="0"/>
      <c r="OGX99" s="0"/>
      <c r="OGY99" s="0"/>
      <c r="OGZ99" s="0"/>
      <c r="OHA99" s="0"/>
      <c r="OHB99" s="0"/>
      <c r="OHC99" s="0"/>
      <c r="OHD99" s="0"/>
      <c r="OHE99" s="0"/>
      <c r="OHF99" s="0"/>
      <c r="OHG99" s="0"/>
      <c r="OHH99" s="0"/>
      <c r="OHI99" s="0"/>
      <c r="OHJ99" s="0"/>
      <c r="OHK99" s="0"/>
      <c r="OHL99" s="0"/>
      <c r="OHM99" s="0"/>
      <c r="OHN99" s="0"/>
      <c r="OHO99" s="0"/>
      <c r="OHP99" s="0"/>
      <c r="OHQ99" s="0"/>
      <c r="OHR99" s="0"/>
      <c r="OHS99" s="0"/>
      <c r="OHT99" s="0"/>
      <c r="OHU99" s="0"/>
      <c r="OHV99" s="0"/>
      <c r="OHW99" s="0"/>
      <c r="OHX99" s="0"/>
      <c r="OHY99" s="0"/>
      <c r="OHZ99" s="0"/>
      <c r="OIA99" s="0"/>
      <c r="OIB99" s="0"/>
      <c r="OIC99" s="0"/>
      <c r="OID99" s="0"/>
      <c r="OIE99" s="0"/>
      <c r="OIF99" s="0"/>
      <c r="OIG99" s="0"/>
      <c r="OIH99" s="0"/>
      <c r="OII99" s="0"/>
      <c r="OIJ99" s="0"/>
      <c r="OIK99" s="0"/>
      <c r="OIL99" s="0"/>
      <c r="OIM99" s="0"/>
      <c r="OIN99" s="0"/>
      <c r="OIO99" s="0"/>
      <c r="OIP99" s="0"/>
      <c r="OIQ99" s="0"/>
      <c r="OIR99" s="0"/>
      <c r="OIS99" s="0"/>
      <c r="OIT99" s="0"/>
      <c r="OIU99" s="0"/>
      <c r="OIV99" s="0"/>
      <c r="OIW99" s="0"/>
      <c r="OIX99" s="0"/>
      <c r="OIY99" s="0"/>
      <c r="OIZ99" s="0"/>
      <c r="OJA99" s="0"/>
      <c r="OJB99" s="0"/>
      <c r="OJC99" s="0"/>
      <c r="OJD99" s="0"/>
      <c r="OJE99" s="0"/>
      <c r="OJF99" s="0"/>
      <c r="OJG99" s="0"/>
      <c r="OJH99" s="0"/>
      <c r="OJI99" s="0"/>
      <c r="OJJ99" s="0"/>
      <c r="OJK99" s="0"/>
      <c r="OJL99" s="0"/>
      <c r="OJM99" s="0"/>
      <c r="OJN99" s="0"/>
      <c r="OJO99" s="0"/>
      <c r="OJP99" s="0"/>
      <c r="OJQ99" s="0"/>
      <c r="OJR99" s="0"/>
      <c r="OJS99" s="0"/>
      <c r="OJT99" s="0"/>
      <c r="OJU99" s="0"/>
      <c r="OJV99" s="0"/>
      <c r="OJW99" s="0"/>
      <c r="OJX99" s="0"/>
      <c r="OJY99" s="0"/>
      <c r="OJZ99" s="0"/>
      <c r="OKA99" s="0"/>
      <c r="OKB99" s="0"/>
      <c r="OKC99" s="0"/>
      <c r="OKD99" s="0"/>
      <c r="OKE99" s="0"/>
      <c r="OKF99" s="0"/>
      <c r="OKG99" s="0"/>
      <c r="OKH99" s="0"/>
      <c r="OKI99" s="0"/>
      <c r="OKJ99" s="0"/>
      <c r="OKK99" s="0"/>
      <c r="OKL99" s="0"/>
      <c r="OKM99" s="0"/>
      <c r="OKN99" s="0"/>
      <c r="OKO99" s="0"/>
      <c r="OKP99" s="0"/>
      <c r="OKQ99" s="0"/>
      <c r="OKR99" s="0"/>
      <c r="OKS99" s="0"/>
      <c r="OKT99" s="0"/>
      <c r="OKU99" s="0"/>
      <c r="OKV99" s="0"/>
      <c r="OKW99" s="0"/>
      <c r="OKX99" s="0"/>
      <c r="OKY99" s="0"/>
      <c r="OKZ99" s="0"/>
      <c r="OLA99" s="0"/>
      <c r="OLB99" s="0"/>
      <c r="OLC99" s="0"/>
      <c r="OLD99" s="0"/>
      <c r="OLE99" s="0"/>
      <c r="OLF99" s="0"/>
      <c r="OLG99" s="0"/>
      <c r="OLH99" s="0"/>
      <c r="OLI99" s="0"/>
      <c r="OLJ99" s="0"/>
      <c r="OLK99" s="0"/>
      <c r="OLL99" s="0"/>
      <c r="OLM99" s="0"/>
      <c r="OLN99" s="0"/>
      <c r="OLO99" s="0"/>
      <c r="OLP99" s="0"/>
      <c r="OLQ99" s="0"/>
      <c r="OLR99" s="0"/>
      <c r="OLS99" s="0"/>
      <c r="OLT99" s="0"/>
      <c r="OLU99" s="0"/>
      <c r="OLV99" s="0"/>
      <c r="OLW99" s="0"/>
      <c r="OLX99" s="0"/>
      <c r="OLY99" s="0"/>
      <c r="OLZ99" s="0"/>
      <c r="OMA99" s="0"/>
      <c r="OMB99" s="0"/>
      <c r="OMC99" s="0"/>
      <c r="OMD99" s="0"/>
      <c r="OME99" s="0"/>
      <c r="OMF99" s="0"/>
      <c r="OMG99" s="0"/>
      <c r="OMH99" s="0"/>
      <c r="OMI99" s="0"/>
      <c r="OMJ99" s="0"/>
      <c r="OMK99" s="0"/>
      <c r="OML99" s="0"/>
      <c r="OMM99" s="0"/>
      <c r="OMN99" s="0"/>
      <c r="OMO99" s="0"/>
      <c r="OMP99" s="0"/>
      <c r="OMQ99" s="0"/>
      <c r="OMR99" s="0"/>
      <c r="OMS99" s="0"/>
      <c r="OMT99" s="0"/>
      <c r="OMU99" s="0"/>
      <c r="OMV99" s="0"/>
      <c r="OMW99" s="0"/>
      <c r="OMX99" s="0"/>
      <c r="OMY99" s="0"/>
      <c r="OMZ99" s="0"/>
      <c r="ONA99" s="0"/>
      <c r="ONB99" s="0"/>
      <c r="ONC99" s="0"/>
      <c r="OND99" s="0"/>
      <c r="ONE99" s="0"/>
      <c r="ONF99" s="0"/>
      <c r="ONG99" s="0"/>
      <c r="ONH99" s="0"/>
      <c r="ONI99" s="0"/>
      <c r="ONJ99" s="0"/>
      <c r="ONK99" s="0"/>
      <c r="ONL99" s="0"/>
      <c r="ONM99" s="0"/>
      <c r="ONN99" s="0"/>
      <c r="ONO99" s="0"/>
      <c r="ONP99" s="0"/>
      <c r="ONQ99" s="0"/>
      <c r="ONR99" s="0"/>
      <c r="ONS99" s="0"/>
      <c r="ONT99" s="0"/>
      <c r="ONU99" s="0"/>
      <c r="ONV99" s="0"/>
      <c r="ONW99" s="0"/>
      <c r="ONX99" s="0"/>
      <c r="ONY99" s="0"/>
      <c r="ONZ99" s="0"/>
      <c r="OOA99" s="0"/>
      <c r="OOB99" s="0"/>
      <c r="OOC99" s="0"/>
      <c r="OOD99" s="0"/>
      <c r="OOE99" s="0"/>
      <c r="OOF99" s="0"/>
      <c r="OOG99" s="0"/>
      <c r="OOH99" s="0"/>
      <c r="OOI99" s="0"/>
      <c r="OOJ99" s="0"/>
      <c r="OOK99" s="0"/>
      <c r="OOL99" s="0"/>
      <c r="OOM99" s="0"/>
      <c r="OON99" s="0"/>
      <c r="OOO99" s="0"/>
      <c r="OOP99" s="0"/>
      <c r="OOQ99" s="0"/>
      <c r="OOR99" s="0"/>
      <c r="OOS99" s="0"/>
      <c r="OOT99" s="0"/>
      <c r="OOU99" s="0"/>
      <c r="OOV99" s="0"/>
      <c r="OOW99" s="0"/>
      <c r="OOX99" s="0"/>
      <c r="OOY99" s="0"/>
      <c r="OOZ99" s="0"/>
      <c r="OPA99" s="0"/>
      <c r="OPB99" s="0"/>
      <c r="OPC99" s="0"/>
      <c r="OPD99" s="0"/>
      <c r="OPE99" s="0"/>
      <c r="OPF99" s="0"/>
      <c r="OPG99" s="0"/>
      <c r="OPH99" s="0"/>
      <c r="OPI99" s="0"/>
      <c r="OPJ99" s="0"/>
      <c r="OPK99" s="0"/>
      <c r="OPL99" s="0"/>
      <c r="OPM99" s="0"/>
      <c r="OPN99" s="0"/>
      <c r="OPO99" s="0"/>
      <c r="OPP99" s="0"/>
      <c r="OPQ99" s="0"/>
      <c r="OPR99" s="0"/>
      <c r="OPS99" s="0"/>
      <c r="OPT99" s="0"/>
      <c r="OPU99" s="0"/>
      <c r="OPV99" s="0"/>
      <c r="OPW99" s="0"/>
      <c r="OPX99" s="0"/>
      <c r="OPY99" s="0"/>
      <c r="OPZ99" s="0"/>
      <c r="OQA99" s="0"/>
      <c r="OQB99" s="0"/>
      <c r="OQC99" s="0"/>
      <c r="OQD99" s="0"/>
      <c r="OQE99" s="0"/>
      <c r="OQF99" s="0"/>
      <c r="OQG99" s="0"/>
      <c r="OQH99" s="0"/>
      <c r="OQI99" s="0"/>
      <c r="OQJ99" s="0"/>
      <c r="OQK99" s="0"/>
      <c r="OQL99" s="0"/>
      <c r="OQM99" s="0"/>
      <c r="OQN99" s="0"/>
      <c r="OQO99" s="0"/>
      <c r="OQP99" s="0"/>
      <c r="OQQ99" s="0"/>
      <c r="OQR99" s="0"/>
      <c r="OQS99" s="0"/>
      <c r="OQT99" s="0"/>
      <c r="OQU99" s="0"/>
      <c r="OQV99" s="0"/>
      <c r="OQW99" s="0"/>
      <c r="OQX99" s="0"/>
      <c r="OQY99" s="0"/>
      <c r="OQZ99" s="0"/>
      <c r="ORA99" s="0"/>
      <c r="ORB99" s="0"/>
      <c r="ORC99" s="0"/>
      <c r="ORD99" s="0"/>
      <c r="ORE99" s="0"/>
      <c r="ORF99" s="0"/>
      <c r="ORG99" s="0"/>
      <c r="ORH99" s="0"/>
      <c r="ORI99" s="0"/>
      <c r="ORJ99" s="0"/>
      <c r="ORK99" s="0"/>
      <c r="ORL99" s="0"/>
      <c r="ORM99" s="0"/>
      <c r="ORN99" s="0"/>
      <c r="ORO99" s="0"/>
      <c r="ORP99" s="0"/>
      <c r="ORQ99" s="0"/>
      <c r="ORR99" s="0"/>
      <c r="ORS99" s="0"/>
      <c r="ORT99" s="0"/>
      <c r="ORU99" s="0"/>
      <c r="ORV99" s="0"/>
      <c r="ORW99" s="0"/>
      <c r="ORX99" s="0"/>
      <c r="ORY99" s="0"/>
      <c r="ORZ99" s="0"/>
      <c r="OSA99" s="0"/>
      <c r="OSB99" s="0"/>
      <c r="OSC99" s="0"/>
      <c r="OSD99" s="0"/>
      <c r="OSE99" s="0"/>
      <c r="OSF99" s="0"/>
      <c r="OSG99" s="0"/>
      <c r="OSH99" s="0"/>
      <c r="OSI99" s="0"/>
      <c r="OSJ99" s="0"/>
      <c r="OSK99" s="0"/>
      <c r="OSL99" s="0"/>
      <c r="OSM99" s="0"/>
      <c r="OSN99" s="0"/>
      <c r="OSO99" s="0"/>
      <c r="OSP99" s="0"/>
      <c r="OSQ99" s="0"/>
      <c r="OSR99" s="0"/>
      <c r="OSS99" s="0"/>
      <c r="OST99" s="0"/>
      <c r="OSU99" s="0"/>
      <c r="OSV99" s="0"/>
      <c r="OSW99" s="0"/>
      <c r="OSX99" s="0"/>
      <c r="OSY99" s="0"/>
      <c r="OSZ99" s="0"/>
      <c r="OTA99" s="0"/>
      <c r="OTB99" s="0"/>
      <c r="OTC99" s="0"/>
      <c r="OTD99" s="0"/>
      <c r="OTE99" s="0"/>
      <c r="OTF99" s="0"/>
      <c r="OTG99" s="0"/>
      <c r="OTH99" s="0"/>
      <c r="OTI99" s="0"/>
      <c r="OTJ99" s="0"/>
      <c r="OTK99" s="0"/>
      <c r="OTL99" s="0"/>
      <c r="OTM99" s="0"/>
      <c r="OTN99" s="0"/>
      <c r="OTO99" s="0"/>
      <c r="OTP99" s="0"/>
      <c r="OTQ99" s="0"/>
      <c r="OTR99" s="0"/>
      <c r="OTS99" s="0"/>
      <c r="OTT99" s="0"/>
      <c r="OTU99" s="0"/>
      <c r="OTV99" s="0"/>
      <c r="OTW99" s="0"/>
      <c r="OTX99" s="0"/>
      <c r="OTY99" s="0"/>
      <c r="OTZ99" s="0"/>
      <c r="OUA99" s="0"/>
      <c r="OUB99" s="0"/>
      <c r="OUC99" s="0"/>
      <c r="OUD99" s="0"/>
      <c r="OUE99" s="0"/>
      <c r="OUF99" s="0"/>
      <c r="OUG99" s="0"/>
      <c r="OUH99" s="0"/>
      <c r="OUI99" s="0"/>
      <c r="OUJ99" s="0"/>
      <c r="OUK99" s="0"/>
      <c r="OUL99" s="0"/>
      <c r="OUM99" s="0"/>
      <c r="OUN99" s="0"/>
      <c r="OUO99" s="0"/>
      <c r="OUP99" s="0"/>
      <c r="OUQ99" s="0"/>
      <c r="OUR99" s="0"/>
      <c r="OUS99" s="0"/>
      <c r="OUT99" s="0"/>
      <c r="OUU99" s="0"/>
      <c r="OUV99" s="0"/>
      <c r="OUW99" s="0"/>
      <c r="OUX99" s="0"/>
      <c r="OUY99" s="0"/>
      <c r="OUZ99" s="0"/>
      <c r="OVA99" s="0"/>
      <c r="OVB99" s="0"/>
      <c r="OVC99" s="0"/>
      <c r="OVD99" s="0"/>
      <c r="OVE99" s="0"/>
      <c r="OVF99" s="0"/>
      <c r="OVG99" s="0"/>
      <c r="OVH99" s="0"/>
      <c r="OVI99" s="0"/>
      <c r="OVJ99" s="0"/>
      <c r="OVK99" s="0"/>
      <c r="OVL99" s="0"/>
      <c r="OVM99" s="0"/>
      <c r="OVN99" s="0"/>
      <c r="OVO99" s="0"/>
      <c r="OVP99" s="0"/>
      <c r="OVQ99" s="0"/>
      <c r="OVR99" s="0"/>
      <c r="OVS99" s="0"/>
      <c r="OVT99" s="0"/>
      <c r="OVU99" s="0"/>
      <c r="OVV99" s="0"/>
      <c r="OVW99" s="0"/>
      <c r="OVX99" s="0"/>
      <c r="OVY99" s="0"/>
      <c r="OVZ99" s="0"/>
      <c r="OWA99" s="0"/>
      <c r="OWB99" s="0"/>
      <c r="OWC99" s="0"/>
      <c r="OWD99" s="0"/>
      <c r="OWE99" s="0"/>
      <c r="OWF99" s="0"/>
      <c r="OWG99" s="0"/>
      <c r="OWH99" s="0"/>
      <c r="OWI99" s="0"/>
      <c r="OWJ99" s="0"/>
      <c r="OWK99" s="0"/>
      <c r="OWL99" s="0"/>
      <c r="OWM99" s="0"/>
      <c r="OWN99" s="0"/>
      <c r="OWO99" s="0"/>
      <c r="OWP99" s="0"/>
      <c r="OWQ99" s="0"/>
      <c r="OWR99" s="0"/>
      <c r="OWS99" s="0"/>
      <c r="OWT99" s="0"/>
      <c r="OWU99" s="0"/>
      <c r="OWV99" s="0"/>
      <c r="OWW99" s="0"/>
      <c r="OWX99" s="0"/>
      <c r="OWY99" s="0"/>
      <c r="OWZ99" s="0"/>
      <c r="OXA99" s="0"/>
      <c r="OXB99" s="0"/>
      <c r="OXC99" s="0"/>
      <c r="OXD99" s="0"/>
      <c r="OXE99" s="0"/>
      <c r="OXF99" s="0"/>
      <c r="OXG99" s="0"/>
      <c r="OXH99" s="0"/>
      <c r="OXI99" s="0"/>
      <c r="OXJ99" s="0"/>
      <c r="OXK99" s="0"/>
      <c r="OXL99" s="0"/>
      <c r="OXM99" s="0"/>
      <c r="OXN99" s="0"/>
      <c r="OXO99" s="0"/>
      <c r="OXP99" s="0"/>
      <c r="OXQ99" s="0"/>
      <c r="OXR99" s="0"/>
      <c r="OXS99" s="0"/>
      <c r="OXT99" s="0"/>
      <c r="OXU99" s="0"/>
      <c r="OXV99" s="0"/>
      <c r="OXW99" s="0"/>
      <c r="OXX99" s="0"/>
      <c r="OXY99" s="0"/>
      <c r="OXZ99" s="0"/>
      <c r="OYA99" s="0"/>
      <c r="OYB99" s="0"/>
      <c r="OYC99" s="0"/>
      <c r="OYD99" s="0"/>
      <c r="OYE99" s="0"/>
      <c r="OYF99" s="0"/>
      <c r="OYG99" s="0"/>
      <c r="OYH99" s="0"/>
      <c r="OYI99" s="0"/>
      <c r="OYJ99" s="0"/>
      <c r="OYK99" s="0"/>
      <c r="OYL99" s="0"/>
      <c r="OYM99" s="0"/>
      <c r="OYN99" s="0"/>
      <c r="OYO99" s="0"/>
      <c r="OYP99" s="0"/>
      <c r="OYQ99" s="0"/>
      <c r="OYR99" s="0"/>
      <c r="OYS99" s="0"/>
      <c r="OYT99" s="0"/>
      <c r="OYU99" s="0"/>
      <c r="OYV99" s="0"/>
      <c r="OYW99" s="0"/>
      <c r="OYX99" s="0"/>
      <c r="OYY99" s="0"/>
      <c r="OYZ99" s="0"/>
      <c r="OZA99" s="0"/>
      <c r="OZB99" s="0"/>
      <c r="OZC99" s="0"/>
      <c r="OZD99" s="0"/>
      <c r="OZE99" s="0"/>
      <c r="OZF99" s="0"/>
      <c r="OZG99" s="0"/>
      <c r="OZH99" s="0"/>
      <c r="OZI99" s="0"/>
      <c r="OZJ99" s="0"/>
      <c r="OZK99" s="0"/>
      <c r="OZL99" s="0"/>
      <c r="OZM99" s="0"/>
      <c r="OZN99" s="0"/>
      <c r="OZO99" s="0"/>
      <c r="OZP99" s="0"/>
      <c r="OZQ99" s="0"/>
      <c r="OZR99" s="0"/>
      <c r="OZS99" s="0"/>
      <c r="OZT99" s="0"/>
      <c r="OZU99" s="0"/>
      <c r="OZV99" s="0"/>
      <c r="OZW99" s="0"/>
      <c r="OZX99" s="0"/>
      <c r="OZY99" s="0"/>
      <c r="OZZ99" s="0"/>
      <c r="PAA99" s="0"/>
      <c r="PAB99" s="0"/>
      <c r="PAC99" s="0"/>
      <c r="PAD99" s="0"/>
      <c r="PAE99" s="0"/>
      <c r="PAF99" s="0"/>
      <c r="PAG99" s="0"/>
      <c r="PAH99" s="0"/>
      <c r="PAI99" s="0"/>
      <c r="PAJ99" s="0"/>
      <c r="PAK99" s="0"/>
      <c r="PAL99" s="0"/>
      <c r="PAM99" s="0"/>
      <c r="PAN99" s="0"/>
      <c r="PAO99" s="0"/>
      <c r="PAP99" s="0"/>
      <c r="PAQ99" s="0"/>
      <c r="PAR99" s="0"/>
      <c r="PAS99" s="0"/>
      <c r="PAT99" s="0"/>
      <c r="PAU99" s="0"/>
      <c r="PAV99" s="0"/>
      <c r="PAW99" s="0"/>
      <c r="PAX99" s="0"/>
      <c r="PAY99" s="0"/>
      <c r="PAZ99" s="0"/>
      <c r="PBA99" s="0"/>
      <c r="PBB99" s="0"/>
      <c r="PBC99" s="0"/>
      <c r="PBD99" s="0"/>
      <c r="PBE99" s="0"/>
      <c r="PBF99" s="0"/>
      <c r="PBG99" s="0"/>
      <c r="PBH99" s="0"/>
      <c r="PBI99" s="0"/>
      <c r="PBJ99" s="0"/>
      <c r="PBK99" s="0"/>
      <c r="PBL99" s="0"/>
      <c r="PBM99" s="0"/>
      <c r="PBN99" s="0"/>
      <c r="PBO99" s="0"/>
      <c r="PBP99" s="0"/>
      <c r="PBQ99" s="0"/>
      <c r="PBR99" s="0"/>
      <c r="PBS99" s="0"/>
      <c r="PBT99" s="0"/>
      <c r="PBU99" s="0"/>
      <c r="PBV99" s="0"/>
      <c r="PBW99" s="0"/>
      <c r="PBX99" s="0"/>
      <c r="PBY99" s="0"/>
      <c r="PBZ99" s="0"/>
      <c r="PCA99" s="0"/>
      <c r="PCB99" s="0"/>
      <c r="PCC99" s="0"/>
      <c r="PCD99" s="0"/>
      <c r="PCE99" s="0"/>
      <c r="PCF99" s="0"/>
      <c r="PCG99" s="0"/>
      <c r="PCH99" s="0"/>
      <c r="PCI99" s="0"/>
      <c r="PCJ99" s="0"/>
      <c r="PCK99" s="0"/>
      <c r="PCL99" s="0"/>
      <c r="PCM99" s="0"/>
      <c r="PCN99" s="0"/>
      <c r="PCO99" s="0"/>
      <c r="PCP99" s="0"/>
      <c r="PCQ99" s="0"/>
      <c r="PCR99" s="0"/>
      <c r="PCS99" s="0"/>
      <c r="PCT99" s="0"/>
      <c r="PCU99" s="0"/>
      <c r="PCV99" s="0"/>
      <c r="PCW99" s="0"/>
      <c r="PCX99" s="0"/>
      <c r="PCY99" s="0"/>
      <c r="PCZ99" s="0"/>
      <c r="PDA99" s="0"/>
      <c r="PDB99" s="0"/>
      <c r="PDC99" s="0"/>
      <c r="PDD99" s="0"/>
      <c r="PDE99" s="0"/>
      <c r="PDF99" s="0"/>
      <c r="PDG99" s="0"/>
      <c r="PDH99" s="0"/>
      <c r="PDI99" s="0"/>
      <c r="PDJ99" s="0"/>
      <c r="PDK99" s="0"/>
      <c r="PDL99" s="0"/>
      <c r="PDM99" s="0"/>
      <c r="PDN99" s="0"/>
      <c r="PDO99" s="0"/>
      <c r="PDP99" s="0"/>
      <c r="PDQ99" s="0"/>
      <c r="PDR99" s="0"/>
      <c r="PDS99" s="0"/>
      <c r="PDT99" s="0"/>
      <c r="PDU99" s="0"/>
      <c r="PDV99" s="0"/>
      <c r="PDW99" s="0"/>
      <c r="PDX99" s="0"/>
      <c r="PDY99" s="0"/>
      <c r="PDZ99" s="0"/>
      <c r="PEA99" s="0"/>
      <c r="PEB99" s="0"/>
      <c r="PEC99" s="0"/>
      <c r="PED99" s="0"/>
      <c r="PEE99" s="0"/>
      <c r="PEF99" s="0"/>
      <c r="PEG99" s="0"/>
      <c r="PEH99" s="0"/>
      <c r="PEI99" s="0"/>
      <c r="PEJ99" s="0"/>
      <c r="PEK99" s="0"/>
      <c r="PEL99" s="0"/>
      <c r="PEM99" s="0"/>
      <c r="PEN99" s="0"/>
      <c r="PEO99" s="0"/>
      <c r="PEP99" s="0"/>
      <c r="PEQ99" s="0"/>
      <c r="PER99" s="0"/>
      <c r="PES99" s="0"/>
      <c r="PET99" s="0"/>
      <c r="PEU99" s="0"/>
      <c r="PEV99" s="0"/>
      <c r="PEW99" s="0"/>
      <c r="PEX99" s="0"/>
      <c r="PEY99" s="0"/>
      <c r="PEZ99" s="0"/>
      <c r="PFA99" s="0"/>
      <c r="PFB99" s="0"/>
      <c r="PFC99" s="0"/>
      <c r="PFD99" s="0"/>
      <c r="PFE99" s="0"/>
      <c r="PFF99" s="0"/>
      <c r="PFG99" s="0"/>
      <c r="PFH99" s="0"/>
      <c r="PFI99" s="0"/>
      <c r="PFJ99" s="0"/>
      <c r="PFK99" s="0"/>
      <c r="PFL99" s="0"/>
      <c r="PFM99" s="0"/>
      <c r="PFN99" s="0"/>
      <c r="PFO99" s="0"/>
      <c r="PFP99" s="0"/>
      <c r="PFQ99" s="0"/>
      <c r="PFR99" s="0"/>
      <c r="PFS99" s="0"/>
      <c r="PFT99" s="0"/>
      <c r="PFU99" s="0"/>
      <c r="PFV99" s="0"/>
      <c r="PFW99" s="0"/>
      <c r="PFX99" s="0"/>
      <c r="PFY99" s="0"/>
      <c r="PFZ99" s="0"/>
      <c r="PGA99" s="0"/>
      <c r="PGB99" s="0"/>
      <c r="PGC99" s="0"/>
      <c r="PGD99" s="0"/>
      <c r="PGE99" s="0"/>
      <c r="PGF99" s="0"/>
      <c r="PGG99" s="0"/>
      <c r="PGH99" s="0"/>
      <c r="PGI99" s="0"/>
      <c r="PGJ99" s="0"/>
      <c r="PGK99" s="0"/>
      <c r="PGL99" s="0"/>
      <c r="PGM99" s="0"/>
      <c r="PGN99" s="0"/>
      <c r="PGO99" s="0"/>
      <c r="PGP99" s="0"/>
      <c r="PGQ99" s="0"/>
      <c r="PGR99" s="0"/>
      <c r="PGS99" s="0"/>
      <c r="PGT99" s="0"/>
      <c r="PGU99" s="0"/>
      <c r="PGV99" s="0"/>
      <c r="PGW99" s="0"/>
      <c r="PGX99" s="0"/>
      <c r="PGY99" s="0"/>
      <c r="PGZ99" s="0"/>
      <c r="PHA99" s="0"/>
      <c r="PHB99" s="0"/>
      <c r="PHC99" s="0"/>
      <c r="PHD99" s="0"/>
      <c r="PHE99" s="0"/>
      <c r="PHF99" s="0"/>
      <c r="PHG99" s="0"/>
      <c r="PHH99" s="0"/>
      <c r="PHI99" s="0"/>
      <c r="PHJ99" s="0"/>
      <c r="PHK99" s="0"/>
      <c r="PHL99" s="0"/>
      <c r="PHM99" s="0"/>
      <c r="PHN99" s="0"/>
      <c r="PHO99" s="0"/>
      <c r="PHP99" s="0"/>
      <c r="PHQ99" s="0"/>
      <c r="PHR99" s="0"/>
      <c r="PHS99" s="0"/>
      <c r="PHT99" s="0"/>
      <c r="PHU99" s="0"/>
      <c r="PHV99" s="0"/>
      <c r="PHW99" s="0"/>
      <c r="PHX99" s="0"/>
      <c r="PHY99" s="0"/>
      <c r="PHZ99" s="0"/>
      <c r="PIA99" s="0"/>
      <c r="PIB99" s="0"/>
      <c r="PIC99" s="0"/>
      <c r="PID99" s="0"/>
      <c r="PIE99" s="0"/>
      <c r="PIF99" s="0"/>
      <c r="PIG99" s="0"/>
      <c r="PIH99" s="0"/>
      <c r="PII99" s="0"/>
      <c r="PIJ99" s="0"/>
      <c r="PIK99" s="0"/>
      <c r="PIL99" s="0"/>
      <c r="PIM99" s="0"/>
      <c r="PIN99" s="0"/>
      <c r="PIO99" s="0"/>
      <c r="PIP99" s="0"/>
      <c r="PIQ99" s="0"/>
      <c r="PIR99" s="0"/>
      <c r="PIS99" s="0"/>
      <c r="PIT99" s="0"/>
      <c r="PIU99" s="0"/>
      <c r="PIV99" s="0"/>
      <c r="PIW99" s="0"/>
      <c r="PIX99" s="0"/>
      <c r="PIY99" s="0"/>
      <c r="PIZ99" s="0"/>
      <c r="PJA99" s="0"/>
      <c r="PJB99" s="0"/>
      <c r="PJC99" s="0"/>
      <c r="PJD99" s="0"/>
      <c r="PJE99" s="0"/>
      <c r="PJF99" s="0"/>
      <c r="PJG99" s="0"/>
      <c r="PJH99" s="0"/>
      <c r="PJI99" s="0"/>
      <c r="PJJ99" s="0"/>
      <c r="PJK99" s="0"/>
      <c r="PJL99" s="0"/>
      <c r="PJM99" s="0"/>
      <c r="PJN99" s="0"/>
      <c r="PJO99" s="0"/>
      <c r="PJP99" s="0"/>
      <c r="PJQ99" s="0"/>
      <c r="PJR99" s="0"/>
      <c r="PJS99" s="0"/>
      <c r="PJT99" s="0"/>
      <c r="PJU99" s="0"/>
      <c r="PJV99" s="0"/>
      <c r="PJW99" s="0"/>
      <c r="PJX99" s="0"/>
      <c r="PJY99" s="0"/>
      <c r="PJZ99" s="0"/>
      <c r="PKA99" s="0"/>
      <c r="PKB99" s="0"/>
      <c r="PKC99" s="0"/>
      <c r="PKD99" s="0"/>
      <c r="PKE99" s="0"/>
      <c r="PKF99" s="0"/>
      <c r="PKG99" s="0"/>
      <c r="PKH99" s="0"/>
      <c r="PKI99" s="0"/>
      <c r="PKJ99" s="0"/>
      <c r="PKK99" s="0"/>
      <c r="PKL99" s="0"/>
      <c r="PKM99" s="0"/>
      <c r="PKN99" s="0"/>
      <c r="PKO99" s="0"/>
      <c r="PKP99" s="0"/>
      <c r="PKQ99" s="0"/>
      <c r="PKR99" s="0"/>
      <c r="PKS99" s="0"/>
      <c r="PKT99" s="0"/>
      <c r="PKU99" s="0"/>
      <c r="PKV99" s="0"/>
      <c r="PKW99" s="0"/>
      <c r="PKX99" s="0"/>
      <c r="PKY99" s="0"/>
      <c r="PKZ99" s="0"/>
      <c r="PLA99" s="0"/>
      <c r="PLB99" s="0"/>
      <c r="PLC99" s="0"/>
      <c r="PLD99" s="0"/>
      <c r="PLE99" s="0"/>
      <c r="PLF99" s="0"/>
      <c r="PLG99" s="0"/>
      <c r="PLH99" s="0"/>
      <c r="PLI99" s="0"/>
      <c r="PLJ99" s="0"/>
      <c r="PLK99" s="0"/>
      <c r="PLL99" s="0"/>
      <c r="PLM99" s="0"/>
      <c r="PLN99" s="0"/>
      <c r="PLO99" s="0"/>
      <c r="PLP99" s="0"/>
      <c r="PLQ99" s="0"/>
      <c r="PLR99" s="0"/>
      <c r="PLS99" s="0"/>
      <c r="PLT99" s="0"/>
      <c r="PLU99" s="0"/>
      <c r="PLV99" s="0"/>
      <c r="PLW99" s="0"/>
      <c r="PLX99" s="0"/>
      <c r="PLY99" s="0"/>
      <c r="PLZ99" s="0"/>
      <c r="PMA99" s="0"/>
      <c r="PMB99" s="0"/>
      <c r="PMC99" s="0"/>
      <c r="PMD99" s="0"/>
      <c r="PME99" s="0"/>
      <c r="PMF99" s="0"/>
      <c r="PMG99" s="0"/>
      <c r="PMH99" s="0"/>
      <c r="PMI99" s="0"/>
      <c r="PMJ99" s="0"/>
      <c r="PMK99" s="0"/>
      <c r="PML99" s="0"/>
      <c r="PMM99" s="0"/>
      <c r="PMN99" s="0"/>
      <c r="PMO99" s="0"/>
      <c r="PMP99" s="0"/>
      <c r="PMQ99" s="0"/>
      <c r="PMR99" s="0"/>
      <c r="PMS99" s="0"/>
      <c r="PMT99" s="0"/>
      <c r="PMU99" s="0"/>
      <c r="PMV99" s="0"/>
      <c r="PMW99" s="0"/>
      <c r="PMX99" s="0"/>
      <c r="PMY99" s="0"/>
      <c r="PMZ99" s="0"/>
      <c r="PNA99" s="0"/>
      <c r="PNB99" s="0"/>
      <c r="PNC99" s="0"/>
      <c r="PND99" s="0"/>
      <c r="PNE99" s="0"/>
      <c r="PNF99" s="0"/>
      <c r="PNG99" s="0"/>
      <c r="PNH99" s="0"/>
      <c r="PNI99" s="0"/>
      <c r="PNJ99" s="0"/>
      <c r="PNK99" s="0"/>
      <c r="PNL99" s="0"/>
      <c r="PNM99" s="0"/>
      <c r="PNN99" s="0"/>
      <c r="PNO99" s="0"/>
      <c r="PNP99" s="0"/>
      <c r="PNQ99" s="0"/>
      <c r="PNR99" s="0"/>
      <c r="PNS99" s="0"/>
      <c r="PNT99" s="0"/>
      <c r="PNU99" s="0"/>
      <c r="PNV99" s="0"/>
      <c r="PNW99" s="0"/>
      <c r="PNX99" s="0"/>
      <c r="PNY99" s="0"/>
      <c r="PNZ99" s="0"/>
      <c r="POA99" s="0"/>
      <c r="POB99" s="0"/>
      <c r="POC99" s="0"/>
      <c r="POD99" s="0"/>
      <c r="POE99" s="0"/>
      <c r="POF99" s="0"/>
      <c r="POG99" s="0"/>
      <c r="POH99" s="0"/>
      <c r="POI99" s="0"/>
      <c r="POJ99" s="0"/>
      <c r="POK99" s="0"/>
      <c r="POL99" s="0"/>
      <c r="POM99" s="0"/>
      <c r="PON99" s="0"/>
      <c r="POO99" s="0"/>
      <c r="POP99" s="0"/>
      <c r="POQ99" s="0"/>
      <c r="POR99" s="0"/>
      <c r="POS99" s="0"/>
      <c r="POT99" s="0"/>
      <c r="POU99" s="0"/>
      <c r="POV99" s="0"/>
      <c r="POW99" s="0"/>
      <c r="POX99" s="0"/>
      <c r="POY99" s="0"/>
      <c r="POZ99" s="0"/>
      <c r="PPA99" s="0"/>
      <c r="PPB99" s="0"/>
      <c r="PPC99" s="0"/>
      <c r="PPD99" s="0"/>
      <c r="PPE99" s="0"/>
      <c r="PPF99" s="0"/>
      <c r="PPG99" s="0"/>
      <c r="PPH99" s="0"/>
      <c r="PPI99" s="0"/>
      <c r="PPJ99" s="0"/>
      <c r="PPK99" s="0"/>
      <c r="PPL99" s="0"/>
      <c r="PPM99" s="0"/>
      <c r="PPN99" s="0"/>
      <c r="PPO99" s="0"/>
      <c r="PPP99" s="0"/>
      <c r="PPQ99" s="0"/>
      <c r="PPR99" s="0"/>
      <c r="PPS99" s="0"/>
      <c r="PPT99" s="0"/>
      <c r="PPU99" s="0"/>
      <c r="PPV99" s="0"/>
      <c r="PPW99" s="0"/>
      <c r="PPX99" s="0"/>
      <c r="PPY99" s="0"/>
      <c r="PPZ99" s="0"/>
      <c r="PQA99" s="0"/>
      <c r="PQB99" s="0"/>
      <c r="PQC99" s="0"/>
      <c r="PQD99" s="0"/>
      <c r="PQE99" s="0"/>
      <c r="PQF99" s="0"/>
      <c r="PQG99" s="0"/>
      <c r="PQH99" s="0"/>
      <c r="PQI99" s="0"/>
      <c r="PQJ99" s="0"/>
      <c r="PQK99" s="0"/>
      <c r="PQL99" s="0"/>
      <c r="PQM99" s="0"/>
      <c r="PQN99" s="0"/>
      <c r="PQO99" s="0"/>
      <c r="PQP99" s="0"/>
      <c r="PQQ99" s="0"/>
      <c r="PQR99" s="0"/>
      <c r="PQS99" s="0"/>
      <c r="PQT99" s="0"/>
      <c r="PQU99" s="0"/>
      <c r="PQV99" s="0"/>
      <c r="PQW99" s="0"/>
      <c r="PQX99" s="0"/>
      <c r="PQY99" s="0"/>
      <c r="PQZ99" s="0"/>
      <c r="PRA99" s="0"/>
      <c r="PRB99" s="0"/>
      <c r="PRC99" s="0"/>
      <c r="PRD99" s="0"/>
      <c r="PRE99" s="0"/>
      <c r="PRF99" s="0"/>
      <c r="PRG99" s="0"/>
      <c r="PRH99" s="0"/>
      <c r="PRI99" s="0"/>
      <c r="PRJ99" s="0"/>
      <c r="PRK99" s="0"/>
      <c r="PRL99" s="0"/>
      <c r="PRM99" s="0"/>
      <c r="PRN99" s="0"/>
      <c r="PRO99" s="0"/>
      <c r="PRP99" s="0"/>
      <c r="PRQ99" s="0"/>
      <c r="PRR99" s="0"/>
      <c r="PRS99" s="0"/>
      <c r="PRT99" s="0"/>
      <c r="PRU99" s="0"/>
      <c r="PRV99" s="0"/>
      <c r="PRW99" s="0"/>
      <c r="PRX99" s="0"/>
      <c r="PRY99" s="0"/>
      <c r="PRZ99" s="0"/>
      <c r="PSA99" s="0"/>
      <c r="PSB99" s="0"/>
      <c r="PSC99" s="0"/>
      <c r="PSD99" s="0"/>
      <c r="PSE99" s="0"/>
      <c r="PSF99" s="0"/>
      <c r="PSG99" s="0"/>
      <c r="PSH99" s="0"/>
      <c r="PSI99" s="0"/>
      <c r="PSJ99" s="0"/>
      <c r="PSK99" s="0"/>
      <c r="PSL99" s="0"/>
      <c r="PSM99" s="0"/>
      <c r="PSN99" s="0"/>
      <c r="PSO99" s="0"/>
      <c r="PSP99" s="0"/>
      <c r="PSQ99" s="0"/>
      <c r="PSR99" s="0"/>
      <c r="PSS99" s="0"/>
      <c r="PST99" s="0"/>
      <c r="PSU99" s="0"/>
      <c r="PSV99" s="0"/>
      <c r="PSW99" s="0"/>
      <c r="PSX99" s="0"/>
      <c r="PSY99" s="0"/>
      <c r="PSZ99" s="0"/>
      <c r="PTA99" s="0"/>
      <c r="PTB99" s="0"/>
      <c r="PTC99" s="0"/>
      <c r="PTD99" s="0"/>
      <c r="PTE99" s="0"/>
      <c r="PTF99" s="0"/>
      <c r="PTG99" s="0"/>
      <c r="PTH99" s="0"/>
      <c r="PTI99" s="0"/>
      <c r="PTJ99" s="0"/>
      <c r="PTK99" s="0"/>
      <c r="PTL99" s="0"/>
      <c r="PTM99" s="0"/>
      <c r="PTN99" s="0"/>
      <c r="PTO99" s="0"/>
      <c r="PTP99" s="0"/>
      <c r="PTQ99" s="0"/>
      <c r="PTR99" s="0"/>
      <c r="PTS99" s="0"/>
      <c r="PTT99" s="0"/>
      <c r="PTU99" s="0"/>
      <c r="PTV99" s="0"/>
      <c r="PTW99" s="0"/>
      <c r="PTX99" s="0"/>
      <c r="PTY99" s="0"/>
      <c r="PTZ99" s="0"/>
      <c r="PUA99" s="0"/>
      <c r="PUB99" s="0"/>
      <c r="PUC99" s="0"/>
      <c r="PUD99" s="0"/>
      <c r="PUE99" s="0"/>
      <c r="PUF99" s="0"/>
      <c r="PUG99" s="0"/>
      <c r="PUH99" s="0"/>
      <c r="PUI99" s="0"/>
      <c r="PUJ99" s="0"/>
      <c r="PUK99" s="0"/>
      <c r="PUL99" s="0"/>
      <c r="PUM99" s="0"/>
      <c r="PUN99" s="0"/>
      <c r="PUO99" s="0"/>
      <c r="PUP99" s="0"/>
      <c r="PUQ99" s="0"/>
      <c r="PUR99" s="0"/>
      <c r="PUS99" s="0"/>
      <c r="PUT99" s="0"/>
      <c r="PUU99" s="0"/>
      <c r="PUV99" s="0"/>
      <c r="PUW99" s="0"/>
      <c r="PUX99" s="0"/>
      <c r="PUY99" s="0"/>
      <c r="PUZ99" s="0"/>
      <c r="PVA99" s="0"/>
      <c r="PVB99" s="0"/>
      <c r="PVC99" s="0"/>
      <c r="PVD99" s="0"/>
      <c r="PVE99" s="0"/>
      <c r="PVF99" s="0"/>
      <c r="PVG99" s="0"/>
      <c r="PVH99" s="0"/>
      <c r="PVI99" s="0"/>
      <c r="PVJ99" s="0"/>
      <c r="PVK99" s="0"/>
      <c r="PVL99" s="0"/>
      <c r="PVM99" s="0"/>
      <c r="PVN99" s="0"/>
      <c r="PVO99" s="0"/>
      <c r="PVP99" s="0"/>
      <c r="PVQ99" s="0"/>
      <c r="PVR99" s="0"/>
      <c r="PVS99" s="0"/>
      <c r="PVT99" s="0"/>
      <c r="PVU99" s="0"/>
      <c r="PVV99" s="0"/>
      <c r="PVW99" s="0"/>
      <c r="PVX99" s="0"/>
      <c r="PVY99" s="0"/>
      <c r="PVZ99" s="0"/>
      <c r="PWA99" s="0"/>
      <c r="PWB99" s="0"/>
      <c r="PWC99" s="0"/>
      <c r="PWD99" s="0"/>
      <c r="PWE99" s="0"/>
      <c r="PWF99" s="0"/>
      <c r="PWG99" s="0"/>
      <c r="PWH99" s="0"/>
      <c r="PWI99" s="0"/>
      <c r="PWJ99" s="0"/>
      <c r="PWK99" s="0"/>
      <c r="PWL99" s="0"/>
      <c r="PWM99" s="0"/>
      <c r="PWN99" s="0"/>
      <c r="PWO99" s="0"/>
      <c r="PWP99" s="0"/>
      <c r="PWQ99" s="0"/>
      <c r="PWR99" s="0"/>
      <c r="PWS99" s="0"/>
      <c r="PWT99" s="0"/>
      <c r="PWU99" s="0"/>
      <c r="PWV99" s="0"/>
      <c r="PWW99" s="0"/>
      <c r="PWX99" s="0"/>
      <c r="PWY99" s="0"/>
      <c r="PWZ99" s="0"/>
      <c r="PXA99" s="0"/>
      <c r="PXB99" s="0"/>
      <c r="PXC99" s="0"/>
      <c r="PXD99" s="0"/>
      <c r="PXE99" s="0"/>
      <c r="PXF99" s="0"/>
      <c r="PXG99" s="0"/>
      <c r="PXH99" s="0"/>
      <c r="PXI99" s="0"/>
      <c r="PXJ99" s="0"/>
      <c r="PXK99" s="0"/>
      <c r="PXL99" s="0"/>
      <c r="PXM99" s="0"/>
      <c r="PXN99" s="0"/>
      <c r="PXO99" s="0"/>
      <c r="PXP99" s="0"/>
      <c r="PXQ99" s="0"/>
      <c r="PXR99" s="0"/>
      <c r="PXS99" s="0"/>
      <c r="PXT99" s="0"/>
      <c r="PXU99" s="0"/>
      <c r="PXV99" s="0"/>
      <c r="PXW99" s="0"/>
      <c r="PXX99" s="0"/>
      <c r="PXY99" s="0"/>
      <c r="PXZ99" s="0"/>
      <c r="PYA99" s="0"/>
      <c r="PYB99" s="0"/>
      <c r="PYC99" s="0"/>
      <c r="PYD99" s="0"/>
      <c r="PYE99" s="0"/>
      <c r="PYF99" s="0"/>
      <c r="PYG99" s="0"/>
      <c r="PYH99" s="0"/>
      <c r="PYI99" s="0"/>
      <c r="PYJ99" s="0"/>
      <c r="PYK99" s="0"/>
      <c r="PYL99" s="0"/>
      <c r="PYM99" s="0"/>
      <c r="PYN99" s="0"/>
      <c r="PYO99" s="0"/>
      <c r="PYP99" s="0"/>
      <c r="PYQ99" s="0"/>
      <c r="PYR99" s="0"/>
      <c r="PYS99" s="0"/>
      <c r="PYT99" s="0"/>
      <c r="PYU99" s="0"/>
      <c r="PYV99" s="0"/>
      <c r="PYW99" s="0"/>
      <c r="PYX99" s="0"/>
      <c r="PYY99" s="0"/>
      <c r="PYZ99" s="0"/>
      <c r="PZA99" s="0"/>
      <c r="PZB99" s="0"/>
      <c r="PZC99" s="0"/>
      <c r="PZD99" s="0"/>
      <c r="PZE99" s="0"/>
      <c r="PZF99" s="0"/>
      <c r="PZG99" s="0"/>
      <c r="PZH99" s="0"/>
      <c r="PZI99" s="0"/>
      <c r="PZJ99" s="0"/>
      <c r="PZK99" s="0"/>
      <c r="PZL99" s="0"/>
      <c r="PZM99" s="0"/>
      <c r="PZN99" s="0"/>
      <c r="PZO99" s="0"/>
      <c r="PZP99" s="0"/>
      <c r="PZQ99" s="0"/>
      <c r="PZR99" s="0"/>
      <c r="PZS99" s="0"/>
      <c r="PZT99" s="0"/>
      <c r="PZU99" s="0"/>
      <c r="PZV99" s="0"/>
      <c r="PZW99" s="0"/>
      <c r="PZX99" s="0"/>
      <c r="PZY99" s="0"/>
      <c r="PZZ99" s="0"/>
      <c r="QAA99" s="0"/>
      <c r="QAB99" s="0"/>
      <c r="QAC99" s="0"/>
      <c r="QAD99" s="0"/>
      <c r="QAE99" s="0"/>
      <c r="QAF99" s="0"/>
      <c r="QAG99" s="0"/>
      <c r="QAH99" s="0"/>
      <c r="QAI99" s="0"/>
      <c r="QAJ99" s="0"/>
      <c r="QAK99" s="0"/>
      <c r="QAL99" s="0"/>
      <c r="QAM99" s="0"/>
      <c r="QAN99" s="0"/>
      <c r="QAO99" s="0"/>
      <c r="QAP99" s="0"/>
      <c r="QAQ99" s="0"/>
      <c r="QAR99" s="0"/>
      <c r="QAS99" s="0"/>
      <c r="QAT99" s="0"/>
      <c r="QAU99" s="0"/>
      <c r="QAV99" s="0"/>
      <c r="QAW99" s="0"/>
      <c r="QAX99" s="0"/>
      <c r="QAY99" s="0"/>
      <c r="QAZ99" s="0"/>
      <c r="QBA99" s="0"/>
      <c r="QBB99" s="0"/>
      <c r="QBC99" s="0"/>
      <c r="QBD99" s="0"/>
      <c r="QBE99" s="0"/>
      <c r="QBF99" s="0"/>
      <c r="QBG99" s="0"/>
      <c r="QBH99" s="0"/>
      <c r="QBI99" s="0"/>
      <c r="QBJ99" s="0"/>
      <c r="QBK99" s="0"/>
      <c r="QBL99" s="0"/>
      <c r="QBM99" s="0"/>
      <c r="QBN99" s="0"/>
      <c r="QBO99" s="0"/>
      <c r="QBP99" s="0"/>
      <c r="QBQ99" s="0"/>
      <c r="QBR99" s="0"/>
      <c r="QBS99" s="0"/>
      <c r="QBT99" s="0"/>
      <c r="QBU99" s="0"/>
      <c r="QBV99" s="0"/>
      <c r="QBW99" s="0"/>
      <c r="QBX99" s="0"/>
      <c r="QBY99" s="0"/>
      <c r="QBZ99" s="0"/>
      <c r="QCA99" s="0"/>
      <c r="QCB99" s="0"/>
      <c r="QCC99" s="0"/>
      <c r="QCD99" s="0"/>
      <c r="QCE99" s="0"/>
      <c r="QCF99" s="0"/>
      <c r="QCG99" s="0"/>
      <c r="QCH99" s="0"/>
      <c r="QCI99" s="0"/>
      <c r="QCJ99" s="0"/>
      <c r="QCK99" s="0"/>
      <c r="QCL99" s="0"/>
      <c r="QCM99" s="0"/>
      <c r="QCN99" s="0"/>
      <c r="QCO99" s="0"/>
      <c r="QCP99" s="0"/>
      <c r="QCQ99" s="0"/>
      <c r="QCR99" s="0"/>
      <c r="QCS99" s="0"/>
      <c r="QCT99" s="0"/>
      <c r="QCU99" s="0"/>
      <c r="QCV99" s="0"/>
      <c r="QCW99" s="0"/>
      <c r="QCX99" s="0"/>
      <c r="QCY99" s="0"/>
      <c r="QCZ99" s="0"/>
      <c r="QDA99" s="0"/>
      <c r="QDB99" s="0"/>
      <c r="QDC99" s="0"/>
      <c r="QDD99" s="0"/>
      <c r="QDE99" s="0"/>
      <c r="QDF99" s="0"/>
      <c r="QDG99" s="0"/>
      <c r="QDH99" s="0"/>
      <c r="QDI99" s="0"/>
      <c r="QDJ99" s="0"/>
      <c r="QDK99" s="0"/>
      <c r="QDL99" s="0"/>
      <c r="QDM99" s="0"/>
      <c r="QDN99" s="0"/>
      <c r="QDO99" s="0"/>
      <c r="QDP99" s="0"/>
      <c r="QDQ99" s="0"/>
      <c r="QDR99" s="0"/>
      <c r="QDS99" s="0"/>
      <c r="QDT99" s="0"/>
      <c r="QDU99" s="0"/>
      <c r="QDV99" s="0"/>
      <c r="QDW99" s="0"/>
      <c r="QDX99" s="0"/>
      <c r="QDY99" s="0"/>
      <c r="QDZ99" s="0"/>
      <c r="QEA99" s="0"/>
      <c r="QEB99" s="0"/>
      <c r="QEC99" s="0"/>
      <c r="QED99" s="0"/>
      <c r="QEE99" s="0"/>
      <c r="QEF99" s="0"/>
      <c r="QEG99" s="0"/>
      <c r="QEH99" s="0"/>
      <c r="QEI99" s="0"/>
      <c r="QEJ99" s="0"/>
      <c r="QEK99" s="0"/>
      <c r="QEL99" s="0"/>
      <c r="QEM99" s="0"/>
      <c r="QEN99" s="0"/>
      <c r="QEO99" s="0"/>
      <c r="QEP99" s="0"/>
      <c r="QEQ99" s="0"/>
      <c r="QER99" s="0"/>
      <c r="QES99" s="0"/>
      <c r="QET99" s="0"/>
      <c r="QEU99" s="0"/>
      <c r="QEV99" s="0"/>
      <c r="QEW99" s="0"/>
      <c r="QEX99" s="0"/>
      <c r="QEY99" s="0"/>
      <c r="QEZ99" s="0"/>
      <c r="QFA99" s="0"/>
      <c r="QFB99" s="0"/>
      <c r="QFC99" s="0"/>
      <c r="QFD99" s="0"/>
      <c r="QFE99" s="0"/>
      <c r="QFF99" s="0"/>
      <c r="QFG99" s="0"/>
      <c r="QFH99" s="0"/>
      <c r="QFI99" s="0"/>
      <c r="QFJ99" s="0"/>
      <c r="QFK99" s="0"/>
      <c r="QFL99" s="0"/>
      <c r="QFM99" s="0"/>
      <c r="QFN99" s="0"/>
      <c r="QFO99" s="0"/>
      <c r="QFP99" s="0"/>
      <c r="QFQ99" s="0"/>
      <c r="QFR99" s="0"/>
      <c r="QFS99" s="0"/>
      <c r="QFT99" s="0"/>
      <c r="QFU99" s="0"/>
      <c r="QFV99" s="0"/>
      <c r="QFW99" s="0"/>
      <c r="QFX99" s="0"/>
      <c r="QFY99" s="0"/>
      <c r="QFZ99" s="0"/>
      <c r="QGA99" s="0"/>
      <c r="QGB99" s="0"/>
      <c r="QGC99" s="0"/>
      <c r="QGD99" s="0"/>
      <c r="QGE99" s="0"/>
      <c r="QGF99" s="0"/>
      <c r="QGG99" s="0"/>
      <c r="QGH99" s="0"/>
      <c r="QGI99" s="0"/>
      <c r="QGJ99" s="0"/>
      <c r="QGK99" s="0"/>
      <c r="QGL99" s="0"/>
      <c r="QGM99" s="0"/>
      <c r="QGN99" s="0"/>
      <c r="QGO99" s="0"/>
      <c r="QGP99" s="0"/>
      <c r="QGQ99" s="0"/>
      <c r="QGR99" s="0"/>
      <c r="QGS99" s="0"/>
      <c r="QGT99" s="0"/>
      <c r="QGU99" s="0"/>
      <c r="QGV99" s="0"/>
      <c r="QGW99" s="0"/>
      <c r="QGX99" s="0"/>
      <c r="QGY99" s="0"/>
      <c r="QGZ99" s="0"/>
      <c r="QHA99" s="0"/>
      <c r="QHB99" s="0"/>
      <c r="QHC99" s="0"/>
      <c r="QHD99" s="0"/>
      <c r="QHE99" s="0"/>
      <c r="QHF99" s="0"/>
      <c r="QHG99" s="0"/>
      <c r="QHH99" s="0"/>
      <c r="QHI99" s="0"/>
      <c r="QHJ99" s="0"/>
      <c r="QHK99" s="0"/>
      <c r="QHL99" s="0"/>
      <c r="QHM99" s="0"/>
      <c r="QHN99" s="0"/>
      <c r="QHO99" s="0"/>
      <c r="QHP99" s="0"/>
      <c r="QHQ99" s="0"/>
      <c r="QHR99" s="0"/>
      <c r="QHS99" s="0"/>
      <c r="QHT99" s="0"/>
      <c r="QHU99" s="0"/>
      <c r="QHV99" s="0"/>
      <c r="QHW99" s="0"/>
      <c r="QHX99" s="0"/>
      <c r="QHY99" s="0"/>
      <c r="QHZ99" s="0"/>
      <c r="QIA99" s="0"/>
      <c r="QIB99" s="0"/>
      <c r="QIC99" s="0"/>
      <c r="QID99" s="0"/>
      <c r="QIE99" s="0"/>
      <c r="QIF99" s="0"/>
      <c r="QIG99" s="0"/>
      <c r="QIH99" s="0"/>
      <c r="QII99" s="0"/>
      <c r="QIJ99" s="0"/>
      <c r="QIK99" s="0"/>
      <c r="QIL99" s="0"/>
      <c r="QIM99" s="0"/>
      <c r="QIN99" s="0"/>
      <c r="QIO99" s="0"/>
      <c r="QIP99" s="0"/>
      <c r="QIQ99" s="0"/>
      <c r="QIR99" s="0"/>
      <c r="QIS99" s="0"/>
      <c r="QIT99" s="0"/>
      <c r="QIU99" s="0"/>
      <c r="QIV99" s="0"/>
      <c r="QIW99" s="0"/>
      <c r="QIX99" s="0"/>
      <c r="QIY99" s="0"/>
      <c r="QIZ99" s="0"/>
      <c r="QJA99" s="0"/>
      <c r="QJB99" s="0"/>
      <c r="QJC99" s="0"/>
      <c r="QJD99" s="0"/>
      <c r="QJE99" s="0"/>
      <c r="QJF99" s="0"/>
      <c r="QJG99" s="0"/>
      <c r="QJH99" s="0"/>
      <c r="QJI99" s="0"/>
      <c r="QJJ99" s="0"/>
      <c r="QJK99" s="0"/>
      <c r="QJL99" s="0"/>
      <c r="QJM99" s="0"/>
      <c r="QJN99" s="0"/>
      <c r="QJO99" s="0"/>
      <c r="QJP99" s="0"/>
      <c r="QJQ99" s="0"/>
      <c r="QJR99" s="0"/>
      <c r="QJS99" s="0"/>
      <c r="QJT99" s="0"/>
      <c r="QJU99" s="0"/>
      <c r="QJV99" s="0"/>
      <c r="QJW99" s="0"/>
      <c r="QJX99" s="0"/>
      <c r="QJY99" s="0"/>
      <c r="QJZ99" s="0"/>
      <c r="QKA99" s="0"/>
      <c r="QKB99" s="0"/>
      <c r="QKC99" s="0"/>
      <c r="QKD99" s="0"/>
      <c r="QKE99" s="0"/>
      <c r="QKF99" s="0"/>
      <c r="QKG99" s="0"/>
      <c r="QKH99" s="0"/>
      <c r="QKI99" s="0"/>
      <c r="QKJ99" s="0"/>
      <c r="QKK99" s="0"/>
      <c r="QKL99" s="0"/>
      <c r="QKM99" s="0"/>
      <c r="QKN99" s="0"/>
      <c r="QKO99" s="0"/>
      <c r="QKP99" s="0"/>
      <c r="QKQ99" s="0"/>
      <c r="QKR99" s="0"/>
      <c r="QKS99" s="0"/>
      <c r="QKT99" s="0"/>
      <c r="QKU99" s="0"/>
      <c r="QKV99" s="0"/>
      <c r="QKW99" s="0"/>
      <c r="QKX99" s="0"/>
      <c r="QKY99" s="0"/>
      <c r="QKZ99" s="0"/>
      <c r="QLA99" s="0"/>
      <c r="QLB99" s="0"/>
      <c r="QLC99" s="0"/>
      <c r="QLD99" s="0"/>
      <c r="QLE99" s="0"/>
      <c r="QLF99" s="0"/>
      <c r="QLG99" s="0"/>
      <c r="QLH99" s="0"/>
      <c r="QLI99" s="0"/>
      <c r="QLJ99" s="0"/>
      <c r="QLK99" s="0"/>
      <c r="QLL99" s="0"/>
      <c r="QLM99" s="0"/>
      <c r="QLN99" s="0"/>
      <c r="QLO99" s="0"/>
      <c r="QLP99" s="0"/>
      <c r="QLQ99" s="0"/>
      <c r="QLR99" s="0"/>
      <c r="QLS99" s="0"/>
      <c r="QLT99" s="0"/>
      <c r="QLU99" s="0"/>
      <c r="QLV99" s="0"/>
      <c r="QLW99" s="0"/>
      <c r="QLX99" s="0"/>
      <c r="QLY99" s="0"/>
      <c r="QLZ99" s="0"/>
      <c r="QMA99" s="0"/>
      <c r="QMB99" s="0"/>
      <c r="QMC99" s="0"/>
      <c r="QMD99" s="0"/>
      <c r="QME99" s="0"/>
      <c r="QMF99" s="0"/>
      <c r="QMG99" s="0"/>
      <c r="QMH99" s="0"/>
      <c r="QMI99" s="0"/>
      <c r="QMJ99" s="0"/>
      <c r="QMK99" s="0"/>
      <c r="QML99" s="0"/>
      <c r="QMM99" s="0"/>
      <c r="QMN99" s="0"/>
      <c r="QMO99" s="0"/>
      <c r="QMP99" s="0"/>
      <c r="QMQ99" s="0"/>
      <c r="QMR99" s="0"/>
      <c r="QMS99" s="0"/>
      <c r="QMT99" s="0"/>
      <c r="QMU99" s="0"/>
      <c r="QMV99" s="0"/>
      <c r="QMW99" s="0"/>
      <c r="QMX99" s="0"/>
      <c r="QMY99" s="0"/>
      <c r="QMZ99" s="0"/>
      <c r="QNA99" s="0"/>
      <c r="QNB99" s="0"/>
      <c r="QNC99" s="0"/>
      <c r="QND99" s="0"/>
      <c r="QNE99" s="0"/>
      <c r="QNF99" s="0"/>
      <c r="QNG99" s="0"/>
      <c r="QNH99" s="0"/>
      <c r="QNI99" s="0"/>
      <c r="QNJ99" s="0"/>
      <c r="QNK99" s="0"/>
      <c r="QNL99" s="0"/>
      <c r="QNM99" s="0"/>
      <c r="QNN99" s="0"/>
      <c r="QNO99" s="0"/>
      <c r="QNP99" s="0"/>
      <c r="QNQ99" s="0"/>
      <c r="QNR99" s="0"/>
      <c r="QNS99" s="0"/>
      <c r="QNT99" s="0"/>
      <c r="QNU99" s="0"/>
      <c r="QNV99" s="0"/>
      <c r="QNW99" s="0"/>
      <c r="QNX99" s="0"/>
      <c r="QNY99" s="0"/>
      <c r="QNZ99" s="0"/>
      <c r="QOA99" s="0"/>
      <c r="QOB99" s="0"/>
      <c r="QOC99" s="0"/>
      <c r="QOD99" s="0"/>
      <c r="QOE99" s="0"/>
      <c r="QOF99" s="0"/>
      <c r="QOG99" s="0"/>
      <c r="QOH99" s="0"/>
      <c r="QOI99" s="0"/>
      <c r="QOJ99" s="0"/>
      <c r="QOK99" s="0"/>
      <c r="QOL99" s="0"/>
      <c r="QOM99" s="0"/>
      <c r="QON99" s="0"/>
      <c r="QOO99" s="0"/>
      <c r="QOP99" s="0"/>
      <c r="QOQ99" s="0"/>
      <c r="QOR99" s="0"/>
      <c r="QOS99" s="0"/>
      <c r="QOT99" s="0"/>
      <c r="QOU99" s="0"/>
      <c r="QOV99" s="0"/>
      <c r="QOW99" s="0"/>
      <c r="QOX99" s="0"/>
      <c r="QOY99" s="0"/>
      <c r="QOZ99" s="0"/>
      <c r="QPA99" s="0"/>
      <c r="QPB99" s="0"/>
      <c r="QPC99" s="0"/>
      <c r="QPD99" s="0"/>
      <c r="QPE99" s="0"/>
      <c r="QPF99" s="0"/>
      <c r="QPG99" s="0"/>
      <c r="QPH99" s="0"/>
      <c r="QPI99" s="0"/>
      <c r="QPJ99" s="0"/>
      <c r="QPK99" s="0"/>
      <c r="QPL99" s="0"/>
      <c r="QPM99" s="0"/>
      <c r="QPN99" s="0"/>
      <c r="QPO99" s="0"/>
      <c r="QPP99" s="0"/>
      <c r="QPQ99" s="0"/>
      <c r="QPR99" s="0"/>
      <c r="QPS99" s="0"/>
      <c r="QPT99" s="0"/>
      <c r="QPU99" s="0"/>
      <c r="QPV99" s="0"/>
      <c r="QPW99" s="0"/>
      <c r="QPX99" s="0"/>
      <c r="QPY99" s="0"/>
      <c r="QPZ99" s="0"/>
      <c r="QQA99" s="0"/>
      <c r="QQB99" s="0"/>
      <c r="QQC99" s="0"/>
      <c r="QQD99" s="0"/>
      <c r="QQE99" s="0"/>
      <c r="QQF99" s="0"/>
      <c r="QQG99" s="0"/>
      <c r="QQH99" s="0"/>
      <c r="QQI99" s="0"/>
      <c r="QQJ99" s="0"/>
      <c r="QQK99" s="0"/>
      <c r="QQL99" s="0"/>
      <c r="QQM99" s="0"/>
      <c r="QQN99" s="0"/>
      <c r="QQO99" s="0"/>
      <c r="QQP99" s="0"/>
      <c r="QQQ99" s="0"/>
      <c r="QQR99" s="0"/>
      <c r="QQS99" s="0"/>
      <c r="QQT99" s="0"/>
      <c r="QQU99" s="0"/>
      <c r="QQV99" s="0"/>
      <c r="QQW99" s="0"/>
      <c r="QQX99" s="0"/>
      <c r="QQY99" s="0"/>
      <c r="QQZ99" s="0"/>
      <c r="QRA99" s="0"/>
      <c r="QRB99" s="0"/>
      <c r="QRC99" s="0"/>
      <c r="QRD99" s="0"/>
      <c r="QRE99" s="0"/>
      <c r="QRF99" s="0"/>
      <c r="QRG99" s="0"/>
      <c r="QRH99" s="0"/>
      <c r="QRI99" s="0"/>
      <c r="QRJ99" s="0"/>
      <c r="QRK99" s="0"/>
      <c r="QRL99" s="0"/>
      <c r="QRM99" s="0"/>
      <c r="QRN99" s="0"/>
      <c r="QRO99" s="0"/>
      <c r="QRP99" s="0"/>
      <c r="QRQ99" s="0"/>
      <c r="QRR99" s="0"/>
      <c r="QRS99" s="0"/>
      <c r="QRT99" s="0"/>
      <c r="QRU99" s="0"/>
      <c r="QRV99" s="0"/>
      <c r="QRW99" s="0"/>
      <c r="QRX99" s="0"/>
      <c r="QRY99" s="0"/>
      <c r="QRZ99" s="0"/>
      <c r="QSA99" s="0"/>
      <c r="QSB99" s="0"/>
      <c r="QSC99" s="0"/>
      <c r="QSD99" s="0"/>
      <c r="QSE99" s="0"/>
      <c r="QSF99" s="0"/>
      <c r="QSG99" s="0"/>
      <c r="QSH99" s="0"/>
      <c r="QSI99" s="0"/>
      <c r="QSJ99" s="0"/>
      <c r="QSK99" s="0"/>
      <c r="QSL99" s="0"/>
      <c r="QSM99" s="0"/>
      <c r="QSN99" s="0"/>
      <c r="QSO99" s="0"/>
      <c r="QSP99" s="0"/>
      <c r="QSQ99" s="0"/>
      <c r="QSR99" s="0"/>
      <c r="QSS99" s="0"/>
      <c r="QST99" s="0"/>
      <c r="QSU99" s="0"/>
      <c r="QSV99" s="0"/>
      <c r="QSW99" s="0"/>
      <c r="QSX99" s="0"/>
      <c r="QSY99" s="0"/>
      <c r="QSZ99" s="0"/>
      <c r="QTA99" s="0"/>
      <c r="QTB99" s="0"/>
      <c r="QTC99" s="0"/>
      <c r="QTD99" s="0"/>
      <c r="QTE99" s="0"/>
      <c r="QTF99" s="0"/>
      <c r="QTG99" s="0"/>
      <c r="QTH99" s="0"/>
      <c r="QTI99" s="0"/>
      <c r="QTJ99" s="0"/>
      <c r="QTK99" s="0"/>
      <c r="QTL99" s="0"/>
      <c r="QTM99" s="0"/>
      <c r="QTN99" s="0"/>
      <c r="QTO99" s="0"/>
      <c r="QTP99" s="0"/>
      <c r="QTQ99" s="0"/>
      <c r="QTR99" s="0"/>
      <c r="QTS99" s="0"/>
      <c r="QTT99" s="0"/>
      <c r="QTU99" s="0"/>
      <c r="QTV99" s="0"/>
      <c r="QTW99" s="0"/>
      <c r="QTX99" s="0"/>
      <c r="QTY99" s="0"/>
      <c r="QTZ99" s="0"/>
      <c r="QUA99" s="0"/>
      <c r="QUB99" s="0"/>
      <c r="QUC99" s="0"/>
      <c r="QUD99" s="0"/>
      <c r="QUE99" s="0"/>
      <c r="QUF99" s="0"/>
      <c r="QUG99" s="0"/>
      <c r="QUH99" s="0"/>
      <c r="QUI99" s="0"/>
      <c r="QUJ99" s="0"/>
      <c r="QUK99" s="0"/>
      <c r="QUL99" s="0"/>
      <c r="QUM99" s="0"/>
      <c r="QUN99" s="0"/>
      <c r="QUO99" s="0"/>
      <c r="QUP99" s="0"/>
      <c r="QUQ99" s="0"/>
      <c r="QUR99" s="0"/>
      <c r="QUS99" s="0"/>
      <c r="QUT99" s="0"/>
      <c r="QUU99" s="0"/>
      <c r="QUV99" s="0"/>
      <c r="QUW99" s="0"/>
      <c r="QUX99" s="0"/>
      <c r="QUY99" s="0"/>
      <c r="QUZ99" s="0"/>
      <c r="QVA99" s="0"/>
      <c r="QVB99" s="0"/>
      <c r="QVC99" s="0"/>
      <c r="QVD99" s="0"/>
      <c r="QVE99" s="0"/>
      <c r="QVF99" s="0"/>
      <c r="QVG99" s="0"/>
      <c r="QVH99" s="0"/>
      <c r="QVI99" s="0"/>
      <c r="QVJ99" s="0"/>
      <c r="QVK99" s="0"/>
      <c r="QVL99" s="0"/>
      <c r="QVM99" s="0"/>
      <c r="QVN99" s="0"/>
      <c r="QVO99" s="0"/>
      <c r="QVP99" s="0"/>
      <c r="QVQ99" s="0"/>
      <c r="QVR99" s="0"/>
      <c r="QVS99" s="0"/>
      <c r="QVT99" s="0"/>
      <c r="QVU99" s="0"/>
      <c r="QVV99" s="0"/>
      <c r="QVW99" s="0"/>
      <c r="QVX99" s="0"/>
      <c r="QVY99" s="0"/>
      <c r="QVZ99" s="0"/>
      <c r="QWA99" s="0"/>
      <c r="QWB99" s="0"/>
      <c r="QWC99" s="0"/>
      <c r="QWD99" s="0"/>
      <c r="QWE99" s="0"/>
      <c r="QWF99" s="0"/>
      <c r="QWG99" s="0"/>
      <c r="QWH99" s="0"/>
      <c r="QWI99" s="0"/>
      <c r="QWJ99" s="0"/>
      <c r="QWK99" s="0"/>
      <c r="QWL99" s="0"/>
      <c r="QWM99" s="0"/>
      <c r="QWN99" s="0"/>
      <c r="QWO99" s="0"/>
      <c r="QWP99" s="0"/>
      <c r="QWQ99" s="0"/>
      <c r="QWR99" s="0"/>
      <c r="QWS99" s="0"/>
      <c r="QWT99" s="0"/>
      <c r="QWU99" s="0"/>
      <c r="QWV99" s="0"/>
      <c r="QWW99" s="0"/>
      <c r="QWX99" s="0"/>
      <c r="QWY99" s="0"/>
      <c r="QWZ99" s="0"/>
      <c r="QXA99" s="0"/>
      <c r="QXB99" s="0"/>
      <c r="QXC99" s="0"/>
      <c r="QXD99" s="0"/>
      <c r="QXE99" s="0"/>
      <c r="QXF99" s="0"/>
      <c r="QXG99" s="0"/>
      <c r="QXH99" s="0"/>
      <c r="QXI99" s="0"/>
      <c r="QXJ99" s="0"/>
      <c r="QXK99" s="0"/>
      <c r="QXL99" s="0"/>
      <c r="QXM99" s="0"/>
      <c r="QXN99" s="0"/>
      <c r="QXO99" s="0"/>
      <c r="QXP99" s="0"/>
      <c r="QXQ99" s="0"/>
      <c r="QXR99" s="0"/>
      <c r="QXS99" s="0"/>
      <c r="QXT99" s="0"/>
      <c r="QXU99" s="0"/>
      <c r="QXV99" s="0"/>
      <c r="QXW99" s="0"/>
      <c r="QXX99" s="0"/>
      <c r="QXY99" s="0"/>
      <c r="QXZ99" s="0"/>
      <c r="QYA99" s="0"/>
      <c r="QYB99" s="0"/>
      <c r="QYC99" s="0"/>
      <c r="QYD99" s="0"/>
      <c r="QYE99" s="0"/>
      <c r="QYF99" s="0"/>
      <c r="QYG99" s="0"/>
      <c r="QYH99" s="0"/>
      <c r="QYI99" s="0"/>
      <c r="QYJ99" s="0"/>
      <c r="QYK99" s="0"/>
      <c r="QYL99" s="0"/>
      <c r="QYM99" s="0"/>
      <c r="QYN99" s="0"/>
      <c r="QYO99" s="0"/>
      <c r="QYP99" s="0"/>
      <c r="QYQ99" s="0"/>
      <c r="QYR99" s="0"/>
      <c r="QYS99" s="0"/>
      <c r="QYT99" s="0"/>
      <c r="QYU99" s="0"/>
      <c r="QYV99" s="0"/>
      <c r="QYW99" s="0"/>
      <c r="QYX99" s="0"/>
      <c r="QYY99" s="0"/>
      <c r="QYZ99" s="0"/>
      <c r="QZA99" s="0"/>
      <c r="QZB99" s="0"/>
      <c r="QZC99" s="0"/>
      <c r="QZD99" s="0"/>
      <c r="QZE99" s="0"/>
      <c r="QZF99" s="0"/>
      <c r="QZG99" s="0"/>
      <c r="QZH99" s="0"/>
      <c r="QZI99" s="0"/>
      <c r="QZJ99" s="0"/>
      <c r="QZK99" s="0"/>
      <c r="QZL99" s="0"/>
      <c r="QZM99" s="0"/>
      <c r="QZN99" s="0"/>
      <c r="QZO99" s="0"/>
      <c r="QZP99" s="0"/>
      <c r="QZQ99" s="0"/>
      <c r="QZR99" s="0"/>
      <c r="QZS99" s="0"/>
      <c r="QZT99" s="0"/>
      <c r="QZU99" s="0"/>
      <c r="QZV99" s="0"/>
      <c r="QZW99" s="0"/>
      <c r="QZX99" s="0"/>
      <c r="QZY99" s="0"/>
      <c r="QZZ99" s="0"/>
      <c r="RAA99" s="0"/>
      <c r="RAB99" s="0"/>
      <c r="RAC99" s="0"/>
      <c r="RAD99" s="0"/>
      <c r="RAE99" s="0"/>
      <c r="RAF99" s="0"/>
      <c r="RAG99" s="0"/>
      <c r="RAH99" s="0"/>
      <c r="RAI99" s="0"/>
      <c r="RAJ99" s="0"/>
      <c r="RAK99" s="0"/>
      <c r="RAL99" s="0"/>
      <c r="RAM99" s="0"/>
      <c r="RAN99" s="0"/>
      <c r="RAO99" s="0"/>
      <c r="RAP99" s="0"/>
      <c r="RAQ99" s="0"/>
      <c r="RAR99" s="0"/>
      <c r="RAS99" s="0"/>
      <c r="RAT99" s="0"/>
      <c r="RAU99" s="0"/>
      <c r="RAV99" s="0"/>
      <c r="RAW99" s="0"/>
      <c r="RAX99" s="0"/>
      <c r="RAY99" s="0"/>
      <c r="RAZ99" s="0"/>
      <c r="RBA99" s="0"/>
      <c r="RBB99" s="0"/>
      <c r="RBC99" s="0"/>
      <c r="RBD99" s="0"/>
      <c r="RBE99" s="0"/>
      <c r="RBF99" s="0"/>
      <c r="RBG99" s="0"/>
      <c r="RBH99" s="0"/>
      <c r="RBI99" s="0"/>
      <c r="RBJ99" s="0"/>
      <c r="RBK99" s="0"/>
      <c r="RBL99" s="0"/>
      <c r="RBM99" s="0"/>
      <c r="RBN99" s="0"/>
      <c r="RBO99" s="0"/>
      <c r="RBP99" s="0"/>
      <c r="RBQ99" s="0"/>
      <c r="RBR99" s="0"/>
      <c r="RBS99" s="0"/>
      <c r="RBT99" s="0"/>
      <c r="RBU99" s="0"/>
      <c r="RBV99" s="0"/>
      <c r="RBW99" s="0"/>
      <c r="RBX99" s="0"/>
      <c r="RBY99" s="0"/>
      <c r="RBZ99" s="0"/>
      <c r="RCA99" s="0"/>
      <c r="RCB99" s="0"/>
      <c r="RCC99" s="0"/>
      <c r="RCD99" s="0"/>
      <c r="RCE99" s="0"/>
      <c r="RCF99" s="0"/>
      <c r="RCG99" s="0"/>
      <c r="RCH99" s="0"/>
      <c r="RCI99" s="0"/>
      <c r="RCJ99" s="0"/>
      <c r="RCK99" s="0"/>
      <c r="RCL99" s="0"/>
      <c r="RCM99" s="0"/>
      <c r="RCN99" s="0"/>
      <c r="RCO99" s="0"/>
      <c r="RCP99" s="0"/>
      <c r="RCQ99" s="0"/>
      <c r="RCR99" s="0"/>
      <c r="RCS99" s="0"/>
      <c r="RCT99" s="0"/>
      <c r="RCU99" s="0"/>
      <c r="RCV99" s="0"/>
      <c r="RCW99" s="0"/>
      <c r="RCX99" s="0"/>
      <c r="RCY99" s="0"/>
      <c r="RCZ99" s="0"/>
      <c r="RDA99" s="0"/>
      <c r="RDB99" s="0"/>
      <c r="RDC99" s="0"/>
      <c r="RDD99" s="0"/>
      <c r="RDE99" s="0"/>
      <c r="RDF99" s="0"/>
      <c r="RDG99" s="0"/>
      <c r="RDH99" s="0"/>
      <c r="RDI99" s="0"/>
      <c r="RDJ99" s="0"/>
      <c r="RDK99" s="0"/>
      <c r="RDL99" s="0"/>
      <c r="RDM99" s="0"/>
      <c r="RDN99" s="0"/>
      <c r="RDO99" s="0"/>
      <c r="RDP99" s="0"/>
      <c r="RDQ99" s="0"/>
      <c r="RDR99" s="0"/>
      <c r="RDS99" s="0"/>
      <c r="RDT99" s="0"/>
      <c r="RDU99" s="0"/>
      <c r="RDV99" s="0"/>
      <c r="RDW99" s="0"/>
      <c r="RDX99" s="0"/>
      <c r="RDY99" s="0"/>
      <c r="RDZ99" s="0"/>
      <c r="REA99" s="0"/>
      <c r="REB99" s="0"/>
      <c r="REC99" s="0"/>
      <c r="RED99" s="0"/>
      <c r="REE99" s="0"/>
      <c r="REF99" s="0"/>
      <c r="REG99" s="0"/>
      <c r="REH99" s="0"/>
      <c r="REI99" s="0"/>
      <c r="REJ99" s="0"/>
      <c r="REK99" s="0"/>
      <c r="REL99" s="0"/>
      <c r="REM99" s="0"/>
      <c r="REN99" s="0"/>
      <c r="REO99" s="0"/>
      <c r="REP99" s="0"/>
      <c r="REQ99" s="0"/>
      <c r="RER99" s="0"/>
      <c r="RES99" s="0"/>
      <c r="RET99" s="0"/>
      <c r="REU99" s="0"/>
      <c r="REV99" s="0"/>
      <c r="REW99" s="0"/>
      <c r="REX99" s="0"/>
      <c r="REY99" s="0"/>
      <c r="REZ99" s="0"/>
      <c r="RFA99" s="0"/>
      <c r="RFB99" s="0"/>
      <c r="RFC99" s="0"/>
      <c r="RFD99" s="0"/>
      <c r="RFE99" s="0"/>
      <c r="RFF99" s="0"/>
      <c r="RFG99" s="0"/>
      <c r="RFH99" s="0"/>
      <c r="RFI99" s="0"/>
      <c r="RFJ99" s="0"/>
      <c r="RFK99" s="0"/>
      <c r="RFL99" s="0"/>
      <c r="RFM99" s="0"/>
      <c r="RFN99" s="0"/>
      <c r="RFO99" s="0"/>
      <c r="RFP99" s="0"/>
      <c r="RFQ99" s="0"/>
      <c r="RFR99" s="0"/>
      <c r="RFS99" s="0"/>
      <c r="RFT99" s="0"/>
      <c r="RFU99" s="0"/>
      <c r="RFV99" s="0"/>
      <c r="RFW99" s="0"/>
      <c r="RFX99" s="0"/>
      <c r="RFY99" s="0"/>
      <c r="RFZ99" s="0"/>
      <c r="RGA99" s="0"/>
      <c r="RGB99" s="0"/>
      <c r="RGC99" s="0"/>
      <c r="RGD99" s="0"/>
      <c r="RGE99" s="0"/>
      <c r="RGF99" s="0"/>
      <c r="RGG99" s="0"/>
      <c r="RGH99" s="0"/>
      <c r="RGI99" s="0"/>
      <c r="RGJ99" s="0"/>
      <c r="RGK99" s="0"/>
      <c r="RGL99" s="0"/>
      <c r="RGM99" s="0"/>
      <c r="RGN99" s="0"/>
      <c r="RGO99" s="0"/>
      <c r="RGP99" s="0"/>
      <c r="RGQ99" s="0"/>
      <c r="RGR99" s="0"/>
      <c r="RGS99" s="0"/>
      <c r="RGT99" s="0"/>
      <c r="RGU99" s="0"/>
      <c r="RGV99" s="0"/>
      <c r="RGW99" s="0"/>
      <c r="RGX99" s="0"/>
      <c r="RGY99" s="0"/>
      <c r="RGZ99" s="0"/>
      <c r="RHA99" s="0"/>
      <c r="RHB99" s="0"/>
      <c r="RHC99" s="0"/>
      <c r="RHD99" s="0"/>
      <c r="RHE99" s="0"/>
      <c r="RHF99" s="0"/>
      <c r="RHG99" s="0"/>
      <c r="RHH99" s="0"/>
      <c r="RHI99" s="0"/>
      <c r="RHJ99" s="0"/>
      <c r="RHK99" s="0"/>
      <c r="RHL99" s="0"/>
      <c r="RHM99" s="0"/>
      <c r="RHN99" s="0"/>
      <c r="RHO99" s="0"/>
      <c r="RHP99" s="0"/>
      <c r="RHQ99" s="0"/>
      <c r="RHR99" s="0"/>
      <c r="RHS99" s="0"/>
      <c r="RHT99" s="0"/>
      <c r="RHU99" s="0"/>
      <c r="RHV99" s="0"/>
      <c r="RHW99" s="0"/>
      <c r="RHX99" s="0"/>
      <c r="RHY99" s="0"/>
      <c r="RHZ99" s="0"/>
      <c r="RIA99" s="0"/>
      <c r="RIB99" s="0"/>
      <c r="RIC99" s="0"/>
      <c r="RID99" s="0"/>
      <c r="RIE99" s="0"/>
      <c r="RIF99" s="0"/>
      <c r="RIG99" s="0"/>
      <c r="RIH99" s="0"/>
      <c r="RII99" s="0"/>
      <c r="RIJ99" s="0"/>
      <c r="RIK99" s="0"/>
      <c r="RIL99" s="0"/>
      <c r="RIM99" s="0"/>
      <c r="RIN99" s="0"/>
      <c r="RIO99" s="0"/>
      <c r="RIP99" s="0"/>
      <c r="RIQ99" s="0"/>
      <c r="RIR99" s="0"/>
      <c r="RIS99" s="0"/>
      <c r="RIT99" s="0"/>
      <c r="RIU99" s="0"/>
      <c r="RIV99" s="0"/>
      <c r="RIW99" s="0"/>
      <c r="RIX99" s="0"/>
      <c r="RIY99" s="0"/>
      <c r="RIZ99" s="0"/>
      <c r="RJA99" s="0"/>
      <c r="RJB99" s="0"/>
      <c r="RJC99" s="0"/>
      <c r="RJD99" s="0"/>
      <c r="RJE99" s="0"/>
      <c r="RJF99" s="0"/>
      <c r="RJG99" s="0"/>
      <c r="RJH99" s="0"/>
      <c r="RJI99" s="0"/>
      <c r="RJJ99" s="0"/>
      <c r="RJK99" s="0"/>
      <c r="RJL99" s="0"/>
      <c r="RJM99" s="0"/>
      <c r="RJN99" s="0"/>
      <c r="RJO99" s="0"/>
      <c r="RJP99" s="0"/>
      <c r="RJQ99" s="0"/>
      <c r="RJR99" s="0"/>
      <c r="RJS99" s="0"/>
      <c r="RJT99" s="0"/>
      <c r="RJU99" s="0"/>
      <c r="RJV99" s="0"/>
      <c r="RJW99" s="0"/>
      <c r="RJX99" s="0"/>
      <c r="RJY99" s="0"/>
      <c r="RJZ99" s="0"/>
      <c r="RKA99" s="0"/>
      <c r="RKB99" s="0"/>
      <c r="RKC99" s="0"/>
      <c r="RKD99" s="0"/>
      <c r="RKE99" s="0"/>
      <c r="RKF99" s="0"/>
      <c r="RKG99" s="0"/>
      <c r="RKH99" s="0"/>
      <c r="RKI99" s="0"/>
      <c r="RKJ99" s="0"/>
      <c r="RKK99" s="0"/>
      <c r="RKL99" s="0"/>
      <c r="RKM99" s="0"/>
      <c r="RKN99" s="0"/>
      <c r="RKO99" s="0"/>
      <c r="RKP99" s="0"/>
      <c r="RKQ99" s="0"/>
      <c r="RKR99" s="0"/>
      <c r="RKS99" s="0"/>
      <c r="RKT99" s="0"/>
      <c r="RKU99" s="0"/>
      <c r="RKV99" s="0"/>
      <c r="RKW99" s="0"/>
      <c r="RKX99" s="0"/>
      <c r="RKY99" s="0"/>
      <c r="RKZ99" s="0"/>
      <c r="RLA99" s="0"/>
      <c r="RLB99" s="0"/>
      <c r="RLC99" s="0"/>
      <c r="RLD99" s="0"/>
      <c r="RLE99" s="0"/>
      <c r="RLF99" s="0"/>
      <c r="RLG99" s="0"/>
      <c r="RLH99" s="0"/>
      <c r="RLI99" s="0"/>
      <c r="RLJ99" s="0"/>
      <c r="RLK99" s="0"/>
      <c r="RLL99" s="0"/>
      <c r="RLM99" s="0"/>
      <c r="RLN99" s="0"/>
      <c r="RLO99" s="0"/>
      <c r="RLP99" s="0"/>
      <c r="RLQ99" s="0"/>
      <c r="RLR99" s="0"/>
      <c r="RLS99" s="0"/>
      <c r="RLT99" s="0"/>
      <c r="RLU99" s="0"/>
      <c r="RLV99" s="0"/>
      <c r="RLW99" s="0"/>
      <c r="RLX99" s="0"/>
      <c r="RLY99" s="0"/>
      <c r="RLZ99" s="0"/>
      <c r="RMA99" s="0"/>
      <c r="RMB99" s="0"/>
      <c r="RMC99" s="0"/>
      <c r="RMD99" s="0"/>
      <c r="RME99" s="0"/>
      <c r="RMF99" s="0"/>
      <c r="RMG99" s="0"/>
      <c r="RMH99" s="0"/>
      <c r="RMI99" s="0"/>
      <c r="RMJ99" s="0"/>
      <c r="RMK99" s="0"/>
      <c r="RML99" s="0"/>
      <c r="RMM99" s="0"/>
      <c r="RMN99" s="0"/>
      <c r="RMO99" s="0"/>
      <c r="RMP99" s="0"/>
      <c r="RMQ99" s="0"/>
      <c r="RMR99" s="0"/>
      <c r="RMS99" s="0"/>
      <c r="RMT99" s="0"/>
      <c r="RMU99" s="0"/>
      <c r="RMV99" s="0"/>
      <c r="RMW99" s="0"/>
      <c r="RMX99" s="0"/>
      <c r="RMY99" s="0"/>
      <c r="RMZ99" s="0"/>
      <c r="RNA99" s="0"/>
      <c r="RNB99" s="0"/>
      <c r="RNC99" s="0"/>
      <c r="RND99" s="0"/>
      <c r="RNE99" s="0"/>
      <c r="RNF99" s="0"/>
      <c r="RNG99" s="0"/>
      <c r="RNH99" s="0"/>
      <c r="RNI99" s="0"/>
      <c r="RNJ99" s="0"/>
      <c r="RNK99" s="0"/>
      <c r="RNL99" s="0"/>
      <c r="RNM99" s="0"/>
      <c r="RNN99" s="0"/>
      <c r="RNO99" s="0"/>
      <c r="RNP99" s="0"/>
      <c r="RNQ99" s="0"/>
      <c r="RNR99" s="0"/>
      <c r="RNS99" s="0"/>
      <c r="RNT99" s="0"/>
      <c r="RNU99" s="0"/>
      <c r="RNV99" s="0"/>
      <c r="RNW99" s="0"/>
      <c r="RNX99" s="0"/>
      <c r="RNY99" s="0"/>
      <c r="RNZ99" s="0"/>
      <c r="ROA99" s="0"/>
      <c r="ROB99" s="0"/>
      <c r="ROC99" s="0"/>
      <c r="ROD99" s="0"/>
      <c r="ROE99" s="0"/>
      <c r="ROF99" s="0"/>
      <c r="ROG99" s="0"/>
      <c r="ROH99" s="0"/>
      <c r="ROI99" s="0"/>
      <c r="ROJ99" s="0"/>
      <c r="ROK99" s="0"/>
      <c r="ROL99" s="0"/>
      <c r="ROM99" s="0"/>
      <c r="RON99" s="0"/>
      <c r="ROO99" s="0"/>
      <c r="ROP99" s="0"/>
      <c r="ROQ99" s="0"/>
      <c r="ROR99" s="0"/>
      <c r="ROS99" s="0"/>
      <c r="ROT99" s="0"/>
      <c r="ROU99" s="0"/>
      <c r="ROV99" s="0"/>
      <c r="ROW99" s="0"/>
      <c r="ROX99" s="0"/>
      <c r="ROY99" s="0"/>
      <c r="ROZ99" s="0"/>
      <c r="RPA99" s="0"/>
      <c r="RPB99" s="0"/>
      <c r="RPC99" s="0"/>
      <c r="RPD99" s="0"/>
      <c r="RPE99" s="0"/>
      <c r="RPF99" s="0"/>
      <c r="RPG99" s="0"/>
      <c r="RPH99" s="0"/>
      <c r="RPI99" s="0"/>
      <c r="RPJ99" s="0"/>
      <c r="RPK99" s="0"/>
      <c r="RPL99" s="0"/>
      <c r="RPM99" s="0"/>
      <c r="RPN99" s="0"/>
      <c r="RPO99" s="0"/>
      <c r="RPP99" s="0"/>
      <c r="RPQ99" s="0"/>
      <c r="RPR99" s="0"/>
      <c r="RPS99" s="0"/>
      <c r="RPT99" s="0"/>
      <c r="RPU99" s="0"/>
      <c r="RPV99" s="0"/>
      <c r="RPW99" s="0"/>
      <c r="RPX99" s="0"/>
      <c r="RPY99" s="0"/>
      <c r="RPZ99" s="0"/>
      <c r="RQA99" s="0"/>
      <c r="RQB99" s="0"/>
      <c r="RQC99" s="0"/>
      <c r="RQD99" s="0"/>
      <c r="RQE99" s="0"/>
      <c r="RQF99" s="0"/>
      <c r="RQG99" s="0"/>
      <c r="RQH99" s="0"/>
      <c r="RQI99" s="0"/>
      <c r="RQJ99" s="0"/>
      <c r="RQK99" s="0"/>
      <c r="RQL99" s="0"/>
      <c r="RQM99" s="0"/>
      <c r="RQN99" s="0"/>
      <c r="RQO99" s="0"/>
      <c r="RQP99" s="0"/>
      <c r="RQQ99" s="0"/>
      <c r="RQR99" s="0"/>
      <c r="RQS99" s="0"/>
      <c r="RQT99" s="0"/>
      <c r="RQU99" s="0"/>
      <c r="RQV99" s="0"/>
      <c r="RQW99" s="0"/>
      <c r="RQX99" s="0"/>
      <c r="RQY99" s="0"/>
      <c r="RQZ99" s="0"/>
      <c r="RRA99" s="0"/>
      <c r="RRB99" s="0"/>
      <c r="RRC99" s="0"/>
      <c r="RRD99" s="0"/>
      <c r="RRE99" s="0"/>
      <c r="RRF99" s="0"/>
      <c r="RRG99" s="0"/>
      <c r="RRH99" s="0"/>
      <c r="RRI99" s="0"/>
      <c r="RRJ99" s="0"/>
      <c r="RRK99" s="0"/>
      <c r="RRL99" s="0"/>
      <c r="RRM99" s="0"/>
      <c r="RRN99" s="0"/>
      <c r="RRO99" s="0"/>
      <c r="RRP99" s="0"/>
      <c r="RRQ99" s="0"/>
      <c r="RRR99" s="0"/>
      <c r="RRS99" s="0"/>
      <c r="RRT99" s="0"/>
      <c r="RRU99" s="0"/>
      <c r="RRV99" s="0"/>
      <c r="RRW99" s="0"/>
      <c r="RRX99" s="0"/>
      <c r="RRY99" s="0"/>
      <c r="RRZ99" s="0"/>
      <c r="RSA99" s="0"/>
      <c r="RSB99" s="0"/>
      <c r="RSC99" s="0"/>
      <c r="RSD99" s="0"/>
      <c r="RSE99" s="0"/>
      <c r="RSF99" s="0"/>
      <c r="RSG99" s="0"/>
      <c r="RSH99" s="0"/>
      <c r="RSI99" s="0"/>
      <c r="RSJ99" s="0"/>
      <c r="RSK99" s="0"/>
      <c r="RSL99" s="0"/>
      <c r="RSM99" s="0"/>
      <c r="RSN99" s="0"/>
      <c r="RSO99" s="0"/>
      <c r="RSP99" s="0"/>
      <c r="RSQ99" s="0"/>
      <c r="RSR99" s="0"/>
      <c r="RSS99" s="0"/>
      <c r="RST99" s="0"/>
      <c r="RSU99" s="0"/>
      <c r="RSV99" s="0"/>
      <c r="RSW99" s="0"/>
      <c r="RSX99" s="0"/>
      <c r="RSY99" s="0"/>
      <c r="RSZ99" s="0"/>
      <c r="RTA99" s="0"/>
      <c r="RTB99" s="0"/>
      <c r="RTC99" s="0"/>
      <c r="RTD99" s="0"/>
      <c r="RTE99" s="0"/>
      <c r="RTF99" s="0"/>
      <c r="RTG99" s="0"/>
      <c r="RTH99" s="0"/>
      <c r="RTI99" s="0"/>
      <c r="RTJ99" s="0"/>
      <c r="RTK99" s="0"/>
      <c r="RTL99" s="0"/>
      <c r="RTM99" s="0"/>
      <c r="RTN99" s="0"/>
      <c r="RTO99" s="0"/>
      <c r="RTP99" s="0"/>
      <c r="RTQ99" s="0"/>
      <c r="RTR99" s="0"/>
      <c r="RTS99" s="0"/>
      <c r="RTT99" s="0"/>
      <c r="RTU99" s="0"/>
      <c r="RTV99" s="0"/>
      <c r="RTW99" s="0"/>
      <c r="RTX99" s="0"/>
      <c r="RTY99" s="0"/>
      <c r="RTZ99" s="0"/>
      <c r="RUA99" s="0"/>
      <c r="RUB99" s="0"/>
      <c r="RUC99" s="0"/>
      <c r="RUD99" s="0"/>
      <c r="RUE99" s="0"/>
      <c r="RUF99" s="0"/>
      <c r="RUG99" s="0"/>
      <c r="RUH99" s="0"/>
      <c r="RUI99" s="0"/>
      <c r="RUJ99" s="0"/>
      <c r="RUK99" s="0"/>
      <c r="RUL99" s="0"/>
      <c r="RUM99" s="0"/>
      <c r="RUN99" s="0"/>
      <c r="RUO99" s="0"/>
      <c r="RUP99" s="0"/>
      <c r="RUQ99" s="0"/>
      <c r="RUR99" s="0"/>
      <c r="RUS99" s="0"/>
      <c r="RUT99" s="0"/>
      <c r="RUU99" s="0"/>
      <c r="RUV99" s="0"/>
      <c r="RUW99" s="0"/>
      <c r="RUX99" s="0"/>
      <c r="RUY99" s="0"/>
      <c r="RUZ99" s="0"/>
      <c r="RVA99" s="0"/>
      <c r="RVB99" s="0"/>
      <c r="RVC99" s="0"/>
      <c r="RVD99" s="0"/>
      <c r="RVE99" s="0"/>
      <c r="RVF99" s="0"/>
      <c r="RVG99" s="0"/>
      <c r="RVH99" s="0"/>
      <c r="RVI99" s="0"/>
      <c r="RVJ99" s="0"/>
      <c r="RVK99" s="0"/>
      <c r="RVL99" s="0"/>
      <c r="RVM99" s="0"/>
      <c r="RVN99" s="0"/>
      <c r="RVO99" s="0"/>
      <c r="RVP99" s="0"/>
      <c r="RVQ99" s="0"/>
      <c r="RVR99" s="0"/>
      <c r="RVS99" s="0"/>
      <c r="RVT99" s="0"/>
      <c r="RVU99" s="0"/>
      <c r="RVV99" s="0"/>
      <c r="RVW99" s="0"/>
      <c r="RVX99" s="0"/>
      <c r="RVY99" s="0"/>
      <c r="RVZ99" s="0"/>
      <c r="RWA99" s="0"/>
      <c r="RWB99" s="0"/>
      <c r="RWC99" s="0"/>
      <c r="RWD99" s="0"/>
      <c r="RWE99" s="0"/>
      <c r="RWF99" s="0"/>
      <c r="RWG99" s="0"/>
      <c r="RWH99" s="0"/>
      <c r="RWI99" s="0"/>
      <c r="RWJ99" s="0"/>
      <c r="RWK99" s="0"/>
      <c r="RWL99" s="0"/>
      <c r="RWM99" s="0"/>
      <c r="RWN99" s="0"/>
      <c r="RWO99" s="0"/>
      <c r="RWP99" s="0"/>
      <c r="RWQ99" s="0"/>
      <c r="RWR99" s="0"/>
      <c r="RWS99" s="0"/>
      <c r="RWT99" s="0"/>
      <c r="RWU99" s="0"/>
      <c r="RWV99" s="0"/>
      <c r="RWW99" s="0"/>
      <c r="RWX99" s="0"/>
      <c r="RWY99" s="0"/>
      <c r="RWZ99" s="0"/>
      <c r="RXA99" s="0"/>
      <c r="RXB99" s="0"/>
      <c r="RXC99" s="0"/>
      <c r="RXD99" s="0"/>
      <c r="RXE99" s="0"/>
      <c r="RXF99" s="0"/>
      <c r="RXG99" s="0"/>
      <c r="RXH99" s="0"/>
      <c r="RXI99" s="0"/>
      <c r="RXJ99" s="0"/>
      <c r="RXK99" s="0"/>
      <c r="RXL99" s="0"/>
      <c r="RXM99" s="0"/>
      <c r="RXN99" s="0"/>
      <c r="RXO99" s="0"/>
      <c r="RXP99" s="0"/>
      <c r="RXQ99" s="0"/>
      <c r="RXR99" s="0"/>
      <c r="RXS99" s="0"/>
      <c r="RXT99" s="0"/>
      <c r="RXU99" s="0"/>
      <c r="RXV99" s="0"/>
      <c r="RXW99" s="0"/>
      <c r="RXX99" s="0"/>
      <c r="RXY99" s="0"/>
      <c r="RXZ99" s="0"/>
      <c r="RYA99" s="0"/>
      <c r="RYB99" s="0"/>
      <c r="RYC99" s="0"/>
      <c r="RYD99" s="0"/>
      <c r="RYE99" s="0"/>
      <c r="RYF99" s="0"/>
      <c r="RYG99" s="0"/>
      <c r="RYH99" s="0"/>
      <c r="RYI99" s="0"/>
      <c r="RYJ99" s="0"/>
      <c r="RYK99" s="0"/>
      <c r="RYL99" s="0"/>
      <c r="RYM99" s="0"/>
      <c r="RYN99" s="0"/>
      <c r="RYO99" s="0"/>
      <c r="RYP99" s="0"/>
      <c r="RYQ99" s="0"/>
      <c r="RYR99" s="0"/>
      <c r="RYS99" s="0"/>
      <c r="RYT99" s="0"/>
      <c r="RYU99" s="0"/>
      <c r="RYV99" s="0"/>
      <c r="RYW99" s="0"/>
      <c r="RYX99" s="0"/>
      <c r="RYY99" s="0"/>
      <c r="RYZ99" s="0"/>
      <c r="RZA99" s="0"/>
      <c r="RZB99" s="0"/>
      <c r="RZC99" s="0"/>
      <c r="RZD99" s="0"/>
      <c r="RZE99" s="0"/>
      <c r="RZF99" s="0"/>
      <c r="RZG99" s="0"/>
      <c r="RZH99" s="0"/>
      <c r="RZI99" s="0"/>
      <c r="RZJ99" s="0"/>
      <c r="RZK99" s="0"/>
      <c r="RZL99" s="0"/>
      <c r="RZM99" s="0"/>
      <c r="RZN99" s="0"/>
      <c r="RZO99" s="0"/>
      <c r="RZP99" s="0"/>
      <c r="RZQ99" s="0"/>
      <c r="RZR99" s="0"/>
      <c r="RZS99" s="0"/>
      <c r="RZT99" s="0"/>
      <c r="RZU99" s="0"/>
      <c r="RZV99" s="0"/>
      <c r="RZW99" s="0"/>
      <c r="RZX99" s="0"/>
      <c r="RZY99" s="0"/>
      <c r="RZZ99" s="0"/>
      <c r="SAA99" s="0"/>
      <c r="SAB99" s="0"/>
      <c r="SAC99" s="0"/>
      <c r="SAD99" s="0"/>
      <c r="SAE99" s="0"/>
      <c r="SAF99" s="0"/>
      <c r="SAG99" s="0"/>
      <c r="SAH99" s="0"/>
      <c r="SAI99" s="0"/>
      <c r="SAJ99" s="0"/>
      <c r="SAK99" s="0"/>
      <c r="SAL99" s="0"/>
      <c r="SAM99" s="0"/>
      <c r="SAN99" s="0"/>
      <c r="SAO99" s="0"/>
      <c r="SAP99" s="0"/>
      <c r="SAQ99" s="0"/>
      <c r="SAR99" s="0"/>
      <c r="SAS99" s="0"/>
      <c r="SAT99" s="0"/>
      <c r="SAU99" s="0"/>
      <c r="SAV99" s="0"/>
      <c r="SAW99" s="0"/>
      <c r="SAX99" s="0"/>
      <c r="SAY99" s="0"/>
      <c r="SAZ99" s="0"/>
      <c r="SBA99" s="0"/>
      <c r="SBB99" s="0"/>
      <c r="SBC99" s="0"/>
      <c r="SBD99" s="0"/>
      <c r="SBE99" s="0"/>
      <c r="SBF99" s="0"/>
      <c r="SBG99" s="0"/>
      <c r="SBH99" s="0"/>
      <c r="SBI99" s="0"/>
      <c r="SBJ99" s="0"/>
      <c r="SBK99" s="0"/>
      <c r="SBL99" s="0"/>
      <c r="SBM99" s="0"/>
      <c r="SBN99" s="0"/>
      <c r="SBO99" s="0"/>
      <c r="SBP99" s="0"/>
      <c r="SBQ99" s="0"/>
      <c r="SBR99" s="0"/>
      <c r="SBS99" s="0"/>
      <c r="SBT99" s="0"/>
      <c r="SBU99" s="0"/>
      <c r="SBV99" s="0"/>
      <c r="SBW99" s="0"/>
      <c r="SBX99" s="0"/>
      <c r="SBY99" s="0"/>
      <c r="SBZ99" s="0"/>
      <c r="SCA99" s="0"/>
      <c r="SCB99" s="0"/>
      <c r="SCC99" s="0"/>
      <c r="SCD99" s="0"/>
      <c r="SCE99" s="0"/>
      <c r="SCF99" s="0"/>
      <c r="SCG99" s="0"/>
      <c r="SCH99" s="0"/>
      <c r="SCI99" s="0"/>
      <c r="SCJ99" s="0"/>
      <c r="SCK99" s="0"/>
      <c r="SCL99" s="0"/>
      <c r="SCM99" s="0"/>
      <c r="SCN99" s="0"/>
      <c r="SCO99" s="0"/>
      <c r="SCP99" s="0"/>
      <c r="SCQ99" s="0"/>
      <c r="SCR99" s="0"/>
      <c r="SCS99" s="0"/>
      <c r="SCT99" s="0"/>
      <c r="SCU99" s="0"/>
      <c r="SCV99" s="0"/>
      <c r="SCW99" s="0"/>
      <c r="SCX99" s="0"/>
      <c r="SCY99" s="0"/>
      <c r="SCZ99" s="0"/>
      <c r="SDA99" s="0"/>
      <c r="SDB99" s="0"/>
      <c r="SDC99" s="0"/>
      <c r="SDD99" s="0"/>
      <c r="SDE99" s="0"/>
      <c r="SDF99" s="0"/>
      <c r="SDG99" s="0"/>
      <c r="SDH99" s="0"/>
      <c r="SDI99" s="0"/>
      <c r="SDJ99" s="0"/>
      <c r="SDK99" s="0"/>
      <c r="SDL99" s="0"/>
      <c r="SDM99" s="0"/>
      <c r="SDN99" s="0"/>
      <c r="SDO99" s="0"/>
      <c r="SDP99" s="0"/>
      <c r="SDQ99" s="0"/>
      <c r="SDR99" s="0"/>
      <c r="SDS99" s="0"/>
      <c r="SDT99" s="0"/>
      <c r="SDU99" s="0"/>
      <c r="SDV99" s="0"/>
      <c r="SDW99" s="0"/>
      <c r="SDX99" s="0"/>
      <c r="SDY99" s="0"/>
      <c r="SDZ99" s="0"/>
      <c r="SEA99" s="0"/>
      <c r="SEB99" s="0"/>
      <c r="SEC99" s="0"/>
      <c r="SED99" s="0"/>
      <c r="SEE99" s="0"/>
      <c r="SEF99" s="0"/>
      <c r="SEG99" s="0"/>
      <c r="SEH99" s="0"/>
      <c r="SEI99" s="0"/>
      <c r="SEJ99" s="0"/>
      <c r="SEK99" s="0"/>
      <c r="SEL99" s="0"/>
      <c r="SEM99" s="0"/>
      <c r="SEN99" s="0"/>
      <c r="SEO99" s="0"/>
      <c r="SEP99" s="0"/>
      <c r="SEQ99" s="0"/>
      <c r="SER99" s="0"/>
      <c r="SES99" s="0"/>
      <c r="SET99" s="0"/>
      <c r="SEU99" s="0"/>
      <c r="SEV99" s="0"/>
      <c r="SEW99" s="0"/>
      <c r="SEX99" s="0"/>
      <c r="SEY99" s="0"/>
      <c r="SEZ99" s="0"/>
      <c r="SFA99" s="0"/>
      <c r="SFB99" s="0"/>
      <c r="SFC99" s="0"/>
      <c r="SFD99" s="0"/>
      <c r="SFE99" s="0"/>
      <c r="SFF99" s="0"/>
      <c r="SFG99" s="0"/>
      <c r="SFH99" s="0"/>
      <c r="SFI99" s="0"/>
      <c r="SFJ99" s="0"/>
      <c r="SFK99" s="0"/>
      <c r="SFL99" s="0"/>
      <c r="SFM99" s="0"/>
      <c r="SFN99" s="0"/>
      <c r="SFO99" s="0"/>
      <c r="SFP99" s="0"/>
      <c r="SFQ99" s="0"/>
      <c r="SFR99" s="0"/>
      <c r="SFS99" s="0"/>
      <c r="SFT99" s="0"/>
      <c r="SFU99" s="0"/>
      <c r="SFV99" s="0"/>
      <c r="SFW99" s="0"/>
      <c r="SFX99" s="0"/>
      <c r="SFY99" s="0"/>
      <c r="SFZ99" s="0"/>
      <c r="SGA99" s="0"/>
      <c r="SGB99" s="0"/>
      <c r="SGC99" s="0"/>
      <c r="SGD99" s="0"/>
      <c r="SGE99" s="0"/>
      <c r="SGF99" s="0"/>
      <c r="SGG99" s="0"/>
      <c r="SGH99" s="0"/>
      <c r="SGI99" s="0"/>
      <c r="SGJ99" s="0"/>
      <c r="SGK99" s="0"/>
      <c r="SGL99" s="0"/>
      <c r="SGM99" s="0"/>
      <c r="SGN99" s="0"/>
      <c r="SGO99" s="0"/>
      <c r="SGP99" s="0"/>
      <c r="SGQ99" s="0"/>
      <c r="SGR99" s="0"/>
      <c r="SGS99" s="0"/>
      <c r="SGT99" s="0"/>
      <c r="SGU99" s="0"/>
      <c r="SGV99" s="0"/>
      <c r="SGW99" s="0"/>
      <c r="SGX99" s="0"/>
      <c r="SGY99" s="0"/>
      <c r="SGZ99" s="0"/>
      <c r="SHA99" s="0"/>
      <c r="SHB99" s="0"/>
      <c r="SHC99" s="0"/>
      <c r="SHD99" s="0"/>
      <c r="SHE99" s="0"/>
      <c r="SHF99" s="0"/>
      <c r="SHG99" s="0"/>
      <c r="SHH99" s="0"/>
      <c r="SHI99" s="0"/>
      <c r="SHJ99" s="0"/>
      <c r="SHK99" s="0"/>
      <c r="SHL99" s="0"/>
      <c r="SHM99" s="0"/>
      <c r="SHN99" s="0"/>
      <c r="SHO99" s="0"/>
      <c r="SHP99" s="0"/>
      <c r="SHQ99" s="0"/>
      <c r="SHR99" s="0"/>
      <c r="SHS99" s="0"/>
      <c r="SHT99" s="0"/>
      <c r="SHU99" s="0"/>
      <c r="SHV99" s="0"/>
      <c r="SHW99" s="0"/>
      <c r="SHX99" s="0"/>
      <c r="SHY99" s="0"/>
      <c r="SHZ99" s="0"/>
      <c r="SIA99" s="0"/>
      <c r="SIB99" s="0"/>
      <c r="SIC99" s="0"/>
      <c r="SID99" s="0"/>
      <c r="SIE99" s="0"/>
      <c r="SIF99" s="0"/>
      <c r="SIG99" s="0"/>
      <c r="SIH99" s="0"/>
      <c r="SII99" s="0"/>
      <c r="SIJ99" s="0"/>
      <c r="SIK99" s="0"/>
      <c r="SIL99" s="0"/>
      <c r="SIM99" s="0"/>
      <c r="SIN99" s="0"/>
      <c r="SIO99" s="0"/>
      <c r="SIP99" s="0"/>
      <c r="SIQ99" s="0"/>
      <c r="SIR99" s="0"/>
      <c r="SIS99" s="0"/>
      <c r="SIT99" s="0"/>
      <c r="SIU99" s="0"/>
      <c r="SIV99" s="0"/>
      <c r="SIW99" s="0"/>
      <c r="SIX99" s="0"/>
      <c r="SIY99" s="0"/>
      <c r="SIZ99" s="0"/>
      <c r="SJA99" s="0"/>
      <c r="SJB99" s="0"/>
      <c r="SJC99" s="0"/>
      <c r="SJD99" s="0"/>
      <c r="SJE99" s="0"/>
      <c r="SJF99" s="0"/>
      <c r="SJG99" s="0"/>
      <c r="SJH99" s="0"/>
      <c r="SJI99" s="0"/>
      <c r="SJJ99" s="0"/>
      <c r="SJK99" s="0"/>
      <c r="SJL99" s="0"/>
      <c r="SJM99" s="0"/>
      <c r="SJN99" s="0"/>
      <c r="SJO99" s="0"/>
      <c r="SJP99" s="0"/>
      <c r="SJQ99" s="0"/>
      <c r="SJR99" s="0"/>
      <c r="SJS99" s="0"/>
      <c r="SJT99" s="0"/>
      <c r="SJU99" s="0"/>
      <c r="SJV99" s="0"/>
      <c r="SJW99" s="0"/>
      <c r="SJX99" s="0"/>
      <c r="SJY99" s="0"/>
      <c r="SJZ99" s="0"/>
      <c r="SKA99" s="0"/>
      <c r="SKB99" s="0"/>
      <c r="SKC99" s="0"/>
      <c r="SKD99" s="0"/>
      <c r="SKE99" s="0"/>
      <c r="SKF99" s="0"/>
      <c r="SKG99" s="0"/>
      <c r="SKH99" s="0"/>
      <c r="SKI99" s="0"/>
      <c r="SKJ99" s="0"/>
      <c r="SKK99" s="0"/>
      <c r="SKL99" s="0"/>
      <c r="SKM99" s="0"/>
      <c r="SKN99" s="0"/>
      <c r="SKO99" s="0"/>
      <c r="SKP99" s="0"/>
      <c r="SKQ99" s="0"/>
      <c r="SKR99" s="0"/>
      <c r="SKS99" s="0"/>
      <c r="SKT99" s="0"/>
      <c r="SKU99" s="0"/>
      <c r="SKV99" s="0"/>
      <c r="SKW99" s="0"/>
      <c r="SKX99" s="0"/>
      <c r="SKY99" s="0"/>
      <c r="SKZ99" s="0"/>
      <c r="SLA99" s="0"/>
      <c r="SLB99" s="0"/>
      <c r="SLC99" s="0"/>
      <c r="SLD99" s="0"/>
      <c r="SLE99" s="0"/>
      <c r="SLF99" s="0"/>
      <c r="SLG99" s="0"/>
      <c r="SLH99" s="0"/>
      <c r="SLI99" s="0"/>
      <c r="SLJ99" s="0"/>
      <c r="SLK99" s="0"/>
      <c r="SLL99" s="0"/>
      <c r="SLM99" s="0"/>
      <c r="SLN99" s="0"/>
      <c r="SLO99" s="0"/>
      <c r="SLP99" s="0"/>
      <c r="SLQ99" s="0"/>
      <c r="SLR99" s="0"/>
      <c r="SLS99" s="0"/>
      <c r="SLT99" s="0"/>
      <c r="SLU99" s="0"/>
      <c r="SLV99" s="0"/>
      <c r="SLW99" s="0"/>
      <c r="SLX99" s="0"/>
      <c r="SLY99" s="0"/>
      <c r="SLZ99" s="0"/>
      <c r="SMA99" s="0"/>
      <c r="SMB99" s="0"/>
      <c r="SMC99" s="0"/>
      <c r="SMD99" s="0"/>
      <c r="SME99" s="0"/>
      <c r="SMF99" s="0"/>
      <c r="SMG99" s="0"/>
      <c r="SMH99" s="0"/>
      <c r="SMI99" s="0"/>
      <c r="SMJ99" s="0"/>
      <c r="SMK99" s="0"/>
      <c r="SML99" s="0"/>
      <c r="SMM99" s="0"/>
      <c r="SMN99" s="0"/>
      <c r="SMO99" s="0"/>
      <c r="SMP99" s="0"/>
      <c r="SMQ99" s="0"/>
      <c r="SMR99" s="0"/>
      <c r="SMS99" s="0"/>
      <c r="SMT99" s="0"/>
      <c r="SMU99" s="0"/>
      <c r="SMV99" s="0"/>
      <c r="SMW99" s="0"/>
      <c r="SMX99" s="0"/>
      <c r="SMY99" s="0"/>
      <c r="SMZ99" s="0"/>
      <c r="SNA99" s="0"/>
      <c r="SNB99" s="0"/>
      <c r="SNC99" s="0"/>
      <c r="SND99" s="0"/>
      <c r="SNE99" s="0"/>
      <c r="SNF99" s="0"/>
      <c r="SNG99" s="0"/>
      <c r="SNH99" s="0"/>
      <c r="SNI99" s="0"/>
      <c r="SNJ99" s="0"/>
      <c r="SNK99" s="0"/>
      <c r="SNL99" s="0"/>
      <c r="SNM99" s="0"/>
      <c r="SNN99" s="0"/>
      <c r="SNO99" s="0"/>
      <c r="SNP99" s="0"/>
      <c r="SNQ99" s="0"/>
      <c r="SNR99" s="0"/>
      <c r="SNS99" s="0"/>
      <c r="SNT99" s="0"/>
      <c r="SNU99" s="0"/>
      <c r="SNV99" s="0"/>
      <c r="SNW99" s="0"/>
      <c r="SNX99" s="0"/>
      <c r="SNY99" s="0"/>
      <c r="SNZ99" s="0"/>
      <c r="SOA99" s="0"/>
      <c r="SOB99" s="0"/>
      <c r="SOC99" s="0"/>
      <c r="SOD99" s="0"/>
      <c r="SOE99" s="0"/>
      <c r="SOF99" s="0"/>
      <c r="SOG99" s="0"/>
      <c r="SOH99" s="0"/>
      <c r="SOI99" s="0"/>
      <c r="SOJ99" s="0"/>
      <c r="SOK99" s="0"/>
      <c r="SOL99" s="0"/>
      <c r="SOM99" s="0"/>
      <c r="SON99" s="0"/>
      <c r="SOO99" s="0"/>
      <c r="SOP99" s="0"/>
      <c r="SOQ99" s="0"/>
      <c r="SOR99" s="0"/>
      <c r="SOS99" s="0"/>
      <c r="SOT99" s="0"/>
      <c r="SOU99" s="0"/>
      <c r="SOV99" s="0"/>
      <c r="SOW99" s="0"/>
      <c r="SOX99" s="0"/>
      <c r="SOY99" s="0"/>
      <c r="SOZ99" s="0"/>
      <c r="SPA99" s="0"/>
      <c r="SPB99" s="0"/>
      <c r="SPC99" s="0"/>
      <c r="SPD99" s="0"/>
      <c r="SPE99" s="0"/>
      <c r="SPF99" s="0"/>
      <c r="SPG99" s="0"/>
      <c r="SPH99" s="0"/>
      <c r="SPI99" s="0"/>
      <c r="SPJ99" s="0"/>
      <c r="SPK99" s="0"/>
      <c r="SPL99" s="0"/>
      <c r="SPM99" s="0"/>
      <c r="SPN99" s="0"/>
      <c r="SPO99" s="0"/>
      <c r="SPP99" s="0"/>
      <c r="SPQ99" s="0"/>
      <c r="SPR99" s="0"/>
      <c r="SPS99" s="0"/>
      <c r="SPT99" s="0"/>
      <c r="SPU99" s="0"/>
      <c r="SPV99" s="0"/>
      <c r="SPW99" s="0"/>
      <c r="SPX99" s="0"/>
      <c r="SPY99" s="0"/>
      <c r="SPZ99" s="0"/>
      <c r="SQA99" s="0"/>
      <c r="SQB99" s="0"/>
      <c r="SQC99" s="0"/>
      <c r="SQD99" s="0"/>
      <c r="SQE99" s="0"/>
      <c r="SQF99" s="0"/>
      <c r="SQG99" s="0"/>
      <c r="SQH99" s="0"/>
      <c r="SQI99" s="0"/>
      <c r="SQJ99" s="0"/>
      <c r="SQK99" s="0"/>
      <c r="SQL99" s="0"/>
      <c r="SQM99" s="0"/>
      <c r="SQN99" s="0"/>
      <c r="SQO99" s="0"/>
      <c r="SQP99" s="0"/>
      <c r="SQQ99" s="0"/>
      <c r="SQR99" s="0"/>
      <c r="SQS99" s="0"/>
      <c r="SQT99" s="0"/>
      <c r="SQU99" s="0"/>
      <c r="SQV99" s="0"/>
      <c r="SQW99" s="0"/>
      <c r="SQX99" s="0"/>
      <c r="SQY99" s="0"/>
      <c r="SQZ99" s="0"/>
      <c r="SRA99" s="0"/>
      <c r="SRB99" s="0"/>
      <c r="SRC99" s="0"/>
      <c r="SRD99" s="0"/>
      <c r="SRE99" s="0"/>
      <c r="SRF99" s="0"/>
      <c r="SRG99" s="0"/>
      <c r="SRH99" s="0"/>
      <c r="SRI99" s="0"/>
      <c r="SRJ99" s="0"/>
      <c r="SRK99" s="0"/>
      <c r="SRL99" s="0"/>
      <c r="SRM99" s="0"/>
      <c r="SRN99" s="0"/>
      <c r="SRO99" s="0"/>
      <c r="SRP99" s="0"/>
      <c r="SRQ99" s="0"/>
      <c r="SRR99" s="0"/>
      <c r="SRS99" s="0"/>
      <c r="SRT99" s="0"/>
      <c r="SRU99" s="0"/>
      <c r="SRV99" s="0"/>
      <c r="SRW99" s="0"/>
      <c r="SRX99" s="0"/>
      <c r="SRY99" s="0"/>
      <c r="SRZ99" s="0"/>
      <c r="SSA99" s="0"/>
      <c r="SSB99" s="0"/>
      <c r="SSC99" s="0"/>
      <c r="SSD99" s="0"/>
      <c r="SSE99" s="0"/>
      <c r="SSF99" s="0"/>
      <c r="SSG99" s="0"/>
      <c r="SSH99" s="0"/>
      <c r="SSI99" s="0"/>
      <c r="SSJ99" s="0"/>
      <c r="SSK99" s="0"/>
      <c r="SSL99" s="0"/>
      <c r="SSM99" s="0"/>
      <c r="SSN99" s="0"/>
      <c r="SSO99" s="0"/>
      <c r="SSP99" s="0"/>
      <c r="SSQ99" s="0"/>
      <c r="SSR99" s="0"/>
      <c r="SSS99" s="0"/>
      <c r="SST99" s="0"/>
      <c r="SSU99" s="0"/>
      <c r="SSV99" s="0"/>
      <c r="SSW99" s="0"/>
      <c r="SSX99" s="0"/>
      <c r="SSY99" s="0"/>
      <c r="SSZ99" s="0"/>
      <c r="STA99" s="0"/>
      <c r="STB99" s="0"/>
      <c r="STC99" s="0"/>
      <c r="STD99" s="0"/>
      <c r="STE99" s="0"/>
      <c r="STF99" s="0"/>
      <c r="STG99" s="0"/>
      <c r="STH99" s="0"/>
      <c r="STI99" s="0"/>
      <c r="STJ99" s="0"/>
      <c r="STK99" s="0"/>
      <c r="STL99" s="0"/>
      <c r="STM99" s="0"/>
      <c r="STN99" s="0"/>
      <c r="STO99" s="0"/>
      <c r="STP99" s="0"/>
      <c r="STQ99" s="0"/>
      <c r="STR99" s="0"/>
      <c r="STS99" s="0"/>
      <c r="STT99" s="0"/>
      <c r="STU99" s="0"/>
      <c r="STV99" s="0"/>
      <c r="STW99" s="0"/>
      <c r="STX99" s="0"/>
      <c r="STY99" s="0"/>
      <c r="STZ99" s="0"/>
      <c r="SUA99" s="0"/>
      <c r="SUB99" s="0"/>
      <c r="SUC99" s="0"/>
      <c r="SUD99" s="0"/>
      <c r="SUE99" s="0"/>
      <c r="SUF99" s="0"/>
      <c r="SUG99" s="0"/>
      <c r="SUH99" s="0"/>
      <c r="SUI99" s="0"/>
      <c r="SUJ99" s="0"/>
      <c r="SUK99" s="0"/>
      <c r="SUL99" s="0"/>
      <c r="SUM99" s="0"/>
      <c r="SUN99" s="0"/>
      <c r="SUO99" s="0"/>
      <c r="SUP99" s="0"/>
      <c r="SUQ99" s="0"/>
      <c r="SUR99" s="0"/>
      <c r="SUS99" s="0"/>
      <c r="SUT99" s="0"/>
      <c r="SUU99" s="0"/>
      <c r="SUV99" s="0"/>
      <c r="SUW99" s="0"/>
      <c r="SUX99" s="0"/>
      <c r="SUY99" s="0"/>
      <c r="SUZ99" s="0"/>
      <c r="SVA99" s="0"/>
      <c r="SVB99" s="0"/>
      <c r="SVC99" s="0"/>
      <c r="SVD99" s="0"/>
      <c r="SVE99" s="0"/>
      <c r="SVF99" s="0"/>
      <c r="SVG99" s="0"/>
      <c r="SVH99" s="0"/>
      <c r="SVI99" s="0"/>
      <c r="SVJ99" s="0"/>
      <c r="SVK99" s="0"/>
      <c r="SVL99" s="0"/>
      <c r="SVM99" s="0"/>
      <c r="SVN99" s="0"/>
      <c r="SVO99" s="0"/>
      <c r="SVP99" s="0"/>
      <c r="SVQ99" s="0"/>
      <c r="SVR99" s="0"/>
      <c r="SVS99" s="0"/>
      <c r="SVT99" s="0"/>
      <c r="SVU99" s="0"/>
      <c r="SVV99" s="0"/>
      <c r="SVW99" s="0"/>
      <c r="SVX99" s="0"/>
      <c r="SVY99" s="0"/>
      <c r="SVZ99" s="0"/>
      <c r="SWA99" s="0"/>
      <c r="SWB99" s="0"/>
      <c r="SWC99" s="0"/>
      <c r="SWD99" s="0"/>
      <c r="SWE99" s="0"/>
      <c r="SWF99" s="0"/>
      <c r="SWG99" s="0"/>
      <c r="SWH99" s="0"/>
      <c r="SWI99" s="0"/>
      <c r="SWJ99" s="0"/>
      <c r="SWK99" s="0"/>
      <c r="SWL99" s="0"/>
      <c r="SWM99" s="0"/>
      <c r="SWN99" s="0"/>
      <c r="SWO99" s="0"/>
      <c r="SWP99" s="0"/>
      <c r="SWQ99" s="0"/>
      <c r="SWR99" s="0"/>
      <c r="SWS99" s="0"/>
      <c r="SWT99" s="0"/>
      <c r="SWU99" s="0"/>
      <c r="SWV99" s="0"/>
      <c r="SWW99" s="0"/>
      <c r="SWX99" s="0"/>
      <c r="SWY99" s="0"/>
      <c r="SWZ99" s="0"/>
      <c r="SXA99" s="0"/>
      <c r="SXB99" s="0"/>
      <c r="SXC99" s="0"/>
      <c r="SXD99" s="0"/>
      <c r="SXE99" s="0"/>
      <c r="SXF99" s="0"/>
      <c r="SXG99" s="0"/>
      <c r="SXH99" s="0"/>
      <c r="SXI99" s="0"/>
      <c r="SXJ99" s="0"/>
      <c r="SXK99" s="0"/>
      <c r="SXL99" s="0"/>
      <c r="SXM99" s="0"/>
      <c r="SXN99" s="0"/>
      <c r="SXO99" s="0"/>
      <c r="SXP99" s="0"/>
      <c r="SXQ99" s="0"/>
      <c r="SXR99" s="0"/>
      <c r="SXS99" s="0"/>
      <c r="SXT99" s="0"/>
      <c r="SXU99" s="0"/>
      <c r="SXV99" s="0"/>
      <c r="SXW99" s="0"/>
      <c r="SXX99" s="0"/>
      <c r="SXY99" s="0"/>
      <c r="SXZ99" s="0"/>
      <c r="SYA99" s="0"/>
      <c r="SYB99" s="0"/>
      <c r="SYC99" s="0"/>
      <c r="SYD99" s="0"/>
      <c r="SYE99" s="0"/>
      <c r="SYF99" s="0"/>
      <c r="SYG99" s="0"/>
      <c r="SYH99" s="0"/>
      <c r="SYI99" s="0"/>
      <c r="SYJ99" s="0"/>
      <c r="SYK99" s="0"/>
      <c r="SYL99" s="0"/>
      <c r="SYM99" s="0"/>
      <c r="SYN99" s="0"/>
      <c r="SYO99" s="0"/>
      <c r="SYP99" s="0"/>
      <c r="SYQ99" s="0"/>
      <c r="SYR99" s="0"/>
      <c r="SYS99" s="0"/>
      <c r="SYT99" s="0"/>
      <c r="SYU99" s="0"/>
      <c r="SYV99" s="0"/>
      <c r="SYW99" s="0"/>
      <c r="SYX99" s="0"/>
      <c r="SYY99" s="0"/>
      <c r="SYZ99" s="0"/>
      <c r="SZA99" s="0"/>
      <c r="SZB99" s="0"/>
      <c r="SZC99" s="0"/>
      <c r="SZD99" s="0"/>
      <c r="SZE99" s="0"/>
      <c r="SZF99" s="0"/>
      <c r="SZG99" s="0"/>
      <c r="SZH99" s="0"/>
      <c r="SZI99" s="0"/>
      <c r="SZJ99" s="0"/>
      <c r="SZK99" s="0"/>
      <c r="SZL99" s="0"/>
      <c r="SZM99" s="0"/>
      <c r="SZN99" s="0"/>
      <c r="SZO99" s="0"/>
      <c r="SZP99" s="0"/>
      <c r="SZQ99" s="0"/>
      <c r="SZR99" s="0"/>
      <c r="SZS99" s="0"/>
      <c r="SZT99" s="0"/>
      <c r="SZU99" s="0"/>
      <c r="SZV99" s="0"/>
      <c r="SZW99" s="0"/>
      <c r="SZX99" s="0"/>
      <c r="SZY99" s="0"/>
      <c r="SZZ99" s="0"/>
      <c r="TAA99" s="0"/>
      <c r="TAB99" s="0"/>
      <c r="TAC99" s="0"/>
      <c r="TAD99" s="0"/>
      <c r="TAE99" s="0"/>
      <c r="TAF99" s="0"/>
      <c r="TAG99" s="0"/>
      <c r="TAH99" s="0"/>
      <c r="TAI99" s="0"/>
      <c r="TAJ99" s="0"/>
      <c r="TAK99" s="0"/>
      <c r="TAL99" s="0"/>
      <c r="TAM99" s="0"/>
      <c r="TAN99" s="0"/>
      <c r="TAO99" s="0"/>
      <c r="TAP99" s="0"/>
      <c r="TAQ99" s="0"/>
      <c r="TAR99" s="0"/>
      <c r="TAS99" s="0"/>
      <c r="TAT99" s="0"/>
      <c r="TAU99" s="0"/>
      <c r="TAV99" s="0"/>
      <c r="TAW99" s="0"/>
      <c r="TAX99" s="0"/>
      <c r="TAY99" s="0"/>
      <c r="TAZ99" s="0"/>
      <c r="TBA99" s="0"/>
      <c r="TBB99" s="0"/>
      <c r="TBC99" s="0"/>
      <c r="TBD99" s="0"/>
      <c r="TBE99" s="0"/>
      <c r="TBF99" s="0"/>
      <c r="TBG99" s="0"/>
      <c r="TBH99" s="0"/>
      <c r="TBI99" s="0"/>
      <c r="TBJ99" s="0"/>
      <c r="TBK99" s="0"/>
      <c r="TBL99" s="0"/>
      <c r="TBM99" s="0"/>
      <c r="TBN99" s="0"/>
      <c r="TBO99" s="0"/>
      <c r="TBP99" s="0"/>
      <c r="TBQ99" s="0"/>
      <c r="TBR99" s="0"/>
      <c r="TBS99" s="0"/>
      <c r="TBT99" s="0"/>
      <c r="TBU99" s="0"/>
      <c r="TBV99" s="0"/>
      <c r="TBW99" s="0"/>
      <c r="TBX99" s="0"/>
      <c r="TBY99" s="0"/>
      <c r="TBZ99" s="0"/>
      <c r="TCA99" s="0"/>
      <c r="TCB99" s="0"/>
      <c r="TCC99" s="0"/>
      <c r="TCD99" s="0"/>
      <c r="TCE99" s="0"/>
      <c r="TCF99" s="0"/>
      <c r="TCG99" s="0"/>
      <c r="TCH99" s="0"/>
      <c r="TCI99" s="0"/>
      <c r="TCJ99" s="0"/>
      <c r="TCK99" s="0"/>
      <c r="TCL99" s="0"/>
      <c r="TCM99" s="0"/>
      <c r="TCN99" s="0"/>
      <c r="TCO99" s="0"/>
      <c r="TCP99" s="0"/>
      <c r="TCQ99" s="0"/>
      <c r="TCR99" s="0"/>
      <c r="TCS99" s="0"/>
      <c r="TCT99" s="0"/>
      <c r="TCU99" s="0"/>
      <c r="TCV99" s="0"/>
      <c r="TCW99" s="0"/>
      <c r="TCX99" s="0"/>
      <c r="TCY99" s="0"/>
      <c r="TCZ99" s="0"/>
      <c r="TDA99" s="0"/>
      <c r="TDB99" s="0"/>
      <c r="TDC99" s="0"/>
      <c r="TDD99" s="0"/>
      <c r="TDE99" s="0"/>
      <c r="TDF99" s="0"/>
      <c r="TDG99" s="0"/>
      <c r="TDH99" s="0"/>
      <c r="TDI99" s="0"/>
      <c r="TDJ99" s="0"/>
      <c r="TDK99" s="0"/>
      <c r="TDL99" s="0"/>
      <c r="TDM99" s="0"/>
      <c r="TDN99" s="0"/>
      <c r="TDO99" s="0"/>
      <c r="TDP99" s="0"/>
      <c r="TDQ99" s="0"/>
      <c r="TDR99" s="0"/>
      <c r="TDS99" s="0"/>
      <c r="TDT99" s="0"/>
      <c r="TDU99" s="0"/>
      <c r="TDV99" s="0"/>
      <c r="TDW99" s="0"/>
      <c r="TDX99" s="0"/>
      <c r="TDY99" s="0"/>
      <c r="TDZ99" s="0"/>
      <c r="TEA99" s="0"/>
      <c r="TEB99" s="0"/>
      <c r="TEC99" s="0"/>
      <c r="TED99" s="0"/>
      <c r="TEE99" s="0"/>
      <c r="TEF99" s="0"/>
      <c r="TEG99" s="0"/>
      <c r="TEH99" s="0"/>
      <c r="TEI99" s="0"/>
      <c r="TEJ99" s="0"/>
      <c r="TEK99" s="0"/>
      <c r="TEL99" s="0"/>
      <c r="TEM99" s="0"/>
      <c r="TEN99" s="0"/>
      <c r="TEO99" s="0"/>
      <c r="TEP99" s="0"/>
      <c r="TEQ99" s="0"/>
      <c r="TER99" s="0"/>
      <c r="TES99" s="0"/>
      <c r="TET99" s="0"/>
      <c r="TEU99" s="0"/>
      <c r="TEV99" s="0"/>
      <c r="TEW99" s="0"/>
      <c r="TEX99" s="0"/>
      <c r="TEY99" s="0"/>
      <c r="TEZ99" s="0"/>
      <c r="TFA99" s="0"/>
      <c r="TFB99" s="0"/>
      <c r="TFC99" s="0"/>
      <c r="TFD99" s="0"/>
      <c r="TFE99" s="0"/>
      <c r="TFF99" s="0"/>
      <c r="TFG99" s="0"/>
      <c r="TFH99" s="0"/>
      <c r="TFI99" s="0"/>
      <c r="TFJ99" s="0"/>
      <c r="TFK99" s="0"/>
      <c r="TFL99" s="0"/>
      <c r="TFM99" s="0"/>
      <c r="TFN99" s="0"/>
      <c r="TFO99" s="0"/>
      <c r="TFP99" s="0"/>
      <c r="TFQ99" s="0"/>
      <c r="TFR99" s="0"/>
      <c r="TFS99" s="0"/>
      <c r="TFT99" s="0"/>
      <c r="TFU99" s="0"/>
      <c r="TFV99" s="0"/>
      <c r="TFW99" s="0"/>
      <c r="TFX99" s="0"/>
      <c r="TFY99" s="0"/>
      <c r="TFZ99" s="0"/>
      <c r="TGA99" s="0"/>
      <c r="TGB99" s="0"/>
      <c r="TGC99" s="0"/>
      <c r="TGD99" s="0"/>
      <c r="TGE99" s="0"/>
      <c r="TGF99" s="0"/>
      <c r="TGG99" s="0"/>
      <c r="TGH99" s="0"/>
      <c r="TGI99" s="0"/>
      <c r="TGJ99" s="0"/>
      <c r="TGK99" s="0"/>
      <c r="TGL99" s="0"/>
      <c r="TGM99" s="0"/>
      <c r="TGN99" s="0"/>
      <c r="TGO99" s="0"/>
      <c r="TGP99" s="0"/>
      <c r="TGQ99" s="0"/>
      <c r="TGR99" s="0"/>
      <c r="TGS99" s="0"/>
      <c r="TGT99" s="0"/>
      <c r="TGU99" s="0"/>
      <c r="TGV99" s="0"/>
      <c r="TGW99" s="0"/>
      <c r="TGX99" s="0"/>
      <c r="TGY99" s="0"/>
      <c r="TGZ99" s="0"/>
      <c r="THA99" s="0"/>
      <c r="THB99" s="0"/>
      <c r="THC99" s="0"/>
      <c r="THD99" s="0"/>
      <c r="THE99" s="0"/>
      <c r="THF99" s="0"/>
      <c r="THG99" s="0"/>
      <c r="THH99" s="0"/>
      <c r="THI99" s="0"/>
      <c r="THJ99" s="0"/>
      <c r="THK99" s="0"/>
      <c r="THL99" s="0"/>
      <c r="THM99" s="0"/>
      <c r="THN99" s="0"/>
      <c r="THO99" s="0"/>
      <c r="THP99" s="0"/>
      <c r="THQ99" s="0"/>
      <c r="THR99" s="0"/>
      <c r="THS99" s="0"/>
      <c r="THT99" s="0"/>
      <c r="THU99" s="0"/>
      <c r="THV99" s="0"/>
      <c r="THW99" s="0"/>
      <c r="THX99" s="0"/>
      <c r="THY99" s="0"/>
      <c r="THZ99" s="0"/>
      <c r="TIA99" s="0"/>
      <c r="TIB99" s="0"/>
      <c r="TIC99" s="0"/>
      <c r="TID99" s="0"/>
      <c r="TIE99" s="0"/>
      <c r="TIF99" s="0"/>
      <c r="TIG99" s="0"/>
      <c r="TIH99" s="0"/>
      <c r="TII99" s="0"/>
      <c r="TIJ99" s="0"/>
      <c r="TIK99" s="0"/>
      <c r="TIL99" s="0"/>
      <c r="TIM99" s="0"/>
      <c r="TIN99" s="0"/>
      <c r="TIO99" s="0"/>
      <c r="TIP99" s="0"/>
      <c r="TIQ99" s="0"/>
      <c r="TIR99" s="0"/>
      <c r="TIS99" s="0"/>
      <c r="TIT99" s="0"/>
      <c r="TIU99" s="0"/>
      <c r="TIV99" s="0"/>
      <c r="TIW99" s="0"/>
      <c r="TIX99" s="0"/>
      <c r="TIY99" s="0"/>
      <c r="TIZ99" s="0"/>
      <c r="TJA99" s="0"/>
      <c r="TJB99" s="0"/>
      <c r="TJC99" s="0"/>
      <c r="TJD99" s="0"/>
      <c r="TJE99" s="0"/>
      <c r="TJF99" s="0"/>
      <c r="TJG99" s="0"/>
      <c r="TJH99" s="0"/>
      <c r="TJI99" s="0"/>
      <c r="TJJ99" s="0"/>
      <c r="TJK99" s="0"/>
      <c r="TJL99" s="0"/>
      <c r="TJM99" s="0"/>
      <c r="TJN99" s="0"/>
      <c r="TJO99" s="0"/>
      <c r="TJP99" s="0"/>
      <c r="TJQ99" s="0"/>
      <c r="TJR99" s="0"/>
      <c r="TJS99" s="0"/>
      <c r="TJT99" s="0"/>
      <c r="TJU99" s="0"/>
      <c r="TJV99" s="0"/>
      <c r="TJW99" s="0"/>
      <c r="TJX99" s="0"/>
      <c r="TJY99" s="0"/>
      <c r="TJZ99" s="0"/>
      <c r="TKA99" s="0"/>
      <c r="TKB99" s="0"/>
      <c r="TKC99" s="0"/>
      <c r="TKD99" s="0"/>
      <c r="TKE99" s="0"/>
      <c r="TKF99" s="0"/>
      <c r="TKG99" s="0"/>
      <c r="TKH99" s="0"/>
      <c r="TKI99" s="0"/>
      <c r="TKJ99" s="0"/>
      <c r="TKK99" s="0"/>
      <c r="TKL99" s="0"/>
      <c r="TKM99" s="0"/>
      <c r="TKN99" s="0"/>
      <c r="TKO99" s="0"/>
      <c r="TKP99" s="0"/>
      <c r="TKQ99" s="0"/>
      <c r="TKR99" s="0"/>
      <c r="TKS99" s="0"/>
      <c r="TKT99" s="0"/>
      <c r="TKU99" s="0"/>
      <c r="TKV99" s="0"/>
      <c r="TKW99" s="0"/>
      <c r="TKX99" s="0"/>
      <c r="TKY99" s="0"/>
      <c r="TKZ99" s="0"/>
      <c r="TLA99" s="0"/>
      <c r="TLB99" s="0"/>
      <c r="TLC99" s="0"/>
      <c r="TLD99" s="0"/>
      <c r="TLE99" s="0"/>
      <c r="TLF99" s="0"/>
      <c r="TLG99" s="0"/>
      <c r="TLH99" s="0"/>
      <c r="TLI99" s="0"/>
      <c r="TLJ99" s="0"/>
      <c r="TLK99" s="0"/>
      <c r="TLL99" s="0"/>
      <c r="TLM99" s="0"/>
      <c r="TLN99" s="0"/>
      <c r="TLO99" s="0"/>
      <c r="TLP99" s="0"/>
      <c r="TLQ99" s="0"/>
      <c r="TLR99" s="0"/>
      <c r="TLS99" s="0"/>
      <c r="TLT99" s="0"/>
      <c r="TLU99" s="0"/>
      <c r="TLV99" s="0"/>
      <c r="TLW99" s="0"/>
      <c r="TLX99" s="0"/>
      <c r="TLY99" s="0"/>
      <c r="TLZ99" s="0"/>
      <c r="TMA99" s="0"/>
      <c r="TMB99" s="0"/>
      <c r="TMC99" s="0"/>
      <c r="TMD99" s="0"/>
      <c r="TME99" s="0"/>
      <c r="TMF99" s="0"/>
      <c r="TMG99" s="0"/>
      <c r="TMH99" s="0"/>
      <c r="TMI99" s="0"/>
      <c r="TMJ99" s="0"/>
      <c r="TMK99" s="0"/>
      <c r="TML99" s="0"/>
      <c r="TMM99" s="0"/>
      <c r="TMN99" s="0"/>
      <c r="TMO99" s="0"/>
      <c r="TMP99" s="0"/>
      <c r="TMQ99" s="0"/>
      <c r="TMR99" s="0"/>
      <c r="TMS99" s="0"/>
      <c r="TMT99" s="0"/>
      <c r="TMU99" s="0"/>
      <c r="TMV99" s="0"/>
      <c r="TMW99" s="0"/>
      <c r="TMX99" s="0"/>
      <c r="TMY99" s="0"/>
      <c r="TMZ99" s="0"/>
      <c r="TNA99" s="0"/>
      <c r="TNB99" s="0"/>
      <c r="TNC99" s="0"/>
      <c r="TND99" s="0"/>
      <c r="TNE99" s="0"/>
      <c r="TNF99" s="0"/>
      <c r="TNG99" s="0"/>
      <c r="TNH99" s="0"/>
      <c r="TNI99" s="0"/>
      <c r="TNJ99" s="0"/>
      <c r="TNK99" s="0"/>
      <c r="TNL99" s="0"/>
      <c r="TNM99" s="0"/>
      <c r="TNN99" s="0"/>
      <c r="TNO99" s="0"/>
      <c r="TNP99" s="0"/>
      <c r="TNQ99" s="0"/>
      <c r="TNR99" s="0"/>
      <c r="TNS99" s="0"/>
      <c r="TNT99" s="0"/>
      <c r="TNU99" s="0"/>
      <c r="TNV99" s="0"/>
      <c r="TNW99" s="0"/>
      <c r="TNX99" s="0"/>
      <c r="TNY99" s="0"/>
      <c r="TNZ99" s="0"/>
      <c r="TOA99" s="0"/>
      <c r="TOB99" s="0"/>
      <c r="TOC99" s="0"/>
      <c r="TOD99" s="0"/>
      <c r="TOE99" s="0"/>
      <c r="TOF99" s="0"/>
      <c r="TOG99" s="0"/>
      <c r="TOH99" s="0"/>
      <c r="TOI99" s="0"/>
      <c r="TOJ99" s="0"/>
      <c r="TOK99" s="0"/>
      <c r="TOL99" s="0"/>
      <c r="TOM99" s="0"/>
      <c r="TON99" s="0"/>
      <c r="TOO99" s="0"/>
      <c r="TOP99" s="0"/>
      <c r="TOQ99" s="0"/>
      <c r="TOR99" s="0"/>
      <c r="TOS99" s="0"/>
      <c r="TOT99" s="0"/>
      <c r="TOU99" s="0"/>
      <c r="TOV99" s="0"/>
      <c r="TOW99" s="0"/>
      <c r="TOX99" s="0"/>
      <c r="TOY99" s="0"/>
      <c r="TOZ99" s="0"/>
      <c r="TPA99" s="0"/>
      <c r="TPB99" s="0"/>
      <c r="TPC99" s="0"/>
      <c r="TPD99" s="0"/>
      <c r="TPE99" s="0"/>
      <c r="TPF99" s="0"/>
      <c r="TPG99" s="0"/>
      <c r="TPH99" s="0"/>
      <c r="TPI99" s="0"/>
      <c r="TPJ99" s="0"/>
      <c r="TPK99" s="0"/>
      <c r="TPL99" s="0"/>
      <c r="TPM99" s="0"/>
      <c r="TPN99" s="0"/>
      <c r="TPO99" s="0"/>
      <c r="TPP99" s="0"/>
      <c r="TPQ99" s="0"/>
      <c r="TPR99" s="0"/>
      <c r="TPS99" s="0"/>
      <c r="TPT99" s="0"/>
      <c r="TPU99" s="0"/>
      <c r="TPV99" s="0"/>
      <c r="TPW99" s="0"/>
      <c r="TPX99" s="0"/>
      <c r="TPY99" s="0"/>
      <c r="TPZ99" s="0"/>
      <c r="TQA99" s="0"/>
      <c r="TQB99" s="0"/>
      <c r="TQC99" s="0"/>
      <c r="TQD99" s="0"/>
      <c r="TQE99" s="0"/>
      <c r="TQF99" s="0"/>
      <c r="TQG99" s="0"/>
      <c r="TQH99" s="0"/>
      <c r="TQI99" s="0"/>
      <c r="TQJ99" s="0"/>
      <c r="TQK99" s="0"/>
      <c r="TQL99" s="0"/>
      <c r="TQM99" s="0"/>
      <c r="TQN99" s="0"/>
      <c r="TQO99" s="0"/>
      <c r="TQP99" s="0"/>
      <c r="TQQ99" s="0"/>
      <c r="TQR99" s="0"/>
      <c r="TQS99" s="0"/>
      <c r="TQT99" s="0"/>
      <c r="TQU99" s="0"/>
      <c r="TQV99" s="0"/>
      <c r="TQW99" s="0"/>
      <c r="TQX99" s="0"/>
      <c r="TQY99" s="0"/>
      <c r="TQZ99" s="0"/>
      <c r="TRA99" s="0"/>
      <c r="TRB99" s="0"/>
      <c r="TRC99" s="0"/>
      <c r="TRD99" s="0"/>
      <c r="TRE99" s="0"/>
      <c r="TRF99" s="0"/>
      <c r="TRG99" s="0"/>
      <c r="TRH99" s="0"/>
      <c r="TRI99" s="0"/>
      <c r="TRJ99" s="0"/>
      <c r="TRK99" s="0"/>
      <c r="TRL99" s="0"/>
      <c r="TRM99" s="0"/>
      <c r="TRN99" s="0"/>
      <c r="TRO99" s="0"/>
      <c r="TRP99" s="0"/>
      <c r="TRQ99" s="0"/>
      <c r="TRR99" s="0"/>
      <c r="TRS99" s="0"/>
      <c r="TRT99" s="0"/>
      <c r="TRU99" s="0"/>
      <c r="TRV99" s="0"/>
      <c r="TRW99" s="0"/>
      <c r="TRX99" s="0"/>
      <c r="TRY99" s="0"/>
      <c r="TRZ99" s="0"/>
      <c r="TSA99" s="0"/>
      <c r="TSB99" s="0"/>
      <c r="TSC99" s="0"/>
      <c r="TSD99" s="0"/>
      <c r="TSE99" s="0"/>
      <c r="TSF99" s="0"/>
      <c r="TSG99" s="0"/>
      <c r="TSH99" s="0"/>
      <c r="TSI99" s="0"/>
      <c r="TSJ99" s="0"/>
      <c r="TSK99" s="0"/>
      <c r="TSL99" s="0"/>
      <c r="TSM99" s="0"/>
      <c r="TSN99" s="0"/>
      <c r="TSO99" s="0"/>
      <c r="TSP99" s="0"/>
      <c r="TSQ99" s="0"/>
      <c r="TSR99" s="0"/>
      <c r="TSS99" s="0"/>
      <c r="TST99" s="0"/>
      <c r="TSU99" s="0"/>
      <c r="TSV99" s="0"/>
      <c r="TSW99" s="0"/>
      <c r="TSX99" s="0"/>
      <c r="TSY99" s="0"/>
      <c r="TSZ99" s="0"/>
      <c r="TTA99" s="0"/>
      <c r="TTB99" s="0"/>
      <c r="TTC99" s="0"/>
      <c r="TTD99" s="0"/>
      <c r="TTE99" s="0"/>
      <c r="TTF99" s="0"/>
      <c r="TTG99" s="0"/>
      <c r="TTH99" s="0"/>
      <c r="TTI99" s="0"/>
      <c r="TTJ99" s="0"/>
      <c r="TTK99" s="0"/>
      <c r="TTL99" s="0"/>
      <c r="TTM99" s="0"/>
      <c r="TTN99" s="0"/>
      <c r="TTO99" s="0"/>
      <c r="TTP99" s="0"/>
      <c r="TTQ99" s="0"/>
      <c r="TTR99" s="0"/>
      <c r="TTS99" s="0"/>
      <c r="TTT99" s="0"/>
      <c r="TTU99" s="0"/>
      <c r="TTV99" s="0"/>
      <c r="TTW99" s="0"/>
      <c r="TTX99" s="0"/>
      <c r="TTY99" s="0"/>
      <c r="TTZ99" s="0"/>
      <c r="TUA99" s="0"/>
      <c r="TUB99" s="0"/>
      <c r="TUC99" s="0"/>
      <c r="TUD99" s="0"/>
      <c r="TUE99" s="0"/>
      <c r="TUF99" s="0"/>
      <c r="TUG99" s="0"/>
      <c r="TUH99" s="0"/>
      <c r="TUI99" s="0"/>
      <c r="TUJ99" s="0"/>
      <c r="TUK99" s="0"/>
      <c r="TUL99" s="0"/>
      <c r="TUM99" s="0"/>
      <c r="TUN99" s="0"/>
      <c r="TUO99" s="0"/>
      <c r="TUP99" s="0"/>
      <c r="TUQ99" s="0"/>
      <c r="TUR99" s="0"/>
      <c r="TUS99" s="0"/>
      <c r="TUT99" s="0"/>
      <c r="TUU99" s="0"/>
      <c r="TUV99" s="0"/>
      <c r="TUW99" s="0"/>
      <c r="TUX99" s="0"/>
      <c r="TUY99" s="0"/>
      <c r="TUZ99" s="0"/>
      <c r="TVA99" s="0"/>
      <c r="TVB99" s="0"/>
      <c r="TVC99" s="0"/>
      <c r="TVD99" s="0"/>
      <c r="TVE99" s="0"/>
      <c r="TVF99" s="0"/>
      <c r="TVG99" s="0"/>
      <c r="TVH99" s="0"/>
      <c r="TVI99" s="0"/>
      <c r="TVJ99" s="0"/>
      <c r="TVK99" s="0"/>
      <c r="TVL99" s="0"/>
      <c r="TVM99" s="0"/>
      <c r="TVN99" s="0"/>
      <c r="TVO99" s="0"/>
      <c r="TVP99" s="0"/>
      <c r="TVQ99" s="0"/>
      <c r="TVR99" s="0"/>
      <c r="TVS99" s="0"/>
      <c r="TVT99" s="0"/>
      <c r="TVU99" s="0"/>
      <c r="TVV99" s="0"/>
      <c r="TVW99" s="0"/>
      <c r="TVX99" s="0"/>
      <c r="TVY99" s="0"/>
      <c r="TVZ99" s="0"/>
      <c r="TWA99" s="0"/>
      <c r="TWB99" s="0"/>
      <c r="TWC99" s="0"/>
      <c r="TWD99" s="0"/>
      <c r="TWE99" s="0"/>
      <c r="TWF99" s="0"/>
      <c r="TWG99" s="0"/>
      <c r="TWH99" s="0"/>
      <c r="TWI99" s="0"/>
      <c r="TWJ99" s="0"/>
      <c r="TWK99" s="0"/>
      <c r="TWL99" s="0"/>
      <c r="TWM99" s="0"/>
      <c r="TWN99" s="0"/>
      <c r="TWO99" s="0"/>
      <c r="TWP99" s="0"/>
      <c r="TWQ99" s="0"/>
      <c r="TWR99" s="0"/>
      <c r="TWS99" s="0"/>
      <c r="TWT99" s="0"/>
      <c r="TWU99" s="0"/>
      <c r="TWV99" s="0"/>
      <c r="TWW99" s="0"/>
      <c r="TWX99" s="0"/>
      <c r="TWY99" s="0"/>
      <c r="TWZ99" s="0"/>
      <c r="TXA99" s="0"/>
      <c r="TXB99" s="0"/>
      <c r="TXC99" s="0"/>
      <c r="TXD99" s="0"/>
      <c r="TXE99" s="0"/>
      <c r="TXF99" s="0"/>
      <c r="TXG99" s="0"/>
      <c r="TXH99" s="0"/>
      <c r="TXI99" s="0"/>
      <c r="TXJ99" s="0"/>
      <c r="TXK99" s="0"/>
      <c r="TXL99" s="0"/>
      <c r="TXM99" s="0"/>
      <c r="TXN99" s="0"/>
      <c r="TXO99" s="0"/>
      <c r="TXP99" s="0"/>
      <c r="TXQ99" s="0"/>
      <c r="TXR99" s="0"/>
      <c r="TXS99" s="0"/>
      <c r="TXT99" s="0"/>
      <c r="TXU99" s="0"/>
      <c r="TXV99" s="0"/>
      <c r="TXW99" s="0"/>
      <c r="TXX99" s="0"/>
      <c r="TXY99" s="0"/>
      <c r="TXZ99" s="0"/>
      <c r="TYA99" s="0"/>
      <c r="TYB99" s="0"/>
      <c r="TYC99" s="0"/>
      <c r="TYD99" s="0"/>
      <c r="TYE99" s="0"/>
      <c r="TYF99" s="0"/>
      <c r="TYG99" s="0"/>
      <c r="TYH99" s="0"/>
      <c r="TYI99" s="0"/>
      <c r="TYJ99" s="0"/>
      <c r="TYK99" s="0"/>
      <c r="TYL99" s="0"/>
      <c r="TYM99" s="0"/>
      <c r="TYN99" s="0"/>
      <c r="TYO99" s="0"/>
      <c r="TYP99" s="0"/>
      <c r="TYQ99" s="0"/>
      <c r="TYR99" s="0"/>
      <c r="TYS99" s="0"/>
      <c r="TYT99" s="0"/>
      <c r="TYU99" s="0"/>
      <c r="TYV99" s="0"/>
      <c r="TYW99" s="0"/>
      <c r="TYX99" s="0"/>
      <c r="TYY99" s="0"/>
      <c r="TYZ99" s="0"/>
      <c r="TZA99" s="0"/>
      <c r="TZB99" s="0"/>
      <c r="TZC99" s="0"/>
      <c r="TZD99" s="0"/>
      <c r="TZE99" s="0"/>
      <c r="TZF99" s="0"/>
      <c r="TZG99" s="0"/>
      <c r="TZH99" s="0"/>
      <c r="TZI99" s="0"/>
      <c r="TZJ99" s="0"/>
      <c r="TZK99" s="0"/>
      <c r="TZL99" s="0"/>
      <c r="TZM99" s="0"/>
      <c r="TZN99" s="0"/>
      <c r="TZO99" s="0"/>
      <c r="TZP99" s="0"/>
      <c r="TZQ99" s="0"/>
      <c r="TZR99" s="0"/>
      <c r="TZS99" s="0"/>
      <c r="TZT99" s="0"/>
      <c r="TZU99" s="0"/>
      <c r="TZV99" s="0"/>
      <c r="TZW99" s="0"/>
      <c r="TZX99" s="0"/>
      <c r="TZY99" s="0"/>
      <c r="TZZ99" s="0"/>
      <c r="UAA99" s="0"/>
      <c r="UAB99" s="0"/>
      <c r="UAC99" s="0"/>
      <c r="UAD99" s="0"/>
      <c r="UAE99" s="0"/>
      <c r="UAF99" s="0"/>
      <c r="UAG99" s="0"/>
      <c r="UAH99" s="0"/>
      <c r="UAI99" s="0"/>
      <c r="UAJ99" s="0"/>
      <c r="UAK99" s="0"/>
      <c r="UAL99" s="0"/>
      <c r="UAM99" s="0"/>
      <c r="UAN99" s="0"/>
      <c r="UAO99" s="0"/>
      <c r="UAP99" s="0"/>
      <c r="UAQ99" s="0"/>
      <c r="UAR99" s="0"/>
      <c r="UAS99" s="0"/>
      <c r="UAT99" s="0"/>
      <c r="UAU99" s="0"/>
      <c r="UAV99" s="0"/>
      <c r="UAW99" s="0"/>
      <c r="UAX99" s="0"/>
      <c r="UAY99" s="0"/>
      <c r="UAZ99" s="0"/>
      <c r="UBA99" s="0"/>
      <c r="UBB99" s="0"/>
      <c r="UBC99" s="0"/>
      <c r="UBD99" s="0"/>
      <c r="UBE99" s="0"/>
      <c r="UBF99" s="0"/>
      <c r="UBG99" s="0"/>
      <c r="UBH99" s="0"/>
      <c r="UBI99" s="0"/>
      <c r="UBJ99" s="0"/>
      <c r="UBK99" s="0"/>
      <c r="UBL99" s="0"/>
      <c r="UBM99" s="0"/>
      <c r="UBN99" s="0"/>
      <c r="UBO99" s="0"/>
      <c r="UBP99" s="0"/>
      <c r="UBQ99" s="0"/>
      <c r="UBR99" s="0"/>
      <c r="UBS99" s="0"/>
      <c r="UBT99" s="0"/>
      <c r="UBU99" s="0"/>
      <c r="UBV99" s="0"/>
      <c r="UBW99" s="0"/>
      <c r="UBX99" s="0"/>
      <c r="UBY99" s="0"/>
      <c r="UBZ99" s="0"/>
      <c r="UCA99" s="0"/>
      <c r="UCB99" s="0"/>
      <c r="UCC99" s="0"/>
      <c r="UCD99" s="0"/>
      <c r="UCE99" s="0"/>
      <c r="UCF99" s="0"/>
      <c r="UCG99" s="0"/>
      <c r="UCH99" s="0"/>
      <c r="UCI99" s="0"/>
      <c r="UCJ99" s="0"/>
      <c r="UCK99" s="0"/>
      <c r="UCL99" s="0"/>
      <c r="UCM99" s="0"/>
      <c r="UCN99" s="0"/>
      <c r="UCO99" s="0"/>
      <c r="UCP99" s="0"/>
      <c r="UCQ99" s="0"/>
      <c r="UCR99" s="0"/>
      <c r="UCS99" s="0"/>
      <c r="UCT99" s="0"/>
      <c r="UCU99" s="0"/>
      <c r="UCV99" s="0"/>
      <c r="UCW99" s="0"/>
      <c r="UCX99" s="0"/>
      <c r="UCY99" s="0"/>
      <c r="UCZ99" s="0"/>
      <c r="UDA99" s="0"/>
      <c r="UDB99" s="0"/>
      <c r="UDC99" s="0"/>
      <c r="UDD99" s="0"/>
      <c r="UDE99" s="0"/>
      <c r="UDF99" s="0"/>
      <c r="UDG99" s="0"/>
      <c r="UDH99" s="0"/>
      <c r="UDI99" s="0"/>
      <c r="UDJ99" s="0"/>
      <c r="UDK99" s="0"/>
      <c r="UDL99" s="0"/>
      <c r="UDM99" s="0"/>
      <c r="UDN99" s="0"/>
      <c r="UDO99" s="0"/>
      <c r="UDP99" s="0"/>
      <c r="UDQ99" s="0"/>
      <c r="UDR99" s="0"/>
      <c r="UDS99" s="0"/>
      <c r="UDT99" s="0"/>
      <c r="UDU99" s="0"/>
      <c r="UDV99" s="0"/>
      <c r="UDW99" s="0"/>
      <c r="UDX99" s="0"/>
      <c r="UDY99" s="0"/>
      <c r="UDZ99" s="0"/>
      <c r="UEA99" s="0"/>
      <c r="UEB99" s="0"/>
      <c r="UEC99" s="0"/>
      <c r="UED99" s="0"/>
      <c r="UEE99" s="0"/>
      <c r="UEF99" s="0"/>
      <c r="UEG99" s="0"/>
      <c r="UEH99" s="0"/>
      <c r="UEI99" s="0"/>
      <c r="UEJ99" s="0"/>
      <c r="UEK99" s="0"/>
      <c r="UEL99" s="0"/>
      <c r="UEM99" s="0"/>
      <c r="UEN99" s="0"/>
      <c r="UEO99" s="0"/>
      <c r="UEP99" s="0"/>
      <c r="UEQ99" s="0"/>
      <c r="UER99" s="0"/>
      <c r="UES99" s="0"/>
      <c r="UET99" s="0"/>
      <c r="UEU99" s="0"/>
      <c r="UEV99" s="0"/>
      <c r="UEW99" s="0"/>
      <c r="UEX99" s="0"/>
      <c r="UEY99" s="0"/>
      <c r="UEZ99" s="0"/>
      <c r="UFA99" s="0"/>
      <c r="UFB99" s="0"/>
      <c r="UFC99" s="0"/>
      <c r="UFD99" s="0"/>
      <c r="UFE99" s="0"/>
      <c r="UFF99" s="0"/>
      <c r="UFG99" s="0"/>
      <c r="UFH99" s="0"/>
      <c r="UFI99" s="0"/>
      <c r="UFJ99" s="0"/>
      <c r="UFK99" s="0"/>
      <c r="UFL99" s="0"/>
      <c r="UFM99" s="0"/>
      <c r="UFN99" s="0"/>
      <c r="UFO99" s="0"/>
      <c r="UFP99" s="0"/>
      <c r="UFQ99" s="0"/>
      <c r="UFR99" s="0"/>
      <c r="UFS99" s="0"/>
      <c r="UFT99" s="0"/>
      <c r="UFU99" s="0"/>
      <c r="UFV99" s="0"/>
      <c r="UFW99" s="0"/>
      <c r="UFX99" s="0"/>
      <c r="UFY99" s="0"/>
      <c r="UFZ99" s="0"/>
      <c r="UGA99" s="0"/>
      <c r="UGB99" s="0"/>
      <c r="UGC99" s="0"/>
      <c r="UGD99" s="0"/>
      <c r="UGE99" s="0"/>
      <c r="UGF99" s="0"/>
      <c r="UGG99" s="0"/>
      <c r="UGH99" s="0"/>
      <c r="UGI99" s="0"/>
      <c r="UGJ99" s="0"/>
      <c r="UGK99" s="0"/>
      <c r="UGL99" s="0"/>
      <c r="UGM99" s="0"/>
      <c r="UGN99" s="0"/>
      <c r="UGO99" s="0"/>
      <c r="UGP99" s="0"/>
      <c r="UGQ99" s="0"/>
      <c r="UGR99" s="0"/>
      <c r="UGS99" s="0"/>
      <c r="UGT99" s="0"/>
      <c r="UGU99" s="0"/>
      <c r="UGV99" s="0"/>
      <c r="UGW99" s="0"/>
      <c r="UGX99" s="0"/>
      <c r="UGY99" s="0"/>
      <c r="UGZ99" s="0"/>
      <c r="UHA99" s="0"/>
      <c r="UHB99" s="0"/>
      <c r="UHC99" s="0"/>
      <c r="UHD99" s="0"/>
      <c r="UHE99" s="0"/>
      <c r="UHF99" s="0"/>
      <c r="UHG99" s="0"/>
      <c r="UHH99" s="0"/>
      <c r="UHI99" s="0"/>
      <c r="UHJ99" s="0"/>
      <c r="UHK99" s="0"/>
      <c r="UHL99" s="0"/>
      <c r="UHM99" s="0"/>
      <c r="UHN99" s="0"/>
      <c r="UHO99" s="0"/>
      <c r="UHP99" s="0"/>
      <c r="UHQ99" s="0"/>
      <c r="UHR99" s="0"/>
      <c r="UHS99" s="0"/>
      <c r="UHT99" s="0"/>
      <c r="UHU99" s="0"/>
      <c r="UHV99" s="0"/>
      <c r="UHW99" s="0"/>
      <c r="UHX99" s="0"/>
      <c r="UHY99" s="0"/>
      <c r="UHZ99" s="0"/>
      <c r="UIA99" s="0"/>
      <c r="UIB99" s="0"/>
      <c r="UIC99" s="0"/>
      <c r="UID99" s="0"/>
      <c r="UIE99" s="0"/>
      <c r="UIF99" s="0"/>
      <c r="UIG99" s="0"/>
      <c r="UIH99" s="0"/>
      <c r="UII99" s="0"/>
      <c r="UIJ99" s="0"/>
      <c r="UIK99" s="0"/>
      <c r="UIL99" s="0"/>
      <c r="UIM99" s="0"/>
      <c r="UIN99" s="0"/>
      <c r="UIO99" s="0"/>
      <c r="UIP99" s="0"/>
      <c r="UIQ99" s="0"/>
      <c r="UIR99" s="0"/>
      <c r="UIS99" s="0"/>
      <c r="UIT99" s="0"/>
      <c r="UIU99" s="0"/>
      <c r="UIV99" s="0"/>
      <c r="UIW99" s="0"/>
      <c r="UIX99" s="0"/>
      <c r="UIY99" s="0"/>
      <c r="UIZ99" s="0"/>
      <c r="UJA99" s="0"/>
      <c r="UJB99" s="0"/>
      <c r="UJC99" s="0"/>
      <c r="UJD99" s="0"/>
      <c r="UJE99" s="0"/>
      <c r="UJF99" s="0"/>
      <c r="UJG99" s="0"/>
      <c r="UJH99" s="0"/>
      <c r="UJI99" s="0"/>
      <c r="UJJ99" s="0"/>
      <c r="UJK99" s="0"/>
      <c r="UJL99" s="0"/>
      <c r="UJM99" s="0"/>
      <c r="UJN99" s="0"/>
      <c r="UJO99" s="0"/>
      <c r="UJP99" s="0"/>
      <c r="UJQ99" s="0"/>
      <c r="UJR99" s="0"/>
      <c r="UJS99" s="0"/>
      <c r="UJT99" s="0"/>
      <c r="UJU99" s="0"/>
      <c r="UJV99" s="0"/>
      <c r="UJW99" s="0"/>
      <c r="UJX99" s="0"/>
      <c r="UJY99" s="0"/>
      <c r="UJZ99" s="0"/>
      <c r="UKA99" s="0"/>
      <c r="UKB99" s="0"/>
      <c r="UKC99" s="0"/>
      <c r="UKD99" s="0"/>
      <c r="UKE99" s="0"/>
      <c r="UKF99" s="0"/>
      <c r="UKG99" s="0"/>
      <c r="UKH99" s="0"/>
      <c r="UKI99" s="0"/>
      <c r="UKJ99" s="0"/>
      <c r="UKK99" s="0"/>
      <c r="UKL99" s="0"/>
      <c r="UKM99" s="0"/>
      <c r="UKN99" s="0"/>
      <c r="UKO99" s="0"/>
      <c r="UKP99" s="0"/>
      <c r="UKQ99" s="0"/>
      <c r="UKR99" s="0"/>
      <c r="UKS99" s="0"/>
      <c r="UKT99" s="0"/>
      <c r="UKU99" s="0"/>
      <c r="UKV99" s="0"/>
      <c r="UKW99" s="0"/>
      <c r="UKX99" s="0"/>
      <c r="UKY99" s="0"/>
      <c r="UKZ99" s="0"/>
      <c r="ULA99" s="0"/>
      <c r="ULB99" s="0"/>
      <c r="ULC99" s="0"/>
      <c r="ULD99" s="0"/>
      <c r="ULE99" s="0"/>
      <c r="ULF99" s="0"/>
      <c r="ULG99" s="0"/>
      <c r="ULH99" s="0"/>
      <c r="ULI99" s="0"/>
      <c r="ULJ99" s="0"/>
      <c r="ULK99" s="0"/>
      <c r="ULL99" s="0"/>
      <c r="ULM99" s="0"/>
      <c r="ULN99" s="0"/>
      <c r="ULO99" s="0"/>
      <c r="ULP99" s="0"/>
      <c r="ULQ99" s="0"/>
      <c r="ULR99" s="0"/>
      <c r="ULS99" s="0"/>
      <c r="ULT99" s="0"/>
      <c r="ULU99" s="0"/>
      <c r="ULV99" s="0"/>
      <c r="ULW99" s="0"/>
      <c r="ULX99" s="0"/>
      <c r="ULY99" s="0"/>
      <c r="ULZ99" s="0"/>
      <c r="UMA99" s="0"/>
      <c r="UMB99" s="0"/>
      <c r="UMC99" s="0"/>
      <c r="UMD99" s="0"/>
      <c r="UME99" s="0"/>
      <c r="UMF99" s="0"/>
      <c r="UMG99" s="0"/>
      <c r="UMH99" s="0"/>
      <c r="UMI99" s="0"/>
      <c r="UMJ99" s="0"/>
      <c r="UMK99" s="0"/>
      <c r="UML99" s="0"/>
      <c r="UMM99" s="0"/>
      <c r="UMN99" s="0"/>
      <c r="UMO99" s="0"/>
      <c r="UMP99" s="0"/>
      <c r="UMQ99" s="0"/>
      <c r="UMR99" s="0"/>
      <c r="UMS99" s="0"/>
      <c r="UMT99" s="0"/>
      <c r="UMU99" s="0"/>
      <c r="UMV99" s="0"/>
      <c r="UMW99" s="0"/>
      <c r="UMX99" s="0"/>
      <c r="UMY99" s="0"/>
      <c r="UMZ99" s="0"/>
      <c r="UNA99" s="0"/>
      <c r="UNB99" s="0"/>
      <c r="UNC99" s="0"/>
      <c r="UND99" s="0"/>
      <c r="UNE99" s="0"/>
      <c r="UNF99" s="0"/>
      <c r="UNG99" s="0"/>
      <c r="UNH99" s="0"/>
      <c r="UNI99" s="0"/>
      <c r="UNJ99" s="0"/>
      <c r="UNK99" s="0"/>
      <c r="UNL99" s="0"/>
      <c r="UNM99" s="0"/>
      <c r="UNN99" s="0"/>
      <c r="UNO99" s="0"/>
      <c r="UNP99" s="0"/>
      <c r="UNQ99" s="0"/>
      <c r="UNR99" s="0"/>
      <c r="UNS99" s="0"/>
      <c r="UNT99" s="0"/>
      <c r="UNU99" s="0"/>
      <c r="UNV99" s="0"/>
      <c r="UNW99" s="0"/>
      <c r="UNX99" s="0"/>
      <c r="UNY99" s="0"/>
      <c r="UNZ99" s="0"/>
      <c r="UOA99" s="0"/>
      <c r="UOB99" s="0"/>
      <c r="UOC99" s="0"/>
      <c r="UOD99" s="0"/>
      <c r="UOE99" s="0"/>
      <c r="UOF99" s="0"/>
      <c r="UOG99" s="0"/>
      <c r="UOH99" s="0"/>
      <c r="UOI99" s="0"/>
      <c r="UOJ99" s="0"/>
      <c r="UOK99" s="0"/>
      <c r="UOL99" s="0"/>
      <c r="UOM99" s="0"/>
      <c r="UON99" s="0"/>
      <c r="UOO99" s="0"/>
      <c r="UOP99" s="0"/>
      <c r="UOQ99" s="0"/>
      <c r="UOR99" s="0"/>
      <c r="UOS99" s="0"/>
      <c r="UOT99" s="0"/>
      <c r="UOU99" s="0"/>
      <c r="UOV99" s="0"/>
      <c r="UOW99" s="0"/>
      <c r="UOX99" s="0"/>
      <c r="UOY99" s="0"/>
      <c r="UOZ99" s="0"/>
      <c r="UPA99" s="0"/>
      <c r="UPB99" s="0"/>
      <c r="UPC99" s="0"/>
      <c r="UPD99" s="0"/>
      <c r="UPE99" s="0"/>
      <c r="UPF99" s="0"/>
      <c r="UPG99" s="0"/>
      <c r="UPH99" s="0"/>
      <c r="UPI99" s="0"/>
      <c r="UPJ99" s="0"/>
      <c r="UPK99" s="0"/>
      <c r="UPL99" s="0"/>
      <c r="UPM99" s="0"/>
      <c r="UPN99" s="0"/>
      <c r="UPO99" s="0"/>
      <c r="UPP99" s="0"/>
      <c r="UPQ99" s="0"/>
      <c r="UPR99" s="0"/>
      <c r="UPS99" s="0"/>
      <c r="UPT99" s="0"/>
      <c r="UPU99" s="0"/>
      <c r="UPV99" s="0"/>
      <c r="UPW99" s="0"/>
      <c r="UPX99" s="0"/>
      <c r="UPY99" s="0"/>
      <c r="UPZ99" s="0"/>
      <c r="UQA99" s="0"/>
      <c r="UQB99" s="0"/>
      <c r="UQC99" s="0"/>
      <c r="UQD99" s="0"/>
      <c r="UQE99" s="0"/>
      <c r="UQF99" s="0"/>
      <c r="UQG99" s="0"/>
      <c r="UQH99" s="0"/>
      <c r="UQI99" s="0"/>
      <c r="UQJ99" s="0"/>
      <c r="UQK99" s="0"/>
      <c r="UQL99" s="0"/>
      <c r="UQM99" s="0"/>
      <c r="UQN99" s="0"/>
      <c r="UQO99" s="0"/>
      <c r="UQP99" s="0"/>
      <c r="UQQ99" s="0"/>
      <c r="UQR99" s="0"/>
      <c r="UQS99" s="0"/>
      <c r="UQT99" s="0"/>
      <c r="UQU99" s="0"/>
      <c r="UQV99" s="0"/>
      <c r="UQW99" s="0"/>
      <c r="UQX99" s="0"/>
      <c r="UQY99" s="0"/>
      <c r="UQZ99" s="0"/>
      <c r="URA99" s="0"/>
      <c r="URB99" s="0"/>
      <c r="URC99" s="0"/>
      <c r="URD99" s="0"/>
      <c r="URE99" s="0"/>
      <c r="URF99" s="0"/>
      <c r="URG99" s="0"/>
      <c r="URH99" s="0"/>
      <c r="URI99" s="0"/>
      <c r="URJ99" s="0"/>
      <c r="URK99" s="0"/>
      <c r="URL99" s="0"/>
      <c r="URM99" s="0"/>
      <c r="URN99" s="0"/>
      <c r="URO99" s="0"/>
      <c r="URP99" s="0"/>
      <c r="URQ99" s="0"/>
      <c r="URR99" s="0"/>
      <c r="URS99" s="0"/>
      <c r="URT99" s="0"/>
      <c r="URU99" s="0"/>
      <c r="URV99" s="0"/>
      <c r="URW99" s="0"/>
      <c r="URX99" s="0"/>
      <c r="URY99" s="0"/>
      <c r="URZ99" s="0"/>
      <c r="USA99" s="0"/>
      <c r="USB99" s="0"/>
      <c r="USC99" s="0"/>
      <c r="USD99" s="0"/>
      <c r="USE99" s="0"/>
      <c r="USF99" s="0"/>
      <c r="USG99" s="0"/>
      <c r="USH99" s="0"/>
      <c r="USI99" s="0"/>
      <c r="USJ99" s="0"/>
      <c r="USK99" s="0"/>
      <c r="USL99" s="0"/>
      <c r="USM99" s="0"/>
      <c r="USN99" s="0"/>
      <c r="USO99" s="0"/>
      <c r="USP99" s="0"/>
      <c r="USQ99" s="0"/>
      <c r="USR99" s="0"/>
      <c r="USS99" s="0"/>
      <c r="UST99" s="0"/>
      <c r="USU99" s="0"/>
      <c r="USV99" s="0"/>
      <c r="USW99" s="0"/>
      <c r="USX99" s="0"/>
      <c r="USY99" s="0"/>
      <c r="USZ99" s="0"/>
      <c r="UTA99" s="0"/>
      <c r="UTB99" s="0"/>
      <c r="UTC99" s="0"/>
      <c r="UTD99" s="0"/>
      <c r="UTE99" s="0"/>
      <c r="UTF99" s="0"/>
      <c r="UTG99" s="0"/>
      <c r="UTH99" s="0"/>
      <c r="UTI99" s="0"/>
      <c r="UTJ99" s="0"/>
      <c r="UTK99" s="0"/>
      <c r="UTL99" s="0"/>
      <c r="UTM99" s="0"/>
      <c r="UTN99" s="0"/>
      <c r="UTO99" s="0"/>
      <c r="UTP99" s="0"/>
      <c r="UTQ99" s="0"/>
      <c r="UTR99" s="0"/>
      <c r="UTS99" s="0"/>
      <c r="UTT99" s="0"/>
      <c r="UTU99" s="0"/>
      <c r="UTV99" s="0"/>
      <c r="UTW99" s="0"/>
      <c r="UTX99" s="0"/>
      <c r="UTY99" s="0"/>
      <c r="UTZ99" s="0"/>
      <c r="UUA99" s="0"/>
      <c r="UUB99" s="0"/>
      <c r="UUC99" s="0"/>
      <c r="UUD99" s="0"/>
      <c r="UUE99" s="0"/>
      <c r="UUF99" s="0"/>
      <c r="UUG99" s="0"/>
      <c r="UUH99" s="0"/>
      <c r="UUI99" s="0"/>
      <c r="UUJ99" s="0"/>
      <c r="UUK99" s="0"/>
      <c r="UUL99" s="0"/>
      <c r="UUM99" s="0"/>
      <c r="UUN99" s="0"/>
      <c r="UUO99" s="0"/>
      <c r="UUP99" s="0"/>
      <c r="UUQ99" s="0"/>
      <c r="UUR99" s="0"/>
      <c r="UUS99" s="0"/>
      <c r="UUT99" s="0"/>
      <c r="UUU99" s="0"/>
      <c r="UUV99" s="0"/>
      <c r="UUW99" s="0"/>
      <c r="UUX99" s="0"/>
      <c r="UUY99" s="0"/>
      <c r="UUZ99" s="0"/>
      <c r="UVA99" s="0"/>
      <c r="UVB99" s="0"/>
      <c r="UVC99" s="0"/>
      <c r="UVD99" s="0"/>
      <c r="UVE99" s="0"/>
      <c r="UVF99" s="0"/>
      <c r="UVG99" s="0"/>
      <c r="UVH99" s="0"/>
      <c r="UVI99" s="0"/>
      <c r="UVJ99" s="0"/>
      <c r="UVK99" s="0"/>
      <c r="UVL99" s="0"/>
      <c r="UVM99" s="0"/>
      <c r="UVN99" s="0"/>
      <c r="UVO99" s="0"/>
      <c r="UVP99" s="0"/>
      <c r="UVQ99" s="0"/>
      <c r="UVR99" s="0"/>
      <c r="UVS99" s="0"/>
      <c r="UVT99" s="0"/>
      <c r="UVU99" s="0"/>
      <c r="UVV99" s="0"/>
      <c r="UVW99" s="0"/>
      <c r="UVX99" s="0"/>
      <c r="UVY99" s="0"/>
      <c r="UVZ99" s="0"/>
      <c r="UWA99" s="0"/>
      <c r="UWB99" s="0"/>
      <c r="UWC99" s="0"/>
      <c r="UWD99" s="0"/>
      <c r="UWE99" s="0"/>
      <c r="UWF99" s="0"/>
      <c r="UWG99" s="0"/>
      <c r="UWH99" s="0"/>
      <c r="UWI99" s="0"/>
      <c r="UWJ99" s="0"/>
      <c r="UWK99" s="0"/>
      <c r="UWL99" s="0"/>
      <c r="UWM99" s="0"/>
      <c r="UWN99" s="0"/>
      <c r="UWO99" s="0"/>
      <c r="UWP99" s="0"/>
      <c r="UWQ99" s="0"/>
      <c r="UWR99" s="0"/>
      <c r="UWS99" s="0"/>
      <c r="UWT99" s="0"/>
      <c r="UWU99" s="0"/>
      <c r="UWV99" s="0"/>
      <c r="UWW99" s="0"/>
      <c r="UWX99" s="0"/>
      <c r="UWY99" s="0"/>
      <c r="UWZ99" s="0"/>
      <c r="UXA99" s="0"/>
      <c r="UXB99" s="0"/>
      <c r="UXC99" s="0"/>
      <c r="UXD99" s="0"/>
      <c r="UXE99" s="0"/>
      <c r="UXF99" s="0"/>
      <c r="UXG99" s="0"/>
      <c r="UXH99" s="0"/>
      <c r="UXI99" s="0"/>
      <c r="UXJ99" s="0"/>
      <c r="UXK99" s="0"/>
      <c r="UXL99" s="0"/>
      <c r="UXM99" s="0"/>
      <c r="UXN99" s="0"/>
      <c r="UXO99" s="0"/>
      <c r="UXP99" s="0"/>
      <c r="UXQ99" s="0"/>
      <c r="UXR99" s="0"/>
      <c r="UXS99" s="0"/>
      <c r="UXT99" s="0"/>
      <c r="UXU99" s="0"/>
      <c r="UXV99" s="0"/>
      <c r="UXW99" s="0"/>
      <c r="UXX99" s="0"/>
      <c r="UXY99" s="0"/>
      <c r="UXZ99" s="0"/>
      <c r="UYA99" s="0"/>
      <c r="UYB99" s="0"/>
      <c r="UYC99" s="0"/>
      <c r="UYD99" s="0"/>
      <c r="UYE99" s="0"/>
      <c r="UYF99" s="0"/>
      <c r="UYG99" s="0"/>
      <c r="UYH99" s="0"/>
      <c r="UYI99" s="0"/>
      <c r="UYJ99" s="0"/>
      <c r="UYK99" s="0"/>
      <c r="UYL99" s="0"/>
      <c r="UYM99" s="0"/>
      <c r="UYN99" s="0"/>
      <c r="UYO99" s="0"/>
      <c r="UYP99" s="0"/>
      <c r="UYQ99" s="0"/>
      <c r="UYR99" s="0"/>
      <c r="UYS99" s="0"/>
      <c r="UYT99" s="0"/>
      <c r="UYU99" s="0"/>
      <c r="UYV99" s="0"/>
      <c r="UYW99" s="0"/>
      <c r="UYX99" s="0"/>
      <c r="UYY99" s="0"/>
      <c r="UYZ99" s="0"/>
      <c r="UZA99" s="0"/>
      <c r="UZB99" s="0"/>
      <c r="UZC99" s="0"/>
      <c r="UZD99" s="0"/>
      <c r="UZE99" s="0"/>
      <c r="UZF99" s="0"/>
      <c r="UZG99" s="0"/>
      <c r="UZH99" s="0"/>
      <c r="UZI99" s="0"/>
      <c r="UZJ99" s="0"/>
      <c r="UZK99" s="0"/>
      <c r="UZL99" s="0"/>
      <c r="UZM99" s="0"/>
      <c r="UZN99" s="0"/>
      <c r="UZO99" s="0"/>
      <c r="UZP99" s="0"/>
      <c r="UZQ99" s="0"/>
      <c r="UZR99" s="0"/>
      <c r="UZS99" s="0"/>
      <c r="UZT99" s="0"/>
      <c r="UZU99" s="0"/>
      <c r="UZV99" s="0"/>
      <c r="UZW99" s="0"/>
      <c r="UZX99" s="0"/>
      <c r="UZY99" s="0"/>
      <c r="UZZ99" s="0"/>
      <c r="VAA99" s="0"/>
      <c r="VAB99" s="0"/>
      <c r="VAC99" s="0"/>
      <c r="VAD99" s="0"/>
      <c r="VAE99" s="0"/>
      <c r="VAF99" s="0"/>
      <c r="VAG99" s="0"/>
      <c r="VAH99" s="0"/>
      <c r="VAI99" s="0"/>
      <c r="VAJ99" s="0"/>
      <c r="VAK99" s="0"/>
      <c r="VAL99" s="0"/>
      <c r="VAM99" s="0"/>
      <c r="VAN99" s="0"/>
      <c r="VAO99" s="0"/>
      <c r="VAP99" s="0"/>
      <c r="VAQ99" s="0"/>
      <c r="VAR99" s="0"/>
      <c r="VAS99" s="0"/>
      <c r="VAT99" s="0"/>
      <c r="VAU99" s="0"/>
      <c r="VAV99" s="0"/>
      <c r="VAW99" s="0"/>
      <c r="VAX99" s="0"/>
      <c r="VAY99" s="0"/>
      <c r="VAZ99" s="0"/>
      <c r="VBA99" s="0"/>
      <c r="VBB99" s="0"/>
      <c r="VBC99" s="0"/>
      <c r="VBD99" s="0"/>
      <c r="VBE99" s="0"/>
      <c r="VBF99" s="0"/>
      <c r="VBG99" s="0"/>
      <c r="VBH99" s="0"/>
      <c r="VBI99" s="0"/>
      <c r="VBJ99" s="0"/>
      <c r="VBK99" s="0"/>
      <c r="VBL99" s="0"/>
      <c r="VBM99" s="0"/>
      <c r="VBN99" s="0"/>
      <c r="VBO99" s="0"/>
      <c r="VBP99" s="0"/>
      <c r="VBQ99" s="0"/>
      <c r="VBR99" s="0"/>
      <c r="VBS99" s="0"/>
      <c r="VBT99" s="0"/>
      <c r="VBU99" s="0"/>
      <c r="VBV99" s="0"/>
      <c r="VBW99" s="0"/>
      <c r="VBX99" s="0"/>
      <c r="VBY99" s="0"/>
      <c r="VBZ99" s="0"/>
      <c r="VCA99" s="0"/>
      <c r="VCB99" s="0"/>
      <c r="VCC99" s="0"/>
      <c r="VCD99" s="0"/>
      <c r="VCE99" s="0"/>
      <c r="VCF99" s="0"/>
      <c r="VCG99" s="0"/>
      <c r="VCH99" s="0"/>
      <c r="VCI99" s="0"/>
      <c r="VCJ99" s="0"/>
      <c r="VCK99" s="0"/>
      <c r="VCL99" s="0"/>
      <c r="VCM99" s="0"/>
      <c r="VCN99" s="0"/>
      <c r="VCO99" s="0"/>
      <c r="VCP99" s="0"/>
      <c r="VCQ99" s="0"/>
      <c r="VCR99" s="0"/>
      <c r="VCS99" s="0"/>
      <c r="VCT99" s="0"/>
      <c r="VCU99" s="0"/>
      <c r="VCV99" s="0"/>
      <c r="VCW99" s="0"/>
      <c r="VCX99" s="0"/>
      <c r="VCY99" s="0"/>
      <c r="VCZ99" s="0"/>
      <c r="VDA99" s="0"/>
      <c r="VDB99" s="0"/>
      <c r="VDC99" s="0"/>
      <c r="VDD99" s="0"/>
      <c r="VDE99" s="0"/>
      <c r="VDF99" s="0"/>
      <c r="VDG99" s="0"/>
      <c r="VDH99" s="0"/>
      <c r="VDI99" s="0"/>
      <c r="VDJ99" s="0"/>
      <c r="VDK99" s="0"/>
      <c r="VDL99" s="0"/>
      <c r="VDM99" s="0"/>
      <c r="VDN99" s="0"/>
      <c r="VDO99" s="0"/>
      <c r="VDP99" s="0"/>
      <c r="VDQ99" s="0"/>
      <c r="VDR99" s="0"/>
      <c r="VDS99" s="0"/>
      <c r="VDT99" s="0"/>
      <c r="VDU99" s="0"/>
      <c r="VDV99" s="0"/>
      <c r="VDW99" s="0"/>
      <c r="VDX99" s="0"/>
      <c r="VDY99" s="0"/>
      <c r="VDZ99" s="0"/>
      <c r="VEA99" s="0"/>
      <c r="VEB99" s="0"/>
      <c r="VEC99" s="0"/>
      <c r="VED99" s="0"/>
      <c r="VEE99" s="0"/>
      <c r="VEF99" s="0"/>
      <c r="VEG99" s="0"/>
      <c r="VEH99" s="0"/>
      <c r="VEI99" s="0"/>
      <c r="VEJ99" s="0"/>
      <c r="VEK99" s="0"/>
      <c r="VEL99" s="0"/>
      <c r="VEM99" s="0"/>
      <c r="VEN99" s="0"/>
      <c r="VEO99" s="0"/>
      <c r="VEP99" s="0"/>
      <c r="VEQ99" s="0"/>
      <c r="VER99" s="0"/>
      <c r="VES99" s="0"/>
      <c r="VET99" s="0"/>
      <c r="VEU99" s="0"/>
      <c r="VEV99" s="0"/>
      <c r="VEW99" s="0"/>
      <c r="VEX99" s="0"/>
      <c r="VEY99" s="0"/>
      <c r="VEZ99" s="0"/>
      <c r="VFA99" s="0"/>
      <c r="VFB99" s="0"/>
      <c r="VFC99" s="0"/>
      <c r="VFD99" s="0"/>
      <c r="VFE99" s="0"/>
      <c r="VFF99" s="0"/>
      <c r="VFG99" s="0"/>
      <c r="VFH99" s="0"/>
      <c r="VFI99" s="0"/>
      <c r="VFJ99" s="0"/>
      <c r="VFK99" s="0"/>
      <c r="VFL99" s="0"/>
      <c r="VFM99" s="0"/>
      <c r="VFN99" s="0"/>
      <c r="VFO99" s="0"/>
      <c r="VFP99" s="0"/>
      <c r="VFQ99" s="0"/>
      <c r="VFR99" s="0"/>
      <c r="VFS99" s="0"/>
      <c r="VFT99" s="0"/>
      <c r="VFU99" s="0"/>
      <c r="VFV99" s="0"/>
      <c r="VFW99" s="0"/>
      <c r="VFX99" s="0"/>
      <c r="VFY99" s="0"/>
      <c r="VFZ99" s="0"/>
      <c r="VGA99" s="0"/>
      <c r="VGB99" s="0"/>
      <c r="VGC99" s="0"/>
      <c r="VGD99" s="0"/>
      <c r="VGE99" s="0"/>
      <c r="VGF99" s="0"/>
      <c r="VGG99" s="0"/>
      <c r="VGH99" s="0"/>
      <c r="VGI99" s="0"/>
      <c r="VGJ99" s="0"/>
      <c r="VGK99" s="0"/>
      <c r="VGL99" s="0"/>
      <c r="VGM99" s="0"/>
      <c r="VGN99" s="0"/>
      <c r="VGO99" s="0"/>
      <c r="VGP99" s="0"/>
      <c r="VGQ99" s="0"/>
      <c r="VGR99" s="0"/>
      <c r="VGS99" s="0"/>
      <c r="VGT99" s="0"/>
      <c r="VGU99" s="0"/>
      <c r="VGV99" s="0"/>
      <c r="VGW99" s="0"/>
      <c r="VGX99" s="0"/>
      <c r="VGY99" s="0"/>
      <c r="VGZ99" s="0"/>
      <c r="VHA99" s="0"/>
      <c r="VHB99" s="0"/>
      <c r="VHC99" s="0"/>
      <c r="VHD99" s="0"/>
      <c r="VHE99" s="0"/>
      <c r="VHF99" s="0"/>
      <c r="VHG99" s="0"/>
      <c r="VHH99" s="0"/>
      <c r="VHI99" s="0"/>
      <c r="VHJ99" s="0"/>
      <c r="VHK99" s="0"/>
      <c r="VHL99" s="0"/>
      <c r="VHM99" s="0"/>
      <c r="VHN99" s="0"/>
      <c r="VHO99" s="0"/>
      <c r="VHP99" s="0"/>
      <c r="VHQ99" s="0"/>
      <c r="VHR99" s="0"/>
      <c r="VHS99" s="0"/>
      <c r="VHT99" s="0"/>
      <c r="VHU99" s="0"/>
      <c r="VHV99" s="0"/>
      <c r="VHW99" s="0"/>
      <c r="VHX99" s="0"/>
      <c r="VHY99" s="0"/>
      <c r="VHZ99" s="0"/>
      <c r="VIA99" s="0"/>
      <c r="VIB99" s="0"/>
      <c r="VIC99" s="0"/>
      <c r="VID99" s="0"/>
      <c r="VIE99" s="0"/>
      <c r="VIF99" s="0"/>
      <c r="VIG99" s="0"/>
      <c r="VIH99" s="0"/>
      <c r="VII99" s="0"/>
      <c r="VIJ99" s="0"/>
      <c r="VIK99" s="0"/>
      <c r="VIL99" s="0"/>
      <c r="VIM99" s="0"/>
      <c r="VIN99" s="0"/>
      <c r="VIO99" s="0"/>
      <c r="VIP99" s="0"/>
      <c r="VIQ99" s="0"/>
      <c r="VIR99" s="0"/>
      <c r="VIS99" s="0"/>
      <c r="VIT99" s="0"/>
      <c r="VIU99" s="0"/>
      <c r="VIV99" s="0"/>
      <c r="VIW99" s="0"/>
      <c r="VIX99" s="0"/>
      <c r="VIY99" s="0"/>
      <c r="VIZ99" s="0"/>
      <c r="VJA99" s="0"/>
      <c r="VJB99" s="0"/>
      <c r="VJC99" s="0"/>
      <c r="VJD99" s="0"/>
      <c r="VJE99" s="0"/>
      <c r="VJF99" s="0"/>
      <c r="VJG99" s="0"/>
      <c r="VJH99" s="0"/>
      <c r="VJI99" s="0"/>
      <c r="VJJ99" s="0"/>
      <c r="VJK99" s="0"/>
      <c r="VJL99" s="0"/>
      <c r="VJM99" s="0"/>
      <c r="VJN99" s="0"/>
      <c r="VJO99" s="0"/>
      <c r="VJP99" s="0"/>
      <c r="VJQ99" s="0"/>
      <c r="VJR99" s="0"/>
      <c r="VJS99" s="0"/>
      <c r="VJT99" s="0"/>
      <c r="VJU99" s="0"/>
      <c r="VJV99" s="0"/>
      <c r="VJW99" s="0"/>
      <c r="VJX99" s="0"/>
      <c r="VJY99" s="0"/>
      <c r="VJZ99" s="0"/>
      <c r="VKA99" s="0"/>
      <c r="VKB99" s="0"/>
      <c r="VKC99" s="0"/>
      <c r="VKD99" s="0"/>
      <c r="VKE99" s="0"/>
      <c r="VKF99" s="0"/>
      <c r="VKG99" s="0"/>
      <c r="VKH99" s="0"/>
      <c r="VKI99" s="0"/>
      <c r="VKJ99" s="0"/>
      <c r="VKK99" s="0"/>
      <c r="VKL99" s="0"/>
      <c r="VKM99" s="0"/>
      <c r="VKN99" s="0"/>
      <c r="VKO99" s="0"/>
      <c r="VKP99" s="0"/>
      <c r="VKQ99" s="0"/>
      <c r="VKR99" s="0"/>
      <c r="VKS99" s="0"/>
      <c r="VKT99" s="0"/>
      <c r="VKU99" s="0"/>
      <c r="VKV99" s="0"/>
      <c r="VKW99" s="0"/>
      <c r="VKX99" s="0"/>
      <c r="VKY99" s="0"/>
      <c r="VKZ99" s="0"/>
      <c r="VLA99" s="0"/>
      <c r="VLB99" s="0"/>
      <c r="VLC99" s="0"/>
      <c r="VLD99" s="0"/>
      <c r="VLE99" s="0"/>
      <c r="VLF99" s="0"/>
      <c r="VLG99" s="0"/>
      <c r="VLH99" s="0"/>
      <c r="VLI99" s="0"/>
      <c r="VLJ99" s="0"/>
      <c r="VLK99" s="0"/>
      <c r="VLL99" s="0"/>
      <c r="VLM99" s="0"/>
      <c r="VLN99" s="0"/>
      <c r="VLO99" s="0"/>
      <c r="VLP99" s="0"/>
      <c r="VLQ99" s="0"/>
      <c r="VLR99" s="0"/>
      <c r="VLS99" s="0"/>
      <c r="VLT99" s="0"/>
      <c r="VLU99" s="0"/>
      <c r="VLV99" s="0"/>
      <c r="VLW99" s="0"/>
      <c r="VLX99" s="0"/>
      <c r="VLY99" s="0"/>
      <c r="VLZ99" s="0"/>
      <c r="VMA99" s="0"/>
      <c r="VMB99" s="0"/>
      <c r="VMC99" s="0"/>
      <c r="VMD99" s="0"/>
      <c r="VME99" s="0"/>
      <c r="VMF99" s="0"/>
      <c r="VMG99" s="0"/>
      <c r="VMH99" s="0"/>
      <c r="VMI99" s="0"/>
      <c r="VMJ99" s="0"/>
      <c r="VMK99" s="0"/>
      <c r="VML99" s="0"/>
      <c r="VMM99" s="0"/>
      <c r="VMN99" s="0"/>
      <c r="VMO99" s="0"/>
      <c r="VMP99" s="0"/>
      <c r="VMQ99" s="0"/>
      <c r="VMR99" s="0"/>
      <c r="VMS99" s="0"/>
      <c r="VMT99" s="0"/>
      <c r="VMU99" s="0"/>
      <c r="VMV99" s="0"/>
      <c r="VMW99" s="0"/>
      <c r="VMX99" s="0"/>
      <c r="VMY99" s="0"/>
      <c r="VMZ99" s="0"/>
      <c r="VNA99" s="0"/>
      <c r="VNB99" s="0"/>
      <c r="VNC99" s="0"/>
      <c r="VND99" s="0"/>
      <c r="VNE99" s="0"/>
      <c r="VNF99" s="0"/>
      <c r="VNG99" s="0"/>
      <c r="VNH99" s="0"/>
      <c r="VNI99" s="0"/>
      <c r="VNJ99" s="0"/>
      <c r="VNK99" s="0"/>
      <c r="VNL99" s="0"/>
      <c r="VNM99" s="0"/>
      <c r="VNN99" s="0"/>
      <c r="VNO99" s="0"/>
      <c r="VNP99" s="0"/>
      <c r="VNQ99" s="0"/>
      <c r="VNR99" s="0"/>
      <c r="VNS99" s="0"/>
      <c r="VNT99" s="0"/>
      <c r="VNU99" s="0"/>
      <c r="VNV99" s="0"/>
      <c r="VNW99" s="0"/>
      <c r="VNX99" s="0"/>
      <c r="VNY99" s="0"/>
      <c r="VNZ99" s="0"/>
      <c r="VOA99" s="0"/>
      <c r="VOB99" s="0"/>
      <c r="VOC99" s="0"/>
      <c r="VOD99" s="0"/>
      <c r="VOE99" s="0"/>
      <c r="VOF99" s="0"/>
      <c r="VOG99" s="0"/>
      <c r="VOH99" s="0"/>
      <c r="VOI99" s="0"/>
      <c r="VOJ99" s="0"/>
      <c r="VOK99" s="0"/>
      <c r="VOL99" s="0"/>
      <c r="VOM99" s="0"/>
      <c r="VON99" s="0"/>
      <c r="VOO99" s="0"/>
      <c r="VOP99" s="0"/>
      <c r="VOQ99" s="0"/>
      <c r="VOR99" s="0"/>
      <c r="VOS99" s="0"/>
      <c r="VOT99" s="0"/>
      <c r="VOU99" s="0"/>
      <c r="VOV99" s="0"/>
      <c r="VOW99" s="0"/>
      <c r="VOX99" s="0"/>
      <c r="VOY99" s="0"/>
      <c r="VOZ99" s="0"/>
      <c r="VPA99" s="0"/>
      <c r="VPB99" s="0"/>
      <c r="VPC99" s="0"/>
      <c r="VPD99" s="0"/>
      <c r="VPE99" s="0"/>
      <c r="VPF99" s="0"/>
      <c r="VPG99" s="0"/>
      <c r="VPH99" s="0"/>
      <c r="VPI99" s="0"/>
      <c r="VPJ99" s="0"/>
      <c r="VPK99" s="0"/>
      <c r="VPL99" s="0"/>
      <c r="VPM99" s="0"/>
      <c r="VPN99" s="0"/>
      <c r="VPO99" s="0"/>
      <c r="VPP99" s="0"/>
      <c r="VPQ99" s="0"/>
      <c r="VPR99" s="0"/>
      <c r="VPS99" s="0"/>
      <c r="VPT99" s="0"/>
      <c r="VPU99" s="0"/>
      <c r="VPV99" s="0"/>
      <c r="VPW99" s="0"/>
      <c r="VPX99" s="0"/>
      <c r="VPY99" s="0"/>
      <c r="VPZ99" s="0"/>
      <c r="VQA99" s="0"/>
      <c r="VQB99" s="0"/>
      <c r="VQC99" s="0"/>
      <c r="VQD99" s="0"/>
      <c r="VQE99" s="0"/>
      <c r="VQF99" s="0"/>
      <c r="VQG99" s="0"/>
      <c r="VQH99" s="0"/>
      <c r="VQI99" s="0"/>
      <c r="VQJ99" s="0"/>
      <c r="VQK99" s="0"/>
      <c r="VQL99" s="0"/>
      <c r="VQM99" s="0"/>
      <c r="VQN99" s="0"/>
      <c r="VQO99" s="0"/>
      <c r="VQP99" s="0"/>
      <c r="VQQ99" s="0"/>
      <c r="VQR99" s="0"/>
      <c r="VQS99" s="0"/>
      <c r="VQT99" s="0"/>
      <c r="VQU99" s="0"/>
      <c r="VQV99" s="0"/>
      <c r="VQW99" s="0"/>
      <c r="VQX99" s="0"/>
      <c r="VQY99" s="0"/>
      <c r="VQZ99" s="0"/>
      <c r="VRA99" s="0"/>
      <c r="VRB99" s="0"/>
      <c r="VRC99" s="0"/>
      <c r="VRD99" s="0"/>
      <c r="VRE99" s="0"/>
      <c r="VRF99" s="0"/>
      <c r="VRG99" s="0"/>
      <c r="VRH99" s="0"/>
      <c r="VRI99" s="0"/>
      <c r="VRJ99" s="0"/>
      <c r="VRK99" s="0"/>
      <c r="VRL99" s="0"/>
      <c r="VRM99" s="0"/>
      <c r="VRN99" s="0"/>
      <c r="VRO99" s="0"/>
      <c r="VRP99" s="0"/>
      <c r="VRQ99" s="0"/>
      <c r="VRR99" s="0"/>
      <c r="VRS99" s="0"/>
      <c r="VRT99" s="0"/>
      <c r="VRU99" s="0"/>
      <c r="VRV99" s="0"/>
      <c r="VRW99" s="0"/>
      <c r="VRX99" s="0"/>
      <c r="VRY99" s="0"/>
      <c r="VRZ99" s="0"/>
      <c r="VSA99" s="0"/>
      <c r="VSB99" s="0"/>
      <c r="VSC99" s="0"/>
      <c r="VSD99" s="0"/>
      <c r="VSE99" s="0"/>
      <c r="VSF99" s="0"/>
      <c r="VSG99" s="0"/>
      <c r="VSH99" s="0"/>
      <c r="VSI99" s="0"/>
      <c r="VSJ99" s="0"/>
      <c r="VSK99" s="0"/>
      <c r="VSL99" s="0"/>
      <c r="VSM99" s="0"/>
      <c r="VSN99" s="0"/>
      <c r="VSO99" s="0"/>
      <c r="VSP99" s="0"/>
      <c r="VSQ99" s="0"/>
      <c r="VSR99" s="0"/>
      <c r="VSS99" s="0"/>
      <c r="VST99" s="0"/>
      <c r="VSU99" s="0"/>
      <c r="VSV99" s="0"/>
      <c r="VSW99" s="0"/>
      <c r="VSX99" s="0"/>
      <c r="VSY99" s="0"/>
      <c r="VSZ99" s="0"/>
      <c r="VTA99" s="0"/>
      <c r="VTB99" s="0"/>
      <c r="VTC99" s="0"/>
      <c r="VTD99" s="0"/>
      <c r="VTE99" s="0"/>
      <c r="VTF99" s="0"/>
      <c r="VTG99" s="0"/>
      <c r="VTH99" s="0"/>
      <c r="VTI99" s="0"/>
      <c r="VTJ99" s="0"/>
      <c r="VTK99" s="0"/>
      <c r="VTL99" s="0"/>
      <c r="VTM99" s="0"/>
      <c r="VTN99" s="0"/>
      <c r="VTO99" s="0"/>
      <c r="VTP99" s="0"/>
      <c r="VTQ99" s="0"/>
      <c r="VTR99" s="0"/>
      <c r="VTS99" s="0"/>
      <c r="VTT99" s="0"/>
      <c r="VTU99" s="0"/>
      <c r="VTV99" s="0"/>
      <c r="VTW99" s="0"/>
      <c r="VTX99" s="0"/>
      <c r="VTY99" s="0"/>
      <c r="VTZ99" s="0"/>
      <c r="VUA99" s="0"/>
      <c r="VUB99" s="0"/>
      <c r="VUC99" s="0"/>
      <c r="VUD99" s="0"/>
      <c r="VUE99" s="0"/>
      <c r="VUF99" s="0"/>
      <c r="VUG99" s="0"/>
      <c r="VUH99" s="0"/>
      <c r="VUI99" s="0"/>
      <c r="VUJ99" s="0"/>
      <c r="VUK99" s="0"/>
      <c r="VUL99" s="0"/>
      <c r="VUM99" s="0"/>
      <c r="VUN99" s="0"/>
      <c r="VUO99" s="0"/>
      <c r="VUP99" s="0"/>
      <c r="VUQ99" s="0"/>
      <c r="VUR99" s="0"/>
      <c r="VUS99" s="0"/>
      <c r="VUT99" s="0"/>
      <c r="VUU99" s="0"/>
      <c r="VUV99" s="0"/>
      <c r="VUW99" s="0"/>
      <c r="VUX99" s="0"/>
      <c r="VUY99" s="0"/>
      <c r="VUZ99" s="0"/>
      <c r="VVA99" s="0"/>
      <c r="VVB99" s="0"/>
      <c r="VVC99" s="0"/>
      <c r="VVD99" s="0"/>
      <c r="VVE99" s="0"/>
      <c r="VVF99" s="0"/>
      <c r="VVG99" s="0"/>
      <c r="VVH99" s="0"/>
      <c r="VVI99" s="0"/>
      <c r="VVJ99" s="0"/>
      <c r="VVK99" s="0"/>
      <c r="VVL99" s="0"/>
      <c r="VVM99" s="0"/>
      <c r="VVN99" s="0"/>
      <c r="VVO99" s="0"/>
      <c r="VVP99" s="0"/>
      <c r="VVQ99" s="0"/>
      <c r="VVR99" s="0"/>
      <c r="VVS99" s="0"/>
      <c r="VVT99" s="0"/>
      <c r="VVU99" s="0"/>
      <c r="VVV99" s="0"/>
      <c r="VVW99" s="0"/>
      <c r="VVX99" s="0"/>
      <c r="VVY99" s="0"/>
      <c r="VVZ99" s="0"/>
      <c r="VWA99" s="0"/>
      <c r="VWB99" s="0"/>
      <c r="VWC99" s="0"/>
      <c r="VWD99" s="0"/>
      <c r="VWE99" s="0"/>
      <c r="VWF99" s="0"/>
      <c r="VWG99" s="0"/>
      <c r="VWH99" s="0"/>
      <c r="VWI99" s="0"/>
      <c r="VWJ99" s="0"/>
      <c r="VWK99" s="0"/>
      <c r="VWL99" s="0"/>
      <c r="VWM99" s="0"/>
      <c r="VWN99" s="0"/>
      <c r="VWO99" s="0"/>
      <c r="VWP99" s="0"/>
      <c r="VWQ99" s="0"/>
      <c r="VWR99" s="0"/>
      <c r="VWS99" s="0"/>
      <c r="VWT99" s="0"/>
      <c r="VWU99" s="0"/>
      <c r="VWV99" s="0"/>
      <c r="VWW99" s="0"/>
      <c r="VWX99" s="0"/>
      <c r="VWY99" s="0"/>
      <c r="VWZ99" s="0"/>
      <c r="VXA99" s="0"/>
      <c r="VXB99" s="0"/>
      <c r="VXC99" s="0"/>
      <c r="VXD99" s="0"/>
      <c r="VXE99" s="0"/>
      <c r="VXF99" s="0"/>
      <c r="VXG99" s="0"/>
      <c r="VXH99" s="0"/>
      <c r="VXI99" s="0"/>
      <c r="VXJ99" s="0"/>
      <c r="VXK99" s="0"/>
      <c r="VXL99" s="0"/>
      <c r="VXM99" s="0"/>
      <c r="VXN99" s="0"/>
      <c r="VXO99" s="0"/>
      <c r="VXP99" s="0"/>
      <c r="VXQ99" s="0"/>
      <c r="VXR99" s="0"/>
      <c r="VXS99" s="0"/>
      <c r="VXT99" s="0"/>
      <c r="VXU99" s="0"/>
      <c r="VXV99" s="0"/>
      <c r="VXW99" s="0"/>
      <c r="VXX99" s="0"/>
      <c r="VXY99" s="0"/>
      <c r="VXZ99" s="0"/>
      <c r="VYA99" s="0"/>
      <c r="VYB99" s="0"/>
      <c r="VYC99" s="0"/>
      <c r="VYD99" s="0"/>
      <c r="VYE99" s="0"/>
      <c r="VYF99" s="0"/>
      <c r="VYG99" s="0"/>
      <c r="VYH99" s="0"/>
      <c r="VYI99" s="0"/>
      <c r="VYJ99" s="0"/>
      <c r="VYK99" s="0"/>
      <c r="VYL99" s="0"/>
      <c r="VYM99" s="0"/>
      <c r="VYN99" s="0"/>
      <c r="VYO99" s="0"/>
      <c r="VYP99" s="0"/>
      <c r="VYQ99" s="0"/>
      <c r="VYR99" s="0"/>
      <c r="VYS99" s="0"/>
      <c r="VYT99" s="0"/>
      <c r="VYU99" s="0"/>
      <c r="VYV99" s="0"/>
      <c r="VYW99" s="0"/>
      <c r="VYX99" s="0"/>
      <c r="VYY99" s="0"/>
      <c r="VYZ99" s="0"/>
      <c r="VZA99" s="0"/>
      <c r="VZB99" s="0"/>
      <c r="VZC99" s="0"/>
      <c r="VZD99" s="0"/>
      <c r="VZE99" s="0"/>
      <c r="VZF99" s="0"/>
      <c r="VZG99" s="0"/>
      <c r="VZH99" s="0"/>
      <c r="VZI99" s="0"/>
      <c r="VZJ99" s="0"/>
      <c r="VZK99" s="0"/>
      <c r="VZL99" s="0"/>
      <c r="VZM99" s="0"/>
      <c r="VZN99" s="0"/>
      <c r="VZO99" s="0"/>
      <c r="VZP99" s="0"/>
      <c r="VZQ99" s="0"/>
      <c r="VZR99" s="0"/>
      <c r="VZS99" s="0"/>
      <c r="VZT99" s="0"/>
      <c r="VZU99" s="0"/>
      <c r="VZV99" s="0"/>
      <c r="VZW99" s="0"/>
      <c r="VZX99" s="0"/>
      <c r="VZY99" s="0"/>
      <c r="VZZ99" s="0"/>
      <c r="WAA99" s="0"/>
      <c r="WAB99" s="0"/>
      <c r="WAC99" s="0"/>
      <c r="WAD99" s="0"/>
      <c r="WAE99" s="0"/>
      <c r="WAF99" s="0"/>
      <c r="WAG99" s="0"/>
      <c r="WAH99" s="0"/>
      <c r="WAI99" s="0"/>
      <c r="WAJ99" s="0"/>
      <c r="WAK99" s="0"/>
      <c r="WAL99" s="0"/>
      <c r="WAM99" s="0"/>
      <c r="WAN99" s="0"/>
      <c r="WAO99" s="0"/>
      <c r="WAP99" s="0"/>
      <c r="WAQ99" s="0"/>
      <c r="WAR99" s="0"/>
      <c r="WAS99" s="0"/>
      <c r="WAT99" s="0"/>
      <c r="WAU99" s="0"/>
      <c r="WAV99" s="0"/>
      <c r="WAW99" s="0"/>
      <c r="WAX99" s="0"/>
      <c r="WAY99" s="0"/>
      <c r="WAZ99" s="0"/>
      <c r="WBA99" s="0"/>
      <c r="WBB99" s="0"/>
      <c r="WBC99" s="0"/>
      <c r="WBD99" s="0"/>
      <c r="WBE99" s="0"/>
      <c r="WBF99" s="0"/>
      <c r="WBG99" s="0"/>
      <c r="WBH99" s="0"/>
      <c r="WBI99" s="0"/>
      <c r="WBJ99" s="0"/>
      <c r="WBK99" s="0"/>
      <c r="WBL99" s="0"/>
      <c r="WBM99" s="0"/>
      <c r="WBN99" s="0"/>
      <c r="WBO99" s="0"/>
      <c r="WBP99" s="0"/>
      <c r="WBQ99" s="0"/>
      <c r="WBR99" s="0"/>
      <c r="WBS99" s="0"/>
      <c r="WBT99" s="0"/>
      <c r="WBU99" s="0"/>
      <c r="WBV99" s="0"/>
      <c r="WBW99" s="0"/>
      <c r="WBX99" s="0"/>
      <c r="WBY99" s="0"/>
      <c r="WBZ99" s="0"/>
      <c r="WCA99" s="0"/>
      <c r="WCB99" s="0"/>
      <c r="WCC99" s="0"/>
      <c r="WCD99" s="0"/>
      <c r="WCE99" s="0"/>
      <c r="WCF99" s="0"/>
      <c r="WCG99" s="0"/>
      <c r="WCH99" s="0"/>
      <c r="WCI99" s="0"/>
      <c r="WCJ99" s="0"/>
      <c r="WCK99" s="0"/>
      <c r="WCL99" s="0"/>
      <c r="WCM99" s="0"/>
      <c r="WCN99" s="0"/>
      <c r="WCO99" s="0"/>
      <c r="WCP99" s="0"/>
      <c r="WCQ99" s="0"/>
      <c r="WCR99" s="0"/>
      <c r="WCS99" s="0"/>
      <c r="WCT99" s="0"/>
      <c r="WCU99" s="0"/>
      <c r="WCV99" s="0"/>
      <c r="WCW99" s="0"/>
      <c r="WCX99" s="0"/>
      <c r="WCY99" s="0"/>
      <c r="WCZ99" s="0"/>
      <c r="WDA99" s="0"/>
      <c r="WDB99" s="0"/>
      <c r="WDC99" s="0"/>
      <c r="WDD99" s="0"/>
      <c r="WDE99" s="0"/>
      <c r="WDF99" s="0"/>
      <c r="WDG99" s="0"/>
      <c r="WDH99" s="0"/>
      <c r="WDI99" s="0"/>
      <c r="WDJ99" s="0"/>
      <c r="WDK99" s="0"/>
      <c r="WDL99" s="0"/>
      <c r="WDM99" s="0"/>
      <c r="WDN99" s="0"/>
      <c r="WDO99" s="0"/>
      <c r="WDP99" s="0"/>
      <c r="WDQ99" s="0"/>
      <c r="WDR99" s="0"/>
      <c r="WDS99" s="0"/>
      <c r="WDT99" s="0"/>
      <c r="WDU99" s="0"/>
      <c r="WDV99" s="0"/>
      <c r="WDW99" s="0"/>
      <c r="WDX99" s="0"/>
      <c r="WDY99" s="0"/>
      <c r="WDZ99" s="0"/>
      <c r="WEA99" s="0"/>
      <c r="WEB99" s="0"/>
      <c r="WEC99" s="0"/>
      <c r="WED99" s="0"/>
      <c r="WEE99" s="0"/>
      <c r="WEF99" s="0"/>
      <c r="WEG99" s="0"/>
      <c r="WEH99" s="0"/>
      <c r="WEI99" s="0"/>
      <c r="WEJ99" s="0"/>
      <c r="WEK99" s="0"/>
      <c r="WEL99" s="0"/>
      <c r="WEM99" s="0"/>
      <c r="WEN99" s="0"/>
      <c r="WEO99" s="0"/>
      <c r="WEP99" s="0"/>
      <c r="WEQ99" s="0"/>
      <c r="WER99" s="0"/>
      <c r="WES99" s="0"/>
      <c r="WET99" s="0"/>
      <c r="WEU99" s="0"/>
      <c r="WEV99" s="0"/>
      <c r="WEW99" s="0"/>
      <c r="WEX99" s="0"/>
      <c r="WEY99" s="0"/>
      <c r="WEZ99" s="0"/>
      <c r="WFA99" s="0"/>
      <c r="WFB99" s="0"/>
      <c r="WFC99" s="0"/>
      <c r="WFD99" s="0"/>
      <c r="WFE99" s="0"/>
      <c r="WFF99" s="0"/>
      <c r="WFG99" s="0"/>
      <c r="WFH99" s="0"/>
      <c r="WFI99" s="0"/>
      <c r="WFJ99" s="0"/>
      <c r="WFK99" s="0"/>
      <c r="WFL99" s="0"/>
      <c r="WFM99" s="0"/>
      <c r="WFN99" s="0"/>
      <c r="WFO99" s="0"/>
      <c r="WFP99" s="0"/>
      <c r="WFQ99" s="0"/>
      <c r="WFR99" s="0"/>
      <c r="WFS99" s="0"/>
      <c r="WFT99" s="0"/>
      <c r="WFU99" s="0"/>
      <c r="WFV99" s="0"/>
      <c r="WFW99" s="0"/>
      <c r="WFX99" s="0"/>
      <c r="WFY99" s="0"/>
      <c r="WFZ99" s="0"/>
      <c r="WGA99" s="0"/>
      <c r="WGB99" s="0"/>
      <c r="WGC99" s="0"/>
      <c r="WGD99" s="0"/>
      <c r="WGE99" s="0"/>
      <c r="WGF99" s="0"/>
      <c r="WGG99" s="0"/>
      <c r="WGH99" s="0"/>
      <c r="WGI99" s="0"/>
      <c r="WGJ99" s="0"/>
      <c r="WGK99" s="0"/>
      <c r="WGL99" s="0"/>
      <c r="WGM99" s="0"/>
      <c r="WGN99" s="0"/>
      <c r="WGO99" s="0"/>
      <c r="WGP99" s="0"/>
      <c r="WGQ99" s="0"/>
      <c r="WGR99" s="0"/>
      <c r="WGS99" s="0"/>
      <c r="WGT99" s="0"/>
      <c r="WGU99" s="0"/>
      <c r="WGV99" s="0"/>
      <c r="WGW99" s="0"/>
      <c r="WGX99" s="0"/>
      <c r="WGY99" s="0"/>
      <c r="WGZ99" s="0"/>
      <c r="WHA99" s="0"/>
      <c r="WHB99" s="0"/>
      <c r="WHC99" s="0"/>
      <c r="WHD99" s="0"/>
      <c r="WHE99" s="0"/>
      <c r="WHF99" s="0"/>
      <c r="WHG99" s="0"/>
      <c r="WHH99" s="0"/>
      <c r="WHI99" s="0"/>
      <c r="WHJ99" s="0"/>
      <c r="WHK99" s="0"/>
      <c r="WHL99" s="0"/>
      <c r="WHM99" s="0"/>
      <c r="WHN99" s="0"/>
      <c r="WHO99" s="0"/>
      <c r="WHP99" s="0"/>
      <c r="WHQ99" s="0"/>
      <c r="WHR99" s="0"/>
      <c r="WHS99" s="0"/>
      <c r="WHT99" s="0"/>
      <c r="WHU99" s="0"/>
      <c r="WHV99" s="0"/>
      <c r="WHW99" s="0"/>
      <c r="WHX99" s="0"/>
      <c r="WHY99" s="0"/>
      <c r="WHZ99" s="0"/>
      <c r="WIA99" s="0"/>
      <c r="WIB99" s="0"/>
      <c r="WIC99" s="0"/>
      <c r="WID99" s="0"/>
      <c r="WIE99" s="0"/>
      <c r="WIF99" s="0"/>
      <c r="WIG99" s="0"/>
      <c r="WIH99" s="0"/>
      <c r="WII99" s="0"/>
      <c r="WIJ99" s="0"/>
      <c r="WIK99" s="0"/>
      <c r="WIL99" s="0"/>
      <c r="WIM99" s="0"/>
      <c r="WIN99" s="0"/>
      <c r="WIO99" s="0"/>
      <c r="WIP99" s="0"/>
      <c r="WIQ99" s="0"/>
      <c r="WIR99" s="0"/>
      <c r="WIS99" s="0"/>
      <c r="WIT99" s="0"/>
      <c r="WIU99" s="0"/>
      <c r="WIV99" s="0"/>
      <c r="WIW99" s="0"/>
      <c r="WIX99" s="0"/>
      <c r="WIY99" s="0"/>
      <c r="WIZ99" s="0"/>
      <c r="WJA99" s="0"/>
      <c r="WJB99" s="0"/>
      <c r="WJC99" s="0"/>
      <c r="WJD99" s="0"/>
      <c r="WJE99" s="0"/>
      <c r="WJF99" s="0"/>
      <c r="WJG99" s="0"/>
      <c r="WJH99" s="0"/>
      <c r="WJI99" s="0"/>
      <c r="WJJ99" s="0"/>
      <c r="WJK99" s="0"/>
      <c r="WJL99" s="0"/>
      <c r="WJM99" s="0"/>
      <c r="WJN99" s="0"/>
      <c r="WJO99" s="0"/>
      <c r="WJP99" s="0"/>
      <c r="WJQ99" s="0"/>
      <c r="WJR99" s="0"/>
      <c r="WJS99" s="0"/>
      <c r="WJT99" s="0"/>
      <c r="WJU99" s="0"/>
      <c r="WJV99" s="0"/>
      <c r="WJW99" s="0"/>
      <c r="WJX99" s="0"/>
      <c r="WJY99" s="0"/>
      <c r="WJZ99" s="0"/>
      <c r="WKA99" s="0"/>
      <c r="WKB99" s="0"/>
      <c r="WKC99" s="0"/>
      <c r="WKD99" s="0"/>
      <c r="WKE99" s="0"/>
      <c r="WKF99" s="0"/>
      <c r="WKG99" s="0"/>
      <c r="WKH99" s="0"/>
      <c r="WKI99" s="0"/>
      <c r="WKJ99" s="0"/>
      <c r="WKK99" s="0"/>
      <c r="WKL99" s="0"/>
      <c r="WKM99" s="0"/>
      <c r="WKN99" s="0"/>
      <c r="WKO99" s="0"/>
      <c r="WKP99" s="0"/>
      <c r="WKQ99" s="0"/>
      <c r="WKR99" s="0"/>
      <c r="WKS99" s="0"/>
      <c r="WKT99" s="0"/>
      <c r="WKU99" s="0"/>
      <c r="WKV99" s="0"/>
      <c r="WKW99" s="0"/>
      <c r="WKX99" s="0"/>
      <c r="WKY99" s="0"/>
      <c r="WKZ99" s="0"/>
      <c r="WLA99" s="0"/>
      <c r="WLB99" s="0"/>
      <c r="WLC99" s="0"/>
      <c r="WLD99" s="0"/>
      <c r="WLE99" s="0"/>
      <c r="WLF99" s="0"/>
      <c r="WLG99" s="0"/>
      <c r="WLH99" s="0"/>
      <c r="WLI99" s="0"/>
      <c r="WLJ99" s="0"/>
      <c r="WLK99" s="0"/>
      <c r="WLL99" s="0"/>
      <c r="WLM99" s="0"/>
      <c r="WLN99" s="0"/>
      <c r="WLO99" s="0"/>
      <c r="WLP99" s="0"/>
      <c r="WLQ99" s="0"/>
      <c r="WLR99" s="0"/>
      <c r="WLS99" s="0"/>
      <c r="WLT99" s="0"/>
      <c r="WLU99" s="0"/>
      <c r="WLV99" s="0"/>
      <c r="WLW99" s="0"/>
      <c r="WLX99" s="0"/>
      <c r="WLY99" s="0"/>
      <c r="WLZ99" s="0"/>
      <c r="WMA99" s="0"/>
      <c r="WMB99" s="0"/>
      <c r="WMC99" s="0"/>
      <c r="WMD99" s="0"/>
      <c r="WME99" s="0"/>
      <c r="WMF99" s="0"/>
      <c r="WMG99" s="0"/>
      <c r="WMH99" s="0"/>
      <c r="WMI99" s="0"/>
      <c r="WMJ99" s="0"/>
      <c r="WMK99" s="0"/>
      <c r="WML99" s="0"/>
      <c r="WMM99" s="0"/>
      <c r="WMN99" s="0"/>
      <c r="WMO99" s="0"/>
      <c r="WMP99" s="0"/>
      <c r="WMQ99" s="0"/>
      <c r="WMR99" s="0"/>
      <c r="WMS99" s="0"/>
      <c r="WMT99" s="0"/>
      <c r="WMU99" s="0"/>
      <c r="WMV99" s="0"/>
      <c r="WMW99" s="0"/>
      <c r="WMX99" s="0"/>
      <c r="WMY99" s="0"/>
      <c r="WMZ99" s="0"/>
      <c r="WNA99" s="0"/>
      <c r="WNB99" s="0"/>
      <c r="WNC99" s="0"/>
      <c r="WND99" s="0"/>
      <c r="WNE99" s="0"/>
      <c r="WNF99" s="0"/>
      <c r="WNG99" s="0"/>
      <c r="WNH99" s="0"/>
      <c r="WNI99" s="0"/>
      <c r="WNJ99" s="0"/>
      <c r="WNK99" s="0"/>
      <c r="WNL99" s="0"/>
      <c r="WNM99" s="0"/>
      <c r="WNN99" s="0"/>
      <c r="WNO99" s="0"/>
      <c r="WNP99" s="0"/>
      <c r="WNQ99" s="0"/>
      <c r="WNR99" s="0"/>
      <c r="WNS99" s="0"/>
      <c r="WNT99" s="0"/>
      <c r="WNU99" s="0"/>
      <c r="WNV99" s="0"/>
      <c r="WNW99" s="0"/>
      <c r="WNX99" s="0"/>
      <c r="WNY99" s="0"/>
      <c r="WNZ99" s="0"/>
      <c r="WOA99" s="0"/>
      <c r="WOB99" s="0"/>
      <c r="WOC99" s="0"/>
      <c r="WOD99" s="0"/>
      <c r="WOE99" s="0"/>
      <c r="WOF99" s="0"/>
      <c r="WOG99" s="0"/>
      <c r="WOH99" s="0"/>
      <c r="WOI99" s="0"/>
      <c r="WOJ99" s="0"/>
      <c r="WOK99" s="0"/>
      <c r="WOL99" s="0"/>
      <c r="WOM99" s="0"/>
      <c r="WON99" s="0"/>
      <c r="WOO99" s="0"/>
      <c r="WOP99" s="0"/>
      <c r="WOQ99" s="0"/>
      <c r="WOR99" s="0"/>
      <c r="WOS99" s="0"/>
      <c r="WOT99" s="0"/>
      <c r="WOU99" s="0"/>
      <c r="WOV99" s="0"/>
      <c r="WOW99" s="0"/>
      <c r="WOX99" s="0"/>
      <c r="WOY99" s="0"/>
      <c r="WOZ99" s="0"/>
      <c r="WPA99" s="0"/>
      <c r="WPB99" s="0"/>
      <c r="WPC99" s="0"/>
      <c r="WPD99" s="0"/>
      <c r="WPE99" s="0"/>
      <c r="WPF99" s="0"/>
      <c r="WPG99" s="0"/>
      <c r="WPH99" s="0"/>
      <c r="WPI99" s="0"/>
      <c r="WPJ99" s="0"/>
      <c r="WPK99" s="0"/>
      <c r="WPL99" s="0"/>
      <c r="WPM99" s="0"/>
      <c r="WPN99" s="0"/>
      <c r="WPO99" s="0"/>
      <c r="WPP99" s="0"/>
      <c r="WPQ99" s="0"/>
      <c r="WPR99" s="0"/>
      <c r="WPS99" s="0"/>
      <c r="WPT99" s="0"/>
      <c r="WPU99" s="0"/>
      <c r="WPV99" s="0"/>
      <c r="WPW99" s="0"/>
      <c r="WPX99" s="0"/>
      <c r="WPY99" s="0"/>
      <c r="WPZ99" s="0"/>
      <c r="WQA99" s="0"/>
      <c r="WQB99" s="0"/>
      <c r="WQC99" s="0"/>
      <c r="WQD99" s="0"/>
      <c r="WQE99" s="0"/>
      <c r="WQF99" s="0"/>
      <c r="WQG99" s="0"/>
      <c r="WQH99" s="0"/>
      <c r="WQI99" s="0"/>
      <c r="WQJ99" s="0"/>
      <c r="WQK99" s="0"/>
      <c r="WQL99" s="0"/>
      <c r="WQM99" s="0"/>
      <c r="WQN99" s="0"/>
      <c r="WQO99" s="0"/>
      <c r="WQP99" s="0"/>
      <c r="WQQ99" s="0"/>
      <c r="WQR99" s="0"/>
      <c r="WQS99" s="0"/>
      <c r="WQT99" s="0"/>
      <c r="WQU99" s="0"/>
      <c r="WQV99" s="0"/>
      <c r="WQW99" s="0"/>
      <c r="WQX99" s="0"/>
      <c r="WQY99" s="0"/>
      <c r="WQZ99" s="0"/>
      <c r="WRA99" s="0"/>
      <c r="WRB99" s="0"/>
      <c r="WRC99" s="0"/>
      <c r="WRD99" s="0"/>
      <c r="WRE99" s="0"/>
      <c r="WRF99" s="0"/>
      <c r="WRG99" s="0"/>
      <c r="WRH99" s="0"/>
      <c r="WRI99" s="0"/>
      <c r="WRJ99" s="0"/>
      <c r="WRK99" s="0"/>
      <c r="WRL99" s="0"/>
      <c r="WRM99" s="0"/>
      <c r="WRN99" s="0"/>
      <c r="WRO99" s="0"/>
      <c r="WRP99" s="0"/>
      <c r="WRQ99" s="0"/>
      <c r="WRR99" s="0"/>
      <c r="WRS99" s="0"/>
      <c r="WRT99" s="0"/>
      <c r="WRU99" s="0"/>
      <c r="WRV99" s="0"/>
      <c r="WRW99" s="0"/>
      <c r="WRX99" s="0"/>
      <c r="WRY99" s="0"/>
      <c r="WRZ99" s="0"/>
      <c r="WSA99" s="0"/>
      <c r="WSB99" s="0"/>
      <c r="WSC99" s="0"/>
      <c r="WSD99" s="0"/>
      <c r="WSE99" s="0"/>
      <c r="WSF99" s="0"/>
      <c r="WSG99" s="0"/>
      <c r="WSH99" s="0"/>
      <c r="WSI99" s="0"/>
      <c r="WSJ99" s="0"/>
      <c r="WSK99" s="0"/>
      <c r="WSL99" s="0"/>
      <c r="WSM99" s="0"/>
      <c r="WSN99" s="0"/>
      <c r="WSO99" s="0"/>
      <c r="WSP99" s="0"/>
      <c r="WSQ99" s="0"/>
      <c r="WSR99" s="0"/>
      <c r="WSS99" s="0"/>
      <c r="WST99" s="0"/>
      <c r="WSU99" s="0"/>
      <c r="WSV99" s="0"/>
      <c r="WSW99" s="0"/>
      <c r="WSX99" s="0"/>
      <c r="WSY99" s="0"/>
      <c r="WSZ99" s="0"/>
      <c r="WTA99" s="0"/>
      <c r="WTB99" s="0"/>
      <c r="WTC99" s="0"/>
      <c r="WTD99" s="0"/>
      <c r="WTE99" s="0"/>
      <c r="WTF99" s="0"/>
      <c r="WTG99" s="0"/>
      <c r="WTH99" s="0"/>
      <c r="WTI99" s="0"/>
      <c r="WTJ99" s="0"/>
      <c r="WTK99" s="0"/>
      <c r="WTL99" s="0"/>
      <c r="WTM99" s="0"/>
      <c r="WTN99" s="0"/>
      <c r="WTO99" s="0"/>
      <c r="WTP99" s="0"/>
      <c r="WTQ99" s="0"/>
      <c r="WTR99" s="0"/>
      <c r="WTS99" s="0"/>
      <c r="WTT99" s="0"/>
      <c r="WTU99" s="0"/>
      <c r="WTV99" s="0"/>
      <c r="WTW99" s="0"/>
      <c r="WTX99" s="0"/>
      <c r="WTY99" s="0"/>
      <c r="WTZ99" s="0"/>
      <c r="WUA99" s="0"/>
      <c r="WUB99" s="0"/>
      <c r="WUC99" s="0"/>
      <c r="WUD99" s="0"/>
      <c r="WUE99" s="0"/>
      <c r="WUF99" s="0"/>
      <c r="WUG99" s="0"/>
      <c r="WUH99" s="0"/>
      <c r="WUI99" s="0"/>
      <c r="WUJ99" s="0"/>
      <c r="WUK99" s="0"/>
      <c r="WUL99" s="0"/>
      <c r="WUM99" s="0"/>
      <c r="WUN99" s="0"/>
      <c r="WUO99" s="0"/>
      <c r="WUP99" s="0"/>
      <c r="WUQ99" s="0"/>
      <c r="WUR99" s="0"/>
      <c r="WUS99" s="0"/>
      <c r="WUT99" s="0"/>
      <c r="WUU99" s="0"/>
      <c r="WUV99" s="0"/>
      <c r="WUW99" s="0"/>
      <c r="WUX99" s="0"/>
      <c r="WUY99" s="0"/>
      <c r="WUZ99" s="0"/>
      <c r="WVA99" s="0"/>
      <c r="WVB99" s="0"/>
      <c r="WVC99" s="0"/>
      <c r="WVD99" s="0"/>
      <c r="WVE99" s="0"/>
      <c r="WVF99" s="0"/>
      <c r="WVG99" s="0"/>
      <c r="WVH99" s="0"/>
      <c r="WVI99" s="0"/>
      <c r="WVJ99" s="0"/>
      <c r="WVK99" s="0"/>
      <c r="WVL99" s="0"/>
      <c r="WVM99" s="0"/>
      <c r="WVN99" s="0"/>
      <c r="WVO99" s="0"/>
      <c r="WVP99" s="0"/>
      <c r="WVQ99" s="0"/>
      <c r="WVR99" s="0"/>
      <c r="WVS99" s="0"/>
      <c r="WVT99" s="0"/>
      <c r="WVU99" s="0"/>
      <c r="WVV99" s="0"/>
      <c r="WVW99" s="0"/>
      <c r="WVX99" s="0"/>
      <c r="WVY99" s="0"/>
      <c r="WVZ99" s="0"/>
      <c r="WWA99" s="0"/>
      <c r="WWB99" s="0"/>
      <c r="WWC99" s="0"/>
      <c r="WWD99" s="0"/>
      <c r="WWE99" s="0"/>
      <c r="WWF99" s="0"/>
      <c r="WWG99" s="0"/>
      <c r="WWH99" s="0"/>
      <c r="WWI99" s="0"/>
      <c r="WWJ99" s="0"/>
      <c r="WWK99" s="0"/>
      <c r="WWL99" s="0"/>
      <c r="WWM99" s="0"/>
      <c r="WWN99" s="0"/>
      <c r="WWO99" s="0"/>
      <c r="WWP99" s="0"/>
      <c r="WWQ99" s="0"/>
      <c r="WWR99" s="0"/>
      <c r="WWS99" s="0"/>
      <c r="WWT99" s="0"/>
      <c r="WWU99" s="0"/>
      <c r="WWV99" s="0"/>
      <c r="WWW99" s="0"/>
      <c r="WWX99" s="0"/>
      <c r="WWY99" s="0"/>
      <c r="WWZ99" s="0"/>
      <c r="WXA99" s="0"/>
      <c r="WXB99" s="0"/>
      <c r="WXC99" s="0"/>
      <c r="WXD99" s="0"/>
      <c r="WXE99" s="0"/>
      <c r="WXF99" s="0"/>
      <c r="WXG99" s="0"/>
      <c r="WXH99" s="0"/>
      <c r="WXI99" s="0"/>
      <c r="WXJ99" s="0"/>
      <c r="WXK99" s="0"/>
      <c r="WXL99" s="0"/>
      <c r="WXM99" s="0"/>
      <c r="WXN99" s="0"/>
      <c r="WXO99" s="0"/>
      <c r="WXP99" s="0"/>
      <c r="WXQ99" s="0"/>
      <c r="WXR99" s="0"/>
      <c r="WXS99" s="0"/>
      <c r="WXT99" s="0"/>
      <c r="WXU99" s="0"/>
      <c r="WXV99" s="0"/>
      <c r="WXW99" s="0"/>
      <c r="WXX99" s="0"/>
      <c r="WXY99" s="0"/>
      <c r="WXZ99" s="0"/>
      <c r="WYA99" s="0"/>
      <c r="WYB99" s="0"/>
      <c r="WYC99" s="0"/>
      <c r="WYD99" s="0"/>
      <c r="WYE99" s="0"/>
      <c r="WYF99" s="0"/>
      <c r="WYG99" s="0"/>
      <c r="WYH99" s="0"/>
      <c r="WYI99" s="0"/>
      <c r="WYJ99" s="0"/>
      <c r="WYK99" s="0"/>
      <c r="WYL99" s="0"/>
      <c r="WYM99" s="0"/>
      <c r="WYN99" s="0"/>
      <c r="WYO99" s="0"/>
      <c r="WYP99" s="0"/>
      <c r="WYQ99" s="0"/>
      <c r="WYR99" s="0"/>
      <c r="WYS99" s="0"/>
      <c r="WYT99" s="0"/>
      <c r="WYU99" s="0"/>
      <c r="WYV99" s="0"/>
      <c r="WYW99" s="0"/>
      <c r="WYX99" s="0"/>
      <c r="WYY99" s="0"/>
      <c r="WYZ99" s="0"/>
      <c r="WZA99" s="0"/>
      <c r="WZB99" s="0"/>
      <c r="WZC99" s="0"/>
      <c r="WZD99" s="0"/>
      <c r="WZE99" s="0"/>
      <c r="WZF99" s="0"/>
      <c r="WZG99" s="0"/>
      <c r="WZH99" s="0"/>
      <c r="WZI99" s="0"/>
      <c r="WZJ99" s="0"/>
      <c r="WZK99" s="0"/>
      <c r="WZL99" s="0"/>
      <c r="WZM99" s="0"/>
      <c r="WZN99" s="0"/>
      <c r="WZO99" s="0"/>
      <c r="WZP99" s="0"/>
      <c r="WZQ99" s="0"/>
      <c r="WZR99" s="0"/>
      <c r="WZS99" s="0"/>
      <c r="WZT99" s="0"/>
      <c r="WZU99" s="0"/>
      <c r="WZV99" s="0"/>
      <c r="WZW99" s="0"/>
      <c r="WZX99" s="0"/>
      <c r="WZY99" s="0"/>
      <c r="WZZ99" s="0"/>
      <c r="XAA99" s="0"/>
      <c r="XAB99" s="0"/>
      <c r="XAC99" s="0"/>
      <c r="XAD99" s="0"/>
      <c r="XAE99" s="0"/>
      <c r="XAF99" s="0"/>
      <c r="XAG99" s="0"/>
      <c r="XAH99" s="0"/>
      <c r="XAI99" s="0"/>
      <c r="XAJ99" s="0"/>
      <c r="XAK99" s="0"/>
      <c r="XAL99" s="0"/>
      <c r="XAM99" s="0"/>
      <c r="XAN99" s="0"/>
      <c r="XAO99" s="0"/>
      <c r="XAP99" s="0"/>
      <c r="XAQ99" s="0"/>
      <c r="XAR99" s="0"/>
      <c r="XAS99" s="0"/>
      <c r="XAT99" s="0"/>
      <c r="XAU99" s="0"/>
      <c r="XAV99" s="0"/>
      <c r="XAW99" s="0"/>
      <c r="XAX99" s="0"/>
      <c r="XAY99" s="0"/>
      <c r="XAZ99" s="0"/>
      <c r="XBA99" s="0"/>
      <c r="XBB99" s="0"/>
      <c r="XBC99" s="0"/>
      <c r="XBD99" s="0"/>
      <c r="XBE99" s="0"/>
      <c r="XBF99" s="0"/>
      <c r="XBG99" s="0"/>
      <c r="XBH99" s="0"/>
      <c r="XBI99" s="0"/>
      <c r="XBJ99" s="0"/>
      <c r="XBK99" s="0"/>
      <c r="XBL99" s="0"/>
      <c r="XBM99" s="0"/>
      <c r="XBN99" s="0"/>
      <c r="XBO99" s="0"/>
      <c r="XBP99" s="0"/>
      <c r="XBQ99" s="0"/>
      <c r="XBR99" s="0"/>
      <c r="XBS99" s="0"/>
      <c r="XBT99" s="0"/>
      <c r="XBU99" s="0"/>
      <c r="XBV99" s="0"/>
      <c r="XBW99" s="0"/>
      <c r="XBX99" s="0"/>
      <c r="XBY99" s="0"/>
      <c r="XBZ99" s="0"/>
      <c r="XCA99" s="0"/>
      <c r="XCB99" s="0"/>
      <c r="XCC99" s="0"/>
      <c r="XCD99" s="0"/>
      <c r="XCE99" s="0"/>
      <c r="XCF99" s="0"/>
      <c r="XCG99" s="0"/>
      <c r="XCH99" s="0"/>
      <c r="XCI99" s="0"/>
      <c r="XCJ99" s="0"/>
      <c r="XCK99" s="0"/>
      <c r="XCL99" s="0"/>
      <c r="XCM99" s="0"/>
      <c r="XCN99" s="0"/>
      <c r="XCO99" s="0"/>
      <c r="XCP99" s="0"/>
      <c r="XCQ99" s="0"/>
      <c r="XCR99" s="0"/>
      <c r="XCS99" s="0"/>
      <c r="XCT99" s="0"/>
      <c r="XCU99" s="0"/>
      <c r="XCV99" s="0"/>
      <c r="XCW99" s="0"/>
      <c r="XCX99" s="0"/>
      <c r="XCY99" s="0"/>
      <c r="XCZ99" s="0"/>
      <c r="XDA99" s="0"/>
      <c r="XDB99" s="0"/>
      <c r="XDC99" s="0"/>
      <c r="XDD99" s="0"/>
      <c r="XDE99" s="0"/>
      <c r="XDF99" s="0"/>
      <c r="XDG99" s="0"/>
      <c r="XDH99" s="0"/>
      <c r="XDI99" s="0"/>
      <c r="XDJ99" s="0"/>
      <c r="XDK99" s="0"/>
      <c r="XDL99" s="0"/>
      <c r="XDM99" s="0"/>
      <c r="XDN99" s="0"/>
      <c r="XDO99" s="0"/>
      <c r="XDP99" s="0"/>
      <c r="XDQ99" s="0"/>
      <c r="XDR99" s="0"/>
      <c r="XDS99" s="0"/>
      <c r="XDT99" s="0"/>
      <c r="XDU99" s="0"/>
      <c r="XDV99" s="0"/>
      <c r="XDW99" s="0"/>
      <c r="XDX99" s="0"/>
      <c r="XDY99" s="0"/>
      <c r="XDZ99" s="0"/>
      <c r="XEA99" s="0"/>
      <c r="XEB99" s="0"/>
      <c r="XEC99" s="0"/>
      <c r="XED99" s="0"/>
      <c r="XEE99" s="0"/>
      <c r="XEF99" s="0"/>
      <c r="XEG99" s="0"/>
      <c r="XEH99" s="0"/>
      <c r="XEI99" s="0"/>
      <c r="XEJ99" s="0"/>
      <c r="XEK99" s="0"/>
      <c r="XEL99" s="0"/>
      <c r="XEM99" s="0"/>
      <c r="XEN99" s="0"/>
      <c r="XEO99" s="0"/>
      <c r="XEP99" s="0"/>
      <c r="XEQ99" s="0"/>
      <c r="XER99" s="0"/>
      <c r="XES99" s="0"/>
      <c r="XET99" s="0"/>
      <c r="XEU99" s="0"/>
      <c r="XEV99" s="0"/>
      <c r="XEW99" s="0"/>
      <c r="XEX99" s="0"/>
      <c r="XEY99" s="0"/>
      <c r="XEZ99" s="0"/>
      <c r="XFA99" s="0"/>
      <c r="XFB99" s="0"/>
      <c r="XFC99" s="0"/>
      <c r="XFD99" s="0"/>
    </row>
    <row r="100" customFormat="false" ht="15" hidden="false" customHeight="false" outlineLevel="0" collapsed="false">
      <c r="G100" s="1"/>
      <c r="U100" s="1"/>
      <c r="AA100" s="1"/>
      <c r="AL100" s="0"/>
      <c r="AM100" s="0"/>
      <c r="AN100" s="0"/>
      <c r="AO100" s="0"/>
      <c r="AP100" s="0"/>
      <c r="AQ100" s="0"/>
      <c r="AR100" s="0"/>
      <c r="AS100" s="0"/>
      <c r="AT100" s="0"/>
      <c r="AU100" s="0"/>
      <c r="AV100" s="0"/>
      <c r="AW100" s="0"/>
      <c r="AX100" s="0"/>
      <c r="AY100" s="0"/>
      <c r="AZ100" s="0"/>
      <c r="BA100" s="0"/>
      <c r="BB100" s="0"/>
      <c r="BC100" s="0"/>
      <c r="BD100" s="0"/>
      <c r="BE100" s="0"/>
      <c r="BF100" s="0"/>
      <c r="BG100" s="0"/>
      <c r="BH100" s="0"/>
      <c r="BI100" s="0"/>
      <c r="BJ100" s="0"/>
      <c r="BK100" s="0"/>
      <c r="BL100" s="0"/>
      <c r="BM100" s="0"/>
      <c r="BN100" s="0"/>
      <c r="BO100" s="0"/>
      <c r="BP100" s="0"/>
      <c r="BQ100" s="0"/>
      <c r="BR100" s="0"/>
      <c r="BS100" s="0"/>
      <c r="BT100" s="0"/>
      <c r="BU100" s="0"/>
      <c r="BV100" s="0"/>
      <c r="BW100" s="0"/>
      <c r="BX100" s="0"/>
      <c r="BY100" s="0"/>
      <c r="BZ100" s="0"/>
      <c r="CA100" s="0"/>
      <c r="CB100" s="0"/>
      <c r="CC100" s="0"/>
      <c r="CD100" s="0"/>
      <c r="CE100" s="0"/>
      <c r="CF100" s="0"/>
      <c r="CG100" s="0"/>
      <c r="CH100" s="0"/>
      <c r="CI100" s="0"/>
      <c r="CJ100" s="0"/>
      <c r="CK100" s="0"/>
      <c r="CL100" s="0"/>
      <c r="CM100" s="0"/>
      <c r="CN100" s="0"/>
      <c r="CO100" s="0"/>
      <c r="CP100" s="0"/>
      <c r="CQ100" s="0"/>
      <c r="CR100" s="0"/>
      <c r="CS100" s="0"/>
      <c r="CT100" s="0"/>
      <c r="CU100" s="0"/>
      <c r="CV100" s="0"/>
      <c r="CW100" s="0"/>
      <c r="CX100" s="0"/>
      <c r="CY100" s="0"/>
      <c r="CZ100" s="0"/>
      <c r="DA100" s="0"/>
      <c r="DB100" s="0"/>
      <c r="DC100" s="0"/>
      <c r="DD100" s="0"/>
      <c r="DE100" s="0"/>
      <c r="DF100" s="0"/>
      <c r="DG100" s="0"/>
      <c r="DH100" s="0"/>
      <c r="DI100" s="0"/>
      <c r="DJ100" s="0"/>
      <c r="DK100" s="0"/>
      <c r="DL100" s="0"/>
      <c r="DM100" s="0"/>
      <c r="DN100" s="0"/>
      <c r="DO100" s="0"/>
      <c r="DP100" s="0"/>
      <c r="DQ100" s="0"/>
      <c r="DR100" s="0"/>
      <c r="DS100" s="0"/>
      <c r="DT100" s="0"/>
      <c r="DU100" s="0"/>
      <c r="DV100" s="0"/>
      <c r="DW100" s="0"/>
      <c r="DX100" s="0"/>
      <c r="DY100" s="0"/>
      <c r="DZ100" s="0"/>
      <c r="EA100" s="0"/>
      <c r="EB100" s="0"/>
      <c r="EC100" s="0"/>
      <c r="ED100" s="0"/>
      <c r="EE100" s="0"/>
      <c r="EF100" s="0"/>
      <c r="EG100" s="0"/>
      <c r="EH100" s="0"/>
      <c r="EI100" s="0"/>
      <c r="EJ100" s="0"/>
      <c r="EK100" s="0"/>
      <c r="EL100" s="0"/>
      <c r="EM100" s="0"/>
      <c r="EN100" s="0"/>
      <c r="EO100" s="0"/>
      <c r="EP100" s="0"/>
      <c r="EQ100" s="0"/>
      <c r="ER100" s="0"/>
      <c r="ES100" s="0"/>
      <c r="ET100" s="0"/>
      <c r="EU100" s="0"/>
      <c r="EV100" s="0"/>
      <c r="EW100" s="0"/>
      <c r="EX100" s="0"/>
      <c r="EY100" s="0"/>
      <c r="EZ100" s="0"/>
      <c r="FA100" s="0"/>
      <c r="FB100" s="0"/>
      <c r="FC100" s="0"/>
      <c r="FD100" s="0"/>
      <c r="FE100" s="0"/>
      <c r="FF100" s="0"/>
      <c r="FG100" s="0"/>
      <c r="FH100" s="0"/>
      <c r="FI100" s="0"/>
      <c r="FJ100" s="0"/>
      <c r="FK100" s="0"/>
      <c r="FL100" s="0"/>
      <c r="FM100" s="0"/>
      <c r="FN100" s="0"/>
      <c r="FO100" s="0"/>
      <c r="FP100" s="0"/>
      <c r="FQ100" s="0"/>
      <c r="FR100" s="0"/>
      <c r="FS100" s="0"/>
      <c r="FT100" s="0"/>
      <c r="FU100" s="0"/>
      <c r="FV100" s="0"/>
      <c r="FW100" s="0"/>
      <c r="FX100" s="0"/>
      <c r="FY100" s="0"/>
      <c r="FZ100" s="0"/>
      <c r="GA100" s="0"/>
      <c r="GB100" s="0"/>
      <c r="GC100" s="0"/>
      <c r="GD100" s="0"/>
      <c r="GE100" s="0"/>
      <c r="GF100" s="0"/>
      <c r="GG100" s="0"/>
      <c r="GH100" s="0"/>
      <c r="GI100" s="0"/>
      <c r="GJ100" s="0"/>
      <c r="GK100" s="0"/>
      <c r="GL100" s="0"/>
      <c r="GM100" s="0"/>
      <c r="GN100" s="0"/>
      <c r="GO100" s="0"/>
      <c r="GP100" s="0"/>
      <c r="GQ100" s="0"/>
      <c r="GR100" s="0"/>
      <c r="GS100" s="0"/>
      <c r="GT100" s="0"/>
      <c r="GU100" s="0"/>
      <c r="GV100" s="0"/>
      <c r="GW100" s="0"/>
      <c r="GX100" s="0"/>
      <c r="GY100" s="0"/>
      <c r="GZ100" s="0"/>
      <c r="HA100" s="0"/>
      <c r="HB100" s="0"/>
      <c r="HC100" s="0"/>
      <c r="HD100" s="0"/>
      <c r="HE100" s="0"/>
      <c r="HF100" s="0"/>
      <c r="HG100" s="0"/>
      <c r="HH100" s="0"/>
      <c r="HI100" s="0"/>
      <c r="HJ100" s="0"/>
      <c r="HK100" s="0"/>
      <c r="HL100" s="0"/>
      <c r="HM100" s="0"/>
      <c r="HN100" s="0"/>
      <c r="HO100" s="0"/>
      <c r="HP100" s="0"/>
      <c r="HQ100" s="0"/>
      <c r="HR100" s="0"/>
      <c r="HS100" s="0"/>
      <c r="HT100" s="0"/>
      <c r="HU100" s="0"/>
      <c r="HV100" s="0"/>
      <c r="HW100" s="0"/>
      <c r="HX100" s="0"/>
      <c r="HY100" s="0"/>
      <c r="HZ100" s="0"/>
      <c r="IA100" s="0"/>
      <c r="IB100" s="0"/>
      <c r="IC100" s="0"/>
      <c r="ID100" s="0"/>
      <c r="IE100" s="0"/>
      <c r="IF100" s="0"/>
      <c r="IG100" s="0"/>
      <c r="IH100" s="0"/>
      <c r="II100" s="0"/>
      <c r="IJ100" s="0"/>
      <c r="IK100" s="0"/>
      <c r="IL100" s="0"/>
      <c r="IM100" s="0"/>
      <c r="IN100" s="0"/>
      <c r="IO100" s="0"/>
      <c r="IP100" s="0"/>
      <c r="IQ100" s="0"/>
      <c r="IR100" s="0"/>
      <c r="IS100" s="0"/>
      <c r="IT100" s="0"/>
      <c r="IU100" s="0"/>
      <c r="IV100" s="0"/>
      <c r="IW100" s="0"/>
      <c r="IX100" s="0"/>
      <c r="IY100" s="0"/>
      <c r="IZ100" s="0"/>
      <c r="JA100" s="0"/>
      <c r="JB100" s="0"/>
      <c r="JC100" s="0"/>
      <c r="JD100" s="0"/>
      <c r="JE100" s="0"/>
      <c r="JF100" s="0"/>
      <c r="JG100" s="0"/>
      <c r="JH100" s="0"/>
      <c r="JI100" s="0"/>
      <c r="JJ100" s="0"/>
      <c r="JK100" s="0"/>
      <c r="JL100" s="0"/>
      <c r="JM100" s="0"/>
      <c r="JN100" s="0"/>
      <c r="JO100" s="0"/>
      <c r="JP100" s="0"/>
      <c r="JQ100" s="0"/>
      <c r="JR100" s="0"/>
      <c r="JS100" s="0"/>
      <c r="JT100" s="0"/>
      <c r="JU100" s="0"/>
      <c r="JV100" s="0"/>
      <c r="JW100" s="0"/>
      <c r="JX100" s="0"/>
      <c r="JY100" s="0"/>
      <c r="JZ100" s="0"/>
      <c r="KA100" s="0"/>
      <c r="KB100" s="0"/>
      <c r="KC100" s="0"/>
      <c r="KD100" s="0"/>
      <c r="KE100" s="0"/>
      <c r="KF100" s="0"/>
      <c r="KG100" s="0"/>
      <c r="KH100" s="0"/>
      <c r="KI100" s="0"/>
      <c r="KJ100" s="0"/>
      <c r="KK100" s="0"/>
      <c r="KL100" s="0"/>
      <c r="KM100" s="0"/>
      <c r="KN100" s="0"/>
      <c r="KO100" s="0"/>
      <c r="KP100" s="0"/>
      <c r="KQ100" s="0"/>
      <c r="KR100" s="0"/>
      <c r="KS100" s="0"/>
      <c r="KT100" s="0"/>
      <c r="KU100" s="0"/>
      <c r="KV100" s="0"/>
      <c r="KW100" s="0"/>
      <c r="KX100" s="0"/>
      <c r="KY100" s="0"/>
      <c r="KZ100" s="0"/>
      <c r="LA100" s="0"/>
      <c r="LB100" s="0"/>
      <c r="LC100" s="0"/>
      <c r="LD100" s="0"/>
      <c r="LE100" s="0"/>
      <c r="LF100" s="0"/>
      <c r="LG100" s="0"/>
      <c r="LH100" s="0"/>
      <c r="LI100" s="0"/>
      <c r="LJ100" s="0"/>
      <c r="LK100" s="0"/>
      <c r="LL100" s="0"/>
      <c r="LM100" s="0"/>
      <c r="LN100" s="0"/>
      <c r="LO100" s="0"/>
      <c r="LP100" s="0"/>
      <c r="LQ100" s="0"/>
      <c r="LR100" s="0"/>
      <c r="LS100" s="0"/>
      <c r="LT100" s="0"/>
      <c r="LU100" s="0"/>
      <c r="LV100" s="0"/>
      <c r="LW100" s="0"/>
      <c r="LX100" s="0"/>
      <c r="LY100" s="0"/>
      <c r="LZ100" s="0"/>
      <c r="MA100" s="0"/>
      <c r="MB100" s="0"/>
      <c r="MC100" s="0"/>
      <c r="MD100" s="0"/>
      <c r="ME100" s="0"/>
      <c r="MF100" s="0"/>
      <c r="MG100" s="0"/>
      <c r="MH100" s="0"/>
      <c r="MI100" s="0"/>
      <c r="MJ100" s="0"/>
      <c r="MK100" s="0"/>
      <c r="ML100" s="0"/>
      <c r="MM100" s="0"/>
      <c r="MN100" s="0"/>
      <c r="MO100" s="0"/>
      <c r="MP100" s="0"/>
      <c r="MQ100" s="0"/>
      <c r="MR100" s="0"/>
      <c r="MS100" s="0"/>
      <c r="MT100" s="0"/>
      <c r="MU100" s="0"/>
      <c r="MV100" s="0"/>
      <c r="MW100" s="0"/>
      <c r="MX100" s="0"/>
      <c r="MY100" s="0"/>
      <c r="MZ100" s="0"/>
      <c r="NA100" s="0"/>
      <c r="NB100" s="0"/>
      <c r="NC100" s="0"/>
      <c r="ND100" s="0"/>
      <c r="NE100" s="0"/>
      <c r="NF100" s="0"/>
      <c r="NG100" s="0"/>
      <c r="NH100" s="0"/>
      <c r="NI100" s="0"/>
      <c r="NJ100" s="0"/>
      <c r="NK100" s="0"/>
      <c r="NL100" s="0"/>
      <c r="NM100" s="0"/>
      <c r="NN100" s="0"/>
      <c r="NO100" s="0"/>
      <c r="NP100" s="0"/>
      <c r="NQ100" s="0"/>
      <c r="NR100" s="0"/>
      <c r="NS100" s="0"/>
      <c r="NT100" s="0"/>
      <c r="NU100" s="0"/>
      <c r="NV100" s="0"/>
      <c r="NW100" s="0"/>
      <c r="NX100" s="0"/>
      <c r="NY100" s="0"/>
      <c r="NZ100" s="0"/>
      <c r="OA100" s="0"/>
      <c r="OB100" s="0"/>
      <c r="OC100" s="0"/>
      <c r="OD100" s="0"/>
      <c r="OE100" s="0"/>
      <c r="OF100" s="0"/>
      <c r="OG100" s="0"/>
      <c r="OH100" s="0"/>
      <c r="OI100" s="0"/>
      <c r="OJ100" s="0"/>
      <c r="OK100" s="0"/>
      <c r="OL100" s="0"/>
      <c r="OM100" s="0"/>
      <c r="ON100" s="0"/>
      <c r="OO100" s="0"/>
      <c r="OP100" s="0"/>
      <c r="OQ100" s="0"/>
      <c r="OR100" s="0"/>
      <c r="OS100" s="0"/>
      <c r="OT100" s="0"/>
      <c r="OU100" s="0"/>
      <c r="OV100" s="0"/>
      <c r="OW100" s="0"/>
      <c r="OX100" s="0"/>
      <c r="OY100" s="0"/>
      <c r="OZ100" s="0"/>
      <c r="PA100" s="0"/>
      <c r="PB100" s="0"/>
      <c r="PC100" s="0"/>
      <c r="PD100" s="0"/>
      <c r="PE100" s="0"/>
      <c r="PF100" s="0"/>
      <c r="PG100" s="0"/>
      <c r="PH100" s="0"/>
      <c r="PI100" s="0"/>
      <c r="PJ100" s="0"/>
      <c r="PK100" s="0"/>
      <c r="PL100" s="0"/>
      <c r="PM100" s="0"/>
      <c r="PN100" s="0"/>
      <c r="PO100" s="0"/>
      <c r="PP100" s="0"/>
      <c r="PQ100" s="0"/>
      <c r="PR100" s="0"/>
      <c r="PS100" s="0"/>
      <c r="PT100" s="0"/>
      <c r="PU100" s="0"/>
      <c r="PV100" s="0"/>
      <c r="PW100" s="0"/>
      <c r="PX100" s="0"/>
      <c r="PY100" s="0"/>
      <c r="PZ100" s="0"/>
      <c r="QA100" s="0"/>
      <c r="QB100" s="0"/>
      <c r="QC100" s="0"/>
      <c r="QD100" s="0"/>
      <c r="QE100" s="0"/>
      <c r="QF100" s="0"/>
      <c r="QG100" s="0"/>
      <c r="QH100" s="0"/>
      <c r="QI100" s="0"/>
      <c r="QJ100" s="0"/>
      <c r="QK100" s="0"/>
      <c r="QL100" s="0"/>
      <c r="QM100" s="0"/>
      <c r="QN100" s="0"/>
      <c r="QO100" s="0"/>
      <c r="QP100" s="0"/>
      <c r="QQ100" s="0"/>
      <c r="QR100" s="0"/>
      <c r="QS100" s="0"/>
      <c r="QT100" s="0"/>
      <c r="QU100" s="0"/>
      <c r="QV100" s="0"/>
      <c r="QW100" s="0"/>
      <c r="QX100" s="0"/>
      <c r="QY100" s="0"/>
      <c r="QZ100" s="0"/>
      <c r="RA100" s="0"/>
      <c r="RB100" s="0"/>
      <c r="RC100" s="0"/>
      <c r="RD100" s="0"/>
      <c r="RE100" s="0"/>
      <c r="RF100" s="0"/>
      <c r="RG100" s="0"/>
      <c r="RH100" s="0"/>
      <c r="RI100" s="0"/>
      <c r="RJ100" s="0"/>
      <c r="RK100" s="0"/>
      <c r="RL100" s="0"/>
      <c r="RM100" s="0"/>
      <c r="RN100" s="0"/>
      <c r="RO100" s="0"/>
      <c r="RP100" s="0"/>
      <c r="RQ100" s="0"/>
      <c r="RR100" s="0"/>
      <c r="RS100" s="0"/>
      <c r="RT100" s="0"/>
      <c r="RU100" s="0"/>
      <c r="RV100" s="0"/>
      <c r="RW100" s="0"/>
      <c r="RX100" s="0"/>
      <c r="RY100" s="0"/>
      <c r="RZ100" s="0"/>
      <c r="SA100" s="0"/>
      <c r="SB100" s="0"/>
      <c r="SC100" s="0"/>
      <c r="SD100" s="0"/>
      <c r="SE100" s="0"/>
      <c r="SF100" s="0"/>
      <c r="SG100" s="0"/>
      <c r="SH100" s="0"/>
      <c r="SI100" s="0"/>
      <c r="SJ100" s="0"/>
      <c r="SK100" s="0"/>
      <c r="SL100" s="0"/>
      <c r="SM100" s="0"/>
      <c r="SN100" s="0"/>
      <c r="SO100" s="0"/>
      <c r="SP100" s="0"/>
      <c r="SQ100" s="0"/>
      <c r="SR100" s="0"/>
      <c r="SS100" s="0"/>
      <c r="ST100" s="0"/>
      <c r="SU100" s="0"/>
      <c r="SV100" s="0"/>
      <c r="SW100" s="0"/>
      <c r="SX100" s="0"/>
      <c r="SY100" s="0"/>
      <c r="SZ100" s="0"/>
      <c r="TA100" s="0"/>
      <c r="TB100" s="0"/>
      <c r="TC100" s="0"/>
      <c r="TD100" s="0"/>
      <c r="TE100" s="0"/>
      <c r="TF100" s="0"/>
      <c r="TG100" s="0"/>
      <c r="TH100" s="0"/>
      <c r="TI100" s="0"/>
      <c r="TJ100" s="0"/>
      <c r="TK100" s="0"/>
      <c r="TL100" s="0"/>
      <c r="TM100" s="0"/>
      <c r="TN100" s="0"/>
      <c r="TO100" s="0"/>
      <c r="TP100" s="0"/>
      <c r="TQ100" s="0"/>
      <c r="TR100" s="0"/>
      <c r="TS100" s="0"/>
      <c r="TT100" s="0"/>
      <c r="TU100" s="0"/>
      <c r="TV100" s="0"/>
      <c r="TW100" s="0"/>
      <c r="TX100" s="0"/>
      <c r="TY100" s="0"/>
      <c r="TZ100" s="0"/>
      <c r="UA100" s="0"/>
      <c r="UB100" s="0"/>
      <c r="UC100" s="0"/>
      <c r="UD100" s="0"/>
      <c r="UE100" s="0"/>
      <c r="UF100" s="0"/>
      <c r="UG100" s="0"/>
      <c r="UH100" s="0"/>
      <c r="UI100" s="0"/>
      <c r="UJ100" s="0"/>
      <c r="UK100" s="0"/>
      <c r="UL100" s="0"/>
      <c r="UM100" s="0"/>
      <c r="UN100" s="0"/>
      <c r="UO100" s="0"/>
      <c r="UP100" s="0"/>
      <c r="UQ100" s="0"/>
      <c r="UR100" s="0"/>
      <c r="US100" s="0"/>
      <c r="UT100" s="0"/>
      <c r="UU100" s="0"/>
      <c r="UV100" s="0"/>
      <c r="UW100" s="0"/>
      <c r="UX100" s="0"/>
      <c r="UY100" s="0"/>
      <c r="UZ100" s="0"/>
      <c r="VA100" s="0"/>
      <c r="VB100" s="0"/>
      <c r="VC100" s="0"/>
      <c r="VD100" s="0"/>
      <c r="VE100" s="0"/>
      <c r="VF100" s="0"/>
      <c r="VG100" s="0"/>
      <c r="VH100" s="0"/>
      <c r="VI100" s="0"/>
      <c r="VJ100" s="0"/>
      <c r="VK100" s="0"/>
      <c r="VL100" s="0"/>
      <c r="VM100" s="0"/>
      <c r="VN100" s="0"/>
      <c r="VO100" s="0"/>
      <c r="VP100" s="0"/>
      <c r="VQ100" s="0"/>
      <c r="VR100" s="0"/>
      <c r="VS100" s="0"/>
      <c r="VT100" s="0"/>
      <c r="VU100" s="0"/>
      <c r="VV100" s="0"/>
      <c r="VW100" s="0"/>
      <c r="VX100" s="0"/>
      <c r="VY100" s="0"/>
      <c r="VZ100" s="0"/>
      <c r="WA100" s="0"/>
      <c r="WB100" s="0"/>
      <c r="WC100" s="0"/>
      <c r="WD100" s="0"/>
      <c r="WE100" s="0"/>
      <c r="WF100" s="0"/>
      <c r="WG100" s="0"/>
      <c r="WH100" s="0"/>
      <c r="WI100" s="0"/>
      <c r="WJ100" s="0"/>
      <c r="WK100" s="0"/>
      <c r="WL100" s="0"/>
      <c r="WM100" s="0"/>
      <c r="WN100" s="0"/>
      <c r="WO100" s="0"/>
      <c r="WP100" s="0"/>
      <c r="WQ100" s="0"/>
      <c r="WR100" s="0"/>
      <c r="WS100" s="0"/>
      <c r="WT100" s="0"/>
      <c r="WU100" s="0"/>
      <c r="WV100" s="0"/>
      <c r="WW100" s="0"/>
      <c r="WX100" s="0"/>
      <c r="WY100" s="0"/>
      <c r="WZ100" s="0"/>
      <c r="XA100" s="0"/>
      <c r="XB100" s="0"/>
      <c r="XC100" s="0"/>
      <c r="XD100" s="0"/>
      <c r="XE100" s="0"/>
      <c r="XF100" s="0"/>
      <c r="XG100" s="0"/>
      <c r="XH100" s="0"/>
      <c r="XI100" s="0"/>
      <c r="XJ100" s="0"/>
      <c r="XK100" s="0"/>
      <c r="XL100" s="0"/>
      <c r="XM100" s="0"/>
      <c r="XN100" s="0"/>
      <c r="XO100" s="0"/>
      <c r="XP100" s="0"/>
      <c r="XQ100" s="0"/>
      <c r="XR100" s="0"/>
      <c r="XS100" s="0"/>
      <c r="XT100" s="0"/>
      <c r="XU100" s="0"/>
      <c r="XV100" s="0"/>
      <c r="XW100" s="0"/>
      <c r="XX100" s="0"/>
      <c r="XY100" s="0"/>
      <c r="XZ100" s="0"/>
      <c r="YA100" s="0"/>
      <c r="YB100" s="0"/>
      <c r="YC100" s="0"/>
      <c r="YD100" s="0"/>
      <c r="YE100" s="0"/>
      <c r="YF100" s="0"/>
      <c r="YG100" s="0"/>
      <c r="YH100" s="0"/>
      <c r="YI100" s="0"/>
      <c r="YJ100" s="0"/>
      <c r="YK100" s="0"/>
      <c r="YL100" s="0"/>
      <c r="YM100" s="0"/>
      <c r="YN100" s="0"/>
      <c r="YO100" s="0"/>
      <c r="YP100" s="0"/>
      <c r="YQ100" s="0"/>
      <c r="YR100" s="0"/>
      <c r="YS100" s="0"/>
      <c r="YT100" s="0"/>
      <c r="YU100" s="0"/>
      <c r="YV100" s="0"/>
      <c r="YW100" s="0"/>
      <c r="YX100" s="0"/>
      <c r="YY100" s="0"/>
      <c r="YZ100" s="0"/>
      <c r="ZA100" s="0"/>
      <c r="ZB100" s="0"/>
      <c r="ZC100" s="0"/>
      <c r="ZD100" s="0"/>
      <c r="ZE100" s="0"/>
      <c r="ZF100" s="0"/>
      <c r="ZG100" s="0"/>
      <c r="ZH100" s="0"/>
      <c r="ZI100" s="0"/>
      <c r="ZJ100" s="0"/>
      <c r="ZK100" s="0"/>
      <c r="ZL100" s="0"/>
      <c r="ZM100" s="0"/>
      <c r="ZN100" s="0"/>
      <c r="ZO100" s="0"/>
      <c r="ZP100" s="0"/>
      <c r="ZQ100" s="0"/>
      <c r="ZR100" s="0"/>
      <c r="ZS100" s="0"/>
      <c r="ZT100" s="0"/>
      <c r="ZU100" s="0"/>
      <c r="ZV100" s="0"/>
      <c r="ZW100" s="0"/>
      <c r="ZX100" s="0"/>
      <c r="ZY100" s="0"/>
      <c r="ZZ100" s="0"/>
      <c r="AAA100" s="0"/>
      <c r="AAB100" s="0"/>
      <c r="AAC100" s="0"/>
      <c r="AAD100" s="0"/>
      <c r="AAE100" s="0"/>
      <c r="AAF100" s="0"/>
      <c r="AAG100" s="0"/>
      <c r="AAH100" s="0"/>
      <c r="AAI100" s="0"/>
      <c r="AAJ100" s="0"/>
      <c r="AAK100" s="0"/>
      <c r="AAL100" s="0"/>
      <c r="AAM100" s="0"/>
      <c r="AAN100" s="0"/>
      <c r="AAO100" s="0"/>
      <c r="AAP100" s="0"/>
      <c r="AAQ100" s="0"/>
      <c r="AAR100" s="0"/>
      <c r="AAS100" s="0"/>
      <c r="AAT100" s="0"/>
      <c r="AAU100" s="0"/>
      <c r="AAV100" s="0"/>
      <c r="AAW100" s="0"/>
      <c r="AAX100" s="0"/>
      <c r="AAY100" s="0"/>
      <c r="AAZ100" s="0"/>
      <c r="ABA100" s="0"/>
      <c r="ABB100" s="0"/>
      <c r="ABC100" s="0"/>
      <c r="ABD100" s="0"/>
      <c r="ABE100" s="0"/>
      <c r="ABF100" s="0"/>
      <c r="ABG100" s="0"/>
      <c r="ABH100" s="0"/>
      <c r="ABI100" s="0"/>
      <c r="ABJ100" s="0"/>
      <c r="ABK100" s="0"/>
      <c r="ABL100" s="0"/>
      <c r="ABM100" s="0"/>
      <c r="ABN100" s="0"/>
      <c r="ABO100" s="0"/>
      <c r="ABP100" s="0"/>
      <c r="ABQ100" s="0"/>
      <c r="ABR100" s="0"/>
      <c r="ABS100" s="0"/>
      <c r="ABT100" s="0"/>
      <c r="ABU100" s="0"/>
      <c r="ABV100" s="0"/>
      <c r="ABW100" s="0"/>
      <c r="ABX100" s="0"/>
      <c r="ABY100" s="0"/>
      <c r="ABZ100" s="0"/>
      <c r="ACA100" s="0"/>
      <c r="ACB100" s="0"/>
      <c r="ACC100" s="0"/>
      <c r="ACD100" s="0"/>
      <c r="ACE100" s="0"/>
      <c r="ACF100" s="0"/>
      <c r="ACG100" s="0"/>
      <c r="ACH100" s="0"/>
      <c r="ACI100" s="0"/>
      <c r="ACJ100" s="0"/>
      <c r="ACK100" s="0"/>
      <c r="ACL100" s="0"/>
      <c r="ACM100" s="0"/>
      <c r="ACN100" s="0"/>
      <c r="ACO100" s="0"/>
      <c r="ACP100" s="0"/>
      <c r="ACQ100" s="0"/>
      <c r="ACR100" s="0"/>
      <c r="ACS100" s="0"/>
      <c r="ACT100" s="0"/>
      <c r="ACU100" s="0"/>
      <c r="ACV100" s="0"/>
      <c r="ACW100" s="0"/>
      <c r="ACX100" s="0"/>
      <c r="ACY100" s="0"/>
      <c r="ACZ100" s="0"/>
      <c r="ADA100" s="0"/>
      <c r="ADB100" s="0"/>
      <c r="ADC100" s="0"/>
      <c r="ADD100" s="0"/>
      <c r="ADE100" s="0"/>
      <c r="ADF100" s="0"/>
      <c r="ADG100" s="0"/>
      <c r="ADH100" s="0"/>
      <c r="ADI100" s="0"/>
      <c r="ADJ100" s="0"/>
      <c r="ADK100" s="0"/>
      <c r="ADL100" s="0"/>
      <c r="ADM100" s="0"/>
      <c r="ADN100" s="0"/>
      <c r="ADO100" s="0"/>
      <c r="ADP100" s="0"/>
      <c r="ADQ100" s="0"/>
      <c r="ADR100" s="0"/>
      <c r="ADS100" s="0"/>
      <c r="ADT100" s="0"/>
      <c r="ADU100" s="0"/>
      <c r="ADV100" s="0"/>
      <c r="ADW100" s="0"/>
      <c r="ADX100" s="0"/>
      <c r="ADY100" s="0"/>
      <c r="ADZ100" s="0"/>
      <c r="AEA100" s="0"/>
      <c r="AEB100" s="0"/>
      <c r="AEC100" s="0"/>
      <c r="AED100" s="0"/>
      <c r="AEE100" s="0"/>
      <c r="AEF100" s="0"/>
      <c r="AEG100" s="0"/>
      <c r="AEH100" s="0"/>
      <c r="AEI100" s="0"/>
      <c r="AEJ100" s="0"/>
      <c r="AEK100" s="0"/>
      <c r="AEL100" s="0"/>
      <c r="AEM100" s="0"/>
      <c r="AEN100" s="0"/>
      <c r="AEO100" s="0"/>
      <c r="AEP100" s="0"/>
      <c r="AEQ100" s="0"/>
      <c r="AER100" s="0"/>
      <c r="AES100" s="0"/>
      <c r="AET100" s="0"/>
      <c r="AEU100" s="0"/>
      <c r="AEV100" s="0"/>
      <c r="AEW100" s="0"/>
      <c r="AEX100" s="0"/>
      <c r="AEY100" s="0"/>
      <c r="AEZ100" s="0"/>
      <c r="AFA100" s="0"/>
      <c r="AFB100" s="0"/>
      <c r="AFC100" s="0"/>
      <c r="AFD100" s="0"/>
      <c r="AFE100" s="0"/>
      <c r="AFF100" s="0"/>
      <c r="AFG100" s="0"/>
      <c r="AFH100" s="0"/>
      <c r="AFI100" s="0"/>
      <c r="AFJ100" s="0"/>
      <c r="AFK100" s="0"/>
      <c r="AFL100" s="0"/>
      <c r="AFM100" s="0"/>
      <c r="AFN100" s="0"/>
      <c r="AFO100" s="0"/>
      <c r="AFP100" s="0"/>
      <c r="AFQ100" s="0"/>
      <c r="AFR100" s="0"/>
      <c r="AFS100" s="0"/>
      <c r="AFT100" s="0"/>
      <c r="AFU100" s="0"/>
      <c r="AFV100" s="0"/>
      <c r="AFW100" s="0"/>
      <c r="AFX100" s="0"/>
      <c r="AFY100" s="0"/>
      <c r="AFZ100" s="0"/>
      <c r="AGA100" s="0"/>
      <c r="AGB100" s="0"/>
      <c r="AGC100" s="0"/>
      <c r="AGD100" s="0"/>
      <c r="AGE100" s="0"/>
      <c r="AGF100" s="0"/>
      <c r="AGG100" s="0"/>
      <c r="AGH100" s="0"/>
      <c r="AGI100" s="0"/>
      <c r="AGJ100" s="0"/>
      <c r="AGK100" s="0"/>
      <c r="AGL100" s="0"/>
      <c r="AGM100" s="0"/>
      <c r="AGN100" s="0"/>
      <c r="AGO100" s="0"/>
      <c r="AGP100" s="0"/>
      <c r="AGQ100" s="0"/>
      <c r="AGR100" s="0"/>
      <c r="AGS100" s="0"/>
      <c r="AGT100" s="0"/>
      <c r="AGU100" s="0"/>
      <c r="AGV100" s="0"/>
      <c r="AGW100" s="0"/>
      <c r="AGX100" s="0"/>
      <c r="AGY100" s="0"/>
      <c r="AGZ100" s="0"/>
      <c r="AHA100" s="0"/>
      <c r="AHB100" s="0"/>
      <c r="AHC100" s="0"/>
      <c r="AHD100" s="0"/>
      <c r="AHE100" s="0"/>
      <c r="AHF100" s="0"/>
      <c r="AHG100" s="0"/>
      <c r="AHH100" s="0"/>
      <c r="AHI100" s="0"/>
      <c r="AHJ100" s="0"/>
      <c r="AHK100" s="0"/>
      <c r="AHL100" s="0"/>
      <c r="AHM100" s="0"/>
      <c r="AHN100" s="0"/>
      <c r="AHO100" s="0"/>
      <c r="AHP100" s="0"/>
      <c r="AHQ100" s="0"/>
      <c r="AHR100" s="0"/>
      <c r="AHS100" s="0"/>
      <c r="AHT100" s="0"/>
      <c r="AHU100" s="0"/>
      <c r="AHV100" s="0"/>
      <c r="AHW100" s="0"/>
      <c r="AHX100" s="0"/>
      <c r="AHY100" s="0"/>
      <c r="AHZ100" s="0"/>
      <c r="AIA100" s="0"/>
      <c r="AIB100" s="0"/>
      <c r="AIC100" s="0"/>
      <c r="AID100" s="0"/>
      <c r="AIE100" s="0"/>
      <c r="AIF100" s="0"/>
      <c r="AIG100" s="0"/>
      <c r="AIH100" s="0"/>
      <c r="AII100" s="0"/>
      <c r="AIJ100" s="0"/>
      <c r="AIK100" s="0"/>
      <c r="AIL100" s="0"/>
      <c r="AIM100" s="0"/>
      <c r="AIN100" s="0"/>
      <c r="AIO100" s="0"/>
      <c r="AIP100" s="0"/>
      <c r="AIQ100" s="0"/>
      <c r="AIR100" s="0"/>
      <c r="AIS100" s="0"/>
      <c r="AIT100" s="0"/>
      <c r="AIU100" s="0"/>
      <c r="AIV100" s="0"/>
      <c r="AIW100" s="0"/>
      <c r="AIX100" s="0"/>
      <c r="AIY100" s="0"/>
      <c r="AIZ100" s="0"/>
      <c r="AJA100" s="0"/>
      <c r="AJB100" s="0"/>
      <c r="AJC100" s="0"/>
      <c r="AJD100" s="0"/>
      <c r="AJE100" s="0"/>
      <c r="AJF100" s="0"/>
      <c r="AJG100" s="0"/>
      <c r="AJH100" s="0"/>
      <c r="AJI100" s="0"/>
      <c r="AJJ100" s="0"/>
      <c r="AJK100" s="0"/>
      <c r="AJL100" s="0"/>
      <c r="AJM100" s="0"/>
      <c r="AJN100" s="0"/>
      <c r="AJO100" s="0"/>
      <c r="AJP100" s="0"/>
      <c r="AJQ100" s="0"/>
      <c r="AJR100" s="0"/>
      <c r="AJS100" s="0"/>
      <c r="AJT100" s="0"/>
      <c r="AJU100" s="0"/>
      <c r="AJV100" s="0"/>
      <c r="AJW100" s="0"/>
      <c r="AJX100" s="0"/>
      <c r="AJY100" s="0"/>
      <c r="AJZ100" s="0"/>
      <c r="AKA100" s="0"/>
      <c r="AKB100" s="0"/>
      <c r="AKC100" s="0"/>
      <c r="AKD100" s="0"/>
      <c r="AKE100" s="0"/>
      <c r="AKF100" s="0"/>
      <c r="AKG100" s="0"/>
      <c r="AKH100" s="0"/>
      <c r="AKI100" s="0"/>
      <c r="AKJ100" s="0"/>
      <c r="AKK100" s="0"/>
      <c r="AKL100" s="0"/>
      <c r="AKM100" s="0"/>
      <c r="AKN100" s="0"/>
      <c r="AKO100" s="0"/>
      <c r="AKP100" s="0"/>
      <c r="AKQ100" s="0"/>
      <c r="AKR100" s="0"/>
      <c r="AKS100" s="0"/>
      <c r="AKT100" s="0"/>
      <c r="AKU100" s="0"/>
      <c r="AKV100" s="0"/>
      <c r="AKW100" s="0"/>
      <c r="AKX100" s="0"/>
      <c r="AKY100" s="0"/>
      <c r="AKZ100" s="0"/>
      <c r="ALA100" s="0"/>
      <c r="ALB100" s="0"/>
      <c r="ALC100" s="0"/>
      <c r="ALD100" s="0"/>
      <c r="ALE100" s="0"/>
      <c r="ALF100" s="0"/>
      <c r="ALG100" s="0"/>
      <c r="ALH100" s="0"/>
      <c r="ALI100" s="0"/>
      <c r="ALJ100" s="0"/>
      <c r="ALK100" s="0"/>
      <c r="ALL100" s="0"/>
      <c r="ALM100" s="0"/>
      <c r="ALN100" s="0"/>
      <c r="ALO100" s="0"/>
      <c r="ALP100" s="0"/>
      <c r="ALQ100" s="0"/>
      <c r="ALR100" s="0"/>
      <c r="ALS100" s="0"/>
      <c r="ALT100" s="0"/>
      <c r="ALU100" s="0"/>
      <c r="ALV100" s="0"/>
      <c r="ALW100" s="0"/>
      <c r="ALX100" s="0"/>
      <c r="ALY100" s="0"/>
      <c r="ALZ100" s="0"/>
      <c r="AMA100" s="0"/>
      <c r="AMB100" s="0"/>
      <c r="AMC100" s="0"/>
      <c r="AMD100" s="0"/>
      <c r="AME100" s="0"/>
      <c r="AMF100" s="0"/>
      <c r="AMG100" s="0"/>
      <c r="AMH100" s="0"/>
      <c r="AMI100" s="0"/>
      <c r="AMJ100" s="0"/>
      <c r="AMK100" s="0"/>
      <c r="AML100" s="0"/>
      <c r="AMM100" s="0"/>
      <c r="AMN100" s="0"/>
      <c r="AMO100" s="0"/>
      <c r="AMP100" s="0"/>
      <c r="AMQ100" s="0"/>
      <c r="AMR100" s="0"/>
      <c r="AMS100" s="0"/>
      <c r="AMT100" s="0"/>
      <c r="AMU100" s="0"/>
      <c r="AMV100" s="0"/>
      <c r="AMW100" s="0"/>
      <c r="AMX100" s="0"/>
      <c r="AMY100" s="0"/>
      <c r="AMZ100" s="0"/>
      <c r="ANA100" s="0"/>
      <c r="ANB100" s="0"/>
      <c r="ANC100" s="0"/>
      <c r="AND100" s="0"/>
      <c r="ANE100" s="0"/>
      <c r="ANF100" s="0"/>
      <c r="ANG100" s="0"/>
      <c r="ANH100" s="0"/>
      <c r="ANI100" s="0"/>
      <c r="ANJ100" s="0"/>
      <c r="ANK100" s="0"/>
      <c r="ANL100" s="0"/>
      <c r="ANM100" s="0"/>
      <c r="ANN100" s="0"/>
      <c r="ANO100" s="0"/>
      <c r="ANP100" s="0"/>
      <c r="ANQ100" s="0"/>
      <c r="ANR100" s="0"/>
      <c r="ANS100" s="0"/>
      <c r="ANT100" s="0"/>
      <c r="ANU100" s="0"/>
      <c r="ANV100" s="0"/>
      <c r="ANW100" s="0"/>
      <c r="ANX100" s="0"/>
      <c r="ANY100" s="0"/>
      <c r="ANZ100" s="0"/>
      <c r="AOA100" s="0"/>
      <c r="AOB100" s="0"/>
      <c r="AOC100" s="0"/>
      <c r="AOD100" s="0"/>
      <c r="AOE100" s="0"/>
      <c r="AOF100" s="0"/>
      <c r="AOG100" s="0"/>
      <c r="AOH100" s="0"/>
      <c r="AOI100" s="0"/>
      <c r="AOJ100" s="0"/>
      <c r="AOK100" s="0"/>
      <c r="AOL100" s="0"/>
      <c r="AOM100" s="0"/>
      <c r="AON100" s="0"/>
      <c r="AOO100" s="0"/>
      <c r="AOP100" s="0"/>
      <c r="AOQ100" s="0"/>
      <c r="AOR100" s="0"/>
      <c r="AOS100" s="0"/>
      <c r="AOT100" s="0"/>
      <c r="AOU100" s="0"/>
      <c r="AOV100" s="0"/>
      <c r="AOW100" s="0"/>
      <c r="AOX100" s="0"/>
      <c r="AOY100" s="0"/>
      <c r="AOZ100" s="0"/>
      <c r="APA100" s="0"/>
      <c r="APB100" s="0"/>
      <c r="APC100" s="0"/>
      <c r="APD100" s="0"/>
      <c r="APE100" s="0"/>
      <c r="APF100" s="0"/>
      <c r="APG100" s="0"/>
      <c r="APH100" s="0"/>
      <c r="API100" s="0"/>
      <c r="APJ100" s="0"/>
      <c r="APK100" s="0"/>
      <c r="APL100" s="0"/>
      <c r="APM100" s="0"/>
      <c r="APN100" s="0"/>
      <c r="APO100" s="0"/>
      <c r="APP100" s="0"/>
      <c r="APQ100" s="0"/>
      <c r="APR100" s="0"/>
      <c r="APS100" s="0"/>
      <c r="APT100" s="0"/>
      <c r="APU100" s="0"/>
      <c r="APV100" s="0"/>
      <c r="APW100" s="0"/>
      <c r="APX100" s="0"/>
      <c r="APY100" s="0"/>
      <c r="APZ100" s="0"/>
      <c r="AQA100" s="0"/>
      <c r="AQB100" s="0"/>
      <c r="AQC100" s="0"/>
      <c r="AQD100" s="0"/>
      <c r="AQE100" s="0"/>
      <c r="AQF100" s="0"/>
      <c r="AQG100" s="0"/>
      <c r="AQH100" s="0"/>
      <c r="AQI100" s="0"/>
      <c r="AQJ100" s="0"/>
      <c r="AQK100" s="0"/>
      <c r="AQL100" s="0"/>
      <c r="AQM100" s="0"/>
      <c r="AQN100" s="0"/>
      <c r="AQO100" s="0"/>
      <c r="AQP100" s="0"/>
      <c r="AQQ100" s="0"/>
      <c r="AQR100" s="0"/>
      <c r="AQS100" s="0"/>
      <c r="AQT100" s="0"/>
      <c r="AQU100" s="0"/>
      <c r="AQV100" s="0"/>
      <c r="AQW100" s="0"/>
      <c r="AQX100" s="0"/>
      <c r="AQY100" s="0"/>
      <c r="AQZ100" s="0"/>
      <c r="ARA100" s="0"/>
      <c r="ARB100" s="0"/>
      <c r="ARC100" s="0"/>
      <c r="ARD100" s="0"/>
      <c r="ARE100" s="0"/>
      <c r="ARF100" s="0"/>
      <c r="ARG100" s="0"/>
      <c r="ARH100" s="0"/>
      <c r="ARI100" s="0"/>
      <c r="ARJ100" s="0"/>
      <c r="ARK100" s="0"/>
      <c r="ARL100" s="0"/>
      <c r="ARM100" s="0"/>
      <c r="ARN100" s="0"/>
      <c r="ARO100" s="0"/>
      <c r="ARP100" s="0"/>
      <c r="ARQ100" s="0"/>
      <c r="ARR100" s="0"/>
      <c r="ARS100" s="0"/>
      <c r="ART100" s="0"/>
      <c r="ARU100" s="0"/>
      <c r="ARV100" s="0"/>
      <c r="ARW100" s="0"/>
      <c r="ARX100" s="0"/>
      <c r="ARY100" s="0"/>
      <c r="ARZ100" s="0"/>
      <c r="ASA100" s="0"/>
      <c r="ASB100" s="0"/>
      <c r="ASC100" s="0"/>
      <c r="ASD100" s="0"/>
      <c r="ASE100" s="0"/>
      <c r="ASF100" s="0"/>
      <c r="ASG100" s="0"/>
      <c r="ASH100" s="0"/>
      <c r="ASI100" s="0"/>
      <c r="ASJ100" s="0"/>
      <c r="ASK100" s="0"/>
      <c r="ASL100" s="0"/>
      <c r="ASM100" s="0"/>
      <c r="ASN100" s="0"/>
      <c r="ASO100" s="0"/>
      <c r="ASP100" s="0"/>
      <c r="ASQ100" s="0"/>
      <c r="ASR100" s="0"/>
      <c r="ASS100" s="0"/>
      <c r="AST100" s="0"/>
      <c r="ASU100" s="0"/>
      <c r="ASV100" s="0"/>
      <c r="ASW100" s="0"/>
      <c r="ASX100" s="0"/>
      <c r="ASY100" s="0"/>
      <c r="ASZ100" s="0"/>
      <c r="ATA100" s="0"/>
      <c r="ATB100" s="0"/>
      <c r="ATC100" s="0"/>
      <c r="ATD100" s="0"/>
      <c r="ATE100" s="0"/>
      <c r="ATF100" s="0"/>
      <c r="ATG100" s="0"/>
      <c r="ATH100" s="0"/>
      <c r="ATI100" s="0"/>
      <c r="ATJ100" s="0"/>
      <c r="ATK100" s="0"/>
      <c r="ATL100" s="0"/>
      <c r="ATM100" s="0"/>
      <c r="ATN100" s="0"/>
      <c r="ATO100" s="0"/>
      <c r="ATP100" s="0"/>
      <c r="ATQ100" s="0"/>
      <c r="ATR100" s="0"/>
      <c r="ATS100" s="0"/>
      <c r="ATT100" s="0"/>
      <c r="ATU100" s="0"/>
      <c r="ATV100" s="0"/>
      <c r="ATW100" s="0"/>
      <c r="ATX100" s="0"/>
      <c r="ATY100" s="0"/>
      <c r="ATZ100" s="0"/>
      <c r="AUA100" s="0"/>
      <c r="AUB100" s="0"/>
      <c r="AUC100" s="0"/>
      <c r="AUD100" s="0"/>
      <c r="AUE100" s="0"/>
      <c r="AUF100" s="0"/>
      <c r="AUG100" s="0"/>
      <c r="AUH100" s="0"/>
      <c r="AUI100" s="0"/>
      <c r="AUJ100" s="0"/>
      <c r="AUK100" s="0"/>
      <c r="AUL100" s="0"/>
      <c r="AUM100" s="0"/>
      <c r="AUN100" s="0"/>
      <c r="AUO100" s="0"/>
      <c r="AUP100" s="0"/>
      <c r="AUQ100" s="0"/>
      <c r="AUR100" s="0"/>
      <c r="AUS100" s="0"/>
      <c r="AUT100" s="0"/>
      <c r="AUU100" s="0"/>
      <c r="AUV100" s="0"/>
      <c r="AUW100" s="0"/>
      <c r="AUX100" s="0"/>
      <c r="AUY100" s="0"/>
      <c r="AUZ100" s="0"/>
      <c r="AVA100" s="0"/>
      <c r="AVB100" s="0"/>
      <c r="AVC100" s="0"/>
      <c r="AVD100" s="0"/>
      <c r="AVE100" s="0"/>
      <c r="AVF100" s="0"/>
      <c r="AVG100" s="0"/>
      <c r="AVH100" s="0"/>
      <c r="AVI100" s="0"/>
      <c r="AVJ100" s="0"/>
      <c r="AVK100" s="0"/>
      <c r="AVL100" s="0"/>
      <c r="AVM100" s="0"/>
      <c r="AVN100" s="0"/>
      <c r="AVO100" s="0"/>
      <c r="AVP100" s="0"/>
      <c r="AVQ100" s="0"/>
      <c r="AVR100" s="0"/>
      <c r="AVS100" s="0"/>
      <c r="AVT100" s="0"/>
      <c r="AVU100" s="0"/>
      <c r="AVV100" s="0"/>
      <c r="AVW100" s="0"/>
      <c r="AVX100" s="0"/>
      <c r="AVY100" s="0"/>
      <c r="AVZ100" s="0"/>
      <c r="AWA100" s="0"/>
      <c r="AWB100" s="0"/>
      <c r="AWC100" s="0"/>
      <c r="AWD100" s="0"/>
      <c r="AWE100" s="0"/>
      <c r="AWF100" s="0"/>
      <c r="AWG100" s="0"/>
      <c r="AWH100" s="0"/>
      <c r="AWI100" s="0"/>
      <c r="AWJ100" s="0"/>
      <c r="AWK100" s="0"/>
      <c r="AWL100" s="0"/>
      <c r="AWM100" s="0"/>
      <c r="AWN100" s="0"/>
      <c r="AWO100" s="0"/>
      <c r="AWP100" s="0"/>
      <c r="AWQ100" s="0"/>
      <c r="AWR100" s="0"/>
      <c r="AWS100" s="0"/>
      <c r="AWT100" s="0"/>
      <c r="AWU100" s="0"/>
      <c r="AWV100" s="0"/>
      <c r="AWW100" s="0"/>
      <c r="AWX100" s="0"/>
      <c r="AWY100" s="0"/>
      <c r="AWZ100" s="0"/>
      <c r="AXA100" s="0"/>
      <c r="AXB100" s="0"/>
      <c r="AXC100" s="0"/>
      <c r="AXD100" s="0"/>
      <c r="AXE100" s="0"/>
      <c r="AXF100" s="0"/>
      <c r="AXG100" s="0"/>
      <c r="AXH100" s="0"/>
      <c r="AXI100" s="0"/>
      <c r="AXJ100" s="0"/>
      <c r="AXK100" s="0"/>
      <c r="AXL100" s="0"/>
      <c r="AXM100" s="0"/>
      <c r="AXN100" s="0"/>
      <c r="AXO100" s="0"/>
      <c r="AXP100" s="0"/>
      <c r="AXQ100" s="0"/>
      <c r="AXR100" s="0"/>
      <c r="AXS100" s="0"/>
      <c r="AXT100" s="0"/>
      <c r="AXU100" s="0"/>
      <c r="AXV100" s="0"/>
      <c r="AXW100" s="0"/>
      <c r="AXX100" s="0"/>
      <c r="AXY100" s="0"/>
      <c r="AXZ100" s="0"/>
      <c r="AYA100" s="0"/>
      <c r="AYB100" s="0"/>
      <c r="AYC100" s="0"/>
      <c r="AYD100" s="0"/>
      <c r="AYE100" s="0"/>
      <c r="AYF100" s="0"/>
      <c r="AYG100" s="0"/>
      <c r="AYH100" s="0"/>
      <c r="AYI100" s="0"/>
      <c r="AYJ100" s="0"/>
      <c r="AYK100" s="0"/>
      <c r="AYL100" s="0"/>
      <c r="AYM100" s="0"/>
      <c r="AYN100" s="0"/>
      <c r="AYO100" s="0"/>
      <c r="AYP100" s="0"/>
      <c r="AYQ100" s="0"/>
      <c r="AYR100" s="0"/>
      <c r="AYS100" s="0"/>
      <c r="AYT100" s="0"/>
      <c r="AYU100" s="0"/>
      <c r="AYV100" s="0"/>
      <c r="AYW100" s="0"/>
      <c r="AYX100" s="0"/>
      <c r="AYY100" s="0"/>
      <c r="AYZ100" s="0"/>
      <c r="AZA100" s="0"/>
      <c r="AZB100" s="0"/>
      <c r="AZC100" s="0"/>
      <c r="AZD100" s="0"/>
      <c r="AZE100" s="0"/>
      <c r="AZF100" s="0"/>
      <c r="AZG100" s="0"/>
      <c r="AZH100" s="0"/>
      <c r="AZI100" s="0"/>
      <c r="AZJ100" s="0"/>
      <c r="AZK100" s="0"/>
      <c r="AZL100" s="0"/>
      <c r="AZM100" s="0"/>
      <c r="AZN100" s="0"/>
      <c r="AZO100" s="0"/>
      <c r="AZP100" s="0"/>
      <c r="AZQ100" s="0"/>
      <c r="AZR100" s="0"/>
      <c r="AZS100" s="0"/>
      <c r="AZT100" s="0"/>
      <c r="AZU100" s="0"/>
      <c r="AZV100" s="0"/>
      <c r="AZW100" s="0"/>
      <c r="AZX100" s="0"/>
      <c r="AZY100" s="0"/>
      <c r="AZZ100" s="0"/>
      <c r="BAA100" s="0"/>
      <c r="BAB100" s="0"/>
      <c r="BAC100" s="0"/>
      <c r="BAD100" s="0"/>
      <c r="BAE100" s="0"/>
      <c r="BAF100" s="0"/>
      <c r="BAG100" s="0"/>
      <c r="BAH100" s="0"/>
      <c r="BAI100" s="0"/>
      <c r="BAJ100" s="0"/>
      <c r="BAK100" s="0"/>
      <c r="BAL100" s="0"/>
      <c r="BAM100" s="0"/>
      <c r="BAN100" s="0"/>
      <c r="BAO100" s="0"/>
      <c r="BAP100" s="0"/>
      <c r="BAQ100" s="0"/>
      <c r="BAR100" s="0"/>
      <c r="BAS100" s="0"/>
      <c r="BAT100" s="0"/>
      <c r="BAU100" s="0"/>
      <c r="BAV100" s="0"/>
      <c r="BAW100" s="0"/>
      <c r="BAX100" s="0"/>
      <c r="BAY100" s="0"/>
      <c r="BAZ100" s="0"/>
      <c r="BBA100" s="0"/>
      <c r="BBB100" s="0"/>
      <c r="BBC100" s="0"/>
      <c r="BBD100" s="0"/>
      <c r="BBE100" s="0"/>
      <c r="BBF100" s="0"/>
      <c r="BBG100" s="0"/>
      <c r="BBH100" s="0"/>
      <c r="BBI100" s="0"/>
      <c r="BBJ100" s="0"/>
      <c r="BBK100" s="0"/>
      <c r="BBL100" s="0"/>
      <c r="BBM100" s="0"/>
      <c r="BBN100" s="0"/>
      <c r="BBO100" s="0"/>
      <c r="BBP100" s="0"/>
      <c r="BBQ100" s="0"/>
      <c r="BBR100" s="0"/>
      <c r="BBS100" s="0"/>
      <c r="BBT100" s="0"/>
      <c r="BBU100" s="0"/>
      <c r="BBV100" s="0"/>
      <c r="BBW100" s="0"/>
      <c r="BBX100" s="0"/>
      <c r="BBY100" s="0"/>
      <c r="BBZ100" s="0"/>
      <c r="BCA100" s="0"/>
      <c r="BCB100" s="0"/>
      <c r="BCC100" s="0"/>
      <c r="BCD100" s="0"/>
      <c r="BCE100" s="0"/>
      <c r="BCF100" s="0"/>
      <c r="BCG100" s="0"/>
      <c r="BCH100" s="0"/>
      <c r="BCI100" s="0"/>
      <c r="BCJ100" s="0"/>
      <c r="BCK100" s="0"/>
      <c r="BCL100" s="0"/>
      <c r="BCM100" s="0"/>
      <c r="BCN100" s="0"/>
      <c r="BCO100" s="0"/>
      <c r="BCP100" s="0"/>
      <c r="BCQ100" s="0"/>
      <c r="BCR100" s="0"/>
      <c r="BCS100" s="0"/>
      <c r="BCT100" s="0"/>
      <c r="BCU100" s="0"/>
      <c r="BCV100" s="0"/>
      <c r="BCW100" s="0"/>
      <c r="BCX100" s="0"/>
      <c r="BCY100" s="0"/>
      <c r="BCZ100" s="0"/>
      <c r="BDA100" s="0"/>
      <c r="BDB100" s="0"/>
      <c r="BDC100" s="0"/>
      <c r="BDD100" s="0"/>
      <c r="BDE100" s="0"/>
      <c r="BDF100" s="0"/>
      <c r="BDG100" s="0"/>
      <c r="BDH100" s="0"/>
      <c r="BDI100" s="0"/>
      <c r="BDJ100" s="0"/>
      <c r="BDK100" s="0"/>
      <c r="BDL100" s="0"/>
      <c r="BDM100" s="0"/>
      <c r="BDN100" s="0"/>
      <c r="BDO100" s="0"/>
      <c r="BDP100" s="0"/>
      <c r="BDQ100" s="0"/>
      <c r="BDR100" s="0"/>
      <c r="BDS100" s="0"/>
      <c r="BDT100" s="0"/>
      <c r="BDU100" s="0"/>
      <c r="BDV100" s="0"/>
      <c r="BDW100" s="0"/>
      <c r="BDX100" s="0"/>
      <c r="BDY100" s="0"/>
      <c r="BDZ100" s="0"/>
      <c r="BEA100" s="0"/>
      <c r="BEB100" s="0"/>
      <c r="BEC100" s="0"/>
      <c r="BED100" s="0"/>
      <c r="BEE100" s="0"/>
      <c r="BEF100" s="0"/>
      <c r="BEG100" s="0"/>
      <c r="BEH100" s="0"/>
      <c r="BEI100" s="0"/>
      <c r="BEJ100" s="0"/>
      <c r="BEK100" s="0"/>
      <c r="BEL100" s="0"/>
      <c r="BEM100" s="0"/>
      <c r="BEN100" s="0"/>
      <c r="BEO100" s="0"/>
      <c r="BEP100" s="0"/>
      <c r="BEQ100" s="0"/>
      <c r="BER100" s="0"/>
      <c r="BES100" s="0"/>
      <c r="BET100" s="0"/>
      <c r="BEU100" s="0"/>
      <c r="BEV100" s="0"/>
      <c r="BEW100" s="0"/>
      <c r="BEX100" s="0"/>
      <c r="BEY100" s="0"/>
      <c r="BEZ100" s="0"/>
      <c r="BFA100" s="0"/>
      <c r="BFB100" s="0"/>
      <c r="BFC100" s="0"/>
      <c r="BFD100" s="0"/>
      <c r="BFE100" s="0"/>
      <c r="BFF100" s="0"/>
      <c r="BFG100" s="0"/>
      <c r="BFH100" s="0"/>
      <c r="BFI100" s="0"/>
      <c r="BFJ100" s="0"/>
      <c r="BFK100" s="0"/>
      <c r="BFL100" s="0"/>
      <c r="BFM100" s="0"/>
      <c r="BFN100" s="0"/>
      <c r="BFO100" s="0"/>
      <c r="BFP100" s="0"/>
      <c r="BFQ100" s="0"/>
      <c r="BFR100" s="0"/>
      <c r="BFS100" s="0"/>
      <c r="BFT100" s="0"/>
      <c r="BFU100" s="0"/>
      <c r="BFV100" s="0"/>
      <c r="BFW100" s="0"/>
      <c r="BFX100" s="0"/>
      <c r="BFY100" s="0"/>
      <c r="BFZ100" s="0"/>
      <c r="BGA100" s="0"/>
      <c r="BGB100" s="0"/>
      <c r="BGC100" s="0"/>
      <c r="BGD100" s="0"/>
      <c r="BGE100" s="0"/>
      <c r="BGF100" s="0"/>
      <c r="BGG100" s="0"/>
      <c r="BGH100" s="0"/>
      <c r="BGI100" s="0"/>
      <c r="BGJ100" s="0"/>
      <c r="BGK100" s="0"/>
      <c r="BGL100" s="0"/>
      <c r="BGM100" s="0"/>
      <c r="BGN100" s="0"/>
      <c r="BGO100" s="0"/>
      <c r="BGP100" s="0"/>
      <c r="BGQ100" s="0"/>
      <c r="BGR100" s="0"/>
      <c r="BGS100" s="0"/>
      <c r="BGT100" s="0"/>
      <c r="BGU100" s="0"/>
      <c r="BGV100" s="0"/>
      <c r="BGW100" s="0"/>
      <c r="BGX100" s="0"/>
      <c r="BGY100" s="0"/>
      <c r="BGZ100" s="0"/>
      <c r="BHA100" s="0"/>
      <c r="BHB100" s="0"/>
      <c r="BHC100" s="0"/>
      <c r="BHD100" s="0"/>
      <c r="BHE100" s="0"/>
      <c r="BHF100" s="0"/>
      <c r="BHG100" s="0"/>
      <c r="BHH100" s="0"/>
      <c r="BHI100" s="0"/>
      <c r="BHJ100" s="0"/>
      <c r="BHK100" s="0"/>
      <c r="BHL100" s="0"/>
      <c r="BHM100" s="0"/>
      <c r="BHN100" s="0"/>
      <c r="BHO100" s="0"/>
      <c r="BHP100" s="0"/>
      <c r="BHQ100" s="0"/>
      <c r="BHR100" s="0"/>
      <c r="BHS100" s="0"/>
      <c r="BHT100" s="0"/>
      <c r="BHU100" s="0"/>
      <c r="BHV100" s="0"/>
      <c r="BHW100" s="0"/>
      <c r="BHX100" s="0"/>
      <c r="BHY100" s="0"/>
      <c r="BHZ100" s="0"/>
      <c r="BIA100" s="0"/>
      <c r="BIB100" s="0"/>
      <c r="BIC100" s="0"/>
      <c r="BID100" s="0"/>
      <c r="BIE100" s="0"/>
      <c r="BIF100" s="0"/>
      <c r="BIG100" s="0"/>
      <c r="BIH100" s="0"/>
      <c r="BII100" s="0"/>
      <c r="BIJ100" s="0"/>
      <c r="BIK100" s="0"/>
      <c r="BIL100" s="0"/>
      <c r="BIM100" s="0"/>
      <c r="BIN100" s="0"/>
      <c r="BIO100" s="0"/>
      <c r="BIP100" s="0"/>
      <c r="BIQ100" s="0"/>
      <c r="BIR100" s="0"/>
      <c r="BIS100" s="0"/>
      <c r="BIT100" s="0"/>
      <c r="BIU100" s="0"/>
      <c r="BIV100" s="0"/>
      <c r="BIW100" s="0"/>
      <c r="BIX100" s="0"/>
      <c r="BIY100" s="0"/>
      <c r="BIZ100" s="0"/>
      <c r="BJA100" s="0"/>
      <c r="BJB100" s="0"/>
      <c r="BJC100" s="0"/>
      <c r="BJD100" s="0"/>
      <c r="BJE100" s="0"/>
      <c r="BJF100" s="0"/>
      <c r="BJG100" s="0"/>
      <c r="BJH100" s="0"/>
      <c r="BJI100" s="0"/>
      <c r="BJJ100" s="0"/>
      <c r="BJK100" s="0"/>
      <c r="BJL100" s="0"/>
      <c r="BJM100" s="0"/>
      <c r="BJN100" s="0"/>
      <c r="BJO100" s="0"/>
      <c r="BJP100" s="0"/>
      <c r="BJQ100" s="0"/>
      <c r="BJR100" s="0"/>
      <c r="BJS100" s="0"/>
      <c r="BJT100" s="0"/>
      <c r="BJU100" s="0"/>
      <c r="BJV100" s="0"/>
      <c r="BJW100" s="0"/>
      <c r="BJX100" s="0"/>
      <c r="BJY100" s="0"/>
      <c r="BJZ100" s="0"/>
      <c r="BKA100" s="0"/>
      <c r="BKB100" s="0"/>
      <c r="BKC100" s="0"/>
      <c r="BKD100" s="0"/>
      <c r="BKE100" s="0"/>
      <c r="BKF100" s="0"/>
      <c r="BKG100" s="0"/>
      <c r="BKH100" s="0"/>
      <c r="BKI100" s="0"/>
      <c r="BKJ100" s="0"/>
      <c r="BKK100" s="0"/>
      <c r="BKL100" s="0"/>
      <c r="BKM100" s="0"/>
      <c r="BKN100" s="0"/>
      <c r="BKO100" s="0"/>
      <c r="BKP100" s="0"/>
      <c r="BKQ100" s="0"/>
      <c r="BKR100" s="0"/>
      <c r="BKS100" s="0"/>
      <c r="BKT100" s="0"/>
      <c r="BKU100" s="0"/>
      <c r="BKV100" s="0"/>
      <c r="BKW100" s="0"/>
      <c r="BKX100" s="0"/>
      <c r="BKY100" s="0"/>
      <c r="BKZ100" s="0"/>
      <c r="BLA100" s="0"/>
      <c r="BLB100" s="0"/>
      <c r="BLC100" s="0"/>
      <c r="BLD100" s="0"/>
      <c r="BLE100" s="0"/>
      <c r="BLF100" s="0"/>
      <c r="BLG100" s="0"/>
      <c r="BLH100" s="0"/>
      <c r="BLI100" s="0"/>
      <c r="BLJ100" s="0"/>
      <c r="BLK100" s="0"/>
      <c r="BLL100" s="0"/>
      <c r="BLM100" s="0"/>
      <c r="BLN100" s="0"/>
      <c r="BLO100" s="0"/>
      <c r="BLP100" s="0"/>
      <c r="BLQ100" s="0"/>
      <c r="BLR100" s="0"/>
      <c r="BLS100" s="0"/>
      <c r="BLT100" s="0"/>
      <c r="BLU100" s="0"/>
      <c r="BLV100" s="0"/>
      <c r="BLW100" s="0"/>
      <c r="BLX100" s="0"/>
      <c r="BLY100" s="0"/>
      <c r="BLZ100" s="0"/>
      <c r="BMA100" s="0"/>
      <c r="BMB100" s="0"/>
      <c r="BMC100" s="0"/>
      <c r="BMD100" s="0"/>
      <c r="BME100" s="0"/>
      <c r="BMF100" s="0"/>
      <c r="BMG100" s="0"/>
      <c r="BMH100" s="0"/>
      <c r="BMI100" s="0"/>
      <c r="BMJ100" s="0"/>
      <c r="BMK100" s="0"/>
      <c r="BML100" s="0"/>
      <c r="BMM100" s="0"/>
      <c r="BMN100" s="0"/>
      <c r="BMO100" s="0"/>
      <c r="BMP100" s="0"/>
      <c r="BMQ100" s="0"/>
      <c r="BMR100" s="0"/>
      <c r="BMS100" s="0"/>
      <c r="BMT100" s="0"/>
      <c r="BMU100" s="0"/>
      <c r="BMV100" s="0"/>
      <c r="BMW100" s="0"/>
      <c r="BMX100" s="0"/>
      <c r="BMY100" s="0"/>
      <c r="BMZ100" s="0"/>
      <c r="BNA100" s="0"/>
      <c r="BNB100" s="0"/>
      <c r="BNC100" s="0"/>
      <c r="BND100" s="0"/>
      <c r="BNE100" s="0"/>
      <c r="BNF100" s="0"/>
      <c r="BNG100" s="0"/>
      <c r="BNH100" s="0"/>
      <c r="BNI100" s="0"/>
      <c r="BNJ100" s="0"/>
      <c r="BNK100" s="0"/>
      <c r="BNL100" s="0"/>
      <c r="BNM100" s="0"/>
      <c r="BNN100" s="0"/>
      <c r="BNO100" s="0"/>
      <c r="BNP100" s="0"/>
      <c r="BNQ100" s="0"/>
      <c r="BNR100" s="0"/>
      <c r="BNS100" s="0"/>
      <c r="BNT100" s="0"/>
      <c r="BNU100" s="0"/>
      <c r="BNV100" s="0"/>
      <c r="BNW100" s="0"/>
      <c r="BNX100" s="0"/>
      <c r="BNY100" s="0"/>
      <c r="BNZ100" s="0"/>
      <c r="BOA100" s="0"/>
      <c r="BOB100" s="0"/>
      <c r="BOC100" s="0"/>
      <c r="BOD100" s="0"/>
      <c r="BOE100" s="0"/>
      <c r="BOF100" s="0"/>
      <c r="BOG100" s="0"/>
      <c r="BOH100" s="0"/>
      <c r="BOI100" s="0"/>
      <c r="BOJ100" s="0"/>
      <c r="BOK100" s="0"/>
      <c r="BOL100" s="0"/>
      <c r="BOM100" s="0"/>
      <c r="BON100" s="0"/>
      <c r="BOO100" s="0"/>
      <c r="BOP100" s="0"/>
      <c r="BOQ100" s="0"/>
      <c r="BOR100" s="0"/>
      <c r="BOS100" s="0"/>
      <c r="BOT100" s="0"/>
      <c r="BOU100" s="0"/>
      <c r="BOV100" s="0"/>
      <c r="BOW100" s="0"/>
      <c r="BOX100" s="0"/>
      <c r="BOY100" s="0"/>
      <c r="BOZ100" s="0"/>
      <c r="BPA100" s="0"/>
      <c r="BPB100" s="0"/>
      <c r="BPC100" s="0"/>
      <c r="BPD100" s="0"/>
      <c r="BPE100" s="0"/>
      <c r="BPF100" s="0"/>
      <c r="BPG100" s="0"/>
      <c r="BPH100" s="0"/>
      <c r="BPI100" s="0"/>
      <c r="BPJ100" s="0"/>
      <c r="BPK100" s="0"/>
      <c r="BPL100" s="0"/>
      <c r="BPM100" s="0"/>
      <c r="BPN100" s="0"/>
      <c r="BPO100" s="0"/>
      <c r="BPP100" s="0"/>
      <c r="BPQ100" s="0"/>
      <c r="BPR100" s="0"/>
      <c r="BPS100" s="0"/>
      <c r="BPT100" s="0"/>
      <c r="BPU100" s="0"/>
      <c r="BPV100" s="0"/>
      <c r="BPW100" s="0"/>
      <c r="BPX100" s="0"/>
      <c r="BPY100" s="0"/>
      <c r="BPZ100" s="0"/>
      <c r="BQA100" s="0"/>
      <c r="BQB100" s="0"/>
      <c r="BQC100" s="0"/>
      <c r="BQD100" s="0"/>
      <c r="BQE100" s="0"/>
      <c r="BQF100" s="0"/>
      <c r="BQG100" s="0"/>
      <c r="BQH100" s="0"/>
      <c r="BQI100" s="0"/>
      <c r="BQJ100" s="0"/>
      <c r="BQK100" s="0"/>
      <c r="BQL100" s="0"/>
      <c r="BQM100" s="0"/>
      <c r="BQN100" s="0"/>
      <c r="BQO100" s="0"/>
      <c r="BQP100" s="0"/>
      <c r="BQQ100" s="0"/>
      <c r="BQR100" s="0"/>
      <c r="BQS100" s="0"/>
      <c r="BQT100" s="0"/>
      <c r="BQU100" s="0"/>
      <c r="BQV100" s="0"/>
      <c r="BQW100" s="0"/>
      <c r="BQX100" s="0"/>
      <c r="BQY100" s="0"/>
      <c r="BQZ100" s="0"/>
      <c r="BRA100" s="0"/>
      <c r="BRB100" s="0"/>
      <c r="BRC100" s="0"/>
      <c r="BRD100" s="0"/>
      <c r="BRE100" s="0"/>
      <c r="BRF100" s="0"/>
      <c r="BRG100" s="0"/>
      <c r="BRH100" s="0"/>
      <c r="BRI100" s="0"/>
      <c r="BRJ100" s="0"/>
      <c r="BRK100" s="0"/>
      <c r="BRL100" s="0"/>
      <c r="BRM100" s="0"/>
      <c r="BRN100" s="0"/>
      <c r="BRO100" s="0"/>
      <c r="BRP100" s="0"/>
      <c r="BRQ100" s="0"/>
      <c r="BRR100" s="0"/>
      <c r="BRS100" s="0"/>
      <c r="BRT100" s="0"/>
      <c r="BRU100" s="0"/>
      <c r="BRV100" s="0"/>
      <c r="BRW100" s="0"/>
      <c r="BRX100" s="0"/>
      <c r="BRY100" s="0"/>
      <c r="BRZ100" s="0"/>
      <c r="BSA100" s="0"/>
      <c r="BSB100" s="0"/>
      <c r="BSC100" s="0"/>
      <c r="BSD100" s="0"/>
      <c r="BSE100" s="0"/>
      <c r="BSF100" s="0"/>
      <c r="BSG100" s="0"/>
      <c r="BSH100" s="0"/>
      <c r="BSI100" s="0"/>
      <c r="BSJ100" s="0"/>
      <c r="BSK100" s="0"/>
      <c r="BSL100" s="0"/>
      <c r="BSM100" s="0"/>
      <c r="BSN100" s="0"/>
      <c r="BSO100" s="0"/>
      <c r="BSP100" s="0"/>
      <c r="BSQ100" s="0"/>
      <c r="BSR100" s="0"/>
      <c r="BSS100" s="0"/>
      <c r="BST100" s="0"/>
      <c r="BSU100" s="0"/>
      <c r="BSV100" s="0"/>
      <c r="BSW100" s="0"/>
      <c r="BSX100" s="0"/>
      <c r="BSY100" s="0"/>
      <c r="BSZ100" s="0"/>
      <c r="BTA100" s="0"/>
      <c r="BTB100" s="0"/>
      <c r="BTC100" s="0"/>
      <c r="BTD100" s="0"/>
      <c r="BTE100" s="0"/>
      <c r="BTF100" s="0"/>
      <c r="BTG100" s="0"/>
      <c r="BTH100" s="0"/>
      <c r="BTI100" s="0"/>
      <c r="BTJ100" s="0"/>
      <c r="BTK100" s="0"/>
      <c r="BTL100" s="0"/>
      <c r="BTM100" s="0"/>
      <c r="BTN100" s="0"/>
      <c r="BTO100" s="0"/>
      <c r="BTP100" s="0"/>
      <c r="BTQ100" s="0"/>
      <c r="BTR100" s="0"/>
      <c r="BTS100" s="0"/>
      <c r="BTT100" s="0"/>
      <c r="BTU100" s="0"/>
      <c r="BTV100" s="0"/>
      <c r="BTW100" s="0"/>
      <c r="BTX100" s="0"/>
      <c r="BTY100" s="0"/>
      <c r="BTZ100" s="0"/>
      <c r="BUA100" s="0"/>
      <c r="BUB100" s="0"/>
      <c r="BUC100" s="0"/>
      <c r="BUD100" s="0"/>
      <c r="BUE100" s="0"/>
      <c r="BUF100" s="0"/>
      <c r="BUG100" s="0"/>
      <c r="BUH100" s="0"/>
      <c r="BUI100" s="0"/>
      <c r="BUJ100" s="0"/>
      <c r="BUK100" s="0"/>
      <c r="BUL100" s="0"/>
      <c r="BUM100" s="0"/>
      <c r="BUN100" s="0"/>
      <c r="BUO100" s="0"/>
      <c r="BUP100" s="0"/>
      <c r="BUQ100" s="0"/>
      <c r="BUR100" s="0"/>
      <c r="BUS100" s="0"/>
      <c r="BUT100" s="0"/>
      <c r="BUU100" s="0"/>
      <c r="BUV100" s="0"/>
      <c r="BUW100" s="0"/>
      <c r="BUX100" s="0"/>
      <c r="BUY100" s="0"/>
      <c r="BUZ100" s="0"/>
      <c r="BVA100" s="0"/>
      <c r="BVB100" s="0"/>
      <c r="BVC100" s="0"/>
      <c r="BVD100" s="0"/>
      <c r="BVE100" s="0"/>
      <c r="BVF100" s="0"/>
      <c r="BVG100" s="0"/>
      <c r="BVH100" s="0"/>
      <c r="BVI100" s="0"/>
      <c r="BVJ100" s="0"/>
      <c r="BVK100" s="0"/>
      <c r="BVL100" s="0"/>
      <c r="BVM100" s="0"/>
      <c r="BVN100" s="0"/>
      <c r="BVO100" s="0"/>
      <c r="BVP100" s="0"/>
      <c r="BVQ100" s="0"/>
      <c r="BVR100" s="0"/>
      <c r="BVS100" s="0"/>
      <c r="BVT100" s="0"/>
      <c r="BVU100" s="0"/>
      <c r="BVV100" s="0"/>
      <c r="BVW100" s="0"/>
      <c r="BVX100" s="0"/>
      <c r="BVY100" s="0"/>
      <c r="BVZ100" s="0"/>
      <c r="BWA100" s="0"/>
      <c r="BWB100" s="0"/>
      <c r="BWC100" s="0"/>
      <c r="BWD100" s="0"/>
      <c r="BWE100" s="0"/>
      <c r="BWF100" s="0"/>
      <c r="BWG100" s="0"/>
      <c r="BWH100" s="0"/>
      <c r="BWI100" s="0"/>
      <c r="BWJ100" s="0"/>
      <c r="BWK100" s="0"/>
      <c r="BWL100" s="0"/>
      <c r="BWM100" s="0"/>
      <c r="BWN100" s="0"/>
      <c r="BWO100" s="0"/>
      <c r="BWP100" s="0"/>
      <c r="BWQ100" s="0"/>
      <c r="BWR100" s="0"/>
      <c r="BWS100" s="0"/>
      <c r="BWT100" s="0"/>
      <c r="BWU100" s="0"/>
      <c r="BWV100" s="0"/>
      <c r="BWW100" s="0"/>
      <c r="BWX100" s="0"/>
      <c r="BWY100" s="0"/>
      <c r="BWZ100" s="0"/>
      <c r="BXA100" s="0"/>
      <c r="BXB100" s="0"/>
      <c r="BXC100" s="0"/>
      <c r="BXD100" s="0"/>
      <c r="BXE100" s="0"/>
      <c r="BXF100" s="0"/>
      <c r="BXG100" s="0"/>
      <c r="BXH100" s="0"/>
      <c r="BXI100" s="0"/>
      <c r="BXJ100" s="0"/>
      <c r="BXK100" s="0"/>
      <c r="BXL100" s="0"/>
      <c r="BXM100" s="0"/>
      <c r="BXN100" s="0"/>
      <c r="BXO100" s="0"/>
      <c r="BXP100" s="0"/>
      <c r="BXQ100" s="0"/>
      <c r="BXR100" s="0"/>
      <c r="BXS100" s="0"/>
      <c r="BXT100" s="0"/>
      <c r="BXU100" s="0"/>
      <c r="BXV100" s="0"/>
      <c r="BXW100" s="0"/>
      <c r="BXX100" s="0"/>
      <c r="BXY100" s="0"/>
      <c r="BXZ100" s="0"/>
      <c r="BYA100" s="0"/>
      <c r="BYB100" s="0"/>
      <c r="BYC100" s="0"/>
      <c r="BYD100" s="0"/>
      <c r="BYE100" s="0"/>
      <c r="BYF100" s="0"/>
      <c r="BYG100" s="0"/>
      <c r="BYH100" s="0"/>
      <c r="BYI100" s="0"/>
      <c r="BYJ100" s="0"/>
      <c r="BYK100" s="0"/>
      <c r="BYL100" s="0"/>
      <c r="BYM100" s="0"/>
      <c r="BYN100" s="0"/>
      <c r="BYO100" s="0"/>
      <c r="BYP100" s="0"/>
      <c r="BYQ100" s="0"/>
      <c r="BYR100" s="0"/>
      <c r="BYS100" s="0"/>
      <c r="BYT100" s="0"/>
      <c r="BYU100" s="0"/>
      <c r="BYV100" s="0"/>
      <c r="BYW100" s="0"/>
      <c r="BYX100" s="0"/>
      <c r="BYY100" s="0"/>
      <c r="BYZ100" s="0"/>
      <c r="BZA100" s="0"/>
      <c r="BZB100" s="0"/>
      <c r="BZC100" s="0"/>
      <c r="BZD100" s="0"/>
      <c r="BZE100" s="0"/>
      <c r="BZF100" s="0"/>
      <c r="BZG100" s="0"/>
      <c r="BZH100" s="0"/>
      <c r="BZI100" s="0"/>
      <c r="BZJ100" s="0"/>
      <c r="BZK100" s="0"/>
      <c r="BZL100" s="0"/>
      <c r="BZM100" s="0"/>
      <c r="BZN100" s="0"/>
      <c r="BZO100" s="0"/>
      <c r="BZP100" s="0"/>
      <c r="BZQ100" s="0"/>
      <c r="BZR100" s="0"/>
      <c r="BZS100" s="0"/>
      <c r="BZT100" s="0"/>
      <c r="BZU100" s="0"/>
      <c r="BZV100" s="0"/>
      <c r="BZW100" s="0"/>
      <c r="BZX100" s="0"/>
      <c r="BZY100" s="0"/>
      <c r="BZZ100" s="0"/>
      <c r="CAA100" s="0"/>
      <c r="CAB100" s="0"/>
      <c r="CAC100" s="0"/>
      <c r="CAD100" s="0"/>
      <c r="CAE100" s="0"/>
      <c r="CAF100" s="0"/>
      <c r="CAG100" s="0"/>
      <c r="CAH100" s="0"/>
      <c r="CAI100" s="0"/>
      <c r="CAJ100" s="0"/>
      <c r="CAK100" s="0"/>
      <c r="CAL100" s="0"/>
      <c r="CAM100" s="0"/>
      <c r="CAN100" s="0"/>
      <c r="CAO100" s="0"/>
      <c r="CAP100" s="0"/>
      <c r="CAQ100" s="0"/>
      <c r="CAR100" s="0"/>
      <c r="CAS100" s="0"/>
      <c r="CAT100" s="0"/>
      <c r="CAU100" s="0"/>
      <c r="CAV100" s="0"/>
      <c r="CAW100" s="0"/>
      <c r="CAX100" s="0"/>
      <c r="CAY100" s="0"/>
      <c r="CAZ100" s="0"/>
      <c r="CBA100" s="0"/>
      <c r="CBB100" s="0"/>
      <c r="CBC100" s="0"/>
      <c r="CBD100" s="0"/>
      <c r="CBE100" s="0"/>
      <c r="CBF100" s="0"/>
      <c r="CBG100" s="0"/>
      <c r="CBH100" s="0"/>
      <c r="CBI100" s="0"/>
      <c r="CBJ100" s="0"/>
      <c r="CBK100" s="0"/>
      <c r="CBL100" s="0"/>
      <c r="CBM100" s="0"/>
      <c r="CBN100" s="0"/>
      <c r="CBO100" s="0"/>
      <c r="CBP100" s="0"/>
      <c r="CBQ100" s="0"/>
      <c r="CBR100" s="0"/>
      <c r="CBS100" s="0"/>
      <c r="CBT100" s="0"/>
      <c r="CBU100" s="0"/>
      <c r="CBV100" s="0"/>
      <c r="CBW100" s="0"/>
      <c r="CBX100" s="0"/>
      <c r="CBY100" s="0"/>
      <c r="CBZ100" s="0"/>
      <c r="CCA100" s="0"/>
      <c r="CCB100" s="0"/>
      <c r="CCC100" s="0"/>
      <c r="CCD100" s="0"/>
      <c r="CCE100" s="0"/>
      <c r="CCF100" s="0"/>
      <c r="CCG100" s="0"/>
      <c r="CCH100" s="0"/>
      <c r="CCI100" s="0"/>
      <c r="CCJ100" s="0"/>
      <c r="CCK100" s="0"/>
      <c r="CCL100" s="0"/>
      <c r="CCM100" s="0"/>
      <c r="CCN100" s="0"/>
      <c r="CCO100" s="0"/>
      <c r="CCP100" s="0"/>
      <c r="CCQ100" s="0"/>
      <c r="CCR100" s="0"/>
      <c r="CCS100" s="0"/>
      <c r="CCT100" s="0"/>
      <c r="CCU100" s="0"/>
      <c r="CCV100" s="0"/>
      <c r="CCW100" s="0"/>
      <c r="CCX100" s="0"/>
      <c r="CCY100" s="0"/>
      <c r="CCZ100" s="0"/>
      <c r="CDA100" s="0"/>
      <c r="CDB100" s="0"/>
      <c r="CDC100" s="0"/>
      <c r="CDD100" s="0"/>
      <c r="CDE100" s="0"/>
      <c r="CDF100" s="0"/>
      <c r="CDG100" s="0"/>
      <c r="CDH100" s="0"/>
      <c r="CDI100" s="0"/>
      <c r="CDJ100" s="0"/>
      <c r="CDK100" s="0"/>
      <c r="CDL100" s="0"/>
      <c r="CDM100" s="0"/>
      <c r="CDN100" s="0"/>
      <c r="CDO100" s="0"/>
      <c r="CDP100" s="0"/>
      <c r="CDQ100" s="0"/>
      <c r="CDR100" s="0"/>
      <c r="CDS100" s="0"/>
      <c r="CDT100" s="0"/>
      <c r="CDU100" s="0"/>
      <c r="CDV100" s="0"/>
      <c r="CDW100" s="0"/>
      <c r="CDX100" s="0"/>
      <c r="CDY100" s="0"/>
      <c r="CDZ100" s="0"/>
      <c r="CEA100" s="0"/>
      <c r="CEB100" s="0"/>
      <c r="CEC100" s="0"/>
      <c r="CED100" s="0"/>
      <c r="CEE100" s="0"/>
      <c r="CEF100" s="0"/>
      <c r="CEG100" s="0"/>
      <c r="CEH100" s="0"/>
      <c r="CEI100" s="0"/>
      <c r="CEJ100" s="0"/>
      <c r="CEK100" s="0"/>
      <c r="CEL100" s="0"/>
      <c r="CEM100" s="0"/>
      <c r="CEN100" s="0"/>
      <c r="CEO100" s="0"/>
      <c r="CEP100" s="0"/>
      <c r="CEQ100" s="0"/>
      <c r="CER100" s="0"/>
      <c r="CES100" s="0"/>
      <c r="CET100" s="0"/>
      <c r="CEU100" s="0"/>
      <c r="CEV100" s="0"/>
      <c r="CEW100" s="0"/>
      <c r="CEX100" s="0"/>
      <c r="CEY100" s="0"/>
      <c r="CEZ100" s="0"/>
      <c r="CFA100" s="0"/>
      <c r="CFB100" s="0"/>
      <c r="CFC100" s="0"/>
      <c r="CFD100" s="0"/>
      <c r="CFE100" s="0"/>
      <c r="CFF100" s="0"/>
      <c r="CFG100" s="0"/>
      <c r="CFH100" s="0"/>
      <c r="CFI100" s="0"/>
      <c r="CFJ100" s="0"/>
      <c r="CFK100" s="0"/>
      <c r="CFL100" s="0"/>
      <c r="CFM100" s="0"/>
      <c r="CFN100" s="0"/>
      <c r="CFO100" s="0"/>
      <c r="CFP100" s="0"/>
      <c r="CFQ100" s="0"/>
      <c r="CFR100" s="0"/>
      <c r="CFS100" s="0"/>
      <c r="CFT100" s="0"/>
      <c r="CFU100" s="0"/>
      <c r="CFV100" s="0"/>
      <c r="CFW100" s="0"/>
      <c r="CFX100" s="0"/>
      <c r="CFY100" s="0"/>
      <c r="CFZ100" s="0"/>
      <c r="CGA100" s="0"/>
      <c r="CGB100" s="0"/>
      <c r="CGC100" s="0"/>
      <c r="CGD100" s="0"/>
      <c r="CGE100" s="0"/>
      <c r="CGF100" s="0"/>
      <c r="CGG100" s="0"/>
      <c r="CGH100" s="0"/>
      <c r="CGI100" s="0"/>
      <c r="CGJ100" s="0"/>
      <c r="CGK100" s="0"/>
      <c r="CGL100" s="0"/>
      <c r="CGM100" s="0"/>
      <c r="CGN100" s="0"/>
      <c r="CGO100" s="0"/>
      <c r="CGP100" s="0"/>
      <c r="CGQ100" s="0"/>
      <c r="CGR100" s="0"/>
      <c r="CGS100" s="0"/>
      <c r="CGT100" s="0"/>
      <c r="CGU100" s="0"/>
      <c r="CGV100" s="0"/>
      <c r="CGW100" s="0"/>
      <c r="CGX100" s="0"/>
      <c r="CGY100" s="0"/>
      <c r="CGZ100" s="0"/>
      <c r="CHA100" s="0"/>
      <c r="CHB100" s="0"/>
      <c r="CHC100" s="0"/>
      <c r="CHD100" s="0"/>
      <c r="CHE100" s="0"/>
      <c r="CHF100" s="0"/>
      <c r="CHG100" s="0"/>
      <c r="CHH100" s="0"/>
      <c r="CHI100" s="0"/>
      <c r="CHJ100" s="0"/>
      <c r="CHK100" s="0"/>
      <c r="CHL100" s="0"/>
      <c r="CHM100" s="0"/>
      <c r="CHN100" s="0"/>
      <c r="CHO100" s="0"/>
      <c r="CHP100" s="0"/>
      <c r="CHQ100" s="0"/>
      <c r="CHR100" s="0"/>
      <c r="CHS100" s="0"/>
      <c r="CHT100" s="0"/>
      <c r="CHU100" s="0"/>
      <c r="CHV100" s="0"/>
      <c r="CHW100" s="0"/>
      <c r="CHX100" s="0"/>
      <c r="CHY100" s="0"/>
      <c r="CHZ100" s="0"/>
      <c r="CIA100" s="0"/>
      <c r="CIB100" s="0"/>
      <c r="CIC100" s="0"/>
      <c r="CID100" s="0"/>
      <c r="CIE100" s="0"/>
      <c r="CIF100" s="0"/>
      <c r="CIG100" s="0"/>
      <c r="CIH100" s="0"/>
      <c r="CII100" s="0"/>
      <c r="CIJ100" s="0"/>
      <c r="CIK100" s="0"/>
      <c r="CIL100" s="0"/>
      <c r="CIM100" s="0"/>
      <c r="CIN100" s="0"/>
      <c r="CIO100" s="0"/>
      <c r="CIP100" s="0"/>
      <c r="CIQ100" s="0"/>
      <c r="CIR100" s="0"/>
      <c r="CIS100" s="0"/>
      <c r="CIT100" s="0"/>
      <c r="CIU100" s="0"/>
      <c r="CIV100" s="0"/>
      <c r="CIW100" s="0"/>
      <c r="CIX100" s="0"/>
      <c r="CIY100" s="0"/>
      <c r="CIZ100" s="0"/>
      <c r="CJA100" s="0"/>
      <c r="CJB100" s="0"/>
      <c r="CJC100" s="0"/>
      <c r="CJD100" s="0"/>
      <c r="CJE100" s="0"/>
      <c r="CJF100" s="0"/>
      <c r="CJG100" s="0"/>
      <c r="CJH100" s="0"/>
      <c r="CJI100" s="0"/>
      <c r="CJJ100" s="0"/>
      <c r="CJK100" s="0"/>
      <c r="CJL100" s="0"/>
      <c r="CJM100" s="0"/>
      <c r="CJN100" s="0"/>
      <c r="CJO100" s="0"/>
      <c r="CJP100" s="0"/>
      <c r="CJQ100" s="0"/>
      <c r="CJR100" s="0"/>
      <c r="CJS100" s="0"/>
      <c r="CJT100" s="0"/>
      <c r="CJU100" s="0"/>
      <c r="CJV100" s="0"/>
      <c r="CJW100" s="0"/>
      <c r="CJX100" s="0"/>
      <c r="CJY100" s="0"/>
      <c r="CJZ100" s="0"/>
      <c r="CKA100" s="0"/>
      <c r="CKB100" s="0"/>
      <c r="CKC100" s="0"/>
      <c r="CKD100" s="0"/>
      <c r="CKE100" s="0"/>
      <c r="CKF100" s="0"/>
      <c r="CKG100" s="0"/>
      <c r="CKH100" s="0"/>
      <c r="CKI100" s="0"/>
      <c r="CKJ100" s="0"/>
      <c r="CKK100" s="0"/>
      <c r="CKL100" s="0"/>
      <c r="CKM100" s="0"/>
      <c r="CKN100" s="0"/>
      <c r="CKO100" s="0"/>
      <c r="CKP100" s="0"/>
      <c r="CKQ100" s="0"/>
      <c r="CKR100" s="0"/>
      <c r="CKS100" s="0"/>
      <c r="CKT100" s="0"/>
      <c r="CKU100" s="0"/>
      <c r="CKV100" s="0"/>
      <c r="CKW100" s="0"/>
      <c r="CKX100" s="0"/>
      <c r="CKY100" s="0"/>
      <c r="CKZ100" s="0"/>
      <c r="CLA100" s="0"/>
      <c r="CLB100" s="0"/>
      <c r="CLC100" s="0"/>
      <c r="CLD100" s="0"/>
      <c r="CLE100" s="0"/>
      <c r="CLF100" s="0"/>
      <c r="CLG100" s="0"/>
      <c r="CLH100" s="0"/>
      <c r="CLI100" s="0"/>
      <c r="CLJ100" s="0"/>
      <c r="CLK100" s="0"/>
      <c r="CLL100" s="0"/>
      <c r="CLM100" s="0"/>
      <c r="CLN100" s="0"/>
      <c r="CLO100" s="0"/>
      <c r="CLP100" s="0"/>
      <c r="CLQ100" s="0"/>
      <c r="CLR100" s="0"/>
      <c r="CLS100" s="0"/>
      <c r="CLT100" s="0"/>
      <c r="CLU100" s="0"/>
      <c r="CLV100" s="0"/>
      <c r="CLW100" s="0"/>
      <c r="CLX100" s="0"/>
      <c r="CLY100" s="0"/>
      <c r="CLZ100" s="0"/>
      <c r="CMA100" s="0"/>
      <c r="CMB100" s="0"/>
      <c r="CMC100" s="0"/>
      <c r="CMD100" s="0"/>
      <c r="CME100" s="0"/>
      <c r="CMF100" s="0"/>
      <c r="CMG100" s="0"/>
      <c r="CMH100" s="0"/>
      <c r="CMI100" s="0"/>
      <c r="CMJ100" s="0"/>
      <c r="CMK100" s="0"/>
      <c r="CML100" s="0"/>
      <c r="CMM100" s="0"/>
      <c r="CMN100" s="0"/>
      <c r="CMO100" s="0"/>
      <c r="CMP100" s="0"/>
      <c r="CMQ100" s="0"/>
      <c r="CMR100" s="0"/>
      <c r="CMS100" s="0"/>
      <c r="CMT100" s="0"/>
      <c r="CMU100" s="0"/>
      <c r="CMV100" s="0"/>
      <c r="CMW100" s="0"/>
      <c r="CMX100" s="0"/>
      <c r="CMY100" s="0"/>
      <c r="CMZ100" s="0"/>
      <c r="CNA100" s="0"/>
      <c r="CNB100" s="0"/>
      <c r="CNC100" s="0"/>
      <c r="CND100" s="0"/>
      <c r="CNE100" s="0"/>
      <c r="CNF100" s="0"/>
      <c r="CNG100" s="0"/>
      <c r="CNH100" s="0"/>
      <c r="CNI100" s="0"/>
      <c r="CNJ100" s="0"/>
      <c r="CNK100" s="0"/>
      <c r="CNL100" s="0"/>
      <c r="CNM100" s="0"/>
      <c r="CNN100" s="0"/>
      <c r="CNO100" s="0"/>
      <c r="CNP100" s="0"/>
      <c r="CNQ100" s="0"/>
      <c r="CNR100" s="0"/>
      <c r="CNS100" s="0"/>
      <c r="CNT100" s="0"/>
      <c r="CNU100" s="0"/>
      <c r="CNV100" s="0"/>
      <c r="CNW100" s="0"/>
      <c r="CNX100" s="0"/>
      <c r="CNY100" s="0"/>
      <c r="CNZ100" s="0"/>
      <c r="COA100" s="0"/>
      <c r="COB100" s="0"/>
      <c r="COC100" s="0"/>
      <c r="COD100" s="0"/>
      <c r="COE100" s="0"/>
      <c r="COF100" s="0"/>
      <c r="COG100" s="0"/>
      <c r="COH100" s="0"/>
      <c r="COI100" s="0"/>
      <c r="COJ100" s="0"/>
      <c r="COK100" s="0"/>
      <c r="COL100" s="0"/>
      <c r="COM100" s="0"/>
      <c r="CON100" s="0"/>
      <c r="COO100" s="0"/>
      <c r="COP100" s="0"/>
      <c r="COQ100" s="0"/>
      <c r="COR100" s="0"/>
      <c r="COS100" s="0"/>
      <c r="COT100" s="0"/>
      <c r="COU100" s="0"/>
      <c r="COV100" s="0"/>
      <c r="COW100" s="0"/>
      <c r="COX100" s="0"/>
      <c r="COY100" s="0"/>
      <c r="COZ100" s="0"/>
      <c r="CPA100" s="0"/>
      <c r="CPB100" s="0"/>
      <c r="CPC100" s="0"/>
      <c r="CPD100" s="0"/>
      <c r="CPE100" s="0"/>
      <c r="CPF100" s="0"/>
      <c r="CPG100" s="0"/>
      <c r="CPH100" s="0"/>
      <c r="CPI100" s="0"/>
      <c r="CPJ100" s="0"/>
      <c r="CPK100" s="0"/>
      <c r="CPL100" s="0"/>
      <c r="CPM100" s="0"/>
      <c r="CPN100" s="0"/>
      <c r="CPO100" s="0"/>
      <c r="CPP100" s="0"/>
      <c r="CPQ100" s="0"/>
      <c r="CPR100" s="0"/>
      <c r="CPS100" s="0"/>
      <c r="CPT100" s="0"/>
      <c r="CPU100" s="0"/>
      <c r="CPV100" s="0"/>
      <c r="CPW100" s="0"/>
      <c r="CPX100" s="0"/>
      <c r="CPY100" s="0"/>
      <c r="CPZ100" s="0"/>
      <c r="CQA100" s="0"/>
      <c r="CQB100" s="0"/>
      <c r="CQC100" s="0"/>
      <c r="CQD100" s="0"/>
      <c r="CQE100" s="0"/>
      <c r="CQF100" s="0"/>
      <c r="CQG100" s="0"/>
      <c r="CQH100" s="0"/>
      <c r="CQI100" s="0"/>
      <c r="CQJ100" s="0"/>
      <c r="CQK100" s="0"/>
      <c r="CQL100" s="0"/>
      <c r="CQM100" s="0"/>
      <c r="CQN100" s="0"/>
      <c r="CQO100" s="0"/>
      <c r="CQP100" s="0"/>
      <c r="CQQ100" s="0"/>
      <c r="CQR100" s="0"/>
      <c r="CQS100" s="0"/>
      <c r="CQT100" s="0"/>
      <c r="CQU100" s="0"/>
      <c r="CQV100" s="0"/>
      <c r="CQW100" s="0"/>
      <c r="CQX100" s="0"/>
      <c r="CQY100" s="0"/>
      <c r="CQZ100" s="0"/>
      <c r="CRA100" s="0"/>
      <c r="CRB100" s="0"/>
      <c r="CRC100" s="0"/>
      <c r="CRD100" s="0"/>
      <c r="CRE100" s="0"/>
      <c r="CRF100" s="0"/>
      <c r="CRG100" s="0"/>
      <c r="CRH100" s="0"/>
      <c r="CRI100" s="0"/>
      <c r="CRJ100" s="0"/>
      <c r="CRK100" s="0"/>
      <c r="CRL100" s="0"/>
      <c r="CRM100" s="0"/>
      <c r="CRN100" s="0"/>
      <c r="CRO100" s="0"/>
      <c r="CRP100" s="0"/>
      <c r="CRQ100" s="0"/>
      <c r="CRR100" s="0"/>
      <c r="CRS100" s="0"/>
      <c r="CRT100" s="0"/>
      <c r="CRU100" s="0"/>
      <c r="CRV100" s="0"/>
      <c r="CRW100" s="0"/>
      <c r="CRX100" s="0"/>
      <c r="CRY100" s="0"/>
      <c r="CRZ100" s="0"/>
      <c r="CSA100" s="0"/>
      <c r="CSB100" s="0"/>
      <c r="CSC100" s="0"/>
      <c r="CSD100" s="0"/>
      <c r="CSE100" s="0"/>
      <c r="CSF100" s="0"/>
      <c r="CSG100" s="0"/>
      <c r="CSH100" s="0"/>
      <c r="CSI100" s="0"/>
      <c r="CSJ100" s="0"/>
      <c r="CSK100" s="0"/>
      <c r="CSL100" s="0"/>
      <c r="CSM100" s="0"/>
      <c r="CSN100" s="0"/>
      <c r="CSO100" s="0"/>
      <c r="CSP100" s="0"/>
      <c r="CSQ100" s="0"/>
      <c r="CSR100" s="0"/>
      <c r="CSS100" s="0"/>
      <c r="CST100" s="0"/>
      <c r="CSU100" s="0"/>
      <c r="CSV100" s="0"/>
      <c r="CSW100" s="0"/>
      <c r="CSX100" s="0"/>
      <c r="CSY100" s="0"/>
      <c r="CSZ100" s="0"/>
      <c r="CTA100" s="0"/>
      <c r="CTB100" s="0"/>
      <c r="CTC100" s="0"/>
      <c r="CTD100" s="0"/>
      <c r="CTE100" s="0"/>
      <c r="CTF100" s="0"/>
      <c r="CTG100" s="0"/>
      <c r="CTH100" s="0"/>
      <c r="CTI100" s="0"/>
      <c r="CTJ100" s="0"/>
      <c r="CTK100" s="0"/>
      <c r="CTL100" s="0"/>
      <c r="CTM100" s="0"/>
      <c r="CTN100" s="0"/>
      <c r="CTO100" s="0"/>
      <c r="CTP100" s="0"/>
      <c r="CTQ100" s="0"/>
      <c r="CTR100" s="0"/>
      <c r="CTS100" s="0"/>
      <c r="CTT100" s="0"/>
      <c r="CTU100" s="0"/>
      <c r="CTV100" s="0"/>
      <c r="CTW100" s="0"/>
      <c r="CTX100" s="0"/>
      <c r="CTY100" s="0"/>
      <c r="CTZ100" s="0"/>
      <c r="CUA100" s="0"/>
      <c r="CUB100" s="0"/>
      <c r="CUC100" s="0"/>
      <c r="CUD100" s="0"/>
      <c r="CUE100" s="0"/>
      <c r="CUF100" s="0"/>
      <c r="CUG100" s="0"/>
      <c r="CUH100" s="0"/>
      <c r="CUI100" s="0"/>
      <c r="CUJ100" s="0"/>
      <c r="CUK100" s="0"/>
      <c r="CUL100" s="0"/>
      <c r="CUM100" s="0"/>
      <c r="CUN100" s="0"/>
      <c r="CUO100" s="0"/>
      <c r="CUP100" s="0"/>
      <c r="CUQ100" s="0"/>
      <c r="CUR100" s="0"/>
      <c r="CUS100" s="0"/>
      <c r="CUT100" s="0"/>
      <c r="CUU100" s="0"/>
      <c r="CUV100" s="0"/>
      <c r="CUW100" s="0"/>
      <c r="CUX100" s="0"/>
      <c r="CUY100" s="0"/>
      <c r="CUZ100" s="0"/>
      <c r="CVA100" s="0"/>
      <c r="CVB100" s="0"/>
      <c r="CVC100" s="0"/>
      <c r="CVD100" s="0"/>
      <c r="CVE100" s="0"/>
      <c r="CVF100" s="0"/>
      <c r="CVG100" s="0"/>
      <c r="CVH100" s="0"/>
      <c r="CVI100" s="0"/>
      <c r="CVJ100" s="0"/>
      <c r="CVK100" s="0"/>
      <c r="CVL100" s="0"/>
      <c r="CVM100" s="0"/>
      <c r="CVN100" s="0"/>
      <c r="CVO100" s="0"/>
      <c r="CVP100" s="0"/>
      <c r="CVQ100" s="0"/>
      <c r="CVR100" s="0"/>
      <c r="CVS100" s="0"/>
      <c r="CVT100" s="0"/>
      <c r="CVU100" s="0"/>
      <c r="CVV100" s="0"/>
      <c r="CVW100" s="0"/>
      <c r="CVX100" s="0"/>
      <c r="CVY100" s="0"/>
      <c r="CVZ100" s="0"/>
      <c r="CWA100" s="0"/>
      <c r="CWB100" s="0"/>
      <c r="CWC100" s="0"/>
      <c r="CWD100" s="0"/>
      <c r="CWE100" s="0"/>
      <c r="CWF100" s="0"/>
      <c r="CWG100" s="0"/>
      <c r="CWH100" s="0"/>
      <c r="CWI100" s="0"/>
      <c r="CWJ100" s="0"/>
      <c r="CWK100" s="0"/>
      <c r="CWL100" s="0"/>
      <c r="CWM100" s="0"/>
      <c r="CWN100" s="0"/>
      <c r="CWO100" s="0"/>
      <c r="CWP100" s="0"/>
      <c r="CWQ100" s="0"/>
      <c r="CWR100" s="0"/>
      <c r="CWS100" s="0"/>
      <c r="CWT100" s="0"/>
      <c r="CWU100" s="0"/>
      <c r="CWV100" s="0"/>
      <c r="CWW100" s="0"/>
      <c r="CWX100" s="0"/>
      <c r="CWY100" s="0"/>
      <c r="CWZ100" s="0"/>
      <c r="CXA100" s="0"/>
      <c r="CXB100" s="0"/>
      <c r="CXC100" s="0"/>
      <c r="CXD100" s="0"/>
      <c r="CXE100" s="0"/>
      <c r="CXF100" s="0"/>
      <c r="CXG100" s="0"/>
      <c r="CXH100" s="0"/>
      <c r="CXI100" s="0"/>
      <c r="CXJ100" s="0"/>
      <c r="CXK100" s="0"/>
      <c r="CXL100" s="0"/>
      <c r="CXM100" s="0"/>
      <c r="CXN100" s="0"/>
      <c r="CXO100" s="0"/>
      <c r="CXP100" s="0"/>
      <c r="CXQ100" s="0"/>
      <c r="CXR100" s="0"/>
      <c r="CXS100" s="0"/>
      <c r="CXT100" s="0"/>
      <c r="CXU100" s="0"/>
      <c r="CXV100" s="0"/>
      <c r="CXW100" s="0"/>
      <c r="CXX100" s="0"/>
      <c r="CXY100" s="0"/>
      <c r="CXZ100" s="0"/>
      <c r="CYA100" s="0"/>
      <c r="CYB100" s="0"/>
      <c r="CYC100" s="0"/>
      <c r="CYD100" s="0"/>
      <c r="CYE100" s="0"/>
      <c r="CYF100" s="0"/>
      <c r="CYG100" s="0"/>
      <c r="CYH100" s="0"/>
      <c r="CYI100" s="0"/>
      <c r="CYJ100" s="0"/>
      <c r="CYK100" s="0"/>
      <c r="CYL100" s="0"/>
      <c r="CYM100" s="0"/>
      <c r="CYN100" s="0"/>
      <c r="CYO100" s="0"/>
      <c r="CYP100" s="0"/>
      <c r="CYQ100" s="0"/>
      <c r="CYR100" s="0"/>
      <c r="CYS100" s="0"/>
      <c r="CYT100" s="0"/>
      <c r="CYU100" s="0"/>
      <c r="CYV100" s="0"/>
      <c r="CYW100" s="0"/>
      <c r="CYX100" s="0"/>
      <c r="CYY100" s="0"/>
      <c r="CYZ100" s="0"/>
      <c r="CZA100" s="0"/>
      <c r="CZB100" s="0"/>
      <c r="CZC100" s="0"/>
      <c r="CZD100" s="0"/>
      <c r="CZE100" s="0"/>
      <c r="CZF100" s="0"/>
      <c r="CZG100" s="0"/>
      <c r="CZH100" s="0"/>
      <c r="CZI100" s="0"/>
      <c r="CZJ100" s="0"/>
      <c r="CZK100" s="0"/>
      <c r="CZL100" s="0"/>
      <c r="CZM100" s="0"/>
      <c r="CZN100" s="0"/>
      <c r="CZO100" s="0"/>
      <c r="CZP100" s="0"/>
      <c r="CZQ100" s="0"/>
      <c r="CZR100" s="0"/>
      <c r="CZS100" s="0"/>
      <c r="CZT100" s="0"/>
      <c r="CZU100" s="0"/>
      <c r="CZV100" s="0"/>
      <c r="CZW100" s="0"/>
      <c r="CZX100" s="0"/>
      <c r="CZY100" s="0"/>
      <c r="CZZ100" s="0"/>
      <c r="DAA100" s="0"/>
      <c r="DAB100" s="0"/>
      <c r="DAC100" s="0"/>
      <c r="DAD100" s="0"/>
      <c r="DAE100" s="0"/>
      <c r="DAF100" s="0"/>
      <c r="DAG100" s="0"/>
      <c r="DAH100" s="0"/>
      <c r="DAI100" s="0"/>
      <c r="DAJ100" s="0"/>
      <c r="DAK100" s="0"/>
      <c r="DAL100" s="0"/>
      <c r="DAM100" s="0"/>
      <c r="DAN100" s="0"/>
      <c r="DAO100" s="0"/>
      <c r="DAP100" s="0"/>
      <c r="DAQ100" s="0"/>
      <c r="DAR100" s="0"/>
      <c r="DAS100" s="0"/>
      <c r="DAT100" s="0"/>
      <c r="DAU100" s="0"/>
      <c r="DAV100" s="0"/>
      <c r="DAW100" s="0"/>
      <c r="DAX100" s="0"/>
      <c r="DAY100" s="0"/>
      <c r="DAZ100" s="0"/>
      <c r="DBA100" s="0"/>
      <c r="DBB100" s="0"/>
      <c r="DBC100" s="0"/>
      <c r="DBD100" s="0"/>
      <c r="DBE100" s="0"/>
      <c r="DBF100" s="0"/>
      <c r="DBG100" s="0"/>
      <c r="DBH100" s="0"/>
      <c r="DBI100" s="0"/>
      <c r="DBJ100" s="0"/>
      <c r="DBK100" s="0"/>
      <c r="DBL100" s="0"/>
      <c r="DBM100" s="0"/>
      <c r="DBN100" s="0"/>
      <c r="DBO100" s="0"/>
      <c r="DBP100" s="0"/>
      <c r="DBQ100" s="0"/>
      <c r="DBR100" s="0"/>
      <c r="DBS100" s="0"/>
      <c r="DBT100" s="0"/>
      <c r="DBU100" s="0"/>
      <c r="DBV100" s="0"/>
      <c r="DBW100" s="0"/>
      <c r="DBX100" s="0"/>
      <c r="DBY100" s="0"/>
      <c r="DBZ100" s="0"/>
      <c r="DCA100" s="0"/>
      <c r="DCB100" s="0"/>
      <c r="DCC100" s="0"/>
      <c r="DCD100" s="0"/>
      <c r="DCE100" s="0"/>
      <c r="DCF100" s="0"/>
      <c r="DCG100" s="0"/>
      <c r="DCH100" s="0"/>
      <c r="DCI100" s="0"/>
      <c r="DCJ100" s="0"/>
      <c r="DCK100" s="0"/>
      <c r="DCL100" s="0"/>
      <c r="DCM100" s="0"/>
      <c r="DCN100" s="0"/>
      <c r="DCO100" s="0"/>
      <c r="DCP100" s="0"/>
      <c r="DCQ100" s="0"/>
      <c r="DCR100" s="0"/>
      <c r="DCS100" s="0"/>
      <c r="DCT100" s="0"/>
      <c r="DCU100" s="0"/>
      <c r="DCV100" s="0"/>
      <c r="DCW100" s="0"/>
      <c r="DCX100" s="0"/>
      <c r="DCY100" s="0"/>
      <c r="DCZ100" s="0"/>
      <c r="DDA100" s="0"/>
      <c r="DDB100" s="0"/>
      <c r="DDC100" s="0"/>
      <c r="DDD100" s="0"/>
      <c r="DDE100" s="0"/>
      <c r="DDF100" s="0"/>
      <c r="DDG100" s="0"/>
      <c r="DDH100" s="0"/>
      <c r="DDI100" s="0"/>
      <c r="DDJ100" s="0"/>
      <c r="DDK100" s="0"/>
      <c r="DDL100" s="0"/>
      <c r="DDM100" s="0"/>
      <c r="DDN100" s="0"/>
      <c r="DDO100" s="0"/>
      <c r="DDP100" s="0"/>
      <c r="DDQ100" s="0"/>
      <c r="DDR100" s="0"/>
      <c r="DDS100" s="0"/>
      <c r="DDT100" s="0"/>
      <c r="DDU100" s="0"/>
      <c r="DDV100" s="0"/>
      <c r="DDW100" s="0"/>
      <c r="DDX100" s="0"/>
      <c r="DDY100" s="0"/>
      <c r="DDZ100" s="0"/>
      <c r="DEA100" s="0"/>
      <c r="DEB100" s="0"/>
      <c r="DEC100" s="0"/>
      <c r="DED100" s="0"/>
      <c r="DEE100" s="0"/>
      <c r="DEF100" s="0"/>
      <c r="DEG100" s="0"/>
      <c r="DEH100" s="0"/>
      <c r="DEI100" s="0"/>
      <c r="DEJ100" s="0"/>
      <c r="DEK100" s="0"/>
      <c r="DEL100" s="0"/>
      <c r="DEM100" s="0"/>
      <c r="DEN100" s="0"/>
      <c r="DEO100" s="0"/>
      <c r="DEP100" s="0"/>
      <c r="DEQ100" s="0"/>
      <c r="DER100" s="0"/>
      <c r="DES100" s="0"/>
      <c r="DET100" s="0"/>
      <c r="DEU100" s="0"/>
      <c r="DEV100" s="0"/>
      <c r="DEW100" s="0"/>
      <c r="DEX100" s="0"/>
      <c r="DEY100" s="0"/>
      <c r="DEZ100" s="0"/>
      <c r="DFA100" s="0"/>
      <c r="DFB100" s="0"/>
      <c r="DFC100" s="0"/>
      <c r="DFD100" s="0"/>
      <c r="DFE100" s="0"/>
      <c r="DFF100" s="0"/>
      <c r="DFG100" s="0"/>
      <c r="DFH100" s="0"/>
      <c r="DFI100" s="0"/>
      <c r="DFJ100" s="0"/>
      <c r="DFK100" s="0"/>
      <c r="DFL100" s="0"/>
      <c r="DFM100" s="0"/>
      <c r="DFN100" s="0"/>
      <c r="DFO100" s="0"/>
      <c r="DFP100" s="0"/>
      <c r="DFQ100" s="0"/>
      <c r="DFR100" s="0"/>
      <c r="DFS100" s="0"/>
      <c r="DFT100" s="0"/>
      <c r="DFU100" s="0"/>
      <c r="DFV100" s="0"/>
      <c r="DFW100" s="0"/>
      <c r="DFX100" s="0"/>
      <c r="DFY100" s="0"/>
      <c r="DFZ100" s="0"/>
      <c r="DGA100" s="0"/>
      <c r="DGB100" s="0"/>
      <c r="DGC100" s="0"/>
      <c r="DGD100" s="0"/>
      <c r="DGE100" s="0"/>
      <c r="DGF100" s="0"/>
      <c r="DGG100" s="0"/>
      <c r="DGH100" s="0"/>
      <c r="DGI100" s="0"/>
      <c r="DGJ100" s="0"/>
      <c r="DGK100" s="0"/>
      <c r="DGL100" s="0"/>
      <c r="DGM100" s="0"/>
      <c r="DGN100" s="0"/>
      <c r="DGO100" s="0"/>
      <c r="DGP100" s="0"/>
      <c r="DGQ100" s="0"/>
      <c r="DGR100" s="0"/>
      <c r="DGS100" s="0"/>
      <c r="DGT100" s="0"/>
      <c r="DGU100" s="0"/>
      <c r="DGV100" s="0"/>
      <c r="DGW100" s="0"/>
      <c r="DGX100" s="0"/>
      <c r="DGY100" s="0"/>
      <c r="DGZ100" s="0"/>
      <c r="DHA100" s="0"/>
      <c r="DHB100" s="0"/>
      <c r="DHC100" s="0"/>
      <c r="DHD100" s="0"/>
      <c r="DHE100" s="0"/>
      <c r="DHF100" s="0"/>
      <c r="DHG100" s="0"/>
      <c r="DHH100" s="0"/>
      <c r="DHI100" s="0"/>
      <c r="DHJ100" s="0"/>
      <c r="DHK100" s="0"/>
      <c r="DHL100" s="0"/>
      <c r="DHM100" s="0"/>
      <c r="DHN100" s="0"/>
      <c r="DHO100" s="0"/>
      <c r="DHP100" s="0"/>
      <c r="DHQ100" s="0"/>
      <c r="DHR100" s="0"/>
      <c r="DHS100" s="0"/>
      <c r="DHT100" s="0"/>
      <c r="DHU100" s="0"/>
      <c r="DHV100" s="0"/>
      <c r="DHW100" s="0"/>
      <c r="DHX100" s="0"/>
      <c r="DHY100" s="0"/>
      <c r="DHZ100" s="0"/>
      <c r="DIA100" s="0"/>
      <c r="DIB100" s="0"/>
      <c r="DIC100" s="0"/>
      <c r="DID100" s="0"/>
      <c r="DIE100" s="0"/>
      <c r="DIF100" s="0"/>
      <c r="DIG100" s="0"/>
      <c r="DIH100" s="0"/>
      <c r="DII100" s="0"/>
      <c r="DIJ100" s="0"/>
      <c r="DIK100" s="0"/>
      <c r="DIL100" s="0"/>
      <c r="DIM100" s="0"/>
      <c r="DIN100" s="0"/>
      <c r="DIO100" s="0"/>
      <c r="DIP100" s="0"/>
      <c r="DIQ100" s="0"/>
      <c r="DIR100" s="0"/>
      <c r="DIS100" s="0"/>
      <c r="DIT100" s="0"/>
      <c r="DIU100" s="0"/>
      <c r="DIV100" s="0"/>
      <c r="DIW100" s="0"/>
      <c r="DIX100" s="0"/>
      <c r="DIY100" s="0"/>
      <c r="DIZ100" s="0"/>
      <c r="DJA100" s="0"/>
      <c r="DJB100" s="0"/>
      <c r="DJC100" s="0"/>
      <c r="DJD100" s="0"/>
      <c r="DJE100" s="0"/>
      <c r="DJF100" s="0"/>
      <c r="DJG100" s="0"/>
      <c r="DJH100" s="0"/>
      <c r="DJI100" s="0"/>
      <c r="DJJ100" s="0"/>
      <c r="DJK100" s="0"/>
      <c r="DJL100" s="0"/>
      <c r="DJM100" s="0"/>
      <c r="DJN100" s="0"/>
      <c r="DJO100" s="0"/>
      <c r="DJP100" s="0"/>
      <c r="DJQ100" s="0"/>
      <c r="DJR100" s="0"/>
      <c r="DJS100" s="0"/>
      <c r="DJT100" s="0"/>
      <c r="DJU100" s="0"/>
      <c r="DJV100" s="0"/>
      <c r="DJW100" s="0"/>
      <c r="DJX100" s="0"/>
      <c r="DJY100" s="0"/>
      <c r="DJZ100" s="0"/>
      <c r="DKA100" s="0"/>
      <c r="DKB100" s="0"/>
      <c r="DKC100" s="0"/>
      <c r="DKD100" s="0"/>
      <c r="DKE100" s="0"/>
      <c r="DKF100" s="0"/>
      <c r="DKG100" s="0"/>
      <c r="DKH100" s="0"/>
      <c r="DKI100" s="0"/>
      <c r="DKJ100" s="0"/>
      <c r="DKK100" s="0"/>
      <c r="DKL100" s="0"/>
      <c r="DKM100" s="0"/>
      <c r="DKN100" s="0"/>
      <c r="DKO100" s="0"/>
      <c r="DKP100" s="0"/>
      <c r="DKQ100" s="0"/>
      <c r="DKR100" s="0"/>
      <c r="DKS100" s="0"/>
      <c r="DKT100" s="0"/>
      <c r="DKU100" s="0"/>
      <c r="DKV100" s="0"/>
      <c r="DKW100" s="0"/>
      <c r="DKX100" s="0"/>
      <c r="DKY100" s="0"/>
      <c r="DKZ100" s="0"/>
      <c r="DLA100" s="0"/>
      <c r="DLB100" s="0"/>
      <c r="DLC100" s="0"/>
      <c r="DLD100" s="0"/>
      <c r="DLE100" s="0"/>
      <c r="DLF100" s="0"/>
      <c r="DLG100" s="0"/>
      <c r="DLH100" s="0"/>
      <c r="DLI100" s="0"/>
      <c r="DLJ100" s="0"/>
      <c r="DLK100" s="0"/>
      <c r="DLL100" s="0"/>
      <c r="DLM100" s="0"/>
      <c r="DLN100" s="0"/>
      <c r="DLO100" s="0"/>
      <c r="DLP100" s="0"/>
      <c r="DLQ100" s="0"/>
      <c r="DLR100" s="0"/>
      <c r="DLS100" s="0"/>
      <c r="DLT100" s="0"/>
      <c r="DLU100" s="0"/>
      <c r="DLV100" s="0"/>
      <c r="DLW100" s="0"/>
      <c r="DLX100" s="0"/>
      <c r="DLY100" s="0"/>
      <c r="DLZ100" s="0"/>
      <c r="DMA100" s="0"/>
      <c r="DMB100" s="0"/>
      <c r="DMC100" s="0"/>
      <c r="DMD100" s="0"/>
      <c r="DME100" s="0"/>
      <c r="DMF100" s="0"/>
      <c r="DMG100" s="0"/>
      <c r="DMH100" s="0"/>
      <c r="DMI100" s="0"/>
      <c r="DMJ100" s="0"/>
      <c r="DMK100" s="0"/>
      <c r="DML100" s="0"/>
      <c r="DMM100" s="0"/>
      <c r="DMN100" s="0"/>
      <c r="DMO100" s="0"/>
      <c r="DMP100" s="0"/>
      <c r="DMQ100" s="0"/>
      <c r="DMR100" s="0"/>
      <c r="DMS100" s="0"/>
      <c r="DMT100" s="0"/>
      <c r="DMU100" s="0"/>
      <c r="DMV100" s="0"/>
      <c r="DMW100" s="0"/>
      <c r="DMX100" s="0"/>
      <c r="DMY100" s="0"/>
      <c r="DMZ100" s="0"/>
      <c r="DNA100" s="0"/>
      <c r="DNB100" s="0"/>
      <c r="DNC100" s="0"/>
      <c r="DND100" s="0"/>
      <c r="DNE100" s="0"/>
      <c r="DNF100" s="0"/>
      <c r="DNG100" s="0"/>
      <c r="DNH100" s="0"/>
      <c r="DNI100" s="0"/>
      <c r="DNJ100" s="0"/>
      <c r="DNK100" s="0"/>
      <c r="DNL100" s="0"/>
      <c r="DNM100" s="0"/>
      <c r="DNN100" s="0"/>
      <c r="DNO100" s="0"/>
      <c r="DNP100" s="0"/>
      <c r="DNQ100" s="0"/>
      <c r="DNR100" s="0"/>
      <c r="DNS100" s="0"/>
      <c r="DNT100" s="0"/>
      <c r="DNU100" s="0"/>
      <c r="DNV100" s="0"/>
      <c r="DNW100" s="0"/>
      <c r="DNX100" s="0"/>
      <c r="DNY100" s="0"/>
      <c r="DNZ100" s="0"/>
      <c r="DOA100" s="0"/>
      <c r="DOB100" s="0"/>
      <c r="DOC100" s="0"/>
      <c r="DOD100" s="0"/>
      <c r="DOE100" s="0"/>
      <c r="DOF100" s="0"/>
      <c r="DOG100" s="0"/>
      <c r="DOH100" s="0"/>
      <c r="DOI100" s="0"/>
      <c r="DOJ100" s="0"/>
      <c r="DOK100" s="0"/>
      <c r="DOL100" s="0"/>
      <c r="DOM100" s="0"/>
      <c r="DON100" s="0"/>
      <c r="DOO100" s="0"/>
      <c r="DOP100" s="0"/>
      <c r="DOQ100" s="0"/>
      <c r="DOR100" s="0"/>
      <c r="DOS100" s="0"/>
      <c r="DOT100" s="0"/>
      <c r="DOU100" s="0"/>
      <c r="DOV100" s="0"/>
      <c r="DOW100" s="0"/>
      <c r="DOX100" s="0"/>
      <c r="DOY100" s="0"/>
      <c r="DOZ100" s="0"/>
      <c r="DPA100" s="0"/>
      <c r="DPB100" s="0"/>
      <c r="DPC100" s="0"/>
      <c r="DPD100" s="0"/>
      <c r="DPE100" s="0"/>
      <c r="DPF100" s="0"/>
      <c r="DPG100" s="0"/>
      <c r="DPH100" s="0"/>
      <c r="DPI100" s="0"/>
      <c r="DPJ100" s="0"/>
      <c r="DPK100" s="0"/>
      <c r="DPL100" s="0"/>
      <c r="DPM100" s="0"/>
      <c r="DPN100" s="0"/>
      <c r="DPO100" s="0"/>
      <c r="DPP100" s="0"/>
      <c r="DPQ100" s="0"/>
      <c r="DPR100" s="0"/>
      <c r="DPS100" s="0"/>
      <c r="DPT100" s="0"/>
      <c r="DPU100" s="0"/>
      <c r="DPV100" s="0"/>
      <c r="DPW100" s="0"/>
      <c r="DPX100" s="0"/>
      <c r="DPY100" s="0"/>
      <c r="DPZ100" s="0"/>
      <c r="DQA100" s="0"/>
      <c r="DQB100" s="0"/>
      <c r="DQC100" s="0"/>
      <c r="DQD100" s="0"/>
      <c r="DQE100" s="0"/>
      <c r="DQF100" s="0"/>
      <c r="DQG100" s="0"/>
      <c r="DQH100" s="0"/>
      <c r="DQI100" s="0"/>
      <c r="DQJ100" s="0"/>
      <c r="DQK100" s="0"/>
      <c r="DQL100" s="0"/>
      <c r="DQM100" s="0"/>
      <c r="DQN100" s="0"/>
      <c r="DQO100" s="0"/>
      <c r="DQP100" s="0"/>
      <c r="DQQ100" s="0"/>
      <c r="DQR100" s="0"/>
      <c r="DQS100" s="0"/>
      <c r="DQT100" s="0"/>
      <c r="DQU100" s="0"/>
      <c r="DQV100" s="0"/>
      <c r="DQW100" s="0"/>
      <c r="DQX100" s="0"/>
      <c r="DQY100" s="0"/>
      <c r="DQZ100" s="0"/>
      <c r="DRA100" s="0"/>
      <c r="DRB100" s="0"/>
      <c r="DRC100" s="0"/>
      <c r="DRD100" s="0"/>
      <c r="DRE100" s="0"/>
      <c r="DRF100" s="0"/>
      <c r="DRG100" s="0"/>
      <c r="DRH100" s="0"/>
      <c r="DRI100" s="0"/>
      <c r="DRJ100" s="0"/>
      <c r="DRK100" s="0"/>
      <c r="DRL100" s="0"/>
      <c r="DRM100" s="0"/>
      <c r="DRN100" s="0"/>
      <c r="DRO100" s="0"/>
      <c r="DRP100" s="0"/>
      <c r="DRQ100" s="0"/>
      <c r="DRR100" s="0"/>
      <c r="DRS100" s="0"/>
      <c r="DRT100" s="0"/>
      <c r="DRU100" s="0"/>
      <c r="DRV100" s="0"/>
      <c r="DRW100" s="0"/>
      <c r="DRX100" s="0"/>
      <c r="DRY100" s="0"/>
      <c r="DRZ100" s="0"/>
      <c r="DSA100" s="0"/>
      <c r="DSB100" s="0"/>
      <c r="DSC100" s="0"/>
      <c r="DSD100" s="0"/>
      <c r="DSE100" s="0"/>
      <c r="DSF100" s="0"/>
      <c r="DSG100" s="0"/>
      <c r="DSH100" s="0"/>
      <c r="DSI100" s="0"/>
      <c r="DSJ100" s="0"/>
      <c r="DSK100" s="0"/>
      <c r="DSL100" s="0"/>
      <c r="DSM100" s="0"/>
      <c r="DSN100" s="0"/>
      <c r="DSO100" s="0"/>
      <c r="DSP100" s="0"/>
      <c r="DSQ100" s="0"/>
      <c r="DSR100" s="0"/>
      <c r="DSS100" s="0"/>
      <c r="DST100" s="0"/>
      <c r="DSU100" s="0"/>
      <c r="DSV100" s="0"/>
      <c r="DSW100" s="0"/>
      <c r="DSX100" s="0"/>
      <c r="DSY100" s="0"/>
      <c r="DSZ100" s="0"/>
      <c r="DTA100" s="0"/>
      <c r="DTB100" s="0"/>
      <c r="DTC100" s="0"/>
      <c r="DTD100" s="0"/>
      <c r="DTE100" s="0"/>
      <c r="DTF100" s="0"/>
      <c r="DTG100" s="0"/>
      <c r="DTH100" s="0"/>
      <c r="DTI100" s="0"/>
      <c r="DTJ100" s="0"/>
      <c r="DTK100" s="0"/>
      <c r="DTL100" s="0"/>
      <c r="DTM100" s="0"/>
      <c r="DTN100" s="0"/>
      <c r="DTO100" s="0"/>
      <c r="DTP100" s="0"/>
      <c r="DTQ100" s="0"/>
      <c r="DTR100" s="0"/>
      <c r="DTS100" s="0"/>
      <c r="DTT100" s="0"/>
      <c r="DTU100" s="0"/>
      <c r="DTV100" s="0"/>
      <c r="DTW100" s="0"/>
      <c r="DTX100" s="0"/>
      <c r="DTY100" s="0"/>
      <c r="DTZ100" s="0"/>
      <c r="DUA100" s="0"/>
      <c r="DUB100" s="0"/>
      <c r="DUC100" s="0"/>
      <c r="DUD100" s="0"/>
      <c r="DUE100" s="0"/>
      <c r="DUF100" s="0"/>
      <c r="DUG100" s="0"/>
      <c r="DUH100" s="0"/>
      <c r="DUI100" s="0"/>
      <c r="DUJ100" s="0"/>
      <c r="DUK100" s="0"/>
      <c r="DUL100" s="0"/>
      <c r="DUM100" s="0"/>
      <c r="DUN100" s="0"/>
      <c r="DUO100" s="0"/>
      <c r="DUP100" s="0"/>
      <c r="DUQ100" s="0"/>
      <c r="DUR100" s="0"/>
      <c r="DUS100" s="0"/>
      <c r="DUT100" s="0"/>
      <c r="DUU100" s="0"/>
      <c r="DUV100" s="0"/>
      <c r="DUW100" s="0"/>
      <c r="DUX100" s="0"/>
      <c r="DUY100" s="0"/>
      <c r="DUZ100" s="0"/>
      <c r="DVA100" s="0"/>
      <c r="DVB100" s="0"/>
      <c r="DVC100" s="0"/>
      <c r="DVD100" s="0"/>
      <c r="DVE100" s="0"/>
      <c r="DVF100" s="0"/>
      <c r="DVG100" s="0"/>
      <c r="DVH100" s="0"/>
      <c r="DVI100" s="0"/>
      <c r="DVJ100" s="0"/>
      <c r="DVK100" s="0"/>
      <c r="DVL100" s="0"/>
      <c r="DVM100" s="0"/>
      <c r="DVN100" s="0"/>
      <c r="DVO100" s="0"/>
      <c r="DVP100" s="0"/>
      <c r="DVQ100" s="0"/>
      <c r="DVR100" s="0"/>
      <c r="DVS100" s="0"/>
      <c r="DVT100" s="0"/>
      <c r="DVU100" s="0"/>
      <c r="DVV100" s="0"/>
      <c r="DVW100" s="0"/>
      <c r="DVX100" s="0"/>
      <c r="DVY100" s="0"/>
      <c r="DVZ100" s="0"/>
      <c r="DWA100" s="0"/>
      <c r="DWB100" s="0"/>
      <c r="DWC100" s="0"/>
      <c r="DWD100" s="0"/>
      <c r="DWE100" s="0"/>
      <c r="DWF100" s="0"/>
      <c r="DWG100" s="0"/>
      <c r="DWH100" s="0"/>
      <c r="DWI100" s="0"/>
      <c r="DWJ100" s="0"/>
      <c r="DWK100" s="0"/>
      <c r="DWL100" s="0"/>
      <c r="DWM100" s="0"/>
      <c r="DWN100" s="0"/>
      <c r="DWO100" s="0"/>
      <c r="DWP100" s="0"/>
      <c r="DWQ100" s="0"/>
      <c r="DWR100" s="0"/>
      <c r="DWS100" s="0"/>
      <c r="DWT100" s="0"/>
      <c r="DWU100" s="0"/>
      <c r="DWV100" s="0"/>
      <c r="DWW100" s="0"/>
      <c r="DWX100" s="0"/>
      <c r="DWY100" s="0"/>
      <c r="DWZ100" s="0"/>
      <c r="DXA100" s="0"/>
      <c r="DXB100" s="0"/>
      <c r="DXC100" s="0"/>
      <c r="DXD100" s="0"/>
      <c r="DXE100" s="0"/>
      <c r="DXF100" s="0"/>
      <c r="DXG100" s="0"/>
      <c r="DXH100" s="0"/>
      <c r="DXI100" s="0"/>
      <c r="DXJ100" s="0"/>
      <c r="DXK100" s="0"/>
      <c r="DXL100" s="0"/>
      <c r="DXM100" s="0"/>
      <c r="DXN100" s="0"/>
      <c r="DXO100" s="0"/>
      <c r="DXP100" s="0"/>
      <c r="DXQ100" s="0"/>
      <c r="DXR100" s="0"/>
      <c r="DXS100" s="0"/>
      <c r="DXT100" s="0"/>
      <c r="DXU100" s="0"/>
      <c r="DXV100" s="0"/>
      <c r="DXW100" s="0"/>
      <c r="DXX100" s="0"/>
      <c r="DXY100" s="0"/>
      <c r="DXZ100" s="0"/>
      <c r="DYA100" s="0"/>
      <c r="DYB100" s="0"/>
      <c r="DYC100" s="0"/>
      <c r="DYD100" s="0"/>
      <c r="DYE100" s="0"/>
      <c r="DYF100" s="0"/>
      <c r="DYG100" s="0"/>
      <c r="DYH100" s="0"/>
      <c r="DYI100" s="0"/>
      <c r="DYJ100" s="0"/>
      <c r="DYK100" s="0"/>
      <c r="DYL100" s="0"/>
      <c r="DYM100" s="0"/>
      <c r="DYN100" s="0"/>
      <c r="DYO100" s="0"/>
      <c r="DYP100" s="0"/>
      <c r="DYQ100" s="0"/>
      <c r="DYR100" s="0"/>
      <c r="DYS100" s="0"/>
      <c r="DYT100" s="0"/>
      <c r="DYU100" s="0"/>
      <c r="DYV100" s="0"/>
      <c r="DYW100" s="0"/>
      <c r="DYX100" s="0"/>
      <c r="DYY100" s="0"/>
      <c r="DYZ100" s="0"/>
      <c r="DZA100" s="0"/>
      <c r="DZB100" s="0"/>
      <c r="DZC100" s="0"/>
      <c r="DZD100" s="0"/>
      <c r="DZE100" s="0"/>
      <c r="DZF100" s="0"/>
      <c r="DZG100" s="0"/>
      <c r="DZH100" s="0"/>
      <c r="DZI100" s="0"/>
      <c r="DZJ100" s="0"/>
      <c r="DZK100" s="0"/>
      <c r="DZL100" s="0"/>
      <c r="DZM100" s="0"/>
      <c r="DZN100" s="0"/>
      <c r="DZO100" s="0"/>
      <c r="DZP100" s="0"/>
      <c r="DZQ100" s="0"/>
      <c r="DZR100" s="0"/>
      <c r="DZS100" s="0"/>
      <c r="DZT100" s="0"/>
      <c r="DZU100" s="0"/>
      <c r="DZV100" s="0"/>
      <c r="DZW100" s="0"/>
      <c r="DZX100" s="0"/>
      <c r="DZY100" s="0"/>
      <c r="DZZ100" s="0"/>
      <c r="EAA100" s="0"/>
      <c r="EAB100" s="0"/>
      <c r="EAC100" s="0"/>
      <c r="EAD100" s="0"/>
      <c r="EAE100" s="0"/>
      <c r="EAF100" s="0"/>
      <c r="EAG100" s="0"/>
      <c r="EAH100" s="0"/>
      <c r="EAI100" s="0"/>
      <c r="EAJ100" s="0"/>
      <c r="EAK100" s="0"/>
      <c r="EAL100" s="0"/>
      <c r="EAM100" s="0"/>
      <c r="EAN100" s="0"/>
      <c r="EAO100" s="0"/>
      <c r="EAP100" s="0"/>
      <c r="EAQ100" s="0"/>
      <c r="EAR100" s="0"/>
      <c r="EAS100" s="0"/>
      <c r="EAT100" s="0"/>
      <c r="EAU100" s="0"/>
      <c r="EAV100" s="0"/>
      <c r="EAW100" s="0"/>
      <c r="EAX100" s="0"/>
      <c r="EAY100" s="0"/>
      <c r="EAZ100" s="0"/>
      <c r="EBA100" s="0"/>
      <c r="EBB100" s="0"/>
      <c r="EBC100" s="0"/>
      <c r="EBD100" s="0"/>
      <c r="EBE100" s="0"/>
      <c r="EBF100" s="0"/>
      <c r="EBG100" s="0"/>
      <c r="EBH100" s="0"/>
      <c r="EBI100" s="0"/>
      <c r="EBJ100" s="0"/>
      <c r="EBK100" s="0"/>
      <c r="EBL100" s="0"/>
      <c r="EBM100" s="0"/>
      <c r="EBN100" s="0"/>
      <c r="EBO100" s="0"/>
      <c r="EBP100" s="0"/>
      <c r="EBQ100" s="0"/>
      <c r="EBR100" s="0"/>
      <c r="EBS100" s="0"/>
      <c r="EBT100" s="0"/>
      <c r="EBU100" s="0"/>
      <c r="EBV100" s="0"/>
      <c r="EBW100" s="0"/>
      <c r="EBX100" s="0"/>
      <c r="EBY100" s="0"/>
      <c r="EBZ100" s="0"/>
      <c r="ECA100" s="0"/>
      <c r="ECB100" s="0"/>
      <c r="ECC100" s="0"/>
      <c r="ECD100" s="0"/>
      <c r="ECE100" s="0"/>
      <c r="ECF100" s="0"/>
      <c r="ECG100" s="0"/>
      <c r="ECH100" s="0"/>
      <c r="ECI100" s="0"/>
      <c r="ECJ100" s="0"/>
      <c r="ECK100" s="0"/>
      <c r="ECL100" s="0"/>
      <c r="ECM100" s="0"/>
      <c r="ECN100" s="0"/>
      <c r="ECO100" s="0"/>
      <c r="ECP100" s="0"/>
      <c r="ECQ100" s="0"/>
      <c r="ECR100" s="0"/>
      <c r="ECS100" s="0"/>
      <c r="ECT100" s="0"/>
      <c r="ECU100" s="0"/>
      <c r="ECV100" s="0"/>
      <c r="ECW100" s="0"/>
      <c r="ECX100" s="0"/>
      <c r="ECY100" s="0"/>
      <c r="ECZ100" s="0"/>
      <c r="EDA100" s="0"/>
      <c r="EDB100" s="0"/>
      <c r="EDC100" s="0"/>
      <c r="EDD100" s="0"/>
      <c r="EDE100" s="0"/>
      <c r="EDF100" s="0"/>
      <c r="EDG100" s="0"/>
      <c r="EDH100" s="0"/>
      <c r="EDI100" s="0"/>
      <c r="EDJ100" s="0"/>
      <c r="EDK100" s="0"/>
      <c r="EDL100" s="0"/>
      <c r="EDM100" s="0"/>
      <c r="EDN100" s="0"/>
      <c r="EDO100" s="0"/>
      <c r="EDP100" s="0"/>
      <c r="EDQ100" s="0"/>
      <c r="EDR100" s="0"/>
      <c r="EDS100" s="0"/>
      <c r="EDT100" s="0"/>
      <c r="EDU100" s="0"/>
      <c r="EDV100" s="0"/>
      <c r="EDW100" s="0"/>
      <c r="EDX100" s="0"/>
      <c r="EDY100" s="0"/>
      <c r="EDZ100" s="0"/>
      <c r="EEA100" s="0"/>
      <c r="EEB100" s="0"/>
      <c r="EEC100" s="0"/>
      <c r="EED100" s="0"/>
      <c r="EEE100" s="0"/>
      <c r="EEF100" s="0"/>
      <c r="EEG100" s="0"/>
      <c r="EEH100" s="0"/>
      <c r="EEI100" s="0"/>
      <c r="EEJ100" s="0"/>
      <c r="EEK100" s="0"/>
      <c r="EEL100" s="0"/>
      <c r="EEM100" s="0"/>
      <c r="EEN100" s="0"/>
      <c r="EEO100" s="0"/>
      <c r="EEP100" s="0"/>
      <c r="EEQ100" s="0"/>
      <c r="EER100" s="0"/>
      <c r="EES100" s="0"/>
      <c r="EET100" s="0"/>
      <c r="EEU100" s="0"/>
      <c r="EEV100" s="0"/>
      <c r="EEW100" s="0"/>
      <c r="EEX100" s="0"/>
      <c r="EEY100" s="0"/>
      <c r="EEZ100" s="0"/>
      <c r="EFA100" s="0"/>
      <c r="EFB100" s="0"/>
      <c r="EFC100" s="0"/>
      <c r="EFD100" s="0"/>
      <c r="EFE100" s="0"/>
      <c r="EFF100" s="0"/>
      <c r="EFG100" s="0"/>
      <c r="EFH100" s="0"/>
      <c r="EFI100" s="0"/>
      <c r="EFJ100" s="0"/>
      <c r="EFK100" s="0"/>
      <c r="EFL100" s="0"/>
      <c r="EFM100" s="0"/>
      <c r="EFN100" s="0"/>
      <c r="EFO100" s="0"/>
      <c r="EFP100" s="0"/>
      <c r="EFQ100" s="0"/>
      <c r="EFR100" s="0"/>
      <c r="EFS100" s="0"/>
      <c r="EFT100" s="0"/>
      <c r="EFU100" s="0"/>
      <c r="EFV100" s="0"/>
      <c r="EFW100" s="0"/>
      <c r="EFX100" s="0"/>
      <c r="EFY100" s="0"/>
      <c r="EFZ100" s="0"/>
      <c r="EGA100" s="0"/>
      <c r="EGB100" s="0"/>
      <c r="EGC100" s="0"/>
      <c r="EGD100" s="0"/>
      <c r="EGE100" s="0"/>
      <c r="EGF100" s="0"/>
      <c r="EGG100" s="0"/>
      <c r="EGH100" s="0"/>
      <c r="EGI100" s="0"/>
      <c r="EGJ100" s="0"/>
      <c r="EGK100" s="0"/>
      <c r="EGL100" s="0"/>
      <c r="EGM100" s="0"/>
      <c r="EGN100" s="0"/>
      <c r="EGO100" s="0"/>
      <c r="EGP100" s="0"/>
      <c r="EGQ100" s="0"/>
      <c r="EGR100" s="0"/>
      <c r="EGS100" s="0"/>
      <c r="EGT100" s="0"/>
      <c r="EGU100" s="0"/>
      <c r="EGV100" s="0"/>
      <c r="EGW100" s="0"/>
      <c r="EGX100" s="0"/>
      <c r="EGY100" s="0"/>
      <c r="EGZ100" s="0"/>
      <c r="EHA100" s="0"/>
      <c r="EHB100" s="0"/>
      <c r="EHC100" s="0"/>
      <c r="EHD100" s="0"/>
      <c r="EHE100" s="0"/>
      <c r="EHF100" s="0"/>
      <c r="EHG100" s="0"/>
      <c r="EHH100" s="0"/>
      <c r="EHI100" s="0"/>
      <c r="EHJ100" s="0"/>
      <c r="EHK100" s="0"/>
      <c r="EHL100" s="0"/>
      <c r="EHM100" s="0"/>
      <c r="EHN100" s="0"/>
      <c r="EHO100" s="0"/>
      <c r="EHP100" s="0"/>
      <c r="EHQ100" s="0"/>
      <c r="EHR100" s="0"/>
      <c r="EHS100" s="0"/>
      <c r="EHT100" s="0"/>
      <c r="EHU100" s="0"/>
      <c r="EHV100" s="0"/>
      <c r="EHW100" s="0"/>
      <c r="EHX100" s="0"/>
      <c r="EHY100" s="0"/>
      <c r="EHZ100" s="0"/>
      <c r="EIA100" s="0"/>
      <c r="EIB100" s="0"/>
      <c r="EIC100" s="0"/>
      <c r="EID100" s="0"/>
      <c r="EIE100" s="0"/>
      <c r="EIF100" s="0"/>
      <c r="EIG100" s="0"/>
      <c r="EIH100" s="0"/>
      <c r="EII100" s="0"/>
      <c r="EIJ100" s="0"/>
      <c r="EIK100" s="0"/>
      <c r="EIL100" s="0"/>
      <c r="EIM100" s="0"/>
      <c r="EIN100" s="0"/>
      <c r="EIO100" s="0"/>
      <c r="EIP100" s="0"/>
      <c r="EIQ100" s="0"/>
      <c r="EIR100" s="0"/>
      <c r="EIS100" s="0"/>
      <c r="EIT100" s="0"/>
      <c r="EIU100" s="0"/>
      <c r="EIV100" s="0"/>
      <c r="EIW100" s="0"/>
      <c r="EIX100" s="0"/>
      <c r="EIY100" s="0"/>
      <c r="EIZ100" s="0"/>
      <c r="EJA100" s="0"/>
      <c r="EJB100" s="0"/>
      <c r="EJC100" s="0"/>
      <c r="EJD100" s="0"/>
      <c r="EJE100" s="0"/>
      <c r="EJF100" s="0"/>
      <c r="EJG100" s="0"/>
      <c r="EJH100" s="0"/>
      <c r="EJI100" s="0"/>
      <c r="EJJ100" s="0"/>
      <c r="EJK100" s="0"/>
      <c r="EJL100" s="0"/>
      <c r="EJM100" s="0"/>
      <c r="EJN100" s="0"/>
      <c r="EJO100" s="0"/>
      <c r="EJP100" s="0"/>
      <c r="EJQ100" s="0"/>
      <c r="EJR100" s="0"/>
      <c r="EJS100" s="0"/>
      <c r="EJT100" s="0"/>
      <c r="EJU100" s="0"/>
      <c r="EJV100" s="0"/>
      <c r="EJW100" s="0"/>
      <c r="EJX100" s="0"/>
      <c r="EJY100" s="0"/>
      <c r="EJZ100" s="0"/>
      <c r="EKA100" s="0"/>
      <c r="EKB100" s="0"/>
      <c r="EKC100" s="0"/>
      <c r="EKD100" s="0"/>
      <c r="EKE100" s="0"/>
      <c r="EKF100" s="0"/>
      <c r="EKG100" s="0"/>
      <c r="EKH100" s="0"/>
      <c r="EKI100" s="0"/>
      <c r="EKJ100" s="0"/>
      <c r="EKK100" s="0"/>
      <c r="EKL100" s="0"/>
      <c r="EKM100" s="0"/>
      <c r="EKN100" s="0"/>
      <c r="EKO100" s="0"/>
      <c r="EKP100" s="0"/>
      <c r="EKQ100" s="0"/>
      <c r="EKR100" s="0"/>
      <c r="EKS100" s="0"/>
      <c r="EKT100" s="0"/>
      <c r="EKU100" s="0"/>
      <c r="EKV100" s="0"/>
      <c r="EKW100" s="0"/>
      <c r="EKX100" s="0"/>
      <c r="EKY100" s="0"/>
      <c r="EKZ100" s="0"/>
      <c r="ELA100" s="0"/>
      <c r="ELB100" s="0"/>
      <c r="ELC100" s="0"/>
      <c r="ELD100" s="0"/>
      <c r="ELE100" s="0"/>
      <c r="ELF100" s="0"/>
      <c r="ELG100" s="0"/>
      <c r="ELH100" s="0"/>
      <c r="ELI100" s="0"/>
      <c r="ELJ100" s="0"/>
      <c r="ELK100" s="0"/>
      <c r="ELL100" s="0"/>
      <c r="ELM100" s="0"/>
      <c r="ELN100" s="0"/>
      <c r="ELO100" s="0"/>
      <c r="ELP100" s="0"/>
      <c r="ELQ100" s="0"/>
      <c r="ELR100" s="0"/>
      <c r="ELS100" s="0"/>
      <c r="ELT100" s="0"/>
      <c r="ELU100" s="0"/>
      <c r="ELV100" s="0"/>
      <c r="ELW100" s="0"/>
      <c r="ELX100" s="0"/>
      <c r="ELY100" s="0"/>
      <c r="ELZ100" s="0"/>
      <c r="EMA100" s="0"/>
      <c r="EMB100" s="0"/>
      <c r="EMC100" s="0"/>
      <c r="EMD100" s="0"/>
      <c r="EME100" s="0"/>
      <c r="EMF100" s="0"/>
      <c r="EMG100" s="0"/>
      <c r="EMH100" s="0"/>
      <c r="EMI100" s="0"/>
      <c r="EMJ100" s="0"/>
      <c r="EMK100" s="0"/>
      <c r="EML100" s="0"/>
      <c r="EMM100" s="0"/>
      <c r="EMN100" s="0"/>
      <c r="EMO100" s="0"/>
      <c r="EMP100" s="0"/>
      <c r="EMQ100" s="0"/>
      <c r="EMR100" s="0"/>
      <c r="EMS100" s="0"/>
      <c r="EMT100" s="0"/>
      <c r="EMU100" s="0"/>
      <c r="EMV100" s="0"/>
      <c r="EMW100" s="0"/>
      <c r="EMX100" s="0"/>
      <c r="EMY100" s="0"/>
      <c r="EMZ100" s="0"/>
      <c r="ENA100" s="0"/>
      <c r="ENB100" s="0"/>
      <c r="ENC100" s="0"/>
      <c r="END100" s="0"/>
      <c r="ENE100" s="0"/>
      <c r="ENF100" s="0"/>
      <c r="ENG100" s="0"/>
      <c r="ENH100" s="0"/>
      <c r="ENI100" s="0"/>
      <c r="ENJ100" s="0"/>
      <c r="ENK100" s="0"/>
      <c r="ENL100" s="0"/>
      <c r="ENM100" s="0"/>
      <c r="ENN100" s="0"/>
      <c r="ENO100" s="0"/>
      <c r="ENP100" s="0"/>
      <c r="ENQ100" s="0"/>
      <c r="ENR100" s="0"/>
      <c r="ENS100" s="0"/>
      <c r="ENT100" s="0"/>
      <c r="ENU100" s="0"/>
      <c r="ENV100" s="0"/>
      <c r="ENW100" s="0"/>
      <c r="ENX100" s="0"/>
      <c r="ENY100" s="0"/>
      <c r="ENZ100" s="0"/>
      <c r="EOA100" s="0"/>
      <c r="EOB100" s="0"/>
      <c r="EOC100" s="0"/>
      <c r="EOD100" s="0"/>
      <c r="EOE100" s="0"/>
      <c r="EOF100" s="0"/>
      <c r="EOG100" s="0"/>
      <c r="EOH100" s="0"/>
      <c r="EOI100" s="0"/>
      <c r="EOJ100" s="0"/>
      <c r="EOK100" s="0"/>
      <c r="EOL100" s="0"/>
      <c r="EOM100" s="0"/>
      <c r="EON100" s="0"/>
      <c r="EOO100" s="0"/>
      <c r="EOP100" s="0"/>
      <c r="EOQ100" s="0"/>
      <c r="EOR100" s="0"/>
      <c r="EOS100" s="0"/>
      <c r="EOT100" s="0"/>
      <c r="EOU100" s="0"/>
      <c r="EOV100" s="0"/>
      <c r="EOW100" s="0"/>
      <c r="EOX100" s="0"/>
      <c r="EOY100" s="0"/>
      <c r="EOZ100" s="0"/>
      <c r="EPA100" s="0"/>
      <c r="EPB100" s="0"/>
      <c r="EPC100" s="0"/>
      <c r="EPD100" s="0"/>
      <c r="EPE100" s="0"/>
      <c r="EPF100" s="0"/>
      <c r="EPG100" s="0"/>
      <c r="EPH100" s="0"/>
      <c r="EPI100" s="0"/>
      <c r="EPJ100" s="0"/>
      <c r="EPK100" s="0"/>
      <c r="EPL100" s="0"/>
      <c r="EPM100" s="0"/>
      <c r="EPN100" s="0"/>
      <c r="EPO100" s="0"/>
      <c r="EPP100" s="0"/>
      <c r="EPQ100" s="0"/>
      <c r="EPR100" s="0"/>
      <c r="EPS100" s="0"/>
      <c r="EPT100" s="0"/>
      <c r="EPU100" s="0"/>
      <c r="EPV100" s="0"/>
      <c r="EPW100" s="0"/>
      <c r="EPX100" s="0"/>
      <c r="EPY100" s="0"/>
      <c r="EPZ100" s="0"/>
      <c r="EQA100" s="0"/>
      <c r="EQB100" s="0"/>
      <c r="EQC100" s="0"/>
      <c r="EQD100" s="0"/>
      <c r="EQE100" s="0"/>
      <c r="EQF100" s="0"/>
      <c r="EQG100" s="0"/>
      <c r="EQH100" s="0"/>
      <c r="EQI100" s="0"/>
      <c r="EQJ100" s="0"/>
      <c r="EQK100" s="0"/>
      <c r="EQL100" s="0"/>
      <c r="EQM100" s="0"/>
      <c r="EQN100" s="0"/>
      <c r="EQO100" s="0"/>
      <c r="EQP100" s="0"/>
      <c r="EQQ100" s="0"/>
      <c r="EQR100" s="0"/>
      <c r="EQS100" s="0"/>
      <c r="EQT100" s="0"/>
      <c r="EQU100" s="0"/>
      <c r="EQV100" s="0"/>
      <c r="EQW100" s="0"/>
      <c r="EQX100" s="0"/>
      <c r="EQY100" s="0"/>
      <c r="EQZ100" s="0"/>
      <c r="ERA100" s="0"/>
      <c r="ERB100" s="0"/>
      <c r="ERC100" s="0"/>
      <c r="ERD100" s="0"/>
      <c r="ERE100" s="0"/>
      <c r="ERF100" s="0"/>
      <c r="ERG100" s="0"/>
      <c r="ERH100" s="0"/>
      <c r="ERI100" s="0"/>
      <c r="ERJ100" s="0"/>
      <c r="ERK100" s="0"/>
      <c r="ERL100" s="0"/>
      <c r="ERM100" s="0"/>
      <c r="ERN100" s="0"/>
      <c r="ERO100" s="0"/>
      <c r="ERP100" s="0"/>
      <c r="ERQ100" s="0"/>
      <c r="ERR100" s="0"/>
      <c r="ERS100" s="0"/>
      <c r="ERT100" s="0"/>
      <c r="ERU100" s="0"/>
      <c r="ERV100" s="0"/>
      <c r="ERW100" s="0"/>
      <c r="ERX100" s="0"/>
      <c r="ERY100" s="0"/>
      <c r="ERZ100" s="0"/>
      <c r="ESA100" s="0"/>
      <c r="ESB100" s="0"/>
      <c r="ESC100" s="0"/>
      <c r="ESD100" s="0"/>
      <c r="ESE100" s="0"/>
      <c r="ESF100" s="0"/>
      <c r="ESG100" s="0"/>
      <c r="ESH100" s="0"/>
      <c r="ESI100" s="0"/>
      <c r="ESJ100" s="0"/>
      <c r="ESK100" s="0"/>
      <c r="ESL100" s="0"/>
      <c r="ESM100" s="0"/>
      <c r="ESN100" s="0"/>
      <c r="ESO100" s="0"/>
      <c r="ESP100" s="0"/>
      <c r="ESQ100" s="0"/>
      <c r="ESR100" s="0"/>
      <c r="ESS100" s="0"/>
      <c r="EST100" s="0"/>
      <c r="ESU100" s="0"/>
      <c r="ESV100" s="0"/>
      <c r="ESW100" s="0"/>
      <c r="ESX100" s="0"/>
      <c r="ESY100" s="0"/>
      <c r="ESZ100" s="0"/>
      <c r="ETA100" s="0"/>
      <c r="ETB100" s="0"/>
      <c r="ETC100" s="0"/>
      <c r="ETD100" s="0"/>
      <c r="ETE100" s="0"/>
      <c r="ETF100" s="0"/>
      <c r="ETG100" s="0"/>
      <c r="ETH100" s="0"/>
      <c r="ETI100" s="0"/>
      <c r="ETJ100" s="0"/>
      <c r="ETK100" s="0"/>
      <c r="ETL100" s="0"/>
      <c r="ETM100" s="0"/>
      <c r="ETN100" s="0"/>
      <c r="ETO100" s="0"/>
      <c r="ETP100" s="0"/>
      <c r="ETQ100" s="0"/>
      <c r="ETR100" s="0"/>
      <c r="ETS100" s="0"/>
      <c r="ETT100" s="0"/>
      <c r="ETU100" s="0"/>
      <c r="ETV100" s="0"/>
      <c r="ETW100" s="0"/>
      <c r="ETX100" s="0"/>
      <c r="ETY100" s="0"/>
      <c r="ETZ100" s="0"/>
      <c r="EUA100" s="0"/>
      <c r="EUB100" s="0"/>
      <c r="EUC100" s="0"/>
      <c r="EUD100" s="0"/>
      <c r="EUE100" s="0"/>
      <c r="EUF100" s="0"/>
      <c r="EUG100" s="0"/>
      <c r="EUH100" s="0"/>
      <c r="EUI100" s="0"/>
      <c r="EUJ100" s="0"/>
      <c r="EUK100" s="0"/>
      <c r="EUL100" s="0"/>
      <c r="EUM100" s="0"/>
      <c r="EUN100" s="0"/>
      <c r="EUO100" s="0"/>
      <c r="EUP100" s="0"/>
      <c r="EUQ100" s="0"/>
      <c r="EUR100" s="0"/>
      <c r="EUS100" s="0"/>
      <c r="EUT100" s="0"/>
      <c r="EUU100" s="0"/>
      <c r="EUV100" s="0"/>
      <c r="EUW100" s="0"/>
      <c r="EUX100" s="0"/>
      <c r="EUY100" s="0"/>
      <c r="EUZ100" s="0"/>
      <c r="EVA100" s="0"/>
      <c r="EVB100" s="0"/>
      <c r="EVC100" s="0"/>
      <c r="EVD100" s="0"/>
      <c r="EVE100" s="0"/>
      <c r="EVF100" s="0"/>
      <c r="EVG100" s="0"/>
      <c r="EVH100" s="0"/>
      <c r="EVI100" s="0"/>
      <c r="EVJ100" s="0"/>
      <c r="EVK100" s="0"/>
      <c r="EVL100" s="0"/>
      <c r="EVM100" s="0"/>
      <c r="EVN100" s="0"/>
      <c r="EVO100" s="0"/>
      <c r="EVP100" s="0"/>
      <c r="EVQ100" s="0"/>
      <c r="EVR100" s="0"/>
      <c r="EVS100" s="0"/>
      <c r="EVT100" s="0"/>
      <c r="EVU100" s="0"/>
      <c r="EVV100" s="0"/>
      <c r="EVW100" s="0"/>
      <c r="EVX100" s="0"/>
      <c r="EVY100" s="0"/>
      <c r="EVZ100" s="0"/>
      <c r="EWA100" s="0"/>
      <c r="EWB100" s="0"/>
      <c r="EWC100" s="0"/>
      <c r="EWD100" s="0"/>
      <c r="EWE100" s="0"/>
      <c r="EWF100" s="0"/>
      <c r="EWG100" s="0"/>
      <c r="EWH100" s="0"/>
      <c r="EWI100" s="0"/>
      <c r="EWJ100" s="0"/>
      <c r="EWK100" s="0"/>
      <c r="EWL100" s="0"/>
      <c r="EWM100" s="0"/>
      <c r="EWN100" s="0"/>
      <c r="EWO100" s="0"/>
      <c r="EWP100" s="0"/>
      <c r="EWQ100" s="0"/>
      <c r="EWR100" s="0"/>
      <c r="EWS100" s="0"/>
      <c r="EWT100" s="0"/>
      <c r="EWU100" s="0"/>
      <c r="EWV100" s="0"/>
      <c r="EWW100" s="0"/>
      <c r="EWX100" s="0"/>
      <c r="EWY100" s="0"/>
      <c r="EWZ100" s="0"/>
      <c r="EXA100" s="0"/>
      <c r="EXB100" s="0"/>
      <c r="EXC100" s="0"/>
      <c r="EXD100" s="0"/>
      <c r="EXE100" s="0"/>
      <c r="EXF100" s="0"/>
      <c r="EXG100" s="0"/>
      <c r="EXH100" s="0"/>
      <c r="EXI100" s="0"/>
      <c r="EXJ100" s="0"/>
      <c r="EXK100" s="0"/>
      <c r="EXL100" s="0"/>
      <c r="EXM100" s="0"/>
      <c r="EXN100" s="0"/>
      <c r="EXO100" s="0"/>
      <c r="EXP100" s="0"/>
      <c r="EXQ100" s="0"/>
      <c r="EXR100" s="0"/>
      <c r="EXS100" s="0"/>
      <c r="EXT100" s="0"/>
      <c r="EXU100" s="0"/>
      <c r="EXV100" s="0"/>
      <c r="EXW100" s="0"/>
      <c r="EXX100" s="0"/>
      <c r="EXY100" s="0"/>
      <c r="EXZ100" s="0"/>
      <c r="EYA100" s="0"/>
      <c r="EYB100" s="0"/>
      <c r="EYC100" s="0"/>
      <c r="EYD100" s="0"/>
      <c r="EYE100" s="0"/>
      <c r="EYF100" s="0"/>
      <c r="EYG100" s="0"/>
      <c r="EYH100" s="0"/>
      <c r="EYI100" s="0"/>
      <c r="EYJ100" s="0"/>
      <c r="EYK100" s="0"/>
      <c r="EYL100" s="0"/>
      <c r="EYM100" s="0"/>
      <c r="EYN100" s="0"/>
      <c r="EYO100" s="0"/>
      <c r="EYP100" s="0"/>
      <c r="EYQ100" s="0"/>
      <c r="EYR100" s="0"/>
      <c r="EYS100" s="0"/>
      <c r="EYT100" s="0"/>
      <c r="EYU100" s="0"/>
      <c r="EYV100" s="0"/>
      <c r="EYW100" s="0"/>
      <c r="EYX100" s="0"/>
      <c r="EYY100" s="0"/>
      <c r="EYZ100" s="0"/>
      <c r="EZA100" s="0"/>
      <c r="EZB100" s="0"/>
      <c r="EZC100" s="0"/>
      <c r="EZD100" s="0"/>
      <c r="EZE100" s="0"/>
      <c r="EZF100" s="0"/>
      <c r="EZG100" s="0"/>
      <c r="EZH100" s="0"/>
      <c r="EZI100" s="0"/>
      <c r="EZJ100" s="0"/>
      <c r="EZK100" s="0"/>
      <c r="EZL100" s="0"/>
      <c r="EZM100" s="0"/>
      <c r="EZN100" s="0"/>
      <c r="EZO100" s="0"/>
      <c r="EZP100" s="0"/>
      <c r="EZQ100" s="0"/>
      <c r="EZR100" s="0"/>
      <c r="EZS100" s="0"/>
      <c r="EZT100" s="0"/>
      <c r="EZU100" s="0"/>
      <c r="EZV100" s="0"/>
      <c r="EZW100" s="0"/>
      <c r="EZX100" s="0"/>
      <c r="EZY100" s="0"/>
      <c r="EZZ100" s="0"/>
      <c r="FAA100" s="0"/>
      <c r="FAB100" s="0"/>
      <c r="FAC100" s="0"/>
      <c r="FAD100" s="0"/>
      <c r="FAE100" s="0"/>
      <c r="FAF100" s="0"/>
      <c r="FAG100" s="0"/>
      <c r="FAH100" s="0"/>
      <c r="FAI100" s="0"/>
      <c r="FAJ100" s="0"/>
      <c r="FAK100" s="0"/>
      <c r="FAL100" s="0"/>
      <c r="FAM100" s="0"/>
      <c r="FAN100" s="0"/>
      <c r="FAO100" s="0"/>
      <c r="FAP100" s="0"/>
      <c r="FAQ100" s="0"/>
      <c r="FAR100" s="0"/>
      <c r="FAS100" s="0"/>
      <c r="FAT100" s="0"/>
      <c r="FAU100" s="0"/>
      <c r="FAV100" s="0"/>
      <c r="FAW100" s="0"/>
      <c r="FAX100" s="0"/>
      <c r="FAY100" s="0"/>
      <c r="FAZ100" s="0"/>
      <c r="FBA100" s="0"/>
      <c r="FBB100" s="0"/>
      <c r="FBC100" s="0"/>
      <c r="FBD100" s="0"/>
      <c r="FBE100" s="0"/>
      <c r="FBF100" s="0"/>
      <c r="FBG100" s="0"/>
      <c r="FBH100" s="0"/>
      <c r="FBI100" s="0"/>
      <c r="FBJ100" s="0"/>
      <c r="FBK100" s="0"/>
      <c r="FBL100" s="0"/>
      <c r="FBM100" s="0"/>
      <c r="FBN100" s="0"/>
      <c r="FBO100" s="0"/>
      <c r="FBP100" s="0"/>
      <c r="FBQ100" s="0"/>
      <c r="FBR100" s="0"/>
      <c r="FBS100" s="0"/>
      <c r="FBT100" s="0"/>
      <c r="FBU100" s="0"/>
      <c r="FBV100" s="0"/>
      <c r="FBW100" s="0"/>
      <c r="FBX100" s="0"/>
      <c r="FBY100" s="0"/>
      <c r="FBZ100" s="0"/>
      <c r="FCA100" s="0"/>
      <c r="FCB100" s="0"/>
      <c r="FCC100" s="0"/>
      <c r="FCD100" s="0"/>
      <c r="FCE100" s="0"/>
      <c r="FCF100" s="0"/>
      <c r="FCG100" s="0"/>
      <c r="FCH100" s="0"/>
      <c r="FCI100" s="0"/>
      <c r="FCJ100" s="0"/>
      <c r="FCK100" s="0"/>
      <c r="FCL100" s="0"/>
      <c r="FCM100" s="0"/>
      <c r="FCN100" s="0"/>
      <c r="FCO100" s="0"/>
      <c r="FCP100" s="0"/>
      <c r="FCQ100" s="0"/>
      <c r="FCR100" s="0"/>
      <c r="FCS100" s="0"/>
      <c r="FCT100" s="0"/>
      <c r="FCU100" s="0"/>
      <c r="FCV100" s="0"/>
      <c r="FCW100" s="0"/>
      <c r="FCX100" s="0"/>
      <c r="FCY100" s="0"/>
      <c r="FCZ100" s="0"/>
      <c r="FDA100" s="0"/>
      <c r="FDB100" s="0"/>
      <c r="FDC100" s="0"/>
      <c r="FDD100" s="0"/>
      <c r="FDE100" s="0"/>
      <c r="FDF100" s="0"/>
      <c r="FDG100" s="0"/>
      <c r="FDH100" s="0"/>
      <c r="FDI100" s="0"/>
      <c r="FDJ100" s="0"/>
      <c r="FDK100" s="0"/>
      <c r="FDL100" s="0"/>
      <c r="FDM100" s="0"/>
      <c r="FDN100" s="0"/>
      <c r="FDO100" s="0"/>
      <c r="FDP100" s="0"/>
      <c r="FDQ100" s="0"/>
      <c r="FDR100" s="0"/>
      <c r="FDS100" s="0"/>
      <c r="FDT100" s="0"/>
      <c r="FDU100" s="0"/>
      <c r="FDV100" s="0"/>
      <c r="FDW100" s="0"/>
      <c r="FDX100" s="0"/>
      <c r="FDY100" s="0"/>
      <c r="FDZ100" s="0"/>
      <c r="FEA100" s="0"/>
      <c r="FEB100" s="0"/>
      <c r="FEC100" s="0"/>
      <c r="FED100" s="0"/>
      <c r="FEE100" s="0"/>
      <c r="FEF100" s="0"/>
      <c r="FEG100" s="0"/>
      <c r="FEH100" s="0"/>
      <c r="FEI100" s="0"/>
      <c r="FEJ100" s="0"/>
      <c r="FEK100" s="0"/>
      <c r="FEL100" s="0"/>
      <c r="FEM100" s="0"/>
      <c r="FEN100" s="0"/>
      <c r="FEO100" s="0"/>
      <c r="FEP100" s="0"/>
      <c r="FEQ100" s="0"/>
      <c r="FER100" s="0"/>
      <c r="FES100" s="0"/>
      <c r="FET100" s="0"/>
      <c r="FEU100" s="0"/>
      <c r="FEV100" s="0"/>
      <c r="FEW100" s="0"/>
      <c r="FEX100" s="0"/>
      <c r="FEY100" s="0"/>
      <c r="FEZ100" s="0"/>
      <c r="FFA100" s="0"/>
      <c r="FFB100" s="0"/>
      <c r="FFC100" s="0"/>
      <c r="FFD100" s="0"/>
      <c r="FFE100" s="0"/>
      <c r="FFF100" s="0"/>
      <c r="FFG100" s="0"/>
      <c r="FFH100" s="0"/>
      <c r="FFI100" s="0"/>
      <c r="FFJ100" s="0"/>
      <c r="FFK100" s="0"/>
      <c r="FFL100" s="0"/>
      <c r="FFM100" s="0"/>
      <c r="FFN100" s="0"/>
      <c r="FFO100" s="0"/>
      <c r="FFP100" s="0"/>
      <c r="FFQ100" s="0"/>
      <c r="FFR100" s="0"/>
      <c r="FFS100" s="0"/>
      <c r="FFT100" s="0"/>
      <c r="FFU100" s="0"/>
      <c r="FFV100" s="0"/>
      <c r="FFW100" s="0"/>
      <c r="FFX100" s="0"/>
      <c r="FFY100" s="0"/>
      <c r="FFZ100" s="0"/>
      <c r="FGA100" s="0"/>
      <c r="FGB100" s="0"/>
      <c r="FGC100" s="0"/>
      <c r="FGD100" s="0"/>
      <c r="FGE100" s="0"/>
      <c r="FGF100" s="0"/>
      <c r="FGG100" s="0"/>
      <c r="FGH100" s="0"/>
      <c r="FGI100" s="0"/>
      <c r="FGJ100" s="0"/>
      <c r="FGK100" s="0"/>
      <c r="FGL100" s="0"/>
      <c r="FGM100" s="0"/>
      <c r="FGN100" s="0"/>
      <c r="FGO100" s="0"/>
      <c r="FGP100" s="0"/>
      <c r="FGQ100" s="0"/>
      <c r="FGR100" s="0"/>
      <c r="FGS100" s="0"/>
      <c r="FGT100" s="0"/>
      <c r="FGU100" s="0"/>
      <c r="FGV100" s="0"/>
      <c r="FGW100" s="0"/>
      <c r="FGX100" s="0"/>
      <c r="FGY100" s="0"/>
      <c r="FGZ100" s="0"/>
      <c r="FHA100" s="0"/>
      <c r="FHB100" s="0"/>
      <c r="FHC100" s="0"/>
      <c r="FHD100" s="0"/>
      <c r="FHE100" s="0"/>
      <c r="FHF100" s="0"/>
      <c r="FHG100" s="0"/>
      <c r="FHH100" s="0"/>
      <c r="FHI100" s="0"/>
      <c r="FHJ100" s="0"/>
      <c r="FHK100" s="0"/>
      <c r="FHL100" s="0"/>
      <c r="FHM100" s="0"/>
      <c r="FHN100" s="0"/>
      <c r="FHO100" s="0"/>
      <c r="FHP100" s="0"/>
      <c r="FHQ100" s="0"/>
      <c r="FHR100" s="0"/>
      <c r="FHS100" s="0"/>
      <c r="FHT100" s="0"/>
      <c r="FHU100" s="0"/>
      <c r="FHV100" s="0"/>
      <c r="FHW100" s="0"/>
      <c r="FHX100" s="0"/>
      <c r="FHY100" s="0"/>
      <c r="FHZ100" s="0"/>
      <c r="FIA100" s="0"/>
      <c r="FIB100" s="0"/>
      <c r="FIC100" s="0"/>
      <c r="FID100" s="0"/>
      <c r="FIE100" s="0"/>
      <c r="FIF100" s="0"/>
      <c r="FIG100" s="0"/>
      <c r="FIH100" s="0"/>
      <c r="FII100" s="0"/>
      <c r="FIJ100" s="0"/>
      <c r="FIK100" s="0"/>
      <c r="FIL100" s="0"/>
      <c r="FIM100" s="0"/>
      <c r="FIN100" s="0"/>
      <c r="FIO100" s="0"/>
      <c r="FIP100" s="0"/>
      <c r="FIQ100" s="0"/>
      <c r="FIR100" s="0"/>
      <c r="FIS100" s="0"/>
      <c r="FIT100" s="0"/>
      <c r="FIU100" s="0"/>
      <c r="FIV100" s="0"/>
      <c r="FIW100" s="0"/>
      <c r="FIX100" s="0"/>
      <c r="FIY100" s="0"/>
      <c r="FIZ100" s="0"/>
      <c r="FJA100" s="0"/>
      <c r="FJB100" s="0"/>
      <c r="FJC100" s="0"/>
      <c r="FJD100" s="0"/>
      <c r="FJE100" s="0"/>
      <c r="FJF100" s="0"/>
      <c r="FJG100" s="0"/>
      <c r="FJH100" s="0"/>
      <c r="FJI100" s="0"/>
      <c r="FJJ100" s="0"/>
      <c r="FJK100" s="0"/>
      <c r="FJL100" s="0"/>
      <c r="FJM100" s="0"/>
      <c r="FJN100" s="0"/>
      <c r="FJO100" s="0"/>
      <c r="FJP100" s="0"/>
      <c r="FJQ100" s="0"/>
      <c r="FJR100" s="0"/>
      <c r="FJS100" s="0"/>
      <c r="FJT100" s="0"/>
      <c r="FJU100" s="0"/>
      <c r="FJV100" s="0"/>
      <c r="FJW100" s="0"/>
      <c r="FJX100" s="0"/>
      <c r="FJY100" s="0"/>
      <c r="FJZ100" s="0"/>
      <c r="FKA100" s="0"/>
      <c r="FKB100" s="0"/>
      <c r="FKC100" s="0"/>
      <c r="FKD100" s="0"/>
      <c r="FKE100" s="0"/>
      <c r="FKF100" s="0"/>
      <c r="FKG100" s="0"/>
      <c r="FKH100" s="0"/>
      <c r="FKI100" s="0"/>
      <c r="FKJ100" s="0"/>
      <c r="FKK100" s="0"/>
      <c r="FKL100" s="0"/>
      <c r="FKM100" s="0"/>
      <c r="FKN100" s="0"/>
      <c r="FKO100" s="0"/>
      <c r="FKP100" s="0"/>
      <c r="FKQ100" s="0"/>
      <c r="FKR100" s="0"/>
      <c r="FKS100" s="0"/>
      <c r="FKT100" s="0"/>
      <c r="FKU100" s="0"/>
      <c r="FKV100" s="0"/>
      <c r="FKW100" s="0"/>
      <c r="FKX100" s="0"/>
      <c r="FKY100" s="0"/>
      <c r="FKZ100" s="0"/>
      <c r="FLA100" s="0"/>
      <c r="FLB100" s="0"/>
      <c r="FLC100" s="0"/>
      <c r="FLD100" s="0"/>
      <c r="FLE100" s="0"/>
      <c r="FLF100" s="0"/>
      <c r="FLG100" s="0"/>
      <c r="FLH100" s="0"/>
      <c r="FLI100" s="0"/>
      <c r="FLJ100" s="0"/>
      <c r="FLK100" s="0"/>
      <c r="FLL100" s="0"/>
      <c r="FLM100" s="0"/>
      <c r="FLN100" s="0"/>
      <c r="FLO100" s="0"/>
      <c r="FLP100" s="0"/>
      <c r="FLQ100" s="0"/>
      <c r="FLR100" s="0"/>
      <c r="FLS100" s="0"/>
      <c r="FLT100" s="0"/>
      <c r="FLU100" s="0"/>
      <c r="FLV100" s="0"/>
      <c r="FLW100" s="0"/>
      <c r="FLX100" s="0"/>
      <c r="FLY100" s="0"/>
      <c r="FLZ100" s="0"/>
      <c r="FMA100" s="0"/>
      <c r="FMB100" s="0"/>
      <c r="FMC100" s="0"/>
      <c r="FMD100" s="0"/>
      <c r="FME100" s="0"/>
      <c r="FMF100" s="0"/>
      <c r="FMG100" s="0"/>
      <c r="FMH100" s="0"/>
      <c r="FMI100" s="0"/>
      <c r="FMJ100" s="0"/>
      <c r="FMK100" s="0"/>
      <c r="FML100" s="0"/>
      <c r="FMM100" s="0"/>
      <c r="FMN100" s="0"/>
      <c r="FMO100" s="0"/>
      <c r="FMP100" s="0"/>
      <c r="FMQ100" s="0"/>
      <c r="FMR100" s="0"/>
      <c r="FMS100" s="0"/>
      <c r="FMT100" s="0"/>
      <c r="FMU100" s="0"/>
      <c r="FMV100" s="0"/>
      <c r="FMW100" s="0"/>
      <c r="FMX100" s="0"/>
      <c r="FMY100" s="0"/>
      <c r="FMZ100" s="0"/>
      <c r="FNA100" s="0"/>
      <c r="FNB100" s="0"/>
      <c r="FNC100" s="0"/>
      <c r="FND100" s="0"/>
      <c r="FNE100" s="0"/>
      <c r="FNF100" s="0"/>
      <c r="FNG100" s="0"/>
      <c r="FNH100" s="0"/>
      <c r="FNI100" s="0"/>
      <c r="FNJ100" s="0"/>
      <c r="FNK100" s="0"/>
      <c r="FNL100" s="0"/>
      <c r="FNM100" s="0"/>
      <c r="FNN100" s="0"/>
      <c r="FNO100" s="0"/>
      <c r="FNP100" s="0"/>
      <c r="FNQ100" s="0"/>
      <c r="FNR100" s="0"/>
      <c r="FNS100" s="0"/>
      <c r="FNT100" s="0"/>
      <c r="FNU100" s="0"/>
      <c r="FNV100" s="0"/>
      <c r="FNW100" s="0"/>
      <c r="FNX100" s="0"/>
      <c r="FNY100" s="0"/>
      <c r="FNZ100" s="0"/>
      <c r="FOA100" s="0"/>
      <c r="FOB100" s="0"/>
      <c r="FOC100" s="0"/>
      <c r="FOD100" s="0"/>
      <c r="FOE100" s="0"/>
      <c r="FOF100" s="0"/>
      <c r="FOG100" s="0"/>
      <c r="FOH100" s="0"/>
      <c r="FOI100" s="0"/>
      <c r="FOJ100" s="0"/>
      <c r="FOK100" s="0"/>
      <c r="FOL100" s="0"/>
      <c r="FOM100" s="0"/>
      <c r="FON100" s="0"/>
      <c r="FOO100" s="0"/>
      <c r="FOP100" s="0"/>
      <c r="FOQ100" s="0"/>
      <c r="FOR100" s="0"/>
      <c r="FOS100" s="0"/>
      <c r="FOT100" s="0"/>
      <c r="FOU100" s="0"/>
      <c r="FOV100" s="0"/>
      <c r="FOW100" s="0"/>
      <c r="FOX100" s="0"/>
      <c r="FOY100" s="0"/>
      <c r="FOZ100" s="0"/>
      <c r="FPA100" s="0"/>
      <c r="FPB100" s="0"/>
      <c r="FPC100" s="0"/>
      <c r="FPD100" s="0"/>
      <c r="FPE100" s="0"/>
      <c r="FPF100" s="0"/>
      <c r="FPG100" s="0"/>
      <c r="FPH100" s="0"/>
      <c r="FPI100" s="0"/>
      <c r="FPJ100" s="0"/>
      <c r="FPK100" s="0"/>
      <c r="FPL100" s="0"/>
      <c r="FPM100" s="0"/>
      <c r="FPN100" s="0"/>
      <c r="FPO100" s="0"/>
      <c r="FPP100" s="0"/>
      <c r="FPQ100" s="0"/>
      <c r="FPR100" s="0"/>
      <c r="FPS100" s="0"/>
      <c r="FPT100" s="0"/>
      <c r="FPU100" s="0"/>
      <c r="FPV100" s="0"/>
      <c r="FPW100" s="0"/>
      <c r="FPX100" s="0"/>
      <c r="FPY100" s="0"/>
      <c r="FPZ100" s="0"/>
      <c r="FQA100" s="0"/>
      <c r="FQB100" s="0"/>
      <c r="FQC100" s="0"/>
      <c r="FQD100" s="0"/>
      <c r="FQE100" s="0"/>
      <c r="FQF100" s="0"/>
      <c r="FQG100" s="0"/>
      <c r="FQH100" s="0"/>
      <c r="FQI100" s="0"/>
      <c r="FQJ100" s="0"/>
      <c r="FQK100" s="0"/>
      <c r="FQL100" s="0"/>
      <c r="FQM100" s="0"/>
      <c r="FQN100" s="0"/>
      <c r="FQO100" s="0"/>
      <c r="FQP100" s="0"/>
      <c r="FQQ100" s="0"/>
      <c r="FQR100" s="0"/>
      <c r="FQS100" s="0"/>
      <c r="FQT100" s="0"/>
      <c r="FQU100" s="0"/>
      <c r="FQV100" s="0"/>
      <c r="FQW100" s="0"/>
      <c r="FQX100" s="0"/>
      <c r="FQY100" s="0"/>
      <c r="FQZ100" s="0"/>
      <c r="FRA100" s="0"/>
      <c r="FRB100" s="0"/>
      <c r="FRC100" s="0"/>
      <c r="FRD100" s="0"/>
      <c r="FRE100" s="0"/>
      <c r="FRF100" s="0"/>
      <c r="FRG100" s="0"/>
      <c r="FRH100" s="0"/>
      <c r="FRI100" s="0"/>
      <c r="FRJ100" s="0"/>
      <c r="FRK100" s="0"/>
      <c r="FRL100" s="0"/>
      <c r="FRM100" s="0"/>
      <c r="FRN100" s="0"/>
      <c r="FRO100" s="0"/>
      <c r="FRP100" s="0"/>
      <c r="FRQ100" s="0"/>
      <c r="FRR100" s="0"/>
      <c r="FRS100" s="0"/>
      <c r="FRT100" s="0"/>
      <c r="FRU100" s="0"/>
      <c r="FRV100" s="0"/>
      <c r="FRW100" s="0"/>
      <c r="FRX100" s="0"/>
      <c r="FRY100" s="0"/>
      <c r="FRZ100" s="0"/>
      <c r="FSA100" s="0"/>
      <c r="FSB100" s="0"/>
      <c r="FSC100" s="0"/>
      <c r="FSD100" s="0"/>
      <c r="FSE100" s="0"/>
      <c r="FSF100" s="0"/>
      <c r="FSG100" s="0"/>
      <c r="FSH100" s="0"/>
      <c r="FSI100" s="0"/>
      <c r="FSJ100" s="0"/>
      <c r="FSK100" s="0"/>
      <c r="FSL100" s="0"/>
      <c r="FSM100" s="0"/>
      <c r="FSN100" s="0"/>
      <c r="FSO100" s="0"/>
      <c r="FSP100" s="0"/>
      <c r="FSQ100" s="0"/>
      <c r="FSR100" s="0"/>
      <c r="FSS100" s="0"/>
      <c r="FST100" s="0"/>
      <c r="FSU100" s="0"/>
      <c r="FSV100" s="0"/>
      <c r="FSW100" s="0"/>
      <c r="FSX100" s="0"/>
      <c r="FSY100" s="0"/>
      <c r="FSZ100" s="0"/>
      <c r="FTA100" s="0"/>
      <c r="FTB100" s="0"/>
      <c r="FTC100" s="0"/>
      <c r="FTD100" s="0"/>
      <c r="FTE100" s="0"/>
      <c r="FTF100" s="0"/>
      <c r="FTG100" s="0"/>
      <c r="FTH100" s="0"/>
      <c r="FTI100" s="0"/>
      <c r="FTJ100" s="0"/>
      <c r="FTK100" s="0"/>
      <c r="FTL100" s="0"/>
      <c r="FTM100" s="0"/>
      <c r="FTN100" s="0"/>
      <c r="FTO100" s="0"/>
      <c r="FTP100" s="0"/>
      <c r="FTQ100" s="0"/>
      <c r="FTR100" s="0"/>
      <c r="FTS100" s="0"/>
      <c r="FTT100" s="0"/>
      <c r="FTU100" s="0"/>
      <c r="FTV100" s="0"/>
      <c r="FTW100" s="0"/>
      <c r="FTX100" s="0"/>
      <c r="FTY100" s="0"/>
      <c r="FTZ100" s="0"/>
      <c r="FUA100" s="0"/>
      <c r="FUB100" s="0"/>
      <c r="FUC100" s="0"/>
      <c r="FUD100" s="0"/>
      <c r="FUE100" s="0"/>
      <c r="FUF100" s="0"/>
      <c r="FUG100" s="0"/>
      <c r="FUH100" s="0"/>
      <c r="FUI100" s="0"/>
      <c r="FUJ100" s="0"/>
      <c r="FUK100" s="0"/>
      <c r="FUL100" s="0"/>
      <c r="FUM100" s="0"/>
      <c r="FUN100" s="0"/>
      <c r="FUO100" s="0"/>
      <c r="FUP100" s="0"/>
      <c r="FUQ100" s="0"/>
      <c r="FUR100" s="0"/>
      <c r="FUS100" s="0"/>
      <c r="FUT100" s="0"/>
      <c r="FUU100" s="0"/>
      <c r="FUV100" s="0"/>
      <c r="FUW100" s="0"/>
      <c r="FUX100" s="0"/>
      <c r="FUY100" s="0"/>
      <c r="FUZ100" s="0"/>
      <c r="FVA100" s="0"/>
      <c r="FVB100" s="0"/>
      <c r="FVC100" s="0"/>
      <c r="FVD100" s="0"/>
      <c r="FVE100" s="0"/>
      <c r="FVF100" s="0"/>
      <c r="FVG100" s="0"/>
      <c r="FVH100" s="0"/>
      <c r="FVI100" s="0"/>
      <c r="FVJ100" s="0"/>
      <c r="FVK100" s="0"/>
      <c r="FVL100" s="0"/>
      <c r="FVM100" s="0"/>
      <c r="FVN100" s="0"/>
      <c r="FVO100" s="0"/>
      <c r="FVP100" s="0"/>
      <c r="FVQ100" s="0"/>
      <c r="FVR100" s="0"/>
      <c r="FVS100" s="0"/>
      <c r="FVT100" s="0"/>
      <c r="FVU100" s="0"/>
      <c r="FVV100" s="0"/>
      <c r="FVW100" s="0"/>
      <c r="FVX100" s="0"/>
      <c r="FVY100" s="0"/>
      <c r="FVZ100" s="0"/>
      <c r="FWA100" s="0"/>
      <c r="FWB100" s="0"/>
      <c r="FWC100" s="0"/>
      <c r="FWD100" s="0"/>
      <c r="FWE100" s="0"/>
      <c r="FWF100" s="0"/>
      <c r="FWG100" s="0"/>
      <c r="FWH100" s="0"/>
      <c r="FWI100" s="0"/>
      <c r="FWJ100" s="0"/>
      <c r="FWK100" s="0"/>
      <c r="FWL100" s="0"/>
      <c r="FWM100" s="0"/>
      <c r="FWN100" s="0"/>
      <c r="FWO100" s="0"/>
      <c r="FWP100" s="0"/>
      <c r="FWQ100" s="0"/>
      <c r="FWR100" s="0"/>
      <c r="FWS100" s="0"/>
      <c r="FWT100" s="0"/>
      <c r="FWU100" s="0"/>
      <c r="FWV100" s="0"/>
      <c r="FWW100" s="0"/>
      <c r="FWX100" s="0"/>
      <c r="FWY100" s="0"/>
      <c r="FWZ100" s="0"/>
      <c r="FXA100" s="0"/>
      <c r="FXB100" s="0"/>
      <c r="FXC100" s="0"/>
      <c r="FXD100" s="0"/>
      <c r="FXE100" s="0"/>
      <c r="FXF100" s="0"/>
      <c r="FXG100" s="0"/>
      <c r="FXH100" s="0"/>
      <c r="FXI100" s="0"/>
      <c r="FXJ100" s="0"/>
      <c r="FXK100" s="0"/>
      <c r="FXL100" s="0"/>
      <c r="FXM100" s="0"/>
      <c r="FXN100" s="0"/>
      <c r="FXO100" s="0"/>
      <c r="FXP100" s="0"/>
      <c r="FXQ100" s="0"/>
      <c r="FXR100" s="0"/>
      <c r="FXS100" s="0"/>
      <c r="FXT100" s="0"/>
      <c r="FXU100" s="0"/>
      <c r="FXV100" s="0"/>
      <c r="FXW100" s="0"/>
      <c r="FXX100" s="0"/>
      <c r="FXY100" s="0"/>
      <c r="FXZ100" s="0"/>
      <c r="FYA100" s="0"/>
      <c r="FYB100" s="0"/>
      <c r="FYC100" s="0"/>
      <c r="FYD100" s="0"/>
      <c r="FYE100" s="0"/>
      <c r="FYF100" s="0"/>
      <c r="FYG100" s="0"/>
      <c r="FYH100" s="0"/>
      <c r="FYI100" s="0"/>
      <c r="FYJ100" s="0"/>
      <c r="FYK100" s="0"/>
      <c r="FYL100" s="0"/>
      <c r="FYM100" s="0"/>
      <c r="FYN100" s="0"/>
      <c r="FYO100" s="0"/>
      <c r="FYP100" s="0"/>
      <c r="FYQ100" s="0"/>
      <c r="FYR100" s="0"/>
      <c r="FYS100" s="0"/>
      <c r="FYT100" s="0"/>
      <c r="FYU100" s="0"/>
      <c r="FYV100" s="0"/>
      <c r="FYW100" s="0"/>
      <c r="FYX100" s="0"/>
      <c r="FYY100" s="0"/>
      <c r="FYZ100" s="0"/>
      <c r="FZA100" s="0"/>
      <c r="FZB100" s="0"/>
      <c r="FZC100" s="0"/>
      <c r="FZD100" s="0"/>
      <c r="FZE100" s="0"/>
      <c r="FZF100" s="0"/>
      <c r="FZG100" s="0"/>
      <c r="FZH100" s="0"/>
      <c r="FZI100" s="0"/>
      <c r="FZJ100" s="0"/>
      <c r="FZK100" s="0"/>
      <c r="FZL100" s="0"/>
      <c r="FZM100" s="0"/>
      <c r="FZN100" s="0"/>
      <c r="FZO100" s="0"/>
      <c r="FZP100" s="0"/>
      <c r="FZQ100" s="0"/>
      <c r="FZR100" s="0"/>
      <c r="FZS100" s="0"/>
      <c r="FZT100" s="0"/>
      <c r="FZU100" s="0"/>
      <c r="FZV100" s="0"/>
      <c r="FZW100" s="0"/>
      <c r="FZX100" s="0"/>
      <c r="FZY100" s="0"/>
      <c r="FZZ100" s="0"/>
      <c r="GAA100" s="0"/>
      <c r="GAB100" s="0"/>
      <c r="GAC100" s="0"/>
      <c r="GAD100" s="0"/>
      <c r="GAE100" s="0"/>
      <c r="GAF100" s="0"/>
      <c r="GAG100" s="0"/>
      <c r="GAH100" s="0"/>
      <c r="GAI100" s="0"/>
      <c r="GAJ100" s="0"/>
      <c r="GAK100" s="0"/>
      <c r="GAL100" s="0"/>
      <c r="GAM100" s="0"/>
      <c r="GAN100" s="0"/>
      <c r="GAO100" s="0"/>
      <c r="GAP100" s="0"/>
      <c r="GAQ100" s="0"/>
      <c r="GAR100" s="0"/>
      <c r="GAS100" s="0"/>
      <c r="GAT100" s="0"/>
      <c r="GAU100" s="0"/>
      <c r="GAV100" s="0"/>
      <c r="GAW100" s="0"/>
      <c r="GAX100" s="0"/>
      <c r="GAY100" s="0"/>
      <c r="GAZ100" s="0"/>
      <c r="GBA100" s="0"/>
      <c r="GBB100" s="0"/>
      <c r="GBC100" s="0"/>
      <c r="GBD100" s="0"/>
      <c r="GBE100" s="0"/>
      <c r="GBF100" s="0"/>
      <c r="GBG100" s="0"/>
      <c r="GBH100" s="0"/>
      <c r="GBI100" s="0"/>
      <c r="GBJ100" s="0"/>
      <c r="GBK100" s="0"/>
      <c r="GBL100" s="0"/>
      <c r="GBM100" s="0"/>
      <c r="GBN100" s="0"/>
      <c r="GBO100" s="0"/>
      <c r="GBP100" s="0"/>
      <c r="GBQ100" s="0"/>
      <c r="GBR100" s="0"/>
      <c r="GBS100" s="0"/>
      <c r="GBT100" s="0"/>
      <c r="GBU100" s="0"/>
      <c r="GBV100" s="0"/>
      <c r="GBW100" s="0"/>
      <c r="GBX100" s="0"/>
      <c r="GBY100" s="0"/>
      <c r="GBZ100" s="0"/>
      <c r="GCA100" s="0"/>
      <c r="GCB100" s="0"/>
      <c r="GCC100" s="0"/>
      <c r="GCD100" s="0"/>
      <c r="GCE100" s="0"/>
      <c r="GCF100" s="0"/>
      <c r="GCG100" s="0"/>
      <c r="GCH100" s="0"/>
      <c r="GCI100" s="0"/>
      <c r="GCJ100" s="0"/>
      <c r="GCK100" s="0"/>
      <c r="GCL100" s="0"/>
      <c r="GCM100" s="0"/>
      <c r="GCN100" s="0"/>
      <c r="GCO100" s="0"/>
      <c r="GCP100" s="0"/>
      <c r="GCQ100" s="0"/>
      <c r="GCR100" s="0"/>
      <c r="GCS100" s="0"/>
      <c r="GCT100" s="0"/>
      <c r="GCU100" s="0"/>
      <c r="GCV100" s="0"/>
      <c r="GCW100" s="0"/>
      <c r="GCX100" s="0"/>
      <c r="GCY100" s="0"/>
      <c r="GCZ100" s="0"/>
      <c r="GDA100" s="0"/>
      <c r="GDB100" s="0"/>
      <c r="GDC100" s="0"/>
      <c r="GDD100" s="0"/>
      <c r="GDE100" s="0"/>
      <c r="GDF100" s="0"/>
      <c r="GDG100" s="0"/>
      <c r="GDH100" s="0"/>
      <c r="GDI100" s="0"/>
      <c r="GDJ100" s="0"/>
      <c r="GDK100" s="0"/>
      <c r="GDL100" s="0"/>
      <c r="GDM100" s="0"/>
      <c r="GDN100" s="0"/>
      <c r="GDO100" s="0"/>
      <c r="GDP100" s="0"/>
      <c r="GDQ100" s="0"/>
      <c r="GDR100" s="0"/>
      <c r="GDS100" s="0"/>
      <c r="GDT100" s="0"/>
      <c r="GDU100" s="0"/>
      <c r="GDV100" s="0"/>
      <c r="GDW100" s="0"/>
      <c r="GDX100" s="0"/>
      <c r="GDY100" s="0"/>
      <c r="GDZ100" s="0"/>
      <c r="GEA100" s="0"/>
      <c r="GEB100" s="0"/>
      <c r="GEC100" s="0"/>
      <c r="GED100" s="0"/>
      <c r="GEE100" s="0"/>
      <c r="GEF100" s="0"/>
      <c r="GEG100" s="0"/>
      <c r="GEH100" s="0"/>
      <c r="GEI100" s="0"/>
      <c r="GEJ100" s="0"/>
      <c r="GEK100" s="0"/>
      <c r="GEL100" s="0"/>
      <c r="GEM100" s="0"/>
      <c r="GEN100" s="0"/>
      <c r="GEO100" s="0"/>
      <c r="GEP100" s="0"/>
      <c r="GEQ100" s="0"/>
      <c r="GER100" s="0"/>
      <c r="GES100" s="0"/>
      <c r="GET100" s="0"/>
      <c r="GEU100" s="0"/>
      <c r="GEV100" s="0"/>
      <c r="GEW100" s="0"/>
      <c r="GEX100" s="0"/>
      <c r="GEY100" s="0"/>
      <c r="GEZ100" s="0"/>
      <c r="GFA100" s="0"/>
      <c r="GFB100" s="0"/>
      <c r="GFC100" s="0"/>
      <c r="GFD100" s="0"/>
      <c r="GFE100" s="0"/>
      <c r="GFF100" s="0"/>
      <c r="GFG100" s="0"/>
      <c r="GFH100" s="0"/>
      <c r="GFI100" s="0"/>
      <c r="GFJ100" s="0"/>
      <c r="GFK100" s="0"/>
      <c r="GFL100" s="0"/>
      <c r="GFM100" s="0"/>
      <c r="GFN100" s="0"/>
      <c r="GFO100" s="0"/>
      <c r="GFP100" s="0"/>
      <c r="GFQ100" s="0"/>
      <c r="GFR100" s="0"/>
      <c r="GFS100" s="0"/>
      <c r="GFT100" s="0"/>
      <c r="GFU100" s="0"/>
      <c r="GFV100" s="0"/>
      <c r="GFW100" s="0"/>
      <c r="GFX100" s="0"/>
      <c r="GFY100" s="0"/>
      <c r="GFZ100" s="0"/>
      <c r="GGA100" s="0"/>
      <c r="GGB100" s="0"/>
      <c r="GGC100" s="0"/>
      <c r="GGD100" s="0"/>
      <c r="GGE100" s="0"/>
      <c r="GGF100" s="0"/>
      <c r="GGG100" s="0"/>
      <c r="GGH100" s="0"/>
      <c r="GGI100" s="0"/>
      <c r="GGJ100" s="0"/>
      <c r="GGK100" s="0"/>
      <c r="GGL100" s="0"/>
      <c r="GGM100" s="0"/>
      <c r="GGN100" s="0"/>
      <c r="GGO100" s="0"/>
      <c r="GGP100" s="0"/>
      <c r="GGQ100" s="0"/>
      <c r="GGR100" s="0"/>
      <c r="GGS100" s="0"/>
      <c r="GGT100" s="0"/>
      <c r="GGU100" s="0"/>
      <c r="GGV100" s="0"/>
      <c r="GGW100" s="0"/>
      <c r="GGX100" s="0"/>
      <c r="GGY100" s="0"/>
      <c r="GGZ100" s="0"/>
      <c r="GHA100" s="0"/>
      <c r="GHB100" s="0"/>
      <c r="GHC100" s="0"/>
      <c r="GHD100" s="0"/>
      <c r="GHE100" s="0"/>
      <c r="GHF100" s="0"/>
      <c r="GHG100" s="0"/>
      <c r="GHH100" s="0"/>
      <c r="GHI100" s="0"/>
      <c r="GHJ100" s="0"/>
      <c r="GHK100" s="0"/>
      <c r="GHL100" s="0"/>
      <c r="GHM100" s="0"/>
      <c r="GHN100" s="0"/>
      <c r="GHO100" s="0"/>
      <c r="GHP100" s="0"/>
      <c r="GHQ100" s="0"/>
      <c r="GHR100" s="0"/>
      <c r="GHS100" s="0"/>
      <c r="GHT100" s="0"/>
      <c r="GHU100" s="0"/>
      <c r="GHV100" s="0"/>
      <c r="GHW100" s="0"/>
      <c r="GHX100" s="0"/>
      <c r="GHY100" s="0"/>
      <c r="GHZ100" s="0"/>
      <c r="GIA100" s="0"/>
      <c r="GIB100" s="0"/>
      <c r="GIC100" s="0"/>
      <c r="GID100" s="0"/>
      <c r="GIE100" s="0"/>
      <c r="GIF100" s="0"/>
      <c r="GIG100" s="0"/>
      <c r="GIH100" s="0"/>
      <c r="GII100" s="0"/>
      <c r="GIJ100" s="0"/>
      <c r="GIK100" s="0"/>
      <c r="GIL100" s="0"/>
      <c r="GIM100" s="0"/>
      <c r="GIN100" s="0"/>
      <c r="GIO100" s="0"/>
      <c r="GIP100" s="0"/>
      <c r="GIQ100" s="0"/>
      <c r="GIR100" s="0"/>
      <c r="GIS100" s="0"/>
      <c r="GIT100" s="0"/>
      <c r="GIU100" s="0"/>
      <c r="GIV100" s="0"/>
      <c r="GIW100" s="0"/>
      <c r="GIX100" s="0"/>
      <c r="GIY100" s="0"/>
      <c r="GIZ100" s="0"/>
      <c r="GJA100" s="0"/>
      <c r="GJB100" s="0"/>
      <c r="GJC100" s="0"/>
      <c r="GJD100" s="0"/>
      <c r="GJE100" s="0"/>
      <c r="GJF100" s="0"/>
      <c r="GJG100" s="0"/>
      <c r="GJH100" s="0"/>
      <c r="GJI100" s="0"/>
      <c r="GJJ100" s="0"/>
      <c r="GJK100" s="0"/>
      <c r="GJL100" s="0"/>
      <c r="GJM100" s="0"/>
      <c r="GJN100" s="0"/>
      <c r="GJO100" s="0"/>
      <c r="GJP100" s="0"/>
      <c r="GJQ100" s="0"/>
      <c r="GJR100" s="0"/>
      <c r="GJS100" s="0"/>
      <c r="GJT100" s="0"/>
      <c r="GJU100" s="0"/>
      <c r="GJV100" s="0"/>
      <c r="GJW100" s="0"/>
      <c r="GJX100" s="0"/>
      <c r="GJY100" s="0"/>
      <c r="GJZ100" s="0"/>
      <c r="GKA100" s="0"/>
      <c r="GKB100" s="0"/>
      <c r="GKC100" s="0"/>
      <c r="GKD100" s="0"/>
      <c r="GKE100" s="0"/>
      <c r="GKF100" s="0"/>
      <c r="GKG100" s="0"/>
      <c r="GKH100" s="0"/>
      <c r="GKI100" s="0"/>
      <c r="GKJ100" s="0"/>
      <c r="GKK100" s="0"/>
      <c r="GKL100" s="0"/>
      <c r="GKM100" s="0"/>
      <c r="GKN100" s="0"/>
      <c r="GKO100" s="0"/>
      <c r="GKP100" s="0"/>
      <c r="GKQ100" s="0"/>
      <c r="GKR100" s="0"/>
      <c r="GKS100" s="0"/>
      <c r="GKT100" s="0"/>
      <c r="GKU100" s="0"/>
      <c r="GKV100" s="0"/>
      <c r="GKW100" s="0"/>
      <c r="GKX100" s="0"/>
      <c r="GKY100" s="0"/>
      <c r="GKZ100" s="0"/>
      <c r="GLA100" s="0"/>
      <c r="GLB100" s="0"/>
      <c r="GLC100" s="0"/>
      <c r="GLD100" s="0"/>
      <c r="GLE100" s="0"/>
      <c r="GLF100" s="0"/>
      <c r="GLG100" s="0"/>
      <c r="GLH100" s="0"/>
      <c r="GLI100" s="0"/>
      <c r="GLJ100" s="0"/>
      <c r="GLK100" s="0"/>
      <c r="GLL100" s="0"/>
      <c r="GLM100" s="0"/>
      <c r="GLN100" s="0"/>
      <c r="GLO100" s="0"/>
      <c r="GLP100" s="0"/>
      <c r="GLQ100" s="0"/>
      <c r="GLR100" s="0"/>
      <c r="GLS100" s="0"/>
      <c r="GLT100" s="0"/>
      <c r="GLU100" s="0"/>
      <c r="GLV100" s="0"/>
      <c r="GLW100" s="0"/>
      <c r="GLX100" s="0"/>
      <c r="GLY100" s="0"/>
      <c r="GLZ100" s="0"/>
      <c r="GMA100" s="0"/>
      <c r="GMB100" s="0"/>
      <c r="GMC100" s="0"/>
      <c r="GMD100" s="0"/>
      <c r="GME100" s="0"/>
      <c r="GMF100" s="0"/>
      <c r="GMG100" s="0"/>
      <c r="GMH100" s="0"/>
      <c r="GMI100" s="0"/>
      <c r="GMJ100" s="0"/>
      <c r="GMK100" s="0"/>
      <c r="GML100" s="0"/>
      <c r="GMM100" s="0"/>
      <c r="GMN100" s="0"/>
      <c r="GMO100" s="0"/>
      <c r="GMP100" s="0"/>
      <c r="GMQ100" s="0"/>
      <c r="GMR100" s="0"/>
      <c r="GMS100" s="0"/>
      <c r="GMT100" s="0"/>
      <c r="GMU100" s="0"/>
      <c r="GMV100" s="0"/>
      <c r="GMW100" s="0"/>
      <c r="GMX100" s="0"/>
      <c r="GMY100" s="0"/>
      <c r="GMZ100" s="0"/>
      <c r="GNA100" s="0"/>
      <c r="GNB100" s="0"/>
      <c r="GNC100" s="0"/>
      <c r="GND100" s="0"/>
      <c r="GNE100" s="0"/>
      <c r="GNF100" s="0"/>
      <c r="GNG100" s="0"/>
      <c r="GNH100" s="0"/>
      <c r="GNI100" s="0"/>
      <c r="GNJ100" s="0"/>
      <c r="GNK100" s="0"/>
      <c r="GNL100" s="0"/>
      <c r="GNM100" s="0"/>
      <c r="GNN100" s="0"/>
      <c r="GNO100" s="0"/>
      <c r="GNP100" s="0"/>
      <c r="GNQ100" s="0"/>
      <c r="GNR100" s="0"/>
      <c r="GNS100" s="0"/>
      <c r="GNT100" s="0"/>
      <c r="GNU100" s="0"/>
      <c r="GNV100" s="0"/>
      <c r="GNW100" s="0"/>
      <c r="GNX100" s="0"/>
      <c r="GNY100" s="0"/>
      <c r="GNZ100" s="0"/>
      <c r="GOA100" s="0"/>
      <c r="GOB100" s="0"/>
      <c r="GOC100" s="0"/>
      <c r="GOD100" s="0"/>
      <c r="GOE100" s="0"/>
      <c r="GOF100" s="0"/>
      <c r="GOG100" s="0"/>
      <c r="GOH100" s="0"/>
      <c r="GOI100" s="0"/>
      <c r="GOJ100" s="0"/>
      <c r="GOK100" s="0"/>
      <c r="GOL100" s="0"/>
      <c r="GOM100" s="0"/>
      <c r="GON100" s="0"/>
      <c r="GOO100" s="0"/>
      <c r="GOP100" s="0"/>
      <c r="GOQ100" s="0"/>
      <c r="GOR100" s="0"/>
      <c r="GOS100" s="0"/>
      <c r="GOT100" s="0"/>
      <c r="GOU100" s="0"/>
      <c r="GOV100" s="0"/>
      <c r="GOW100" s="0"/>
      <c r="GOX100" s="0"/>
      <c r="GOY100" s="0"/>
      <c r="GOZ100" s="0"/>
      <c r="GPA100" s="0"/>
      <c r="GPB100" s="0"/>
      <c r="GPC100" s="0"/>
      <c r="GPD100" s="0"/>
      <c r="GPE100" s="0"/>
      <c r="GPF100" s="0"/>
      <c r="GPG100" s="0"/>
      <c r="GPH100" s="0"/>
      <c r="GPI100" s="0"/>
      <c r="GPJ100" s="0"/>
      <c r="GPK100" s="0"/>
      <c r="GPL100" s="0"/>
      <c r="GPM100" s="0"/>
      <c r="GPN100" s="0"/>
      <c r="GPO100" s="0"/>
      <c r="GPP100" s="0"/>
      <c r="GPQ100" s="0"/>
      <c r="GPR100" s="0"/>
      <c r="GPS100" s="0"/>
      <c r="GPT100" s="0"/>
      <c r="GPU100" s="0"/>
      <c r="GPV100" s="0"/>
      <c r="GPW100" s="0"/>
      <c r="GPX100" s="0"/>
      <c r="GPY100" s="0"/>
      <c r="GPZ100" s="0"/>
      <c r="GQA100" s="0"/>
      <c r="GQB100" s="0"/>
      <c r="GQC100" s="0"/>
      <c r="GQD100" s="0"/>
      <c r="GQE100" s="0"/>
      <c r="GQF100" s="0"/>
      <c r="GQG100" s="0"/>
      <c r="GQH100" s="0"/>
      <c r="GQI100" s="0"/>
      <c r="GQJ100" s="0"/>
      <c r="GQK100" s="0"/>
      <c r="GQL100" s="0"/>
      <c r="GQM100" s="0"/>
      <c r="GQN100" s="0"/>
      <c r="GQO100" s="0"/>
      <c r="GQP100" s="0"/>
      <c r="GQQ100" s="0"/>
      <c r="GQR100" s="0"/>
      <c r="GQS100" s="0"/>
      <c r="GQT100" s="0"/>
      <c r="GQU100" s="0"/>
      <c r="GQV100" s="0"/>
      <c r="GQW100" s="0"/>
      <c r="GQX100" s="0"/>
      <c r="GQY100" s="0"/>
      <c r="GQZ100" s="0"/>
      <c r="GRA100" s="0"/>
      <c r="GRB100" s="0"/>
      <c r="GRC100" s="0"/>
      <c r="GRD100" s="0"/>
      <c r="GRE100" s="0"/>
      <c r="GRF100" s="0"/>
      <c r="GRG100" s="0"/>
      <c r="GRH100" s="0"/>
      <c r="GRI100" s="0"/>
      <c r="GRJ100" s="0"/>
      <c r="GRK100" s="0"/>
      <c r="GRL100" s="0"/>
      <c r="GRM100" s="0"/>
      <c r="GRN100" s="0"/>
      <c r="GRO100" s="0"/>
      <c r="GRP100" s="0"/>
      <c r="GRQ100" s="0"/>
      <c r="GRR100" s="0"/>
      <c r="GRS100" s="0"/>
      <c r="GRT100" s="0"/>
      <c r="GRU100" s="0"/>
      <c r="GRV100" s="0"/>
      <c r="GRW100" s="0"/>
      <c r="GRX100" s="0"/>
      <c r="GRY100" s="0"/>
      <c r="GRZ100" s="0"/>
      <c r="GSA100" s="0"/>
      <c r="GSB100" s="0"/>
      <c r="GSC100" s="0"/>
      <c r="GSD100" s="0"/>
      <c r="GSE100" s="0"/>
      <c r="GSF100" s="0"/>
      <c r="GSG100" s="0"/>
      <c r="GSH100" s="0"/>
      <c r="GSI100" s="0"/>
      <c r="GSJ100" s="0"/>
      <c r="GSK100" s="0"/>
      <c r="GSL100" s="0"/>
      <c r="GSM100" s="0"/>
      <c r="GSN100" s="0"/>
      <c r="GSO100" s="0"/>
      <c r="GSP100" s="0"/>
      <c r="GSQ100" s="0"/>
      <c r="GSR100" s="0"/>
      <c r="GSS100" s="0"/>
      <c r="GST100" s="0"/>
      <c r="GSU100" s="0"/>
      <c r="GSV100" s="0"/>
      <c r="GSW100" s="0"/>
      <c r="GSX100" s="0"/>
      <c r="GSY100" s="0"/>
      <c r="GSZ100" s="0"/>
      <c r="GTA100" s="0"/>
      <c r="GTB100" s="0"/>
      <c r="GTC100" s="0"/>
      <c r="GTD100" s="0"/>
      <c r="GTE100" s="0"/>
      <c r="GTF100" s="0"/>
      <c r="GTG100" s="0"/>
      <c r="GTH100" s="0"/>
      <c r="GTI100" s="0"/>
      <c r="GTJ100" s="0"/>
      <c r="GTK100" s="0"/>
      <c r="GTL100" s="0"/>
      <c r="GTM100" s="0"/>
      <c r="GTN100" s="0"/>
      <c r="GTO100" s="0"/>
      <c r="GTP100" s="0"/>
      <c r="GTQ100" s="0"/>
      <c r="GTR100" s="0"/>
      <c r="GTS100" s="0"/>
      <c r="GTT100" s="0"/>
      <c r="GTU100" s="0"/>
      <c r="GTV100" s="0"/>
      <c r="GTW100" s="0"/>
      <c r="GTX100" s="0"/>
      <c r="GTY100" s="0"/>
      <c r="GTZ100" s="0"/>
      <c r="GUA100" s="0"/>
      <c r="GUB100" s="0"/>
      <c r="GUC100" s="0"/>
      <c r="GUD100" s="0"/>
      <c r="GUE100" s="0"/>
      <c r="GUF100" s="0"/>
      <c r="GUG100" s="0"/>
      <c r="GUH100" s="0"/>
      <c r="GUI100" s="0"/>
      <c r="GUJ100" s="0"/>
      <c r="GUK100" s="0"/>
      <c r="GUL100" s="0"/>
      <c r="GUM100" s="0"/>
      <c r="GUN100" s="0"/>
      <c r="GUO100" s="0"/>
      <c r="GUP100" s="0"/>
      <c r="GUQ100" s="0"/>
      <c r="GUR100" s="0"/>
      <c r="GUS100" s="0"/>
      <c r="GUT100" s="0"/>
      <c r="GUU100" s="0"/>
      <c r="GUV100" s="0"/>
      <c r="GUW100" s="0"/>
      <c r="GUX100" s="0"/>
      <c r="GUY100" s="0"/>
      <c r="GUZ100" s="0"/>
      <c r="GVA100" s="0"/>
      <c r="GVB100" s="0"/>
      <c r="GVC100" s="0"/>
      <c r="GVD100" s="0"/>
      <c r="GVE100" s="0"/>
      <c r="GVF100" s="0"/>
      <c r="GVG100" s="0"/>
      <c r="GVH100" s="0"/>
      <c r="GVI100" s="0"/>
      <c r="GVJ100" s="0"/>
      <c r="GVK100" s="0"/>
      <c r="GVL100" s="0"/>
      <c r="GVM100" s="0"/>
      <c r="GVN100" s="0"/>
      <c r="GVO100" s="0"/>
      <c r="GVP100" s="0"/>
      <c r="GVQ100" s="0"/>
      <c r="GVR100" s="0"/>
      <c r="GVS100" s="0"/>
      <c r="GVT100" s="0"/>
      <c r="GVU100" s="0"/>
      <c r="GVV100" s="0"/>
      <c r="GVW100" s="0"/>
      <c r="GVX100" s="0"/>
      <c r="GVY100" s="0"/>
      <c r="GVZ100" s="0"/>
      <c r="GWA100" s="0"/>
      <c r="GWB100" s="0"/>
      <c r="GWC100" s="0"/>
      <c r="GWD100" s="0"/>
      <c r="GWE100" s="0"/>
      <c r="GWF100" s="0"/>
      <c r="GWG100" s="0"/>
      <c r="GWH100" s="0"/>
      <c r="GWI100" s="0"/>
      <c r="GWJ100" s="0"/>
      <c r="GWK100" s="0"/>
      <c r="GWL100" s="0"/>
      <c r="GWM100" s="0"/>
      <c r="GWN100" s="0"/>
      <c r="GWO100" s="0"/>
      <c r="GWP100" s="0"/>
      <c r="GWQ100" s="0"/>
      <c r="GWR100" s="0"/>
      <c r="GWS100" s="0"/>
      <c r="GWT100" s="0"/>
      <c r="GWU100" s="0"/>
      <c r="GWV100" s="0"/>
      <c r="GWW100" s="0"/>
      <c r="GWX100" s="0"/>
      <c r="GWY100" s="0"/>
      <c r="GWZ100" s="0"/>
      <c r="GXA100" s="0"/>
      <c r="GXB100" s="0"/>
      <c r="GXC100" s="0"/>
      <c r="GXD100" s="0"/>
      <c r="GXE100" s="0"/>
      <c r="GXF100" s="0"/>
      <c r="GXG100" s="0"/>
      <c r="GXH100" s="0"/>
      <c r="GXI100" s="0"/>
      <c r="GXJ100" s="0"/>
      <c r="GXK100" s="0"/>
      <c r="GXL100" s="0"/>
      <c r="GXM100" s="0"/>
      <c r="GXN100" s="0"/>
      <c r="GXO100" s="0"/>
      <c r="GXP100" s="0"/>
      <c r="GXQ100" s="0"/>
      <c r="GXR100" s="0"/>
      <c r="GXS100" s="0"/>
      <c r="GXT100" s="0"/>
      <c r="GXU100" s="0"/>
      <c r="GXV100" s="0"/>
      <c r="GXW100" s="0"/>
      <c r="GXX100" s="0"/>
      <c r="GXY100" s="0"/>
      <c r="GXZ100" s="0"/>
      <c r="GYA100" s="0"/>
      <c r="GYB100" s="0"/>
      <c r="GYC100" s="0"/>
      <c r="GYD100" s="0"/>
      <c r="GYE100" s="0"/>
      <c r="GYF100" s="0"/>
      <c r="GYG100" s="0"/>
      <c r="GYH100" s="0"/>
      <c r="GYI100" s="0"/>
      <c r="GYJ100" s="0"/>
      <c r="GYK100" s="0"/>
      <c r="GYL100" s="0"/>
      <c r="GYM100" s="0"/>
      <c r="GYN100" s="0"/>
      <c r="GYO100" s="0"/>
      <c r="GYP100" s="0"/>
      <c r="GYQ100" s="0"/>
      <c r="GYR100" s="0"/>
      <c r="GYS100" s="0"/>
      <c r="GYT100" s="0"/>
      <c r="GYU100" s="0"/>
      <c r="GYV100" s="0"/>
      <c r="GYW100" s="0"/>
      <c r="GYX100" s="0"/>
      <c r="GYY100" s="0"/>
      <c r="GYZ100" s="0"/>
      <c r="GZA100" s="0"/>
      <c r="GZB100" s="0"/>
      <c r="GZC100" s="0"/>
      <c r="GZD100" s="0"/>
      <c r="GZE100" s="0"/>
      <c r="GZF100" s="0"/>
      <c r="GZG100" s="0"/>
      <c r="GZH100" s="0"/>
      <c r="GZI100" s="0"/>
      <c r="GZJ100" s="0"/>
      <c r="GZK100" s="0"/>
      <c r="GZL100" s="0"/>
      <c r="GZM100" s="0"/>
      <c r="GZN100" s="0"/>
      <c r="GZO100" s="0"/>
      <c r="GZP100" s="0"/>
      <c r="GZQ100" s="0"/>
      <c r="GZR100" s="0"/>
      <c r="GZS100" s="0"/>
      <c r="GZT100" s="0"/>
      <c r="GZU100" s="0"/>
      <c r="GZV100" s="0"/>
      <c r="GZW100" s="0"/>
      <c r="GZX100" s="0"/>
      <c r="GZY100" s="0"/>
      <c r="GZZ100" s="0"/>
      <c r="HAA100" s="0"/>
      <c r="HAB100" s="0"/>
      <c r="HAC100" s="0"/>
      <c r="HAD100" s="0"/>
      <c r="HAE100" s="0"/>
      <c r="HAF100" s="0"/>
      <c r="HAG100" s="0"/>
      <c r="HAH100" s="0"/>
      <c r="HAI100" s="0"/>
      <c r="HAJ100" s="0"/>
      <c r="HAK100" s="0"/>
      <c r="HAL100" s="0"/>
      <c r="HAM100" s="0"/>
      <c r="HAN100" s="0"/>
      <c r="HAO100" s="0"/>
      <c r="HAP100" s="0"/>
      <c r="HAQ100" s="0"/>
      <c r="HAR100" s="0"/>
      <c r="HAS100" s="0"/>
      <c r="HAT100" s="0"/>
      <c r="HAU100" s="0"/>
      <c r="HAV100" s="0"/>
      <c r="HAW100" s="0"/>
      <c r="HAX100" s="0"/>
      <c r="HAY100" s="0"/>
      <c r="HAZ100" s="0"/>
      <c r="HBA100" s="0"/>
      <c r="HBB100" s="0"/>
      <c r="HBC100" s="0"/>
      <c r="HBD100" s="0"/>
      <c r="HBE100" s="0"/>
      <c r="HBF100" s="0"/>
      <c r="HBG100" s="0"/>
      <c r="HBH100" s="0"/>
      <c r="HBI100" s="0"/>
      <c r="HBJ100" s="0"/>
      <c r="HBK100" s="0"/>
      <c r="HBL100" s="0"/>
      <c r="HBM100" s="0"/>
      <c r="HBN100" s="0"/>
      <c r="HBO100" s="0"/>
      <c r="HBP100" s="0"/>
      <c r="HBQ100" s="0"/>
      <c r="HBR100" s="0"/>
      <c r="HBS100" s="0"/>
      <c r="HBT100" s="0"/>
      <c r="HBU100" s="0"/>
      <c r="HBV100" s="0"/>
      <c r="HBW100" s="0"/>
      <c r="HBX100" s="0"/>
      <c r="HBY100" s="0"/>
      <c r="HBZ100" s="0"/>
      <c r="HCA100" s="0"/>
      <c r="HCB100" s="0"/>
      <c r="HCC100" s="0"/>
      <c r="HCD100" s="0"/>
      <c r="HCE100" s="0"/>
      <c r="HCF100" s="0"/>
      <c r="HCG100" s="0"/>
      <c r="HCH100" s="0"/>
      <c r="HCI100" s="0"/>
      <c r="HCJ100" s="0"/>
      <c r="HCK100" s="0"/>
      <c r="HCL100" s="0"/>
      <c r="HCM100" s="0"/>
      <c r="HCN100" s="0"/>
      <c r="HCO100" s="0"/>
      <c r="HCP100" s="0"/>
      <c r="HCQ100" s="0"/>
      <c r="HCR100" s="0"/>
      <c r="HCS100" s="0"/>
      <c r="HCT100" s="0"/>
      <c r="HCU100" s="0"/>
      <c r="HCV100" s="0"/>
      <c r="HCW100" s="0"/>
      <c r="HCX100" s="0"/>
      <c r="HCY100" s="0"/>
      <c r="HCZ100" s="0"/>
      <c r="HDA100" s="0"/>
      <c r="HDB100" s="0"/>
      <c r="HDC100" s="0"/>
      <c r="HDD100" s="0"/>
      <c r="HDE100" s="0"/>
      <c r="HDF100" s="0"/>
      <c r="HDG100" s="0"/>
      <c r="HDH100" s="0"/>
      <c r="HDI100" s="0"/>
      <c r="HDJ100" s="0"/>
      <c r="HDK100" s="0"/>
      <c r="HDL100" s="0"/>
      <c r="HDM100" s="0"/>
      <c r="HDN100" s="0"/>
      <c r="HDO100" s="0"/>
      <c r="HDP100" s="0"/>
      <c r="HDQ100" s="0"/>
      <c r="HDR100" s="0"/>
      <c r="HDS100" s="0"/>
      <c r="HDT100" s="0"/>
      <c r="HDU100" s="0"/>
      <c r="HDV100" s="0"/>
      <c r="HDW100" s="0"/>
      <c r="HDX100" s="0"/>
      <c r="HDY100" s="0"/>
      <c r="HDZ100" s="0"/>
      <c r="HEA100" s="0"/>
      <c r="HEB100" s="0"/>
      <c r="HEC100" s="0"/>
      <c r="HED100" s="0"/>
      <c r="HEE100" s="0"/>
      <c r="HEF100" s="0"/>
      <c r="HEG100" s="0"/>
      <c r="HEH100" s="0"/>
      <c r="HEI100" s="0"/>
      <c r="HEJ100" s="0"/>
      <c r="HEK100" s="0"/>
      <c r="HEL100" s="0"/>
      <c r="HEM100" s="0"/>
      <c r="HEN100" s="0"/>
      <c r="HEO100" s="0"/>
      <c r="HEP100" s="0"/>
      <c r="HEQ100" s="0"/>
      <c r="HER100" s="0"/>
      <c r="HES100" s="0"/>
      <c r="HET100" s="0"/>
      <c r="HEU100" s="0"/>
      <c r="HEV100" s="0"/>
      <c r="HEW100" s="0"/>
      <c r="HEX100" s="0"/>
      <c r="HEY100" s="0"/>
      <c r="HEZ100" s="0"/>
      <c r="HFA100" s="0"/>
      <c r="HFB100" s="0"/>
      <c r="HFC100" s="0"/>
      <c r="HFD100" s="0"/>
      <c r="HFE100" s="0"/>
      <c r="HFF100" s="0"/>
      <c r="HFG100" s="0"/>
      <c r="HFH100" s="0"/>
      <c r="HFI100" s="0"/>
      <c r="HFJ100" s="0"/>
      <c r="HFK100" s="0"/>
      <c r="HFL100" s="0"/>
      <c r="HFM100" s="0"/>
      <c r="HFN100" s="0"/>
      <c r="HFO100" s="0"/>
      <c r="HFP100" s="0"/>
      <c r="HFQ100" s="0"/>
      <c r="HFR100" s="0"/>
      <c r="HFS100" s="0"/>
      <c r="HFT100" s="0"/>
      <c r="HFU100" s="0"/>
      <c r="HFV100" s="0"/>
      <c r="HFW100" s="0"/>
      <c r="HFX100" s="0"/>
      <c r="HFY100" s="0"/>
      <c r="HFZ100" s="0"/>
      <c r="HGA100" s="0"/>
      <c r="HGB100" s="0"/>
      <c r="HGC100" s="0"/>
      <c r="HGD100" s="0"/>
      <c r="HGE100" s="0"/>
      <c r="HGF100" s="0"/>
      <c r="HGG100" s="0"/>
      <c r="HGH100" s="0"/>
      <c r="HGI100" s="0"/>
      <c r="HGJ100" s="0"/>
      <c r="HGK100" s="0"/>
      <c r="HGL100" s="0"/>
      <c r="HGM100" s="0"/>
      <c r="HGN100" s="0"/>
      <c r="HGO100" s="0"/>
      <c r="HGP100" s="0"/>
      <c r="HGQ100" s="0"/>
      <c r="HGR100" s="0"/>
      <c r="HGS100" s="0"/>
      <c r="HGT100" s="0"/>
      <c r="HGU100" s="0"/>
      <c r="HGV100" s="0"/>
      <c r="HGW100" s="0"/>
      <c r="HGX100" s="0"/>
      <c r="HGY100" s="0"/>
      <c r="HGZ100" s="0"/>
      <c r="HHA100" s="0"/>
      <c r="HHB100" s="0"/>
      <c r="HHC100" s="0"/>
      <c r="HHD100" s="0"/>
      <c r="HHE100" s="0"/>
      <c r="HHF100" s="0"/>
      <c r="HHG100" s="0"/>
      <c r="HHH100" s="0"/>
      <c r="HHI100" s="0"/>
      <c r="HHJ100" s="0"/>
      <c r="HHK100" s="0"/>
      <c r="HHL100" s="0"/>
      <c r="HHM100" s="0"/>
      <c r="HHN100" s="0"/>
      <c r="HHO100" s="0"/>
      <c r="HHP100" s="0"/>
      <c r="HHQ100" s="0"/>
      <c r="HHR100" s="0"/>
      <c r="HHS100" s="0"/>
      <c r="HHT100" s="0"/>
      <c r="HHU100" s="0"/>
      <c r="HHV100" s="0"/>
      <c r="HHW100" s="0"/>
      <c r="HHX100" s="0"/>
      <c r="HHY100" s="0"/>
      <c r="HHZ100" s="0"/>
      <c r="HIA100" s="0"/>
      <c r="HIB100" s="0"/>
      <c r="HIC100" s="0"/>
      <c r="HID100" s="0"/>
      <c r="HIE100" s="0"/>
      <c r="HIF100" s="0"/>
      <c r="HIG100" s="0"/>
      <c r="HIH100" s="0"/>
      <c r="HII100" s="0"/>
      <c r="HIJ100" s="0"/>
      <c r="HIK100" s="0"/>
      <c r="HIL100" s="0"/>
      <c r="HIM100" s="0"/>
      <c r="HIN100" s="0"/>
      <c r="HIO100" s="0"/>
      <c r="HIP100" s="0"/>
      <c r="HIQ100" s="0"/>
      <c r="HIR100" s="0"/>
      <c r="HIS100" s="0"/>
      <c r="HIT100" s="0"/>
      <c r="HIU100" s="0"/>
      <c r="HIV100" s="0"/>
      <c r="HIW100" s="0"/>
      <c r="HIX100" s="0"/>
      <c r="HIY100" s="0"/>
      <c r="HIZ100" s="0"/>
      <c r="HJA100" s="0"/>
      <c r="HJB100" s="0"/>
      <c r="HJC100" s="0"/>
      <c r="HJD100" s="0"/>
      <c r="HJE100" s="0"/>
      <c r="HJF100" s="0"/>
      <c r="HJG100" s="0"/>
      <c r="HJH100" s="0"/>
      <c r="HJI100" s="0"/>
      <c r="HJJ100" s="0"/>
      <c r="HJK100" s="0"/>
      <c r="HJL100" s="0"/>
      <c r="HJM100" s="0"/>
      <c r="HJN100" s="0"/>
      <c r="HJO100" s="0"/>
      <c r="HJP100" s="0"/>
      <c r="HJQ100" s="0"/>
      <c r="HJR100" s="0"/>
      <c r="HJS100" s="0"/>
      <c r="HJT100" s="0"/>
      <c r="HJU100" s="0"/>
      <c r="HJV100" s="0"/>
      <c r="HJW100" s="0"/>
      <c r="HJX100" s="0"/>
      <c r="HJY100" s="0"/>
      <c r="HJZ100" s="0"/>
      <c r="HKA100" s="0"/>
      <c r="HKB100" s="0"/>
      <c r="HKC100" s="0"/>
      <c r="HKD100" s="0"/>
      <c r="HKE100" s="0"/>
      <c r="HKF100" s="0"/>
      <c r="HKG100" s="0"/>
      <c r="HKH100" s="0"/>
      <c r="HKI100" s="0"/>
      <c r="HKJ100" s="0"/>
      <c r="HKK100" s="0"/>
      <c r="HKL100" s="0"/>
      <c r="HKM100" s="0"/>
      <c r="HKN100" s="0"/>
      <c r="HKO100" s="0"/>
      <c r="HKP100" s="0"/>
      <c r="HKQ100" s="0"/>
      <c r="HKR100" s="0"/>
      <c r="HKS100" s="0"/>
      <c r="HKT100" s="0"/>
      <c r="HKU100" s="0"/>
      <c r="HKV100" s="0"/>
      <c r="HKW100" s="0"/>
      <c r="HKX100" s="0"/>
      <c r="HKY100" s="0"/>
      <c r="HKZ100" s="0"/>
      <c r="HLA100" s="0"/>
      <c r="HLB100" s="0"/>
      <c r="HLC100" s="0"/>
      <c r="HLD100" s="0"/>
      <c r="HLE100" s="0"/>
      <c r="HLF100" s="0"/>
      <c r="HLG100" s="0"/>
      <c r="HLH100" s="0"/>
      <c r="HLI100" s="0"/>
      <c r="HLJ100" s="0"/>
      <c r="HLK100" s="0"/>
      <c r="HLL100" s="0"/>
      <c r="HLM100" s="0"/>
      <c r="HLN100" s="0"/>
      <c r="HLO100" s="0"/>
      <c r="HLP100" s="0"/>
      <c r="HLQ100" s="0"/>
      <c r="HLR100" s="0"/>
      <c r="HLS100" s="0"/>
      <c r="HLT100" s="0"/>
      <c r="HLU100" s="0"/>
      <c r="HLV100" s="0"/>
      <c r="HLW100" s="0"/>
      <c r="HLX100" s="0"/>
      <c r="HLY100" s="0"/>
      <c r="HLZ100" s="0"/>
      <c r="HMA100" s="0"/>
      <c r="HMB100" s="0"/>
      <c r="HMC100" s="0"/>
      <c r="HMD100" s="0"/>
      <c r="HME100" s="0"/>
      <c r="HMF100" s="0"/>
      <c r="HMG100" s="0"/>
      <c r="HMH100" s="0"/>
      <c r="HMI100" s="0"/>
      <c r="HMJ100" s="0"/>
      <c r="HMK100" s="0"/>
      <c r="HML100" s="0"/>
      <c r="HMM100" s="0"/>
      <c r="HMN100" s="0"/>
      <c r="HMO100" s="0"/>
      <c r="HMP100" s="0"/>
      <c r="HMQ100" s="0"/>
      <c r="HMR100" s="0"/>
      <c r="HMS100" s="0"/>
      <c r="HMT100" s="0"/>
      <c r="HMU100" s="0"/>
      <c r="HMV100" s="0"/>
      <c r="HMW100" s="0"/>
      <c r="HMX100" s="0"/>
      <c r="HMY100" s="0"/>
      <c r="HMZ100" s="0"/>
      <c r="HNA100" s="0"/>
      <c r="HNB100" s="0"/>
      <c r="HNC100" s="0"/>
      <c r="HND100" s="0"/>
      <c r="HNE100" s="0"/>
      <c r="HNF100" s="0"/>
      <c r="HNG100" s="0"/>
      <c r="HNH100" s="0"/>
      <c r="HNI100" s="0"/>
      <c r="HNJ100" s="0"/>
      <c r="HNK100" s="0"/>
      <c r="HNL100" s="0"/>
      <c r="HNM100" s="0"/>
      <c r="HNN100" s="0"/>
      <c r="HNO100" s="0"/>
      <c r="HNP100" s="0"/>
      <c r="HNQ100" s="0"/>
      <c r="HNR100" s="0"/>
      <c r="HNS100" s="0"/>
      <c r="HNT100" s="0"/>
      <c r="HNU100" s="0"/>
      <c r="HNV100" s="0"/>
      <c r="HNW100" s="0"/>
      <c r="HNX100" s="0"/>
      <c r="HNY100" s="0"/>
      <c r="HNZ100" s="0"/>
      <c r="HOA100" s="0"/>
      <c r="HOB100" s="0"/>
      <c r="HOC100" s="0"/>
      <c r="HOD100" s="0"/>
      <c r="HOE100" s="0"/>
      <c r="HOF100" s="0"/>
      <c r="HOG100" s="0"/>
      <c r="HOH100" s="0"/>
      <c r="HOI100" s="0"/>
      <c r="HOJ100" s="0"/>
      <c r="HOK100" s="0"/>
      <c r="HOL100" s="0"/>
      <c r="HOM100" s="0"/>
      <c r="HON100" s="0"/>
      <c r="HOO100" s="0"/>
      <c r="HOP100" s="0"/>
      <c r="HOQ100" s="0"/>
      <c r="HOR100" s="0"/>
      <c r="HOS100" s="0"/>
      <c r="HOT100" s="0"/>
      <c r="HOU100" s="0"/>
      <c r="HOV100" s="0"/>
      <c r="HOW100" s="0"/>
      <c r="HOX100" s="0"/>
      <c r="HOY100" s="0"/>
      <c r="HOZ100" s="0"/>
      <c r="HPA100" s="0"/>
      <c r="HPB100" s="0"/>
      <c r="HPC100" s="0"/>
      <c r="HPD100" s="0"/>
      <c r="HPE100" s="0"/>
      <c r="HPF100" s="0"/>
      <c r="HPG100" s="0"/>
      <c r="HPH100" s="0"/>
      <c r="HPI100" s="0"/>
      <c r="HPJ100" s="0"/>
      <c r="HPK100" s="0"/>
      <c r="HPL100" s="0"/>
      <c r="HPM100" s="0"/>
      <c r="HPN100" s="0"/>
      <c r="HPO100" s="0"/>
      <c r="HPP100" s="0"/>
      <c r="HPQ100" s="0"/>
      <c r="HPR100" s="0"/>
      <c r="HPS100" s="0"/>
      <c r="HPT100" s="0"/>
      <c r="HPU100" s="0"/>
      <c r="HPV100" s="0"/>
      <c r="HPW100" s="0"/>
      <c r="HPX100" s="0"/>
      <c r="HPY100" s="0"/>
      <c r="HPZ100" s="0"/>
      <c r="HQA100" s="0"/>
      <c r="HQB100" s="0"/>
      <c r="HQC100" s="0"/>
      <c r="HQD100" s="0"/>
      <c r="HQE100" s="0"/>
      <c r="HQF100" s="0"/>
      <c r="HQG100" s="0"/>
      <c r="HQH100" s="0"/>
      <c r="HQI100" s="0"/>
      <c r="HQJ100" s="0"/>
      <c r="HQK100" s="0"/>
      <c r="HQL100" s="0"/>
      <c r="HQM100" s="0"/>
      <c r="HQN100" s="0"/>
      <c r="HQO100" s="0"/>
      <c r="HQP100" s="0"/>
      <c r="HQQ100" s="0"/>
      <c r="HQR100" s="0"/>
      <c r="HQS100" s="0"/>
      <c r="HQT100" s="0"/>
      <c r="HQU100" s="0"/>
      <c r="HQV100" s="0"/>
      <c r="HQW100" s="0"/>
      <c r="HQX100" s="0"/>
      <c r="HQY100" s="0"/>
      <c r="HQZ100" s="0"/>
      <c r="HRA100" s="0"/>
      <c r="HRB100" s="0"/>
      <c r="HRC100" s="0"/>
      <c r="HRD100" s="0"/>
      <c r="HRE100" s="0"/>
      <c r="HRF100" s="0"/>
      <c r="HRG100" s="0"/>
      <c r="HRH100" s="0"/>
      <c r="HRI100" s="0"/>
      <c r="HRJ100" s="0"/>
      <c r="HRK100" s="0"/>
      <c r="HRL100" s="0"/>
      <c r="HRM100" s="0"/>
      <c r="HRN100" s="0"/>
      <c r="HRO100" s="0"/>
      <c r="HRP100" s="0"/>
      <c r="HRQ100" s="0"/>
      <c r="HRR100" s="0"/>
      <c r="HRS100" s="0"/>
      <c r="HRT100" s="0"/>
      <c r="HRU100" s="0"/>
      <c r="HRV100" s="0"/>
      <c r="HRW100" s="0"/>
      <c r="HRX100" s="0"/>
      <c r="HRY100" s="0"/>
      <c r="HRZ100" s="0"/>
      <c r="HSA100" s="0"/>
      <c r="HSB100" s="0"/>
      <c r="HSC100" s="0"/>
      <c r="HSD100" s="0"/>
      <c r="HSE100" s="0"/>
      <c r="HSF100" s="0"/>
      <c r="HSG100" s="0"/>
      <c r="HSH100" s="0"/>
      <c r="HSI100" s="0"/>
      <c r="HSJ100" s="0"/>
      <c r="HSK100" s="0"/>
      <c r="HSL100" s="0"/>
      <c r="HSM100" s="0"/>
      <c r="HSN100" s="0"/>
      <c r="HSO100" s="0"/>
      <c r="HSP100" s="0"/>
      <c r="HSQ100" s="0"/>
      <c r="HSR100" s="0"/>
      <c r="HSS100" s="0"/>
      <c r="HST100" s="0"/>
      <c r="HSU100" s="0"/>
      <c r="HSV100" s="0"/>
      <c r="HSW100" s="0"/>
      <c r="HSX100" s="0"/>
      <c r="HSY100" s="0"/>
      <c r="HSZ100" s="0"/>
      <c r="HTA100" s="0"/>
      <c r="HTB100" s="0"/>
      <c r="HTC100" s="0"/>
      <c r="HTD100" s="0"/>
      <c r="HTE100" s="0"/>
      <c r="HTF100" s="0"/>
      <c r="HTG100" s="0"/>
      <c r="HTH100" s="0"/>
      <c r="HTI100" s="0"/>
      <c r="HTJ100" s="0"/>
      <c r="HTK100" s="0"/>
      <c r="HTL100" s="0"/>
      <c r="HTM100" s="0"/>
      <c r="HTN100" s="0"/>
      <c r="HTO100" s="0"/>
      <c r="HTP100" s="0"/>
      <c r="HTQ100" s="0"/>
      <c r="HTR100" s="0"/>
      <c r="HTS100" s="0"/>
      <c r="HTT100" s="0"/>
      <c r="HTU100" s="0"/>
      <c r="HTV100" s="0"/>
      <c r="HTW100" s="0"/>
      <c r="HTX100" s="0"/>
      <c r="HTY100" s="0"/>
      <c r="HTZ100" s="0"/>
      <c r="HUA100" s="0"/>
      <c r="HUB100" s="0"/>
      <c r="HUC100" s="0"/>
      <c r="HUD100" s="0"/>
      <c r="HUE100" s="0"/>
      <c r="HUF100" s="0"/>
      <c r="HUG100" s="0"/>
      <c r="HUH100" s="0"/>
      <c r="HUI100" s="0"/>
      <c r="HUJ100" s="0"/>
      <c r="HUK100" s="0"/>
      <c r="HUL100" s="0"/>
      <c r="HUM100" s="0"/>
      <c r="HUN100" s="0"/>
      <c r="HUO100" s="0"/>
      <c r="HUP100" s="0"/>
      <c r="HUQ100" s="0"/>
      <c r="HUR100" s="0"/>
      <c r="HUS100" s="0"/>
      <c r="HUT100" s="0"/>
      <c r="HUU100" s="0"/>
      <c r="HUV100" s="0"/>
      <c r="HUW100" s="0"/>
      <c r="HUX100" s="0"/>
      <c r="HUY100" s="0"/>
      <c r="HUZ100" s="0"/>
      <c r="HVA100" s="0"/>
      <c r="HVB100" s="0"/>
      <c r="HVC100" s="0"/>
      <c r="HVD100" s="0"/>
      <c r="HVE100" s="0"/>
      <c r="HVF100" s="0"/>
      <c r="HVG100" s="0"/>
      <c r="HVH100" s="0"/>
      <c r="HVI100" s="0"/>
      <c r="HVJ100" s="0"/>
      <c r="HVK100" s="0"/>
      <c r="HVL100" s="0"/>
      <c r="HVM100" s="0"/>
      <c r="HVN100" s="0"/>
      <c r="HVO100" s="0"/>
      <c r="HVP100" s="0"/>
      <c r="HVQ100" s="0"/>
      <c r="HVR100" s="0"/>
      <c r="HVS100" s="0"/>
      <c r="HVT100" s="0"/>
      <c r="HVU100" s="0"/>
      <c r="HVV100" s="0"/>
      <c r="HVW100" s="0"/>
      <c r="HVX100" s="0"/>
      <c r="HVY100" s="0"/>
      <c r="HVZ100" s="0"/>
      <c r="HWA100" s="0"/>
      <c r="HWB100" s="0"/>
      <c r="HWC100" s="0"/>
      <c r="HWD100" s="0"/>
      <c r="HWE100" s="0"/>
      <c r="HWF100" s="0"/>
      <c r="HWG100" s="0"/>
      <c r="HWH100" s="0"/>
      <c r="HWI100" s="0"/>
      <c r="HWJ100" s="0"/>
      <c r="HWK100" s="0"/>
      <c r="HWL100" s="0"/>
      <c r="HWM100" s="0"/>
      <c r="HWN100" s="0"/>
      <c r="HWO100" s="0"/>
      <c r="HWP100" s="0"/>
      <c r="HWQ100" s="0"/>
      <c r="HWR100" s="0"/>
      <c r="HWS100" s="0"/>
      <c r="HWT100" s="0"/>
      <c r="HWU100" s="0"/>
      <c r="HWV100" s="0"/>
      <c r="HWW100" s="0"/>
      <c r="HWX100" s="0"/>
      <c r="HWY100" s="0"/>
      <c r="HWZ100" s="0"/>
      <c r="HXA100" s="0"/>
      <c r="HXB100" s="0"/>
      <c r="HXC100" s="0"/>
      <c r="HXD100" s="0"/>
      <c r="HXE100" s="0"/>
      <c r="HXF100" s="0"/>
      <c r="HXG100" s="0"/>
      <c r="HXH100" s="0"/>
      <c r="HXI100" s="0"/>
      <c r="HXJ100" s="0"/>
      <c r="HXK100" s="0"/>
      <c r="HXL100" s="0"/>
      <c r="HXM100" s="0"/>
      <c r="HXN100" s="0"/>
      <c r="HXO100" s="0"/>
      <c r="HXP100" s="0"/>
      <c r="HXQ100" s="0"/>
      <c r="HXR100" s="0"/>
      <c r="HXS100" s="0"/>
      <c r="HXT100" s="0"/>
      <c r="HXU100" s="0"/>
      <c r="HXV100" s="0"/>
      <c r="HXW100" s="0"/>
      <c r="HXX100" s="0"/>
      <c r="HXY100" s="0"/>
      <c r="HXZ100" s="0"/>
      <c r="HYA100" s="0"/>
      <c r="HYB100" s="0"/>
      <c r="HYC100" s="0"/>
      <c r="HYD100" s="0"/>
      <c r="HYE100" s="0"/>
      <c r="HYF100" s="0"/>
      <c r="HYG100" s="0"/>
      <c r="HYH100" s="0"/>
      <c r="HYI100" s="0"/>
      <c r="HYJ100" s="0"/>
      <c r="HYK100" s="0"/>
      <c r="HYL100" s="0"/>
      <c r="HYM100" s="0"/>
      <c r="HYN100" s="0"/>
      <c r="HYO100" s="0"/>
      <c r="HYP100" s="0"/>
      <c r="HYQ100" s="0"/>
      <c r="HYR100" s="0"/>
      <c r="HYS100" s="0"/>
      <c r="HYT100" s="0"/>
      <c r="HYU100" s="0"/>
      <c r="HYV100" s="0"/>
      <c r="HYW100" s="0"/>
      <c r="HYX100" s="0"/>
      <c r="HYY100" s="0"/>
      <c r="HYZ100" s="0"/>
      <c r="HZA100" s="0"/>
      <c r="HZB100" s="0"/>
      <c r="HZC100" s="0"/>
      <c r="HZD100" s="0"/>
      <c r="HZE100" s="0"/>
      <c r="HZF100" s="0"/>
      <c r="HZG100" s="0"/>
      <c r="HZH100" s="0"/>
      <c r="HZI100" s="0"/>
      <c r="HZJ100" s="0"/>
      <c r="HZK100" s="0"/>
      <c r="HZL100" s="0"/>
      <c r="HZM100" s="0"/>
      <c r="HZN100" s="0"/>
      <c r="HZO100" s="0"/>
      <c r="HZP100" s="0"/>
      <c r="HZQ100" s="0"/>
      <c r="HZR100" s="0"/>
      <c r="HZS100" s="0"/>
      <c r="HZT100" s="0"/>
      <c r="HZU100" s="0"/>
      <c r="HZV100" s="0"/>
      <c r="HZW100" s="0"/>
      <c r="HZX100" s="0"/>
      <c r="HZY100" s="0"/>
      <c r="HZZ100" s="0"/>
      <c r="IAA100" s="0"/>
      <c r="IAB100" s="0"/>
      <c r="IAC100" s="0"/>
      <c r="IAD100" s="0"/>
      <c r="IAE100" s="0"/>
      <c r="IAF100" s="0"/>
      <c r="IAG100" s="0"/>
      <c r="IAH100" s="0"/>
      <c r="IAI100" s="0"/>
      <c r="IAJ100" s="0"/>
      <c r="IAK100" s="0"/>
      <c r="IAL100" s="0"/>
      <c r="IAM100" s="0"/>
      <c r="IAN100" s="0"/>
      <c r="IAO100" s="0"/>
      <c r="IAP100" s="0"/>
      <c r="IAQ100" s="0"/>
      <c r="IAR100" s="0"/>
      <c r="IAS100" s="0"/>
      <c r="IAT100" s="0"/>
      <c r="IAU100" s="0"/>
      <c r="IAV100" s="0"/>
      <c r="IAW100" s="0"/>
      <c r="IAX100" s="0"/>
      <c r="IAY100" s="0"/>
      <c r="IAZ100" s="0"/>
      <c r="IBA100" s="0"/>
      <c r="IBB100" s="0"/>
      <c r="IBC100" s="0"/>
      <c r="IBD100" s="0"/>
      <c r="IBE100" s="0"/>
      <c r="IBF100" s="0"/>
      <c r="IBG100" s="0"/>
      <c r="IBH100" s="0"/>
      <c r="IBI100" s="0"/>
      <c r="IBJ100" s="0"/>
      <c r="IBK100" s="0"/>
      <c r="IBL100" s="0"/>
      <c r="IBM100" s="0"/>
      <c r="IBN100" s="0"/>
      <c r="IBO100" s="0"/>
      <c r="IBP100" s="0"/>
      <c r="IBQ100" s="0"/>
      <c r="IBR100" s="0"/>
      <c r="IBS100" s="0"/>
      <c r="IBT100" s="0"/>
      <c r="IBU100" s="0"/>
      <c r="IBV100" s="0"/>
      <c r="IBW100" s="0"/>
      <c r="IBX100" s="0"/>
      <c r="IBY100" s="0"/>
      <c r="IBZ100" s="0"/>
      <c r="ICA100" s="0"/>
      <c r="ICB100" s="0"/>
      <c r="ICC100" s="0"/>
      <c r="ICD100" s="0"/>
      <c r="ICE100" s="0"/>
      <c r="ICF100" s="0"/>
      <c r="ICG100" s="0"/>
      <c r="ICH100" s="0"/>
      <c r="ICI100" s="0"/>
      <c r="ICJ100" s="0"/>
      <c r="ICK100" s="0"/>
      <c r="ICL100" s="0"/>
      <c r="ICM100" s="0"/>
      <c r="ICN100" s="0"/>
      <c r="ICO100" s="0"/>
      <c r="ICP100" s="0"/>
      <c r="ICQ100" s="0"/>
      <c r="ICR100" s="0"/>
      <c r="ICS100" s="0"/>
      <c r="ICT100" s="0"/>
      <c r="ICU100" s="0"/>
      <c r="ICV100" s="0"/>
      <c r="ICW100" s="0"/>
      <c r="ICX100" s="0"/>
      <c r="ICY100" s="0"/>
      <c r="ICZ100" s="0"/>
      <c r="IDA100" s="0"/>
      <c r="IDB100" s="0"/>
      <c r="IDC100" s="0"/>
      <c r="IDD100" s="0"/>
      <c r="IDE100" s="0"/>
      <c r="IDF100" s="0"/>
      <c r="IDG100" s="0"/>
      <c r="IDH100" s="0"/>
      <c r="IDI100" s="0"/>
      <c r="IDJ100" s="0"/>
      <c r="IDK100" s="0"/>
      <c r="IDL100" s="0"/>
      <c r="IDM100" s="0"/>
      <c r="IDN100" s="0"/>
      <c r="IDO100" s="0"/>
      <c r="IDP100" s="0"/>
      <c r="IDQ100" s="0"/>
      <c r="IDR100" s="0"/>
      <c r="IDS100" s="0"/>
      <c r="IDT100" s="0"/>
      <c r="IDU100" s="0"/>
      <c r="IDV100" s="0"/>
      <c r="IDW100" s="0"/>
      <c r="IDX100" s="0"/>
      <c r="IDY100" s="0"/>
      <c r="IDZ100" s="0"/>
      <c r="IEA100" s="0"/>
      <c r="IEB100" s="0"/>
      <c r="IEC100" s="0"/>
      <c r="IED100" s="0"/>
      <c r="IEE100" s="0"/>
      <c r="IEF100" s="0"/>
      <c r="IEG100" s="0"/>
      <c r="IEH100" s="0"/>
      <c r="IEI100" s="0"/>
      <c r="IEJ100" s="0"/>
      <c r="IEK100" s="0"/>
      <c r="IEL100" s="0"/>
      <c r="IEM100" s="0"/>
      <c r="IEN100" s="0"/>
      <c r="IEO100" s="0"/>
      <c r="IEP100" s="0"/>
      <c r="IEQ100" s="0"/>
      <c r="IER100" s="0"/>
      <c r="IES100" s="0"/>
      <c r="IET100" s="0"/>
      <c r="IEU100" s="0"/>
      <c r="IEV100" s="0"/>
      <c r="IEW100" s="0"/>
      <c r="IEX100" s="0"/>
      <c r="IEY100" s="0"/>
      <c r="IEZ100" s="0"/>
      <c r="IFA100" s="0"/>
      <c r="IFB100" s="0"/>
      <c r="IFC100" s="0"/>
      <c r="IFD100" s="0"/>
      <c r="IFE100" s="0"/>
      <c r="IFF100" s="0"/>
      <c r="IFG100" s="0"/>
      <c r="IFH100" s="0"/>
      <c r="IFI100" s="0"/>
      <c r="IFJ100" s="0"/>
      <c r="IFK100" s="0"/>
      <c r="IFL100" s="0"/>
      <c r="IFM100" s="0"/>
      <c r="IFN100" s="0"/>
      <c r="IFO100" s="0"/>
      <c r="IFP100" s="0"/>
      <c r="IFQ100" s="0"/>
      <c r="IFR100" s="0"/>
      <c r="IFS100" s="0"/>
      <c r="IFT100" s="0"/>
      <c r="IFU100" s="0"/>
      <c r="IFV100" s="0"/>
      <c r="IFW100" s="0"/>
      <c r="IFX100" s="0"/>
      <c r="IFY100" s="0"/>
      <c r="IFZ100" s="0"/>
      <c r="IGA100" s="0"/>
      <c r="IGB100" s="0"/>
      <c r="IGC100" s="0"/>
      <c r="IGD100" s="0"/>
      <c r="IGE100" s="0"/>
      <c r="IGF100" s="0"/>
      <c r="IGG100" s="0"/>
      <c r="IGH100" s="0"/>
      <c r="IGI100" s="0"/>
      <c r="IGJ100" s="0"/>
      <c r="IGK100" s="0"/>
      <c r="IGL100" s="0"/>
      <c r="IGM100" s="0"/>
      <c r="IGN100" s="0"/>
      <c r="IGO100" s="0"/>
      <c r="IGP100" s="0"/>
      <c r="IGQ100" s="0"/>
      <c r="IGR100" s="0"/>
      <c r="IGS100" s="0"/>
      <c r="IGT100" s="0"/>
      <c r="IGU100" s="0"/>
      <c r="IGV100" s="0"/>
      <c r="IGW100" s="0"/>
      <c r="IGX100" s="0"/>
      <c r="IGY100" s="0"/>
      <c r="IGZ100" s="0"/>
      <c r="IHA100" s="0"/>
      <c r="IHB100" s="0"/>
      <c r="IHC100" s="0"/>
      <c r="IHD100" s="0"/>
      <c r="IHE100" s="0"/>
      <c r="IHF100" s="0"/>
      <c r="IHG100" s="0"/>
      <c r="IHH100" s="0"/>
      <c r="IHI100" s="0"/>
      <c r="IHJ100" s="0"/>
      <c r="IHK100" s="0"/>
      <c r="IHL100" s="0"/>
      <c r="IHM100" s="0"/>
      <c r="IHN100" s="0"/>
      <c r="IHO100" s="0"/>
      <c r="IHP100" s="0"/>
      <c r="IHQ100" s="0"/>
      <c r="IHR100" s="0"/>
      <c r="IHS100" s="0"/>
      <c r="IHT100" s="0"/>
      <c r="IHU100" s="0"/>
      <c r="IHV100" s="0"/>
      <c r="IHW100" s="0"/>
      <c r="IHX100" s="0"/>
      <c r="IHY100" s="0"/>
      <c r="IHZ100" s="0"/>
      <c r="IIA100" s="0"/>
      <c r="IIB100" s="0"/>
      <c r="IIC100" s="0"/>
      <c r="IID100" s="0"/>
      <c r="IIE100" s="0"/>
      <c r="IIF100" s="0"/>
      <c r="IIG100" s="0"/>
      <c r="IIH100" s="0"/>
      <c r="III100" s="0"/>
      <c r="IIJ100" s="0"/>
      <c r="IIK100" s="0"/>
      <c r="IIL100" s="0"/>
      <c r="IIM100" s="0"/>
      <c r="IIN100" s="0"/>
      <c r="IIO100" s="0"/>
      <c r="IIP100" s="0"/>
      <c r="IIQ100" s="0"/>
      <c r="IIR100" s="0"/>
      <c r="IIS100" s="0"/>
      <c r="IIT100" s="0"/>
      <c r="IIU100" s="0"/>
      <c r="IIV100" s="0"/>
      <c r="IIW100" s="0"/>
      <c r="IIX100" s="0"/>
      <c r="IIY100" s="0"/>
      <c r="IIZ100" s="0"/>
      <c r="IJA100" s="0"/>
      <c r="IJB100" s="0"/>
      <c r="IJC100" s="0"/>
      <c r="IJD100" s="0"/>
      <c r="IJE100" s="0"/>
      <c r="IJF100" s="0"/>
      <c r="IJG100" s="0"/>
      <c r="IJH100" s="0"/>
      <c r="IJI100" s="0"/>
      <c r="IJJ100" s="0"/>
      <c r="IJK100" s="0"/>
      <c r="IJL100" s="0"/>
      <c r="IJM100" s="0"/>
      <c r="IJN100" s="0"/>
      <c r="IJO100" s="0"/>
      <c r="IJP100" s="0"/>
      <c r="IJQ100" s="0"/>
      <c r="IJR100" s="0"/>
      <c r="IJS100" s="0"/>
      <c r="IJT100" s="0"/>
      <c r="IJU100" s="0"/>
      <c r="IJV100" s="0"/>
      <c r="IJW100" s="0"/>
      <c r="IJX100" s="0"/>
      <c r="IJY100" s="0"/>
      <c r="IJZ100" s="0"/>
      <c r="IKA100" s="0"/>
      <c r="IKB100" s="0"/>
      <c r="IKC100" s="0"/>
      <c r="IKD100" s="0"/>
      <c r="IKE100" s="0"/>
      <c r="IKF100" s="0"/>
      <c r="IKG100" s="0"/>
      <c r="IKH100" s="0"/>
      <c r="IKI100" s="0"/>
      <c r="IKJ100" s="0"/>
      <c r="IKK100" s="0"/>
      <c r="IKL100" s="0"/>
      <c r="IKM100" s="0"/>
      <c r="IKN100" s="0"/>
      <c r="IKO100" s="0"/>
      <c r="IKP100" s="0"/>
      <c r="IKQ100" s="0"/>
      <c r="IKR100" s="0"/>
      <c r="IKS100" s="0"/>
      <c r="IKT100" s="0"/>
      <c r="IKU100" s="0"/>
      <c r="IKV100" s="0"/>
      <c r="IKW100" s="0"/>
      <c r="IKX100" s="0"/>
      <c r="IKY100" s="0"/>
      <c r="IKZ100" s="0"/>
      <c r="ILA100" s="0"/>
      <c r="ILB100" s="0"/>
      <c r="ILC100" s="0"/>
      <c r="ILD100" s="0"/>
      <c r="ILE100" s="0"/>
      <c r="ILF100" s="0"/>
      <c r="ILG100" s="0"/>
      <c r="ILH100" s="0"/>
      <c r="ILI100" s="0"/>
      <c r="ILJ100" s="0"/>
      <c r="ILK100" s="0"/>
      <c r="ILL100" s="0"/>
      <c r="ILM100" s="0"/>
      <c r="ILN100" s="0"/>
      <c r="ILO100" s="0"/>
      <c r="ILP100" s="0"/>
      <c r="ILQ100" s="0"/>
      <c r="ILR100" s="0"/>
      <c r="ILS100" s="0"/>
      <c r="ILT100" s="0"/>
      <c r="ILU100" s="0"/>
      <c r="ILV100" s="0"/>
      <c r="ILW100" s="0"/>
      <c r="ILX100" s="0"/>
      <c r="ILY100" s="0"/>
      <c r="ILZ100" s="0"/>
      <c r="IMA100" s="0"/>
      <c r="IMB100" s="0"/>
      <c r="IMC100" s="0"/>
      <c r="IMD100" s="0"/>
      <c r="IME100" s="0"/>
      <c r="IMF100" s="0"/>
      <c r="IMG100" s="0"/>
      <c r="IMH100" s="0"/>
      <c r="IMI100" s="0"/>
      <c r="IMJ100" s="0"/>
      <c r="IMK100" s="0"/>
      <c r="IML100" s="0"/>
      <c r="IMM100" s="0"/>
      <c r="IMN100" s="0"/>
      <c r="IMO100" s="0"/>
      <c r="IMP100" s="0"/>
      <c r="IMQ100" s="0"/>
      <c r="IMR100" s="0"/>
      <c r="IMS100" s="0"/>
      <c r="IMT100" s="0"/>
      <c r="IMU100" s="0"/>
      <c r="IMV100" s="0"/>
      <c r="IMW100" s="0"/>
      <c r="IMX100" s="0"/>
      <c r="IMY100" s="0"/>
      <c r="IMZ100" s="0"/>
      <c r="INA100" s="0"/>
      <c r="INB100" s="0"/>
      <c r="INC100" s="0"/>
      <c r="IND100" s="0"/>
      <c r="INE100" s="0"/>
      <c r="INF100" s="0"/>
      <c r="ING100" s="0"/>
      <c r="INH100" s="0"/>
      <c r="INI100" s="0"/>
      <c r="INJ100" s="0"/>
      <c r="INK100" s="0"/>
      <c r="INL100" s="0"/>
      <c r="INM100" s="0"/>
      <c r="INN100" s="0"/>
      <c r="INO100" s="0"/>
      <c r="INP100" s="0"/>
      <c r="INQ100" s="0"/>
      <c r="INR100" s="0"/>
      <c r="INS100" s="0"/>
      <c r="INT100" s="0"/>
      <c r="INU100" s="0"/>
      <c r="INV100" s="0"/>
      <c r="INW100" s="0"/>
      <c r="INX100" s="0"/>
      <c r="INY100" s="0"/>
      <c r="INZ100" s="0"/>
      <c r="IOA100" s="0"/>
      <c r="IOB100" s="0"/>
      <c r="IOC100" s="0"/>
      <c r="IOD100" s="0"/>
      <c r="IOE100" s="0"/>
      <c r="IOF100" s="0"/>
      <c r="IOG100" s="0"/>
      <c r="IOH100" s="0"/>
      <c r="IOI100" s="0"/>
      <c r="IOJ100" s="0"/>
      <c r="IOK100" s="0"/>
      <c r="IOL100" s="0"/>
      <c r="IOM100" s="0"/>
      <c r="ION100" s="0"/>
      <c r="IOO100" s="0"/>
      <c r="IOP100" s="0"/>
      <c r="IOQ100" s="0"/>
      <c r="IOR100" s="0"/>
      <c r="IOS100" s="0"/>
      <c r="IOT100" s="0"/>
      <c r="IOU100" s="0"/>
      <c r="IOV100" s="0"/>
      <c r="IOW100" s="0"/>
      <c r="IOX100" s="0"/>
      <c r="IOY100" s="0"/>
      <c r="IOZ100" s="0"/>
      <c r="IPA100" s="0"/>
      <c r="IPB100" s="0"/>
      <c r="IPC100" s="0"/>
      <c r="IPD100" s="0"/>
      <c r="IPE100" s="0"/>
      <c r="IPF100" s="0"/>
      <c r="IPG100" s="0"/>
      <c r="IPH100" s="0"/>
      <c r="IPI100" s="0"/>
      <c r="IPJ100" s="0"/>
      <c r="IPK100" s="0"/>
      <c r="IPL100" s="0"/>
      <c r="IPM100" s="0"/>
      <c r="IPN100" s="0"/>
      <c r="IPO100" s="0"/>
      <c r="IPP100" s="0"/>
      <c r="IPQ100" s="0"/>
      <c r="IPR100" s="0"/>
      <c r="IPS100" s="0"/>
      <c r="IPT100" s="0"/>
      <c r="IPU100" s="0"/>
      <c r="IPV100" s="0"/>
      <c r="IPW100" s="0"/>
      <c r="IPX100" s="0"/>
      <c r="IPY100" s="0"/>
      <c r="IPZ100" s="0"/>
      <c r="IQA100" s="0"/>
      <c r="IQB100" s="0"/>
      <c r="IQC100" s="0"/>
      <c r="IQD100" s="0"/>
      <c r="IQE100" s="0"/>
      <c r="IQF100" s="0"/>
      <c r="IQG100" s="0"/>
      <c r="IQH100" s="0"/>
      <c r="IQI100" s="0"/>
      <c r="IQJ100" s="0"/>
      <c r="IQK100" s="0"/>
      <c r="IQL100" s="0"/>
      <c r="IQM100" s="0"/>
      <c r="IQN100" s="0"/>
      <c r="IQO100" s="0"/>
      <c r="IQP100" s="0"/>
      <c r="IQQ100" s="0"/>
      <c r="IQR100" s="0"/>
      <c r="IQS100" s="0"/>
      <c r="IQT100" s="0"/>
      <c r="IQU100" s="0"/>
      <c r="IQV100" s="0"/>
      <c r="IQW100" s="0"/>
      <c r="IQX100" s="0"/>
      <c r="IQY100" s="0"/>
      <c r="IQZ100" s="0"/>
      <c r="IRA100" s="0"/>
      <c r="IRB100" s="0"/>
      <c r="IRC100" s="0"/>
      <c r="IRD100" s="0"/>
      <c r="IRE100" s="0"/>
      <c r="IRF100" s="0"/>
      <c r="IRG100" s="0"/>
      <c r="IRH100" s="0"/>
      <c r="IRI100" s="0"/>
      <c r="IRJ100" s="0"/>
      <c r="IRK100" s="0"/>
      <c r="IRL100" s="0"/>
      <c r="IRM100" s="0"/>
      <c r="IRN100" s="0"/>
      <c r="IRO100" s="0"/>
      <c r="IRP100" s="0"/>
      <c r="IRQ100" s="0"/>
      <c r="IRR100" s="0"/>
      <c r="IRS100" s="0"/>
      <c r="IRT100" s="0"/>
      <c r="IRU100" s="0"/>
      <c r="IRV100" s="0"/>
      <c r="IRW100" s="0"/>
      <c r="IRX100" s="0"/>
      <c r="IRY100" s="0"/>
      <c r="IRZ100" s="0"/>
      <c r="ISA100" s="0"/>
      <c r="ISB100" s="0"/>
      <c r="ISC100" s="0"/>
      <c r="ISD100" s="0"/>
      <c r="ISE100" s="0"/>
      <c r="ISF100" s="0"/>
      <c r="ISG100" s="0"/>
      <c r="ISH100" s="0"/>
      <c r="ISI100" s="0"/>
      <c r="ISJ100" s="0"/>
      <c r="ISK100" s="0"/>
      <c r="ISL100" s="0"/>
      <c r="ISM100" s="0"/>
      <c r="ISN100" s="0"/>
      <c r="ISO100" s="0"/>
      <c r="ISP100" s="0"/>
      <c r="ISQ100" s="0"/>
      <c r="ISR100" s="0"/>
      <c r="ISS100" s="0"/>
      <c r="IST100" s="0"/>
      <c r="ISU100" s="0"/>
      <c r="ISV100" s="0"/>
      <c r="ISW100" s="0"/>
      <c r="ISX100" s="0"/>
      <c r="ISY100" s="0"/>
      <c r="ISZ100" s="0"/>
      <c r="ITA100" s="0"/>
      <c r="ITB100" s="0"/>
      <c r="ITC100" s="0"/>
      <c r="ITD100" s="0"/>
      <c r="ITE100" s="0"/>
      <c r="ITF100" s="0"/>
      <c r="ITG100" s="0"/>
      <c r="ITH100" s="0"/>
      <c r="ITI100" s="0"/>
      <c r="ITJ100" s="0"/>
      <c r="ITK100" s="0"/>
      <c r="ITL100" s="0"/>
      <c r="ITM100" s="0"/>
      <c r="ITN100" s="0"/>
      <c r="ITO100" s="0"/>
      <c r="ITP100" s="0"/>
      <c r="ITQ100" s="0"/>
      <c r="ITR100" s="0"/>
      <c r="ITS100" s="0"/>
      <c r="ITT100" s="0"/>
      <c r="ITU100" s="0"/>
      <c r="ITV100" s="0"/>
      <c r="ITW100" s="0"/>
      <c r="ITX100" s="0"/>
      <c r="ITY100" s="0"/>
      <c r="ITZ100" s="0"/>
      <c r="IUA100" s="0"/>
      <c r="IUB100" s="0"/>
      <c r="IUC100" s="0"/>
      <c r="IUD100" s="0"/>
      <c r="IUE100" s="0"/>
      <c r="IUF100" s="0"/>
      <c r="IUG100" s="0"/>
      <c r="IUH100" s="0"/>
      <c r="IUI100" s="0"/>
      <c r="IUJ100" s="0"/>
      <c r="IUK100" s="0"/>
      <c r="IUL100" s="0"/>
      <c r="IUM100" s="0"/>
      <c r="IUN100" s="0"/>
      <c r="IUO100" s="0"/>
      <c r="IUP100" s="0"/>
      <c r="IUQ100" s="0"/>
      <c r="IUR100" s="0"/>
      <c r="IUS100" s="0"/>
      <c r="IUT100" s="0"/>
      <c r="IUU100" s="0"/>
      <c r="IUV100" s="0"/>
      <c r="IUW100" s="0"/>
      <c r="IUX100" s="0"/>
      <c r="IUY100" s="0"/>
      <c r="IUZ100" s="0"/>
      <c r="IVA100" s="0"/>
      <c r="IVB100" s="0"/>
      <c r="IVC100" s="0"/>
      <c r="IVD100" s="0"/>
      <c r="IVE100" s="0"/>
      <c r="IVF100" s="0"/>
      <c r="IVG100" s="0"/>
      <c r="IVH100" s="0"/>
      <c r="IVI100" s="0"/>
      <c r="IVJ100" s="0"/>
      <c r="IVK100" s="0"/>
      <c r="IVL100" s="0"/>
      <c r="IVM100" s="0"/>
      <c r="IVN100" s="0"/>
      <c r="IVO100" s="0"/>
      <c r="IVP100" s="0"/>
      <c r="IVQ100" s="0"/>
      <c r="IVR100" s="0"/>
      <c r="IVS100" s="0"/>
      <c r="IVT100" s="0"/>
      <c r="IVU100" s="0"/>
      <c r="IVV100" s="0"/>
      <c r="IVW100" s="0"/>
      <c r="IVX100" s="0"/>
      <c r="IVY100" s="0"/>
      <c r="IVZ100" s="0"/>
      <c r="IWA100" s="0"/>
      <c r="IWB100" s="0"/>
      <c r="IWC100" s="0"/>
      <c r="IWD100" s="0"/>
      <c r="IWE100" s="0"/>
      <c r="IWF100" s="0"/>
      <c r="IWG100" s="0"/>
      <c r="IWH100" s="0"/>
      <c r="IWI100" s="0"/>
      <c r="IWJ100" s="0"/>
      <c r="IWK100" s="0"/>
      <c r="IWL100" s="0"/>
      <c r="IWM100" s="0"/>
      <c r="IWN100" s="0"/>
      <c r="IWO100" s="0"/>
      <c r="IWP100" s="0"/>
      <c r="IWQ100" s="0"/>
      <c r="IWR100" s="0"/>
      <c r="IWS100" s="0"/>
      <c r="IWT100" s="0"/>
      <c r="IWU100" s="0"/>
      <c r="IWV100" s="0"/>
      <c r="IWW100" s="0"/>
      <c r="IWX100" s="0"/>
      <c r="IWY100" s="0"/>
      <c r="IWZ100" s="0"/>
      <c r="IXA100" s="0"/>
      <c r="IXB100" s="0"/>
      <c r="IXC100" s="0"/>
      <c r="IXD100" s="0"/>
      <c r="IXE100" s="0"/>
      <c r="IXF100" s="0"/>
      <c r="IXG100" s="0"/>
      <c r="IXH100" s="0"/>
      <c r="IXI100" s="0"/>
      <c r="IXJ100" s="0"/>
      <c r="IXK100" s="0"/>
      <c r="IXL100" s="0"/>
      <c r="IXM100" s="0"/>
      <c r="IXN100" s="0"/>
      <c r="IXO100" s="0"/>
      <c r="IXP100" s="0"/>
      <c r="IXQ100" s="0"/>
      <c r="IXR100" s="0"/>
      <c r="IXS100" s="0"/>
      <c r="IXT100" s="0"/>
      <c r="IXU100" s="0"/>
      <c r="IXV100" s="0"/>
      <c r="IXW100" s="0"/>
      <c r="IXX100" s="0"/>
      <c r="IXY100" s="0"/>
      <c r="IXZ100" s="0"/>
      <c r="IYA100" s="0"/>
      <c r="IYB100" s="0"/>
      <c r="IYC100" s="0"/>
      <c r="IYD100" s="0"/>
      <c r="IYE100" s="0"/>
      <c r="IYF100" s="0"/>
      <c r="IYG100" s="0"/>
      <c r="IYH100" s="0"/>
      <c r="IYI100" s="0"/>
      <c r="IYJ100" s="0"/>
      <c r="IYK100" s="0"/>
      <c r="IYL100" s="0"/>
      <c r="IYM100" s="0"/>
      <c r="IYN100" s="0"/>
      <c r="IYO100" s="0"/>
      <c r="IYP100" s="0"/>
      <c r="IYQ100" s="0"/>
      <c r="IYR100" s="0"/>
      <c r="IYS100" s="0"/>
      <c r="IYT100" s="0"/>
      <c r="IYU100" s="0"/>
      <c r="IYV100" s="0"/>
      <c r="IYW100" s="0"/>
      <c r="IYX100" s="0"/>
      <c r="IYY100" s="0"/>
      <c r="IYZ100" s="0"/>
      <c r="IZA100" s="0"/>
      <c r="IZB100" s="0"/>
      <c r="IZC100" s="0"/>
      <c r="IZD100" s="0"/>
      <c r="IZE100" s="0"/>
      <c r="IZF100" s="0"/>
      <c r="IZG100" s="0"/>
      <c r="IZH100" s="0"/>
      <c r="IZI100" s="0"/>
      <c r="IZJ100" s="0"/>
      <c r="IZK100" s="0"/>
      <c r="IZL100" s="0"/>
      <c r="IZM100" s="0"/>
      <c r="IZN100" s="0"/>
      <c r="IZO100" s="0"/>
      <c r="IZP100" s="0"/>
      <c r="IZQ100" s="0"/>
      <c r="IZR100" s="0"/>
      <c r="IZS100" s="0"/>
      <c r="IZT100" s="0"/>
      <c r="IZU100" s="0"/>
      <c r="IZV100" s="0"/>
      <c r="IZW100" s="0"/>
      <c r="IZX100" s="0"/>
      <c r="IZY100" s="0"/>
      <c r="IZZ100" s="0"/>
      <c r="JAA100" s="0"/>
      <c r="JAB100" s="0"/>
      <c r="JAC100" s="0"/>
      <c r="JAD100" s="0"/>
      <c r="JAE100" s="0"/>
      <c r="JAF100" s="0"/>
      <c r="JAG100" s="0"/>
      <c r="JAH100" s="0"/>
      <c r="JAI100" s="0"/>
      <c r="JAJ100" s="0"/>
      <c r="JAK100" s="0"/>
      <c r="JAL100" s="0"/>
      <c r="JAM100" s="0"/>
      <c r="JAN100" s="0"/>
      <c r="JAO100" s="0"/>
      <c r="JAP100" s="0"/>
      <c r="JAQ100" s="0"/>
      <c r="JAR100" s="0"/>
      <c r="JAS100" s="0"/>
      <c r="JAT100" s="0"/>
      <c r="JAU100" s="0"/>
      <c r="JAV100" s="0"/>
      <c r="JAW100" s="0"/>
      <c r="JAX100" s="0"/>
      <c r="JAY100" s="0"/>
      <c r="JAZ100" s="0"/>
      <c r="JBA100" s="0"/>
      <c r="JBB100" s="0"/>
      <c r="JBC100" s="0"/>
      <c r="JBD100" s="0"/>
      <c r="JBE100" s="0"/>
      <c r="JBF100" s="0"/>
      <c r="JBG100" s="0"/>
      <c r="JBH100" s="0"/>
      <c r="JBI100" s="0"/>
      <c r="JBJ100" s="0"/>
      <c r="JBK100" s="0"/>
      <c r="JBL100" s="0"/>
      <c r="JBM100" s="0"/>
      <c r="JBN100" s="0"/>
      <c r="JBO100" s="0"/>
      <c r="JBP100" s="0"/>
      <c r="JBQ100" s="0"/>
      <c r="JBR100" s="0"/>
      <c r="JBS100" s="0"/>
      <c r="JBT100" s="0"/>
      <c r="JBU100" s="0"/>
      <c r="JBV100" s="0"/>
      <c r="JBW100" s="0"/>
      <c r="JBX100" s="0"/>
      <c r="JBY100" s="0"/>
      <c r="JBZ100" s="0"/>
      <c r="JCA100" s="0"/>
      <c r="JCB100" s="0"/>
      <c r="JCC100" s="0"/>
      <c r="JCD100" s="0"/>
      <c r="JCE100" s="0"/>
      <c r="JCF100" s="0"/>
      <c r="JCG100" s="0"/>
      <c r="JCH100" s="0"/>
      <c r="JCI100" s="0"/>
      <c r="JCJ100" s="0"/>
      <c r="JCK100" s="0"/>
      <c r="JCL100" s="0"/>
      <c r="JCM100" s="0"/>
      <c r="JCN100" s="0"/>
      <c r="JCO100" s="0"/>
      <c r="JCP100" s="0"/>
      <c r="JCQ100" s="0"/>
      <c r="JCR100" s="0"/>
      <c r="JCS100" s="0"/>
      <c r="JCT100" s="0"/>
      <c r="JCU100" s="0"/>
      <c r="JCV100" s="0"/>
      <c r="JCW100" s="0"/>
      <c r="JCX100" s="0"/>
      <c r="JCY100" s="0"/>
      <c r="JCZ100" s="0"/>
      <c r="JDA100" s="0"/>
      <c r="JDB100" s="0"/>
      <c r="JDC100" s="0"/>
      <c r="JDD100" s="0"/>
      <c r="JDE100" s="0"/>
      <c r="JDF100" s="0"/>
      <c r="JDG100" s="0"/>
      <c r="JDH100" s="0"/>
      <c r="JDI100" s="0"/>
      <c r="JDJ100" s="0"/>
      <c r="JDK100" s="0"/>
      <c r="JDL100" s="0"/>
      <c r="JDM100" s="0"/>
      <c r="JDN100" s="0"/>
      <c r="JDO100" s="0"/>
      <c r="JDP100" s="0"/>
      <c r="JDQ100" s="0"/>
      <c r="JDR100" s="0"/>
      <c r="JDS100" s="0"/>
      <c r="JDT100" s="0"/>
      <c r="JDU100" s="0"/>
      <c r="JDV100" s="0"/>
      <c r="JDW100" s="0"/>
      <c r="JDX100" s="0"/>
      <c r="JDY100" s="0"/>
      <c r="JDZ100" s="0"/>
      <c r="JEA100" s="0"/>
      <c r="JEB100" s="0"/>
      <c r="JEC100" s="0"/>
      <c r="JED100" s="0"/>
      <c r="JEE100" s="0"/>
      <c r="JEF100" s="0"/>
      <c r="JEG100" s="0"/>
      <c r="JEH100" s="0"/>
      <c r="JEI100" s="0"/>
      <c r="JEJ100" s="0"/>
      <c r="JEK100" s="0"/>
      <c r="JEL100" s="0"/>
      <c r="JEM100" s="0"/>
      <c r="JEN100" s="0"/>
      <c r="JEO100" s="0"/>
      <c r="JEP100" s="0"/>
      <c r="JEQ100" s="0"/>
      <c r="JER100" s="0"/>
      <c r="JES100" s="0"/>
      <c r="JET100" s="0"/>
      <c r="JEU100" s="0"/>
      <c r="JEV100" s="0"/>
      <c r="JEW100" s="0"/>
      <c r="JEX100" s="0"/>
      <c r="JEY100" s="0"/>
      <c r="JEZ100" s="0"/>
      <c r="JFA100" s="0"/>
      <c r="JFB100" s="0"/>
      <c r="JFC100" s="0"/>
      <c r="JFD100" s="0"/>
      <c r="JFE100" s="0"/>
      <c r="JFF100" s="0"/>
      <c r="JFG100" s="0"/>
      <c r="JFH100" s="0"/>
      <c r="JFI100" s="0"/>
      <c r="JFJ100" s="0"/>
      <c r="JFK100" s="0"/>
      <c r="JFL100" s="0"/>
      <c r="JFM100" s="0"/>
      <c r="JFN100" s="0"/>
      <c r="JFO100" s="0"/>
      <c r="JFP100" s="0"/>
      <c r="JFQ100" s="0"/>
      <c r="JFR100" s="0"/>
      <c r="JFS100" s="0"/>
      <c r="JFT100" s="0"/>
      <c r="JFU100" s="0"/>
      <c r="JFV100" s="0"/>
      <c r="JFW100" s="0"/>
      <c r="JFX100" s="0"/>
      <c r="JFY100" s="0"/>
      <c r="JFZ100" s="0"/>
      <c r="JGA100" s="0"/>
      <c r="JGB100" s="0"/>
      <c r="JGC100" s="0"/>
      <c r="JGD100" s="0"/>
      <c r="JGE100" s="0"/>
      <c r="JGF100" s="0"/>
      <c r="JGG100" s="0"/>
      <c r="JGH100" s="0"/>
      <c r="JGI100" s="0"/>
      <c r="JGJ100" s="0"/>
      <c r="JGK100" s="0"/>
      <c r="JGL100" s="0"/>
      <c r="JGM100" s="0"/>
      <c r="JGN100" s="0"/>
      <c r="JGO100" s="0"/>
      <c r="JGP100" s="0"/>
      <c r="JGQ100" s="0"/>
      <c r="JGR100" s="0"/>
      <c r="JGS100" s="0"/>
      <c r="JGT100" s="0"/>
      <c r="JGU100" s="0"/>
      <c r="JGV100" s="0"/>
      <c r="JGW100" s="0"/>
      <c r="JGX100" s="0"/>
      <c r="JGY100" s="0"/>
      <c r="JGZ100" s="0"/>
      <c r="JHA100" s="0"/>
      <c r="JHB100" s="0"/>
      <c r="JHC100" s="0"/>
      <c r="JHD100" s="0"/>
      <c r="JHE100" s="0"/>
      <c r="JHF100" s="0"/>
      <c r="JHG100" s="0"/>
      <c r="JHH100" s="0"/>
      <c r="JHI100" s="0"/>
      <c r="JHJ100" s="0"/>
      <c r="JHK100" s="0"/>
      <c r="JHL100" s="0"/>
      <c r="JHM100" s="0"/>
      <c r="JHN100" s="0"/>
      <c r="JHO100" s="0"/>
      <c r="JHP100" s="0"/>
      <c r="JHQ100" s="0"/>
      <c r="JHR100" s="0"/>
      <c r="JHS100" s="0"/>
      <c r="JHT100" s="0"/>
      <c r="JHU100" s="0"/>
      <c r="JHV100" s="0"/>
      <c r="JHW100" s="0"/>
      <c r="JHX100" s="0"/>
      <c r="JHY100" s="0"/>
      <c r="JHZ100" s="0"/>
      <c r="JIA100" s="0"/>
      <c r="JIB100" s="0"/>
      <c r="JIC100" s="0"/>
      <c r="JID100" s="0"/>
      <c r="JIE100" s="0"/>
      <c r="JIF100" s="0"/>
      <c r="JIG100" s="0"/>
      <c r="JIH100" s="0"/>
      <c r="JII100" s="0"/>
      <c r="JIJ100" s="0"/>
      <c r="JIK100" s="0"/>
      <c r="JIL100" s="0"/>
      <c r="JIM100" s="0"/>
      <c r="JIN100" s="0"/>
      <c r="JIO100" s="0"/>
      <c r="JIP100" s="0"/>
      <c r="JIQ100" s="0"/>
      <c r="JIR100" s="0"/>
      <c r="JIS100" s="0"/>
      <c r="JIT100" s="0"/>
      <c r="JIU100" s="0"/>
      <c r="JIV100" s="0"/>
      <c r="JIW100" s="0"/>
      <c r="JIX100" s="0"/>
      <c r="JIY100" s="0"/>
      <c r="JIZ100" s="0"/>
      <c r="JJA100" s="0"/>
      <c r="JJB100" s="0"/>
      <c r="JJC100" s="0"/>
      <c r="JJD100" s="0"/>
      <c r="JJE100" s="0"/>
      <c r="JJF100" s="0"/>
      <c r="JJG100" s="0"/>
      <c r="JJH100" s="0"/>
      <c r="JJI100" s="0"/>
      <c r="JJJ100" s="0"/>
      <c r="JJK100" s="0"/>
      <c r="JJL100" s="0"/>
      <c r="JJM100" s="0"/>
      <c r="JJN100" s="0"/>
      <c r="JJO100" s="0"/>
      <c r="JJP100" s="0"/>
      <c r="JJQ100" s="0"/>
      <c r="JJR100" s="0"/>
      <c r="JJS100" s="0"/>
      <c r="JJT100" s="0"/>
      <c r="JJU100" s="0"/>
      <c r="JJV100" s="0"/>
      <c r="JJW100" s="0"/>
      <c r="JJX100" s="0"/>
      <c r="JJY100" s="0"/>
      <c r="JJZ100" s="0"/>
      <c r="JKA100" s="0"/>
      <c r="JKB100" s="0"/>
      <c r="JKC100" s="0"/>
      <c r="JKD100" s="0"/>
      <c r="JKE100" s="0"/>
      <c r="JKF100" s="0"/>
      <c r="JKG100" s="0"/>
      <c r="JKH100" s="0"/>
      <c r="JKI100" s="0"/>
      <c r="JKJ100" s="0"/>
      <c r="JKK100" s="0"/>
      <c r="JKL100" s="0"/>
      <c r="JKM100" s="0"/>
      <c r="JKN100" s="0"/>
      <c r="JKO100" s="0"/>
      <c r="JKP100" s="0"/>
      <c r="JKQ100" s="0"/>
      <c r="JKR100" s="0"/>
      <c r="JKS100" s="0"/>
      <c r="JKT100" s="0"/>
      <c r="JKU100" s="0"/>
      <c r="JKV100" s="0"/>
      <c r="JKW100" s="0"/>
      <c r="JKX100" s="0"/>
      <c r="JKY100" s="0"/>
      <c r="JKZ100" s="0"/>
      <c r="JLA100" s="0"/>
      <c r="JLB100" s="0"/>
      <c r="JLC100" s="0"/>
      <c r="JLD100" s="0"/>
      <c r="JLE100" s="0"/>
      <c r="JLF100" s="0"/>
      <c r="JLG100" s="0"/>
      <c r="JLH100" s="0"/>
      <c r="JLI100" s="0"/>
      <c r="JLJ100" s="0"/>
      <c r="JLK100" s="0"/>
      <c r="JLL100" s="0"/>
      <c r="JLM100" s="0"/>
      <c r="JLN100" s="0"/>
      <c r="JLO100" s="0"/>
      <c r="JLP100" s="0"/>
      <c r="JLQ100" s="0"/>
      <c r="JLR100" s="0"/>
      <c r="JLS100" s="0"/>
      <c r="JLT100" s="0"/>
      <c r="JLU100" s="0"/>
      <c r="JLV100" s="0"/>
      <c r="JLW100" s="0"/>
      <c r="JLX100" s="0"/>
      <c r="JLY100" s="0"/>
      <c r="JLZ100" s="0"/>
      <c r="JMA100" s="0"/>
      <c r="JMB100" s="0"/>
      <c r="JMC100" s="0"/>
      <c r="JMD100" s="0"/>
      <c r="JME100" s="0"/>
      <c r="JMF100" s="0"/>
      <c r="JMG100" s="0"/>
      <c r="JMH100" s="0"/>
      <c r="JMI100" s="0"/>
      <c r="JMJ100" s="0"/>
      <c r="JMK100" s="0"/>
      <c r="JML100" s="0"/>
      <c r="JMM100" s="0"/>
      <c r="JMN100" s="0"/>
      <c r="JMO100" s="0"/>
      <c r="JMP100" s="0"/>
      <c r="JMQ100" s="0"/>
      <c r="JMR100" s="0"/>
      <c r="JMS100" s="0"/>
      <c r="JMT100" s="0"/>
      <c r="JMU100" s="0"/>
      <c r="JMV100" s="0"/>
      <c r="JMW100" s="0"/>
      <c r="JMX100" s="0"/>
      <c r="JMY100" s="0"/>
      <c r="JMZ100" s="0"/>
      <c r="JNA100" s="0"/>
      <c r="JNB100" s="0"/>
      <c r="JNC100" s="0"/>
      <c r="JND100" s="0"/>
      <c r="JNE100" s="0"/>
      <c r="JNF100" s="0"/>
      <c r="JNG100" s="0"/>
      <c r="JNH100" s="0"/>
      <c r="JNI100" s="0"/>
      <c r="JNJ100" s="0"/>
      <c r="JNK100" s="0"/>
      <c r="JNL100" s="0"/>
      <c r="JNM100" s="0"/>
      <c r="JNN100" s="0"/>
      <c r="JNO100" s="0"/>
      <c r="JNP100" s="0"/>
      <c r="JNQ100" s="0"/>
      <c r="JNR100" s="0"/>
      <c r="JNS100" s="0"/>
      <c r="JNT100" s="0"/>
      <c r="JNU100" s="0"/>
      <c r="JNV100" s="0"/>
      <c r="JNW100" s="0"/>
      <c r="JNX100" s="0"/>
      <c r="JNY100" s="0"/>
      <c r="JNZ100" s="0"/>
      <c r="JOA100" s="0"/>
      <c r="JOB100" s="0"/>
      <c r="JOC100" s="0"/>
      <c r="JOD100" s="0"/>
      <c r="JOE100" s="0"/>
      <c r="JOF100" s="0"/>
      <c r="JOG100" s="0"/>
      <c r="JOH100" s="0"/>
      <c r="JOI100" s="0"/>
      <c r="JOJ100" s="0"/>
      <c r="JOK100" s="0"/>
      <c r="JOL100" s="0"/>
      <c r="JOM100" s="0"/>
      <c r="JON100" s="0"/>
      <c r="JOO100" s="0"/>
      <c r="JOP100" s="0"/>
      <c r="JOQ100" s="0"/>
      <c r="JOR100" s="0"/>
      <c r="JOS100" s="0"/>
      <c r="JOT100" s="0"/>
      <c r="JOU100" s="0"/>
      <c r="JOV100" s="0"/>
      <c r="JOW100" s="0"/>
      <c r="JOX100" s="0"/>
      <c r="JOY100" s="0"/>
      <c r="JOZ100" s="0"/>
      <c r="JPA100" s="0"/>
      <c r="JPB100" s="0"/>
      <c r="JPC100" s="0"/>
      <c r="JPD100" s="0"/>
      <c r="JPE100" s="0"/>
      <c r="JPF100" s="0"/>
      <c r="JPG100" s="0"/>
      <c r="JPH100" s="0"/>
      <c r="JPI100" s="0"/>
      <c r="JPJ100" s="0"/>
      <c r="JPK100" s="0"/>
      <c r="JPL100" s="0"/>
      <c r="JPM100" s="0"/>
      <c r="JPN100" s="0"/>
      <c r="JPO100" s="0"/>
      <c r="JPP100" s="0"/>
      <c r="JPQ100" s="0"/>
      <c r="JPR100" s="0"/>
      <c r="JPS100" s="0"/>
      <c r="JPT100" s="0"/>
      <c r="JPU100" s="0"/>
      <c r="JPV100" s="0"/>
      <c r="JPW100" s="0"/>
      <c r="JPX100" s="0"/>
      <c r="JPY100" s="0"/>
      <c r="JPZ100" s="0"/>
      <c r="JQA100" s="0"/>
      <c r="JQB100" s="0"/>
      <c r="JQC100" s="0"/>
      <c r="JQD100" s="0"/>
      <c r="JQE100" s="0"/>
      <c r="JQF100" s="0"/>
      <c r="JQG100" s="0"/>
      <c r="JQH100" s="0"/>
      <c r="JQI100" s="0"/>
      <c r="JQJ100" s="0"/>
      <c r="JQK100" s="0"/>
      <c r="JQL100" s="0"/>
      <c r="JQM100" s="0"/>
      <c r="JQN100" s="0"/>
      <c r="JQO100" s="0"/>
      <c r="JQP100" s="0"/>
      <c r="JQQ100" s="0"/>
      <c r="JQR100" s="0"/>
      <c r="JQS100" s="0"/>
      <c r="JQT100" s="0"/>
      <c r="JQU100" s="0"/>
      <c r="JQV100" s="0"/>
      <c r="JQW100" s="0"/>
      <c r="JQX100" s="0"/>
      <c r="JQY100" s="0"/>
      <c r="JQZ100" s="0"/>
      <c r="JRA100" s="0"/>
      <c r="JRB100" s="0"/>
      <c r="JRC100" s="0"/>
      <c r="JRD100" s="0"/>
      <c r="JRE100" s="0"/>
      <c r="JRF100" s="0"/>
      <c r="JRG100" s="0"/>
      <c r="JRH100" s="0"/>
      <c r="JRI100" s="0"/>
      <c r="JRJ100" s="0"/>
      <c r="JRK100" s="0"/>
      <c r="JRL100" s="0"/>
      <c r="JRM100" s="0"/>
      <c r="JRN100" s="0"/>
      <c r="JRO100" s="0"/>
      <c r="JRP100" s="0"/>
      <c r="JRQ100" s="0"/>
      <c r="JRR100" s="0"/>
      <c r="JRS100" s="0"/>
      <c r="JRT100" s="0"/>
      <c r="JRU100" s="0"/>
      <c r="JRV100" s="0"/>
      <c r="JRW100" s="0"/>
      <c r="JRX100" s="0"/>
      <c r="JRY100" s="0"/>
      <c r="JRZ100" s="0"/>
      <c r="JSA100" s="0"/>
      <c r="JSB100" s="0"/>
      <c r="JSC100" s="0"/>
      <c r="JSD100" s="0"/>
      <c r="JSE100" s="0"/>
      <c r="JSF100" s="0"/>
      <c r="JSG100" s="0"/>
      <c r="JSH100" s="0"/>
      <c r="JSI100" s="0"/>
      <c r="JSJ100" s="0"/>
      <c r="JSK100" s="0"/>
      <c r="JSL100" s="0"/>
      <c r="JSM100" s="0"/>
      <c r="JSN100" s="0"/>
      <c r="JSO100" s="0"/>
      <c r="JSP100" s="0"/>
      <c r="JSQ100" s="0"/>
      <c r="JSR100" s="0"/>
      <c r="JSS100" s="0"/>
      <c r="JST100" s="0"/>
      <c r="JSU100" s="0"/>
      <c r="JSV100" s="0"/>
      <c r="JSW100" s="0"/>
      <c r="JSX100" s="0"/>
      <c r="JSY100" s="0"/>
      <c r="JSZ100" s="0"/>
      <c r="JTA100" s="0"/>
      <c r="JTB100" s="0"/>
      <c r="JTC100" s="0"/>
      <c r="JTD100" s="0"/>
      <c r="JTE100" s="0"/>
      <c r="JTF100" s="0"/>
      <c r="JTG100" s="0"/>
      <c r="JTH100" s="0"/>
      <c r="JTI100" s="0"/>
      <c r="JTJ100" s="0"/>
      <c r="JTK100" s="0"/>
      <c r="JTL100" s="0"/>
      <c r="JTM100" s="0"/>
      <c r="JTN100" s="0"/>
      <c r="JTO100" s="0"/>
      <c r="JTP100" s="0"/>
      <c r="JTQ100" s="0"/>
      <c r="JTR100" s="0"/>
      <c r="JTS100" s="0"/>
      <c r="JTT100" s="0"/>
      <c r="JTU100" s="0"/>
      <c r="JTV100" s="0"/>
      <c r="JTW100" s="0"/>
      <c r="JTX100" s="0"/>
      <c r="JTY100" s="0"/>
      <c r="JTZ100" s="0"/>
      <c r="JUA100" s="0"/>
      <c r="JUB100" s="0"/>
      <c r="JUC100" s="0"/>
      <c r="JUD100" s="0"/>
      <c r="JUE100" s="0"/>
      <c r="JUF100" s="0"/>
      <c r="JUG100" s="0"/>
      <c r="JUH100" s="0"/>
      <c r="JUI100" s="0"/>
      <c r="JUJ100" s="0"/>
      <c r="JUK100" s="0"/>
      <c r="JUL100" s="0"/>
      <c r="JUM100" s="0"/>
      <c r="JUN100" s="0"/>
      <c r="JUO100" s="0"/>
      <c r="JUP100" s="0"/>
      <c r="JUQ100" s="0"/>
      <c r="JUR100" s="0"/>
      <c r="JUS100" s="0"/>
      <c r="JUT100" s="0"/>
      <c r="JUU100" s="0"/>
      <c r="JUV100" s="0"/>
      <c r="JUW100" s="0"/>
      <c r="JUX100" s="0"/>
      <c r="JUY100" s="0"/>
      <c r="JUZ100" s="0"/>
      <c r="JVA100" s="0"/>
      <c r="JVB100" s="0"/>
      <c r="JVC100" s="0"/>
      <c r="JVD100" s="0"/>
      <c r="JVE100" s="0"/>
      <c r="JVF100" s="0"/>
      <c r="JVG100" s="0"/>
      <c r="JVH100" s="0"/>
      <c r="JVI100" s="0"/>
      <c r="JVJ100" s="0"/>
      <c r="JVK100" s="0"/>
      <c r="JVL100" s="0"/>
      <c r="JVM100" s="0"/>
      <c r="JVN100" s="0"/>
      <c r="JVO100" s="0"/>
      <c r="JVP100" s="0"/>
      <c r="JVQ100" s="0"/>
      <c r="JVR100" s="0"/>
      <c r="JVS100" s="0"/>
      <c r="JVT100" s="0"/>
      <c r="JVU100" s="0"/>
      <c r="JVV100" s="0"/>
      <c r="JVW100" s="0"/>
      <c r="JVX100" s="0"/>
      <c r="JVY100" s="0"/>
      <c r="JVZ100" s="0"/>
      <c r="JWA100" s="0"/>
      <c r="JWB100" s="0"/>
      <c r="JWC100" s="0"/>
      <c r="JWD100" s="0"/>
      <c r="JWE100" s="0"/>
      <c r="JWF100" s="0"/>
      <c r="JWG100" s="0"/>
      <c r="JWH100" s="0"/>
      <c r="JWI100" s="0"/>
      <c r="JWJ100" s="0"/>
      <c r="JWK100" s="0"/>
      <c r="JWL100" s="0"/>
      <c r="JWM100" s="0"/>
      <c r="JWN100" s="0"/>
      <c r="JWO100" s="0"/>
      <c r="JWP100" s="0"/>
      <c r="JWQ100" s="0"/>
      <c r="JWR100" s="0"/>
      <c r="JWS100" s="0"/>
      <c r="JWT100" s="0"/>
      <c r="JWU100" s="0"/>
      <c r="JWV100" s="0"/>
      <c r="JWW100" s="0"/>
      <c r="JWX100" s="0"/>
      <c r="JWY100" s="0"/>
      <c r="JWZ100" s="0"/>
      <c r="JXA100" s="0"/>
      <c r="JXB100" s="0"/>
      <c r="JXC100" s="0"/>
      <c r="JXD100" s="0"/>
      <c r="JXE100" s="0"/>
      <c r="JXF100" s="0"/>
      <c r="JXG100" s="0"/>
      <c r="JXH100" s="0"/>
      <c r="JXI100" s="0"/>
      <c r="JXJ100" s="0"/>
      <c r="JXK100" s="0"/>
      <c r="JXL100" s="0"/>
      <c r="JXM100" s="0"/>
      <c r="JXN100" s="0"/>
      <c r="JXO100" s="0"/>
      <c r="JXP100" s="0"/>
      <c r="JXQ100" s="0"/>
      <c r="JXR100" s="0"/>
      <c r="JXS100" s="0"/>
      <c r="JXT100" s="0"/>
      <c r="JXU100" s="0"/>
      <c r="JXV100" s="0"/>
      <c r="JXW100" s="0"/>
      <c r="JXX100" s="0"/>
      <c r="JXY100" s="0"/>
      <c r="JXZ100" s="0"/>
      <c r="JYA100" s="0"/>
      <c r="JYB100" s="0"/>
      <c r="JYC100" s="0"/>
      <c r="JYD100" s="0"/>
      <c r="JYE100" s="0"/>
      <c r="JYF100" s="0"/>
      <c r="JYG100" s="0"/>
      <c r="JYH100" s="0"/>
      <c r="JYI100" s="0"/>
      <c r="JYJ100" s="0"/>
      <c r="JYK100" s="0"/>
      <c r="JYL100" s="0"/>
      <c r="JYM100" s="0"/>
      <c r="JYN100" s="0"/>
      <c r="JYO100" s="0"/>
      <c r="JYP100" s="0"/>
      <c r="JYQ100" s="0"/>
      <c r="JYR100" s="0"/>
      <c r="JYS100" s="0"/>
      <c r="JYT100" s="0"/>
      <c r="JYU100" s="0"/>
      <c r="JYV100" s="0"/>
      <c r="JYW100" s="0"/>
      <c r="JYX100" s="0"/>
      <c r="JYY100" s="0"/>
      <c r="JYZ100" s="0"/>
      <c r="JZA100" s="0"/>
      <c r="JZB100" s="0"/>
      <c r="JZC100" s="0"/>
      <c r="JZD100" s="0"/>
      <c r="JZE100" s="0"/>
      <c r="JZF100" s="0"/>
      <c r="JZG100" s="0"/>
      <c r="JZH100" s="0"/>
      <c r="JZI100" s="0"/>
      <c r="JZJ100" s="0"/>
      <c r="JZK100" s="0"/>
      <c r="JZL100" s="0"/>
      <c r="JZM100" s="0"/>
      <c r="JZN100" s="0"/>
      <c r="JZO100" s="0"/>
      <c r="JZP100" s="0"/>
      <c r="JZQ100" s="0"/>
      <c r="JZR100" s="0"/>
      <c r="JZS100" s="0"/>
      <c r="JZT100" s="0"/>
      <c r="JZU100" s="0"/>
      <c r="JZV100" s="0"/>
      <c r="JZW100" s="0"/>
      <c r="JZX100" s="0"/>
      <c r="JZY100" s="0"/>
      <c r="JZZ100" s="0"/>
      <c r="KAA100" s="0"/>
      <c r="KAB100" s="0"/>
      <c r="KAC100" s="0"/>
      <c r="KAD100" s="0"/>
      <c r="KAE100" s="0"/>
      <c r="KAF100" s="0"/>
      <c r="KAG100" s="0"/>
      <c r="KAH100" s="0"/>
      <c r="KAI100" s="0"/>
      <c r="KAJ100" s="0"/>
      <c r="KAK100" s="0"/>
      <c r="KAL100" s="0"/>
      <c r="KAM100" s="0"/>
      <c r="KAN100" s="0"/>
      <c r="KAO100" s="0"/>
      <c r="KAP100" s="0"/>
      <c r="KAQ100" s="0"/>
      <c r="KAR100" s="0"/>
      <c r="KAS100" s="0"/>
      <c r="KAT100" s="0"/>
      <c r="KAU100" s="0"/>
      <c r="KAV100" s="0"/>
      <c r="KAW100" s="0"/>
      <c r="KAX100" s="0"/>
      <c r="KAY100" s="0"/>
      <c r="KAZ100" s="0"/>
      <c r="KBA100" s="0"/>
      <c r="KBB100" s="0"/>
      <c r="KBC100" s="0"/>
      <c r="KBD100" s="0"/>
      <c r="KBE100" s="0"/>
      <c r="KBF100" s="0"/>
      <c r="KBG100" s="0"/>
      <c r="KBH100" s="0"/>
      <c r="KBI100" s="0"/>
      <c r="KBJ100" s="0"/>
      <c r="KBK100" s="0"/>
      <c r="KBL100" s="0"/>
      <c r="KBM100" s="0"/>
      <c r="KBN100" s="0"/>
      <c r="KBO100" s="0"/>
      <c r="KBP100" s="0"/>
      <c r="KBQ100" s="0"/>
      <c r="KBR100" s="0"/>
      <c r="KBS100" s="0"/>
      <c r="KBT100" s="0"/>
      <c r="KBU100" s="0"/>
      <c r="KBV100" s="0"/>
      <c r="KBW100" s="0"/>
      <c r="KBX100" s="0"/>
      <c r="KBY100" s="0"/>
      <c r="KBZ100" s="0"/>
      <c r="KCA100" s="0"/>
      <c r="KCB100" s="0"/>
      <c r="KCC100" s="0"/>
      <c r="KCD100" s="0"/>
      <c r="KCE100" s="0"/>
      <c r="KCF100" s="0"/>
      <c r="KCG100" s="0"/>
      <c r="KCH100" s="0"/>
      <c r="KCI100" s="0"/>
      <c r="KCJ100" s="0"/>
      <c r="KCK100" s="0"/>
      <c r="KCL100" s="0"/>
      <c r="KCM100" s="0"/>
      <c r="KCN100" s="0"/>
      <c r="KCO100" s="0"/>
      <c r="KCP100" s="0"/>
      <c r="KCQ100" s="0"/>
      <c r="KCR100" s="0"/>
      <c r="KCS100" s="0"/>
      <c r="KCT100" s="0"/>
      <c r="KCU100" s="0"/>
      <c r="KCV100" s="0"/>
      <c r="KCW100" s="0"/>
      <c r="KCX100" s="0"/>
      <c r="KCY100" s="0"/>
      <c r="KCZ100" s="0"/>
      <c r="KDA100" s="0"/>
      <c r="KDB100" s="0"/>
      <c r="KDC100" s="0"/>
      <c r="KDD100" s="0"/>
      <c r="KDE100" s="0"/>
      <c r="KDF100" s="0"/>
      <c r="KDG100" s="0"/>
      <c r="KDH100" s="0"/>
      <c r="KDI100" s="0"/>
      <c r="KDJ100" s="0"/>
      <c r="KDK100" s="0"/>
      <c r="KDL100" s="0"/>
      <c r="KDM100" s="0"/>
      <c r="KDN100" s="0"/>
      <c r="KDO100" s="0"/>
      <c r="KDP100" s="0"/>
      <c r="KDQ100" s="0"/>
      <c r="KDR100" s="0"/>
      <c r="KDS100" s="0"/>
      <c r="KDT100" s="0"/>
      <c r="KDU100" s="0"/>
      <c r="KDV100" s="0"/>
      <c r="KDW100" s="0"/>
      <c r="KDX100" s="0"/>
      <c r="KDY100" s="0"/>
      <c r="KDZ100" s="0"/>
      <c r="KEA100" s="0"/>
      <c r="KEB100" s="0"/>
      <c r="KEC100" s="0"/>
      <c r="KED100" s="0"/>
      <c r="KEE100" s="0"/>
      <c r="KEF100" s="0"/>
      <c r="KEG100" s="0"/>
      <c r="KEH100" s="0"/>
      <c r="KEI100" s="0"/>
      <c r="KEJ100" s="0"/>
      <c r="KEK100" s="0"/>
      <c r="KEL100" s="0"/>
      <c r="KEM100" s="0"/>
      <c r="KEN100" s="0"/>
      <c r="KEO100" s="0"/>
      <c r="KEP100" s="0"/>
      <c r="KEQ100" s="0"/>
      <c r="KER100" s="0"/>
      <c r="KES100" s="0"/>
      <c r="KET100" s="0"/>
      <c r="KEU100" s="0"/>
      <c r="KEV100" s="0"/>
      <c r="KEW100" s="0"/>
      <c r="KEX100" s="0"/>
      <c r="KEY100" s="0"/>
      <c r="KEZ100" s="0"/>
      <c r="KFA100" s="0"/>
      <c r="KFB100" s="0"/>
      <c r="KFC100" s="0"/>
      <c r="KFD100" s="0"/>
      <c r="KFE100" s="0"/>
      <c r="KFF100" s="0"/>
      <c r="KFG100" s="0"/>
      <c r="KFH100" s="0"/>
      <c r="KFI100" s="0"/>
      <c r="KFJ100" s="0"/>
      <c r="KFK100" s="0"/>
      <c r="KFL100" s="0"/>
      <c r="KFM100" s="0"/>
      <c r="KFN100" s="0"/>
      <c r="KFO100" s="0"/>
      <c r="KFP100" s="0"/>
      <c r="KFQ100" s="0"/>
      <c r="KFR100" s="0"/>
      <c r="KFS100" s="0"/>
      <c r="KFT100" s="0"/>
      <c r="KFU100" s="0"/>
      <c r="KFV100" s="0"/>
      <c r="KFW100" s="0"/>
      <c r="KFX100" s="0"/>
      <c r="KFY100" s="0"/>
      <c r="KFZ100" s="0"/>
      <c r="KGA100" s="0"/>
      <c r="KGB100" s="0"/>
      <c r="KGC100" s="0"/>
      <c r="KGD100" s="0"/>
      <c r="KGE100" s="0"/>
      <c r="KGF100" s="0"/>
      <c r="KGG100" s="0"/>
      <c r="KGH100" s="0"/>
      <c r="KGI100" s="0"/>
      <c r="KGJ100" s="0"/>
      <c r="KGK100" s="0"/>
      <c r="KGL100" s="0"/>
      <c r="KGM100" s="0"/>
      <c r="KGN100" s="0"/>
      <c r="KGO100" s="0"/>
      <c r="KGP100" s="0"/>
      <c r="KGQ100" s="0"/>
      <c r="KGR100" s="0"/>
      <c r="KGS100" s="0"/>
      <c r="KGT100" s="0"/>
      <c r="KGU100" s="0"/>
      <c r="KGV100" s="0"/>
      <c r="KGW100" s="0"/>
      <c r="KGX100" s="0"/>
      <c r="KGY100" s="0"/>
      <c r="KGZ100" s="0"/>
      <c r="KHA100" s="0"/>
      <c r="KHB100" s="0"/>
      <c r="KHC100" s="0"/>
      <c r="KHD100" s="0"/>
      <c r="KHE100" s="0"/>
      <c r="KHF100" s="0"/>
      <c r="KHG100" s="0"/>
      <c r="KHH100" s="0"/>
      <c r="KHI100" s="0"/>
      <c r="KHJ100" s="0"/>
      <c r="KHK100" s="0"/>
      <c r="KHL100" s="0"/>
      <c r="KHM100" s="0"/>
      <c r="KHN100" s="0"/>
      <c r="KHO100" s="0"/>
      <c r="KHP100" s="0"/>
      <c r="KHQ100" s="0"/>
      <c r="KHR100" s="0"/>
      <c r="KHS100" s="0"/>
      <c r="KHT100" s="0"/>
      <c r="KHU100" s="0"/>
      <c r="KHV100" s="0"/>
      <c r="KHW100" s="0"/>
      <c r="KHX100" s="0"/>
      <c r="KHY100" s="0"/>
      <c r="KHZ100" s="0"/>
      <c r="KIA100" s="0"/>
      <c r="KIB100" s="0"/>
      <c r="KIC100" s="0"/>
      <c r="KID100" s="0"/>
      <c r="KIE100" s="0"/>
      <c r="KIF100" s="0"/>
      <c r="KIG100" s="0"/>
      <c r="KIH100" s="0"/>
      <c r="KII100" s="0"/>
      <c r="KIJ100" s="0"/>
      <c r="KIK100" s="0"/>
      <c r="KIL100" s="0"/>
      <c r="KIM100" s="0"/>
      <c r="KIN100" s="0"/>
      <c r="KIO100" s="0"/>
      <c r="KIP100" s="0"/>
      <c r="KIQ100" s="0"/>
      <c r="KIR100" s="0"/>
      <c r="KIS100" s="0"/>
      <c r="KIT100" s="0"/>
      <c r="KIU100" s="0"/>
      <c r="KIV100" s="0"/>
      <c r="KIW100" s="0"/>
      <c r="KIX100" s="0"/>
      <c r="KIY100" s="0"/>
      <c r="KIZ100" s="0"/>
      <c r="KJA100" s="0"/>
      <c r="KJB100" s="0"/>
      <c r="KJC100" s="0"/>
      <c r="KJD100" s="0"/>
      <c r="KJE100" s="0"/>
      <c r="KJF100" s="0"/>
      <c r="KJG100" s="0"/>
      <c r="KJH100" s="0"/>
      <c r="KJI100" s="0"/>
      <c r="KJJ100" s="0"/>
      <c r="KJK100" s="0"/>
      <c r="KJL100" s="0"/>
      <c r="KJM100" s="0"/>
      <c r="KJN100" s="0"/>
      <c r="KJO100" s="0"/>
      <c r="KJP100" s="0"/>
      <c r="KJQ100" s="0"/>
      <c r="KJR100" s="0"/>
      <c r="KJS100" s="0"/>
      <c r="KJT100" s="0"/>
      <c r="KJU100" s="0"/>
      <c r="KJV100" s="0"/>
      <c r="KJW100" s="0"/>
      <c r="KJX100" s="0"/>
      <c r="KJY100" s="0"/>
      <c r="KJZ100" s="0"/>
      <c r="KKA100" s="0"/>
      <c r="KKB100" s="0"/>
      <c r="KKC100" s="0"/>
      <c r="KKD100" s="0"/>
      <c r="KKE100" s="0"/>
      <c r="KKF100" s="0"/>
      <c r="KKG100" s="0"/>
      <c r="KKH100" s="0"/>
      <c r="KKI100" s="0"/>
      <c r="KKJ100" s="0"/>
      <c r="KKK100" s="0"/>
      <c r="KKL100" s="0"/>
      <c r="KKM100" s="0"/>
      <c r="KKN100" s="0"/>
      <c r="KKO100" s="0"/>
      <c r="KKP100" s="0"/>
      <c r="KKQ100" s="0"/>
      <c r="KKR100" s="0"/>
      <c r="KKS100" s="0"/>
      <c r="KKT100" s="0"/>
      <c r="KKU100" s="0"/>
      <c r="KKV100" s="0"/>
      <c r="KKW100" s="0"/>
      <c r="KKX100" s="0"/>
      <c r="KKY100" s="0"/>
      <c r="KKZ100" s="0"/>
      <c r="KLA100" s="0"/>
      <c r="KLB100" s="0"/>
      <c r="KLC100" s="0"/>
      <c r="KLD100" s="0"/>
      <c r="KLE100" s="0"/>
      <c r="KLF100" s="0"/>
      <c r="KLG100" s="0"/>
      <c r="KLH100" s="0"/>
      <c r="KLI100" s="0"/>
      <c r="KLJ100" s="0"/>
      <c r="KLK100" s="0"/>
      <c r="KLL100" s="0"/>
      <c r="KLM100" s="0"/>
      <c r="KLN100" s="0"/>
      <c r="KLO100" s="0"/>
      <c r="KLP100" s="0"/>
      <c r="KLQ100" s="0"/>
      <c r="KLR100" s="0"/>
      <c r="KLS100" s="0"/>
      <c r="KLT100" s="0"/>
      <c r="KLU100" s="0"/>
      <c r="KLV100" s="0"/>
      <c r="KLW100" s="0"/>
      <c r="KLX100" s="0"/>
      <c r="KLY100" s="0"/>
      <c r="KLZ100" s="0"/>
      <c r="KMA100" s="0"/>
      <c r="KMB100" s="0"/>
      <c r="KMC100" s="0"/>
      <c r="KMD100" s="0"/>
      <c r="KME100" s="0"/>
      <c r="KMF100" s="0"/>
      <c r="KMG100" s="0"/>
      <c r="KMH100" s="0"/>
      <c r="KMI100" s="0"/>
      <c r="KMJ100" s="0"/>
      <c r="KMK100" s="0"/>
      <c r="KML100" s="0"/>
      <c r="KMM100" s="0"/>
      <c r="KMN100" s="0"/>
      <c r="KMO100" s="0"/>
      <c r="KMP100" s="0"/>
      <c r="KMQ100" s="0"/>
      <c r="KMR100" s="0"/>
      <c r="KMS100" s="0"/>
      <c r="KMT100" s="0"/>
      <c r="KMU100" s="0"/>
      <c r="KMV100" s="0"/>
      <c r="KMW100" s="0"/>
      <c r="KMX100" s="0"/>
      <c r="KMY100" s="0"/>
      <c r="KMZ100" s="0"/>
      <c r="KNA100" s="0"/>
      <c r="KNB100" s="0"/>
      <c r="KNC100" s="0"/>
      <c r="KND100" s="0"/>
      <c r="KNE100" s="0"/>
      <c r="KNF100" s="0"/>
      <c r="KNG100" s="0"/>
      <c r="KNH100" s="0"/>
      <c r="KNI100" s="0"/>
      <c r="KNJ100" s="0"/>
      <c r="KNK100" s="0"/>
      <c r="KNL100" s="0"/>
      <c r="KNM100" s="0"/>
      <c r="KNN100" s="0"/>
      <c r="KNO100" s="0"/>
      <c r="KNP100" s="0"/>
      <c r="KNQ100" s="0"/>
      <c r="KNR100" s="0"/>
      <c r="KNS100" s="0"/>
      <c r="KNT100" s="0"/>
      <c r="KNU100" s="0"/>
      <c r="KNV100" s="0"/>
      <c r="KNW100" s="0"/>
      <c r="KNX100" s="0"/>
      <c r="KNY100" s="0"/>
      <c r="KNZ100" s="0"/>
      <c r="KOA100" s="0"/>
      <c r="KOB100" s="0"/>
      <c r="KOC100" s="0"/>
      <c r="KOD100" s="0"/>
      <c r="KOE100" s="0"/>
      <c r="KOF100" s="0"/>
      <c r="KOG100" s="0"/>
      <c r="KOH100" s="0"/>
      <c r="KOI100" s="0"/>
      <c r="KOJ100" s="0"/>
      <c r="KOK100" s="0"/>
      <c r="KOL100" s="0"/>
      <c r="KOM100" s="0"/>
      <c r="KON100" s="0"/>
      <c r="KOO100" s="0"/>
      <c r="KOP100" s="0"/>
      <c r="KOQ100" s="0"/>
      <c r="KOR100" s="0"/>
      <c r="KOS100" s="0"/>
      <c r="KOT100" s="0"/>
      <c r="KOU100" s="0"/>
      <c r="KOV100" s="0"/>
      <c r="KOW100" s="0"/>
      <c r="KOX100" s="0"/>
      <c r="KOY100" s="0"/>
      <c r="KOZ100" s="0"/>
      <c r="KPA100" s="0"/>
      <c r="KPB100" s="0"/>
      <c r="KPC100" s="0"/>
      <c r="KPD100" s="0"/>
      <c r="KPE100" s="0"/>
      <c r="KPF100" s="0"/>
      <c r="KPG100" s="0"/>
      <c r="KPH100" s="0"/>
      <c r="KPI100" s="0"/>
      <c r="KPJ100" s="0"/>
      <c r="KPK100" s="0"/>
      <c r="KPL100" s="0"/>
      <c r="KPM100" s="0"/>
      <c r="KPN100" s="0"/>
      <c r="KPO100" s="0"/>
      <c r="KPP100" s="0"/>
      <c r="KPQ100" s="0"/>
      <c r="KPR100" s="0"/>
      <c r="KPS100" s="0"/>
      <c r="KPT100" s="0"/>
      <c r="KPU100" s="0"/>
      <c r="KPV100" s="0"/>
      <c r="KPW100" s="0"/>
      <c r="KPX100" s="0"/>
      <c r="KPY100" s="0"/>
      <c r="KPZ100" s="0"/>
      <c r="KQA100" s="0"/>
      <c r="KQB100" s="0"/>
      <c r="KQC100" s="0"/>
      <c r="KQD100" s="0"/>
      <c r="KQE100" s="0"/>
      <c r="KQF100" s="0"/>
      <c r="KQG100" s="0"/>
      <c r="KQH100" s="0"/>
      <c r="KQI100" s="0"/>
      <c r="KQJ100" s="0"/>
      <c r="KQK100" s="0"/>
      <c r="KQL100" s="0"/>
      <c r="KQM100" s="0"/>
      <c r="KQN100" s="0"/>
      <c r="KQO100" s="0"/>
      <c r="KQP100" s="0"/>
      <c r="KQQ100" s="0"/>
      <c r="KQR100" s="0"/>
      <c r="KQS100" s="0"/>
      <c r="KQT100" s="0"/>
      <c r="KQU100" s="0"/>
      <c r="KQV100" s="0"/>
      <c r="KQW100" s="0"/>
      <c r="KQX100" s="0"/>
      <c r="KQY100" s="0"/>
      <c r="KQZ100" s="0"/>
      <c r="KRA100" s="0"/>
      <c r="KRB100" s="0"/>
      <c r="KRC100" s="0"/>
      <c r="KRD100" s="0"/>
      <c r="KRE100" s="0"/>
      <c r="KRF100" s="0"/>
      <c r="KRG100" s="0"/>
      <c r="KRH100" s="0"/>
      <c r="KRI100" s="0"/>
      <c r="KRJ100" s="0"/>
      <c r="KRK100" s="0"/>
      <c r="KRL100" s="0"/>
      <c r="KRM100" s="0"/>
      <c r="KRN100" s="0"/>
      <c r="KRO100" s="0"/>
      <c r="KRP100" s="0"/>
      <c r="KRQ100" s="0"/>
      <c r="KRR100" s="0"/>
      <c r="KRS100" s="0"/>
      <c r="KRT100" s="0"/>
      <c r="KRU100" s="0"/>
      <c r="KRV100" s="0"/>
      <c r="KRW100" s="0"/>
      <c r="KRX100" s="0"/>
      <c r="KRY100" s="0"/>
      <c r="KRZ100" s="0"/>
      <c r="KSA100" s="0"/>
      <c r="KSB100" s="0"/>
      <c r="KSC100" s="0"/>
      <c r="KSD100" s="0"/>
      <c r="KSE100" s="0"/>
      <c r="KSF100" s="0"/>
      <c r="KSG100" s="0"/>
      <c r="KSH100" s="0"/>
      <c r="KSI100" s="0"/>
      <c r="KSJ100" s="0"/>
      <c r="KSK100" s="0"/>
      <c r="KSL100" s="0"/>
      <c r="KSM100" s="0"/>
      <c r="KSN100" s="0"/>
      <c r="KSO100" s="0"/>
      <c r="KSP100" s="0"/>
      <c r="KSQ100" s="0"/>
      <c r="KSR100" s="0"/>
      <c r="KSS100" s="0"/>
      <c r="KST100" s="0"/>
      <c r="KSU100" s="0"/>
      <c r="KSV100" s="0"/>
      <c r="KSW100" s="0"/>
      <c r="KSX100" s="0"/>
      <c r="KSY100" s="0"/>
      <c r="KSZ100" s="0"/>
      <c r="KTA100" s="0"/>
      <c r="KTB100" s="0"/>
      <c r="KTC100" s="0"/>
      <c r="KTD100" s="0"/>
      <c r="KTE100" s="0"/>
      <c r="KTF100" s="0"/>
      <c r="KTG100" s="0"/>
      <c r="KTH100" s="0"/>
      <c r="KTI100" s="0"/>
      <c r="KTJ100" s="0"/>
      <c r="KTK100" s="0"/>
      <c r="KTL100" s="0"/>
      <c r="KTM100" s="0"/>
      <c r="KTN100" s="0"/>
      <c r="KTO100" s="0"/>
      <c r="KTP100" s="0"/>
      <c r="KTQ100" s="0"/>
      <c r="KTR100" s="0"/>
      <c r="KTS100" s="0"/>
      <c r="KTT100" s="0"/>
      <c r="KTU100" s="0"/>
      <c r="KTV100" s="0"/>
      <c r="KTW100" s="0"/>
      <c r="KTX100" s="0"/>
      <c r="KTY100" s="0"/>
      <c r="KTZ100" s="0"/>
      <c r="KUA100" s="0"/>
      <c r="KUB100" s="0"/>
      <c r="KUC100" s="0"/>
      <c r="KUD100" s="0"/>
      <c r="KUE100" s="0"/>
      <c r="KUF100" s="0"/>
      <c r="KUG100" s="0"/>
      <c r="KUH100" s="0"/>
      <c r="KUI100" s="0"/>
      <c r="KUJ100" s="0"/>
      <c r="KUK100" s="0"/>
      <c r="KUL100" s="0"/>
      <c r="KUM100" s="0"/>
      <c r="KUN100" s="0"/>
      <c r="KUO100" s="0"/>
      <c r="KUP100" s="0"/>
      <c r="KUQ100" s="0"/>
      <c r="KUR100" s="0"/>
      <c r="KUS100" s="0"/>
      <c r="KUT100" s="0"/>
      <c r="KUU100" s="0"/>
      <c r="KUV100" s="0"/>
      <c r="KUW100" s="0"/>
      <c r="KUX100" s="0"/>
      <c r="KUY100" s="0"/>
      <c r="KUZ100" s="0"/>
      <c r="KVA100" s="0"/>
      <c r="KVB100" s="0"/>
      <c r="KVC100" s="0"/>
      <c r="KVD100" s="0"/>
      <c r="KVE100" s="0"/>
      <c r="KVF100" s="0"/>
      <c r="KVG100" s="0"/>
      <c r="KVH100" s="0"/>
      <c r="KVI100" s="0"/>
      <c r="KVJ100" s="0"/>
      <c r="KVK100" s="0"/>
      <c r="KVL100" s="0"/>
      <c r="KVM100" s="0"/>
      <c r="KVN100" s="0"/>
      <c r="KVO100" s="0"/>
      <c r="KVP100" s="0"/>
      <c r="KVQ100" s="0"/>
      <c r="KVR100" s="0"/>
      <c r="KVS100" s="0"/>
      <c r="KVT100" s="0"/>
      <c r="KVU100" s="0"/>
      <c r="KVV100" s="0"/>
      <c r="KVW100" s="0"/>
      <c r="KVX100" s="0"/>
      <c r="KVY100" s="0"/>
      <c r="KVZ100" s="0"/>
      <c r="KWA100" s="0"/>
      <c r="KWB100" s="0"/>
      <c r="KWC100" s="0"/>
      <c r="KWD100" s="0"/>
      <c r="KWE100" s="0"/>
      <c r="KWF100" s="0"/>
      <c r="KWG100" s="0"/>
      <c r="KWH100" s="0"/>
      <c r="KWI100" s="0"/>
      <c r="KWJ100" s="0"/>
      <c r="KWK100" s="0"/>
      <c r="KWL100" s="0"/>
      <c r="KWM100" s="0"/>
      <c r="KWN100" s="0"/>
      <c r="KWO100" s="0"/>
      <c r="KWP100" s="0"/>
      <c r="KWQ100" s="0"/>
      <c r="KWR100" s="0"/>
      <c r="KWS100" s="0"/>
      <c r="KWT100" s="0"/>
      <c r="KWU100" s="0"/>
      <c r="KWV100" s="0"/>
      <c r="KWW100" s="0"/>
      <c r="KWX100" s="0"/>
      <c r="KWY100" s="0"/>
      <c r="KWZ100" s="0"/>
      <c r="KXA100" s="0"/>
      <c r="KXB100" s="0"/>
      <c r="KXC100" s="0"/>
      <c r="KXD100" s="0"/>
      <c r="KXE100" s="0"/>
      <c r="KXF100" s="0"/>
      <c r="KXG100" s="0"/>
      <c r="KXH100" s="0"/>
      <c r="KXI100" s="0"/>
      <c r="KXJ100" s="0"/>
      <c r="KXK100" s="0"/>
      <c r="KXL100" s="0"/>
      <c r="KXM100" s="0"/>
      <c r="KXN100" s="0"/>
      <c r="KXO100" s="0"/>
      <c r="KXP100" s="0"/>
      <c r="KXQ100" s="0"/>
      <c r="KXR100" s="0"/>
      <c r="KXS100" s="0"/>
      <c r="KXT100" s="0"/>
      <c r="KXU100" s="0"/>
      <c r="KXV100" s="0"/>
      <c r="KXW100" s="0"/>
      <c r="KXX100" s="0"/>
      <c r="KXY100" s="0"/>
      <c r="KXZ100" s="0"/>
      <c r="KYA100" s="0"/>
      <c r="KYB100" s="0"/>
      <c r="KYC100" s="0"/>
      <c r="KYD100" s="0"/>
      <c r="KYE100" s="0"/>
      <c r="KYF100" s="0"/>
      <c r="KYG100" s="0"/>
      <c r="KYH100" s="0"/>
      <c r="KYI100" s="0"/>
      <c r="KYJ100" s="0"/>
      <c r="KYK100" s="0"/>
      <c r="KYL100" s="0"/>
      <c r="KYM100" s="0"/>
      <c r="KYN100" s="0"/>
      <c r="KYO100" s="0"/>
      <c r="KYP100" s="0"/>
      <c r="KYQ100" s="0"/>
      <c r="KYR100" s="0"/>
      <c r="KYS100" s="0"/>
      <c r="KYT100" s="0"/>
      <c r="KYU100" s="0"/>
      <c r="KYV100" s="0"/>
      <c r="KYW100" s="0"/>
      <c r="KYX100" s="0"/>
      <c r="KYY100" s="0"/>
      <c r="KYZ100" s="0"/>
      <c r="KZA100" s="0"/>
      <c r="KZB100" s="0"/>
      <c r="KZC100" s="0"/>
      <c r="KZD100" s="0"/>
      <c r="KZE100" s="0"/>
      <c r="KZF100" s="0"/>
      <c r="KZG100" s="0"/>
      <c r="KZH100" s="0"/>
      <c r="KZI100" s="0"/>
      <c r="KZJ100" s="0"/>
      <c r="KZK100" s="0"/>
      <c r="KZL100" s="0"/>
      <c r="KZM100" s="0"/>
      <c r="KZN100" s="0"/>
      <c r="KZO100" s="0"/>
      <c r="KZP100" s="0"/>
      <c r="KZQ100" s="0"/>
      <c r="KZR100" s="0"/>
      <c r="KZS100" s="0"/>
      <c r="KZT100" s="0"/>
      <c r="KZU100" s="0"/>
      <c r="KZV100" s="0"/>
      <c r="KZW100" s="0"/>
      <c r="KZX100" s="0"/>
      <c r="KZY100" s="0"/>
      <c r="KZZ100" s="0"/>
      <c r="LAA100" s="0"/>
      <c r="LAB100" s="0"/>
      <c r="LAC100" s="0"/>
      <c r="LAD100" s="0"/>
      <c r="LAE100" s="0"/>
      <c r="LAF100" s="0"/>
      <c r="LAG100" s="0"/>
      <c r="LAH100" s="0"/>
      <c r="LAI100" s="0"/>
      <c r="LAJ100" s="0"/>
      <c r="LAK100" s="0"/>
      <c r="LAL100" s="0"/>
      <c r="LAM100" s="0"/>
      <c r="LAN100" s="0"/>
      <c r="LAO100" s="0"/>
      <c r="LAP100" s="0"/>
      <c r="LAQ100" s="0"/>
      <c r="LAR100" s="0"/>
      <c r="LAS100" s="0"/>
      <c r="LAT100" s="0"/>
      <c r="LAU100" s="0"/>
      <c r="LAV100" s="0"/>
      <c r="LAW100" s="0"/>
      <c r="LAX100" s="0"/>
      <c r="LAY100" s="0"/>
      <c r="LAZ100" s="0"/>
      <c r="LBA100" s="0"/>
      <c r="LBB100" s="0"/>
      <c r="LBC100" s="0"/>
      <c r="LBD100" s="0"/>
      <c r="LBE100" s="0"/>
      <c r="LBF100" s="0"/>
      <c r="LBG100" s="0"/>
      <c r="LBH100" s="0"/>
      <c r="LBI100" s="0"/>
      <c r="LBJ100" s="0"/>
      <c r="LBK100" s="0"/>
      <c r="LBL100" s="0"/>
      <c r="LBM100" s="0"/>
      <c r="LBN100" s="0"/>
      <c r="LBO100" s="0"/>
      <c r="LBP100" s="0"/>
      <c r="LBQ100" s="0"/>
      <c r="LBR100" s="0"/>
      <c r="LBS100" s="0"/>
      <c r="LBT100" s="0"/>
      <c r="LBU100" s="0"/>
      <c r="LBV100" s="0"/>
      <c r="LBW100" s="0"/>
      <c r="LBX100" s="0"/>
      <c r="LBY100" s="0"/>
      <c r="LBZ100" s="0"/>
      <c r="LCA100" s="0"/>
      <c r="LCB100" s="0"/>
      <c r="LCC100" s="0"/>
      <c r="LCD100" s="0"/>
      <c r="LCE100" s="0"/>
      <c r="LCF100" s="0"/>
      <c r="LCG100" s="0"/>
      <c r="LCH100" s="0"/>
      <c r="LCI100" s="0"/>
      <c r="LCJ100" s="0"/>
      <c r="LCK100" s="0"/>
      <c r="LCL100" s="0"/>
      <c r="LCM100" s="0"/>
      <c r="LCN100" s="0"/>
      <c r="LCO100" s="0"/>
      <c r="LCP100" s="0"/>
      <c r="LCQ100" s="0"/>
      <c r="LCR100" s="0"/>
      <c r="LCS100" s="0"/>
      <c r="LCT100" s="0"/>
      <c r="LCU100" s="0"/>
      <c r="LCV100" s="0"/>
      <c r="LCW100" s="0"/>
      <c r="LCX100" s="0"/>
      <c r="LCY100" s="0"/>
      <c r="LCZ100" s="0"/>
      <c r="LDA100" s="0"/>
      <c r="LDB100" s="0"/>
      <c r="LDC100" s="0"/>
      <c r="LDD100" s="0"/>
      <c r="LDE100" s="0"/>
      <c r="LDF100" s="0"/>
      <c r="LDG100" s="0"/>
      <c r="LDH100" s="0"/>
      <c r="LDI100" s="0"/>
      <c r="LDJ100" s="0"/>
      <c r="LDK100" s="0"/>
      <c r="LDL100" s="0"/>
      <c r="LDM100" s="0"/>
      <c r="LDN100" s="0"/>
      <c r="LDO100" s="0"/>
      <c r="LDP100" s="0"/>
      <c r="LDQ100" s="0"/>
      <c r="LDR100" s="0"/>
      <c r="LDS100" s="0"/>
      <c r="LDT100" s="0"/>
      <c r="LDU100" s="0"/>
      <c r="LDV100" s="0"/>
      <c r="LDW100" s="0"/>
      <c r="LDX100" s="0"/>
      <c r="LDY100" s="0"/>
      <c r="LDZ100" s="0"/>
      <c r="LEA100" s="0"/>
      <c r="LEB100" s="0"/>
      <c r="LEC100" s="0"/>
      <c r="LED100" s="0"/>
      <c r="LEE100" s="0"/>
      <c r="LEF100" s="0"/>
      <c r="LEG100" s="0"/>
      <c r="LEH100" s="0"/>
      <c r="LEI100" s="0"/>
      <c r="LEJ100" s="0"/>
      <c r="LEK100" s="0"/>
      <c r="LEL100" s="0"/>
      <c r="LEM100" s="0"/>
      <c r="LEN100" s="0"/>
      <c r="LEO100" s="0"/>
      <c r="LEP100" s="0"/>
      <c r="LEQ100" s="0"/>
      <c r="LER100" s="0"/>
      <c r="LES100" s="0"/>
      <c r="LET100" s="0"/>
      <c r="LEU100" s="0"/>
      <c r="LEV100" s="0"/>
      <c r="LEW100" s="0"/>
      <c r="LEX100" s="0"/>
      <c r="LEY100" s="0"/>
      <c r="LEZ100" s="0"/>
      <c r="LFA100" s="0"/>
      <c r="LFB100" s="0"/>
      <c r="LFC100" s="0"/>
      <c r="LFD100" s="0"/>
      <c r="LFE100" s="0"/>
      <c r="LFF100" s="0"/>
      <c r="LFG100" s="0"/>
      <c r="LFH100" s="0"/>
      <c r="LFI100" s="0"/>
      <c r="LFJ100" s="0"/>
      <c r="LFK100" s="0"/>
      <c r="LFL100" s="0"/>
      <c r="LFM100" s="0"/>
      <c r="LFN100" s="0"/>
      <c r="LFO100" s="0"/>
      <c r="LFP100" s="0"/>
      <c r="LFQ100" s="0"/>
      <c r="LFR100" s="0"/>
      <c r="LFS100" s="0"/>
      <c r="LFT100" s="0"/>
      <c r="LFU100" s="0"/>
      <c r="LFV100" s="0"/>
      <c r="LFW100" s="0"/>
      <c r="LFX100" s="0"/>
      <c r="LFY100" s="0"/>
      <c r="LFZ100" s="0"/>
      <c r="LGA100" s="0"/>
      <c r="LGB100" s="0"/>
      <c r="LGC100" s="0"/>
      <c r="LGD100" s="0"/>
      <c r="LGE100" s="0"/>
      <c r="LGF100" s="0"/>
      <c r="LGG100" s="0"/>
      <c r="LGH100" s="0"/>
      <c r="LGI100" s="0"/>
      <c r="LGJ100" s="0"/>
      <c r="LGK100" s="0"/>
      <c r="LGL100" s="0"/>
      <c r="LGM100" s="0"/>
      <c r="LGN100" s="0"/>
      <c r="LGO100" s="0"/>
      <c r="LGP100" s="0"/>
      <c r="LGQ100" s="0"/>
      <c r="LGR100" s="0"/>
      <c r="LGS100" s="0"/>
      <c r="LGT100" s="0"/>
      <c r="LGU100" s="0"/>
      <c r="LGV100" s="0"/>
      <c r="LGW100" s="0"/>
      <c r="LGX100" s="0"/>
      <c r="LGY100" s="0"/>
      <c r="LGZ100" s="0"/>
      <c r="LHA100" s="0"/>
      <c r="LHB100" s="0"/>
      <c r="LHC100" s="0"/>
      <c r="LHD100" s="0"/>
      <c r="LHE100" s="0"/>
      <c r="LHF100" s="0"/>
      <c r="LHG100" s="0"/>
      <c r="LHH100" s="0"/>
      <c r="LHI100" s="0"/>
      <c r="LHJ100" s="0"/>
      <c r="LHK100" s="0"/>
      <c r="LHL100" s="0"/>
      <c r="LHM100" s="0"/>
      <c r="LHN100" s="0"/>
      <c r="LHO100" s="0"/>
      <c r="LHP100" s="0"/>
      <c r="LHQ100" s="0"/>
      <c r="LHR100" s="0"/>
      <c r="LHS100" s="0"/>
      <c r="LHT100" s="0"/>
      <c r="LHU100" s="0"/>
      <c r="LHV100" s="0"/>
      <c r="LHW100" s="0"/>
      <c r="LHX100" s="0"/>
      <c r="LHY100" s="0"/>
      <c r="LHZ100" s="0"/>
      <c r="LIA100" s="0"/>
      <c r="LIB100" s="0"/>
      <c r="LIC100" s="0"/>
      <c r="LID100" s="0"/>
      <c r="LIE100" s="0"/>
      <c r="LIF100" s="0"/>
      <c r="LIG100" s="0"/>
      <c r="LIH100" s="0"/>
      <c r="LII100" s="0"/>
      <c r="LIJ100" s="0"/>
      <c r="LIK100" s="0"/>
      <c r="LIL100" s="0"/>
      <c r="LIM100" s="0"/>
      <c r="LIN100" s="0"/>
      <c r="LIO100" s="0"/>
      <c r="LIP100" s="0"/>
      <c r="LIQ100" s="0"/>
      <c r="LIR100" s="0"/>
      <c r="LIS100" s="0"/>
      <c r="LIT100" s="0"/>
      <c r="LIU100" s="0"/>
      <c r="LIV100" s="0"/>
      <c r="LIW100" s="0"/>
      <c r="LIX100" s="0"/>
      <c r="LIY100" s="0"/>
      <c r="LIZ100" s="0"/>
      <c r="LJA100" s="0"/>
      <c r="LJB100" s="0"/>
      <c r="LJC100" s="0"/>
      <c r="LJD100" s="0"/>
      <c r="LJE100" s="0"/>
      <c r="LJF100" s="0"/>
      <c r="LJG100" s="0"/>
      <c r="LJH100" s="0"/>
      <c r="LJI100" s="0"/>
      <c r="LJJ100" s="0"/>
      <c r="LJK100" s="0"/>
      <c r="LJL100" s="0"/>
      <c r="LJM100" s="0"/>
      <c r="LJN100" s="0"/>
      <c r="LJO100" s="0"/>
      <c r="LJP100" s="0"/>
      <c r="LJQ100" s="0"/>
      <c r="LJR100" s="0"/>
      <c r="LJS100" s="0"/>
      <c r="LJT100" s="0"/>
      <c r="LJU100" s="0"/>
      <c r="LJV100" s="0"/>
      <c r="LJW100" s="0"/>
      <c r="LJX100" s="0"/>
      <c r="LJY100" s="0"/>
      <c r="LJZ100" s="0"/>
      <c r="LKA100" s="0"/>
      <c r="LKB100" s="0"/>
      <c r="LKC100" s="0"/>
      <c r="LKD100" s="0"/>
      <c r="LKE100" s="0"/>
      <c r="LKF100" s="0"/>
      <c r="LKG100" s="0"/>
      <c r="LKH100" s="0"/>
      <c r="LKI100" s="0"/>
      <c r="LKJ100" s="0"/>
      <c r="LKK100" s="0"/>
      <c r="LKL100" s="0"/>
      <c r="LKM100" s="0"/>
      <c r="LKN100" s="0"/>
      <c r="LKO100" s="0"/>
      <c r="LKP100" s="0"/>
      <c r="LKQ100" s="0"/>
      <c r="LKR100" s="0"/>
      <c r="LKS100" s="0"/>
      <c r="LKT100" s="0"/>
      <c r="LKU100" s="0"/>
      <c r="LKV100" s="0"/>
      <c r="LKW100" s="0"/>
      <c r="LKX100" s="0"/>
      <c r="LKY100" s="0"/>
      <c r="LKZ100" s="0"/>
      <c r="LLA100" s="0"/>
      <c r="LLB100" s="0"/>
      <c r="LLC100" s="0"/>
      <c r="LLD100" s="0"/>
      <c r="LLE100" s="0"/>
      <c r="LLF100" s="0"/>
      <c r="LLG100" s="0"/>
      <c r="LLH100" s="0"/>
      <c r="LLI100" s="0"/>
      <c r="LLJ100" s="0"/>
      <c r="LLK100" s="0"/>
      <c r="LLL100" s="0"/>
      <c r="LLM100" s="0"/>
      <c r="LLN100" s="0"/>
      <c r="LLO100" s="0"/>
      <c r="LLP100" s="0"/>
      <c r="LLQ100" s="0"/>
      <c r="LLR100" s="0"/>
      <c r="LLS100" s="0"/>
      <c r="LLT100" s="0"/>
      <c r="LLU100" s="0"/>
      <c r="LLV100" s="0"/>
      <c r="LLW100" s="0"/>
      <c r="LLX100" s="0"/>
      <c r="LLY100" s="0"/>
      <c r="LLZ100" s="0"/>
      <c r="LMA100" s="0"/>
      <c r="LMB100" s="0"/>
      <c r="LMC100" s="0"/>
      <c r="LMD100" s="0"/>
      <c r="LME100" s="0"/>
      <c r="LMF100" s="0"/>
      <c r="LMG100" s="0"/>
      <c r="LMH100" s="0"/>
      <c r="LMI100" s="0"/>
      <c r="LMJ100" s="0"/>
      <c r="LMK100" s="0"/>
      <c r="LML100" s="0"/>
      <c r="LMM100" s="0"/>
      <c r="LMN100" s="0"/>
      <c r="LMO100" s="0"/>
      <c r="LMP100" s="0"/>
      <c r="LMQ100" s="0"/>
      <c r="LMR100" s="0"/>
      <c r="LMS100" s="0"/>
      <c r="LMT100" s="0"/>
      <c r="LMU100" s="0"/>
      <c r="LMV100" s="0"/>
      <c r="LMW100" s="0"/>
      <c r="LMX100" s="0"/>
      <c r="LMY100" s="0"/>
      <c r="LMZ100" s="0"/>
      <c r="LNA100" s="0"/>
      <c r="LNB100" s="0"/>
      <c r="LNC100" s="0"/>
      <c r="LND100" s="0"/>
      <c r="LNE100" s="0"/>
      <c r="LNF100" s="0"/>
      <c r="LNG100" s="0"/>
      <c r="LNH100" s="0"/>
      <c r="LNI100" s="0"/>
      <c r="LNJ100" s="0"/>
      <c r="LNK100" s="0"/>
      <c r="LNL100" s="0"/>
      <c r="LNM100" s="0"/>
      <c r="LNN100" s="0"/>
      <c r="LNO100" s="0"/>
      <c r="LNP100" s="0"/>
      <c r="LNQ100" s="0"/>
      <c r="LNR100" s="0"/>
      <c r="LNS100" s="0"/>
      <c r="LNT100" s="0"/>
      <c r="LNU100" s="0"/>
      <c r="LNV100" s="0"/>
      <c r="LNW100" s="0"/>
      <c r="LNX100" s="0"/>
      <c r="LNY100" s="0"/>
      <c r="LNZ100" s="0"/>
      <c r="LOA100" s="0"/>
      <c r="LOB100" s="0"/>
      <c r="LOC100" s="0"/>
      <c r="LOD100" s="0"/>
      <c r="LOE100" s="0"/>
      <c r="LOF100" s="0"/>
      <c r="LOG100" s="0"/>
      <c r="LOH100" s="0"/>
      <c r="LOI100" s="0"/>
      <c r="LOJ100" s="0"/>
      <c r="LOK100" s="0"/>
      <c r="LOL100" s="0"/>
      <c r="LOM100" s="0"/>
      <c r="LON100" s="0"/>
      <c r="LOO100" s="0"/>
      <c r="LOP100" s="0"/>
      <c r="LOQ100" s="0"/>
      <c r="LOR100" s="0"/>
      <c r="LOS100" s="0"/>
      <c r="LOT100" s="0"/>
      <c r="LOU100" s="0"/>
      <c r="LOV100" s="0"/>
      <c r="LOW100" s="0"/>
      <c r="LOX100" s="0"/>
      <c r="LOY100" s="0"/>
      <c r="LOZ100" s="0"/>
      <c r="LPA100" s="0"/>
      <c r="LPB100" s="0"/>
      <c r="LPC100" s="0"/>
      <c r="LPD100" s="0"/>
      <c r="LPE100" s="0"/>
      <c r="LPF100" s="0"/>
      <c r="LPG100" s="0"/>
      <c r="LPH100" s="0"/>
      <c r="LPI100" s="0"/>
      <c r="LPJ100" s="0"/>
      <c r="LPK100" s="0"/>
      <c r="LPL100" s="0"/>
      <c r="LPM100" s="0"/>
      <c r="LPN100" s="0"/>
      <c r="LPO100" s="0"/>
      <c r="LPP100" s="0"/>
      <c r="LPQ100" s="0"/>
      <c r="LPR100" s="0"/>
      <c r="LPS100" s="0"/>
      <c r="LPT100" s="0"/>
      <c r="LPU100" s="0"/>
      <c r="LPV100" s="0"/>
      <c r="LPW100" s="0"/>
      <c r="LPX100" s="0"/>
      <c r="LPY100" s="0"/>
      <c r="LPZ100" s="0"/>
      <c r="LQA100" s="0"/>
      <c r="LQB100" s="0"/>
      <c r="LQC100" s="0"/>
      <c r="LQD100" s="0"/>
      <c r="LQE100" s="0"/>
      <c r="LQF100" s="0"/>
      <c r="LQG100" s="0"/>
      <c r="LQH100" s="0"/>
      <c r="LQI100" s="0"/>
      <c r="LQJ100" s="0"/>
      <c r="LQK100" s="0"/>
      <c r="LQL100" s="0"/>
      <c r="LQM100" s="0"/>
      <c r="LQN100" s="0"/>
      <c r="LQO100" s="0"/>
      <c r="LQP100" s="0"/>
      <c r="LQQ100" s="0"/>
      <c r="LQR100" s="0"/>
      <c r="LQS100" s="0"/>
      <c r="LQT100" s="0"/>
      <c r="LQU100" s="0"/>
      <c r="LQV100" s="0"/>
      <c r="LQW100" s="0"/>
      <c r="LQX100" s="0"/>
      <c r="LQY100" s="0"/>
      <c r="LQZ100" s="0"/>
      <c r="LRA100" s="0"/>
      <c r="LRB100" s="0"/>
      <c r="LRC100" s="0"/>
      <c r="LRD100" s="0"/>
      <c r="LRE100" s="0"/>
      <c r="LRF100" s="0"/>
      <c r="LRG100" s="0"/>
      <c r="LRH100" s="0"/>
      <c r="LRI100" s="0"/>
      <c r="LRJ100" s="0"/>
      <c r="LRK100" s="0"/>
      <c r="LRL100" s="0"/>
      <c r="LRM100" s="0"/>
      <c r="LRN100" s="0"/>
      <c r="LRO100" s="0"/>
      <c r="LRP100" s="0"/>
      <c r="LRQ100" s="0"/>
      <c r="LRR100" s="0"/>
      <c r="LRS100" s="0"/>
      <c r="LRT100" s="0"/>
      <c r="LRU100" s="0"/>
      <c r="LRV100" s="0"/>
      <c r="LRW100" s="0"/>
      <c r="LRX100" s="0"/>
      <c r="LRY100" s="0"/>
      <c r="LRZ100" s="0"/>
      <c r="LSA100" s="0"/>
      <c r="LSB100" s="0"/>
      <c r="LSC100" s="0"/>
      <c r="LSD100" s="0"/>
      <c r="LSE100" s="0"/>
      <c r="LSF100" s="0"/>
      <c r="LSG100" s="0"/>
      <c r="LSH100" s="0"/>
      <c r="LSI100" s="0"/>
      <c r="LSJ100" s="0"/>
      <c r="LSK100" s="0"/>
      <c r="LSL100" s="0"/>
      <c r="LSM100" s="0"/>
      <c r="LSN100" s="0"/>
      <c r="LSO100" s="0"/>
      <c r="LSP100" s="0"/>
      <c r="LSQ100" s="0"/>
      <c r="LSR100" s="0"/>
      <c r="LSS100" s="0"/>
      <c r="LST100" s="0"/>
      <c r="LSU100" s="0"/>
      <c r="LSV100" s="0"/>
      <c r="LSW100" s="0"/>
      <c r="LSX100" s="0"/>
      <c r="LSY100" s="0"/>
      <c r="LSZ100" s="0"/>
      <c r="LTA100" s="0"/>
      <c r="LTB100" s="0"/>
      <c r="LTC100" s="0"/>
      <c r="LTD100" s="0"/>
      <c r="LTE100" s="0"/>
      <c r="LTF100" s="0"/>
      <c r="LTG100" s="0"/>
      <c r="LTH100" s="0"/>
      <c r="LTI100" s="0"/>
      <c r="LTJ100" s="0"/>
      <c r="LTK100" s="0"/>
      <c r="LTL100" s="0"/>
      <c r="LTM100" s="0"/>
      <c r="LTN100" s="0"/>
      <c r="LTO100" s="0"/>
      <c r="LTP100" s="0"/>
      <c r="LTQ100" s="0"/>
      <c r="LTR100" s="0"/>
      <c r="LTS100" s="0"/>
      <c r="LTT100" s="0"/>
      <c r="LTU100" s="0"/>
      <c r="LTV100" s="0"/>
      <c r="LTW100" s="0"/>
      <c r="LTX100" s="0"/>
      <c r="LTY100" s="0"/>
      <c r="LTZ100" s="0"/>
      <c r="LUA100" s="0"/>
      <c r="LUB100" s="0"/>
      <c r="LUC100" s="0"/>
      <c r="LUD100" s="0"/>
      <c r="LUE100" s="0"/>
      <c r="LUF100" s="0"/>
      <c r="LUG100" s="0"/>
      <c r="LUH100" s="0"/>
      <c r="LUI100" s="0"/>
      <c r="LUJ100" s="0"/>
      <c r="LUK100" s="0"/>
      <c r="LUL100" s="0"/>
      <c r="LUM100" s="0"/>
      <c r="LUN100" s="0"/>
      <c r="LUO100" s="0"/>
      <c r="LUP100" s="0"/>
      <c r="LUQ100" s="0"/>
      <c r="LUR100" s="0"/>
      <c r="LUS100" s="0"/>
      <c r="LUT100" s="0"/>
      <c r="LUU100" s="0"/>
      <c r="LUV100" s="0"/>
      <c r="LUW100" s="0"/>
      <c r="LUX100" s="0"/>
      <c r="LUY100" s="0"/>
      <c r="LUZ100" s="0"/>
      <c r="LVA100" s="0"/>
      <c r="LVB100" s="0"/>
      <c r="LVC100" s="0"/>
      <c r="LVD100" s="0"/>
      <c r="LVE100" s="0"/>
      <c r="LVF100" s="0"/>
      <c r="LVG100" s="0"/>
      <c r="LVH100" s="0"/>
      <c r="LVI100" s="0"/>
      <c r="LVJ100" s="0"/>
      <c r="LVK100" s="0"/>
      <c r="LVL100" s="0"/>
      <c r="LVM100" s="0"/>
      <c r="LVN100" s="0"/>
      <c r="LVO100" s="0"/>
      <c r="LVP100" s="0"/>
      <c r="LVQ100" s="0"/>
      <c r="LVR100" s="0"/>
      <c r="LVS100" s="0"/>
      <c r="LVT100" s="0"/>
      <c r="LVU100" s="0"/>
      <c r="LVV100" s="0"/>
      <c r="LVW100" s="0"/>
      <c r="LVX100" s="0"/>
      <c r="LVY100" s="0"/>
      <c r="LVZ100" s="0"/>
      <c r="LWA100" s="0"/>
      <c r="LWB100" s="0"/>
      <c r="LWC100" s="0"/>
      <c r="LWD100" s="0"/>
      <c r="LWE100" s="0"/>
      <c r="LWF100" s="0"/>
      <c r="LWG100" s="0"/>
      <c r="LWH100" s="0"/>
      <c r="LWI100" s="0"/>
      <c r="LWJ100" s="0"/>
      <c r="LWK100" s="0"/>
      <c r="LWL100" s="0"/>
      <c r="LWM100" s="0"/>
      <c r="LWN100" s="0"/>
      <c r="LWO100" s="0"/>
      <c r="LWP100" s="0"/>
      <c r="LWQ100" s="0"/>
      <c r="LWR100" s="0"/>
      <c r="LWS100" s="0"/>
      <c r="LWT100" s="0"/>
      <c r="LWU100" s="0"/>
      <c r="LWV100" s="0"/>
      <c r="LWW100" s="0"/>
      <c r="LWX100" s="0"/>
      <c r="LWY100" s="0"/>
      <c r="LWZ100" s="0"/>
      <c r="LXA100" s="0"/>
      <c r="LXB100" s="0"/>
      <c r="LXC100" s="0"/>
      <c r="LXD100" s="0"/>
      <c r="LXE100" s="0"/>
      <c r="LXF100" s="0"/>
      <c r="LXG100" s="0"/>
      <c r="LXH100" s="0"/>
      <c r="LXI100" s="0"/>
      <c r="LXJ100" s="0"/>
      <c r="LXK100" s="0"/>
      <c r="LXL100" s="0"/>
      <c r="LXM100" s="0"/>
      <c r="LXN100" s="0"/>
      <c r="LXO100" s="0"/>
      <c r="LXP100" s="0"/>
      <c r="LXQ100" s="0"/>
      <c r="LXR100" s="0"/>
      <c r="LXS100" s="0"/>
      <c r="LXT100" s="0"/>
      <c r="LXU100" s="0"/>
      <c r="LXV100" s="0"/>
      <c r="LXW100" s="0"/>
      <c r="LXX100" s="0"/>
      <c r="LXY100" s="0"/>
      <c r="LXZ100" s="0"/>
      <c r="LYA100" s="0"/>
      <c r="LYB100" s="0"/>
      <c r="LYC100" s="0"/>
      <c r="LYD100" s="0"/>
      <c r="LYE100" s="0"/>
      <c r="LYF100" s="0"/>
      <c r="LYG100" s="0"/>
      <c r="LYH100" s="0"/>
      <c r="LYI100" s="0"/>
      <c r="LYJ100" s="0"/>
      <c r="LYK100" s="0"/>
      <c r="LYL100" s="0"/>
      <c r="LYM100" s="0"/>
      <c r="LYN100" s="0"/>
      <c r="LYO100" s="0"/>
      <c r="LYP100" s="0"/>
      <c r="LYQ100" s="0"/>
      <c r="LYR100" s="0"/>
      <c r="LYS100" s="0"/>
      <c r="LYT100" s="0"/>
      <c r="LYU100" s="0"/>
      <c r="LYV100" s="0"/>
      <c r="LYW100" s="0"/>
      <c r="LYX100" s="0"/>
      <c r="LYY100" s="0"/>
      <c r="LYZ100" s="0"/>
      <c r="LZA100" s="0"/>
      <c r="LZB100" s="0"/>
      <c r="LZC100" s="0"/>
      <c r="LZD100" s="0"/>
      <c r="LZE100" s="0"/>
      <c r="LZF100" s="0"/>
      <c r="LZG100" s="0"/>
      <c r="LZH100" s="0"/>
      <c r="LZI100" s="0"/>
      <c r="LZJ100" s="0"/>
      <c r="LZK100" s="0"/>
      <c r="LZL100" s="0"/>
      <c r="LZM100" s="0"/>
      <c r="LZN100" s="0"/>
      <c r="LZO100" s="0"/>
      <c r="LZP100" s="0"/>
      <c r="LZQ100" s="0"/>
      <c r="LZR100" s="0"/>
      <c r="LZS100" s="0"/>
      <c r="LZT100" s="0"/>
      <c r="LZU100" s="0"/>
      <c r="LZV100" s="0"/>
      <c r="LZW100" s="0"/>
      <c r="LZX100" s="0"/>
      <c r="LZY100" s="0"/>
      <c r="LZZ100" s="0"/>
      <c r="MAA100" s="0"/>
      <c r="MAB100" s="0"/>
      <c r="MAC100" s="0"/>
      <c r="MAD100" s="0"/>
      <c r="MAE100" s="0"/>
      <c r="MAF100" s="0"/>
      <c r="MAG100" s="0"/>
      <c r="MAH100" s="0"/>
      <c r="MAI100" s="0"/>
      <c r="MAJ100" s="0"/>
      <c r="MAK100" s="0"/>
      <c r="MAL100" s="0"/>
      <c r="MAM100" s="0"/>
      <c r="MAN100" s="0"/>
      <c r="MAO100" s="0"/>
      <c r="MAP100" s="0"/>
      <c r="MAQ100" s="0"/>
      <c r="MAR100" s="0"/>
      <c r="MAS100" s="0"/>
      <c r="MAT100" s="0"/>
      <c r="MAU100" s="0"/>
      <c r="MAV100" s="0"/>
      <c r="MAW100" s="0"/>
      <c r="MAX100" s="0"/>
      <c r="MAY100" s="0"/>
      <c r="MAZ100" s="0"/>
      <c r="MBA100" s="0"/>
      <c r="MBB100" s="0"/>
      <c r="MBC100" s="0"/>
      <c r="MBD100" s="0"/>
      <c r="MBE100" s="0"/>
      <c r="MBF100" s="0"/>
      <c r="MBG100" s="0"/>
      <c r="MBH100" s="0"/>
      <c r="MBI100" s="0"/>
      <c r="MBJ100" s="0"/>
      <c r="MBK100" s="0"/>
      <c r="MBL100" s="0"/>
      <c r="MBM100" s="0"/>
      <c r="MBN100" s="0"/>
      <c r="MBO100" s="0"/>
      <c r="MBP100" s="0"/>
      <c r="MBQ100" s="0"/>
      <c r="MBR100" s="0"/>
      <c r="MBS100" s="0"/>
      <c r="MBT100" s="0"/>
      <c r="MBU100" s="0"/>
      <c r="MBV100" s="0"/>
      <c r="MBW100" s="0"/>
      <c r="MBX100" s="0"/>
      <c r="MBY100" s="0"/>
      <c r="MBZ100" s="0"/>
      <c r="MCA100" s="0"/>
      <c r="MCB100" s="0"/>
      <c r="MCC100" s="0"/>
      <c r="MCD100" s="0"/>
      <c r="MCE100" s="0"/>
      <c r="MCF100" s="0"/>
      <c r="MCG100" s="0"/>
      <c r="MCH100" s="0"/>
      <c r="MCI100" s="0"/>
      <c r="MCJ100" s="0"/>
      <c r="MCK100" s="0"/>
      <c r="MCL100" s="0"/>
      <c r="MCM100" s="0"/>
      <c r="MCN100" s="0"/>
      <c r="MCO100" s="0"/>
      <c r="MCP100" s="0"/>
      <c r="MCQ100" s="0"/>
      <c r="MCR100" s="0"/>
      <c r="MCS100" s="0"/>
      <c r="MCT100" s="0"/>
      <c r="MCU100" s="0"/>
      <c r="MCV100" s="0"/>
      <c r="MCW100" s="0"/>
      <c r="MCX100" s="0"/>
      <c r="MCY100" s="0"/>
      <c r="MCZ100" s="0"/>
      <c r="MDA100" s="0"/>
      <c r="MDB100" s="0"/>
      <c r="MDC100" s="0"/>
      <c r="MDD100" s="0"/>
      <c r="MDE100" s="0"/>
      <c r="MDF100" s="0"/>
      <c r="MDG100" s="0"/>
      <c r="MDH100" s="0"/>
      <c r="MDI100" s="0"/>
      <c r="MDJ100" s="0"/>
      <c r="MDK100" s="0"/>
      <c r="MDL100" s="0"/>
      <c r="MDM100" s="0"/>
      <c r="MDN100" s="0"/>
      <c r="MDO100" s="0"/>
      <c r="MDP100" s="0"/>
      <c r="MDQ100" s="0"/>
      <c r="MDR100" s="0"/>
      <c r="MDS100" s="0"/>
      <c r="MDT100" s="0"/>
      <c r="MDU100" s="0"/>
      <c r="MDV100" s="0"/>
      <c r="MDW100" s="0"/>
      <c r="MDX100" s="0"/>
      <c r="MDY100" s="0"/>
      <c r="MDZ100" s="0"/>
      <c r="MEA100" s="0"/>
      <c r="MEB100" s="0"/>
      <c r="MEC100" s="0"/>
      <c r="MED100" s="0"/>
      <c r="MEE100" s="0"/>
      <c r="MEF100" s="0"/>
      <c r="MEG100" s="0"/>
      <c r="MEH100" s="0"/>
      <c r="MEI100" s="0"/>
      <c r="MEJ100" s="0"/>
      <c r="MEK100" s="0"/>
      <c r="MEL100" s="0"/>
      <c r="MEM100" s="0"/>
      <c r="MEN100" s="0"/>
      <c r="MEO100" s="0"/>
      <c r="MEP100" s="0"/>
      <c r="MEQ100" s="0"/>
      <c r="MER100" s="0"/>
      <c r="MES100" s="0"/>
      <c r="MET100" s="0"/>
      <c r="MEU100" s="0"/>
      <c r="MEV100" s="0"/>
      <c r="MEW100" s="0"/>
      <c r="MEX100" s="0"/>
      <c r="MEY100" s="0"/>
      <c r="MEZ100" s="0"/>
      <c r="MFA100" s="0"/>
      <c r="MFB100" s="0"/>
      <c r="MFC100" s="0"/>
      <c r="MFD100" s="0"/>
      <c r="MFE100" s="0"/>
      <c r="MFF100" s="0"/>
      <c r="MFG100" s="0"/>
      <c r="MFH100" s="0"/>
      <c r="MFI100" s="0"/>
      <c r="MFJ100" s="0"/>
      <c r="MFK100" s="0"/>
      <c r="MFL100" s="0"/>
      <c r="MFM100" s="0"/>
      <c r="MFN100" s="0"/>
      <c r="MFO100" s="0"/>
      <c r="MFP100" s="0"/>
      <c r="MFQ100" s="0"/>
      <c r="MFR100" s="0"/>
      <c r="MFS100" s="0"/>
      <c r="MFT100" s="0"/>
      <c r="MFU100" s="0"/>
      <c r="MFV100" s="0"/>
      <c r="MFW100" s="0"/>
      <c r="MFX100" s="0"/>
      <c r="MFY100" s="0"/>
      <c r="MFZ100" s="0"/>
      <c r="MGA100" s="0"/>
      <c r="MGB100" s="0"/>
      <c r="MGC100" s="0"/>
      <c r="MGD100" s="0"/>
      <c r="MGE100" s="0"/>
      <c r="MGF100" s="0"/>
      <c r="MGG100" s="0"/>
      <c r="MGH100" s="0"/>
      <c r="MGI100" s="0"/>
      <c r="MGJ100" s="0"/>
      <c r="MGK100" s="0"/>
      <c r="MGL100" s="0"/>
      <c r="MGM100" s="0"/>
      <c r="MGN100" s="0"/>
      <c r="MGO100" s="0"/>
      <c r="MGP100" s="0"/>
      <c r="MGQ100" s="0"/>
      <c r="MGR100" s="0"/>
      <c r="MGS100" s="0"/>
      <c r="MGT100" s="0"/>
      <c r="MGU100" s="0"/>
      <c r="MGV100" s="0"/>
      <c r="MGW100" s="0"/>
      <c r="MGX100" s="0"/>
      <c r="MGY100" s="0"/>
      <c r="MGZ100" s="0"/>
      <c r="MHA100" s="0"/>
      <c r="MHB100" s="0"/>
      <c r="MHC100" s="0"/>
      <c r="MHD100" s="0"/>
      <c r="MHE100" s="0"/>
      <c r="MHF100" s="0"/>
      <c r="MHG100" s="0"/>
      <c r="MHH100" s="0"/>
      <c r="MHI100" s="0"/>
      <c r="MHJ100" s="0"/>
      <c r="MHK100" s="0"/>
      <c r="MHL100" s="0"/>
      <c r="MHM100" s="0"/>
      <c r="MHN100" s="0"/>
      <c r="MHO100" s="0"/>
      <c r="MHP100" s="0"/>
      <c r="MHQ100" s="0"/>
      <c r="MHR100" s="0"/>
      <c r="MHS100" s="0"/>
      <c r="MHT100" s="0"/>
      <c r="MHU100" s="0"/>
      <c r="MHV100" s="0"/>
      <c r="MHW100" s="0"/>
      <c r="MHX100" s="0"/>
      <c r="MHY100" s="0"/>
      <c r="MHZ100" s="0"/>
      <c r="MIA100" s="0"/>
      <c r="MIB100" s="0"/>
      <c r="MIC100" s="0"/>
      <c r="MID100" s="0"/>
      <c r="MIE100" s="0"/>
      <c r="MIF100" s="0"/>
      <c r="MIG100" s="0"/>
      <c r="MIH100" s="0"/>
      <c r="MII100" s="0"/>
      <c r="MIJ100" s="0"/>
      <c r="MIK100" s="0"/>
      <c r="MIL100" s="0"/>
      <c r="MIM100" s="0"/>
      <c r="MIN100" s="0"/>
      <c r="MIO100" s="0"/>
      <c r="MIP100" s="0"/>
      <c r="MIQ100" s="0"/>
      <c r="MIR100" s="0"/>
      <c r="MIS100" s="0"/>
      <c r="MIT100" s="0"/>
      <c r="MIU100" s="0"/>
      <c r="MIV100" s="0"/>
      <c r="MIW100" s="0"/>
      <c r="MIX100" s="0"/>
      <c r="MIY100" s="0"/>
      <c r="MIZ100" s="0"/>
      <c r="MJA100" s="0"/>
      <c r="MJB100" s="0"/>
      <c r="MJC100" s="0"/>
      <c r="MJD100" s="0"/>
      <c r="MJE100" s="0"/>
      <c r="MJF100" s="0"/>
      <c r="MJG100" s="0"/>
      <c r="MJH100" s="0"/>
      <c r="MJI100" s="0"/>
      <c r="MJJ100" s="0"/>
      <c r="MJK100" s="0"/>
      <c r="MJL100" s="0"/>
      <c r="MJM100" s="0"/>
      <c r="MJN100" s="0"/>
      <c r="MJO100" s="0"/>
      <c r="MJP100" s="0"/>
      <c r="MJQ100" s="0"/>
      <c r="MJR100" s="0"/>
      <c r="MJS100" s="0"/>
      <c r="MJT100" s="0"/>
      <c r="MJU100" s="0"/>
      <c r="MJV100" s="0"/>
      <c r="MJW100" s="0"/>
      <c r="MJX100" s="0"/>
      <c r="MJY100" s="0"/>
      <c r="MJZ100" s="0"/>
      <c r="MKA100" s="0"/>
      <c r="MKB100" s="0"/>
      <c r="MKC100" s="0"/>
      <c r="MKD100" s="0"/>
      <c r="MKE100" s="0"/>
      <c r="MKF100" s="0"/>
      <c r="MKG100" s="0"/>
      <c r="MKH100" s="0"/>
      <c r="MKI100" s="0"/>
      <c r="MKJ100" s="0"/>
      <c r="MKK100" s="0"/>
      <c r="MKL100" s="0"/>
      <c r="MKM100" s="0"/>
      <c r="MKN100" s="0"/>
      <c r="MKO100" s="0"/>
      <c r="MKP100" s="0"/>
      <c r="MKQ100" s="0"/>
      <c r="MKR100" s="0"/>
      <c r="MKS100" s="0"/>
      <c r="MKT100" s="0"/>
      <c r="MKU100" s="0"/>
      <c r="MKV100" s="0"/>
      <c r="MKW100" s="0"/>
      <c r="MKX100" s="0"/>
      <c r="MKY100" s="0"/>
      <c r="MKZ100" s="0"/>
      <c r="MLA100" s="0"/>
      <c r="MLB100" s="0"/>
      <c r="MLC100" s="0"/>
      <c r="MLD100" s="0"/>
      <c r="MLE100" s="0"/>
      <c r="MLF100" s="0"/>
      <c r="MLG100" s="0"/>
      <c r="MLH100" s="0"/>
      <c r="MLI100" s="0"/>
      <c r="MLJ100" s="0"/>
      <c r="MLK100" s="0"/>
      <c r="MLL100" s="0"/>
      <c r="MLM100" s="0"/>
      <c r="MLN100" s="0"/>
      <c r="MLO100" s="0"/>
      <c r="MLP100" s="0"/>
      <c r="MLQ100" s="0"/>
      <c r="MLR100" s="0"/>
      <c r="MLS100" s="0"/>
      <c r="MLT100" s="0"/>
      <c r="MLU100" s="0"/>
      <c r="MLV100" s="0"/>
      <c r="MLW100" s="0"/>
      <c r="MLX100" s="0"/>
      <c r="MLY100" s="0"/>
      <c r="MLZ100" s="0"/>
      <c r="MMA100" s="0"/>
      <c r="MMB100" s="0"/>
      <c r="MMC100" s="0"/>
      <c r="MMD100" s="0"/>
      <c r="MME100" s="0"/>
      <c r="MMF100" s="0"/>
      <c r="MMG100" s="0"/>
      <c r="MMH100" s="0"/>
      <c r="MMI100" s="0"/>
      <c r="MMJ100" s="0"/>
      <c r="MMK100" s="0"/>
      <c r="MML100" s="0"/>
      <c r="MMM100" s="0"/>
      <c r="MMN100" s="0"/>
      <c r="MMO100" s="0"/>
      <c r="MMP100" s="0"/>
      <c r="MMQ100" s="0"/>
      <c r="MMR100" s="0"/>
      <c r="MMS100" s="0"/>
      <c r="MMT100" s="0"/>
      <c r="MMU100" s="0"/>
      <c r="MMV100" s="0"/>
      <c r="MMW100" s="0"/>
      <c r="MMX100" s="0"/>
      <c r="MMY100" s="0"/>
      <c r="MMZ100" s="0"/>
      <c r="MNA100" s="0"/>
      <c r="MNB100" s="0"/>
      <c r="MNC100" s="0"/>
      <c r="MND100" s="0"/>
      <c r="MNE100" s="0"/>
      <c r="MNF100" s="0"/>
      <c r="MNG100" s="0"/>
      <c r="MNH100" s="0"/>
      <c r="MNI100" s="0"/>
      <c r="MNJ100" s="0"/>
      <c r="MNK100" s="0"/>
      <c r="MNL100" s="0"/>
      <c r="MNM100" s="0"/>
      <c r="MNN100" s="0"/>
      <c r="MNO100" s="0"/>
      <c r="MNP100" s="0"/>
      <c r="MNQ100" s="0"/>
      <c r="MNR100" s="0"/>
      <c r="MNS100" s="0"/>
      <c r="MNT100" s="0"/>
      <c r="MNU100" s="0"/>
      <c r="MNV100" s="0"/>
      <c r="MNW100" s="0"/>
      <c r="MNX100" s="0"/>
      <c r="MNY100" s="0"/>
      <c r="MNZ100" s="0"/>
      <c r="MOA100" s="0"/>
      <c r="MOB100" s="0"/>
      <c r="MOC100" s="0"/>
      <c r="MOD100" s="0"/>
      <c r="MOE100" s="0"/>
      <c r="MOF100" s="0"/>
      <c r="MOG100" s="0"/>
      <c r="MOH100" s="0"/>
      <c r="MOI100" s="0"/>
      <c r="MOJ100" s="0"/>
      <c r="MOK100" s="0"/>
      <c r="MOL100" s="0"/>
      <c r="MOM100" s="0"/>
      <c r="MON100" s="0"/>
      <c r="MOO100" s="0"/>
      <c r="MOP100" s="0"/>
      <c r="MOQ100" s="0"/>
      <c r="MOR100" s="0"/>
      <c r="MOS100" s="0"/>
      <c r="MOT100" s="0"/>
      <c r="MOU100" s="0"/>
      <c r="MOV100" s="0"/>
      <c r="MOW100" s="0"/>
      <c r="MOX100" s="0"/>
      <c r="MOY100" s="0"/>
      <c r="MOZ100" s="0"/>
      <c r="MPA100" s="0"/>
      <c r="MPB100" s="0"/>
      <c r="MPC100" s="0"/>
      <c r="MPD100" s="0"/>
      <c r="MPE100" s="0"/>
      <c r="MPF100" s="0"/>
      <c r="MPG100" s="0"/>
      <c r="MPH100" s="0"/>
      <c r="MPI100" s="0"/>
      <c r="MPJ100" s="0"/>
      <c r="MPK100" s="0"/>
      <c r="MPL100" s="0"/>
      <c r="MPM100" s="0"/>
      <c r="MPN100" s="0"/>
      <c r="MPO100" s="0"/>
      <c r="MPP100" s="0"/>
      <c r="MPQ100" s="0"/>
      <c r="MPR100" s="0"/>
      <c r="MPS100" s="0"/>
      <c r="MPT100" s="0"/>
      <c r="MPU100" s="0"/>
      <c r="MPV100" s="0"/>
      <c r="MPW100" s="0"/>
      <c r="MPX100" s="0"/>
      <c r="MPY100" s="0"/>
      <c r="MPZ100" s="0"/>
      <c r="MQA100" s="0"/>
      <c r="MQB100" s="0"/>
      <c r="MQC100" s="0"/>
      <c r="MQD100" s="0"/>
      <c r="MQE100" s="0"/>
      <c r="MQF100" s="0"/>
      <c r="MQG100" s="0"/>
      <c r="MQH100" s="0"/>
      <c r="MQI100" s="0"/>
      <c r="MQJ100" s="0"/>
      <c r="MQK100" s="0"/>
      <c r="MQL100" s="0"/>
      <c r="MQM100" s="0"/>
      <c r="MQN100" s="0"/>
      <c r="MQO100" s="0"/>
      <c r="MQP100" s="0"/>
      <c r="MQQ100" s="0"/>
      <c r="MQR100" s="0"/>
      <c r="MQS100" s="0"/>
      <c r="MQT100" s="0"/>
      <c r="MQU100" s="0"/>
      <c r="MQV100" s="0"/>
      <c r="MQW100" s="0"/>
      <c r="MQX100" s="0"/>
      <c r="MQY100" s="0"/>
      <c r="MQZ100" s="0"/>
      <c r="MRA100" s="0"/>
      <c r="MRB100" s="0"/>
      <c r="MRC100" s="0"/>
      <c r="MRD100" s="0"/>
      <c r="MRE100" s="0"/>
      <c r="MRF100" s="0"/>
      <c r="MRG100" s="0"/>
      <c r="MRH100" s="0"/>
      <c r="MRI100" s="0"/>
      <c r="MRJ100" s="0"/>
      <c r="MRK100" s="0"/>
      <c r="MRL100" s="0"/>
      <c r="MRM100" s="0"/>
      <c r="MRN100" s="0"/>
      <c r="MRO100" s="0"/>
      <c r="MRP100" s="0"/>
      <c r="MRQ100" s="0"/>
      <c r="MRR100" s="0"/>
      <c r="MRS100" s="0"/>
      <c r="MRT100" s="0"/>
      <c r="MRU100" s="0"/>
      <c r="MRV100" s="0"/>
      <c r="MRW100" s="0"/>
      <c r="MRX100" s="0"/>
      <c r="MRY100" s="0"/>
      <c r="MRZ100" s="0"/>
      <c r="MSA100" s="0"/>
      <c r="MSB100" s="0"/>
      <c r="MSC100" s="0"/>
      <c r="MSD100" s="0"/>
      <c r="MSE100" s="0"/>
      <c r="MSF100" s="0"/>
      <c r="MSG100" s="0"/>
      <c r="MSH100" s="0"/>
      <c r="MSI100" s="0"/>
      <c r="MSJ100" s="0"/>
      <c r="MSK100" s="0"/>
      <c r="MSL100" s="0"/>
      <c r="MSM100" s="0"/>
      <c r="MSN100" s="0"/>
      <c r="MSO100" s="0"/>
      <c r="MSP100" s="0"/>
      <c r="MSQ100" s="0"/>
      <c r="MSR100" s="0"/>
      <c r="MSS100" s="0"/>
      <c r="MST100" s="0"/>
      <c r="MSU100" s="0"/>
      <c r="MSV100" s="0"/>
      <c r="MSW100" s="0"/>
      <c r="MSX100" s="0"/>
      <c r="MSY100" s="0"/>
      <c r="MSZ100" s="0"/>
      <c r="MTA100" s="0"/>
      <c r="MTB100" s="0"/>
      <c r="MTC100" s="0"/>
      <c r="MTD100" s="0"/>
      <c r="MTE100" s="0"/>
      <c r="MTF100" s="0"/>
      <c r="MTG100" s="0"/>
      <c r="MTH100" s="0"/>
      <c r="MTI100" s="0"/>
      <c r="MTJ100" s="0"/>
      <c r="MTK100" s="0"/>
      <c r="MTL100" s="0"/>
      <c r="MTM100" s="0"/>
      <c r="MTN100" s="0"/>
      <c r="MTO100" s="0"/>
      <c r="MTP100" s="0"/>
      <c r="MTQ100" s="0"/>
      <c r="MTR100" s="0"/>
      <c r="MTS100" s="0"/>
      <c r="MTT100" s="0"/>
      <c r="MTU100" s="0"/>
      <c r="MTV100" s="0"/>
      <c r="MTW100" s="0"/>
      <c r="MTX100" s="0"/>
      <c r="MTY100" s="0"/>
      <c r="MTZ100" s="0"/>
      <c r="MUA100" s="0"/>
      <c r="MUB100" s="0"/>
      <c r="MUC100" s="0"/>
      <c r="MUD100" s="0"/>
      <c r="MUE100" s="0"/>
      <c r="MUF100" s="0"/>
      <c r="MUG100" s="0"/>
      <c r="MUH100" s="0"/>
      <c r="MUI100" s="0"/>
      <c r="MUJ100" s="0"/>
      <c r="MUK100" s="0"/>
      <c r="MUL100" s="0"/>
      <c r="MUM100" s="0"/>
      <c r="MUN100" s="0"/>
      <c r="MUO100" s="0"/>
      <c r="MUP100" s="0"/>
      <c r="MUQ100" s="0"/>
      <c r="MUR100" s="0"/>
      <c r="MUS100" s="0"/>
      <c r="MUT100" s="0"/>
      <c r="MUU100" s="0"/>
      <c r="MUV100" s="0"/>
      <c r="MUW100" s="0"/>
      <c r="MUX100" s="0"/>
      <c r="MUY100" s="0"/>
      <c r="MUZ100" s="0"/>
      <c r="MVA100" s="0"/>
      <c r="MVB100" s="0"/>
      <c r="MVC100" s="0"/>
      <c r="MVD100" s="0"/>
      <c r="MVE100" s="0"/>
      <c r="MVF100" s="0"/>
      <c r="MVG100" s="0"/>
      <c r="MVH100" s="0"/>
      <c r="MVI100" s="0"/>
      <c r="MVJ100" s="0"/>
      <c r="MVK100" s="0"/>
      <c r="MVL100" s="0"/>
      <c r="MVM100" s="0"/>
      <c r="MVN100" s="0"/>
      <c r="MVO100" s="0"/>
      <c r="MVP100" s="0"/>
      <c r="MVQ100" s="0"/>
      <c r="MVR100" s="0"/>
      <c r="MVS100" s="0"/>
      <c r="MVT100" s="0"/>
      <c r="MVU100" s="0"/>
      <c r="MVV100" s="0"/>
      <c r="MVW100" s="0"/>
      <c r="MVX100" s="0"/>
      <c r="MVY100" s="0"/>
      <c r="MVZ100" s="0"/>
      <c r="MWA100" s="0"/>
      <c r="MWB100" s="0"/>
      <c r="MWC100" s="0"/>
      <c r="MWD100" s="0"/>
      <c r="MWE100" s="0"/>
      <c r="MWF100" s="0"/>
      <c r="MWG100" s="0"/>
      <c r="MWH100" s="0"/>
      <c r="MWI100" s="0"/>
      <c r="MWJ100" s="0"/>
      <c r="MWK100" s="0"/>
      <c r="MWL100" s="0"/>
      <c r="MWM100" s="0"/>
      <c r="MWN100" s="0"/>
      <c r="MWO100" s="0"/>
      <c r="MWP100" s="0"/>
      <c r="MWQ100" s="0"/>
      <c r="MWR100" s="0"/>
      <c r="MWS100" s="0"/>
      <c r="MWT100" s="0"/>
      <c r="MWU100" s="0"/>
      <c r="MWV100" s="0"/>
      <c r="MWW100" s="0"/>
      <c r="MWX100" s="0"/>
      <c r="MWY100" s="0"/>
      <c r="MWZ100" s="0"/>
      <c r="MXA100" s="0"/>
      <c r="MXB100" s="0"/>
      <c r="MXC100" s="0"/>
      <c r="MXD100" s="0"/>
      <c r="MXE100" s="0"/>
      <c r="MXF100" s="0"/>
      <c r="MXG100" s="0"/>
      <c r="MXH100" s="0"/>
      <c r="MXI100" s="0"/>
      <c r="MXJ100" s="0"/>
      <c r="MXK100" s="0"/>
      <c r="MXL100" s="0"/>
      <c r="MXM100" s="0"/>
      <c r="MXN100" s="0"/>
      <c r="MXO100" s="0"/>
      <c r="MXP100" s="0"/>
      <c r="MXQ100" s="0"/>
      <c r="MXR100" s="0"/>
      <c r="MXS100" s="0"/>
      <c r="MXT100" s="0"/>
      <c r="MXU100" s="0"/>
      <c r="MXV100" s="0"/>
      <c r="MXW100" s="0"/>
      <c r="MXX100" s="0"/>
      <c r="MXY100" s="0"/>
      <c r="MXZ100" s="0"/>
      <c r="MYA100" s="0"/>
      <c r="MYB100" s="0"/>
      <c r="MYC100" s="0"/>
      <c r="MYD100" s="0"/>
      <c r="MYE100" s="0"/>
      <c r="MYF100" s="0"/>
      <c r="MYG100" s="0"/>
      <c r="MYH100" s="0"/>
      <c r="MYI100" s="0"/>
      <c r="MYJ100" s="0"/>
      <c r="MYK100" s="0"/>
      <c r="MYL100" s="0"/>
      <c r="MYM100" s="0"/>
      <c r="MYN100" s="0"/>
      <c r="MYO100" s="0"/>
      <c r="MYP100" s="0"/>
      <c r="MYQ100" s="0"/>
      <c r="MYR100" s="0"/>
      <c r="MYS100" s="0"/>
      <c r="MYT100" s="0"/>
      <c r="MYU100" s="0"/>
      <c r="MYV100" s="0"/>
      <c r="MYW100" s="0"/>
      <c r="MYX100" s="0"/>
      <c r="MYY100" s="0"/>
      <c r="MYZ100" s="0"/>
      <c r="MZA100" s="0"/>
      <c r="MZB100" s="0"/>
      <c r="MZC100" s="0"/>
      <c r="MZD100" s="0"/>
      <c r="MZE100" s="0"/>
      <c r="MZF100" s="0"/>
      <c r="MZG100" s="0"/>
      <c r="MZH100" s="0"/>
      <c r="MZI100" s="0"/>
      <c r="MZJ100" s="0"/>
      <c r="MZK100" s="0"/>
      <c r="MZL100" s="0"/>
      <c r="MZM100" s="0"/>
      <c r="MZN100" s="0"/>
      <c r="MZO100" s="0"/>
      <c r="MZP100" s="0"/>
      <c r="MZQ100" s="0"/>
      <c r="MZR100" s="0"/>
      <c r="MZS100" s="0"/>
      <c r="MZT100" s="0"/>
      <c r="MZU100" s="0"/>
      <c r="MZV100" s="0"/>
      <c r="MZW100" s="0"/>
      <c r="MZX100" s="0"/>
      <c r="MZY100" s="0"/>
      <c r="MZZ100" s="0"/>
      <c r="NAA100" s="0"/>
      <c r="NAB100" s="0"/>
      <c r="NAC100" s="0"/>
      <c r="NAD100" s="0"/>
      <c r="NAE100" s="0"/>
      <c r="NAF100" s="0"/>
      <c r="NAG100" s="0"/>
      <c r="NAH100" s="0"/>
      <c r="NAI100" s="0"/>
      <c r="NAJ100" s="0"/>
      <c r="NAK100" s="0"/>
      <c r="NAL100" s="0"/>
      <c r="NAM100" s="0"/>
      <c r="NAN100" s="0"/>
      <c r="NAO100" s="0"/>
      <c r="NAP100" s="0"/>
      <c r="NAQ100" s="0"/>
      <c r="NAR100" s="0"/>
      <c r="NAS100" s="0"/>
      <c r="NAT100" s="0"/>
      <c r="NAU100" s="0"/>
      <c r="NAV100" s="0"/>
      <c r="NAW100" s="0"/>
      <c r="NAX100" s="0"/>
      <c r="NAY100" s="0"/>
      <c r="NAZ100" s="0"/>
      <c r="NBA100" s="0"/>
      <c r="NBB100" s="0"/>
      <c r="NBC100" s="0"/>
      <c r="NBD100" s="0"/>
      <c r="NBE100" s="0"/>
      <c r="NBF100" s="0"/>
      <c r="NBG100" s="0"/>
      <c r="NBH100" s="0"/>
      <c r="NBI100" s="0"/>
      <c r="NBJ100" s="0"/>
      <c r="NBK100" s="0"/>
      <c r="NBL100" s="0"/>
      <c r="NBM100" s="0"/>
      <c r="NBN100" s="0"/>
      <c r="NBO100" s="0"/>
      <c r="NBP100" s="0"/>
      <c r="NBQ100" s="0"/>
      <c r="NBR100" s="0"/>
      <c r="NBS100" s="0"/>
      <c r="NBT100" s="0"/>
      <c r="NBU100" s="0"/>
      <c r="NBV100" s="0"/>
      <c r="NBW100" s="0"/>
      <c r="NBX100" s="0"/>
      <c r="NBY100" s="0"/>
      <c r="NBZ100" s="0"/>
      <c r="NCA100" s="0"/>
      <c r="NCB100" s="0"/>
      <c r="NCC100" s="0"/>
      <c r="NCD100" s="0"/>
      <c r="NCE100" s="0"/>
      <c r="NCF100" s="0"/>
      <c r="NCG100" s="0"/>
      <c r="NCH100" s="0"/>
      <c r="NCI100" s="0"/>
      <c r="NCJ100" s="0"/>
      <c r="NCK100" s="0"/>
      <c r="NCL100" s="0"/>
      <c r="NCM100" s="0"/>
      <c r="NCN100" s="0"/>
      <c r="NCO100" s="0"/>
      <c r="NCP100" s="0"/>
      <c r="NCQ100" s="0"/>
      <c r="NCR100" s="0"/>
      <c r="NCS100" s="0"/>
      <c r="NCT100" s="0"/>
      <c r="NCU100" s="0"/>
      <c r="NCV100" s="0"/>
      <c r="NCW100" s="0"/>
      <c r="NCX100" s="0"/>
      <c r="NCY100" s="0"/>
      <c r="NCZ100" s="0"/>
      <c r="NDA100" s="0"/>
      <c r="NDB100" s="0"/>
      <c r="NDC100" s="0"/>
      <c r="NDD100" s="0"/>
      <c r="NDE100" s="0"/>
      <c r="NDF100" s="0"/>
      <c r="NDG100" s="0"/>
      <c r="NDH100" s="0"/>
      <c r="NDI100" s="0"/>
      <c r="NDJ100" s="0"/>
      <c r="NDK100" s="0"/>
      <c r="NDL100" s="0"/>
      <c r="NDM100" s="0"/>
      <c r="NDN100" s="0"/>
      <c r="NDO100" s="0"/>
      <c r="NDP100" s="0"/>
      <c r="NDQ100" s="0"/>
      <c r="NDR100" s="0"/>
      <c r="NDS100" s="0"/>
      <c r="NDT100" s="0"/>
      <c r="NDU100" s="0"/>
      <c r="NDV100" s="0"/>
      <c r="NDW100" s="0"/>
      <c r="NDX100" s="0"/>
      <c r="NDY100" s="0"/>
      <c r="NDZ100" s="0"/>
      <c r="NEA100" s="0"/>
      <c r="NEB100" s="0"/>
      <c r="NEC100" s="0"/>
      <c r="NED100" s="0"/>
      <c r="NEE100" s="0"/>
      <c r="NEF100" s="0"/>
      <c r="NEG100" s="0"/>
      <c r="NEH100" s="0"/>
      <c r="NEI100" s="0"/>
      <c r="NEJ100" s="0"/>
      <c r="NEK100" s="0"/>
      <c r="NEL100" s="0"/>
      <c r="NEM100" s="0"/>
      <c r="NEN100" s="0"/>
      <c r="NEO100" s="0"/>
      <c r="NEP100" s="0"/>
      <c r="NEQ100" s="0"/>
      <c r="NER100" s="0"/>
      <c r="NES100" s="0"/>
      <c r="NET100" s="0"/>
      <c r="NEU100" s="0"/>
      <c r="NEV100" s="0"/>
      <c r="NEW100" s="0"/>
      <c r="NEX100" s="0"/>
      <c r="NEY100" s="0"/>
      <c r="NEZ100" s="0"/>
      <c r="NFA100" s="0"/>
      <c r="NFB100" s="0"/>
      <c r="NFC100" s="0"/>
      <c r="NFD100" s="0"/>
      <c r="NFE100" s="0"/>
      <c r="NFF100" s="0"/>
      <c r="NFG100" s="0"/>
      <c r="NFH100" s="0"/>
      <c r="NFI100" s="0"/>
      <c r="NFJ100" s="0"/>
      <c r="NFK100" s="0"/>
      <c r="NFL100" s="0"/>
      <c r="NFM100" s="0"/>
      <c r="NFN100" s="0"/>
      <c r="NFO100" s="0"/>
      <c r="NFP100" s="0"/>
      <c r="NFQ100" s="0"/>
      <c r="NFR100" s="0"/>
      <c r="NFS100" s="0"/>
      <c r="NFT100" s="0"/>
      <c r="NFU100" s="0"/>
      <c r="NFV100" s="0"/>
      <c r="NFW100" s="0"/>
      <c r="NFX100" s="0"/>
      <c r="NFY100" s="0"/>
      <c r="NFZ100" s="0"/>
      <c r="NGA100" s="0"/>
      <c r="NGB100" s="0"/>
      <c r="NGC100" s="0"/>
      <c r="NGD100" s="0"/>
      <c r="NGE100" s="0"/>
      <c r="NGF100" s="0"/>
      <c r="NGG100" s="0"/>
      <c r="NGH100" s="0"/>
      <c r="NGI100" s="0"/>
      <c r="NGJ100" s="0"/>
      <c r="NGK100" s="0"/>
      <c r="NGL100" s="0"/>
      <c r="NGM100" s="0"/>
      <c r="NGN100" s="0"/>
      <c r="NGO100" s="0"/>
      <c r="NGP100" s="0"/>
      <c r="NGQ100" s="0"/>
      <c r="NGR100" s="0"/>
      <c r="NGS100" s="0"/>
      <c r="NGT100" s="0"/>
      <c r="NGU100" s="0"/>
      <c r="NGV100" s="0"/>
      <c r="NGW100" s="0"/>
      <c r="NGX100" s="0"/>
      <c r="NGY100" s="0"/>
      <c r="NGZ100" s="0"/>
      <c r="NHA100" s="0"/>
      <c r="NHB100" s="0"/>
      <c r="NHC100" s="0"/>
      <c r="NHD100" s="0"/>
      <c r="NHE100" s="0"/>
      <c r="NHF100" s="0"/>
      <c r="NHG100" s="0"/>
      <c r="NHH100" s="0"/>
      <c r="NHI100" s="0"/>
      <c r="NHJ100" s="0"/>
      <c r="NHK100" s="0"/>
      <c r="NHL100" s="0"/>
      <c r="NHM100" s="0"/>
      <c r="NHN100" s="0"/>
      <c r="NHO100" s="0"/>
      <c r="NHP100" s="0"/>
      <c r="NHQ100" s="0"/>
      <c r="NHR100" s="0"/>
      <c r="NHS100" s="0"/>
      <c r="NHT100" s="0"/>
      <c r="NHU100" s="0"/>
      <c r="NHV100" s="0"/>
      <c r="NHW100" s="0"/>
      <c r="NHX100" s="0"/>
      <c r="NHY100" s="0"/>
      <c r="NHZ100" s="0"/>
      <c r="NIA100" s="0"/>
      <c r="NIB100" s="0"/>
      <c r="NIC100" s="0"/>
      <c r="NID100" s="0"/>
      <c r="NIE100" s="0"/>
      <c r="NIF100" s="0"/>
      <c r="NIG100" s="0"/>
      <c r="NIH100" s="0"/>
      <c r="NII100" s="0"/>
      <c r="NIJ100" s="0"/>
      <c r="NIK100" s="0"/>
      <c r="NIL100" s="0"/>
      <c r="NIM100" s="0"/>
      <c r="NIN100" s="0"/>
      <c r="NIO100" s="0"/>
      <c r="NIP100" s="0"/>
      <c r="NIQ100" s="0"/>
      <c r="NIR100" s="0"/>
      <c r="NIS100" s="0"/>
      <c r="NIT100" s="0"/>
      <c r="NIU100" s="0"/>
      <c r="NIV100" s="0"/>
      <c r="NIW100" s="0"/>
      <c r="NIX100" s="0"/>
      <c r="NIY100" s="0"/>
      <c r="NIZ100" s="0"/>
      <c r="NJA100" s="0"/>
      <c r="NJB100" s="0"/>
      <c r="NJC100" s="0"/>
      <c r="NJD100" s="0"/>
      <c r="NJE100" s="0"/>
      <c r="NJF100" s="0"/>
      <c r="NJG100" s="0"/>
      <c r="NJH100" s="0"/>
      <c r="NJI100" s="0"/>
      <c r="NJJ100" s="0"/>
      <c r="NJK100" s="0"/>
      <c r="NJL100" s="0"/>
      <c r="NJM100" s="0"/>
      <c r="NJN100" s="0"/>
      <c r="NJO100" s="0"/>
      <c r="NJP100" s="0"/>
      <c r="NJQ100" s="0"/>
      <c r="NJR100" s="0"/>
      <c r="NJS100" s="0"/>
      <c r="NJT100" s="0"/>
      <c r="NJU100" s="0"/>
      <c r="NJV100" s="0"/>
      <c r="NJW100" s="0"/>
      <c r="NJX100" s="0"/>
      <c r="NJY100" s="0"/>
      <c r="NJZ100" s="0"/>
      <c r="NKA100" s="0"/>
      <c r="NKB100" s="0"/>
      <c r="NKC100" s="0"/>
      <c r="NKD100" s="0"/>
      <c r="NKE100" s="0"/>
      <c r="NKF100" s="0"/>
      <c r="NKG100" s="0"/>
      <c r="NKH100" s="0"/>
      <c r="NKI100" s="0"/>
      <c r="NKJ100" s="0"/>
      <c r="NKK100" s="0"/>
      <c r="NKL100" s="0"/>
      <c r="NKM100" s="0"/>
      <c r="NKN100" s="0"/>
      <c r="NKO100" s="0"/>
      <c r="NKP100" s="0"/>
      <c r="NKQ100" s="0"/>
      <c r="NKR100" s="0"/>
      <c r="NKS100" s="0"/>
      <c r="NKT100" s="0"/>
      <c r="NKU100" s="0"/>
      <c r="NKV100" s="0"/>
      <c r="NKW100" s="0"/>
      <c r="NKX100" s="0"/>
      <c r="NKY100" s="0"/>
      <c r="NKZ100" s="0"/>
      <c r="NLA100" s="0"/>
      <c r="NLB100" s="0"/>
      <c r="NLC100" s="0"/>
      <c r="NLD100" s="0"/>
      <c r="NLE100" s="0"/>
      <c r="NLF100" s="0"/>
      <c r="NLG100" s="0"/>
      <c r="NLH100" s="0"/>
      <c r="NLI100" s="0"/>
      <c r="NLJ100" s="0"/>
      <c r="NLK100" s="0"/>
      <c r="NLL100" s="0"/>
      <c r="NLM100" s="0"/>
      <c r="NLN100" s="0"/>
      <c r="NLO100" s="0"/>
      <c r="NLP100" s="0"/>
      <c r="NLQ100" s="0"/>
      <c r="NLR100" s="0"/>
      <c r="NLS100" s="0"/>
      <c r="NLT100" s="0"/>
      <c r="NLU100" s="0"/>
      <c r="NLV100" s="0"/>
      <c r="NLW100" s="0"/>
      <c r="NLX100" s="0"/>
      <c r="NLY100" s="0"/>
      <c r="NLZ100" s="0"/>
      <c r="NMA100" s="0"/>
      <c r="NMB100" s="0"/>
      <c r="NMC100" s="0"/>
      <c r="NMD100" s="0"/>
      <c r="NME100" s="0"/>
      <c r="NMF100" s="0"/>
      <c r="NMG100" s="0"/>
      <c r="NMH100" s="0"/>
      <c r="NMI100" s="0"/>
      <c r="NMJ100" s="0"/>
      <c r="NMK100" s="0"/>
      <c r="NML100" s="0"/>
      <c r="NMM100" s="0"/>
      <c r="NMN100" s="0"/>
      <c r="NMO100" s="0"/>
      <c r="NMP100" s="0"/>
      <c r="NMQ100" s="0"/>
      <c r="NMR100" s="0"/>
      <c r="NMS100" s="0"/>
      <c r="NMT100" s="0"/>
      <c r="NMU100" s="0"/>
      <c r="NMV100" s="0"/>
      <c r="NMW100" s="0"/>
      <c r="NMX100" s="0"/>
      <c r="NMY100" s="0"/>
      <c r="NMZ100" s="0"/>
      <c r="NNA100" s="0"/>
      <c r="NNB100" s="0"/>
      <c r="NNC100" s="0"/>
      <c r="NND100" s="0"/>
      <c r="NNE100" s="0"/>
      <c r="NNF100" s="0"/>
      <c r="NNG100" s="0"/>
      <c r="NNH100" s="0"/>
      <c r="NNI100" s="0"/>
      <c r="NNJ100" s="0"/>
      <c r="NNK100" s="0"/>
      <c r="NNL100" s="0"/>
      <c r="NNM100" s="0"/>
      <c r="NNN100" s="0"/>
      <c r="NNO100" s="0"/>
      <c r="NNP100" s="0"/>
      <c r="NNQ100" s="0"/>
      <c r="NNR100" s="0"/>
      <c r="NNS100" s="0"/>
      <c r="NNT100" s="0"/>
      <c r="NNU100" s="0"/>
      <c r="NNV100" s="0"/>
      <c r="NNW100" s="0"/>
      <c r="NNX100" s="0"/>
      <c r="NNY100" s="0"/>
      <c r="NNZ100" s="0"/>
      <c r="NOA100" s="0"/>
      <c r="NOB100" s="0"/>
      <c r="NOC100" s="0"/>
      <c r="NOD100" s="0"/>
      <c r="NOE100" s="0"/>
      <c r="NOF100" s="0"/>
      <c r="NOG100" s="0"/>
      <c r="NOH100" s="0"/>
      <c r="NOI100" s="0"/>
      <c r="NOJ100" s="0"/>
      <c r="NOK100" s="0"/>
      <c r="NOL100" s="0"/>
      <c r="NOM100" s="0"/>
      <c r="NON100" s="0"/>
      <c r="NOO100" s="0"/>
      <c r="NOP100" s="0"/>
      <c r="NOQ100" s="0"/>
      <c r="NOR100" s="0"/>
      <c r="NOS100" s="0"/>
      <c r="NOT100" s="0"/>
      <c r="NOU100" s="0"/>
      <c r="NOV100" s="0"/>
      <c r="NOW100" s="0"/>
      <c r="NOX100" s="0"/>
      <c r="NOY100" s="0"/>
      <c r="NOZ100" s="0"/>
      <c r="NPA100" s="0"/>
      <c r="NPB100" s="0"/>
      <c r="NPC100" s="0"/>
      <c r="NPD100" s="0"/>
      <c r="NPE100" s="0"/>
      <c r="NPF100" s="0"/>
      <c r="NPG100" s="0"/>
      <c r="NPH100" s="0"/>
      <c r="NPI100" s="0"/>
      <c r="NPJ100" s="0"/>
      <c r="NPK100" s="0"/>
      <c r="NPL100" s="0"/>
      <c r="NPM100" s="0"/>
      <c r="NPN100" s="0"/>
      <c r="NPO100" s="0"/>
      <c r="NPP100" s="0"/>
      <c r="NPQ100" s="0"/>
      <c r="NPR100" s="0"/>
      <c r="NPS100" s="0"/>
      <c r="NPT100" s="0"/>
      <c r="NPU100" s="0"/>
      <c r="NPV100" s="0"/>
      <c r="NPW100" s="0"/>
      <c r="NPX100" s="0"/>
      <c r="NPY100" s="0"/>
      <c r="NPZ100" s="0"/>
      <c r="NQA100" s="0"/>
      <c r="NQB100" s="0"/>
      <c r="NQC100" s="0"/>
      <c r="NQD100" s="0"/>
      <c r="NQE100" s="0"/>
      <c r="NQF100" s="0"/>
      <c r="NQG100" s="0"/>
      <c r="NQH100" s="0"/>
      <c r="NQI100" s="0"/>
      <c r="NQJ100" s="0"/>
      <c r="NQK100" s="0"/>
      <c r="NQL100" s="0"/>
      <c r="NQM100" s="0"/>
      <c r="NQN100" s="0"/>
      <c r="NQO100" s="0"/>
      <c r="NQP100" s="0"/>
      <c r="NQQ100" s="0"/>
      <c r="NQR100" s="0"/>
      <c r="NQS100" s="0"/>
      <c r="NQT100" s="0"/>
      <c r="NQU100" s="0"/>
      <c r="NQV100" s="0"/>
      <c r="NQW100" s="0"/>
      <c r="NQX100" s="0"/>
      <c r="NQY100" s="0"/>
      <c r="NQZ100" s="0"/>
      <c r="NRA100" s="0"/>
      <c r="NRB100" s="0"/>
      <c r="NRC100" s="0"/>
      <c r="NRD100" s="0"/>
      <c r="NRE100" s="0"/>
      <c r="NRF100" s="0"/>
      <c r="NRG100" s="0"/>
      <c r="NRH100" s="0"/>
      <c r="NRI100" s="0"/>
      <c r="NRJ100" s="0"/>
      <c r="NRK100" s="0"/>
      <c r="NRL100" s="0"/>
      <c r="NRM100" s="0"/>
      <c r="NRN100" s="0"/>
      <c r="NRO100" s="0"/>
      <c r="NRP100" s="0"/>
      <c r="NRQ100" s="0"/>
      <c r="NRR100" s="0"/>
      <c r="NRS100" s="0"/>
      <c r="NRT100" s="0"/>
      <c r="NRU100" s="0"/>
      <c r="NRV100" s="0"/>
      <c r="NRW100" s="0"/>
      <c r="NRX100" s="0"/>
      <c r="NRY100" s="0"/>
      <c r="NRZ100" s="0"/>
      <c r="NSA100" s="0"/>
      <c r="NSB100" s="0"/>
      <c r="NSC100" s="0"/>
      <c r="NSD100" s="0"/>
      <c r="NSE100" s="0"/>
      <c r="NSF100" s="0"/>
      <c r="NSG100" s="0"/>
      <c r="NSH100" s="0"/>
      <c r="NSI100" s="0"/>
      <c r="NSJ100" s="0"/>
      <c r="NSK100" s="0"/>
      <c r="NSL100" s="0"/>
      <c r="NSM100" s="0"/>
      <c r="NSN100" s="0"/>
      <c r="NSO100" s="0"/>
      <c r="NSP100" s="0"/>
      <c r="NSQ100" s="0"/>
      <c r="NSR100" s="0"/>
      <c r="NSS100" s="0"/>
      <c r="NST100" s="0"/>
      <c r="NSU100" s="0"/>
      <c r="NSV100" s="0"/>
      <c r="NSW100" s="0"/>
      <c r="NSX100" s="0"/>
      <c r="NSY100" s="0"/>
      <c r="NSZ100" s="0"/>
      <c r="NTA100" s="0"/>
      <c r="NTB100" s="0"/>
      <c r="NTC100" s="0"/>
      <c r="NTD100" s="0"/>
      <c r="NTE100" s="0"/>
      <c r="NTF100" s="0"/>
      <c r="NTG100" s="0"/>
      <c r="NTH100" s="0"/>
      <c r="NTI100" s="0"/>
      <c r="NTJ100" s="0"/>
      <c r="NTK100" s="0"/>
      <c r="NTL100" s="0"/>
      <c r="NTM100" s="0"/>
      <c r="NTN100" s="0"/>
      <c r="NTO100" s="0"/>
      <c r="NTP100" s="0"/>
      <c r="NTQ100" s="0"/>
      <c r="NTR100" s="0"/>
      <c r="NTS100" s="0"/>
      <c r="NTT100" s="0"/>
      <c r="NTU100" s="0"/>
      <c r="NTV100" s="0"/>
      <c r="NTW100" s="0"/>
      <c r="NTX100" s="0"/>
      <c r="NTY100" s="0"/>
      <c r="NTZ100" s="0"/>
      <c r="NUA100" s="0"/>
      <c r="NUB100" s="0"/>
      <c r="NUC100" s="0"/>
      <c r="NUD100" s="0"/>
      <c r="NUE100" s="0"/>
      <c r="NUF100" s="0"/>
      <c r="NUG100" s="0"/>
      <c r="NUH100" s="0"/>
      <c r="NUI100" s="0"/>
      <c r="NUJ100" s="0"/>
      <c r="NUK100" s="0"/>
      <c r="NUL100" s="0"/>
      <c r="NUM100" s="0"/>
      <c r="NUN100" s="0"/>
      <c r="NUO100" s="0"/>
      <c r="NUP100" s="0"/>
      <c r="NUQ100" s="0"/>
      <c r="NUR100" s="0"/>
      <c r="NUS100" s="0"/>
      <c r="NUT100" s="0"/>
      <c r="NUU100" s="0"/>
      <c r="NUV100" s="0"/>
      <c r="NUW100" s="0"/>
      <c r="NUX100" s="0"/>
      <c r="NUY100" s="0"/>
      <c r="NUZ100" s="0"/>
      <c r="NVA100" s="0"/>
      <c r="NVB100" s="0"/>
      <c r="NVC100" s="0"/>
      <c r="NVD100" s="0"/>
      <c r="NVE100" s="0"/>
      <c r="NVF100" s="0"/>
      <c r="NVG100" s="0"/>
      <c r="NVH100" s="0"/>
      <c r="NVI100" s="0"/>
      <c r="NVJ100" s="0"/>
      <c r="NVK100" s="0"/>
      <c r="NVL100" s="0"/>
      <c r="NVM100" s="0"/>
      <c r="NVN100" s="0"/>
      <c r="NVO100" s="0"/>
      <c r="NVP100" s="0"/>
      <c r="NVQ100" s="0"/>
      <c r="NVR100" s="0"/>
      <c r="NVS100" s="0"/>
      <c r="NVT100" s="0"/>
      <c r="NVU100" s="0"/>
      <c r="NVV100" s="0"/>
      <c r="NVW100" s="0"/>
      <c r="NVX100" s="0"/>
      <c r="NVY100" s="0"/>
      <c r="NVZ100" s="0"/>
      <c r="NWA100" s="0"/>
      <c r="NWB100" s="0"/>
      <c r="NWC100" s="0"/>
      <c r="NWD100" s="0"/>
      <c r="NWE100" s="0"/>
      <c r="NWF100" s="0"/>
      <c r="NWG100" s="0"/>
      <c r="NWH100" s="0"/>
      <c r="NWI100" s="0"/>
      <c r="NWJ100" s="0"/>
      <c r="NWK100" s="0"/>
      <c r="NWL100" s="0"/>
      <c r="NWM100" s="0"/>
      <c r="NWN100" s="0"/>
      <c r="NWO100" s="0"/>
      <c r="NWP100" s="0"/>
      <c r="NWQ100" s="0"/>
      <c r="NWR100" s="0"/>
      <c r="NWS100" s="0"/>
      <c r="NWT100" s="0"/>
      <c r="NWU100" s="0"/>
      <c r="NWV100" s="0"/>
      <c r="NWW100" s="0"/>
      <c r="NWX100" s="0"/>
      <c r="NWY100" s="0"/>
      <c r="NWZ100" s="0"/>
      <c r="NXA100" s="0"/>
      <c r="NXB100" s="0"/>
      <c r="NXC100" s="0"/>
      <c r="NXD100" s="0"/>
      <c r="NXE100" s="0"/>
      <c r="NXF100" s="0"/>
      <c r="NXG100" s="0"/>
      <c r="NXH100" s="0"/>
      <c r="NXI100" s="0"/>
      <c r="NXJ100" s="0"/>
      <c r="NXK100" s="0"/>
      <c r="NXL100" s="0"/>
      <c r="NXM100" s="0"/>
      <c r="NXN100" s="0"/>
      <c r="NXO100" s="0"/>
      <c r="NXP100" s="0"/>
      <c r="NXQ100" s="0"/>
      <c r="NXR100" s="0"/>
      <c r="NXS100" s="0"/>
      <c r="NXT100" s="0"/>
      <c r="NXU100" s="0"/>
      <c r="NXV100" s="0"/>
      <c r="NXW100" s="0"/>
      <c r="NXX100" s="0"/>
      <c r="NXY100" s="0"/>
      <c r="NXZ100" s="0"/>
      <c r="NYA100" s="0"/>
      <c r="NYB100" s="0"/>
      <c r="NYC100" s="0"/>
      <c r="NYD100" s="0"/>
      <c r="NYE100" s="0"/>
      <c r="NYF100" s="0"/>
      <c r="NYG100" s="0"/>
      <c r="NYH100" s="0"/>
      <c r="NYI100" s="0"/>
      <c r="NYJ100" s="0"/>
      <c r="NYK100" s="0"/>
      <c r="NYL100" s="0"/>
      <c r="NYM100" s="0"/>
      <c r="NYN100" s="0"/>
      <c r="NYO100" s="0"/>
      <c r="NYP100" s="0"/>
      <c r="NYQ100" s="0"/>
      <c r="NYR100" s="0"/>
      <c r="NYS100" s="0"/>
      <c r="NYT100" s="0"/>
      <c r="NYU100" s="0"/>
      <c r="NYV100" s="0"/>
      <c r="NYW100" s="0"/>
      <c r="NYX100" s="0"/>
      <c r="NYY100" s="0"/>
      <c r="NYZ100" s="0"/>
      <c r="NZA100" s="0"/>
      <c r="NZB100" s="0"/>
      <c r="NZC100" s="0"/>
      <c r="NZD100" s="0"/>
      <c r="NZE100" s="0"/>
      <c r="NZF100" s="0"/>
      <c r="NZG100" s="0"/>
      <c r="NZH100" s="0"/>
      <c r="NZI100" s="0"/>
      <c r="NZJ100" s="0"/>
      <c r="NZK100" s="0"/>
      <c r="NZL100" s="0"/>
      <c r="NZM100" s="0"/>
      <c r="NZN100" s="0"/>
      <c r="NZO100" s="0"/>
      <c r="NZP100" s="0"/>
      <c r="NZQ100" s="0"/>
      <c r="NZR100" s="0"/>
      <c r="NZS100" s="0"/>
      <c r="NZT100" s="0"/>
      <c r="NZU100" s="0"/>
      <c r="NZV100" s="0"/>
      <c r="NZW100" s="0"/>
      <c r="NZX100" s="0"/>
      <c r="NZY100" s="0"/>
      <c r="NZZ100" s="0"/>
      <c r="OAA100" s="0"/>
      <c r="OAB100" s="0"/>
      <c r="OAC100" s="0"/>
      <c r="OAD100" s="0"/>
      <c r="OAE100" s="0"/>
      <c r="OAF100" s="0"/>
      <c r="OAG100" s="0"/>
      <c r="OAH100" s="0"/>
      <c r="OAI100" s="0"/>
      <c r="OAJ100" s="0"/>
      <c r="OAK100" s="0"/>
      <c r="OAL100" s="0"/>
      <c r="OAM100" s="0"/>
      <c r="OAN100" s="0"/>
      <c r="OAO100" s="0"/>
      <c r="OAP100" s="0"/>
      <c r="OAQ100" s="0"/>
      <c r="OAR100" s="0"/>
      <c r="OAS100" s="0"/>
      <c r="OAT100" s="0"/>
      <c r="OAU100" s="0"/>
      <c r="OAV100" s="0"/>
      <c r="OAW100" s="0"/>
      <c r="OAX100" s="0"/>
      <c r="OAY100" s="0"/>
      <c r="OAZ100" s="0"/>
      <c r="OBA100" s="0"/>
      <c r="OBB100" s="0"/>
      <c r="OBC100" s="0"/>
      <c r="OBD100" s="0"/>
      <c r="OBE100" s="0"/>
      <c r="OBF100" s="0"/>
      <c r="OBG100" s="0"/>
      <c r="OBH100" s="0"/>
      <c r="OBI100" s="0"/>
      <c r="OBJ100" s="0"/>
      <c r="OBK100" s="0"/>
      <c r="OBL100" s="0"/>
      <c r="OBM100" s="0"/>
      <c r="OBN100" s="0"/>
      <c r="OBO100" s="0"/>
      <c r="OBP100" s="0"/>
      <c r="OBQ100" s="0"/>
      <c r="OBR100" s="0"/>
      <c r="OBS100" s="0"/>
      <c r="OBT100" s="0"/>
      <c r="OBU100" s="0"/>
      <c r="OBV100" s="0"/>
      <c r="OBW100" s="0"/>
      <c r="OBX100" s="0"/>
      <c r="OBY100" s="0"/>
      <c r="OBZ100" s="0"/>
      <c r="OCA100" s="0"/>
      <c r="OCB100" s="0"/>
      <c r="OCC100" s="0"/>
      <c r="OCD100" s="0"/>
      <c r="OCE100" s="0"/>
      <c r="OCF100" s="0"/>
      <c r="OCG100" s="0"/>
      <c r="OCH100" s="0"/>
      <c r="OCI100" s="0"/>
      <c r="OCJ100" s="0"/>
      <c r="OCK100" s="0"/>
      <c r="OCL100" s="0"/>
      <c r="OCM100" s="0"/>
      <c r="OCN100" s="0"/>
      <c r="OCO100" s="0"/>
      <c r="OCP100" s="0"/>
      <c r="OCQ100" s="0"/>
      <c r="OCR100" s="0"/>
      <c r="OCS100" s="0"/>
      <c r="OCT100" s="0"/>
      <c r="OCU100" s="0"/>
      <c r="OCV100" s="0"/>
      <c r="OCW100" s="0"/>
      <c r="OCX100" s="0"/>
      <c r="OCY100" s="0"/>
      <c r="OCZ100" s="0"/>
      <c r="ODA100" s="0"/>
      <c r="ODB100" s="0"/>
      <c r="ODC100" s="0"/>
      <c r="ODD100" s="0"/>
      <c r="ODE100" s="0"/>
      <c r="ODF100" s="0"/>
      <c r="ODG100" s="0"/>
      <c r="ODH100" s="0"/>
      <c r="ODI100" s="0"/>
      <c r="ODJ100" s="0"/>
      <c r="ODK100" s="0"/>
      <c r="ODL100" s="0"/>
      <c r="ODM100" s="0"/>
      <c r="ODN100" s="0"/>
      <c r="ODO100" s="0"/>
      <c r="ODP100" s="0"/>
      <c r="ODQ100" s="0"/>
      <c r="ODR100" s="0"/>
      <c r="ODS100" s="0"/>
      <c r="ODT100" s="0"/>
      <c r="ODU100" s="0"/>
      <c r="ODV100" s="0"/>
      <c r="ODW100" s="0"/>
      <c r="ODX100" s="0"/>
      <c r="ODY100" s="0"/>
      <c r="ODZ100" s="0"/>
      <c r="OEA100" s="0"/>
      <c r="OEB100" s="0"/>
      <c r="OEC100" s="0"/>
      <c r="OED100" s="0"/>
      <c r="OEE100" s="0"/>
      <c r="OEF100" s="0"/>
      <c r="OEG100" s="0"/>
      <c r="OEH100" s="0"/>
      <c r="OEI100" s="0"/>
      <c r="OEJ100" s="0"/>
      <c r="OEK100" s="0"/>
      <c r="OEL100" s="0"/>
      <c r="OEM100" s="0"/>
      <c r="OEN100" s="0"/>
      <c r="OEO100" s="0"/>
      <c r="OEP100" s="0"/>
      <c r="OEQ100" s="0"/>
      <c r="OER100" s="0"/>
      <c r="OES100" s="0"/>
      <c r="OET100" s="0"/>
      <c r="OEU100" s="0"/>
      <c r="OEV100" s="0"/>
      <c r="OEW100" s="0"/>
      <c r="OEX100" s="0"/>
      <c r="OEY100" s="0"/>
      <c r="OEZ100" s="0"/>
      <c r="OFA100" s="0"/>
      <c r="OFB100" s="0"/>
      <c r="OFC100" s="0"/>
      <c r="OFD100" s="0"/>
      <c r="OFE100" s="0"/>
      <c r="OFF100" s="0"/>
      <c r="OFG100" s="0"/>
      <c r="OFH100" s="0"/>
      <c r="OFI100" s="0"/>
      <c r="OFJ100" s="0"/>
      <c r="OFK100" s="0"/>
      <c r="OFL100" s="0"/>
      <c r="OFM100" s="0"/>
      <c r="OFN100" s="0"/>
      <c r="OFO100" s="0"/>
      <c r="OFP100" s="0"/>
      <c r="OFQ100" s="0"/>
      <c r="OFR100" s="0"/>
      <c r="OFS100" s="0"/>
      <c r="OFT100" s="0"/>
      <c r="OFU100" s="0"/>
      <c r="OFV100" s="0"/>
      <c r="OFW100" s="0"/>
      <c r="OFX100" s="0"/>
      <c r="OFY100" s="0"/>
      <c r="OFZ100" s="0"/>
      <c r="OGA100" s="0"/>
      <c r="OGB100" s="0"/>
      <c r="OGC100" s="0"/>
      <c r="OGD100" s="0"/>
      <c r="OGE100" s="0"/>
      <c r="OGF100" s="0"/>
      <c r="OGG100" s="0"/>
      <c r="OGH100" s="0"/>
      <c r="OGI100" s="0"/>
      <c r="OGJ100" s="0"/>
      <c r="OGK100" s="0"/>
      <c r="OGL100" s="0"/>
      <c r="OGM100" s="0"/>
      <c r="OGN100" s="0"/>
      <c r="OGO100" s="0"/>
      <c r="OGP100" s="0"/>
      <c r="OGQ100" s="0"/>
      <c r="OGR100" s="0"/>
      <c r="OGS100" s="0"/>
      <c r="OGT100" s="0"/>
      <c r="OGU100" s="0"/>
      <c r="OGV100" s="0"/>
      <c r="OGW100" s="0"/>
      <c r="OGX100" s="0"/>
      <c r="OGY100" s="0"/>
      <c r="OGZ100" s="0"/>
      <c r="OHA100" s="0"/>
      <c r="OHB100" s="0"/>
      <c r="OHC100" s="0"/>
      <c r="OHD100" s="0"/>
      <c r="OHE100" s="0"/>
      <c r="OHF100" s="0"/>
      <c r="OHG100" s="0"/>
      <c r="OHH100" s="0"/>
      <c r="OHI100" s="0"/>
      <c r="OHJ100" s="0"/>
      <c r="OHK100" s="0"/>
      <c r="OHL100" s="0"/>
      <c r="OHM100" s="0"/>
      <c r="OHN100" s="0"/>
      <c r="OHO100" s="0"/>
      <c r="OHP100" s="0"/>
      <c r="OHQ100" s="0"/>
      <c r="OHR100" s="0"/>
      <c r="OHS100" s="0"/>
      <c r="OHT100" s="0"/>
      <c r="OHU100" s="0"/>
      <c r="OHV100" s="0"/>
      <c r="OHW100" s="0"/>
      <c r="OHX100" s="0"/>
      <c r="OHY100" s="0"/>
      <c r="OHZ100" s="0"/>
      <c r="OIA100" s="0"/>
      <c r="OIB100" s="0"/>
      <c r="OIC100" s="0"/>
      <c r="OID100" s="0"/>
      <c r="OIE100" s="0"/>
      <c r="OIF100" s="0"/>
      <c r="OIG100" s="0"/>
      <c r="OIH100" s="0"/>
      <c r="OII100" s="0"/>
      <c r="OIJ100" s="0"/>
      <c r="OIK100" s="0"/>
      <c r="OIL100" s="0"/>
      <c r="OIM100" s="0"/>
      <c r="OIN100" s="0"/>
      <c r="OIO100" s="0"/>
      <c r="OIP100" s="0"/>
      <c r="OIQ100" s="0"/>
      <c r="OIR100" s="0"/>
      <c r="OIS100" s="0"/>
      <c r="OIT100" s="0"/>
      <c r="OIU100" s="0"/>
      <c r="OIV100" s="0"/>
      <c r="OIW100" s="0"/>
      <c r="OIX100" s="0"/>
      <c r="OIY100" s="0"/>
      <c r="OIZ100" s="0"/>
      <c r="OJA100" s="0"/>
      <c r="OJB100" s="0"/>
      <c r="OJC100" s="0"/>
      <c r="OJD100" s="0"/>
      <c r="OJE100" s="0"/>
      <c r="OJF100" s="0"/>
      <c r="OJG100" s="0"/>
      <c r="OJH100" s="0"/>
      <c r="OJI100" s="0"/>
      <c r="OJJ100" s="0"/>
      <c r="OJK100" s="0"/>
      <c r="OJL100" s="0"/>
      <c r="OJM100" s="0"/>
      <c r="OJN100" s="0"/>
      <c r="OJO100" s="0"/>
      <c r="OJP100" s="0"/>
      <c r="OJQ100" s="0"/>
      <c r="OJR100" s="0"/>
      <c r="OJS100" s="0"/>
      <c r="OJT100" s="0"/>
      <c r="OJU100" s="0"/>
      <c r="OJV100" s="0"/>
      <c r="OJW100" s="0"/>
      <c r="OJX100" s="0"/>
      <c r="OJY100" s="0"/>
      <c r="OJZ100" s="0"/>
      <c r="OKA100" s="0"/>
      <c r="OKB100" s="0"/>
      <c r="OKC100" s="0"/>
      <c r="OKD100" s="0"/>
      <c r="OKE100" s="0"/>
      <c r="OKF100" s="0"/>
      <c r="OKG100" s="0"/>
      <c r="OKH100" s="0"/>
      <c r="OKI100" s="0"/>
      <c r="OKJ100" s="0"/>
      <c r="OKK100" s="0"/>
      <c r="OKL100" s="0"/>
      <c r="OKM100" s="0"/>
      <c r="OKN100" s="0"/>
      <c r="OKO100" s="0"/>
      <c r="OKP100" s="0"/>
      <c r="OKQ100" s="0"/>
      <c r="OKR100" s="0"/>
      <c r="OKS100" s="0"/>
      <c r="OKT100" s="0"/>
      <c r="OKU100" s="0"/>
      <c r="OKV100" s="0"/>
      <c r="OKW100" s="0"/>
      <c r="OKX100" s="0"/>
      <c r="OKY100" s="0"/>
      <c r="OKZ100" s="0"/>
      <c r="OLA100" s="0"/>
      <c r="OLB100" s="0"/>
      <c r="OLC100" s="0"/>
      <c r="OLD100" s="0"/>
      <c r="OLE100" s="0"/>
      <c r="OLF100" s="0"/>
      <c r="OLG100" s="0"/>
      <c r="OLH100" s="0"/>
      <c r="OLI100" s="0"/>
      <c r="OLJ100" s="0"/>
      <c r="OLK100" s="0"/>
      <c r="OLL100" s="0"/>
      <c r="OLM100" s="0"/>
      <c r="OLN100" s="0"/>
      <c r="OLO100" s="0"/>
      <c r="OLP100" s="0"/>
      <c r="OLQ100" s="0"/>
      <c r="OLR100" s="0"/>
      <c r="OLS100" s="0"/>
      <c r="OLT100" s="0"/>
      <c r="OLU100" s="0"/>
      <c r="OLV100" s="0"/>
      <c r="OLW100" s="0"/>
      <c r="OLX100" s="0"/>
      <c r="OLY100" s="0"/>
      <c r="OLZ100" s="0"/>
      <c r="OMA100" s="0"/>
      <c r="OMB100" s="0"/>
      <c r="OMC100" s="0"/>
      <c r="OMD100" s="0"/>
      <c r="OME100" s="0"/>
      <c r="OMF100" s="0"/>
      <c r="OMG100" s="0"/>
      <c r="OMH100" s="0"/>
      <c r="OMI100" s="0"/>
      <c r="OMJ100" s="0"/>
      <c r="OMK100" s="0"/>
      <c r="OML100" s="0"/>
      <c r="OMM100" s="0"/>
      <c r="OMN100" s="0"/>
      <c r="OMO100" s="0"/>
      <c r="OMP100" s="0"/>
      <c r="OMQ100" s="0"/>
      <c r="OMR100" s="0"/>
      <c r="OMS100" s="0"/>
      <c r="OMT100" s="0"/>
      <c r="OMU100" s="0"/>
      <c r="OMV100" s="0"/>
      <c r="OMW100" s="0"/>
      <c r="OMX100" s="0"/>
      <c r="OMY100" s="0"/>
      <c r="OMZ100" s="0"/>
      <c r="ONA100" s="0"/>
      <c r="ONB100" s="0"/>
      <c r="ONC100" s="0"/>
      <c r="OND100" s="0"/>
      <c r="ONE100" s="0"/>
      <c r="ONF100" s="0"/>
      <c r="ONG100" s="0"/>
      <c r="ONH100" s="0"/>
      <c r="ONI100" s="0"/>
      <c r="ONJ100" s="0"/>
      <c r="ONK100" s="0"/>
      <c r="ONL100" s="0"/>
      <c r="ONM100" s="0"/>
      <c r="ONN100" s="0"/>
      <c r="ONO100" s="0"/>
      <c r="ONP100" s="0"/>
      <c r="ONQ100" s="0"/>
      <c r="ONR100" s="0"/>
      <c r="ONS100" s="0"/>
      <c r="ONT100" s="0"/>
      <c r="ONU100" s="0"/>
      <c r="ONV100" s="0"/>
      <c r="ONW100" s="0"/>
      <c r="ONX100" s="0"/>
      <c r="ONY100" s="0"/>
      <c r="ONZ100" s="0"/>
      <c r="OOA100" s="0"/>
      <c r="OOB100" s="0"/>
      <c r="OOC100" s="0"/>
      <c r="OOD100" s="0"/>
      <c r="OOE100" s="0"/>
      <c r="OOF100" s="0"/>
      <c r="OOG100" s="0"/>
      <c r="OOH100" s="0"/>
      <c r="OOI100" s="0"/>
      <c r="OOJ100" s="0"/>
      <c r="OOK100" s="0"/>
      <c r="OOL100" s="0"/>
      <c r="OOM100" s="0"/>
      <c r="OON100" s="0"/>
      <c r="OOO100" s="0"/>
      <c r="OOP100" s="0"/>
      <c r="OOQ100" s="0"/>
      <c r="OOR100" s="0"/>
      <c r="OOS100" s="0"/>
      <c r="OOT100" s="0"/>
      <c r="OOU100" s="0"/>
      <c r="OOV100" s="0"/>
      <c r="OOW100" s="0"/>
      <c r="OOX100" s="0"/>
      <c r="OOY100" s="0"/>
      <c r="OOZ100" s="0"/>
      <c r="OPA100" s="0"/>
      <c r="OPB100" s="0"/>
      <c r="OPC100" s="0"/>
      <c r="OPD100" s="0"/>
      <c r="OPE100" s="0"/>
      <c r="OPF100" s="0"/>
      <c r="OPG100" s="0"/>
      <c r="OPH100" s="0"/>
      <c r="OPI100" s="0"/>
      <c r="OPJ100" s="0"/>
      <c r="OPK100" s="0"/>
      <c r="OPL100" s="0"/>
      <c r="OPM100" s="0"/>
      <c r="OPN100" s="0"/>
      <c r="OPO100" s="0"/>
      <c r="OPP100" s="0"/>
      <c r="OPQ100" s="0"/>
      <c r="OPR100" s="0"/>
      <c r="OPS100" s="0"/>
      <c r="OPT100" s="0"/>
      <c r="OPU100" s="0"/>
      <c r="OPV100" s="0"/>
      <c r="OPW100" s="0"/>
      <c r="OPX100" s="0"/>
      <c r="OPY100" s="0"/>
      <c r="OPZ100" s="0"/>
      <c r="OQA100" s="0"/>
      <c r="OQB100" s="0"/>
      <c r="OQC100" s="0"/>
      <c r="OQD100" s="0"/>
      <c r="OQE100" s="0"/>
      <c r="OQF100" s="0"/>
      <c r="OQG100" s="0"/>
      <c r="OQH100" s="0"/>
      <c r="OQI100" s="0"/>
      <c r="OQJ100" s="0"/>
      <c r="OQK100" s="0"/>
      <c r="OQL100" s="0"/>
      <c r="OQM100" s="0"/>
      <c r="OQN100" s="0"/>
      <c r="OQO100" s="0"/>
      <c r="OQP100" s="0"/>
      <c r="OQQ100" s="0"/>
      <c r="OQR100" s="0"/>
      <c r="OQS100" s="0"/>
      <c r="OQT100" s="0"/>
      <c r="OQU100" s="0"/>
      <c r="OQV100" s="0"/>
      <c r="OQW100" s="0"/>
      <c r="OQX100" s="0"/>
      <c r="OQY100" s="0"/>
      <c r="OQZ100" s="0"/>
      <c r="ORA100" s="0"/>
      <c r="ORB100" s="0"/>
      <c r="ORC100" s="0"/>
      <c r="ORD100" s="0"/>
      <c r="ORE100" s="0"/>
      <c r="ORF100" s="0"/>
      <c r="ORG100" s="0"/>
      <c r="ORH100" s="0"/>
      <c r="ORI100" s="0"/>
      <c r="ORJ100" s="0"/>
      <c r="ORK100" s="0"/>
      <c r="ORL100" s="0"/>
      <c r="ORM100" s="0"/>
      <c r="ORN100" s="0"/>
      <c r="ORO100" s="0"/>
      <c r="ORP100" s="0"/>
      <c r="ORQ100" s="0"/>
      <c r="ORR100" s="0"/>
      <c r="ORS100" s="0"/>
      <c r="ORT100" s="0"/>
      <c r="ORU100" s="0"/>
      <c r="ORV100" s="0"/>
      <c r="ORW100" s="0"/>
      <c r="ORX100" s="0"/>
      <c r="ORY100" s="0"/>
      <c r="ORZ100" s="0"/>
      <c r="OSA100" s="0"/>
      <c r="OSB100" s="0"/>
      <c r="OSC100" s="0"/>
      <c r="OSD100" s="0"/>
      <c r="OSE100" s="0"/>
      <c r="OSF100" s="0"/>
      <c r="OSG100" s="0"/>
      <c r="OSH100" s="0"/>
      <c r="OSI100" s="0"/>
      <c r="OSJ100" s="0"/>
      <c r="OSK100" s="0"/>
      <c r="OSL100" s="0"/>
      <c r="OSM100" s="0"/>
      <c r="OSN100" s="0"/>
      <c r="OSO100" s="0"/>
      <c r="OSP100" s="0"/>
      <c r="OSQ100" s="0"/>
      <c r="OSR100" s="0"/>
      <c r="OSS100" s="0"/>
      <c r="OST100" s="0"/>
      <c r="OSU100" s="0"/>
      <c r="OSV100" s="0"/>
      <c r="OSW100" s="0"/>
      <c r="OSX100" s="0"/>
      <c r="OSY100" s="0"/>
      <c r="OSZ100" s="0"/>
      <c r="OTA100" s="0"/>
      <c r="OTB100" s="0"/>
      <c r="OTC100" s="0"/>
      <c r="OTD100" s="0"/>
      <c r="OTE100" s="0"/>
      <c r="OTF100" s="0"/>
      <c r="OTG100" s="0"/>
      <c r="OTH100" s="0"/>
      <c r="OTI100" s="0"/>
      <c r="OTJ100" s="0"/>
      <c r="OTK100" s="0"/>
      <c r="OTL100" s="0"/>
      <c r="OTM100" s="0"/>
      <c r="OTN100" s="0"/>
      <c r="OTO100" s="0"/>
      <c r="OTP100" s="0"/>
      <c r="OTQ100" s="0"/>
      <c r="OTR100" s="0"/>
      <c r="OTS100" s="0"/>
      <c r="OTT100" s="0"/>
      <c r="OTU100" s="0"/>
      <c r="OTV100" s="0"/>
      <c r="OTW100" s="0"/>
      <c r="OTX100" s="0"/>
      <c r="OTY100" s="0"/>
      <c r="OTZ100" s="0"/>
      <c r="OUA100" s="0"/>
      <c r="OUB100" s="0"/>
      <c r="OUC100" s="0"/>
      <c r="OUD100" s="0"/>
      <c r="OUE100" s="0"/>
      <c r="OUF100" s="0"/>
      <c r="OUG100" s="0"/>
      <c r="OUH100" s="0"/>
      <c r="OUI100" s="0"/>
      <c r="OUJ100" s="0"/>
      <c r="OUK100" s="0"/>
      <c r="OUL100" s="0"/>
      <c r="OUM100" s="0"/>
      <c r="OUN100" s="0"/>
      <c r="OUO100" s="0"/>
      <c r="OUP100" s="0"/>
      <c r="OUQ100" s="0"/>
      <c r="OUR100" s="0"/>
      <c r="OUS100" s="0"/>
      <c r="OUT100" s="0"/>
      <c r="OUU100" s="0"/>
      <c r="OUV100" s="0"/>
      <c r="OUW100" s="0"/>
      <c r="OUX100" s="0"/>
      <c r="OUY100" s="0"/>
      <c r="OUZ100" s="0"/>
      <c r="OVA100" s="0"/>
      <c r="OVB100" s="0"/>
      <c r="OVC100" s="0"/>
      <c r="OVD100" s="0"/>
      <c r="OVE100" s="0"/>
      <c r="OVF100" s="0"/>
      <c r="OVG100" s="0"/>
      <c r="OVH100" s="0"/>
      <c r="OVI100" s="0"/>
      <c r="OVJ100" s="0"/>
      <c r="OVK100" s="0"/>
      <c r="OVL100" s="0"/>
      <c r="OVM100" s="0"/>
      <c r="OVN100" s="0"/>
      <c r="OVO100" s="0"/>
      <c r="OVP100" s="0"/>
      <c r="OVQ100" s="0"/>
      <c r="OVR100" s="0"/>
      <c r="OVS100" s="0"/>
      <c r="OVT100" s="0"/>
      <c r="OVU100" s="0"/>
      <c r="OVV100" s="0"/>
      <c r="OVW100" s="0"/>
      <c r="OVX100" s="0"/>
      <c r="OVY100" s="0"/>
      <c r="OVZ100" s="0"/>
      <c r="OWA100" s="0"/>
      <c r="OWB100" s="0"/>
      <c r="OWC100" s="0"/>
      <c r="OWD100" s="0"/>
      <c r="OWE100" s="0"/>
      <c r="OWF100" s="0"/>
      <c r="OWG100" s="0"/>
      <c r="OWH100" s="0"/>
      <c r="OWI100" s="0"/>
      <c r="OWJ100" s="0"/>
      <c r="OWK100" s="0"/>
      <c r="OWL100" s="0"/>
      <c r="OWM100" s="0"/>
      <c r="OWN100" s="0"/>
      <c r="OWO100" s="0"/>
      <c r="OWP100" s="0"/>
      <c r="OWQ100" s="0"/>
      <c r="OWR100" s="0"/>
      <c r="OWS100" s="0"/>
      <c r="OWT100" s="0"/>
      <c r="OWU100" s="0"/>
      <c r="OWV100" s="0"/>
      <c r="OWW100" s="0"/>
      <c r="OWX100" s="0"/>
      <c r="OWY100" s="0"/>
      <c r="OWZ100" s="0"/>
      <c r="OXA100" s="0"/>
      <c r="OXB100" s="0"/>
      <c r="OXC100" s="0"/>
      <c r="OXD100" s="0"/>
      <c r="OXE100" s="0"/>
      <c r="OXF100" s="0"/>
      <c r="OXG100" s="0"/>
      <c r="OXH100" s="0"/>
      <c r="OXI100" s="0"/>
      <c r="OXJ100" s="0"/>
      <c r="OXK100" s="0"/>
      <c r="OXL100" s="0"/>
      <c r="OXM100" s="0"/>
      <c r="OXN100" s="0"/>
      <c r="OXO100" s="0"/>
      <c r="OXP100" s="0"/>
      <c r="OXQ100" s="0"/>
      <c r="OXR100" s="0"/>
      <c r="OXS100" s="0"/>
      <c r="OXT100" s="0"/>
      <c r="OXU100" s="0"/>
      <c r="OXV100" s="0"/>
      <c r="OXW100" s="0"/>
      <c r="OXX100" s="0"/>
      <c r="OXY100" s="0"/>
      <c r="OXZ100" s="0"/>
      <c r="OYA100" s="0"/>
      <c r="OYB100" s="0"/>
      <c r="OYC100" s="0"/>
      <c r="OYD100" s="0"/>
      <c r="OYE100" s="0"/>
      <c r="OYF100" s="0"/>
      <c r="OYG100" s="0"/>
      <c r="OYH100" s="0"/>
      <c r="OYI100" s="0"/>
      <c r="OYJ100" s="0"/>
      <c r="OYK100" s="0"/>
      <c r="OYL100" s="0"/>
      <c r="OYM100" s="0"/>
      <c r="OYN100" s="0"/>
      <c r="OYO100" s="0"/>
      <c r="OYP100" s="0"/>
      <c r="OYQ100" s="0"/>
      <c r="OYR100" s="0"/>
      <c r="OYS100" s="0"/>
      <c r="OYT100" s="0"/>
      <c r="OYU100" s="0"/>
      <c r="OYV100" s="0"/>
      <c r="OYW100" s="0"/>
      <c r="OYX100" s="0"/>
      <c r="OYY100" s="0"/>
      <c r="OYZ100" s="0"/>
      <c r="OZA100" s="0"/>
      <c r="OZB100" s="0"/>
      <c r="OZC100" s="0"/>
      <c r="OZD100" s="0"/>
      <c r="OZE100" s="0"/>
      <c r="OZF100" s="0"/>
      <c r="OZG100" s="0"/>
      <c r="OZH100" s="0"/>
      <c r="OZI100" s="0"/>
      <c r="OZJ100" s="0"/>
      <c r="OZK100" s="0"/>
      <c r="OZL100" s="0"/>
      <c r="OZM100" s="0"/>
      <c r="OZN100" s="0"/>
      <c r="OZO100" s="0"/>
      <c r="OZP100" s="0"/>
      <c r="OZQ100" s="0"/>
      <c r="OZR100" s="0"/>
      <c r="OZS100" s="0"/>
      <c r="OZT100" s="0"/>
      <c r="OZU100" s="0"/>
      <c r="OZV100" s="0"/>
      <c r="OZW100" s="0"/>
      <c r="OZX100" s="0"/>
      <c r="OZY100" s="0"/>
      <c r="OZZ100" s="0"/>
      <c r="PAA100" s="0"/>
      <c r="PAB100" s="0"/>
      <c r="PAC100" s="0"/>
      <c r="PAD100" s="0"/>
      <c r="PAE100" s="0"/>
      <c r="PAF100" s="0"/>
      <c r="PAG100" s="0"/>
      <c r="PAH100" s="0"/>
      <c r="PAI100" s="0"/>
      <c r="PAJ100" s="0"/>
      <c r="PAK100" s="0"/>
      <c r="PAL100" s="0"/>
      <c r="PAM100" s="0"/>
      <c r="PAN100" s="0"/>
      <c r="PAO100" s="0"/>
      <c r="PAP100" s="0"/>
      <c r="PAQ100" s="0"/>
      <c r="PAR100" s="0"/>
      <c r="PAS100" s="0"/>
      <c r="PAT100" s="0"/>
      <c r="PAU100" s="0"/>
      <c r="PAV100" s="0"/>
      <c r="PAW100" s="0"/>
      <c r="PAX100" s="0"/>
      <c r="PAY100" s="0"/>
      <c r="PAZ100" s="0"/>
      <c r="PBA100" s="0"/>
      <c r="PBB100" s="0"/>
      <c r="PBC100" s="0"/>
      <c r="PBD100" s="0"/>
      <c r="PBE100" s="0"/>
      <c r="PBF100" s="0"/>
      <c r="PBG100" s="0"/>
      <c r="PBH100" s="0"/>
      <c r="PBI100" s="0"/>
      <c r="PBJ100" s="0"/>
      <c r="PBK100" s="0"/>
      <c r="PBL100" s="0"/>
      <c r="PBM100" s="0"/>
      <c r="PBN100" s="0"/>
      <c r="PBO100" s="0"/>
      <c r="PBP100" s="0"/>
      <c r="PBQ100" s="0"/>
      <c r="PBR100" s="0"/>
      <c r="PBS100" s="0"/>
      <c r="PBT100" s="0"/>
      <c r="PBU100" s="0"/>
      <c r="PBV100" s="0"/>
      <c r="PBW100" s="0"/>
      <c r="PBX100" s="0"/>
      <c r="PBY100" s="0"/>
      <c r="PBZ100" s="0"/>
      <c r="PCA100" s="0"/>
      <c r="PCB100" s="0"/>
      <c r="PCC100" s="0"/>
      <c r="PCD100" s="0"/>
      <c r="PCE100" s="0"/>
      <c r="PCF100" s="0"/>
      <c r="PCG100" s="0"/>
      <c r="PCH100" s="0"/>
      <c r="PCI100" s="0"/>
      <c r="PCJ100" s="0"/>
      <c r="PCK100" s="0"/>
      <c r="PCL100" s="0"/>
      <c r="PCM100" s="0"/>
      <c r="PCN100" s="0"/>
      <c r="PCO100" s="0"/>
      <c r="PCP100" s="0"/>
      <c r="PCQ100" s="0"/>
      <c r="PCR100" s="0"/>
      <c r="PCS100" s="0"/>
      <c r="PCT100" s="0"/>
      <c r="PCU100" s="0"/>
      <c r="PCV100" s="0"/>
      <c r="PCW100" s="0"/>
      <c r="PCX100" s="0"/>
      <c r="PCY100" s="0"/>
      <c r="PCZ100" s="0"/>
      <c r="PDA100" s="0"/>
      <c r="PDB100" s="0"/>
      <c r="PDC100" s="0"/>
      <c r="PDD100" s="0"/>
      <c r="PDE100" s="0"/>
      <c r="PDF100" s="0"/>
      <c r="PDG100" s="0"/>
      <c r="PDH100" s="0"/>
      <c r="PDI100" s="0"/>
      <c r="PDJ100" s="0"/>
      <c r="PDK100" s="0"/>
      <c r="PDL100" s="0"/>
      <c r="PDM100" s="0"/>
      <c r="PDN100" s="0"/>
      <c r="PDO100" s="0"/>
      <c r="PDP100" s="0"/>
      <c r="PDQ100" s="0"/>
      <c r="PDR100" s="0"/>
      <c r="PDS100" s="0"/>
      <c r="PDT100" s="0"/>
      <c r="PDU100" s="0"/>
      <c r="PDV100" s="0"/>
      <c r="PDW100" s="0"/>
      <c r="PDX100" s="0"/>
      <c r="PDY100" s="0"/>
      <c r="PDZ100" s="0"/>
      <c r="PEA100" s="0"/>
      <c r="PEB100" s="0"/>
      <c r="PEC100" s="0"/>
      <c r="PED100" s="0"/>
      <c r="PEE100" s="0"/>
      <c r="PEF100" s="0"/>
      <c r="PEG100" s="0"/>
      <c r="PEH100" s="0"/>
      <c r="PEI100" s="0"/>
      <c r="PEJ100" s="0"/>
      <c r="PEK100" s="0"/>
      <c r="PEL100" s="0"/>
      <c r="PEM100" s="0"/>
      <c r="PEN100" s="0"/>
      <c r="PEO100" s="0"/>
      <c r="PEP100" s="0"/>
      <c r="PEQ100" s="0"/>
      <c r="PER100" s="0"/>
      <c r="PES100" s="0"/>
      <c r="PET100" s="0"/>
      <c r="PEU100" s="0"/>
      <c r="PEV100" s="0"/>
      <c r="PEW100" s="0"/>
      <c r="PEX100" s="0"/>
      <c r="PEY100" s="0"/>
      <c r="PEZ100" s="0"/>
      <c r="PFA100" s="0"/>
      <c r="PFB100" s="0"/>
      <c r="PFC100" s="0"/>
      <c r="PFD100" s="0"/>
      <c r="PFE100" s="0"/>
      <c r="PFF100" s="0"/>
      <c r="PFG100" s="0"/>
      <c r="PFH100" s="0"/>
      <c r="PFI100" s="0"/>
      <c r="PFJ100" s="0"/>
      <c r="PFK100" s="0"/>
      <c r="PFL100" s="0"/>
      <c r="PFM100" s="0"/>
      <c r="PFN100" s="0"/>
      <c r="PFO100" s="0"/>
      <c r="PFP100" s="0"/>
      <c r="PFQ100" s="0"/>
      <c r="PFR100" s="0"/>
      <c r="PFS100" s="0"/>
      <c r="PFT100" s="0"/>
      <c r="PFU100" s="0"/>
      <c r="PFV100" s="0"/>
      <c r="PFW100" s="0"/>
      <c r="PFX100" s="0"/>
      <c r="PFY100" s="0"/>
      <c r="PFZ100" s="0"/>
      <c r="PGA100" s="0"/>
      <c r="PGB100" s="0"/>
      <c r="PGC100" s="0"/>
      <c r="PGD100" s="0"/>
      <c r="PGE100" s="0"/>
      <c r="PGF100" s="0"/>
      <c r="PGG100" s="0"/>
      <c r="PGH100" s="0"/>
      <c r="PGI100" s="0"/>
      <c r="PGJ100" s="0"/>
      <c r="PGK100" s="0"/>
      <c r="PGL100" s="0"/>
      <c r="PGM100" s="0"/>
      <c r="PGN100" s="0"/>
      <c r="PGO100" s="0"/>
      <c r="PGP100" s="0"/>
      <c r="PGQ100" s="0"/>
      <c r="PGR100" s="0"/>
      <c r="PGS100" s="0"/>
      <c r="PGT100" s="0"/>
      <c r="PGU100" s="0"/>
      <c r="PGV100" s="0"/>
      <c r="PGW100" s="0"/>
      <c r="PGX100" s="0"/>
      <c r="PGY100" s="0"/>
      <c r="PGZ100" s="0"/>
      <c r="PHA100" s="0"/>
      <c r="PHB100" s="0"/>
      <c r="PHC100" s="0"/>
      <c r="PHD100" s="0"/>
      <c r="PHE100" s="0"/>
      <c r="PHF100" s="0"/>
      <c r="PHG100" s="0"/>
      <c r="PHH100" s="0"/>
      <c r="PHI100" s="0"/>
      <c r="PHJ100" s="0"/>
      <c r="PHK100" s="0"/>
      <c r="PHL100" s="0"/>
      <c r="PHM100" s="0"/>
      <c r="PHN100" s="0"/>
      <c r="PHO100" s="0"/>
      <c r="PHP100" s="0"/>
      <c r="PHQ100" s="0"/>
      <c r="PHR100" s="0"/>
      <c r="PHS100" s="0"/>
      <c r="PHT100" s="0"/>
      <c r="PHU100" s="0"/>
      <c r="PHV100" s="0"/>
      <c r="PHW100" s="0"/>
      <c r="PHX100" s="0"/>
      <c r="PHY100" s="0"/>
      <c r="PHZ100" s="0"/>
      <c r="PIA100" s="0"/>
      <c r="PIB100" s="0"/>
      <c r="PIC100" s="0"/>
      <c r="PID100" s="0"/>
      <c r="PIE100" s="0"/>
      <c r="PIF100" s="0"/>
      <c r="PIG100" s="0"/>
      <c r="PIH100" s="0"/>
      <c r="PII100" s="0"/>
      <c r="PIJ100" s="0"/>
      <c r="PIK100" s="0"/>
      <c r="PIL100" s="0"/>
      <c r="PIM100" s="0"/>
      <c r="PIN100" s="0"/>
      <c r="PIO100" s="0"/>
      <c r="PIP100" s="0"/>
      <c r="PIQ100" s="0"/>
      <c r="PIR100" s="0"/>
      <c r="PIS100" s="0"/>
      <c r="PIT100" s="0"/>
      <c r="PIU100" s="0"/>
      <c r="PIV100" s="0"/>
      <c r="PIW100" s="0"/>
      <c r="PIX100" s="0"/>
      <c r="PIY100" s="0"/>
      <c r="PIZ100" s="0"/>
      <c r="PJA100" s="0"/>
      <c r="PJB100" s="0"/>
      <c r="PJC100" s="0"/>
      <c r="PJD100" s="0"/>
      <c r="PJE100" s="0"/>
      <c r="PJF100" s="0"/>
      <c r="PJG100" s="0"/>
      <c r="PJH100" s="0"/>
      <c r="PJI100" s="0"/>
      <c r="PJJ100" s="0"/>
      <c r="PJK100" s="0"/>
      <c r="PJL100" s="0"/>
      <c r="PJM100" s="0"/>
      <c r="PJN100" s="0"/>
      <c r="PJO100" s="0"/>
      <c r="PJP100" s="0"/>
      <c r="PJQ100" s="0"/>
      <c r="PJR100" s="0"/>
      <c r="PJS100" s="0"/>
      <c r="PJT100" s="0"/>
      <c r="PJU100" s="0"/>
      <c r="PJV100" s="0"/>
      <c r="PJW100" s="0"/>
      <c r="PJX100" s="0"/>
      <c r="PJY100" s="0"/>
      <c r="PJZ100" s="0"/>
      <c r="PKA100" s="0"/>
      <c r="PKB100" s="0"/>
      <c r="PKC100" s="0"/>
      <c r="PKD100" s="0"/>
      <c r="PKE100" s="0"/>
      <c r="PKF100" s="0"/>
      <c r="PKG100" s="0"/>
      <c r="PKH100" s="0"/>
      <c r="PKI100" s="0"/>
      <c r="PKJ100" s="0"/>
      <c r="PKK100" s="0"/>
      <c r="PKL100" s="0"/>
      <c r="PKM100" s="0"/>
      <c r="PKN100" s="0"/>
      <c r="PKO100" s="0"/>
      <c r="PKP100" s="0"/>
      <c r="PKQ100" s="0"/>
      <c r="PKR100" s="0"/>
      <c r="PKS100" s="0"/>
      <c r="PKT100" s="0"/>
      <c r="PKU100" s="0"/>
      <c r="PKV100" s="0"/>
      <c r="PKW100" s="0"/>
      <c r="PKX100" s="0"/>
      <c r="PKY100" s="0"/>
      <c r="PKZ100" s="0"/>
      <c r="PLA100" s="0"/>
      <c r="PLB100" s="0"/>
      <c r="PLC100" s="0"/>
      <c r="PLD100" s="0"/>
      <c r="PLE100" s="0"/>
      <c r="PLF100" s="0"/>
      <c r="PLG100" s="0"/>
      <c r="PLH100" s="0"/>
      <c r="PLI100" s="0"/>
      <c r="PLJ100" s="0"/>
      <c r="PLK100" s="0"/>
      <c r="PLL100" s="0"/>
      <c r="PLM100" s="0"/>
      <c r="PLN100" s="0"/>
      <c r="PLO100" s="0"/>
      <c r="PLP100" s="0"/>
      <c r="PLQ100" s="0"/>
      <c r="PLR100" s="0"/>
      <c r="PLS100" s="0"/>
      <c r="PLT100" s="0"/>
      <c r="PLU100" s="0"/>
      <c r="PLV100" s="0"/>
      <c r="PLW100" s="0"/>
      <c r="PLX100" s="0"/>
      <c r="PLY100" s="0"/>
      <c r="PLZ100" s="0"/>
      <c r="PMA100" s="0"/>
      <c r="PMB100" s="0"/>
      <c r="PMC100" s="0"/>
      <c r="PMD100" s="0"/>
      <c r="PME100" s="0"/>
      <c r="PMF100" s="0"/>
      <c r="PMG100" s="0"/>
      <c r="PMH100" s="0"/>
      <c r="PMI100" s="0"/>
      <c r="PMJ100" s="0"/>
      <c r="PMK100" s="0"/>
      <c r="PML100" s="0"/>
      <c r="PMM100" s="0"/>
      <c r="PMN100" s="0"/>
      <c r="PMO100" s="0"/>
      <c r="PMP100" s="0"/>
      <c r="PMQ100" s="0"/>
      <c r="PMR100" s="0"/>
      <c r="PMS100" s="0"/>
      <c r="PMT100" s="0"/>
      <c r="PMU100" s="0"/>
      <c r="PMV100" s="0"/>
      <c r="PMW100" s="0"/>
      <c r="PMX100" s="0"/>
      <c r="PMY100" s="0"/>
      <c r="PMZ100" s="0"/>
      <c r="PNA100" s="0"/>
      <c r="PNB100" s="0"/>
      <c r="PNC100" s="0"/>
      <c r="PND100" s="0"/>
      <c r="PNE100" s="0"/>
      <c r="PNF100" s="0"/>
      <c r="PNG100" s="0"/>
      <c r="PNH100" s="0"/>
      <c r="PNI100" s="0"/>
      <c r="PNJ100" s="0"/>
      <c r="PNK100" s="0"/>
      <c r="PNL100" s="0"/>
      <c r="PNM100" s="0"/>
      <c r="PNN100" s="0"/>
      <c r="PNO100" s="0"/>
      <c r="PNP100" s="0"/>
      <c r="PNQ100" s="0"/>
      <c r="PNR100" s="0"/>
      <c r="PNS100" s="0"/>
      <c r="PNT100" s="0"/>
      <c r="PNU100" s="0"/>
      <c r="PNV100" s="0"/>
      <c r="PNW100" s="0"/>
      <c r="PNX100" s="0"/>
      <c r="PNY100" s="0"/>
      <c r="PNZ100" s="0"/>
      <c r="POA100" s="0"/>
      <c r="POB100" s="0"/>
      <c r="POC100" s="0"/>
      <c r="POD100" s="0"/>
      <c r="POE100" s="0"/>
      <c r="POF100" s="0"/>
      <c r="POG100" s="0"/>
      <c r="POH100" s="0"/>
      <c r="POI100" s="0"/>
      <c r="POJ100" s="0"/>
      <c r="POK100" s="0"/>
      <c r="POL100" s="0"/>
      <c r="POM100" s="0"/>
      <c r="PON100" s="0"/>
      <c r="POO100" s="0"/>
      <c r="POP100" s="0"/>
      <c r="POQ100" s="0"/>
      <c r="POR100" s="0"/>
      <c r="POS100" s="0"/>
      <c r="POT100" s="0"/>
      <c r="POU100" s="0"/>
      <c r="POV100" s="0"/>
      <c r="POW100" s="0"/>
      <c r="POX100" s="0"/>
      <c r="POY100" s="0"/>
      <c r="POZ100" s="0"/>
      <c r="PPA100" s="0"/>
      <c r="PPB100" s="0"/>
      <c r="PPC100" s="0"/>
      <c r="PPD100" s="0"/>
      <c r="PPE100" s="0"/>
      <c r="PPF100" s="0"/>
      <c r="PPG100" s="0"/>
      <c r="PPH100" s="0"/>
      <c r="PPI100" s="0"/>
      <c r="PPJ100" s="0"/>
      <c r="PPK100" s="0"/>
      <c r="PPL100" s="0"/>
      <c r="PPM100" s="0"/>
      <c r="PPN100" s="0"/>
      <c r="PPO100" s="0"/>
      <c r="PPP100" s="0"/>
      <c r="PPQ100" s="0"/>
      <c r="PPR100" s="0"/>
      <c r="PPS100" s="0"/>
      <c r="PPT100" s="0"/>
      <c r="PPU100" s="0"/>
      <c r="PPV100" s="0"/>
      <c r="PPW100" s="0"/>
      <c r="PPX100" s="0"/>
      <c r="PPY100" s="0"/>
      <c r="PPZ100" s="0"/>
      <c r="PQA100" s="0"/>
      <c r="PQB100" s="0"/>
      <c r="PQC100" s="0"/>
      <c r="PQD100" s="0"/>
      <c r="PQE100" s="0"/>
      <c r="PQF100" s="0"/>
      <c r="PQG100" s="0"/>
      <c r="PQH100" s="0"/>
      <c r="PQI100" s="0"/>
      <c r="PQJ100" s="0"/>
      <c r="PQK100" s="0"/>
      <c r="PQL100" s="0"/>
      <c r="PQM100" s="0"/>
      <c r="PQN100" s="0"/>
      <c r="PQO100" s="0"/>
      <c r="PQP100" s="0"/>
      <c r="PQQ100" s="0"/>
      <c r="PQR100" s="0"/>
      <c r="PQS100" s="0"/>
      <c r="PQT100" s="0"/>
      <c r="PQU100" s="0"/>
      <c r="PQV100" s="0"/>
      <c r="PQW100" s="0"/>
      <c r="PQX100" s="0"/>
      <c r="PQY100" s="0"/>
      <c r="PQZ100" s="0"/>
      <c r="PRA100" s="0"/>
      <c r="PRB100" s="0"/>
      <c r="PRC100" s="0"/>
      <c r="PRD100" s="0"/>
      <c r="PRE100" s="0"/>
      <c r="PRF100" s="0"/>
      <c r="PRG100" s="0"/>
      <c r="PRH100" s="0"/>
      <c r="PRI100" s="0"/>
      <c r="PRJ100" s="0"/>
      <c r="PRK100" s="0"/>
      <c r="PRL100" s="0"/>
      <c r="PRM100" s="0"/>
      <c r="PRN100" s="0"/>
      <c r="PRO100" s="0"/>
      <c r="PRP100" s="0"/>
      <c r="PRQ100" s="0"/>
      <c r="PRR100" s="0"/>
      <c r="PRS100" s="0"/>
      <c r="PRT100" s="0"/>
      <c r="PRU100" s="0"/>
      <c r="PRV100" s="0"/>
      <c r="PRW100" s="0"/>
      <c r="PRX100" s="0"/>
      <c r="PRY100" s="0"/>
      <c r="PRZ100" s="0"/>
      <c r="PSA100" s="0"/>
      <c r="PSB100" s="0"/>
      <c r="PSC100" s="0"/>
      <c r="PSD100" s="0"/>
      <c r="PSE100" s="0"/>
      <c r="PSF100" s="0"/>
      <c r="PSG100" s="0"/>
      <c r="PSH100" s="0"/>
      <c r="PSI100" s="0"/>
      <c r="PSJ100" s="0"/>
      <c r="PSK100" s="0"/>
      <c r="PSL100" s="0"/>
      <c r="PSM100" s="0"/>
      <c r="PSN100" s="0"/>
      <c r="PSO100" s="0"/>
      <c r="PSP100" s="0"/>
      <c r="PSQ100" s="0"/>
      <c r="PSR100" s="0"/>
      <c r="PSS100" s="0"/>
      <c r="PST100" s="0"/>
      <c r="PSU100" s="0"/>
      <c r="PSV100" s="0"/>
      <c r="PSW100" s="0"/>
      <c r="PSX100" s="0"/>
      <c r="PSY100" s="0"/>
      <c r="PSZ100" s="0"/>
      <c r="PTA100" s="0"/>
      <c r="PTB100" s="0"/>
      <c r="PTC100" s="0"/>
      <c r="PTD100" s="0"/>
      <c r="PTE100" s="0"/>
      <c r="PTF100" s="0"/>
      <c r="PTG100" s="0"/>
      <c r="PTH100" s="0"/>
      <c r="PTI100" s="0"/>
      <c r="PTJ100" s="0"/>
      <c r="PTK100" s="0"/>
      <c r="PTL100" s="0"/>
      <c r="PTM100" s="0"/>
      <c r="PTN100" s="0"/>
      <c r="PTO100" s="0"/>
      <c r="PTP100" s="0"/>
      <c r="PTQ100" s="0"/>
      <c r="PTR100" s="0"/>
      <c r="PTS100" s="0"/>
      <c r="PTT100" s="0"/>
      <c r="PTU100" s="0"/>
      <c r="PTV100" s="0"/>
      <c r="PTW100" s="0"/>
      <c r="PTX100" s="0"/>
      <c r="PTY100" s="0"/>
      <c r="PTZ100" s="0"/>
      <c r="PUA100" s="0"/>
      <c r="PUB100" s="0"/>
      <c r="PUC100" s="0"/>
      <c r="PUD100" s="0"/>
      <c r="PUE100" s="0"/>
      <c r="PUF100" s="0"/>
      <c r="PUG100" s="0"/>
      <c r="PUH100" s="0"/>
      <c r="PUI100" s="0"/>
      <c r="PUJ100" s="0"/>
      <c r="PUK100" s="0"/>
      <c r="PUL100" s="0"/>
      <c r="PUM100" s="0"/>
      <c r="PUN100" s="0"/>
      <c r="PUO100" s="0"/>
      <c r="PUP100" s="0"/>
      <c r="PUQ100" s="0"/>
      <c r="PUR100" s="0"/>
      <c r="PUS100" s="0"/>
      <c r="PUT100" s="0"/>
      <c r="PUU100" s="0"/>
      <c r="PUV100" s="0"/>
      <c r="PUW100" s="0"/>
      <c r="PUX100" s="0"/>
      <c r="PUY100" s="0"/>
      <c r="PUZ100" s="0"/>
      <c r="PVA100" s="0"/>
      <c r="PVB100" s="0"/>
      <c r="PVC100" s="0"/>
      <c r="PVD100" s="0"/>
      <c r="PVE100" s="0"/>
      <c r="PVF100" s="0"/>
      <c r="PVG100" s="0"/>
      <c r="PVH100" s="0"/>
      <c r="PVI100" s="0"/>
      <c r="PVJ100" s="0"/>
      <c r="PVK100" s="0"/>
      <c r="PVL100" s="0"/>
      <c r="PVM100" s="0"/>
      <c r="PVN100" s="0"/>
      <c r="PVO100" s="0"/>
      <c r="PVP100" s="0"/>
      <c r="PVQ100" s="0"/>
      <c r="PVR100" s="0"/>
      <c r="PVS100" s="0"/>
      <c r="PVT100" s="0"/>
      <c r="PVU100" s="0"/>
      <c r="PVV100" s="0"/>
      <c r="PVW100" s="0"/>
      <c r="PVX100" s="0"/>
      <c r="PVY100" s="0"/>
      <c r="PVZ100" s="0"/>
      <c r="PWA100" s="0"/>
      <c r="PWB100" s="0"/>
      <c r="PWC100" s="0"/>
      <c r="PWD100" s="0"/>
      <c r="PWE100" s="0"/>
      <c r="PWF100" s="0"/>
      <c r="PWG100" s="0"/>
      <c r="PWH100" s="0"/>
      <c r="PWI100" s="0"/>
      <c r="PWJ100" s="0"/>
      <c r="PWK100" s="0"/>
      <c r="PWL100" s="0"/>
      <c r="PWM100" s="0"/>
      <c r="PWN100" s="0"/>
      <c r="PWO100" s="0"/>
      <c r="PWP100" s="0"/>
      <c r="PWQ100" s="0"/>
      <c r="PWR100" s="0"/>
      <c r="PWS100" s="0"/>
      <c r="PWT100" s="0"/>
      <c r="PWU100" s="0"/>
      <c r="PWV100" s="0"/>
      <c r="PWW100" s="0"/>
      <c r="PWX100" s="0"/>
      <c r="PWY100" s="0"/>
      <c r="PWZ100" s="0"/>
      <c r="PXA100" s="0"/>
      <c r="PXB100" s="0"/>
      <c r="PXC100" s="0"/>
      <c r="PXD100" s="0"/>
      <c r="PXE100" s="0"/>
      <c r="PXF100" s="0"/>
      <c r="PXG100" s="0"/>
      <c r="PXH100" s="0"/>
      <c r="PXI100" s="0"/>
      <c r="PXJ100" s="0"/>
      <c r="PXK100" s="0"/>
      <c r="PXL100" s="0"/>
      <c r="PXM100" s="0"/>
      <c r="PXN100" s="0"/>
      <c r="PXO100" s="0"/>
      <c r="PXP100" s="0"/>
      <c r="PXQ100" s="0"/>
      <c r="PXR100" s="0"/>
      <c r="PXS100" s="0"/>
      <c r="PXT100" s="0"/>
      <c r="PXU100" s="0"/>
      <c r="PXV100" s="0"/>
      <c r="PXW100" s="0"/>
      <c r="PXX100" s="0"/>
      <c r="PXY100" s="0"/>
      <c r="PXZ100" s="0"/>
      <c r="PYA100" s="0"/>
      <c r="PYB100" s="0"/>
      <c r="PYC100" s="0"/>
      <c r="PYD100" s="0"/>
      <c r="PYE100" s="0"/>
      <c r="PYF100" s="0"/>
      <c r="PYG100" s="0"/>
      <c r="PYH100" s="0"/>
      <c r="PYI100" s="0"/>
      <c r="PYJ100" s="0"/>
      <c r="PYK100" s="0"/>
      <c r="PYL100" s="0"/>
      <c r="PYM100" s="0"/>
      <c r="PYN100" s="0"/>
      <c r="PYO100" s="0"/>
      <c r="PYP100" s="0"/>
      <c r="PYQ100" s="0"/>
      <c r="PYR100" s="0"/>
      <c r="PYS100" s="0"/>
      <c r="PYT100" s="0"/>
      <c r="PYU100" s="0"/>
      <c r="PYV100" s="0"/>
      <c r="PYW100" s="0"/>
      <c r="PYX100" s="0"/>
      <c r="PYY100" s="0"/>
      <c r="PYZ100" s="0"/>
      <c r="PZA100" s="0"/>
      <c r="PZB100" s="0"/>
      <c r="PZC100" s="0"/>
      <c r="PZD100" s="0"/>
      <c r="PZE100" s="0"/>
      <c r="PZF100" s="0"/>
      <c r="PZG100" s="0"/>
      <c r="PZH100" s="0"/>
      <c r="PZI100" s="0"/>
      <c r="PZJ100" s="0"/>
      <c r="PZK100" s="0"/>
      <c r="PZL100" s="0"/>
      <c r="PZM100" s="0"/>
      <c r="PZN100" s="0"/>
      <c r="PZO100" s="0"/>
      <c r="PZP100" s="0"/>
      <c r="PZQ100" s="0"/>
      <c r="PZR100" s="0"/>
      <c r="PZS100" s="0"/>
      <c r="PZT100" s="0"/>
      <c r="PZU100" s="0"/>
      <c r="PZV100" s="0"/>
      <c r="PZW100" s="0"/>
      <c r="PZX100" s="0"/>
      <c r="PZY100" s="0"/>
      <c r="PZZ100" s="0"/>
      <c r="QAA100" s="0"/>
      <c r="QAB100" s="0"/>
      <c r="QAC100" s="0"/>
      <c r="QAD100" s="0"/>
      <c r="QAE100" s="0"/>
      <c r="QAF100" s="0"/>
      <c r="QAG100" s="0"/>
      <c r="QAH100" s="0"/>
      <c r="QAI100" s="0"/>
      <c r="QAJ100" s="0"/>
      <c r="QAK100" s="0"/>
      <c r="QAL100" s="0"/>
      <c r="QAM100" s="0"/>
      <c r="QAN100" s="0"/>
      <c r="QAO100" s="0"/>
      <c r="QAP100" s="0"/>
      <c r="QAQ100" s="0"/>
      <c r="QAR100" s="0"/>
      <c r="QAS100" s="0"/>
      <c r="QAT100" s="0"/>
      <c r="QAU100" s="0"/>
      <c r="QAV100" s="0"/>
      <c r="QAW100" s="0"/>
      <c r="QAX100" s="0"/>
      <c r="QAY100" s="0"/>
      <c r="QAZ100" s="0"/>
      <c r="QBA100" s="0"/>
      <c r="QBB100" s="0"/>
      <c r="QBC100" s="0"/>
      <c r="QBD100" s="0"/>
      <c r="QBE100" s="0"/>
      <c r="QBF100" s="0"/>
      <c r="QBG100" s="0"/>
      <c r="QBH100" s="0"/>
      <c r="QBI100" s="0"/>
      <c r="QBJ100" s="0"/>
      <c r="QBK100" s="0"/>
      <c r="QBL100" s="0"/>
      <c r="QBM100" s="0"/>
      <c r="QBN100" s="0"/>
      <c r="QBO100" s="0"/>
      <c r="QBP100" s="0"/>
      <c r="QBQ100" s="0"/>
      <c r="QBR100" s="0"/>
      <c r="QBS100" s="0"/>
      <c r="QBT100" s="0"/>
      <c r="QBU100" s="0"/>
      <c r="QBV100" s="0"/>
      <c r="QBW100" s="0"/>
      <c r="QBX100" s="0"/>
      <c r="QBY100" s="0"/>
      <c r="QBZ100" s="0"/>
      <c r="QCA100" s="0"/>
      <c r="QCB100" s="0"/>
      <c r="QCC100" s="0"/>
      <c r="QCD100" s="0"/>
      <c r="QCE100" s="0"/>
      <c r="QCF100" s="0"/>
      <c r="QCG100" s="0"/>
      <c r="QCH100" s="0"/>
      <c r="QCI100" s="0"/>
      <c r="QCJ100" s="0"/>
      <c r="QCK100" s="0"/>
      <c r="QCL100" s="0"/>
      <c r="QCM100" s="0"/>
      <c r="QCN100" s="0"/>
      <c r="QCO100" s="0"/>
      <c r="QCP100" s="0"/>
      <c r="QCQ100" s="0"/>
      <c r="QCR100" s="0"/>
      <c r="QCS100" s="0"/>
      <c r="QCT100" s="0"/>
      <c r="QCU100" s="0"/>
      <c r="QCV100" s="0"/>
      <c r="QCW100" s="0"/>
      <c r="QCX100" s="0"/>
      <c r="QCY100" s="0"/>
      <c r="QCZ100" s="0"/>
      <c r="QDA100" s="0"/>
      <c r="QDB100" s="0"/>
      <c r="QDC100" s="0"/>
      <c r="QDD100" s="0"/>
      <c r="QDE100" s="0"/>
      <c r="QDF100" s="0"/>
      <c r="QDG100" s="0"/>
      <c r="QDH100" s="0"/>
      <c r="QDI100" s="0"/>
      <c r="QDJ100" s="0"/>
      <c r="QDK100" s="0"/>
      <c r="QDL100" s="0"/>
      <c r="QDM100" s="0"/>
      <c r="QDN100" s="0"/>
      <c r="QDO100" s="0"/>
      <c r="QDP100" s="0"/>
      <c r="QDQ100" s="0"/>
      <c r="QDR100" s="0"/>
      <c r="QDS100" s="0"/>
      <c r="QDT100" s="0"/>
      <c r="QDU100" s="0"/>
      <c r="QDV100" s="0"/>
      <c r="QDW100" s="0"/>
      <c r="QDX100" s="0"/>
      <c r="QDY100" s="0"/>
      <c r="QDZ100" s="0"/>
      <c r="QEA100" s="0"/>
      <c r="QEB100" s="0"/>
      <c r="QEC100" s="0"/>
      <c r="QED100" s="0"/>
      <c r="QEE100" s="0"/>
      <c r="QEF100" s="0"/>
      <c r="QEG100" s="0"/>
      <c r="QEH100" s="0"/>
      <c r="QEI100" s="0"/>
      <c r="QEJ100" s="0"/>
      <c r="QEK100" s="0"/>
      <c r="QEL100" s="0"/>
      <c r="QEM100" s="0"/>
      <c r="QEN100" s="0"/>
      <c r="QEO100" s="0"/>
      <c r="QEP100" s="0"/>
      <c r="QEQ100" s="0"/>
      <c r="QER100" s="0"/>
      <c r="QES100" s="0"/>
      <c r="QET100" s="0"/>
      <c r="QEU100" s="0"/>
      <c r="QEV100" s="0"/>
      <c r="QEW100" s="0"/>
      <c r="QEX100" s="0"/>
      <c r="QEY100" s="0"/>
      <c r="QEZ100" s="0"/>
      <c r="QFA100" s="0"/>
      <c r="QFB100" s="0"/>
      <c r="QFC100" s="0"/>
      <c r="QFD100" s="0"/>
      <c r="QFE100" s="0"/>
      <c r="QFF100" s="0"/>
      <c r="QFG100" s="0"/>
      <c r="QFH100" s="0"/>
      <c r="QFI100" s="0"/>
      <c r="QFJ100" s="0"/>
      <c r="QFK100" s="0"/>
      <c r="QFL100" s="0"/>
      <c r="QFM100" s="0"/>
      <c r="QFN100" s="0"/>
      <c r="QFO100" s="0"/>
      <c r="QFP100" s="0"/>
      <c r="QFQ100" s="0"/>
      <c r="QFR100" s="0"/>
      <c r="QFS100" s="0"/>
      <c r="QFT100" s="0"/>
      <c r="QFU100" s="0"/>
      <c r="QFV100" s="0"/>
      <c r="QFW100" s="0"/>
      <c r="QFX100" s="0"/>
      <c r="QFY100" s="0"/>
      <c r="QFZ100" s="0"/>
      <c r="QGA100" s="0"/>
      <c r="QGB100" s="0"/>
      <c r="QGC100" s="0"/>
      <c r="QGD100" s="0"/>
      <c r="QGE100" s="0"/>
      <c r="QGF100" s="0"/>
      <c r="QGG100" s="0"/>
      <c r="QGH100" s="0"/>
      <c r="QGI100" s="0"/>
      <c r="QGJ100" s="0"/>
      <c r="QGK100" s="0"/>
      <c r="QGL100" s="0"/>
      <c r="QGM100" s="0"/>
      <c r="QGN100" s="0"/>
      <c r="QGO100" s="0"/>
      <c r="QGP100" s="0"/>
      <c r="QGQ100" s="0"/>
      <c r="QGR100" s="0"/>
      <c r="QGS100" s="0"/>
      <c r="QGT100" s="0"/>
      <c r="QGU100" s="0"/>
      <c r="QGV100" s="0"/>
      <c r="QGW100" s="0"/>
      <c r="QGX100" s="0"/>
      <c r="QGY100" s="0"/>
      <c r="QGZ100" s="0"/>
      <c r="QHA100" s="0"/>
      <c r="QHB100" s="0"/>
      <c r="QHC100" s="0"/>
      <c r="QHD100" s="0"/>
      <c r="QHE100" s="0"/>
      <c r="QHF100" s="0"/>
      <c r="QHG100" s="0"/>
      <c r="QHH100" s="0"/>
      <c r="QHI100" s="0"/>
      <c r="QHJ100" s="0"/>
      <c r="QHK100" s="0"/>
      <c r="QHL100" s="0"/>
      <c r="QHM100" s="0"/>
      <c r="QHN100" s="0"/>
      <c r="QHO100" s="0"/>
      <c r="QHP100" s="0"/>
      <c r="QHQ100" s="0"/>
      <c r="QHR100" s="0"/>
      <c r="QHS100" s="0"/>
      <c r="QHT100" s="0"/>
      <c r="QHU100" s="0"/>
      <c r="QHV100" s="0"/>
      <c r="QHW100" s="0"/>
      <c r="QHX100" s="0"/>
      <c r="QHY100" s="0"/>
      <c r="QHZ100" s="0"/>
      <c r="QIA100" s="0"/>
      <c r="QIB100" s="0"/>
      <c r="QIC100" s="0"/>
      <c r="QID100" s="0"/>
      <c r="QIE100" s="0"/>
      <c r="QIF100" s="0"/>
      <c r="QIG100" s="0"/>
      <c r="QIH100" s="0"/>
      <c r="QII100" s="0"/>
      <c r="QIJ100" s="0"/>
      <c r="QIK100" s="0"/>
      <c r="QIL100" s="0"/>
      <c r="QIM100" s="0"/>
      <c r="QIN100" s="0"/>
      <c r="QIO100" s="0"/>
      <c r="QIP100" s="0"/>
      <c r="QIQ100" s="0"/>
      <c r="QIR100" s="0"/>
      <c r="QIS100" s="0"/>
      <c r="QIT100" s="0"/>
      <c r="QIU100" s="0"/>
      <c r="QIV100" s="0"/>
      <c r="QIW100" s="0"/>
      <c r="QIX100" s="0"/>
      <c r="QIY100" s="0"/>
      <c r="QIZ100" s="0"/>
      <c r="QJA100" s="0"/>
      <c r="QJB100" s="0"/>
      <c r="QJC100" s="0"/>
      <c r="QJD100" s="0"/>
      <c r="QJE100" s="0"/>
      <c r="QJF100" s="0"/>
      <c r="QJG100" s="0"/>
      <c r="QJH100" s="0"/>
      <c r="QJI100" s="0"/>
      <c r="QJJ100" s="0"/>
      <c r="QJK100" s="0"/>
      <c r="QJL100" s="0"/>
      <c r="QJM100" s="0"/>
      <c r="QJN100" s="0"/>
      <c r="QJO100" s="0"/>
      <c r="QJP100" s="0"/>
      <c r="QJQ100" s="0"/>
      <c r="QJR100" s="0"/>
      <c r="QJS100" s="0"/>
      <c r="QJT100" s="0"/>
      <c r="QJU100" s="0"/>
      <c r="QJV100" s="0"/>
      <c r="QJW100" s="0"/>
      <c r="QJX100" s="0"/>
      <c r="QJY100" s="0"/>
      <c r="QJZ100" s="0"/>
      <c r="QKA100" s="0"/>
      <c r="QKB100" s="0"/>
      <c r="QKC100" s="0"/>
      <c r="QKD100" s="0"/>
      <c r="QKE100" s="0"/>
      <c r="QKF100" s="0"/>
      <c r="QKG100" s="0"/>
      <c r="QKH100" s="0"/>
      <c r="QKI100" s="0"/>
      <c r="QKJ100" s="0"/>
      <c r="QKK100" s="0"/>
      <c r="QKL100" s="0"/>
      <c r="QKM100" s="0"/>
      <c r="QKN100" s="0"/>
      <c r="QKO100" s="0"/>
      <c r="QKP100" s="0"/>
      <c r="QKQ100" s="0"/>
      <c r="QKR100" s="0"/>
      <c r="QKS100" s="0"/>
      <c r="QKT100" s="0"/>
      <c r="QKU100" s="0"/>
      <c r="QKV100" s="0"/>
      <c r="QKW100" s="0"/>
      <c r="QKX100" s="0"/>
      <c r="QKY100" s="0"/>
      <c r="QKZ100" s="0"/>
      <c r="QLA100" s="0"/>
      <c r="QLB100" s="0"/>
      <c r="QLC100" s="0"/>
      <c r="QLD100" s="0"/>
      <c r="QLE100" s="0"/>
      <c r="QLF100" s="0"/>
      <c r="QLG100" s="0"/>
      <c r="QLH100" s="0"/>
      <c r="QLI100" s="0"/>
      <c r="QLJ100" s="0"/>
      <c r="QLK100" s="0"/>
      <c r="QLL100" s="0"/>
      <c r="QLM100" s="0"/>
      <c r="QLN100" s="0"/>
      <c r="QLO100" s="0"/>
      <c r="QLP100" s="0"/>
      <c r="QLQ100" s="0"/>
      <c r="QLR100" s="0"/>
      <c r="QLS100" s="0"/>
      <c r="QLT100" s="0"/>
      <c r="QLU100" s="0"/>
      <c r="QLV100" s="0"/>
      <c r="QLW100" s="0"/>
      <c r="QLX100" s="0"/>
      <c r="QLY100" s="0"/>
      <c r="QLZ100" s="0"/>
      <c r="QMA100" s="0"/>
      <c r="QMB100" s="0"/>
      <c r="QMC100" s="0"/>
      <c r="QMD100" s="0"/>
      <c r="QME100" s="0"/>
      <c r="QMF100" s="0"/>
      <c r="QMG100" s="0"/>
      <c r="QMH100" s="0"/>
      <c r="QMI100" s="0"/>
      <c r="QMJ100" s="0"/>
      <c r="QMK100" s="0"/>
      <c r="QML100" s="0"/>
      <c r="QMM100" s="0"/>
      <c r="QMN100" s="0"/>
      <c r="QMO100" s="0"/>
      <c r="QMP100" s="0"/>
      <c r="QMQ100" s="0"/>
      <c r="QMR100" s="0"/>
      <c r="QMS100" s="0"/>
      <c r="QMT100" s="0"/>
      <c r="QMU100" s="0"/>
      <c r="QMV100" s="0"/>
      <c r="QMW100" s="0"/>
      <c r="QMX100" s="0"/>
      <c r="QMY100" s="0"/>
      <c r="QMZ100" s="0"/>
      <c r="QNA100" s="0"/>
      <c r="QNB100" s="0"/>
      <c r="QNC100" s="0"/>
      <c r="QND100" s="0"/>
      <c r="QNE100" s="0"/>
      <c r="QNF100" s="0"/>
      <c r="QNG100" s="0"/>
      <c r="QNH100" s="0"/>
      <c r="QNI100" s="0"/>
      <c r="QNJ100" s="0"/>
      <c r="QNK100" s="0"/>
      <c r="QNL100" s="0"/>
      <c r="QNM100" s="0"/>
      <c r="QNN100" s="0"/>
      <c r="QNO100" s="0"/>
      <c r="QNP100" s="0"/>
      <c r="QNQ100" s="0"/>
      <c r="QNR100" s="0"/>
      <c r="QNS100" s="0"/>
      <c r="QNT100" s="0"/>
      <c r="QNU100" s="0"/>
      <c r="QNV100" s="0"/>
      <c r="QNW100" s="0"/>
      <c r="QNX100" s="0"/>
      <c r="QNY100" s="0"/>
      <c r="QNZ100" s="0"/>
      <c r="QOA100" s="0"/>
      <c r="QOB100" s="0"/>
      <c r="QOC100" s="0"/>
      <c r="QOD100" s="0"/>
      <c r="QOE100" s="0"/>
      <c r="QOF100" s="0"/>
      <c r="QOG100" s="0"/>
      <c r="QOH100" s="0"/>
      <c r="QOI100" s="0"/>
      <c r="QOJ100" s="0"/>
      <c r="QOK100" s="0"/>
      <c r="QOL100" s="0"/>
      <c r="QOM100" s="0"/>
      <c r="QON100" s="0"/>
      <c r="QOO100" s="0"/>
      <c r="QOP100" s="0"/>
      <c r="QOQ100" s="0"/>
      <c r="QOR100" s="0"/>
      <c r="QOS100" s="0"/>
      <c r="QOT100" s="0"/>
      <c r="QOU100" s="0"/>
      <c r="QOV100" s="0"/>
      <c r="QOW100" s="0"/>
      <c r="QOX100" s="0"/>
      <c r="QOY100" s="0"/>
      <c r="QOZ100" s="0"/>
      <c r="QPA100" s="0"/>
      <c r="QPB100" s="0"/>
      <c r="QPC100" s="0"/>
      <c r="QPD100" s="0"/>
      <c r="QPE100" s="0"/>
      <c r="QPF100" s="0"/>
      <c r="QPG100" s="0"/>
      <c r="QPH100" s="0"/>
      <c r="QPI100" s="0"/>
      <c r="QPJ100" s="0"/>
      <c r="QPK100" s="0"/>
      <c r="QPL100" s="0"/>
      <c r="QPM100" s="0"/>
      <c r="QPN100" s="0"/>
      <c r="QPO100" s="0"/>
      <c r="QPP100" s="0"/>
      <c r="QPQ100" s="0"/>
      <c r="QPR100" s="0"/>
      <c r="QPS100" s="0"/>
      <c r="QPT100" s="0"/>
      <c r="QPU100" s="0"/>
      <c r="QPV100" s="0"/>
      <c r="QPW100" s="0"/>
      <c r="QPX100" s="0"/>
      <c r="QPY100" s="0"/>
      <c r="QPZ100" s="0"/>
      <c r="QQA100" s="0"/>
      <c r="QQB100" s="0"/>
      <c r="QQC100" s="0"/>
      <c r="QQD100" s="0"/>
      <c r="QQE100" s="0"/>
      <c r="QQF100" s="0"/>
      <c r="QQG100" s="0"/>
      <c r="QQH100" s="0"/>
      <c r="QQI100" s="0"/>
      <c r="QQJ100" s="0"/>
      <c r="QQK100" s="0"/>
      <c r="QQL100" s="0"/>
      <c r="QQM100" s="0"/>
      <c r="QQN100" s="0"/>
      <c r="QQO100" s="0"/>
      <c r="QQP100" s="0"/>
      <c r="QQQ100" s="0"/>
      <c r="QQR100" s="0"/>
      <c r="QQS100" s="0"/>
      <c r="QQT100" s="0"/>
      <c r="QQU100" s="0"/>
      <c r="QQV100" s="0"/>
      <c r="QQW100" s="0"/>
      <c r="QQX100" s="0"/>
      <c r="QQY100" s="0"/>
      <c r="QQZ100" s="0"/>
      <c r="QRA100" s="0"/>
      <c r="QRB100" s="0"/>
      <c r="QRC100" s="0"/>
      <c r="QRD100" s="0"/>
      <c r="QRE100" s="0"/>
      <c r="QRF100" s="0"/>
      <c r="QRG100" s="0"/>
      <c r="QRH100" s="0"/>
      <c r="QRI100" s="0"/>
      <c r="QRJ100" s="0"/>
      <c r="QRK100" s="0"/>
      <c r="QRL100" s="0"/>
      <c r="QRM100" s="0"/>
      <c r="QRN100" s="0"/>
      <c r="QRO100" s="0"/>
      <c r="QRP100" s="0"/>
      <c r="QRQ100" s="0"/>
      <c r="QRR100" s="0"/>
      <c r="QRS100" s="0"/>
      <c r="QRT100" s="0"/>
      <c r="QRU100" s="0"/>
      <c r="QRV100" s="0"/>
      <c r="QRW100" s="0"/>
      <c r="QRX100" s="0"/>
      <c r="QRY100" s="0"/>
      <c r="QRZ100" s="0"/>
      <c r="QSA100" s="0"/>
      <c r="QSB100" s="0"/>
      <c r="QSC100" s="0"/>
      <c r="QSD100" s="0"/>
      <c r="QSE100" s="0"/>
      <c r="QSF100" s="0"/>
      <c r="QSG100" s="0"/>
      <c r="QSH100" s="0"/>
      <c r="QSI100" s="0"/>
      <c r="QSJ100" s="0"/>
      <c r="QSK100" s="0"/>
      <c r="QSL100" s="0"/>
      <c r="QSM100" s="0"/>
      <c r="QSN100" s="0"/>
      <c r="QSO100" s="0"/>
      <c r="QSP100" s="0"/>
      <c r="QSQ100" s="0"/>
      <c r="QSR100" s="0"/>
      <c r="QSS100" s="0"/>
      <c r="QST100" s="0"/>
      <c r="QSU100" s="0"/>
      <c r="QSV100" s="0"/>
      <c r="QSW100" s="0"/>
      <c r="QSX100" s="0"/>
      <c r="QSY100" s="0"/>
      <c r="QSZ100" s="0"/>
      <c r="QTA100" s="0"/>
      <c r="QTB100" s="0"/>
      <c r="QTC100" s="0"/>
      <c r="QTD100" s="0"/>
      <c r="QTE100" s="0"/>
      <c r="QTF100" s="0"/>
      <c r="QTG100" s="0"/>
      <c r="QTH100" s="0"/>
      <c r="QTI100" s="0"/>
      <c r="QTJ100" s="0"/>
      <c r="QTK100" s="0"/>
      <c r="QTL100" s="0"/>
      <c r="QTM100" s="0"/>
      <c r="QTN100" s="0"/>
      <c r="QTO100" s="0"/>
      <c r="QTP100" s="0"/>
      <c r="QTQ100" s="0"/>
      <c r="QTR100" s="0"/>
      <c r="QTS100" s="0"/>
      <c r="QTT100" s="0"/>
      <c r="QTU100" s="0"/>
      <c r="QTV100" s="0"/>
      <c r="QTW100" s="0"/>
      <c r="QTX100" s="0"/>
      <c r="QTY100" s="0"/>
      <c r="QTZ100" s="0"/>
      <c r="QUA100" s="0"/>
      <c r="QUB100" s="0"/>
      <c r="QUC100" s="0"/>
      <c r="QUD100" s="0"/>
      <c r="QUE100" s="0"/>
      <c r="QUF100" s="0"/>
      <c r="QUG100" s="0"/>
      <c r="QUH100" s="0"/>
      <c r="QUI100" s="0"/>
      <c r="QUJ100" s="0"/>
      <c r="QUK100" s="0"/>
      <c r="QUL100" s="0"/>
      <c r="QUM100" s="0"/>
      <c r="QUN100" s="0"/>
      <c r="QUO100" s="0"/>
      <c r="QUP100" s="0"/>
      <c r="QUQ100" s="0"/>
      <c r="QUR100" s="0"/>
      <c r="QUS100" s="0"/>
      <c r="QUT100" s="0"/>
      <c r="QUU100" s="0"/>
      <c r="QUV100" s="0"/>
      <c r="QUW100" s="0"/>
      <c r="QUX100" s="0"/>
      <c r="QUY100" s="0"/>
      <c r="QUZ100" s="0"/>
      <c r="QVA100" s="0"/>
      <c r="QVB100" s="0"/>
      <c r="QVC100" s="0"/>
      <c r="QVD100" s="0"/>
      <c r="QVE100" s="0"/>
      <c r="QVF100" s="0"/>
      <c r="QVG100" s="0"/>
      <c r="QVH100" s="0"/>
      <c r="QVI100" s="0"/>
      <c r="QVJ100" s="0"/>
      <c r="QVK100" s="0"/>
      <c r="QVL100" s="0"/>
      <c r="QVM100" s="0"/>
      <c r="QVN100" s="0"/>
      <c r="QVO100" s="0"/>
      <c r="QVP100" s="0"/>
      <c r="QVQ100" s="0"/>
      <c r="QVR100" s="0"/>
      <c r="QVS100" s="0"/>
      <c r="QVT100" s="0"/>
      <c r="QVU100" s="0"/>
      <c r="QVV100" s="0"/>
      <c r="QVW100" s="0"/>
      <c r="QVX100" s="0"/>
      <c r="QVY100" s="0"/>
      <c r="QVZ100" s="0"/>
      <c r="QWA100" s="0"/>
      <c r="QWB100" s="0"/>
      <c r="QWC100" s="0"/>
      <c r="QWD100" s="0"/>
      <c r="QWE100" s="0"/>
      <c r="QWF100" s="0"/>
      <c r="QWG100" s="0"/>
      <c r="QWH100" s="0"/>
      <c r="QWI100" s="0"/>
      <c r="QWJ100" s="0"/>
      <c r="QWK100" s="0"/>
      <c r="QWL100" s="0"/>
      <c r="QWM100" s="0"/>
      <c r="QWN100" s="0"/>
      <c r="QWO100" s="0"/>
      <c r="QWP100" s="0"/>
      <c r="QWQ100" s="0"/>
      <c r="QWR100" s="0"/>
      <c r="QWS100" s="0"/>
      <c r="QWT100" s="0"/>
      <c r="QWU100" s="0"/>
      <c r="QWV100" s="0"/>
      <c r="QWW100" s="0"/>
      <c r="QWX100" s="0"/>
      <c r="QWY100" s="0"/>
      <c r="QWZ100" s="0"/>
      <c r="QXA100" s="0"/>
      <c r="QXB100" s="0"/>
      <c r="QXC100" s="0"/>
      <c r="QXD100" s="0"/>
      <c r="QXE100" s="0"/>
      <c r="QXF100" s="0"/>
      <c r="QXG100" s="0"/>
      <c r="QXH100" s="0"/>
      <c r="QXI100" s="0"/>
      <c r="QXJ100" s="0"/>
      <c r="QXK100" s="0"/>
      <c r="QXL100" s="0"/>
      <c r="QXM100" s="0"/>
      <c r="QXN100" s="0"/>
      <c r="QXO100" s="0"/>
      <c r="QXP100" s="0"/>
      <c r="QXQ100" s="0"/>
      <c r="QXR100" s="0"/>
      <c r="QXS100" s="0"/>
      <c r="QXT100" s="0"/>
      <c r="QXU100" s="0"/>
      <c r="QXV100" s="0"/>
      <c r="QXW100" s="0"/>
      <c r="QXX100" s="0"/>
      <c r="QXY100" s="0"/>
      <c r="QXZ100" s="0"/>
      <c r="QYA100" s="0"/>
      <c r="QYB100" s="0"/>
      <c r="QYC100" s="0"/>
      <c r="QYD100" s="0"/>
      <c r="QYE100" s="0"/>
      <c r="QYF100" s="0"/>
      <c r="QYG100" s="0"/>
      <c r="QYH100" s="0"/>
      <c r="QYI100" s="0"/>
      <c r="QYJ100" s="0"/>
      <c r="QYK100" s="0"/>
      <c r="QYL100" s="0"/>
      <c r="QYM100" s="0"/>
      <c r="QYN100" s="0"/>
      <c r="QYO100" s="0"/>
      <c r="QYP100" s="0"/>
      <c r="QYQ100" s="0"/>
      <c r="QYR100" s="0"/>
      <c r="QYS100" s="0"/>
      <c r="QYT100" s="0"/>
      <c r="QYU100" s="0"/>
      <c r="QYV100" s="0"/>
      <c r="QYW100" s="0"/>
      <c r="QYX100" s="0"/>
      <c r="QYY100" s="0"/>
      <c r="QYZ100" s="0"/>
      <c r="QZA100" s="0"/>
      <c r="QZB100" s="0"/>
      <c r="QZC100" s="0"/>
      <c r="QZD100" s="0"/>
      <c r="QZE100" s="0"/>
      <c r="QZF100" s="0"/>
      <c r="QZG100" s="0"/>
      <c r="QZH100" s="0"/>
      <c r="QZI100" s="0"/>
      <c r="QZJ100" s="0"/>
      <c r="QZK100" s="0"/>
      <c r="QZL100" s="0"/>
      <c r="QZM100" s="0"/>
      <c r="QZN100" s="0"/>
      <c r="QZO100" s="0"/>
      <c r="QZP100" s="0"/>
      <c r="QZQ100" s="0"/>
      <c r="QZR100" s="0"/>
      <c r="QZS100" s="0"/>
      <c r="QZT100" s="0"/>
      <c r="QZU100" s="0"/>
      <c r="QZV100" s="0"/>
      <c r="QZW100" s="0"/>
      <c r="QZX100" s="0"/>
      <c r="QZY100" s="0"/>
      <c r="QZZ100" s="0"/>
      <c r="RAA100" s="0"/>
      <c r="RAB100" s="0"/>
      <c r="RAC100" s="0"/>
      <c r="RAD100" s="0"/>
      <c r="RAE100" s="0"/>
      <c r="RAF100" s="0"/>
      <c r="RAG100" s="0"/>
      <c r="RAH100" s="0"/>
      <c r="RAI100" s="0"/>
      <c r="RAJ100" s="0"/>
      <c r="RAK100" s="0"/>
      <c r="RAL100" s="0"/>
      <c r="RAM100" s="0"/>
      <c r="RAN100" s="0"/>
      <c r="RAO100" s="0"/>
      <c r="RAP100" s="0"/>
      <c r="RAQ100" s="0"/>
      <c r="RAR100" s="0"/>
      <c r="RAS100" s="0"/>
      <c r="RAT100" s="0"/>
      <c r="RAU100" s="0"/>
      <c r="RAV100" s="0"/>
      <c r="RAW100" s="0"/>
      <c r="RAX100" s="0"/>
      <c r="RAY100" s="0"/>
      <c r="RAZ100" s="0"/>
      <c r="RBA100" s="0"/>
      <c r="RBB100" s="0"/>
      <c r="RBC100" s="0"/>
      <c r="RBD100" s="0"/>
      <c r="RBE100" s="0"/>
      <c r="RBF100" s="0"/>
      <c r="RBG100" s="0"/>
      <c r="RBH100" s="0"/>
      <c r="RBI100" s="0"/>
      <c r="RBJ100" s="0"/>
      <c r="RBK100" s="0"/>
      <c r="RBL100" s="0"/>
      <c r="RBM100" s="0"/>
      <c r="RBN100" s="0"/>
      <c r="RBO100" s="0"/>
      <c r="RBP100" s="0"/>
      <c r="RBQ100" s="0"/>
      <c r="RBR100" s="0"/>
      <c r="RBS100" s="0"/>
      <c r="RBT100" s="0"/>
      <c r="RBU100" s="0"/>
      <c r="RBV100" s="0"/>
      <c r="RBW100" s="0"/>
      <c r="RBX100" s="0"/>
      <c r="RBY100" s="0"/>
      <c r="RBZ100" s="0"/>
      <c r="RCA100" s="0"/>
      <c r="RCB100" s="0"/>
      <c r="RCC100" s="0"/>
      <c r="RCD100" s="0"/>
      <c r="RCE100" s="0"/>
      <c r="RCF100" s="0"/>
      <c r="RCG100" s="0"/>
      <c r="RCH100" s="0"/>
      <c r="RCI100" s="0"/>
      <c r="RCJ100" s="0"/>
      <c r="RCK100" s="0"/>
      <c r="RCL100" s="0"/>
      <c r="RCM100" s="0"/>
      <c r="RCN100" s="0"/>
      <c r="RCO100" s="0"/>
      <c r="RCP100" s="0"/>
      <c r="RCQ100" s="0"/>
      <c r="RCR100" s="0"/>
      <c r="RCS100" s="0"/>
      <c r="RCT100" s="0"/>
      <c r="RCU100" s="0"/>
      <c r="RCV100" s="0"/>
      <c r="RCW100" s="0"/>
      <c r="RCX100" s="0"/>
      <c r="RCY100" s="0"/>
      <c r="RCZ100" s="0"/>
      <c r="RDA100" s="0"/>
      <c r="RDB100" s="0"/>
      <c r="RDC100" s="0"/>
      <c r="RDD100" s="0"/>
      <c r="RDE100" s="0"/>
      <c r="RDF100" s="0"/>
      <c r="RDG100" s="0"/>
      <c r="RDH100" s="0"/>
      <c r="RDI100" s="0"/>
      <c r="RDJ100" s="0"/>
      <c r="RDK100" s="0"/>
      <c r="RDL100" s="0"/>
      <c r="RDM100" s="0"/>
      <c r="RDN100" s="0"/>
      <c r="RDO100" s="0"/>
      <c r="RDP100" s="0"/>
      <c r="RDQ100" s="0"/>
      <c r="RDR100" s="0"/>
      <c r="RDS100" s="0"/>
      <c r="RDT100" s="0"/>
      <c r="RDU100" s="0"/>
      <c r="RDV100" s="0"/>
      <c r="RDW100" s="0"/>
      <c r="RDX100" s="0"/>
      <c r="RDY100" s="0"/>
      <c r="RDZ100" s="0"/>
      <c r="REA100" s="0"/>
      <c r="REB100" s="0"/>
      <c r="REC100" s="0"/>
      <c r="RED100" s="0"/>
      <c r="REE100" s="0"/>
      <c r="REF100" s="0"/>
      <c r="REG100" s="0"/>
      <c r="REH100" s="0"/>
      <c r="REI100" s="0"/>
      <c r="REJ100" s="0"/>
      <c r="REK100" s="0"/>
      <c r="REL100" s="0"/>
      <c r="REM100" s="0"/>
      <c r="REN100" s="0"/>
      <c r="REO100" s="0"/>
      <c r="REP100" s="0"/>
      <c r="REQ100" s="0"/>
      <c r="RER100" s="0"/>
      <c r="RES100" s="0"/>
      <c r="RET100" s="0"/>
      <c r="REU100" s="0"/>
      <c r="REV100" s="0"/>
      <c r="REW100" s="0"/>
      <c r="REX100" s="0"/>
      <c r="REY100" s="0"/>
      <c r="REZ100" s="0"/>
      <c r="RFA100" s="0"/>
      <c r="RFB100" s="0"/>
      <c r="RFC100" s="0"/>
      <c r="RFD100" s="0"/>
      <c r="RFE100" s="0"/>
      <c r="RFF100" s="0"/>
      <c r="RFG100" s="0"/>
      <c r="RFH100" s="0"/>
      <c r="RFI100" s="0"/>
      <c r="RFJ100" s="0"/>
      <c r="RFK100" s="0"/>
      <c r="RFL100" s="0"/>
      <c r="RFM100" s="0"/>
      <c r="RFN100" s="0"/>
      <c r="RFO100" s="0"/>
      <c r="RFP100" s="0"/>
      <c r="RFQ100" s="0"/>
      <c r="RFR100" s="0"/>
      <c r="RFS100" s="0"/>
      <c r="RFT100" s="0"/>
      <c r="RFU100" s="0"/>
      <c r="RFV100" s="0"/>
      <c r="RFW100" s="0"/>
      <c r="RFX100" s="0"/>
      <c r="RFY100" s="0"/>
      <c r="RFZ100" s="0"/>
      <c r="RGA100" s="0"/>
      <c r="RGB100" s="0"/>
      <c r="RGC100" s="0"/>
      <c r="RGD100" s="0"/>
      <c r="RGE100" s="0"/>
      <c r="RGF100" s="0"/>
      <c r="RGG100" s="0"/>
      <c r="RGH100" s="0"/>
      <c r="RGI100" s="0"/>
      <c r="RGJ100" s="0"/>
      <c r="RGK100" s="0"/>
      <c r="RGL100" s="0"/>
      <c r="RGM100" s="0"/>
      <c r="RGN100" s="0"/>
      <c r="RGO100" s="0"/>
      <c r="RGP100" s="0"/>
      <c r="RGQ100" s="0"/>
      <c r="RGR100" s="0"/>
      <c r="RGS100" s="0"/>
      <c r="RGT100" s="0"/>
      <c r="RGU100" s="0"/>
      <c r="RGV100" s="0"/>
      <c r="RGW100" s="0"/>
      <c r="RGX100" s="0"/>
      <c r="RGY100" s="0"/>
      <c r="RGZ100" s="0"/>
      <c r="RHA100" s="0"/>
      <c r="RHB100" s="0"/>
      <c r="RHC100" s="0"/>
      <c r="RHD100" s="0"/>
      <c r="RHE100" s="0"/>
      <c r="RHF100" s="0"/>
      <c r="RHG100" s="0"/>
      <c r="RHH100" s="0"/>
      <c r="RHI100" s="0"/>
      <c r="RHJ100" s="0"/>
      <c r="RHK100" s="0"/>
      <c r="RHL100" s="0"/>
      <c r="RHM100" s="0"/>
      <c r="RHN100" s="0"/>
      <c r="RHO100" s="0"/>
      <c r="RHP100" s="0"/>
      <c r="RHQ100" s="0"/>
      <c r="RHR100" s="0"/>
      <c r="RHS100" s="0"/>
      <c r="RHT100" s="0"/>
      <c r="RHU100" s="0"/>
      <c r="RHV100" s="0"/>
      <c r="RHW100" s="0"/>
      <c r="RHX100" s="0"/>
      <c r="RHY100" s="0"/>
      <c r="RHZ100" s="0"/>
      <c r="RIA100" s="0"/>
      <c r="RIB100" s="0"/>
      <c r="RIC100" s="0"/>
      <c r="RID100" s="0"/>
      <c r="RIE100" s="0"/>
      <c r="RIF100" s="0"/>
      <c r="RIG100" s="0"/>
      <c r="RIH100" s="0"/>
      <c r="RII100" s="0"/>
      <c r="RIJ100" s="0"/>
      <c r="RIK100" s="0"/>
      <c r="RIL100" s="0"/>
      <c r="RIM100" s="0"/>
      <c r="RIN100" s="0"/>
      <c r="RIO100" s="0"/>
      <c r="RIP100" s="0"/>
      <c r="RIQ100" s="0"/>
      <c r="RIR100" s="0"/>
      <c r="RIS100" s="0"/>
      <c r="RIT100" s="0"/>
      <c r="RIU100" s="0"/>
      <c r="RIV100" s="0"/>
      <c r="RIW100" s="0"/>
      <c r="RIX100" s="0"/>
      <c r="RIY100" s="0"/>
      <c r="RIZ100" s="0"/>
      <c r="RJA100" s="0"/>
      <c r="RJB100" s="0"/>
      <c r="RJC100" s="0"/>
      <c r="RJD100" s="0"/>
      <c r="RJE100" s="0"/>
      <c r="RJF100" s="0"/>
      <c r="RJG100" s="0"/>
      <c r="RJH100" s="0"/>
      <c r="RJI100" s="0"/>
      <c r="RJJ100" s="0"/>
      <c r="RJK100" s="0"/>
      <c r="RJL100" s="0"/>
      <c r="RJM100" s="0"/>
      <c r="RJN100" s="0"/>
      <c r="RJO100" s="0"/>
      <c r="RJP100" s="0"/>
      <c r="RJQ100" s="0"/>
      <c r="RJR100" s="0"/>
      <c r="RJS100" s="0"/>
      <c r="RJT100" s="0"/>
      <c r="RJU100" s="0"/>
      <c r="RJV100" s="0"/>
      <c r="RJW100" s="0"/>
      <c r="RJX100" s="0"/>
      <c r="RJY100" s="0"/>
      <c r="RJZ100" s="0"/>
      <c r="RKA100" s="0"/>
      <c r="RKB100" s="0"/>
      <c r="RKC100" s="0"/>
      <c r="RKD100" s="0"/>
      <c r="RKE100" s="0"/>
      <c r="RKF100" s="0"/>
      <c r="RKG100" s="0"/>
      <c r="RKH100" s="0"/>
      <c r="RKI100" s="0"/>
      <c r="RKJ100" s="0"/>
      <c r="RKK100" s="0"/>
      <c r="RKL100" s="0"/>
      <c r="RKM100" s="0"/>
      <c r="RKN100" s="0"/>
      <c r="RKO100" s="0"/>
      <c r="RKP100" s="0"/>
      <c r="RKQ100" s="0"/>
      <c r="RKR100" s="0"/>
      <c r="RKS100" s="0"/>
      <c r="RKT100" s="0"/>
      <c r="RKU100" s="0"/>
      <c r="RKV100" s="0"/>
      <c r="RKW100" s="0"/>
      <c r="RKX100" s="0"/>
      <c r="RKY100" s="0"/>
      <c r="RKZ100" s="0"/>
      <c r="RLA100" s="0"/>
      <c r="RLB100" s="0"/>
      <c r="RLC100" s="0"/>
      <c r="RLD100" s="0"/>
      <c r="RLE100" s="0"/>
      <c r="RLF100" s="0"/>
      <c r="RLG100" s="0"/>
      <c r="RLH100" s="0"/>
      <c r="RLI100" s="0"/>
      <c r="RLJ100" s="0"/>
      <c r="RLK100" s="0"/>
      <c r="RLL100" s="0"/>
      <c r="RLM100" s="0"/>
      <c r="RLN100" s="0"/>
      <c r="RLO100" s="0"/>
      <c r="RLP100" s="0"/>
      <c r="RLQ100" s="0"/>
      <c r="RLR100" s="0"/>
      <c r="RLS100" s="0"/>
      <c r="RLT100" s="0"/>
      <c r="RLU100" s="0"/>
      <c r="RLV100" s="0"/>
      <c r="RLW100" s="0"/>
      <c r="RLX100" s="0"/>
      <c r="RLY100" s="0"/>
      <c r="RLZ100" s="0"/>
      <c r="RMA100" s="0"/>
      <c r="RMB100" s="0"/>
      <c r="RMC100" s="0"/>
      <c r="RMD100" s="0"/>
      <c r="RME100" s="0"/>
      <c r="RMF100" s="0"/>
      <c r="RMG100" s="0"/>
      <c r="RMH100" s="0"/>
      <c r="RMI100" s="0"/>
      <c r="RMJ100" s="0"/>
      <c r="RMK100" s="0"/>
      <c r="RML100" s="0"/>
      <c r="RMM100" s="0"/>
      <c r="RMN100" s="0"/>
      <c r="RMO100" s="0"/>
      <c r="RMP100" s="0"/>
      <c r="RMQ100" s="0"/>
      <c r="RMR100" s="0"/>
      <c r="RMS100" s="0"/>
      <c r="RMT100" s="0"/>
      <c r="RMU100" s="0"/>
      <c r="RMV100" s="0"/>
      <c r="RMW100" s="0"/>
      <c r="RMX100" s="0"/>
      <c r="RMY100" s="0"/>
      <c r="RMZ100" s="0"/>
      <c r="RNA100" s="0"/>
      <c r="RNB100" s="0"/>
      <c r="RNC100" s="0"/>
      <c r="RND100" s="0"/>
      <c r="RNE100" s="0"/>
      <c r="RNF100" s="0"/>
      <c r="RNG100" s="0"/>
      <c r="RNH100" s="0"/>
      <c r="RNI100" s="0"/>
      <c r="RNJ100" s="0"/>
      <c r="RNK100" s="0"/>
      <c r="RNL100" s="0"/>
      <c r="RNM100" s="0"/>
      <c r="RNN100" s="0"/>
      <c r="RNO100" s="0"/>
      <c r="RNP100" s="0"/>
      <c r="RNQ100" s="0"/>
      <c r="RNR100" s="0"/>
      <c r="RNS100" s="0"/>
      <c r="RNT100" s="0"/>
      <c r="RNU100" s="0"/>
      <c r="RNV100" s="0"/>
      <c r="RNW100" s="0"/>
      <c r="RNX100" s="0"/>
      <c r="RNY100" s="0"/>
      <c r="RNZ100" s="0"/>
      <c r="ROA100" s="0"/>
      <c r="ROB100" s="0"/>
      <c r="ROC100" s="0"/>
      <c r="ROD100" s="0"/>
      <c r="ROE100" s="0"/>
      <c r="ROF100" s="0"/>
      <c r="ROG100" s="0"/>
      <c r="ROH100" s="0"/>
      <c r="ROI100" s="0"/>
      <c r="ROJ100" s="0"/>
      <c r="ROK100" s="0"/>
      <c r="ROL100" s="0"/>
      <c r="ROM100" s="0"/>
      <c r="RON100" s="0"/>
      <c r="ROO100" s="0"/>
      <c r="ROP100" s="0"/>
      <c r="ROQ100" s="0"/>
      <c r="ROR100" s="0"/>
      <c r="ROS100" s="0"/>
      <c r="ROT100" s="0"/>
      <c r="ROU100" s="0"/>
      <c r="ROV100" s="0"/>
      <c r="ROW100" s="0"/>
      <c r="ROX100" s="0"/>
      <c r="ROY100" s="0"/>
      <c r="ROZ100" s="0"/>
      <c r="RPA100" s="0"/>
      <c r="RPB100" s="0"/>
      <c r="RPC100" s="0"/>
      <c r="RPD100" s="0"/>
      <c r="RPE100" s="0"/>
      <c r="RPF100" s="0"/>
      <c r="RPG100" s="0"/>
      <c r="RPH100" s="0"/>
      <c r="RPI100" s="0"/>
      <c r="RPJ100" s="0"/>
      <c r="RPK100" s="0"/>
      <c r="RPL100" s="0"/>
      <c r="RPM100" s="0"/>
      <c r="RPN100" s="0"/>
      <c r="RPO100" s="0"/>
      <c r="RPP100" s="0"/>
      <c r="RPQ100" s="0"/>
      <c r="RPR100" s="0"/>
      <c r="RPS100" s="0"/>
      <c r="RPT100" s="0"/>
      <c r="RPU100" s="0"/>
      <c r="RPV100" s="0"/>
      <c r="RPW100" s="0"/>
      <c r="RPX100" s="0"/>
      <c r="RPY100" s="0"/>
      <c r="RPZ100" s="0"/>
      <c r="RQA100" s="0"/>
      <c r="RQB100" s="0"/>
      <c r="RQC100" s="0"/>
      <c r="RQD100" s="0"/>
      <c r="RQE100" s="0"/>
      <c r="RQF100" s="0"/>
      <c r="RQG100" s="0"/>
      <c r="RQH100" s="0"/>
      <c r="RQI100" s="0"/>
      <c r="RQJ100" s="0"/>
      <c r="RQK100" s="0"/>
      <c r="RQL100" s="0"/>
      <c r="RQM100" s="0"/>
      <c r="RQN100" s="0"/>
      <c r="RQO100" s="0"/>
      <c r="RQP100" s="0"/>
      <c r="RQQ100" s="0"/>
      <c r="RQR100" s="0"/>
      <c r="RQS100" s="0"/>
      <c r="RQT100" s="0"/>
      <c r="RQU100" s="0"/>
      <c r="RQV100" s="0"/>
      <c r="RQW100" s="0"/>
      <c r="RQX100" s="0"/>
      <c r="RQY100" s="0"/>
      <c r="RQZ100" s="0"/>
      <c r="RRA100" s="0"/>
      <c r="RRB100" s="0"/>
      <c r="RRC100" s="0"/>
      <c r="RRD100" s="0"/>
      <c r="RRE100" s="0"/>
      <c r="RRF100" s="0"/>
      <c r="RRG100" s="0"/>
      <c r="RRH100" s="0"/>
      <c r="RRI100" s="0"/>
      <c r="RRJ100" s="0"/>
      <c r="RRK100" s="0"/>
      <c r="RRL100" s="0"/>
      <c r="RRM100" s="0"/>
      <c r="RRN100" s="0"/>
      <c r="RRO100" s="0"/>
      <c r="RRP100" s="0"/>
      <c r="RRQ100" s="0"/>
      <c r="RRR100" s="0"/>
      <c r="RRS100" s="0"/>
      <c r="RRT100" s="0"/>
      <c r="RRU100" s="0"/>
      <c r="RRV100" s="0"/>
      <c r="RRW100" s="0"/>
      <c r="RRX100" s="0"/>
      <c r="RRY100" s="0"/>
      <c r="RRZ100" s="0"/>
      <c r="RSA100" s="0"/>
      <c r="RSB100" s="0"/>
      <c r="RSC100" s="0"/>
      <c r="RSD100" s="0"/>
      <c r="RSE100" s="0"/>
      <c r="RSF100" s="0"/>
      <c r="RSG100" s="0"/>
      <c r="RSH100" s="0"/>
      <c r="RSI100" s="0"/>
      <c r="RSJ100" s="0"/>
      <c r="RSK100" s="0"/>
      <c r="RSL100" s="0"/>
      <c r="RSM100" s="0"/>
      <c r="RSN100" s="0"/>
      <c r="RSO100" s="0"/>
      <c r="RSP100" s="0"/>
      <c r="RSQ100" s="0"/>
      <c r="RSR100" s="0"/>
      <c r="RSS100" s="0"/>
      <c r="RST100" s="0"/>
      <c r="RSU100" s="0"/>
      <c r="RSV100" s="0"/>
      <c r="RSW100" s="0"/>
      <c r="RSX100" s="0"/>
      <c r="RSY100" s="0"/>
      <c r="RSZ100" s="0"/>
      <c r="RTA100" s="0"/>
      <c r="RTB100" s="0"/>
      <c r="RTC100" s="0"/>
      <c r="RTD100" s="0"/>
      <c r="RTE100" s="0"/>
      <c r="RTF100" s="0"/>
      <c r="RTG100" s="0"/>
      <c r="RTH100" s="0"/>
      <c r="RTI100" s="0"/>
      <c r="RTJ100" s="0"/>
      <c r="RTK100" s="0"/>
      <c r="RTL100" s="0"/>
      <c r="RTM100" s="0"/>
      <c r="RTN100" s="0"/>
      <c r="RTO100" s="0"/>
      <c r="RTP100" s="0"/>
      <c r="RTQ100" s="0"/>
      <c r="RTR100" s="0"/>
      <c r="RTS100" s="0"/>
      <c r="RTT100" s="0"/>
      <c r="RTU100" s="0"/>
      <c r="RTV100" s="0"/>
      <c r="RTW100" s="0"/>
      <c r="RTX100" s="0"/>
      <c r="RTY100" s="0"/>
      <c r="RTZ100" s="0"/>
      <c r="RUA100" s="0"/>
      <c r="RUB100" s="0"/>
      <c r="RUC100" s="0"/>
      <c r="RUD100" s="0"/>
      <c r="RUE100" s="0"/>
      <c r="RUF100" s="0"/>
      <c r="RUG100" s="0"/>
      <c r="RUH100" s="0"/>
      <c r="RUI100" s="0"/>
      <c r="RUJ100" s="0"/>
      <c r="RUK100" s="0"/>
      <c r="RUL100" s="0"/>
      <c r="RUM100" s="0"/>
      <c r="RUN100" s="0"/>
      <c r="RUO100" s="0"/>
      <c r="RUP100" s="0"/>
      <c r="RUQ100" s="0"/>
      <c r="RUR100" s="0"/>
      <c r="RUS100" s="0"/>
      <c r="RUT100" s="0"/>
      <c r="RUU100" s="0"/>
      <c r="RUV100" s="0"/>
      <c r="RUW100" s="0"/>
      <c r="RUX100" s="0"/>
      <c r="RUY100" s="0"/>
      <c r="RUZ100" s="0"/>
      <c r="RVA100" s="0"/>
      <c r="RVB100" s="0"/>
      <c r="RVC100" s="0"/>
      <c r="RVD100" s="0"/>
      <c r="RVE100" s="0"/>
      <c r="RVF100" s="0"/>
      <c r="RVG100" s="0"/>
      <c r="RVH100" s="0"/>
      <c r="RVI100" s="0"/>
      <c r="RVJ100" s="0"/>
      <c r="RVK100" s="0"/>
      <c r="RVL100" s="0"/>
      <c r="RVM100" s="0"/>
      <c r="RVN100" s="0"/>
      <c r="RVO100" s="0"/>
      <c r="RVP100" s="0"/>
      <c r="RVQ100" s="0"/>
      <c r="RVR100" s="0"/>
      <c r="RVS100" s="0"/>
      <c r="RVT100" s="0"/>
      <c r="RVU100" s="0"/>
      <c r="RVV100" s="0"/>
      <c r="RVW100" s="0"/>
      <c r="RVX100" s="0"/>
      <c r="RVY100" s="0"/>
      <c r="RVZ100" s="0"/>
      <c r="RWA100" s="0"/>
      <c r="RWB100" s="0"/>
      <c r="RWC100" s="0"/>
      <c r="RWD100" s="0"/>
      <c r="RWE100" s="0"/>
      <c r="RWF100" s="0"/>
      <c r="RWG100" s="0"/>
      <c r="RWH100" s="0"/>
      <c r="RWI100" s="0"/>
      <c r="RWJ100" s="0"/>
      <c r="RWK100" s="0"/>
      <c r="RWL100" s="0"/>
      <c r="RWM100" s="0"/>
      <c r="RWN100" s="0"/>
      <c r="RWO100" s="0"/>
      <c r="RWP100" s="0"/>
      <c r="RWQ100" s="0"/>
      <c r="RWR100" s="0"/>
      <c r="RWS100" s="0"/>
      <c r="RWT100" s="0"/>
      <c r="RWU100" s="0"/>
      <c r="RWV100" s="0"/>
      <c r="RWW100" s="0"/>
      <c r="RWX100" s="0"/>
      <c r="RWY100" s="0"/>
      <c r="RWZ100" s="0"/>
      <c r="RXA100" s="0"/>
      <c r="RXB100" s="0"/>
      <c r="RXC100" s="0"/>
      <c r="RXD100" s="0"/>
      <c r="RXE100" s="0"/>
      <c r="RXF100" s="0"/>
      <c r="RXG100" s="0"/>
      <c r="RXH100" s="0"/>
      <c r="RXI100" s="0"/>
      <c r="RXJ100" s="0"/>
      <c r="RXK100" s="0"/>
      <c r="RXL100" s="0"/>
      <c r="RXM100" s="0"/>
      <c r="RXN100" s="0"/>
      <c r="RXO100" s="0"/>
      <c r="RXP100" s="0"/>
      <c r="RXQ100" s="0"/>
      <c r="RXR100" s="0"/>
      <c r="RXS100" s="0"/>
      <c r="RXT100" s="0"/>
      <c r="RXU100" s="0"/>
      <c r="RXV100" s="0"/>
      <c r="RXW100" s="0"/>
      <c r="RXX100" s="0"/>
      <c r="RXY100" s="0"/>
      <c r="RXZ100" s="0"/>
      <c r="RYA100" s="0"/>
      <c r="RYB100" s="0"/>
      <c r="RYC100" s="0"/>
      <c r="RYD100" s="0"/>
      <c r="RYE100" s="0"/>
      <c r="RYF100" s="0"/>
      <c r="RYG100" s="0"/>
      <c r="RYH100" s="0"/>
      <c r="RYI100" s="0"/>
      <c r="RYJ100" s="0"/>
      <c r="RYK100" s="0"/>
      <c r="RYL100" s="0"/>
      <c r="RYM100" s="0"/>
      <c r="RYN100" s="0"/>
      <c r="RYO100" s="0"/>
      <c r="RYP100" s="0"/>
      <c r="RYQ100" s="0"/>
      <c r="RYR100" s="0"/>
      <c r="RYS100" s="0"/>
      <c r="RYT100" s="0"/>
      <c r="RYU100" s="0"/>
      <c r="RYV100" s="0"/>
      <c r="RYW100" s="0"/>
      <c r="RYX100" s="0"/>
      <c r="RYY100" s="0"/>
      <c r="RYZ100" s="0"/>
      <c r="RZA100" s="0"/>
      <c r="RZB100" s="0"/>
      <c r="RZC100" s="0"/>
      <c r="RZD100" s="0"/>
      <c r="RZE100" s="0"/>
      <c r="RZF100" s="0"/>
      <c r="RZG100" s="0"/>
      <c r="RZH100" s="0"/>
      <c r="RZI100" s="0"/>
      <c r="RZJ100" s="0"/>
      <c r="RZK100" s="0"/>
      <c r="RZL100" s="0"/>
      <c r="RZM100" s="0"/>
      <c r="RZN100" s="0"/>
      <c r="RZO100" s="0"/>
      <c r="RZP100" s="0"/>
      <c r="RZQ100" s="0"/>
      <c r="RZR100" s="0"/>
      <c r="RZS100" s="0"/>
      <c r="RZT100" s="0"/>
      <c r="RZU100" s="0"/>
      <c r="RZV100" s="0"/>
      <c r="RZW100" s="0"/>
      <c r="RZX100" s="0"/>
      <c r="RZY100" s="0"/>
      <c r="RZZ100" s="0"/>
      <c r="SAA100" s="0"/>
      <c r="SAB100" s="0"/>
      <c r="SAC100" s="0"/>
      <c r="SAD100" s="0"/>
      <c r="SAE100" s="0"/>
      <c r="SAF100" s="0"/>
      <c r="SAG100" s="0"/>
      <c r="SAH100" s="0"/>
      <c r="SAI100" s="0"/>
      <c r="SAJ100" s="0"/>
      <c r="SAK100" s="0"/>
      <c r="SAL100" s="0"/>
      <c r="SAM100" s="0"/>
      <c r="SAN100" s="0"/>
      <c r="SAO100" s="0"/>
      <c r="SAP100" s="0"/>
      <c r="SAQ100" s="0"/>
      <c r="SAR100" s="0"/>
      <c r="SAS100" s="0"/>
      <c r="SAT100" s="0"/>
      <c r="SAU100" s="0"/>
      <c r="SAV100" s="0"/>
      <c r="SAW100" s="0"/>
      <c r="SAX100" s="0"/>
      <c r="SAY100" s="0"/>
      <c r="SAZ100" s="0"/>
      <c r="SBA100" s="0"/>
      <c r="SBB100" s="0"/>
      <c r="SBC100" s="0"/>
      <c r="SBD100" s="0"/>
      <c r="SBE100" s="0"/>
      <c r="SBF100" s="0"/>
      <c r="SBG100" s="0"/>
      <c r="SBH100" s="0"/>
      <c r="SBI100" s="0"/>
      <c r="SBJ100" s="0"/>
      <c r="SBK100" s="0"/>
      <c r="SBL100" s="0"/>
      <c r="SBM100" s="0"/>
      <c r="SBN100" s="0"/>
      <c r="SBO100" s="0"/>
      <c r="SBP100" s="0"/>
      <c r="SBQ100" s="0"/>
      <c r="SBR100" s="0"/>
      <c r="SBS100" s="0"/>
      <c r="SBT100" s="0"/>
      <c r="SBU100" s="0"/>
      <c r="SBV100" s="0"/>
      <c r="SBW100" s="0"/>
      <c r="SBX100" s="0"/>
      <c r="SBY100" s="0"/>
      <c r="SBZ100" s="0"/>
      <c r="SCA100" s="0"/>
      <c r="SCB100" s="0"/>
      <c r="SCC100" s="0"/>
      <c r="SCD100" s="0"/>
      <c r="SCE100" s="0"/>
      <c r="SCF100" s="0"/>
      <c r="SCG100" s="0"/>
      <c r="SCH100" s="0"/>
      <c r="SCI100" s="0"/>
      <c r="SCJ100" s="0"/>
      <c r="SCK100" s="0"/>
      <c r="SCL100" s="0"/>
      <c r="SCM100" s="0"/>
      <c r="SCN100" s="0"/>
      <c r="SCO100" s="0"/>
      <c r="SCP100" s="0"/>
      <c r="SCQ100" s="0"/>
      <c r="SCR100" s="0"/>
      <c r="SCS100" s="0"/>
      <c r="SCT100" s="0"/>
      <c r="SCU100" s="0"/>
      <c r="SCV100" s="0"/>
      <c r="SCW100" s="0"/>
      <c r="SCX100" s="0"/>
      <c r="SCY100" s="0"/>
      <c r="SCZ100" s="0"/>
      <c r="SDA100" s="0"/>
      <c r="SDB100" s="0"/>
      <c r="SDC100" s="0"/>
      <c r="SDD100" s="0"/>
      <c r="SDE100" s="0"/>
      <c r="SDF100" s="0"/>
      <c r="SDG100" s="0"/>
      <c r="SDH100" s="0"/>
      <c r="SDI100" s="0"/>
      <c r="SDJ100" s="0"/>
      <c r="SDK100" s="0"/>
      <c r="SDL100" s="0"/>
      <c r="SDM100" s="0"/>
      <c r="SDN100" s="0"/>
      <c r="SDO100" s="0"/>
      <c r="SDP100" s="0"/>
      <c r="SDQ100" s="0"/>
      <c r="SDR100" s="0"/>
      <c r="SDS100" s="0"/>
      <c r="SDT100" s="0"/>
      <c r="SDU100" s="0"/>
      <c r="SDV100" s="0"/>
      <c r="SDW100" s="0"/>
      <c r="SDX100" s="0"/>
      <c r="SDY100" s="0"/>
      <c r="SDZ100" s="0"/>
      <c r="SEA100" s="0"/>
      <c r="SEB100" s="0"/>
      <c r="SEC100" s="0"/>
      <c r="SED100" s="0"/>
      <c r="SEE100" s="0"/>
      <c r="SEF100" s="0"/>
      <c r="SEG100" s="0"/>
      <c r="SEH100" s="0"/>
      <c r="SEI100" s="0"/>
      <c r="SEJ100" s="0"/>
      <c r="SEK100" s="0"/>
      <c r="SEL100" s="0"/>
      <c r="SEM100" s="0"/>
      <c r="SEN100" s="0"/>
      <c r="SEO100" s="0"/>
      <c r="SEP100" s="0"/>
      <c r="SEQ100" s="0"/>
      <c r="SER100" s="0"/>
      <c r="SES100" s="0"/>
      <c r="SET100" s="0"/>
      <c r="SEU100" s="0"/>
      <c r="SEV100" s="0"/>
      <c r="SEW100" s="0"/>
      <c r="SEX100" s="0"/>
      <c r="SEY100" s="0"/>
      <c r="SEZ100" s="0"/>
      <c r="SFA100" s="0"/>
      <c r="SFB100" s="0"/>
      <c r="SFC100" s="0"/>
      <c r="SFD100" s="0"/>
      <c r="SFE100" s="0"/>
      <c r="SFF100" s="0"/>
      <c r="SFG100" s="0"/>
      <c r="SFH100" s="0"/>
      <c r="SFI100" s="0"/>
      <c r="SFJ100" s="0"/>
      <c r="SFK100" s="0"/>
      <c r="SFL100" s="0"/>
      <c r="SFM100" s="0"/>
      <c r="SFN100" s="0"/>
      <c r="SFO100" s="0"/>
      <c r="SFP100" s="0"/>
      <c r="SFQ100" s="0"/>
      <c r="SFR100" s="0"/>
      <c r="SFS100" s="0"/>
      <c r="SFT100" s="0"/>
      <c r="SFU100" s="0"/>
      <c r="SFV100" s="0"/>
      <c r="SFW100" s="0"/>
      <c r="SFX100" s="0"/>
      <c r="SFY100" s="0"/>
      <c r="SFZ100" s="0"/>
      <c r="SGA100" s="0"/>
      <c r="SGB100" s="0"/>
      <c r="SGC100" s="0"/>
      <c r="SGD100" s="0"/>
      <c r="SGE100" s="0"/>
      <c r="SGF100" s="0"/>
      <c r="SGG100" s="0"/>
      <c r="SGH100" s="0"/>
      <c r="SGI100" s="0"/>
      <c r="SGJ100" s="0"/>
      <c r="SGK100" s="0"/>
      <c r="SGL100" s="0"/>
      <c r="SGM100" s="0"/>
      <c r="SGN100" s="0"/>
      <c r="SGO100" s="0"/>
      <c r="SGP100" s="0"/>
      <c r="SGQ100" s="0"/>
      <c r="SGR100" s="0"/>
      <c r="SGS100" s="0"/>
      <c r="SGT100" s="0"/>
      <c r="SGU100" s="0"/>
      <c r="SGV100" s="0"/>
      <c r="SGW100" s="0"/>
      <c r="SGX100" s="0"/>
      <c r="SGY100" s="0"/>
      <c r="SGZ100" s="0"/>
      <c r="SHA100" s="0"/>
      <c r="SHB100" s="0"/>
      <c r="SHC100" s="0"/>
      <c r="SHD100" s="0"/>
      <c r="SHE100" s="0"/>
      <c r="SHF100" s="0"/>
      <c r="SHG100" s="0"/>
      <c r="SHH100" s="0"/>
      <c r="SHI100" s="0"/>
      <c r="SHJ100" s="0"/>
      <c r="SHK100" s="0"/>
      <c r="SHL100" s="0"/>
      <c r="SHM100" s="0"/>
      <c r="SHN100" s="0"/>
      <c r="SHO100" s="0"/>
      <c r="SHP100" s="0"/>
      <c r="SHQ100" s="0"/>
      <c r="SHR100" s="0"/>
      <c r="SHS100" s="0"/>
      <c r="SHT100" s="0"/>
      <c r="SHU100" s="0"/>
      <c r="SHV100" s="0"/>
      <c r="SHW100" s="0"/>
      <c r="SHX100" s="0"/>
      <c r="SHY100" s="0"/>
      <c r="SHZ100" s="0"/>
      <c r="SIA100" s="0"/>
      <c r="SIB100" s="0"/>
      <c r="SIC100" s="0"/>
      <c r="SID100" s="0"/>
      <c r="SIE100" s="0"/>
      <c r="SIF100" s="0"/>
      <c r="SIG100" s="0"/>
      <c r="SIH100" s="0"/>
      <c r="SII100" s="0"/>
      <c r="SIJ100" s="0"/>
      <c r="SIK100" s="0"/>
      <c r="SIL100" s="0"/>
      <c r="SIM100" s="0"/>
      <c r="SIN100" s="0"/>
      <c r="SIO100" s="0"/>
      <c r="SIP100" s="0"/>
      <c r="SIQ100" s="0"/>
      <c r="SIR100" s="0"/>
      <c r="SIS100" s="0"/>
      <c r="SIT100" s="0"/>
      <c r="SIU100" s="0"/>
      <c r="SIV100" s="0"/>
      <c r="SIW100" s="0"/>
      <c r="SIX100" s="0"/>
      <c r="SIY100" s="0"/>
      <c r="SIZ100" s="0"/>
      <c r="SJA100" s="0"/>
      <c r="SJB100" s="0"/>
      <c r="SJC100" s="0"/>
      <c r="SJD100" s="0"/>
      <c r="SJE100" s="0"/>
      <c r="SJF100" s="0"/>
      <c r="SJG100" s="0"/>
      <c r="SJH100" s="0"/>
      <c r="SJI100" s="0"/>
      <c r="SJJ100" s="0"/>
      <c r="SJK100" s="0"/>
      <c r="SJL100" s="0"/>
      <c r="SJM100" s="0"/>
      <c r="SJN100" s="0"/>
      <c r="SJO100" s="0"/>
      <c r="SJP100" s="0"/>
      <c r="SJQ100" s="0"/>
      <c r="SJR100" s="0"/>
      <c r="SJS100" s="0"/>
      <c r="SJT100" s="0"/>
      <c r="SJU100" s="0"/>
      <c r="SJV100" s="0"/>
      <c r="SJW100" s="0"/>
      <c r="SJX100" s="0"/>
      <c r="SJY100" s="0"/>
      <c r="SJZ100" s="0"/>
      <c r="SKA100" s="0"/>
      <c r="SKB100" s="0"/>
      <c r="SKC100" s="0"/>
      <c r="SKD100" s="0"/>
      <c r="SKE100" s="0"/>
      <c r="SKF100" s="0"/>
      <c r="SKG100" s="0"/>
      <c r="SKH100" s="0"/>
      <c r="SKI100" s="0"/>
      <c r="SKJ100" s="0"/>
      <c r="SKK100" s="0"/>
      <c r="SKL100" s="0"/>
      <c r="SKM100" s="0"/>
      <c r="SKN100" s="0"/>
      <c r="SKO100" s="0"/>
      <c r="SKP100" s="0"/>
      <c r="SKQ100" s="0"/>
      <c r="SKR100" s="0"/>
      <c r="SKS100" s="0"/>
      <c r="SKT100" s="0"/>
      <c r="SKU100" s="0"/>
      <c r="SKV100" s="0"/>
      <c r="SKW100" s="0"/>
      <c r="SKX100" s="0"/>
      <c r="SKY100" s="0"/>
      <c r="SKZ100" s="0"/>
      <c r="SLA100" s="0"/>
      <c r="SLB100" s="0"/>
      <c r="SLC100" s="0"/>
      <c r="SLD100" s="0"/>
      <c r="SLE100" s="0"/>
      <c r="SLF100" s="0"/>
      <c r="SLG100" s="0"/>
      <c r="SLH100" s="0"/>
      <c r="SLI100" s="0"/>
      <c r="SLJ100" s="0"/>
      <c r="SLK100" s="0"/>
      <c r="SLL100" s="0"/>
      <c r="SLM100" s="0"/>
      <c r="SLN100" s="0"/>
      <c r="SLO100" s="0"/>
      <c r="SLP100" s="0"/>
      <c r="SLQ100" s="0"/>
      <c r="SLR100" s="0"/>
      <c r="SLS100" s="0"/>
      <c r="SLT100" s="0"/>
      <c r="SLU100" s="0"/>
      <c r="SLV100" s="0"/>
      <c r="SLW100" s="0"/>
      <c r="SLX100" s="0"/>
      <c r="SLY100" s="0"/>
      <c r="SLZ100" s="0"/>
      <c r="SMA100" s="0"/>
      <c r="SMB100" s="0"/>
      <c r="SMC100" s="0"/>
      <c r="SMD100" s="0"/>
      <c r="SME100" s="0"/>
      <c r="SMF100" s="0"/>
      <c r="SMG100" s="0"/>
      <c r="SMH100" s="0"/>
      <c r="SMI100" s="0"/>
      <c r="SMJ100" s="0"/>
      <c r="SMK100" s="0"/>
      <c r="SML100" s="0"/>
      <c r="SMM100" s="0"/>
      <c r="SMN100" s="0"/>
      <c r="SMO100" s="0"/>
      <c r="SMP100" s="0"/>
      <c r="SMQ100" s="0"/>
      <c r="SMR100" s="0"/>
      <c r="SMS100" s="0"/>
      <c r="SMT100" s="0"/>
      <c r="SMU100" s="0"/>
      <c r="SMV100" s="0"/>
      <c r="SMW100" s="0"/>
      <c r="SMX100" s="0"/>
      <c r="SMY100" s="0"/>
      <c r="SMZ100" s="0"/>
      <c r="SNA100" s="0"/>
      <c r="SNB100" s="0"/>
      <c r="SNC100" s="0"/>
      <c r="SND100" s="0"/>
      <c r="SNE100" s="0"/>
      <c r="SNF100" s="0"/>
      <c r="SNG100" s="0"/>
      <c r="SNH100" s="0"/>
      <c r="SNI100" s="0"/>
      <c r="SNJ100" s="0"/>
      <c r="SNK100" s="0"/>
      <c r="SNL100" s="0"/>
      <c r="SNM100" s="0"/>
      <c r="SNN100" s="0"/>
      <c r="SNO100" s="0"/>
      <c r="SNP100" s="0"/>
      <c r="SNQ100" s="0"/>
      <c r="SNR100" s="0"/>
      <c r="SNS100" s="0"/>
      <c r="SNT100" s="0"/>
      <c r="SNU100" s="0"/>
      <c r="SNV100" s="0"/>
      <c r="SNW100" s="0"/>
      <c r="SNX100" s="0"/>
      <c r="SNY100" s="0"/>
      <c r="SNZ100" s="0"/>
      <c r="SOA100" s="0"/>
      <c r="SOB100" s="0"/>
      <c r="SOC100" s="0"/>
      <c r="SOD100" s="0"/>
      <c r="SOE100" s="0"/>
      <c r="SOF100" s="0"/>
      <c r="SOG100" s="0"/>
      <c r="SOH100" s="0"/>
      <c r="SOI100" s="0"/>
      <c r="SOJ100" s="0"/>
      <c r="SOK100" s="0"/>
      <c r="SOL100" s="0"/>
      <c r="SOM100" s="0"/>
      <c r="SON100" s="0"/>
      <c r="SOO100" s="0"/>
      <c r="SOP100" s="0"/>
      <c r="SOQ100" s="0"/>
      <c r="SOR100" s="0"/>
      <c r="SOS100" s="0"/>
      <c r="SOT100" s="0"/>
      <c r="SOU100" s="0"/>
      <c r="SOV100" s="0"/>
      <c r="SOW100" s="0"/>
      <c r="SOX100" s="0"/>
      <c r="SOY100" s="0"/>
      <c r="SOZ100" s="0"/>
      <c r="SPA100" s="0"/>
      <c r="SPB100" s="0"/>
      <c r="SPC100" s="0"/>
      <c r="SPD100" s="0"/>
      <c r="SPE100" s="0"/>
      <c r="SPF100" s="0"/>
      <c r="SPG100" s="0"/>
      <c r="SPH100" s="0"/>
      <c r="SPI100" s="0"/>
      <c r="SPJ100" s="0"/>
      <c r="SPK100" s="0"/>
      <c r="SPL100" s="0"/>
      <c r="SPM100" s="0"/>
      <c r="SPN100" s="0"/>
      <c r="SPO100" s="0"/>
      <c r="SPP100" s="0"/>
      <c r="SPQ100" s="0"/>
      <c r="SPR100" s="0"/>
      <c r="SPS100" s="0"/>
      <c r="SPT100" s="0"/>
      <c r="SPU100" s="0"/>
      <c r="SPV100" s="0"/>
      <c r="SPW100" s="0"/>
      <c r="SPX100" s="0"/>
      <c r="SPY100" s="0"/>
      <c r="SPZ100" s="0"/>
      <c r="SQA100" s="0"/>
      <c r="SQB100" s="0"/>
      <c r="SQC100" s="0"/>
      <c r="SQD100" s="0"/>
      <c r="SQE100" s="0"/>
      <c r="SQF100" s="0"/>
      <c r="SQG100" s="0"/>
      <c r="SQH100" s="0"/>
      <c r="SQI100" s="0"/>
      <c r="SQJ100" s="0"/>
      <c r="SQK100" s="0"/>
      <c r="SQL100" s="0"/>
      <c r="SQM100" s="0"/>
      <c r="SQN100" s="0"/>
      <c r="SQO100" s="0"/>
      <c r="SQP100" s="0"/>
      <c r="SQQ100" s="0"/>
      <c r="SQR100" s="0"/>
      <c r="SQS100" s="0"/>
      <c r="SQT100" s="0"/>
      <c r="SQU100" s="0"/>
      <c r="SQV100" s="0"/>
      <c r="SQW100" s="0"/>
      <c r="SQX100" s="0"/>
      <c r="SQY100" s="0"/>
      <c r="SQZ100" s="0"/>
      <c r="SRA100" s="0"/>
      <c r="SRB100" s="0"/>
      <c r="SRC100" s="0"/>
      <c r="SRD100" s="0"/>
      <c r="SRE100" s="0"/>
      <c r="SRF100" s="0"/>
      <c r="SRG100" s="0"/>
      <c r="SRH100" s="0"/>
      <c r="SRI100" s="0"/>
      <c r="SRJ100" s="0"/>
      <c r="SRK100" s="0"/>
      <c r="SRL100" s="0"/>
      <c r="SRM100" s="0"/>
      <c r="SRN100" s="0"/>
      <c r="SRO100" s="0"/>
      <c r="SRP100" s="0"/>
      <c r="SRQ100" s="0"/>
      <c r="SRR100" s="0"/>
      <c r="SRS100" s="0"/>
      <c r="SRT100" s="0"/>
      <c r="SRU100" s="0"/>
      <c r="SRV100" s="0"/>
      <c r="SRW100" s="0"/>
      <c r="SRX100" s="0"/>
      <c r="SRY100" s="0"/>
      <c r="SRZ100" s="0"/>
      <c r="SSA100" s="0"/>
      <c r="SSB100" s="0"/>
      <c r="SSC100" s="0"/>
      <c r="SSD100" s="0"/>
      <c r="SSE100" s="0"/>
      <c r="SSF100" s="0"/>
      <c r="SSG100" s="0"/>
      <c r="SSH100" s="0"/>
      <c r="SSI100" s="0"/>
      <c r="SSJ100" s="0"/>
      <c r="SSK100" s="0"/>
      <c r="SSL100" s="0"/>
      <c r="SSM100" s="0"/>
      <c r="SSN100" s="0"/>
      <c r="SSO100" s="0"/>
      <c r="SSP100" s="0"/>
      <c r="SSQ100" s="0"/>
      <c r="SSR100" s="0"/>
      <c r="SSS100" s="0"/>
      <c r="SST100" s="0"/>
      <c r="SSU100" s="0"/>
      <c r="SSV100" s="0"/>
      <c r="SSW100" s="0"/>
      <c r="SSX100" s="0"/>
      <c r="SSY100" s="0"/>
      <c r="SSZ100" s="0"/>
      <c r="STA100" s="0"/>
      <c r="STB100" s="0"/>
      <c r="STC100" s="0"/>
      <c r="STD100" s="0"/>
      <c r="STE100" s="0"/>
      <c r="STF100" s="0"/>
      <c r="STG100" s="0"/>
      <c r="STH100" s="0"/>
      <c r="STI100" s="0"/>
      <c r="STJ100" s="0"/>
      <c r="STK100" s="0"/>
      <c r="STL100" s="0"/>
      <c r="STM100" s="0"/>
      <c r="STN100" s="0"/>
      <c r="STO100" s="0"/>
      <c r="STP100" s="0"/>
      <c r="STQ100" s="0"/>
      <c r="STR100" s="0"/>
      <c r="STS100" s="0"/>
      <c r="STT100" s="0"/>
      <c r="STU100" s="0"/>
      <c r="STV100" s="0"/>
      <c r="STW100" s="0"/>
      <c r="STX100" s="0"/>
      <c r="STY100" s="0"/>
      <c r="STZ100" s="0"/>
      <c r="SUA100" s="0"/>
      <c r="SUB100" s="0"/>
      <c r="SUC100" s="0"/>
      <c r="SUD100" s="0"/>
      <c r="SUE100" s="0"/>
      <c r="SUF100" s="0"/>
      <c r="SUG100" s="0"/>
      <c r="SUH100" s="0"/>
      <c r="SUI100" s="0"/>
      <c r="SUJ100" s="0"/>
      <c r="SUK100" s="0"/>
      <c r="SUL100" s="0"/>
      <c r="SUM100" s="0"/>
      <c r="SUN100" s="0"/>
      <c r="SUO100" s="0"/>
      <c r="SUP100" s="0"/>
      <c r="SUQ100" s="0"/>
      <c r="SUR100" s="0"/>
      <c r="SUS100" s="0"/>
      <c r="SUT100" s="0"/>
      <c r="SUU100" s="0"/>
      <c r="SUV100" s="0"/>
      <c r="SUW100" s="0"/>
      <c r="SUX100" s="0"/>
      <c r="SUY100" s="0"/>
      <c r="SUZ100" s="0"/>
      <c r="SVA100" s="0"/>
      <c r="SVB100" s="0"/>
      <c r="SVC100" s="0"/>
      <c r="SVD100" s="0"/>
      <c r="SVE100" s="0"/>
      <c r="SVF100" s="0"/>
      <c r="SVG100" s="0"/>
      <c r="SVH100" s="0"/>
      <c r="SVI100" s="0"/>
      <c r="SVJ100" s="0"/>
      <c r="SVK100" s="0"/>
      <c r="SVL100" s="0"/>
      <c r="SVM100" s="0"/>
      <c r="SVN100" s="0"/>
      <c r="SVO100" s="0"/>
      <c r="SVP100" s="0"/>
      <c r="SVQ100" s="0"/>
      <c r="SVR100" s="0"/>
      <c r="SVS100" s="0"/>
      <c r="SVT100" s="0"/>
      <c r="SVU100" s="0"/>
      <c r="SVV100" s="0"/>
      <c r="SVW100" s="0"/>
      <c r="SVX100" s="0"/>
      <c r="SVY100" s="0"/>
      <c r="SVZ100" s="0"/>
      <c r="SWA100" s="0"/>
      <c r="SWB100" s="0"/>
      <c r="SWC100" s="0"/>
      <c r="SWD100" s="0"/>
      <c r="SWE100" s="0"/>
      <c r="SWF100" s="0"/>
      <c r="SWG100" s="0"/>
      <c r="SWH100" s="0"/>
      <c r="SWI100" s="0"/>
      <c r="SWJ100" s="0"/>
      <c r="SWK100" s="0"/>
      <c r="SWL100" s="0"/>
      <c r="SWM100" s="0"/>
      <c r="SWN100" s="0"/>
      <c r="SWO100" s="0"/>
      <c r="SWP100" s="0"/>
      <c r="SWQ100" s="0"/>
      <c r="SWR100" s="0"/>
      <c r="SWS100" s="0"/>
      <c r="SWT100" s="0"/>
      <c r="SWU100" s="0"/>
      <c r="SWV100" s="0"/>
      <c r="SWW100" s="0"/>
      <c r="SWX100" s="0"/>
      <c r="SWY100" s="0"/>
      <c r="SWZ100" s="0"/>
      <c r="SXA100" s="0"/>
      <c r="SXB100" s="0"/>
      <c r="SXC100" s="0"/>
      <c r="SXD100" s="0"/>
      <c r="SXE100" s="0"/>
      <c r="SXF100" s="0"/>
      <c r="SXG100" s="0"/>
      <c r="SXH100" s="0"/>
      <c r="SXI100" s="0"/>
      <c r="SXJ100" s="0"/>
      <c r="SXK100" s="0"/>
      <c r="SXL100" s="0"/>
      <c r="SXM100" s="0"/>
      <c r="SXN100" s="0"/>
      <c r="SXO100" s="0"/>
      <c r="SXP100" s="0"/>
      <c r="SXQ100" s="0"/>
      <c r="SXR100" s="0"/>
      <c r="SXS100" s="0"/>
      <c r="SXT100" s="0"/>
      <c r="SXU100" s="0"/>
      <c r="SXV100" s="0"/>
      <c r="SXW100" s="0"/>
      <c r="SXX100" s="0"/>
      <c r="SXY100" s="0"/>
      <c r="SXZ100" s="0"/>
      <c r="SYA100" s="0"/>
      <c r="SYB100" s="0"/>
      <c r="SYC100" s="0"/>
      <c r="SYD100" s="0"/>
      <c r="SYE100" s="0"/>
      <c r="SYF100" s="0"/>
      <c r="SYG100" s="0"/>
      <c r="SYH100" s="0"/>
      <c r="SYI100" s="0"/>
      <c r="SYJ100" s="0"/>
      <c r="SYK100" s="0"/>
      <c r="SYL100" s="0"/>
      <c r="SYM100" s="0"/>
      <c r="SYN100" s="0"/>
      <c r="SYO100" s="0"/>
      <c r="SYP100" s="0"/>
      <c r="SYQ100" s="0"/>
      <c r="SYR100" s="0"/>
      <c r="SYS100" s="0"/>
      <c r="SYT100" s="0"/>
      <c r="SYU100" s="0"/>
      <c r="SYV100" s="0"/>
      <c r="SYW100" s="0"/>
      <c r="SYX100" s="0"/>
      <c r="SYY100" s="0"/>
      <c r="SYZ100" s="0"/>
      <c r="SZA100" s="0"/>
      <c r="SZB100" s="0"/>
      <c r="SZC100" s="0"/>
      <c r="SZD100" s="0"/>
      <c r="SZE100" s="0"/>
      <c r="SZF100" s="0"/>
      <c r="SZG100" s="0"/>
      <c r="SZH100" s="0"/>
      <c r="SZI100" s="0"/>
      <c r="SZJ100" s="0"/>
      <c r="SZK100" s="0"/>
      <c r="SZL100" s="0"/>
      <c r="SZM100" s="0"/>
      <c r="SZN100" s="0"/>
      <c r="SZO100" s="0"/>
      <c r="SZP100" s="0"/>
      <c r="SZQ100" s="0"/>
      <c r="SZR100" s="0"/>
      <c r="SZS100" s="0"/>
      <c r="SZT100" s="0"/>
      <c r="SZU100" s="0"/>
      <c r="SZV100" s="0"/>
      <c r="SZW100" s="0"/>
      <c r="SZX100" s="0"/>
      <c r="SZY100" s="0"/>
      <c r="SZZ100" s="0"/>
      <c r="TAA100" s="0"/>
      <c r="TAB100" s="0"/>
      <c r="TAC100" s="0"/>
      <c r="TAD100" s="0"/>
      <c r="TAE100" s="0"/>
      <c r="TAF100" s="0"/>
      <c r="TAG100" s="0"/>
      <c r="TAH100" s="0"/>
      <c r="TAI100" s="0"/>
      <c r="TAJ100" s="0"/>
      <c r="TAK100" s="0"/>
      <c r="TAL100" s="0"/>
      <c r="TAM100" s="0"/>
      <c r="TAN100" s="0"/>
      <c r="TAO100" s="0"/>
      <c r="TAP100" s="0"/>
      <c r="TAQ100" s="0"/>
      <c r="TAR100" s="0"/>
      <c r="TAS100" s="0"/>
      <c r="TAT100" s="0"/>
      <c r="TAU100" s="0"/>
      <c r="TAV100" s="0"/>
      <c r="TAW100" s="0"/>
      <c r="TAX100" s="0"/>
      <c r="TAY100" s="0"/>
      <c r="TAZ100" s="0"/>
      <c r="TBA100" s="0"/>
      <c r="TBB100" s="0"/>
      <c r="TBC100" s="0"/>
      <c r="TBD100" s="0"/>
      <c r="TBE100" s="0"/>
      <c r="TBF100" s="0"/>
      <c r="TBG100" s="0"/>
      <c r="TBH100" s="0"/>
      <c r="TBI100" s="0"/>
      <c r="TBJ100" s="0"/>
      <c r="TBK100" s="0"/>
      <c r="TBL100" s="0"/>
      <c r="TBM100" s="0"/>
      <c r="TBN100" s="0"/>
      <c r="TBO100" s="0"/>
      <c r="TBP100" s="0"/>
      <c r="TBQ100" s="0"/>
      <c r="TBR100" s="0"/>
      <c r="TBS100" s="0"/>
      <c r="TBT100" s="0"/>
      <c r="TBU100" s="0"/>
      <c r="TBV100" s="0"/>
      <c r="TBW100" s="0"/>
      <c r="TBX100" s="0"/>
      <c r="TBY100" s="0"/>
      <c r="TBZ100" s="0"/>
      <c r="TCA100" s="0"/>
      <c r="TCB100" s="0"/>
      <c r="TCC100" s="0"/>
      <c r="TCD100" s="0"/>
      <c r="TCE100" s="0"/>
      <c r="TCF100" s="0"/>
      <c r="TCG100" s="0"/>
      <c r="TCH100" s="0"/>
      <c r="TCI100" s="0"/>
      <c r="TCJ100" s="0"/>
      <c r="TCK100" s="0"/>
      <c r="TCL100" s="0"/>
      <c r="TCM100" s="0"/>
      <c r="TCN100" s="0"/>
      <c r="TCO100" s="0"/>
      <c r="TCP100" s="0"/>
      <c r="TCQ100" s="0"/>
      <c r="TCR100" s="0"/>
      <c r="TCS100" s="0"/>
      <c r="TCT100" s="0"/>
      <c r="TCU100" s="0"/>
      <c r="TCV100" s="0"/>
      <c r="TCW100" s="0"/>
      <c r="TCX100" s="0"/>
      <c r="TCY100" s="0"/>
      <c r="TCZ100" s="0"/>
      <c r="TDA100" s="0"/>
      <c r="TDB100" s="0"/>
      <c r="TDC100" s="0"/>
      <c r="TDD100" s="0"/>
      <c r="TDE100" s="0"/>
      <c r="TDF100" s="0"/>
      <c r="TDG100" s="0"/>
      <c r="TDH100" s="0"/>
      <c r="TDI100" s="0"/>
      <c r="TDJ100" s="0"/>
      <c r="TDK100" s="0"/>
      <c r="TDL100" s="0"/>
      <c r="TDM100" s="0"/>
      <c r="TDN100" s="0"/>
      <c r="TDO100" s="0"/>
      <c r="TDP100" s="0"/>
      <c r="TDQ100" s="0"/>
      <c r="TDR100" s="0"/>
      <c r="TDS100" s="0"/>
      <c r="TDT100" s="0"/>
      <c r="TDU100" s="0"/>
      <c r="TDV100" s="0"/>
      <c r="TDW100" s="0"/>
      <c r="TDX100" s="0"/>
      <c r="TDY100" s="0"/>
      <c r="TDZ100" s="0"/>
      <c r="TEA100" s="0"/>
      <c r="TEB100" s="0"/>
      <c r="TEC100" s="0"/>
      <c r="TED100" s="0"/>
      <c r="TEE100" s="0"/>
      <c r="TEF100" s="0"/>
      <c r="TEG100" s="0"/>
      <c r="TEH100" s="0"/>
      <c r="TEI100" s="0"/>
      <c r="TEJ100" s="0"/>
      <c r="TEK100" s="0"/>
      <c r="TEL100" s="0"/>
      <c r="TEM100" s="0"/>
      <c r="TEN100" s="0"/>
      <c r="TEO100" s="0"/>
      <c r="TEP100" s="0"/>
      <c r="TEQ100" s="0"/>
      <c r="TER100" s="0"/>
      <c r="TES100" s="0"/>
      <c r="TET100" s="0"/>
      <c r="TEU100" s="0"/>
      <c r="TEV100" s="0"/>
      <c r="TEW100" s="0"/>
      <c r="TEX100" s="0"/>
      <c r="TEY100" s="0"/>
      <c r="TEZ100" s="0"/>
      <c r="TFA100" s="0"/>
      <c r="TFB100" s="0"/>
      <c r="TFC100" s="0"/>
      <c r="TFD100" s="0"/>
      <c r="TFE100" s="0"/>
      <c r="TFF100" s="0"/>
      <c r="TFG100" s="0"/>
      <c r="TFH100" s="0"/>
      <c r="TFI100" s="0"/>
      <c r="TFJ100" s="0"/>
      <c r="TFK100" s="0"/>
      <c r="TFL100" s="0"/>
      <c r="TFM100" s="0"/>
      <c r="TFN100" s="0"/>
      <c r="TFO100" s="0"/>
      <c r="TFP100" s="0"/>
      <c r="TFQ100" s="0"/>
      <c r="TFR100" s="0"/>
      <c r="TFS100" s="0"/>
      <c r="TFT100" s="0"/>
      <c r="TFU100" s="0"/>
      <c r="TFV100" s="0"/>
      <c r="TFW100" s="0"/>
      <c r="TFX100" s="0"/>
      <c r="TFY100" s="0"/>
      <c r="TFZ100" s="0"/>
      <c r="TGA100" s="0"/>
      <c r="TGB100" s="0"/>
      <c r="TGC100" s="0"/>
      <c r="TGD100" s="0"/>
      <c r="TGE100" s="0"/>
      <c r="TGF100" s="0"/>
      <c r="TGG100" s="0"/>
      <c r="TGH100" s="0"/>
      <c r="TGI100" s="0"/>
      <c r="TGJ100" s="0"/>
      <c r="TGK100" s="0"/>
      <c r="TGL100" s="0"/>
      <c r="TGM100" s="0"/>
      <c r="TGN100" s="0"/>
      <c r="TGO100" s="0"/>
      <c r="TGP100" s="0"/>
      <c r="TGQ100" s="0"/>
      <c r="TGR100" s="0"/>
      <c r="TGS100" s="0"/>
      <c r="TGT100" s="0"/>
      <c r="TGU100" s="0"/>
      <c r="TGV100" s="0"/>
      <c r="TGW100" s="0"/>
      <c r="TGX100" s="0"/>
      <c r="TGY100" s="0"/>
      <c r="TGZ100" s="0"/>
      <c r="THA100" s="0"/>
      <c r="THB100" s="0"/>
      <c r="THC100" s="0"/>
      <c r="THD100" s="0"/>
      <c r="THE100" s="0"/>
      <c r="THF100" s="0"/>
      <c r="THG100" s="0"/>
      <c r="THH100" s="0"/>
      <c r="THI100" s="0"/>
      <c r="THJ100" s="0"/>
      <c r="THK100" s="0"/>
      <c r="THL100" s="0"/>
      <c r="THM100" s="0"/>
      <c r="THN100" s="0"/>
      <c r="THO100" s="0"/>
      <c r="THP100" s="0"/>
      <c r="THQ100" s="0"/>
      <c r="THR100" s="0"/>
      <c r="THS100" s="0"/>
      <c r="THT100" s="0"/>
      <c r="THU100" s="0"/>
      <c r="THV100" s="0"/>
      <c r="THW100" s="0"/>
      <c r="THX100" s="0"/>
      <c r="THY100" s="0"/>
      <c r="THZ100" s="0"/>
      <c r="TIA100" s="0"/>
      <c r="TIB100" s="0"/>
      <c r="TIC100" s="0"/>
      <c r="TID100" s="0"/>
      <c r="TIE100" s="0"/>
      <c r="TIF100" s="0"/>
      <c r="TIG100" s="0"/>
      <c r="TIH100" s="0"/>
      <c r="TII100" s="0"/>
      <c r="TIJ100" s="0"/>
      <c r="TIK100" s="0"/>
      <c r="TIL100" s="0"/>
      <c r="TIM100" s="0"/>
      <c r="TIN100" s="0"/>
      <c r="TIO100" s="0"/>
      <c r="TIP100" s="0"/>
      <c r="TIQ100" s="0"/>
      <c r="TIR100" s="0"/>
      <c r="TIS100" s="0"/>
      <c r="TIT100" s="0"/>
      <c r="TIU100" s="0"/>
      <c r="TIV100" s="0"/>
      <c r="TIW100" s="0"/>
      <c r="TIX100" s="0"/>
      <c r="TIY100" s="0"/>
      <c r="TIZ100" s="0"/>
      <c r="TJA100" s="0"/>
      <c r="TJB100" s="0"/>
      <c r="TJC100" s="0"/>
      <c r="TJD100" s="0"/>
      <c r="TJE100" s="0"/>
      <c r="TJF100" s="0"/>
      <c r="TJG100" s="0"/>
      <c r="TJH100" s="0"/>
      <c r="TJI100" s="0"/>
      <c r="TJJ100" s="0"/>
      <c r="TJK100" s="0"/>
      <c r="TJL100" s="0"/>
      <c r="TJM100" s="0"/>
      <c r="TJN100" s="0"/>
      <c r="TJO100" s="0"/>
      <c r="TJP100" s="0"/>
      <c r="TJQ100" s="0"/>
      <c r="TJR100" s="0"/>
      <c r="TJS100" s="0"/>
      <c r="TJT100" s="0"/>
      <c r="TJU100" s="0"/>
      <c r="TJV100" s="0"/>
      <c r="TJW100" s="0"/>
      <c r="TJX100" s="0"/>
      <c r="TJY100" s="0"/>
      <c r="TJZ100" s="0"/>
      <c r="TKA100" s="0"/>
      <c r="TKB100" s="0"/>
      <c r="TKC100" s="0"/>
      <c r="TKD100" s="0"/>
      <c r="TKE100" s="0"/>
      <c r="TKF100" s="0"/>
      <c r="TKG100" s="0"/>
      <c r="TKH100" s="0"/>
      <c r="TKI100" s="0"/>
      <c r="TKJ100" s="0"/>
      <c r="TKK100" s="0"/>
      <c r="TKL100" s="0"/>
      <c r="TKM100" s="0"/>
      <c r="TKN100" s="0"/>
      <c r="TKO100" s="0"/>
      <c r="TKP100" s="0"/>
      <c r="TKQ100" s="0"/>
      <c r="TKR100" s="0"/>
      <c r="TKS100" s="0"/>
      <c r="TKT100" s="0"/>
      <c r="TKU100" s="0"/>
      <c r="TKV100" s="0"/>
      <c r="TKW100" s="0"/>
      <c r="TKX100" s="0"/>
      <c r="TKY100" s="0"/>
      <c r="TKZ100" s="0"/>
      <c r="TLA100" s="0"/>
      <c r="TLB100" s="0"/>
      <c r="TLC100" s="0"/>
      <c r="TLD100" s="0"/>
      <c r="TLE100" s="0"/>
      <c r="TLF100" s="0"/>
      <c r="TLG100" s="0"/>
      <c r="TLH100" s="0"/>
      <c r="TLI100" s="0"/>
      <c r="TLJ100" s="0"/>
      <c r="TLK100" s="0"/>
      <c r="TLL100" s="0"/>
      <c r="TLM100" s="0"/>
      <c r="TLN100" s="0"/>
      <c r="TLO100" s="0"/>
      <c r="TLP100" s="0"/>
      <c r="TLQ100" s="0"/>
      <c r="TLR100" s="0"/>
      <c r="TLS100" s="0"/>
      <c r="TLT100" s="0"/>
      <c r="TLU100" s="0"/>
      <c r="TLV100" s="0"/>
      <c r="TLW100" s="0"/>
      <c r="TLX100" s="0"/>
      <c r="TLY100" s="0"/>
      <c r="TLZ100" s="0"/>
      <c r="TMA100" s="0"/>
      <c r="TMB100" s="0"/>
      <c r="TMC100" s="0"/>
      <c r="TMD100" s="0"/>
      <c r="TME100" s="0"/>
      <c r="TMF100" s="0"/>
      <c r="TMG100" s="0"/>
      <c r="TMH100" s="0"/>
      <c r="TMI100" s="0"/>
      <c r="TMJ100" s="0"/>
      <c r="TMK100" s="0"/>
      <c r="TML100" s="0"/>
      <c r="TMM100" s="0"/>
      <c r="TMN100" s="0"/>
      <c r="TMO100" s="0"/>
      <c r="TMP100" s="0"/>
      <c r="TMQ100" s="0"/>
      <c r="TMR100" s="0"/>
      <c r="TMS100" s="0"/>
      <c r="TMT100" s="0"/>
      <c r="TMU100" s="0"/>
      <c r="TMV100" s="0"/>
      <c r="TMW100" s="0"/>
      <c r="TMX100" s="0"/>
      <c r="TMY100" s="0"/>
      <c r="TMZ100" s="0"/>
      <c r="TNA100" s="0"/>
      <c r="TNB100" s="0"/>
      <c r="TNC100" s="0"/>
      <c r="TND100" s="0"/>
      <c r="TNE100" s="0"/>
      <c r="TNF100" s="0"/>
      <c r="TNG100" s="0"/>
      <c r="TNH100" s="0"/>
      <c r="TNI100" s="0"/>
      <c r="TNJ100" s="0"/>
      <c r="TNK100" s="0"/>
      <c r="TNL100" s="0"/>
      <c r="TNM100" s="0"/>
      <c r="TNN100" s="0"/>
      <c r="TNO100" s="0"/>
      <c r="TNP100" s="0"/>
      <c r="TNQ100" s="0"/>
      <c r="TNR100" s="0"/>
      <c r="TNS100" s="0"/>
      <c r="TNT100" s="0"/>
      <c r="TNU100" s="0"/>
      <c r="TNV100" s="0"/>
      <c r="TNW100" s="0"/>
      <c r="TNX100" s="0"/>
      <c r="TNY100" s="0"/>
      <c r="TNZ100" s="0"/>
      <c r="TOA100" s="0"/>
      <c r="TOB100" s="0"/>
      <c r="TOC100" s="0"/>
      <c r="TOD100" s="0"/>
      <c r="TOE100" s="0"/>
      <c r="TOF100" s="0"/>
      <c r="TOG100" s="0"/>
      <c r="TOH100" s="0"/>
      <c r="TOI100" s="0"/>
      <c r="TOJ100" s="0"/>
      <c r="TOK100" s="0"/>
      <c r="TOL100" s="0"/>
      <c r="TOM100" s="0"/>
      <c r="TON100" s="0"/>
      <c r="TOO100" s="0"/>
      <c r="TOP100" s="0"/>
      <c r="TOQ100" s="0"/>
      <c r="TOR100" s="0"/>
      <c r="TOS100" s="0"/>
      <c r="TOT100" s="0"/>
      <c r="TOU100" s="0"/>
      <c r="TOV100" s="0"/>
      <c r="TOW100" s="0"/>
      <c r="TOX100" s="0"/>
      <c r="TOY100" s="0"/>
      <c r="TOZ100" s="0"/>
      <c r="TPA100" s="0"/>
      <c r="TPB100" s="0"/>
      <c r="TPC100" s="0"/>
      <c r="TPD100" s="0"/>
      <c r="TPE100" s="0"/>
      <c r="TPF100" s="0"/>
      <c r="TPG100" s="0"/>
      <c r="TPH100" s="0"/>
      <c r="TPI100" s="0"/>
      <c r="TPJ100" s="0"/>
      <c r="TPK100" s="0"/>
      <c r="TPL100" s="0"/>
      <c r="TPM100" s="0"/>
      <c r="TPN100" s="0"/>
      <c r="TPO100" s="0"/>
      <c r="TPP100" s="0"/>
      <c r="TPQ100" s="0"/>
      <c r="TPR100" s="0"/>
      <c r="TPS100" s="0"/>
      <c r="TPT100" s="0"/>
      <c r="TPU100" s="0"/>
      <c r="TPV100" s="0"/>
      <c r="TPW100" s="0"/>
      <c r="TPX100" s="0"/>
      <c r="TPY100" s="0"/>
      <c r="TPZ100" s="0"/>
      <c r="TQA100" s="0"/>
      <c r="TQB100" s="0"/>
      <c r="TQC100" s="0"/>
      <c r="TQD100" s="0"/>
      <c r="TQE100" s="0"/>
      <c r="TQF100" s="0"/>
      <c r="TQG100" s="0"/>
      <c r="TQH100" s="0"/>
      <c r="TQI100" s="0"/>
      <c r="TQJ100" s="0"/>
      <c r="TQK100" s="0"/>
      <c r="TQL100" s="0"/>
      <c r="TQM100" s="0"/>
      <c r="TQN100" s="0"/>
      <c r="TQO100" s="0"/>
      <c r="TQP100" s="0"/>
      <c r="TQQ100" s="0"/>
      <c r="TQR100" s="0"/>
      <c r="TQS100" s="0"/>
      <c r="TQT100" s="0"/>
      <c r="TQU100" s="0"/>
      <c r="TQV100" s="0"/>
      <c r="TQW100" s="0"/>
      <c r="TQX100" s="0"/>
      <c r="TQY100" s="0"/>
      <c r="TQZ100" s="0"/>
      <c r="TRA100" s="0"/>
      <c r="TRB100" s="0"/>
      <c r="TRC100" s="0"/>
      <c r="TRD100" s="0"/>
      <c r="TRE100" s="0"/>
      <c r="TRF100" s="0"/>
      <c r="TRG100" s="0"/>
      <c r="TRH100" s="0"/>
      <c r="TRI100" s="0"/>
      <c r="TRJ100" s="0"/>
      <c r="TRK100" s="0"/>
      <c r="TRL100" s="0"/>
      <c r="TRM100" s="0"/>
      <c r="TRN100" s="0"/>
      <c r="TRO100" s="0"/>
      <c r="TRP100" s="0"/>
      <c r="TRQ100" s="0"/>
      <c r="TRR100" s="0"/>
      <c r="TRS100" s="0"/>
      <c r="TRT100" s="0"/>
      <c r="TRU100" s="0"/>
      <c r="TRV100" s="0"/>
      <c r="TRW100" s="0"/>
      <c r="TRX100" s="0"/>
      <c r="TRY100" s="0"/>
      <c r="TRZ100" s="0"/>
      <c r="TSA100" s="0"/>
      <c r="TSB100" s="0"/>
      <c r="TSC100" s="0"/>
      <c r="TSD100" s="0"/>
      <c r="TSE100" s="0"/>
      <c r="TSF100" s="0"/>
      <c r="TSG100" s="0"/>
      <c r="TSH100" s="0"/>
      <c r="TSI100" s="0"/>
      <c r="TSJ100" s="0"/>
      <c r="TSK100" s="0"/>
      <c r="TSL100" s="0"/>
      <c r="TSM100" s="0"/>
      <c r="TSN100" s="0"/>
      <c r="TSO100" s="0"/>
      <c r="TSP100" s="0"/>
      <c r="TSQ100" s="0"/>
      <c r="TSR100" s="0"/>
      <c r="TSS100" s="0"/>
      <c r="TST100" s="0"/>
      <c r="TSU100" s="0"/>
      <c r="TSV100" s="0"/>
      <c r="TSW100" s="0"/>
      <c r="TSX100" s="0"/>
      <c r="TSY100" s="0"/>
      <c r="TSZ100" s="0"/>
      <c r="TTA100" s="0"/>
      <c r="TTB100" s="0"/>
      <c r="TTC100" s="0"/>
      <c r="TTD100" s="0"/>
      <c r="TTE100" s="0"/>
      <c r="TTF100" s="0"/>
      <c r="TTG100" s="0"/>
      <c r="TTH100" s="0"/>
      <c r="TTI100" s="0"/>
      <c r="TTJ100" s="0"/>
      <c r="TTK100" s="0"/>
      <c r="TTL100" s="0"/>
      <c r="TTM100" s="0"/>
      <c r="TTN100" s="0"/>
      <c r="TTO100" s="0"/>
      <c r="TTP100" s="0"/>
      <c r="TTQ100" s="0"/>
      <c r="TTR100" s="0"/>
      <c r="TTS100" s="0"/>
      <c r="TTT100" s="0"/>
      <c r="TTU100" s="0"/>
      <c r="TTV100" s="0"/>
      <c r="TTW100" s="0"/>
      <c r="TTX100" s="0"/>
      <c r="TTY100" s="0"/>
      <c r="TTZ100" s="0"/>
      <c r="TUA100" s="0"/>
      <c r="TUB100" s="0"/>
      <c r="TUC100" s="0"/>
      <c r="TUD100" s="0"/>
      <c r="TUE100" s="0"/>
      <c r="TUF100" s="0"/>
      <c r="TUG100" s="0"/>
      <c r="TUH100" s="0"/>
      <c r="TUI100" s="0"/>
      <c r="TUJ100" s="0"/>
      <c r="TUK100" s="0"/>
      <c r="TUL100" s="0"/>
      <c r="TUM100" s="0"/>
      <c r="TUN100" s="0"/>
      <c r="TUO100" s="0"/>
      <c r="TUP100" s="0"/>
      <c r="TUQ100" s="0"/>
      <c r="TUR100" s="0"/>
      <c r="TUS100" s="0"/>
      <c r="TUT100" s="0"/>
      <c r="TUU100" s="0"/>
      <c r="TUV100" s="0"/>
      <c r="TUW100" s="0"/>
      <c r="TUX100" s="0"/>
      <c r="TUY100" s="0"/>
      <c r="TUZ100" s="0"/>
      <c r="TVA100" s="0"/>
      <c r="TVB100" s="0"/>
      <c r="TVC100" s="0"/>
      <c r="TVD100" s="0"/>
      <c r="TVE100" s="0"/>
      <c r="TVF100" s="0"/>
      <c r="TVG100" s="0"/>
      <c r="TVH100" s="0"/>
      <c r="TVI100" s="0"/>
      <c r="TVJ100" s="0"/>
      <c r="TVK100" s="0"/>
      <c r="TVL100" s="0"/>
      <c r="TVM100" s="0"/>
      <c r="TVN100" s="0"/>
      <c r="TVO100" s="0"/>
      <c r="TVP100" s="0"/>
      <c r="TVQ100" s="0"/>
      <c r="TVR100" s="0"/>
      <c r="TVS100" s="0"/>
      <c r="TVT100" s="0"/>
      <c r="TVU100" s="0"/>
      <c r="TVV100" s="0"/>
      <c r="TVW100" s="0"/>
      <c r="TVX100" s="0"/>
      <c r="TVY100" s="0"/>
      <c r="TVZ100" s="0"/>
      <c r="TWA100" s="0"/>
      <c r="TWB100" s="0"/>
      <c r="TWC100" s="0"/>
      <c r="TWD100" s="0"/>
      <c r="TWE100" s="0"/>
      <c r="TWF100" s="0"/>
      <c r="TWG100" s="0"/>
      <c r="TWH100" s="0"/>
      <c r="TWI100" s="0"/>
      <c r="TWJ100" s="0"/>
      <c r="TWK100" s="0"/>
      <c r="TWL100" s="0"/>
      <c r="TWM100" s="0"/>
      <c r="TWN100" s="0"/>
      <c r="TWO100" s="0"/>
      <c r="TWP100" s="0"/>
      <c r="TWQ100" s="0"/>
      <c r="TWR100" s="0"/>
      <c r="TWS100" s="0"/>
      <c r="TWT100" s="0"/>
      <c r="TWU100" s="0"/>
      <c r="TWV100" s="0"/>
      <c r="TWW100" s="0"/>
      <c r="TWX100" s="0"/>
      <c r="TWY100" s="0"/>
      <c r="TWZ100" s="0"/>
      <c r="TXA100" s="0"/>
      <c r="TXB100" s="0"/>
      <c r="TXC100" s="0"/>
      <c r="TXD100" s="0"/>
      <c r="TXE100" s="0"/>
      <c r="TXF100" s="0"/>
      <c r="TXG100" s="0"/>
      <c r="TXH100" s="0"/>
      <c r="TXI100" s="0"/>
      <c r="TXJ100" s="0"/>
      <c r="TXK100" s="0"/>
      <c r="TXL100" s="0"/>
      <c r="TXM100" s="0"/>
      <c r="TXN100" s="0"/>
      <c r="TXO100" s="0"/>
      <c r="TXP100" s="0"/>
      <c r="TXQ100" s="0"/>
      <c r="TXR100" s="0"/>
      <c r="TXS100" s="0"/>
      <c r="TXT100" s="0"/>
      <c r="TXU100" s="0"/>
      <c r="TXV100" s="0"/>
      <c r="TXW100" s="0"/>
      <c r="TXX100" s="0"/>
      <c r="TXY100" s="0"/>
      <c r="TXZ100" s="0"/>
      <c r="TYA100" s="0"/>
      <c r="TYB100" s="0"/>
      <c r="TYC100" s="0"/>
      <c r="TYD100" s="0"/>
      <c r="TYE100" s="0"/>
      <c r="TYF100" s="0"/>
      <c r="TYG100" s="0"/>
      <c r="TYH100" s="0"/>
      <c r="TYI100" s="0"/>
      <c r="TYJ100" s="0"/>
      <c r="TYK100" s="0"/>
      <c r="TYL100" s="0"/>
      <c r="TYM100" s="0"/>
      <c r="TYN100" s="0"/>
      <c r="TYO100" s="0"/>
      <c r="TYP100" s="0"/>
      <c r="TYQ100" s="0"/>
      <c r="TYR100" s="0"/>
      <c r="TYS100" s="0"/>
      <c r="TYT100" s="0"/>
      <c r="TYU100" s="0"/>
      <c r="TYV100" s="0"/>
      <c r="TYW100" s="0"/>
      <c r="TYX100" s="0"/>
      <c r="TYY100" s="0"/>
      <c r="TYZ100" s="0"/>
      <c r="TZA100" s="0"/>
      <c r="TZB100" s="0"/>
      <c r="TZC100" s="0"/>
      <c r="TZD100" s="0"/>
      <c r="TZE100" s="0"/>
      <c r="TZF100" s="0"/>
      <c r="TZG100" s="0"/>
      <c r="TZH100" s="0"/>
      <c r="TZI100" s="0"/>
      <c r="TZJ100" s="0"/>
      <c r="TZK100" s="0"/>
      <c r="TZL100" s="0"/>
      <c r="TZM100" s="0"/>
      <c r="TZN100" s="0"/>
      <c r="TZO100" s="0"/>
      <c r="TZP100" s="0"/>
      <c r="TZQ100" s="0"/>
      <c r="TZR100" s="0"/>
      <c r="TZS100" s="0"/>
      <c r="TZT100" s="0"/>
      <c r="TZU100" s="0"/>
      <c r="TZV100" s="0"/>
      <c r="TZW100" s="0"/>
      <c r="TZX100" s="0"/>
      <c r="TZY100" s="0"/>
      <c r="TZZ100" s="0"/>
      <c r="UAA100" s="0"/>
      <c r="UAB100" s="0"/>
      <c r="UAC100" s="0"/>
      <c r="UAD100" s="0"/>
      <c r="UAE100" s="0"/>
      <c r="UAF100" s="0"/>
      <c r="UAG100" s="0"/>
      <c r="UAH100" s="0"/>
      <c r="UAI100" s="0"/>
      <c r="UAJ100" s="0"/>
      <c r="UAK100" s="0"/>
      <c r="UAL100" s="0"/>
      <c r="UAM100" s="0"/>
      <c r="UAN100" s="0"/>
      <c r="UAO100" s="0"/>
      <c r="UAP100" s="0"/>
      <c r="UAQ100" s="0"/>
      <c r="UAR100" s="0"/>
      <c r="UAS100" s="0"/>
      <c r="UAT100" s="0"/>
      <c r="UAU100" s="0"/>
      <c r="UAV100" s="0"/>
      <c r="UAW100" s="0"/>
      <c r="UAX100" s="0"/>
      <c r="UAY100" s="0"/>
      <c r="UAZ100" s="0"/>
      <c r="UBA100" s="0"/>
      <c r="UBB100" s="0"/>
      <c r="UBC100" s="0"/>
      <c r="UBD100" s="0"/>
      <c r="UBE100" s="0"/>
      <c r="UBF100" s="0"/>
      <c r="UBG100" s="0"/>
      <c r="UBH100" s="0"/>
      <c r="UBI100" s="0"/>
      <c r="UBJ100" s="0"/>
      <c r="UBK100" s="0"/>
      <c r="UBL100" s="0"/>
      <c r="UBM100" s="0"/>
      <c r="UBN100" s="0"/>
      <c r="UBO100" s="0"/>
      <c r="UBP100" s="0"/>
      <c r="UBQ100" s="0"/>
      <c r="UBR100" s="0"/>
      <c r="UBS100" s="0"/>
      <c r="UBT100" s="0"/>
      <c r="UBU100" s="0"/>
      <c r="UBV100" s="0"/>
      <c r="UBW100" s="0"/>
      <c r="UBX100" s="0"/>
      <c r="UBY100" s="0"/>
      <c r="UBZ100" s="0"/>
      <c r="UCA100" s="0"/>
      <c r="UCB100" s="0"/>
      <c r="UCC100" s="0"/>
      <c r="UCD100" s="0"/>
      <c r="UCE100" s="0"/>
      <c r="UCF100" s="0"/>
      <c r="UCG100" s="0"/>
      <c r="UCH100" s="0"/>
      <c r="UCI100" s="0"/>
      <c r="UCJ100" s="0"/>
      <c r="UCK100" s="0"/>
      <c r="UCL100" s="0"/>
      <c r="UCM100" s="0"/>
      <c r="UCN100" s="0"/>
      <c r="UCO100" s="0"/>
      <c r="UCP100" s="0"/>
      <c r="UCQ100" s="0"/>
      <c r="UCR100" s="0"/>
      <c r="UCS100" s="0"/>
      <c r="UCT100" s="0"/>
      <c r="UCU100" s="0"/>
      <c r="UCV100" s="0"/>
      <c r="UCW100" s="0"/>
      <c r="UCX100" s="0"/>
      <c r="UCY100" s="0"/>
      <c r="UCZ100" s="0"/>
      <c r="UDA100" s="0"/>
      <c r="UDB100" s="0"/>
      <c r="UDC100" s="0"/>
      <c r="UDD100" s="0"/>
      <c r="UDE100" s="0"/>
      <c r="UDF100" s="0"/>
      <c r="UDG100" s="0"/>
      <c r="UDH100" s="0"/>
      <c r="UDI100" s="0"/>
      <c r="UDJ100" s="0"/>
      <c r="UDK100" s="0"/>
      <c r="UDL100" s="0"/>
      <c r="UDM100" s="0"/>
      <c r="UDN100" s="0"/>
      <c r="UDO100" s="0"/>
      <c r="UDP100" s="0"/>
      <c r="UDQ100" s="0"/>
      <c r="UDR100" s="0"/>
      <c r="UDS100" s="0"/>
      <c r="UDT100" s="0"/>
      <c r="UDU100" s="0"/>
      <c r="UDV100" s="0"/>
      <c r="UDW100" s="0"/>
      <c r="UDX100" s="0"/>
      <c r="UDY100" s="0"/>
      <c r="UDZ100" s="0"/>
      <c r="UEA100" s="0"/>
      <c r="UEB100" s="0"/>
      <c r="UEC100" s="0"/>
      <c r="UED100" s="0"/>
      <c r="UEE100" s="0"/>
      <c r="UEF100" s="0"/>
      <c r="UEG100" s="0"/>
      <c r="UEH100" s="0"/>
      <c r="UEI100" s="0"/>
      <c r="UEJ100" s="0"/>
      <c r="UEK100" s="0"/>
      <c r="UEL100" s="0"/>
      <c r="UEM100" s="0"/>
      <c r="UEN100" s="0"/>
      <c r="UEO100" s="0"/>
      <c r="UEP100" s="0"/>
      <c r="UEQ100" s="0"/>
      <c r="UER100" s="0"/>
      <c r="UES100" s="0"/>
      <c r="UET100" s="0"/>
      <c r="UEU100" s="0"/>
      <c r="UEV100" s="0"/>
      <c r="UEW100" s="0"/>
      <c r="UEX100" s="0"/>
      <c r="UEY100" s="0"/>
      <c r="UEZ100" s="0"/>
      <c r="UFA100" s="0"/>
      <c r="UFB100" s="0"/>
      <c r="UFC100" s="0"/>
      <c r="UFD100" s="0"/>
      <c r="UFE100" s="0"/>
      <c r="UFF100" s="0"/>
      <c r="UFG100" s="0"/>
      <c r="UFH100" s="0"/>
      <c r="UFI100" s="0"/>
      <c r="UFJ100" s="0"/>
      <c r="UFK100" s="0"/>
      <c r="UFL100" s="0"/>
      <c r="UFM100" s="0"/>
      <c r="UFN100" s="0"/>
      <c r="UFO100" s="0"/>
      <c r="UFP100" s="0"/>
      <c r="UFQ100" s="0"/>
      <c r="UFR100" s="0"/>
      <c r="UFS100" s="0"/>
      <c r="UFT100" s="0"/>
      <c r="UFU100" s="0"/>
      <c r="UFV100" s="0"/>
      <c r="UFW100" s="0"/>
      <c r="UFX100" s="0"/>
      <c r="UFY100" s="0"/>
      <c r="UFZ100" s="0"/>
      <c r="UGA100" s="0"/>
      <c r="UGB100" s="0"/>
      <c r="UGC100" s="0"/>
      <c r="UGD100" s="0"/>
      <c r="UGE100" s="0"/>
      <c r="UGF100" s="0"/>
      <c r="UGG100" s="0"/>
      <c r="UGH100" s="0"/>
      <c r="UGI100" s="0"/>
      <c r="UGJ100" s="0"/>
      <c r="UGK100" s="0"/>
      <c r="UGL100" s="0"/>
      <c r="UGM100" s="0"/>
      <c r="UGN100" s="0"/>
      <c r="UGO100" s="0"/>
      <c r="UGP100" s="0"/>
      <c r="UGQ100" s="0"/>
      <c r="UGR100" s="0"/>
      <c r="UGS100" s="0"/>
      <c r="UGT100" s="0"/>
      <c r="UGU100" s="0"/>
      <c r="UGV100" s="0"/>
      <c r="UGW100" s="0"/>
      <c r="UGX100" s="0"/>
      <c r="UGY100" s="0"/>
      <c r="UGZ100" s="0"/>
      <c r="UHA100" s="0"/>
      <c r="UHB100" s="0"/>
      <c r="UHC100" s="0"/>
      <c r="UHD100" s="0"/>
      <c r="UHE100" s="0"/>
      <c r="UHF100" s="0"/>
      <c r="UHG100" s="0"/>
      <c r="UHH100" s="0"/>
      <c r="UHI100" s="0"/>
      <c r="UHJ100" s="0"/>
      <c r="UHK100" s="0"/>
      <c r="UHL100" s="0"/>
      <c r="UHM100" s="0"/>
      <c r="UHN100" s="0"/>
      <c r="UHO100" s="0"/>
      <c r="UHP100" s="0"/>
      <c r="UHQ100" s="0"/>
      <c r="UHR100" s="0"/>
      <c r="UHS100" s="0"/>
      <c r="UHT100" s="0"/>
      <c r="UHU100" s="0"/>
      <c r="UHV100" s="0"/>
      <c r="UHW100" s="0"/>
      <c r="UHX100" s="0"/>
      <c r="UHY100" s="0"/>
      <c r="UHZ100" s="0"/>
      <c r="UIA100" s="0"/>
      <c r="UIB100" s="0"/>
      <c r="UIC100" s="0"/>
      <c r="UID100" s="0"/>
      <c r="UIE100" s="0"/>
      <c r="UIF100" s="0"/>
      <c r="UIG100" s="0"/>
      <c r="UIH100" s="0"/>
      <c r="UII100" s="0"/>
      <c r="UIJ100" s="0"/>
      <c r="UIK100" s="0"/>
      <c r="UIL100" s="0"/>
      <c r="UIM100" s="0"/>
      <c r="UIN100" s="0"/>
      <c r="UIO100" s="0"/>
      <c r="UIP100" s="0"/>
      <c r="UIQ100" s="0"/>
      <c r="UIR100" s="0"/>
      <c r="UIS100" s="0"/>
      <c r="UIT100" s="0"/>
      <c r="UIU100" s="0"/>
      <c r="UIV100" s="0"/>
      <c r="UIW100" s="0"/>
      <c r="UIX100" s="0"/>
      <c r="UIY100" s="0"/>
      <c r="UIZ100" s="0"/>
      <c r="UJA100" s="0"/>
      <c r="UJB100" s="0"/>
      <c r="UJC100" s="0"/>
      <c r="UJD100" s="0"/>
      <c r="UJE100" s="0"/>
      <c r="UJF100" s="0"/>
      <c r="UJG100" s="0"/>
      <c r="UJH100" s="0"/>
      <c r="UJI100" s="0"/>
      <c r="UJJ100" s="0"/>
      <c r="UJK100" s="0"/>
      <c r="UJL100" s="0"/>
      <c r="UJM100" s="0"/>
      <c r="UJN100" s="0"/>
      <c r="UJO100" s="0"/>
      <c r="UJP100" s="0"/>
      <c r="UJQ100" s="0"/>
      <c r="UJR100" s="0"/>
      <c r="UJS100" s="0"/>
      <c r="UJT100" s="0"/>
      <c r="UJU100" s="0"/>
      <c r="UJV100" s="0"/>
      <c r="UJW100" s="0"/>
      <c r="UJX100" s="0"/>
      <c r="UJY100" s="0"/>
      <c r="UJZ100" s="0"/>
      <c r="UKA100" s="0"/>
      <c r="UKB100" s="0"/>
      <c r="UKC100" s="0"/>
      <c r="UKD100" s="0"/>
      <c r="UKE100" s="0"/>
      <c r="UKF100" s="0"/>
      <c r="UKG100" s="0"/>
      <c r="UKH100" s="0"/>
      <c r="UKI100" s="0"/>
      <c r="UKJ100" s="0"/>
      <c r="UKK100" s="0"/>
      <c r="UKL100" s="0"/>
      <c r="UKM100" s="0"/>
      <c r="UKN100" s="0"/>
      <c r="UKO100" s="0"/>
      <c r="UKP100" s="0"/>
      <c r="UKQ100" s="0"/>
      <c r="UKR100" s="0"/>
      <c r="UKS100" s="0"/>
      <c r="UKT100" s="0"/>
      <c r="UKU100" s="0"/>
      <c r="UKV100" s="0"/>
      <c r="UKW100" s="0"/>
      <c r="UKX100" s="0"/>
      <c r="UKY100" s="0"/>
      <c r="UKZ100" s="0"/>
      <c r="ULA100" s="0"/>
      <c r="ULB100" s="0"/>
      <c r="ULC100" s="0"/>
      <c r="ULD100" s="0"/>
      <c r="ULE100" s="0"/>
      <c r="ULF100" s="0"/>
      <c r="ULG100" s="0"/>
      <c r="ULH100" s="0"/>
      <c r="ULI100" s="0"/>
      <c r="ULJ100" s="0"/>
      <c r="ULK100" s="0"/>
      <c r="ULL100" s="0"/>
      <c r="ULM100" s="0"/>
      <c r="ULN100" s="0"/>
      <c r="ULO100" s="0"/>
      <c r="ULP100" s="0"/>
      <c r="ULQ100" s="0"/>
      <c r="ULR100" s="0"/>
      <c r="ULS100" s="0"/>
      <c r="ULT100" s="0"/>
      <c r="ULU100" s="0"/>
      <c r="ULV100" s="0"/>
      <c r="ULW100" s="0"/>
      <c r="ULX100" s="0"/>
      <c r="ULY100" s="0"/>
      <c r="ULZ100" s="0"/>
      <c r="UMA100" s="0"/>
      <c r="UMB100" s="0"/>
      <c r="UMC100" s="0"/>
      <c r="UMD100" s="0"/>
      <c r="UME100" s="0"/>
      <c r="UMF100" s="0"/>
      <c r="UMG100" s="0"/>
      <c r="UMH100" s="0"/>
      <c r="UMI100" s="0"/>
      <c r="UMJ100" s="0"/>
      <c r="UMK100" s="0"/>
      <c r="UML100" s="0"/>
      <c r="UMM100" s="0"/>
      <c r="UMN100" s="0"/>
      <c r="UMO100" s="0"/>
      <c r="UMP100" s="0"/>
      <c r="UMQ100" s="0"/>
      <c r="UMR100" s="0"/>
      <c r="UMS100" s="0"/>
      <c r="UMT100" s="0"/>
      <c r="UMU100" s="0"/>
      <c r="UMV100" s="0"/>
      <c r="UMW100" s="0"/>
      <c r="UMX100" s="0"/>
      <c r="UMY100" s="0"/>
      <c r="UMZ100" s="0"/>
      <c r="UNA100" s="0"/>
      <c r="UNB100" s="0"/>
      <c r="UNC100" s="0"/>
      <c r="UND100" s="0"/>
      <c r="UNE100" s="0"/>
      <c r="UNF100" s="0"/>
      <c r="UNG100" s="0"/>
      <c r="UNH100" s="0"/>
      <c r="UNI100" s="0"/>
      <c r="UNJ100" s="0"/>
      <c r="UNK100" s="0"/>
      <c r="UNL100" s="0"/>
      <c r="UNM100" s="0"/>
      <c r="UNN100" s="0"/>
      <c r="UNO100" s="0"/>
      <c r="UNP100" s="0"/>
      <c r="UNQ100" s="0"/>
      <c r="UNR100" s="0"/>
      <c r="UNS100" s="0"/>
      <c r="UNT100" s="0"/>
      <c r="UNU100" s="0"/>
      <c r="UNV100" s="0"/>
      <c r="UNW100" s="0"/>
      <c r="UNX100" s="0"/>
      <c r="UNY100" s="0"/>
      <c r="UNZ100" s="0"/>
      <c r="UOA100" s="0"/>
      <c r="UOB100" s="0"/>
      <c r="UOC100" s="0"/>
      <c r="UOD100" s="0"/>
      <c r="UOE100" s="0"/>
      <c r="UOF100" s="0"/>
      <c r="UOG100" s="0"/>
      <c r="UOH100" s="0"/>
      <c r="UOI100" s="0"/>
      <c r="UOJ100" s="0"/>
      <c r="UOK100" s="0"/>
      <c r="UOL100" s="0"/>
      <c r="UOM100" s="0"/>
      <c r="UON100" s="0"/>
      <c r="UOO100" s="0"/>
      <c r="UOP100" s="0"/>
      <c r="UOQ100" s="0"/>
      <c r="UOR100" s="0"/>
      <c r="UOS100" s="0"/>
      <c r="UOT100" s="0"/>
      <c r="UOU100" s="0"/>
      <c r="UOV100" s="0"/>
      <c r="UOW100" s="0"/>
      <c r="UOX100" s="0"/>
      <c r="UOY100" s="0"/>
      <c r="UOZ100" s="0"/>
      <c r="UPA100" s="0"/>
      <c r="UPB100" s="0"/>
      <c r="UPC100" s="0"/>
      <c r="UPD100" s="0"/>
      <c r="UPE100" s="0"/>
      <c r="UPF100" s="0"/>
      <c r="UPG100" s="0"/>
      <c r="UPH100" s="0"/>
      <c r="UPI100" s="0"/>
      <c r="UPJ100" s="0"/>
      <c r="UPK100" s="0"/>
      <c r="UPL100" s="0"/>
      <c r="UPM100" s="0"/>
      <c r="UPN100" s="0"/>
      <c r="UPO100" s="0"/>
      <c r="UPP100" s="0"/>
      <c r="UPQ100" s="0"/>
      <c r="UPR100" s="0"/>
      <c r="UPS100" s="0"/>
      <c r="UPT100" s="0"/>
      <c r="UPU100" s="0"/>
      <c r="UPV100" s="0"/>
      <c r="UPW100" s="0"/>
      <c r="UPX100" s="0"/>
      <c r="UPY100" s="0"/>
      <c r="UPZ100" s="0"/>
      <c r="UQA100" s="0"/>
      <c r="UQB100" s="0"/>
      <c r="UQC100" s="0"/>
      <c r="UQD100" s="0"/>
      <c r="UQE100" s="0"/>
      <c r="UQF100" s="0"/>
      <c r="UQG100" s="0"/>
      <c r="UQH100" s="0"/>
      <c r="UQI100" s="0"/>
      <c r="UQJ100" s="0"/>
      <c r="UQK100" s="0"/>
      <c r="UQL100" s="0"/>
      <c r="UQM100" s="0"/>
      <c r="UQN100" s="0"/>
      <c r="UQO100" s="0"/>
      <c r="UQP100" s="0"/>
      <c r="UQQ100" s="0"/>
      <c r="UQR100" s="0"/>
      <c r="UQS100" s="0"/>
      <c r="UQT100" s="0"/>
      <c r="UQU100" s="0"/>
      <c r="UQV100" s="0"/>
      <c r="UQW100" s="0"/>
      <c r="UQX100" s="0"/>
      <c r="UQY100" s="0"/>
      <c r="UQZ100" s="0"/>
      <c r="URA100" s="0"/>
      <c r="URB100" s="0"/>
      <c r="URC100" s="0"/>
      <c r="URD100" s="0"/>
      <c r="URE100" s="0"/>
      <c r="URF100" s="0"/>
      <c r="URG100" s="0"/>
      <c r="URH100" s="0"/>
      <c r="URI100" s="0"/>
      <c r="URJ100" s="0"/>
      <c r="URK100" s="0"/>
      <c r="URL100" s="0"/>
      <c r="URM100" s="0"/>
      <c r="URN100" s="0"/>
      <c r="URO100" s="0"/>
      <c r="URP100" s="0"/>
      <c r="URQ100" s="0"/>
      <c r="URR100" s="0"/>
      <c r="URS100" s="0"/>
      <c r="URT100" s="0"/>
      <c r="URU100" s="0"/>
      <c r="URV100" s="0"/>
      <c r="URW100" s="0"/>
      <c r="URX100" s="0"/>
      <c r="URY100" s="0"/>
      <c r="URZ100" s="0"/>
      <c r="USA100" s="0"/>
      <c r="USB100" s="0"/>
      <c r="USC100" s="0"/>
      <c r="USD100" s="0"/>
      <c r="USE100" s="0"/>
      <c r="USF100" s="0"/>
      <c r="USG100" s="0"/>
      <c r="USH100" s="0"/>
      <c r="USI100" s="0"/>
      <c r="USJ100" s="0"/>
      <c r="USK100" s="0"/>
      <c r="USL100" s="0"/>
      <c r="USM100" s="0"/>
      <c r="USN100" s="0"/>
      <c r="USO100" s="0"/>
      <c r="USP100" s="0"/>
      <c r="USQ100" s="0"/>
      <c r="USR100" s="0"/>
      <c r="USS100" s="0"/>
      <c r="UST100" s="0"/>
      <c r="USU100" s="0"/>
      <c r="USV100" s="0"/>
      <c r="USW100" s="0"/>
      <c r="USX100" s="0"/>
      <c r="USY100" s="0"/>
      <c r="USZ100" s="0"/>
      <c r="UTA100" s="0"/>
      <c r="UTB100" s="0"/>
      <c r="UTC100" s="0"/>
      <c r="UTD100" s="0"/>
      <c r="UTE100" s="0"/>
      <c r="UTF100" s="0"/>
      <c r="UTG100" s="0"/>
      <c r="UTH100" s="0"/>
      <c r="UTI100" s="0"/>
      <c r="UTJ100" s="0"/>
      <c r="UTK100" s="0"/>
      <c r="UTL100" s="0"/>
      <c r="UTM100" s="0"/>
      <c r="UTN100" s="0"/>
      <c r="UTO100" s="0"/>
      <c r="UTP100" s="0"/>
      <c r="UTQ100" s="0"/>
      <c r="UTR100" s="0"/>
      <c r="UTS100" s="0"/>
      <c r="UTT100" s="0"/>
      <c r="UTU100" s="0"/>
      <c r="UTV100" s="0"/>
      <c r="UTW100" s="0"/>
      <c r="UTX100" s="0"/>
      <c r="UTY100" s="0"/>
      <c r="UTZ100" s="0"/>
      <c r="UUA100" s="0"/>
      <c r="UUB100" s="0"/>
      <c r="UUC100" s="0"/>
      <c r="UUD100" s="0"/>
      <c r="UUE100" s="0"/>
      <c r="UUF100" s="0"/>
      <c r="UUG100" s="0"/>
      <c r="UUH100" s="0"/>
      <c r="UUI100" s="0"/>
      <c r="UUJ100" s="0"/>
      <c r="UUK100" s="0"/>
      <c r="UUL100" s="0"/>
      <c r="UUM100" s="0"/>
      <c r="UUN100" s="0"/>
      <c r="UUO100" s="0"/>
      <c r="UUP100" s="0"/>
      <c r="UUQ100" s="0"/>
      <c r="UUR100" s="0"/>
      <c r="UUS100" s="0"/>
      <c r="UUT100" s="0"/>
      <c r="UUU100" s="0"/>
      <c r="UUV100" s="0"/>
      <c r="UUW100" s="0"/>
      <c r="UUX100" s="0"/>
      <c r="UUY100" s="0"/>
      <c r="UUZ100" s="0"/>
      <c r="UVA100" s="0"/>
      <c r="UVB100" s="0"/>
      <c r="UVC100" s="0"/>
      <c r="UVD100" s="0"/>
      <c r="UVE100" s="0"/>
      <c r="UVF100" s="0"/>
      <c r="UVG100" s="0"/>
      <c r="UVH100" s="0"/>
      <c r="UVI100" s="0"/>
      <c r="UVJ100" s="0"/>
      <c r="UVK100" s="0"/>
      <c r="UVL100" s="0"/>
      <c r="UVM100" s="0"/>
      <c r="UVN100" s="0"/>
      <c r="UVO100" s="0"/>
      <c r="UVP100" s="0"/>
      <c r="UVQ100" s="0"/>
      <c r="UVR100" s="0"/>
      <c r="UVS100" s="0"/>
      <c r="UVT100" s="0"/>
      <c r="UVU100" s="0"/>
      <c r="UVV100" s="0"/>
      <c r="UVW100" s="0"/>
      <c r="UVX100" s="0"/>
      <c r="UVY100" s="0"/>
      <c r="UVZ100" s="0"/>
      <c r="UWA100" s="0"/>
      <c r="UWB100" s="0"/>
      <c r="UWC100" s="0"/>
      <c r="UWD100" s="0"/>
      <c r="UWE100" s="0"/>
      <c r="UWF100" s="0"/>
      <c r="UWG100" s="0"/>
      <c r="UWH100" s="0"/>
      <c r="UWI100" s="0"/>
      <c r="UWJ100" s="0"/>
      <c r="UWK100" s="0"/>
      <c r="UWL100" s="0"/>
      <c r="UWM100" s="0"/>
      <c r="UWN100" s="0"/>
      <c r="UWO100" s="0"/>
      <c r="UWP100" s="0"/>
      <c r="UWQ100" s="0"/>
      <c r="UWR100" s="0"/>
      <c r="UWS100" s="0"/>
      <c r="UWT100" s="0"/>
      <c r="UWU100" s="0"/>
      <c r="UWV100" s="0"/>
      <c r="UWW100" s="0"/>
      <c r="UWX100" s="0"/>
      <c r="UWY100" s="0"/>
      <c r="UWZ100" s="0"/>
      <c r="UXA100" s="0"/>
      <c r="UXB100" s="0"/>
      <c r="UXC100" s="0"/>
      <c r="UXD100" s="0"/>
      <c r="UXE100" s="0"/>
      <c r="UXF100" s="0"/>
      <c r="UXG100" s="0"/>
      <c r="UXH100" s="0"/>
      <c r="UXI100" s="0"/>
      <c r="UXJ100" s="0"/>
      <c r="UXK100" s="0"/>
      <c r="UXL100" s="0"/>
      <c r="UXM100" s="0"/>
      <c r="UXN100" s="0"/>
      <c r="UXO100" s="0"/>
      <c r="UXP100" s="0"/>
      <c r="UXQ100" s="0"/>
      <c r="UXR100" s="0"/>
      <c r="UXS100" s="0"/>
      <c r="UXT100" s="0"/>
      <c r="UXU100" s="0"/>
      <c r="UXV100" s="0"/>
      <c r="UXW100" s="0"/>
      <c r="UXX100" s="0"/>
      <c r="UXY100" s="0"/>
      <c r="UXZ100" s="0"/>
      <c r="UYA100" s="0"/>
      <c r="UYB100" s="0"/>
      <c r="UYC100" s="0"/>
      <c r="UYD100" s="0"/>
      <c r="UYE100" s="0"/>
      <c r="UYF100" s="0"/>
      <c r="UYG100" s="0"/>
      <c r="UYH100" s="0"/>
      <c r="UYI100" s="0"/>
      <c r="UYJ100" s="0"/>
      <c r="UYK100" s="0"/>
      <c r="UYL100" s="0"/>
      <c r="UYM100" s="0"/>
      <c r="UYN100" s="0"/>
      <c r="UYO100" s="0"/>
      <c r="UYP100" s="0"/>
      <c r="UYQ100" s="0"/>
      <c r="UYR100" s="0"/>
      <c r="UYS100" s="0"/>
      <c r="UYT100" s="0"/>
      <c r="UYU100" s="0"/>
      <c r="UYV100" s="0"/>
      <c r="UYW100" s="0"/>
      <c r="UYX100" s="0"/>
      <c r="UYY100" s="0"/>
      <c r="UYZ100" s="0"/>
      <c r="UZA100" s="0"/>
      <c r="UZB100" s="0"/>
      <c r="UZC100" s="0"/>
      <c r="UZD100" s="0"/>
      <c r="UZE100" s="0"/>
      <c r="UZF100" s="0"/>
      <c r="UZG100" s="0"/>
      <c r="UZH100" s="0"/>
      <c r="UZI100" s="0"/>
      <c r="UZJ100" s="0"/>
      <c r="UZK100" s="0"/>
      <c r="UZL100" s="0"/>
      <c r="UZM100" s="0"/>
      <c r="UZN100" s="0"/>
      <c r="UZO100" s="0"/>
      <c r="UZP100" s="0"/>
      <c r="UZQ100" s="0"/>
      <c r="UZR100" s="0"/>
      <c r="UZS100" s="0"/>
      <c r="UZT100" s="0"/>
      <c r="UZU100" s="0"/>
      <c r="UZV100" s="0"/>
      <c r="UZW100" s="0"/>
      <c r="UZX100" s="0"/>
      <c r="UZY100" s="0"/>
      <c r="UZZ100" s="0"/>
      <c r="VAA100" s="0"/>
      <c r="VAB100" s="0"/>
      <c r="VAC100" s="0"/>
      <c r="VAD100" s="0"/>
      <c r="VAE100" s="0"/>
      <c r="VAF100" s="0"/>
      <c r="VAG100" s="0"/>
      <c r="VAH100" s="0"/>
      <c r="VAI100" s="0"/>
      <c r="VAJ100" s="0"/>
      <c r="VAK100" s="0"/>
      <c r="VAL100" s="0"/>
      <c r="VAM100" s="0"/>
      <c r="VAN100" s="0"/>
      <c r="VAO100" s="0"/>
      <c r="VAP100" s="0"/>
      <c r="VAQ100" s="0"/>
      <c r="VAR100" s="0"/>
      <c r="VAS100" s="0"/>
      <c r="VAT100" s="0"/>
      <c r="VAU100" s="0"/>
      <c r="VAV100" s="0"/>
      <c r="VAW100" s="0"/>
      <c r="VAX100" s="0"/>
      <c r="VAY100" s="0"/>
      <c r="VAZ100" s="0"/>
      <c r="VBA100" s="0"/>
      <c r="VBB100" s="0"/>
      <c r="VBC100" s="0"/>
      <c r="VBD100" s="0"/>
      <c r="VBE100" s="0"/>
      <c r="VBF100" s="0"/>
      <c r="VBG100" s="0"/>
      <c r="VBH100" s="0"/>
      <c r="VBI100" s="0"/>
      <c r="VBJ100" s="0"/>
      <c r="VBK100" s="0"/>
      <c r="VBL100" s="0"/>
      <c r="VBM100" s="0"/>
      <c r="VBN100" s="0"/>
      <c r="VBO100" s="0"/>
      <c r="VBP100" s="0"/>
      <c r="VBQ100" s="0"/>
      <c r="VBR100" s="0"/>
      <c r="VBS100" s="0"/>
      <c r="VBT100" s="0"/>
      <c r="VBU100" s="0"/>
      <c r="VBV100" s="0"/>
      <c r="VBW100" s="0"/>
      <c r="VBX100" s="0"/>
      <c r="VBY100" s="0"/>
      <c r="VBZ100" s="0"/>
      <c r="VCA100" s="0"/>
      <c r="VCB100" s="0"/>
      <c r="VCC100" s="0"/>
      <c r="VCD100" s="0"/>
      <c r="VCE100" s="0"/>
      <c r="VCF100" s="0"/>
      <c r="VCG100" s="0"/>
      <c r="VCH100" s="0"/>
      <c r="VCI100" s="0"/>
      <c r="VCJ100" s="0"/>
      <c r="VCK100" s="0"/>
      <c r="VCL100" s="0"/>
      <c r="VCM100" s="0"/>
      <c r="VCN100" s="0"/>
      <c r="VCO100" s="0"/>
      <c r="VCP100" s="0"/>
      <c r="VCQ100" s="0"/>
      <c r="VCR100" s="0"/>
      <c r="VCS100" s="0"/>
      <c r="VCT100" s="0"/>
      <c r="VCU100" s="0"/>
      <c r="VCV100" s="0"/>
      <c r="VCW100" s="0"/>
      <c r="VCX100" s="0"/>
      <c r="VCY100" s="0"/>
      <c r="VCZ100" s="0"/>
      <c r="VDA100" s="0"/>
      <c r="VDB100" s="0"/>
      <c r="VDC100" s="0"/>
      <c r="VDD100" s="0"/>
      <c r="VDE100" s="0"/>
      <c r="VDF100" s="0"/>
      <c r="VDG100" s="0"/>
      <c r="VDH100" s="0"/>
      <c r="VDI100" s="0"/>
      <c r="VDJ100" s="0"/>
      <c r="VDK100" s="0"/>
      <c r="VDL100" s="0"/>
      <c r="VDM100" s="0"/>
      <c r="VDN100" s="0"/>
      <c r="VDO100" s="0"/>
      <c r="VDP100" s="0"/>
      <c r="VDQ100" s="0"/>
      <c r="VDR100" s="0"/>
      <c r="VDS100" s="0"/>
      <c r="VDT100" s="0"/>
      <c r="VDU100" s="0"/>
      <c r="VDV100" s="0"/>
      <c r="VDW100" s="0"/>
      <c r="VDX100" s="0"/>
      <c r="VDY100" s="0"/>
      <c r="VDZ100" s="0"/>
      <c r="VEA100" s="0"/>
      <c r="VEB100" s="0"/>
      <c r="VEC100" s="0"/>
      <c r="VED100" s="0"/>
      <c r="VEE100" s="0"/>
      <c r="VEF100" s="0"/>
      <c r="VEG100" s="0"/>
      <c r="VEH100" s="0"/>
      <c r="VEI100" s="0"/>
      <c r="VEJ100" s="0"/>
      <c r="VEK100" s="0"/>
      <c r="VEL100" s="0"/>
      <c r="VEM100" s="0"/>
      <c r="VEN100" s="0"/>
      <c r="VEO100" s="0"/>
      <c r="VEP100" s="0"/>
      <c r="VEQ100" s="0"/>
      <c r="VER100" s="0"/>
      <c r="VES100" s="0"/>
      <c r="VET100" s="0"/>
      <c r="VEU100" s="0"/>
      <c r="VEV100" s="0"/>
      <c r="VEW100" s="0"/>
      <c r="VEX100" s="0"/>
      <c r="VEY100" s="0"/>
      <c r="VEZ100" s="0"/>
      <c r="VFA100" s="0"/>
      <c r="VFB100" s="0"/>
      <c r="VFC100" s="0"/>
      <c r="VFD100" s="0"/>
      <c r="VFE100" s="0"/>
      <c r="VFF100" s="0"/>
      <c r="VFG100" s="0"/>
      <c r="VFH100" s="0"/>
      <c r="VFI100" s="0"/>
      <c r="VFJ100" s="0"/>
      <c r="VFK100" s="0"/>
      <c r="VFL100" s="0"/>
      <c r="VFM100" s="0"/>
      <c r="VFN100" s="0"/>
      <c r="VFO100" s="0"/>
      <c r="VFP100" s="0"/>
      <c r="VFQ100" s="0"/>
      <c r="VFR100" s="0"/>
      <c r="VFS100" s="0"/>
      <c r="VFT100" s="0"/>
      <c r="VFU100" s="0"/>
      <c r="VFV100" s="0"/>
      <c r="VFW100" s="0"/>
      <c r="VFX100" s="0"/>
      <c r="VFY100" s="0"/>
      <c r="VFZ100" s="0"/>
      <c r="VGA100" s="0"/>
      <c r="VGB100" s="0"/>
      <c r="VGC100" s="0"/>
      <c r="VGD100" s="0"/>
      <c r="VGE100" s="0"/>
      <c r="VGF100" s="0"/>
      <c r="VGG100" s="0"/>
      <c r="VGH100" s="0"/>
      <c r="VGI100" s="0"/>
      <c r="VGJ100" s="0"/>
      <c r="VGK100" s="0"/>
      <c r="VGL100" s="0"/>
      <c r="VGM100" s="0"/>
      <c r="VGN100" s="0"/>
      <c r="VGO100" s="0"/>
      <c r="VGP100" s="0"/>
      <c r="VGQ100" s="0"/>
      <c r="VGR100" s="0"/>
      <c r="VGS100" s="0"/>
      <c r="VGT100" s="0"/>
      <c r="VGU100" s="0"/>
      <c r="VGV100" s="0"/>
      <c r="VGW100" s="0"/>
      <c r="VGX100" s="0"/>
      <c r="VGY100" s="0"/>
      <c r="VGZ100" s="0"/>
      <c r="VHA100" s="0"/>
      <c r="VHB100" s="0"/>
      <c r="VHC100" s="0"/>
      <c r="VHD100" s="0"/>
      <c r="VHE100" s="0"/>
      <c r="VHF100" s="0"/>
      <c r="VHG100" s="0"/>
      <c r="VHH100" s="0"/>
      <c r="VHI100" s="0"/>
      <c r="VHJ100" s="0"/>
      <c r="VHK100" s="0"/>
      <c r="VHL100" s="0"/>
      <c r="VHM100" s="0"/>
      <c r="VHN100" s="0"/>
      <c r="VHO100" s="0"/>
      <c r="VHP100" s="0"/>
      <c r="VHQ100" s="0"/>
      <c r="VHR100" s="0"/>
      <c r="VHS100" s="0"/>
      <c r="VHT100" s="0"/>
      <c r="VHU100" s="0"/>
      <c r="VHV100" s="0"/>
      <c r="VHW100" s="0"/>
      <c r="VHX100" s="0"/>
      <c r="VHY100" s="0"/>
      <c r="VHZ100" s="0"/>
      <c r="VIA100" s="0"/>
      <c r="VIB100" s="0"/>
      <c r="VIC100" s="0"/>
      <c r="VID100" s="0"/>
      <c r="VIE100" s="0"/>
      <c r="VIF100" s="0"/>
      <c r="VIG100" s="0"/>
      <c r="VIH100" s="0"/>
      <c r="VII100" s="0"/>
      <c r="VIJ100" s="0"/>
      <c r="VIK100" s="0"/>
      <c r="VIL100" s="0"/>
      <c r="VIM100" s="0"/>
      <c r="VIN100" s="0"/>
      <c r="VIO100" s="0"/>
      <c r="VIP100" s="0"/>
      <c r="VIQ100" s="0"/>
      <c r="VIR100" s="0"/>
      <c r="VIS100" s="0"/>
      <c r="VIT100" s="0"/>
      <c r="VIU100" s="0"/>
      <c r="VIV100" s="0"/>
      <c r="VIW100" s="0"/>
      <c r="VIX100" s="0"/>
      <c r="VIY100" s="0"/>
      <c r="VIZ100" s="0"/>
      <c r="VJA100" s="0"/>
      <c r="VJB100" s="0"/>
      <c r="VJC100" s="0"/>
      <c r="VJD100" s="0"/>
      <c r="VJE100" s="0"/>
      <c r="VJF100" s="0"/>
      <c r="VJG100" s="0"/>
      <c r="VJH100" s="0"/>
      <c r="VJI100" s="0"/>
      <c r="VJJ100" s="0"/>
      <c r="VJK100" s="0"/>
      <c r="VJL100" s="0"/>
      <c r="VJM100" s="0"/>
      <c r="VJN100" s="0"/>
      <c r="VJO100" s="0"/>
      <c r="VJP100" s="0"/>
      <c r="VJQ100" s="0"/>
      <c r="VJR100" s="0"/>
      <c r="VJS100" s="0"/>
      <c r="VJT100" s="0"/>
      <c r="VJU100" s="0"/>
      <c r="VJV100" s="0"/>
      <c r="VJW100" s="0"/>
      <c r="VJX100" s="0"/>
      <c r="VJY100" s="0"/>
      <c r="VJZ100" s="0"/>
      <c r="VKA100" s="0"/>
      <c r="VKB100" s="0"/>
      <c r="VKC100" s="0"/>
      <c r="VKD100" s="0"/>
      <c r="VKE100" s="0"/>
      <c r="VKF100" s="0"/>
      <c r="VKG100" s="0"/>
      <c r="VKH100" s="0"/>
      <c r="VKI100" s="0"/>
      <c r="VKJ100" s="0"/>
      <c r="VKK100" s="0"/>
      <c r="VKL100" s="0"/>
      <c r="VKM100" s="0"/>
      <c r="VKN100" s="0"/>
      <c r="VKO100" s="0"/>
      <c r="VKP100" s="0"/>
      <c r="VKQ100" s="0"/>
      <c r="VKR100" s="0"/>
      <c r="VKS100" s="0"/>
      <c r="VKT100" s="0"/>
      <c r="VKU100" s="0"/>
      <c r="VKV100" s="0"/>
      <c r="VKW100" s="0"/>
      <c r="VKX100" s="0"/>
      <c r="VKY100" s="0"/>
      <c r="VKZ100" s="0"/>
      <c r="VLA100" s="0"/>
      <c r="VLB100" s="0"/>
      <c r="VLC100" s="0"/>
      <c r="VLD100" s="0"/>
      <c r="VLE100" s="0"/>
      <c r="VLF100" s="0"/>
      <c r="VLG100" s="0"/>
      <c r="VLH100" s="0"/>
      <c r="VLI100" s="0"/>
      <c r="VLJ100" s="0"/>
      <c r="VLK100" s="0"/>
      <c r="VLL100" s="0"/>
      <c r="VLM100" s="0"/>
      <c r="VLN100" s="0"/>
      <c r="VLO100" s="0"/>
      <c r="VLP100" s="0"/>
      <c r="VLQ100" s="0"/>
      <c r="VLR100" s="0"/>
      <c r="VLS100" s="0"/>
      <c r="VLT100" s="0"/>
      <c r="VLU100" s="0"/>
      <c r="VLV100" s="0"/>
      <c r="VLW100" s="0"/>
      <c r="VLX100" s="0"/>
      <c r="VLY100" s="0"/>
      <c r="VLZ100" s="0"/>
      <c r="VMA100" s="0"/>
      <c r="VMB100" s="0"/>
      <c r="VMC100" s="0"/>
      <c r="VMD100" s="0"/>
      <c r="VME100" s="0"/>
      <c r="VMF100" s="0"/>
      <c r="VMG100" s="0"/>
      <c r="VMH100" s="0"/>
      <c r="VMI100" s="0"/>
      <c r="VMJ100" s="0"/>
      <c r="VMK100" s="0"/>
      <c r="VML100" s="0"/>
      <c r="VMM100" s="0"/>
      <c r="VMN100" s="0"/>
      <c r="VMO100" s="0"/>
      <c r="VMP100" s="0"/>
      <c r="VMQ100" s="0"/>
      <c r="VMR100" s="0"/>
      <c r="VMS100" s="0"/>
      <c r="VMT100" s="0"/>
      <c r="VMU100" s="0"/>
      <c r="VMV100" s="0"/>
      <c r="VMW100" s="0"/>
      <c r="VMX100" s="0"/>
      <c r="VMY100" s="0"/>
      <c r="VMZ100" s="0"/>
      <c r="VNA100" s="0"/>
      <c r="VNB100" s="0"/>
      <c r="VNC100" s="0"/>
      <c r="VND100" s="0"/>
      <c r="VNE100" s="0"/>
      <c r="VNF100" s="0"/>
      <c r="VNG100" s="0"/>
      <c r="VNH100" s="0"/>
      <c r="VNI100" s="0"/>
      <c r="VNJ100" s="0"/>
      <c r="VNK100" s="0"/>
      <c r="VNL100" s="0"/>
      <c r="VNM100" s="0"/>
      <c r="VNN100" s="0"/>
      <c r="VNO100" s="0"/>
      <c r="VNP100" s="0"/>
      <c r="VNQ100" s="0"/>
      <c r="VNR100" s="0"/>
      <c r="VNS100" s="0"/>
      <c r="VNT100" s="0"/>
      <c r="VNU100" s="0"/>
      <c r="VNV100" s="0"/>
      <c r="VNW100" s="0"/>
      <c r="VNX100" s="0"/>
      <c r="VNY100" s="0"/>
      <c r="VNZ100" s="0"/>
      <c r="VOA100" s="0"/>
      <c r="VOB100" s="0"/>
      <c r="VOC100" s="0"/>
      <c r="VOD100" s="0"/>
      <c r="VOE100" s="0"/>
      <c r="VOF100" s="0"/>
      <c r="VOG100" s="0"/>
      <c r="VOH100" s="0"/>
      <c r="VOI100" s="0"/>
      <c r="VOJ100" s="0"/>
      <c r="VOK100" s="0"/>
      <c r="VOL100" s="0"/>
      <c r="VOM100" s="0"/>
      <c r="VON100" s="0"/>
      <c r="VOO100" s="0"/>
      <c r="VOP100" s="0"/>
      <c r="VOQ100" s="0"/>
      <c r="VOR100" s="0"/>
      <c r="VOS100" s="0"/>
      <c r="VOT100" s="0"/>
      <c r="VOU100" s="0"/>
      <c r="VOV100" s="0"/>
      <c r="VOW100" s="0"/>
      <c r="VOX100" s="0"/>
      <c r="VOY100" s="0"/>
      <c r="VOZ100" s="0"/>
      <c r="VPA100" s="0"/>
      <c r="VPB100" s="0"/>
      <c r="VPC100" s="0"/>
      <c r="VPD100" s="0"/>
      <c r="VPE100" s="0"/>
      <c r="VPF100" s="0"/>
      <c r="VPG100" s="0"/>
      <c r="VPH100" s="0"/>
      <c r="VPI100" s="0"/>
      <c r="VPJ100" s="0"/>
      <c r="VPK100" s="0"/>
      <c r="VPL100" s="0"/>
      <c r="VPM100" s="0"/>
      <c r="VPN100" s="0"/>
      <c r="VPO100" s="0"/>
      <c r="VPP100" s="0"/>
      <c r="VPQ100" s="0"/>
      <c r="VPR100" s="0"/>
      <c r="VPS100" s="0"/>
      <c r="VPT100" s="0"/>
      <c r="VPU100" s="0"/>
      <c r="VPV100" s="0"/>
      <c r="VPW100" s="0"/>
      <c r="VPX100" s="0"/>
      <c r="VPY100" s="0"/>
      <c r="VPZ100" s="0"/>
      <c r="VQA100" s="0"/>
      <c r="VQB100" s="0"/>
      <c r="VQC100" s="0"/>
      <c r="VQD100" s="0"/>
      <c r="VQE100" s="0"/>
      <c r="VQF100" s="0"/>
      <c r="VQG100" s="0"/>
      <c r="VQH100" s="0"/>
      <c r="VQI100" s="0"/>
      <c r="VQJ100" s="0"/>
      <c r="VQK100" s="0"/>
      <c r="VQL100" s="0"/>
      <c r="VQM100" s="0"/>
      <c r="VQN100" s="0"/>
      <c r="VQO100" s="0"/>
      <c r="VQP100" s="0"/>
      <c r="VQQ100" s="0"/>
      <c r="VQR100" s="0"/>
      <c r="VQS100" s="0"/>
      <c r="VQT100" s="0"/>
      <c r="VQU100" s="0"/>
      <c r="VQV100" s="0"/>
      <c r="VQW100" s="0"/>
      <c r="VQX100" s="0"/>
      <c r="VQY100" s="0"/>
      <c r="VQZ100" s="0"/>
      <c r="VRA100" s="0"/>
      <c r="VRB100" s="0"/>
      <c r="VRC100" s="0"/>
      <c r="VRD100" s="0"/>
      <c r="VRE100" s="0"/>
      <c r="VRF100" s="0"/>
      <c r="VRG100" s="0"/>
      <c r="VRH100" s="0"/>
      <c r="VRI100" s="0"/>
      <c r="VRJ100" s="0"/>
      <c r="VRK100" s="0"/>
      <c r="VRL100" s="0"/>
      <c r="VRM100" s="0"/>
      <c r="VRN100" s="0"/>
      <c r="VRO100" s="0"/>
      <c r="VRP100" s="0"/>
      <c r="VRQ100" s="0"/>
      <c r="VRR100" s="0"/>
      <c r="VRS100" s="0"/>
      <c r="VRT100" s="0"/>
      <c r="VRU100" s="0"/>
      <c r="VRV100" s="0"/>
      <c r="VRW100" s="0"/>
      <c r="VRX100" s="0"/>
      <c r="VRY100" s="0"/>
      <c r="VRZ100" s="0"/>
      <c r="VSA100" s="0"/>
      <c r="VSB100" s="0"/>
      <c r="VSC100" s="0"/>
      <c r="VSD100" s="0"/>
      <c r="VSE100" s="0"/>
      <c r="VSF100" s="0"/>
      <c r="VSG100" s="0"/>
      <c r="VSH100" s="0"/>
      <c r="VSI100" s="0"/>
      <c r="VSJ100" s="0"/>
      <c r="VSK100" s="0"/>
      <c r="VSL100" s="0"/>
      <c r="VSM100" s="0"/>
      <c r="VSN100" s="0"/>
      <c r="VSO100" s="0"/>
      <c r="VSP100" s="0"/>
      <c r="VSQ100" s="0"/>
      <c r="VSR100" s="0"/>
      <c r="VSS100" s="0"/>
      <c r="VST100" s="0"/>
      <c r="VSU100" s="0"/>
      <c r="VSV100" s="0"/>
      <c r="VSW100" s="0"/>
      <c r="VSX100" s="0"/>
      <c r="VSY100" s="0"/>
      <c r="VSZ100" s="0"/>
      <c r="VTA100" s="0"/>
      <c r="VTB100" s="0"/>
      <c r="VTC100" s="0"/>
      <c r="VTD100" s="0"/>
      <c r="VTE100" s="0"/>
      <c r="VTF100" s="0"/>
      <c r="VTG100" s="0"/>
      <c r="VTH100" s="0"/>
      <c r="VTI100" s="0"/>
      <c r="VTJ100" s="0"/>
      <c r="VTK100" s="0"/>
      <c r="VTL100" s="0"/>
      <c r="VTM100" s="0"/>
      <c r="VTN100" s="0"/>
      <c r="VTO100" s="0"/>
      <c r="VTP100" s="0"/>
      <c r="VTQ100" s="0"/>
      <c r="VTR100" s="0"/>
      <c r="VTS100" s="0"/>
      <c r="VTT100" s="0"/>
      <c r="VTU100" s="0"/>
      <c r="VTV100" s="0"/>
      <c r="VTW100" s="0"/>
      <c r="VTX100" s="0"/>
      <c r="VTY100" s="0"/>
      <c r="VTZ100" s="0"/>
      <c r="VUA100" s="0"/>
      <c r="VUB100" s="0"/>
      <c r="VUC100" s="0"/>
      <c r="VUD100" s="0"/>
      <c r="VUE100" s="0"/>
      <c r="VUF100" s="0"/>
      <c r="VUG100" s="0"/>
      <c r="VUH100" s="0"/>
      <c r="VUI100" s="0"/>
      <c r="VUJ100" s="0"/>
      <c r="VUK100" s="0"/>
      <c r="VUL100" s="0"/>
      <c r="VUM100" s="0"/>
      <c r="VUN100" s="0"/>
      <c r="VUO100" s="0"/>
      <c r="VUP100" s="0"/>
      <c r="VUQ100" s="0"/>
      <c r="VUR100" s="0"/>
      <c r="VUS100" s="0"/>
      <c r="VUT100" s="0"/>
      <c r="VUU100" s="0"/>
      <c r="VUV100" s="0"/>
      <c r="VUW100" s="0"/>
      <c r="VUX100" s="0"/>
      <c r="VUY100" s="0"/>
      <c r="VUZ100" s="0"/>
      <c r="VVA100" s="0"/>
      <c r="VVB100" s="0"/>
      <c r="VVC100" s="0"/>
      <c r="VVD100" s="0"/>
      <c r="VVE100" s="0"/>
      <c r="VVF100" s="0"/>
      <c r="VVG100" s="0"/>
      <c r="VVH100" s="0"/>
      <c r="VVI100" s="0"/>
      <c r="VVJ100" s="0"/>
      <c r="VVK100" s="0"/>
      <c r="VVL100" s="0"/>
      <c r="VVM100" s="0"/>
      <c r="VVN100" s="0"/>
      <c r="VVO100" s="0"/>
      <c r="VVP100" s="0"/>
      <c r="VVQ100" s="0"/>
      <c r="VVR100" s="0"/>
      <c r="VVS100" s="0"/>
      <c r="VVT100" s="0"/>
      <c r="VVU100" s="0"/>
      <c r="VVV100" s="0"/>
      <c r="VVW100" s="0"/>
      <c r="VVX100" s="0"/>
      <c r="VVY100" s="0"/>
      <c r="VVZ100" s="0"/>
      <c r="VWA100" s="0"/>
      <c r="VWB100" s="0"/>
      <c r="VWC100" s="0"/>
      <c r="VWD100" s="0"/>
      <c r="VWE100" s="0"/>
      <c r="VWF100" s="0"/>
      <c r="VWG100" s="0"/>
      <c r="VWH100" s="0"/>
      <c r="VWI100" s="0"/>
      <c r="VWJ100" s="0"/>
      <c r="VWK100" s="0"/>
      <c r="VWL100" s="0"/>
      <c r="VWM100" s="0"/>
      <c r="VWN100" s="0"/>
      <c r="VWO100" s="0"/>
      <c r="VWP100" s="0"/>
      <c r="VWQ100" s="0"/>
      <c r="VWR100" s="0"/>
      <c r="VWS100" s="0"/>
      <c r="VWT100" s="0"/>
      <c r="VWU100" s="0"/>
      <c r="VWV100" s="0"/>
      <c r="VWW100" s="0"/>
      <c r="VWX100" s="0"/>
      <c r="VWY100" s="0"/>
      <c r="VWZ100" s="0"/>
      <c r="VXA100" s="0"/>
      <c r="VXB100" s="0"/>
      <c r="VXC100" s="0"/>
      <c r="VXD100" s="0"/>
      <c r="VXE100" s="0"/>
      <c r="VXF100" s="0"/>
      <c r="VXG100" s="0"/>
      <c r="VXH100" s="0"/>
      <c r="VXI100" s="0"/>
      <c r="VXJ100" s="0"/>
      <c r="VXK100" s="0"/>
      <c r="VXL100" s="0"/>
      <c r="VXM100" s="0"/>
      <c r="VXN100" s="0"/>
      <c r="VXO100" s="0"/>
      <c r="VXP100" s="0"/>
      <c r="VXQ100" s="0"/>
      <c r="VXR100" s="0"/>
      <c r="VXS100" s="0"/>
      <c r="VXT100" s="0"/>
      <c r="VXU100" s="0"/>
      <c r="VXV100" s="0"/>
      <c r="VXW100" s="0"/>
      <c r="VXX100" s="0"/>
      <c r="VXY100" s="0"/>
      <c r="VXZ100" s="0"/>
      <c r="VYA100" s="0"/>
      <c r="VYB100" s="0"/>
      <c r="VYC100" s="0"/>
      <c r="VYD100" s="0"/>
      <c r="VYE100" s="0"/>
      <c r="VYF100" s="0"/>
      <c r="VYG100" s="0"/>
      <c r="VYH100" s="0"/>
      <c r="VYI100" s="0"/>
      <c r="VYJ100" s="0"/>
      <c r="VYK100" s="0"/>
      <c r="VYL100" s="0"/>
      <c r="VYM100" s="0"/>
      <c r="VYN100" s="0"/>
      <c r="VYO100" s="0"/>
      <c r="VYP100" s="0"/>
      <c r="VYQ100" s="0"/>
      <c r="VYR100" s="0"/>
      <c r="VYS100" s="0"/>
      <c r="VYT100" s="0"/>
      <c r="VYU100" s="0"/>
      <c r="VYV100" s="0"/>
      <c r="VYW100" s="0"/>
      <c r="VYX100" s="0"/>
      <c r="VYY100" s="0"/>
      <c r="VYZ100" s="0"/>
      <c r="VZA100" s="0"/>
      <c r="VZB100" s="0"/>
      <c r="VZC100" s="0"/>
      <c r="VZD100" s="0"/>
      <c r="VZE100" s="0"/>
      <c r="VZF100" s="0"/>
      <c r="VZG100" s="0"/>
      <c r="VZH100" s="0"/>
      <c r="VZI100" s="0"/>
      <c r="VZJ100" s="0"/>
      <c r="VZK100" s="0"/>
      <c r="VZL100" s="0"/>
      <c r="VZM100" s="0"/>
      <c r="VZN100" s="0"/>
      <c r="VZO100" s="0"/>
      <c r="VZP100" s="0"/>
      <c r="VZQ100" s="0"/>
      <c r="VZR100" s="0"/>
      <c r="VZS100" s="0"/>
      <c r="VZT100" s="0"/>
      <c r="VZU100" s="0"/>
      <c r="VZV100" s="0"/>
      <c r="VZW100" s="0"/>
      <c r="VZX100" s="0"/>
      <c r="VZY100" s="0"/>
      <c r="VZZ100" s="0"/>
      <c r="WAA100" s="0"/>
      <c r="WAB100" s="0"/>
      <c r="WAC100" s="0"/>
      <c r="WAD100" s="0"/>
      <c r="WAE100" s="0"/>
      <c r="WAF100" s="0"/>
      <c r="WAG100" s="0"/>
      <c r="WAH100" s="0"/>
      <c r="WAI100" s="0"/>
      <c r="WAJ100" s="0"/>
      <c r="WAK100" s="0"/>
      <c r="WAL100" s="0"/>
      <c r="WAM100" s="0"/>
      <c r="WAN100" s="0"/>
      <c r="WAO100" s="0"/>
      <c r="WAP100" s="0"/>
      <c r="WAQ100" s="0"/>
      <c r="WAR100" s="0"/>
      <c r="WAS100" s="0"/>
      <c r="WAT100" s="0"/>
      <c r="WAU100" s="0"/>
      <c r="WAV100" s="0"/>
      <c r="WAW100" s="0"/>
      <c r="WAX100" s="0"/>
      <c r="WAY100" s="0"/>
      <c r="WAZ100" s="0"/>
      <c r="WBA100" s="0"/>
      <c r="WBB100" s="0"/>
      <c r="WBC100" s="0"/>
      <c r="WBD100" s="0"/>
      <c r="WBE100" s="0"/>
      <c r="WBF100" s="0"/>
      <c r="WBG100" s="0"/>
      <c r="WBH100" s="0"/>
      <c r="WBI100" s="0"/>
      <c r="WBJ100" s="0"/>
      <c r="WBK100" s="0"/>
      <c r="WBL100" s="0"/>
      <c r="WBM100" s="0"/>
      <c r="WBN100" s="0"/>
      <c r="WBO100" s="0"/>
      <c r="WBP100" s="0"/>
      <c r="WBQ100" s="0"/>
      <c r="WBR100" s="0"/>
      <c r="WBS100" s="0"/>
      <c r="WBT100" s="0"/>
      <c r="WBU100" s="0"/>
      <c r="WBV100" s="0"/>
      <c r="WBW100" s="0"/>
      <c r="WBX100" s="0"/>
      <c r="WBY100" s="0"/>
      <c r="WBZ100" s="0"/>
      <c r="WCA100" s="0"/>
      <c r="WCB100" s="0"/>
      <c r="WCC100" s="0"/>
      <c r="WCD100" s="0"/>
      <c r="WCE100" s="0"/>
      <c r="WCF100" s="0"/>
      <c r="WCG100" s="0"/>
      <c r="WCH100" s="0"/>
      <c r="WCI100" s="0"/>
      <c r="WCJ100" s="0"/>
      <c r="WCK100" s="0"/>
      <c r="WCL100" s="0"/>
      <c r="WCM100" s="0"/>
      <c r="WCN100" s="0"/>
      <c r="WCO100" s="0"/>
      <c r="WCP100" s="0"/>
      <c r="WCQ100" s="0"/>
      <c r="WCR100" s="0"/>
      <c r="WCS100" s="0"/>
      <c r="WCT100" s="0"/>
      <c r="WCU100" s="0"/>
      <c r="WCV100" s="0"/>
      <c r="WCW100" s="0"/>
      <c r="WCX100" s="0"/>
      <c r="WCY100" s="0"/>
      <c r="WCZ100" s="0"/>
      <c r="WDA100" s="0"/>
      <c r="WDB100" s="0"/>
      <c r="WDC100" s="0"/>
      <c r="WDD100" s="0"/>
      <c r="WDE100" s="0"/>
      <c r="WDF100" s="0"/>
      <c r="WDG100" s="0"/>
      <c r="WDH100" s="0"/>
      <c r="WDI100" s="0"/>
      <c r="WDJ100" s="0"/>
      <c r="WDK100" s="0"/>
      <c r="WDL100" s="0"/>
      <c r="WDM100" s="0"/>
      <c r="WDN100" s="0"/>
      <c r="WDO100" s="0"/>
      <c r="WDP100" s="0"/>
      <c r="WDQ100" s="0"/>
      <c r="WDR100" s="0"/>
      <c r="WDS100" s="0"/>
      <c r="WDT100" s="0"/>
      <c r="WDU100" s="0"/>
      <c r="WDV100" s="0"/>
      <c r="WDW100" s="0"/>
      <c r="WDX100" s="0"/>
      <c r="WDY100" s="0"/>
      <c r="WDZ100" s="0"/>
      <c r="WEA100" s="0"/>
      <c r="WEB100" s="0"/>
      <c r="WEC100" s="0"/>
      <c r="WED100" s="0"/>
      <c r="WEE100" s="0"/>
      <c r="WEF100" s="0"/>
      <c r="WEG100" s="0"/>
      <c r="WEH100" s="0"/>
      <c r="WEI100" s="0"/>
      <c r="WEJ100" s="0"/>
      <c r="WEK100" s="0"/>
      <c r="WEL100" s="0"/>
      <c r="WEM100" s="0"/>
      <c r="WEN100" s="0"/>
      <c r="WEO100" s="0"/>
      <c r="WEP100" s="0"/>
      <c r="WEQ100" s="0"/>
      <c r="WER100" s="0"/>
      <c r="WES100" s="0"/>
      <c r="WET100" s="0"/>
      <c r="WEU100" s="0"/>
      <c r="WEV100" s="0"/>
      <c r="WEW100" s="0"/>
      <c r="WEX100" s="0"/>
      <c r="WEY100" s="0"/>
      <c r="WEZ100" s="0"/>
      <c r="WFA100" s="0"/>
      <c r="WFB100" s="0"/>
      <c r="WFC100" s="0"/>
      <c r="WFD100" s="0"/>
      <c r="WFE100" s="0"/>
      <c r="WFF100" s="0"/>
      <c r="WFG100" s="0"/>
      <c r="WFH100" s="0"/>
      <c r="WFI100" s="0"/>
      <c r="WFJ100" s="0"/>
      <c r="WFK100" s="0"/>
      <c r="WFL100" s="0"/>
      <c r="WFM100" s="0"/>
      <c r="WFN100" s="0"/>
      <c r="WFO100" s="0"/>
      <c r="WFP100" s="0"/>
      <c r="WFQ100" s="0"/>
      <c r="WFR100" s="0"/>
      <c r="WFS100" s="0"/>
      <c r="WFT100" s="0"/>
      <c r="WFU100" s="0"/>
      <c r="WFV100" s="0"/>
      <c r="WFW100" s="0"/>
      <c r="WFX100" s="0"/>
      <c r="WFY100" s="0"/>
      <c r="WFZ100" s="0"/>
      <c r="WGA100" s="0"/>
      <c r="WGB100" s="0"/>
      <c r="WGC100" s="0"/>
      <c r="WGD100" s="0"/>
      <c r="WGE100" s="0"/>
      <c r="WGF100" s="0"/>
      <c r="WGG100" s="0"/>
      <c r="WGH100" s="0"/>
      <c r="WGI100" s="0"/>
      <c r="WGJ100" s="0"/>
      <c r="WGK100" s="0"/>
      <c r="WGL100" s="0"/>
      <c r="WGM100" s="0"/>
      <c r="WGN100" s="0"/>
      <c r="WGO100" s="0"/>
      <c r="WGP100" s="0"/>
      <c r="WGQ100" s="0"/>
      <c r="WGR100" s="0"/>
      <c r="WGS100" s="0"/>
      <c r="WGT100" s="0"/>
      <c r="WGU100" s="0"/>
      <c r="WGV100" s="0"/>
      <c r="WGW100" s="0"/>
      <c r="WGX100" s="0"/>
      <c r="WGY100" s="0"/>
      <c r="WGZ100" s="0"/>
      <c r="WHA100" s="0"/>
      <c r="WHB100" s="0"/>
      <c r="WHC100" s="0"/>
      <c r="WHD100" s="0"/>
      <c r="WHE100" s="0"/>
      <c r="WHF100" s="0"/>
      <c r="WHG100" s="0"/>
      <c r="WHH100" s="0"/>
      <c r="WHI100" s="0"/>
      <c r="WHJ100" s="0"/>
      <c r="WHK100" s="0"/>
      <c r="WHL100" s="0"/>
      <c r="WHM100" s="0"/>
      <c r="WHN100" s="0"/>
      <c r="WHO100" s="0"/>
      <c r="WHP100" s="0"/>
      <c r="WHQ100" s="0"/>
      <c r="WHR100" s="0"/>
      <c r="WHS100" s="0"/>
      <c r="WHT100" s="0"/>
      <c r="WHU100" s="0"/>
      <c r="WHV100" s="0"/>
      <c r="WHW100" s="0"/>
      <c r="WHX100" s="0"/>
      <c r="WHY100" s="0"/>
      <c r="WHZ100" s="0"/>
      <c r="WIA100" s="0"/>
      <c r="WIB100" s="0"/>
      <c r="WIC100" s="0"/>
      <c r="WID100" s="0"/>
      <c r="WIE100" s="0"/>
      <c r="WIF100" s="0"/>
      <c r="WIG100" s="0"/>
      <c r="WIH100" s="0"/>
      <c r="WII100" s="0"/>
      <c r="WIJ100" s="0"/>
      <c r="WIK100" s="0"/>
      <c r="WIL100" s="0"/>
      <c r="WIM100" s="0"/>
      <c r="WIN100" s="0"/>
      <c r="WIO100" s="0"/>
      <c r="WIP100" s="0"/>
      <c r="WIQ100" s="0"/>
      <c r="WIR100" s="0"/>
      <c r="WIS100" s="0"/>
      <c r="WIT100" s="0"/>
      <c r="WIU100" s="0"/>
      <c r="WIV100" s="0"/>
      <c r="WIW100" s="0"/>
      <c r="WIX100" s="0"/>
      <c r="WIY100" s="0"/>
      <c r="WIZ100" s="0"/>
      <c r="WJA100" s="0"/>
      <c r="WJB100" s="0"/>
      <c r="WJC100" s="0"/>
      <c r="WJD100" s="0"/>
      <c r="WJE100" s="0"/>
      <c r="WJF100" s="0"/>
      <c r="WJG100" s="0"/>
      <c r="WJH100" s="0"/>
      <c r="WJI100" s="0"/>
      <c r="WJJ100" s="0"/>
      <c r="WJK100" s="0"/>
      <c r="WJL100" s="0"/>
      <c r="WJM100" s="0"/>
      <c r="WJN100" s="0"/>
      <c r="WJO100" s="0"/>
      <c r="WJP100" s="0"/>
      <c r="WJQ100" s="0"/>
      <c r="WJR100" s="0"/>
      <c r="WJS100" s="0"/>
      <c r="WJT100" s="0"/>
      <c r="WJU100" s="0"/>
      <c r="WJV100" s="0"/>
      <c r="WJW100" s="0"/>
      <c r="WJX100" s="0"/>
      <c r="WJY100" s="0"/>
      <c r="WJZ100" s="0"/>
      <c r="WKA100" s="0"/>
      <c r="WKB100" s="0"/>
      <c r="WKC100" s="0"/>
      <c r="WKD100" s="0"/>
      <c r="WKE100" s="0"/>
      <c r="WKF100" s="0"/>
      <c r="WKG100" s="0"/>
      <c r="WKH100" s="0"/>
      <c r="WKI100" s="0"/>
      <c r="WKJ100" s="0"/>
      <c r="WKK100" s="0"/>
      <c r="WKL100" s="0"/>
      <c r="WKM100" s="0"/>
      <c r="WKN100" s="0"/>
      <c r="WKO100" s="0"/>
      <c r="WKP100" s="0"/>
      <c r="WKQ100" s="0"/>
      <c r="WKR100" s="0"/>
      <c r="WKS100" s="0"/>
      <c r="WKT100" s="0"/>
      <c r="WKU100" s="0"/>
      <c r="WKV100" s="0"/>
      <c r="WKW100" s="0"/>
      <c r="WKX100" s="0"/>
      <c r="WKY100" s="0"/>
      <c r="WKZ100" s="0"/>
      <c r="WLA100" s="0"/>
      <c r="WLB100" s="0"/>
      <c r="WLC100" s="0"/>
      <c r="WLD100" s="0"/>
      <c r="WLE100" s="0"/>
      <c r="WLF100" s="0"/>
      <c r="WLG100" s="0"/>
      <c r="WLH100" s="0"/>
      <c r="WLI100" s="0"/>
      <c r="WLJ100" s="0"/>
      <c r="WLK100" s="0"/>
      <c r="WLL100" s="0"/>
      <c r="WLM100" s="0"/>
      <c r="WLN100" s="0"/>
      <c r="WLO100" s="0"/>
      <c r="WLP100" s="0"/>
      <c r="WLQ100" s="0"/>
      <c r="WLR100" s="0"/>
      <c r="WLS100" s="0"/>
      <c r="WLT100" s="0"/>
      <c r="WLU100" s="0"/>
      <c r="WLV100" s="0"/>
      <c r="WLW100" s="0"/>
      <c r="WLX100" s="0"/>
      <c r="WLY100" s="0"/>
      <c r="WLZ100" s="0"/>
      <c r="WMA100" s="0"/>
      <c r="WMB100" s="0"/>
      <c r="WMC100" s="0"/>
      <c r="WMD100" s="0"/>
      <c r="WME100" s="0"/>
      <c r="WMF100" s="0"/>
      <c r="WMG100" s="0"/>
      <c r="WMH100" s="0"/>
      <c r="WMI100" s="0"/>
      <c r="WMJ100" s="0"/>
      <c r="WMK100" s="0"/>
      <c r="WML100" s="0"/>
      <c r="WMM100" s="0"/>
      <c r="WMN100" s="0"/>
      <c r="WMO100" s="0"/>
      <c r="WMP100" s="0"/>
      <c r="WMQ100" s="0"/>
      <c r="WMR100" s="0"/>
      <c r="WMS100" s="0"/>
      <c r="WMT100" s="0"/>
      <c r="WMU100" s="0"/>
      <c r="WMV100" s="0"/>
      <c r="WMW100" s="0"/>
      <c r="WMX100" s="0"/>
      <c r="WMY100" s="0"/>
      <c r="WMZ100" s="0"/>
      <c r="WNA100" s="0"/>
      <c r="WNB100" s="0"/>
      <c r="WNC100" s="0"/>
      <c r="WND100" s="0"/>
      <c r="WNE100" s="0"/>
      <c r="WNF100" s="0"/>
      <c r="WNG100" s="0"/>
      <c r="WNH100" s="0"/>
      <c r="WNI100" s="0"/>
      <c r="WNJ100" s="0"/>
      <c r="WNK100" s="0"/>
      <c r="WNL100" s="0"/>
      <c r="WNM100" s="0"/>
      <c r="WNN100" s="0"/>
      <c r="WNO100" s="0"/>
      <c r="WNP100" s="0"/>
      <c r="WNQ100" s="0"/>
      <c r="WNR100" s="0"/>
      <c r="WNS100" s="0"/>
      <c r="WNT100" s="0"/>
      <c r="WNU100" s="0"/>
      <c r="WNV100" s="0"/>
      <c r="WNW100" s="0"/>
      <c r="WNX100" s="0"/>
      <c r="WNY100" s="0"/>
      <c r="WNZ100" s="0"/>
      <c r="WOA100" s="0"/>
      <c r="WOB100" s="0"/>
      <c r="WOC100" s="0"/>
      <c r="WOD100" s="0"/>
      <c r="WOE100" s="0"/>
      <c r="WOF100" s="0"/>
      <c r="WOG100" s="0"/>
      <c r="WOH100" s="0"/>
      <c r="WOI100" s="0"/>
      <c r="WOJ100" s="0"/>
      <c r="WOK100" s="0"/>
      <c r="WOL100" s="0"/>
      <c r="WOM100" s="0"/>
      <c r="WON100" s="0"/>
      <c r="WOO100" s="0"/>
      <c r="WOP100" s="0"/>
      <c r="WOQ100" s="0"/>
      <c r="WOR100" s="0"/>
      <c r="WOS100" s="0"/>
      <c r="WOT100" s="0"/>
      <c r="WOU100" s="0"/>
      <c r="WOV100" s="0"/>
      <c r="WOW100" s="0"/>
      <c r="WOX100" s="0"/>
      <c r="WOY100" s="0"/>
      <c r="WOZ100" s="0"/>
      <c r="WPA100" s="0"/>
      <c r="WPB100" s="0"/>
      <c r="WPC100" s="0"/>
      <c r="WPD100" s="0"/>
      <c r="WPE100" s="0"/>
      <c r="WPF100" s="0"/>
      <c r="WPG100" s="0"/>
      <c r="WPH100" s="0"/>
      <c r="WPI100" s="0"/>
      <c r="WPJ100" s="0"/>
      <c r="WPK100" s="0"/>
      <c r="WPL100" s="0"/>
      <c r="WPM100" s="0"/>
      <c r="WPN100" s="0"/>
      <c r="WPO100" s="0"/>
      <c r="WPP100" s="0"/>
      <c r="WPQ100" s="0"/>
      <c r="WPR100" s="0"/>
      <c r="WPS100" s="0"/>
      <c r="WPT100" s="0"/>
      <c r="WPU100" s="0"/>
      <c r="WPV100" s="0"/>
      <c r="WPW100" s="0"/>
      <c r="WPX100" s="0"/>
      <c r="WPY100" s="0"/>
      <c r="WPZ100" s="0"/>
      <c r="WQA100" s="0"/>
      <c r="WQB100" s="0"/>
      <c r="WQC100" s="0"/>
      <c r="WQD100" s="0"/>
      <c r="WQE100" s="0"/>
      <c r="WQF100" s="0"/>
      <c r="WQG100" s="0"/>
      <c r="WQH100" s="0"/>
      <c r="WQI100" s="0"/>
      <c r="WQJ100" s="0"/>
      <c r="WQK100" s="0"/>
      <c r="WQL100" s="0"/>
      <c r="WQM100" s="0"/>
      <c r="WQN100" s="0"/>
      <c r="WQO100" s="0"/>
      <c r="WQP100" s="0"/>
      <c r="WQQ100" s="0"/>
      <c r="WQR100" s="0"/>
      <c r="WQS100" s="0"/>
      <c r="WQT100" s="0"/>
      <c r="WQU100" s="0"/>
      <c r="WQV100" s="0"/>
      <c r="WQW100" s="0"/>
      <c r="WQX100" s="0"/>
      <c r="WQY100" s="0"/>
      <c r="WQZ100" s="0"/>
      <c r="WRA100" s="0"/>
      <c r="WRB100" s="0"/>
      <c r="WRC100" s="0"/>
      <c r="WRD100" s="0"/>
      <c r="WRE100" s="0"/>
      <c r="WRF100" s="0"/>
      <c r="WRG100" s="0"/>
      <c r="WRH100" s="0"/>
      <c r="WRI100" s="0"/>
      <c r="WRJ100" s="0"/>
      <c r="WRK100" s="0"/>
      <c r="WRL100" s="0"/>
      <c r="WRM100" s="0"/>
      <c r="WRN100" s="0"/>
      <c r="WRO100" s="0"/>
      <c r="WRP100" s="0"/>
      <c r="WRQ100" s="0"/>
      <c r="WRR100" s="0"/>
      <c r="WRS100" s="0"/>
      <c r="WRT100" s="0"/>
      <c r="WRU100" s="0"/>
      <c r="WRV100" s="0"/>
      <c r="WRW100" s="0"/>
      <c r="WRX100" s="0"/>
      <c r="WRY100" s="0"/>
      <c r="WRZ100" s="0"/>
      <c r="WSA100" s="0"/>
      <c r="WSB100" s="0"/>
      <c r="WSC100" s="0"/>
      <c r="WSD100" s="0"/>
      <c r="WSE100" s="0"/>
      <c r="WSF100" s="0"/>
      <c r="WSG100" s="0"/>
      <c r="WSH100" s="0"/>
      <c r="WSI100" s="0"/>
      <c r="WSJ100" s="0"/>
      <c r="WSK100" s="0"/>
      <c r="WSL100" s="0"/>
      <c r="WSM100" s="0"/>
      <c r="WSN100" s="0"/>
      <c r="WSO100" s="0"/>
      <c r="WSP100" s="0"/>
      <c r="WSQ100" s="0"/>
      <c r="WSR100" s="0"/>
      <c r="WSS100" s="0"/>
      <c r="WST100" s="0"/>
      <c r="WSU100" s="0"/>
      <c r="WSV100" s="0"/>
      <c r="WSW100" s="0"/>
      <c r="WSX100" s="0"/>
      <c r="WSY100" s="0"/>
      <c r="WSZ100" s="0"/>
      <c r="WTA100" s="0"/>
      <c r="WTB100" s="0"/>
      <c r="WTC100" s="0"/>
      <c r="WTD100" s="0"/>
      <c r="WTE100" s="0"/>
      <c r="WTF100" s="0"/>
      <c r="WTG100" s="0"/>
      <c r="WTH100" s="0"/>
      <c r="WTI100" s="0"/>
      <c r="WTJ100" s="0"/>
      <c r="WTK100" s="0"/>
      <c r="WTL100" s="0"/>
      <c r="WTM100" s="0"/>
      <c r="WTN100" s="0"/>
      <c r="WTO100" s="0"/>
      <c r="WTP100" s="0"/>
      <c r="WTQ100" s="0"/>
      <c r="WTR100" s="0"/>
      <c r="WTS100" s="0"/>
      <c r="WTT100" s="0"/>
      <c r="WTU100" s="0"/>
      <c r="WTV100" s="0"/>
      <c r="WTW100" s="0"/>
      <c r="WTX100" s="0"/>
      <c r="WTY100" s="0"/>
      <c r="WTZ100" s="0"/>
      <c r="WUA100" s="0"/>
      <c r="WUB100" s="0"/>
      <c r="WUC100" s="0"/>
      <c r="WUD100" s="0"/>
      <c r="WUE100" s="0"/>
      <c r="WUF100" s="0"/>
      <c r="WUG100" s="0"/>
      <c r="WUH100" s="0"/>
      <c r="WUI100" s="0"/>
      <c r="WUJ100" s="0"/>
      <c r="WUK100" s="0"/>
      <c r="WUL100" s="0"/>
      <c r="WUM100" s="0"/>
      <c r="WUN100" s="0"/>
      <c r="WUO100" s="0"/>
      <c r="WUP100" s="0"/>
      <c r="WUQ100" s="0"/>
      <c r="WUR100" s="0"/>
      <c r="WUS100" s="0"/>
      <c r="WUT100" s="0"/>
      <c r="WUU100" s="0"/>
      <c r="WUV100" s="0"/>
      <c r="WUW100" s="0"/>
      <c r="WUX100" s="0"/>
      <c r="WUY100" s="0"/>
      <c r="WUZ100" s="0"/>
      <c r="WVA100" s="0"/>
      <c r="WVB100" s="0"/>
      <c r="WVC100" s="0"/>
      <c r="WVD100" s="0"/>
      <c r="WVE100" s="0"/>
      <c r="WVF100" s="0"/>
      <c r="WVG100" s="0"/>
      <c r="WVH100" s="0"/>
      <c r="WVI100" s="0"/>
      <c r="WVJ100" s="0"/>
      <c r="WVK100" s="0"/>
      <c r="WVL100" s="0"/>
      <c r="WVM100" s="0"/>
      <c r="WVN100" s="0"/>
      <c r="WVO100" s="0"/>
      <c r="WVP100" s="0"/>
      <c r="WVQ100" s="0"/>
      <c r="WVR100" s="0"/>
      <c r="WVS100" s="0"/>
      <c r="WVT100" s="0"/>
      <c r="WVU100" s="0"/>
      <c r="WVV100" s="0"/>
      <c r="WVW100" s="0"/>
      <c r="WVX100" s="0"/>
      <c r="WVY100" s="0"/>
      <c r="WVZ100" s="0"/>
      <c r="WWA100" s="0"/>
      <c r="WWB100" s="0"/>
      <c r="WWC100" s="0"/>
      <c r="WWD100" s="0"/>
      <c r="WWE100" s="0"/>
      <c r="WWF100" s="0"/>
      <c r="WWG100" s="0"/>
      <c r="WWH100" s="0"/>
      <c r="WWI100" s="0"/>
      <c r="WWJ100" s="0"/>
      <c r="WWK100" s="0"/>
      <c r="WWL100" s="0"/>
      <c r="WWM100" s="0"/>
      <c r="WWN100" s="0"/>
      <c r="WWO100" s="0"/>
      <c r="WWP100" s="0"/>
      <c r="WWQ100" s="0"/>
      <c r="WWR100" s="0"/>
      <c r="WWS100" s="0"/>
      <c r="WWT100" s="0"/>
      <c r="WWU100" s="0"/>
      <c r="WWV100" s="0"/>
      <c r="WWW100" s="0"/>
      <c r="WWX100" s="0"/>
      <c r="WWY100" s="0"/>
      <c r="WWZ100" s="0"/>
      <c r="WXA100" s="0"/>
      <c r="WXB100" s="0"/>
      <c r="WXC100" s="0"/>
      <c r="WXD100" s="0"/>
      <c r="WXE100" s="0"/>
      <c r="WXF100" s="0"/>
      <c r="WXG100" s="0"/>
      <c r="WXH100" s="0"/>
      <c r="WXI100" s="0"/>
      <c r="WXJ100" s="0"/>
      <c r="WXK100" s="0"/>
      <c r="WXL100" s="0"/>
      <c r="WXM100" s="0"/>
      <c r="WXN100" s="0"/>
      <c r="WXO100" s="0"/>
      <c r="WXP100" s="0"/>
      <c r="WXQ100" s="0"/>
      <c r="WXR100" s="0"/>
      <c r="WXS100" s="0"/>
      <c r="WXT100" s="0"/>
      <c r="WXU100" s="0"/>
      <c r="WXV100" s="0"/>
      <c r="WXW100" s="0"/>
      <c r="WXX100" s="0"/>
      <c r="WXY100" s="0"/>
      <c r="WXZ100" s="0"/>
      <c r="WYA100" s="0"/>
      <c r="WYB100" s="0"/>
      <c r="WYC100" s="0"/>
      <c r="WYD100" s="0"/>
      <c r="WYE100" s="0"/>
      <c r="WYF100" s="0"/>
      <c r="WYG100" s="0"/>
      <c r="WYH100" s="0"/>
      <c r="WYI100" s="0"/>
      <c r="WYJ100" s="0"/>
      <c r="WYK100" s="0"/>
      <c r="WYL100" s="0"/>
      <c r="WYM100" s="0"/>
      <c r="WYN100" s="0"/>
      <c r="WYO100" s="0"/>
      <c r="WYP100" s="0"/>
      <c r="WYQ100" s="0"/>
      <c r="WYR100" s="0"/>
      <c r="WYS100" s="0"/>
      <c r="WYT100" s="0"/>
      <c r="WYU100" s="0"/>
      <c r="WYV100" s="0"/>
      <c r="WYW100" s="0"/>
      <c r="WYX100" s="0"/>
      <c r="WYY100" s="0"/>
      <c r="WYZ100" s="0"/>
      <c r="WZA100" s="0"/>
      <c r="WZB100" s="0"/>
      <c r="WZC100" s="0"/>
      <c r="WZD100" s="0"/>
      <c r="WZE100" s="0"/>
      <c r="WZF100" s="0"/>
      <c r="WZG100" s="0"/>
      <c r="WZH100" s="0"/>
      <c r="WZI100" s="0"/>
      <c r="WZJ100" s="0"/>
      <c r="WZK100" s="0"/>
      <c r="WZL100" s="0"/>
      <c r="WZM100" s="0"/>
      <c r="WZN100" s="0"/>
      <c r="WZO100" s="0"/>
      <c r="WZP100" s="0"/>
      <c r="WZQ100" s="0"/>
      <c r="WZR100" s="0"/>
      <c r="WZS100" s="0"/>
      <c r="WZT100" s="0"/>
      <c r="WZU100" s="0"/>
      <c r="WZV100" s="0"/>
      <c r="WZW100" s="0"/>
      <c r="WZX100" s="0"/>
      <c r="WZY100" s="0"/>
      <c r="WZZ100" s="0"/>
      <c r="XAA100" s="0"/>
      <c r="XAB100" s="0"/>
      <c r="XAC100" s="0"/>
      <c r="XAD100" s="0"/>
      <c r="XAE100" s="0"/>
      <c r="XAF100" s="0"/>
      <c r="XAG100" s="0"/>
      <c r="XAH100" s="0"/>
      <c r="XAI100" s="0"/>
      <c r="XAJ100" s="0"/>
      <c r="XAK100" s="0"/>
      <c r="XAL100" s="0"/>
      <c r="XAM100" s="0"/>
      <c r="XAN100" s="0"/>
      <c r="XAO100" s="0"/>
      <c r="XAP100" s="0"/>
      <c r="XAQ100" s="0"/>
      <c r="XAR100" s="0"/>
      <c r="XAS100" s="0"/>
      <c r="XAT100" s="0"/>
      <c r="XAU100" s="0"/>
      <c r="XAV100" s="0"/>
      <c r="XAW100" s="0"/>
      <c r="XAX100" s="0"/>
      <c r="XAY100" s="0"/>
      <c r="XAZ100" s="0"/>
      <c r="XBA100" s="0"/>
      <c r="XBB100" s="0"/>
      <c r="XBC100" s="0"/>
      <c r="XBD100" s="0"/>
      <c r="XBE100" s="0"/>
      <c r="XBF100" s="0"/>
      <c r="XBG100" s="0"/>
      <c r="XBH100" s="0"/>
      <c r="XBI100" s="0"/>
      <c r="XBJ100" s="0"/>
      <c r="XBK100" s="0"/>
      <c r="XBL100" s="0"/>
      <c r="XBM100" s="0"/>
      <c r="XBN100" s="0"/>
      <c r="XBO100" s="0"/>
      <c r="XBP100" s="0"/>
      <c r="XBQ100" s="0"/>
      <c r="XBR100" s="0"/>
      <c r="XBS100" s="0"/>
      <c r="XBT100" s="0"/>
      <c r="XBU100" s="0"/>
      <c r="XBV100" s="0"/>
      <c r="XBW100" s="0"/>
      <c r="XBX100" s="0"/>
      <c r="XBY100" s="0"/>
      <c r="XBZ100" s="0"/>
      <c r="XCA100" s="0"/>
      <c r="XCB100" s="0"/>
      <c r="XCC100" s="0"/>
      <c r="XCD100" s="0"/>
      <c r="XCE100" s="0"/>
      <c r="XCF100" s="0"/>
      <c r="XCG100" s="0"/>
      <c r="XCH100" s="0"/>
      <c r="XCI100" s="0"/>
      <c r="XCJ100" s="0"/>
      <c r="XCK100" s="0"/>
      <c r="XCL100" s="0"/>
      <c r="XCM100" s="0"/>
      <c r="XCN100" s="0"/>
      <c r="XCO100" s="0"/>
      <c r="XCP100" s="0"/>
      <c r="XCQ100" s="0"/>
      <c r="XCR100" s="0"/>
      <c r="XCS100" s="0"/>
      <c r="XCT100" s="0"/>
      <c r="XCU100" s="0"/>
      <c r="XCV100" s="0"/>
      <c r="XCW100" s="0"/>
      <c r="XCX100" s="0"/>
      <c r="XCY100" s="0"/>
      <c r="XCZ100" s="0"/>
      <c r="XDA100" s="0"/>
      <c r="XDB100" s="0"/>
      <c r="XDC100" s="0"/>
      <c r="XDD100" s="0"/>
      <c r="XDE100" s="0"/>
      <c r="XDF100" s="0"/>
      <c r="XDG100" s="0"/>
      <c r="XDH100" s="0"/>
      <c r="XDI100" s="0"/>
      <c r="XDJ100" s="0"/>
      <c r="XDK100" s="0"/>
      <c r="XDL100" s="0"/>
      <c r="XDM100" s="0"/>
      <c r="XDN100" s="0"/>
      <c r="XDO100" s="0"/>
      <c r="XDP100" s="0"/>
      <c r="XDQ100" s="0"/>
      <c r="XDR100" s="0"/>
      <c r="XDS100" s="0"/>
      <c r="XDT100" s="0"/>
      <c r="XDU100" s="0"/>
      <c r="XDV100" s="0"/>
      <c r="XDW100" s="0"/>
      <c r="XDX100" s="0"/>
      <c r="XDY100" s="0"/>
      <c r="XDZ100" s="0"/>
      <c r="XEA100" s="0"/>
      <c r="XEB100" s="0"/>
      <c r="XEC100" s="0"/>
      <c r="XED100" s="0"/>
      <c r="XEE100" s="0"/>
      <c r="XEF100" s="0"/>
      <c r="XEG100" s="0"/>
      <c r="XEH100" s="0"/>
      <c r="XEI100" s="0"/>
      <c r="XEJ100" s="0"/>
      <c r="XEK100" s="0"/>
      <c r="XEL100" s="0"/>
      <c r="XEM100" s="0"/>
      <c r="XEN100" s="0"/>
      <c r="XEO100" s="0"/>
      <c r="XEP100" s="0"/>
      <c r="XEQ100" s="0"/>
      <c r="XER100" s="0"/>
      <c r="XES100" s="0"/>
      <c r="XET100" s="0"/>
      <c r="XEU100" s="0"/>
      <c r="XEV100" s="0"/>
      <c r="XEW100" s="0"/>
      <c r="XEX100" s="0"/>
      <c r="XEY100" s="0"/>
      <c r="XEZ100" s="0"/>
      <c r="XFA100" s="0"/>
      <c r="XFB100" s="0"/>
      <c r="XFC100" s="0"/>
      <c r="XFD100" s="0"/>
    </row>
    <row r="101" customFormat="false" ht="15" hidden="false" customHeight="false" outlineLevel="0" collapsed="false">
      <c r="G101" s="1"/>
      <c r="U101" s="1"/>
      <c r="AA101" s="1"/>
      <c r="AL101" s="0"/>
      <c r="AM101" s="0"/>
      <c r="AN101" s="0"/>
      <c r="AO101" s="0"/>
      <c r="AP101" s="0"/>
      <c r="AQ101" s="0"/>
      <c r="AR101" s="0"/>
      <c r="AS101" s="0"/>
      <c r="AT101" s="0"/>
      <c r="AU101" s="0"/>
      <c r="AV101" s="0"/>
      <c r="AW101" s="0"/>
      <c r="AX101" s="0"/>
      <c r="AY101" s="0"/>
      <c r="AZ101" s="0"/>
      <c r="BA101" s="0"/>
      <c r="BB101" s="0"/>
      <c r="BC101" s="0"/>
      <c r="BD101" s="0"/>
      <c r="BE101" s="0"/>
      <c r="BF101" s="0"/>
      <c r="BG101" s="0"/>
      <c r="BH101" s="0"/>
      <c r="BI101" s="0"/>
      <c r="BJ101" s="0"/>
      <c r="BK101" s="0"/>
      <c r="BL101" s="0"/>
      <c r="BM101" s="0"/>
      <c r="BN101" s="0"/>
      <c r="BO101" s="0"/>
      <c r="BP101" s="0"/>
      <c r="BQ101" s="0"/>
      <c r="BR101" s="0"/>
      <c r="BS101" s="0"/>
      <c r="BT101" s="0"/>
      <c r="BU101" s="0"/>
      <c r="BV101" s="0"/>
      <c r="BW101" s="0"/>
      <c r="BX101" s="0"/>
      <c r="BY101" s="0"/>
      <c r="BZ101" s="0"/>
      <c r="CA101" s="0"/>
      <c r="CB101" s="0"/>
      <c r="CC101" s="0"/>
      <c r="CD101" s="0"/>
      <c r="CE101" s="0"/>
      <c r="CF101" s="0"/>
      <c r="CG101" s="0"/>
      <c r="CH101" s="0"/>
      <c r="CI101" s="0"/>
      <c r="CJ101" s="0"/>
      <c r="CK101" s="0"/>
      <c r="CL101" s="0"/>
      <c r="CM101" s="0"/>
      <c r="CN101" s="0"/>
      <c r="CO101" s="0"/>
      <c r="CP101" s="0"/>
      <c r="CQ101" s="0"/>
      <c r="CR101" s="0"/>
      <c r="CS101" s="0"/>
      <c r="CT101" s="0"/>
      <c r="CU101" s="0"/>
      <c r="CV101" s="0"/>
      <c r="CW101" s="0"/>
      <c r="CX101" s="0"/>
      <c r="CY101" s="0"/>
      <c r="CZ101" s="0"/>
      <c r="DA101" s="0"/>
      <c r="DB101" s="0"/>
      <c r="DC101" s="0"/>
      <c r="DD101" s="0"/>
      <c r="DE101" s="0"/>
      <c r="DF101" s="0"/>
      <c r="DG101" s="0"/>
      <c r="DH101" s="0"/>
      <c r="DI101" s="0"/>
      <c r="DJ101" s="0"/>
      <c r="DK101" s="0"/>
      <c r="DL101" s="0"/>
      <c r="DM101" s="0"/>
      <c r="DN101" s="0"/>
      <c r="DO101" s="0"/>
      <c r="DP101" s="0"/>
      <c r="DQ101" s="0"/>
      <c r="DR101" s="0"/>
      <c r="DS101" s="0"/>
      <c r="DT101" s="0"/>
      <c r="DU101" s="0"/>
      <c r="DV101" s="0"/>
      <c r="DW101" s="0"/>
      <c r="DX101" s="0"/>
      <c r="DY101" s="0"/>
      <c r="DZ101" s="0"/>
      <c r="EA101" s="0"/>
      <c r="EB101" s="0"/>
      <c r="EC101" s="0"/>
      <c r="ED101" s="0"/>
      <c r="EE101" s="0"/>
      <c r="EF101" s="0"/>
      <c r="EG101" s="0"/>
      <c r="EH101" s="0"/>
      <c r="EI101" s="0"/>
      <c r="EJ101" s="0"/>
      <c r="EK101" s="0"/>
      <c r="EL101" s="0"/>
      <c r="EM101" s="0"/>
      <c r="EN101" s="0"/>
      <c r="EO101" s="0"/>
      <c r="EP101" s="0"/>
      <c r="EQ101" s="0"/>
      <c r="ER101" s="0"/>
      <c r="ES101" s="0"/>
      <c r="ET101" s="0"/>
      <c r="EU101" s="0"/>
      <c r="EV101" s="0"/>
      <c r="EW101" s="0"/>
      <c r="EX101" s="0"/>
      <c r="EY101" s="0"/>
      <c r="EZ101" s="0"/>
      <c r="FA101" s="0"/>
      <c r="FB101" s="0"/>
      <c r="FC101" s="0"/>
      <c r="FD101" s="0"/>
      <c r="FE101" s="0"/>
      <c r="FF101" s="0"/>
      <c r="FG101" s="0"/>
      <c r="FH101" s="0"/>
      <c r="FI101" s="0"/>
      <c r="FJ101" s="0"/>
      <c r="FK101" s="0"/>
      <c r="FL101" s="0"/>
      <c r="FM101" s="0"/>
      <c r="FN101" s="0"/>
      <c r="FO101" s="0"/>
      <c r="FP101" s="0"/>
      <c r="FQ101" s="0"/>
      <c r="FR101" s="0"/>
      <c r="FS101" s="0"/>
      <c r="FT101" s="0"/>
      <c r="FU101" s="0"/>
      <c r="FV101" s="0"/>
      <c r="FW101" s="0"/>
      <c r="FX101" s="0"/>
      <c r="FY101" s="0"/>
      <c r="FZ101" s="0"/>
      <c r="GA101" s="0"/>
      <c r="GB101" s="0"/>
      <c r="GC101" s="0"/>
      <c r="GD101" s="0"/>
      <c r="GE101" s="0"/>
      <c r="GF101" s="0"/>
      <c r="GG101" s="0"/>
      <c r="GH101" s="0"/>
      <c r="GI101" s="0"/>
      <c r="GJ101" s="0"/>
      <c r="GK101" s="0"/>
      <c r="GL101" s="0"/>
      <c r="GM101" s="0"/>
      <c r="GN101" s="0"/>
      <c r="GO101" s="0"/>
      <c r="GP101" s="0"/>
      <c r="GQ101" s="0"/>
      <c r="GR101" s="0"/>
      <c r="GS101" s="0"/>
      <c r="GT101" s="0"/>
      <c r="GU101" s="0"/>
      <c r="GV101" s="0"/>
      <c r="GW101" s="0"/>
      <c r="GX101" s="0"/>
      <c r="GY101" s="0"/>
      <c r="GZ101" s="0"/>
      <c r="HA101" s="0"/>
      <c r="HB101" s="0"/>
      <c r="HC101" s="0"/>
      <c r="HD101" s="0"/>
      <c r="HE101" s="0"/>
      <c r="HF101" s="0"/>
      <c r="HG101" s="0"/>
      <c r="HH101" s="0"/>
      <c r="HI101" s="0"/>
      <c r="HJ101" s="0"/>
      <c r="HK101" s="0"/>
      <c r="HL101" s="0"/>
      <c r="HM101" s="0"/>
      <c r="HN101" s="0"/>
      <c r="HO101" s="0"/>
      <c r="HP101" s="0"/>
      <c r="HQ101" s="0"/>
      <c r="HR101" s="0"/>
      <c r="HS101" s="0"/>
      <c r="HT101" s="0"/>
      <c r="HU101" s="0"/>
      <c r="HV101" s="0"/>
      <c r="HW101" s="0"/>
      <c r="HX101" s="0"/>
      <c r="HY101" s="0"/>
      <c r="HZ101" s="0"/>
      <c r="IA101" s="0"/>
      <c r="IB101" s="0"/>
      <c r="IC101" s="0"/>
      <c r="ID101" s="0"/>
      <c r="IE101" s="0"/>
      <c r="IF101" s="0"/>
      <c r="IG101" s="0"/>
      <c r="IH101" s="0"/>
      <c r="II101" s="0"/>
      <c r="IJ101" s="0"/>
      <c r="IK101" s="0"/>
      <c r="IL101" s="0"/>
      <c r="IM101" s="0"/>
      <c r="IN101" s="0"/>
      <c r="IO101" s="0"/>
      <c r="IP101" s="0"/>
      <c r="IQ101" s="0"/>
      <c r="IR101" s="0"/>
      <c r="IS101" s="0"/>
      <c r="IT101" s="0"/>
      <c r="IU101" s="0"/>
      <c r="IV101" s="0"/>
      <c r="IW101" s="0"/>
      <c r="IX101" s="0"/>
      <c r="IY101" s="0"/>
      <c r="IZ101" s="0"/>
      <c r="JA101" s="0"/>
      <c r="JB101" s="0"/>
      <c r="JC101" s="0"/>
      <c r="JD101" s="0"/>
      <c r="JE101" s="0"/>
      <c r="JF101" s="0"/>
      <c r="JG101" s="0"/>
      <c r="JH101" s="0"/>
      <c r="JI101" s="0"/>
      <c r="JJ101" s="0"/>
      <c r="JK101" s="0"/>
      <c r="JL101" s="0"/>
      <c r="JM101" s="0"/>
      <c r="JN101" s="0"/>
      <c r="JO101" s="0"/>
      <c r="JP101" s="0"/>
      <c r="JQ101" s="0"/>
      <c r="JR101" s="0"/>
      <c r="JS101" s="0"/>
      <c r="JT101" s="0"/>
      <c r="JU101" s="0"/>
      <c r="JV101" s="0"/>
      <c r="JW101" s="0"/>
      <c r="JX101" s="0"/>
      <c r="JY101" s="0"/>
      <c r="JZ101" s="0"/>
      <c r="KA101" s="0"/>
      <c r="KB101" s="0"/>
      <c r="KC101" s="0"/>
      <c r="KD101" s="0"/>
      <c r="KE101" s="0"/>
      <c r="KF101" s="0"/>
      <c r="KG101" s="0"/>
      <c r="KH101" s="0"/>
      <c r="KI101" s="0"/>
      <c r="KJ101" s="0"/>
      <c r="KK101" s="0"/>
      <c r="KL101" s="0"/>
      <c r="KM101" s="0"/>
      <c r="KN101" s="0"/>
      <c r="KO101" s="0"/>
      <c r="KP101" s="0"/>
      <c r="KQ101" s="0"/>
      <c r="KR101" s="0"/>
      <c r="KS101" s="0"/>
      <c r="KT101" s="0"/>
      <c r="KU101" s="0"/>
      <c r="KV101" s="0"/>
      <c r="KW101" s="0"/>
      <c r="KX101" s="0"/>
      <c r="KY101" s="0"/>
      <c r="KZ101" s="0"/>
      <c r="LA101" s="0"/>
      <c r="LB101" s="0"/>
      <c r="LC101" s="0"/>
      <c r="LD101" s="0"/>
      <c r="LE101" s="0"/>
      <c r="LF101" s="0"/>
      <c r="LG101" s="0"/>
      <c r="LH101" s="0"/>
      <c r="LI101" s="0"/>
      <c r="LJ101" s="0"/>
      <c r="LK101" s="0"/>
      <c r="LL101" s="0"/>
      <c r="LM101" s="0"/>
      <c r="LN101" s="0"/>
      <c r="LO101" s="0"/>
      <c r="LP101" s="0"/>
      <c r="LQ101" s="0"/>
      <c r="LR101" s="0"/>
      <c r="LS101" s="0"/>
      <c r="LT101" s="0"/>
      <c r="LU101" s="0"/>
      <c r="LV101" s="0"/>
      <c r="LW101" s="0"/>
      <c r="LX101" s="0"/>
      <c r="LY101" s="0"/>
      <c r="LZ101" s="0"/>
      <c r="MA101" s="0"/>
      <c r="MB101" s="0"/>
      <c r="MC101" s="0"/>
      <c r="MD101" s="0"/>
      <c r="ME101" s="0"/>
      <c r="MF101" s="0"/>
      <c r="MG101" s="0"/>
      <c r="MH101" s="0"/>
      <c r="MI101" s="0"/>
      <c r="MJ101" s="0"/>
      <c r="MK101" s="0"/>
      <c r="ML101" s="0"/>
      <c r="MM101" s="0"/>
      <c r="MN101" s="0"/>
      <c r="MO101" s="0"/>
      <c r="MP101" s="0"/>
      <c r="MQ101" s="0"/>
      <c r="MR101" s="0"/>
      <c r="MS101" s="0"/>
      <c r="MT101" s="0"/>
      <c r="MU101" s="0"/>
      <c r="MV101" s="0"/>
      <c r="MW101" s="0"/>
      <c r="MX101" s="0"/>
      <c r="MY101" s="0"/>
      <c r="MZ101" s="0"/>
      <c r="NA101" s="0"/>
      <c r="NB101" s="0"/>
      <c r="NC101" s="0"/>
      <c r="ND101" s="0"/>
      <c r="NE101" s="0"/>
      <c r="NF101" s="0"/>
      <c r="NG101" s="0"/>
      <c r="NH101" s="0"/>
      <c r="NI101" s="0"/>
      <c r="NJ101" s="0"/>
      <c r="NK101" s="0"/>
      <c r="NL101" s="0"/>
      <c r="NM101" s="0"/>
      <c r="NN101" s="0"/>
      <c r="NO101" s="0"/>
      <c r="NP101" s="0"/>
      <c r="NQ101" s="0"/>
      <c r="NR101" s="0"/>
      <c r="NS101" s="0"/>
      <c r="NT101" s="0"/>
      <c r="NU101" s="0"/>
      <c r="NV101" s="0"/>
      <c r="NW101" s="0"/>
      <c r="NX101" s="0"/>
      <c r="NY101" s="0"/>
      <c r="NZ101" s="0"/>
      <c r="OA101" s="0"/>
      <c r="OB101" s="0"/>
      <c r="OC101" s="0"/>
      <c r="OD101" s="0"/>
      <c r="OE101" s="0"/>
      <c r="OF101" s="0"/>
      <c r="OG101" s="0"/>
      <c r="OH101" s="0"/>
      <c r="OI101" s="0"/>
      <c r="OJ101" s="0"/>
      <c r="OK101" s="0"/>
      <c r="OL101" s="0"/>
      <c r="OM101" s="0"/>
      <c r="ON101" s="0"/>
      <c r="OO101" s="0"/>
      <c r="OP101" s="0"/>
      <c r="OQ101" s="0"/>
      <c r="OR101" s="0"/>
      <c r="OS101" s="0"/>
      <c r="OT101" s="0"/>
      <c r="OU101" s="0"/>
      <c r="OV101" s="0"/>
      <c r="OW101" s="0"/>
      <c r="OX101" s="0"/>
      <c r="OY101" s="0"/>
      <c r="OZ101" s="0"/>
      <c r="PA101" s="0"/>
      <c r="PB101" s="0"/>
      <c r="PC101" s="0"/>
      <c r="PD101" s="0"/>
      <c r="PE101" s="0"/>
      <c r="PF101" s="0"/>
      <c r="PG101" s="0"/>
      <c r="PH101" s="0"/>
      <c r="PI101" s="0"/>
      <c r="PJ101" s="0"/>
      <c r="PK101" s="0"/>
      <c r="PL101" s="0"/>
      <c r="PM101" s="0"/>
      <c r="PN101" s="0"/>
      <c r="PO101" s="0"/>
      <c r="PP101" s="0"/>
      <c r="PQ101" s="0"/>
      <c r="PR101" s="0"/>
      <c r="PS101" s="0"/>
      <c r="PT101" s="0"/>
      <c r="PU101" s="0"/>
      <c r="PV101" s="0"/>
      <c r="PW101" s="0"/>
      <c r="PX101" s="0"/>
      <c r="PY101" s="0"/>
      <c r="PZ101" s="0"/>
      <c r="QA101" s="0"/>
      <c r="QB101" s="0"/>
      <c r="QC101" s="0"/>
      <c r="QD101" s="0"/>
      <c r="QE101" s="0"/>
      <c r="QF101" s="0"/>
      <c r="QG101" s="0"/>
      <c r="QH101" s="0"/>
      <c r="QI101" s="0"/>
      <c r="QJ101" s="0"/>
      <c r="QK101" s="0"/>
      <c r="QL101" s="0"/>
      <c r="QM101" s="0"/>
      <c r="QN101" s="0"/>
      <c r="QO101" s="0"/>
      <c r="QP101" s="0"/>
      <c r="QQ101" s="0"/>
      <c r="QR101" s="0"/>
      <c r="QS101" s="0"/>
      <c r="QT101" s="0"/>
      <c r="QU101" s="0"/>
      <c r="QV101" s="0"/>
      <c r="QW101" s="0"/>
      <c r="QX101" s="0"/>
      <c r="QY101" s="0"/>
      <c r="QZ101" s="0"/>
      <c r="RA101" s="0"/>
      <c r="RB101" s="0"/>
      <c r="RC101" s="0"/>
      <c r="RD101" s="0"/>
      <c r="RE101" s="0"/>
      <c r="RF101" s="0"/>
      <c r="RG101" s="0"/>
      <c r="RH101" s="0"/>
      <c r="RI101" s="0"/>
      <c r="RJ101" s="0"/>
      <c r="RK101" s="0"/>
      <c r="RL101" s="0"/>
      <c r="RM101" s="0"/>
      <c r="RN101" s="0"/>
      <c r="RO101" s="0"/>
      <c r="RP101" s="0"/>
      <c r="RQ101" s="0"/>
      <c r="RR101" s="0"/>
      <c r="RS101" s="0"/>
      <c r="RT101" s="0"/>
      <c r="RU101" s="0"/>
      <c r="RV101" s="0"/>
      <c r="RW101" s="0"/>
      <c r="RX101" s="0"/>
      <c r="RY101" s="0"/>
      <c r="RZ101" s="0"/>
      <c r="SA101" s="0"/>
      <c r="SB101" s="0"/>
      <c r="SC101" s="0"/>
      <c r="SD101" s="0"/>
      <c r="SE101" s="0"/>
      <c r="SF101" s="0"/>
      <c r="SG101" s="0"/>
      <c r="SH101" s="0"/>
      <c r="SI101" s="0"/>
      <c r="SJ101" s="0"/>
      <c r="SK101" s="0"/>
      <c r="SL101" s="0"/>
      <c r="SM101" s="0"/>
      <c r="SN101" s="0"/>
      <c r="SO101" s="0"/>
      <c r="SP101" s="0"/>
      <c r="SQ101" s="0"/>
      <c r="SR101" s="0"/>
      <c r="SS101" s="0"/>
      <c r="ST101" s="0"/>
      <c r="SU101" s="0"/>
      <c r="SV101" s="0"/>
      <c r="SW101" s="0"/>
      <c r="SX101" s="0"/>
      <c r="SY101" s="0"/>
      <c r="SZ101" s="0"/>
      <c r="TA101" s="0"/>
      <c r="TB101" s="0"/>
      <c r="TC101" s="0"/>
      <c r="TD101" s="0"/>
      <c r="TE101" s="0"/>
      <c r="TF101" s="0"/>
      <c r="TG101" s="0"/>
      <c r="TH101" s="0"/>
      <c r="TI101" s="0"/>
      <c r="TJ101" s="0"/>
      <c r="TK101" s="0"/>
      <c r="TL101" s="0"/>
      <c r="TM101" s="0"/>
      <c r="TN101" s="0"/>
      <c r="TO101" s="0"/>
      <c r="TP101" s="0"/>
      <c r="TQ101" s="0"/>
      <c r="TR101" s="0"/>
      <c r="TS101" s="0"/>
      <c r="TT101" s="0"/>
      <c r="TU101" s="0"/>
      <c r="TV101" s="0"/>
      <c r="TW101" s="0"/>
      <c r="TX101" s="0"/>
      <c r="TY101" s="0"/>
      <c r="TZ101" s="0"/>
      <c r="UA101" s="0"/>
      <c r="UB101" s="0"/>
      <c r="UC101" s="0"/>
      <c r="UD101" s="0"/>
      <c r="UE101" s="0"/>
      <c r="UF101" s="0"/>
      <c r="UG101" s="0"/>
      <c r="UH101" s="0"/>
      <c r="UI101" s="0"/>
      <c r="UJ101" s="0"/>
      <c r="UK101" s="0"/>
      <c r="UL101" s="0"/>
      <c r="UM101" s="0"/>
      <c r="UN101" s="0"/>
      <c r="UO101" s="0"/>
      <c r="UP101" s="0"/>
      <c r="UQ101" s="0"/>
      <c r="UR101" s="0"/>
      <c r="US101" s="0"/>
      <c r="UT101" s="0"/>
      <c r="UU101" s="0"/>
      <c r="UV101" s="0"/>
      <c r="UW101" s="0"/>
      <c r="UX101" s="0"/>
      <c r="UY101" s="0"/>
      <c r="UZ101" s="0"/>
      <c r="VA101" s="0"/>
      <c r="VB101" s="0"/>
      <c r="VC101" s="0"/>
      <c r="VD101" s="0"/>
      <c r="VE101" s="0"/>
      <c r="VF101" s="0"/>
      <c r="VG101" s="0"/>
      <c r="VH101" s="0"/>
      <c r="VI101" s="0"/>
      <c r="VJ101" s="0"/>
      <c r="VK101" s="0"/>
      <c r="VL101" s="0"/>
      <c r="VM101" s="0"/>
      <c r="VN101" s="0"/>
      <c r="VO101" s="0"/>
      <c r="VP101" s="0"/>
      <c r="VQ101" s="0"/>
      <c r="VR101" s="0"/>
      <c r="VS101" s="0"/>
      <c r="VT101" s="0"/>
      <c r="VU101" s="0"/>
      <c r="VV101" s="0"/>
      <c r="VW101" s="0"/>
      <c r="VX101" s="0"/>
      <c r="VY101" s="0"/>
      <c r="VZ101" s="0"/>
      <c r="WA101" s="0"/>
      <c r="WB101" s="0"/>
      <c r="WC101" s="0"/>
      <c r="WD101" s="0"/>
      <c r="WE101" s="0"/>
      <c r="WF101" s="0"/>
      <c r="WG101" s="0"/>
      <c r="WH101" s="0"/>
      <c r="WI101" s="0"/>
      <c r="WJ101" s="0"/>
      <c r="WK101" s="0"/>
      <c r="WL101" s="0"/>
      <c r="WM101" s="0"/>
      <c r="WN101" s="0"/>
      <c r="WO101" s="0"/>
      <c r="WP101" s="0"/>
      <c r="WQ101" s="0"/>
      <c r="WR101" s="0"/>
      <c r="WS101" s="0"/>
      <c r="WT101" s="0"/>
      <c r="WU101" s="0"/>
      <c r="WV101" s="0"/>
      <c r="WW101" s="0"/>
      <c r="WX101" s="0"/>
      <c r="WY101" s="0"/>
      <c r="WZ101" s="0"/>
      <c r="XA101" s="0"/>
      <c r="XB101" s="0"/>
      <c r="XC101" s="0"/>
      <c r="XD101" s="0"/>
      <c r="XE101" s="0"/>
      <c r="XF101" s="0"/>
      <c r="XG101" s="0"/>
      <c r="XH101" s="0"/>
      <c r="XI101" s="0"/>
      <c r="XJ101" s="0"/>
      <c r="XK101" s="0"/>
      <c r="XL101" s="0"/>
      <c r="XM101" s="0"/>
      <c r="XN101" s="0"/>
      <c r="XO101" s="0"/>
      <c r="XP101" s="0"/>
      <c r="XQ101" s="0"/>
      <c r="XR101" s="0"/>
      <c r="XS101" s="0"/>
      <c r="XT101" s="0"/>
      <c r="XU101" s="0"/>
      <c r="XV101" s="0"/>
      <c r="XW101" s="0"/>
      <c r="XX101" s="0"/>
      <c r="XY101" s="0"/>
      <c r="XZ101" s="0"/>
      <c r="YA101" s="0"/>
      <c r="YB101" s="0"/>
      <c r="YC101" s="0"/>
      <c r="YD101" s="0"/>
      <c r="YE101" s="0"/>
      <c r="YF101" s="0"/>
      <c r="YG101" s="0"/>
      <c r="YH101" s="0"/>
      <c r="YI101" s="0"/>
      <c r="YJ101" s="0"/>
      <c r="YK101" s="0"/>
      <c r="YL101" s="0"/>
      <c r="YM101" s="0"/>
      <c r="YN101" s="0"/>
      <c r="YO101" s="0"/>
      <c r="YP101" s="0"/>
      <c r="YQ101" s="0"/>
      <c r="YR101" s="0"/>
      <c r="YS101" s="0"/>
      <c r="YT101" s="0"/>
      <c r="YU101" s="0"/>
      <c r="YV101" s="0"/>
      <c r="YW101" s="0"/>
      <c r="YX101" s="0"/>
      <c r="YY101" s="0"/>
      <c r="YZ101" s="0"/>
      <c r="ZA101" s="0"/>
      <c r="ZB101" s="0"/>
      <c r="ZC101" s="0"/>
      <c r="ZD101" s="0"/>
      <c r="ZE101" s="0"/>
      <c r="ZF101" s="0"/>
      <c r="ZG101" s="0"/>
      <c r="ZH101" s="0"/>
      <c r="ZI101" s="0"/>
      <c r="ZJ101" s="0"/>
      <c r="ZK101" s="0"/>
      <c r="ZL101" s="0"/>
      <c r="ZM101" s="0"/>
      <c r="ZN101" s="0"/>
      <c r="ZO101" s="0"/>
      <c r="ZP101" s="0"/>
      <c r="ZQ101" s="0"/>
      <c r="ZR101" s="0"/>
      <c r="ZS101" s="0"/>
      <c r="ZT101" s="0"/>
      <c r="ZU101" s="0"/>
      <c r="ZV101" s="0"/>
      <c r="ZW101" s="0"/>
      <c r="ZX101" s="0"/>
      <c r="ZY101" s="0"/>
      <c r="ZZ101" s="0"/>
      <c r="AAA101" s="0"/>
      <c r="AAB101" s="0"/>
      <c r="AAC101" s="0"/>
      <c r="AAD101" s="0"/>
      <c r="AAE101" s="0"/>
      <c r="AAF101" s="0"/>
      <c r="AAG101" s="0"/>
      <c r="AAH101" s="0"/>
      <c r="AAI101" s="0"/>
      <c r="AAJ101" s="0"/>
      <c r="AAK101" s="0"/>
      <c r="AAL101" s="0"/>
      <c r="AAM101" s="0"/>
      <c r="AAN101" s="0"/>
      <c r="AAO101" s="0"/>
      <c r="AAP101" s="0"/>
      <c r="AAQ101" s="0"/>
      <c r="AAR101" s="0"/>
      <c r="AAS101" s="0"/>
      <c r="AAT101" s="0"/>
      <c r="AAU101" s="0"/>
      <c r="AAV101" s="0"/>
      <c r="AAW101" s="0"/>
      <c r="AAX101" s="0"/>
      <c r="AAY101" s="0"/>
      <c r="AAZ101" s="0"/>
      <c r="ABA101" s="0"/>
      <c r="ABB101" s="0"/>
      <c r="ABC101" s="0"/>
      <c r="ABD101" s="0"/>
      <c r="ABE101" s="0"/>
      <c r="ABF101" s="0"/>
      <c r="ABG101" s="0"/>
      <c r="ABH101" s="0"/>
      <c r="ABI101" s="0"/>
      <c r="ABJ101" s="0"/>
      <c r="ABK101" s="0"/>
      <c r="ABL101" s="0"/>
      <c r="ABM101" s="0"/>
      <c r="ABN101" s="0"/>
      <c r="ABO101" s="0"/>
      <c r="ABP101" s="0"/>
      <c r="ABQ101" s="0"/>
      <c r="ABR101" s="0"/>
      <c r="ABS101" s="0"/>
      <c r="ABT101" s="0"/>
      <c r="ABU101" s="0"/>
      <c r="ABV101" s="0"/>
      <c r="ABW101" s="0"/>
      <c r="ABX101" s="0"/>
      <c r="ABY101" s="0"/>
      <c r="ABZ101" s="0"/>
      <c r="ACA101" s="0"/>
      <c r="ACB101" s="0"/>
      <c r="ACC101" s="0"/>
      <c r="ACD101" s="0"/>
      <c r="ACE101" s="0"/>
      <c r="ACF101" s="0"/>
      <c r="ACG101" s="0"/>
      <c r="ACH101" s="0"/>
      <c r="ACI101" s="0"/>
      <c r="ACJ101" s="0"/>
      <c r="ACK101" s="0"/>
      <c r="ACL101" s="0"/>
      <c r="ACM101" s="0"/>
      <c r="ACN101" s="0"/>
      <c r="ACO101" s="0"/>
      <c r="ACP101" s="0"/>
      <c r="ACQ101" s="0"/>
      <c r="ACR101" s="0"/>
      <c r="ACS101" s="0"/>
      <c r="ACT101" s="0"/>
      <c r="ACU101" s="0"/>
      <c r="ACV101" s="0"/>
      <c r="ACW101" s="0"/>
      <c r="ACX101" s="0"/>
      <c r="ACY101" s="0"/>
      <c r="ACZ101" s="0"/>
      <c r="ADA101" s="0"/>
      <c r="ADB101" s="0"/>
      <c r="ADC101" s="0"/>
      <c r="ADD101" s="0"/>
      <c r="ADE101" s="0"/>
      <c r="ADF101" s="0"/>
      <c r="ADG101" s="0"/>
      <c r="ADH101" s="0"/>
      <c r="ADI101" s="0"/>
      <c r="ADJ101" s="0"/>
      <c r="ADK101" s="0"/>
      <c r="ADL101" s="0"/>
      <c r="ADM101" s="0"/>
      <c r="ADN101" s="0"/>
      <c r="ADO101" s="0"/>
      <c r="ADP101" s="0"/>
      <c r="ADQ101" s="0"/>
      <c r="ADR101" s="0"/>
      <c r="ADS101" s="0"/>
      <c r="ADT101" s="0"/>
      <c r="ADU101" s="0"/>
      <c r="ADV101" s="0"/>
      <c r="ADW101" s="0"/>
      <c r="ADX101" s="0"/>
      <c r="ADY101" s="0"/>
      <c r="ADZ101" s="0"/>
      <c r="AEA101" s="0"/>
      <c r="AEB101" s="0"/>
      <c r="AEC101" s="0"/>
      <c r="AED101" s="0"/>
      <c r="AEE101" s="0"/>
      <c r="AEF101" s="0"/>
      <c r="AEG101" s="0"/>
      <c r="AEH101" s="0"/>
      <c r="AEI101" s="0"/>
      <c r="AEJ101" s="0"/>
      <c r="AEK101" s="0"/>
      <c r="AEL101" s="0"/>
      <c r="AEM101" s="0"/>
      <c r="AEN101" s="0"/>
      <c r="AEO101" s="0"/>
      <c r="AEP101" s="0"/>
      <c r="AEQ101" s="0"/>
      <c r="AER101" s="0"/>
      <c r="AES101" s="0"/>
      <c r="AET101" s="0"/>
      <c r="AEU101" s="0"/>
      <c r="AEV101" s="0"/>
      <c r="AEW101" s="0"/>
      <c r="AEX101" s="0"/>
      <c r="AEY101" s="0"/>
      <c r="AEZ101" s="0"/>
      <c r="AFA101" s="0"/>
      <c r="AFB101" s="0"/>
      <c r="AFC101" s="0"/>
      <c r="AFD101" s="0"/>
      <c r="AFE101" s="0"/>
      <c r="AFF101" s="0"/>
      <c r="AFG101" s="0"/>
      <c r="AFH101" s="0"/>
      <c r="AFI101" s="0"/>
      <c r="AFJ101" s="0"/>
      <c r="AFK101" s="0"/>
      <c r="AFL101" s="0"/>
      <c r="AFM101" s="0"/>
      <c r="AFN101" s="0"/>
      <c r="AFO101" s="0"/>
      <c r="AFP101" s="0"/>
      <c r="AFQ101" s="0"/>
      <c r="AFR101" s="0"/>
      <c r="AFS101" s="0"/>
      <c r="AFT101" s="0"/>
      <c r="AFU101" s="0"/>
      <c r="AFV101" s="0"/>
      <c r="AFW101" s="0"/>
      <c r="AFX101" s="0"/>
      <c r="AFY101" s="0"/>
      <c r="AFZ101" s="0"/>
      <c r="AGA101" s="0"/>
      <c r="AGB101" s="0"/>
      <c r="AGC101" s="0"/>
      <c r="AGD101" s="0"/>
      <c r="AGE101" s="0"/>
      <c r="AGF101" s="0"/>
      <c r="AGG101" s="0"/>
      <c r="AGH101" s="0"/>
      <c r="AGI101" s="0"/>
      <c r="AGJ101" s="0"/>
      <c r="AGK101" s="0"/>
      <c r="AGL101" s="0"/>
      <c r="AGM101" s="0"/>
      <c r="AGN101" s="0"/>
      <c r="AGO101" s="0"/>
      <c r="AGP101" s="0"/>
      <c r="AGQ101" s="0"/>
      <c r="AGR101" s="0"/>
      <c r="AGS101" s="0"/>
      <c r="AGT101" s="0"/>
      <c r="AGU101" s="0"/>
      <c r="AGV101" s="0"/>
      <c r="AGW101" s="0"/>
      <c r="AGX101" s="0"/>
      <c r="AGY101" s="0"/>
      <c r="AGZ101" s="0"/>
      <c r="AHA101" s="0"/>
      <c r="AHB101" s="0"/>
      <c r="AHC101" s="0"/>
      <c r="AHD101" s="0"/>
      <c r="AHE101" s="0"/>
      <c r="AHF101" s="0"/>
      <c r="AHG101" s="0"/>
      <c r="AHH101" s="0"/>
      <c r="AHI101" s="0"/>
      <c r="AHJ101" s="0"/>
      <c r="AHK101" s="0"/>
      <c r="AHL101" s="0"/>
      <c r="AHM101" s="0"/>
      <c r="AHN101" s="0"/>
      <c r="AHO101" s="0"/>
      <c r="AHP101" s="0"/>
      <c r="AHQ101" s="0"/>
      <c r="AHR101" s="0"/>
      <c r="AHS101" s="0"/>
      <c r="AHT101" s="0"/>
      <c r="AHU101" s="0"/>
      <c r="AHV101" s="0"/>
      <c r="AHW101" s="0"/>
      <c r="AHX101" s="0"/>
      <c r="AHY101" s="0"/>
      <c r="AHZ101" s="0"/>
      <c r="AIA101" s="0"/>
      <c r="AIB101" s="0"/>
      <c r="AIC101" s="0"/>
      <c r="AID101" s="0"/>
      <c r="AIE101" s="0"/>
      <c r="AIF101" s="0"/>
      <c r="AIG101" s="0"/>
      <c r="AIH101" s="0"/>
      <c r="AII101" s="0"/>
      <c r="AIJ101" s="0"/>
      <c r="AIK101" s="0"/>
      <c r="AIL101" s="0"/>
      <c r="AIM101" s="0"/>
      <c r="AIN101" s="0"/>
      <c r="AIO101" s="0"/>
      <c r="AIP101" s="0"/>
      <c r="AIQ101" s="0"/>
      <c r="AIR101" s="0"/>
      <c r="AIS101" s="0"/>
      <c r="AIT101" s="0"/>
      <c r="AIU101" s="0"/>
      <c r="AIV101" s="0"/>
      <c r="AIW101" s="0"/>
      <c r="AIX101" s="0"/>
      <c r="AIY101" s="0"/>
      <c r="AIZ101" s="0"/>
      <c r="AJA101" s="0"/>
      <c r="AJB101" s="0"/>
      <c r="AJC101" s="0"/>
      <c r="AJD101" s="0"/>
      <c r="AJE101" s="0"/>
      <c r="AJF101" s="0"/>
      <c r="AJG101" s="0"/>
      <c r="AJH101" s="0"/>
      <c r="AJI101" s="0"/>
      <c r="AJJ101" s="0"/>
      <c r="AJK101" s="0"/>
      <c r="AJL101" s="0"/>
      <c r="AJM101" s="0"/>
      <c r="AJN101" s="0"/>
      <c r="AJO101" s="0"/>
      <c r="AJP101" s="0"/>
      <c r="AJQ101" s="0"/>
      <c r="AJR101" s="0"/>
      <c r="AJS101" s="0"/>
      <c r="AJT101" s="0"/>
      <c r="AJU101" s="0"/>
      <c r="AJV101" s="0"/>
      <c r="AJW101" s="0"/>
      <c r="AJX101" s="0"/>
      <c r="AJY101" s="0"/>
      <c r="AJZ101" s="0"/>
      <c r="AKA101" s="0"/>
      <c r="AKB101" s="0"/>
      <c r="AKC101" s="0"/>
      <c r="AKD101" s="0"/>
      <c r="AKE101" s="0"/>
      <c r="AKF101" s="0"/>
      <c r="AKG101" s="0"/>
      <c r="AKH101" s="0"/>
      <c r="AKI101" s="0"/>
      <c r="AKJ101" s="0"/>
      <c r="AKK101" s="0"/>
      <c r="AKL101" s="0"/>
      <c r="AKM101" s="0"/>
      <c r="AKN101" s="0"/>
      <c r="AKO101" s="0"/>
      <c r="AKP101" s="0"/>
      <c r="AKQ101" s="0"/>
      <c r="AKR101" s="0"/>
      <c r="AKS101" s="0"/>
      <c r="AKT101" s="0"/>
      <c r="AKU101" s="0"/>
      <c r="AKV101" s="0"/>
      <c r="AKW101" s="0"/>
      <c r="AKX101" s="0"/>
      <c r="AKY101" s="0"/>
      <c r="AKZ101" s="0"/>
      <c r="ALA101" s="0"/>
      <c r="ALB101" s="0"/>
      <c r="ALC101" s="0"/>
      <c r="ALD101" s="0"/>
      <c r="ALE101" s="0"/>
      <c r="ALF101" s="0"/>
      <c r="ALG101" s="0"/>
      <c r="ALH101" s="0"/>
      <c r="ALI101" s="0"/>
      <c r="ALJ101" s="0"/>
      <c r="ALK101" s="0"/>
      <c r="ALL101" s="0"/>
      <c r="ALM101" s="0"/>
      <c r="ALN101" s="0"/>
      <c r="ALO101" s="0"/>
      <c r="ALP101" s="0"/>
      <c r="ALQ101" s="0"/>
      <c r="ALR101" s="0"/>
      <c r="ALS101" s="0"/>
      <c r="ALT101" s="0"/>
      <c r="ALU101" s="0"/>
      <c r="ALV101" s="0"/>
      <c r="ALW101" s="0"/>
      <c r="ALX101" s="0"/>
      <c r="ALY101" s="0"/>
      <c r="ALZ101" s="0"/>
      <c r="AMA101" s="0"/>
      <c r="AMB101" s="0"/>
      <c r="AMC101" s="0"/>
      <c r="AMD101" s="0"/>
      <c r="AME101" s="0"/>
      <c r="AMF101" s="0"/>
      <c r="AMG101" s="0"/>
      <c r="AMH101" s="0"/>
      <c r="AMI101" s="0"/>
      <c r="AMJ101" s="0"/>
      <c r="AMK101" s="0"/>
      <c r="AML101" s="0"/>
      <c r="AMM101" s="0"/>
      <c r="AMN101" s="0"/>
      <c r="AMO101" s="0"/>
      <c r="AMP101" s="0"/>
      <c r="AMQ101" s="0"/>
      <c r="AMR101" s="0"/>
      <c r="AMS101" s="0"/>
      <c r="AMT101" s="0"/>
      <c r="AMU101" s="0"/>
      <c r="AMV101" s="0"/>
      <c r="AMW101" s="0"/>
      <c r="AMX101" s="0"/>
      <c r="AMY101" s="0"/>
      <c r="AMZ101" s="0"/>
      <c r="ANA101" s="0"/>
      <c r="ANB101" s="0"/>
      <c r="ANC101" s="0"/>
      <c r="AND101" s="0"/>
      <c r="ANE101" s="0"/>
      <c r="ANF101" s="0"/>
      <c r="ANG101" s="0"/>
      <c r="ANH101" s="0"/>
      <c r="ANI101" s="0"/>
      <c r="ANJ101" s="0"/>
      <c r="ANK101" s="0"/>
      <c r="ANL101" s="0"/>
      <c r="ANM101" s="0"/>
      <c r="ANN101" s="0"/>
      <c r="ANO101" s="0"/>
      <c r="ANP101" s="0"/>
      <c r="ANQ101" s="0"/>
      <c r="ANR101" s="0"/>
      <c r="ANS101" s="0"/>
      <c r="ANT101" s="0"/>
      <c r="ANU101" s="0"/>
      <c r="ANV101" s="0"/>
      <c r="ANW101" s="0"/>
      <c r="ANX101" s="0"/>
      <c r="ANY101" s="0"/>
      <c r="ANZ101" s="0"/>
      <c r="AOA101" s="0"/>
      <c r="AOB101" s="0"/>
      <c r="AOC101" s="0"/>
      <c r="AOD101" s="0"/>
      <c r="AOE101" s="0"/>
      <c r="AOF101" s="0"/>
      <c r="AOG101" s="0"/>
      <c r="AOH101" s="0"/>
      <c r="AOI101" s="0"/>
      <c r="AOJ101" s="0"/>
      <c r="AOK101" s="0"/>
      <c r="AOL101" s="0"/>
      <c r="AOM101" s="0"/>
      <c r="AON101" s="0"/>
      <c r="AOO101" s="0"/>
      <c r="AOP101" s="0"/>
      <c r="AOQ101" s="0"/>
      <c r="AOR101" s="0"/>
      <c r="AOS101" s="0"/>
      <c r="AOT101" s="0"/>
      <c r="AOU101" s="0"/>
      <c r="AOV101" s="0"/>
      <c r="AOW101" s="0"/>
      <c r="AOX101" s="0"/>
      <c r="AOY101" s="0"/>
      <c r="AOZ101" s="0"/>
      <c r="APA101" s="0"/>
      <c r="APB101" s="0"/>
      <c r="APC101" s="0"/>
      <c r="APD101" s="0"/>
      <c r="APE101" s="0"/>
      <c r="APF101" s="0"/>
      <c r="APG101" s="0"/>
      <c r="APH101" s="0"/>
      <c r="API101" s="0"/>
      <c r="APJ101" s="0"/>
      <c r="APK101" s="0"/>
      <c r="APL101" s="0"/>
      <c r="APM101" s="0"/>
      <c r="APN101" s="0"/>
      <c r="APO101" s="0"/>
      <c r="APP101" s="0"/>
      <c r="APQ101" s="0"/>
      <c r="APR101" s="0"/>
      <c r="APS101" s="0"/>
      <c r="APT101" s="0"/>
      <c r="APU101" s="0"/>
      <c r="APV101" s="0"/>
      <c r="APW101" s="0"/>
      <c r="APX101" s="0"/>
      <c r="APY101" s="0"/>
      <c r="APZ101" s="0"/>
      <c r="AQA101" s="0"/>
      <c r="AQB101" s="0"/>
      <c r="AQC101" s="0"/>
      <c r="AQD101" s="0"/>
      <c r="AQE101" s="0"/>
      <c r="AQF101" s="0"/>
      <c r="AQG101" s="0"/>
      <c r="AQH101" s="0"/>
      <c r="AQI101" s="0"/>
      <c r="AQJ101" s="0"/>
      <c r="AQK101" s="0"/>
      <c r="AQL101" s="0"/>
      <c r="AQM101" s="0"/>
      <c r="AQN101" s="0"/>
      <c r="AQO101" s="0"/>
      <c r="AQP101" s="0"/>
      <c r="AQQ101" s="0"/>
      <c r="AQR101" s="0"/>
      <c r="AQS101" s="0"/>
      <c r="AQT101" s="0"/>
      <c r="AQU101" s="0"/>
      <c r="AQV101" s="0"/>
      <c r="AQW101" s="0"/>
      <c r="AQX101" s="0"/>
      <c r="AQY101" s="0"/>
      <c r="AQZ101" s="0"/>
      <c r="ARA101" s="0"/>
      <c r="ARB101" s="0"/>
      <c r="ARC101" s="0"/>
      <c r="ARD101" s="0"/>
      <c r="ARE101" s="0"/>
      <c r="ARF101" s="0"/>
      <c r="ARG101" s="0"/>
      <c r="ARH101" s="0"/>
      <c r="ARI101" s="0"/>
      <c r="ARJ101" s="0"/>
      <c r="ARK101" s="0"/>
      <c r="ARL101" s="0"/>
      <c r="ARM101" s="0"/>
      <c r="ARN101" s="0"/>
      <c r="ARO101" s="0"/>
      <c r="ARP101" s="0"/>
      <c r="ARQ101" s="0"/>
      <c r="ARR101" s="0"/>
      <c r="ARS101" s="0"/>
      <c r="ART101" s="0"/>
      <c r="ARU101" s="0"/>
      <c r="ARV101" s="0"/>
      <c r="ARW101" s="0"/>
      <c r="ARX101" s="0"/>
      <c r="ARY101" s="0"/>
      <c r="ARZ101" s="0"/>
      <c r="ASA101" s="0"/>
      <c r="ASB101" s="0"/>
      <c r="ASC101" s="0"/>
      <c r="ASD101" s="0"/>
      <c r="ASE101" s="0"/>
      <c r="ASF101" s="0"/>
      <c r="ASG101" s="0"/>
      <c r="ASH101" s="0"/>
      <c r="ASI101" s="0"/>
      <c r="ASJ101" s="0"/>
      <c r="ASK101" s="0"/>
      <c r="ASL101" s="0"/>
      <c r="ASM101" s="0"/>
      <c r="ASN101" s="0"/>
      <c r="ASO101" s="0"/>
      <c r="ASP101" s="0"/>
      <c r="ASQ101" s="0"/>
      <c r="ASR101" s="0"/>
      <c r="ASS101" s="0"/>
      <c r="AST101" s="0"/>
      <c r="ASU101" s="0"/>
      <c r="ASV101" s="0"/>
      <c r="ASW101" s="0"/>
      <c r="ASX101" s="0"/>
      <c r="ASY101" s="0"/>
      <c r="ASZ101" s="0"/>
      <c r="ATA101" s="0"/>
      <c r="ATB101" s="0"/>
      <c r="ATC101" s="0"/>
      <c r="ATD101" s="0"/>
      <c r="ATE101" s="0"/>
      <c r="ATF101" s="0"/>
      <c r="ATG101" s="0"/>
      <c r="ATH101" s="0"/>
      <c r="ATI101" s="0"/>
      <c r="ATJ101" s="0"/>
      <c r="ATK101" s="0"/>
      <c r="ATL101" s="0"/>
      <c r="ATM101" s="0"/>
      <c r="ATN101" s="0"/>
      <c r="ATO101" s="0"/>
      <c r="ATP101" s="0"/>
      <c r="ATQ101" s="0"/>
      <c r="ATR101" s="0"/>
      <c r="ATS101" s="0"/>
      <c r="ATT101" s="0"/>
      <c r="ATU101" s="0"/>
      <c r="ATV101" s="0"/>
      <c r="ATW101" s="0"/>
      <c r="ATX101" s="0"/>
      <c r="ATY101" s="0"/>
      <c r="ATZ101" s="0"/>
      <c r="AUA101" s="0"/>
      <c r="AUB101" s="0"/>
      <c r="AUC101" s="0"/>
      <c r="AUD101" s="0"/>
      <c r="AUE101" s="0"/>
      <c r="AUF101" s="0"/>
      <c r="AUG101" s="0"/>
      <c r="AUH101" s="0"/>
      <c r="AUI101" s="0"/>
      <c r="AUJ101" s="0"/>
      <c r="AUK101" s="0"/>
      <c r="AUL101" s="0"/>
      <c r="AUM101" s="0"/>
      <c r="AUN101" s="0"/>
      <c r="AUO101" s="0"/>
      <c r="AUP101" s="0"/>
      <c r="AUQ101" s="0"/>
      <c r="AUR101" s="0"/>
      <c r="AUS101" s="0"/>
      <c r="AUT101" s="0"/>
      <c r="AUU101" s="0"/>
      <c r="AUV101" s="0"/>
      <c r="AUW101" s="0"/>
      <c r="AUX101" s="0"/>
      <c r="AUY101" s="0"/>
      <c r="AUZ101" s="0"/>
      <c r="AVA101" s="0"/>
      <c r="AVB101" s="0"/>
      <c r="AVC101" s="0"/>
      <c r="AVD101" s="0"/>
      <c r="AVE101" s="0"/>
      <c r="AVF101" s="0"/>
      <c r="AVG101" s="0"/>
      <c r="AVH101" s="0"/>
      <c r="AVI101" s="0"/>
      <c r="AVJ101" s="0"/>
      <c r="AVK101" s="0"/>
      <c r="AVL101" s="0"/>
      <c r="AVM101" s="0"/>
      <c r="AVN101" s="0"/>
      <c r="AVO101" s="0"/>
      <c r="AVP101" s="0"/>
      <c r="AVQ101" s="0"/>
      <c r="AVR101" s="0"/>
      <c r="AVS101" s="0"/>
      <c r="AVT101" s="0"/>
      <c r="AVU101" s="0"/>
      <c r="AVV101" s="0"/>
      <c r="AVW101" s="0"/>
      <c r="AVX101" s="0"/>
      <c r="AVY101" s="0"/>
      <c r="AVZ101" s="0"/>
      <c r="AWA101" s="0"/>
      <c r="AWB101" s="0"/>
      <c r="AWC101" s="0"/>
      <c r="AWD101" s="0"/>
      <c r="AWE101" s="0"/>
      <c r="AWF101" s="0"/>
      <c r="AWG101" s="0"/>
      <c r="AWH101" s="0"/>
      <c r="AWI101" s="0"/>
      <c r="AWJ101" s="0"/>
      <c r="AWK101" s="0"/>
      <c r="AWL101" s="0"/>
      <c r="AWM101" s="0"/>
      <c r="AWN101" s="0"/>
      <c r="AWO101" s="0"/>
      <c r="AWP101" s="0"/>
      <c r="AWQ101" s="0"/>
      <c r="AWR101" s="0"/>
      <c r="AWS101" s="0"/>
      <c r="AWT101" s="0"/>
      <c r="AWU101" s="0"/>
      <c r="AWV101" s="0"/>
      <c r="AWW101" s="0"/>
      <c r="AWX101" s="0"/>
      <c r="AWY101" s="0"/>
      <c r="AWZ101" s="0"/>
      <c r="AXA101" s="0"/>
      <c r="AXB101" s="0"/>
      <c r="AXC101" s="0"/>
      <c r="AXD101" s="0"/>
      <c r="AXE101" s="0"/>
      <c r="AXF101" s="0"/>
      <c r="AXG101" s="0"/>
      <c r="AXH101" s="0"/>
      <c r="AXI101" s="0"/>
      <c r="AXJ101" s="0"/>
      <c r="AXK101" s="0"/>
      <c r="AXL101" s="0"/>
      <c r="AXM101" s="0"/>
      <c r="AXN101" s="0"/>
      <c r="AXO101" s="0"/>
      <c r="AXP101" s="0"/>
      <c r="AXQ101" s="0"/>
      <c r="AXR101" s="0"/>
      <c r="AXS101" s="0"/>
      <c r="AXT101" s="0"/>
      <c r="AXU101" s="0"/>
      <c r="AXV101" s="0"/>
      <c r="AXW101" s="0"/>
      <c r="AXX101" s="0"/>
      <c r="AXY101" s="0"/>
      <c r="AXZ101" s="0"/>
      <c r="AYA101" s="0"/>
      <c r="AYB101" s="0"/>
      <c r="AYC101" s="0"/>
      <c r="AYD101" s="0"/>
      <c r="AYE101" s="0"/>
      <c r="AYF101" s="0"/>
      <c r="AYG101" s="0"/>
      <c r="AYH101" s="0"/>
      <c r="AYI101" s="0"/>
      <c r="AYJ101" s="0"/>
      <c r="AYK101" s="0"/>
      <c r="AYL101" s="0"/>
      <c r="AYM101" s="0"/>
      <c r="AYN101" s="0"/>
      <c r="AYO101" s="0"/>
      <c r="AYP101" s="0"/>
      <c r="AYQ101" s="0"/>
      <c r="AYR101" s="0"/>
      <c r="AYS101" s="0"/>
      <c r="AYT101" s="0"/>
      <c r="AYU101" s="0"/>
      <c r="AYV101" s="0"/>
      <c r="AYW101" s="0"/>
      <c r="AYX101" s="0"/>
      <c r="AYY101" s="0"/>
      <c r="AYZ101" s="0"/>
      <c r="AZA101" s="0"/>
      <c r="AZB101" s="0"/>
      <c r="AZC101" s="0"/>
      <c r="AZD101" s="0"/>
      <c r="AZE101" s="0"/>
      <c r="AZF101" s="0"/>
      <c r="AZG101" s="0"/>
      <c r="AZH101" s="0"/>
      <c r="AZI101" s="0"/>
      <c r="AZJ101" s="0"/>
      <c r="AZK101" s="0"/>
      <c r="AZL101" s="0"/>
      <c r="AZM101" s="0"/>
      <c r="AZN101" s="0"/>
      <c r="AZO101" s="0"/>
      <c r="AZP101" s="0"/>
      <c r="AZQ101" s="0"/>
      <c r="AZR101" s="0"/>
      <c r="AZS101" s="0"/>
      <c r="AZT101" s="0"/>
      <c r="AZU101" s="0"/>
      <c r="AZV101" s="0"/>
      <c r="AZW101" s="0"/>
      <c r="AZX101" s="0"/>
      <c r="AZY101" s="0"/>
      <c r="AZZ101" s="0"/>
      <c r="BAA101" s="0"/>
      <c r="BAB101" s="0"/>
      <c r="BAC101" s="0"/>
      <c r="BAD101" s="0"/>
      <c r="BAE101" s="0"/>
      <c r="BAF101" s="0"/>
      <c r="BAG101" s="0"/>
      <c r="BAH101" s="0"/>
      <c r="BAI101" s="0"/>
      <c r="BAJ101" s="0"/>
      <c r="BAK101" s="0"/>
      <c r="BAL101" s="0"/>
      <c r="BAM101" s="0"/>
      <c r="BAN101" s="0"/>
      <c r="BAO101" s="0"/>
      <c r="BAP101" s="0"/>
      <c r="BAQ101" s="0"/>
      <c r="BAR101" s="0"/>
      <c r="BAS101" s="0"/>
      <c r="BAT101" s="0"/>
      <c r="BAU101" s="0"/>
      <c r="BAV101" s="0"/>
      <c r="BAW101" s="0"/>
      <c r="BAX101" s="0"/>
      <c r="BAY101" s="0"/>
      <c r="BAZ101" s="0"/>
      <c r="BBA101" s="0"/>
      <c r="BBB101" s="0"/>
      <c r="BBC101" s="0"/>
      <c r="BBD101" s="0"/>
      <c r="BBE101" s="0"/>
      <c r="BBF101" s="0"/>
      <c r="BBG101" s="0"/>
      <c r="BBH101" s="0"/>
      <c r="BBI101" s="0"/>
      <c r="BBJ101" s="0"/>
      <c r="BBK101" s="0"/>
      <c r="BBL101" s="0"/>
      <c r="BBM101" s="0"/>
      <c r="BBN101" s="0"/>
      <c r="BBO101" s="0"/>
      <c r="BBP101" s="0"/>
      <c r="BBQ101" s="0"/>
      <c r="BBR101" s="0"/>
      <c r="BBS101" s="0"/>
      <c r="BBT101" s="0"/>
      <c r="BBU101" s="0"/>
      <c r="BBV101" s="0"/>
      <c r="BBW101" s="0"/>
      <c r="BBX101" s="0"/>
      <c r="BBY101" s="0"/>
      <c r="BBZ101" s="0"/>
      <c r="BCA101" s="0"/>
      <c r="BCB101" s="0"/>
      <c r="BCC101" s="0"/>
      <c r="BCD101" s="0"/>
      <c r="BCE101" s="0"/>
      <c r="BCF101" s="0"/>
      <c r="BCG101" s="0"/>
      <c r="BCH101" s="0"/>
      <c r="BCI101" s="0"/>
      <c r="BCJ101" s="0"/>
      <c r="BCK101" s="0"/>
      <c r="BCL101" s="0"/>
      <c r="BCM101" s="0"/>
      <c r="BCN101" s="0"/>
      <c r="BCO101" s="0"/>
      <c r="BCP101" s="0"/>
      <c r="BCQ101" s="0"/>
      <c r="BCR101" s="0"/>
      <c r="BCS101" s="0"/>
      <c r="BCT101" s="0"/>
      <c r="BCU101" s="0"/>
      <c r="BCV101" s="0"/>
      <c r="BCW101" s="0"/>
      <c r="BCX101" s="0"/>
      <c r="BCY101" s="0"/>
      <c r="BCZ101" s="0"/>
      <c r="BDA101" s="0"/>
      <c r="BDB101" s="0"/>
      <c r="BDC101" s="0"/>
      <c r="BDD101" s="0"/>
      <c r="BDE101" s="0"/>
      <c r="BDF101" s="0"/>
      <c r="BDG101" s="0"/>
      <c r="BDH101" s="0"/>
      <c r="BDI101" s="0"/>
      <c r="BDJ101" s="0"/>
      <c r="BDK101" s="0"/>
      <c r="BDL101" s="0"/>
      <c r="BDM101" s="0"/>
      <c r="BDN101" s="0"/>
      <c r="BDO101" s="0"/>
      <c r="BDP101" s="0"/>
      <c r="BDQ101" s="0"/>
      <c r="BDR101" s="0"/>
      <c r="BDS101" s="0"/>
      <c r="BDT101" s="0"/>
      <c r="BDU101" s="0"/>
      <c r="BDV101" s="0"/>
      <c r="BDW101" s="0"/>
      <c r="BDX101" s="0"/>
      <c r="BDY101" s="0"/>
      <c r="BDZ101" s="0"/>
      <c r="BEA101" s="0"/>
      <c r="BEB101" s="0"/>
      <c r="BEC101" s="0"/>
      <c r="BED101" s="0"/>
      <c r="BEE101" s="0"/>
      <c r="BEF101" s="0"/>
      <c r="BEG101" s="0"/>
      <c r="BEH101" s="0"/>
      <c r="BEI101" s="0"/>
      <c r="BEJ101" s="0"/>
      <c r="BEK101" s="0"/>
      <c r="BEL101" s="0"/>
      <c r="BEM101" s="0"/>
      <c r="BEN101" s="0"/>
      <c r="BEO101" s="0"/>
      <c r="BEP101" s="0"/>
      <c r="BEQ101" s="0"/>
      <c r="BER101" s="0"/>
      <c r="BES101" s="0"/>
      <c r="BET101" s="0"/>
      <c r="BEU101" s="0"/>
      <c r="BEV101" s="0"/>
      <c r="BEW101" s="0"/>
      <c r="BEX101" s="0"/>
      <c r="BEY101" s="0"/>
      <c r="BEZ101" s="0"/>
      <c r="BFA101" s="0"/>
      <c r="BFB101" s="0"/>
      <c r="BFC101" s="0"/>
      <c r="BFD101" s="0"/>
      <c r="BFE101" s="0"/>
      <c r="BFF101" s="0"/>
      <c r="BFG101" s="0"/>
      <c r="BFH101" s="0"/>
      <c r="BFI101" s="0"/>
      <c r="BFJ101" s="0"/>
      <c r="BFK101" s="0"/>
      <c r="BFL101" s="0"/>
      <c r="BFM101" s="0"/>
      <c r="BFN101" s="0"/>
      <c r="BFO101" s="0"/>
      <c r="BFP101" s="0"/>
      <c r="BFQ101" s="0"/>
      <c r="BFR101" s="0"/>
      <c r="BFS101" s="0"/>
      <c r="BFT101" s="0"/>
      <c r="BFU101" s="0"/>
      <c r="BFV101" s="0"/>
      <c r="BFW101" s="0"/>
      <c r="BFX101" s="0"/>
      <c r="BFY101" s="0"/>
      <c r="BFZ101" s="0"/>
      <c r="BGA101" s="0"/>
      <c r="BGB101" s="0"/>
      <c r="BGC101" s="0"/>
      <c r="BGD101" s="0"/>
      <c r="BGE101" s="0"/>
      <c r="BGF101" s="0"/>
      <c r="BGG101" s="0"/>
      <c r="BGH101" s="0"/>
      <c r="BGI101" s="0"/>
      <c r="BGJ101" s="0"/>
      <c r="BGK101" s="0"/>
      <c r="BGL101" s="0"/>
      <c r="BGM101" s="0"/>
      <c r="BGN101" s="0"/>
      <c r="BGO101" s="0"/>
      <c r="BGP101" s="0"/>
      <c r="BGQ101" s="0"/>
      <c r="BGR101" s="0"/>
      <c r="BGS101" s="0"/>
      <c r="BGT101" s="0"/>
      <c r="BGU101" s="0"/>
      <c r="BGV101" s="0"/>
      <c r="BGW101" s="0"/>
      <c r="BGX101" s="0"/>
      <c r="BGY101" s="0"/>
      <c r="BGZ101" s="0"/>
      <c r="BHA101" s="0"/>
      <c r="BHB101" s="0"/>
      <c r="BHC101" s="0"/>
      <c r="BHD101" s="0"/>
      <c r="BHE101" s="0"/>
      <c r="BHF101" s="0"/>
      <c r="BHG101" s="0"/>
      <c r="BHH101" s="0"/>
      <c r="BHI101" s="0"/>
      <c r="BHJ101" s="0"/>
      <c r="BHK101" s="0"/>
      <c r="BHL101" s="0"/>
      <c r="BHM101" s="0"/>
      <c r="BHN101" s="0"/>
      <c r="BHO101" s="0"/>
      <c r="BHP101" s="0"/>
      <c r="BHQ101" s="0"/>
      <c r="BHR101" s="0"/>
      <c r="BHS101" s="0"/>
      <c r="BHT101" s="0"/>
      <c r="BHU101" s="0"/>
      <c r="BHV101" s="0"/>
      <c r="BHW101" s="0"/>
      <c r="BHX101" s="0"/>
      <c r="BHY101" s="0"/>
      <c r="BHZ101" s="0"/>
      <c r="BIA101" s="0"/>
      <c r="BIB101" s="0"/>
      <c r="BIC101" s="0"/>
      <c r="BID101" s="0"/>
      <c r="BIE101" s="0"/>
      <c r="BIF101" s="0"/>
      <c r="BIG101" s="0"/>
      <c r="BIH101" s="0"/>
      <c r="BII101" s="0"/>
      <c r="BIJ101" s="0"/>
      <c r="BIK101" s="0"/>
      <c r="BIL101" s="0"/>
      <c r="BIM101" s="0"/>
      <c r="BIN101" s="0"/>
      <c r="BIO101" s="0"/>
      <c r="BIP101" s="0"/>
      <c r="BIQ101" s="0"/>
      <c r="BIR101" s="0"/>
      <c r="BIS101" s="0"/>
      <c r="BIT101" s="0"/>
      <c r="BIU101" s="0"/>
      <c r="BIV101" s="0"/>
      <c r="BIW101" s="0"/>
      <c r="BIX101" s="0"/>
      <c r="BIY101" s="0"/>
      <c r="BIZ101" s="0"/>
      <c r="BJA101" s="0"/>
      <c r="BJB101" s="0"/>
      <c r="BJC101" s="0"/>
      <c r="BJD101" s="0"/>
      <c r="BJE101" s="0"/>
      <c r="BJF101" s="0"/>
      <c r="BJG101" s="0"/>
      <c r="BJH101" s="0"/>
      <c r="BJI101" s="0"/>
      <c r="BJJ101" s="0"/>
      <c r="BJK101" s="0"/>
      <c r="BJL101" s="0"/>
      <c r="BJM101" s="0"/>
      <c r="BJN101" s="0"/>
      <c r="BJO101" s="0"/>
      <c r="BJP101" s="0"/>
      <c r="BJQ101" s="0"/>
      <c r="BJR101" s="0"/>
      <c r="BJS101" s="0"/>
      <c r="BJT101" s="0"/>
      <c r="BJU101" s="0"/>
      <c r="BJV101" s="0"/>
      <c r="BJW101" s="0"/>
      <c r="BJX101" s="0"/>
      <c r="BJY101" s="0"/>
      <c r="BJZ101" s="0"/>
      <c r="BKA101" s="0"/>
      <c r="BKB101" s="0"/>
      <c r="BKC101" s="0"/>
      <c r="BKD101" s="0"/>
      <c r="BKE101" s="0"/>
      <c r="BKF101" s="0"/>
      <c r="BKG101" s="0"/>
      <c r="BKH101" s="0"/>
      <c r="BKI101" s="0"/>
      <c r="BKJ101" s="0"/>
      <c r="BKK101" s="0"/>
      <c r="BKL101" s="0"/>
      <c r="BKM101" s="0"/>
      <c r="BKN101" s="0"/>
      <c r="BKO101" s="0"/>
      <c r="BKP101" s="0"/>
      <c r="BKQ101" s="0"/>
      <c r="BKR101" s="0"/>
      <c r="BKS101" s="0"/>
      <c r="BKT101" s="0"/>
      <c r="BKU101" s="0"/>
      <c r="BKV101" s="0"/>
      <c r="BKW101" s="0"/>
      <c r="BKX101" s="0"/>
      <c r="BKY101" s="0"/>
      <c r="BKZ101" s="0"/>
      <c r="BLA101" s="0"/>
      <c r="BLB101" s="0"/>
      <c r="BLC101" s="0"/>
      <c r="BLD101" s="0"/>
      <c r="BLE101" s="0"/>
      <c r="BLF101" s="0"/>
      <c r="BLG101" s="0"/>
      <c r="BLH101" s="0"/>
      <c r="BLI101" s="0"/>
      <c r="BLJ101" s="0"/>
      <c r="BLK101" s="0"/>
      <c r="BLL101" s="0"/>
      <c r="BLM101" s="0"/>
      <c r="BLN101" s="0"/>
      <c r="BLO101" s="0"/>
      <c r="BLP101" s="0"/>
      <c r="BLQ101" s="0"/>
      <c r="BLR101" s="0"/>
      <c r="BLS101" s="0"/>
      <c r="BLT101" s="0"/>
      <c r="BLU101" s="0"/>
      <c r="BLV101" s="0"/>
      <c r="BLW101" s="0"/>
      <c r="BLX101" s="0"/>
      <c r="BLY101" s="0"/>
      <c r="BLZ101" s="0"/>
      <c r="BMA101" s="0"/>
      <c r="BMB101" s="0"/>
      <c r="BMC101" s="0"/>
      <c r="BMD101" s="0"/>
      <c r="BME101" s="0"/>
      <c r="BMF101" s="0"/>
      <c r="BMG101" s="0"/>
      <c r="BMH101" s="0"/>
      <c r="BMI101" s="0"/>
      <c r="BMJ101" s="0"/>
      <c r="BMK101" s="0"/>
      <c r="BML101" s="0"/>
      <c r="BMM101" s="0"/>
      <c r="BMN101" s="0"/>
      <c r="BMO101" s="0"/>
      <c r="BMP101" s="0"/>
      <c r="BMQ101" s="0"/>
      <c r="BMR101" s="0"/>
      <c r="BMS101" s="0"/>
      <c r="BMT101" s="0"/>
      <c r="BMU101" s="0"/>
      <c r="BMV101" s="0"/>
      <c r="BMW101" s="0"/>
      <c r="BMX101" s="0"/>
      <c r="BMY101" s="0"/>
      <c r="BMZ101" s="0"/>
      <c r="BNA101" s="0"/>
      <c r="BNB101" s="0"/>
      <c r="BNC101" s="0"/>
      <c r="BND101" s="0"/>
      <c r="BNE101" s="0"/>
      <c r="BNF101" s="0"/>
      <c r="BNG101" s="0"/>
      <c r="BNH101" s="0"/>
      <c r="BNI101" s="0"/>
      <c r="BNJ101" s="0"/>
      <c r="BNK101" s="0"/>
      <c r="BNL101" s="0"/>
      <c r="BNM101" s="0"/>
      <c r="BNN101" s="0"/>
      <c r="BNO101" s="0"/>
      <c r="BNP101" s="0"/>
      <c r="BNQ101" s="0"/>
      <c r="BNR101" s="0"/>
      <c r="BNS101" s="0"/>
      <c r="BNT101" s="0"/>
      <c r="BNU101" s="0"/>
      <c r="BNV101" s="0"/>
      <c r="BNW101" s="0"/>
      <c r="BNX101" s="0"/>
      <c r="BNY101" s="0"/>
      <c r="BNZ101" s="0"/>
      <c r="BOA101" s="0"/>
      <c r="BOB101" s="0"/>
      <c r="BOC101" s="0"/>
      <c r="BOD101" s="0"/>
      <c r="BOE101" s="0"/>
      <c r="BOF101" s="0"/>
      <c r="BOG101" s="0"/>
      <c r="BOH101" s="0"/>
      <c r="BOI101" s="0"/>
      <c r="BOJ101" s="0"/>
      <c r="BOK101" s="0"/>
      <c r="BOL101" s="0"/>
      <c r="BOM101" s="0"/>
      <c r="BON101" s="0"/>
      <c r="BOO101" s="0"/>
      <c r="BOP101" s="0"/>
      <c r="BOQ101" s="0"/>
      <c r="BOR101" s="0"/>
      <c r="BOS101" s="0"/>
      <c r="BOT101" s="0"/>
      <c r="BOU101" s="0"/>
      <c r="BOV101" s="0"/>
      <c r="BOW101" s="0"/>
      <c r="BOX101" s="0"/>
      <c r="BOY101" s="0"/>
      <c r="BOZ101" s="0"/>
      <c r="BPA101" s="0"/>
      <c r="BPB101" s="0"/>
      <c r="BPC101" s="0"/>
      <c r="BPD101" s="0"/>
      <c r="BPE101" s="0"/>
      <c r="BPF101" s="0"/>
      <c r="BPG101" s="0"/>
      <c r="BPH101" s="0"/>
      <c r="BPI101" s="0"/>
      <c r="BPJ101" s="0"/>
      <c r="BPK101" s="0"/>
      <c r="BPL101" s="0"/>
      <c r="BPM101" s="0"/>
      <c r="BPN101" s="0"/>
      <c r="BPO101" s="0"/>
      <c r="BPP101" s="0"/>
      <c r="BPQ101" s="0"/>
      <c r="BPR101" s="0"/>
      <c r="BPS101" s="0"/>
      <c r="BPT101" s="0"/>
      <c r="BPU101" s="0"/>
      <c r="BPV101" s="0"/>
      <c r="BPW101" s="0"/>
      <c r="BPX101" s="0"/>
      <c r="BPY101" s="0"/>
      <c r="BPZ101" s="0"/>
      <c r="BQA101" s="0"/>
      <c r="BQB101" s="0"/>
      <c r="BQC101" s="0"/>
      <c r="BQD101" s="0"/>
      <c r="BQE101" s="0"/>
      <c r="BQF101" s="0"/>
      <c r="BQG101" s="0"/>
      <c r="BQH101" s="0"/>
      <c r="BQI101" s="0"/>
      <c r="BQJ101" s="0"/>
      <c r="BQK101" s="0"/>
      <c r="BQL101" s="0"/>
      <c r="BQM101" s="0"/>
      <c r="BQN101" s="0"/>
      <c r="BQO101" s="0"/>
      <c r="BQP101" s="0"/>
      <c r="BQQ101" s="0"/>
      <c r="BQR101" s="0"/>
      <c r="BQS101" s="0"/>
      <c r="BQT101" s="0"/>
      <c r="BQU101" s="0"/>
      <c r="BQV101" s="0"/>
      <c r="BQW101" s="0"/>
      <c r="BQX101" s="0"/>
      <c r="BQY101" s="0"/>
      <c r="BQZ101" s="0"/>
      <c r="BRA101" s="0"/>
      <c r="BRB101" s="0"/>
      <c r="BRC101" s="0"/>
      <c r="BRD101" s="0"/>
      <c r="BRE101" s="0"/>
      <c r="BRF101" s="0"/>
      <c r="BRG101" s="0"/>
      <c r="BRH101" s="0"/>
      <c r="BRI101" s="0"/>
      <c r="BRJ101" s="0"/>
      <c r="BRK101" s="0"/>
      <c r="BRL101" s="0"/>
      <c r="BRM101" s="0"/>
      <c r="BRN101" s="0"/>
      <c r="BRO101" s="0"/>
      <c r="BRP101" s="0"/>
      <c r="BRQ101" s="0"/>
      <c r="BRR101" s="0"/>
      <c r="BRS101" s="0"/>
      <c r="BRT101" s="0"/>
      <c r="BRU101" s="0"/>
      <c r="BRV101" s="0"/>
      <c r="BRW101" s="0"/>
      <c r="BRX101" s="0"/>
      <c r="BRY101" s="0"/>
      <c r="BRZ101" s="0"/>
      <c r="BSA101" s="0"/>
      <c r="BSB101" s="0"/>
      <c r="BSC101" s="0"/>
      <c r="BSD101" s="0"/>
      <c r="BSE101" s="0"/>
      <c r="BSF101" s="0"/>
      <c r="BSG101" s="0"/>
      <c r="BSH101" s="0"/>
      <c r="BSI101" s="0"/>
      <c r="BSJ101" s="0"/>
      <c r="BSK101" s="0"/>
      <c r="BSL101" s="0"/>
      <c r="BSM101" s="0"/>
      <c r="BSN101" s="0"/>
      <c r="BSO101" s="0"/>
      <c r="BSP101" s="0"/>
      <c r="BSQ101" s="0"/>
      <c r="BSR101" s="0"/>
      <c r="BSS101" s="0"/>
      <c r="BST101" s="0"/>
      <c r="BSU101" s="0"/>
      <c r="BSV101" s="0"/>
      <c r="BSW101" s="0"/>
      <c r="BSX101" s="0"/>
      <c r="BSY101" s="0"/>
      <c r="BSZ101" s="0"/>
      <c r="BTA101" s="0"/>
      <c r="BTB101" s="0"/>
      <c r="BTC101" s="0"/>
      <c r="BTD101" s="0"/>
      <c r="BTE101" s="0"/>
      <c r="BTF101" s="0"/>
      <c r="BTG101" s="0"/>
      <c r="BTH101" s="0"/>
      <c r="BTI101" s="0"/>
      <c r="BTJ101" s="0"/>
      <c r="BTK101" s="0"/>
      <c r="BTL101" s="0"/>
      <c r="BTM101" s="0"/>
      <c r="BTN101" s="0"/>
      <c r="BTO101" s="0"/>
      <c r="BTP101" s="0"/>
      <c r="BTQ101" s="0"/>
      <c r="BTR101" s="0"/>
      <c r="BTS101" s="0"/>
      <c r="BTT101" s="0"/>
      <c r="BTU101" s="0"/>
      <c r="BTV101" s="0"/>
      <c r="BTW101" s="0"/>
      <c r="BTX101" s="0"/>
      <c r="BTY101" s="0"/>
      <c r="BTZ101" s="0"/>
      <c r="BUA101" s="0"/>
      <c r="BUB101" s="0"/>
      <c r="BUC101" s="0"/>
      <c r="BUD101" s="0"/>
      <c r="BUE101" s="0"/>
      <c r="BUF101" s="0"/>
      <c r="BUG101" s="0"/>
      <c r="BUH101" s="0"/>
      <c r="BUI101" s="0"/>
      <c r="BUJ101" s="0"/>
      <c r="BUK101" s="0"/>
      <c r="BUL101" s="0"/>
      <c r="BUM101" s="0"/>
      <c r="BUN101" s="0"/>
      <c r="BUO101" s="0"/>
      <c r="BUP101" s="0"/>
      <c r="BUQ101" s="0"/>
      <c r="BUR101" s="0"/>
      <c r="BUS101" s="0"/>
      <c r="BUT101" s="0"/>
      <c r="BUU101" s="0"/>
      <c r="BUV101" s="0"/>
      <c r="BUW101" s="0"/>
      <c r="BUX101" s="0"/>
      <c r="BUY101" s="0"/>
      <c r="BUZ101" s="0"/>
      <c r="BVA101" s="0"/>
      <c r="BVB101" s="0"/>
      <c r="BVC101" s="0"/>
      <c r="BVD101" s="0"/>
      <c r="BVE101" s="0"/>
      <c r="BVF101" s="0"/>
      <c r="BVG101" s="0"/>
      <c r="BVH101" s="0"/>
      <c r="BVI101" s="0"/>
      <c r="BVJ101" s="0"/>
      <c r="BVK101" s="0"/>
      <c r="BVL101" s="0"/>
      <c r="BVM101" s="0"/>
      <c r="BVN101" s="0"/>
      <c r="BVO101" s="0"/>
      <c r="BVP101" s="0"/>
      <c r="BVQ101" s="0"/>
      <c r="BVR101" s="0"/>
      <c r="BVS101" s="0"/>
      <c r="BVT101" s="0"/>
      <c r="BVU101" s="0"/>
      <c r="BVV101" s="0"/>
      <c r="BVW101" s="0"/>
      <c r="BVX101" s="0"/>
      <c r="BVY101" s="0"/>
      <c r="BVZ101" s="0"/>
      <c r="BWA101" s="0"/>
      <c r="BWB101" s="0"/>
      <c r="BWC101" s="0"/>
      <c r="BWD101" s="0"/>
      <c r="BWE101" s="0"/>
      <c r="BWF101" s="0"/>
      <c r="BWG101" s="0"/>
      <c r="BWH101" s="0"/>
      <c r="BWI101" s="0"/>
      <c r="BWJ101" s="0"/>
      <c r="BWK101" s="0"/>
      <c r="BWL101" s="0"/>
      <c r="BWM101" s="0"/>
      <c r="BWN101" s="0"/>
      <c r="BWO101" s="0"/>
      <c r="BWP101" s="0"/>
      <c r="BWQ101" s="0"/>
      <c r="BWR101" s="0"/>
      <c r="BWS101" s="0"/>
      <c r="BWT101" s="0"/>
      <c r="BWU101" s="0"/>
      <c r="BWV101" s="0"/>
      <c r="BWW101" s="0"/>
      <c r="BWX101" s="0"/>
      <c r="BWY101" s="0"/>
      <c r="BWZ101" s="0"/>
      <c r="BXA101" s="0"/>
      <c r="BXB101" s="0"/>
      <c r="BXC101" s="0"/>
      <c r="BXD101" s="0"/>
      <c r="BXE101" s="0"/>
      <c r="BXF101" s="0"/>
      <c r="BXG101" s="0"/>
      <c r="BXH101" s="0"/>
      <c r="BXI101" s="0"/>
      <c r="BXJ101" s="0"/>
      <c r="BXK101" s="0"/>
      <c r="BXL101" s="0"/>
      <c r="BXM101" s="0"/>
      <c r="BXN101" s="0"/>
      <c r="BXO101" s="0"/>
      <c r="BXP101" s="0"/>
      <c r="BXQ101" s="0"/>
      <c r="BXR101" s="0"/>
      <c r="BXS101" s="0"/>
      <c r="BXT101" s="0"/>
      <c r="BXU101" s="0"/>
      <c r="BXV101" s="0"/>
      <c r="BXW101" s="0"/>
      <c r="BXX101" s="0"/>
      <c r="BXY101" s="0"/>
      <c r="BXZ101" s="0"/>
      <c r="BYA101" s="0"/>
      <c r="BYB101" s="0"/>
      <c r="BYC101" s="0"/>
      <c r="BYD101" s="0"/>
      <c r="BYE101" s="0"/>
      <c r="BYF101" s="0"/>
      <c r="BYG101" s="0"/>
      <c r="BYH101" s="0"/>
      <c r="BYI101" s="0"/>
      <c r="BYJ101" s="0"/>
      <c r="BYK101" s="0"/>
      <c r="BYL101" s="0"/>
      <c r="BYM101" s="0"/>
      <c r="BYN101" s="0"/>
      <c r="BYO101" s="0"/>
      <c r="BYP101" s="0"/>
      <c r="BYQ101" s="0"/>
      <c r="BYR101" s="0"/>
      <c r="BYS101" s="0"/>
      <c r="BYT101" s="0"/>
      <c r="BYU101" s="0"/>
      <c r="BYV101" s="0"/>
      <c r="BYW101" s="0"/>
      <c r="BYX101" s="0"/>
      <c r="BYY101" s="0"/>
      <c r="BYZ101" s="0"/>
      <c r="BZA101" s="0"/>
      <c r="BZB101" s="0"/>
      <c r="BZC101" s="0"/>
      <c r="BZD101" s="0"/>
      <c r="BZE101" s="0"/>
      <c r="BZF101" s="0"/>
      <c r="BZG101" s="0"/>
      <c r="BZH101" s="0"/>
      <c r="BZI101" s="0"/>
      <c r="BZJ101" s="0"/>
      <c r="BZK101" s="0"/>
      <c r="BZL101" s="0"/>
      <c r="BZM101" s="0"/>
      <c r="BZN101" s="0"/>
      <c r="BZO101" s="0"/>
      <c r="BZP101" s="0"/>
      <c r="BZQ101" s="0"/>
      <c r="BZR101" s="0"/>
      <c r="BZS101" s="0"/>
      <c r="BZT101" s="0"/>
      <c r="BZU101" s="0"/>
      <c r="BZV101" s="0"/>
      <c r="BZW101" s="0"/>
      <c r="BZX101" s="0"/>
      <c r="BZY101" s="0"/>
      <c r="BZZ101" s="0"/>
      <c r="CAA101" s="0"/>
      <c r="CAB101" s="0"/>
      <c r="CAC101" s="0"/>
      <c r="CAD101" s="0"/>
      <c r="CAE101" s="0"/>
      <c r="CAF101" s="0"/>
      <c r="CAG101" s="0"/>
      <c r="CAH101" s="0"/>
      <c r="CAI101" s="0"/>
      <c r="CAJ101" s="0"/>
      <c r="CAK101" s="0"/>
      <c r="CAL101" s="0"/>
      <c r="CAM101" s="0"/>
      <c r="CAN101" s="0"/>
      <c r="CAO101" s="0"/>
      <c r="CAP101" s="0"/>
      <c r="CAQ101" s="0"/>
      <c r="CAR101" s="0"/>
      <c r="CAS101" s="0"/>
      <c r="CAT101" s="0"/>
      <c r="CAU101" s="0"/>
      <c r="CAV101" s="0"/>
      <c r="CAW101" s="0"/>
      <c r="CAX101" s="0"/>
      <c r="CAY101" s="0"/>
      <c r="CAZ101" s="0"/>
      <c r="CBA101" s="0"/>
      <c r="CBB101" s="0"/>
      <c r="CBC101" s="0"/>
      <c r="CBD101" s="0"/>
      <c r="CBE101" s="0"/>
      <c r="CBF101" s="0"/>
      <c r="CBG101" s="0"/>
      <c r="CBH101" s="0"/>
      <c r="CBI101" s="0"/>
      <c r="CBJ101" s="0"/>
      <c r="CBK101" s="0"/>
      <c r="CBL101" s="0"/>
      <c r="CBM101" s="0"/>
      <c r="CBN101" s="0"/>
      <c r="CBO101" s="0"/>
      <c r="CBP101" s="0"/>
      <c r="CBQ101" s="0"/>
      <c r="CBR101" s="0"/>
      <c r="CBS101" s="0"/>
      <c r="CBT101" s="0"/>
      <c r="CBU101" s="0"/>
      <c r="CBV101" s="0"/>
      <c r="CBW101" s="0"/>
      <c r="CBX101" s="0"/>
      <c r="CBY101" s="0"/>
      <c r="CBZ101" s="0"/>
      <c r="CCA101" s="0"/>
      <c r="CCB101" s="0"/>
      <c r="CCC101" s="0"/>
      <c r="CCD101" s="0"/>
      <c r="CCE101" s="0"/>
      <c r="CCF101" s="0"/>
      <c r="CCG101" s="0"/>
      <c r="CCH101" s="0"/>
      <c r="CCI101" s="0"/>
      <c r="CCJ101" s="0"/>
      <c r="CCK101" s="0"/>
      <c r="CCL101" s="0"/>
      <c r="CCM101" s="0"/>
      <c r="CCN101" s="0"/>
      <c r="CCO101" s="0"/>
      <c r="CCP101" s="0"/>
      <c r="CCQ101" s="0"/>
      <c r="CCR101" s="0"/>
      <c r="CCS101" s="0"/>
      <c r="CCT101" s="0"/>
      <c r="CCU101" s="0"/>
      <c r="CCV101" s="0"/>
      <c r="CCW101" s="0"/>
      <c r="CCX101" s="0"/>
      <c r="CCY101" s="0"/>
      <c r="CCZ101" s="0"/>
      <c r="CDA101" s="0"/>
      <c r="CDB101" s="0"/>
      <c r="CDC101" s="0"/>
      <c r="CDD101" s="0"/>
      <c r="CDE101" s="0"/>
      <c r="CDF101" s="0"/>
      <c r="CDG101" s="0"/>
      <c r="CDH101" s="0"/>
      <c r="CDI101" s="0"/>
      <c r="CDJ101" s="0"/>
      <c r="CDK101" s="0"/>
      <c r="CDL101" s="0"/>
      <c r="CDM101" s="0"/>
      <c r="CDN101" s="0"/>
      <c r="CDO101" s="0"/>
      <c r="CDP101" s="0"/>
      <c r="CDQ101" s="0"/>
      <c r="CDR101" s="0"/>
      <c r="CDS101" s="0"/>
      <c r="CDT101" s="0"/>
      <c r="CDU101" s="0"/>
      <c r="CDV101" s="0"/>
      <c r="CDW101" s="0"/>
      <c r="CDX101" s="0"/>
      <c r="CDY101" s="0"/>
      <c r="CDZ101" s="0"/>
      <c r="CEA101" s="0"/>
      <c r="CEB101" s="0"/>
      <c r="CEC101" s="0"/>
      <c r="CED101" s="0"/>
      <c r="CEE101" s="0"/>
      <c r="CEF101" s="0"/>
      <c r="CEG101" s="0"/>
      <c r="CEH101" s="0"/>
      <c r="CEI101" s="0"/>
      <c r="CEJ101" s="0"/>
      <c r="CEK101" s="0"/>
      <c r="CEL101" s="0"/>
      <c r="CEM101" s="0"/>
      <c r="CEN101" s="0"/>
      <c r="CEO101" s="0"/>
      <c r="CEP101" s="0"/>
      <c r="CEQ101" s="0"/>
      <c r="CER101" s="0"/>
      <c r="CES101" s="0"/>
      <c r="CET101" s="0"/>
      <c r="CEU101" s="0"/>
      <c r="CEV101" s="0"/>
      <c r="CEW101" s="0"/>
      <c r="CEX101" s="0"/>
      <c r="CEY101" s="0"/>
      <c r="CEZ101" s="0"/>
      <c r="CFA101" s="0"/>
      <c r="CFB101" s="0"/>
      <c r="CFC101" s="0"/>
      <c r="CFD101" s="0"/>
      <c r="CFE101" s="0"/>
      <c r="CFF101" s="0"/>
      <c r="CFG101" s="0"/>
      <c r="CFH101" s="0"/>
      <c r="CFI101" s="0"/>
      <c r="CFJ101" s="0"/>
      <c r="CFK101" s="0"/>
      <c r="CFL101" s="0"/>
      <c r="CFM101" s="0"/>
      <c r="CFN101" s="0"/>
      <c r="CFO101" s="0"/>
      <c r="CFP101" s="0"/>
      <c r="CFQ101" s="0"/>
      <c r="CFR101" s="0"/>
      <c r="CFS101" s="0"/>
      <c r="CFT101" s="0"/>
      <c r="CFU101" s="0"/>
      <c r="CFV101" s="0"/>
      <c r="CFW101" s="0"/>
      <c r="CFX101" s="0"/>
      <c r="CFY101" s="0"/>
      <c r="CFZ101" s="0"/>
      <c r="CGA101" s="0"/>
      <c r="CGB101" s="0"/>
      <c r="CGC101" s="0"/>
      <c r="CGD101" s="0"/>
      <c r="CGE101" s="0"/>
      <c r="CGF101" s="0"/>
      <c r="CGG101" s="0"/>
      <c r="CGH101" s="0"/>
      <c r="CGI101" s="0"/>
      <c r="CGJ101" s="0"/>
      <c r="CGK101" s="0"/>
      <c r="CGL101" s="0"/>
      <c r="CGM101" s="0"/>
      <c r="CGN101" s="0"/>
      <c r="CGO101" s="0"/>
      <c r="CGP101" s="0"/>
      <c r="CGQ101" s="0"/>
      <c r="CGR101" s="0"/>
      <c r="CGS101" s="0"/>
      <c r="CGT101" s="0"/>
      <c r="CGU101" s="0"/>
      <c r="CGV101" s="0"/>
      <c r="CGW101" s="0"/>
      <c r="CGX101" s="0"/>
      <c r="CGY101" s="0"/>
      <c r="CGZ101" s="0"/>
      <c r="CHA101" s="0"/>
      <c r="CHB101" s="0"/>
      <c r="CHC101" s="0"/>
      <c r="CHD101" s="0"/>
      <c r="CHE101" s="0"/>
      <c r="CHF101" s="0"/>
      <c r="CHG101" s="0"/>
      <c r="CHH101" s="0"/>
      <c r="CHI101" s="0"/>
      <c r="CHJ101" s="0"/>
      <c r="CHK101" s="0"/>
      <c r="CHL101" s="0"/>
      <c r="CHM101" s="0"/>
      <c r="CHN101" s="0"/>
      <c r="CHO101" s="0"/>
      <c r="CHP101" s="0"/>
      <c r="CHQ101" s="0"/>
      <c r="CHR101" s="0"/>
      <c r="CHS101" s="0"/>
      <c r="CHT101" s="0"/>
      <c r="CHU101" s="0"/>
      <c r="CHV101" s="0"/>
      <c r="CHW101" s="0"/>
      <c r="CHX101" s="0"/>
      <c r="CHY101" s="0"/>
      <c r="CHZ101" s="0"/>
      <c r="CIA101" s="0"/>
      <c r="CIB101" s="0"/>
      <c r="CIC101" s="0"/>
      <c r="CID101" s="0"/>
      <c r="CIE101" s="0"/>
      <c r="CIF101" s="0"/>
      <c r="CIG101" s="0"/>
      <c r="CIH101" s="0"/>
      <c r="CII101" s="0"/>
      <c r="CIJ101" s="0"/>
      <c r="CIK101" s="0"/>
      <c r="CIL101" s="0"/>
      <c r="CIM101" s="0"/>
      <c r="CIN101" s="0"/>
      <c r="CIO101" s="0"/>
      <c r="CIP101" s="0"/>
      <c r="CIQ101" s="0"/>
      <c r="CIR101" s="0"/>
      <c r="CIS101" s="0"/>
      <c r="CIT101" s="0"/>
      <c r="CIU101" s="0"/>
      <c r="CIV101" s="0"/>
      <c r="CIW101" s="0"/>
      <c r="CIX101" s="0"/>
      <c r="CIY101" s="0"/>
      <c r="CIZ101" s="0"/>
      <c r="CJA101" s="0"/>
      <c r="CJB101" s="0"/>
      <c r="CJC101" s="0"/>
      <c r="CJD101" s="0"/>
      <c r="CJE101" s="0"/>
      <c r="CJF101" s="0"/>
      <c r="CJG101" s="0"/>
      <c r="CJH101" s="0"/>
      <c r="CJI101" s="0"/>
      <c r="CJJ101" s="0"/>
      <c r="CJK101" s="0"/>
      <c r="CJL101" s="0"/>
      <c r="CJM101" s="0"/>
      <c r="CJN101" s="0"/>
      <c r="CJO101" s="0"/>
      <c r="CJP101" s="0"/>
      <c r="CJQ101" s="0"/>
      <c r="CJR101" s="0"/>
      <c r="CJS101" s="0"/>
      <c r="CJT101" s="0"/>
      <c r="CJU101" s="0"/>
      <c r="CJV101" s="0"/>
      <c r="CJW101" s="0"/>
      <c r="CJX101" s="0"/>
      <c r="CJY101" s="0"/>
      <c r="CJZ101" s="0"/>
      <c r="CKA101" s="0"/>
      <c r="CKB101" s="0"/>
      <c r="CKC101" s="0"/>
      <c r="CKD101" s="0"/>
      <c r="CKE101" s="0"/>
      <c r="CKF101" s="0"/>
      <c r="CKG101" s="0"/>
      <c r="CKH101" s="0"/>
      <c r="CKI101" s="0"/>
      <c r="CKJ101" s="0"/>
      <c r="CKK101" s="0"/>
      <c r="CKL101" s="0"/>
      <c r="CKM101" s="0"/>
      <c r="CKN101" s="0"/>
      <c r="CKO101" s="0"/>
      <c r="CKP101" s="0"/>
      <c r="CKQ101" s="0"/>
      <c r="CKR101" s="0"/>
      <c r="CKS101" s="0"/>
      <c r="CKT101" s="0"/>
      <c r="CKU101" s="0"/>
      <c r="CKV101" s="0"/>
      <c r="CKW101" s="0"/>
      <c r="CKX101" s="0"/>
      <c r="CKY101" s="0"/>
      <c r="CKZ101" s="0"/>
      <c r="CLA101" s="0"/>
      <c r="CLB101" s="0"/>
      <c r="CLC101" s="0"/>
      <c r="CLD101" s="0"/>
      <c r="CLE101" s="0"/>
      <c r="CLF101" s="0"/>
      <c r="CLG101" s="0"/>
      <c r="CLH101" s="0"/>
      <c r="CLI101" s="0"/>
      <c r="CLJ101" s="0"/>
      <c r="CLK101" s="0"/>
      <c r="CLL101" s="0"/>
      <c r="CLM101" s="0"/>
      <c r="CLN101" s="0"/>
      <c r="CLO101" s="0"/>
      <c r="CLP101" s="0"/>
      <c r="CLQ101" s="0"/>
      <c r="CLR101" s="0"/>
      <c r="CLS101" s="0"/>
      <c r="CLT101" s="0"/>
      <c r="CLU101" s="0"/>
      <c r="CLV101" s="0"/>
      <c r="CLW101" s="0"/>
      <c r="CLX101" s="0"/>
      <c r="CLY101" s="0"/>
      <c r="CLZ101" s="0"/>
      <c r="CMA101" s="0"/>
      <c r="CMB101" s="0"/>
      <c r="CMC101" s="0"/>
      <c r="CMD101" s="0"/>
      <c r="CME101" s="0"/>
      <c r="CMF101" s="0"/>
      <c r="CMG101" s="0"/>
      <c r="CMH101" s="0"/>
      <c r="CMI101" s="0"/>
      <c r="CMJ101" s="0"/>
      <c r="CMK101" s="0"/>
      <c r="CML101" s="0"/>
      <c r="CMM101" s="0"/>
      <c r="CMN101" s="0"/>
      <c r="CMO101" s="0"/>
      <c r="CMP101" s="0"/>
      <c r="CMQ101" s="0"/>
      <c r="CMR101" s="0"/>
      <c r="CMS101" s="0"/>
      <c r="CMT101" s="0"/>
      <c r="CMU101" s="0"/>
      <c r="CMV101" s="0"/>
      <c r="CMW101" s="0"/>
      <c r="CMX101" s="0"/>
      <c r="CMY101" s="0"/>
      <c r="CMZ101" s="0"/>
      <c r="CNA101" s="0"/>
      <c r="CNB101" s="0"/>
      <c r="CNC101" s="0"/>
      <c r="CND101" s="0"/>
      <c r="CNE101" s="0"/>
      <c r="CNF101" s="0"/>
      <c r="CNG101" s="0"/>
      <c r="CNH101" s="0"/>
      <c r="CNI101" s="0"/>
      <c r="CNJ101" s="0"/>
      <c r="CNK101" s="0"/>
      <c r="CNL101" s="0"/>
      <c r="CNM101" s="0"/>
      <c r="CNN101" s="0"/>
      <c r="CNO101" s="0"/>
      <c r="CNP101" s="0"/>
      <c r="CNQ101" s="0"/>
      <c r="CNR101" s="0"/>
      <c r="CNS101" s="0"/>
      <c r="CNT101" s="0"/>
      <c r="CNU101" s="0"/>
      <c r="CNV101" s="0"/>
      <c r="CNW101" s="0"/>
      <c r="CNX101" s="0"/>
      <c r="CNY101" s="0"/>
      <c r="CNZ101" s="0"/>
      <c r="COA101" s="0"/>
      <c r="COB101" s="0"/>
      <c r="COC101" s="0"/>
      <c r="COD101" s="0"/>
      <c r="COE101" s="0"/>
      <c r="COF101" s="0"/>
      <c r="COG101" s="0"/>
      <c r="COH101" s="0"/>
      <c r="COI101" s="0"/>
      <c r="COJ101" s="0"/>
      <c r="COK101" s="0"/>
      <c r="COL101" s="0"/>
      <c r="COM101" s="0"/>
      <c r="CON101" s="0"/>
      <c r="COO101" s="0"/>
      <c r="COP101" s="0"/>
      <c r="COQ101" s="0"/>
      <c r="COR101" s="0"/>
      <c r="COS101" s="0"/>
      <c r="COT101" s="0"/>
      <c r="COU101" s="0"/>
      <c r="COV101" s="0"/>
      <c r="COW101" s="0"/>
      <c r="COX101" s="0"/>
      <c r="COY101" s="0"/>
      <c r="COZ101" s="0"/>
      <c r="CPA101" s="0"/>
      <c r="CPB101" s="0"/>
      <c r="CPC101" s="0"/>
      <c r="CPD101" s="0"/>
      <c r="CPE101" s="0"/>
      <c r="CPF101" s="0"/>
      <c r="CPG101" s="0"/>
      <c r="CPH101" s="0"/>
      <c r="CPI101" s="0"/>
      <c r="CPJ101" s="0"/>
      <c r="CPK101" s="0"/>
      <c r="CPL101" s="0"/>
      <c r="CPM101" s="0"/>
      <c r="CPN101" s="0"/>
      <c r="CPO101" s="0"/>
      <c r="CPP101" s="0"/>
      <c r="CPQ101" s="0"/>
      <c r="CPR101" s="0"/>
      <c r="CPS101" s="0"/>
      <c r="CPT101" s="0"/>
      <c r="CPU101" s="0"/>
      <c r="CPV101" s="0"/>
      <c r="CPW101" s="0"/>
      <c r="CPX101" s="0"/>
      <c r="CPY101" s="0"/>
      <c r="CPZ101" s="0"/>
      <c r="CQA101" s="0"/>
      <c r="CQB101" s="0"/>
      <c r="CQC101" s="0"/>
      <c r="CQD101" s="0"/>
      <c r="CQE101" s="0"/>
      <c r="CQF101" s="0"/>
      <c r="CQG101" s="0"/>
      <c r="CQH101" s="0"/>
      <c r="CQI101" s="0"/>
      <c r="CQJ101" s="0"/>
      <c r="CQK101" s="0"/>
      <c r="CQL101" s="0"/>
      <c r="CQM101" s="0"/>
      <c r="CQN101" s="0"/>
      <c r="CQO101" s="0"/>
      <c r="CQP101" s="0"/>
      <c r="CQQ101" s="0"/>
      <c r="CQR101" s="0"/>
      <c r="CQS101" s="0"/>
      <c r="CQT101" s="0"/>
      <c r="CQU101" s="0"/>
      <c r="CQV101" s="0"/>
      <c r="CQW101" s="0"/>
      <c r="CQX101" s="0"/>
      <c r="CQY101" s="0"/>
      <c r="CQZ101" s="0"/>
      <c r="CRA101" s="0"/>
      <c r="CRB101" s="0"/>
      <c r="CRC101" s="0"/>
      <c r="CRD101" s="0"/>
      <c r="CRE101" s="0"/>
      <c r="CRF101" s="0"/>
      <c r="CRG101" s="0"/>
      <c r="CRH101" s="0"/>
      <c r="CRI101" s="0"/>
      <c r="CRJ101" s="0"/>
      <c r="CRK101" s="0"/>
      <c r="CRL101" s="0"/>
      <c r="CRM101" s="0"/>
      <c r="CRN101" s="0"/>
      <c r="CRO101" s="0"/>
      <c r="CRP101" s="0"/>
      <c r="CRQ101" s="0"/>
      <c r="CRR101" s="0"/>
      <c r="CRS101" s="0"/>
      <c r="CRT101" s="0"/>
      <c r="CRU101" s="0"/>
      <c r="CRV101" s="0"/>
      <c r="CRW101" s="0"/>
      <c r="CRX101" s="0"/>
      <c r="CRY101" s="0"/>
      <c r="CRZ101" s="0"/>
      <c r="CSA101" s="0"/>
      <c r="CSB101" s="0"/>
      <c r="CSC101" s="0"/>
      <c r="CSD101" s="0"/>
      <c r="CSE101" s="0"/>
      <c r="CSF101" s="0"/>
      <c r="CSG101" s="0"/>
      <c r="CSH101" s="0"/>
      <c r="CSI101" s="0"/>
      <c r="CSJ101" s="0"/>
      <c r="CSK101" s="0"/>
      <c r="CSL101" s="0"/>
      <c r="CSM101" s="0"/>
      <c r="CSN101" s="0"/>
      <c r="CSO101" s="0"/>
      <c r="CSP101" s="0"/>
      <c r="CSQ101" s="0"/>
      <c r="CSR101" s="0"/>
      <c r="CSS101" s="0"/>
      <c r="CST101" s="0"/>
      <c r="CSU101" s="0"/>
      <c r="CSV101" s="0"/>
      <c r="CSW101" s="0"/>
      <c r="CSX101" s="0"/>
      <c r="CSY101" s="0"/>
      <c r="CSZ101" s="0"/>
      <c r="CTA101" s="0"/>
      <c r="CTB101" s="0"/>
      <c r="CTC101" s="0"/>
      <c r="CTD101" s="0"/>
      <c r="CTE101" s="0"/>
      <c r="CTF101" s="0"/>
      <c r="CTG101" s="0"/>
      <c r="CTH101" s="0"/>
      <c r="CTI101" s="0"/>
      <c r="CTJ101" s="0"/>
      <c r="CTK101" s="0"/>
      <c r="CTL101" s="0"/>
      <c r="CTM101" s="0"/>
      <c r="CTN101" s="0"/>
      <c r="CTO101" s="0"/>
      <c r="CTP101" s="0"/>
      <c r="CTQ101" s="0"/>
      <c r="CTR101" s="0"/>
      <c r="CTS101" s="0"/>
      <c r="CTT101" s="0"/>
      <c r="CTU101" s="0"/>
      <c r="CTV101" s="0"/>
      <c r="CTW101" s="0"/>
      <c r="CTX101" s="0"/>
      <c r="CTY101" s="0"/>
      <c r="CTZ101" s="0"/>
      <c r="CUA101" s="0"/>
      <c r="CUB101" s="0"/>
      <c r="CUC101" s="0"/>
      <c r="CUD101" s="0"/>
      <c r="CUE101" s="0"/>
      <c r="CUF101" s="0"/>
      <c r="CUG101" s="0"/>
      <c r="CUH101" s="0"/>
      <c r="CUI101" s="0"/>
      <c r="CUJ101" s="0"/>
      <c r="CUK101" s="0"/>
      <c r="CUL101" s="0"/>
      <c r="CUM101" s="0"/>
      <c r="CUN101" s="0"/>
      <c r="CUO101" s="0"/>
      <c r="CUP101" s="0"/>
      <c r="CUQ101" s="0"/>
      <c r="CUR101" s="0"/>
      <c r="CUS101" s="0"/>
      <c r="CUT101" s="0"/>
      <c r="CUU101" s="0"/>
      <c r="CUV101" s="0"/>
      <c r="CUW101" s="0"/>
      <c r="CUX101" s="0"/>
      <c r="CUY101" s="0"/>
      <c r="CUZ101" s="0"/>
      <c r="CVA101" s="0"/>
      <c r="CVB101" s="0"/>
      <c r="CVC101" s="0"/>
      <c r="CVD101" s="0"/>
      <c r="CVE101" s="0"/>
      <c r="CVF101" s="0"/>
      <c r="CVG101" s="0"/>
      <c r="CVH101" s="0"/>
      <c r="CVI101" s="0"/>
      <c r="CVJ101" s="0"/>
      <c r="CVK101" s="0"/>
      <c r="CVL101" s="0"/>
      <c r="CVM101" s="0"/>
      <c r="CVN101" s="0"/>
      <c r="CVO101" s="0"/>
      <c r="CVP101" s="0"/>
      <c r="CVQ101" s="0"/>
      <c r="CVR101" s="0"/>
      <c r="CVS101" s="0"/>
      <c r="CVT101" s="0"/>
      <c r="CVU101" s="0"/>
      <c r="CVV101" s="0"/>
      <c r="CVW101" s="0"/>
      <c r="CVX101" s="0"/>
      <c r="CVY101" s="0"/>
      <c r="CVZ101" s="0"/>
      <c r="CWA101" s="0"/>
      <c r="CWB101" s="0"/>
      <c r="CWC101" s="0"/>
      <c r="CWD101" s="0"/>
      <c r="CWE101" s="0"/>
      <c r="CWF101" s="0"/>
      <c r="CWG101" s="0"/>
      <c r="CWH101" s="0"/>
      <c r="CWI101" s="0"/>
      <c r="CWJ101" s="0"/>
      <c r="CWK101" s="0"/>
      <c r="CWL101" s="0"/>
      <c r="CWM101" s="0"/>
      <c r="CWN101" s="0"/>
      <c r="CWO101" s="0"/>
      <c r="CWP101" s="0"/>
      <c r="CWQ101" s="0"/>
      <c r="CWR101" s="0"/>
      <c r="CWS101" s="0"/>
      <c r="CWT101" s="0"/>
      <c r="CWU101" s="0"/>
      <c r="CWV101" s="0"/>
      <c r="CWW101" s="0"/>
      <c r="CWX101" s="0"/>
      <c r="CWY101" s="0"/>
      <c r="CWZ101" s="0"/>
      <c r="CXA101" s="0"/>
      <c r="CXB101" s="0"/>
      <c r="CXC101" s="0"/>
      <c r="CXD101" s="0"/>
      <c r="CXE101" s="0"/>
      <c r="CXF101" s="0"/>
      <c r="CXG101" s="0"/>
      <c r="CXH101" s="0"/>
      <c r="CXI101" s="0"/>
      <c r="CXJ101" s="0"/>
      <c r="CXK101" s="0"/>
      <c r="CXL101" s="0"/>
      <c r="CXM101" s="0"/>
      <c r="CXN101" s="0"/>
      <c r="CXO101" s="0"/>
      <c r="CXP101" s="0"/>
      <c r="CXQ101" s="0"/>
      <c r="CXR101" s="0"/>
      <c r="CXS101" s="0"/>
      <c r="CXT101" s="0"/>
      <c r="CXU101" s="0"/>
      <c r="CXV101" s="0"/>
      <c r="CXW101" s="0"/>
      <c r="CXX101" s="0"/>
      <c r="CXY101" s="0"/>
      <c r="CXZ101" s="0"/>
      <c r="CYA101" s="0"/>
      <c r="CYB101" s="0"/>
      <c r="CYC101" s="0"/>
      <c r="CYD101" s="0"/>
      <c r="CYE101" s="0"/>
      <c r="CYF101" s="0"/>
      <c r="CYG101" s="0"/>
      <c r="CYH101" s="0"/>
      <c r="CYI101" s="0"/>
      <c r="CYJ101" s="0"/>
      <c r="CYK101" s="0"/>
      <c r="CYL101" s="0"/>
      <c r="CYM101" s="0"/>
      <c r="CYN101" s="0"/>
      <c r="CYO101" s="0"/>
      <c r="CYP101" s="0"/>
      <c r="CYQ101" s="0"/>
      <c r="CYR101" s="0"/>
      <c r="CYS101" s="0"/>
      <c r="CYT101" s="0"/>
      <c r="CYU101" s="0"/>
      <c r="CYV101" s="0"/>
      <c r="CYW101" s="0"/>
      <c r="CYX101" s="0"/>
      <c r="CYY101" s="0"/>
      <c r="CYZ101" s="0"/>
      <c r="CZA101" s="0"/>
      <c r="CZB101" s="0"/>
      <c r="CZC101" s="0"/>
      <c r="CZD101" s="0"/>
      <c r="CZE101" s="0"/>
      <c r="CZF101" s="0"/>
      <c r="CZG101" s="0"/>
      <c r="CZH101" s="0"/>
      <c r="CZI101" s="0"/>
      <c r="CZJ101" s="0"/>
      <c r="CZK101" s="0"/>
      <c r="CZL101" s="0"/>
      <c r="CZM101" s="0"/>
      <c r="CZN101" s="0"/>
      <c r="CZO101" s="0"/>
      <c r="CZP101" s="0"/>
      <c r="CZQ101" s="0"/>
      <c r="CZR101" s="0"/>
      <c r="CZS101" s="0"/>
      <c r="CZT101" s="0"/>
      <c r="CZU101" s="0"/>
      <c r="CZV101" s="0"/>
      <c r="CZW101" s="0"/>
      <c r="CZX101" s="0"/>
      <c r="CZY101" s="0"/>
      <c r="CZZ101" s="0"/>
      <c r="DAA101" s="0"/>
      <c r="DAB101" s="0"/>
      <c r="DAC101" s="0"/>
      <c r="DAD101" s="0"/>
      <c r="DAE101" s="0"/>
      <c r="DAF101" s="0"/>
      <c r="DAG101" s="0"/>
      <c r="DAH101" s="0"/>
      <c r="DAI101" s="0"/>
      <c r="DAJ101" s="0"/>
      <c r="DAK101" s="0"/>
      <c r="DAL101" s="0"/>
      <c r="DAM101" s="0"/>
      <c r="DAN101" s="0"/>
      <c r="DAO101" s="0"/>
      <c r="DAP101" s="0"/>
      <c r="DAQ101" s="0"/>
      <c r="DAR101" s="0"/>
      <c r="DAS101" s="0"/>
      <c r="DAT101" s="0"/>
      <c r="DAU101" s="0"/>
      <c r="DAV101" s="0"/>
      <c r="DAW101" s="0"/>
      <c r="DAX101" s="0"/>
      <c r="DAY101" s="0"/>
      <c r="DAZ101" s="0"/>
      <c r="DBA101" s="0"/>
      <c r="DBB101" s="0"/>
      <c r="DBC101" s="0"/>
      <c r="DBD101" s="0"/>
      <c r="DBE101" s="0"/>
      <c r="DBF101" s="0"/>
      <c r="DBG101" s="0"/>
      <c r="DBH101" s="0"/>
      <c r="DBI101" s="0"/>
      <c r="DBJ101" s="0"/>
      <c r="DBK101" s="0"/>
      <c r="DBL101" s="0"/>
      <c r="DBM101" s="0"/>
      <c r="DBN101" s="0"/>
      <c r="DBO101" s="0"/>
      <c r="DBP101" s="0"/>
      <c r="DBQ101" s="0"/>
      <c r="DBR101" s="0"/>
      <c r="DBS101" s="0"/>
      <c r="DBT101" s="0"/>
      <c r="DBU101" s="0"/>
      <c r="DBV101" s="0"/>
      <c r="DBW101" s="0"/>
      <c r="DBX101" s="0"/>
      <c r="DBY101" s="0"/>
      <c r="DBZ101" s="0"/>
      <c r="DCA101" s="0"/>
      <c r="DCB101" s="0"/>
      <c r="DCC101" s="0"/>
      <c r="DCD101" s="0"/>
      <c r="DCE101" s="0"/>
      <c r="DCF101" s="0"/>
      <c r="DCG101" s="0"/>
      <c r="DCH101" s="0"/>
      <c r="DCI101" s="0"/>
      <c r="DCJ101" s="0"/>
      <c r="DCK101" s="0"/>
      <c r="DCL101" s="0"/>
      <c r="DCM101" s="0"/>
      <c r="DCN101" s="0"/>
      <c r="DCO101" s="0"/>
      <c r="DCP101" s="0"/>
      <c r="DCQ101" s="0"/>
      <c r="DCR101" s="0"/>
      <c r="DCS101" s="0"/>
      <c r="DCT101" s="0"/>
      <c r="DCU101" s="0"/>
      <c r="DCV101" s="0"/>
      <c r="DCW101" s="0"/>
      <c r="DCX101" s="0"/>
      <c r="DCY101" s="0"/>
      <c r="DCZ101" s="0"/>
      <c r="DDA101" s="0"/>
      <c r="DDB101" s="0"/>
      <c r="DDC101" s="0"/>
      <c r="DDD101" s="0"/>
      <c r="DDE101" s="0"/>
      <c r="DDF101" s="0"/>
      <c r="DDG101" s="0"/>
      <c r="DDH101" s="0"/>
      <c r="DDI101" s="0"/>
      <c r="DDJ101" s="0"/>
      <c r="DDK101" s="0"/>
      <c r="DDL101" s="0"/>
      <c r="DDM101" s="0"/>
      <c r="DDN101" s="0"/>
      <c r="DDO101" s="0"/>
      <c r="DDP101" s="0"/>
      <c r="DDQ101" s="0"/>
      <c r="DDR101" s="0"/>
      <c r="DDS101" s="0"/>
      <c r="DDT101" s="0"/>
      <c r="DDU101" s="0"/>
      <c r="DDV101" s="0"/>
      <c r="DDW101" s="0"/>
      <c r="DDX101" s="0"/>
      <c r="DDY101" s="0"/>
      <c r="DDZ101" s="0"/>
      <c r="DEA101" s="0"/>
      <c r="DEB101" s="0"/>
      <c r="DEC101" s="0"/>
      <c r="DED101" s="0"/>
      <c r="DEE101" s="0"/>
      <c r="DEF101" s="0"/>
      <c r="DEG101" s="0"/>
      <c r="DEH101" s="0"/>
      <c r="DEI101" s="0"/>
      <c r="DEJ101" s="0"/>
      <c r="DEK101" s="0"/>
      <c r="DEL101" s="0"/>
      <c r="DEM101" s="0"/>
      <c r="DEN101" s="0"/>
      <c r="DEO101" s="0"/>
      <c r="DEP101" s="0"/>
      <c r="DEQ101" s="0"/>
      <c r="DER101" s="0"/>
      <c r="DES101" s="0"/>
      <c r="DET101" s="0"/>
      <c r="DEU101" s="0"/>
      <c r="DEV101" s="0"/>
      <c r="DEW101" s="0"/>
      <c r="DEX101" s="0"/>
      <c r="DEY101" s="0"/>
      <c r="DEZ101" s="0"/>
      <c r="DFA101" s="0"/>
      <c r="DFB101" s="0"/>
      <c r="DFC101" s="0"/>
      <c r="DFD101" s="0"/>
      <c r="DFE101" s="0"/>
      <c r="DFF101" s="0"/>
      <c r="DFG101" s="0"/>
      <c r="DFH101" s="0"/>
      <c r="DFI101" s="0"/>
      <c r="DFJ101" s="0"/>
      <c r="DFK101" s="0"/>
      <c r="DFL101" s="0"/>
      <c r="DFM101" s="0"/>
      <c r="DFN101" s="0"/>
      <c r="DFO101" s="0"/>
      <c r="DFP101" s="0"/>
      <c r="DFQ101" s="0"/>
      <c r="DFR101" s="0"/>
      <c r="DFS101" s="0"/>
      <c r="DFT101" s="0"/>
      <c r="DFU101" s="0"/>
      <c r="DFV101" s="0"/>
      <c r="DFW101" s="0"/>
      <c r="DFX101" s="0"/>
      <c r="DFY101" s="0"/>
      <c r="DFZ101" s="0"/>
      <c r="DGA101" s="0"/>
      <c r="DGB101" s="0"/>
      <c r="DGC101" s="0"/>
      <c r="DGD101" s="0"/>
      <c r="DGE101" s="0"/>
      <c r="DGF101" s="0"/>
      <c r="DGG101" s="0"/>
      <c r="DGH101" s="0"/>
      <c r="DGI101" s="0"/>
      <c r="DGJ101" s="0"/>
      <c r="DGK101" s="0"/>
      <c r="DGL101" s="0"/>
      <c r="DGM101" s="0"/>
      <c r="DGN101" s="0"/>
      <c r="DGO101" s="0"/>
      <c r="DGP101" s="0"/>
      <c r="DGQ101" s="0"/>
      <c r="DGR101" s="0"/>
      <c r="DGS101" s="0"/>
      <c r="DGT101" s="0"/>
      <c r="DGU101" s="0"/>
      <c r="DGV101" s="0"/>
      <c r="DGW101" s="0"/>
      <c r="DGX101" s="0"/>
      <c r="DGY101" s="0"/>
      <c r="DGZ101" s="0"/>
      <c r="DHA101" s="0"/>
      <c r="DHB101" s="0"/>
      <c r="DHC101" s="0"/>
      <c r="DHD101" s="0"/>
      <c r="DHE101" s="0"/>
      <c r="DHF101" s="0"/>
      <c r="DHG101" s="0"/>
      <c r="DHH101" s="0"/>
      <c r="DHI101" s="0"/>
      <c r="DHJ101" s="0"/>
      <c r="DHK101" s="0"/>
      <c r="DHL101" s="0"/>
      <c r="DHM101" s="0"/>
      <c r="DHN101" s="0"/>
      <c r="DHO101" s="0"/>
      <c r="DHP101" s="0"/>
      <c r="DHQ101" s="0"/>
      <c r="DHR101" s="0"/>
      <c r="DHS101" s="0"/>
      <c r="DHT101" s="0"/>
      <c r="DHU101" s="0"/>
      <c r="DHV101" s="0"/>
      <c r="DHW101" s="0"/>
      <c r="DHX101" s="0"/>
      <c r="DHY101" s="0"/>
      <c r="DHZ101" s="0"/>
      <c r="DIA101" s="0"/>
      <c r="DIB101" s="0"/>
      <c r="DIC101" s="0"/>
      <c r="DID101" s="0"/>
      <c r="DIE101" s="0"/>
      <c r="DIF101" s="0"/>
      <c r="DIG101" s="0"/>
      <c r="DIH101" s="0"/>
      <c r="DII101" s="0"/>
      <c r="DIJ101" s="0"/>
      <c r="DIK101" s="0"/>
      <c r="DIL101" s="0"/>
      <c r="DIM101" s="0"/>
      <c r="DIN101" s="0"/>
      <c r="DIO101" s="0"/>
      <c r="DIP101" s="0"/>
      <c r="DIQ101" s="0"/>
      <c r="DIR101" s="0"/>
      <c r="DIS101" s="0"/>
      <c r="DIT101" s="0"/>
      <c r="DIU101" s="0"/>
      <c r="DIV101" s="0"/>
      <c r="DIW101" s="0"/>
      <c r="DIX101" s="0"/>
      <c r="DIY101" s="0"/>
      <c r="DIZ101" s="0"/>
      <c r="DJA101" s="0"/>
      <c r="DJB101" s="0"/>
      <c r="DJC101" s="0"/>
      <c r="DJD101" s="0"/>
      <c r="DJE101" s="0"/>
      <c r="DJF101" s="0"/>
      <c r="DJG101" s="0"/>
      <c r="DJH101" s="0"/>
      <c r="DJI101" s="0"/>
      <c r="DJJ101" s="0"/>
      <c r="DJK101" s="0"/>
      <c r="DJL101" s="0"/>
      <c r="DJM101" s="0"/>
      <c r="DJN101" s="0"/>
      <c r="DJO101" s="0"/>
      <c r="DJP101" s="0"/>
      <c r="DJQ101" s="0"/>
      <c r="DJR101" s="0"/>
      <c r="DJS101" s="0"/>
      <c r="DJT101" s="0"/>
      <c r="DJU101" s="0"/>
      <c r="DJV101" s="0"/>
      <c r="DJW101" s="0"/>
      <c r="DJX101" s="0"/>
      <c r="DJY101" s="0"/>
      <c r="DJZ101" s="0"/>
      <c r="DKA101" s="0"/>
      <c r="DKB101" s="0"/>
      <c r="DKC101" s="0"/>
      <c r="DKD101" s="0"/>
      <c r="DKE101" s="0"/>
      <c r="DKF101" s="0"/>
      <c r="DKG101" s="0"/>
      <c r="DKH101" s="0"/>
      <c r="DKI101" s="0"/>
      <c r="DKJ101" s="0"/>
      <c r="DKK101" s="0"/>
      <c r="DKL101" s="0"/>
      <c r="DKM101" s="0"/>
      <c r="DKN101" s="0"/>
      <c r="DKO101" s="0"/>
      <c r="DKP101" s="0"/>
      <c r="DKQ101" s="0"/>
      <c r="DKR101" s="0"/>
      <c r="DKS101" s="0"/>
      <c r="DKT101" s="0"/>
      <c r="DKU101" s="0"/>
      <c r="DKV101" s="0"/>
      <c r="DKW101" s="0"/>
      <c r="DKX101" s="0"/>
      <c r="DKY101" s="0"/>
      <c r="DKZ101" s="0"/>
      <c r="DLA101" s="0"/>
      <c r="DLB101" s="0"/>
      <c r="DLC101" s="0"/>
      <c r="DLD101" s="0"/>
      <c r="DLE101" s="0"/>
      <c r="DLF101" s="0"/>
      <c r="DLG101" s="0"/>
      <c r="DLH101" s="0"/>
      <c r="DLI101" s="0"/>
      <c r="DLJ101" s="0"/>
      <c r="DLK101" s="0"/>
      <c r="DLL101" s="0"/>
      <c r="DLM101" s="0"/>
      <c r="DLN101" s="0"/>
      <c r="DLO101" s="0"/>
      <c r="DLP101" s="0"/>
      <c r="DLQ101" s="0"/>
      <c r="DLR101" s="0"/>
      <c r="DLS101" s="0"/>
      <c r="DLT101" s="0"/>
      <c r="DLU101" s="0"/>
      <c r="DLV101" s="0"/>
      <c r="DLW101" s="0"/>
      <c r="DLX101" s="0"/>
      <c r="DLY101" s="0"/>
      <c r="DLZ101" s="0"/>
      <c r="DMA101" s="0"/>
      <c r="DMB101" s="0"/>
      <c r="DMC101" s="0"/>
      <c r="DMD101" s="0"/>
      <c r="DME101" s="0"/>
      <c r="DMF101" s="0"/>
      <c r="DMG101" s="0"/>
      <c r="DMH101" s="0"/>
      <c r="DMI101" s="0"/>
      <c r="DMJ101" s="0"/>
      <c r="DMK101" s="0"/>
      <c r="DML101" s="0"/>
      <c r="DMM101" s="0"/>
      <c r="DMN101" s="0"/>
      <c r="DMO101" s="0"/>
      <c r="DMP101" s="0"/>
      <c r="DMQ101" s="0"/>
      <c r="DMR101" s="0"/>
      <c r="DMS101" s="0"/>
      <c r="DMT101" s="0"/>
      <c r="DMU101" s="0"/>
      <c r="DMV101" s="0"/>
      <c r="DMW101" s="0"/>
      <c r="DMX101" s="0"/>
      <c r="DMY101" s="0"/>
      <c r="DMZ101" s="0"/>
      <c r="DNA101" s="0"/>
      <c r="DNB101" s="0"/>
      <c r="DNC101" s="0"/>
      <c r="DND101" s="0"/>
      <c r="DNE101" s="0"/>
      <c r="DNF101" s="0"/>
      <c r="DNG101" s="0"/>
      <c r="DNH101" s="0"/>
      <c r="DNI101" s="0"/>
      <c r="DNJ101" s="0"/>
      <c r="DNK101" s="0"/>
      <c r="DNL101" s="0"/>
      <c r="DNM101" s="0"/>
      <c r="DNN101" s="0"/>
      <c r="DNO101" s="0"/>
      <c r="DNP101" s="0"/>
      <c r="DNQ101" s="0"/>
      <c r="DNR101" s="0"/>
      <c r="DNS101" s="0"/>
      <c r="DNT101" s="0"/>
      <c r="DNU101" s="0"/>
      <c r="DNV101" s="0"/>
      <c r="DNW101" s="0"/>
      <c r="DNX101" s="0"/>
      <c r="DNY101" s="0"/>
      <c r="DNZ101" s="0"/>
      <c r="DOA101" s="0"/>
      <c r="DOB101" s="0"/>
      <c r="DOC101" s="0"/>
      <c r="DOD101" s="0"/>
      <c r="DOE101" s="0"/>
      <c r="DOF101" s="0"/>
      <c r="DOG101" s="0"/>
      <c r="DOH101" s="0"/>
      <c r="DOI101" s="0"/>
      <c r="DOJ101" s="0"/>
      <c r="DOK101" s="0"/>
      <c r="DOL101" s="0"/>
      <c r="DOM101" s="0"/>
      <c r="DON101" s="0"/>
      <c r="DOO101" s="0"/>
      <c r="DOP101" s="0"/>
      <c r="DOQ101" s="0"/>
      <c r="DOR101" s="0"/>
      <c r="DOS101" s="0"/>
      <c r="DOT101" s="0"/>
      <c r="DOU101" s="0"/>
      <c r="DOV101" s="0"/>
      <c r="DOW101" s="0"/>
      <c r="DOX101" s="0"/>
      <c r="DOY101" s="0"/>
      <c r="DOZ101" s="0"/>
      <c r="DPA101" s="0"/>
      <c r="DPB101" s="0"/>
      <c r="DPC101" s="0"/>
      <c r="DPD101" s="0"/>
      <c r="DPE101" s="0"/>
      <c r="DPF101" s="0"/>
      <c r="DPG101" s="0"/>
      <c r="DPH101" s="0"/>
      <c r="DPI101" s="0"/>
      <c r="DPJ101" s="0"/>
      <c r="DPK101" s="0"/>
      <c r="DPL101" s="0"/>
      <c r="DPM101" s="0"/>
      <c r="DPN101" s="0"/>
      <c r="DPO101" s="0"/>
      <c r="DPP101" s="0"/>
      <c r="DPQ101" s="0"/>
      <c r="DPR101" s="0"/>
      <c r="DPS101" s="0"/>
      <c r="DPT101" s="0"/>
      <c r="DPU101" s="0"/>
      <c r="DPV101" s="0"/>
      <c r="DPW101" s="0"/>
      <c r="DPX101" s="0"/>
      <c r="DPY101" s="0"/>
      <c r="DPZ101" s="0"/>
      <c r="DQA101" s="0"/>
      <c r="DQB101" s="0"/>
      <c r="DQC101" s="0"/>
      <c r="DQD101" s="0"/>
      <c r="DQE101" s="0"/>
      <c r="DQF101" s="0"/>
      <c r="DQG101" s="0"/>
      <c r="DQH101" s="0"/>
      <c r="DQI101" s="0"/>
      <c r="DQJ101" s="0"/>
      <c r="DQK101" s="0"/>
      <c r="DQL101" s="0"/>
      <c r="DQM101" s="0"/>
      <c r="DQN101" s="0"/>
      <c r="DQO101" s="0"/>
      <c r="DQP101" s="0"/>
      <c r="DQQ101" s="0"/>
      <c r="DQR101" s="0"/>
      <c r="DQS101" s="0"/>
      <c r="DQT101" s="0"/>
      <c r="DQU101" s="0"/>
      <c r="DQV101" s="0"/>
      <c r="DQW101" s="0"/>
      <c r="DQX101" s="0"/>
      <c r="DQY101" s="0"/>
      <c r="DQZ101" s="0"/>
      <c r="DRA101" s="0"/>
      <c r="DRB101" s="0"/>
      <c r="DRC101" s="0"/>
      <c r="DRD101" s="0"/>
      <c r="DRE101" s="0"/>
      <c r="DRF101" s="0"/>
      <c r="DRG101" s="0"/>
      <c r="DRH101" s="0"/>
      <c r="DRI101" s="0"/>
      <c r="DRJ101" s="0"/>
      <c r="DRK101" s="0"/>
      <c r="DRL101" s="0"/>
      <c r="DRM101" s="0"/>
      <c r="DRN101" s="0"/>
      <c r="DRO101" s="0"/>
      <c r="DRP101" s="0"/>
      <c r="DRQ101" s="0"/>
      <c r="DRR101" s="0"/>
      <c r="DRS101" s="0"/>
      <c r="DRT101" s="0"/>
      <c r="DRU101" s="0"/>
      <c r="DRV101" s="0"/>
      <c r="DRW101" s="0"/>
      <c r="DRX101" s="0"/>
      <c r="DRY101" s="0"/>
      <c r="DRZ101" s="0"/>
      <c r="DSA101" s="0"/>
      <c r="DSB101" s="0"/>
      <c r="DSC101" s="0"/>
      <c r="DSD101" s="0"/>
      <c r="DSE101" s="0"/>
      <c r="DSF101" s="0"/>
      <c r="DSG101" s="0"/>
      <c r="DSH101" s="0"/>
      <c r="DSI101" s="0"/>
      <c r="DSJ101" s="0"/>
      <c r="DSK101" s="0"/>
      <c r="DSL101" s="0"/>
      <c r="DSM101" s="0"/>
      <c r="DSN101" s="0"/>
      <c r="DSO101" s="0"/>
      <c r="DSP101" s="0"/>
      <c r="DSQ101" s="0"/>
      <c r="DSR101" s="0"/>
      <c r="DSS101" s="0"/>
      <c r="DST101" s="0"/>
      <c r="DSU101" s="0"/>
      <c r="DSV101" s="0"/>
      <c r="DSW101" s="0"/>
      <c r="DSX101" s="0"/>
      <c r="DSY101" s="0"/>
      <c r="DSZ101" s="0"/>
      <c r="DTA101" s="0"/>
      <c r="DTB101" s="0"/>
      <c r="DTC101" s="0"/>
      <c r="DTD101" s="0"/>
      <c r="DTE101" s="0"/>
      <c r="DTF101" s="0"/>
      <c r="DTG101" s="0"/>
      <c r="DTH101" s="0"/>
      <c r="DTI101" s="0"/>
      <c r="DTJ101" s="0"/>
      <c r="DTK101" s="0"/>
      <c r="DTL101" s="0"/>
      <c r="DTM101" s="0"/>
      <c r="DTN101" s="0"/>
      <c r="DTO101" s="0"/>
      <c r="DTP101" s="0"/>
      <c r="DTQ101" s="0"/>
      <c r="DTR101" s="0"/>
      <c r="DTS101" s="0"/>
      <c r="DTT101" s="0"/>
      <c r="DTU101" s="0"/>
      <c r="DTV101" s="0"/>
      <c r="DTW101" s="0"/>
      <c r="DTX101" s="0"/>
      <c r="DTY101" s="0"/>
      <c r="DTZ101" s="0"/>
      <c r="DUA101" s="0"/>
      <c r="DUB101" s="0"/>
      <c r="DUC101" s="0"/>
      <c r="DUD101" s="0"/>
      <c r="DUE101" s="0"/>
      <c r="DUF101" s="0"/>
      <c r="DUG101" s="0"/>
      <c r="DUH101" s="0"/>
      <c r="DUI101" s="0"/>
      <c r="DUJ101" s="0"/>
      <c r="DUK101" s="0"/>
      <c r="DUL101" s="0"/>
      <c r="DUM101" s="0"/>
      <c r="DUN101" s="0"/>
      <c r="DUO101" s="0"/>
      <c r="DUP101" s="0"/>
      <c r="DUQ101" s="0"/>
      <c r="DUR101" s="0"/>
      <c r="DUS101" s="0"/>
      <c r="DUT101" s="0"/>
      <c r="DUU101" s="0"/>
      <c r="DUV101" s="0"/>
      <c r="DUW101" s="0"/>
      <c r="DUX101" s="0"/>
      <c r="DUY101" s="0"/>
      <c r="DUZ101" s="0"/>
      <c r="DVA101" s="0"/>
      <c r="DVB101" s="0"/>
      <c r="DVC101" s="0"/>
      <c r="DVD101" s="0"/>
      <c r="DVE101" s="0"/>
      <c r="DVF101" s="0"/>
      <c r="DVG101" s="0"/>
      <c r="DVH101" s="0"/>
      <c r="DVI101" s="0"/>
      <c r="DVJ101" s="0"/>
      <c r="DVK101" s="0"/>
      <c r="DVL101" s="0"/>
      <c r="DVM101" s="0"/>
      <c r="DVN101" s="0"/>
      <c r="DVO101" s="0"/>
      <c r="DVP101" s="0"/>
      <c r="DVQ101" s="0"/>
      <c r="DVR101" s="0"/>
      <c r="DVS101" s="0"/>
      <c r="DVT101" s="0"/>
      <c r="DVU101" s="0"/>
      <c r="DVV101" s="0"/>
      <c r="DVW101" s="0"/>
      <c r="DVX101" s="0"/>
      <c r="DVY101" s="0"/>
      <c r="DVZ101" s="0"/>
      <c r="DWA101" s="0"/>
      <c r="DWB101" s="0"/>
      <c r="DWC101" s="0"/>
      <c r="DWD101" s="0"/>
      <c r="DWE101" s="0"/>
      <c r="DWF101" s="0"/>
      <c r="DWG101" s="0"/>
      <c r="DWH101" s="0"/>
      <c r="DWI101" s="0"/>
      <c r="DWJ101" s="0"/>
      <c r="DWK101" s="0"/>
      <c r="DWL101" s="0"/>
      <c r="DWM101" s="0"/>
      <c r="DWN101" s="0"/>
      <c r="DWO101" s="0"/>
      <c r="DWP101" s="0"/>
      <c r="DWQ101" s="0"/>
      <c r="DWR101" s="0"/>
      <c r="DWS101" s="0"/>
      <c r="DWT101" s="0"/>
      <c r="DWU101" s="0"/>
      <c r="DWV101" s="0"/>
      <c r="DWW101" s="0"/>
      <c r="DWX101" s="0"/>
      <c r="DWY101" s="0"/>
      <c r="DWZ101" s="0"/>
      <c r="DXA101" s="0"/>
      <c r="DXB101" s="0"/>
      <c r="DXC101" s="0"/>
      <c r="DXD101" s="0"/>
      <c r="DXE101" s="0"/>
      <c r="DXF101" s="0"/>
      <c r="DXG101" s="0"/>
      <c r="DXH101" s="0"/>
      <c r="DXI101" s="0"/>
      <c r="DXJ101" s="0"/>
      <c r="DXK101" s="0"/>
      <c r="DXL101" s="0"/>
      <c r="DXM101" s="0"/>
      <c r="DXN101" s="0"/>
      <c r="DXO101" s="0"/>
      <c r="DXP101" s="0"/>
      <c r="DXQ101" s="0"/>
      <c r="DXR101" s="0"/>
      <c r="DXS101" s="0"/>
      <c r="DXT101" s="0"/>
      <c r="DXU101" s="0"/>
      <c r="DXV101" s="0"/>
      <c r="DXW101" s="0"/>
      <c r="DXX101" s="0"/>
      <c r="DXY101" s="0"/>
      <c r="DXZ101" s="0"/>
      <c r="DYA101" s="0"/>
      <c r="DYB101" s="0"/>
      <c r="DYC101" s="0"/>
      <c r="DYD101" s="0"/>
      <c r="DYE101" s="0"/>
      <c r="DYF101" s="0"/>
      <c r="DYG101" s="0"/>
      <c r="DYH101" s="0"/>
      <c r="DYI101" s="0"/>
      <c r="DYJ101" s="0"/>
      <c r="DYK101" s="0"/>
      <c r="DYL101" s="0"/>
      <c r="DYM101" s="0"/>
      <c r="DYN101" s="0"/>
      <c r="DYO101" s="0"/>
      <c r="DYP101" s="0"/>
      <c r="DYQ101" s="0"/>
      <c r="DYR101" s="0"/>
      <c r="DYS101" s="0"/>
      <c r="DYT101" s="0"/>
      <c r="DYU101" s="0"/>
      <c r="DYV101" s="0"/>
      <c r="DYW101" s="0"/>
      <c r="DYX101" s="0"/>
      <c r="DYY101" s="0"/>
      <c r="DYZ101" s="0"/>
      <c r="DZA101" s="0"/>
      <c r="DZB101" s="0"/>
      <c r="DZC101" s="0"/>
      <c r="DZD101" s="0"/>
      <c r="DZE101" s="0"/>
      <c r="DZF101" s="0"/>
      <c r="DZG101" s="0"/>
      <c r="DZH101" s="0"/>
      <c r="DZI101" s="0"/>
      <c r="DZJ101" s="0"/>
      <c r="DZK101" s="0"/>
      <c r="DZL101" s="0"/>
      <c r="DZM101" s="0"/>
      <c r="DZN101" s="0"/>
      <c r="DZO101" s="0"/>
      <c r="DZP101" s="0"/>
      <c r="DZQ101" s="0"/>
      <c r="DZR101" s="0"/>
      <c r="DZS101" s="0"/>
      <c r="DZT101" s="0"/>
      <c r="DZU101" s="0"/>
      <c r="DZV101" s="0"/>
      <c r="DZW101" s="0"/>
      <c r="DZX101" s="0"/>
      <c r="DZY101" s="0"/>
      <c r="DZZ101" s="0"/>
      <c r="EAA101" s="0"/>
      <c r="EAB101" s="0"/>
      <c r="EAC101" s="0"/>
      <c r="EAD101" s="0"/>
      <c r="EAE101" s="0"/>
      <c r="EAF101" s="0"/>
      <c r="EAG101" s="0"/>
      <c r="EAH101" s="0"/>
      <c r="EAI101" s="0"/>
      <c r="EAJ101" s="0"/>
      <c r="EAK101" s="0"/>
      <c r="EAL101" s="0"/>
      <c r="EAM101" s="0"/>
      <c r="EAN101" s="0"/>
      <c r="EAO101" s="0"/>
      <c r="EAP101" s="0"/>
      <c r="EAQ101" s="0"/>
      <c r="EAR101" s="0"/>
      <c r="EAS101" s="0"/>
      <c r="EAT101" s="0"/>
      <c r="EAU101" s="0"/>
      <c r="EAV101" s="0"/>
      <c r="EAW101" s="0"/>
      <c r="EAX101" s="0"/>
      <c r="EAY101" s="0"/>
      <c r="EAZ101" s="0"/>
      <c r="EBA101" s="0"/>
      <c r="EBB101" s="0"/>
      <c r="EBC101" s="0"/>
      <c r="EBD101" s="0"/>
      <c r="EBE101" s="0"/>
      <c r="EBF101" s="0"/>
      <c r="EBG101" s="0"/>
      <c r="EBH101" s="0"/>
      <c r="EBI101" s="0"/>
      <c r="EBJ101" s="0"/>
      <c r="EBK101" s="0"/>
      <c r="EBL101" s="0"/>
      <c r="EBM101" s="0"/>
      <c r="EBN101" s="0"/>
      <c r="EBO101" s="0"/>
      <c r="EBP101" s="0"/>
      <c r="EBQ101" s="0"/>
      <c r="EBR101" s="0"/>
      <c r="EBS101" s="0"/>
      <c r="EBT101" s="0"/>
      <c r="EBU101" s="0"/>
      <c r="EBV101" s="0"/>
      <c r="EBW101" s="0"/>
      <c r="EBX101" s="0"/>
      <c r="EBY101" s="0"/>
      <c r="EBZ101" s="0"/>
      <c r="ECA101" s="0"/>
      <c r="ECB101" s="0"/>
      <c r="ECC101" s="0"/>
      <c r="ECD101" s="0"/>
      <c r="ECE101" s="0"/>
      <c r="ECF101" s="0"/>
      <c r="ECG101" s="0"/>
      <c r="ECH101" s="0"/>
      <c r="ECI101" s="0"/>
      <c r="ECJ101" s="0"/>
      <c r="ECK101" s="0"/>
      <c r="ECL101" s="0"/>
      <c r="ECM101" s="0"/>
      <c r="ECN101" s="0"/>
      <c r="ECO101" s="0"/>
      <c r="ECP101" s="0"/>
      <c r="ECQ101" s="0"/>
      <c r="ECR101" s="0"/>
      <c r="ECS101" s="0"/>
      <c r="ECT101" s="0"/>
      <c r="ECU101" s="0"/>
      <c r="ECV101" s="0"/>
      <c r="ECW101" s="0"/>
      <c r="ECX101" s="0"/>
      <c r="ECY101" s="0"/>
      <c r="ECZ101" s="0"/>
      <c r="EDA101" s="0"/>
      <c r="EDB101" s="0"/>
      <c r="EDC101" s="0"/>
      <c r="EDD101" s="0"/>
      <c r="EDE101" s="0"/>
      <c r="EDF101" s="0"/>
      <c r="EDG101" s="0"/>
      <c r="EDH101" s="0"/>
      <c r="EDI101" s="0"/>
      <c r="EDJ101" s="0"/>
      <c r="EDK101" s="0"/>
      <c r="EDL101" s="0"/>
      <c r="EDM101" s="0"/>
      <c r="EDN101" s="0"/>
      <c r="EDO101" s="0"/>
      <c r="EDP101" s="0"/>
      <c r="EDQ101" s="0"/>
      <c r="EDR101" s="0"/>
      <c r="EDS101" s="0"/>
      <c r="EDT101" s="0"/>
      <c r="EDU101" s="0"/>
      <c r="EDV101" s="0"/>
      <c r="EDW101" s="0"/>
      <c r="EDX101" s="0"/>
      <c r="EDY101" s="0"/>
      <c r="EDZ101" s="0"/>
      <c r="EEA101" s="0"/>
      <c r="EEB101" s="0"/>
      <c r="EEC101" s="0"/>
      <c r="EED101" s="0"/>
      <c r="EEE101" s="0"/>
      <c r="EEF101" s="0"/>
      <c r="EEG101" s="0"/>
      <c r="EEH101" s="0"/>
      <c r="EEI101" s="0"/>
      <c r="EEJ101" s="0"/>
      <c r="EEK101" s="0"/>
      <c r="EEL101" s="0"/>
      <c r="EEM101" s="0"/>
      <c r="EEN101" s="0"/>
      <c r="EEO101" s="0"/>
      <c r="EEP101" s="0"/>
      <c r="EEQ101" s="0"/>
      <c r="EER101" s="0"/>
      <c r="EES101" s="0"/>
      <c r="EET101" s="0"/>
      <c r="EEU101" s="0"/>
      <c r="EEV101" s="0"/>
      <c r="EEW101" s="0"/>
      <c r="EEX101" s="0"/>
      <c r="EEY101" s="0"/>
      <c r="EEZ101" s="0"/>
      <c r="EFA101" s="0"/>
      <c r="EFB101" s="0"/>
      <c r="EFC101" s="0"/>
      <c r="EFD101" s="0"/>
      <c r="EFE101" s="0"/>
      <c r="EFF101" s="0"/>
      <c r="EFG101" s="0"/>
      <c r="EFH101" s="0"/>
      <c r="EFI101" s="0"/>
      <c r="EFJ101" s="0"/>
      <c r="EFK101" s="0"/>
      <c r="EFL101" s="0"/>
      <c r="EFM101" s="0"/>
      <c r="EFN101" s="0"/>
      <c r="EFO101" s="0"/>
      <c r="EFP101" s="0"/>
      <c r="EFQ101" s="0"/>
      <c r="EFR101" s="0"/>
      <c r="EFS101" s="0"/>
      <c r="EFT101" s="0"/>
      <c r="EFU101" s="0"/>
      <c r="EFV101" s="0"/>
      <c r="EFW101" s="0"/>
      <c r="EFX101" s="0"/>
      <c r="EFY101" s="0"/>
      <c r="EFZ101" s="0"/>
      <c r="EGA101" s="0"/>
      <c r="EGB101" s="0"/>
      <c r="EGC101" s="0"/>
      <c r="EGD101" s="0"/>
      <c r="EGE101" s="0"/>
      <c r="EGF101" s="0"/>
      <c r="EGG101" s="0"/>
      <c r="EGH101" s="0"/>
      <c r="EGI101" s="0"/>
      <c r="EGJ101" s="0"/>
      <c r="EGK101" s="0"/>
      <c r="EGL101" s="0"/>
      <c r="EGM101" s="0"/>
      <c r="EGN101" s="0"/>
      <c r="EGO101" s="0"/>
      <c r="EGP101" s="0"/>
      <c r="EGQ101" s="0"/>
      <c r="EGR101" s="0"/>
      <c r="EGS101" s="0"/>
      <c r="EGT101" s="0"/>
      <c r="EGU101" s="0"/>
      <c r="EGV101" s="0"/>
      <c r="EGW101" s="0"/>
      <c r="EGX101" s="0"/>
      <c r="EGY101" s="0"/>
      <c r="EGZ101" s="0"/>
      <c r="EHA101" s="0"/>
      <c r="EHB101" s="0"/>
      <c r="EHC101" s="0"/>
      <c r="EHD101" s="0"/>
      <c r="EHE101" s="0"/>
      <c r="EHF101" s="0"/>
      <c r="EHG101" s="0"/>
      <c r="EHH101" s="0"/>
      <c r="EHI101" s="0"/>
      <c r="EHJ101" s="0"/>
      <c r="EHK101" s="0"/>
      <c r="EHL101" s="0"/>
      <c r="EHM101" s="0"/>
      <c r="EHN101" s="0"/>
      <c r="EHO101" s="0"/>
      <c r="EHP101" s="0"/>
      <c r="EHQ101" s="0"/>
      <c r="EHR101" s="0"/>
      <c r="EHS101" s="0"/>
      <c r="EHT101" s="0"/>
      <c r="EHU101" s="0"/>
      <c r="EHV101" s="0"/>
      <c r="EHW101" s="0"/>
      <c r="EHX101" s="0"/>
      <c r="EHY101" s="0"/>
      <c r="EHZ101" s="0"/>
      <c r="EIA101" s="0"/>
      <c r="EIB101" s="0"/>
      <c r="EIC101" s="0"/>
      <c r="EID101" s="0"/>
      <c r="EIE101" s="0"/>
      <c r="EIF101" s="0"/>
      <c r="EIG101" s="0"/>
      <c r="EIH101" s="0"/>
      <c r="EII101" s="0"/>
      <c r="EIJ101" s="0"/>
      <c r="EIK101" s="0"/>
      <c r="EIL101" s="0"/>
      <c r="EIM101" s="0"/>
      <c r="EIN101" s="0"/>
      <c r="EIO101" s="0"/>
      <c r="EIP101" s="0"/>
      <c r="EIQ101" s="0"/>
      <c r="EIR101" s="0"/>
      <c r="EIS101" s="0"/>
      <c r="EIT101" s="0"/>
      <c r="EIU101" s="0"/>
      <c r="EIV101" s="0"/>
      <c r="EIW101" s="0"/>
      <c r="EIX101" s="0"/>
      <c r="EIY101" s="0"/>
      <c r="EIZ101" s="0"/>
      <c r="EJA101" s="0"/>
      <c r="EJB101" s="0"/>
      <c r="EJC101" s="0"/>
      <c r="EJD101" s="0"/>
      <c r="EJE101" s="0"/>
      <c r="EJF101" s="0"/>
      <c r="EJG101" s="0"/>
      <c r="EJH101" s="0"/>
      <c r="EJI101" s="0"/>
      <c r="EJJ101" s="0"/>
      <c r="EJK101" s="0"/>
      <c r="EJL101" s="0"/>
      <c r="EJM101" s="0"/>
      <c r="EJN101" s="0"/>
      <c r="EJO101" s="0"/>
      <c r="EJP101" s="0"/>
      <c r="EJQ101" s="0"/>
      <c r="EJR101" s="0"/>
      <c r="EJS101" s="0"/>
      <c r="EJT101" s="0"/>
      <c r="EJU101" s="0"/>
      <c r="EJV101" s="0"/>
      <c r="EJW101" s="0"/>
      <c r="EJX101" s="0"/>
      <c r="EJY101" s="0"/>
      <c r="EJZ101" s="0"/>
      <c r="EKA101" s="0"/>
      <c r="EKB101" s="0"/>
      <c r="EKC101" s="0"/>
      <c r="EKD101" s="0"/>
      <c r="EKE101" s="0"/>
      <c r="EKF101" s="0"/>
      <c r="EKG101" s="0"/>
      <c r="EKH101" s="0"/>
      <c r="EKI101" s="0"/>
      <c r="EKJ101" s="0"/>
      <c r="EKK101" s="0"/>
      <c r="EKL101" s="0"/>
      <c r="EKM101" s="0"/>
      <c r="EKN101" s="0"/>
      <c r="EKO101" s="0"/>
      <c r="EKP101" s="0"/>
      <c r="EKQ101" s="0"/>
      <c r="EKR101" s="0"/>
      <c r="EKS101" s="0"/>
      <c r="EKT101" s="0"/>
      <c r="EKU101" s="0"/>
      <c r="EKV101" s="0"/>
      <c r="EKW101" s="0"/>
      <c r="EKX101" s="0"/>
      <c r="EKY101" s="0"/>
      <c r="EKZ101" s="0"/>
      <c r="ELA101" s="0"/>
      <c r="ELB101" s="0"/>
      <c r="ELC101" s="0"/>
      <c r="ELD101" s="0"/>
      <c r="ELE101" s="0"/>
      <c r="ELF101" s="0"/>
      <c r="ELG101" s="0"/>
      <c r="ELH101" s="0"/>
      <c r="ELI101" s="0"/>
      <c r="ELJ101" s="0"/>
      <c r="ELK101" s="0"/>
      <c r="ELL101" s="0"/>
      <c r="ELM101" s="0"/>
      <c r="ELN101" s="0"/>
      <c r="ELO101" s="0"/>
      <c r="ELP101" s="0"/>
      <c r="ELQ101" s="0"/>
      <c r="ELR101" s="0"/>
      <c r="ELS101" s="0"/>
      <c r="ELT101" s="0"/>
      <c r="ELU101" s="0"/>
      <c r="ELV101" s="0"/>
      <c r="ELW101" s="0"/>
      <c r="ELX101" s="0"/>
      <c r="ELY101" s="0"/>
      <c r="ELZ101" s="0"/>
      <c r="EMA101" s="0"/>
      <c r="EMB101" s="0"/>
      <c r="EMC101" s="0"/>
      <c r="EMD101" s="0"/>
      <c r="EME101" s="0"/>
      <c r="EMF101" s="0"/>
      <c r="EMG101" s="0"/>
      <c r="EMH101" s="0"/>
      <c r="EMI101" s="0"/>
      <c r="EMJ101" s="0"/>
      <c r="EMK101" s="0"/>
      <c r="EML101" s="0"/>
      <c r="EMM101" s="0"/>
      <c r="EMN101" s="0"/>
      <c r="EMO101" s="0"/>
      <c r="EMP101" s="0"/>
      <c r="EMQ101" s="0"/>
      <c r="EMR101" s="0"/>
      <c r="EMS101" s="0"/>
      <c r="EMT101" s="0"/>
      <c r="EMU101" s="0"/>
      <c r="EMV101" s="0"/>
      <c r="EMW101" s="0"/>
      <c r="EMX101" s="0"/>
      <c r="EMY101" s="0"/>
      <c r="EMZ101" s="0"/>
      <c r="ENA101" s="0"/>
      <c r="ENB101" s="0"/>
      <c r="ENC101" s="0"/>
      <c r="END101" s="0"/>
      <c r="ENE101" s="0"/>
      <c r="ENF101" s="0"/>
      <c r="ENG101" s="0"/>
      <c r="ENH101" s="0"/>
      <c r="ENI101" s="0"/>
      <c r="ENJ101" s="0"/>
      <c r="ENK101" s="0"/>
      <c r="ENL101" s="0"/>
      <c r="ENM101" s="0"/>
      <c r="ENN101" s="0"/>
      <c r="ENO101" s="0"/>
      <c r="ENP101" s="0"/>
      <c r="ENQ101" s="0"/>
      <c r="ENR101" s="0"/>
      <c r="ENS101" s="0"/>
      <c r="ENT101" s="0"/>
      <c r="ENU101" s="0"/>
      <c r="ENV101" s="0"/>
      <c r="ENW101" s="0"/>
      <c r="ENX101" s="0"/>
      <c r="ENY101" s="0"/>
      <c r="ENZ101" s="0"/>
      <c r="EOA101" s="0"/>
      <c r="EOB101" s="0"/>
      <c r="EOC101" s="0"/>
      <c r="EOD101" s="0"/>
      <c r="EOE101" s="0"/>
      <c r="EOF101" s="0"/>
      <c r="EOG101" s="0"/>
      <c r="EOH101" s="0"/>
      <c r="EOI101" s="0"/>
      <c r="EOJ101" s="0"/>
      <c r="EOK101" s="0"/>
      <c r="EOL101" s="0"/>
      <c r="EOM101" s="0"/>
      <c r="EON101" s="0"/>
      <c r="EOO101" s="0"/>
      <c r="EOP101" s="0"/>
      <c r="EOQ101" s="0"/>
      <c r="EOR101" s="0"/>
      <c r="EOS101" s="0"/>
      <c r="EOT101" s="0"/>
      <c r="EOU101" s="0"/>
      <c r="EOV101" s="0"/>
      <c r="EOW101" s="0"/>
      <c r="EOX101" s="0"/>
      <c r="EOY101" s="0"/>
      <c r="EOZ101" s="0"/>
      <c r="EPA101" s="0"/>
      <c r="EPB101" s="0"/>
      <c r="EPC101" s="0"/>
      <c r="EPD101" s="0"/>
      <c r="EPE101" s="0"/>
      <c r="EPF101" s="0"/>
      <c r="EPG101" s="0"/>
      <c r="EPH101" s="0"/>
      <c r="EPI101" s="0"/>
      <c r="EPJ101" s="0"/>
      <c r="EPK101" s="0"/>
      <c r="EPL101" s="0"/>
      <c r="EPM101" s="0"/>
      <c r="EPN101" s="0"/>
      <c r="EPO101" s="0"/>
      <c r="EPP101" s="0"/>
      <c r="EPQ101" s="0"/>
      <c r="EPR101" s="0"/>
      <c r="EPS101" s="0"/>
      <c r="EPT101" s="0"/>
      <c r="EPU101" s="0"/>
      <c r="EPV101" s="0"/>
      <c r="EPW101" s="0"/>
      <c r="EPX101" s="0"/>
      <c r="EPY101" s="0"/>
      <c r="EPZ101" s="0"/>
      <c r="EQA101" s="0"/>
      <c r="EQB101" s="0"/>
      <c r="EQC101" s="0"/>
      <c r="EQD101" s="0"/>
      <c r="EQE101" s="0"/>
      <c r="EQF101" s="0"/>
      <c r="EQG101" s="0"/>
      <c r="EQH101" s="0"/>
      <c r="EQI101" s="0"/>
      <c r="EQJ101" s="0"/>
      <c r="EQK101" s="0"/>
      <c r="EQL101" s="0"/>
      <c r="EQM101" s="0"/>
      <c r="EQN101" s="0"/>
      <c r="EQO101" s="0"/>
      <c r="EQP101" s="0"/>
      <c r="EQQ101" s="0"/>
      <c r="EQR101" s="0"/>
      <c r="EQS101" s="0"/>
      <c r="EQT101" s="0"/>
      <c r="EQU101" s="0"/>
      <c r="EQV101" s="0"/>
      <c r="EQW101" s="0"/>
      <c r="EQX101" s="0"/>
      <c r="EQY101" s="0"/>
      <c r="EQZ101" s="0"/>
      <c r="ERA101" s="0"/>
      <c r="ERB101" s="0"/>
      <c r="ERC101" s="0"/>
      <c r="ERD101" s="0"/>
      <c r="ERE101" s="0"/>
      <c r="ERF101" s="0"/>
      <c r="ERG101" s="0"/>
      <c r="ERH101" s="0"/>
      <c r="ERI101" s="0"/>
      <c r="ERJ101" s="0"/>
      <c r="ERK101" s="0"/>
      <c r="ERL101" s="0"/>
      <c r="ERM101" s="0"/>
      <c r="ERN101" s="0"/>
      <c r="ERO101" s="0"/>
      <c r="ERP101" s="0"/>
      <c r="ERQ101" s="0"/>
      <c r="ERR101" s="0"/>
      <c r="ERS101" s="0"/>
      <c r="ERT101" s="0"/>
      <c r="ERU101" s="0"/>
      <c r="ERV101" s="0"/>
      <c r="ERW101" s="0"/>
      <c r="ERX101" s="0"/>
      <c r="ERY101" s="0"/>
      <c r="ERZ101" s="0"/>
      <c r="ESA101" s="0"/>
      <c r="ESB101" s="0"/>
      <c r="ESC101" s="0"/>
      <c r="ESD101" s="0"/>
      <c r="ESE101" s="0"/>
      <c r="ESF101" s="0"/>
      <c r="ESG101" s="0"/>
      <c r="ESH101" s="0"/>
      <c r="ESI101" s="0"/>
      <c r="ESJ101" s="0"/>
      <c r="ESK101" s="0"/>
      <c r="ESL101" s="0"/>
      <c r="ESM101" s="0"/>
      <c r="ESN101" s="0"/>
      <c r="ESO101" s="0"/>
      <c r="ESP101" s="0"/>
      <c r="ESQ101" s="0"/>
      <c r="ESR101" s="0"/>
      <c r="ESS101" s="0"/>
      <c r="EST101" s="0"/>
      <c r="ESU101" s="0"/>
      <c r="ESV101" s="0"/>
      <c r="ESW101" s="0"/>
      <c r="ESX101" s="0"/>
      <c r="ESY101" s="0"/>
      <c r="ESZ101" s="0"/>
      <c r="ETA101" s="0"/>
      <c r="ETB101" s="0"/>
      <c r="ETC101" s="0"/>
      <c r="ETD101" s="0"/>
      <c r="ETE101" s="0"/>
      <c r="ETF101" s="0"/>
      <c r="ETG101" s="0"/>
      <c r="ETH101" s="0"/>
      <c r="ETI101" s="0"/>
      <c r="ETJ101" s="0"/>
      <c r="ETK101" s="0"/>
      <c r="ETL101" s="0"/>
      <c r="ETM101" s="0"/>
      <c r="ETN101" s="0"/>
      <c r="ETO101" s="0"/>
      <c r="ETP101" s="0"/>
      <c r="ETQ101" s="0"/>
      <c r="ETR101" s="0"/>
      <c r="ETS101" s="0"/>
      <c r="ETT101" s="0"/>
      <c r="ETU101" s="0"/>
      <c r="ETV101" s="0"/>
      <c r="ETW101" s="0"/>
      <c r="ETX101" s="0"/>
      <c r="ETY101" s="0"/>
      <c r="ETZ101" s="0"/>
      <c r="EUA101" s="0"/>
      <c r="EUB101" s="0"/>
      <c r="EUC101" s="0"/>
      <c r="EUD101" s="0"/>
      <c r="EUE101" s="0"/>
      <c r="EUF101" s="0"/>
      <c r="EUG101" s="0"/>
      <c r="EUH101" s="0"/>
      <c r="EUI101" s="0"/>
      <c r="EUJ101" s="0"/>
      <c r="EUK101" s="0"/>
      <c r="EUL101" s="0"/>
      <c r="EUM101" s="0"/>
      <c r="EUN101" s="0"/>
      <c r="EUO101" s="0"/>
      <c r="EUP101" s="0"/>
      <c r="EUQ101" s="0"/>
      <c r="EUR101" s="0"/>
      <c r="EUS101" s="0"/>
      <c r="EUT101" s="0"/>
      <c r="EUU101" s="0"/>
      <c r="EUV101" s="0"/>
      <c r="EUW101" s="0"/>
      <c r="EUX101" s="0"/>
      <c r="EUY101" s="0"/>
      <c r="EUZ101" s="0"/>
      <c r="EVA101" s="0"/>
      <c r="EVB101" s="0"/>
      <c r="EVC101" s="0"/>
      <c r="EVD101" s="0"/>
      <c r="EVE101" s="0"/>
      <c r="EVF101" s="0"/>
      <c r="EVG101" s="0"/>
      <c r="EVH101" s="0"/>
      <c r="EVI101" s="0"/>
      <c r="EVJ101" s="0"/>
      <c r="EVK101" s="0"/>
      <c r="EVL101" s="0"/>
      <c r="EVM101" s="0"/>
      <c r="EVN101" s="0"/>
      <c r="EVO101" s="0"/>
      <c r="EVP101" s="0"/>
      <c r="EVQ101" s="0"/>
      <c r="EVR101" s="0"/>
      <c r="EVS101" s="0"/>
      <c r="EVT101" s="0"/>
      <c r="EVU101" s="0"/>
      <c r="EVV101" s="0"/>
      <c r="EVW101" s="0"/>
      <c r="EVX101" s="0"/>
      <c r="EVY101" s="0"/>
      <c r="EVZ101" s="0"/>
      <c r="EWA101" s="0"/>
      <c r="EWB101" s="0"/>
      <c r="EWC101" s="0"/>
      <c r="EWD101" s="0"/>
      <c r="EWE101" s="0"/>
      <c r="EWF101" s="0"/>
      <c r="EWG101" s="0"/>
      <c r="EWH101" s="0"/>
      <c r="EWI101" s="0"/>
      <c r="EWJ101" s="0"/>
      <c r="EWK101" s="0"/>
      <c r="EWL101" s="0"/>
      <c r="EWM101" s="0"/>
      <c r="EWN101" s="0"/>
      <c r="EWO101" s="0"/>
      <c r="EWP101" s="0"/>
      <c r="EWQ101" s="0"/>
      <c r="EWR101" s="0"/>
      <c r="EWS101" s="0"/>
      <c r="EWT101" s="0"/>
      <c r="EWU101" s="0"/>
      <c r="EWV101" s="0"/>
      <c r="EWW101" s="0"/>
      <c r="EWX101" s="0"/>
      <c r="EWY101" s="0"/>
      <c r="EWZ101" s="0"/>
      <c r="EXA101" s="0"/>
      <c r="EXB101" s="0"/>
      <c r="EXC101" s="0"/>
      <c r="EXD101" s="0"/>
      <c r="EXE101" s="0"/>
      <c r="EXF101" s="0"/>
      <c r="EXG101" s="0"/>
      <c r="EXH101" s="0"/>
      <c r="EXI101" s="0"/>
      <c r="EXJ101" s="0"/>
      <c r="EXK101" s="0"/>
      <c r="EXL101" s="0"/>
      <c r="EXM101" s="0"/>
      <c r="EXN101" s="0"/>
      <c r="EXO101" s="0"/>
      <c r="EXP101" s="0"/>
      <c r="EXQ101" s="0"/>
      <c r="EXR101" s="0"/>
      <c r="EXS101" s="0"/>
      <c r="EXT101" s="0"/>
      <c r="EXU101" s="0"/>
      <c r="EXV101" s="0"/>
      <c r="EXW101" s="0"/>
      <c r="EXX101" s="0"/>
      <c r="EXY101" s="0"/>
      <c r="EXZ101" s="0"/>
      <c r="EYA101" s="0"/>
      <c r="EYB101" s="0"/>
      <c r="EYC101" s="0"/>
      <c r="EYD101" s="0"/>
      <c r="EYE101" s="0"/>
      <c r="EYF101" s="0"/>
      <c r="EYG101" s="0"/>
      <c r="EYH101" s="0"/>
      <c r="EYI101" s="0"/>
      <c r="EYJ101" s="0"/>
      <c r="EYK101" s="0"/>
      <c r="EYL101" s="0"/>
      <c r="EYM101" s="0"/>
      <c r="EYN101" s="0"/>
      <c r="EYO101" s="0"/>
      <c r="EYP101" s="0"/>
      <c r="EYQ101" s="0"/>
      <c r="EYR101" s="0"/>
      <c r="EYS101" s="0"/>
      <c r="EYT101" s="0"/>
      <c r="EYU101" s="0"/>
      <c r="EYV101" s="0"/>
      <c r="EYW101" s="0"/>
      <c r="EYX101" s="0"/>
      <c r="EYY101" s="0"/>
      <c r="EYZ101" s="0"/>
      <c r="EZA101" s="0"/>
      <c r="EZB101" s="0"/>
      <c r="EZC101" s="0"/>
      <c r="EZD101" s="0"/>
      <c r="EZE101" s="0"/>
      <c r="EZF101" s="0"/>
      <c r="EZG101" s="0"/>
      <c r="EZH101" s="0"/>
      <c r="EZI101" s="0"/>
      <c r="EZJ101" s="0"/>
      <c r="EZK101" s="0"/>
      <c r="EZL101" s="0"/>
      <c r="EZM101" s="0"/>
      <c r="EZN101" s="0"/>
      <c r="EZO101" s="0"/>
      <c r="EZP101" s="0"/>
      <c r="EZQ101" s="0"/>
      <c r="EZR101" s="0"/>
      <c r="EZS101" s="0"/>
      <c r="EZT101" s="0"/>
      <c r="EZU101" s="0"/>
      <c r="EZV101" s="0"/>
      <c r="EZW101" s="0"/>
      <c r="EZX101" s="0"/>
      <c r="EZY101" s="0"/>
      <c r="EZZ101" s="0"/>
      <c r="FAA101" s="0"/>
      <c r="FAB101" s="0"/>
      <c r="FAC101" s="0"/>
      <c r="FAD101" s="0"/>
      <c r="FAE101" s="0"/>
      <c r="FAF101" s="0"/>
      <c r="FAG101" s="0"/>
      <c r="FAH101" s="0"/>
      <c r="FAI101" s="0"/>
      <c r="FAJ101" s="0"/>
      <c r="FAK101" s="0"/>
      <c r="FAL101" s="0"/>
      <c r="FAM101" s="0"/>
      <c r="FAN101" s="0"/>
      <c r="FAO101" s="0"/>
      <c r="FAP101" s="0"/>
      <c r="FAQ101" s="0"/>
      <c r="FAR101" s="0"/>
      <c r="FAS101" s="0"/>
      <c r="FAT101" s="0"/>
      <c r="FAU101" s="0"/>
      <c r="FAV101" s="0"/>
      <c r="FAW101" s="0"/>
      <c r="FAX101" s="0"/>
      <c r="FAY101" s="0"/>
      <c r="FAZ101" s="0"/>
      <c r="FBA101" s="0"/>
      <c r="FBB101" s="0"/>
      <c r="FBC101" s="0"/>
      <c r="FBD101" s="0"/>
      <c r="FBE101" s="0"/>
      <c r="FBF101" s="0"/>
      <c r="FBG101" s="0"/>
      <c r="FBH101" s="0"/>
      <c r="FBI101" s="0"/>
      <c r="FBJ101" s="0"/>
      <c r="FBK101" s="0"/>
      <c r="FBL101" s="0"/>
      <c r="FBM101" s="0"/>
      <c r="FBN101" s="0"/>
      <c r="FBO101" s="0"/>
      <c r="FBP101" s="0"/>
      <c r="FBQ101" s="0"/>
      <c r="FBR101" s="0"/>
      <c r="FBS101" s="0"/>
      <c r="FBT101" s="0"/>
      <c r="FBU101" s="0"/>
      <c r="FBV101" s="0"/>
      <c r="FBW101" s="0"/>
      <c r="FBX101" s="0"/>
      <c r="FBY101" s="0"/>
      <c r="FBZ101" s="0"/>
      <c r="FCA101" s="0"/>
      <c r="FCB101" s="0"/>
      <c r="FCC101" s="0"/>
      <c r="FCD101" s="0"/>
      <c r="FCE101" s="0"/>
      <c r="FCF101" s="0"/>
      <c r="FCG101" s="0"/>
      <c r="FCH101" s="0"/>
      <c r="FCI101" s="0"/>
      <c r="FCJ101" s="0"/>
      <c r="FCK101" s="0"/>
      <c r="FCL101" s="0"/>
      <c r="FCM101" s="0"/>
      <c r="FCN101" s="0"/>
      <c r="FCO101" s="0"/>
      <c r="FCP101" s="0"/>
      <c r="FCQ101" s="0"/>
      <c r="FCR101" s="0"/>
      <c r="FCS101" s="0"/>
      <c r="FCT101" s="0"/>
      <c r="FCU101" s="0"/>
      <c r="FCV101" s="0"/>
      <c r="FCW101" s="0"/>
      <c r="FCX101" s="0"/>
      <c r="FCY101" s="0"/>
      <c r="FCZ101" s="0"/>
      <c r="FDA101" s="0"/>
      <c r="FDB101" s="0"/>
      <c r="FDC101" s="0"/>
      <c r="FDD101" s="0"/>
      <c r="FDE101" s="0"/>
      <c r="FDF101" s="0"/>
      <c r="FDG101" s="0"/>
      <c r="FDH101" s="0"/>
      <c r="FDI101" s="0"/>
      <c r="FDJ101" s="0"/>
      <c r="FDK101" s="0"/>
      <c r="FDL101" s="0"/>
      <c r="FDM101" s="0"/>
      <c r="FDN101" s="0"/>
      <c r="FDO101" s="0"/>
      <c r="FDP101" s="0"/>
      <c r="FDQ101" s="0"/>
      <c r="FDR101" s="0"/>
      <c r="FDS101" s="0"/>
      <c r="FDT101" s="0"/>
      <c r="FDU101" s="0"/>
      <c r="FDV101" s="0"/>
      <c r="FDW101" s="0"/>
      <c r="FDX101" s="0"/>
      <c r="FDY101" s="0"/>
      <c r="FDZ101" s="0"/>
      <c r="FEA101" s="0"/>
      <c r="FEB101" s="0"/>
      <c r="FEC101" s="0"/>
      <c r="FED101" s="0"/>
      <c r="FEE101" s="0"/>
      <c r="FEF101" s="0"/>
      <c r="FEG101" s="0"/>
      <c r="FEH101" s="0"/>
      <c r="FEI101" s="0"/>
      <c r="FEJ101" s="0"/>
      <c r="FEK101" s="0"/>
      <c r="FEL101" s="0"/>
      <c r="FEM101" s="0"/>
      <c r="FEN101" s="0"/>
      <c r="FEO101" s="0"/>
      <c r="FEP101" s="0"/>
      <c r="FEQ101" s="0"/>
      <c r="FER101" s="0"/>
      <c r="FES101" s="0"/>
      <c r="FET101" s="0"/>
      <c r="FEU101" s="0"/>
      <c r="FEV101" s="0"/>
      <c r="FEW101" s="0"/>
      <c r="FEX101" s="0"/>
      <c r="FEY101" s="0"/>
      <c r="FEZ101" s="0"/>
      <c r="FFA101" s="0"/>
      <c r="FFB101" s="0"/>
      <c r="FFC101" s="0"/>
      <c r="FFD101" s="0"/>
      <c r="FFE101" s="0"/>
      <c r="FFF101" s="0"/>
      <c r="FFG101" s="0"/>
      <c r="FFH101" s="0"/>
      <c r="FFI101" s="0"/>
      <c r="FFJ101" s="0"/>
      <c r="FFK101" s="0"/>
      <c r="FFL101" s="0"/>
      <c r="FFM101" s="0"/>
      <c r="FFN101" s="0"/>
      <c r="FFO101" s="0"/>
      <c r="FFP101" s="0"/>
      <c r="FFQ101" s="0"/>
      <c r="FFR101" s="0"/>
      <c r="FFS101" s="0"/>
      <c r="FFT101" s="0"/>
      <c r="FFU101" s="0"/>
      <c r="FFV101" s="0"/>
      <c r="FFW101" s="0"/>
      <c r="FFX101" s="0"/>
      <c r="FFY101" s="0"/>
      <c r="FFZ101" s="0"/>
      <c r="FGA101" s="0"/>
      <c r="FGB101" s="0"/>
      <c r="FGC101" s="0"/>
      <c r="FGD101" s="0"/>
      <c r="FGE101" s="0"/>
      <c r="FGF101" s="0"/>
      <c r="FGG101" s="0"/>
      <c r="FGH101" s="0"/>
      <c r="FGI101" s="0"/>
      <c r="FGJ101" s="0"/>
      <c r="FGK101" s="0"/>
      <c r="FGL101" s="0"/>
      <c r="FGM101" s="0"/>
      <c r="FGN101" s="0"/>
      <c r="FGO101" s="0"/>
      <c r="FGP101" s="0"/>
      <c r="FGQ101" s="0"/>
      <c r="FGR101" s="0"/>
      <c r="FGS101" s="0"/>
      <c r="FGT101" s="0"/>
      <c r="FGU101" s="0"/>
      <c r="FGV101" s="0"/>
      <c r="FGW101" s="0"/>
      <c r="FGX101" s="0"/>
      <c r="FGY101" s="0"/>
      <c r="FGZ101" s="0"/>
      <c r="FHA101" s="0"/>
      <c r="FHB101" s="0"/>
      <c r="FHC101" s="0"/>
      <c r="FHD101" s="0"/>
      <c r="FHE101" s="0"/>
      <c r="FHF101" s="0"/>
      <c r="FHG101" s="0"/>
      <c r="FHH101" s="0"/>
      <c r="FHI101" s="0"/>
      <c r="FHJ101" s="0"/>
      <c r="FHK101" s="0"/>
      <c r="FHL101" s="0"/>
      <c r="FHM101" s="0"/>
      <c r="FHN101" s="0"/>
      <c r="FHO101" s="0"/>
      <c r="FHP101" s="0"/>
      <c r="FHQ101" s="0"/>
      <c r="FHR101" s="0"/>
      <c r="FHS101" s="0"/>
      <c r="FHT101" s="0"/>
      <c r="FHU101" s="0"/>
      <c r="FHV101" s="0"/>
      <c r="FHW101" s="0"/>
      <c r="FHX101" s="0"/>
      <c r="FHY101" s="0"/>
      <c r="FHZ101" s="0"/>
      <c r="FIA101" s="0"/>
      <c r="FIB101" s="0"/>
      <c r="FIC101" s="0"/>
      <c r="FID101" s="0"/>
      <c r="FIE101" s="0"/>
      <c r="FIF101" s="0"/>
      <c r="FIG101" s="0"/>
      <c r="FIH101" s="0"/>
      <c r="FII101" s="0"/>
      <c r="FIJ101" s="0"/>
      <c r="FIK101" s="0"/>
      <c r="FIL101" s="0"/>
      <c r="FIM101" s="0"/>
      <c r="FIN101" s="0"/>
      <c r="FIO101" s="0"/>
      <c r="FIP101" s="0"/>
      <c r="FIQ101" s="0"/>
      <c r="FIR101" s="0"/>
      <c r="FIS101" s="0"/>
      <c r="FIT101" s="0"/>
      <c r="FIU101" s="0"/>
      <c r="FIV101" s="0"/>
      <c r="FIW101" s="0"/>
      <c r="FIX101" s="0"/>
      <c r="FIY101" s="0"/>
      <c r="FIZ101" s="0"/>
      <c r="FJA101" s="0"/>
      <c r="FJB101" s="0"/>
      <c r="FJC101" s="0"/>
      <c r="FJD101" s="0"/>
      <c r="FJE101" s="0"/>
      <c r="FJF101" s="0"/>
      <c r="FJG101" s="0"/>
      <c r="FJH101" s="0"/>
      <c r="FJI101" s="0"/>
      <c r="FJJ101" s="0"/>
      <c r="FJK101" s="0"/>
      <c r="FJL101" s="0"/>
      <c r="FJM101" s="0"/>
      <c r="FJN101" s="0"/>
      <c r="FJO101" s="0"/>
      <c r="FJP101" s="0"/>
      <c r="FJQ101" s="0"/>
      <c r="FJR101" s="0"/>
      <c r="FJS101" s="0"/>
      <c r="FJT101" s="0"/>
      <c r="FJU101" s="0"/>
      <c r="FJV101" s="0"/>
      <c r="FJW101" s="0"/>
      <c r="FJX101" s="0"/>
      <c r="FJY101" s="0"/>
      <c r="FJZ101" s="0"/>
      <c r="FKA101" s="0"/>
      <c r="FKB101" s="0"/>
      <c r="FKC101" s="0"/>
      <c r="FKD101" s="0"/>
      <c r="FKE101" s="0"/>
      <c r="FKF101" s="0"/>
      <c r="FKG101" s="0"/>
      <c r="FKH101" s="0"/>
      <c r="FKI101" s="0"/>
      <c r="FKJ101" s="0"/>
      <c r="FKK101" s="0"/>
      <c r="FKL101" s="0"/>
      <c r="FKM101" s="0"/>
      <c r="FKN101" s="0"/>
      <c r="FKO101" s="0"/>
      <c r="FKP101" s="0"/>
      <c r="FKQ101" s="0"/>
      <c r="FKR101" s="0"/>
      <c r="FKS101" s="0"/>
      <c r="FKT101" s="0"/>
      <c r="FKU101" s="0"/>
      <c r="FKV101" s="0"/>
      <c r="FKW101" s="0"/>
      <c r="FKX101" s="0"/>
      <c r="FKY101" s="0"/>
      <c r="FKZ101" s="0"/>
      <c r="FLA101" s="0"/>
      <c r="FLB101" s="0"/>
      <c r="FLC101" s="0"/>
      <c r="FLD101" s="0"/>
      <c r="FLE101" s="0"/>
      <c r="FLF101" s="0"/>
      <c r="FLG101" s="0"/>
      <c r="FLH101" s="0"/>
      <c r="FLI101" s="0"/>
      <c r="FLJ101" s="0"/>
      <c r="FLK101" s="0"/>
      <c r="FLL101" s="0"/>
      <c r="FLM101" s="0"/>
      <c r="FLN101" s="0"/>
      <c r="FLO101" s="0"/>
      <c r="FLP101" s="0"/>
      <c r="FLQ101" s="0"/>
      <c r="FLR101" s="0"/>
      <c r="FLS101" s="0"/>
      <c r="FLT101" s="0"/>
      <c r="FLU101" s="0"/>
      <c r="FLV101" s="0"/>
      <c r="FLW101" s="0"/>
      <c r="FLX101" s="0"/>
      <c r="FLY101" s="0"/>
      <c r="FLZ101" s="0"/>
      <c r="FMA101" s="0"/>
      <c r="FMB101" s="0"/>
      <c r="FMC101" s="0"/>
      <c r="FMD101" s="0"/>
      <c r="FME101" s="0"/>
      <c r="FMF101" s="0"/>
      <c r="FMG101" s="0"/>
      <c r="FMH101" s="0"/>
      <c r="FMI101" s="0"/>
      <c r="FMJ101" s="0"/>
      <c r="FMK101" s="0"/>
      <c r="FML101" s="0"/>
      <c r="FMM101" s="0"/>
      <c r="FMN101" s="0"/>
      <c r="FMO101" s="0"/>
      <c r="FMP101" s="0"/>
      <c r="FMQ101" s="0"/>
      <c r="FMR101" s="0"/>
      <c r="FMS101" s="0"/>
      <c r="FMT101" s="0"/>
      <c r="FMU101" s="0"/>
      <c r="FMV101" s="0"/>
      <c r="FMW101" s="0"/>
      <c r="FMX101" s="0"/>
      <c r="FMY101" s="0"/>
      <c r="FMZ101" s="0"/>
      <c r="FNA101" s="0"/>
      <c r="FNB101" s="0"/>
      <c r="FNC101" s="0"/>
      <c r="FND101" s="0"/>
      <c r="FNE101" s="0"/>
      <c r="FNF101" s="0"/>
      <c r="FNG101" s="0"/>
      <c r="FNH101" s="0"/>
      <c r="FNI101" s="0"/>
      <c r="FNJ101" s="0"/>
      <c r="FNK101" s="0"/>
      <c r="FNL101" s="0"/>
      <c r="FNM101" s="0"/>
      <c r="FNN101" s="0"/>
      <c r="FNO101" s="0"/>
      <c r="FNP101" s="0"/>
      <c r="FNQ101" s="0"/>
      <c r="FNR101" s="0"/>
      <c r="FNS101" s="0"/>
      <c r="FNT101" s="0"/>
      <c r="FNU101" s="0"/>
      <c r="FNV101" s="0"/>
      <c r="FNW101" s="0"/>
      <c r="FNX101" s="0"/>
      <c r="FNY101" s="0"/>
      <c r="FNZ101" s="0"/>
      <c r="FOA101" s="0"/>
      <c r="FOB101" s="0"/>
      <c r="FOC101" s="0"/>
      <c r="FOD101" s="0"/>
      <c r="FOE101" s="0"/>
      <c r="FOF101" s="0"/>
      <c r="FOG101" s="0"/>
      <c r="FOH101" s="0"/>
      <c r="FOI101" s="0"/>
      <c r="FOJ101" s="0"/>
      <c r="FOK101" s="0"/>
      <c r="FOL101" s="0"/>
      <c r="FOM101" s="0"/>
      <c r="FON101" s="0"/>
      <c r="FOO101" s="0"/>
      <c r="FOP101" s="0"/>
      <c r="FOQ101" s="0"/>
      <c r="FOR101" s="0"/>
      <c r="FOS101" s="0"/>
      <c r="FOT101" s="0"/>
      <c r="FOU101" s="0"/>
      <c r="FOV101" s="0"/>
      <c r="FOW101" s="0"/>
      <c r="FOX101" s="0"/>
      <c r="FOY101" s="0"/>
      <c r="FOZ101" s="0"/>
      <c r="FPA101" s="0"/>
      <c r="FPB101" s="0"/>
      <c r="FPC101" s="0"/>
      <c r="FPD101" s="0"/>
      <c r="FPE101" s="0"/>
      <c r="FPF101" s="0"/>
      <c r="FPG101" s="0"/>
      <c r="FPH101" s="0"/>
      <c r="FPI101" s="0"/>
      <c r="FPJ101" s="0"/>
      <c r="FPK101" s="0"/>
      <c r="FPL101" s="0"/>
      <c r="FPM101" s="0"/>
      <c r="FPN101" s="0"/>
      <c r="FPO101" s="0"/>
      <c r="FPP101" s="0"/>
      <c r="FPQ101" s="0"/>
      <c r="FPR101" s="0"/>
      <c r="FPS101" s="0"/>
      <c r="FPT101" s="0"/>
      <c r="FPU101" s="0"/>
      <c r="FPV101" s="0"/>
      <c r="FPW101" s="0"/>
      <c r="FPX101" s="0"/>
      <c r="FPY101" s="0"/>
      <c r="FPZ101" s="0"/>
      <c r="FQA101" s="0"/>
      <c r="FQB101" s="0"/>
      <c r="FQC101" s="0"/>
      <c r="FQD101" s="0"/>
      <c r="FQE101" s="0"/>
      <c r="FQF101" s="0"/>
      <c r="FQG101" s="0"/>
      <c r="FQH101" s="0"/>
      <c r="FQI101" s="0"/>
      <c r="FQJ101" s="0"/>
      <c r="FQK101" s="0"/>
      <c r="FQL101" s="0"/>
      <c r="FQM101" s="0"/>
      <c r="FQN101" s="0"/>
      <c r="FQO101" s="0"/>
      <c r="FQP101" s="0"/>
      <c r="FQQ101" s="0"/>
      <c r="FQR101" s="0"/>
      <c r="FQS101" s="0"/>
      <c r="FQT101" s="0"/>
      <c r="FQU101" s="0"/>
      <c r="FQV101" s="0"/>
      <c r="FQW101" s="0"/>
      <c r="FQX101" s="0"/>
      <c r="FQY101" s="0"/>
      <c r="FQZ101" s="0"/>
      <c r="FRA101" s="0"/>
      <c r="FRB101" s="0"/>
      <c r="FRC101" s="0"/>
      <c r="FRD101" s="0"/>
      <c r="FRE101" s="0"/>
      <c r="FRF101" s="0"/>
      <c r="FRG101" s="0"/>
      <c r="FRH101" s="0"/>
      <c r="FRI101" s="0"/>
      <c r="FRJ101" s="0"/>
      <c r="FRK101" s="0"/>
      <c r="FRL101" s="0"/>
      <c r="FRM101" s="0"/>
      <c r="FRN101" s="0"/>
      <c r="FRO101" s="0"/>
      <c r="FRP101" s="0"/>
      <c r="FRQ101" s="0"/>
      <c r="FRR101" s="0"/>
      <c r="FRS101" s="0"/>
      <c r="FRT101" s="0"/>
      <c r="FRU101" s="0"/>
      <c r="FRV101" s="0"/>
      <c r="FRW101" s="0"/>
      <c r="FRX101" s="0"/>
      <c r="FRY101" s="0"/>
      <c r="FRZ101" s="0"/>
      <c r="FSA101" s="0"/>
      <c r="FSB101" s="0"/>
      <c r="FSC101" s="0"/>
      <c r="FSD101" s="0"/>
      <c r="FSE101" s="0"/>
      <c r="FSF101" s="0"/>
      <c r="FSG101" s="0"/>
      <c r="FSH101" s="0"/>
      <c r="FSI101" s="0"/>
      <c r="FSJ101" s="0"/>
      <c r="FSK101" s="0"/>
      <c r="FSL101" s="0"/>
      <c r="FSM101" s="0"/>
      <c r="FSN101" s="0"/>
      <c r="FSO101" s="0"/>
      <c r="FSP101" s="0"/>
      <c r="FSQ101" s="0"/>
      <c r="FSR101" s="0"/>
      <c r="FSS101" s="0"/>
      <c r="FST101" s="0"/>
      <c r="FSU101" s="0"/>
      <c r="FSV101" s="0"/>
      <c r="FSW101" s="0"/>
      <c r="FSX101" s="0"/>
      <c r="FSY101" s="0"/>
      <c r="FSZ101" s="0"/>
      <c r="FTA101" s="0"/>
      <c r="FTB101" s="0"/>
      <c r="FTC101" s="0"/>
      <c r="FTD101" s="0"/>
      <c r="FTE101" s="0"/>
      <c r="FTF101" s="0"/>
      <c r="FTG101" s="0"/>
      <c r="FTH101" s="0"/>
      <c r="FTI101" s="0"/>
      <c r="FTJ101" s="0"/>
      <c r="FTK101" s="0"/>
      <c r="FTL101" s="0"/>
      <c r="FTM101" s="0"/>
      <c r="FTN101" s="0"/>
      <c r="FTO101" s="0"/>
      <c r="FTP101" s="0"/>
      <c r="FTQ101" s="0"/>
      <c r="FTR101" s="0"/>
      <c r="FTS101" s="0"/>
      <c r="FTT101" s="0"/>
      <c r="FTU101" s="0"/>
      <c r="FTV101" s="0"/>
      <c r="FTW101" s="0"/>
      <c r="FTX101" s="0"/>
      <c r="FTY101" s="0"/>
      <c r="FTZ101" s="0"/>
      <c r="FUA101" s="0"/>
      <c r="FUB101" s="0"/>
      <c r="FUC101" s="0"/>
      <c r="FUD101" s="0"/>
      <c r="FUE101" s="0"/>
      <c r="FUF101" s="0"/>
      <c r="FUG101" s="0"/>
      <c r="FUH101" s="0"/>
      <c r="FUI101" s="0"/>
      <c r="FUJ101" s="0"/>
      <c r="FUK101" s="0"/>
      <c r="FUL101" s="0"/>
      <c r="FUM101" s="0"/>
      <c r="FUN101" s="0"/>
      <c r="FUO101" s="0"/>
      <c r="FUP101" s="0"/>
      <c r="FUQ101" s="0"/>
      <c r="FUR101" s="0"/>
      <c r="FUS101" s="0"/>
      <c r="FUT101" s="0"/>
      <c r="FUU101" s="0"/>
      <c r="FUV101" s="0"/>
      <c r="FUW101" s="0"/>
      <c r="FUX101" s="0"/>
      <c r="FUY101" s="0"/>
      <c r="FUZ101" s="0"/>
      <c r="FVA101" s="0"/>
      <c r="FVB101" s="0"/>
      <c r="FVC101" s="0"/>
      <c r="FVD101" s="0"/>
      <c r="FVE101" s="0"/>
      <c r="FVF101" s="0"/>
      <c r="FVG101" s="0"/>
      <c r="FVH101" s="0"/>
      <c r="FVI101" s="0"/>
      <c r="FVJ101" s="0"/>
      <c r="FVK101" s="0"/>
      <c r="FVL101" s="0"/>
      <c r="FVM101" s="0"/>
      <c r="FVN101" s="0"/>
      <c r="FVO101" s="0"/>
      <c r="FVP101" s="0"/>
      <c r="FVQ101" s="0"/>
      <c r="FVR101" s="0"/>
      <c r="FVS101" s="0"/>
      <c r="FVT101" s="0"/>
      <c r="FVU101" s="0"/>
      <c r="FVV101" s="0"/>
      <c r="FVW101" s="0"/>
      <c r="FVX101" s="0"/>
      <c r="FVY101" s="0"/>
      <c r="FVZ101" s="0"/>
      <c r="FWA101" s="0"/>
      <c r="FWB101" s="0"/>
      <c r="FWC101" s="0"/>
      <c r="FWD101" s="0"/>
      <c r="FWE101" s="0"/>
      <c r="FWF101" s="0"/>
      <c r="FWG101" s="0"/>
      <c r="FWH101" s="0"/>
      <c r="FWI101" s="0"/>
      <c r="FWJ101" s="0"/>
      <c r="FWK101" s="0"/>
      <c r="FWL101" s="0"/>
      <c r="FWM101" s="0"/>
      <c r="FWN101" s="0"/>
      <c r="FWO101" s="0"/>
      <c r="FWP101" s="0"/>
      <c r="FWQ101" s="0"/>
      <c r="FWR101" s="0"/>
      <c r="FWS101" s="0"/>
      <c r="FWT101" s="0"/>
      <c r="FWU101" s="0"/>
      <c r="FWV101" s="0"/>
      <c r="FWW101" s="0"/>
      <c r="FWX101" s="0"/>
      <c r="FWY101" s="0"/>
      <c r="FWZ101" s="0"/>
      <c r="FXA101" s="0"/>
      <c r="FXB101" s="0"/>
      <c r="FXC101" s="0"/>
      <c r="FXD101" s="0"/>
      <c r="FXE101" s="0"/>
      <c r="FXF101" s="0"/>
      <c r="FXG101" s="0"/>
      <c r="FXH101" s="0"/>
      <c r="FXI101" s="0"/>
      <c r="FXJ101" s="0"/>
      <c r="FXK101" s="0"/>
      <c r="FXL101" s="0"/>
      <c r="FXM101" s="0"/>
      <c r="FXN101" s="0"/>
      <c r="FXO101" s="0"/>
      <c r="FXP101" s="0"/>
      <c r="FXQ101" s="0"/>
      <c r="FXR101" s="0"/>
      <c r="FXS101" s="0"/>
      <c r="FXT101" s="0"/>
      <c r="FXU101" s="0"/>
      <c r="FXV101" s="0"/>
      <c r="FXW101" s="0"/>
      <c r="FXX101" s="0"/>
      <c r="FXY101" s="0"/>
      <c r="FXZ101" s="0"/>
      <c r="FYA101" s="0"/>
      <c r="FYB101" s="0"/>
      <c r="FYC101" s="0"/>
      <c r="FYD101" s="0"/>
      <c r="FYE101" s="0"/>
      <c r="FYF101" s="0"/>
      <c r="FYG101" s="0"/>
      <c r="FYH101" s="0"/>
      <c r="FYI101" s="0"/>
      <c r="FYJ101" s="0"/>
      <c r="FYK101" s="0"/>
      <c r="FYL101" s="0"/>
      <c r="FYM101" s="0"/>
      <c r="FYN101" s="0"/>
      <c r="FYO101" s="0"/>
      <c r="FYP101" s="0"/>
      <c r="FYQ101" s="0"/>
      <c r="FYR101" s="0"/>
      <c r="FYS101" s="0"/>
      <c r="FYT101" s="0"/>
      <c r="FYU101" s="0"/>
      <c r="FYV101" s="0"/>
      <c r="FYW101" s="0"/>
      <c r="FYX101" s="0"/>
      <c r="FYY101" s="0"/>
      <c r="FYZ101" s="0"/>
      <c r="FZA101" s="0"/>
      <c r="FZB101" s="0"/>
      <c r="FZC101" s="0"/>
      <c r="FZD101" s="0"/>
      <c r="FZE101" s="0"/>
      <c r="FZF101" s="0"/>
      <c r="FZG101" s="0"/>
      <c r="FZH101" s="0"/>
      <c r="FZI101" s="0"/>
      <c r="FZJ101" s="0"/>
      <c r="FZK101" s="0"/>
      <c r="FZL101" s="0"/>
      <c r="FZM101" s="0"/>
      <c r="FZN101" s="0"/>
      <c r="FZO101" s="0"/>
      <c r="FZP101" s="0"/>
      <c r="FZQ101" s="0"/>
      <c r="FZR101" s="0"/>
      <c r="FZS101" s="0"/>
      <c r="FZT101" s="0"/>
      <c r="FZU101" s="0"/>
      <c r="FZV101" s="0"/>
      <c r="FZW101" s="0"/>
      <c r="FZX101" s="0"/>
      <c r="FZY101" s="0"/>
      <c r="FZZ101" s="0"/>
      <c r="GAA101" s="0"/>
      <c r="GAB101" s="0"/>
      <c r="GAC101" s="0"/>
      <c r="GAD101" s="0"/>
      <c r="GAE101" s="0"/>
      <c r="GAF101" s="0"/>
      <c r="GAG101" s="0"/>
      <c r="GAH101" s="0"/>
      <c r="GAI101" s="0"/>
      <c r="GAJ101" s="0"/>
      <c r="GAK101" s="0"/>
      <c r="GAL101" s="0"/>
      <c r="GAM101" s="0"/>
      <c r="GAN101" s="0"/>
      <c r="GAO101" s="0"/>
      <c r="GAP101" s="0"/>
      <c r="GAQ101" s="0"/>
      <c r="GAR101" s="0"/>
      <c r="GAS101" s="0"/>
      <c r="GAT101" s="0"/>
      <c r="GAU101" s="0"/>
      <c r="GAV101" s="0"/>
      <c r="GAW101" s="0"/>
      <c r="GAX101" s="0"/>
      <c r="GAY101" s="0"/>
      <c r="GAZ101" s="0"/>
      <c r="GBA101" s="0"/>
      <c r="GBB101" s="0"/>
      <c r="GBC101" s="0"/>
      <c r="GBD101" s="0"/>
      <c r="GBE101" s="0"/>
      <c r="GBF101" s="0"/>
      <c r="GBG101" s="0"/>
      <c r="GBH101" s="0"/>
      <c r="GBI101" s="0"/>
      <c r="GBJ101" s="0"/>
      <c r="GBK101" s="0"/>
      <c r="GBL101" s="0"/>
      <c r="GBM101" s="0"/>
      <c r="GBN101" s="0"/>
      <c r="GBO101" s="0"/>
      <c r="GBP101" s="0"/>
      <c r="GBQ101" s="0"/>
      <c r="GBR101" s="0"/>
      <c r="GBS101" s="0"/>
      <c r="GBT101" s="0"/>
      <c r="GBU101" s="0"/>
      <c r="GBV101" s="0"/>
      <c r="GBW101" s="0"/>
      <c r="GBX101" s="0"/>
      <c r="GBY101" s="0"/>
      <c r="GBZ101" s="0"/>
      <c r="GCA101" s="0"/>
      <c r="GCB101" s="0"/>
      <c r="GCC101" s="0"/>
      <c r="GCD101" s="0"/>
      <c r="GCE101" s="0"/>
      <c r="GCF101" s="0"/>
      <c r="GCG101" s="0"/>
      <c r="GCH101" s="0"/>
      <c r="GCI101" s="0"/>
      <c r="GCJ101" s="0"/>
      <c r="GCK101" s="0"/>
      <c r="GCL101" s="0"/>
      <c r="GCM101" s="0"/>
      <c r="GCN101" s="0"/>
      <c r="GCO101" s="0"/>
      <c r="GCP101" s="0"/>
      <c r="GCQ101" s="0"/>
      <c r="GCR101" s="0"/>
      <c r="GCS101" s="0"/>
      <c r="GCT101" s="0"/>
      <c r="GCU101" s="0"/>
      <c r="GCV101" s="0"/>
      <c r="GCW101" s="0"/>
      <c r="GCX101" s="0"/>
      <c r="GCY101" s="0"/>
      <c r="GCZ101" s="0"/>
      <c r="GDA101" s="0"/>
      <c r="GDB101" s="0"/>
      <c r="GDC101" s="0"/>
      <c r="GDD101" s="0"/>
      <c r="GDE101" s="0"/>
      <c r="GDF101" s="0"/>
      <c r="GDG101" s="0"/>
      <c r="GDH101" s="0"/>
      <c r="GDI101" s="0"/>
      <c r="GDJ101" s="0"/>
      <c r="GDK101" s="0"/>
      <c r="GDL101" s="0"/>
      <c r="GDM101" s="0"/>
      <c r="GDN101" s="0"/>
      <c r="GDO101" s="0"/>
      <c r="GDP101" s="0"/>
      <c r="GDQ101" s="0"/>
      <c r="GDR101" s="0"/>
      <c r="GDS101" s="0"/>
      <c r="GDT101" s="0"/>
      <c r="GDU101" s="0"/>
      <c r="GDV101" s="0"/>
      <c r="GDW101" s="0"/>
      <c r="GDX101" s="0"/>
      <c r="GDY101" s="0"/>
      <c r="GDZ101" s="0"/>
      <c r="GEA101" s="0"/>
      <c r="GEB101" s="0"/>
      <c r="GEC101" s="0"/>
      <c r="GED101" s="0"/>
      <c r="GEE101" s="0"/>
      <c r="GEF101" s="0"/>
      <c r="GEG101" s="0"/>
      <c r="GEH101" s="0"/>
      <c r="GEI101" s="0"/>
      <c r="GEJ101" s="0"/>
      <c r="GEK101" s="0"/>
      <c r="GEL101" s="0"/>
      <c r="GEM101" s="0"/>
      <c r="GEN101" s="0"/>
      <c r="GEO101" s="0"/>
      <c r="GEP101" s="0"/>
      <c r="GEQ101" s="0"/>
      <c r="GER101" s="0"/>
      <c r="GES101" s="0"/>
      <c r="GET101" s="0"/>
      <c r="GEU101" s="0"/>
      <c r="GEV101" s="0"/>
      <c r="GEW101" s="0"/>
      <c r="GEX101" s="0"/>
      <c r="GEY101" s="0"/>
      <c r="GEZ101" s="0"/>
      <c r="GFA101" s="0"/>
      <c r="GFB101" s="0"/>
      <c r="GFC101" s="0"/>
      <c r="GFD101" s="0"/>
      <c r="GFE101" s="0"/>
      <c r="GFF101" s="0"/>
      <c r="GFG101" s="0"/>
      <c r="GFH101" s="0"/>
      <c r="GFI101" s="0"/>
      <c r="GFJ101" s="0"/>
      <c r="GFK101" s="0"/>
      <c r="GFL101" s="0"/>
      <c r="GFM101" s="0"/>
      <c r="GFN101" s="0"/>
      <c r="GFO101" s="0"/>
      <c r="GFP101" s="0"/>
      <c r="GFQ101" s="0"/>
      <c r="GFR101" s="0"/>
      <c r="GFS101" s="0"/>
      <c r="GFT101" s="0"/>
      <c r="GFU101" s="0"/>
      <c r="GFV101" s="0"/>
      <c r="GFW101" s="0"/>
      <c r="GFX101" s="0"/>
      <c r="GFY101" s="0"/>
      <c r="GFZ101" s="0"/>
      <c r="GGA101" s="0"/>
      <c r="GGB101" s="0"/>
      <c r="GGC101" s="0"/>
      <c r="GGD101" s="0"/>
      <c r="GGE101" s="0"/>
      <c r="GGF101" s="0"/>
      <c r="GGG101" s="0"/>
      <c r="GGH101" s="0"/>
      <c r="GGI101" s="0"/>
      <c r="GGJ101" s="0"/>
      <c r="GGK101" s="0"/>
      <c r="GGL101" s="0"/>
      <c r="GGM101" s="0"/>
      <c r="GGN101" s="0"/>
      <c r="GGO101" s="0"/>
      <c r="GGP101" s="0"/>
      <c r="GGQ101" s="0"/>
      <c r="GGR101" s="0"/>
      <c r="GGS101" s="0"/>
      <c r="GGT101" s="0"/>
      <c r="GGU101" s="0"/>
      <c r="GGV101" s="0"/>
      <c r="GGW101" s="0"/>
      <c r="GGX101" s="0"/>
      <c r="GGY101" s="0"/>
      <c r="GGZ101" s="0"/>
      <c r="GHA101" s="0"/>
      <c r="GHB101" s="0"/>
      <c r="GHC101" s="0"/>
      <c r="GHD101" s="0"/>
      <c r="GHE101" s="0"/>
      <c r="GHF101" s="0"/>
      <c r="GHG101" s="0"/>
      <c r="GHH101" s="0"/>
      <c r="GHI101" s="0"/>
      <c r="GHJ101" s="0"/>
      <c r="GHK101" s="0"/>
      <c r="GHL101" s="0"/>
      <c r="GHM101" s="0"/>
      <c r="GHN101" s="0"/>
      <c r="GHO101" s="0"/>
      <c r="GHP101" s="0"/>
      <c r="GHQ101" s="0"/>
      <c r="GHR101" s="0"/>
      <c r="GHS101" s="0"/>
      <c r="GHT101" s="0"/>
      <c r="GHU101" s="0"/>
      <c r="GHV101" s="0"/>
      <c r="GHW101" s="0"/>
      <c r="GHX101" s="0"/>
      <c r="GHY101" s="0"/>
      <c r="GHZ101" s="0"/>
      <c r="GIA101" s="0"/>
      <c r="GIB101" s="0"/>
      <c r="GIC101" s="0"/>
      <c r="GID101" s="0"/>
      <c r="GIE101" s="0"/>
      <c r="GIF101" s="0"/>
      <c r="GIG101" s="0"/>
      <c r="GIH101" s="0"/>
      <c r="GII101" s="0"/>
      <c r="GIJ101" s="0"/>
      <c r="GIK101" s="0"/>
      <c r="GIL101" s="0"/>
      <c r="GIM101" s="0"/>
      <c r="GIN101" s="0"/>
      <c r="GIO101" s="0"/>
      <c r="GIP101" s="0"/>
      <c r="GIQ101" s="0"/>
      <c r="GIR101" s="0"/>
      <c r="GIS101" s="0"/>
      <c r="GIT101" s="0"/>
      <c r="GIU101" s="0"/>
      <c r="GIV101" s="0"/>
      <c r="GIW101" s="0"/>
      <c r="GIX101" s="0"/>
      <c r="GIY101" s="0"/>
      <c r="GIZ101" s="0"/>
      <c r="GJA101" s="0"/>
      <c r="GJB101" s="0"/>
      <c r="GJC101" s="0"/>
      <c r="GJD101" s="0"/>
      <c r="GJE101" s="0"/>
      <c r="GJF101" s="0"/>
      <c r="GJG101" s="0"/>
      <c r="GJH101" s="0"/>
      <c r="GJI101" s="0"/>
      <c r="GJJ101" s="0"/>
      <c r="GJK101" s="0"/>
      <c r="GJL101" s="0"/>
      <c r="GJM101" s="0"/>
      <c r="GJN101" s="0"/>
      <c r="GJO101" s="0"/>
      <c r="GJP101" s="0"/>
      <c r="GJQ101" s="0"/>
      <c r="GJR101" s="0"/>
      <c r="GJS101" s="0"/>
      <c r="GJT101" s="0"/>
      <c r="GJU101" s="0"/>
      <c r="GJV101" s="0"/>
      <c r="GJW101" s="0"/>
      <c r="GJX101" s="0"/>
      <c r="GJY101" s="0"/>
      <c r="GJZ101" s="0"/>
      <c r="GKA101" s="0"/>
      <c r="GKB101" s="0"/>
      <c r="GKC101" s="0"/>
      <c r="GKD101" s="0"/>
      <c r="GKE101" s="0"/>
      <c r="GKF101" s="0"/>
      <c r="GKG101" s="0"/>
      <c r="GKH101" s="0"/>
      <c r="GKI101" s="0"/>
      <c r="GKJ101" s="0"/>
      <c r="GKK101" s="0"/>
      <c r="GKL101" s="0"/>
      <c r="GKM101" s="0"/>
      <c r="GKN101" s="0"/>
      <c r="GKO101" s="0"/>
      <c r="GKP101" s="0"/>
      <c r="GKQ101" s="0"/>
      <c r="GKR101" s="0"/>
      <c r="GKS101" s="0"/>
      <c r="GKT101" s="0"/>
      <c r="GKU101" s="0"/>
      <c r="GKV101" s="0"/>
      <c r="GKW101" s="0"/>
      <c r="GKX101" s="0"/>
      <c r="GKY101" s="0"/>
      <c r="GKZ101" s="0"/>
      <c r="GLA101" s="0"/>
      <c r="GLB101" s="0"/>
      <c r="GLC101" s="0"/>
      <c r="GLD101" s="0"/>
      <c r="GLE101" s="0"/>
      <c r="GLF101" s="0"/>
      <c r="GLG101" s="0"/>
      <c r="GLH101" s="0"/>
      <c r="GLI101" s="0"/>
      <c r="GLJ101" s="0"/>
      <c r="GLK101" s="0"/>
      <c r="GLL101" s="0"/>
      <c r="GLM101" s="0"/>
      <c r="GLN101" s="0"/>
      <c r="GLO101" s="0"/>
      <c r="GLP101" s="0"/>
      <c r="GLQ101" s="0"/>
      <c r="GLR101" s="0"/>
      <c r="GLS101" s="0"/>
      <c r="GLT101" s="0"/>
      <c r="GLU101" s="0"/>
      <c r="GLV101" s="0"/>
      <c r="GLW101" s="0"/>
      <c r="GLX101" s="0"/>
      <c r="GLY101" s="0"/>
      <c r="GLZ101" s="0"/>
      <c r="GMA101" s="0"/>
      <c r="GMB101" s="0"/>
      <c r="GMC101" s="0"/>
      <c r="GMD101" s="0"/>
      <c r="GME101" s="0"/>
      <c r="GMF101" s="0"/>
      <c r="GMG101" s="0"/>
      <c r="GMH101" s="0"/>
      <c r="GMI101" s="0"/>
      <c r="GMJ101" s="0"/>
      <c r="GMK101" s="0"/>
      <c r="GML101" s="0"/>
      <c r="GMM101" s="0"/>
      <c r="GMN101" s="0"/>
      <c r="GMO101" s="0"/>
      <c r="GMP101" s="0"/>
      <c r="GMQ101" s="0"/>
      <c r="GMR101" s="0"/>
      <c r="GMS101" s="0"/>
      <c r="GMT101" s="0"/>
      <c r="GMU101" s="0"/>
      <c r="GMV101" s="0"/>
      <c r="GMW101" s="0"/>
      <c r="GMX101" s="0"/>
      <c r="GMY101" s="0"/>
      <c r="GMZ101" s="0"/>
      <c r="GNA101" s="0"/>
      <c r="GNB101" s="0"/>
      <c r="GNC101" s="0"/>
      <c r="GND101" s="0"/>
      <c r="GNE101" s="0"/>
      <c r="GNF101" s="0"/>
      <c r="GNG101" s="0"/>
      <c r="GNH101" s="0"/>
      <c r="GNI101" s="0"/>
      <c r="GNJ101" s="0"/>
      <c r="GNK101" s="0"/>
      <c r="GNL101" s="0"/>
      <c r="GNM101" s="0"/>
      <c r="GNN101" s="0"/>
      <c r="GNO101" s="0"/>
      <c r="GNP101" s="0"/>
      <c r="GNQ101" s="0"/>
      <c r="GNR101" s="0"/>
      <c r="GNS101" s="0"/>
      <c r="GNT101" s="0"/>
      <c r="GNU101" s="0"/>
      <c r="GNV101" s="0"/>
      <c r="GNW101" s="0"/>
      <c r="GNX101" s="0"/>
      <c r="GNY101" s="0"/>
      <c r="GNZ101" s="0"/>
      <c r="GOA101" s="0"/>
      <c r="GOB101" s="0"/>
      <c r="GOC101" s="0"/>
      <c r="GOD101" s="0"/>
      <c r="GOE101" s="0"/>
      <c r="GOF101" s="0"/>
      <c r="GOG101" s="0"/>
      <c r="GOH101" s="0"/>
      <c r="GOI101" s="0"/>
      <c r="GOJ101" s="0"/>
      <c r="GOK101" s="0"/>
      <c r="GOL101" s="0"/>
      <c r="GOM101" s="0"/>
      <c r="GON101" s="0"/>
      <c r="GOO101" s="0"/>
      <c r="GOP101" s="0"/>
      <c r="GOQ101" s="0"/>
      <c r="GOR101" s="0"/>
      <c r="GOS101" s="0"/>
      <c r="GOT101" s="0"/>
      <c r="GOU101" s="0"/>
      <c r="GOV101" s="0"/>
      <c r="GOW101" s="0"/>
      <c r="GOX101" s="0"/>
      <c r="GOY101" s="0"/>
      <c r="GOZ101" s="0"/>
      <c r="GPA101" s="0"/>
      <c r="GPB101" s="0"/>
      <c r="GPC101" s="0"/>
      <c r="GPD101" s="0"/>
      <c r="GPE101" s="0"/>
      <c r="GPF101" s="0"/>
      <c r="GPG101" s="0"/>
      <c r="GPH101" s="0"/>
      <c r="GPI101" s="0"/>
      <c r="GPJ101" s="0"/>
      <c r="GPK101" s="0"/>
      <c r="GPL101" s="0"/>
      <c r="GPM101" s="0"/>
      <c r="GPN101" s="0"/>
      <c r="GPO101" s="0"/>
      <c r="GPP101" s="0"/>
      <c r="GPQ101" s="0"/>
      <c r="GPR101" s="0"/>
      <c r="GPS101" s="0"/>
      <c r="GPT101" s="0"/>
      <c r="GPU101" s="0"/>
      <c r="GPV101" s="0"/>
      <c r="GPW101" s="0"/>
      <c r="GPX101" s="0"/>
      <c r="GPY101" s="0"/>
      <c r="GPZ101" s="0"/>
      <c r="GQA101" s="0"/>
      <c r="GQB101" s="0"/>
      <c r="GQC101" s="0"/>
      <c r="GQD101" s="0"/>
      <c r="GQE101" s="0"/>
      <c r="GQF101" s="0"/>
      <c r="GQG101" s="0"/>
      <c r="GQH101" s="0"/>
      <c r="GQI101" s="0"/>
      <c r="GQJ101" s="0"/>
      <c r="GQK101" s="0"/>
      <c r="GQL101" s="0"/>
      <c r="GQM101" s="0"/>
      <c r="GQN101" s="0"/>
      <c r="GQO101" s="0"/>
      <c r="GQP101" s="0"/>
      <c r="GQQ101" s="0"/>
      <c r="GQR101" s="0"/>
      <c r="GQS101" s="0"/>
      <c r="GQT101" s="0"/>
      <c r="GQU101" s="0"/>
      <c r="GQV101" s="0"/>
      <c r="GQW101" s="0"/>
      <c r="GQX101" s="0"/>
      <c r="GQY101" s="0"/>
      <c r="GQZ101" s="0"/>
      <c r="GRA101" s="0"/>
      <c r="GRB101" s="0"/>
      <c r="GRC101" s="0"/>
      <c r="GRD101" s="0"/>
      <c r="GRE101" s="0"/>
      <c r="GRF101" s="0"/>
      <c r="GRG101" s="0"/>
      <c r="GRH101" s="0"/>
      <c r="GRI101" s="0"/>
      <c r="GRJ101" s="0"/>
      <c r="GRK101" s="0"/>
      <c r="GRL101" s="0"/>
      <c r="GRM101" s="0"/>
      <c r="GRN101" s="0"/>
      <c r="GRO101" s="0"/>
      <c r="GRP101" s="0"/>
      <c r="GRQ101" s="0"/>
      <c r="GRR101" s="0"/>
      <c r="GRS101" s="0"/>
      <c r="GRT101" s="0"/>
      <c r="GRU101" s="0"/>
      <c r="GRV101" s="0"/>
      <c r="GRW101" s="0"/>
      <c r="GRX101" s="0"/>
      <c r="GRY101" s="0"/>
      <c r="GRZ101" s="0"/>
      <c r="GSA101" s="0"/>
      <c r="GSB101" s="0"/>
      <c r="GSC101" s="0"/>
      <c r="GSD101" s="0"/>
      <c r="GSE101" s="0"/>
      <c r="GSF101" s="0"/>
      <c r="GSG101" s="0"/>
      <c r="GSH101" s="0"/>
      <c r="GSI101" s="0"/>
      <c r="GSJ101" s="0"/>
      <c r="GSK101" s="0"/>
      <c r="GSL101" s="0"/>
      <c r="GSM101" s="0"/>
      <c r="GSN101" s="0"/>
      <c r="GSO101" s="0"/>
      <c r="GSP101" s="0"/>
      <c r="GSQ101" s="0"/>
      <c r="GSR101" s="0"/>
      <c r="GSS101" s="0"/>
      <c r="GST101" s="0"/>
      <c r="GSU101" s="0"/>
      <c r="GSV101" s="0"/>
      <c r="GSW101" s="0"/>
      <c r="GSX101" s="0"/>
      <c r="GSY101" s="0"/>
      <c r="GSZ101" s="0"/>
      <c r="GTA101" s="0"/>
      <c r="GTB101" s="0"/>
      <c r="GTC101" s="0"/>
      <c r="GTD101" s="0"/>
      <c r="GTE101" s="0"/>
      <c r="GTF101" s="0"/>
      <c r="GTG101" s="0"/>
      <c r="GTH101" s="0"/>
      <c r="GTI101" s="0"/>
      <c r="GTJ101" s="0"/>
      <c r="GTK101" s="0"/>
      <c r="GTL101" s="0"/>
      <c r="GTM101" s="0"/>
      <c r="GTN101" s="0"/>
      <c r="GTO101" s="0"/>
      <c r="GTP101" s="0"/>
      <c r="GTQ101" s="0"/>
      <c r="GTR101" s="0"/>
      <c r="GTS101" s="0"/>
      <c r="GTT101" s="0"/>
      <c r="GTU101" s="0"/>
      <c r="GTV101" s="0"/>
      <c r="GTW101" s="0"/>
      <c r="GTX101" s="0"/>
      <c r="GTY101" s="0"/>
      <c r="GTZ101" s="0"/>
      <c r="GUA101" s="0"/>
      <c r="GUB101" s="0"/>
      <c r="GUC101" s="0"/>
      <c r="GUD101" s="0"/>
      <c r="GUE101" s="0"/>
      <c r="GUF101" s="0"/>
      <c r="GUG101" s="0"/>
      <c r="GUH101" s="0"/>
      <c r="GUI101" s="0"/>
      <c r="GUJ101" s="0"/>
      <c r="GUK101" s="0"/>
      <c r="GUL101" s="0"/>
      <c r="GUM101" s="0"/>
      <c r="GUN101" s="0"/>
      <c r="GUO101" s="0"/>
      <c r="GUP101" s="0"/>
      <c r="GUQ101" s="0"/>
      <c r="GUR101" s="0"/>
      <c r="GUS101" s="0"/>
      <c r="GUT101" s="0"/>
      <c r="GUU101" s="0"/>
      <c r="GUV101" s="0"/>
      <c r="GUW101" s="0"/>
      <c r="GUX101" s="0"/>
      <c r="GUY101" s="0"/>
      <c r="GUZ101" s="0"/>
      <c r="GVA101" s="0"/>
      <c r="GVB101" s="0"/>
      <c r="GVC101" s="0"/>
      <c r="GVD101" s="0"/>
      <c r="GVE101" s="0"/>
      <c r="GVF101" s="0"/>
      <c r="GVG101" s="0"/>
      <c r="GVH101" s="0"/>
      <c r="GVI101" s="0"/>
      <c r="GVJ101" s="0"/>
      <c r="GVK101" s="0"/>
      <c r="GVL101" s="0"/>
      <c r="GVM101" s="0"/>
      <c r="GVN101" s="0"/>
      <c r="GVO101" s="0"/>
      <c r="GVP101" s="0"/>
      <c r="GVQ101" s="0"/>
      <c r="GVR101" s="0"/>
      <c r="GVS101" s="0"/>
      <c r="GVT101" s="0"/>
      <c r="GVU101" s="0"/>
      <c r="GVV101" s="0"/>
      <c r="GVW101" s="0"/>
      <c r="GVX101" s="0"/>
      <c r="GVY101" s="0"/>
      <c r="GVZ101" s="0"/>
      <c r="GWA101" s="0"/>
      <c r="GWB101" s="0"/>
      <c r="GWC101" s="0"/>
      <c r="GWD101" s="0"/>
      <c r="GWE101" s="0"/>
      <c r="GWF101" s="0"/>
      <c r="GWG101" s="0"/>
      <c r="GWH101" s="0"/>
      <c r="GWI101" s="0"/>
      <c r="GWJ101" s="0"/>
      <c r="GWK101" s="0"/>
      <c r="GWL101" s="0"/>
      <c r="GWM101" s="0"/>
      <c r="GWN101" s="0"/>
      <c r="GWO101" s="0"/>
      <c r="GWP101" s="0"/>
      <c r="GWQ101" s="0"/>
      <c r="GWR101" s="0"/>
      <c r="GWS101" s="0"/>
      <c r="GWT101" s="0"/>
      <c r="GWU101" s="0"/>
      <c r="GWV101" s="0"/>
      <c r="GWW101" s="0"/>
      <c r="GWX101" s="0"/>
      <c r="GWY101" s="0"/>
      <c r="GWZ101" s="0"/>
      <c r="GXA101" s="0"/>
      <c r="GXB101" s="0"/>
      <c r="GXC101" s="0"/>
      <c r="GXD101" s="0"/>
      <c r="GXE101" s="0"/>
      <c r="GXF101" s="0"/>
      <c r="GXG101" s="0"/>
      <c r="GXH101" s="0"/>
      <c r="GXI101" s="0"/>
      <c r="GXJ101" s="0"/>
      <c r="GXK101" s="0"/>
      <c r="GXL101" s="0"/>
      <c r="GXM101" s="0"/>
      <c r="GXN101" s="0"/>
      <c r="GXO101" s="0"/>
      <c r="GXP101" s="0"/>
      <c r="GXQ101" s="0"/>
      <c r="GXR101" s="0"/>
      <c r="GXS101" s="0"/>
      <c r="GXT101" s="0"/>
      <c r="GXU101" s="0"/>
      <c r="GXV101" s="0"/>
      <c r="GXW101" s="0"/>
      <c r="GXX101" s="0"/>
      <c r="GXY101" s="0"/>
      <c r="GXZ101" s="0"/>
      <c r="GYA101" s="0"/>
      <c r="GYB101" s="0"/>
      <c r="GYC101" s="0"/>
      <c r="GYD101" s="0"/>
      <c r="GYE101" s="0"/>
      <c r="GYF101" s="0"/>
      <c r="GYG101" s="0"/>
      <c r="GYH101" s="0"/>
      <c r="GYI101" s="0"/>
      <c r="GYJ101" s="0"/>
      <c r="GYK101" s="0"/>
      <c r="GYL101" s="0"/>
      <c r="GYM101" s="0"/>
      <c r="GYN101" s="0"/>
      <c r="GYO101" s="0"/>
      <c r="GYP101" s="0"/>
      <c r="GYQ101" s="0"/>
      <c r="GYR101" s="0"/>
      <c r="GYS101" s="0"/>
      <c r="GYT101" s="0"/>
      <c r="GYU101" s="0"/>
      <c r="GYV101" s="0"/>
      <c r="GYW101" s="0"/>
      <c r="GYX101" s="0"/>
      <c r="GYY101" s="0"/>
      <c r="GYZ101" s="0"/>
      <c r="GZA101" s="0"/>
      <c r="GZB101" s="0"/>
      <c r="GZC101" s="0"/>
      <c r="GZD101" s="0"/>
      <c r="GZE101" s="0"/>
      <c r="GZF101" s="0"/>
      <c r="GZG101" s="0"/>
      <c r="GZH101" s="0"/>
      <c r="GZI101" s="0"/>
      <c r="GZJ101" s="0"/>
      <c r="GZK101" s="0"/>
      <c r="GZL101" s="0"/>
      <c r="GZM101" s="0"/>
      <c r="GZN101" s="0"/>
      <c r="GZO101" s="0"/>
      <c r="GZP101" s="0"/>
      <c r="GZQ101" s="0"/>
      <c r="GZR101" s="0"/>
      <c r="GZS101" s="0"/>
      <c r="GZT101" s="0"/>
      <c r="GZU101" s="0"/>
      <c r="GZV101" s="0"/>
      <c r="GZW101" s="0"/>
      <c r="GZX101" s="0"/>
      <c r="GZY101" s="0"/>
      <c r="GZZ101" s="0"/>
      <c r="HAA101" s="0"/>
      <c r="HAB101" s="0"/>
      <c r="HAC101" s="0"/>
      <c r="HAD101" s="0"/>
      <c r="HAE101" s="0"/>
      <c r="HAF101" s="0"/>
      <c r="HAG101" s="0"/>
      <c r="HAH101" s="0"/>
      <c r="HAI101" s="0"/>
      <c r="HAJ101" s="0"/>
      <c r="HAK101" s="0"/>
      <c r="HAL101" s="0"/>
      <c r="HAM101" s="0"/>
      <c r="HAN101" s="0"/>
      <c r="HAO101" s="0"/>
      <c r="HAP101" s="0"/>
      <c r="HAQ101" s="0"/>
      <c r="HAR101" s="0"/>
      <c r="HAS101" s="0"/>
      <c r="HAT101" s="0"/>
      <c r="HAU101" s="0"/>
      <c r="HAV101" s="0"/>
      <c r="HAW101" s="0"/>
      <c r="HAX101" s="0"/>
      <c r="HAY101" s="0"/>
      <c r="HAZ101" s="0"/>
      <c r="HBA101" s="0"/>
      <c r="HBB101" s="0"/>
      <c r="HBC101" s="0"/>
      <c r="HBD101" s="0"/>
      <c r="HBE101" s="0"/>
      <c r="HBF101" s="0"/>
      <c r="HBG101" s="0"/>
      <c r="HBH101" s="0"/>
      <c r="HBI101" s="0"/>
      <c r="HBJ101" s="0"/>
      <c r="HBK101" s="0"/>
      <c r="HBL101" s="0"/>
      <c r="HBM101" s="0"/>
      <c r="HBN101" s="0"/>
      <c r="HBO101" s="0"/>
      <c r="HBP101" s="0"/>
      <c r="HBQ101" s="0"/>
      <c r="HBR101" s="0"/>
      <c r="HBS101" s="0"/>
      <c r="HBT101" s="0"/>
      <c r="HBU101" s="0"/>
      <c r="HBV101" s="0"/>
      <c r="HBW101" s="0"/>
      <c r="HBX101" s="0"/>
      <c r="HBY101" s="0"/>
      <c r="HBZ101" s="0"/>
      <c r="HCA101" s="0"/>
      <c r="HCB101" s="0"/>
      <c r="HCC101" s="0"/>
      <c r="HCD101" s="0"/>
      <c r="HCE101" s="0"/>
      <c r="HCF101" s="0"/>
      <c r="HCG101" s="0"/>
      <c r="HCH101" s="0"/>
      <c r="HCI101" s="0"/>
      <c r="HCJ101" s="0"/>
      <c r="HCK101" s="0"/>
      <c r="HCL101" s="0"/>
      <c r="HCM101" s="0"/>
      <c r="HCN101" s="0"/>
      <c r="HCO101" s="0"/>
      <c r="HCP101" s="0"/>
      <c r="HCQ101" s="0"/>
      <c r="HCR101" s="0"/>
      <c r="HCS101" s="0"/>
      <c r="HCT101" s="0"/>
      <c r="HCU101" s="0"/>
      <c r="HCV101" s="0"/>
      <c r="HCW101" s="0"/>
      <c r="HCX101" s="0"/>
      <c r="HCY101" s="0"/>
      <c r="HCZ101" s="0"/>
      <c r="HDA101" s="0"/>
      <c r="HDB101" s="0"/>
      <c r="HDC101" s="0"/>
      <c r="HDD101" s="0"/>
      <c r="HDE101" s="0"/>
      <c r="HDF101" s="0"/>
      <c r="HDG101" s="0"/>
      <c r="HDH101" s="0"/>
      <c r="HDI101" s="0"/>
      <c r="HDJ101" s="0"/>
      <c r="HDK101" s="0"/>
      <c r="HDL101" s="0"/>
      <c r="HDM101" s="0"/>
      <c r="HDN101" s="0"/>
      <c r="HDO101" s="0"/>
      <c r="HDP101" s="0"/>
      <c r="HDQ101" s="0"/>
      <c r="HDR101" s="0"/>
      <c r="HDS101" s="0"/>
      <c r="HDT101" s="0"/>
      <c r="HDU101" s="0"/>
      <c r="HDV101" s="0"/>
      <c r="HDW101" s="0"/>
      <c r="HDX101" s="0"/>
      <c r="HDY101" s="0"/>
      <c r="HDZ101" s="0"/>
      <c r="HEA101" s="0"/>
      <c r="HEB101" s="0"/>
      <c r="HEC101" s="0"/>
      <c r="HED101" s="0"/>
      <c r="HEE101" s="0"/>
      <c r="HEF101" s="0"/>
      <c r="HEG101" s="0"/>
      <c r="HEH101" s="0"/>
      <c r="HEI101" s="0"/>
      <c r="HEJ101" s="0"/>
      <c r="HEK101" s="0"/>
      <c r="HEL101" s="0"/>
      <c r="HEM101" s="0"/>
      <c r="HEN101" s="0"/>
      <c r="HEO101" s="0"/>
      <c r="HEP101" s="0"/>
      <c r="HEQ101" s="0"/>
      <c r="HER101" s="0"/>
      <c r="HES101" s="0"/>
      <c r="HET101" s="0"/>
      <c r="HEU101" s="0"/>
      <c r="HEV101" s="0"/>
      <c r="HEW101" s="0"/>
      <c r="HEX101" s="0"/>
      <c r="HEY101" s="0"/>
      <c r="HEZ101" s="0"/>
      <c r="HFA101" s="0"/>
      <c r="HFB101" s="0"/>
      <c r="HFC101" s="0"/>
      <c r="HFD101" s="0"/>
      <c r="HFE101" s="0"/>
      <c r="HFF101" s="0"/>
      <c r="HFG101" s="0"/>
      <c r="HFH101" s="0"/>
      <c r="HFI101" s="0"/>
      <c r="HFJ101" s="0"/>
      <c r="HFK101" s="0"/>
      <c r="HFL101" s="0"/>
      <c r="HFM101" s="0"/>
      <c r="HFN101" s="0"/>
      <c r="HFO101" s="0"/>
      <c r="HFP101" s="0"/>
      <c r="HFQ101" s="0"/>
      <c r="HFR101" s="0"/>
      <c r="HFS101" s="0"/>
      <c r="HFT101" s="0"/>
      <c r="HFU101" s="0"/>
      <c r="HFV101" s="0"/>
      <c r="HFW101" s="0"/>
      <c r="HFX101" s="0"/>
      <c r="HFY101" s="0"/>
      <c r="HFZ101" s="0"/>
      <c r="HGA101" s="0"/>
      <c r="HGB101" s="0"/>
      <c r="HGC101" s="0"/>
      <c r="HGD101" s="0"/>
      <c r="HGE101" s="0"/>
      <c r="HGF101" s="0"/>
      <c r="HGG101" s="0"/>
      <c r="HGH101" s="0"/>
      <c r="HGI101" s="0"/>
      <c r="HGJ101" s="0"/>
      <c r="HGK101" s="0"/>
      <c r="HGL101" s="0"/>
      <c r="HGM101" s="0"/>
      <c r="HGN101" s="0"/>
      <c r="HGO101" s="0"/>
      <c r="HGP101" s="0"/>
      <c r="HGQ101" s="0"/>
      <c r="HGR101" s="0"/>
      <c r="HGS101" s="0"/>
      <c r="HGT101" s="0"/>
      <c r="HGU101" s="0"/>
      <c r="HGV101" s="0"/>
      <c r="HGW101" s="0"/>
      <c r="HGX101" s="0"/>
      <c r="HGY101" s="0"/>
      <c r="HGZ101" s="0"/>
      <c r="HHA101" s="0"/>
      <c r="HHB101" s="0"/>
      <c r="HHC101" s="0"/>
      <c r="HHD101" s="0"/>
      <c r="HHE101" s="0"/>
      <c r="HHF101" s="0"/>
      <c r="HHG101" s="0"/>
      <c r="HHH101" s="0"/>
      <c r="HHI101" s="0"/>
      <c r="HHJ101" s="0"/>
      <c r="HHK101" s="0"/>
      <c r="HHL101" s="0"/>
      <c r="HHM101" s="0"/>
      <c r="HHN101" s="0"/>
      <c r="HHO101" s="0"/>
      <c r="HHP101" s="0"/>
      <c r="HHQ101" s="0"/>
      <c r="HHR101" s="0"/>
      <c r="HHS101" s="0"/>
      <c r="HHT101" s="0"/>
      <c r="HHU101" s="0"/>
      <c r="HHV101" s="0"/>
      <c r="HHW101" s="0"/>
      <c r="HHX101" s="0"/>
      <c r="HHY101" s="0"/>
      <c r="HHZ101" s="0"/>
      <c r="HIA101" s="0"/>
      <c r="HIB101" s="0"/>
      <c r="HIC101" s="0"/>
      <c r="HID101" s="0"/>
      <c r="HIE101" s="0"/>
      <c r="HIF101" s="0"/>
      <c r="HIG101" s="0"/>
      <c r="HIH101" s="0"/>
      <c r="HII101" s="0"/>
      <c r="HIJ101" s="0"/>
      <c r="HIK101" s="0"/>
      <c r="HIL101" s="0"/>
      <c r="HIM101" s="0"/>
      <c r="HIN101" s="0"/>
      <c r="HIO101" s="0"/>
      <c r="HIP101" s="0"/>
      <c r="HIQ101" s="0"/>
      <c r="HIR101" s="0"/>
      <c r="HIS101" s="0"/>
      <c r="HIT101" s="0"/>
      <c r="HIU101" s="0"/>
      <c r="HIV101" s="0"/>
      <c r="HIW101" s="0"/>
      <c r="HIX101" s="0"/>
      <c r="HIY101" s="0"/>
      <c r="HIZ101" s="0"/>
      <c r="HJA101" s="0"/>
      <c r="HJB101" s="0"/>
      <c r="HJC101" s="0"/>
      <c r="HJD101" s="0"/>
      <c r="HJE101" s="0"/>
      <c r="HJF101" s="0"/>
      <c r="HJG101" s="0"/>
      <c r="HJH101" s="0"/>
      <c r="HJI101" s="0"/>
      <c r="HJJ101" s="0"/>
      <c r="HJK101" s="0"/>
      <c r="HJL101" s="0"/>
      <c r="HJM101" s="0"/>
      <c r="HJN101" s="0"/>
      <c r="HJO101" s="0"/>
      <c r="HJP101" s="0"/>
      <c r="HJQ101" s="0"/>
      <c r="HJR101" s="0"/>
      <c r="HJS101" s="0"/>
      <c r="HJT101" s="0"/>
      <c r="HJU101" s="0"/>
      <c r="HJV101" s="0"/>
      <c r="HJW101" s="0"/>
      <c r="HJX101" s="0"/>
      <c r="HJY101" s="0"/>
      <c r="HJZ101" s="0"/>
      <c r="HKA101" s="0"/>
      <c r="HKB101" s="0"/>
      <c r="HKC101" s="0"/>
      <c r="HKD101" s="0"/>
      <c r="HKE101" s="0"/>
      <c r="HKF101" s="0"/>
      <c r="HKG101" s="0"/>
      <c r="HKH101" s="0"/>
      <c r="HKI101" s="0"/>
      <c r="HKJ101" s="0"/>
      <c r="HKK101" s="0"/>
      <c r="HKL101" s="0"/>
      <c r="HKM101" s="0"/>
      <c r="HKN101" s="0"/>
      <c r="HKO101" s="0"/>
      <c r="HKP101" s="0"/>
      <c r="HKQ101" s="0"/>
      <c r="HKR101" s="0"/>
      <c r="HKS101" s="0"/>
      <c r="HKT101" s="0"/>
      <c r="HKU101" s="0"/>
      <c r="HKV101" s="0"/>
      <c r="HKW101" s="0"/>
      <c r="HKX101" s="0"/>
      <c r="HKY101" s="0"/>
      <c r="HKZ101" s="0"/>
      <c r="HLA101" s="0"/>
      <c r="HLB101" s="0"/>
      <c r="HLC101" s="0"/>
      <c r="HLD101" s="0"/>
      <c r="HLE101" s="0"/>
      <c r="HLF101" s="0"/>
      <c r="HLG101" s="0"/>
      <c r="HLH101" s="0"/>
      <c r="HLI101" s="0"/>
      <c r="HLJ101" s="0"/>
      <c r="HLK101" s="0"/>
      <c r="HLL101" s="0"/>
      <c r="HLM101" s="0"/>
      <c r="HLN101" s="0"/>
      <c r="HLO101" s="0"/>
      <c r="HLP101" s="0"/>
      <c r="HLQ101" s="0"/>
      <c r="HLR101" s="0"/>
      <c r="HLS101" s="0"/>
      <c r="HLT101" s="0"/>
      <c r="HLU101" s="0"/>
      <c r="HLV101" s="0"/>
      <c r="HLW101" s="0"/>
      <c r="HLX101" s="0"/>
      <c r="HLY101" s="0"/>
      <c r="HLZ101" s="0"/>
      <c r="HMA101" s="0"/>
      <c r="HMB101" s="0"/>
      <c r="HMC101" s="0"/>
      <c r="HMD101" s="0"/>
      <c r="HME101" s="0"/>
      <c r="HMF101" s="0"/>
      <c r="HMG101" s="0"/>
      <c r="HMH101" s="0"/>
      <c r="HMI101" s="0"/>
      <c r="HMJ101" s="0"/>
      <c r="HMK101" s="0"/>
      <c r="HML101" s="0"/>
      <c r="HMM101" s="0"/>
      <c r="HMN101" s="0"/>
      <c r="HMO101" s="0"/>
      <c r="HMP101" s="0"/>
      <c r="HMQ101" s="0"/>
      <c r="HMR101" s="0"/>
      <c r="HMS101" s="0"/>
      <c r="HMT101" s="0"/>
      <c r="HMU101" s="0"/>
      <c r="HMV101" s="0"/>
      <c r="HMW101" s="0"/>
      <c r="HMX101" s="0"/>
      <c r="HMY101" s="0"/>
      <c r="HMZ101" s="0"/>
      <c r="HNA101" s="0"/>
      <c r="HNB101" s="0"/>
      <c r="HNC101" s="0"/>
      <c r="HND101" s="0"/>
      <c r="HNE101" s="0"/>
      <c r="HNF101" s="0"/>
      <c r="HNG101" s="0"/>
      <c r="HNH101" s="0"/>
      <c r="HNI101" s="0"/>
      <c r="HNJ101" s="0"/>
      <c r="HNK101" s="0"/>
      <c r="HNL101" s="0"/>
      <c r="HNM101" s="0"/>
      <c r="HNN101" s="0"/>
      <c r="HNO101" s="0"/>
      <c r="HNP101" s="0"/>
      <c r="HNQ101" s="0"/>
      <c r="HNR101" s="0"/>
      <c r="HNS101" s="0"/>
      <c r="HNT101" s="0"/>
      <c r="HNU101" s="0"/>
      <c r="HNV101" s="0"/>
      <c r="HNW101" s="0"/>
      <c r="HNX101" s="0"/>
      <c r="HNY101" s="0"/>
      <c r="HNZ101" s="0"/>
      <c r="HOA101" s="0"/>
      <c r="HOB101" s="0"/>
      <c r="HOC101" s="0"/>
      <c r="HOD101" s="0"/>
      <c r="HOE101" s="0"/>
      <c r="HOF101" s="0"/>
      <c r="HOG101" s="0"/>
      <c r="HOH101" s="0"/>
      <c r="HOI101" s="0"/>
      <c r="HOJ101" s="0"/>
      <c r="HOK101" s="0"/>
      <c r="HOL101" s="0"/>
      <c r="HOM101" s="0"/>
      <c r="HON101" s="0"/>
      <c r="HOO101" s="0"/>
      <c r="HOP101" s="0"/>
      <c r="HOQ101" s="0"/>
      <c r="HOR101" s="0"/>
      <c r="HOS101" s="0"/>
      <c r="HOT101" s="0"/>
      <c r="HOU101" s="0"/>
      <c r="HOV101" s="0"/>
      <c r="HOW101" s="0"/>
      <c r="HOX101" s="0"/>
      <c r="HOY101" s="0"/>
      <c r="HOZ101" s="0"/>
      <c r="HPA101" s="0"/>
      <c r="HPB101" s="0"/>
      <c r="HPC101" s="0"/>
      <c r="HPD101" s="0"/>
      <c r="HPE101" s="0"/>
      <c r="HPF101" s="0"/>
      <c r="HPG101" s="0"/>
      <c r="HPH101" s="0"/>
      <c r="HPI101" s="0"/>
      <c r="HPJ101" s="0"/>
      <c r="HPK101" s="0"/>
      <c r="HPL101" s="0"/>
      <c r="HPM101" s="0"/>
      <c r="HPN101" s="0"/>
      <c r="HPO101" s="0"/>
      <c r="HPP101" s="0"/>
      <c r="HPQ101" s="0"/>
      <c r="HPR101" s="0"/>
      <c r="HPS101" s="0"/>
      <c r="HPT101" s="0"/>
      <c r="HPU101" s="0"/>
      <c r="HPV101" s="0"/>
      <c r="HPW101" s="0"/>
      <c r="HPX101" s="0"/>
      <c r="HPY101" s="0"/>
      <c r="HPZ101" s="0"/>
      <c r="HQA101" s="0"/>
      <c r="HQB101" s="0"/>
      <c r="HQC101" s="0"/>
      <c r="HQD101" s="0"/>
      <c r="HQE101" s="0"/>
      <c r="HQF101" s="0"/>
      <c r="HQG101" s="0"/>
      <c r="HQH101" s="0"/>
      <c r="HQI101" s="0"/>
      <c r="HQJ101" s="0"/>
      <c r="HQK101" s="0"/>
      <c r="HQL101" s="0"/>
      <c r="HQM101" s="0"/>
      <c r="HQN101" s="0"/>
      <c r="HQO101" s="0"/>
      <c r="HQP101" s="0"/>
      <c r="HQQ101" s="0"/>
      <c r="HQR101" s="0"/>
      <c r="HQS101" s="0"/>
      <c r="HQT101" s="0"/>
      <c r="HQU101" s="0"/>
      <c r="HQV101" s="0"/>
      <c r="HQW101" s="0"/>
      <c r="HQX101" s="0"/>
      <c r="HQY101" s="0"/>
      <c r="HQZ101" s="0"/>
      <c r="HRA101" s="0"/>
      <c r="HRB101" s="0"/>
      <c r="HRC101" s="0"/>
      <c r="HRD101" s="0"/>
      <c r="HRE101" s="0"/>
      <c r="HRF101" s="0"/>
      <c r="HRG101" s="0"/>
      <c r="HRH101" s="0"/>
      <c r="HRI101" s="0"/>
      <c r="HRJ101" s="0"/>
      <c r="HRK101" s="0"/>
      <c r="HRL101" s="0"/>
      <c r="HRM101" s="0"/>
      <c r="HRN101" s="0"/>
      <c r="HRO101" s="0"/>
      <c r="HRP101" s="0"/>
      <c r="HRQ101" s="0"/>
      <c r="HRR101" s="0"/>
      <c r="HRS101" s="0"/>
      <c r="HRT101" s="0"/>
      <c r="HRU101" s="0"/>
      <c r="HRV101" s="0"/>
      <c r="HRW101" s="0"/>
      <c r="HRX101" s="0"/>
      <c r="HRY101" s="0"/>
      <c r="HRZ101" s="0"/>
      <c r="HSA101" s="0"/>
      <c r="HSB101" s="0"/>
      <c r="HSC101" s="0"/>
      <c r="HSD101" s="0"/>
      <c r="HSE101" s="0"/>
      <c r="HSF101" s="0"/>
      <c r="HSG101" s="0"/>
      <c r="HSH101" s="0"/>
      <c r="HSI101" s="0"/>
      <c r="HSJ101" s="0"/>
      <c r="HSK101" s="0"/>
      <c r="HSL101" s="0"/>
      <c r="HSM101" s="0"/>
      <c r="HSN101" s="0"/>
      <c r="HSO101" s="0"/>
      <c r="HSP101" s="0"/>
      <c r="HSQ101" s="0"/>
      <c r="HSR101" s="0"/>
      <c r="HSS101" s="0"/>
      <c r="HST101" s="0"/>
      <c r="HSU101" s="0"/>
      <c r="HSV101" s="0"/>
      <c r="HSW101" s="0"/>
      <c r="HSX101" s="0"/>
      <c r="HSY101" s="0"/>
      <c r="HSZ101" s="0"/>
      <c r="HTA101" s="0"/>
      <c r="HTB101" s="0"/>
      <c r="HTC101" s="0"/>
      <c r="HTD101" s="0"/>
      <c r="HTE101" s="0"/>
      <c r="HTF101" s="0"/>
      <c r="HTG101" s="0"/>
      <c r="HTH101" s="0"/>
      <c r="HTI101" s="0"/>
      <c r="HTJ101" s="0"/>
      <c r="HTK101" s="0"/>
      <c r="HTL101" s="0"/>
      <c r="HTM101" s="0"/>
      <c r="HTN101" s="0"/>
      <c r="HTO101" s="0"/>
      <c r="HTP101" s="0"/>
      <c r="HTQ101" s="0"/>
      <c r="HTR101" s="0"/>
      <c r="HTS101" s="0"/>
      <c r="HTT101" s="0"/>
      <c r="HTU101" s="0"/>
      <c r="HTV101" s="0"/>
      <c r="HTW101" s="0"/>
      <c r="HTX101" s="0"/>
      <c r="HTY101" s="0"/>
      <c r="HTZ101" s="0"/>
      <c r="HUA101" s="0"/>
      <c r="HUB101" s="0"/>
      <c r="HUC101" s="0"/>
      <c r="HUD101" s="0"/>
      <c r="HUE101" s="0"/>
      <c r="HUF101" s="0"/>
      <c r="HUG101" s="0"/>
      <c r="HUH101" s="0"/>
      <c r="HUI101" s="0"/>
      <c r="HUJ101" s="0"/>
      <c r="HUK101" s="0"/>
      <c r="HUL101" s="0"/>
      <c r="HUM101" s="0"/>
      <c r="HUN101" s="0"/>
      <c r="HUO101" s="0"/>
      <c r="HUP101" s="0"/>
      <c r="HUQ101" s="0"/>
      <c r="HUR101" s="0"/>
      <c r="HUS101" s="0"/>
      <c r="HUT101" s="0"/>
      <c r="HUU101" s="0"/>
      <c r="HUV101" s="0"/>
      <c r="HUW101" s="0"/>
      <c r="HUX101" s="0"/>
      <c r="HUY101" s="0"/>
      <c r="HUZ101" s="0"/>
      <c r="HVA101" s="0"/>
      <c r="HVB101" s="0"/>
      <c r="HVC101" s="0"/>
      <c r="HVD101" s="0"/>
      <c r="HVE101" s="0"/>
      <c r="HVF101" s="0"/>
      <c r="HVG101" s="0"/>
      <c r="HVH101" s="0"/>
      <c r="HVI101" s="0"/>
      <c r="HVJ101" s="0"/>
      <c r="HVK101" s="0"/>
      <c r="HVL101" s="0"/>
      <c r="HVM101" s="0"/>
      <c r="HVN101" s="0"/>
      <c r="HVO101" s="0"/>
      <c r="HVP101" s="0"/>
      <c r="HVQ101" s="0"/>
      <c r="HVR101" s="0"/>
      <c r="HVS101" s="0"/>
      <c r="HVT101" s="0"/>
      <c r="HVU101" s="0"/>
      <c r="HVV101" s="0"/>
      <c r="HVW101" s="0"/>
      <c r="HVX101" s="0"/>
      <c r="HVY101" s="0"/>
      <c r="HVZ101" s="0"/>
      <c r="HWA101" s="0"/>
      <c r="HWB101" s="0"/>
      <c r="HWC101" s="0"/>
      <c r="HWD101" s="0"/>
      <c r="HWE101" s="0"/>
      <c r="HWF101" s="0"/>
      <c r="HWG101" s="0"/>
      <c r="HWH101" s="0"/>
      <c r="HWI101" s="0"/>
      <c r="HWJ101" s="0"/>
      <c r="HWK101" s="0"/>
      <c r="HWL101" s="0"/>
      <c r="HWM101" s="0"/>
      <c r="HWN101" s="0"/>
      <c r="HWO101" s="0"/>
      <c r="HWP101" s="0"/>
      <c r="HWQ101" s="0"/>
      <c r="HWR101" s="0"/>
      <c r="HWS101" s="0"/>
      <c r="HWT101" s="0"/>
      <c r="HWU101" s="0"/>
      <c r="HWV101" s="0"/>
      <c r="HWW101" s="0"/>
      <c r="HWX101" s="0"/>
      <c r="HWY101" s="0"/>
      <c r="HWZ101" s="0"/>
      <c r="HXA101" s="0"/>
      <c r="HXB101" s="0"/>
      <c r="HXC101" s="0"/>
      <c r="HXD101" s="0"/>
      <c r="HXE101" s="0"/>
      <c r="HXF101" s="0"/>
      <c r="HXG101" s="0"/>
      <c r="HXH101" s="0"/>
      <c r="HXI101" s="0"/>
      <c r="HXJ101" s="0"/>
      <c r="HXK101" s="0"/>
      <c r="HXL101" s="0"/>
      <c r="HXM101" s="0"/>
      <c r="HXN101" s="0"/>
      <c r="HXO101" s="0"/>
      <c r="HXP101" s="0"/>
      <c r="HXQ101" s="0"/>
      <c r="HXR101" s="0"/>
      <c r="HXS101" s="0"/>
      <c r="HXT101" s="0"/>
      <c r="HXU101" s="0"/>
      <c r="HXV101" s="0"/>
      <c r="HXW101" s="0"/>
      <c r="HXX101" s="0"/>
      <c r="HXY101" s="0"/>
      <c r="HXZ101" s="0"/>
      <c r="HYA101" s="0"/>
      <c r="HYB101" s="0"/>
      <c r="HYC101" s="0"/>
      <c r="HYD101" s="0"/>
      <c r="HYE101" s="0"/>
      <c r="HYF101" s="0"/>
      <c r="HYG101" s="0"/>
      <c r="HYH101" s="0"/>
      <c r="HYI101" s="0"/>
      <c r="HYJ101" s="0"/>
      <c r="HYK101" s="0"/>
      <c r="HYL101" s="0"/>
      <c r="HYM101" s="0"/>
      <c r="HYN101" s="0"/>
      <c r="HYO101" s="0"/>
      <c r="HYP101" s="0"/>
      <c r="HYQ101" s="0"/>
      <c r="HYR101" s="0"/>
      <c r="HYS101" s="0"/>
      <c r="HYT101" s="0"/>
      <c r="HYU101" s="0"/>
      <c r="HYV101" s="0"/>
      <c r="HYW101" s="0"/>
      <c r="HYX101" s="0"/>
      <c r="HYY101" s="0"/>
      <c r="HYZ101" s="0"/>
      <c r="HZA101" s="0"/>
      <c r="HZB101" s="0"/>
      <c r="HZC101" s="0"/>
      <c r="HZD101" s="0"/>
      <c r="HZE101" s="0"/>
      <c r="HZF101" s="0"/>
      <c r="HZG101" s="0"/>
      <c r="HZH101" s="0"/>
      <c r="HZI101" s="0"/>
      <c r="HZJ101" s="0"/>
      <c r="HZK101" s="0"/>
      <c r="HZL101" s="0"/>
      <c r="HZM101" s="0"/>
      <c r="HZN101" s="0"/>
      <c r="HZO101" s="0"/>
      <c r="HZP101" s="0"/>
      <c r="HZQ101" s="0"/>
      <c r="HZR101" s="0"/>
      <c r="HZS101" s="0"/>
      <c r="HZT101" s="0"/>
      <c r="HZU101" s="0"/>
      <c r="HZV101" s="0"/>
      <c r="HZW101" s="0"/>
      <c r="HZX101" s="0"/>
      <c r="HZY101" s="0"/>
      <c r="HZZ101" s="0"/>
      <c r="IAA101" s="0"/>
      <c r="IAB101" s="0"/>
      <c r="IAC101" s="0"/>
      <c r="IAD101" s="0"/>
      <c r="IAE101" s="0"/>
      <c r="IAF101" s="0"/>
      <c r="IAG101" s="0"/>
      <c r="IAH101" s="0"/>
      <c r="IAI101" s="0"/>
      <c r="IAJ101" s="0"/>
      <c r="IAK101" s="0"/>
      <c r="IAL101" s="0"/>
      <c r="IAM101" s="0"/>
      <c r="IAN101" s="0"/>
      <c r="IAO101" s="0"/>
      <c r="IAP101" s="0"/>
      <c r="IAQ101" s="0"/>
      <c r="IAR101" s="0"/>
      <c r="IAS101" s="0"/>
      <c r="IAT101" s="0"/>
      <c r="IAU101" s="0"/>
      <c r="IAV101" s="0"/>
      <c r="IAW101" s="0"/>
      <c r="IAX101" s="0"/>
      <c r="IAY101" s="0"/>
      <c r="IAZ101" s="0"/>
      <c r="IBA101" s="0"/>
      <c r="IBB101" s="0"/>
      <c r="IBC101" s="0"/>
      <c r="IBD101" s="0"/>
      <c r="IBE101" s="0"/>
      <c r="IBF101" s="0"/>
      <c r="IBG101" s="0"/>
      <c r="IBH101" s="0"/>
      <c r="IBI101" s="0"/>
      <c r="IBJ101" s="0"/>
      <c r="IBK101" s="0"/>
      <c r="IBL101" s="0"/>
      <c r="IBM101" s="0"/>
      <c r="IBN101" s="0"/>
      <c r="IBO101" s="0"/>
      <c r="IBP101" s="0"/>
      <c r="IBQ101" s="0"/>
      <c r="IBR101" s="0"/>
      <c r="IBS101" s="0"/>
      <c r="IBT101" s="0"/>
      <c r="IBU101" s="0"/>
      <c r="IBV101" s="0"/>
      <c r="IBW101" s="0"/>
      <c r="IBX101" s="0"/>
      <c r="IBY101" s="0"/>
      <c r="IBZ101" s="0"/>
      <c r="ICA101" s="0"/>
      <c r="ICB101" s="0"/>
      <c r="ICC101" s="0"/>
      <c r="ICD101" s="0"/>
      <c r="ICE101" s="0"/>
      <c r="ICF101" s="0"/>
      <c r="ICG101" s="0"/>
      <c r="ICH101" s="0"/>
      <c r="ICI101" s="0"/>
      <c r="ICJ101" s="0"/>
      <c r="ICK101" s="0"/>
      <c r="ICL101" s="0"/>
      <c r="ICM101" s="0"/>
      <c r="ICN101" s="0"/>
      <c r="ICO101" s="0"/>
      <c r="ICP101" s="0"/>
      <c r="ICQ101" s="0"/>
      <c r="ICR101" s="0"/>
      <c r="ICS101" s="0"/>
      <c r="ICT101" s="0"/>
      <c r="ICU101" s="0"/>
      <c r="ICV101" s="0"/>
      <c r="ICW101" s="0"/>
      <c r="ICX101" s="0"/>
      <c r="ICY101" s="0"/>
      <c r="ICZ101" s="0"/>
      <c r="IDA101" s="0"/>
      <c r="IDB101" s="0"/>
      <c r="IDC101" s="0"/>
      <c r="IDD101" s="0"/>
      <c r="IDE101" s="0"/>
      <c r="IDF101" s="0"/>
      <c r="IDG101" s="0"/>
      <c r="IDH101" s="0"/>
      <c r="IDI101" s="0"/>
      <c r="IDJ101" s="0"/>
      <c r="IDK101" s="0"/>
      <c r="IDL101" s="0"/>
      <c r="IDM101" s="0"/>
      <c r="IDN101" s="0"/>
      <c r="IDO101" s="0"/>
      <c r="IDP101" s="0"/>
      <c r="IDQ101" s="0"/>
      <c r="IDR101" s="0"/>
      <c r="IDS101" s="0"/>
      <c r="IDT101" s="0"/>
      <c r="IDU101" s="0"/>
      <c r="IDV101" s="0"/>
      <c r="IDW101" s="0"/>
      <c r="IDX101" s="0"/>
      <c r="IDY101" s="0"/>
      <c r="IDZ101" s="0"/>
      <c r="IEA101" s="0"/>
      <c r="IEB101" s="0"/>
      <c r="IEC101" s="0"/>
      <c r="IED101" s="0"/>
      <c r="IEE101" s="0"/>
      <c r="IEF101" s="0"/>
      <c r="IEG101" s="0"/>
      <c r="IEH101" s="0"/>
      <c r="IEI101" s="0"/>
      <c r="IEJ101" s="0"/>
      <c r="IEK101" s="0"/>
      <c r="IEL101" s="0"/>
      <c r="IEM101" s="0"/>
      <c r="IEN101" s="0"/>
      <c r="IEO101" s="0"/>
      <c r="IEP101" s="0"/>
      <c r="IEQ101" s="0"/>
      <c r="IER101" s="0"/>
      <c r="IES101" s="0"/>
      <c r="IET101" s="0"/>
      <c r="IEU101" s="0"/>
      <c r="IEV101" s="0"/>
      <c r="IEW101" s="0"/>
      <c r="IEX101" s="0"/>
      <c r="IEY101" s="0"/>
      <c r="IEZ101" s="0"/>
      <c r="IFA101" s="0"/>
      <c r="IFB101" s="0"/>
      <c r="IFC101" s="0"/>
      <c r="IFD101" s="0"/>
      <c r="IFE101" s="0"/>
      <c r="IFF101" s="0"/>
      <c r="IFG101" s="0"/>
      <c r="IFH101" s="0"/>
      <c r="IFI101" s="0"/>
      <c r="IFJ101" s="0"/>
      <c r="IFK101" s="0"/>
      <c r="IFL101" s="0"/>
      <c r="IFM101" s="0"/>
      <c r="IFN101" s="0"/>
      <c r="IFO101" s="0"/>
      <c r="IFP101" s="0"/>
      <c r="IFQ101" s="0"/>
      <c r="IFR101" s="0"/>
      <c r="IFS101" s="0"/>
      <c r="IFT101" s="0"/>
      <c r="IFU101" s="0"/>
      <c r="IFV101" s="0"/>
      <c r="IFW101" s="0"/>
      <c r="IFX101" s="0"/>
      <c r="IFY101" s="0"/>
      <c r="IFZ101" s="0"/>
      <c r="IGA101" s="0"/>
      <c r="IGB101" s="0"/>
      <c r="IGC101" s="0"/>
      <c r="IGD101" s="0"/>
      <c r="IGE101" s="0"/>
      <c r="IGF101" s="0"/>
      <c r="IGG101" s="0"/>
      <c r="IGH101" s="0"/>
      <c r="IGI101" s="0"/>
      <c r="IGJ101" s="0"/>
      <c r="IGK101" s="0"/>
      <c r="IGL101" s="0"/>
      <c r="IGM101" s="0"/>
      <c r="IGN101" s="0"/>
      <c r="IGO101" s="0"/>
      <c r="IGP101" s="0"/>
      <c r="IGQ101" s="0"/>
      <c r="IGR101" s="0"/>
      <c r="IGS101" s="0"/>
      <c r="IGT101" s="0"/>
      <c r="IGU101" s="0"/>
      <c r="IGV101" s="0"/>
      <c r="IGW101" s="0"/>
      <c r="IGX101" s="0"/>
      <c r="IGY101" s="0"/>
      <c r="IGZ101" s="0"/>
      <c r="IHA101" s="0"/>
      <c r="IHB101" s="0"/>
      <c r="IHC101" s="0"/>
      <c r="IHD101" s="0"/>
      <c r="IHE101" s="0"/>
      <c r="IHF101" s="0"/>
      <c r="IHG101" s="0"/>
      <c r="IHH101" s="0"/>
      <c r="IHI101" s="0"/>
      <c r="IHJ101" s="0"/>
      <c r="IHK101" s="0"/>
      <c r="IHL101" s="0"/>
      <c r="IHM101" s="0"/>
      <c r="IHN101" s="0"/>
      <c r="IHO101" s="0"/>
      <c r="IHP101" s="0"/>
      <c r="IHQ101" s="0"/>
      <c r="IHR101" s="0"/>
      <c r="IHS101" s="0"/>
      <c r="IHT101" s="0"/>
      <c r="IHU101" s="0"/>
      <c r="IHV101" s="0"/>
      <c r="IHW101" s="0"/>
      <c r="IHX101" s="0"/>
      <c r="IHY101" s="0"/>
      <c r="IHZ101" s="0"/>
      <c r="IIA101" s="0"/>
      <c r="IIB101" s="0"/>
      <c r="IIC101" s="0"/>
      <c r="IID101" s="0"/>
      <c r="IIE101" s="0"/>
      <c r="IIF101" s="0"/>
      <c r="IIG101" s="0"/>
      <c r="IIH101" s="0"/>
      <c r="III101" s="0"/>
      <c r="IIJ101" s="0"/>
      <c r="IIK101" s="0"/>
      <c r="IIL101" s="0"/>
      <c r="IIM101" s="0"/>
      <c r="IIN101" s="0"/>
      <c r="IIO101" s="0"/>
      <c r="IIP101" s="0"/>
      <c r="IIQ101" s="0"/>
      <c r="IIR101" s="0"/>
      <c r="IIS101" s="0"/>
      <c r="IIT101" s="0"/>
      <c r="IIU101" s="0"/>
      <c r="IIV101" s="0"/>
      <c r="IIW101" s="0"/>
      <c r="IIX101" s="0"/>
      <c r="IIY101" s="0"/>
      <c r="IIZ101" s="0"/>
      <c r="IJA101" s="0"/>
      <c r="IJB101" s="0"/>
      <c r="IJC101" s="0"/>
      <c r="IJD101" s="0"/>
      <c r="IJE101" s="0"/>
      <c r="IJF101" s="0"/>
      <c r="IJG101" s="0"/>
      <c r="IJH101" s="0"/>
      <c r="IJI101" s="0"/>
      <c r="IJJ101" s="0"/>
      <c r="IJK101" s="0"/>
      <c r="IJL101" s="0"/>
      <c r="IJM101" s="0"/>
      <c r="IJN101" s="0"/>
      <c r="IJO101" s="0"/>
      <c r="IJP101" s="0"/>
      <c r="IJQ101" s="0"/>
      <c r="IJR101" s="0"/>
      <c r="IJS101" s="0"/>
      <c r="IJT101" s="0"/>
      <c r="IJU101" s="0"/>
      <c r="IJV101" s="0"/>
      <c r="IJW101" s="0"/>
      <c r="IJX101" s="0"/>
      <c r="IJY101" s="0"/>
      <c r="IJZ101" s="0"/>
      <c r="IKA101" s="0"/>
      <c r="IKB101" s="0"/>
      <c r="IKC101" s="0"/>
      <c r="IKD101" s="0"/>
      <c r="IKE101" s="0"/>
      <c r="IKF101" s="0"/>
      <c r="IKG101" s="0"/>
      <c r="IKH101" s="0"/>
      <c r="IKI101" s="0"/>
      <c r="IKJ101" s="0"/>
      <c r="IKK101" s="0"/>
      <c r="IKL101" s="0"/>
      <c r="IKM101" s="0"/>
      <c r="IKN101" s="0"/>
      <c r="IKO101" s="0"/>
      <c r="IKP101" s="0"/>
      <c r="IKQ101" s="0"/>
      <c r="IKR101" s="0"/>
      <c r="IKS101" s="0"/>
      <c r="IKT101" s="0"/>
      <c r="IKU101" s="0"/>
      <c r="IKV101" s="0"/>
      <c r="IKW101" s="0"/>
      <c r="IKX101" s="0"/>
      <c r="IKY101" s="0"/>
      <c r="IKZ101" s="0"/>
      <c r="ILA101" s="0"/>
      <c r="ILB101" s="0"/>
      <c r="ILC101" s="0"/>
      <c r="ILD101" s="0"/>
      <c r="ILE101" s="0"/>
      <c r="ILF101" s="0"/>
      <c r="ILG101" s="0"/>
      <c r="ILH101" s="0"/>
      <c r="ILI101" s="0"/>
      <c r="ILJ101" s="0"/>
      <c r="ILK101" s="0"/>
      <c r="ILL101" s="0"/>
      <c r="ILM101" s="0"/>
      <c r="ILN101" s="0"/>
      <c r="ILO101" s="0"/>
      <c r="ILP101" s="0"/>
      <c r="ILQ101" s="0"/>
      <c r="ILR101" s="0"/>
      <c r="ILS101" s="0"/>
      <c r="ILT101" s="0"/>
      <c r="ILU101" s="0"/>
      <c r="ILV101" s="0"/>
      <c r="ILW101" s="0"/>
      <c r="ILX101" s="0"/>
      <c r="ILY101" s="0"/>
      <c r="ILZ101" s="0"/>
      <c r="IMA101" s="0"/>
      <c r="IMB101" s="0"/>
      <c r="IMC101" s="0"/>
      <c r="IMD101" s="0"/>
      <c r="IME101" s="0"/>
      <c r="IMF101" s="0"/>
      <c r="IMG101" s="0"/>
      <c r="IMH101" s="0"/>
      <c r="IMI101" s="0"/>
      <c r="IMJ101" s="0"/>
      <c r="IMK101" s="0"/>
      <c r="IML101" s="0"/>
      <c r="IMM101" s="0"/>
      <c r="IMN101" s="0"/>
      <c r="IMO101" s="0"/>
      <c r="IMP101" s="0"/>
      <c r="IMQ101" s="0"/>
      <c r="IMR101" s="0"/>
      <c r="IMS101" s="0"/>
      <c r="IMT101" s="0"/>
      <c r="IMU101" s="0"/>
      <c r="IMV101" s="0"/>
      <c r="IMW101" s="0"/>
      <c r="IMX101" s="0"/>
      <c r="IMY101" s="0"/>
      <c r="IMZ101" s="0"/>
      <c r="INA101" s="0"/>
      <c r="INB101" s="0"/>
      <c r="INC101" s="0"/>
      <c r="IND101" s="0"/>
      <c r="INE101" s="0"/>
      <c r="INF101" s="0"/>
      <c r="ING101" s="0"/>
      <c r="INH101" s="0"/>
      <c r="INI101" s="0"/>
      <c r="INJ101" s="0"/>
      <c r="INK101" s="0"/>
      <c r="INL101" s="0"/>
      <c r="INM101" s="0"/>
      <c r="INN101" s="0"/>
      <c r="INO101" s="0"/>
      <c r="INP101" s="0"/>
      <c r="INQ101" s="0"/>
      <c r="INR101" s="0"/>
      <c r="INS101" s="0"/>
      <c r="INT101" s="0"/>
      <c r="INU101" s="0"/>
      <c r="INV101" s="0"/>
      <c r="INW101" s="0"/>
      <c r="INX101" s="0"/>
      <c r="INY101" s="0"/>
      <c r="INZ101" s="0"/>
      <c r="IOA101" s="0"/>
      <c r="IOB101" s="0"/>
      <c r="IOC101" s="0"/>
      <c r="IOD101" s="0"/>
      <c r="IOE101" s="0"/>
      <c r="IOF101" s="0"/>
      <c r="IOG101" s="0"/>
      <c r="IOH101" s="0"/>
      <c r="IOI101" s="0"/>
      <c r="IOJ101" s="0"/>
      <c r="IOK101" s="0"/>
      <c r="IOL101" s="0"/>
      <c r="IOM101" s="0"/>
      <c r="ION101" s="0"/>
      <c r="IOO101" s="0"/>
      <c r="IOP101" s="0"/>
      <c r="IOQ101" s="0"/>
      <c r="IOR101" s="0"/>
      <c r="IOS101" s="0"/>
      <c r="IOT101" s="0"/>
      <c r="IOU101" s="0"/>
      <c r="IOV101" s="0"/>
      <c r="IOW101" s="0"/>
      <c r="IOX101" s="0"/>
      <c r="IOY101" s="0"/>
      <c r="IOZ101" s="0"/>
      <c r="IPA101" s="0"/>
      <c r="IPB101" s="0"/>
      <c r="IPC101" s="0"/>
      <c r="IPD101" s="0"/>
      <c r="IPE101" s="0"/>
      <c r="IPF101" s="0"/>
      <c r="IPG101" s="0"/>
      <c r="IPH101" s="0"/>
      <c r="IPI101" s="0"/>
      <c r="IPJ101" s="0"/>
      <c r="IPK101" s="0"/>
      <c r="IPL101" s="0"/>
      <c r="IPM101" s="0"/>
      <c r="IPN101" s="0"/>
      <c r="IPO101" s="0"/>
      <c r="IPP101" s="0"/>
      <c r="IPQ101" s="0"/>
      <c r="IPR101" s="0"/>
      <c r="IPS101" s="0"/>
      <c r="IPT101" s="0"/>
      <c r="IPU101" s="0"/>
      <c r="IPV101" s="0"/>
      <c r="IPW101" s="0"/>
      <c r="IPX101" s="0"/>
      <c r="IPY101" s="0"/>
      <c r="IPZ101" s="0"/>
      <c r="IQA101" s="0"/>
      <c r="IQB101" s="0"/>
      <c r="IQC101" s="0"/>
      <c r="IQD101" s="0"/>
      <c r="IQE101" s="0"/>
      <c r="IQF101" s="0"/>
      <c r="IQG101" s="0"/>
      <c r="IQH101" s="0"/>
      <c r="IQI101" s="0"/>
      <c r="IQJ101" s="0"/>
      <c r="IQK101" s="0"/>
      <c r="IQL101" s="0"/>
      <c r="IQM101" s="0"/>
      <c r="IQN101" s="0"/>
      <c r="IQO101" s="0"/>
      <c r="IQP101" s="0"/>
      <c r="IQQ101" s="0"/>
      <c r="IQR101" s="0"/>
      <c r="IQS101" s="0"/>
      <c r="IQT101" s="0"/>
      <c r="IQU101" s="0"/>
      <c r="IQV101" s="0"/>
      <c r="IQW101" s="0"/>
      <c r="IQX101" s="0"/>
      <c r="IQY101" s="0"/>
      <c r="IQZ101" s="0"/>
      <c r="IRA101" s="0"/>
      <c r="IRB101" s="0"/>
      <c r="IRC101" s="0"/>
      <c r="IRD101" s="0"/>
      <c r="IRE101" s="0"/>
      <c r="IRF101" s="0"/>
      <c r="IRG101" s="0"/>
      <c r="IRH101" s="0"/>
      <c r="IRI101" s="0"/>
      <c r="IRJ101" s="0"/>
      <c r="IRK101" s="0"/>
      <c r="IRL101" s="0"/>
      <c r="IRM101" s="0"/>
      <c r="IRN101" s="0"/>
      <c r="IRO101" s="0"/>
      <c r="IRP101" s="0"/>
      <c r="IRQ101" s="0"/>
      <c r="IRR101" s="0"/>
      <c r="IRS101" s="0"/>
      <c r="IRT101" s="0"/>
      <c r="IRU101" s="0"/>
      <c r="IRV101" s="0"/>
      <c r="IRW101" s="0"/>
      <c r="IRX101" s="0"/>
      <c r="IRY101" s="0"/>
      <c r="IRZ101" s="0"/>
      <c r="ISA101" s="0"/>
      <c r="ISB101" s="0"/>
      <c r="ISC101" s="0"/>
      <c r="ISD101" s="0"/>
      <c r="ISE101" s="0"/>
      <c r="ISF101" s="0"/>
      <c r="ISG101" s="0"/>
      <c r="ISH101" s="0"/>
      <c r="ISI101" s="0"/>
      <c r="ISJ101" s="0"/>
      <c r="ISK101" s="0"/>
      <c r="ISL101" s="0"/>
      <c r="ISM101" s="0"/>
      <c r="ISN101" s="0"/>
      <c r="ISO101" s="0"/>
      <c r="ISP101" s="0"/>
      <c r="ISQ101" s="0"/>
      <c r="ISR101" s="0"/>
      <c r="ISS101" s="0"/>
      <c r="IST101" s="0"/>
      <c r="ISU101" s="0"/>
      <c r="ISV101" s="0"/>
      <c r="ISW101" s="0"/>
      <c r="ISX101" s="0"/>
      <c r="ISY101" s="0"/>
      <c r="ISZ101" s="0"/>
      <c r="ITA101" s="0"/>
      <c r="ITB101" s="0"/>
      <c r="ITC101" s="0"/>
      <c r="ITD101" s="0"/>
      <c r="ITE101" s="0"/>
      <c r="ITF101" s="0"/>
      <c r="ITG101" s="0"/>
      <c r="ITH101" s="0"/>
      <c r="ITI101" s="0"/>
      <c r="ITJ101" s="0"/>
      <c r="ITK101" s="0"/>
      <c r="ITL101" s="0"/>
      <c r="ITM101" s="0"/>
      <c r="ITN101" s="0"/>
      <c r="ITO101" s="0"/>
      <c r="ITP101" s="0"/>
      <c r="ITQ101" s="0"/>
      <c r="ITR101" s="0"/>
      <c r="ITS101" s="0"/>
      <c r="ITT101" s="0"/>
      <c r="ITU101" s="0"/>
      <c r="ITV101" s="0"/>
      <c r="ITW101" s="0"/>
      <c r="ITX101" s="0"/>
      <c r="ITY101" s="0"/>
      <c r="ITZ101" s="0"/>
      <c r="IUA101" s="0"/>
      <c r="IUB101" s="0"/>
      <c r="IUC101" s="0"/>
      <c r="IUD101" s="0"/>
      <c r="IUE101" s="0"/>
      <c r="IUF101" s="0"/>
      <c r="IUG101" s="0"/>
      <c r="IUH101" s="0"/>
      <c r="IUI101" s="0"/>
      <c r="IUJ101" s="0"/>
      <c r="IUK101" s="0"/>
      <c r="IUL101" s="0"/>
      <c r="IUM101" s="0"/>
      <c r="IUN101" s="0"/>
      <c r="IUO101" s="0"/>
      <c r="IUP101" s="0"/>
      <c r="IUQ101" s="0"/>
      <c r="IUR101" s="0"/>
      <c r="IUS101" s="0"/>
      <c r="IUT101" s="0"/>
      <c r="IUU101" s="0"/>
      <c r="IUV101" s="0"/>
      <c r="IUW101" s="0"/>
      <c r="IUX101" s="0"/>
      <c r="IUY101" s="0"/>
      <c r="IUZ101" s="0"/>
      <c r="IVA101" s="0"/>
      <c r="IVB101" s="0"/>
      <c r="IVC101" s="0"/>
      <c r="IVD101" s="0"/>
      <c r="IVE101" s="0"/>
      <c r="IVF101" s="0"/>
      <c r="IVG101" s="0"/>
      <c r="IVH101" s="0"/>
      <c r="IVI101" s="0"/>
      <c r="IVJ101" s="0"/>
      <c r="IVK101" s="0"/>
      <c r="IVL101" s="0"/>
      <c r="IVM101" s="0"/>
      <c r="IVN101" s="0"/>
      <c r="IVO101" s="0"/>
      <c r="IVP101" s="0"/>
      <c r="IVQ101" s="0"/>
      <c r="IVR101" s="0"/>
      <c r="IVS101" s="0"/>
      <c r="IVT101" s="0"/>
      <c r="IVU101" s="0"/>
      <c r="IVV101" s="0"/>
      <c r="IVW101" s="0"/>
      <c r="IVX101" s="0"/>
      <c r="IVY101" s="0"/>
      <c r="IVZ101" s="0"/>
      <c r="IWA101" s="0"/>
      <c r="IWB101" s="0"/>
      <c r="IWC101" s="0"/>
      <c r="IWD101" s="0"/>
      <c r="IWE101" s="0"/>
      <c r="IWF101" s="0"/>
      <c r="IWG101" s="0"/>
      <c r="IWH101" s="0"/>
      <c r="IWI101" s="0"/>
      <c r="IWJ101" s="0"/>
      <c r="IWK101" s="0"/>
      <c r="IWL101" s="0"/>
      <c r="IWM101" s="0"/>
      <c r="IWN101" s="0"/>
      <c r="IWO101" s="0"/>
      <c r="IWP101" s="0"/>
      <c r="IWQ101" s="0"/>
      <c r="IWR101" s="0"/>
      <c r="IWS101" s="0"/>
      <c r="IWT101" s="0"/>
      <c r="IWU101" s="0"/>
      <c r="IWV101" s="0"/>
      <c r="IWW101" s="0"/>
      <c r="IWX101" s="0"/>
      <c r="IWY101" s="0"/>
      <c r="IWZ101" s="0"/>
      <c r="IXA101" s="0"/>
      <c r="IXB101" s="0"/>
      <c r="IXC101" s="0"/>
      <c r="IXD101" s="0"/>
      <c r="IXE101" s="0"/>
      <c r="IXF101" s="0"/>
      <c r="IXG101" s="0"/>
      <c r="IXH101" s="0"/>
      <c r="IXI101" s="0"/>
      <c r="IXJ101" s="0"/>
      <c r="IXK101" s="0"/>
      <c r="IXL101" s="0"/>
      <c r="IXM101" s="0"/>
      <c r="IXN101" s="0"/>
      <c r="IXO101" s="0"/>
      <c r="IXP101" s="0"/>
      <c r="IXQ101" s="0"/>
      <c r="IXR101" s="0"/>
      <c r="IXS101" s="0"/>
      <c r="IXT101" s="0"/>
      <c r="IXU101" s="0"/>
      <c r="IXV101" s="0"/>
      <c r="IXW101" s="0"/>
      <c r="IXX101" s="0"/>
      <c r="IXY101" s="0"/>
      <c r="IXZ101" s="0"/>
      <c r="IYA101" s="0"/>
      <c r="IYB101" s="0"/>
      <c r="IYC101" s="0"/>
      <c r="IYD101" s="0"/>
      <c r="IYE101" s="0"/>
      <c r="IYF101" s="0"/>
      <c r="IYG101" s="0"/>
      <c r="IYH101" s="0"/>
      <c r="IYI101" s="0"/>
      <c r="IYJ101" s="0"/>
      <c r="IYK101" s="0"/>
      <c r="IYL101" s="0"/>
      <c r="IYM101" s="0"/>
      <c r="IYN101" s="0"/>
      <c r="IYO101" s="0"/>
      <c r="IYP101" s="0"/>
      <c r="IYQ101" s="0"/>
      <c r="IYR101" s="0"/>
      <c r="IYS101" s="0"/>
      <c r="IYT101" s="0"/>
      <c r="IYU101" s="0"/>
      <c r="IYV101" s="0"/>
      <c r="IYW101" s="0"/>
      <c r="IYX101" s="0"/>
      <c r="IYY101" s="0"/>
      <c r="IYZ101" s="0"/>
      <c r="IZA101" s="0"/>
      <c r="IZB101" s="0"/>
      <c r="IZC101" s="0"/>
      <c r="IZD101" s="0"/>
      <c r="IZE101" s="0"/>
      <c r="IZF101" s="0"/>
      <c r="IZG101" s="0"/>
      <c r="IZH101" s="0"/>
      <c r="IZI101" s="0"/>
      <c r="IZJ101" s="0"/>
      <c r="IZK101" s="0"/>
      <c r="IZL101" s="0"/>
      <c r="IZM101" s="0"/>
      <c r="IZN101" s="0"/>
      <c r="IZO101" s="0"/>
      <c r="IZP101" s="0"/>
      <c r="IZQ101" s="0"/>
      <c r="IZR101" s="0"/>
      <c r="IZS101" s="0"/>
      <c r="IZT101" s="0"/>
      <c r="IZU101" s="0"/>
      <c r="IZV101" s="0"/>
      <c r="IZW101" s="0"/>
      <c r="IZX101" s="0"/>
      <c r="IZY101" s="0"/>
      <c r="IZZ101" s="0"/>
      <c r="JAA101" s="0"/>
      <c r="JAB101" s="0"/>
      <c r="JAC101" s="0"/>
      <c r="JAD101" s="0"/>
      <c r="JAE101" s="0"/>
      <c r="JAF101" s="0"/>
      <c r="JAG101" s="0"/>
      <c r="JAH101" s="0"/>
      <c r="JAI101" s="0"/>
      <c r="JAJ101" s="0"/>
      <c r="JAK101" s="0"/>
      <c r="JAL101" s="0"/>
      <c r="JAM101" s="0"/>
      <c r="JAN101" s="0"/>
      <c r="JAO101" s="0"/>
      <c r="JAP101" s="0"/>
      <c r="JAQ101" s="0"/>
      <c r="JAR101" s="0"/>
      <c r="JAS101" s="0"/>
      <c r="JAT101" s="0"/>
      <c r="JAU101" s="0"/>
      <c r="JAV101" s="0"/>
      <c r="JAW101" s="0"/>
      <c r="JAX101" s="0"/>
      <c r="JAY101" s="0"/>
      <c r="JAZ101" s="0"/>
      <c r="JBA101" s="0"/>
      <c r="JBB101" s="0"/>
      <c r="JBC101" s="0"/>
      <c r="JBD101" s="0"/>
      <c r="JBE101" s="0"/>
      <c r="JBF101" s="0"/>
      <c r="JBG101" s="0"/>
      <c r="JBH101" s="0"/>
      <c r="JBI101" s="0"/>
      <c r="JBJ101" s="0"/>
      <c r="JBK101" s="0"/>
      <c r="JBL101" s="0"/>
      <c r="JBM101" s="0"/>
      <c r="JBN101" s="0"/>
      <c r="JBO101" s="0"/>
      <c r="JBP101" s="0"/>
      <c r="JBQ101" s="0"/>
      <c r="JBR101" s="0"/>
      <c r="JBS101" s="0"/>
      <c r="JBT101" s="0"/>
      <c r="JBU101" s="0"/>
      <c r="JBV101" s="0"/>
      <c r="JBW101" s="0"/>
      <c r="JBX101" s="0"/>
      <c r="JBY101" s="0"/>
      <c r="JBZ101" s="0"/>
      <c r="JCA101" s="0"/>
      <c r="JCB101" s="0"/>
      <c r="JCC101" s="0"/>
      <c r="JCD101" s="0"/>
      <c r="JCE101" s="0"/>
      <c r="JCF101" s="0"/>
      <c r="JCG101" s="0"/>
      <c r="JCH101" s="0"/>
      <c r="JCI101" s="0"/>
      <c r="JCJ101" s="0"/>
      <c r="JCK101" s="0"/>
      <c r="JCL101" s="0"/>
      <c r="JCM101" s="0"/>
      <c r="JCN101" s="0"/>
      <c r="JCO101" s="0"/>
      <c r="JCP101" s="0"/>
      <c r="JCQ101" s="0"/>
      <c r="JCR101" s="0"/>
      <c r="JCS101" s="0"/>
      <c r="JCT101" s="0"/>
      <c r="JCU101" s="0"/>
      <c r="JCV101" s="0"/>
      <c r="JCW101" s="0"/>
      <c r="JCX101" s="0"/>
      <c r="JCY101" s="0"/>
      <c r="JCZ101" s="0"/>
      <c r="JDA101" s="0"/>
      <c r="JDB101" s="0"/>
      <c r="JDC101" s="0"/>
      <c r="JDD101" s="0"/>
      <c r="JDE101" s="0"/>
      <c r="JDF101" s="0"/>
      <c r="JDG101" s="0"/>
      <c r="JDH101" s="0"/>
      <c r="JDI101" s="0"/>
      <c r="JDJ101" s="0"/>
      <c r="JDK101" s="0"/>
      <c r="JDL101" s="0"/>
      <c r="JDM101" s="0"/>
      <c r="JDN101" s="0"/>
      <c r="JDO101" s="0"/>
      <c r="JDP101" s="0"/>
      <c r="JDQ101" s="0"/>
      <c r="JDR101" s="0"/>
      <c r="JDS101" s="0"/>
      <c r="JDT101" s="0"/>
      <c r="JDU101" s="0"/>
      <c r="JDV101" s="0"/>
      <c r="JDW101" s="0"/>
      <c r="JDX101" s="0"/>
      <c r="JDY101" s="0"/>
      <c r="JDZ101" s="0"/>
      <c r="JEA101" s="0"/>
      <c r="JEB101" s="0"/>
      <c r="JEC101" s="0"/>
      <c r="JED101" s="0"/>
      <c r="JEE101" s="0"/>
      <c r="JEF101" s="0"/>
      <c r="JEG101" s="0"/>
      <c r="JEH101" s="0"/>
      <c r="JEI101" s="0"/>
      <c r="JEJ101" s="0"/>
      <c r="JEK101" s="0"/>
      <c r="JEL101" s="0"/>
      <c r="JEM101" s="0"/>
      <c r="JEN101" s="0"/>
      <c r="JEO101" s="0"/>
      <c r="JEP101" s="0"/>
      <c r="JEQ101" s="0"/>
      <c r="JER101" s="0"/>
      <c r="JES101" s="0"/>
      <c r="JET101" s="0"/>
      <c r="JEU101" s="0"/>
      <c r="JEV101" s="0"/>
      <c r="JEW101" s="0"/>
      <c r="JEX101" s="0"/>
      <c r="JEY101" s="0"/>
      <c r="JEZ101" s="0"/>
      <c r="JFA101" s="0"/>
      <c r="JFB101" s="0"/>
      <c r="JFC101" s="0"/>
      <c r="JFD101" s="0"/>
      <c r="JFE101" s="0"/>
      <c r="JFF101" s="0"/>
      <c r="JFG101" s="0"/>
      <c r="JFH101" s="0"/>
      <c r="JFI101" s="0"/>
      <c r="JFJ101" s="0"/>
      <c r="JFK101" s="0"/>
      <c r="JFL101" s="0"/>
      <c r="JFM101" s="0"/>
      <c r="JFN101" s="0"/>
      <c r="JFO101" s="0"/>
      <c r="JFP101" s="0"/>
      <c r="JFQ101" s="0"/>
      <c r="JFR101" s="0"/>
      <c r="JFS101" s="0"/>
      <c r="JFT101" s="0"/>
      <c r="JFU101" s="0"/>
      <c r="JFV101" s="0"/>
      <c r="JFW101" s="0"/>
      <c r="JFX101" s="0"/>
      <c r="JFY101" s="0"/>
      <c r="JFZ101" s="0"/>
      <c r="JGA101" s="0"/>
      <c r="JGB101" s="0"/>
      <c r="JGC101" s="0"/>
      <c r="JGD101" s="0"/>
      <c r="JGE101" s="0"/>
      <c r="JGF101" s="0"/>
      <c r="JGG101" s="0"/>
      <c r="JGH101" s="0"/>
      <c r="JGI101" s="0"/>
      <c r="JGJ101" s="0"/>
      <c r="JGK101" s="0"/>
      <c r="JGL101" s="0"/>
      <c r="JGM101" s="0"/>
      <c r="JGN101" s="0"/>
      <c r="JGO101" s="0"/>
      <c r="JGP101" s="0"/>
      <c r="JGQ101" s="0"/>
      <c r="JGR101" s="0"/>
      <c r="JGS101" s="0"/>
      <c r="JGT101" s="0"/>
      <c r="JGU101" s="0"/>
      <c r="JGV101" s="0"/>
      <c r="JGW101" s="0"/>
      <c r="JGX101" s="0"/>
      <c r="JGY101" s="0"/>
      <c r="JGZ101" s="0"/>
      <c r="JHA101" s="0"/>
      <c r="JHB101" s="0"/>
      <c r="JHC101" s="0"/>
      <c r="JHD101" s="0"/>
      <c r="JHE101" s="0"/>
      <c r="JHF101" s="0"/>
      <c r="JHG101" s="0"/>
      <c r="JHH101" s="0"/>
      <c r="JHI101" s="0"/>
      <c r="JHJ101" s="0"/>
      <c r="JHK101" s="0"/>
      <c r="JHL101" s="0"/>
      <c r="JHM101" s="0"/>
      <c r="JHN101" s="0"/>
      <c r="JHO101" s="0"/>
      <c r="JHP101" s="0"/>
      <c r="JHQ101" s="0"/>
      <c r="JHR101" s="0"/>
      <c r="JHS101" s="0"/>
      <c r="JHT101" s="0"/>
      <c r="JHU101" s="0"/>
      <c r="JHV101" s="0"/>
      <c r="JHW101" s="0"/>
      <c r="JHX101" s="0"/>
      <c r="JHY101" s="0"/>
      <c r="JHZ101" s="0"/>
      <c r="JIA101" s="0"/>
      <c r="JIB101" s="0"/>
      <c r="JIC101" s="0"/>
      <c r="JID101" s="0"/>
      <c r="JIE101" s="0"/>
      <c r="JIF101" s="0"/>
      <c r="JIG101" s="0"/>
      <c r="JIH101" s="0"/>
      <c r="JII101" s="0"/>
      <c r="JIJ101" s="0"/>
      <c r="JIK101" s="0"/>
      <c r="JIL101" s="0"/>
      <c r="JIM101" s="0"/>
      <c r="JIN101" s="0"/>
      <c r="JIO101" s="0"/>
      <c r="JIP101" s="0"/>
      <c r="JIQ101" s="0"/>
      <c r="JIR101" s="0"/>
      <c r="JIS101" s="0"/>
      <c r="JIT101" s="0"/>
      <c r="JIU101" s="0"/>
      <c r="JIV101" s="0"/>
      <c r="JIW101" s="0"/>
      <c r="JIX101" s="0"/>
      <c r="JIY101" s="0"/>
      <c r="JIZ101" s="0"/>
      <c r="JJA101" s="0"/>
      <c r="JJB101" s="0"/>
      <c r="JJC101" s="0"/>
      <c r="JJD101" s="0"/>
      <c r="JJE101" s="0"/>
      <c r="JJF101" s="0"/>
      <c r="JJG101" s="0"/>
      <c r="JJH101" s="0"/>
      <c r="JJI101" s="0"/>
      <c r="JJJ101" s="0"/>
      <c r="JJK101" s="0"/>
      <c r="JJL101" s="0"/>
      <c r="JJM101" s="0"/>
      <c r="JJN101" s="0"/>
      <c r="JJO101" s="0"/>
      <c r="JJP101" s="0"/>
      <c r="JJQ101" s="0"/>
      <c r="JJR101" s="0"/>
      <c r="JJS101" s="0"/>
      <c r="JJT101" s="0"/>
      <c r="JJU101" s="0"/>
      <c r="JJV101" s="0"/>
      <c r="JJW101" s="0"/>
      <c r="JJX101" s="0"/>
      <c r="JJY101" s="0"/>
      <c r="JJZ101" s="0"/>
      <c r="JKA101" s="0"/>
      <c r="JKB101" s="0"/>
      <c r="JKC101" s="0"/>
      <c r="JKD101" s="0"/>
      <c r="JKE101" s="0"/>
      <c r="JKF101" s="0"/>
      <c r="JKG101" s="0"/>
      <c r="JKH101" s="0"/>
      <c r="JKI101" s="0"/>
      <c r="JKJ101" s="0"/>
      <c r="JKK101" s="0"/>
      <c r="JKL101" s="0"/>
      <c r="JKM101" s="0"/>
      <c r="JKN101" s="0"/>
      <c r="JKO101" s="0"/>
      <c r="JKP101" s="0"/>
      <c r="JKQ101" s="0"/>
      <c r="JKR101" s="0"/>
      <c r="JKS101" s="0"/>
      <c r="JKT101" s="0"/>
      <c r="JKU101" s="0"/>
      <c r="JKV101" s="0"/>
      <c r="JKW101" s="0"/>
      <c r="JKX101" s="0"/>
      <c r="JKY101" s="0"/>
      <c r="JKZ101" s="0"/>
      <c r="JLA101" s="0"/>
      <c r="JLB101" s="0"/>
      <c r="JLC101" s="0"/>
      <c r="JLD101" s="0"/>
      <c r="JLE101" s="0"/>
      <c r="JLF101" s="0"/>
      <c r="JLG101" s="0"/>
      <c r="JLH101" s="0"/>
      <c r="JLI101" s="0"/>
      <c r="JLJ101" s="0"/>
      <c r="JLK101" s="0"/>
      <c r="JLL101" s="0"/>
      <c r="JLM101" s="0"/>
      <c r="JLN101" s="0"/>
      <c r="JLO101" s="0"/>
      <c r="JLP101" s="0"/>
      <c r="JLQ101" s="0"/>
      <c r="JLR101" s="0"/>
      <c r="JLS101" s="0"/>
      <c r="JLT101" s="0"/>
      <c r="JLU101" s="0"/>
      <c r="JLV101" s="0"/>
      <c r="JLW101" s="0"/>
      <c r="JLX101" s="0"/>
      <c r="JLY101" s="0"/>
      <c r="JLZ101" s="0"/>
      <c r="JMA101" s="0"/>
      <c r="JMB101" s="0"/>
      <c r="JMC101" s="0"/>
      <c r="JMD101" s="0"/>
      <c r="JME101" s="0"/>
      <c r="JMF101" s="0"/>
      <c r="JMG101" s="0"/>
      <c r="JMH101" s="0"/>
      <c r="JMI101" s="0"/>
      <c r="JMJ101" s="0"/>
      <c r="JMK101" s="0"/>
      <c r="JML101" s="0"/>
      <c r="JMM101" s="0"/>
      <c r="JMN101" s="0"/>
      <c r="JMO101" s="0"/>
      <c r="JMP101" s="0"/>
      <c r="JMQ101" s="0"/>
      <c r="JMR101" s="0"/>
      <c r="JMS101" s="0"/>
      <c r="JMT101" s="0"/>
      <c r="JMU101" s="0"/>
      <c r="JMV101" s="0"/>
      <c r="JMW101" s="0"/>
      <c r="JMX101" s="0"/>
      <c r="JMY101" s="0"/>
      <c r="JMZ101" s="0"/>
      <c r="JNA101" s="0"/>
      <c r="JNB101" s="0"/>
      <c r="JNC101" s="0"/>
      <c r="JND101" s="0"/>
      <c r="JNE101" s="0"/>
      <c r="JNF101" s="0"/>
      <c r="JNG101" s="0"/>
      <c r="JNH101" s="0"/>
      <c r="JNI101" s="0"/>
      <c r="JNJ101" s="0"/>
      <c r="JNK101" s="0"/>
      <c r="JNL101" s="0"/>
      <c r="JNM101" s="0"/>
      <c r="JNN101" s="0"/>
      <c r="JNO101" s="0"/>
      <c r="JNP101" s="0"/>
      <c r="JNQ101" s="0"/>
      <c r="JNR101" s="0"/>
      <c r="JNS101" s="0"/>
      <c r="JNT101" s="0"/>
      <c r="JNU101" s="0"/>
      <c r="JNV101" s="0"/>
      <c r="JNW101" s="0"/>
      <c r="JNX101" s="0"/>
      <c r="JNY101" s="0"/>
      <c r="JNZ101" s="0"/>
      <c r="JOA101" s="0"/>
      <c r="JOB101" s="0"/>
      <c r="JOC101" s="0"/>
      <c r="JOD101" s="0"/>
      <c r="JOE101" s="0"/>
      <c r="JOF101" s="0"/>
      <c r="JOG101" s="0"/>
      <c r="JOH101" s="0"/>
      <c r="JOI101" s="0"/>
      <c r="JOJ101" s="0"/>
      <c r="JOK101" s="0"/>
      <c r="JOL101" s="0"/>
      <c r="JOM101" s="0"/>
      <c r="JON101" s="0"/>
      <c r="JOO101" s="0"/>
      <c r="JOP101" s="0"/>
      <c r="JOQ101" s="0"/>
      <c r="JOR101" s="0"/>
      <c r="JOS101" s="0"/>
      <c r="JOT101" s="0"/>
      <c r="JOU101" s="0"/>
      <c r="JOV101" s="0"/>
      <c r="JOW101" s="0"/>
      <c r="JOX101" s="0"/>
      <c r="JOY101" s="0"/>
      <c r="JOZ101" s="0"/>
      <c r="JPA101" s="0"/>
      <c r="JPB101" s="0"/>
      <c r="JPC101" s="0"/>
      <c r="JPD101" s="0"/>
      <c r="JPE101" s="0"/>
      <c r="JPF101" s="0"/>
      <c r="JPG101" s="0"/>
      <c r="JPH101" s="0"/>
      <c r="JPI101" s="0"/>
      <c r="JPJ101" s="0"/>
      <c r="JPK101" s="0"/>
      <c r="JPL101" s="0"/>
      <c r="JPM101" s="0"/>
      <c r="JPN101" s="0"/>
      <c r="JPO101" s="0"/>
      <c r="JPP101" s="0"/>
      <c r="JPQ101" s="0"/>
      <c r="JPR101" s="0"/>
      <c r="JPS101" s="0"/>
      <c r="JPT101" s="0"/>
      <c r="JPU101" s="0"/>
      <c r="JPV101" s="0"/>
      <c r="JPW101" s="0"/>
      <c r="JPX101" s="0"/>
      <c r="JPY101" s="0"/>
      <c r="JPZ101" s="0"/>
      <c r="JQA101" s="0"/>
      <c r="JQB101" s="0"/>
      <c r="JQC101" s="0"/>
      <c r="JQD101" s="0"/>
      <c r="JQE101" s="0"/>
      <c r="JQF101" s="0"/>
      <c r="JQG101" s="0"/>
      <c r="JQH101" s="0"/>
      <c r="JQI101" s="0"/>
      <c r="JQJ101" s="0"/>
      <c r="JQK101" s="0"/>
      <c r="JQL101" s="0"/>
      <c r="JQM101" s="0"/>
      <c r="JQN101" s="0"/>
      <c r="JQO101" s="0"/>
      <c r="JQP101" s="0"/>
      <c r="JQQ101" s="0"/>
      <c r="JQR101" s="0"/>
      <c r="JQS101" s="0"/>
      <c r="JQT101" s="0"/>
      <c r="JQU101" s="0"/>
      <c r="JQV101" s="0"/>
      <c r="JQW101" s="0"/>
      <c r="JQX101" s="0"/>
      <c r="JQY101" s="0"/>
      <c r="JQZ101" s="0"/>
      <c r="JRA101" s="0"/>
      <c r="JRB101" s="0"/>
      <c r="JRC101" s="0"/>
      <c r="JRD101" s="0"/>
      <c r="JRE101" s="0"/>
      <c r="JRF101" s="0"/>
      <c r="JRG101" s="0"/>
      <c r="JRH101" s="0"/>
      <c r="JRI101" s="0"/>
      <c r="JRJ101" s="0"/>
      <c r="JRK101" s="0"/>
      <c r="JRL101" s="0"/>
      <c r="JRM101" s="0"/>
      <c r="JRN101" s="0"/>
      <c r="JRO101" s="0"/>
      <c r="JRP101" s="0"/>
      <c r="JRQ101" s="0"/>
      <c r="JRR101" s="0"/>
      <c r="JRS101" s="0"/>
      <c r="JRT101" s="0"/>
      <c r="JRU101" s="0"/>
      <c r="JRV101" s="0"/>
      <c r="JRW101" s="0"/>
      <c r="JRX101" s="0"/>
      <c r="JRY101" s="0"/>
      <c r="JRZ101" s="0"/>
      <c r="JSA101" s="0"/>
      <c r="JSB101" s="0"/>
      <c r="JSC101" s="0"/>
      <c r="JSD101" s="0"/>
      <c r="JSE101" s="0"/>
      <c r="JSF101" s="0"/>
      <c r="JSG101" s="0"/>
      <c r="JSH101" s="0"/>
      <c r="JSI101" s="0"/>
      <c r="JSJ101" s="0"/>
      <c r="JSK101" s="0"/>
      <c r="JSL101" s="0"/>
      <c r="JSM101" s="0"/>
      <c r="JSN101" s="0"/>
      <c r="JSO101" s="0"/>
      <c r="JSP101" s="0"/>
      <c r="JSQ101" s="0"/>
      <c r="JSR101" s="0"/>
      <c r="JSS101" s="0"/>
      <c r="JST101" s="0"/>
      <c r="JSU101" s="0"/>
      <c r="JSV101" s="0"/>
      <c r="JSW101" s="0"/>
      <c r="JSX101" s="0"/>
      <c r="JSY101" s="0"/>
      <c r="JSZ101" s="0"/>
      <c r="JTA101" s="0"/>
      <c r="JTB101" s="0"/>
      <c r="JTC101" s="0"/>
      <c r="JTD101" s="0"/>
      <c r="JTE101" s="0"/>
      <c r="JTF101" s="0"/>
      <c r="JTG101" s="0"/>
      <c r="JTH101" s="0"/>
      <c r="JTI101" s="0"/>
      <c r="JTJ101" s="0"/>
      <c r="JTK101" s="0"/>
      <c r="JTL101" s="0"/>
      <c r="JTM101" s="0"/>
      <c r="JTN101" s="0"/>
      <c r="JTO101" s="0"/>
      <c r="JTP101" s="0"/>
      <c r="JTQ101" s="0"/>
      <c r="JTR101" s="0"/>
      <c r="JTS101" s="0"/>
      <c r="JTT101" s="0"/>
      <c r="JTU101" s="0"/>
      <c r="JTV101" s="0"/>
      <c r="JTW101" s="0"/>
      <c r="JTX101" s="0"/>
      <c r="JTY101" s="0"/>
      <c r="JTZ101" s="0"/>
      <c r="JUA101" s="0"/>
      <c r="JUB101" s="0"/>
      <c r="JUC101" s="0"/>
      <c r="JUD101" s="0"/>
      <c r="JUE101" s="0"/>
      <c r="JUF101" s="0"/>
      <c r="JUG101" s="0"/>
      <c r="JUH101" s="0"/>
      <c r="JUI101" s="0"/>
      <c r="JUJ101" s="0"/>
      <c r="JUK101" s="0"/>
      <c r="JUL101" s="0"/>
      <c r="JUM101" s="0"/>
      <c r="JUN101" s="0"/>
      <c r="JUO101" s="0"/>
      <c r="JUP101" s="0"/>
      <c r="JUQ101" s="0"/>
      <c r="JUR101" s="0"/>
      <c r="JUS101" s="0"/>
      <c r="JUT101" s="0"/>
      <c r="JUU101" s="0"/>
      <c r="JUV101" s="0"/>
      <c r="JUW101" s="0"/>
      <c r="JUX101" s="0"/>
      <c r="JUY101" s="0"/>
      <c r="JUZ101" s="0"/>
      <c r="JVA101" s="0"/>
      <c r="JVB101" s="0"/>
      <c r="JVC101" s="0"/>
      <c r="JVD101" s="0"/>
      <c r="JVE101" s="0"/>
      <c r="JVF101" s="0"/>
      <c r="JVG101" s="0"/>
      <c r="JVH101" s="0"/>
      <c r="JVI101" s="0"/>
      <c r="JVJ101" s="0"/>
      <c r="JVK101" s="0"/>
      <c r="JVL101" s="0"/>
      <c r="JVM101" s="0"/>
      <c r="JVN101" s="0"/>
      <c r="JVO101" s="0"/>
      <c r="JVP101" s="0"/>
      <c r="JVQ101" s="0"/>
      <c r="JVR101" s="0"/>
      <c r="JVS101" s="0"/>
      <c r="JVT101" s="0"/>
      <c r="JVU101" s="0"/>
      <c r="JVV101" s="0"/>
      <c r="JVW101" s="0"/>
      <c r="JVX101" s="0"/>
      <c r="JVY101" s="0"/>
      <c r="JVZ101" s="0"/>
      <c r="JWA101" s="0"/>
      <c r="JWB101" s="0"/>
      <c r="JWC101" s="0"/>
      <c r="JWD101" s="0"/>
      <c r="JWE101" s="0"/>
      <c r="JWF101" s="0"/>
      <c r="JWG101" s="0"/>
      <c r="JWH101" s="0"/>
      <c r="JWI101" s="0"/>
      <c r="JWJ101" s="0"/>
      <c r="JWK101" s="0"/>
      <c r="JWL101" s="0"/>
      <c r="JWM101" s="0"/>
      <c r="JWN101" s="0"/>
      <c r="JWO101" s="0"/>
      <c r="JWP101" s="0"/>
      <c r="JWQ101" s="0"/>
      <c r="JWR101" s="0"/>
      <c r="JWS101" s="0"/>
      <c r="JWT101" s="0"/>
      <c r="JWU101" s="0"/>
      <c r="JWV101" s="0"/>
      <c r="JWW101" s="0"/>
      <c r="JWX101" s="0"/>
      <c r="JWY101" s="0"/>
      <c r="JWZ101" s="0"/>
      <c r="JXA101" s="0"/>
      <c r="JXB101" s="0"/>
      <c r="JXC101" s="0"/>
      <c r="JXD101" s="0"/>
      <c r="JXE101" s="0"/>
      <c r="JXF101" s="0"/>
      <c r="JXG101" s="0"/>
      <c r="JXH101" s="0"/>
      <c r="JXI101" s="0"/>
      <c r="JXJ101" s="0"/>
      <c r="JXK101" s="0"/>
      <c r="JXL101" s="0"/>
      <c r="JXM101" s="0"/>
      <c r="JXN101" s="0"/>
      <c r="JXO101" s="0"/>
      <c r="JXP101" s="0"/>
      <c r="JXQ101" s="0"/>
      <c r="JXR101" s="0"/>
      <c r="JXS101" s="0"/>
      <c r="JXT101" s="0"/>
      <c r="JXU101" s="0"/>
      <c r="JXV101" s="0"/>
      <c r="JXW101" s="0"/>
      <c r="JXX101" s="0"/>
      <c r="JXY101" s="0"/>
      <c r="JXZ101" s="0"/>
      <c r="JYA101" s="0"/>
      <c r="JYB101" s="0"/>
      <c r="JYC101" s="0"/>
      <c r="JYD101" s="0"/>
      <c r="JYE101" s="0"/>
      <c r="JYF101" s="0"/>
      <c r="JYG101" s="0"/>
      <c r="JYH101" s="0"/>
      <c r="JYI101" s="0"/>
      <c r="JYJ101" s="0"/>
      <c r="JYK101" s="0"/>
      <c r="JYL101" s="0"/>
      <c r="JYM101" s="0"/>
      <c r="JYN101" s="0"/>
      <c r="JYO101" s="0"/>
      <c r="JYP101" s="0"/>
      <c r="JYQ101" s="0"/>
      <c r="JYR101" s="0"/>
      <c r="JYS101" s="0"/>
      <c r="JYT101" s="0"/>
      <c r="JYU101" s="0"/>
      <c r="JYV101" s="0"/>
      <c r="JYW101" s="0"/>
      <c r="JYX101" s="0"/>
      <c r="JYY101" s="0"/>
      <c r="JYZ101" s="0"/>
      <c r="JZA101" s="0"/>
      <c r="JZB101" s="0"/>
      <c r="JZC101" s="0"/>
      <c r="JZD101" s="0"/>
      <c r="JZE101" s="0"/>
      <c r="JZF101" s="0"/>
      <c r="JZG101" s="0"/>
      <c r="JZH101" s="0"/>
      <c r="JZI101" s="0"/>
      <c r="JZJ101" s="0"/>
      <c r="JZK101" s="0"/>
      <c r="JZL101" s="0"/>
      <c r="JZM101" s="0"/>
      <c r="JZN101" s="0"/>
      <c r="JZO101" s="0"/>
      <c r="JZP101" s="0"/>
      <c r="JZQ101" s="0"/>
      <c r="JZR101" s="0"/>
      <c r="JZS101" s="0"/>
      <c r="JZT101" s="0"/>
      <c r="JZU101" s="0"/>
      <c r="JZV101" s="0"/>
      <c r="JZW101" s="0"/>
      <c r="JZX101" s="0"/>
      <c r="JZY101" s="0"/>
      <c r="JZZ101" s="0"/>
      <c r="KAA101" s="0"/>
      <c r="KAB101" s="0"/>
      <c r="KAC101" s="0"/>
      <c r="KAD101" s="0"/>
      <c r="KAE101" s="0"/>
      <c r="KAF101" s="0"/>
      <c r="KAG101" s="0"/>
      <c r="KAH101" s="0"/>
      <c r="KAI101" s="0"/>
      <c r="KAJ101" s="0"/>
      <c r="KAK101" s="0"/>
      <c r="KAL101" s="0"/>
      <c r="KAM101" s="0"/>
      <c r="KAN101" s="0"/>
      <c r="KAO101" s="0"/>
      <c r="KAP101" s="0"/>
      <c r="KAQ101" s="0"/>
      <c r="KAR101" s="0"/>
      <c r="KAS101" s="0"/>
      <c r="KAT101" s="0"/>
      <c r="KAU101" s="0"/>
      <c r="KAV101" s="0"/>
      <c r="KAW101" s="0"/>
      <c r="KAX101" s="0"/>
      <c r="KAY101" s="0"/>
      <c r="KAZ101" s="0"/>
      <c r="KBA101" s="0"/>
      <c r="KBB101" s="0"/>
      <c r="KBC101" s="0"/>
      <c r="KBD101" s="0"/>
      <c r="KBE101" s="0"/>
      <c r="KBF101" s="0"/>
      <c r="KBG101" s="0"/>
      <c r="KBH101" s="0"/>
      <c r="KBI101" s="0"/>
      <c r="KBJ101" s="0"/>
      <c r="KBK101" s="0"/>
      <c r="KBL101" s="0"/>
      <c r="KBM101" s="0"/>
      <c r="KBN101" s="0"/>
      <c r="KBO101" s="0"/>
      <c r="KBP101" s="0"/>
      <c r="KBQ101" s="0"/>
      <c r="KBR101" s="0"/>
      <c r="KBS101" s="0"/>
      <c r="KBT101" s="0"/>
      <c r="KBU101" s="0"/>
      <c r="KBV101" s="0"/>
      <c r="KBW101" s="0"/>
      <c r="KBX101" s="0"/>
      <c r="KBY101" s="0"/>
      <c r="KBZ101" s="0"/>
      <c r="KCA101" s="0"/>
      <c r="KCB101" s="0"/>
      <c r="KCC101" s="0"/>
      <c r="KCD101" s="0"/>
      <c r="KCE101" s="0"/>
      <c r="KCF101" s="0"/>
      <c r="KCG101" s="0"/>
      <c r="KCH101" s="0"/>
      <c r="KCI101" s="0"/>
      <c r="KCJ101" s="0"/>
      <c r="KCK101" s="0"/>
      <c r="KCL101" s="0"/>
      <c r="KCM101" s="0"/>
      <c r="KCN101" s="0"/>
      <c r="KCO101" s="0"/>
      <c r="KCP101" s="0"/>
      <c r="KCQ101" s="0"/>
      <c r="KCR101" s="0"/>
      <c r="KCS101" s="0"/>
      <c r="KCT101" s="0"/>
      <c r="KCU101" s="0"/>
      <c r="KCV101" s="0"/>
      <c r="KCW101" s="0"/>
      <c r="KCX101" s="0"/>
      <c r="KCY101" s="0"/>
      <c r="KCZ101" s="0"/>
      <c r="KDA101" s="0"/>
      <c r="KDB101" s="0"/>
      <c r="KDC101" s="0"/>
      <c r="KDD101" s="0"/>
      <c r="KDE101" s="0"/>
      <c r="KDF101" s="0"/>
      <c r="KDG101" s="0"/>
      <c r="KDH101" s="0"/>
      <c r="KDI101" s="0"/>
      <c r="KDJ101" s="0"/>
      <c r="KDK101" s="0"/>
      <c r="KDL101" s="0"/>
      <c r="KDM101" s="0"/>
      <c r="KDN101" s="0"/>
      <c r="KDO101" s="0"/>
      <c r="KDP101" s="0"/>
      <c r="KDQ101" s="0"/>
      <c r="KDR101" s="0"/>
      <c r="KDS101" s="0"/>
      <c r="KDT101" s="0"/>
      <c r="KDU101" s="0"/>
      <c r="KDV101" s="0"/>
      <c r="KDW101" s="0"/>
      <c r="KDX101" s="0"/>
      <c r="KDY101" s="0"/>
      <c r="KDZ101" s="0"/>
      <c r="KEA101" s="0"/>
      <c r="KEB101" s="0"/>
      <c r="KEC101" s="0"/>
      <c r="KED101" s="0"/>
      <c r="KEE101" s="0"/>
      <c r="KEF101" s="0"/>
      <c r="KEG101" s="0"/>
      <c r="KEH101" s="0"/>
      <c r="KEI101" s="0"/>
      <c r="KEJ101" s="0"/>
      <c r="KEK101" s="0"/>
      <c r="KEL101" s="0"/>
      <c r="KEM101" s="0"/>
      <c r="KEN101" s="0"/>
      <c r="KEO101" s="0"/>
      <c r="KEP101" s="0"/>
      <c r="KEQ101" s="0"/>
      <c r="KER101" s="0"/>
      <c r="KES101" s="0"/>
      <c r="KET101" s="0"/>
      <c r="KEU101" s="0"/>
      <c r="KEV101" s="0"/>
      <c r="KEW101" s="0"/>
      <c r="KEX101" s="0"/>
      <c r="KEY101" s="0"/>
      <c r="KEZ101" s="0"/>
      <c r="KFA101" s="0"/>
      <c r="KFB101" s="0"/>
      <c r="KFC101" s="0"/>
      <c r="KFD101" s="0"/>
      <c r="KFE101" s="0"/>
      <c r="KFF101" s="0"/>
      <c r="KFG101" s="0"/>
      <c r="KFH101" s="0"/>
      <c r="KFI101" s="0"/>
      <c r="KFJ101" s="0"/>
      <c r="KFK101" s="0"/>
      <c r="KFL101" s="0"/>
      <c r="KFM101" s="0"/>
      <c r="KFN101" s="0"/>
      <c r="KFO101" s="0"/>
      <c r="KFP101" s="0"/>
      <c r="KFQ101" s="0"/>
      <c r="KFR101" s="0"/>
      <c r="KFS101" s="0"/>
      <c r="KFT101" s="0"/>
      <c r="KFU101" s="0"/>
      <c r="KFV101" s="0"/>
      <c r="KFW101" s="0"/>
      <c r="KFX101" s="0"/>
      <c r="KFY101" s="0"/>
      <c r="KFZ101" s="0"/>
      <c r="KGA101" s="0"/>
      <c r="KGB101" s="0"/>
      <c r="KGC101" s="0"/>
      <c r="KGD101" s="0"/>
      <c r="KGE101" s="0"/>
      <c r="KGF101" s="0"/>
      <c r="KGG101" s="0"/>
      <c r="KGH101" s="0"/>
      <c r="KGI101" s="0"/>
      <c r="KGJ101" s="0"/>
      <c r="KGK101" s="0"/>
      <c r="KGL101" s="0"/>
      <c r="KGM101" s="0"/>
      <c r="KGN101" s="0"/>
      <c r="KGO101" s="0"/>
      <c r="KGP101" s="0"/>
      <c r="KGQ101" s="0"/>
      <c r="KGR101" s="0"/>
      <c r="KGS101" s="0"/>
      <c r="KGT101" s="0"/>
      <c r="KGU101" s="0"/>
      <c r="KGV101" s="0"/>
      <c r="KGW101" s="0"/>
      <c r="KGX101" s="0"/>
      <c r="KGY101" s="0"/>
      <c r="KGZ101" s="0"/>
      <c r="KHA101" s="0"/>
      <c r="KHB101" s="0"/>
      <c r="KHC101" s="0"/>
      <c r="KHD101" s="0"/>
      <c r="KHE101" s="0"/>
      <c r="KHF101" s="0"/>
      <c r="KHG101" s="0"/>
      <c r="KHH101" s="0"/>
      <c r="KHI101" s="0"/>
      <c r="KHJ101" s="0"/>
      <c r="KHK101" s="0"/>
      <c r="KHL101" s="0"/>
      <c r="KHM101" s="0"/>
      <c r="KHN101" s="0"/>
      <c r="KHO101" s="0"/>
      <c r="KHP101" s="0"/>
      <c r="KHQ101" s="0"/>
      <c r="KHR101" s="0"/>
      <c r="KHS101" s="0"/>
      <c r="KHT101" s="0"/>
      <c r="KHU101" s="0"/>
      <c r="KHV101" s="0"/>
      <c r="KHW101" s="0"/>
      <c r="KHX101" s="0"/>
      <c r="KHY101" s="0"/>
      <c r="KHZ101" s="0"/>
      <c r="KIA101" s="0"/>
      <c r="KIB101" s="0"/>
      <c r="KIC101" s="0"/>
      <c r="KID101" s="0"/>
      <c r="KIE101" s="0"/>
      <c r="KIF101" s="0"/>
      <c r="KIG101" s="0"/>
      <c r="KIH101" s="0"/>
      <c r="KII101" s="0"/>
      <c r="KIJ101" s="0"/>
      <c r="KIK101" s="0"/>
      <c r="KIL101" s="0"/>
      <c r="KIM101" s="0"/>
      <c r="KIN101" s="0"/>
      <c r="KIO101" s="0"/>
      <c r="KIP101" s="0"/>
      <c r="KIQ101" s="0"/>
      <c r="KIR101" s="0"/>
      <c r="KIS101" s="0"/>
      <c r="KIT101" s="0"/>
      <c r="KIU101" s="0"/>
      <c r="KIV101" s="0"/>
      <c r="KIW101" s="0"/>
      <c r="KIX101" s="0"/>
      <c r="KIY101" s="0"/>
      <c r="KIZ101" s="0"/>
      <c r="KJA101" s="0"/>
      <c r="KJB101" s="0"/>
      <c r="KJC101" s="0"/>
      <c r="KJD101" s="0"/>
      <c r="KJE101" s="0"/>
      <c r="KJF101" s="0"/>
      <c r="KJG101" s="0"/>
      <c r="KJH101" s="0"/>
      <c r="KJI101" s="0"/>
      <c r="KJJ101" s="0"/>
      <c r="KJK101" s="0"/>
      <c r="KJL101" s="0"/>
      <c r="KJM101" s="0"/>
      <c r="KJN101" s="0"/>
      <c r="KJO101" s="0"/>
      <c r="KJP101" s="0"/>
      <c r="KJQ101" s="0"/>
      <c r="KJR101" s="0"/>
      <c r="KJS101" s="0"/>
      <c r="KJT101" s="0"/>
      <c r="KJU101" s="0"/>
      <c r="KJV101" s="0"/>
      <c r="KJW101" s="0"/>
      <c r="KJX101" s="0"/>
      <c r="KJY101" s="0"/>
      <c r="KJZ101" s="0"/>
      <c r="KKA101" s="0"/>
      <c r="KKB101" s="0"/>
      <c r="KKC101" s="0"/>
      <c r="KKD101" s="0"/>
      <c r="KKE101" s="0"/>
      <c r="KKF101" s="0"/>
      <c r="KKG101" s="0"/>
      <c r="KKH101" s="0"/>
      <c r="KKI101" s="0"/>
      <c r="KKJ101" s="0"/>
      <c r="KKK101" s="0"/>
      <c r="KKL101" s="0"/>
      <c r="KKM101" s="0"/>
      <c r="KKN101" s="0"/>
      <c r="KKO101" s="0"/>
      <c r="KKP101" s="0"/>
      <c r="KKQ101" s="0"/>
      <c r="KKR101" s="0"/>
      <c r="KKS101" s="0"/>
      <c r="KKT101" s="0"/>
      <c r="KKU101" s="0"/>
      <c r="KKV101" s="0"/>
      <c r="KKW101" s="0"/>
      <c r="KKX101" s="0"/>
      <c r="KKY101" s="0"/>
      <c r="KKZ101" s="0"/>
      <c r="KLA101" s="0"/>
      <c r="KLB101" s="0"/>
      <c r="KLC101" s="0"/>
      <c r="KLD101" s="0"/>
      <c r="KLE101" s="0"/>
      <c r="KLF101" s="0"/>
      <c r="KLG101" s="0"/>
      <c r="KLH101" s="0"/>
      <c r="KLI101" s="0"/>
      <c r="KLJ101" s="0"/>
      <c r="KLK101" s="0"/>
      <c r="KLL101" s="0"/>
      <c r="KLM101" s="0"/>
      <c r="KLN101" s="0"/>
      <c r="KLO101" s="0"/>
      <c r="KLP101" s="0"/>
      <c r="KLQ101" s="0"/>
      <c r="KLR101" s="0"/>
      <c r="KLS101" s="0"/>
      <c r="KLT101" s="0"/>
      <c r="KLU101" s="0"/>
      <c r="KLV101" s="0"/>
      <c r="KLW101" s="0"/>
      <c r="KLX101" s="0"/>
      <c r="KLY101" s="0"/>
      <c r="KLZ101" s="0"/>
      <c r="KMA101" s="0"/>
      <c r="KMB101" s="0"/>
      <c r="KMC101" s="0"/>
      <c r="KMD101" s="0"/>
      <c r="KME101" s="0"/>
      <c r="KMF101" s="0"/>
      <c r="KMG101" s="0"/>
      <c r="KMH101" s="0"/>
      <c r="KMI101" s="0"/>
      <c r="KMJ101" s="0"/>
      <c r="KMK101" s="0"/>
      <c r="KML101" s="0"/>
      <c r="KMM101" s="0"/>
      <c r="KMN101" s="0"/>
      <c r="KMO101" s="0"/>
      <c r="KMP101" s="0"/>
      <c r="KMQ101" s="0"/>
      <c r="KMR101" s="0"/>
      <c r="KMS101" s="0"/>
      <c r="KMT101" s="0"/>
      <c r="KMU101" s="0"/>
      <c r="KMV101" s="0"/>
      <c r="KMW101" s="0"/>
      <c r="KMX101" s="0"/>
      <c r="KMY101" s="0"/>
      <c r="KMZ101" s="0"/>
      <c r="KNA101" s="0"/>
      <c r="KNB101" s="0"/>
      <c r="KNC101" s="0"/>
      <c r="KND101" s="0"/>
      <c r="KNE101" s="0"/>
      <c r="KNF101" s="0"/>
      <c r="KNG101" s="0"/>
      <c r="KNH101" s="0"/>
      <c r="KNI101" s="0"/>
      <c r="KNJ101" s="0"/>
      <c r="KNK101" s="0"/>
      <c r="KNL101" s="0"/>
      <c r="KNM101" s="0"/>
      <c r="KNN101" s="0"/>
      <c r="KNO101" s="0"/>
      <c r="KNP101" s="0"/>
      <c r="KNQ101" s="0"/>
      <c r="KNR101" s="0"/>
      <c r="KNS101" s="0"/>
      <c r="KNT101" s="0"/>
      <c r="KNU101" s="0"/>
      <c r="KNV101" s="0"/>
      <c r="KNW101" s="0"/>
      <c r="KNX101" s="0"/>
      <c r="KNY101" s="0"/>
      <c r="KNZ101" s="0"/>
      <c r="KOA101" s="0"/>
      <c r="KOB101" s="0"/>
      <c r="KOC101" s="0"/>
      <c r="KOD101" s="0"/>
      <c r="KOE101" s="0"/>
      <c r="KOF101" s="0"/>
      <c r="KOG101" s="0"/>
      <c r="KOH101" s="0"/>
      <c r="KOI101" s="0"/>
      <c r="KOJ101" s="0"/>
      <c r="KOK101" s="0"/>
      <c r="KOL101" s="0"/>
      <c r="KOM101" s="0"/>
      <c r="KON101" s="0"/>
      <c r="KOO101" s="0"/>
      <c r="KOP101" s="0"/>
      <c r="KOQ101" s="0"/>
      <c r="KOR101" s="0"/>
      <c r="KOS101" s="0"/>
      <c r="KOT101" s="0"/>
      <c r="KOU101" s="0"/>
      <c r="KOV101" s="0"/>
      <c r="KOW101" s="0"/>
      <c r="KOX101" s="0"/>
      <c r="KOY101" s="0"/>
      <c r="KOZ101" s="0"/>
      <c r="KPA101" s="0"/>
      <c r="KPB101" s="0"/>
      <c r="KPC101" s="0"/>
      <c r="KPD101" s="0"/>
      <c r="KPE101" s="0"/>
      <c r="KPF101" s="0"/>
      <c r="KPG101" s="0"/>
      <c r="KPH101" s="0"/>
      <c r="KPI101" s="0"/>
      <c r="KPJ101" s="0"/>
      <c r="KPK101" s="0"/>
      <c r="KPL101" s="0"/>
      <c r="KPM101" s="0"/>
      <c r="KPN101" s="0"/>
      <c r="KPO101" s="0"/>
      <c r="KPP101" s="0"/>
      <c r="KPQ101" s="0"/>
      <c r="KPR101" s="0"/>
      <c r="KPS101" s="0"/>
      <c r="KPT101" s="0"/>
      <c r="KPU101" s="0"/>
      <c r="KPV101" s="0"/>
      <c r="KPW101" s="0"/>
      <c r="KPX101" s="0"/>
      <c r="KPY101" s="0"/>
      <c r="KPZ101" s="0"/>
      <c r="KQA101" s="0"/>
      <c r="KQB101" s="0"/>
      <c r="KQC101" s="0"/>
      <c r="KQD101" s="0"/>
      <c r="KQE101" s="0"/>
      <c r="KQF101" s="0"/>
      <c r="KQG101" s="0"/>
      <c r="KQH101" s="0"/>
      <c r="KQI101" s="0"/>
      <c r="KQJ101" s="0"/>
      <c r="KQK101" s="0"/>
      <c r="KQL101" s="0"/>
      <c r="KQM101" s="0"/>
      <c r="KQN101" s="0"/>
      <c r="KQO101" s="0"/>
      <c r="KQP101" s="0"/>
      <c r="KQQ101" s="0"/>
      <c r="KQR101" s="0"/>
      <c r="KQS101" s="0"/>
      <c r="KQT101" s="0"/>
      <c r="KQU101" s="0"/>
      <c r="KQV101" s="0"/>
      <c r="KQW101" s="0"/>
      <c r="KQX101" s="0"/>
      <c r="KQY101" s="0"/>
      <c r="KQZ101" s="0"/>
      <c r="KRA101" s="0"/>
      <c r="KRB101" s="0"/>
      <c r="KRC101" s="0"/>
      <c r="KRD101" s="0"/>
      <c r="KRE101" s="0"/>
      <c r="KRF101" s="0"/>
      <c r="KRG101" s="0"/>
      <c r="KRH101" s="0"/>
      <c r="KRI101" s="0"/>
      <c r="KRJ101" s="0"/>
      <c r="KRK101" s="0"/>
      <c r="KRL101" s="0"/>
      <c r="KRM101" s="0"/>
      <c r="KRN101" s="0"/>
      <c r="KRO101" s="0"/>
      <c r="KRP101" s="0"/>
      <c r="KRQ101" s="0"/>
      <c r="KRR101" s="0"/>
      <c r="KRS101" s="0"/>
      <c r="KRT101" s="0"/>
      <c r="KRU101" s="0"/>
      <c r="KRV101" s="0"/>
      <c r="KRW101" s="0"/>
      <c r="KRX101" s="0"/>
      <c r="KRY101" s="0"/>
      <c r="KRZ101" s="0"/>
      <c r="KSA101" s="0"/>
      <c r="KSB101" s="0"/>
      <c r="KSC101" s="0"/>
      <c r="KSD101" s="0"/>
      <c r="KSE101" s="0"/>
      <c r="KSF101" s="0"/>
      <c r="KSG101" s="0"/>
      <c r="KSH101" s="0"/>
      <c r="KSI101" s="0"/>
      <c r="KSJ101" s="0"/>
      <c r="KSK101" s="0"/>
      <c r="KSL101" s="0"/>
      <c r="KSM101" s="0"/>
      <c r="KSN101" s="0"/>
      <c r="KSO101" s="0"/>
      <c r="KSP101" s="0"/>
      <c r="KSQ101" s="0"/>
      <c r="KSR101" s="0"/>
      <c r="KSS101" s="0"/>
      <c r="KST101" s="0"/>
      <c r="KSU101" s="0"/>
      <c r="KSV101" s="0"/>
      <c r="KSW101" s="0"/>
      <c r="KSX101" s="0"/>
      <c r="KSY101" s="0"/>
      <c r="KSZ101" s="0"/>
      <c r="KTA101" s="0"/>
      <c r="KTB101" s="0"/>
      <c r="KTC101" s="0"/>
      <c r="KTD101" s="0"/>
      <c r="KTE101" s="0"/>
      <c r="KTF101" s="0"/>
      <c r="KTG101" s="0"/>
      <c r="KTH101" s="0"/>
      <c r="KTI101" s="0"/>
      <c r="KTJ101" s="0"/>
      <c r="KTK101" s="0"/>
      <c r="KTL101" s="0"/>
      <c r="KTM101" s="0"/>
      <c r="KTN101" s="0"/>
      <c r="KTO101" s="0"/>
      <c r="KTP101" s="0"/>
      <c r="KTQ101" s="0"/>
      <c r="KTR101" s="0"/>
      <c r="KTS101" s="0"/>
      <c r="KTT101" s="0"/>
      <c r="KTU101" s="0"/>
      <c r="KTV101" s="0"/>
      <c r="KTW101" s="0"/>
      <c r="KTX101" s="0"/>
      <c r="KTY101" s="0"/>
      <c r="KTZ101" s="0"/>
      <c r="KUA101" s="0"/>
      <c r="KUB101" s="0"/>
      <c r="KUC101" s="0"/>
      <c r="KUD101" s="0"/>
      <c r="KUE101" s="0"/>
      <c r="KUF101" s="0"/>
      <c r="KUG101" s="0"/>
      <c r="KUH101" s="0"/>
      <c r="KUI101" s="0"/>
      <c r="KUJ101" s="0"/>
      <c r="KUK101" s="0"/>
      <c r="KUL101" s="0"/>
      <c r="KUM101" s="0"/>
      <c r="KUN101" s="0"/>
      <c r="KUO101" s="0"/>
      <c r="KUP101" s="0"/>
      <c r="KUQ101" s="0"/>
      <c r="KUR101" s="0"/>
      <c r="KUS101" s="0"/>
      <c r="KUT101" s="0"/>
      <c r="KUU101" s="0"/>
      <c r="KUV101" s="0"/>
      <c r="KUW101" s="0"/>
      <c r="KUX101" s="0"/>
      <c r="KUY101" s="0"/>
      <c r="KUZ101" s="0"/>
      <c r="KVA101" s="0"/>
      <c r="KVB101" s="0"/>
      <c r="KVC101" s="0"/>
      <c r="KVD101" s="0"/>
      <c r="KVE101" s="0"/>
      <c r="KVF101" s="0"/>
      <c r="KVG101" s="0"/>
      <c r="KVH101" s="0"/>
      <c r="KVI101" s="0"/>
      <c r="KVJ101" s="0"/>
      <c r="KVK101" s="0"/>
      <c r="KVL101" s="0"/>
      <c r="KVM101" s="0"/>
      <c r="KVN101" s="0"/>
      <c r="KVO101" s="0"/>
      <c r="KVP101" s="0"/>
      <c r="KVQ101" s="0"/>
      <c r="KVR101" s="0"/>
      <c r="KVS101" s="0"/>
      <c r="KVT101" s="0"/>
      <c r="KVU101" s="0"/>
      <c r="KVV101" s="0"/>
      <c r="KVW101" s="0"/>
      <c r="KVX101" s="0"/>
      <c r="KVY101" s="0"/>
      <c r="KVZ101" s="0"/>
      <c r="KWA101" s="0"/>
      <c r="KWB101" s="0"/>
      <c r="KWC101" s="0"/>
      <c r="KWD101" s="0"/>
      <c r="KWE101" s="0"/>
      <c r="KWF101" s="0"/>
      <c r="KWG101" s="0"/>
      <c r="KWH101" s="0"/>
      <c r="KWI101" s="0"/>
      <c r="KWJ101" s="0"/>
      <c r="KWK101" s="0"/>
      <c r="KWL101" s="0"/>
      <c r="KWM101" s="0"/>
      <c r="KWN101" s="0"/>
      <c r="KWO101" s="0"/>
      <c r="KWP101" s="0"/>
      <c r="KWQ101" s="0"/>
      <c r="KWR101" s="0"/>
      <c r="KWS101" s="0"/>
      <c r="KWT101" s="0"/>
      <c r="KWU101" s="0"/>
      <c r="KWV101" s="0"/>
      <c r="KWW101" s="0"/>
      <c r="KWX101" s="0"/>
      <c r="KWY101" s="0"/>
      <c r="KWZ101" s="0"/>
      <c r="KXA101" s="0"/>
      <c r="KXB101" s="0"/>
      <c r="KXC101" s="0"/>
      <c r="KXD101" s="0"/>
      <c r="KXE101" s="0"/>
      <c r="KXF101" s="0"/>
      <c r="KXG101" s="0"/>
      <c r="KXH101" s="0"/>
      <c r="KXI101" s="0"/>
      <c r="KXJ101" s="0"/>
      <c r="KXK101" s="0"/>
      <c r="KXL101" s="0"/>
      <c r="KXM101" s="0"/>
      <c r="KXN101" s="0"/>
      <c r="KXO101" s="0"/>
      <c r="KXP101" s="0"/>
      <c r="KXQ101" s="0"/>
      <c r="KXR101" s="0"/>
      <c r="KXS101" s="0"/>
      <c r="KXT101" s="0"/>
      <c r="KXU101" s="0"/>
      <c r="KXV101" s="0"/>
      <c r="KXW101" s="0"/>
      <c r="KXX101" s="0"/>
      <c r="KXY101" s="0"/>
      <c r="KXZ101" s="0"/>
      <c r="KYA101" s="0"/>
      <c r="KYB101" s="0"/>
      <c r="KYC101" s="0"/>
      <c r="KYD101" s="0"/>
      <c r="KYE101" s="0"/>
      <c r="KYF101" s="0"/>
      <c r="KYG101" s="0"/>
      <c r="KYH101" s="0"/>
      <c r="KYI101" s="0"/>
      <c r="KYJ101" s="0"/>
      <c r="KYK101" s="0"/>
      <c r="KYL101" s="0"/>
      <c r="KYM101" s="0"/>
      <c r="KYN101" s="0"/>
      <c r="KYO101" s="0"/>
      <c r="KYP101" s="0"/>
      <c r="KYQ101" s="0"/>
      <c r="KYR101" s="0"/>
      <c r="KYS101" s="0"/>
      <c r="KYT101" s="0"/>
      <c r="KYU101" s="0"/>
      <c r="KYV101" s="0"/>
      <c r="KYW101" s="0"/>
      <c r="KYX101" s="0"/>
      <c r="KYY101" s="0"/>
      <c r="KYZ101" s="0"/>
      <c r="KZA101" s="0"/>
      <c r="KZB101" s="0"/>
      <c r="KZC101" s="0"/>
      <c r="KZD101" s="0"/>
      <c r="KZE101" s="0"/>
      <c r="KZF101" s="0"/>
      <c r="KZG101" s="0"/>
      <c r="KZH101" s="0"/>
      <c r="KZI101" s="0"/>
      <c r="KZJ101" s="0"/>
      <c r="KZK101" s="0"/>
      <c r="KZL101" s="0"/>
      <c r="KZM101" s="0"/>
      <c r="KZN101" s="0"/>
      <c r="KZO101" s="0"/>
      <c r="KZP101" s="0"/>
      <c r="KZQ101" s="0"/>
      <c r="KZR101" s="0"/>
      <c r="KZS101" s="0"/>
      <c r="KZT101" s="0"/>
      <c r="KZU101" s="0"/>
      <c r="KZV101" s="0"/>
      <c r="KZW101" s="0"/>
      <c r="KZX101" s="0"/>
      <c r="KZY101" s="0"/>
      <c r="KZZ101" s="0"/>
      <c r="LAA101" s="0"/>
      <c r="LAB101" s="0"/>
      <c r="LAC101" s="0"/>
      <c r="LAD101" s="0"/>
      <c r="LAE101" s="0"/>
      <c r="LAF101" s="0"/>
      <c r="LAG101" s="0"/>
      <c r="LAH101" s="0"/>
      <c r="LAI101" s="0"/>
      <c r="LAJ101" s="0"/>
      <c r="LAK101" s="0"/>
      <c r="LAL101" s="0"/>
      <c r="LAM101" s="0"/>
      <c r="LAN101" s="0"/>
      <c r="LAO101" s="0"/>
      <c r="LAP101" s="0"/>
      <c r="LAQ101" s="0"/>
      <c r="LAR101" s="0"/>
      <c r="LAS101" s="0"/>
      <c r="LAT101" s="0"/>
      <c r="LAU101" s="0"/>
      <c r="LAV101" s="0"/>
      <c r="LAW101" s="0"/>
      <c r="LAX101" s="0"/>
      <c r="LAY101" s="0"/>
      <c r="LAZ101" s="0"/>
      <c r="LBA101" s="0"/>
      <c r="LBB101" s="0"/>
      <c r="LBC101" s="0"/>
      <c r="LBD101" s="0"/>
      <c r="LBE101" s="0"/>
      <c r="LBF101" s="0"/>
      <c r="LBG101" s="0"/>
      <c r="LBH101" s="0"/>
      <c r="LBI101" s="0"/>
      <c r="LBJ101" s="0"/>
      <c r="LBK101" s="0"/>
      <c r="LBL101" s="0"/>
      <c r="LBM101" s="0"/>
      <c r="LBN101" s="0"/>
      <c r="LBO101" s="0"/>
      <c r="LBP101" s="0"/>
      <c r="LBQ101" s="0"/>
      <c r="LBR101" s="0"/>
      <c r="LBS101" s="0"/>
      <c r="LBT101" s="0"/>
      <c r="LBU101" s="0"/>
      <c r="LBV101" s="0"/>
      <c r="LBW101" s="0"/>
      <c r="LBX101" s="0"/>
      <c r="LBY101" s="0"/>
      <c r="LBZ101" s="0"/>
      <c r="LCA101" s="0"/>
      <c r="LCB101" s="0"/>
      <c r="LCC101" s="0"/>
      <c r="LCD101" s="0"/>
      <c r="LCE101" s="0"/>
      <c r="LCF101" s="0"/>
      <c r="LCG101" s="0"/>
      <c r="LCH101" s="0"/>
      <c r="LCI101" s="0"/>
      <c r="LCJ101" s="0"/>
      <c r="LCK101" s="0"/>
      <c r="LCL101" s="0"/>
      <c r="LCM101" s="0"/>
      <c r="LCN101" s="0"/>
      <c r="LCO101" s="0"/>
      <c r="LCP101" s="0"/>
      <c r="LCQ101" s="0"/>
      <c r="LCR101" s="0"/>
      <c r="LCS101" s="0"/>
      <c r="LCT101" s="0"/>
      <c r="LCU101" s="0"/>
      <c r="LCV101" s="0"/>
      <c r="LCW101" s="0"/>
      <c r="LCX101" s="0"/>
      <c r="LCY101" s="0"/>
      <c r="LCZ101" s="0"/>
      <c r="LDA101" s="0"/>
      <c r="LDB101" s="0"/>
      <c r="LDC101" s="0"/>
      <c r="LDD101" s="0"/>
      <c r="LDE101" s="0"/>
      <c r="LDF101" s="0"/>
      <c r="LDG101" s="0"/>
      <c r="LDH101" s="0"/>
      <c r="LDI101" s="0"/>
      <c r="LDJ101" s="0"/>
      <c r="LDK101" s="0"/>
      <c r="LDL101" s="0"/>
      <c r="LDM101" s="0"/>
      <c r="LDN101" s="0"/>
      <c r="LDO101" s="0"/>
      <c r="LDP101" s="0"/>
      <c r="LDQ101" s="0"/>
      <c r="LDR101" s="0"/>
      <c r="LDS101" s="0"/>
      <c r="LDT101" s="0"/>
      <c r="LDU101" s="0"/>
      <c r="LDV101" s="0"/>
      <c r="LDW101" s="0"/>
      <c r="LDX101" s="0"/>
      <c r="LDY101" s="0"/>
      <c r="LDZ101" s="0"/>
      <c r="LEA101" s="0"/>
      <c r="LEB101" s="0"/>
      <c r="LEC101" s="0"/>
      <c r="LED101" s="0"/>
      <c r="LEE101" s="0"/>
      <c r="LEF101" s="0"/>
      <c r="LEG101" s="0"/>
      <c r="LEH101" s="0"/>
      <c r="LEI101" s="0"/>
      <c r="LEJ101" s="0"/>
      <c r="LEK101" s="0"/>
      <c r="LEL101" s="0"/>
      <c r="LEM101" s="0"/>
      <c r="LEN101" s="0"/>
      <c r="LEO101" s="0"/>
      <c r="LEP101" s="0"/>
      <c r="LEQ101" s="0"/>
      <c r="LER101" s="0"/>
      <c r="LES101" s="0"/>
      <c r="LET101" s="0"/>
      <c r="LEU101" s="0"/>
      <c r="LEV101" s="0"/>
      <c r="LEW101" s="0"/>
      <c r="LEX101" s="0"/>
      <c r="LEY101" s="0"/>
      <c r="LEZ101" s="0"/>
      <c r="LFA101" s="0"/>
      <c r="LFB101" s="0"/>
      <c r="LFC101" s="0"/>
      <c r="LFD101" s="0"/>
      <c r="LFE101" s="0"/>
      <c r="LFF101" s="0"/>
      <c r="LFG101" s="0"/>
      <c r="LFH101" s="0"/>
      <c r="LFI101" s="0"/>
      <c r="LFJ101" s="0"/>
      <c r="LFK101" s="0"/>
      <c r="LFL101" s="0"/>
      <c r="LFM101" s="0"/>
      <c r="LFN101" s="0"/>
      <c r="LFO101" s="0"/>
      <c r="LFP101" s="0"/>
      <c r="LFQ101" s="0"/>
      <c r="LFR101" s="0"/>
      <c r="LFS101" s="0"/>
      <c r="LFT101" s="0"/>
      <c r="LFU101" s="0"/>
      <c r="LFV101" s="0"/>
      <c r="LFW101" s="0"/>
      <c r="LFX101" s="0"/>
      <c r="LFY101" s="0"/>
      <c r="LFZ101" s="0"/>
      <c r="LGA101" s="0"/>
      <c r="LGB101" s="0"/>
      <c r="LGC101" s="0"/>
      <c r="LGD101" s="0"/>
      <c r="LGE101" s="0"/>
      <c r="LGF101" s="0"/>
      <c r="LGG101" s="0"/>
      <c r="LGH101" s="0"/>
      <c r="LGI101" s="0"/>
      <c r="LGJ101" s="0"/>
      <c r="LGK101" s="0"/>
      <c r="LGL101" s="0"/>
      <c r="LGM101" s="0"/>
      <c r="LGN101" s="0"/>
      <c r="LGO101" s="0"/>
      <c r="LGP101" s="0"/>
      <c r="LGQ101" s="0"/>
      <c r="LGR101" s="0"/>
      <c r="LGS101" s="0"/>
      <c r="LGT101" s="0"/>
      <c r="LGU101" s="0"/>
      <c r="LGV101" s="0"/>
      <c r="LGW101" s="0"/>
      <c r="LGX101" s="0"/>
      <c r="LGY101" s="0"/>
      <c r="LGZ101" s="0"/>
      <c r="LHA101" s="0"/>
      <c r="LHB101" s="0"/>
      <c r="LHC101" s="0"/>
      <c r="LHD101" s="0"/>
      <c r="LHE101" s="0"/>
      <c r="LHF101" s="0"/>
      <c r="LHG101" s="0"/>
      <c r="LHH101" s="0"/>
      <c r="LHI101" s="0"/>
      <c r="LHJ101" s="0"/>
      <c r="LHK101" s="0"/>
      <c r="LHL101" s="0"/>
      <c r="LHM101" s="0"/>
      <c r="LHN101" s="0"/>
      <c r="LHO101" s="0"/>
      <c r="LHP101" s="0"/>
      <c r="LHQ101" s="0"/>
      <c r="LHR101" s="0"/>
      <c r="LHS101" s="0"/>
      <c r="LHT101" s="0"/>
      <c r="LHU101" s="0"/>
      <c r="LHV101" s="0"/>
      <c r="LHW101" s="0"/>
      <c r="LHX101" s="0"/>
      <c r="LHY101" s="0"/>
      <c r="LHZ101" s="0"/>
      <c r="LIA101" s="0"/>
      <c r="LIB101" s="0"/>
      <c r="LIC101" s="0"/>
      <c r="LID101" s="0"/>
      <c r="LIE101" s="0"/>
      <c r="LIF101" s="0"/>
      <c r="LIG101" s="0"/>
      <c r="LIH101" s="0"/>
      <c r="LII101" s="0"/>
      <c r="LIJ101" s="0"/>
      <c r="LIK101" s="0"/>
      <c r="LIL101" s="0"/>
      <c r="LIM101" s="0"/>
      <c r="LIN101" s="0"/>
      <c r="LIO101" s="0"/>
      <c r="LIP101" s="0"/>
      <c r="LIQ101" s="0"/>
      <c r="LIR101" s="0"/>
      <c r="LIS101" s="0"/>
      <c r="LIT101" s="0"/>
      <c r="LIU101" s="0"/>
      <c r="LIV101" s="0"/>
      <c r="LIW101" s="0"/>
      <c r="LIX101" s="0"/>
      <c r="LIY101" s="0"/>
      <c r="LIZ101" s="0"/>
      <c r="LJA101" s="0"/>
      <c r="LJB101" s="0"/>
      <c r="LJC101" s="0"/>
      <c r="LJD101" s="0"/>
      <c r="LJE101" s="0"/>
      <c r="LJF101" s="0"/>
      <c r="LJG101" s="0"/>
      <c r="LJH101" s="0"/>
      <c r="LJI101" s="0"/>
      <c r="LJJ101" s="0"/>
      <c r="LJK101" s="0"/>
      <c r="LJL101" s="0"/>
      <c r="LJM101" s="0"/>
      <c r="LJN101" s="0"/>
      <c r="LJO101" s="0"/>
      <c r="LJP101" s="0"/>
      <c r="LJQ101" s="0"/>
      <c r="LJR101" s="0"/>
      <c r="LJS101" s="0"/>
      <c r="LJT101" s="0"/>
      <c r="LJU101" s="0"/>
      <c r="LJV101" s="0"/>
      <c r="LJW101" s="0"/>
      <c r="LJX101" s="0"/>
      <c r="LJY101" s="0"/>
      <c r="LJZ101" s="0"/>
      <c r="LKA101" s="0"/>
      <c r="LKB101" s="0"/>
      <c r="LKC101" s="0"/>
      <c r="LKD101" s="0"/>
      <c r="LKE101" s="0"/>
      <c r="LKF101" s="0"/>
      <c r="LKG101" s="0"/>
      <c r="LKH101" s="0"/>
      <c r="LKI101" s="0"/>
      <c r="LKJ101" s="0"/>
      <c r="LKK101" s="0"/>
      <c r="LKL101" s="0"/>
      <c r="LKM101" s="0"/>
      <c r="LKN101" s="0"/>
      <c r="LKO101" s="0"/>
      <c r="LKP101" s="0"/>
      <c r="LKQ101" s="0"/>
      <c r="LKR101" s="0"/>
      <c r="LKS101" s="0"/>
      <c r="LKT101" s="0"/>
      <c r="LKU101" s="0"/>
      <c r="LKV101" s="0"/>
      <c r="LKW101" s="0"/>
      <c r="LKX101" s="0"/>
      <c r="LKY101" s="0"/>
      <c r="LKZ101" s="0"/>
      <c r="LLA101" s="0"/>
      <c r="LLB101" s="0"/>
      <c r="LLC101" s="0"/>
      <c r="LLD101" s="0"/>
      <c r="LLE101" s="0"/>
      <c r="LLF101" s="0"/>
      <c r="LLG101" s="0"/>
      <c r="LLH101" s="0"/>
      <c r="LLI101" s="0"/>
      <c r="LLJ101" s="0"/>
      <c r="LLK101" s="0"/>
      <c r="LLL101" s="0"/>
      <c r="LLM101" s="0"/>
      <c r="LLN101" s="0"/>
      <c r="LLO101" s="0"/>
      <c r="LLP101" s="0"/>
      <c r="LLQ101" s="0"/>
      <c r="LLR101" s="0"/>
      <c r="LLS101" s="0"/>
      <c r="LLT101" s="0"/>
      <c r="LLU101" s="0"/>
      <c r="LLV101" s="0"/>
      <c r="LLW101" s="0"/>
      <c r="LLX101" s="0"/>
      <c r="LLY101" s="0"/>
      <c r="LLZ101" s="0"/>
      <c r="LMA101" s="0"/>
      <c r="LMB101" s="0"/>
      <c r="LMC101" s="0"/>
      <c r="LMD101" s="0"/>
      <c r="LME101" s="0"/>
      <c r="LMF101" s="0"/>
      <c r="LMG101" s="0"/>
      <c r="LMH101" s="0"/>
      <c r="LMI101" s="0"/>
      <c r="LMJ101" s="0"/>
      <c r="LMK101" s="0"/>
      <c r="LML101" s="0"/>
      <c r="LMM101" s="0"/>
      <c r="LMN101" s="0"/>
      <c r="LMO101" s="0"/>
      <c r="LMP101" s="0"/>
      <c r="LMQ101" s="0"/>
      <c r="LMR101" s="0"/>
      <c r="LMS101" s="0"/>
      <c r="LMT101" s="0"/>
      <c r="LMU101" s="0"/>
      <c r="LMV101" s="0"/>
      <c r="LMW101" s="0"/>
      <c r="LMX101" s="0"/>
      <c r="LMY101" s="0"/>
      <c r="LMZ101" s="0"/>
      <c r="LNA101" s="0"/>
      <c r="LNB101" s="0"/>
      <c r="LNC101" s="0"/>
      <c r="LND101" s="0"/>
      <c r="LNE101" s="0"/>
      <c r="LNF101" s="0"/>
      <c r="LNG101" s="0"/>
      <c r="LNH101" s="0"/>
      <c r="LNI101" s="0"/>
      <c r="LNJ101" s="0"/>
      <c r="LNK101" s="0"/>
      <c r="LNL101" s="0"/>
      <c r="LNM101" s="0"/>
      <c r="LNN101" s="0"/>
      <c r="LNO101" s="0"/>
      <c r="LNP101" s="0"/>
      <c r="LNQ101" s="0"/>
      <c r="LNR101" s="0"/>
      <c r="LNS101" s="0"/>
      <c r="LNT101" s="0"/>
      <c r="LNU101" s="0"/>
      <c r="LNV101" s="0"/>
      <c r="LNW101" s="0"/>
      <c r="LNX101" s="0"/>
      <c r="LNY101" s="0"/>
      <c r="LNZ101" s="0"/>
      <c r="LOA101" s="0"/>
      <c r="LOB101" s="0"/>
      <c r="LOC101" s="0"/>
      <c r="LOD101" s="0"/>
      <c r="LOE101" s="0"/>
      <c r="LOF101" s="0"/>
      <c r="LOG101" s="0"/>
      <c r="LOH101" s="0"/>
      <c r="LOI101" s="0"/>
      <c r="LOJ101" s="0"/>
      <c r="LOK101" s="0"/>
      <c r="LOL101" s="0"/>
      <c r="LOM101" s="0"/>
      <c r="LON101" s="0"/>
      <c r="LOO101" s="0"/>
      <c r="LOP101" s="0"/>
      <c r="LOQ101" s="0"/>
      <c r="LOR101" s="0"/>
      <c r="LOS101" s="0"/>
      <c r="LOT101" s="0"/>
      <c r="LOU101" s="0"/>
      <c r="LOV101" s="0"/>
      <c r="LOW101" s="0"/>
      <c r="LOX101" s="0"/>
      <c r="LOY101" s="0"/>
      <c r="LOZ101" s="0"/>
      <c r="LPA101" s="0"/>
      <c r="LPB101" s="0"/>
      <c r="LPC101" s="0"/>
      <c r="LPD101" s="0"/>
      <c r="LPE101" s="0"/>
      <c r="LPF101" s="0"/>
      <c r="LPG101" s="0"/>
      <c r="LPH101" s="0"/>
      <c r="LPI101" s="0"/>
      <c r="LPJ101" s="0"/>
      <c r="LPK101" s="0"/>
      <c r="LPL101" s="0"/>
      <c r="LPM101" s="0"/>
      <c r="LPN101" s="0"/>
      <c r="LPO101" s="0"/>
      <c r="LPP101" s="0"/>
      <c r="LPQ101" s="0"/>
      <c r="LPR101" s="0"/>
      <c r="LPS101" s="0"/>
      <c r="LPT101" s="0"/>
      <c r="LPU101" s="0"/>
      <c r="LPV101" s="0"/>
      <c r="LPW101" s="0"/>
      <c r="LPX101" s="0"/>
      <c r="LPY101" s="0"/>
      <c r="LPZ101" s="0"/>
      <c r="LQA101" s="0"/>
      <c r="LQB101" s="0"/>
      <c r="LQC101" s="0"/>
      <c r="LQD101" s="0"/>
      <c r="LQE101" s="0"/>
      <c r="LQF101" s="0"/>
      <c r="LQG101" s="0"/>
      <c r="LQH101" s="0"/>
      <c r="LQI101" s="0"/>
      <c r="LQJ101" s="0"/>
      <c r="LQK101" s="0"/>
      <c r="LQL101" s="0"/>
      <c r="LQM101" s="0"/>
      <c r="LQN101" s="0"/>
      <c r="LQO101" s="0"/>
      <c r="LQP101" s="0"/>
      <c r="LQQ101" s="0"/>
      <c r="LQR101" s="0"/>
      <c r="LQS101" s="0"/>
      <c r="LQT101" s="0"/>
      <c r="LQU101" s="0"/>
      <c r="LQV101" s="0"/>
      <c r="LQW101" s="0"/>
      <c r="LQX101" s="0"/>
      <c r="LQY101" s="0"/>
      <c r="LQZ101" s="0"/>
      <c r="LRA101" s="0"/>
      <c r="LRB101" s="0"/>
      <c r="LRC101" s="0"/>
      <c r="LRD101" s="0"/>
      <c r="LRE101" s="0"/>
      <c r="LRF101" s="0"/>
      <c r="LRG101" s="0"/>
      <c r="LRH101" s="0"/>
      <c r="LRI101" s="0"/>
      <c r="LRJ101" s="0"/>
      <c r="LRK101" s="0"/>
      <c r="LRL101" s="0"/>
      <c r="LRM101" s="0"/>
      <c r="LRN101" s="0"/>
      <c r="LRO101" s="0"/>
      <c r="LRP101" s="0"/>
      <c r="LRQ101" s="0"/>
      <c r="LRR101" s="0"/>
      <c r="LRS101" s="0"/>
      <c r="LRT101" s="0"/>
      <c r="LRU101" s="0"/>
      <c r="LRV101" s="0"/>
      <c r="LRW101" s="0"/>
      <c r="LRX101" s="0"/>
      <c r="LRY101" s="0"/>
      <c r="LRZ101" s="0"/>
      <c r="LSA101" s="0"/>
      <c r="LSB101" s="0"/>
      <c r="LSC101" s="0"/>
      <c r="LSD101" s="0"/>
      <c r="LSE101" s="0"/>
      <c r="LSF101" s="0"/>
      <c r="LSG101" s="0"/>
      <c r="LSH101" s="0"/>
      <c r="LSI101" s="0"/>
      <c r="LSJ101" s="0"/>
      <c r="LSK101" s="0"/>
      <c r="LSL101" s="0"/>
      <c r="LSM101" s="0"/>
      <c r="LSN101" s="0"/>
      <c r="LSO101" s="0"/>
      <c r="LSP101" s="0"/>
      <c r="LSQ101" s="0"/>
      <c r="LSR101" s="0"/>
      <c r="LSS101" s="0"/>
      <c r="LST101" s="0"/>
      <c r="LSU101" s="0"/>
      <c r="LSV101" s="0"/>
      <c r="LSW101" s="0"/>
      <c r="LSX101" s="0"/>
      <c r="LSY101" s="0"/>
      <c r="LSZ101" s="0"/>
      <c r="LTA101" s="0"/>
      <c r="LTB101" s="0"/>
      <c r="LTC101" s="0"/>
      <c r="LTD101" s="0"/>
      <c r="LTE101" s="0"/>
      <c r="LTF101" s="0"/>
      <c r="LTG101" s="0"/>
      <c r="LTH101" s="0"/>
      <c r="LTI101" s="0"/>
      <c r="LTJ101" s="0"/>
      <c r="LTK101" s="0"/>
      <c r="LTL101" s="0"/>
      <c r="LTM101" s="0"/>
      <c r="LTN101" s="0"/>
      <c r="LTO101" s="0"/>
      <c r="LTP101" s="0"/>
      <c r="LTQ101" s="0"/>
      <c r="LTR101" s="0"/>
      <c r="LTS101" s="0"/>
      <c r="LTT101" s="0"/>
      <c r="LTU101" s="0"/>
      <c r="LTV101" s="0"/>
      <c r="LTW101" s="0"/>
      <c r="LTX101" s="0"/>
      <c r="LTY101" s="0"/>
      <c r="LTZ101" s="0"/>
      <c r="LUA101" s="0"/>
      <c r="LUB101" s="0"/>
      <c r="LUC101" s="0"/>
      <c r="LUD101" s="0"/>
      <c r="LUE101" s="0"/>
      <c r="LUF101" s="0"/>
      <c r="LUG101" s="0"/>
      <c r="LUH101" s="0"/>
      <c r="LUI101" s="0"/>
      <c r="LUJ101" s="0"/>
      <c r="LUK101" s="0"/>
      <c r="LUL101" s="0"/>
      <c r="LUM101" s="0"/>
      <c r="LUN101" s="0"/>
      <c r="LUO101" s="0"/>
      <c r="LUP101" s="0"/>
      <c r="LUQ101" s="0"/>
      <c r="LUR101" s="0"/>
      <c r="LUS101" s="0"/>
      <c r="LUT101" s="0"/>
      <c r="LUU101" s="0"/>
      <c r="LUV101" s="0"/>
      <c r="LUW101" s="0"/>
      <c r="LUX101" s="0"/>
      <c r="LUY101" s="0"/>
      <c r="LUZ101" s="0"/>
      <c r="LVA101" s="0"/>
      <c r="LVB101" s="0"/>
      <c r="LVC101" s="0"/>
      <c r="LVD101" s="0"/>
      <c r="LVE101" s="0"/>
      <c r="LVF101" s="0"/>
      <c r="LVG101" s="0"/>
      <c r="LVH101" s="0"/>
      <c r="LVI101" s="0"/>
      <c r="LVJ101" s="0"/>
      <c r="LVK101" s="0"/>
      <c r="LVL101" s="0"/>
      <c r="LVM101" s="0"/>
      <c r="LVN101" s="0"/>
      <c r="LVO101" s="0"/>
      <c r="LVP101" s="0"/>
      <c r="LVQ101" s="0"/>
      <c r="LVR101" s="0"/>
      <c r="LVS101" s="0"/>
      <c r="LVT101" s="0"/>
      <c r="LVU101" s="0"/>
      <c r="LVV101" s="0"/>
      <c r="LVW101" s="0"/>
      <c r="LVX101" s="0"/>
      <c r="LVY101" s="0"/>
      <c r="LVZ101" s="0"/>
      <c r="LWA101" s="0"/>
      <c r="LWB101" s="0"/>
      <c r="LWC101" s="0"/>
      <c r="LWD101" s="0"/>
      <c r="LWE101" s="0"/>
      <c r="LWF101" s="0"/>
      <c r="LWG101" s="0"/>
      <c r="LWH101" s="0"/>
      <c r="LWI101" s="0"/>
      <c r="LWJ101" s="0"/>
      <c r="LWK101" s="0"/>
      <c r="LWL101" s="0"/>
      <c r="LWM101" s="0"/>
      <c r="LWN101" s="0"/>
      <c r="LWO101" s="0"/>
      <c r="LWP101" s="0"/>
      <c r="LWQ101" s="0"/>
      <c r="LWR101" s="0"/>
      <c r="LWS101" s="0"/>
      <c r="LWT101" s="0"/>
      <c r="LWU101" s="0"/>
      <c r="LWV101" s="0"/>
      <c r="LWW101" s="0"/>
      <c r="LWX101" s="0"/>
      <c r="LWY101" s="0"/>
      <c r="LWZ101" s="0"/>
      <c r="LXA101" s="0"/>
      <c r="LXB101" s="0"/>
      <c r="LXC101" s="0"/>
      <c r="LXD101" s="0"/>
      <c r="LXE101" s="0"/>
      <c r="LXF101" s="0"/>
      <c r="LXG101" s="0"/>
      <c r="LXH101" s="0"/>
      <c r="LXI101" s="0"/>
      <c r="LXJ101" s="0"/>
      <c r="LXK101" s="0"/>
      <c r="LXL101" s="0"/>
      <c r="LXM101" s="0"/>
      <c r="LXN101" s="0"/>
      <c r="LXO101" s="0"/>
      <c r="LXP101" s="0"/>
      <c r="LXQ101" s="0"/>
      <c r="LXR101" s="0"/>
      <c r="LXS101" s="0"/>
      <c r="LXT101" s="0"/>
      <c r="LXU101" s="0"/>
      <c r="LXV101" s="0"/>
      <c r="LXW101" s="0"/>
      <c r="LXX101" s="0"/>
      <c r="LXY101" s="0"/>
      <c r="LXZ101" s="0"/>
      <c r="LYA101" s="0"/>
      <c r="LYB101" s="0"/>
      <c r="LYC101" s="0"/>
      <c r="LYD101" s="0"/>
      <c r="LYE101" s="0"/>
      <c r="LYF101" s="0"/>
      <c r="LYG101" s="0"/>
      <c r="LYH101" s="0"/>
      <c r="LYI101" s="0"/>
      <c r="LYJ101" s="0"/>
      <c r="LYK101" s="0"/>
      <c r="LYL101" s="0"/>
      <c r="LYM101" s="0"/>
      <c r="LYN101" s="0"/>
      <c r="LYO101" s="0"/>
      <c r="LYP101" s="0"/>
      <c r="LYQ101" s="0"/>
      <c r="LYR101" s="0"/>
      <c r="LYS101" s="0"/>
      <c r="LYT101" s="0"/>
      <c r="LYU101" s="0"/>
      <c r="LYV101" s="0"/>
      <c r="LYW101" s="0"/>
      <c r="LYX101" s="0"/>
      <c r="LYY101" s="0"/>
      <c r="LYZ101" s="0"/>
      <c r="LZA101" s="0"/>
      <c r="LZB101" s="0"/>
      <c r="LZC101" s="0"/>
      <c r="LZD101" s="0"/>
      <c r="LZE101" s="0"/>
      <c r="LZF101" s="0"/>
      <c r="LZG101" s="0"/>
      <c r="LZH101" s="0"/>
      <c r="LZI101" s="0"/>
      <c r="LZJ101" s="0"/>
      <c r="LZK101" s="0"/>
      <c r="LZL101" s="0"/>
      <c r="LZM101" s="0"/>
      <c r="LZN101" s="0"/>
      <c r="LZO101" s="0"/>
      <c r="LZP101" s="0"/>
      <c r="LZQ101" s="0"/>
      <c r="LZR101" s="0"/>
      <c r="LZS101" s="0"/>
      <c r="LZT101" s="0"/>
      <c r="LZU101" s="0"/>
      <c r="LZV101" s="0"/>
      <c r="LZW101" s="0"/>
      <c r="LZX101" s="0"/>
      <c r="LZY101" s="0"/>
      <c r="LZZ101" s="0"/>
      <c r="MAA101" s="0"/>
      <c r="MAB101" s="0"/>
      <c r="MAC101" s="0"/>
      <c r="MAD101" s="0"/>
      <c r="MAE101" s="0"/>
      <c r="MAF101" s="0"/>
      <c r="MAG101" s="0"/>
      <c r="MAH101" s="0"/>
      <c r="MAI101" s="0"/>
      <c r="MAJ101" s="0"/>
      <c r="MAK101" s="0"/>
      <c r="MAL101" s="0"/>
      <c r="MAM101" s="0"/>
      <c r="MAN101" s="0"/>
      <c r="MAO101" s="0"/>
      <c r="MAP101" s="0"/>
      <c r="MAQ101" s="0"/>
      <c r="MAR101" s="0"/>
      <c r="MAS101" s="0"/>
      <c r="MAT101" s="0"/>
      <c r="MAU101" s="0"/>
      <c r="MAV101" s="0"/>
      <c r="MAW101" s="0"/>
      <c r="MAX101" s="0"/>
      <c r="MAY101" s="0"/>
      <c r="MAZ101" s="0"/>
      <c r="MBA101" s="0"/>
      <c r="MBB101" s="0"/>
      <c r="MBC101" s="0"/>
      <c r="MBD101" s="0"/>
      <c r="MBE101" s="0"/>
      <c r="MBF101" s="0"/>
      <c r="MBG101" s="0"/>
      <c r="MBH101" s="0"/>
      <c r="MBI101" s="0"/>
      <c r="MBJ101" s="0"/>
      <c r="MBK101" s="0"/>
      <c r="MBL101" s="0"/>
      <c r="MBM101" s="0"/>
      <c r="MBN101" s="0"/>
      <c r="MBO101" s="0"/>
      <c r="MBP101" s="0"/>
      <c r="MBQ101" s="0"/>
      <c r="MBR101" s="0"/>
      <c r="MBS101" s="0"/>
      <c r="MBT101" s="0"/>
      <c r="MBU101" s="0"/>
      <c r="MBV101" s="0"/>
      <c r="MBW101" s="0"/>
      <c r="MBX101" s="0"/>
      <c r="MBY101" s="0"/>
      <c r="MBZ101" s="0"/>
      <c r="MCA101" s="0"/>
      <c r="MCB101" s="0"/>
      <c r="MCC101" s="0"/>
      <c r="MCD101" s="0"/>
      <c r="MCE101" s="0"/>
      <c r="MCF101" s="0"/>
      <c r="MCG101" s="0"/>
      <c r="MCH101" s="0"/>
      <c r="MCI101" s="0"/>
      <c r="MCJ101" s="0"/>
      <c r="MCK101" s="0"/>
      <c r="MCL101" s="0"/>
      <c r="MCM101" s="0"/>
      <c r="MCN101" s="0"/>
      <c r="MCO101" s="0"/>
      <c r="MCP101" s="0"/>
      <c r="MCQ101" s="0"/>
      <c r="MCR101" s="0"/>
      <c r="MCS101" s="0"/>
      <c r="MCT101" s="0"/>
      <c r="MCU101" s="0"/>
      <c r="MCV101" s="0"/>
      <c r="MCW101" s="0"/>
      <c r="MCX101" s="0"/>
      <c r="MCY101" s="0"/>
      <c r="MCZ101" s="0"/>
      <c r="MDA101" s="0"/>
      <c r="MDB101" s="0"/>
      <c r="MDC101" s="0"/>
      <c r="MDD101" s="0"/>
      <c r="MDE101" s="0"/>
      <c r="MDF101" s="0"/>
      <c r="MDG101" s="0"/>
      <c r="MDH101" s="0"/>
      <c r="MDI101" s="0"/>
      <c r="MDJ101" s="0"/>
      <c r="MDK101" s="0"/>
      <c r="MDL101" s="0"/>
      <c r="MDM101" s="0"/>
      <c r="MDN101" s="0"/>
      <c r="MDO101" s="0"/>
      <c r="MDP101" s="0"/>
      <c r="MDQ101" s="0"/>
      <c r="MDR101" s="0"/>
      <c r="MDS101" s="0"/>
      <c r="MDT101" s="0"/>
      <c r="MDU101" s="0"/>
      <c r="MDV101" s="0"/>
      <c r="MDW101" s="0"/>
      <c r="MDX101" s="0"/>
      <c r="MDY101" s="0"/>
      <c r="MDZ101" s="0"/>
      <c r="MEA101" s="0"/>
      <c r="MEB101" s="0"/>
      <c r="MEC101" s="0"/>
      <c r="MED101" s="0"/>
      <c r="MEE101" s="0"/>
      <c r="MEF101" s="0"/>
      <c r="MEG101" s="0"/>
      <c r="MEH101" s="0"/>
      <c r="MEI101" s="0"/>
      <c r="MEJ101" s="0"/>
      <c r="MEK101" s="0"/>
      <c r="MEL101" s="0"/>
      <c r="MEM101" s="0"/>
      <c r="MEN101" s="0"/>
      <c r="MEO101" s="0"/>
      <c r="MEP101" s="0"/>
      <c r="MEQ101" s="0"/>
      <c r="MER101" s="0"/>
      <c r="MES101" s="0"/>
      <c r="MET101" s="0"/>
      <c r="MEU101" s="0"/>
      <c r="MEV101" s="0"/>
      <c r="MEW101" s="0"/>
      <c r="MEX101" s="0"/>
      <c r="MEY101" s="0"/>
      <c r="MEZ101" s="0"/>
      <c r="MFA101" s="0"/>
      <c r="MFB101" s="0"/>
      <c r="MFC101" s="0"/>
      <c r="MFD101" s="0"/>
      <c r="MFE101" s="0"/>
      <c r="MFF101" s="0"/>
      <c r="MFG101" s="0"/>
      <c r="MFH101" s="0"/>
      <c r="MFI101" s="0"/>
      <c r="MFJ101" s="0"/>
      <c r="MFK101" s="0"/>
      <c r="MFL101" s="0"/>
      <c r="MFM101" s="0"/>
      <c r="MFN101" s="0"/>
      <c r="MFO101" s="0"/>
      <c r="MFP101" s="0"/>
      <c r="MFQ101" s="0"/>
      <c r="MFR101" s="0"/>
      <c r="MFS101" s="0"/>
      <c r="MFT101" s="0"/>
      <c r="MFU101" s="0"/>
      <c r="MFV101" s="0"/>
      <c r="MFW101" s="0"/>
      <c r="MFX101" s="0"/>
      <c r="MFY101" s="0"/>
      <c r="MFZ101" s="0"/>
      <c r="MGA101" s="0"/>
      <c r="MGB101" s="0"/>
      <c r="MGC101" s="0"/>
      <c r="MGD101" s="0"/>
      <c r="MGE101" s="0"/>
      <c r="MGF101" s="0"/>
      <c r="MGG101" s="0"/>
      <c r="MGH101" s="0"/>
      <c r="MGI101" s="0"/>
      <c r="MGJ101" s="0"/>
      <c r="MGK101" s="0"/>
      <c r="MGL101" s="0"/>
      <c r="MGM101" s="0"/>
      <c r="MGN101" s="0"/>
      <c r="MGO101" s="0"/>
      <c r="MGP101" s="0"/>
      <c r="MGQ101" s="0"/>
      <c r="MGR101" s="0"/>
      <c r="MGS101" s="0"/>
      <c r="MGT101" s="0"/>
      <c r="MGU101" s="0"/>
      <c r="MGV101" s="0"/>
      <c r="MGW101" s="0"/>
      <c r="MGX101" s="0"/>
      <c r="MGY101" s="0"/>
      <c r="MGZ101" s="0"/>
      <c r="MHA101" s="0"/>
      <c r="MHB101" s="0"/>
      <c r="MHC101" s="0"/>
      <c r="MHD101" s="0"/>
      <c r="MHE101" s="0"/>
      <c r="MHF101" s="0"/>
      <c r="MHG101" s="0"/>
      <c r="MHH101" s="0"/>
      <c r="MHI101" s="0"/>
      <c r="MHJ101" s="0"/>
      <c r="MHK101" s="0"/>
      <c r="MHL101" s="0"/>
      <c r="MHM101" s="0"/>
      <c r="MHN101" s="0"/>
      <c r="MHO101" s="0"/>
      <c r="MHP101" s="0"/>
      <c r="MHQ101" s="0"/>
      <c r="MHR101" s="0"/>
      <c r="MHS101" s="0"/>
      <c r="MHT101" s="0"/>
      <c r="MHU101" s="0"/>
      <c r="MHV101" s="0"/>
      <c r="MHW101" s="0"/>
      <c r="MHX101" s="0"/>
      <c r="MHY101" s="0"/>
      <c r="MHZ101" s="0"/>
      <c r="MIA101" s="0"/>
      <c r="MIB101" s="0"/>
      <c r="MIC101" s="0"/>
      <c r="MID101" s="0"/>
      <c r="MIE101" s="0"/>
      <c r="MIF101" s="0"/>
      <c r="MIG101" s="0"/>
      <c r="MIH101" s="0"/>
      <c r="MII101" s="0"/>
      <c r="MIJ101" s="0"/>
      <c r="MIK101" s="0"/>
      <c r="MIL101" s="0"/>
      <c r="MIM101" s="0"/>
      <c r="MIN101" s="0"/>
      <c r="MIO101" s="0"/>
      <c r="MIP101" s="0"/>
      <c r="MIQ101" s="0"/>
      <c r="MIR101" s="0"/>
      <c r="MIS101" s="0"/>
      <c r="MIT101" s="0"/>
      <c r="MIU101" s="0"/>
      <c r="MIV101" s="0"/>
      <c r="MIW101" s="0"/>
      <c r="MIX101" s="0"/>
      <c r="MIY101" s="0"/>
      <c r="MIZ101" s="0"/>
      <c r="MJA101" s="0"/>
      <c r="MJB101" s="0"/>
      <c r="MJC101" s="0"/>
      <c r="MJD101" s="0"/>
      <c r="MJE101" s="0"/>
      <c r="MJF101" s="0"/>
      <c r="MJG101" s="0"/>
      <c r="MJH101" s="0"/>
      <c r="MJI101" s="0"/>
      <c r="MJJ101" s="0"/>
      <c r="MJK101" s="0"/>
      <c r="MJL101" s="0"/>
      <c r="MJM101" s="0"/>
      <c r="MJN101" s="0"/>
      <c r="MJO101" s="0"/>
      <c r="MJP101" s="0"/>
      <c r="MJQ101" s="0"/>
      <c r="MJR101" s="0"/>
      <c r="MJS101" s="0"/>
      <c r="MJT101" s="0"/>
      <c r="MJU101" s="0"/>
      <c r="MJV101" s="0"/>
      <c r="MJW101" s="0"/>
      <c r="MJX101" s="0"/>
      <c r="MJY101" s="0"/>
      <c r="MJZ101" s="0"/>
      <c r="MKA101" s="0"/>
      <c r="MKB101" s="0"/>
      <c r="MKC101" s="0"/>
      <c r="MKD101" s="0"/>
      <c r="MKE101" s="0"/>
      <c r="MKF101" s="0"/>
      <c r="MKG101" s="0"/>
      <c r="MKH101" s="0"/>
      <c r="MKI101" s="0"/>
      <c r="MKJ101" s="0"/>
      <c r="MKK101" s="0"/>
      <c r="MKL101" s="0"/>
      <c r="MKM101" s="0"/>
      <c r="MKN101" s="0"/>
      <c r="MKO101" s="0"/>
      <c r="MKP101" s="0"/>
      <c r="MKQ101" s="0"/>
      <c r="MKR101" s="0"/>
      <c r="MKS101" s="0"/>
      <c r="MKT101" s="0"/>
      <c r="MKU101" s="0"/>
      <c r="MKV101" s="0"/>
      <c r="MKW101" s="0"/>
      <c r="MKX101" s="0"/>
      <c r="MKY101" s="0"/>
      <c r="MKZ101" s="0"/>
      <c r="MLA101" s="0"/>
      <c r="MLB101" s="0"/>
      <c r="MLC101" s="0"/>
      <c r="MLD101" s="0"/>
      <c r="MLE101" s="0"/>
      <c r="MLF101" s="0"/>
      <c r="MLG101" s="0"/>
      <c r="MLH101" s="0"/>
      <c r="MLI101" s="0"/>
      <c r="MLJ101" s="0"/>
      <c r="MLK101" s="0"/>
      <c r="MLL101" s="0"/>
      <c r="MLM101" s="0"/>
      <c r="MLN101" s="0"/>
      <c r="MLO101" s="0"/>
      <c r="MLP101" s="0"/>
      <c r="MLQ101" s="0"/>
      <c r="MLR101" s="0"/>
      <c r="MLS101" s="0"/>
      <c r="MLT101" s="0"/>
      <c r="MLU101" s="0"/>
      <c r="MLV101" s="0"/>
      <c r="MLW101" s="0"/>
      <c r="MLX101" s="0"/>
      <c r="MLY101" s="0"/>
      <c r="MLZ101" s="0"/>
      <c r="MMA101" s="0"/>
      <c r="MMB101" s="0"/>
      <c r="MMC101" s="0"/>
      <c r="MMD101" s="0"/>
      <c r="MME101" s="0"/>
      <c r="MMF101" s="0"/>
      <c r="MMG101" s="0"/>
      <c r="MMH101" s="0"/>
      <c r="MMI101" s="0"/>
      <c r="MMJ101" s="0"/>
      <c r="MMK101" s="0"/>
      <c r="MML101" s="0"/>
      <c r="MMM101" s="0"/>
      <c r="MMN101" s="0"/>
      <c r="MMO101" s="0"/>
      <c r="MMP101" s="0"/>
      <c r="MMQ101" s="0"/>
      <c r="MMR101" s="0"/>
      <c r="MMS101" s="0"/>
      <c r="MMT101" s="0"/>
      <c r="MMU101" s="0"/>
      <c r="MMV101" s="0"/>
      <c r="MMW101" s="0"/>
      <c r="MMX101" s="0"/>
      <c r="MMY101" s="0"/>
      <c r="MMZ101" s="0"/>
      <c r="MNA101" s="0"/>
      <c r="MNB101" s="0"/>
      <c r="MNC101" s="0"/>
      <c r="MND101" s="0"/>
      <c r="MNE101" s="0"/>
      <c r="MNF101" s="0"/>
      <c r="MNG101" s="0"/>
      <c r="MNH101" s="0"/>
      <c r="MNI101" s="0"/>
      <c r="MNJ101" s="0"/>
      <c r="MNK101" s="0"/>
      <c r="MNL101" s="0"/>
      <c r="MNM101" s="0"/>
      <c r="MNN101" s="0"/>
      <c r="MNO101" s="0"/>
      <c r="MNP101" s="0"/>
      <c r="MNQ101" s="0"/>
      <c r="MNR101" s="0"/>
      <c r="MNS101" s="0"/>
      <c r="MNT101" s="0"/>
      <c r="MNU101" s="0"/>
      <c r="MNV101" s="0"/>
      <c r="MNW101" s="0"/>
      <c r="MNX101" s="0"/>
      <c r="MNY101" s="0"/>
      <c r="MNZ101" s="0"/>
      <c r="MOA101" s="0"/>
      <c r="MOB101" s="0"/>
      <c r="MOC101" s="0"/>
      <c r="MOD101" s="0"/>
      <c r="MOE101" s="0"/>
      <c r="MOF101" s="0"/>
      <c r="MOG101" s="0"/>
      <c r="MOH101" s="0"/>
      <c r="MOI101" s="0"/>
      <c r="MOJ101" s="0"/>
      <c r="MOK101" s="0"/>
      <c r="MOL101" s="0"/>
      <c r="MOM101" s="0"/>
      <c r="MON101" s="0"/>
      <c r="MOO101" s="0"/>
      <c r="MOP101" s="0"/>
      <c r="MOQ101" s="0"/>
      <c r="MOR101" s="0"/>
      <c r="MOS101" s="0"/>
      <c r="MOT101" s="0"/>
      <c r="MOU101" s="0"/>
      <c r="MOV101" s="0"/>
      <c r="MOW101" s="0"/>
      <c r="MOX101" s="0"/>
      <c r="MOY101" s="0"/>
      <c r="MOZ101" s="0"/>
      <c r="MPA101" s="0"/>
      <c r="MPB101" s="0"/>
      <c r="MPC101" s="0"/>
      <c r="MPD101" s="0"/>
      <c r="MPE101" s="0"/>
      <c r="MPF101" s="0"/>
      <c r="MPG101" s="0"/>
      <c r="MPH101" s="0"/>
      <c r="MPI101" s="0"/>
      <c r="MPJ101" s="0"/>
      <c r="MPK101" s="0"/>
      <c r="MPL101" s="0"/>
      <c r="MPM101" s="0"/>
      <c r="MPN101" s="0"/>
      <c r="MPO101" s="0"/>
      <c r="MPP101" s="0"/>
      <c r="MPQ101" s="0"/>
      <c r="MPR101" s="0"/>
      <c r="MPS101" s="0"/>
      <c r="MPT101" s="0"/>
      <c r="MPU101" s="0"/>
      <c r="MPV101" s="0"/>
      <c r="MPW101" s="0"/>
      <c r="MPX101" s="0"/>
      <c r="MPY101" s="0"/>
      <c r="MPZ101" s="0"/>
      <c r="MQA101" s="0"/>
      <c r="MQB101" s="0"/>
      <c r="MQC101" s="0"/>
      <c r="MQD101" s="0"/>
      <c r="MQE101" s="0"/>
      <c r="MQF101" s="0"/>
      <c r="MQG101" s="0"/>
      <c r="MQH101" s="0"/>
      <c r="MQI101" s="0"/>
      <c r="MQJ101" s="0"/>
      <c r="MQK101" s="0"/>
      <c r="MQL101" s="0"/>
      <c r="MQM101" s="0"/>
      <c r="MQN101" s="0"/>
      <c r="MQO101" s="0"/>
      <c r="MQP101" s="0"/>
      <c r="MQQ101" s="0"/>
      <c r="MQR101" s="0"/>
      <c r="MQS101" s="0"/>
      <c r="MQT101" s="0"/>
      <c r="MQU101" s="0"/>
      <c r="MQV101" s="0"/>
      <c r="MQW101" s="0"/>
      <c r="MQX101" s="0"/>
      <c r="MQY101" s="0"/>
      <c r="MQZ101" s="0"/>
      <c r="MRA101" s="0"/>
      <c r="MRB101" s="0"/>
      <c r="MRC101" s="0"/>
      <c r="MRD101" s="0"/>
      <c r="MRE101" s="0"/>
      <c r="MRF101" s="0"/>
      <c r="MRG101" s="0"/>
      <c r="MRH101" s="0"/>
      <c r="MRI101" s="0"/>
      <c r="MRJ101" s="0"/>
      <c r="MRK101" s="0"/>
      <c r="MRL101" s="0"/>
      <c r="MRM101" s="0"/>
      <c r="MRN101" s="0"/>
      <c r="MRO101" s="0"/>
      <c r="MRP101" s="0"/>
      <c r="MRQ101" s="0"/>
      <c r="MRR101" s="0"/>
      <c r="MRS101" s="0"/>
      <c r="MRT101" s="0"/>
      <c r="MRU101" s="0"/>
      <c r="MRV101" s="0"/>
      <c r="MRW101" s="0"/>
      <c r="MRX101" s="0"/>
      <c r="MRY101" s="0"/>
      <c r="MRZ101" s="0"/>
      <c r="MSA101" s="0"/>
      <c r="MSB101" s="0"/>
      <c r="MSC101" s="0"/>
      <c r="MSD101" s="0"/>
      <c r="MSE101" s="0"/>
      <c r="MSF101" s="0"/>
      <c r="MSG101" s="0"/>
      <c r="MSH101" s="0"/>
      <c r="MSI101" s="0"/>
      <c r="MSJ101" s="0"/>
      <c r="MSK101" s="0"/>
      <c r="MSL101" s="0"/>
      <c r="MSM101" s="0"/>
      <c r="MSN101" s="0"/>
      <c r="MSO101" s="0"/>
      <c r="MSP101" s="0"/>
      <c r="MSQ101" s="0"/>
      <c r="MSR101" s="0"/>
      <c r="MSS101" s="0"/>
      <c r="MST101" s="0"/>
      <c r="MSU101" s="0"/>
      <c r="MSV101" s="0"/>
      <c r="MSW101" s="0"/>
      <c r="MSX101" s="0"/>
      <c r="MSY101" s="0"/>
      <c r="MSZ101" s="0"/>
      <c r="MTA101" s="0"/>
      <c r="MTB101" s="0"/>
      <c r="MTC101" s="0"/>
      <c r="MTD101" s="0"/>
      <c r="MTE101" s="0"/>
      <c r="MTF101" s="0"/>
      <c r="MTG101" s="0"/>
      <c r="MTH101" s="0"/>
      <c r="MTI101" s="0"/>
      <c r="MTJ101" s="0"/>
      <c r="MTK101" s="0"/>
      <c r="MTL101" s="0"/>
      <c r="MTM101" s="0"/>
      <c r="MTN101" s="0"/>
      <c r="MTO101" s="0"/>
      <c r="MTP101" s="0"/>
      <c r="MTQ101" s="0"/>
      <c r="MTR101" s="0"/>
      <c r="MTS101" s="0"/>
      <c r="MTT101" s="0"/>
      <c r="MTU101" s="0"/>
      <c r="MTV101" s="0"/>
      <c r="MTW101" s="0"/>
      <c r="MTX101" s="0"/>
      <c r="MTY101" s="0"/>
      <c r="MTZ101" s="0"/>
      <c r="MUA101" s="0"/>
      <c r="MUB101" s="0"/>
      <c r="MUC101" s="0"/>
      <c r="MUD101" s="0"/>
      <c r="MUE101" s="0"/>
      <c r="MUF101" s="0"/>
      <c r="MUG101" s="0"/>
      <c r="MUH101" s="0"/>
      <c r="MUI101" s="0"/>
      <c r="MUJ101" s="0"/>
      <c r="MUK101" s="0"/>
      <c r="MUL101" s="0"/>
      <c r="MUM101" s="0"/>
      <c r="MUN101" s="0"/>
      <c r="MUO101" s="0"/>
      <c r="MUP101" s="0"/>
      <c r="MUQ101" s="0"/>
      <c r="MUR101" s="0"/>
      <c r="MUS101" s="0"/>
      <c r="MUT101" s="0"/>
      <c r="MUU101" s="0"/>
      <c r="MUV101" s="0"/>
      <c r="MUW101" s="0"/>
      <c r="MUX101" s="0"/>
      <c r="MUY101" s="0"/>
      <c r="MUZ101" s="0"/>
      <c r="MVA101" s="0"/>
      <c r="MVB101" s="0"/>
      <c r="MVC101" s="0"/>
      <c r="MVD101" s="0"/>
      <c r="MVE101" s="0"/>
      <c r="MVF101" s="0"/>
      <c r="MVG101" s="0"/>
      <c r="MVH101" s="0"/>
      <c r="MVI101" s="0"/>
      <c r="MVJ101" s="0"/>
      <c r="MVK101" s="0"/>
      <c r="MVL101" s="0"/>
      <c r="MVM101" s="0"/>
      <c r="MVN101" s="0"/>
      <c r="MVO101" s="0"/>
      <c r="MVP101" s="0"/>
      <c r="MVQ101" s="0"/>
      <c r="MVR101" s="0"/>
      <c r="MVS101" s="0"/>
      <c r="MVT101" s="0"/>
      <c r="MVU101" s="0"/>
      <c r="MVV101" s="0"/>
      <c r="MVW101" s="0"/>
      <c r="MVX101" s="0"/>
      <c r="MVY101" s="0"/>
      <c r="MVZ101" s="0"/>
      <c r="MWA101" s="0"/>
      <c r="MWB101" s="0"/>
      <c r="MWC101" s="0"/>
      <c r="MWD101" s="0"/>
      <c r="MWE101" s="0"/>
      <c r="MWF101" s="0"/>
      <c r="MWG101" s="0"/>
      <c r="MWH101" s="0"/>
      <c r="MWI101" s="0"/>
      <c r="MWJ101" s="0"/>
      <c r="MWK101" s="0"/>
      <c r="MWL101" s="0"/>
      <c r="MWM101" s="0"/>
      <c r="MWN101" s="0"/>
      <c r="MWO101" s="0"/>
      <c r="MWP101" s="0"/>
      <c r="MWQ101" s="0"/>
      <c r="MWR101" s="0"/>
      <c r="MWS101" s="0"/>
      <c r="MWT101" s="0"/>
      <c r="MWU101" s="0"/>
      <c r="MWV101" s="0"/>
      <c r="MWW101" s="0"/>
      <c r="MWX101" s="0"/>
      <c r="MWY101" s="0"/>
      <c r="MWZ101" s="0"/>
      <c r="MXA101" s="0"/>
      <c r="MXB101" s="0"/>
      <c r="MXC101" s="0"/>
      <c r="MXD101" s="0"/>
      <c r="MXE101" s="0"/>
      <c r="MXF101" s="0"/>
      <c r="MXG101" s="0"/>
      <c r="MXH101" s="0"/>
      <c r="MXI101" s="0"/>
      <c r="MXJ101" s="0"/>
      <c r="MXK101" s="0"/>
      <c r="MXL101" s="0"/>
      <c r="MXM101" s="0"/>
      <c r="MXN101" s="0"/>
      <c r="MXO101" s="0"/>
      <c r="MXP101" s="0"/>
      <c r="MXQ101" s="0"/>
      <c r="MXR101" s="0"/>
      <c r="MXS101" s="0"/>
      <c r="MXT101" s="0"/>
      <c r="MXU101" s="0"/>
      <c r="MXV101" s="0"/>
      <c r="MXW101" s="0"/>
      <c r="MXX101" s="0"/>
      <c r="MXY101" s="0"/>
      <c r="MXZ101" s="0"/>
      <c r="MYA101" s="0"/>
      <c r="MYB101" s="0"/>
      <c r="MYC101" s="0"/>
      <c r="MYD101" s="0"/>
      <c r="MYE101" s="0"/>
      <c r="MYF101" s="0"/>
      <c r="MYG101" s="0"/>
      <c r="MYH101" s="0"/>
      <c r="MYI101" s="0"/>
      <c r="MYJ101" s="0"/>
      <c r="MYK101" s="0"/>
      <c r="MYL101" s="0"/>
      <c r="MYM101" s="0"/>
      <c r="MYN101" s="0"/>
      <c r="MYO101" s="0"/>
      <c r="MYP101" s="0"/>
      <c r="MYQ101" s="0"/>
      <c r="MYR101" s="0"/>
      <c r="MYS101" s="0"/>
      <c r="MYT101" s="0"/>
      <c r="MYU101" s="0"/>
      <c r="MYV101" s="0"/>
      <c r="MYW101" s="0"/>
      <c r="MYX101" s="0"/>
      <c r="MYY101" s="0"/>
      <c r="MYZ101" s="0"/>
      <c r="MZA101" s="0"/>
      <c r="MZB101" s="0"/>
      <c r="MZC101" s="0"/>
      <c r="MZD101" s="0"/>
      <c r="MZE101" s="0"/>
      <c r="MZF101" s="0"/>
      <c r="MZG101" s="0"/>
      <c r="MZH101" s="0"/>
      <c r="MZI101" s="0"/>
      <c r="MZJ101" s="0"/>
      <c r="MZK101" s="0"/>
      <c r="MZL101" s="0"/>
      <c r="MZM101" s="0"/>
      <c r="MZN101" s="0"/>
      <c r="MZO101" s="0"/>
      <c r="MZP101" s="0"/>
      <c r="MZQ101" s="0"/>
      <c r="MZR101" s="0"/>
      <c r="MZS101" s="0"/>
      <c r="MZT101" s="0"/>
      <c r="MZU101" s="0"/>
      <c r="MZV101" s="0"/>
      <c r="MZW101" s="0"/>
      <c r="MZX101" s="0"/>
      <c r="MZY101" s="0"/>
      <c r="MZZ101" s="0"/>
      <c r="NAA101" s="0"/>
      <c r="NAB101" s="0"/>
      <c r="NAC101" s="0"/>
      <c r="NAD101" s="0"/>
      <c r="NAE101" s="0"/>
      <c r="NAF101" s="0"/>
      <c r="NAG101" s="0"/>
      <c r="NAH101" s="0"/>
      <c r="NAI101" s="0"/>
      <c r="NAJ101" s="0"/>
      <c r="NAK101" s="0"/>
      <c r="NAL101" s="0"/>
      <c r="NAM101" s="0"/>
      <c r="NAN101" s="0"/>
      <c r="NAO101" s="0"/>
      <c r="NAP101" s="0"/>
      <c r="NAQ101" s="0"/>
      <c r="NAR101" s="0"/>
      <c r="NAS101" s="0"/>
      <c r="NAT101" s="0"/>
      <c r="NAU101" s="0"/>
      <c r="NAV101" s="0"/>
      <c r="NAW101" s="0"/>
      <c r="NAX101" s="0"/>
      <c r="NAY101" s="0"/>
      <c r="NAZ101" s="0"/>
      <c r="NBA101" s="0"/>
      <c r="NBB101" s="0"/>
      <c r="NBC101" s="0"/>
      <c r="NBD101" s="0"/>
      <c r="NBE101" s="0"/>
      <c r="NBF101" s="0"/>
      <c r="NBG101" s="0"/>
      <c r="NBH101" s="0"/>
      <c r="NBI101" s="0"/>
      <c r="NBJ101" s="0"/>
      <c r="NBK101" s="0"/>
      <c r="NBL101" s="0"/>
      <c r="NBM101" s="0"/>
      <c r="NBN101" s="0"/>
      <c r="NBO101" s="0"/>
      <c r="NBP101" s="0"/>
      <c r="NBQ101" s="0"/>
      <c r="NBR101" s="0"/>
      <c r="NBS101" s="0"/>
      <c r="NBT101" s="0"/>
      <c r="NBU101" s="0"/>
      <c r="NBV101" s="0"/>
      <c r="NBW101" s="0"/>
      <c r="NBX101" s="0"/>
      <c r="NBY101" s="0"/>
      <c r="NBZ101" s="0"/>
      <c r="NCA101" s="0"/>
      <c r="NCB101" s="0"/>
      <c r="NCC101" s="0"/>
      <c r="NCD101" s="0"/>
      <c r="NCE101" s="0"/>
      <c r="NCF101" s="0"/>
      <c r="NCG101" s="0"/>
      <c r="NCH101" s="0"/>
      <c r="NCI101" s="0"/>
      <c r="NCJ101" s="0"/>
      <c r="NCK101" s="0"/>
      <c r="NCL101" s="0"/>
      <c r="NCM101" s="0"/>
      <c r="NCN101" s="0"/>
      <c r="NCO101" s="0"/>
      <c r="NCP101" s="0"/>
      <c r="NCQ101" s="0"/>
      <c r="NCR101" s="0"/>
      <c r="NCS101" s="0"/>
      <c r="NCT101" s="0"/>
      <c r="NCU101" s="0"/>
      <c r="NCV101" s="0"/>
      <c r="NCW101" s="0"/>
      <c r="NCX101" s="0"/>
      <c r="NCY101" s="0"/>
      <c r="NCZ101" s="0"/>
      <c r="NDA101" s="0"/>
      <c r="NDB101" s="0"/>
      <c r="NDC101" s="0"/>
      <c r="NDD101" s="0"/>
      <c r="NDE101" s="0"/>
      <c r="NDF101" s="0"/>
      <c r="NDG101" s="0"/>
      <c r="NDH101" s="0"/>
      <c r="NDI101" s="0"/>
      <c r="NDJ101" s="0"/>
      <c r="NDK101" s="0"/>
      <c r="NDL101" s="0"/>
      <c r="NDM101" s="0"/>
      <c r="NDN101" s="0"/>
      <c r="NDO101" s="0"/>
      <c r="NDP101" s="0"/>
      <c r="NDQ101" s="0"/>
      <c r="NDR101" s="0"/>
      <c r="NDS101" s="0"/>
      <c r="NDT101" s="0"/>
      <c r="NDU101" s="0"/>
      <c r="NDV101" s="0"/>
      <c r="NDW101" s="0"/>
      <c r="NDX101" s="0"/>
      <c r="NDY101" s="0"/>
      <c r="NDZ101" s="0"/>
      <c r="NEA101" s="0"/>
      <c r="NEB101" s="0"/>
      <c r="NEC101" s="0"/>
      <c r="NED101" s="0"/>
      <c r="NEE101" s="0"/>
      <c r="NEF101" s="0"/>
      <c r="NEG101" s="0"/>
      <c r="NEH101" s="0"/>
      <c r="NEI101" s="0"/>
      <c r="NEJ101" s="0"/>
      <c r="NEK101" s="0"/>
      <c r="NEL101" s="0"/>
      <c r="NEM101" s="0"/>
      <c r="NEN101" s="0"/>
      <c r="NEO101" s="0"/>
      <c r="NEP101" s="0"/>
      <c r="NEQ101" s="0"/>
      <c r="NER101" s="0"/>
      <c r="NES101" s="0"/>
      <c r="NET101" s="0"/>
      <c r="NEU101" s="0"/>
      <c r="NEV101" s="0"/>
      <c r="NEW101" s="0"/>
      <c r="NEX101" s="0"/>
      <c r="NEY101" s="0"/>
      <c r="NEZ101" s="0"/>
      <c r="NFA101" s="0"/>
      <c r="NFB101" s="0"/>
      <c r="NFC101" s="0"/>
      <c r="NFD101" s="0"/>
      <c r="NFE101" s="0"/>
      <c r="NFF101" s="0"/>
      <c r="NFG101" s="0"/>
      <c r="NFH101" s="0"/>
      <c r="NFI101" s="0"/>
      <c r="NFJ101" s="0"/>
      <c r="NFK101" s="0"/>
      <c r="NFL101" s="0"/>
      <c r="NFM101" s="0"/>
      <c r="NFN101" s="0"/>
      <c r="NFO101" s="0"/>
      <c r="NFP101" s="0"/>
      <c r="NFQ101" s="0"/>
      <c r="NFR101" s="0"/>
      <c r="NFS101" s="0"/>
      <c r="NFT101" s="0"/>
      <c r="NFU101" s="0"/>
      <c r="NFV101" s="0"/>
      <c r="NFW101" s="0"/>
      <c r="NFX101" s="0"/>
      <c r="NFY101" s="0"/>
      <c r="NFZ101" s="0"/>
      <c r="NGA101" s="0"/>
      <c r="NGB101" s="0"/>
      <c r="NGC101" s="0"/>
      <c r="NGD101" s="0"/>
      <c r="NGE101" s="0"/>
      <c r="NGF101" s="0"/>
      <c r="NGG101" s="0"/>
      <c r="NGH101" s="0"/>
      <c r="NGI101" s="0"/>
      <c r="NGJ101" s="0"/>
      <c r="NGK101" s="0"/>
      <c r="NGL101" s="0"/>
      <c r="NGM101" s="0"/>
      <c r="NGN101" s="0"/>
      <c r="NGO101" s="0"/>
      <c r="NGP101" s="0"/>
      <c r="NGQ101" s="0"/>
      <c r="NGR101" s="0"/>
      <c r="NGS101" s="0"/>
      <c r="NGT101" s="0"/>
      <c r="NGU101" s="0"/>
      <c r="NGV101" s="0"/>
      <c r="NGW101" s="0"/>
      <c r="NGX101" s="0"/>
      <c r="NGY101" s="0"/>
      <c r="NGZ101" s="0"/>
      <c r="NHA101" s="0"/>
      <c r="NHB101" s="0"/>
      <c r="NHC101" s="0"/>
      <c r="NHD101" s="0"/>
      <c r="NHE101" s="0"/>
      <c r="NHF101" s="0"/>
      <c r="NHG101" s="0"/>
      <c r="NHH101" s="0"/>
      <c r="NHI101" s="0"/>
      <c r="NHJ101" s="0"/>
      <c r="NHK101" s="0"/>
      <c r="NHL101" s="0"/>
      <c r="NHM101" s="0"/>
      <c r="NHN101" s="0"/>
      <c r="NHO101" s="0"/>
      <c r="NHP101" s="0"/>
      <c r="NHQ101" s="0"/>
      <c r="NHR101" s="0"/>
      <c r="NHS101" s="0"/>
      <c r="NHT101" s="0"/>
      <c r="NHU101" s="0"/>
      <c r="NHV101" s="0"/>
      <c r="NHW101" s="0"/>
      <c r="NHX101" s="0"/>
      <c r="NHY101" s="0"/>
      <c r="NHZ101" s="0"/>
      <c r="NIA101" s="0"/>
      <c r="NIB101" s="0"/>
      <c r="NIC101" s="0"/>
      <c r="NID101" s="0"/>
      <c r="NIE101" s="0"/>
      <c r="NIF101" s="0"/>
      <c r="NIG101" s="0"/>
      <c r="NIH101" s="0"/>
      <c r="NII101" s="0"/>
      <c r="NIJ101" s="0"/>
      <c r="NIK101" s="0"/>
      <c r="NIL101" s="0"/>
      <c r="NIM101" s="0"/>
      <c r="NIN101" s="0"/>
      <c r="NIO101" s="0"/>
      <c r="NIP101" s="0"/>
      <c r="NIQ101" s="0"/>
      <c r="NIR101" s="0"/>
      <c r="NIS101" s="0"/>
      <c r="NIT101" s="0"/>
      <c r="NIU101" s="0"/>
      <c r="NIV101" s="0"/>
      <c r="NIW101" s="0"/>
      <c r="NIX101" s="0"/>
      <c r="NIY101" s="0"/>
      <c r="NIZ101" s="0"/>
      <c r="NJA101" s="0"/>
      <c r="NJB101" s="0"/>
      <c r="NJC101" s="0"/>
      <c r="NJD101" s="0"/>
      <c r="NJE101" s="0"/>
      <c r="NJF101" s="0"/>
      <c r="NJG101" s="0"/>
      <c r="NJH101" s="0"/>
      <c r="NJI101" s="0"/>
      <c r="NJJ101" s="0"/>
      <c r="NJK101" s="0"/>
      <c r="NJL101" s="0"/>
      <c r="NJM101" s="0"/>
      <c r="NJN101" s="0"/>
      <c r="NJO101" s="0"/>
      <c r="NJP101" s="0"/>
      <c r="NJQ101" s="0"/>
      <c r="NJR101" s="0"/>
      <c r="NJS101" s="0"/>
      <c r="NJT101" s="0"/>
      <c r="NJU101" s="0"/>
      <c r="NJV101" s="0"/>
      <c r="NJW101" s="0"/>
      <c r="NJX101" s="0"/>
      <c r="NJY101" s="0"/>
      <c r="NJZ101" s="0"/>
      <c r="NKA101" s="0"/>
      <c r="NKB101" s="0"/>
      <c r="NKC101" s="0"/>
      <c r="NKD101" s="0"/>
      <c r="NKE101" s="0"/>
      <c r="NKF101" s="0"/>
      <c r="NKG101" s="0"/>
      <c r="NKH101" s="0"/>
      <c r="NKI101" s="0"/>
      <c r="NKJ101" s="0"/>
      <c r="NKK101" s="0"/>
      <c r="NKL101" s="0"/>
      <c r="NKM101" s="0"/>
      <c r="NKN101" s="0"/>
      <c r="NKO101" s="0"/>
      <c r="NKP101" s="0"/>
      <c r="NKQ101" s="0"/>
      <c r="NKR101" s="0"/>
      <c r="NKS101" s="0"/>
      <c r="NKT101" s="0"/>
      <c r="NKU101" s="0"/>
      <c r="NKV101" s="0"/>
      <c r="NKW101" s="0"/>
      <c r="NKX101" s="0"/>
      <c r="NKY101" s="0"/>
      <c r="NKZ101" s="0"/>
      <c r="NLA101" s="0"/>
      <c r="NLB101" s="0"/>
      <c r="NLC101" s="0"/>
      <c r="NLD101" s="0"/>
      <c r="NLE101" s="0"/>
      <c r="NLF101" s="0"/>
      <c r="NLG101" s="0"/>
      <c r="NLH101" s="0"/>
      <c r="NLI101" s="0"/>
      <c r="NLJ101" s="0"/>
      <c r="NLK101" s="0"/>
      <c r="NLL101" s="0"/>
      <c r="NLM101" s="0"/>
      <c r="NLN101" s="0"/>
      <c r="NLO101" s="0"/>
      <c r="NLP101" s="0"/>
      <c r="NLQ101" s="0"/>
      <c r="NLR101" s="0"/>
      <c r="NLS101" s="0"/>
      <c r="NLT101" s="0"/>
      <c r="NLU101" s="0"/>
      <c r="NLV101" s="0"/>
      <c r="NLW101" s="0"/>
      <c r="NLX101" s="0"/>
      <c r="NLY101" s="0"/>
      <c r="NLZ101" s="0"/>
      <c r="NMA101" s="0"/>
      <c r="NMB101" s="0"/>
      <c r="NMC101" s="0"/>
      <c r="NMD101" s="0"/>
      <c r="NME101" s="0"/>
      <c r="NMF101" s="0"/>
      <c r="NMG101" s="0"/>
      <c r="NMH101" s="0"/>
      <c r="NMI101" s="0"/>
      <c r="NMJ101" s="0"/>
      <c r="NMK101" s="0"/>
      <c r="NML101" s="0"/>
      <c r="NMM101" s="0"/>
      <c r="NMN101" s="0"/>
      <c r="NMO101" s="0"/>
      <c r="NMP101" s="0"/>
      <c r="NMQ101" s="0"/>
      <c r="NMR101" s="0"/>
      <c r="NMS101" s="0"/>
      <c r="NMT101" s="0"/>
      <c r="NMU101" s="0"/>
      <c r="NMV101" s="0"/>
      <c r="NMW101" s="0"/>
      <c r="NMX101" s="0"/>
      <c r="NMY101" s="0"/>
      <c r="NMZ101" s="0"/>
      <c r="NNA101" s="0"/>
      <c r="NNB101" s="0"/>
      <c r="NNC101" s="0"/>
      <c r="NND101" s="0"/>
      <c r="NNE101" s="0"/>
      <c r="NNF101" s="0"/>
      <c r="NNG101" s="0"/>
      <c r="NNH101" s="0"/>
      <c r="NNI101" s="0"/>
      <c r="NNJ101" s="0"/>
      <c r="NNK101" s="0"/>
      <c r="NNL101" s="0"/>
      <c r="NNM101" s="0"/>
      <c r="NNN101" s="0"/>
      <c r="NNO101" s="0"/>
      <c r="NNP101" s="0"/>
      <c r="NNQ101" s="0"/>
      <c r="NNR101" s="0"/>
      <c r="NNS101" s="0"/>
      <c r="NNT101" s="0"/>
      <c r="NNU101" s="0"/>
      <c r="NNV101" s="0"/>
      <c r="NNW101" s="0"/>
      <c r="NNX101" s="0"/>
      <c r="NNY101" s="0"/>
      <c r="NNZ101" s="0"/>
      <c r="NOA101" s="0"/>
      <c r="NOB101" s="0"/>
      <c r="NOC101" s="0"/>
      <c r="NOD101" s="0"/>
      <c r="NOE101" s="0"/>
      <c r="NOF101" s="0"/>
      <c r="NOG101" s="0"/>
      <c r="NOH101" s="0"/>
      <c r="NOI101" s="0"/>
      <c r="NOJ101" s="0"/>
      <c r="NOK101" s="0"/>
      <c r="NOL101" s="0"/>
      <c r="NOM101" s="0"/>
      <c r="NON101" s="0"/>
      <c r="NOO101" s="0"/>
      <c r="NOP101" s="0"/>
      <c r="NOQ101" s="0"/>
      <c r="NOR101" s="0"/>
      <c r="NOS101" s="0"/>
      <c r="NOT101" s="0"/>
      <c r="NOU101" s="0"/>
      <c r="NOV101" s="0"/>
      <c r="NOW101" s="0"/>
      <c r="NOX101" s="0"/>
      <c r="NOY101" s="0"/>
      <c r="NOZ101" s="0"/>
      <c r="NPA101" s="0"/>
      <c r="NPB101" s="0"/>
      <c r="NPC101" s="0"/>
      <c r="NPD101" s="0"/>
      <c r="NPE101" s="0"/>
      <c r="NPF101" s="0"/>
      <c r="NPG101" s="0"/>
      <c r="NPH101" s="0"/>
      <c r="NPI101" s="0"/>
      <c r="NPJ101" s="0"/>
      <c r="NPK101" s="0"/>
      <c r="NPL101" s="0"/>
      <c r="NPM101" s="0"/>
      <c r="NPN101" s="0"/>
      <c r="NPO101" s="0"/>
      <c r="NPP101" s="0"/>
      <c r="NPQ101" s="0"/>
      <c r="NPR101" s="0"/>
      <c r="NPS101" s="0"/>
      <c r="NPT101" s="0"/>
      <c r="NPU101" s="0"/>
      <c r="NPV101" s="0"/>
      <c r="NPW101" s="0"/>
      <c r="NPX101" s="0"/>
      <c r="NPY101" s="0"/>
      <c r="NPZ101" s="0"/>
      <c r="NQA101" s="0"/>
      <c r="NQB101" s="0"/>
      <c r="NQC101" s="0"/>
      <c r="NQD101" s="0"/>
      <c r="NQE101" s="0"/>
      <c r="NQF101" s="0"/>
      <c r="NQG101" s="0"/>
      <c r="NQH101" s="0"/>
      <c r="NQI101" s="0"/>
      <c r="NQJ101" s="0"/>
      <c r="NQK101" s="0"/>
      <c r="NQL101" s="0"/>
      <c r="NQM101" s="0"/>
      <c r="NQN101" s="0"/>
      <c r="NQO101" s="0"/>
      <c r="NQP101" s="0"/>
      <c r="NQQ101" s="0"/>
      <c r="NQR101" s="0"/>
      <c r="NQS101" s="0"/>
      <c r="NQT101" s="0"/>
      <c r="NQU101" s="0"/>
      <c r="NQV101" s="0"/>
      <c r="NQW101" s="0"/>
      <c r="NQX101" s="0"/>
      <c r="NQY101" s="0"/>
      <c r="NQZ101" s="0"/>
      <c r="NRA101" s="0"/>
      <c r="NRB101" s="0"/>
      <c r="NRC101" s="0"/>
      <c r="NRD101" s="0"/>
      <c r="NRE101" s="0"/>
      <c r="NRF101" s="0"/>
      <c r="NRG101" s="0"/>
      <c r="NRH101" s="0"/>
      <c r="NRI101" s="0"/>
      <c r="NRJ101" s="0"/>
      <c r="NRK101" s="0"/>
      <c r="NRL101" s="0"/>
      <c r="NRM101" s="0"/>
      <c r="NRN101" s="0"/>
      <c r="NRO101" s="0"/>
      <c r="NRP101" s="0"/>
      <c r="NRQ101" s="0"/>
      <c r="NRR101" s="0"/>
      <c r="NRS101" s="0"/>
      <c r="NRT101" s="0"/>
      <c r="NRU101" s="0"/>
      <c r="NRV101" s="0"/>
      <c r="NRW101" s="0"/>
      <c r="NRX101" s="0"/>
      <c r="NRY101" s="0"/>
      <c r="NRZ101" s="0"/>
      <c r="NSA101" s="0"/>
      <c r="NSB101" s="0"/>
      <c r="NSC101" s="0"/>
      <c r="NSD101" s="0"/>
      <c r="NSE101" s="0"/>
      <c r="NSF101" s="0"/>
      <c r="NSG101" s="0"/>
      <c r="NSH101" s="0"/>
      <c r="NSI101" s="0"/>
      <c r="NSJ101" s="0"/>
      <c r="NSK101" s="0"/>
      <c r="NSL101" s="0"/>
      <c r="NSM101" s="0"/>
      <c r="NSN101" s="0"/>
      <c r="NSO101" s="0"/>
      <c r="NSP101" s="0"/>
      <c r="NSQ101" s="0"/>
      <c r="NSR101" s="0"/>
      <c r="NSS101" s="0"/>
      <c r="NST101" s="0"/>
      <c r="NSU101" s="0"/>
      <c r="NSV101" s="0"/>
      <c r="NSW101" s="0"/>
      <c r="NSX101" s="0"/>
      <c r="NSY101" s="0"/>
      <c r="NSZ101" s="0"/>
      <c r="NTA101" s="0"/>
      <c r="NTB101" s="0"/>
      <c r="NTC101" s="0"/>
      <c r="NTD101" s="0"/>
      <c r="NTE101" s="0"/>
      <c r="NTF101" s="0"/>
      <c r="NTG101" s="0"/>
      <c r="NTH101" s="0"/>
      <c r="NTI101" s="0"/>
      <c r="NTJ101" s="0"/>
      <c r="NTK101" s="0"/>
      <c r="NTL101" s="0"/>
      <c r="NTM101" s="0"/>
      <c r="NTN101" s="0"/>
      <c r="NTO101" s="0"/>
      <c r="NTP101" s="0"/>
      <c r="NTQ101" s="0"/>
      <c r="NTR101" s="0"/>
      <c r="NTS101" s="0"/>
      <c r="NTT101" s="0"/>
      <c r="NTU101" s="0"/>
      <c r="NTV101" s="0"/>
      <c r="NTW101" s="0"/>
      <c r="NTX101" s="0"/>
      <c r="NTY101" s="0"/>
      <c r="NTZ101" s="0"/>
      <c r="NUA101" s="0"/>
      <c r="NUB101" s="0"/>
      <c r="NUC101" s="0"/>
      <c r="NUD101" s="0"/>
      <c r="NUE101" s="0"/>
      <c r="NUF101" s="0"/>
      <c r="NUG101" s="0"/>
      <c r="NUH101" s="0"/>
      <c r="NUI101" s="0"/>
      <c r="NUJ101" s="0"/>
      <c r="NUK101" s="0"/>
      <c r="NUL101" s="0"/>
      <c r="NUM101" s="0"/>
      <c r="NUN101" s="0"/>
      <c r="NUO101" s="0"/>
      <c r="NUP101" s="0"/>
      <c r="NUQ101" s="0"/>
      <c r="NUR101" s="0"/>
      <c r="NUS101" s="0"/>
      <c r="NUT101" s="0"/>
      <c r="NUU101" s="0"/>
      <c r="NUV101" s="0"/>
      <c r="NUW101" s="0"/>
      <c r="NUX101" s="0"/>
      <c r="NUY101" s="0"/>
      <c r="NUZ101" s="0"/>
      <c r="NVA101" s="0"/>
      <c r="NVB101" s="0"/>
      <c r="NVC101" s="0"/>
      <c r="NVD101" s="0"/>
      <c r="NVE101" s="0"/>
      <c r="NVF101" s="0"/>
      <c r="NVG101" s="0"/>
      <c r="NVH101" s="0"/>
      <c r="NVI101" s="0"/>
      <c r="NVJ101" s="0"/>
      <c r="NVK101" s="0"/>
      <c r="NVL101" s="0"/>
      <c r="NVM101" s="0"/>
      <c r="NVN101" s="0"/>
      <c r="NVO101" s="0"/>
      <c r="NVP101" s="0"/>
      <c r="NVQ101" s="0"/>
      <c r="NVR101" s="0"/>
      <c r="NVS101" s="0"/>
      <c r="NVT101" s="0"/>
      <c r="NVU101" s="0"/>
      <c r="NVV101" s="0"/>
      <c r="NVW101" s="0"/>
      <c r="NVX101" s="0"/>
      <c r="NVY101" s="0"/>
      <c r="NVZ101" s="0"/>
      <c r="NWA101" s="0"/>
      <c r="NWB101" s="0"/>
      <c r="NWC101" s="0"/>
      <c r="NWD101" s="0"/>
      <c r="NWE101" s="0"/>
      <c r="NWF101" s="0"/>
      <c r="NWG101" s="0"/>
      <c r="NWH101" s="0"/>
      <c r="NWI101" s="0"/>
      <c r="NWJ101" s="0"/>
      <c r="NWK101" s="0"/>
      <c r="NWL101" s="0"/>
      <c r="NWM101" s="0"/>
      <c r="NWN101" s="0"/>
      <c r="NWO101" s="0"/>
      <c r="NWP101" s="0"/>
      <c r="NWQ101" s="0"/>
      <c r="NWR101" s="0"/>
      <c r="NWS101" s="0"/>
      <c r="NWT101" s="0"/>
      <c r="NWU101" s="0"/>
      <c r="NWV101" s="0"/>
      <c r="NWW101" s="0"/>
      <c r="NWX101" s="0"/>
      <c r="NWY101" s="0"/>
      <c r="NWZ101" s="0"/>
      <c r="NXA101" s="0"/>
      <c r="NXB101" s="0"/>
      <c r="NXC101" s="0"/>
      <c r="NXD101" s="0"/>
      <c r="NXE101" s="0"/>
      <c r="NXF101" s="0"/>
      <c r="NXG101" s="0"/>
      <c r="NXH101" s="0"/>
      <c r="NXI101" s="0"/>
      <c r="NXJ101" s="0"/>
      <c r="NXK101" s="0"/>
      <c r="NXL101" s="0"/>
      <c r="NXM101" s="0"/>
      <c r="NXN101" s="0"/>
      <c r="NXO101" s="0"/>
      <c r="NXP101" s="0"/>
      <c r="NXQ101" s="0"/>
      <c r="NXR101" s="0"/>
      <c r="NXS101" s="0"/>
      <c r="NXT101" s="0"/>
      <c r="NXU101" s="0"/>
      <c r="NXV101" s="0"/>
      <c r="NXW101" s="0"/>
      <c r="NXX101" s="0"/>
      <c r="NXY101" s="0"/>
      <c r="NXZ101" s="0"/>
      <c r="NYA101" s="0"/>
      <c r="NYB101" s="0"/>
      <c r="NYC101" s="0"/>
      <c r="NYD101" s="0"/>
      <c r="NYE101" s="0"/>
      <c r="NYF101" s="0"/>
      <c r="NYG101" s="0"/>
      <c r="NYH101" s="0"/>
      <c r="NYI101" s="0"/>
      <c r="NYJ101" s="0"/>
      <c r="NYK101" s="0"/>
      <c r="NYL101" s="0"/>
      <c r="NYM101" s="0"/>
      <c r="NYN101" s="0"/>
      <c r="NYO101" s="0"/>
      <c r="NYP101" s="0"/>
      <c r="NYQ101" s="0"/>
      <c r="NYR101" s="0"/>
      <c r="NYS101" s="0"/>
      <c r="NYT101" s="0"/>
      <c r="NYU101" s="0"/>
      <c r="NYV101" s="0"/>
      <c r="NYW101" s="0"/>
      <c r="NYX101" s="0"/>
      <c r="NYY101" s="0"/>
      <c r="NYZ101" s="0"/>
      <c r="NZA101" s="0"/>
      <c r="NZB101" s="0"/>
      <c r="NZC101" s="0"/>
      <c r="NZD101" s="0"/>
      <c r="NZE101" s="0"/>
      <c r="NZF101" s="0"/>
      <c r="NZG101" s="0"/>
      <c r="NZH101" s="0"/>
      <c r="NZI101" s="0"/>
      <c r="NZJ101" s="0"/>
      <c r="NZK101" s="0"/>
      <c r="NZL101" s="0"/>
      <c r="NZM101" s="0"/>
      <c r="NZN101" s="0"/>
      <c r="NZO101" s="0"/>
      <c r="NZP101" s="0"/>
      <c r="NZQ101" s="0"/>
      <c r="NZR101" s="0"/>
      <c r="NZS101" s="0"/>
      <c r="NZT101" s="0"/>
      <c r="NZU101" s="0"/>
      <c r="NZV101" s="0"/>
      <c r="NZW101" s="0"/>
      <c r="NZX101" s="0"/>
      <c r="NZY101" s="0"/>
      <c r="NZZ101" s="0"/>
      <c r="OAA101" s="0"/>
      <c r="OAB101" s="0"/>
      <c r="OAC101" s="0"/>
      <c r="OAD101" s="0"/>
      <c r="OAE101" s="0"/>
      <c r="OAF101" s="0"/>
      <c r="OAG101" s="0"/>
      <c r="OAH101" s="0"/>
      <c r="OAI101" s="0"/>
      <c r="OAJ101" s="0"/>
      <c r="OAK101" s="0"/>
      <c r="OAL101" s="0"/>
      <c r="OAM101" s="0"/>
      <c r="OAN101" s="0"/>
      <c r="OAO101" s="0"/>
      <c r="OAP101" s="0"/>
      <c r="OAQ101" s="0"/>
      <c r="OAR101" s="0"/>
      <c r="OAS101" s="0"/>
      <c r="OAT101" s="0"/>
      <c r="OAU101" s="0"/>
      <c r="OAV101" s="0"/>
      <c r="OAW101" s="0"/>
      <c r="OAX101" s="0"/>
      <c r="OAY101" s="0"/>
      <c r="OAZ101" s="0"/>
      <c r="OBA101" s="0"/>
      <c r="OBB101" s="0"/>
      <c r="OBC101" s="0"/>
      <c r="OBD101" s="0"/>
      <c r="OBE101" s="0"/>
      <c r="OBF101" s="0"/>
      <c r="OBG101" s="0"/>
      <c r="OBH101" s="0"/>
      <c r="OBI101" s="0"/>
      <c r="OBJ101" s="0"/>
      <c r="OBK101" s="0"/>
      <c r="OBL101" s="0"/>
      <c r="OBM101" s="0"/>
      <c r="OBN101" s="0"/>
      <c r="OBO101" s="0"/>
      <c r="OBP101" s="0"/>
      <c r="OBQ101" s="0"/>
      <c r="OBR101" s="0"/>
      <c r="OBS101" s="0"/>
      <c r="OBT101" s="0"/>
      <c r="OBU101" s="0"/>
      <c r="OBV101" s="0"/>
      <c r="OBW101" s="0"/>
      <c r="OBX101" s="0"/>
      <c r="OBY101" s="0"/>
      <c r="OBZ101" s="0"/>
      <c r="OCA101" s="0"/>
      <c r="OCB101" s="0"/>
      <c r="OCC101" s="0"/>
      <c r="OCD101" s="0"/>
      <c r="OCE101" s="0"/>
      <c r="OCF101" s="0"/>
      <c r="OCG101" s="0"/>
      <c r="OCH101" s="0"/>
      <c r="OCI101" s="0"/>
      <c r="OCJ101" s="0"/>
      <c r="OCK101" s="0"/>
      <c r="OCL101" s="0"/>
      <c r="OCM101" s="0"/>
      <c r="OCN101" s="0"/>
      <c r="OCO101" s="0"/>
      <c r="OCP101" s="0"/>
      <c r="OCQ101" s="0"/>
      <c r="OCR101" s="0"/>
      <c r="OCS101" s="0"/>
      <c r="OCT101" s="0"/>
      <c r="OCU101" s="0"/>
      <c r="OCV101" s="0"/>
      <c r="OCW101" s="0"/>
      <c r="OCX101" s="0"/>
      <c r="OCY101" s="0"/>
      <c r="OCZ101" s="0"/>
      <c r="ODA101" s="0"/>
      <c r="ODB101" s="0"/>
      <c r="ODC101" s="0"/>
      <c r="ODD101" s="0"/>
      <c r="ODE101" s="0"/>
      <c r="ODF101" s="0"/>
      <c r="ODG101" s="0"/>
      <c r="ODH101" s="0"/>
      <c r="ODI101" s="0"/>
      <c r="ODJ101" s="0"/>
      <c r="ODK101" s="0"/>
      <c r="ODL101" s="0"/>
      <c r="ODM101" s="0"/>
      <c r="ODN101" s="0"/>
      <c r="ODO101" s="0"/>
      <c r="ODP101" s="0"/>
      <c r="ODQ101" s="0"/>
      <c r="ODR101" s="0"/>
      <c r="ODS101" s="0"/>
      <c r="ODT101" s="0"/>
      <c r="ODU101" s="0"/>
      <c r="ODV101" s="0"/>
      <c r="ODW101" s="0"/>
      <c r="ODX101" s="0"/>
      <c r="ODY101" s="0"/>
      <c r="ODZ101" s="0"/>
      <c r="OEA101" s="0"/>
      <c r="OEB101" s="0"/>
      <c r="OEC101" s="0"/>
      <c r="OED101" s="0"/>
      <c r="OEE101" s="0"/>
      <c r="OEF101" s="0"/>
      <c r="OEG101" s="0"/>
      <c r="OEH101" s="0"/>
      <c r="OEI101" s="0"/>
      <c r="OEJ101" s="0"/>
      <c r="OEK101" s="0"/>
      <c r="OEL101" s="0"/>
      <c r="OEM101" s="0"/>
      <c r="OEN101" s="0"/>
      <c r="OEO101" s="0"/>
      <c r="OEP101" s="0"/>
      <c r="OEQ101" s="0"/>
      <c r="OER101" s="0"/>
      <c r="OES101" s="0"/>
      <c r="OET101" s="0"/>
      <c r="OEU101" s="0"/>
      <c r="OEV101" s="0"/>
      <c r="OEW101" s="0"/>
      <c r="OEX101" s="0"/>
      <c r="OEY101" s="0"/>
      <c r="OEZ101" s="0"/>
      <c r="OFA101" s="0"/>
      <c r="OFB101" s="0"/>
      <c r="OFC101" s="0"/>
      <c r="OFD101" s="0"/>
      <c r="OFE101" s="0"/>
      <c r="OFF101" s="0"/>
      <c r="OFG101" s="0"/>
      <c r="OFH101" s="0"/>
      <c r="OFI101" s="0"/>
      <c r="OFJ101" s="0"/>
      <c r="OFK101" s="0"/>
      <c r="OFL101" s="0"/>
      <c r="OFM101" s="0"/>
      <c r="OFN101" s="0"/>
      <c r="OFO101" s="0"/>
      <c r="OFP101" s="0"/>
      <c r="OFQ101" s="0"/>
      <c r="OFR101" s="0"/>
      <c r="OFS101" s="0"/>
      <c r="OFT101" s="0"/>
      <c r="OFU101" s="0"/>
      <c r="OFV101" s="0"/>
      <c r="OFW101" s="0"/>
      <c r="OFX101" s="0"/>
      <c r="OFY101" s="0"/>
      <c r="OFZ101" s="0"/>
      <c r="OGA101" s="0"/>
      <c r="OGB101" s="0"/>
      <c r="OGC101" s="0"/>
      <c r="OGD101" s="0"/>
      <c r="OGE101" s="0"/>
      <c r="OGF101" s="0"/>
      <c r="OGG101" s="0"/>
      <c r="OGH101" s="0"/>
      <c r="OGI101" s="0"/>
      <c r="OGJ101" s="0"/>
      <c r="OGK101" s="0"/>
      <c r="OGL101" s="0"/>
      <c r="OGM101" s="0"/>
      <c r="OGN101" s="0"/>
      <c r="OGO101" s="0"/>
      <c r="OGP101" s="0"/>
      <c r="OGQ101" s="0"/>
      <c r="OGR101" s="0"/>
      <c r="OGS101" s="0"/>
      <c r="OGT101" s="0"/>
      <c r="OGU101" s="0"/>
      <c r="OGV101" s="0"/>
      <c r="OGW101" s="0"/>
      <c r="OGX101" s="0"/>
      <c r="OGY101" s="0"/>
      <c r="OGZ101" s="0"/>
      <c r="OHA101" s="0"/>
      <c r="OHB101" s="0"/>
      <c r="OHC101" s="0"/>
      <c r="OHD101" s="0"/>
      <c r="OHE101" s="0"/>
      <c r="OHF101" s="0"/>
      <c r="OHG101" s="0"/>
      <c r="OHH101" s="0"/>
      <c r="OHI101" s="0"/>
      <c r="OHJ101" s="0"/>
      <c r="OHK101" s="0"/>
      <c r="OHL101" s="0"/>
      <c r="OHM101" s="0"/>
      <c r="OHN101" s="0"/>
      <c r="OHO101" s="0"/>
      <c r="OHP101" s="0"/>
      <c r="OHQ101" s="0"/>
      <c r="OHR101" s="0"/>
      <c r="OHS101" s="0"/>
      <c r="OHT101" s="0"/>
      <c r="OHU101" s="0"/>
      <c r="OHV101" s="0"/>
      <c r="OHW101" s="0"/>
      <c r="OHX101" s="0"/>
      <c r="OHY101" s="0"/>
      <c r="OHZ101" s="0"/>
      <c r="OIA101" s="0"/>
      <c r="OIB101" s="0"/>
      <c r="OIC101" s="0"/>
      <c r="OID101" s="0"/>
      <c r="OIE101" s="0"/>
      <c r="OIF101" s="0"/>
      <c r="OIG101" s="0"/>
      <c r="OIH101" s="0"/>
      <c r="OII101" s="0"/>
      <c r="OIJ101" s="0"/>
      <c r="OIK101" s="0"/>
      <c r="OIL101" s="0"/>
      <c r="OIM101" s="0"/>
      <c r="OIN101" s="0"/>
      <c r="OIO101" s="0"/>
      <c r="OIP101" s="0"/>
      <c r="OIQ101" s="0"/>
      <c r="OIR101" s="0"/>
      <c r="OIS101" s="0"/>
      <c r="OIT101" s="0"/>
      <c r="OIU101" s="0"/>
      <c r="OIV101" s="0"/>
      <c r="OIW101" s="0"/>
      <c r="OIX101" s="0"/>
      <c r="OIY101" s="0"/>
      <c r="OIZ101" s="0"/>
      <c r="OJA101" s="0"/>
      <c r="OJB101" s="0"/>
      <c r="OJC101" s="0"/>
      <c r="OJD101" s="0"/>
      <c r="OJE101" s="0"/>
      <c r="OJF101" s="0"/>
      <c r="OJG101" s="0"/>
      <c r="OJH101" s="0"/>
      <c r="OJI101" s="0"/>
      <c r="OJJ101" s="0"/>
      <c r="OJK101" s="0"/>
      <c r="OJL101" s="0"/>
      <c r="OJM101" s="0"/>
      <c r="OJN101" s="0"/>
      <c r="OJO101" s="0"/>
      <c r="OJP101" s="0"/>
      <c r="OJQ101" s="0"/>
      <c r="OJR101" s="0"/>
      <c r="OJS101" s="0"/>
      <c r="OJT101" s="0"/>
      <c r="OJU101" s="0"/>
      <c r="OJV101" s="0"/>
      <c r="OJW101" s="0"/>
      <c r="OJX101" s="0"/>
      <c r="OJY101" s="0"/>
      <c r="OJZ101" s="0"/>
      <c r="OKA101" s="0"/>
      <c r="OKB101" s="0"/>
      <c r="OKC101" s="0"/>
      <c r="OKD101" s="0"/>
      <c r="OKE101" s="0"/>
      <c r="OKF101" s="0"/>
      <c r="OKG101" s="0"/>
      <c r="OKH101" s="0"/>
      <c r="OKI101" s="0"/>
      <c r="OKJ101" s="0"/>
      <c r="OKK101" s="0"/>
      <c r="OKL101" s="0"/>
      <c r="OKM101" s="0"/>
      <c r="OKN101" s="0"/>
      <c r="OKO101" s="0"/>
      <c r="OKP101" s="0"/>
      <c r="OKQ101" s="0"/>
      <c r="OKR101" s="0"/>
      <c r="OKS101" s="0"/>
      <c r="OKT101" s="0"/>
      <c r="OKU101" s="0"/>
      <c r="OKV101" s="0"/>
      <c r="OKW101" s="0"/>
      <c r="OKX101" s="0"/>
      <c r="OKY101" s="0"/>
      <c r="OKZ101" s="0"/>
      <c r="OLA101" s="0"/>
      <c r="OLB101" s="0"/>
      <c r="OLC101" s="0"/>
      <c r="OLD101" s="0"/>
      <c r="OLE101" s="0"/>
      <c r="OLF101" s="0"/>
      <c r="OLG101" s="0"/>
      <c r="OLH101" s="0"/>
      <c r="OLI101" s="0"/>
      <c r="OLJ101" s="0"/>
      <c r="OLK101" s="0"/>
      <c r="OLL101" s="0"/>
      <c r="OLM101" s="0"/>
      <c r="OLN101" s="0"/>
      <c r="OLO101" s="0"/>
      <c r="OLP101" s="0"/>
      <c r="OLQ101" s="0"/>
      <c r="OLR101" s="0"/>
      <c r="OLS101" s="0"/>
      <c r="OLT101" s="0"/>
      <c r="OLU101" s="0"/>
      <c r="OLV101" s="0"/>
      <c r="OLW101" s="0"/>
      <c r="OLX101" s="0"/>
      <c r="OLY101" s="0"/>
      <c r="OLZ101" s="0"/>
      <c r="OMA101" s="0"/>
      <c r="OMB101" s="0"/>
      <c r="OMC101" s="0"/>
      <c r="OMD101" s="0"/>
      <c r="OME101" s="0"/>
      <c r="OMF101" s="0"/>
      <c r="OMG101" s="0"/>
      <c r="OMH101" s="0"/>
      <c r="OMI101" s="0"/>
      <c r="OMJ101" s="0"/>
      <c r="OMK101" s="0"/>
      <c r="OML101" s="0"/>
      <c r="OMM101" s="0"/>
      <c r="OMN101" s="0"/>
      <c r="OMO101" s="0"/>
      <c r="OMP101" s="0"/>
      <c r="OMQ101" s="0"/>
      <c r="OMR101" s="0"/>
      <c r="OMS101" s="0"/>
      <c r="OMT101" s="0"/>
      <c r="OMU101" s="0"/>
      <c r="OMV101" s="0"/>
      <c r="OMW101" s="0"/>
      <c r="OMX101" s="0"/>
      <c r="OMY101" s="0"/>
      <c r="OMZ101" s="0"/>
      <c r="ONA101" s="0"/>
      <c r="ONB101" s="0"/>
      <c r="ONC101" s="0"/>
      <c r="OND101" s="0"/>
      <c r="ONE101" s="0"/>
      <c r="ONF101" s="0"/>
      <c r="ONG101" s="0"/>
      <c r="ONH101" s="0"/>
      <c r="ONI101" s="0"/>
      <c r="ONJ101" s="0"/>
      <c r="ONK101" s="0"/>
      <c r="ONL101" s="0"/>
      <c r="ONM101" s="0"/>
      <c r="ONN101" s="0"/>
      <c r="ONO101" s="0"/>
      <c r="ONP101" s="0"/>
      <c r="ONQ101" s="0"/>
      <c r="ONR101" s="0"/>
      <c r="ONS101" s="0"/>
      <c r="ONT101" s="0"/>
      <c r="ONU101" s="0"/>
      <c r="ONV101" s="0"/>
      <c r="ONW101" s="0"/>
      <c r="ONX101" s="0"/>
      <c r="ONY101" s="0"/>
      <c r="ONZ101" s="0"/>
      <c r="OOA101" s="0"/>
      <c r="OOB101" s="0"/>
      <c r="OOC101" s="0"/>
      <c r="OOD101" s="0"/>
      <c r="OOE101" s="0"/>
      <c r="OOF101" s="0"/>
      <c r="OOG101" s="0"/>
      <c r="OOH101" s="0"/>
      <c r="OOI101" s="0"/>
      <c r="OOJ101" s="0"/>
      <c r="OOK101" s="0"/>
      <c r="OOL101" s="0"/>
      <c r="OOM101" s="0"/>
      <c r="OON101" s="0"/>
      <c r="OOO101" s="0"/>
      <c r="OOP101" s="0"/>
      <c r="OOQ101" s="0"/>
      <c r="OOR101" s="0"/>
      <c r="OOS101" s="0"/>
      <c r="OOT101" s="0"/>
      <c r="OOU101" s="0"/>
      <c r="OOV101" s="0"/>
      <c r="OOW101" s="0"/>
      <c r="OOX101" s="0"/>
      <c r="OOY101" s="0"/>
      <c r="OOZ101" s="0"/>
      <c r="OPA101" s="0"/>
      <c r="OPB101" s="0"/>
      <c r="OPC101" s="0"/>
      <c r="OPD101" s="0"/>
      <c r="OPE101" s="0"/>
      <c r="OPF101" s="0"/>
      <c r="OPG101" s="0"/>
      <c r="OPH101" s="0"/>
      <c r="OPI101" s="0"/>
      <c r="OPJ101" s="0"/>
      <c r="OPK101" s="0"/>
      <c r="OPL101" s="0"/>
      <c r="OPM101" s="0"/>
      <c r="OPN101" s="0"/>
      <c r="OPO101" s="0"/>
      <c r="OPP101" s="0"/>
      <c r="OPQ101" s="0"/>
      <c r="OPR101" s="0"/>
      <c r="OPS101" s="0"/>
      <c r="OPT101" s="0"/>
      <c r="OPU101" s="0"/>
      <c r="OPV101" s="0"/>
      <c r="OPW101" s="0"/>
      <c r="OPX101" s="0"/>
      <c r="OPY101" s="0"/>
      <c r="OPZ101" s="0"/>
      <c r="OQA101" s="0"/>
      <c r="OQB101" s="0"/>
      <c r="OQC101" s="0"/>
      <c r="OQD101" s="0"/>
      <c r="OQE101" s="0"/>
      <c r="OQF101" s="0"/>
      <c r="OQG101" s="0"/>
      <c r="OQH101" s="0"/>
      <c r="OQI101" s="0"/>
      <c r="OQJ101" s="0"/>
      <c r="OQK101" s="0"/>
      <c r="OQL101" s="0"/>
      <c r="OQM101" s="0"/>
      <c r="OQN101" s="0"/>
      <c r="OQO101" s="0"/>
      <c r="OQP101" s="0"/>
      <c r="OQQ101" s="0"/>
      <c r="OQR101" s="0"/>
      <c r="OQS101" s="0"/>
      <c r="OQT101" s="0"/>
      <c r="OQU101" s="0"/>
      <c r="OQV101" s="0"/>
      <c r="OQW101" s="0"/>
      <c r="OQX101" s="0"/>
      <c r="OQY101" s="0"/>
      <c r="OQZ101" s="0"/>
      <c r="ORA101" s="0"/>
      <c r="ORB101" s="0"/>
      <c r="ORC101" s="0"/>
      <c r="ORD101" s="0"/>
      <c r="ORE101" s="0"/>
      <c r="ORF101" s="0"/>
      <c r="ORG101" s="0"/>
      <c r="ORH101" s="0"/>
      <c r="ORI101" s="0"/>
      <c r="ORJ101" s="0"/>
      <c r="ORK101" s="0"/>
      <c r="ORL101" s="0"/>
      <c r="ORM101" s="0"/>
      <c r="ORN101" s="0"/>
      <c r="ORO101" s="0"/>
      <c r="ORP101" s="0"/>
      <c r="ORQ101" s="0"/>
      <c r="ORR101" s="0"/>
      <c r="ORS101" s="0"/>
      <c r="ORT101" s="0"/>
      <c r="ORU101" s="0"/>
      <c r="ORV101" s="0"/>
      <c r="ORW101" s="0"/>
      <c r="ORX101" s="0"/>
      <c r="ORY101" s="0"/>
      <c r="ORZ101" s="0"/>
      <c r="OSA101" s="0"/>
      <c r="OSB101" s="0"/>
      <c r="OSC101" s="0"/>
      <c r="OSD101" s="0"/>
      <c r="OSE101" s="0"/>
      <c r="OSF101" s="0"/>
      <c r="OSG101" s="0"/>
      <c r="OSH101" s="0"/>
      <c r="OSI101" s="0"/>
      <c r="OSJ101" s="0"/>
      <c r="OSK101" s="0"/>
      <c r="OSL101" s="0"/>
      <c r="OSM101" s="0"/>
      <c r="OSN101" s="0"/>
      <c r="OSO101" s="0"/>
      <c r="OSP101" s="0"/>
      <c r="OSQ101" s="0"/>
      <c r="OSR101" s="0"/>
      <c r="OSS101" s="0"/>
      <c r="OST101" s="0"/>
      <c r="OSU101" s="0"/>
      <c r="OSV101" s="0"/>
      <c r="OSW101" s="0"/>
      <c r="OSX101" s="0"/>
      <c r="OSY101" s="0"/>
      <c r="OSZ101" s="0"/>
      <c r="OTA101" s="0"/>
      <c r="OTB101" s="0"/>
      <c r="OTC101" s="0"/>
      <c r="OTD101" s="0"/>
      <c r="OTE101" s="0"/>
      <c r="OTF101" s="0"/>
      <c r="OTG101" s="0"/>
      <c r="OTH101" s="0"/>
      <c r="OTI101" s="0"/>
      <c r="OTJ101" s="0"/>
      <c r="OTK101" s="0"/>
      <c r="OTL101" s="0"/>
      <c r="OTM101" s="0"/>
      <c r="OTN101" s="0"/>
      <c r="OTO101" s="0"/>
      <c r="OTP101" s="0"/>
      <c r="OTQ101" s="0"/>
      <c r="OTR101" s="0"/>
      <c r="OTS101" s="0"/>
      <c r="OTT101" s="0"/>
      <c r="OTU101" s="0"/>
      <c r="OTV101" s="0"/>
      <c r="OTW101" s="0"/>
      <c r="OTX101" s="0"/>
      <c r="OTY101" s="0"/>
      <c r="OTZ101" s="0"/>
      <c r="OUA101" s="0"/>
      <c r="OUB101" s="0"/>
      <c r="OUC101" s="0"/>
      <c r="OUD101" s="0"/>
      <c r="OUE101" s="0"/>
      <c r="OUF101" s="0"/>
      <c r="OUG101" s="0"/>
      <c r="OUH101" s="0"/>
      <c r="OUI101" s="0"/>
      <c r="OUJ101" s="0"/>
      <c r="OUK101" s="0"/>
      <c r="OUL101" s="0"/>
      <c r="OUM101" s="0"/>
      <c r="OUN101" s="0"/>
      <c r="OUO101" s="0"/>
      <c r="OUP101" s="0"/>
      <c r="OUQ101" s="0"/>
      <c r="OUR101" s="0"/>
      <c r="OUS101" s="0"/>
      <c r="OUT101" s="0"/>
      <c r="OUU101" s="0"/>
      <c r="OUV101" s="0"/>
      <c r="OUW101" s="0"/>
      <c r="OUX101" s="0"/>
      <c r="OUY101" s="0"/>
      <c r="OUZ101" s="0"/>
      <c r="OVA101" s="0"/>
      <c r="OVB101" s="0"/>
      <c r="OVC101" s="0"/>
      <c r="OVD101" s="0"/>
      <c r="OVE101" s="0"/>
      <c r="OVF101" s="0"/>
      <c r="OVG101" s="0"/>
      <c r="OVH101" s="0"/>
      <c r="OVI101" s="0"/>
      <c r="OVJ101" s="0"/>
      <c r="OVK101" s="0"/>
      <c r="OVL101" s="0"/>
      <c r="OVM101" s="0"/>
      <c r="OVN101" s="0"/>
      <c r="OVO101" s="0"/>
      <c r="OVP101" s="0"/>
      <c r="OVQ101" s="0"/>
      <c r="OVR101" s="0"/>
      <c r="OVS101" s="0"/>
      <c r="OVT101" s="0"/>
      <c r="OVU101" s="0"/>
      <c r="OVV101" s="0"/>
      <c r="OVW101" s="0"/>
      <c r="OVX101" s="0"/>
      <c r="OVY101" s="0"/>
      <c r="OVZ101" s="0"/>
      <c r="OWA101" s="0"/>
      <c r="OWB101" s="0"/>
      <c r="OWC101" s="0"/>
      <c r="OWD101" s="0"/>
      <c r="OWE101" s="0"/>
      <c r="OWF101" s="0"/>
      <c r="OWG101" s="0"/>
      <c r="OWH101" s="0"/>
      <c r="OWI101" s="0"/>
      <c r="OWJ101" s="0"/>
      <c r="OWK101" s="0"/>
      <c r="OWL101" s="0"/>
      <c r="OWM101" s="0"/>
      <c r="OWN101" s="0"/>
      <c r="OWO101" s="0"/>
      <c r="OWP101" s="0"/>
      <c r="OWQ101" s="0"/>
      <c r="OWR101" s="0"/>
      <c r="OWS101" s="0"/>
      <c r="OWT101" s="0"/>
      <c r="OWU101" s="0"/>
      <c r="OWV101" s="0"/>
      <c r="OWW101" s="0"/>
      <c r="OWX101" s="0"/>
      <c r="OWY101" s="0"/>
      <c r="OWZ101" s="0"/>
      <c r="OXA101" s="0"/>
      <c r="OXB101" s="0"/>
      <c r="OXC101" s="0"/>
      <c r="OXD101" s="0"/>
      <c r="OXE101" s="0"/>
      <c r="OXF101" s="0"/>
      <c r="OXG101" s="0"/>
      <c r="OXH101" s="0"/>
      <c r="OXI101" s="0"/>
      <c r="OXJ101" s="0"/>
      <c r="OXK101" s="0"/>
      <c r="OXL101" s="0"/>
      <c r="OXM101" s="0"/>
      <c r="OXN101" s="0"/>
      <c r="OXO101" s="0"/>
      <c r="OXP101" s="0"/>
      <c r="OXQ101" s="0"/>
      <c r="OXR101" s="0"/>
      <c r="OXS101" s="0"/>
      <c r="OXT101" s="0"/>
      <c r="OXU101" s="0"/>
      <c r="OXV101" s="0"/>
      <c r="OXW101" s="0"/>
      <c r="OXX101" s="0"/>
      <c r="OXY101" s="0"/>
      <c r="OXZ101" s="0"/>
      <c r="OYA101" s="0"/>
      <c r="OYB101" s="0"/>
      <c r="OYC101" s="0"/>
      <c r="OYD101" s="0"/>
      <c r="OYE101" s="0"/>
      <c r="OYF101" s="0"/>
      <c r="OYG101" s="0"/>
      <c r="OYH101" s="0"/>
      <c r="OYI101" s="0"/>
      <c r="OYJ101" s="0"/>
      <c r="OYK101" s="0"/>
      <c r="OYL101" s="0"/>
      <c r="OYM101" s="0"/>
      <c r="OYN101" s="0"/>
      <c r="OYO101" s="0"/>
      <c r="OYP101" s="0"/>
      <c r="OYQ101" s="0"/>
      <c r="OYR101" s="0"/>
      <c r="OYS101" s="0"/>
      <c r="OYT101" s="0"/>
      <c r="OYU101" s="0"/>
      <c r="OYV101" s="0"/>
      <c r="OYW101" s="0"/>
      <c r="OYX101" s="0"/>
      <c r="OYY101" s="0"/>
      <c r="OYZ101" s="0"/>
      <c r="OZA101" s="0"/>
      <c r="OZB101" s="0"/>
      <c r="OZC101" s="0"/>
      <c r="OZD101" s="0"/>
      <c r="OZE101" s="0"/>
      <c r="OZF101" s="0"/>
      <c r="OZG101" s="0"/>
      <c r="OZH101" s="0"/>
      <c r="OZI101" s="0"/>
      <c r="OZJ101" s="0"/>
      <c r="OZK101" s="0"/>
      <c r="OZL101" s="0"/>
      <c r="OZM101" s="0"/>
      <c r="OZN101" s="0"/>
      <c r="OZO101" s="0"/>
      <c r="OZP101" s="0"/>
      <c r="OZQ101" s="0"/>
      <c r="OZR101" s="0"/>
      <c r="OZS101" s="0"/>
      <c r="OZT101" s="0"/>
      <c r="OZU101" s="0"/>
      <c r="OZV101" s="0"/>
      <c r="OZW101" s="0"/>
      <c r="OZX101" s="0"/>
      <c r="OZY101" s="0"/>
      <c r="OZZ101" s="0"/>
      <c r="PAA101" s="0"/>
      <c r="PAB101" s="0"/>
      <c r="PAC101" s="0"/>
      <c r="PAD101" s="0"/>
      <c r="PAE101" s="0"/>
      <c r="PAF101" s="0"/>
      <c r="PAG101" s="0"/>
      <c r="PAH101" s="0"/>
      <c r="PAI101" s="0"/>
      <c r="PAJ101" s="0"/>
      <c r="PAK101" s="0"/>
      <c r="PAL101" s="0"/>
      <c r="PAM101" s="0"/>
      <c r="PAN101" s="0"/>
      <c r="PAO101" s="0"/>
      <c r="PAP101" s="0"/>
      <c r="PAQ101" s="0"/>
      <c r="PAR101" s="0"/>
      <c r="PAS101" s="0"/>
      <c r="PAT101" s="0"/>
      <c r="PAU101" s="0"/>
      <c r="PAV101" s="0"/>
      <c r="PAW101" s="0"/>
      <c r="PAX101" s="0"/>
      <c r="PAY101" s="0"/>
      <c r="PAZ101" s="0"/>
      <c r="PBA101" s="0"/>
      <c r="PBB101" s="0"/>
      <c r="PBC101" s="0"/>
      <c r="PBD101" s="0"/>
      <c r="PBE101" s="0"/>
      <c r="PBF101" s="0"/>
      <c r="PBG101" s="0"/>
      <c r="PBH101" s="0"/>
      <c r="PBI101" s="0"/>
      <c r="PBJ101" s="0"/>
      <c r="PBK101" s="0"/>
      <c r="PBL101" s="0"/>
      <c r="PBM101" s="0"/>
      <c r="PBN101" s="0"/>
      <c r="PBO101" s="0"/>
      <c r="PBP101" s="0"/>
      <c r="PBQ101" s="0"/>
      <c r="PBR101" s="0"/>
      <c r="PBS101" s="0"/>
      <c r="PBT101" s="0"/>
      <c r="PBU101" s="0"/>
      <c r="PBV101" s="0"/>
      <c r="PBW101" s="0"/>
      <c r="PBX101" s="0"/>
      <c r="PBY101" s="0"/>
      <c r="PBZ101" s="0"/>
      <c r="PCA101" s="0"/>
      <c r="PCB101" s="0"/>
      <c r="PCC101" s="0"/>
      <c r="PCD101" s="0"/>
      <c r="PCE101" s="0"/>
      <c r="PCF101" s="0"/>
      <c r="PCG101" s="0"/>
      <c r="PCH101" s="0"/>
      <c r="PCI101" s="0"/>
      <c r="PCJ101" s="0"/>
      <c r="PCK101" s="0"/>
      <c r="PCL101" s="0"/>
      <c r="PCM101" s="0"/>
      <c r="PCN101" s="0"/>
      <c r="PCO101" s="0"/>
      <c r="PCP101" s="0"/>
      <c r="PCQ101" s="0"/>
      <c r="PCR101" s="0"/>
      <c r="PCS101" s="0"/>
      <c r="PCT101" s="0"/>
      <c r="PCU101" s="0"/>
      <c r="PCV101" s="0"/>
      <c r="PCW101" s="0"/>
      <c r="PCX101" s="0"/>
      <c r="PCY101" s="0"/>
      <c r="PCZ101" s="0"/>
      <c r="PDA101" s="0"/>
      <c r="PDB101" s="0"/>
      <c r="PDC101" s="0"/>
      <c r="PDD101" s="0"/>
      <c r="PDE101" s="0"/>
      <c r="PDF101" s="0"/>
      <c r="PDG101" s="0"/>
      <c r="PDH101" s="0"/>
      <c r="PDI101" s="0"/>
      <c r="PDJ101" s="0"/>
      <c r="PDK101" s="0"/>
      <c r="PDL101" s="0"/>
      <c r="PDM101" s="0"/>
      <c r="PDN101" s="0"/>
      <c r="PDO101" s="0"/>
      <c r="PDP101" s="0"/>
      <c r="PDQ101" s="0"/>
      <c r="PDR101" s="0"/>
      <c r="PDS101" s="0"/>
      <c r="PDT101" s="0"/>
      <c r="PDU101" s="0"/>
      <c r="PDV101" s="0"/>
      <c r="PDW101" s="0"/>
      <c r="PDX101" s="0"/>
      <c r="PDY101" s="0"/>
      <c r="PDZ101" s="0"/>
      <c r="PEA101" s="0"/>
      <c r="PEB101" s="0"/>
      <c r="PEC101" s="0"/>
      <c r="PED101" s="0"/>
      <c r="PEE101" s="0"/>
      <c r="PEF101" s="0"/>
      <c r="PEG101" s="0"/>
      <c r="PEH101" s="0"/>
      <c r="PEI101" s="0"/>
      <c r="PEJ101" s="0"/>
      <c r="PEK101" s="0"/>
      <c r="PEL101" s="0"/>
      <c r="PEM101" s="0"/>
      <c r="PEN101" s="0"/>
      <c r="PEO101" s="0"/>
      <c r="PEP101" s="0"/>
      <c r="PEQ101" s="0"/>
      <c r="PER101" s="0"/>
      <c r="PES101" s="0"/>
      <c r="PET101" s="0"/>
      <c r="PEU101" s="0"/>
      <c r="PEV101" s="0"/>
      <c r="PEW101" s="0"/>
      <c r="PEX101" s="0"/>
      <c r="PEY101" s="0"/>
      <c r="PEZ101" s="0"/>
      <c r="PFA101" s="0"/>
      <c r="PFB101" s="0"/>
      <c r="PFC101" s="0"/>
      <c r="PFD101" s="0"/>
      <c r="PFE101" s="0"/>
      <c r="PFF101" s="0"/>
      <c r="PFG101" s="0"/>
      <c r="PFH101" s="0"/>
      <c r="PFI101" s="0"/>
      <c r="PFJ101" s="0"/>
      <c r="PFK101" s="0"/>
      <c r="PFL101" s="0"/>
      <c r="PFM101" s="0"/>
      <c r="PFN101" s="0"/>
      <c r="PFO101" s="0"/>
      <c r="PFP101" s="0"/>
      <c r="PFQ101" s="0"/>
      <c r="PFR101" s="0"/>
      <c r="PFS101" s="0"/>
      <c r="PFT101" s="0"/>
      <c r="PFU101" s="0"/>
      <c r="PFV101" s="0"/>
      <c r="PFW101" s="0"/>
      <c r="PFX101" s="0"/>
      <c r="PFY101" s="0"/>
      <c r="PFZ101" s="0"/>
      <c r="PGA101" s="0"/>
      <c r="PGB101" s="0"/>
      <c r="PGC101" s="0"/>
      <c r="PGD101" s="0"/>
      <c r="PGE101" s="0"/>
      <c r="PGF101" s="0"/>
      <c r="PGG101" s="0"/>
      <c r="PGH101" s="0"/>
      <c r="PGI101" s="0"/>
      <c r="PGJ101" s="0"/>
      <c r="PGK101" s="0"/>
      <c r="PGL101" s="0"/>
      <c r="PGM101" s="0"/>
      <c r="PGN101" s="0"/>
      <c r="PGO101" s="0"/>
      <c r="PGP101" s="0"/>
      <c r="PGQ101" s="0"/>
      <c r="PGR101" s="0"/>
      <c r="PGS101" s="0"/>
      <c r="PGT101" s="0"/>
      <c r="PGU101" s="0"/>
      <c r="PGV101" s="0"/>
      <c r="PGW101" s="0"/>
      <c r="PGX101" s="0"/>
      <c r="PGY101" s="0"/>
      <c r="PGZ101" s="0"/>
      <c r="PHA101" s="0"/>
      <c r="PHB101" s="0"/>
      <c r="PHC101" s="0"/>
      <c r="PHD101" s="0"/>
      <c r="PHE101" s="0"/>
      <c r="PHF101" s="0"/>
      <c r="PHG101" s="0"/>
      <c r="PHH101" s="0"/>
      <c r="PHI101" s="0"/>
      <c r="PHJ101" s="0"/>
      <c r="PHK101" s="0"/>
      <c r="PHL101" s="0"/>
      <c r="PHM101" s="0"/>
      <c r="PHN101" s="0"/>
      <c r="PHO101" s="0"/>
      <c r="PHP101" s="0"/>
      <c r="PHQ101" s="0"/>
      <c r="PHR101" s="0"/>
      <c r="PHS101" s="0"/>
      <c r="PHT101" s="0"/>
      <c r="PHU101" s="0"/>
      <c r="PHV101" s="0"/>
      <c r="PHW101" s="0"/>
      <c r="PHX101" s="0"/>
      <c r="PHY101" s="0"/>
      <c r="PHZ101" s="0"/>
      <c r="PIA101" s="0"/>
      <c r="PIB101" s="0"/>
      <c r="PIC101" s="0"/>
      <c r="PID101" s="0"/>
      <c r="PIE101" s="0"/>
      <c r="PIF101" s="0"/>
      <c r="PIG101" s="0"/>
      <c r="PIH101" s="0"/>
      <c r="PII101" s="0"/>
      <c r="PIJ101" s="0"/>
      <c r="PIK101" s="0"/>
      <c r="PIL101" s="0"/>
      <c r="PIM101" s="0"/>
      <c r="PIN101" s="0"/>
      <c r="PIO101" s="0"/>
      <c r="PIP101" s="0"/>
      <c r="PIQ101" s="0"/>
      <c r="PIR101" s="0"/>
      <c r="PIS101" s="0"/>
      <c r="PIT101" s="0"/>
      <c r="PIU101" s="0"/>
      <c r="PIV101" s="0"/>
      <c r="PIW101" s="0"/>
      <c r="PIX101" s="0"/>
      <c r="PIY101" s="0"/>
      <c r="PIZ101" s="0"/>
      <c r="PJA101" s="0"/>
      <c r="PJB101" s="0"/>
      <c r="PJC101" s="0"/>
      <c r="PJD101" s="0"/>
      <c r="PJE101" s="0"/>
      <c r="PJF101" s="0"/>
      <c r="PJG101" s="0"/>
      <c r="PJH101" s="0"/>
      <c r="PJI101" s="0"/>
      <c r="PJJ101" s="0"/>
      <c r="PJK101" s="0"/>
      <c r="PJL101" s="0"/>
      <c r="PJM101" s="0"/>
      <c r="PJN101" s="0"/>
      <c r="PJO101" s="0"/>
      <c r="PJP101" s="0"/>
      <c r="PJQ101" s="0"/>
      <c r="PJR101" s="0"/>
      <c r="PJS101" s="0"/>
      <c r="PJT101" s="0"/>
      <c r="PJU101" s="0"/>
      <c r="PJV101" s="0"/>
      <c r="PJW101" s="0"/>
      <c r="PJX101" s="0"/>
      <c r="PJY101" s="0"/>
      <c r="PJZ101" s="0"/>
      <c r="PKA101" s="0"/>
      <c r="PKB101" s="0"/>
      <c r="PKC101" s="0"/>
      <c r="PKD101" s="0"/>
      <c r="PKE101" s="0"/>
      <c r="PKF101" s="0"/>
      <c r="PKG101" s="0"/>
      <c r="PKH101" s="0"/>
      <c r="PKI101" s="0"/>
      <c r="PKJ101" s="0"/>
      <c r="PKK101" s="0"/>
      <c r="PKL101" s="0"/>
      <c r="PKM101" s="0"/>
      <c r="PKN101" s="0"/>
      <c r="PKO101" s="0"/>
      <c r="PKP101" s="0"/>
      <c r="PKQ101" s="0"/>
      <c r="PKR101" s="0"/>
      <c r="PKS101" s="0"/>
      <c r="PKT101" s="0"/>
      <c r="PKU101" s="0"/>
      <c r="PKV101" s="0"/>
      <c r="PKW101" s="0"/>
      <c r="PKX101" s="0"/>
      <c r="PKY101" s="0"/>
      <c r="PKZ101" s="0"/>
      <c r="PLA101" s="0"/>
      <c r="PLB101" s="0"/>
      <c r="PLC101" s="0"/>
      <c r="PLD101" s="0"/>
      <c r="PLE101" s="0"/>
      <c r="PLF101" s="0"/>
      <c r="PLG101" s="0"/>
      <c r="PLH101" s="0"/>
      <c r="PLI101" s="0"/>
      <c r="PLJ101" s="0"/>
      <c r="PLK101" s="0"/>
      <c r="PLL101" s="0"/>
      <c r="PLM101" s="0"/>
      <c r="PLN101" s="0"/>
      <c r="PLO101" s="0"/>
      <c r="PLP101" s="0"/>
      <c r="PLQ101" s="0"/>
      <c r="PLR101" s="0"/>
      <c r="PLS101" s="0"/>
      <c r="PLT101" s="0"/>
      <c r="PLU101" s="0"/>
      <c r="PLV101" s="0"/>
      <c r="PLW101" s="0"/>
      <c r="PLX101" s="0"/>
      <c r="PLY101" s="0"/>
      <c r="PLZ101" s="0"/>
      <c r="PMA101" s="0"/>
      <c r="PMB101" s="0"/>
      <c r="PMC101" s="0"/>
      <c r="PMD101" s="0"/>
      <c r="PME101" s="0"/>
      <c r="PMF101" s="0"/>
      <c r="PMG101" s="0"/>
      <c r="PMH101" s="0"/>
      <c r="PMI101" s="0"/>
      <c r="PMJ101" s="0"/>
      <c r="PMK101" s="0"/>
      <c r="PML101" s="0"/>
      <c r="PMM101" s="0"/>
      <c r="PMN101" s="0"/>
      <c r="PMO101" s="0"/>
      <c r="PMP101" s="0"/>
      <c r="PMQ101" s="0"/>
      <c r="PMR101" s="0"/>
      <c r="PMS101" s="0"/>
      <c r="PMT101" s="0"/>
      <c r="PMU101" s="0"/>
      <c r="PMV101" s="0"/>
      <c r="PMW101" s="0"/>
      <c r="PMX101" s="0"/>
      <c r="PMY101" s="0"/>
      <c r="PMZ101" s="0"/>
      <c r="PNA101" s="0"/>
      <c r="PNB101" s="0"/>
      <c r="PNC101" s="0"/>
      <c r="PND101" s="0"/>
      <c r="PNE101" s="0"/>
      <c r="PNF101" s="0"/>
      <c r="PNG101" s="0"/>
      <c r="PNH101" s="0"/>
      <c r="PNI101" s="0"/>
      <c r="PNJ101" s="0"/>
      <c r="PNK101" s="0"/>
      <c r="PNL101" s="0"/>
      <c r="PNM101" s="0"/>
      <c r="PNN101" s="0"/>
      <c r="PNO101" s="0"/>
      <c r="PNP101" s="0"/>
      <c r="PNQ101" s="0"/>
      <c r="PNR101" s="0"/>
      <c r="PNS101" s="0"/>
      <c r="PNT101" s="0"/>
      <c r="PNU101" s="0"/>
      <c r="PNV101" s="0"/>
      <c r="PNW101" s="0"/>
      <c r="PNX101" s="0"/>
      <c r="PNY101" s="0"/>
      <c r="PNZ101" s="0"/>
      <c r="POA101" s="0"/>
      <c r="POB101" s="0"/>
      <c r="POC101" s="0"/>
      <c r="POD101" s="0"/>
      <c r="POE101" s="0"/>
      <c r="POF101" s="0"/>
      <c r="POG101" s="0"/>
      <c r="POH101" s="0"/>
      <c r="POI101" s="0"/>
      <c r="POJ101" s="0"/>
      <c r="POK101" s="0"/>
      <c r="POL101" s="0"/>
      <c r="POM101" s="0"/>
      <c r="PON101" s="0"/>
      <c r="POO101" s="0"/>
      <c r="POP101" s="0"/>
      <c r="POQ101" s="0"/>
      <c r="POR101" s="0"/>
      <c r="POS101" s="0"/>
      <c r="POT101" s="0"/>
      <c r="POU101" s="0"/>
      <c r="POV101" s="0"/>
      <c r="POW101" s="0"/>
      <c r="POX101" s="0"/>
      <c r="POY101" s="0"/>
      <c r="POZ101" s="0"/>
      <c r="PPA101" s="0"/>
      <c r="PPB101" s="0"/>
      <c r="PPC101" s="0"/>
      <c r="PPD101" s="0"/>
      <c r="PPE101" s="0"/>
      <c r="PPF101" s="0"/>
      <c r="PPG101" s="0"/>
      <c r="PPH101" s="0"/>
      <c r="PPI101" s="0"/>
      <c r="PPJ101" s="0"/>
      <c r="PPK101" s="0"/>
      <c r="PPL101" s="0"/>
      <c r="PPM101" s="0"/>
      <c r="PPN101" s="0"/>
      <c r="PPO101" s="0"/>
      <c r="PPP101" s="0"/>
      <c r="PPQ101" s="0"/>
      <c r="PPR101" s="0"/>
      <c r="PPS101" s="0"/>
      <c r="PPT101" s="0"/>
      <c r="PPU101" s="0"/>
      <c r="PPV101" s="0"/>
      <c r="PPW101" s="0"/>
      <c r="PPX101" s="0"/>
      <c r="PPY101" s="0"/>
      <c r="PPZ101" s="0"/>
      <c r="PQA101" s="0"/>
      <c r="PQB101" s="0"/>
      <c r="PQC101" s="0"/>
      <c r="PQD101" s="0"/>
      <c r="PQE101" s="0"/>
      <c r="PQF101" s="0"/>
      <c r="PQG101" s="0"/>
      <c r="PQH101" s="0"/>
      <c r="PQI101" s="0"/>
      <c r="PQJ101" s="0"/>
      <c r="PQK101" s="0"/>
      <c r="PQL101" s="0"/>
      <c r="PQM101" s="0"/>
      <c r="PQN101" s="0"/>
      <c r="PQO101" s="0"/>
      <c r="PQP101" s="0"/>
      <c r="PQQ101" s="0"/>
      <c r="PQR101" s="0"/>
      <c r="PQS101" s="0"/>
      <c r="PQT101" s="0"/>
      <c r="PQU101" s="0"/>
      <c r="PQV101" s="0"/>
      <c r="PQW101" s="0"/>
      <c r="PQX101" s="0"/>
      <c r="PQY101" s="0"/>
      <c r="PQZ101" s="0"/>
      <c r="PRA101" s="0"/>
      <c r="PRB101" s="0"/>
      <c r="PRC101" s="0"/>
      <c r="PRD101" s="0"/>
      <c r="PRE101" s="0"/>
      <c r="PRF101" s="0"/>
      <c r="PRG101" s="0"/>
      <c r="PRH101" s="0"/>
      <c r="PRI101" s="0"/>
      <c r="PRJ101" s="0"/>
      <c r="PRK101" s="0"/>
      <c r="PRL101" s="0"/>
      <c r="PRM101" s="0"/>
      <c r="PRN101" s="0"/>
      <c r="PRO101" s="0"/>
      <c r="PRP101" s="0"/>
      <c r="PRQ101" s="0"/>
      <c r="PRR101" s="0"/>
      <c r="PRS101" s="0"/>
      <c r="PRT101" s="0"/>
      <c r="PRU101" s="0"/>
      <c r="PRV101" s="0"/>
      <c r="PRW101" s="0"/>
      <c r="PRX101" s="0"/>
      <c r="PRY101" s="0"/>
      <c r="PRZ101" s="0"/>
      <c r="PSA101" s="0"/>
      <c r="PSB101" s="0"/>
      <c r="PSC101" s="0"/>
      <c r="PSD101" s="0"/>
      <c r="PSE101" s="0"/>
      <c r="PSF101" s="0"/>
      <c r="PSG101" s="0"/>
      <c r="PSH101" s="0"/>
      <c r="PSI101" s="0"/>
      <c r="PSJ101" s="0"/>
      <c r="PSK101" s="0"/>
      <c r="PSL101" s="0"/>
      <c r="PSM101" s="0"/>
      <c r="PSN101" s="0"/>
      <c r="PSO101" s="0"/>
      <c r="PSP101" s="0"/>
      <c r="PSQ101" s="0"/>
      <c r="PSR101" s="0"/>
      <c r="PSS101" s="0"/>
      <c r="PST101" s="0"/>
      <c r="PSU101" s="0"/>
      <c r="PSV101" s="0"/>
      <c r="PSW101" s="0"/>
      <c r="PSX101" s="0"/>
      <c r="PSY101" s="0"/>
      <c r="PSZ101" s="0"/>
      <c r="PTA101" s="0"/>
      <c r="PTB101" s="0"/>
      <c r="PTC101" s="0"/>
      <c r="PTD101" s="0"/>
      <c r="PTE101" s="0"/>
      <c r="PTF101" s="0"/>
      <c r="PTG101" s="0"/>
      <c r="PTH101" s="0"/>
      <c r="PTI101" s="0"/>
      <c r="PTJ101" s="0"/>
      <c r="PTK101" s="0"/>
      <c r="PTL101" s="0"/>
      <c r="PTM101" s="0"/>
      <c r="PTN101" s="0"/>
      <c r="PTO101" s="0"/>
      <c r="PTP101" s="0"/>
      <c r="PTQ101" s="0"/>
      <c r="PTR101" s="0"/>
      <c r="PTS101" s="0"/>
      <c r="PTT101" s="0"/>
      <c r="PTU101" s="0"/>
      <c r="PTV101" s="0"/>
      <c r="PTW101" s="0"/>
      <c r="PTX101" s="0"/>
      <c r="PTY101" s="0"/>
      <c r="PTZ101" s="0"/>
      <c r="PUA101" s="0"/>
      <c r="PUB101" s="0"/>
      <c r="PUC101" s="0"/>
      <c r="PUD101" s="0"/>
      <c r="PUE101" s="0"/>
      <c r="PUF101" s="0"/>
      <c r="PUG101" s="0"/>
      <c r="PUH101" s="0"/>
      <c r="PUI101" s="0"/>
      <c r="PUJ101" s="0"/>
      <c r="PUK101" s="0"/>
      <c r="PUL101" s="0"/>
      <c r="PUM101" s="0"/>
      <c r="PUN101" s="0"/>
      <c r="PUO101" s="0"/>
      <c r="PUP101" s="0"/>
      <c r="PUQ101" s="0"/>
      <c r="PUR101" s="0"/>
      <c r="PUS101" s="0"/>
      <c r="PUT101" s="0"/>
      <c r="PUU101" s="0"/>
      <c r="PUV101" s="0"/>
      <c r="PUW101" s="0"/>
      <c r="PUX101" s="0"/>
      <c r="PUY101" s="0"/>
      <c r="PUZ101" s="0"/>
      <c r="PVA101" s="0"/>
      <c r="PVB101" s="0"/>
      <c r="PVC101" s="0"/>
      <c r="PVD101" s="0"/>
      <c r="PVE101" s="0"/>
      <c r="PVF101" s="0"/>
      <c r="PVG101" s="0"/>
      <c r="PVH101" s="0"/>
      <c r="PVI101" s="0"/>
      <c r="PVJ101" s="0"/>
      <c r="PVK101" s="0"/>
      <c r="PVL101" s="0"/>
      <c r="PVM101" s="0"/>
      <c r="PVN101" s="0"/>
      <c r="PVO101" s="0"/>
      <c r="PVP101" s="0"/>
      <c r="PVQ101" s="0"/>
      <c r="PVR101" s="0"/>
      <c r="PVS101" s="0"/>
      <c r="PVT101" s="0"/>
      <c r="PVU101" s="0"/>
      <c r="PVV101" s="0"/>
      <c r="PVW101" s="0"/>
      <c r="PVX101" s="0"/>
      <c r="PVY101" s="0"/>
      <c r="PVZ101" s="0"/>
      <c r="PWA101" s="0"/>
      <c r="PWB101" s="0"/>
      <c r="PWC101" s="0"/>
      <c r="PWD101" s="0"/>
      <c r="PWE101" s="0"/>
      <c r="PWF101" s="0"/>
      <c r="PWG101" s="0"/>
      <c r="PWH101" s="0"/>
      <c r="PWI101" s="0"/>
      <c r="PWJ101" s="0"/>
      <c r="PWK101" s="0"/>
      <c r="PWL101" s="0"/>
      <c r="PWM101" s="0"/>
      <c r="PWN101" s="0"/>
      <c r="PWO101" s="0"/>
      <c r="PWP101" s="0"/>
      <c r="PWQ101" s="0"/>
      <c r="PWR101" s="0"/>
      <c r="PWS101" s="0"/>
      <c r="PWT101" s="0"/>
      <c r="PWU101" s="0"/>
      <c r="PWV101" s="0"/>
      <c r="PWW101" s="0"/>
      <c r="PWX101" s="0"/>
      <c r="PWY101" s="0"/>
      <c r="PWZ101" s="0"/>
      <c r="PXA101" s="0"/>
      <c r="PXB101" s="0"/>
      <c r="PXC101" s="0"/>
      <c r="PXD101" s="0"/>
      <c r="PXE101" s="0"/>
      <c r="PXF101" s="0"/>
      <c r="PXG101" s="0"/>
      <c r="PXH101" s="0"/>
      <c r="PXI101" s="0"/>
      <c r="PXJ101" s="0"/>
      <c r="PXK101" s="0"/>
      <c r="PXL101" s="0"/>
      <c r="PXM101" s="0"/>
      <c r="PXN101" s="0"/>
      <c r="PXO101" s="0"/>
      <c r="PXP101" s="0"/>
      <c r="PXQ101" s="0"/>
      <c r="PXR101" s="0"/>
      <c r="PXS101" s="0"/>
      <c r="PXT101" s="0"/>
      <c r="PXU101" s="0"/>
      <c r="PXV101" s="0"/>
      <c r="PXW101" s="0"/>
      <c r="PXX101" s="0"/>
      <c r="PXY101" s="0"/>
      <c r="PXZ101" s="0"/>
      <c r="PYA101" s="0"/>
      <c r="PYB101" s="0"/>
      <c r="PYC101" s="0"/>
      <c r="PYD101" s="0"/>
      <c r="PYE101" s="0"/>
      <c r="PYF101" s="0"/>
      <c r="PYG101" s="0"/>
      <c r="PYH101" s="0"/>
      <c r="PYI101" s="0"/>
      <c r="PYJ101" s="0"/>
      <c r="PYK101" s="0"/>
      <c r="PYL101" s="0"/>
      <c r="PYM101" s="0"/>
      <c r="PYN101" s="0"/>
      <c r="PYO101" s="0"/>
      <c r="PYP101" s="0"/>
      <c r="PYQ101" s="0"/>
      <c r="PYR101" s="0"/>
      <c r="PYS101" s="0"/>
      <c r="PYT101" s="0"/>
      <c r="PYU101" s="0"/>
      <c r="PYV101" s="0"/>
      <c r="PYW101" s="0"/>
      <c r="PYX101" s="0"/>
      <c r="PYY101" s="0"/>
      <c r="PYZ101" s="0"/>
      <c r="PZA101" s="0"/>
      <c r="PZB101" s="0"/>
      <c r="PZC101" s="0"/>
      <c r="PZD101" s="0"/>
      <c r="PZE101" s="0"/>
      <c r="PZF101" s="0"/>
      <c r="PZG101" s="0"/>
      <c r="PZH101" s="0"/>
      <c r="PZI101" s="0"/>
      <c r="PZJ101" s="0"/>
      <c r="PZK101" s="0"/>
      <c r="PZL101" s="0"/>
      <c r="PZM101" s="0"/>
      <c r="PZN101" s="0"/>
      <c r="PZO101" s="0"/>
      <c r="PZP101" s="0"/>
      <c r="PZQ101" s="0"/>
      <c r="PZR101" s="0"/>
      <c r="PZS101" s="0"/>
      <c r="PZT101" s="0"/>
      <c r="PZU101" s="0"/>
      <c r="PZV101" s="0"/>
      <c r="PZW101" s="0"/>
      <c r="PZX101" s="0"/>
      <c r="PZY101" s="0"/>
      <c r="PZZ101" s="0"/>
      <c r="QAA101" s="0"/>
      <c r="QAB101" s="0"/>
      <c r="QAC101" s="0"/>
      <c r="QAD101" s="0"/>
      <c r="QAE101" s="0"/>
      <c r="QAF101" s="0"/>
      <c r="QAG101" s="0"/>
      <c r="QAH101" s="0"/>
      <c r="QAI101" s="0"/>
      <c r="QAJ101" s="0"/>
      <c r="QAK101" s="0"/>
      <c r="QAL101" s="0"/>
      <c r="QAM101" s="0"/>
      <c r="QAN101" s="0"/>
      <c r="QAO101" s="0"/>
      <c r="QAP101" s="0"/>
      <c r="QAQ101" s="0"/>
      <c r="QAR101" s="0"/>
      <c r="QAS101" s="0"/>
      <c r="QAT101" s="0"/>
      <c r="QAU101" s="0"/>
      <c r="QAV101" s="0"/>
      <c r="QAW101" s="0"/>
      <c r="QAX101" s="0"/>
      <c r="QAY101" s="0"/>
      <c r="QAZ101" s="0"/>
      <c r="QBA101" s="0"/>
      <c r="QBB101" s="0"/>
      <c r="QBC101" s="0"/>
      <c r="QBD101" s="0"/>
      <c r="QBE101" s="0"/>
      <c r="QBF101" s="0"/>
      <c r="QBG101" s="0"/>
      <c r="QBH101" s="0"/>
      <c r="QBI101" s="0"/>
      <c r="QBJ101" s="0"/>
      <c r="QBK101" s="0"/>
      <c r="QBL101" s="0"/>
      <c r="QBM101" s="0"/>
      <c r="QBN101" s="0"/>
      <c r="QBO101" s="0"/>
      <c r="QBP101" s="0"/>
      <c r="QBQ101" s="0"/>
      <c r="QBR101" s="0"/>
      <c r="QBS101" s="0"/>
      <c r="QBT101" s="0"/>
      <c r="QBU101" s="0"/>
      <c r="QBV101" s="0"/>
      <c r="QBW101" s="0"/>
      <c r="QBX101" s="0"/>
      <c r="QBY101" s="0"/>
      <c r="QBZ101" s="0"/>
      <c r="QCA101" s="0"/>
      <c r="QCB101" s="0"/>
      <c r="QCC101" s="0"/>
      <c r="QCD101" s="0"/>
      <c r="QCE101" s="0"/>
      <c r="QCF101" s="0"/>
      <c r="QCG101" s="0"/>
      <c r="QCH101" s="0"/>
      <c r="QCI101" s="0"/>
      <c r="QCJ101" s="0"/>
      <c r="QCK101" s="0"/>
      <c r="QCL101" s="0"/>
      <c r="QCM101" s="0"/>
      <c r="QCN101" s="0"/>
      <c r="QCO101" s="0"/>
      <c r="QCP101" s="0"/>
      <c r="QCQ101" s="0"/>
      <c r="QCR101" s="0"/>
      <c r="QCS101" s="0"/>
      <c r="QCT101" s="0"/>
      <c r="QCU101" s="0"/>
      <c r="QCV101" s="0"/>
      <c r="QCW101" s="0"/>
      <c r="QCX101" s="0"/>
      <c r="QCY101" s="0"/>
      <c r="QCZ101" s="0"/>
      <c r="QDA101" s="0"/>
      <c r="QDB101" s="0"/>
      <c r="QDC101" s="0"/>
      <c r="QDD101" s="0"/>
      <c r="QDE101" s="0"/>
      <c r="QDF101" s="0"/>
      <c r="QDG101" s="0"/>
      <c r="QDH101" s="0"/>
      <c r="QDI101" s="0"/>
      <c r="QDJ101" s="0"/>
      <c r="QDK101" s="0"/>
      <c r="QDL101" s="0"/>
      <c r="QDM101" s="0"/>
      <c r="QDN101" s="0"/>
      <c r="QDO101" s="0"/>
      <c r="QDP101" s="0"/>
      <c r="QDQ101" s="0"/>
      <c r="QDR101" s="0"/>
      <c r="QDS101" s="0"/>
      <c r="QDT101" s="0"/>
      <c r="QDU101" s="0"/>
      <c r="QDV101" s="0"/>
      <c r="QDW101" s="0"/>
      <c r="QDX101" s="0"/>
      <c r="QDY101" s="0"/>
      <c r="QDZ101" s="0"/>
      <c r="QEA101" s="0"/>
      <c r="QEB101" s="0"/>
      <c r="QEC101" s="0"/>
      <c r="QED101" s="0"/>
      <c r="QEE101" s="0"/>
      <c r="QEF101" s="0"/>
      <c r="QEG101" s="0"/>
      <c r="QEH101" s="0"/>
      <c r="QEI101" s="0"/>
      <c r="QEJ101" s="0"/>
      <c r="QEK101" s="0"/>
      <c r="QEL101" s="0"/>
      <c r="QEM101" s="0"/>
      <c r="QEN101" s="0"/>
      <c r="QEO101" s="0"/>
      <c r="QEP101" s="0"/>
      <c r="QEQ101" s="0"/>
      <c r="QER101" s="0"/>
      <c r="QES101" s="0"/>
      <c r="QET101" s="0"/>
      <c r="QEU101" s="0"/>
      <c r="QEV101" s="0"/>
      <c r="QEW101" s="0"/>
      <c r="QEX101" s="0"/>
      <c r="QEY101" s="0"/>
      <c r="QEZ101" s="0"/>
      <c r="QFA101" s="0"/>
      <c r="QFB101" s="0"/>
      <c r="QFC101" s="0"/>
      <c r="QFD101" s="0"/>
      <c r="QFE101" s="0"/>
      <c r="QFF101" s="0"/>
      <c r="QFG101" s="0"/>
      <c r="QFH101" s="0"/>
      <c r="QFI101" s="0"/>
      <c r="QFJ101" s="0"/>
      <c r="QFK101" s="0"/>
      <c r="QFL101" s="0"/>
      <c r="QFM101" s="0"/>
      <c r="QFN101" s="0"/>
      <c r="QFO101" s="0"/>
      <c r="QFP101" s="0"/>
      <c r="QFQ101" s="0"/>
      <c r="QFR101" s="0"/>
      <c r="QFS101" s="0"/>
      <c r="QFT101" s="0"/>
      <c r="QFU101" s="0"/>
      <c r="QFV101" s="0"/>
      <c r="QFW101" s="0"/>
      <c r="QFX101" s="0"/>
      <c r="QFY101" s="0"/>
      <c r="QFZ101" s="0"/>
      <c r="QGA101" s="0"/>
      <c r="QGB101" s="0"/>
      <c r="QGC101" s="0"/>
      <c r="QGD101" s="0"/>
      <c r="QGE101" s="0"/>
      <c r="QGF101" s="0"/>
      <c r="QGG101" s="0"/>
      <c r="QGH101" s="0"/>
      <c r="QGI101" s="0"/>
      <c r="QGJ101" s="0"/>
      <c r="QGK101" s="0"/>
      <c r="QGL101" s="0"/>
      <c r="QGM101" s="0"/>
      <c r="QGN101" s="0"/>
      <c r="QGO101" s="0"/>
      <c r="QGP101" s="0"/>
      <c r="QGQ101" s="0"/>
      <c r="QGR101" s="0"/>
      <c r="QGS101" s="0"/>
      <c r="QGT101" s="0"/>
      <c r="QGU101" s="0"/>
      <c r="QGV101" s="0"/>
      <c r="QGW101" s="0"/>
      <c r="QGX101" s="0"/>
      <c r="QGY101" s="0"/>
      <c r="QGZ101" s="0"/>
      <c r="QHA101" s="0"/>
      <c r="QHB101" s="0"/>
      <c r="QHC101" s="0"/>
      <c r="QHD101" s="0"/>
      <c r="QHE101" s="0"/>
      <c r="QHF101" s="0"/>
      <c r="QHG101" s="0"/>
      <c r="QHH101" s="0"/>
      <c r="QHI101" s="0"/>
      <c r="QHJ101" s="0"/>
      <c r="QHK101" s="0"/>
      <c r="QHL101" s="0"/>
      <c r="QHM101" s="0"/>
      <c r="QHN101" s="0"/>
      <c r="QHO101" s="0"/>
      <c r="QHP101" s="0"/>
      <c r="QHQ101" s="0"/>
      <c r="QHR101" s="0"/>
      <c r="QHS101" s="0"/>
      <c r="QHT101" s="0"/>
      <c r="QHU101" s="0"/>
      <c r="QHV101" s="0"/>
      <c r="QHW101" s="0"/>
      <c r="QHX101" s="0"/>
      <c r="QHY101" s="0"/>
      <c r="QHZ101" s="0"/>
      <c r="QIA101" s="0"/>
      <c r="QIB101" s="0"/>
      <c r="QIC101" s="0"/>
      <c r="QID101" s="0"/>
      <c r="QIE101" s="0"/>
      <c r="QIF101" s="0"/>
      <c r="QIG101" s="0"/>
      <c r="QIH101" s="0"/>
      <c r="QII101" s="0"/>
      <c r="QIJ101" s="0"/>
      <c r="QIK101" s="0"/>
      <c r="QIL101" s="0"/>
      <c r="QIM101" s="0"/>
      <c r="QIN101" s="0"/>
      <c r="QIO101" s="0"/>
      <c r="QIP101" s="0"/>
      <c r="QIQ101" s="0"/>
      <c r="QIR101" s="0"/>
      <c r="QIS101" s="0"/>
      <c r="QIT101" s="0"/>
      <c r="QIU101" s="0"/>
      <c r="QIV101" s="0"/>
      <c r="QIW101" s="0"/>
      <c r="QIX101" s="0"/>
      <c r="QIY101" s="0"/>
      <c r="QIZ101" s="0"/>
      <c r="QJA101" s="0"/>
      <c r="QJB101" s="0"/>
      <c r="QJC101" s="0"/>
      <c r="QJD101" s="0"/>
      <c r="QJE101" s="0"/>
      <c r="QJF101" s="0"/>
      <c r="QJG101" s="0"/>
      <c r="QJH101" s="0"/>
      <c r="QJI101" s="0"/>
      <c r="QJJ101" s="0"/>
      <c r="QJK101" s="0"/>
      <c r="QJL101" s="0"/>
      <c r="QJM101" s="0"/>
      <c r="QJN101" s="0"/>
      <c r="QJO101" s="0"/>
      <c r="QJP101" s="0"/>
      <c r="QJQ101" s="0"/>
      <c r="QJR101" s="0"/>
      <c r="QJS101" s="0"/>
      <c r="QJT101" s="0"/>
      <c r="QJU101" s="0"/>
      <c r="QJV101" s="0"/>
      <c r="QJW101" s="0"/>
      <c r="QJX101" s="0"/>
      <c r="QJY101" s="0"/>
      <c r="QJZ101" s="0"/>
      <c r="QKA101" s="0"/>
      <c r="QKB101" s="0"/>
      <c r="QKC101" s="0"/>
      <c r="QKD101" s="0"/>
      <c r="QKE101" s="0"/>
      <c r="QKF101" s="0"/>
      <c r="QKG101" s="0"/>
      <c r="QKH101" s="0"/>
      <c r="QKI101" s="0"/>
      <c r="QKJ101" s="0"/>
      <c r="QKK101" s="0"/>
      <c r="QKL101" s="0"/>
      <c r="QKM101" s="0"/>
      <c r="QKN101" s="0"/>
      <c r="QKO101" s="0"/>
      <c r="QKP101" s="0"/>
      <c r="QKQ101" s="0"/>
      <c r="QKR101" s="0"/>
      <c r="QKS101" s="0"/>
      <c r="QKT101" s="0"/>
      <c r="QKU101" s="0"/>
      <c r="QKV101" s="0"/>
      <c r="QKW101" s="0"/>
      <c r="QKX101" s="0"/>
      <c r="QKY101" s="0"/>
      <c r="QKZ101" s="0"/>
      <c r="QLA101" s="0"/>
      <c r="QLB101" s="0"/>
      <c r="QLC101" s="0"/>
      <c r="QLD101" s="0"/>
      <c r="QLE101" s="0"/>
      <c r="QLF101" s="0"/>
      <c r="QLG101" s="0"/>
      <c r="QLH101" s="0"/>
      <c r="QLI101" s="0"/>
      <c r="QLJ101" s="0"/>
      <c r="QLK101" s="0"/>
      <c r="QLL101" s="0"/>
      <c r="QLM101" s="0"/>
      <c r="QLN101" s="0"/>
      <c r="QLO101" s="0"/>
      <c r="QLP101" s="0"/>
      <c r="QLQ101" s="0"/>
      <c r="QLR101" s="0"/>
      <c r="QLS101" s="0"/>
      <c r="QLT101" s="0"/>
      <c r="QLU101" s="0"/>
      <c r="QLV101" s="0"/>
      <c r="QLW101" s="0"/>
      <c r="QLX101" s="0"/>
      <c r="QLY101" s="0"/>
      <c r="QLZ101" s="0"/>
      <c r="QMA101" s="0"/>
      <c r="QMB101" s="0"/>
      <c r="QMC101" s="0"/>
      <c r="QMD101" s="0"/>
      <c r="QME101" s="0"/>
      <c r="QMF101" s="0"/>
      <c r="QMG101" s="0"/>
      <c r="QMH101" s="0"/>
      <c r="QMI101" s="0"/>
      <c r="QMJ101" s="0"/>
      <c r="QMK101" s="0"/>
      <c r="QML101" s="0"/>
      <c r="QMM101" s="0"/>
      <c r="QMN101" s="0"/>
      <c r="QMO101" s="0"/>
      <c r="QMP101" s="0"/>
      <c r="QMQ101" s="0"/>
      <c r="QMR101" s="0"/>
      <c r="QMS101" s="0"/>
      <c r="QMT101" s="0"/>
      <c r="QMU101" s="0"/>
      <c r="QMV101" s="0"/>
      <c r="QMW101" s="0"/>
      <c r="QMX101" s="0"/>
      <c r="QMY101" s="0"/>
      <c r="QMZ101" s="0"/>
      <c r="QNA101" s="0"/>
      <c r="QNB101" s="0"/>
      <c r="QNC101" s="0"/>
      <c r="QND101" s="0"/>
      <c r="QNE101" s="0"/>
      <c r="QNF101" s="0"/>
      <c r="QNG101" s="0"/>
      <c r="QNH101" s="0"/>
      <c r="QNI101" s="0"/>
      <c r="QNJ101" s="0"/>
      <c r="QNK101" s="0"/>
      <c r="QNL101" s="0"/>
      <c r="QNM101" s="0"/>
      <c r="QNN101" s="0"/>
      <c r="QNO101" s="0"/>
      <c r="QNP101" s="0"/>
      <c r="QNQ101" s="0"/>
      <c r="QNR101" s="0"/>
      <c r="QNS101" s="0"/>
      <c r="QNT101" s="0"/>
      <c r="QNU101" s="0"/>
      <c r="QNV101" s="0"/>
      <c r="QNW101" s="0"/>
      <c r="QNX101" s="0"/>
      <c r="QNY101" s="0"/>
      <c r="QNZ101" s="0"/>
      <c r="QOA101" s="0"/>
      <c r="QOB101" s="0"/>
      <c r="QOC101" s="0"/>
      <c r="QOD101" s="0"/>
      <c r="QOE101" s="0"/>
      <c r="QOF101" s="0"/>
      <c r="QOG101" s="0"/>
      <c r="QOH101" s="0"/>
      <c r="QOI101" s="0"/>
      <c r="QOJ101" s="0"/>
      <c r="QOK101" s="0"/>
      <c r="QOL101" s="0"/>
      <c r="QOM101" s="0"/>
      <c r="QON101" s="0"/>
      <c r="QOO101" s="0"/>
      <c r="QOP101" s="0"/>
      <c r="QOQ101" s="0"/>
      <c r="QOR101" s="0"/>
      <c r="QOS101" s="0"/>
      <c r="QOT101" s="0"/>
      <c r="QOU101" s="0"/>
      <c r="QOV101" s="0"/>
      <c r="QOW101" s="0"/>
      <c r="QOX101" s="0"/>
      <c r="QOY101" s="0"/>
      <c r="QOZ101" s="0"/>
      <c r="QPA101" s="0"/>
      <c r="QPB101" s="0"/>
      <c r="QPC101" s="0"/>
      <c r="QPD101" s="0"/>
      <c r="QPE101" s="0"/>
      <c r="QPF101" s="0"/>
      <c r="QPG101" s="0"/>
      <c r="QPH101" s="0"/>
      <c r="QPI101" s="0"/>
      <c r="QPJ101" s="0"/>
      <c r="QPK101" s="0"/>
      <c r="QPL101" s="0"/>
      <c r="QPM101" s="0"/>
      <c r="QPN101" s="0"/>
      <c r="QPO101" s="0"/>
      <c r="QPP101" s="0"/>
      <c r="QPQ101" s="0"/>
      <c r="QPR101" s="0"/>
      <c r="QPS101" s="0"/>
      <c r="QPT101" s="0"/>
      <c r="QPU101" s="0"/>
      <c r="QPV101" s="0"/>
      <c r="QPW101" s="0"/>
      <c r="QPX101" s="0"/>
      <c r="QPY101" s="0"/>
      <c r="QPZ101" s="0"/>
      <c r="QQA101" s="0"/>
      <c r="QQB101" s="0"/>
      <c r="QQC101" s="0"/>
      <c r="QQD101" s="0"/>
      <c r="QQE101" s="0"/>
      <c r="QQF101" s="0"/>
      <c r="QQG101" s="0"/>
      <c r="QQH101" s="0"/>
      <c r="QQI101" s="0"/>
      <c r="QQJ101" s="0"/>
      <c r="QQK101" s="0"/>
      <c r="QQL101" s="0"/>
      <c r="QQM101" s="0"/>
      <c r="QQN101" s="0"/>
      <c r="QQO101" s="0"/>
      <c r="QQP101" s="0"/>
      <c r="QQQ101" s="0"/>
      <c r="QQR101" s="0"/>
      <c r="QQS101" s="0"/>
      <c r="QQT101" s="0"/>
      <c r="QQU101" s="0"/>
      <c r="QQV101" s="0"/>
      <c r="QQW101" s="0"/>
      <c r="QQX101" s="0"/>
      <c r="QQY101" s="0"/>
      <c r="QQZ101" s="0"/>
      <c r="QRA101" s="0"/>
      <c r="QRB101" s="0"/>
      <c r="QRC101" s="0"/>
      <c r="QRD101" s="0"/>
      <c r="QRE101" s="0"/>
      <c r="QRF101" s="0"/>
      <c r="QRG101" s="0"/>
      <c r="QRH101" s="0"/>
      <c r="QRI101" s="0"/>
      <c r="QRJ101" s="0"/>
      <c r="QRK101" s="0"/>
      <c r="QRL101" s="0"/>
      <c r="QRM101" s="0"/>
      <c r="QRN101" s="0"/>
      <c r="QRO101" s="0"/>
      <c r="QRP101" s="0"/>
      <c r="QRQ101" s="0"/>
      <c r="QRR101" s="0"/>
      <c r="QRS101" s="0"/>
      <c r="QRT101" s="0"/>
      <c r="QRU101" s="0"/>
      <c r="QRV101" s="0"/>
      <c r="QRW101" s="0"/>
      <c r="QRX101" s="0"/>
      <c r="QRY101" s="0"/>
      <c r="QRZ101" s="0"/>
      <c r="QSA101" s="0"/>
      <c r="QSB101" s="0"/>
      <c r="QSC101" s="0"/>
      <c r="QSD101" s="0"/>
      <c r="QSE101" s="0"/>
      <c r="QSF101" s="0"/>
      <c r="QSG101" s="0"/>
      <c r="QSH101" s="0"/>
      <c r="QSI101" s="0"/>
      <c r="QSJ101" s="0"/>
      <c r="QSK101" s="0"/>
      <c r="QSL101" s="0"/>
      <c r="QSM101" s="0"/>
      <c r="QSN101" s="0"/>
      <c r="QSO101" s="0"/>
      <c r="QSP101" s="0"/>
      <c r="QSQ101" s="0"/>
      <c r="QSR101" s="0"/>
      <c r="QSS101" s="0"/>
      <c r="QST101" s="0"/>
      <c r="QSU101" s="0"/>
      <c r="QSV101" s="0"/>
      <c r="QSW101" s="0"/>
      <c r="QSX101" s="0"/>
      <c r="QSY101" s="0"/>
      <c r="QSZ101" s="0"/>
      <c r="QTA101" s="0"/>
      <c r="QTB101" s="0"/>
      <c r="QTC101" s="0"/>
      <c r="QTD101" s="0"/>
      <c r="QTE101" s="0"/>
      <c r="QTF101" s="0"/>
      <c r="QTG101" s="0"/>
      <c r="QTH101" s="0"/>
      <c r="QTI101" s="0"/>
      <c r="QTJ101" s="0"/>
      <c r="QTK101" s="0"/>
      <c r="QTL101" s="0"/>
      <c r="QTM101" s="0"/>
      <c r="QTN101" s="0"/>
      <c r="QTO101" s="0"/>
      <c r="QTP101" s="0"/>
      <c r="QTQ101" s="0"/>
      <c r="QTR101" s="0"/>
      <c r="QTS101" s="0"/>
      <c r="QTT101" s="0"/>
      <c r="QTU101" s="0"/>
      <c r="QTV101" s="0"/>
      <c r="QTW101" s="0"/>
      <c r="QTX101" s="0"/>
      <c r="QTY101" s="0"/>
      <c r="QTZ101" s="0"/>
      <c r="QUA101" s="0"/>
      <c r="QUB101" s="0"/>
      <c r="QUC101" s="0"/>
      <c r="QUD101" s="0"/>
      <c r="QUE101" s="0"/>
      <c r="QUF101" s="0"/>
      <c r="QUG101" s="0"/>
      <c r="QUH101" s="0"/>
      <c r="QUI101" s="0"/>
      <c r="QUJ101" s="0"/>
      <c r="QUK101" s="0"/>
      <c r="QUL101" s="0"/>
      <c r="QUM101" s="0"/>
      <c r="QUN101" s="0"/>
      <c r="QUO101" s="0"/>
      <c r="QUP101" s="0"/>
      <c r="QUQ101" s="0"/>
      <c r="QUR101" s="0"/>
      <c r="QUS101" s="0"/>
      <c r="QUT101" s="0"/>
      <c r="QUU101" s="0"/>
      <c r="QUV101" s="0"/>
      <c r="QUW101" s="0"/>
      <c r="QUX101" s="0"/>
      <c r="QUY101" s="0"/>
      <c r="QUZ101" s="0"/>
      <c r="QVA101" s="0"/>
      <c r="QVB101" s="0"/>
      <c r="QVC101" s="0"/>
      <c r="QVD101" s="0"/>
      <c r="QVE101" s="0"/>
      <c r="QVF101" s="0"/>
      <c r="QVG101" s="0"/>
      <c r="QVH101" s="0"/>
      <c r="QVI101" s="0"/>
      <c r="QVJ101" s="0"/>
      <c r="QVK101" s="0"/>
      <c r="QVL101" s="0"/>
      <c r="QVM101" s="0"/>
      <c r="QVN101" s="0"/>
      <c r="QVO101" s="0"/>
      <c r="QVP101" s="0"/>
      <c r="QVQ101" s="0"/>
      <c r="QVR101" s="0"/>
      <c r="QVS101" s="0"/>
      <c r="QVT101" s="0"/>
      <c r="QVU101" s="0"/>
      <c r="QVV101" s="0"/>
      <c r="QVW101" s="0"/>
      <c r="QVX101" s="0"/>
      <c r="QVY101" s="0"/>
      <c r="QVZ101" s="0"/>
      <c r="QWA101" s="0"/>
      <c r="QWB101" s="0"/>
      <c r="QWC101" s="0"/>
      <c r="QWD101" s="0"/>
      <c r="QWE101" s="0"/>
      <c r="QWF101" s="0"/>
      <c r="QWG101" s="0"/>
      <c r="QWH101" s="0"/>
      <c r="QWI101" s="0"/>
      <c r="QWJ101" s="0"/>
      <c r="QWK101" s="0"/>
      <c r="QWL101" s="0"/>
      <c r="QWM101" s="0"/>
      <c r="QWN101" s="0"/>
      <c r="QWO101" s="0"/>
      <c r="QWP101" s="0"/>
      <c r="QWQ101" s="0"/>
      <c r="QWR101" s="0"/>
      <c r="QWS101" s="0"/>
      <c r="QWT101" s="0"/>
      <c r="QWU101" s="0"/>
      <c r="QWV101" s="0"/>
      <c r="QWW101" s="0"/>
      <c r="QWX101" s="0"/>
      <c r="QWY101" s="0"/>
      <c r="QWZ101" s="0"/>
      <c r="QXA101" s="0"/>
      <c r="QXB101" s="0"/>
      <c r="QXC101" s="0"/>
      <c r="QXD101" s="0"/>
      <c r="QXE101" s="0"/>
      <c r="QXF101" s="0"/>
      <c r="QXG101" s="0"/>
      <c r="QXH101" s="0"/>
      <c r="QXI101" s="0"/>
      <c r="QXJ101" s="0"/>
      <c r="QXK101" s="0"/>
      <c r="QXL101" s="0"/>
      <c r="QXM101" s="0"/>
      <c r="QXN101" s="0"/>
      <c r="QXO101" s="0"/>
      <c r="QXP101" s="0"/>
      <c r="QXQ101" s="0"/>
      <c r="QXR101" s="0"/>
      <c r="QXS101" s="0"/>
      <c r="QXT101" s="0"/>
      <c r="QXU101" s="0"/>
      <c r="QXV101" s="0"/>
      <c r="QXW101" s="0"/>
      <c r="QXX101" s="0"/>
      <c r="QXY101" s="0"/>
      <c r="QXZ101" s="0"/>
      <c r="QYA101" s="0"/>
      <c r="QYB101" s="0"/>
      <c r="QYC101" s="0"/>
      <c r="QYD101" s="0"/>
      <c r="QYE101" s="0"/>
      <c r="QYF101" s="0"/>
      <c r="QYG101" s="0"/>
      <c r="QYH101" s="0"/>
      <c r="QYI101" s="0"/>
      <c r="QYJ101" s="0"/>
      <c r="QYK101" s="0"/>
      <c r="QYL101" s="0"/>
      <c r="QYM101" s="0"/>
      <c r="QYN101" s="0"/>
      <c r="QYO101" s="0"/>
      <c r="QYP101" s="0"/>
      <c r="QYQ101" s="0"/>
      <c r="QYR101" s="0"/>
      <c r="QYS101" s="0"/>
      <c r="QYT101" s="0"/>
      <c r="QYU101" s="0"/>
      <c r="QYV101" s="0"/>
      <c r="QYW101" s="0"/>
      <c r="QYX101" s="0"/>
      <c r="QYY101" s="0"/>
      <c r="QYZ101" s="0"/>
      <c r="QZA101" s="0"/>
      <c r="QZB101" s="0"/>
      <c r="QZC101" s="0"/>
      <c r="QZD101" s="0"/>
      <c r="QZE101" s="0"/>
      <c r="QZF101" s="0"/>
      <c r="QZG101" s="0"/>
      <c r="QZH101" s="0"/>
      <c r="QZI101" s="0"/>
      <c r="QZJ101" s="0"/>
      <c r="QZK101" s="0"/>
      <c r="QZL101" s="0"/>
      <c r="QZM101" s="0"/>
      <c r="QZN101" s="0"/>
      <c r="QZO101" s="0"/>
      <c r="QZP101" s="0"/>
      <c r="QZQ101" s="0"/>
      <c r="QZR101" s="0"/>
      <c r="QZS101" s="0"/>
      <c r="QZT101" s="0"/>
      <c r="QZU101" s="0"/>
      <c r="QZV101" s="0"/>
      <c r="QZW101" s="0"/>
      <c r="QZX101" s="0"/>
      <c r="QZY101" s="0"/>
      <c r="QZZ101" s="0"/>
      <c r="RAA101" s="0"/>
      <c r="RAB101" s="0"/>
      <c r="RAC101" s="0"/>
      <c r="RAD101" s="0"/>
      <c r="RAE101" s="0"/>
      <c r="RAF101" s="0"/>
      <c r="RAG101" s="0"/>
      <c r="RAH101" s="0"/>
      <c r="RAI101" s="0"/>
      <c r="RAJ101" s="0"/>
      <c r="RAK101" s="0"/>
      <c r="RAL101" s="0"/>
      <c r="RAM101" s="0"/>
      <c r="RAN101" s="0"/>
      <c r="RAO101" s="0"/>
      <c r="RAP101" s="0"/>
      <c r="RAQ101" s="0"/>
      <c r="RAR101" s="0"/>
      <c r="RAS101" s="0"/>
      <c r="RAT101" s="0"/>
      <c r="RAU101" s="0"/>
      <c r="RAV101" s="0"/>
      <c r="RAW101" s="0"/>
      <c r="RAX101" s="0"/>
      <c r="RAY101" s="0"/>
      <c r="RAZ101" s="0"/>
      <c r="RBA101" s="0"/>
      <c r="RBB101" s="0"/>
      <c r="RBC101" s="0"/>
      <c r="RBD101" s="0"/>
      <c r="RBE101" s="0"/>
      <c r="RBF101" s="0"/>
      <c r="RBG101" s="0"/>
      <c r="RBH101" s="0"/>
      <c r="RBI101" s="0"/>
      <c r="RBJ101" s="0"/>
      <c r="RBK101" s="0"/>
      <c r="RBL101" s="0"/>
      <c r="RBM101" s="0"/>
      <c r="RBN101" s="0"/>
      <c r="RBO101" s="0"/>
      <c r="RBP101" s="0"/>
      <c r="RBQ101" s="0"/>
      <c r="RBR101" s="0"/>
      <c r="RBS101" s="0"/>
      <c r="RBT101" s="0"/>
      <c r="RBU101" s="0"/>
      <c r="RBV101" s="0"/>
      <c r="RBW101" s="0"/>
      <c r="RBX101" s="0"/>
      <c r="RBY101" s="0"/>
      <c r="RBZ101" s="0"/>
      <c r="RCA101" s="0"/>
      <c r="RCB101" s="0"/>
      <c r="RCC101" s="0"/>
      <c r="RCD101" s="0"/>
      <c r="RCE101" s="0"/>
      <c r="RCF101" s="0"/>
      <c r="RCG101" s="0"/>
      <c r="RCH101" s="0"/>
      <c r="RCI101" s="0"/>
      <c r="RCJ101" s="0"/>
      <c r="RCK101" s="0"/>
      <c r="RCL101" s="0"/>
      <c r="RCM101" s="0"/>
      <c r="RCN101" s="0"/>
      <c r="RCO101" s="0"/>
      <c r="RCP101" s="0"/>
      <c r="RCQ101" s="0"/>
      <c r="RCR101" s="0"/>
      <c r="RCS101" s="0"/>
      <c r="RCT101" s="0"/>
      <c r="RCU101" s="0"/>
      <c r="RCV101" s="0"/>
      <c r="RCW101" s="0"/>
      <c r="RCX101" s="0"/>
      <c r="RCY101" s="0"/>
      <c r="RCZ101" s="0"/>
      <c r="RDA101" s="0"/>
      <c r="RDB101" s="0"/>
      <c r="RDC101" s="0"/>
      <c r="RDD101" s="0"/>
      <c r="RDE101" s="0"/>
      <c r="RDF101" s="0"/>
      <c r="RDG101" s="0"/>
      <c r="RDH101" s="0"/>
      <c r="RDI101" s="0"/>
      <c r="RDJ101" s="0"/>
      <c r="RDK101" s="0"/>
      <c r="RDL101" s="0"/>
      <c r="RDM101" s="0"/>
      <c r="RDN101" s="0"/>
      <c r="RDO101" s="0"/>
      <c r="RDP101" s="0"/>
      <c r="RDQ101" s="0"/>
      <c r="RDR101" s="0"/>
      <c r="RDS101" s="0"/>
      <c r="RDT101" s="0"/>
      <c r="RDU101" s="0"/>
      <c r="RDV101" s="0"/>
      <c r="RDW101" s="0"/>
      <c r="RDX101" s="0"/>
      <c r="RDY101" s="0"/>
      <c r="RDZ101" s="0"/>
      <c r="REA101" s="0"/>
      <c r="REB101" s="0"/>
      <c r="REC101" s="0"/>
      <c r="RED101" s="0"/>
      <c r="REE101" s="0"/>
      <c r="REF101" s="0"/>
      <c r="REG101" s="0"/>
      <c r="REH101" s="0"/>
      <c r="REI101" s="0"/>
      <c r="REJ101" s="0"/>
      <c r="REK101" s="0"/>
      <c r="REL101" s="0"/>
      <c r="REM101" s="0"/>
      <c r="REN101" s="0"/>
      <c r="REO101" s="0"/>
      <c r="REP101" s="0"/>
      <c r="REQ101" s="0"/>
      <c r="RER101" s="0"/>
      <c r="RES101" s="0"/>
      <c r="RET101" s="0"/>
      <c r="REU101" s="0"/>
      <c r="REV101" s="0"/>
      <c r="REW101" s="0"/>
      <c r="REX101" s="0"/>
      <c r="REY101" s="0"/>
      <c r="REZ101" s="0"/>
      <c r="RFA101" s="0"/>
      <c r="RFB101" s="0"/>
      <c r="RFC101" s="0"/>
      <c r="RFD101" s="0"/>
      <c r="RFE101" s="0"/>
      <c r="RFF101" s="0"/>
      <c r="RFG101" s="0"/>
      <c r="RFH101" s="0"/>
      <c r="RFI101" s="0"/>
      <c r="RFJ101" s="0"/>
      <c r="RFK101" s="0"/>
      <c r="RFL101" s="0"/>
      <c r="RFM101" s="0"/>
      <c r="RFN101" s="0"/>
      <c r="RFO101" s="0"/>
      <c r="RFP101" s="0"/>
      <c r="RFQ101" s="0"/>
      <c r="RFR101" s="0"/>
      <c r="RFS101" s="0"/>
      <c r="RFT101" s="0"/>
      <c r="RFU101" s="0"/>
      <c r="RFV101" s="0"/>
      <c r="RFW101" s="0"/>
      <c r="RFX101" s="0"/>
      <c r="RFY101" s="0"/>
      <c r="RFZ101" s="0"/>
      <c r="RGA101" s="0"/>
      <c r="RGB101" s="0"/>
      <c r="RGC101" s="0"/>
      <c r="RGD101" s="0"/>
      <c r="RGE101" s="0"/>
      <c r="RGF101" s="0"/>
      <c r="RGG101" s="0"/>
      <c r="RGH101" s="0"/>
      <c r="RGI101" s="0"/>
      <c r="RGJ101" s="0"/>
      <c r="RGK101" s="0"/>
      <c r="RGL101" s="0"/>
      <c r="RGM101" s="0"/>
      <c r="RGN101" s="0"/>
      <c r="RGO101" s="0"/>
      <c r="RGP101" s="0"/>
      <c r="RGQ101" s="0"/>
      <c r="RGR101" s="0"/>
      <c r="RGS101" s="0"/>
      <c r="RGT101" s="0"/>
      <c r="RGU101" s="0"/>
      <c r="RGV101" s="0"/>
      <c r="RGW101" s="0"/>
      <c r="RGX101" s="0"/>
      <c r="RGY101" s="0"/>
      <c r="RGZ101" s="0"/>
      <c r="RHA101" s="0"/>
      <c r="RHB101" s="0"/>
      <c r="RHC101" s="0"/>
      <c r="RHD101" s="0"/>
      <c r="RHE101" s="0"/>
      <c r="RHF101" s="0"/>
      <c r="RHG101" s="0"/>
      <c r="RHH101" s="0"/>
      <c r="RHI101" s="0"/>
      <c r="RHJ101" s="0"/>
      <c r="RHK101" s="0"/>
      <c r="RHL101" s="0"/>
      <c r="RHM101" s="0"/>
      <c r="RHN101" s="0"/>
      <c r="RHO101" s="0"/>
      <c r="RHP101" s="0"/>
      <c r="RHQ101" s="0"/>
      <c r="RHR101" s="0"/>
      <c r="RHS101" s="0"/>
      <c r="RHT101" s="0"/>
      <c r="RHU101" s="0"/>
      <c r="RHV101" s="0"/>
      <c r="RHW101" s="0"/>
      <c r="RHX101" s="0"/>
      <c r="RHY101" s="0"/>
      <c r="RHZ101" s="0"/>
      <c r="RIA101" s="0"/>
      <c r="RIB101" s="0"/>
      <c r="RIC101" s="0"/>
      <c r="RID101" s="0"/>
      <c r="RIE101" s="0"/>
      <c r="RIF101" s="0"/>
      <c r="RIG101" s="0"/>
      <c r="RIH101" s="0"/>
      <c r="RII101" s="0"/>
      <c r="RIJ101" s="0"/>
      <c r="RIK101" s="0"/>
      <c r="RIL101" s="0"/>
      <c r="RIM101" s="0"/>
      <c r="RIN101" s="0"/>
      <c r="RIO101" s="0"/>
      <c r="RIP101" s="0"/>
      <c r="RIQ101" s="0"/>
      <c r="RIR101" s="0"/>
      <c r="RIS101" s="0"/>
      <c r="RIT101" s="0"/>
      <c r="RIU101" s="0"/>
      <c r="RIV101" s="0"/>
      <c r="RIW101" s="0"/>
      <c r="RIX101" s="0"/>
      <c r="RIY101" s="0"/>
      <c r="RIZ101" s="0"/>
      <c r="RJA101" s="0"/>
      <c r="RJB101" s="0"/>
      <c r="RJC101" s="0"/>
      <c r="RJD101" s="0"/>
      <c r="RJE101" s="0"/>
      <c r="RJF101" s="0"/>
      <c r="RJG101" s="0"/>
      <c r="RJH101" s="0"/>
      <c r="RJI101" s="0"/>
      <c r="RJJ101" s="0"/>
      <c r="RJK101" s="0"/>
      <c r="RJL101" s="0"/>
      <c r="RJM101" s="0"/>
      <c r="RJN101" s="0"/>
      <c r="RJO101" s="0"/>
      <c r="RJP101" s="0"/>
      <c r="RJQ101" s="0"/>
      <c r="RJR101" s="0"/>
      <c r="RJS101" s="0"/>
      <c r="RJT101" s="0"/>
      <c r="RJU101" s="0"/>
      <c r="RJV101" s="0"/>
      <c r="RJW101" s="0"/>
      <c r="RJX101" s="0"/>
      <c r="RJY101" s="0"/>
      <c r="RJZ101" s="0"/>
      <c r="RKA101" s="0"/>
      <c r="RKB101" s="0"/>
      <c r="RKC101" s="0"/>
      <c r="RKD101" s="0"/>
      <c r="RKE101" s="0"/>
      <c r="RKF101" s="0"/>
      <c r="RKG101" s="0"/>
      <c r="RKH101" s="0"/>
      <c r="RKI101" s="0"/>
      <c r="RKJ101" s="0"/>
      <c r="RKK101" s="0"/>
      <c r="RKL101" s="0"/>
      <c r="RKM101" s="0"/>
      <c r="RKN101" s="0"/>
      <c r="RKO101" s="0"/>
      <c r="RKP101" s="0"/>
      <c r="RKQ101" s="0"/>
      <c r="RKR101" s="0"/>
      <c r="RKS101" s="0"/>
      <c r="RKT101" s="0"/>
      <c r="RKU101" s="0"/>
      <c r="RKV101" s="0"/>
      <c r="RKW101" s="0"/>
      <c r="RKX101" s="0"/>
      <c r="RKY101" s="0"/>
      <c r="RKZ101" s="0"/>
      <c r="RLA101" s="0"/>
      <c r="RLB101" s="0"/>
      <c r="RLC101" s="0"/>
      <c r="RLD101" s="0"/>
      <c r="RLE101" s="0"/>
      <c r="RLF101" s="0"/>
      <c r="RLG101" s="0"/>
      <c r="RLH101" s="0"/>
      <c r="RLI101" s="0"/>
      <c r="RLJ101" s="0"/>
      <c r="RLK101" s="0"/>
      <c r="RLL101" s="0"/>
      <c r="RLM101" s="0"/>
      <c r="RLN101" s="0"/>
      <c r="RLO101" s="0"/>
      <c r="RLP101" s="0"/>
      <c r="RLQ101" s="0"/>
      <c r="RLR101" s="0"/>
      <c r="RLS101" s="0"/>
      <c r="RLT101" s="0"/>
      <c r="RLU101" s="0"/>
      <c r="RLV101" s="0"/>
      <c r="RLW101" s="0"/>
      <c r="RLX101" s="0"/>
      <c r="RLY101" s="0"/>
      <c r="RLZ101" s="0"/>
      <c r="RMA101" s="0"/>
      <c r="RMB101" s="0"/>
      <c r="RMC101" s="0"/>
      <c r="RMD101" s="0"/>
      <c r="RME101" s="0"/>
      <c r="RMF101" s="0"/>
      <c r="RMG101" s="0"/>
      <c r="RMH101" s="0"/>
      <c r="RMI101" s="0"/>
      <c r="RMJ101" s="0"/>
      <c r="RMK101" s="0"/>
      <c r="RML101" s="0"/>
      <c r="RMM101" s="0"/>
      <c r="RMN101" s="0"/>
      <c r="RMO101" s="0"/>
      <c r="RMP101" s="0"/>
      <c r="RMQ101" s="0"/>
      <c r="RMR101" s="0"/>
      <c r="RMS101" s="0"/>
      <c r="RMT101" s="0"/>
      <c r="RMU101" s="0"/>
      <c r="RMV101" s="0"/>
      <c r="RMW101" s="0"/>
      <c r="RMX101" s="0"/>
      <c r="RMY101" s="0"/>
      <c r="RMZ101" s="0"/>
      <c r="RNA101" s="0"/>
      <c r="RNB101" s="0"/>
      <c r="RNC101" s="0"/>
      <c r="RND101" s="0"/>
      <c r="RNE101" s="0"/>
      <c r="RNF101" s="0"/>
      <c r="RNG101" s="0"/>
      <c r="RNH101" s="0"/>
      <c r="RNI101" s="0"/>
      <c r="RNJ101" s="0"/>
      <c r="RNK101" s="0"/>
      <c r="RNL101" s="0"/>
      <c r="RNM101" s="0"/>
      <c r="RNN101" s="0"/>
      <c r="RNO101" s="0"/>
      <c r="RNP101" s="0"/>
      <c r="RNQ101" s="0"/>
      <c r="RNR101" s="0"/>
      <c r="RNS101" s="0"/>
      <c r="RNT101" s="0"/>
      <c r="RNU101" s="0"/>
      <c r="RNV101" s="0"/>
      <c r="RNW101" s="0"/>
      <c r="RNX101" s="0"/>
      <c r="RNY101" s="0"/>
      <c r="RNZ101" s="0"/>
      <c r="ROA101" s="0"/>
      <c r="ROB101" s="0"/>
      <c r="ROC101" s="0"/>
      <c r="ROD101" s="0"/>
      <c r="ROE101" s="0"/>
      <c r="ROF101" s="0"/>
      <c r="ROG101" s="0"/>
      <c r="ROH101" s="0"/>
      <c r="ROI101" s="0"/>
      <c r="ROJ101" s="0"/>
      <c r="ROK101" s="0"/>
      <c r="ROL101" s="0"/>
      <c r="ROM101" s="0"/>
      <c r="RON101" s="0"/>
      <c r="ROO101" s="0"/>
      <c r="ROP101" s="0"/>
      <c r="ROQ101" s="0"/>
      <c r="ROR101" s="0"/>
      <c r="ROS101" s="0"/>
      <c r="ROT101" s="0"/>
      <c r="ROU101" s="0"/>
      <c r="ROV101" s="0"/>
      <c r="ROW101" s="0"/>
      <c r="ROX101" s="0"/>
      <c r="ROY101" s="0"/>
      <c r="ROZ101" s="0"/>
      <c r="RPA101" s="0"/>
      <c r="RPB101" s="0"/>
      <c r="RPC101" s="0"/>
      <c r="RPD101" s="0"/>
      <c r="RPE101" s="0"/>
      <c r="RPF101" s="0"/>
      <c r="RPG101" s="0"/>
      <c r="RPH101" s="0"/>
      <c r="RPI101" s="0"/>
      <c r="RPJ101" s="0"/>
      <c r="RPK101" s="0"/>
      <c r="RPL101" s="0"/>
      <c r="RPM101" s="0"/>
      <c r="RPN101" s="0"/>
      <c r="RPO101" s="0"/>
      <c r="RPP101" s="0"/>
      <c r="RPQ101" s="0"/>
      <c r="RPR101" s="0"/>
      <c r="RPS101" s="0"/>
      <c r="RPT101" s="0"/>
      <c r="RPU101" s="0"/>
      <c r="RPV101" s="0"/>
      <c r="RPW101" s="0"/>
      <c r="RPX101" s="0"/>
      <c r="RPY101" s="0"/>
      <c r="RPZ101" s="0"/>
      <c r="RQA101" s="0"/>
      <c r="RQB101" s="0"/>
      <c r="RQC101" s="0"/>
      <c r="RQD101" s="0"/>
      <c r="RQE101" s="0"/>
      <c r="RQF101" s="0"/>
      <c r="RQG101" s="0"/>
      <c r="RQH101" s="0"/>
      <c r="RQI101" s="0"/>
      <c r="RQJ101" s="0"/>
      <c r="RQK101" s="0"/>
      <c r="RQL101" s="0"/>
      <c r="RQM101" s="0"/>
      <c r="RQN101" s="0"/>
      <c r="RQO101" s="0"/>
      <c r="RQP101" s="0"/>
      <c r="RQQ101" s="0"/>
      <c r="RQR101" s="0"/>
      <c r="RQS101" s="0"/>
      <c r="RQT101" s="0"/>
      <c r="RQU101" s="0"/>
      <c r="RQV101" s="0"/>
      <c r="RQW101" s="0"/>
      <c r="RQX101" s="0"/>
      <c r="RQY101" s="0"/>
      <c r="RQZ101" s="0"/>
      <c r="RRA101" s="0"/>
      <c r="RRB101" s="0"/>
      <c r="RRC101" s="0"/>
      <c r="RRD101" s="0"/>
      <c r="RRE101" s="0"/>
      <c r="RRF101" s="0"/>
      <c r="RRG101" s="0"/>
      <c r="RRH101" s="0"/>
      <c r="RRI101" s="0"/>
      <c r="RRJ101" s="0"/>
      <c r="RRK101" s="0"/>
      <c r="RRL101" s="0"/>
      <c r="RRM101" s="0"/>
      <c r="RRN101" s="0"/>
      <c r="RRO101" s="0"/>
      <c r="RRP101" s="0"/>
      <c r="RRQ101" s="0"/>
      <c r="RRR101" s="0"/>
      <c r="RRS101" s="0"/>
      <c r="RRT101" s="0"/>
      <c r="RRU101" s="0"/>
      <c r="RRV101" s="0"/>
      <c r="RRW101" s="0"/>
      <c r="RRX101" s="0"/>
      <c r="RRY101" s="0"/>
      <c r="RRZ101" s="0"/>
      <c r="RSA101" s="0"/>
      <c r="RSB101" s="0"/>
      <c r="RSC101" s="0"/>
      <c r="RSD101" s="0"/>
      <c r="RSE101" s="0"/>
      <c r="RSF101" s="0"/>
      <c r="RSG101" s="0"/>
      <c r="RSH101" s="0"/>
      <c r="RSI101" s="0"/>
      <c r="RSJ101" s="0"/>
      <c r="RSK101" s="0"/>
      <c r="RSL101" s="0"/>
      <c r="RSM101" s="0"/>
      <c r="RSN101" s="0"/>
      <c r="RSO101" s="0"/>
      <c r="RSP101" s="0"/>
      <c r="RSQ101" s="0"/>
      <c r="RSR101" s="0"/>
      <c r="RSS101" s="0"/>
      <c r="RST101" s="0"/>
      <c r="RSU101" s="0"/>
      <c r="RSV101" s="0"/>
      <c r="RSW101" s="0"/>
      <c r="RSX101" s="0"/>
      <c r="RSY101" s="0"/>
      <c r="RSZ101" s="0"/>
      <c r="RTA101" s="0"/>
      <c r="RTB101" s="0"/>
      <c r="RTC101" s="0"/>
      <c r="RTD101" s="0"/>
      <c r="RTE101" s="0"/>
      <c r="RTF101" s="0"/>
      <c r="RTG101" s="0"/>
      <c r="RTH101" s="0"/>
      <c r="RTI101" s="0"/>
      <c r="RTJ101" s="0"/>
      <c r="RTK101" s="0"/>
      <c r="RTL101" s="0"/>
      <c r="RTM101" s="0"/>
      <c r="RTN101" s="0"/>
      <c r="RTO101" s="0"/>
      <c r="RTP101" s="0"/>
      <c r="RTQ101" s="0"/>
      <c r="RTR101" s="0"/>
      <c r="RTS101" s="0"/>
      <c r="RTT101" s="0"/>
      <c r="RTU101" s="0"/>
      <c r="RTV101" s="0"/>
      <c r="RTW101" s="0"/>
      <c r="RTX101" s="0"/>
      <c r="RTY101" s="0"/>
      <c r="RTZ101" s="0"/>
      <c r="RUA101" s="0"/>
      <c r="RUB101" s="0"/>
      <c r="RUC101" s="0"/>
      <c r="RUD101" s="0"/>
      <c r="RUE101" s="0"/>
      <c r="RUF101" s="0"/>
      <c r="RUG101" s="0"/>
      <c r="RUH101" s="0"/>
      <c r="RUI101" s="0"/>
      <c r="RUJ101" s="0"/>
      <c r="RUK101" s="0"/>
      <c r="RUL101" s="0"/>
      <c r="RUM101" s="0"/>
      <c r="RUN101" s="0"/>
      <c r="RUO101" s="0"/>
      <c r="RUP101" s="0"/>
      <c r="RUQ101" s="0"/>
      <c r="RUR101" s="0"/>
      <c r="RUS101" s="0"/>
      <c r="RUT101" s="0"/>
      <c r="RUU101" s="0"/>
      <c r="RUV101" s="0"/>
      <c r="RUW101" s="0"/>
      <c r="RUX101" s="0"/>
      <c r="RUY101" s="0"/>
      <c r="RUZ101" s="0"/>
      <c r="RVA101" s="0"/>
      <c r="RVB101" s="0"/>
      <c r="RVC101" s="0"/>
      <c r="RVD101" s="0"/>
      <c r="RVE101" s="0"/>
      <c r="RVF101" s="0"/>
      <c r="RVG101" s="0"/>
      <c r="RVH101" s="0"/>
      <c r="RVI101" s="0"/>
      <c r="RVJ101" s="0"/>
      <c r="RVK101" s="0"/>
      <c r="RVL101" s="0"/>
      <c r="RVM101" s="0"/>
      <c r="RVN101" s="0"/>
      <c r="RVO101" s="0"/>
      <c r="RVP101" s="0"/>
      <c r="RVQ101" s="0"/>
      <c r="RVR101" s="0"/>
      <c r="RVS101" s="0"/>
      <c r="RVT101" s="0"/>
      <c r="RVU101" s="0"/>
      <c r="RVV101" s="0"/>
      <c r="RVW101" s="0"/>
      <c r="RVX101" s="0"/>
      <c r="RVY101" s="0"/>
      <c r="RVZ101" s="0"/>
      <c r="RWA101" s="0"/>
      <c r="RWB101" s="0"/>
      <c r="RWC101" s="0"/>
      <c r="RWD101" s="0"/>
      <c r="RWE101" s="0"/>
      <c r="RWF101" s="0"/>
      <c r="RWG101" s="0"/>
      <c r="RWH101" s="0"/>
      <c r="RWI101" s="0"/>
      <c r="RWJ101" s="0"/>
      <c r="RWK101" s="0"/>
      <c r="RWL101" s="0"/>
      <c r="RWM101" s="0"/>
      <c r="RWN101" s="0"/>
      <c r="RWO101" s="0"/>
      <c r="RWP101" s="0"/>
      <c r="RWQ101" s="0"/>
      <c r="RWR101" s="0"/>
      <c r="RWS101" s="0"/>
      <c r="RWT101" s="0"/>
      <c r="RWU101" s="0"/>
      <c r="RWV101" s="0"/>
      <c r="RWW101" s="0"/>
      <c r="RWX101" s="0"/>
      <c r="RWY101" s="0"/>
      <c r="RWZ101" s="0"/>
      <c r="RXA101" s="0"/>
      <c r="RXB101" s="0"/>
      <c r="RXC101" s="0"/>
      <c r="RXD101" s="0"/>
      <c r="RXE101" s="0"/>
      <c r="RXF101" s="0"/>
      <c r="RXG101" s="0"/>
      <c r="RXH101" s="0"/>
      <c r="RXI101" s="0"/>
      <c r="RXJ101" s="0"/>
      <c r="RXK101" s="0"/>
      <c r="RXL101" s="0"/>
      <c r="RXM101" s="0"/>
      <c r="RXN101" s="0"/>
      <c r="RXO101" s="0"/>
      <c r="RXP101" s="0"/>
      <c r="RXQ101" s="0"/>
      <c r="RXR101" s="0"/>
      <c r="RXS101" s="0"/>
      <c r="RXT101" s="0"/>
      <c r="RXU101" s="0"/>
      <c r="RXV101" s="0"/>
      <c r="RXW101" s="0"/>
      <c r="RXX101" s="0"/>
      <c r="RXY101" s="0"/>
      <c r="RXZ101" s="0"/>
      <c r="RYA101" s="0"/>
      <c r="RYB101" s="0"/>
      <c r="RYC101" s="0"/>
      <c r="RYD101" s="0"/>
      <c r="RYE101" s="0"/>
      <c r="RYF101" s="0"/>
      <c r="RYG101" s="0"/>
      <c r="RYH101" s="0"/>
      <c r="RYI101" s="0"/>
      <c r="RYJ101" s="0"/>
      <c r="RYK101" s="0"/>
      <c r="RYL101" s="0"/>
      <c r="RYM101" s="0"/>
      <c r="RYN101" s="0"/>
      <c r="RYO101" s="0"/>
      <c r="RYP101" s="0"/>
      <c r="RYQ101" s="0"/>
      <c r="RYR101" s="0"/>
      <c r="RYS101" s="0"/>
      <c r="RYT101" s="0"/>
      <c r="RYU101" s="0"/>
      <c r="RYV101" s="0"/>
      <c r="RYW101" s="0"/>
      <c r="RYX101" s="0"/>
      <c r="RYY101" s="0"/>
      <c r="RYZ101" s="0"/>
      <c r="RZA101" s="0"/>
      <c r="RZB101" s="0"/>
      <c r="RZC101" s="0"/>
      <c r="RZD101" s="0"/>
      <c r="RZE101" s="0"/>
      <c r="RZF101" s="0"/>
      <c r="RZG101" s="0"/>
      <c r="RZH101" s="0"/>
      <c r="RZI101" s="0"/>
      <c r="RZJ101" s="0"/>
      <c r="RZK101" s="0"/>
      <c r="RZL101" s="0"/>
      <c r="RZM101" s="0"/>
      <c r="RZN101" s="0"/>
      <c r="RZO101" s="0"/>
      <c r="RZP101" s="0"/>
      <c r="RZQ101" s="0"/>
      <c r="RZR101" s="0"/>
      <c r="RZS101" s="0"/>
      <c r="RZT101" s="0"/>
      <c r="RZU101" s="0"/>
      <c r="RZV101" s="0"/>
      <c r="RZW101" s="0"/>
      <c r="RZX101" s="0"/>
      <c r="RZY101" s="0"/>
      <c r="RZZ101" s="0"/>
      <c r="SAA101" s="0"/>
      <c r="SAB101" s="0"/>
      <c r="SAC101" s="0"/>
      <c r="SAD101" s="0"/>
      <c r="SAE101" s="0"/>
      <c r="SAF101" s="0"/>
      <c r="SAG101" s="0"/>
      <c r="SAH101" s="0"/>
      <c r="SAI101" s="0"/>
      <c r="SAJ101" s="0"/>
      <c r="SAK101" s="0"/>
      <c r="SAL101" s="0"/>
      <c r="SAM101" s="0"/>
      <c r="SAN101" s="0"/>
      <c r="SAO101" s="0"/>
      <c r="SAP101" s="0"/>
      <c r="SAQ101" s="0"/>
      <c r="SAR101" s="0"/>
      <c r="SAS101" s="0"/>
      <c r="SAT101" s="0"/>
      <c r="SAU101" s="0"/>
      <c r="SAV101" s="0"/>
      <c r="SAW101" s="0"/>
      <c r="SAX101" s="0"/>
      <c r="SAY101" s="0"/>
      <c r="SAZ101" s="0"/>
      <c r="SBA101" s="0"/>
      <c r="SBB101" s="0"/>
      <c r="SBC101" s="0"/>
      <c r="SBD101" s="0"/>
      <c r="SBE101" s="0"/>
      <c r="SBF101" s="0"/>
      <c r="SBG101" s="0"/>
      <c r="SBH101" s="0"/>
      <c r="SBI101" s="0"/>
      <c r="SBJ101" s="0"/>
      <c r="SBK101" s="0"/>
      <c r="SBL101" s="0"/>
      <c r="SBM101" s="0"/>
      <c r="SBN101" s="0"/>
      <c r="SBO101" s="0"/>
      <c r="SBP101" s="0"/>
      <c r="SBQ101" s="0"/>
      <c r="SBR101" s="0"/>
      <c r="SBS101" s="0"/>
      <c r="SBT101" s="0"/>
      <c r="SBU101" s="0"/>
      <c r="SBV101" s="0"/>
      <c r="SBW101" s="0"/>
      <c r="SBX101" s="0"/>
      <c r="SBY101" s="0"/>
      <c r="SBZ101" s="0"/>
      <c r="SCA101" s="0"/>
      <c r="SCB101" s="0"/>
      <c r="SCC101" s="0"/>
      <c r="SCD101" s="0"/>
      <c r="SCE101" s="0"/>
      <c r="SCF101" s="0"/>
      <c r="SCG101" s="0"/>
      <c r="SCH101" s="0"/>
      <c r="SCI101" s="0"/>
      <c r="SCJ101" s="0"/>
      <c r="SCK101" s="0"/>
      <c r="SCL101" s="0"/>
      <c r="SCM101" s="0"/>
      <c r="SCN101" s="0"/>
      <c r="SCO101" s="0"/>
      <c r="SCP101" s="0"/>
      <c r="SCQ101" s="0"/>
      <c r="SCR101" s="0"/>
      <c r="SCS101" s="0"/>
      <c r="SCT101" s="0"/>
      <c r="SCU101" s="0"/>
      <c r="SCV101" s="0"/>
      <c r="SCW101" s="0"/>
      <c r="SCX101" s="0"/>
      <c r="SCY101" s="0"/>
      <c r="SCZ101" s="0"/>
      <c r="SDA101" s="0"/>
      <c r="SDB101" s="0"/>
      <c r="SDC101" s="0"/>
      <c r="SDD101" s="0"/>
      <c r="SDE101" s="0"/>
      <c r="SDF101" s="0"/>
      <c r="SDG101" s="0"/>
      <c r="SDH101" s="0"/>
      <c r="SDI101" s="0"/>
      <c r="SDJ101" s="0"/>
      <c r="SDK101" s="0"/>
      <c r="SDL101" s="0"/>
      <c r="SDM101" s="0"/>
      <c r="SDN101" s="0"/>
      <c r="SDO101" s="0"/>
      <c r="SDP101" s="0"/>
      <c r="SDQ101" s="0"/>
      <c r="SDR101" s="0"/>
      <c r="SDS101" s="0"/>
      <c r="SDT101" s="0"/>
      <c r="SDU101" s="0"/>
      <c r="SDV101" s="0"/>
      <c r="SDW101" s="0"/>
      <c r="SDX101" s="0"/>
      <c r="SDY101" s="0"/>
      <c r="SDZ101" s="0"/>
      <c r="SEA101" s="0"/>
      <c r="SEB101" s="0"/>
      <c r="SEC101" s="0"/>
      <c r="SED101" s="0"/>
      <c r="SEE101" s="0"/>
      <c r="SEF101" s="0"/>
      <c r="SEG101" s="0"/>
      <c r="SEH101" s="0"/>
      <c r="SEI101" s="0"/>
      <c r="SEJ101" s="0"/>
      <c r="SEK101" s="0"/>
      <c r="SEL101" s="0"/>
      <c r="SEM101" s="0"/>
      <c r="SEN101" s="0"/>
      <c r="SEO101" s="0"/>
      <c r="SEP101" s="0"/>
      <c r="SEQ101" s="0"/>
      <c r="SER101" s="0"/>
      <c r="SES101" s="0"/>
      <c r="SET101" s="0"/>
      <c r="SEU101" s="0"/>
      <c r="SEV101" s="0"/>
      <c r="SEW101" s="0"/>
      <c r="SEX101" s="0"/>
      <c r="SEY101" s="0"/>
      <c r="SEZ101" s="0"/>
      <c r="SFA101" s="0"/>
      <c r="SFB101" s="0"/>
      <c r="SFC101" s="0"/>
      <c r="SFD101" s="0"/>
      <c r="SFE101" s="0"/>
      <c r="SFF101" s="0"/>
      <c r="SFG101" s="0"/>
      <c r="SFH101" s="0"/>
      <c r="SFI101" s="0"/>
      <c r="SFJ101" s="0"/>
      <c r="SFK101" s="0"/>
      <c r="SFL101" s="0"/>
      <c r="SFM101" s="0"/>
      <c r="SFN101" s="0"/>
      <c r="SFO101" s="0"/>
      <c r="SFP101" s="0"/>
      <c r="SFQ101" s="0"/>
      <c r="SFR101" s="0"/>
      <c r="SFS101" s="0"/>
      <c r="SFT101" s="0"/>
      <c r="SFU101" s="0"/>
      <c r="SFV101" s="0"/>
      <c r="SFW101" s="0"/>
      <c r="SFX101" s="0"/>
      <c r="SFY101" s="0"/>
      <c r="SFZ101" s="0"/>
      <c r="SGA101" s="0"/>
      <c r="SGB101" s="0"/>
      <c r="SGC101" s="0"/>
      <c r="SGD101" s="0"/>
      <c r="SGE101" s="0"/>
      <c r="SGF101" s="0"/>
      <c r="SGG101" s="0"/>
      <c r="SGH101" s="0"/>
      <c r="SGI101" s="0"/>
      <c r="SGJ101" s="0"/>
      <c r="SGK101" s="0"/>
      <c r="SGL101" s="0"/>
      <c r="SGM101" s="0"/>
      <c r="SGN101" s="0"/>
      <c r="SGO101" s="0"/>
      <c r="SGP101" s="0"/>
      <c r="SGQ101" s="0"/>
      <c r="SGR101" s="0"/>
      <c r="SGS101" s="0"/>
      <c r="SGT101" s="0"/>
      <c r="SGU101" s="0"/>
      <c r="SGV101" s="0"/>
      <c r="SGW101" s="0"/>
      <c r="SGX101" s="0"/>
      <c r="SGY101" s="0"/>
      <c r="SGZ101" s="0"/>
      <c r="SHA101" s="0"/>
      <c r="SHB101" s="0"/>
      <c r="SHC101" s="0"/>
      <c r="SHD101" s="0"/>
      <c r="SHE101" s="0"/>
      <c r="SHF101" s="0"/>
      <c r="SHG101" s="0"/>
      <c r="SHH101" s="0"/>
      <c r="SHI101" s="0"/>
      <c r="SHJ101" s="0"/>
      <c r="SHK101" s="0"/>
      <c r="SHL101" s="0"/>
      <c r="SHM101" s="0"/>
      <c r="SHN101" s="0"/>
      <c r="SHO101" s="0"/>
      <c r="SHP101" s="0"/>
      <c r="SHQ101" s="0"/>
      <c r="SHR101" s="0"/>
      <c r="SHS101" s="0"/>
      <c r="SHT101" s="0"/>
      <c r="SHU101" s="0"/>
      <c r="SHV101" s="0"/>
      <c r="SHW101" s="0"/>
      <c r="SHX101" s="0"/>
      <c r="SHY101" s="0"/>
      <c r="SHZ101" s="0"/>
      <c r="SIA101" s="0"/>
      <c r="SIB101" s="0"/>
      <c r="SIC101" s="0"/>
      <c r="SID101" s="0"/>
      <c r="SIE101" s="0"/>
      <c r="SIF101" s="0"/>
      <c r="SIG101" s="0"/>
      <c r="SIH101" s="0"/>
      <c r="SII101" s="0"/>
      <c r="SIJ101" s="0"/>
      <c r="SIK101" s="0"/>
      <c r="SIL101" s="0"/>
      <c r="SIM101" s="0"/>
      <c r="SIN101" s="0"/>
      <c r="SIO101" s="0"/>
      <c r="SIP101" s="0"/>
      <c r="SIQ101" s="0"/>
      <c r="SIR101" s="0"/>
      <c r="SIS101" s="0"/>
      <c r="SIT101" s="0"/>
      <c r="SIU101" s="0"/>
      <c r="SIV101" s="0"/>
      <c r="SIW101" s="0"/>
      <c r="SIX101" s="0"/>
      <c r="SIY101" s="0"/>
      <c r="SIZ101" s="0"/>
      <c r="SJA101" s="0"/>
      <c r="SJB101" s="0"/>
      <c r="SJC101" s="0"/>
      <c r="SJD101" s="0"/>
      <c r="SJE101" s="0"/>
      <c r="SJF101" s="0"/>
      <c r="SJG101" s="0"/>
      <c r="SJH101" s="0"/>
      <c r="SJI101" s="0"/>
      <c r="SJJ101" s="0"/>
      <c r="SJK101" s="0"/>
      <c r="SJL101" s="0"/>
      <c r="SJM101" s="0"/>
      <c r="SJN101" s="0"/>
      <c r="SJO101" s="0"/>
      <c r="SJP101" s="0"/>
      <c r="SJQ101" s="0"/>
      <c r="SJR101" s="0"/>
      <c r="SJS101" s="0"/>
      <c r="SJT101" s="0"/>
      <c r="SJU101" s="0"/>
      <c r="SJV101" s="0"/>
      <c r="SJW101" s="0"/>
      <c r="SJX101" s="0"/>
      <c r="SJY101" s="0"/>
      <c r="SJZ101" s="0"/>
      <c r="SKA101" s="0"/>
      <c r="SKB101" s="0"/>
      <c r="SKC101" s="0"/>
      <c r="SKD101" s="0"/>
      <c r="SKE101" s="0"/>
      <c r="SKF101" s="0"/>
      <c r="SKG101" s="0"/>
      <c r="SKH101" s="0"/>
      <c r="SKI101" s="0"/>
      <c r="SKJ101" s="0"/>
      <c r="SKK101" s="0"/>
      <c r="SKL101" s="0"/>
      <c r="SKM101" s="0"/>
      <c r="SKN101" s="0"/>
      <c r="SKO101" s="0"/>
      <c r="SKP101" s="0"/>
      <c r="SKQ101" s="0"/>
      <c r="SKR101" s="0"/>
      <c r="SKS101" s="0"/>
      <c r="SKT101" s="0"/>
      <c r="SKU101" s="0"/>
      <c r="SKV101" s="0"/>
      <c r="SKW101" s="0"/>
      <c r="SKX101" s="0"/>
      <c r="SKY101" s="0"/>
      <c r="SKZ101" s="0"/>
      <c r="SLA101" s="0"/>
      <c r="SLB101" s="0"/>
      <c r="SLC101" s="0"/>
      <c r="SLD101" s="0"/>
      <c r="SLE101" s="0"/>
      <c r="SLF101" s="0"/>
      <c r="SLG101" s="0"/>
      <c r="SLH101" s="0"/>
      <c r="SLI101" s="0"/>
      <c r="SLJ101" s="0"/>
      <c r="SLK101" s="0"/>
      <c r="SLL101" s="0"/>
      <c r="SLM101" s="0"/>
      <c r="SLN101" s="0"/>
      <c r="SLO101" s="0"/>
      <c r="SLP101" s="0"/>
      <c r="SLQ101" s="0"/>
      <c r="SLR101" s="0"/>
      <c r="SLS101" s="0"/>
      <c r="SLT101" s="0"/>
      <c r="SLU101" s="0"/>
      <c r="SLV101" s="0"/>
      <c r="SLW101" s="0"/>
      <c r="SLX101" s="0"/>
      <c r="SLY101" s="0"/>
      <c r="SLZ101" s="0"/>
      <c r="SMA101" s="0"/>
      <c r="SMB101" s="0"/>
      <c r="SMC101" s="0"/>
      <c r="SMD101" s="0"/>
      <c r="SME101" s="0"/>
      <c r="SMF101" s="0"/>
      <c r="SMG101" s="0"/>
      <c r="SMH101" s="0"/>
      <c r="SMI101" s="0"/>
      <c r="SMJ101" s="0"/>
      <c r="SMK101" s="0"/>
      <c r="SML101" s="0"/>
      <c r="SMM101" s="0"/>
      <c r="SMN101" s="0"/>
      <c r="SMO101" s="0"/>
      <c r="SMP101" s="0"/>
      <c r="SMQ101" s="0"/>
      <c r="SMR101" s="0"/>
      <c r="SMS101" s="0"/>
      <c r="SMT101" s="0"/>
      <c r="SMU101" s="0"/>
      <c r="SMV101" s="0"/>
      <c r="SMW101" s="0"/>
      <c r="SMX101" s="0"/>
      <c r="SMY101" s="0"/>
      <c r="SMZ101" s="0"/>
      <c r="SNA101" s="0"/>
      <c r="SNB101" s="0"/>
      <c r="SNC101" s="0"/>
      <c r="SND101" s="0"/>
      <c r="SNE101" s="0"/>
      <c r="SNF101" s="0"/>
      <c r="SNG101" s="0"/>
      <c r="SNH101" s="0"/>
      <c r="SNI101" s="0"/>
      <c r="SNJ101" s="0"/>
      <c r="SNK101" s="0"/>
      <c r="SNL101" s="0"/>
      <c r="SNM101" s="0"/>
      <c r="SNN101" s="0"/>
      <c r="SNO101" s="0"/>
      <c r="SNP101" s="0"/>
      <c r="SNQ101" s="0"/>
      <c r="SNR101" s="0"/>
      <c r="SNS101" s="0"/>
      <c r="SNT101" s="0"/>
      <c r="SNU101" s="0"/>
      <c r="SNV101" s="0"/>
      <c r="SNW101" s="0"/>
      <c r="SNX101" s="0"/>
      <c r="SNY101" s="0"/>
      <c r="SNZ101" s="0"/>
      <c r="SOA101" s="0"/>
      <c r="SOB101" s="0"/>
      <c r="SOC101" s="0"/>
      <c r="SOD101" s="0"/>
      <c r="SOE101" s="0"/>
      <c r="SOF101" s="0"/>
      <c r="SOG101" s="0"/>
      <c r="SOH101" s="0"/>
      <c r="SOI101" s="0"/>
      <c r="SOJ101" s="0"/>
      <c r="SOK101" s="0"/>
      <c r="SOL101" s="0"/>
      <c r="SOM101" s="0"/>
      <c r="SON101" s="0"/>
      <c r="SOO101" s="0"/>
      <c r="SOP101" s="0"/>
      <c r="SOQ101" s="0"/>
      <c r="SOR101" s="0"/>
      <c r="SOS101" s="0"/>
      <c r="SOT101" s="0"/>
      <c r="SOU101" s="0"/>
      <c r="SOV101" s="0"/>
      <c r="SOW101" s="0"/>
      <c r="SOX101" s="0"/>
      <c r="SOY101" s="0"/>
      <c r="SOZ101" s="0"/>
      <c r="SPA101" s="0"/>
      <c r="SPB101" s="0"/>
      <c r="SPC101" s="0"/>
      <c r="SPD101" s="0"/>
      <c r="SPE101" s="0"/>
      <c r="SPF101" s="0"/>
      <c r="SPG101" s="0"/>
      <c r="SPH101" s="0"/>
      <c r="SPI101" s="0"/>
      <c r="SPJ101" s="0"/>
      <c r="SPK101" s="0"/>
      <c r="SPL101" s="0"/>
      <c r="SPM101" s="0"/>
      <c r="SPN101" s="0"/>
      <c r="SPO101" s="0"/>
      <c r="SPP101" s="0"/>
      <c r="SPQ101" s="0"/>
      <c r="SPR101" s="0"/>
      <c r="SPS101" s="0"/>
      <c r="SPT101" s="0"/>
      <c r="SPU101" s="0"/>
      <c r="SPV101" s="0"/>
      <c r="SPW101" s="0"/>
      <c r="SPX101" s="0"/>
      <c r="SPY101" s="0"/>
      <c r="SPZ101" s="0"/>
      <c r="SQA101" s="0"/>
      <c r="SQB101" s="0"/>
      <c r="SQC101" s="0"/>
      <c r="SQD101" s="0"/>
      <c r="SQE101" s="0"/>
      <c r="SQF101" s="0"/>
      <c r="SQG101" s="0"/>
      <c r="SQH101" s="0"/>
      <c r="SQI101" s="0"/>
      <c r="SQJ101" s="0"/>
      <c r="SQK101" s="0"/>
      <c r="SQL101" s="0"/>
      <c r="SQM101" s="0"/>
      <c r="SQN101" s="0"/>
      <c r="SQO101" s="0"/>
      <c r="SQP101" s="0"/>
      <c r="SQQ101" s="0"/>
      <c r="SQR101" s="0"/>
      <c r="SQS101" s="0"/>
      <c r="SQT101" s="0"/>
      <c r="SQU101" s="0"/>
      <c r="SQV101" s="0"/>
      <c r="SQW101" s="0"/>
      <c r="SQX101" s="0"/>
      <c r="SQY101" s="0"/>
      <c r="SQZ101" s="0"/>
      <c r="SRA101" s="0"/>
      <c r="SRB101" s="0"/>
      <c r="SRC101" s="0"/>
      <c r="SRD101" s="0"/>
      <c r="SRE101" s="0"/>
      <c r="SRF101" s="0"/>
      <c r="SRG101" s="0"/>
      <c r="SRH101" s="0"/>
      <c r="SRI101" s="0"/>
      <c r="SRJ101" s="0"/>
      <c r="SRK101" s="0"/>
      <c r="SRL101" s="0"/>
      <c r="SRM101" s="0"/>
      <c r="SRN101" s="0"/>
      <c r="SRO101" s="0"/>
      <c r="SRP101" s="0"/>
      <c r="SRQ101" s="0"/>
      <c r="SRR101" s="0"/>
      <c r="SRS101" s="0"/>
      <c r="SRT101" s="0"/>
      <c r="SRU101" s="0"/>
      <c r="SRV101" s="0"/>
      <c r="SRW101" s="0"/>
      <c r="SRX101" s="0"/>
      <c r="SRY101" s="0"/>
      <c r="SRZ101" s="0"/>
      <c r="SSA101" s="0"/>
      <c r="SSB101" s="0"/>
      <c r="SSC101" s="0"/>
      <c r="SSD101" s="0"/>
      <c r="SSE101" s="0"/>
      <c r="SSF101" s="0"/>
      <c r="SSG101" s="0"/>
      <c r="SSH101" s="0"/>
      <c r="SSI101" s="0"/>
      <c r="SSJ101" s="0"/>
      <c r="SSK101" s="0"/>
      <c r="SSL101" s="0"/>
      <c r="SSM101" s="0"/>
      <c r="SSN101" s="0"/>
      <c r="SSO101" s="0"/>
      <c r="SSP101" s="0"/>
      <c r="SSQ101" s="0"/>
      <c r="SSR101" s="0"/>
      <c r="SSS101" s="0"/>
      <c r="SST101" s="0"/>
      <c r="SSU101" s="0"/>
      <c r="SSV101" s="0"/>
      <c r="SSW101" s="0"/>
      <c r="SSX101" s="0"/>
      <c r="SSY101" s="0"/>
      <c r="SSZ101" s="0"/>
      <c r="STA101" s="0"/>
      <c r="STB101" s="0"/>
      <c r="STC101" s="0"/>
      <c r="STD101" s="0"/>
      <c r="STE101" s="0"/>
      <c r="STF101" s="0"/>
      <c r="STG101" s="0"/>
      <c r="STH101" s="0"/>
      <c r="STI101" s="0"/>
      <c r="STJ101" s="0"/>
      <c r="STK101" s="0"/>
      <c r="STL101" s="0"/>
      <c r="STM101" s="0"/>
      <c r="STN101" s="0"/>
      <c r="STO101" s="0"/>
      <c r="STP101" s="0"/>
      <c r="STQ101" s="0"/>
      <c r="STR101" s="0"/>
      <c r="STS101" s="0"/>
      <c r="STT101" s="0"/>
      <c r="STU101" s="0"/>
      <c r="STV101" s="0"/>
      <c r="STW101" s="0"/>
      <c r="STX101" s="0"/>
      <c r="STY101" s="0"/>
      <c r="STZ101" s="0"/>
      <c r="SUA101" s="0"/>
      <c r="SUB101" s="0"/>
      <c r="SUC101" s="0"/>
      <c r="SUD101" s="0"/>
      <c r="SUE101" s="0"/>
      <c r="SUF101" s="0"/>
      <c r="SUG101" s="0"/>
      <c r="SUH101" s="0"/>
      <c r="SUI101" s="0"/>
      <c r="SUJ101" s="0"/>
      <c r="SUK101" s="0"/>
      <c r="SUL101" s="0"/>
      <c r="SUM101" s="0"/>
      <c r="SUN101" s="0"/>
      <c r="SUO101" s="0"/>
      <c r="SUP101" s="0"/>
      <c r="SUQ101" s="0"/>
      <c r="SUR101" s="0"/>
      <c r="SUS101" s="0"/>
      <c r="SUT101" s="0"/>
      <c r="SUU101" s="0"/>
      <c r="SUV101" s="0"/>
      <c r="SUW101" s="0"/>
      <c r="SUX101" s="0"/>
      <c r="SUY101" s="0"/>
      <c r="SUZ101" s="0"/>
      <c r="SVA101" s="0"/>
      <c r="SVB101" s="0"/>
      <c r="SVC101" s="0"/>
      <c r="SVD101" s="0"/>
      <c r="SVE101" s="0"/>
      <c r="SVF101" s="0"/>
      <c r="SVG101" s="0"/>
      <c r="SVH101" s="0"/>
      <c r="SVI101" s="0"/>
      <c r="SVJ101" s="0"/>
      <c r="SVK101" s="0"/>
      <c r="SVL101" s="0"/>
      <c r="SVM101" s="0"/>
      <c r="SVN101" s="0"/>
      <c r="SVO101" s="0"/>
      <c r="SVP101" s="0"/>
      <c r="SVQ101" s="0"/>
      <c r="SVR101" s="0"/>
      <c r="SVS101" s="0"/>
      <c r="SVT101" s="0"/>
      <c r="SVU101" s="0"/>
      <c r="SVV101" s="0"/>
      <c r="SVW101" s="0"/>
      <c r="SVX101" s="0"/>
      <c r="SVY101" s="0"/>
      <c r="SVZ101" s="0"/>
      <c r="SWA101" s="0"/>
      <c r="SWB101" s="0"/>
      <c r="SWC101" s="0"/>
      <c r="SWD101" s="0"/>
      <c r="SWE101" s="0"/>
      <c r="SWF101" s="0"/>
      <c r="SWG101" s="0"/>
      <c r="SWH101" s="0"/>
      <c r="SWI101" s="0"/>
      <c r="SWJ101" s="0"/>
      <c r="SWK101" s="0"/>
      <c r="SWL101" s="0"/>
      <c r="SWM101" s="0"/>
      <c r="SWN101" s="0"/>
      <c r="SWO101" s="0"/>
      <c r="SWP101" s="0"/>
      <c r="SWQ101" s="0"/>
      <c r="SWR101" s="0"/>
      <c r="SWS101" s="0"/>
      <c r="SWT101" s="0"/>
      <c r="SWU101" s="0"/>
      <c r="SWV101" s="0"/>
      <c r="SWW101" s="0"/>
      <c r="SWX101" s="0"/>
      <c r="SWY101" s="0"/>
      <c r="SWZ101" s="0"/>
      <c r="SXA101" s="0"/>
      <c r="SXB101" s="0"/>
      <c r="SXC101" s="0"/>
      <c r="SXD101" s="0"/>
      <c r="SXE101" s="0"/>
      <c r="SXF101" s="0"/>
      <c r="SXG101" s="0"/>
      <c r="SXH101" s="0"/>
      <c r="SXI101" s="0"/>
      <c r="SXJ101" s="0"/>
      <c r="SXK101" s="0"/>
      <c r="SXL101" s="0"/>
      <c r="SXM101" s="0"/>
      <c r="SXN101" s="0"/>
      <c r="SXO101" s="0"/>
      <c r="SXP101" s="0"/>
      <c r="SXQ101" s="0"/>
      <c r="SXR101" s="0"/>
      <c r="SXS101" s="0"/>
      <c r="SXT101" s="0"/>
      <c r="SXU101" s="0"/>
      <c r="SXV101" s="0"/>
      <c r="SXW101" s="0"/>
      <c r="SXX101" s="0"/>
      <c r="SXY101" s="0"/>
      <c r="SXZ101" s="0"/>
      <c r="SYA101" s="0"/>
      <c r="SYB101" s="0"/>
      <c r="SYC101" s="0"/>
      <c r="SYD101" s="0"/>
      <c r="SYE101" s="0"/>
      <c r="SYF101" s="0"/>
      <c r="SYG101" s="0"/>
      <c r="SYH101" s="0"/>
      <c r="SYI101" s="0"/>
      <c r="SYJ101" s="0"/>
      <c r="SYK101" s="0"/>
      <c r="SYL101" s="0"/>
      <c r="SYM101" s="0"/>
      <c r="SYN101" s="0"/>
      <c r="SYO101" s="0"/>
      <c r="SYP101" s="0"/>
      <c r="SYQ101" s="0"/>
      <c r="SYR101" s="0"/>
      <c r="SYS101" s="0"/>
      <c r="SYT101" s="0"/>
      <c r="SYU101" s="0"/>
      <c r="SYV101" s="0"/>
      <c r="SYW101" s="0"/>
      <c r="SYX101" s="0"/>
      <c r="SYY101" s="0"/>
      <c r="SYZ101" s="0"/>
      <c r="SZA101" s="0"/>
      <c r="SZB101" s="0"/>
      <c r="SZC101" s="0"/>
      <c r="SZD101" s="0"/>
      <c r="SZE101" s="0"/>
      <c r="SZF101" s="0"/>
      <c r="SZG101" s="0"/>
      <c r="SZH101" s="0"/>
      <c r="SZI101" s="0"/>
      <c r="SZJ101" s="0"/>
      <c r="SZK101" s="0"/>
      <c r="SZL101" s="0"/>
      <c r="SZM101" s="0"/>
      <c r="SZN101" s="0"/>
      <c r="SZO101" s="0"/>
      <c r="SZP101" s="0"/>
      <c r="SZQ101" s="0"/>
      <c r="SZR101" s="0"/>
      <c r="SZS101" s="0"/>
      <c r="SZT101" s="0"/>
      <c r="SZU101" s="0"/>
      <c r="SZV101" s="0"/>
      <c r="SZW101" s="0"/>
      <c r="SZX101" s="0"/>
      <c r="SZY101" s="0"/>
      <c r="SZZ101" s="0"/>
      <c r="TAA101" s="0"/>
      <c r="TAB101" s="0"/>
      <c r="TAC101" s="0"/>
      <c r="TAD101" s="0"/>
      <c r="TAE101" s="0"/>
      <c r="TAF101" s="0"/>
      <c r="TAG101" s="0"/>
      <c r="TAH101" s="0"/>
      <c r="TAI101" s="0"/>
      <c r="TAJ101" s="0"/>
      <c r="TAK101" s="0"/>
      <c r="TAL101" s="0"/>
      <c r="TAM101" s="0"/>
      <c r="TAN101" s="0"/>
      <c r="TAO101" s="0"/>
      <c r="TAP101" s="0"/>
      <c r="TAQ101" s="0"/>
      <c r="TAR101" s="0"/>
      <c r="TAS101" s="0"/>
      <c r="TAT101" s="0"/>
      <c r="TAU101" s="0"/>
      <c r="TAV101" s="0"/>
      <c r="TAW101" s="0"/>
      <c r="TAX101" s="0"/>
      <c r="TAY101" s="0"/>
      <c r="TAZ101" s="0"/>
      <c r="TBA101" s="0"/>
      <c r="TBB101" s="0"/>
      <c r="TBC101" s="0"/>
      <c r="TBD101" s="0"/>
      <c r="TBE101" s="0"/>
      <c r="TBF101" s="0"/>
      <c r="TBG101" s="0"/>
      <c r="TBH101" s="0"/>
      <c r="TBI101" s="0"/>
      <c r="TBJ101" s="0"/>
      <c r="TBK101" s="0"/>
      <c r="TBL101" s="0"/>
      <c r="TBM101" s="0"/>
      <c r="TBN101" s="0"/>
      <c r="TBO101" s="0"/>
      <c r="TBP101" s="0"/>
      <c r="TBQ101" s="0"/>
      <c r="TBR101" s="0"/>
      <c r="TBS101" s="0"/>
      <c r="TBT101" s="0"/>
      <c r="TBU101" s="0"/>
      <c r="TBV101" s="0"/>
      <c r="TBW101" s="0"/>
      <c r="TBX101" s="0"/>
      <c r="TBY101" s="0"/>
      <c r="TBZ101" s="0"/>
      <c r="TCA101" s="0"/>
      <c r="TCB101" s="0"/>
      <c r="TCC101" s="0"/>
      <c r="TCD101" s="0"/>
      <c r="TCE101" s="0"/>
      <c r="TCF101" s="0"/>
      <c r="TCG101" s="0"/>
      <c r="TCH101" s="0"/>
      <c r="TCI101" s="0"/>
      <c r="TCJ101" s="0"/>
      <c r="TCK101" s="0"/>
      <c r="TCL101" s="0"/>
      <c r="TCM101" s="0"/>
      <c r="TCN101" s="0"/>
      <c r="TCO101" s="0"/>
      <c r="TCP101" s="0"/>
      <c r="TCQ101" s="0"/>
      <c r="TCR101" s="0"/>
      <c r="TCS101" s="0"/>
      <c r="TCT101" s="0"/>
      <c r="TCU101" s="0"/>
      <c r="TCV101" s="0"/>
      <c r="TCW101" s="0"/>
      <c r="TCX101" s="0"/>
      <c r="TCY101" s="0"/>
      <c r="TCZ101" s="0"/>
      <c r="TDA101" s="0"/>
      <c r="TDB101" s="0"/>
      <c r="TDC101" s="0"/>
      <c r="TDD101" s="0"/>
      <c r="TDE101" s="0"/>
      <c r="TDF101" s="0"/>
      <c r="TDG101" s="0"/>
      <c r="TDH101" s="0"/>
      <c r="TDI101" s="0"/>
      <c r="TDJ101" s="0"/>
      <c r="TDK101" s="0"/>
      <c r="TDL101" s="0"/>
      <c r="TDM101" s="0"/>
      <c r="TDN101" s="0"/>
      <c r="TDO101" s="0"/>
      <c r="TDP101" s="0"/>
      <c r="TDQ101" s="0"/>
      <c r="TDR101" s="0"/>
      <c r="TDS101" s="0"/>
      <c r="TDT101" s="0"/>
      <c r="TDU101" s="0"/>
      <c r="TDV101" s="0"/>
      <c r="TDW101" s="0"/>
      <c r="TDX101" s="0"/>
      <c r="TDY101" s="0"/>
      <c r="TDZ101" s="0"/>
      <c r="TEA101" s="0"/>
      <c r="TEB101" s="0"/>
      <c r="TEC101" s="0"/>
      <c r="TED101" s="0"/>
      <c r="TEE101" s="0"/>
      <c r="TEF101" s="0"/>
      <c r="TEG101" s="0"/>
      <c r="TEH101" s="0"/>
      <c r="TEI101" s="0"/>
      <c r="TEJ101" s="0"/>
      <c r="TEK101" s="0"/>
      <c r="TEL101" s="0"/>
      <c r="TEM101" s="0"/>
      <c r="TEN101" s="0"/>
      <c r="TEO101" s="0"/>
      <c r="TEP101" s="0"/>
      <c r="TEQ101" s="0"/>
      <c r="TER101" s="0"/>
      <c r="TES101" s="0"/>
      <c r="TET101" s="0"/>
      <c r="TEU101" s="0"/>
      <c r="TEV101" s="0"/>
      <c r="TEW101" s="0"/>
      <c r="TEX101" s="0"/>
      <c r="TEY101" s="0"/>
      <c r="TEZ101" s="0"/>
      <c r="TFA101" s="0"/>
      <c r="TFB101" s="0"/>
      <c r="TFC101" s="0"/>
      <c r="TFD101" s="0"/>
      <c r="TFE101" s="0"/>
      <c r="TFF101" s="0"/>
      <c r="TFG101" s="0"/>
      <c r="TFH101" s="0"/>
      <c r="TFI101" s="0"/>
      <c r="TFJ101" s="0"/>
      <c r="TFK101" s="0"/>
      <c r="TFL101" s="0"/>
      <c r="TFM101" s="0"/>
      <c r="TFN101" s="0"/>
      <c r="TFO101" s="0"/>
      <c r="TFP101" s="0"/>
      <c r="TFQ101" s="0"/>
      <c r="TFR101" s="0"/>
      <c r="TFS101" s="0"/>
      <c r="TFT101" s="0"/>
      <c r="TFU101" s="0"/>
      <c r="TFV101" s="0"/>
      <c r="TFW101" s="0"/>
      <c r="TFX101" s="0"/>
      <c r="TFY101" s="0"/>
      <c r="TFZ101" s="0"/>
      <c r="TGA101" s="0"/>
      <c r="TGB101" s="0"/>
      <c r="TGC101" s="0"/>
      <c r="TGD101" s="0"/>
      <c r="TGE101" s="0"/>
      <c r="TGF101" s="0"/>
      <c r="TGG101" s="0"/>
      <c r="TGH101" s="0"/>
      <c r="TGI101" s="0"/>
      <c r="TGJ101" s="0"/>
      <c r="TGK101" s="0"/>
      <c r="TGL101" s="0"/>
      <c r="TGM101" s="0"/>
      <c r="TGN101" s="0"/>
      <c r="TGO101" s="0"/>
      <c r="TGP101" s="0"/>
      <c r="TGQ101" s="0"/>
      <c r="TGR101" s="0"/>
      <c r="TGS101" s="0"/>
      <c r="TGT101" s="0"/>
      <c r="TGU101" s="0"/>
      <c r="TGV101" s="0"/>
      <c r="TGW101" s="0"/>
      <c r="TGX101" s="0"/>
      <c r="TGY101" s="0"/>
      <c r="TGZ101" s="0"/>
      <c r="THA101" s="0"/>
      <c r="THB101" s="0"/>
      <c r="THC101" s="0"/>
      <c r="THD101" s="0"/>
      <c r="THE101" s="0"/>
      <c r="THF101" s="0"/>
      <c r="THG101" s="0"/>
      <c r="THH101" s="0"/>
      <c r="THI101" s="0"/>
      <c r="THJ101" s="0"/>
      <c r="THK101" s="0"/>
      <c r="THL101" s="0"/>
      <c r="THM101" s="0"/>
      <c r="THN101" s="0"/>
      <c r="THO101" s="0"/>
      <c r="THP101" s="0"/>
      <c r="THQ101" s="0"/>
      <c r="THR101" s="0"/>
      <c r="THS101" s="0"/>
      <c r="THT101" s="0"/>
      <c r="THU101" s="0"/>
      <c r="THV101" s="0"/>
      <c r="THW101" s="0"/>
      <c r="THX101" s="0"/>
      <c r="THY101" s="0"/>
      <c r="THZ101" s="0"/>
      <c r="TIA101" s="0"/>
      <c r="TIB101" s="0"/>
      <c r="TIC101" s="0"/>
      <c r="TID101" s="0"/>
      <c r="TIE101" s="0"/>
      <c r="TIF101" s="0"/>
      <c r="TIG101" s="0"/>
      <c r="TIH101" s="0"/>
      <c r="TII101" s="0"/>
      <c r="TIJ101" s="0"/>
      <c r="TIK101" s="0"/>
      <c r="TIL101" s="0"/>
      <c r="TIM101" s="0"/>
      <c r="TIN101" s="0"/>
      <c r="TIO101" s="0"/>
      <c r="TIP101" s="0"/>
      <c r="TIQ101" s="0"/>
      <c r="TIR101" s="0"/>
      <c r="TIS101" s="0"/>
      <c r="TIT101" s="0"/>
      <c r="TIU101" s="0"/>
      <c r="TIV101" s="0"/>
      <c r="TIW101" s="0"/>
      <c r="TIX101" s="0"/>
      <c r="TIY101" s="0"/>
      <c r="TIZ101" s="0"/>
      <c r="TJA101" s="0"/>
      <c r="TJB101" s="0"/>
      <c r="TJC101" s="0"/>
      <c r="TJD101" s="0"/>
      <c r="TJE101" s="0"/>
      <c r="TJF101" s="0"/>
      <c r="TJG101" s="0"/>
      <c r="TJH101" s="0"/>
      <c r="TJI101" s="0"/>
      <c r="TJJ101" s="0"/>
      <c r="TJK101" s="0"/>
      <c r="TJL101" s="0"/>
      <c r="TJM101" s="0"/>
      <c r="TJN101" s="0"/>
      <c r="TJO101" s="0"/>
      <c r="TJP101" s="0"/>
      <c r="TJQ101" s="0"/>
      <c r="TJR101" s="0"/>
      <c r="TJS101" s="0"/>
      <c r="TJT101" s="0"/>
      <c r="TJU101" s="0"/>
      <c r="TJV101" s="0"/>
      <c r="TJW101" s="0"/>
      <c r="TJX101" s="0"/>
      <c r="TJY101" s="0"/>
      <c r="TJZ101" s="0"/>
      <c r="TKA101" s="0"/>
      <c r="TKB101" s="0"/>
      <c r="TKC101" s="0"/>
      <c r="TKD101" s="0"/>
      <c r="TKE101" s="0"/>
      <c r="TKF101" s="0"/>
      <c r="TKG101" s="0"/>
      <c r="TKH101" s="0"/>
      <c r="TKI101" s="0"/>
      <c r="TKJ101" s="0"/>
      <c r="TKK101" s="0"/>
      <c r="TKL101" s="0"/>
      <c r="TKM101" s="0"/>
      <c r="TKN101" s="0"/>
      <c r="TKO101" s="0"/>
      <c r="TKP101" s="0"/>
      <c r="TKQ101" s="0"/>
      <c r="TKR101" s="0"/>
      <c r="TKS101" s="0"/>
      <c r="TKT101" s="0"/>
      <c r="TKU101" s="0"/>
      <c r="TKV101" s="0"/>
      <c r="TKW101" s="0"/>
      <c r="TKX101" s="0"/>
      <c r="TKY101" s="0"/>
      <c r="TKZ101" s="0"/>
      <c r="TLA101" s="0"/>
      <c r="TLB101" s="0"/>
      <c r="TLC101" s="0"/>
      <c r="TLD101" s="0"/>
      <c r="TLE101" s="0"/>
      <c r="TLF101" s="0"/>
      <c r="TLG101" s="0"/>
      <c r="TLH101" s="0"/>
      <c r="TLI101" s="0"/>
      <c r="TLJ101" s="0"/>
      <c r="TLK101" s="0"/>
      <c r="TLL101" s="0"/>
      <c r="TLM101" s="0"/>
      <c r="TLN101" s="0"/>
      <c r="TLO101" s="0"/>
      <c r="TLP101" s="0"/>
      <c r="TLQ101" s="0"/>
      <c r="TLR101" s="0"/>
      <c r="TLS101" s="0"/>
      <c r="TLT101" s="0"/>
      <c r="TLU101" s="0"/>
      <c r="TLV101" s="0"/>
      <c r="TLW101" s="0"/>
      <c r="TLX101" s="0"/>
      <c r="TLY101" s="0"/>
      <c r="TLZ101" s="0"/>
      <c r="TMA101" s="0"/>
      <c r="TMB101" s="0"/>
      <c r="TMC101" s="0"/>
      <c r="TMD101" s="0"/>
      <c r="TME101" s="0"/>
      <c r="TMF101" s="0"/>
      <c r="TMG101" s="0"/>
      <c r="TMH101" s="0"/>
      <c r="TMI101" s="0"/>
      <c r="TMJ101" s="0"/>
      <c r="TMK101" s="0"/>
      <c r="TML101" s="0"/>
      <c r="TMM101" s="0"/>
      <c r="TMN101" s="0"/>
      <c r="TMO101" s="0"/>
      <c r="TMP101" s="0"/>
      <c r="TMQ101" s="0"/>
      <c r="TMR101" s="0"/>
      <c r="TMS101" s="0"/>
      <c r="TMT101" s="0"/>
      <c r="TMU101" s="0"/>
      <c r="TMV101" s="0"/>
      <c r="TMW101" s="0"/>
      <c r="TMX101" s="0"/>
      <c r="TMY101" s="0"/>
      <c r="TMZ101" s="0"/>
      <c r="TNA101" s="0"/>
      <c r="TNB101" s="0"/>
      <c r="TNC101" s="0"/>
      <c r="TND101" s="0"/>
      <c r="TNE101" s="0"/>
      <c r="TNF101" s="0"/>
      <c r="TNG101" s="0"/>
      <c r="TNH101" s="0"/>
      <c r="TNI101" s="0"/>
      <c r="TNJ101" s="0"/>
      <c r="TNK101" s="0"/>
      <c r="TNL101" s="0"/>
      <c r="TNM101" s="0"/>
      <c r="TNN101" s="0"/>
      <c r="TNO101" s="0"/>
      <c r="TNP101" s="0"/>
      <c r="TNQ101" s="0"/>
      <c r="TNR101" s="0"/>
      <c r="TNS101" s="0"/>
      <c r="TNT101" s="0"/>
      <c r="TNU101" s="0"/>
      <c r="TNV101" s="0"/>
      <c r="TNW101" s="0"/>
      <c r="TNX101" s="0"/>
      <c r="TNY101" s="0"/>
      <c r="TNZ101" s="0"/>
      <c r="TOA101" s="0"/>
      <c r="TOB101" s="0"/>
      <c r="TOC101" s="0"/>
      <c r="TOD101" s="0"/>
      <c r="TOE101" s="0"/>
      <c r="TOF101" s="0"/>
      <c r="TOG101" s="0"/>
      <c r="TOH101" s="0"/>
      <c r="TOI101" s="0"/>
      <c r="TOJ101" s="0"/>
      <c r="TOK101" s="0"/>
      <c r="TOL101" s="0"/>
      <c r="TOM101" s="0"/>
      <c r="TON101" s="0"/>
      <c r="TOO101" s="0"/>
      <c r="TOP101" s="0"/>
      <c r="TOQ101" s="0"/>
      <c r="TOR101" s="0"/>
      <c r="TOS101" s="0"/>
      <c r="TOT101" s="0"/>
      <c r="TOU101" s="0"/>
      <c r="TOV101" s="0"/>
      <c r="TOW101" s="0"/>
      <c r="TOX101" s="0"/>
      <c r="TOY101" s="0"/>
      <c r="TOZ101" s="0"/>
      <c r="TPA101" s="0"/>
      <c r="TPB101" s="0"/>
      <c r="TPC101" s="0"/>
      <c r="TPD101" s="0"/>
      <c r="TPE101" s="0"/>
      <c r="TPF101" s="0"/>
      <c r="TPG101" s="0"/>
      <c r="TPH101" s="0"/>
      <c r="TPI101" s="0"/>
      <c r="TPJ101" s="0"/>
      <c r="TPK101" s="0"/>
      <c r="TPL101" s="0"/>
      <c r="TPM101" s="0"/>
      <c r="TPN101" s="0"/>
      <c r="TPO101" s="0"/>
      <c r="TPP101" s="0"/>
      <c r="TPQ101" s="0"/>
      <c r="TPR101" s="0"/>
      <c r="TPS101" s="0"/>
      <c r="TPT101" s="0"/>
      <c r="TPU101" s="0"/>
      <c r="TPV101" s="0"/>
      <c r="TPW101" s="0"/>
      <c r="TPX101" s="0"/>
      <c r="TPY101" s="0"/>
      <c r="TPZ101" s="0"/>
      <c r="TQA101" s="0"/>
      <c r="TQB101" s="0"/>
      <c r="TQC101" s="0"/>
      <c r="TQD101" s="0"/>
      <c r="TQE101" s="0"/>
      <c r="TQF101" s="0"/>
      <c r="TQG101" s="0"/>
      <c r="TQH101" s="0"/>
      <c r="TQI101" s="0"/>
      <c r="TQJ101" s="0"/>
      <c r="TQK101" s="0"/>
      <c r="TQL101" s="0"/>
      <c r="TQM101" s="0"/>
      <c r="TQN101" s="0"/>
      <c r="TQO101" s="0"/>
      <c r="TQP101" s="0"/>
      <c r="TQQ101" s="0"/>
      <c r="TQR101" s="0"/>
      <c r="TQS101" s="0"/>
      <c r="TQT101" s="0"/>
      <c r="TQU101" s="0"/>
      <c r="TQV101" s="0"/>
      <c r="TQW101" s="0"/>
      <c r="TQX101" s="0"/>
      <c r="TQY101" s="0"/>
      <c r="TQZ101" s="0"/>
      <c r="TRA101" s="0"/>
      <c r="TRB101" s="0"/>
      <c r="TRC101" s="0"/>
      <c r="TRD101" s="0"/>
      <c r="TRE101" s="0"/>
      <c r="TRF101" s="0"/>
      <c r="TRG101" s="0"/>
      <c r="TRH101" s="0"/>
      <c r="TRI101" s="0"/>
      <c r="TRJ101" s="0"/>
      <c r="TRK101" s="0"/>
      <c r="TRL101" s="0"/>
      <c r="TRM101" s="0"/>
      <c r="TRN101" s="0"/>
      <c r="TRO101" s="0"/>
      <c r="TRP101" s="0"/>
      <c r="TRQ101" s="0"/>
      <c r="TRR101" s="0"/>
      <c r="TRS101" s="0"/>
      <c r="TRT101" s="0"/>
      <c r="TRU101" s="0"/>
      <c r="TRV101" s="0"/>
      <c r="TRW101" s="0"/>
      <c r="TRX101" s="0"/>
      <c r="TRY101" s="0"/>
      <c r="TRZ101" s="0"/>
      <c r="TSA101" s="0"/>
      <c r="TSB101" s="0"/>
      <c r="TSC101" s="0"/>
      <c r="TSD101" s="0"/>
      <c r="TSE101" s="0"/>
      <c r="TSF101" s="0"/>
      <c r="TSG101" s="0"/>
      <c r="TSH101" s="0"/>
      <c r="TSI101" s="0"/>
      <c r="TSJ101" s="0"/>
      <c r="TSK101" s="0"/>
      <c r="TSL101" s="0"/>
      <c r="TSM101" s="0"/>
      <c r="TSN101" s="0"/>
      <c r="TSO101" s="0"/>
      <c r="TSP101" s="0"/>
      <c r="TSQ101" s="0"/>
      <c r="TSR101" s="0"/>
      <c r="TSS101" s="0"/>
      <c r="TST101" s="0"/>
      <c r="TSU101" s="0"/>
      <c r="TSV101" s="0"/>
      <c r="TSW101" s="0"/>
      <c r="TSX101" s="0"/>
      <c r="TSY101" s="0"/>
      <c r="TSZ101" s="0"/>
      <c r="TTA101" s="0"/>
      <c r="TTB101" s="0"/>
      <c r="TTC101" s="0"/>
      <c r="TTD101" s="0"/>
      <c r="TTE101" s="0"/>
      <c r="TTF101" s="0"/>
      <c r="TTG101" s="0"/>
      <c r="TTH101" s="0"/>
      <c r="TTI101" s="0"/>
      <c r="TTJ101" s="0"/>
      <c r="TTK101" s="0"/>
      <c r="TTL101" s="0"/>
      <c r="TTM101" s="0"/>
      <c r="TTN101" s="0"/>
      <c r="TTO101" s="0"/>
      <c r="TTP101" s="0"/>
      <c r="TTQ101" s="0"/>
      <c r="TTR101" s="0"/>
      <c r="TTS101" s="0"/>
      <c r="TTT101" s="0"/>
      <c r="TTU101" s="0"/>
      <c r="TTV101" s="0"/>
      <c r="TTW101" s="0"/>
      <c r="TTX101" s="0"/>
      <c r="TTY101" s="0"/>
      <c r="TTZ101" s="0"/>
      <c r="TUA101" s="0"/>
      <c r="TUB101" s="0"/>
      <c r="TUC101" s="0"/>
      <c r="TUD101" s="0"/>
      <c r="TUE101" s="0"/>
      <c r="TUF101" s="0"/>
      <c r="TUG101" s="0"/>
      <c r="TUH101" s="0"/>
      <c r="TUI101" s="0"/>
      <c r="TUJ101" s="0"/>
      <c r="TUK101" s="0"/>
      <c r="TUL101" s="0"/>
      <c r="TUM101" s="0"/>
      <c r="TUN101" s="0"/>
      <c r="TUO101" s="0"/>
      <c r="TUP101" s="0"/>
      <c r="TUQ101" s="0"/>
      <c r="TUR101" s="0"/>
      <c r="TUS101" s="0"/>
      <c r="TUT101" s="0"/>
      <c r="TUU101" s="0"/>
      <c r="TUV101" s="0"/>
      <c r="TUW101" s="0"/>
      <c r="TUX101" s="0"/>
      <c r="TUY101" s="0"/>
      <c r="TUZ101" s="0"/>
      <c r="TVA101" s="0"/>
      <c r="TVB101" s="0"/>
      <c r="TVC101" s="0"/>
      <c r="TVD101" s="0"/>
      <c r="TVE101" s="0"/>
      <c r="TVF101" s="0"/>
      <c r="TVG101" s="0"/>
      <c r="TVH101" s="0"/>
      <c r="TVI101" s="0"/>
      <c r="TVJ101" s="0"/>
      <c r="TVK101" s="0"/>
      <c r="TVL101" s="0"/>
      <c r="TVM101" s="0"/>
      <c r="TVN101" s="0"/>
      <c r="TVO101" s="0"/>
      <c r="TVP101" s="0"/>
      <c r="TVQ101" s="0"/>
      <c r="TVR101" s="0"/>
      <c r="TVS101" s="0"/>
      <c r="TVT101" s="0"/>
      <c r="TVU101" s="0"/>
      <c r="TVV101" s="0"/>
      <c r="TVW101" s="0"/>
      <c r="TVX101" s="0"/>
      <c r="TVY101" s="0"/>
      <c r="TVZ101" s="0"/>
      <c r="TWA101" s="0"/>
      <c r="TWB101" s="0"/>
      <c r="TWC101" s="0"/>
      <c r="TWD101" s="0"/>
      <c r="TWE101" s="0"/>
      <c r="TWF101" s="0"/>
      <c r="TWG101" s="0"/>
      <c r="TWH101" s="0"/>
      <c r="TWI101" s="0"/>
      <c r="TWJ101" s="0"/>
      <c r="TWK101" s="0"/>
      <c r="TWL101" s="0"/>
      <c r="TWM101" s="0"/>
      <c r="TWN101" s="0"/>
      <c r="TWO101" s="0"/>
      <c r="TWP101" s="0"/>
      <c r="TWQ101" s="0"/>
      <c r="TWR101" s="0"/>
      <c r="TWS101" s="0"/>
      <c r="TWT101" s="0"/>
      <c r="TWU101" s="0"/>
      <c r="TWV101" s="0"/>
      <c r="TWW101" s="0"/>
      <c r="TWX101" s="0"/>
      <c r="TWY101" s="0"/>
      <c r="TWZ101" s="0"/>
      <c r="TXA101" s="0"/>
      <c r="TXB101" s="0"/>
      <c r="TXC101" s="0"/>
      <c r="TXD101" s="0"/>
      <c r="TXE101" s="0"/>
      <c r="TXF101" s="0"/>
      <c r="TXG101" s="0"/>
      <c r="TXH101" s="0"/>
      <c r="TXI101" s="0"/>
      <c r="TXJ101" s="0"/>
      <c r="TXK101" s="0"/>
      <c r="TXL101" s="0"/>
      <c r="TXM101" s="0"/>
      <c r="TXN101" s="0"/>
      <c r="TXO101" s="0"/>
      <c r="TXP101" s="0"/>
      <c r="TXQ101" s="0"/>
      <c r="TXR101" s="0"/>
      <c r="TXS101" s="0"/>
      <c r="TXT101" s="0"/>
      <c r="TXU101" s="0"/>
      <c r="TXV101" s="0"/>
      <c r="TXW101" s="0"/>
      <c r="TXX101" s="0"/>
      <c r="TXY101" s="0"/>
      <c r="TXZ101" s="0"/>
      <c r="TYA101" s="0"/>
      <c r="TYB101" s="0"/>
      <c r="TYC101" s="0"/>
      <c r="TYD101" s="0"/>
      <c r="TYE101" s="0"/>
      <c r="TYF101" s="0"/>
      <c r="TYG101" s="0"/>
      <c r="TYH101" s="0"/>
      <c r="TYI101" s="0"/>
      <c r="TYJ101" s="0"/>
      <c r="TYK101" s="0"/>
      <c r="TYL101" s="0"/>
      <c r="TYM101" s="0"/>
      <c r="TYN101" s="0"/>
      <c r="TYO101" s="0"/>
      <c r="TYP101" s="0"/>
      <c r="TYQ101" s="0"/>
      <c r="TYR101" s="0"/>
      <c r="TYS101" s="0"/>
      <c r="TYT101" s="0"/>
      <c r="TYU101" s="0"/>
      <c r="TYV101" s="0"/>
      <c r="TYW101" s="0"/>
      <c r="TYX101" s="0"/>
      <c r="TYY101" s="0"/>
      <c r="TYZ101" s="0"/>
      <c r="TZA101" s="0"/>
      <c r="TZB101" s="0"/>
      <c r="TZC101" s="0"/>
      <c r="TZD101" s="0"/>
      <c r="TZE101" s="0"/>
      <c r="TZF101" s="0"/>
      <c r="TZG101" s="0"/>
      <c r="TZH101" s="0"/>
      <c r="TZI101" s="0"/>
      <c r="TZJ101" s="0"/>
      <c r="TZK101" s="0"/>
      <c r="TZL101" s="0"/>
      <c r="TZM101" s="0"/>
      <c r="TZN101" s="0"/>
      <c r="TZO101" s="0"/>
      <c r="TZP101" s="0"/>
      <c r="TZQ101" s="0"/>
      <c r="TZR101" s="0"/>
      <c r="TZS101" s="0"/>
      <c r="TZT101" s="0"/>
      <c r="TZU101" s="0"/>
      <c r="TZV101" s="0"/>
      <c r="TZW101" s="0"/>
      <c r="TZX101" s="0"/>
      <c r="TZY101" s="0"/>
      <c r="TZZ101" s="0"/>
      <c r="UAA101" s="0"/>
      <c r="UAB101" s="0"/>
      <c r="UAC101" s="0"/>
      <c r="UAD101" s="0"/>
      <c r="UAE101" s="0"/>
      <c r="UAF101" s="0"/>
      <c r="UAG101" s="0"/>
      <c r="UAH101" s="0"/>
      <c r="UAI101" s="0"/>
      <c r="UAJ101" s="0"/>
      <c r="UAK101" s="0"/>
      <c r="UAL101" s="0"/>
      <c r="UAM101" s="0"/>
      <c r="UAN101" s="0"/>
      <c r="UAO101" s="0"/>
      <c r="UAP101" s="0"/>
      <c r="UAQ101" s="0"/>
      <c r="UAR101" s="0"/>
      <c r="UAS101" s="0"/>
      <c r="UAT101" s="0"/>
      <c r="UAU101" s="0"/>
      <c r="UAV101" s="0"/>
      <c r="UAW101" s="0"/>
      <c r="UAX101" s="0"/>
      <c r="UAY101" s="0"/>
      <c r="UAZ101" s="0"/>
      <c r="UBA101" s="0"/>
      <c r="UBB101" s="0"/>
      <c r="UBC101" s="0"/>
      <c r="UBD101" s="0"/>
      <c r="UBE101" s="0"/>
      <c r="UBF101" s="0"/>
      <c r="UBG101" s="0"/>
      <c r="UBH101" s="0"/>
      <c r="UBI101" s="0"/>
      <c r="UBJ101" s="0"/>
      <c r="UBK101" s="0"/>
      <c r="UBL101" s="0"/>
      <c r="UBM101" s="0"/>
      <c r="UBN101" s="0"/>
      <c r="UBO101" s="0"/>
      <c r="UBP101" s="0"/>
      <c r="UBQ101" s="0"/>
      <c r="UBR101" s="0"/>
      <c r="UBS101" s="0"/>
      <c r="UBT101" s="0"/>
      <c r="UBU101" s="0"/>
      <c r="UBV101" s="0"/>
      <c r="UBW101" s="0"/>
      <c r="UBX101" s="0"/>
      <c r="UBY101" s="0"/>
      <c r="UBZ101" s="0"/>
      <c r="UCA101" s="0"/>
      <c r="UCB101" s="0"/>
      <c r="UCC101" s="0"/>
      <c r="UCD101" s="0"/>
      <c r="UCE101" s="0"/>
      <c r="UCF101" s="0"/>
      <c r="UCG101" s="0"/>
      <c r="UCH101" s="0"/>
      <c r="UCI101" s="0"/>
      <c r="UCJ101" s="0"/>
      <c r="UCK101" s="0"/>
      <c r="UCL101" s="0"/>
      <c r="UCM101" s="0"/>
      <c r="UCN101" s="0"/>
      <c r="UCO101" s="0"/>
      <c r="UCP101" s="0"/>
      <c r="UCQ101" s="0"/>
      <c r="UCR101" s="0"/>
      <c r="UCS101" s="0"/>
      <c r="UCT101" s="0"/>
      <c r="UCU101" s="0"/>
      <c r="UCV101" s="0"/>
      <c r="UCW101" s="0"/>
      <c r="UCX101" s="0"/>
      <c r="UCY101" s="0"/>
      <c r="UCZ101" s="0"/>
      <c r="UDA101" s="0"/>
      <c r="UDB101" s="0"/>
      <c r="UDC101" s="0"/>
      <c r="UDD101" s="0"/>
      <c r="UDE101" s="0"/>
      <c r="UDF101" s="0"/>
      <c r="UDG101" s="0"/>
      <c r="UDH101" s="0"/>
      <c r="UDI101" s="0"/>
      <c r="UDJ101" s="0"/>
      <c r="UDK101" s="0"/>
      <c r="UDL101" s="0"/>
      <c r="UDM101" s="0"/>
      <c r="UDN101" s="0"/>
      <c r="UDO101" s="0"/>
      <c r="UDP101" s="0"/>
      <c r="UDQ101" s="0"/>
      <c r="UDR101" s="0"/>
      <c r="UDS101" s="0"/>
      <c r="UDT101" s="0"/>
      <c r="UDU101" s="0"/>
      <c r="UDV101" s="0"/>
      <c r="UDW101" s="0"/>
      <c r="UDX101" s="0"/>
      <c r="UDY101" s="0"/>
      <c r="UDZ101" s="0"/>
      <c r="UEA101" s="0"/>
      <c r="UEB101" s="0"/>
      <c r="UEC101" s="0"/>
      <c r="UED101" s="0"/>
      <c r="UEE101" s="0"/>
      <c r="UEF101" s="0"/>
      <c r="UEG101" s="0"/>
      <c r="UEH101" s="0"/>
      <c r="UEI101" s="0"/>
      <c r="UEJ101" s="0"/>
      <c r="UEK101" s="0"/>
      <c r="UEL101" s="0"/>
      <c r="UEM101" s="0"/>
      <c r="UEN101" s="0"/>
      <c r="UEO101" s="0"/>
      <c r="UEP101" s="0"/>
      <c r="UEQ101" s="0"/>
      <c r="UER101" s="0"/>
      <c r="UES101" s="0"/>
      <c r="UET101" s="0"/>
      <c r="UEU101" s="0"/>
      <c r="UEV101" s="0"/>
      <c r="UEW101" s="0"/>
      <c r="UEX101" s="0"/>
      <c r="UEY101" s="0"/>
      <c r="UEZ101" s="0"/>
      <c r="UFA101" s="0"/>
      <c r="UFB101" s="0"/>
      <c r="UFC101" s="0"/>
      <c r="UFD101" s="0"/>
      <c r="UFE101" s="0"/>
      <c r="UFF101" s="0"/>
      <c r="UFG101" s="0"/>
      <c r="UFH101" s="0"/>
      <c r="UFI101" s="0"/>
      <c r="UFJ101" s="0"/>
      <c r="UFK101" s="0"/>
      <c r="UFL101" s="0"/>
      <c r="UFM101" s="0"/>
      <c r="UFN101" s="0"/>
      <c r="UFO101" s="0"/>
      <c r="UFP101" s="0"/>
      <c r="UFQ101" s="0"/>
      <c r="UFR101" s="0"/>
      <c r="UFS101" s="0"/>
      <c r="UFT101" s="0"/>
      <c r="UFU101" s="0"/>
      <c r="UFV101" s="0"/>
      <c r="UFW101" s="0"/>
      <c r="UFX101" s="0"/>
      <c r="UFY101" s="0"/>
      <c r="UFZ101" s="0"/>
      <c r="UGA101" s="0"/>
      <c r="UGB101" s="0"/>
      <c r="UGC101" s="0"/>
      <c r="UGD101" s="0"/>
      <c r="UGE101" s="0"/>
      <c r="UGF101" s="0"/>
      <c r="UGG101" s="0"/>
      <c r="UGH101" s="0"/>
      <c r="UGI101" s="0"/>
      <c r="UGJ101" s="0"/>
      <c r="UGK101" s="0"/>
      <c r="UGL101" s="0"/>
      <c r="UGM101" s="0"/>
      <c r="UGN101" s="0"/>
      <c r="UGO101" s="0"/>
      <c r="UGP101" s="0"/>
      <c r="UGQ101" s="0"/>
      <c r="UGR101" s="0"/>
      <c r="UGS101" s="0"/>
      <c r="UGT101" s="0"/>
      <c r="UGU101" s="0"/>
      <c r="UGV101" s="0"/>
      <c r="UGW101" s="0"/>
      <c r="UGX101" s="0"/>
      <c r="UGY101" s="0"/>
      <c r="UGZ101" s="0"/>
      <c r="UHA101" s="0"/>
      <c r="UHB101" s="0"/>
      <c r="UHC101" s="0"/>
      <c r="UHD101" s="0"/>
      <c r="UHE101" s="0"/>
      <c r="UHF101" s="0"/>
      <c r="UHG101" s="0"/>
      <c r="UHH101" s="0"/>
      <c r="UHI101" s="0"/>
      <c r="UHJ101" s="0"/>
      <c r="UHK101" s="0"/>
      <c r="UHL101" s="0"/>
      <c r="UHM101" s="0"/>
      <c r="UHN101" s="0"/>
      <c r="UHO101" s="0"/>
      <c r="UHP101" s="0"/>
      <c r="UHQ101" s="0"/>
      <c r="UHR101" s="0"/>
      <c r="UHS101" s="0"/>
      <c r="UHT101" s="0"/>
      <c r="UHU101" s="0"/>
      <c r="UHV101" s="0"/>
      <c r="UHW101" s="0"/>
      <c r="UHX101" s="0"/>
      <c r="UHY101" s="0"/>
      <c r="UHZ101" s="0"/>
      <c r="UIA101" s="0"/>
      <c r="UIB101" s="0"/>
      <c r="UIC101" s="0"/>
      <c r="UID101" s="0"/>
      <c r="UIE101" s="0"/>
      <c r="UIF101" s="0"/>
      <c r="UIG101" s="0"/>
      <c r="UIH101" s="0"/>
      <c r="UII101" s="0"/>
      <c r="UIJ101" s="0"/>
      <c r="UIK101" s="0"/>
      <c r="UIL101" s="0"/>
      <c r="UIM101" s="0"/>
      <c r="UIN101" s="0"/>
      <c r="UIO101" s="0"/>
      <c r="UIP101" s="0"/>
      <c r="UIQ101" s="0"/>
      <c r="UIR101" s="0"/>
      <c r="UIS101" s="0"/>
      <c r="UIT101" s="0"/>
      <c r="UIU101" s="0"/>
      <c r="UIV101" s="0"/>
      <c r="UIW101" s="0"/>
      <c r="UIX101" s="0"/>
      <c r="UIY101" s="0"/>
      <c r="UIZ101" s="0"/>
      <c r="UJA101" s="0"/>
      <c r="UJB101" s="0"/>
      <c r="UJC101" s="0"/>
      <c r="UJD101" s="0"/>
      <c r="UJE101" s="0"/>
      <c r="UJF101" s="0"/>
      <c r="UJG101" s="0"/>
      <c r="UJH101" s="0"/>
      <c r="UJI101" s="0"/>
      <c r="UJJ101" s="0"/>
      <c r="UJK101" s="0"/>
      <c r="UJL101" s="0"/>
      <c r="UJM101" s="0"/>
      <c r="UJN101" s="0"/>
      <c r="UJO101" s="0"/>
      <c r="UJP101" s="0"/>
      <c r="UJQ101" s="0"/>
      <c r="UJR101" s="0"/>
      <c r="UJS101" s="0"/>
      <c r="UJT101" s="0"/>
      <c r="UJU101" s="0"/>
      <c r="UJV101" s="0"/>
      <c r="UJW101" s="0"/>
      <c r="UJX101" s="0"/>
      <c r="UJY101" s="0"/>
      <c r="UJZ101" s="0"/>
      <c r="UKA101" s="0"/>
      <c r="UKB101" s="0"/>
      <c r="UKC101" s="0"/>
      <c r="UKD101" s="0"/>
      <c r="UKE101" s="0"/>
      <c r="UKF101" s="0"/>
      <c r="UKG101" s="0"/>
      <c r="UKH101" s="0"/>
      <c r="UKI101" s="0"/>
      <c r="UKJ101" s="0"/>
      <c r="UKK101" s="0"/>
      <c r="UKL101" s="0"/>
      <c r="UKM101" s="0"/>
      <c r="UKN101" s="0"/>
      <c r="UKO101" s="0"/>
      <c r="UKP101" s="0"/>
      <c r="UKQ101" s="0"/>
      <c r="UKR101" s="0"/>
      <c r="UKS101" s="0"/>
      <c r="UKT101" s="0"/>
      <c r="UKU101" s="0"/>
      <c r="UKV101" s="0"/>
      <c r="UKW101" s="0"/>
      <c r="UKX101" s="0"/>
      <c r="UKY101" s="0"/>
      <c r="UKZ101" s="0"/>
      <c r="ULA101" s="0"/>
      <c r="ULB101" s="0"/>
      <c r="ULC101" s="0"/>
      <c r="ULD101" s="0"/>
      <c r="ULE101" s="0"/>
      <c r="ULF101" s="0"/>
      <c r="ULG101" s="0"/>
      <c r="ULH101" s="0"/>
      <c r="ULI101" s="0"/>
      <c r="ULJ101" s="0"/>
      <c r="ULK101" s="0"/>
      <c r="ULL101" s="0"/>
      <c r="ULM101" s="0"/>
      <c r="ULN101" s="0"/>
      <c r="ULO101" s="0"/>
      <c r="ULP101" s="0"/>
      <c r="ULQ101" s="0"/>
      <c r="ULR101" s="0"/>
      <c r="ULS101" s="0"/>
      <c r="ULT101" s="0"/>
      <c r="ULU101" s="0"/>
      <c r="ULV101" s="0"/>
      <c r="ULW101" s="0"/>
      <c r="ULX101" s="0"/>
      <c r="ULY101" s="0"/>
      <c r="ULZ101" s="0"/>
      <c r="UMA101" s="0"/>
      <c r="UMB101" s="0"/>
      <c r="UMC101" s="0"/>
      <c r="UMD101" s="0"/>
      <c r="UME101" s="0"/>
      <c r="UMF101" s="0"/>
      <c r="UMG101" s="0"/>
      <c r="UMH101" s="0"/>
      <c r="UMI101" s="0"/>
      <c r="UMJ101" s="0"/>
      <c r="UMK101" s="0"/>
      <c r="UML101" s="0"/>
      <c r="UMM101" s="0"/>
      <c r="UMN101" s="0"/>
      <c r="UMO101" s="0"/>
      <c r="UMP101" s="0"/>
      <c r="UMQ101" s="0"/>
      <c r="UMR101" s="0"/>
      <c r="UMS101" s="0"/>
      <c r="UMT101" s="0"/>
      <c r="UMU101" s="0"/>
      <c r="UMV101" s="0"/>
      <c r="UMW101" s="0"/>
      <c r="UMX101" s="0"/>
      <c r="UMY101" s="0"/>
      <c r="UMZ101" s="0"/>
      <c r="UNA101" s="0"/>
      <c r="UNB101" s="0"/>
      <c r="UNC101" s="0"/>
      <c r="UND101" s="0"/>
      <c r="UNE101" s="0"/>
      <c r="UNF101" s="0"/>
      <c r="UNG101" s="0"/>
      <c r="UNH101" s="0"/>
      <c r="UNI101" s="0"/>
      <c r="UNJ101" s="0"/>
      <c r="UNK101" s="0"/>
      <c r="UNL101" s="0"/>
      <c r="UNM101" s="0"/>
      <c r="UNN101" s="0"/>
      <c r="UNO101" s="0"/>
      <c r="UNP101" s="0"/>
      <c r="UNQ101" s="0"/>
      <c r="UNR101" s="0"/>
      <c r="UNS101" s="0"/>
      <c r="UNT101" s="0"/>
      <c r="UNU101" s="0"/>
      <c r="UNV101" s="0"/>
      <c r="UNW101" s="0"/>
      <c r="UNX101" s="0"/>
      <c r="UNY101" s="0"/>
      <c r="UNZ101" s="0"/>
      <c r="UOA101" s="0"/>
      <c r="UOB101" s="0"/>
      <c r="UOC101" s="0"/>
      <c r="UOD101" s="0"/>
      <c r="UOE101" s="0"/>
      <c r="UOF101" s="0"/>
      <c r="UOG101" s="0"/>
      <c r="UOH101" s="0"/>
      <c r="UOI101" s="0"/>
      <c r="UOJ101" s="0"/>
      <c r="UOK101" s="0"/>
      <c r="UOL101" s="0"/>
      <c r="UOM101" s="0"/>
      <c r="UON101" s="0"/>
      <c r="UOO101" s="0"/>
      <c r="UOP101" s="0"/>
      <c r="UOQ101" s="0"/>
      <c r="UOR101" s="0"/>
      <c r="UOS101" s="0"/>
      <c r="UOT101" s="0"/>
      <c r="UOU101" s="0"/>
      <c r="UOV101" s="0"/>
      <c r="UOW101" s="0"/>
      <c r="UOX101" s="0"/>
      <c r="UOY101" s="0"/>
      <c r="UOZ101" s="0"/>
      <c r="UPA101" s="0"/>
      <c r="UPB101" s="0"/>
      <c r="UPC101" s="0"/>
      <c r="UPD101" s="0"/>
      <c r="UPE101" s="0"/>
      <c r="UPF101" s="0"/>
      <c r="UPG101" s="0"/>
      <c r="UPH101" s="0"/>
      <c r="UPI101" s="0"/>
      <c r="UPJ101" s="0"/>
      <c r="UPK101" s="0"/>
      <c r="UPL101" s="0"/>
      <c r="UPM101" s="0"/>
      <c r="UPN101" s="0"/>
      <c r="UPO101" s="0"/>
      <c r="UPP101" s="0"/>
      <c r="UPQ101" s="0"/>
      <c r="UPR101" s="0"/>
      <c r="UPS101" s="0"/>
      <c r="UPT101" s="0"/>
      <c r="UPU101" s="0"/>
      <c r="UPV101" s="0"/>
      <c r="UPW101" s="0"/>
      <c r="UPX101" s="0"/>
      <c r="UPY101" s="0"/>
      <c r="UPZ101" s="0"/>
      <c r="UQA101" s="0"/>
      <c r="UQB101" s="0"/>
      <c r="UQC101" s="0"/>
      <c r="UQD101" s="0"/>
      <c r="UQE101" s="0"/>
      <c r="UQF101" s="0"/>
      <c r="UQG101" s="0"/>
      <c r="UQH101" s="0"/>
      <c r="UQI101" s="0"/>
      <c r="UQJ101" s="0"/>
      <c r="UQK101" s="0"/>
      <c r="UQL101" s="0"/>
      <c r="UQM101" s="0"/>
      <c r="UQN101" s="0"/>
      <c r="UQO101" s="0"/>
      <c r="UQP101" s="0"/>
      <c r="UQQ101" s="0"/>
      <c r="UQR101" s="0"/>
      <c r="UQS101" s="0"/>
      <c r="UQT101" s="0"/>
      <c r="UQU101" s="0"/>
      <c r="UQV101" s="0"/>
      <c r="UQW101" s="0"/>
      <c r="UQX101" s="0"/>
      <c r="UQY101" s="0"/>
      <c r="UQZ101" s="0"/>
      <c r="URA101" s="0"/>
      <c r="URB101" s="0"/>
      <c r="URC101" s="0"/>
      <c r="URD101" s="0"/>
      <c r="URE101" s="0"/>
      <c r="URF101" s="0"/>
      <c r="URG101" s="0"/>
      <c r="URH101" s="0"/>
      <c r="URI101" s="0"/>
      <c r="URJ101" s="0"/>
      <c r="URK101" s="0"/>
      <c r="URL101" s="0"/>
      <c r="URM101" s="0"/>
      <c r="URN101" s="0"/>
      <c r="URO101" s="0"/>
      <c r="URP101" s="0"/>
      <c r="URQ101" s="0"/>
      <c r="URR101" s="0"/>
      <c r="URS101" s="0"/>
      <c r="URT101" s="0"/>
      <c r="URU101" s="0"/>
      <c r="URV101" s="0"/>
      <c r="URW101" s="0"/>
      <c r="URX101" s="0"/>
      <c r="URY101" s="0"/>
      <c r="URZ101" s="0"/>
      <c r="USA101" s="0"/>
      <c r="USB101" s="0"/>
      <c r="USC101" s="0"/>
      <c r="USD101" s="0"/>
      <c r="USE101" s="0"/>
      <c r="USF101" s="0"/>
      <c r="USG101" s="0"/>
      <c r="USH101" s="0"/>
      <c r="USI101" s="0"/>
      <c r="USJ101" s="0"/>
      <c r="USK101" s="0"/>
      <c r="USL101" s="0"/>
      <c r="USM101" s="0"/>
      <c r="USN101" s="0"/>
      <c r="USO101" s="0"/>
      <c r="USP101" s="0"/>
      <c r="USQ101" s="0"/>
      <c r="USR101" s="0"/>
      <c r="USS101" s="0"/>
      <c r="UST101" s="0"/>
      <c r="USU101" s="0"/>
      <c r="USV101" s="0"/>
      <c r="USW101" s="0"/>
      <c r="USX101" s="0"/>
      <c r="USY101" s="0"/>
      <c r="USZ101" s="0"/>
      <c r="UTA101" s="0"/>
      <c r="UTB101" s="0"/>
      <c r="UTC101" s="0"/>
      <c r="UTD101" s="0"/>
      <c r="UTE101" s="0"/>
      <c r="UTF101" s="0"/>
      <c r="UTG101" s="0"/>
      <c r="UTH101" s="0"/>
      <c r="UTI101" s="0"/>
      <c r="UTJ101" s="0"/>
      <c r="UTK101" s="0"/>
      <c r="UTL101" s="0"/>
      <c r="UTM101" s="0"/>
      <c r="UTN101" s="0"/>
      <c r="UTO101" s="0"/>
      <c r="UTP101" s="0"/>
      <c r="UTQ101" s="0"/>
      <c r="UTR101" s="0"/>
      <c r="UTS101" s="0"/>
      <c r="UTT101" s="0"/>
      <c r="UTU101" s="0"/>
      <c r="UTV101" s="0"/>
      <c r="UTW101" s="0"/>
      <c r="UTX101" s="0"/>
      <c r="UTY101" s="0"/>
      <c r="UTZ101" s="0"/>
      <c r="UUA101" s="0"/>
      <c r="UUB101" s="0"/>
      <c r="UUC101" s="0"/>
      <c r="UUD101" s="0"/>
      <c r="UUE101" s="0"/>
      <c r="UUF101" s="0"/>
      <c r="UUG101" s="0"/>
      <c r="UUH101" s="0"/>
      <c r="UUI101" s="0"/>
      <c r="UUJ101" s="0"/>
      <c r="UUK101" s="0"/>
      <c r="UUL101" s="0"/>
      <c r="UUM101" s="0"/>
      <c r="UUN101" s="0"/>
      <c r="UUO101" s="0"/>
      <c r="UUP101" s="0"/>
      <c r="UUQ101" s="0"/>
      <c r="UUR101" s="0"/>
      <c r="UUS101" s="0"/>
      <c r="UUT101" s="0"/>
      <c r="UUU101" s="0"/>
      <c r="UUV101" s="0"/>
      <c r="UUW101" s="0"/>
      <c r="UUX101" s="0"/>
      <c r="UUY101" s="0"/>
      <c r="UUZ101" s="0"/>
      <c r="UVA101" s="0"/>
      <c r="UVB101" s="0"/>
      <c r="UVC101" s="0"/>
      <c r="UVD101" s="0"/>
      <c r="UVE101" s="0"/>
      <c r="UVF101" s="0"/>
      <c r="UVG101" s="0"/>
      <c r="UVH101" s="0"/>
      <c r="UVI101" s="0"/>
      <c r="UVJ101" s="0"/>
      <c r="UVK101" s="0"/>
      <c r="UVL101" s="0"/>
      <c r="UVM101" s="0"/>
      <c r="UVN101" s="0"/>
      <c r="UVO101" s="0"/>
      <c r="UVP101" s="0"/>
      <c r="UVQ101" s="0"/>
      <c r="UVR101" s="0"/>
      <c r="UVS101" s="0"/>
      <c r="UVT101" s="0"/>
      <c r="UVU101" s="0"/>
      <c r="UVV101" s="0"/>
      <c r="UVW101" s="0"/>
      <c r="UVX101" s="0"/>
      <c r="UVY101" s="0"/>
      <c r="UVZ101" s="0"/>
      <c r="UWA101" s="0"/>
      <c r="UWB101" s="0"/>
      <c r="UWC101" s="0"/>
      <c r="UWD101" s="0"/>
      <c r="UWE101" s="0"/>
      <c r="UWF101" s="0"/>
      <c r="UWG101" s="0"/>
      <c r="UWH101" s="0"/>
      <c r="UWI101" s="0"/>
      <c r="UWJ101" s="0"/>
      <c r="UWK101" s="0"/>
      <c r="UWL101" s="0"/>
      <c r="UWM101" s="0"/>
      <c r="UWN101" s="0"/>
      <c r="UWO101" s="0"/>
      <c r="UWP101" s="0"/>
      <c r="UWQ101" s="0"/>
      <c r="UWR101" s="0"/>
      <c r="UWS101" s="0"/>
      <c r="UWT101" s="0"/>
      <c r="UWU101" s="0"/>
      <c r="UWV101" s="0"/>
      <c r="UWW101" s="0"/>
      <c r="UWX101" s="0"/>
      <c r="UWY101" s="0"/>
      <c r="UWZ101" s="0"/>
      <c r="UXA101" s="0"/>
      <c r="UXB101" s="0"/>
      <c r="UXC101" s="0"/>
      <c r="UXD101" s="0"/>
      <c r="UXE101" s="0"/>
      <c r="UXF101" s="0"/>
      <c r="UXG101" s="0"/>
      <c r="UXH101" s="0"/>
      <c r="UXI101" s="0"/>
      <c r="UXJ101" s="0"/>
      <c r="UXK101" s="0"/>
      <c r="UXL101" s="0"/>
      <c r="UXM101" s="0"/>
      <c r="UXN101" s="0"/>
      <c r="UXO101" s="0"/>
      <c r="UXP101" s="0"/>
      <c r="UXQ101" s="0"/>
      <c r="UXR101" s="0"/>
      <c r="UXS101" s="0"/>
      <c r="UXT101" s="0"/>
      <c r="UXU101" s="0"/>
      <c r="UXV101" s="0"/>
      <c r="UXW101" s="0"/>
      <c r="UXX101" s="0"/>
      <c r="UXY101" s="0"/>
      <c r="UXZ101" s="0"/>
      <c r="UYA101" s="0"/>
      <c r="UYB101" s="0"/>
      <c r="UYC101" s="0"/>
      <c r="UYD101" s="0"/>
      <c r="UYE101" s="0"/>
      <c r="UYF101" s="0"/>
      <c r="UYG101" s="0"/>
      <c r="UYH101" s="0"/>
      <c r="UYI101" s="0"/>
      <c r="UYJ101" s="0"/>
      <c r="UYK101" s="0"/>
      <c r="UYL101" s="0"/>
      <c r="UYM101" s="0"/>
      <c r="UYN101" s="0"/>
      <c r="UYO101" s="0"/>
      <c r="UYP101" s="0"/>
      <c r="UYQ101" s="0"/>
      <c r="UYR101" s="0"/>
      <c r="UYS101" s="0"/>
      <c r="UYT101" s="0"/>
      <c r="UYU101" s="0"/>
      <c r="UYV101" s="0"/>
      <c r="UYW101" s="0"/>
      <c r="UYX101" s="0"/>
      <c r="UYY101" s="0"/>
      <c r="UYZ101" s="0"/>
      <c r="UZA101" s="0"/>
      <c r="UZB101" s="0"/>
      <c r="UZC101" s="0"/>
      <c r="UZD101" s="0"/>
      <c r="UZE101" s="0"/>
      <c r="UZF101" s="0"/>
      <c r="UZG101" s="0"/>
      <c r="UZH101" s="0"/>
      <c r="UZI101" s="0"/>
      <c r="UZJ101" s="0"/>
      <c r="UZK101" s="0"/>
      <c r="UZL101" s="0"/>
      <c r="UZM101" s="0"/>
      <c r="UZN101" s="0"/>
      <c r="UZO101" s="0"/>
      <c r="UZP101" s="0"/>
      <c r="UZQ101" s="0"/>
      <c r="UZR101" s="0"/>
      <c r="UZS101" s="0"/>
      <c r="UZT101" s="0"/>
      <c r="UZU101" s="0"/>
      <c r="UZV101" s="0"/>
      <c r="UZW101" s="0"/>
      <c r="UZX101" s="0"/>
      <c r="UZY101" s="0"/>
      <c r="UZZ101" s="0"/>
      <c r="VAA101" s="0"/>
      <c r="VAB101" s="0"/>
      <c r="VAC101" s="0"/>
      <c r="VAD101" s="0"/>
      <c r="VAE101" s="0"/>
      <c r="VAF101" s="0"/>
      <c r="VAG101" s="0"/>
      <c r="VAH101" s="0"/>
      <c r="VAI101" s="0"/>
      <c r="VAJ101" s="0"/>
      <c r="VAK101" s="0"/>
      <c r="VAL101" s="0"/>
      <c r="VAM101" s="0"/>
      <c r="VAN101" s="0"/>
      <c r="VAO101" s="0"/>
      <c r="VAP101" s="0"/>
      <c r="VAQ101" s="0"/>
      <c r="VAR101" s="0"/>
      <c r="VAS101" s="0"/>
      <c r="VAT101" s="0"/>
      <c r="VAU101" s="0"/>
      <c r="VAV101" s="0"/>
      <c r="VAW101" s="0"/>
      <c r="VAX101" s="0"/>
      <c r="VAY101" s="0"/>
      <c r="VAZ101" s="0"/>
      <c r="VBA101" s="0"/>
      <c r="VBB101" s="0"/>
      <c r="VBC101" s="0"/>
      <c r="VBD101" s="0"/>
      <c r="VBE101" s="0"/>
      <c r="VBF101" s="0"/>
      <c r="VBG101" s="0"/>
      <c r="VBH101" s="0"/>
      <c r="VBI101" s="0"/>
      <c r="VBJ101" s="0"/>
      <c r="VBK101" s="0"/>
      <c r="VBL101" s="0"/>
      <c r="VBM101" s="0"/>
      <c r="VBN101" s="0"/>
      <c r="VBO101" s="0"/>
      <c r="VBP101" s="0"/>
      <c r="VBQ101" s="0"/>
      <c r="VBR101" s="0"/>
      <c r="VBS101" s="0"/>
      <c r="VBT101" s="0"/>
      <c r="VBU101" s="0"/>
      <c r="VBV101" s="0"/>
      <c r="VBW101" s="0"/>
      <c r="VBX101" s="0"/>
      <c r="VBY101" s="0"/>
      <c r="VBZ101" s="0"/>
      <c r="VCA101" s="0"/>
      <c r="VCB101" s="0"/>
      <c r="VCC101" s="0"/>
      <c r="VCD101" s="0"/>
      <c r="VCE101" s="0"/>
      <c r="VCF101" s="0"/>
      <c r="VCG101" s="0"/>
      <c r="VCH101" s="0"/>
      <c r="VCI101" s="0"/>
      <c r="VCJ101" s="0"/>
      <c r="VCK101" s="0"/>
      <c r="VCL101" s="0"/>
      <c r="VCM101" s="0"/>
      <c r="VCN101" s="0"/>
      <c r="VCO101" s="0"/>
      <c r="VCP101" s="0"/>
      <c r="VCQ101" s="0"/>
      <c r="VCR101" s="0"/>
      <c r="VCS101" s="0"/>
      <c r="VCT101" s="0"/>
      <c r="VCU101" s="0"/>
      <c r="VCV101" s="0"/>
      <c r="VCW101" s="0"/>
      <c r="VCX101" s="0"/>
      <c r="VCY101" s="0"/>
      <c r="VCZ101" s="0"/>
      <c r="VDA101" s="0"/>
      <c r="VDB101" s="0"/>
      <c r="VDC101" s="0"/>
      <c r="VDD101" s="0"/>
      <c r="VDE101" s="0"/>
      <c r="VDF101" s="0"/>
      <c r="VDG101" s="0"/>
      <c r="VDH101" s="0"/>
      <c r="VDI101" s="0"/>
      <c r="VDJ101" s="0"/>
      <c r="VDK101" s="0"/>
      <c r="VDL101" s="0"/>
      <c r="VDM101" s="0"/>
      <c r="VDN101" s="0"/>
      <c r="VDO101" s="0"/>
      <c r="VDP101" s="0"/>
      <c r="VDQ101" s="0"/>
      <c r="VDR101" s="0"/>
      <c r="VDS101" s="0"/>
      <c r="VDT101" s="0"/>
      <c r="VDU101" s="0"/>
      <c r="VDV101" s="0"/>
      <c r="VDW101" s="0"/>
      <c r="VDX101" s="0"/>
      <c r="VDY101" s="0"/>
      <c r="VDZ101" s="0"/>
      <c r="VEA101" s="0"/>
      <c r="VEB101" s="0"/>
      <c r="VEC101" s="0"/>
      <c r="VED101" s="0"/>
      <c r="VEE101" s="0"/>
      <c r="VEF101" s="0"/>
      <c r="VEG101" s="0"/>
      <c r="VEH101" s="0"/>
      <c r="VEI101" s="0"/>
      <c r="VEJ101" s="0"/>
      <c r="VEK101" s="0"/>
      <c r="VEL101" s="0"/>
      <c r="VEM101" s="0"/>
      <c r="VEN101" s="0"/>
      <c r="VEO101" s="0"/>
      <c r="VEP101" s="0"/>
      <c r="VEQ101" s="0"/>
      <c r="VER101" s="0"/>
      <c r="VES101" s="0"/>
      <c r="VET101" s="0"/>
      <c r="VEU101" s="0"/>
      <c r="VEV101" s="0"/>
      <c r="VEW101" s="0"/>
      <c r="VEX101" s="0"/>
      <c r="VEY101" s="0"/>
      <c r="VEZ101" s="0"/>
      <c r="VFA101" s="0"/>
      <c r="VFB101" s="0"/>
      <c r="VFC101" s="0"/>
      <c r="VFD101" s="0"/>
      <c r="VFE101" s="0"/>
      <c r="VFF101" s="0"/>
      <c r="VFG101" s="0"/>
      <c r="VFH101" s="0"/>
      <c r="VFI101" s="0"/>
      <c r="VFJ101" s="0"/>
      <c r="VFK101" s="0"/>
      <c r="VFL101" s="0"/>
      <c r="VFM101" s="0"/>
      <c r="VFN101" s="0"/>
      <c r="VFO101" s="0"/>
      <c r="VFP101" s="0"/>
      <c r="VFQ101" s="0"/>
      <c r="VFR101" s="0"/>
      <c r="VFS101" s="0"/>
      <c r="VFT101" s="0"/>
      <c r="VFU101" s="0"/>
      <c r="VFV101" s="0"/>
      <c r="VFW101" s="0"/>
      <c r="VFX101" s="0"/>
      <c r="VFY101" s="0"/>
      <c r="VFZ101" s="0"/>
      <c r="VGA101" s="0"/>
      <c r="VGB101" s="0"/>
      <c r="VGC101" s="0"/>
      <c r="VGD101" s="0"/>
      <c r="VGE101" s="0"/>
      <c r="VGF101" s="0"/>
      <c r="VGG101" s="0"/>
      <c r="VGH101" s="0"/>
      <c r="VGI101" s="0"/>
      <c r="VGJ101" s="0"/>
      <c r="VGK101" s="0"/>
      <c r="VGL101" s="0"/>
      <c r="VGM101" s="0"/>
      <c r="VGN101" s="0"/>
      <c r="VGO101" s="0"/>
      <c r="VGP101" s="0"/>
      <c r="VGQ101" s="0"/>
      <c r="VGR101" s="0"/>
      <c r="VGS101" s="0"/>
      <c r="VGT101" s="0"/>
      <c r="VGU101" s="0"/>
      <c r="VGV101" s="0"/>
      <c r="VGW101" s="0"/>
      <c r="VGX101" s="0"/>
      <c r="VGY101" s="0"/>
      <c r="VGZ101" s="0"/>
      <c r="VHA101" s="0"/>
      <c r="VHB101" s="0"/>
      <c r="VHC101" s="0"/>
      <c r="VHD101" s="0"/>
      <c r="VHE101" s="0"/>
      <c r="VHF101" s="0"/>
      <c r="VHG101" s="0"/>
      <c r="VHH101" s="0"/>
      <c r="VHI101" s="0"/>
      <c r="VHJ101" s="0"/>
      <c r="VHK101" s="0"/>
      <c r="VHL101" s="0"/>
      <c r="VHM101" s="0"/>
      <c r="VHN101" s="0"/>
      <c r="VHO101" s="0"/>
      <c r="VHP101" s="0"/>
      <c r="VHQ101" s="0"/>
      <c r="VHR101" s="0"/>
      <c r="VHS101" s="0"/>
      <c r="VHT101" s="0"/>
      <c r="VHU101" s="0"/>
      <c r="VHV101" s="0"/>
      <c r="VHW101" s="0"/>
      <c r="VHX101" s="0"/>
      <c r="VHY101" s="0"/>
      <c r="VHZ101" s="0"/>
      <c r="VIA101" s="0"/>
      <c r="VIB101" s="0"/>
      <c r="VIC101" s="0"/>
      <c r="VID101" s="0"/>
      <c r="VIE101" s="0"/>
      <c r="VIF101" s="0"/>
      <c r="VIG101" s="0"/>
      <c r="VIH101" s="0"/>
      <c r="VII101" s="0"/>
      <c r="VIJ101" s="0"/>
      <c r="VIK101" s="0"/>
      <c r="VIL101" s="0"/>
      <c r="VIM101" s="0"/>
      <c r="VIN101" s="0"/>
      <c r="VIO101" s="0"/>
      <c r="VIP101" s="0"/>
      <c r="VIQ101" s="0"/>
      <c r="VIR101" s="0"/>
      <c r="VIS101" s="0"/>
      <c r="VIT101" s="0"/>
      <c r="VIU101" s="0"/>
      <c r="VIV101" s="0"/>
      <c r="VIW101" s="0"/>
      <c r="VIX101" s="0"/>
      <c r="VIY101" s="0"/>
      <c r="VIZ101" s="0"/>
      <c r="VJA101" s="0"/>
      <c r="VJB101" s="0"/>
      <c r="VJC101" s="0"/>
      <c r="VJD101" s="0"/>
      <c r="VJE101" s="0"/>
      <c r="VJF101" s="0"/>
      <c r="VJG101" s="0"/>
      <c r="VJH101" s="0"/>
      <c r="VJI101" s="0"/>
      <c r="VJJ101" s="0"/>
      <c r="VJK101" s="0"/>
      <c r="VJL101" s="0"/>
      <c r="VJM101" s="0"/>
      <c r="VJN101" s="0"/>
      <c r="VJO101" s="0"/>
      <c r="VJP101" s="0"/>
      <c r="VJQ101" s="0"/>
      <c r="VJR101" s="0"/>
      <c r="VJS101" s="0"/>
      <c r="VJT101" s="0"/>
      <c r="VJU101" s="0"/>
      <c r="VJV101" s="0"/>
      <c r="VJW101" s="0"/>
      <c r="VJX101" s="0"/>
      <c r="VJY101" s="0"/>
      <c r="VJZ101" s="0"/>
      <c r="VKA101" s="0"/>
      <c r="VKB101" s="0"/>
      <c r="VKC101" s="0"/>
      <c r="VKD101" s="0"/>
      <c r="VKE101" s="0"/>
      <c r="VKF101" s="0"/>
      <c r="VKG101" s="0"/>
      <c r="VKH101" s="0"/>
      <c r="VKI101" s="0"/>
      <c r="VKJ101" s="0"/>
      <c r="VKK101" s="0"/>
      <c r="VKL101" s="0"/>
      <c r="VKM101" s="0"/>
      <c r="VKN101" s="0"/>
      <c r="VKO101" s="0"/>
      <c r="VKP101" s="0"/>
      <c r="VKQ101" s="0"/>
      <c r="VKR101" s="0"/>
      <c r="VKS101" s="0"/>
      <c r="VKT101" s="0"/>
      <c r="VKU101" s="0"/>
      <c r="VKV101" s="0"/>
      <c r="VKW101" s="0"/>
      <c r="VKX101" s="0"/>
      <c r="VKY101" s="0"/>
      <c r="VKZ101" s="0"/>
      <c r="VLA101" s="0"/>
      <c r="VLB101" s="0"/>
      <c r="VLC101" s="0"/>
      <c r="VLD101" s="0"/>
      <c r="VLE101" s="0"/>
      <c r="VLF101" s="0"/>
      <c r="VLG101" s="0"/>
      <c r="VLH101" s="0"/>
      <c r="VLI101" s="0"/>
      <c r="VLJ101" s="0"/>
      <c r="VLK101" s="0"/>
      <c r="VLL101" s="0"/>
      <c r="VLM101" s="0"/>
      <c r="VLN101" s="0"/>
      <c r="VLO101" s="0"/>
      <c r="VLP101" s="0"/>
      <c r="VLQ101" s="0"/>
      <c r="VLR101" s="0"/>
      <c r="VLS101" s="0"/>
      <c r="VLT101" s="0"/>
      <c r="VLU101" s="0"/>
      <c r="VLV101" s="0"/>
      <c r="VLW101" s="0"/>
      <c r="VLX101" s="0"/>
      <c r="VLY101" s="0"/>
      <c r="VLZ101" s="0"/>
      <c r="VMA101" s="0"/>
      <c r="VMB101" s="0"/>
      <c r="VMC101" s="0"/>
      <c r="VMD101" s="0"/>
      <c r="VME101" s="0"/>
      <c r="VMF101" s="0"/>
      <c r="VMG101" s="0"/>
      <c r="VMH101" s="0"/>
      <c r="VMI101" s="0"/>
      <c r="VMJ101" s="0"/>
      <c r="VMK101" s="0"/>
      <c r="VML101" s="0"/>
      <c r="VMM101" s="0"/>
      <c r="VMN101" s="0"/>
      <c r="VMO101" s="0"/>
      <c r="VMP101" s="0"/>
      <c r="VMQ101" s="0"/>
      <c r="VMR101" s="0"/>
      <c r="VMS101" s="0"/>
      <c r="VMT101" s="0"/>
      <c r="VMU101" s="0"/>
      <c r="VMV101" s="0"/>
      <c r="VMW101" s="0"/>
      <c r="VMX101" s="0"/>
      <c r="VMY101" s="0"/>
      <c r="VMZ101" s="0"/>
      <c r="VNA101" s="0"/>
      <c r="VNB101" s="0"/>
      <c r="VNC101" s="0"/>
      <c r="VND101" s="0"/>
      <c r="VNE101" s="0"/>
      <c r="VNF101" s="0"/>
      <c r="VNG101" s="0"/>
      <c r="VNH101" s="0"/>
      <c r="VNI101" s="0"/>
      <c r="VNJ101" s="0"/>
      <c r="VNK101" s="0"/>
      <c r="VNL101" s="0"/>
      <c r="VNM101" s="0"/>
      <c r="VNN101" s="0"/>
      <c r="VNO101" s="0"/>
      <c r="VNP101" s="0"/>
      <c r="VNQ101" s="0"/>
      <c r="VNR101" s="0"/>
      <c r="VNS101" s="0"/>
      <c r="VNT101" s="0"/>
      <c r="VNU101" s="0"/>
      <c r="VNV101" s="0"/>
      <c r="VNW101" s="0"/>
      <c r="VNX101" s="0"/>
      <c r="VNY101" s="0"/>
      <c r="VNZ101" s="0"/>
      <c r="VOA101" s="0"/>
      <c r="VOB101" s="0"/>
      <c r="VOC101" s="0"/>
      <c r="VOD101" s="0"/>
      <c r="VOE101" s="0"/>
      <c r="VOF101" s="0"/>
      <c r="VOG101" s="0"/>
      <c r="VOH101" s="0"/>
      <c r="VOI101" s="0"/>
      <c r="VOJ101" s="0"/>
      <c r="VOK101" s="0"/>
      <c r="VOL101" s="0"/>
      <c r="VOM101" s="0"/>
      <c r="VON101" s="0"/>
      <c r="VOO101" s="0"/>
      <c r="VOP101" s="0"/>
      <c r="VOQ101" s="0"/>
      <c r="VOR101" s="0"/>
      <c r="VOS101" s="0"/>
      <c r="VOT101" s="0"/>
      <c r="VOU101" s="0"/>
      <c r="VOV101" s="0"/>
      <c r="VOW101" s="0"/>
      <c r="VOX101" s="0"/>
      <c r="VOY101" s="0"/>
      <c r="VOZ101" s="0"/>
      <c r="VPA101" s="0"/>
      <c r="VPB101" s="0"/>
      <c r="VPC101" s="0"/>
      <c r="VPD101" s="0"/>
      <c r="VPE101" s="0"/>
      <c r="VPF101" s="0"/>
      <c r="VPG101" s="0"/>
      <c r="VPH101" s="0"/>
      <c r="VPI101" s="0"/>
      <c r="VPJ101" s="0"/>
      <c r="VPK101" s="0"/>
      <c r="VPL101" s="0"/>
      <c r="VPM101" s="0"/>
      <c r="VPN101" s="0"/>
      <c r="VPO101" s="0"/>
      <c r="VPP101" s="0"/>
      <c r="VPQ101" s="0"/>
      <c r="VPR101" s="0"/>
      <c r="VPS101" s="0"/>
      <c r="VPT101" s="0"/>
      <c r="VPU101" s="0"/>
      <c r="VPV101" s="0"/>
      <c r="VPW101" s="0"/>
      <c r="VPX101" s="0"/>
      <c r="VPY101" s="0"/>
      <c r="VPZ101" s="0"/>
      <c r="VQA101" s="0"/>
      <c r="VQB101" s="0"/>
      <c r="VQC101" s="0"/>
      <c r="VQD101" s="0"/>
      <c r="VQE101" s="0"/>
      <c r="VQF101" s="0"/>
      <c r="VQG101" s="0"/>
      <c r="VQH101" s="0"/>
      <c r="VQI101" s="0"/>
      <c r="VQJ101" s="0"/>
      <c r="VQK101" s="0"/>
      <c r="VQL101" s="0"/>
      <c r="VQM101" s="0"/>
      <c r="VQN101" s="0"/>
      <c r="VQO101" s="0"/>
      <c r="VQP101" s="0"/>
      <c r="VQQ101" s="0"/>
      <c r="VQR101" s="0"/>
      <c r="VQS101" s="0"/>
      <c r="VQT101" s="0"/>
      <c r="VQU101" s="0"/>
      <c r="VQV101" s="0"/>
      <c r="VQW101" s="0"/>
      <c r="VQX101" s="0"/>
      <c r="VQY101" s="0"/>
      <c r="VQZ101" s="0"/>
      <c r="VRA101" s="0"/>
      <c r="VRB101" s="0"/>
      <c r="VRC101" s="0"/>
      <c r="VRD101" s="0"/>
      <c r="VRE101" s="0"/>
      <c r="VRF101" s="0"/>
      <c r="VRG101" s="0"/>
      <c r="VRH101" s="0"/>
      <c r="VRI101" s="0"/>
      <c r="VRJ101" s="0"/>
      <c r="VRK101" s="0"/>
      <c r="VRL101" s="0"/>
      <c r="VRM101" s="0"/>
      <c r="VRN101" s="0"/>
      <c r="VRO101" s="0"/>
      <c r="VRP101" s="0"/>
      <c r="VRQ101" s="0"/>
      <c r="VRR101" s="0"/>
      <c r="VRS101" s="0"/>
      <c r="VRT101" s="0"/>
      <c r="VRU101" s="0"/>
      <c r="VRV101" s="0"/>
      <c r="VRW101" s="0"/>
      <c r="VRX101" s="0"/>
      <c r="VRY101" s="0"/>
      <c r="VRZ101" s="0"/>
      <c r="VSA101" s="0"/>
      <c r="VSB101" s="0"/>
      <c r="VSC101" s="0"/>
      <c r="VSD101" s="0"/>
      <c r="VSE101" s="0"/>
      <c r="VSF101" s="0"/>
      <c r="VSG101" s="0"/>
      <c r="VSH101" s="0"/>
      <c r="VSI101" s="0"/>
      <c r="VSJ101" s="0"/>
      <c r="VSK101" s="0"/>
      <c r="VSL101" s="0"/>
      <c r="VSM101" s="0"/>
      <c r="VSN101" s="0"/>
      <c r="VSO101" s="0"/>
      <c r="VSP101" s="0"/>
      <c r="VSQ101" s="0"/>
      <c r="VSR101" s="0"/>
      <c r="VSS101" s="0"/>
      <c r="VST101" s="0"/>
      <c r="VSU101" s="0"/>
      <c r="VSV101" s="0"/>
      <c r="VSW101" s="0"/>
      <c r="VSX101" s="0"/>
      <c r="VSY101" s="0"/>
      <c r="VSZ101" s="0"/>
      <c r="VTA101" s="0"/>
      <c r="VTB101" s="0"/>
      <c r="VTC101" s="0"/>
      <c r="VTD101" s="0"/>
      <c r="VTE101" s="0"/>
      <c r="VTF101" s="0"/>
      <c r="VTG101" s="0"/>
      <c r="VTH101" s="0"/>
      <c r="VTI101" s="0"/>
      <c r="VTJ101" s="0"/>
      <c r="VTK101" s="0"/>
      <c r="VTL101" s="0"/>
      <c r="VTM101" s="0"/>
      <c r="VTN101" s="0"/>
      <c r="VTO101" s="0"/>
      <c r="VTP101" s="0"/>
      <c r="VTQ101" s="0"/>
      <c r="VTR101" s="0"/>
      <c r="VTS101" s="0"/>
      <c r="VTT101" s="0"/>
      <c r="VTU101" s="0"/>
      <c r="VTV101" s="0"/>
      <c r="VTW101" s="0"/>
      <c r="VTX101" s="0"/>
      <c r="VTY101" s="0"/>
      <c r="VTZ101" s="0"/>
      <c r="VUA101" s="0"/>
      <c r="VUB101" s="0"/>
      <c r="VUC101" s="0"/>
      <c r="VUD101" s="0"/>
      <c r="VUE101" s="0"/>
      <c r="VUF101" s="0"/>
      <c r="VUG101" s="0"/>
      <c r="VUH101" s="0"/>
      <c r="VUI101" s="0"/>
      <c r="VUJ101" s="0"/>
      <c r="VUK101" s="0"/>
      <c r="VUL101" s="0"/>
      <c r="VUM101" s="0"/>
      <c r="VUN101" s="0"/>
      <c r="VUO101" s="0"/>
      <c r="VUP101" s="0"/>
      <c r="VUQ101" s="0"/>
      <c r="VUR101" s="0"/>
      <c r="VUS101" s="0"/>
      <c r="VUT101" s="0"/>
      <c r="VUU101" s="0"/>
      <c r="VUV101" s="0"/>
      <c r="VUW101" s="0"/>
      <c r="VUX101" s="0"/>
      <c r="VUY101" s="0"/>
      <c r="VUZ101" s="0"/>
      <c r="VVA101" s="0"/>
      <c r="VVB101" s="0"/>
      <c r="VVC101" s="0"/>
      <c r="VVD101" s="0"/>
      <c r="VVE101" s="0"/>
      <c r="VVF101" s="0"/>
      <c r="VVG101" s="0"/>
      <c r="VVH101" s="0"/>
      <c r="VVI101" s="0"/>
      <c r="VVJ101" s="0"/>
      <c r="VVK101" s="0"/>
      <c r="VVL101" s="0"/>
      <c r="VVM101" s="0"/>
      <c r="VVN101" s="0"/>
      <c r="VVO101" s="0"/>
      <c r="VVP101" s="0"/>
      <c r="VVQ101" s="0"/>
      <c r="VVR101" s="0"/>
      <c r="VVS101" s="0"/>
      <c r="VVT101" s="0"/>
      <c r="VVU101" s="0"/>
      <c r="VVV101" s="0"/>
      <c r="VVW101" s="0"/>
      <c r="VVX101" s="0"/>
      <c r="VVY101" s="0"/>
      <c r="VVZ101" s="0"/>
      <c r="VWA101" s="0"/>
      <c r="VWB101" s="0"/>
      <c r="VWC101" s="0"/>
      <c r="VWD101" s="0"/>
      <c r="VWE101" s="0"/>
      <c r="VWF101" s="0"/>
      <c r="VWG101" s="0"/>
      <c r="VWH101" s="0"/>
      <c r="VWI101" s="0"/>
      <c r="VWJ101" s="0"/>
      <c r="VWK101" s="0"/>
      <c r="VWL101" s="0"/>
      <c r="VWM101" s="0"/>
      <c r="VWN101" s="0"/>
      <c r="VWO101" s="0"/>
      <c r="VWP101" s="0"/>
      <c r="VWQ101" s="0"/>
      <c r="VWR101" s="0"/>
      <c r="VWS101" s="0"/>
      <c r="VWT101" s="0"/>
      <c r="VWU101" s="0"/>
      <c r="VWV101" s="0"/>
      <c r="VWW101" s="0"/>
      <c r="VWX101" s="0"/>
      <c r="VWY101" s="0"/>
      <c r="VWZ101" s="0"/>
      <c r="VXA101" s="0"/>
      <c r="VXB101" s="0"/>
      <c r="VXC101" s="0"/>
      <c r="VXD101" s="0"/>
      <c r="VXE101" s="0"/>
      <c r="VXF101" s="0"/>
      <c r="VXG101" s="0"/>
      <c r="VXH101" s="0"/>
      <c r="VXI101" s="0"/>
      <c r="VXJ101" s="0"/>
      <c r="VXK101" s="0"/>
      <c r="VXL101" s="0"/>
      <c r="VXM101" s="0"/>
      <c r="VXN101" s="0"/>
      <c r="VXO101" s="0"/>
      <c r="VXP101" s="0"/>
      <c r="VXQ101" s="0"/>
      <c r="VXR101" s="0"/>
      <c r="VXS101" s="0"/>
      <c r="VXT101" s="0"/>
      <c r="VXU101" s="0"/>
      <c r="VXV101" s="0"/>
      <c r="VXW101" s="0"/>
      <c r="VXX101" s="0"/>
      <c r="VXY101" s="0"/>
      <c r="VXZ101" s="0"/>
      <c r="VYA101" s="0"/>
      <c r="VYB101" s="0"/>
      <c r="VYC101" s="0"/>
      <c r="VYD101" s="0"/>
      <c r="VYE101" s="0"/>
      <c r="VYF101" s="0"/>
      <c r="VYG101" s="0"/>
      <c r="VYH101" s="0"/>
      <c r="VYI101" s="0"/>
      <c r="VYJ101" s="0"/>
      <c r="VYK101" s="0"/>
      <c r="VYL101" s="0"/>
      <c r="VYM101" s="0"/>
      <c r="VYN101" s="0"/>
      <c r="VYO101" s="0"/>
      <c r="VYP101" s="0"/>
      <c r="VYQ101" s="0"/>
      <c r="VYR101" s="0"/>
      <c r="VYS101" s="0"/>
      <c r="VYT101" s="0"/>
      <c r="VYU101" s="0"/>
      <c r="VYV101" s="0"/>
      <c r="VYW101" s="0"/>
      <c r="VYX101" s="0"/>
      <c r="VYY101" s="0"/>
      <c r="VYZ101" s="0"/>
      <c r="VZA101" s="0"/>
      <c r="VZB101" s="0"/>
      <c r="VZC101" s="0"/>
      <c r="VZD101" s="0"/>
      <c r="VZE101" s="0"/>
      <c r="VZF101" s="0"/>
      <c r="VZG101" s="0"/>
      <c r="VZH101" s="0"/>
      <c r="VZI101" s="0"/>
      <c r="VZJ101" s="0"/>
      <c r="VZK101" s="0"/>
      <c r="VZL101" s="0"/>
      <c r="VZM101" s="0"/>
      <c r="VZN101" s="0"/>
      <c r="VZO101" s="0"/>
      <c r="VZP101" s="0"/>
      <c r="VZQ101" s="0"/>
      <c r="VZR101" s="0"/>
      <c r="VZS101" s="0"/>
      <c r="VZT101" s="0"/>
      <c r="VZU101" s="0"/>
      <c r="VZV101" s="0"/>
      <c r="VZW101" s="0"/>
      <c r="VZX101" s="0"/>
      <c r="VZY101" s="0"/>
      <c r="VZZ101" s="0"/>
      <c r="WAA101" s="0"/>
      <c r="WAB101" s="0"/>
      <c r="WAC101" s="0"/>
      <c r="WAD101" s="0"/>
      <c r="WAE101" s="0"/>
      <c r="WAF101" s="0"/>
      <c r="WAG101" s="0"/>
      <c r="WAH101" s="0"/>
      <c r="WAI101" s="0"/>
      <c r="WAJ101" s="0"/>
      <c r="WAK101" s="0"/>
      <c r="WAL101" s="0"/>
      <c r="WAM101" s="0"/>
      <c r="WAN101" s="0"/>
      <c r="WAO101" s="0"/>
      <c r="WAP101" s="0"/>
      <c r="WAQ101" s="0"/>
      <c r="WAR101" s="0"/>
      <c r="WAS101" s="0"/>
      <c r="WAT101" s="0"/>
      <c r="WAU101" s="0"/>
      <c r="WAV101" s="0"/>
      <c r="WAW101" s="0"/>
      <c r="WAX101" s="0"/>
      <c r="WAY101" s="0"/>
      <c r="WAZ101" s="0"/>
      <c r="WBA101" s="0"/>
      <c r="WBB101" s="0"/>
      <c r="WBC101" s="0"/>
      <c r="WBD101" s="0"/>
      <c r="WBE101" s="0"/>
      <c r="WBF101" s="0"/>
      <c r="WBG101" s="0"/>
      <c r="WBH101" s="0"/>
      <c r="WBI101" s="0"/>
      <c r="WBJ101" s="0"/>
      <c r="WBK101" s="0"/>
      <c r="WBL101" s="0"/>
      <c r="WBM101" s="0"/>
      <c r="WBN101" s="0"/>
      <c r="WBO101" s="0"/>
      <c r="WBP101" s="0"/>
      <c r="WBQ101" s="0"/>
      <c r="WBR101" s="0"/>
      <c r="WBS101" s="0"/>
      <c r="WBT101" s="0"/>
      <c r="WBU101" s="0"/>
      <c r="WBV101" s="0"/>
      <c r="WBW101" s="0"/>
      <c r="WBX101" s="0"/>
      <c r="WBY101" s="0"/>
      <c r="WBZ101" s="0"/>
      <c r="WCA101" s="0"/>
      <c r="WCB101" s="0"/>
      <c r="WCC101" s="0"/>
      <c r="WCD101" s="0"/>
      <c r="WCE101" s="0"/>
      <c r="WCF101" s="0"/>
      <c r="WCG101" s="0"/>
      <c r="WCH101" s="0"/>
      <c r="WCI101" s="0"/>
      <c r="WCJ101" s="0"/>
      <c r="WCK101" s="0"/>
      <c r="WCL101" s="0"/>
      <c r="WCM101" s="0"/>
      <c r="WCN101" s="0"/>
      <c r="WCO101" s="0"/>
      <c r="WCP101" s="0"/>
      <c r="WCQ101" s="0"/>
      <c r="WCR101" s="0"/>
      <c r="WCS101" s="0"/>
      <c r="WCT101" s="0"/>
      <c r="WCU101" s="0"/>
      <c r="WCV101" s="0"/>
      <c r="WCW101" s="0"/>
      <c r="WCX101" s="0"/>
      <c r="WCY101" s="0"/>
      <c r="WCZ101" s="0"/>
      <c r="WDA101" s="0"/>
      <c r="WDB101" s="0"/>
      <c r="WDC101" s="0"/>
      <c r="WDD101" s="0"/>
      <c r="WDE101" s="0"/>
      <c r="WDF101" s="0"/>
      <c r="WDG101" s="0"/>
      <c r="WDH101" s="0"/>
      <c r="WDI101" s="0"/>
      <c r="WDJ101" s="0"/>
      <c r="WDK101" s="0"/>
      <c r="WDL101" s="0"/>
      <c r="WDM101" s="0"/>
      <c r="WDN101" s="0"/>
      <c r="WDO101" s="0"/>
      <c r="WDP101" s="0"/>
      <c r="WDQ101" s="0"/>
      <c r="WDR101" s="0"/>
      <c r="WDS101" s="0"/>
      <c r="WDT101" s="0"/>
      <c r="WDU101" s="0"/>
      <c r="WDV101" s="0"/>
      <c r="WDW101" s="0"/>
      <c r="WDX101" s="0"/>
      <c r="WDY101" s="0"/>
      <c r="WDZ101" s="0"/>
      <c r="WEA101" s="0"/>
      <c r="WEB101" s="0"/>
      <c r="WEC101" s="0"/>
      <c r="WED101" s="0"/>
      <c r="WEE101" s="0"/>
      <c r="WEF101" s="0"/>
      <c r="WEG101" s="0"/>
      <c r="WEH101" s="0"/>
      <c r="WEI101" s="0"/>
      <c r="WEJ101" s="0"/>
      <c r="WEK101" s="0"/>
      <c r="WEL101" s="0"/>
      <c r="WEM101" s="0"/>
      <c r="WEN101" s="0"/>
      <c r="WEO101" s="0"/>
      <c r="WEP101" s="0"/>
      <c r="WEQ101" s="0"/>
      <c r="WER101" s="0"/>
      <c r="WES101" s="0"/>
      <c r="WET101" s="0"/>
      <c r="WEU101" s="0"/>
      <c r="WEV101" s="0"/>
      <c r="WEW101" s="0"/>
      <c r="WEX101" s="0"/>
      <c r="WEY101" s="0"/>
      <c r="WEZ101" s="0"/>
      <c r="WFA101" s="0"/>
      <c r="WFB101" s="0"/>
      <c r="WFC101" s="0"/>
      <c r="WFD101" s="0"/>
      <c r="WFE101" s="0"/>
      <c r="WFF101" s="0"/>
      <c r="WFG101" s="0"/>
      <c r="WFH101" s="0"/>
      <c r="WFI101" s="0"/>
      <c r="WFJ101" s="0"/>
      <c r="WFK101" s="0"/>
      <c r="WFL101" s="0"/>
      <c r="WFM101" s="0"/>
      <c r="WFN101" s="0"/>
      <c r="WFO101" s="0"/>
      <c r="WFP101" s="0"/>
      <c r="WFQ101" s="0"/>
      <c r="WFR101" s="0"/>
      <c r="WFS101" s="0"/>
      <c r="WFT101" s="0"/>
      <c r="WFU101" s="0"/>
      <c r="WFV101" s="0"/>
      <c r="WFW101" s="0"/>
      <c r="WFX101" s="0"/>
      <c r="WFY101" s="0"/>
      <c r="WFZ101" s="0"/>
      <c r="WGA101" s="0"/>
      <c r="WGB101" s="0"/>
      <c r="WGC101" s="0"/>
      <c r="WGD101" s="0"/>
      <c r="WGE101" s="0"/>
      <c r="WGF101" s="0"/>
      <c r="WGG101" s="0"/>
      <c r="WGH101" s="0"/>
      <c r="WGI101" s="0"/>
      <c r="WGJ101" s="0"/>
      <c r="WGK101" s="0"/>
      <c r="WGL101" s="0"/>
      <c r="WGM101" s="0"/>
      <c r="WGN101" s="0"/>
      <c r="WGO101" s="0"/>
      <c r="WGP101" s="0"/>
      <c r="WGQ101" s="0"/>
      <c r="WGR101" s="0"/>
      <c r="WGS101" s="0"/>
      <c r="WGT101" s="0"/>
      <c r="WGU101" s="0"/>
      <c r="WGV101" s="0"/>
      <c r="WGW101" s="0"/>
      <c r="WGX101" s="0"/>
      <c r="WGY101" s="0"/>
      <c r="WGZ101" s="0"/>
      <c r="WHA101" s="0"/>
      <c r="WHB101" s="0"/>
      <c r="WHC101" s="0"/>
      <c r="WHD101" s="0"/>
      <c r="WHE101" s="0"/>
      <c r="WHF101" s="0"/>
      <c r="WHG101" s="0"/>
      <c r="WHH101" s="0"/>
      <c r="WHI101" s="0"/>
      <c r="WHJ101" s="0"/>
      <c r="WHK101" s="0"/>
      <c r="WHL101" s="0"/>
      <c r="WHM101" s="0"/>
      <c r="WHN101" s="0"/>
      <c r="WHO101" s="0"/>
      <c r="WHP101" s="0"/>
      <c r="WHQ101" s="0"/>
      <c r="WHR101" s="0"/>
      <c r="WHS101" s="0"/>
      <c r="WHT101" s="0"/>
      <c r="WHU101" s="0"/>
      <c r="WHV101" s="0"/>
      <c r="WHW101" s="0"/>
      <c r="WHX101" s="0"/>
      <c r="WHY101" s="0"/>
      <c r="WHZ101" s="0"/>
      <c r="WIA101" s="0"/>
      <c r="WIB101" s="0"/>
      <c r="WIC101" s="0"/>
      <c r="WID101" s="0"/>
      <c r="WIE101" s="0"/>
      <c r="WIF101" s="0"/>
      <c r="WIG101" s="0"/>
      <c r="WIH101" s="0"/>
      <c r="WII101" s="0"/>
      <c r="WIJ101" s="0"/>
      <c r="WIK101" s="0"/>
      <c r="WIL101" s="0"/>
      <c r="WIM101" s="0"/>
      <c r="WIN101" s="0"/>
      <c r="WIO101" s="0"/>
      <c r="WIP101" s="0"/>
      <c r="WIQ101" s="0"/>
      <c r="WIR101" s="0"/>
      <c r="WIS101" s="0"/>
      <c r="WIT101" s="0"/>
      <c r="WIU101" s="0"/>
      <c r="WIV101" s="0"/>
      <c r="WIW101" s="0"/>
      <c r="WIX101" s="0"/>
      <c r="WIY101" s="0"/>
      <c r="WIZ101" s="0"/>
      <c r="WJA101" s="0"/>
      <c r="WJB101" s="0"/>
      <c r="WJC101" s="0"/>
      <c r="WJD101" s="0"/>
      <c r="WJE101" s="0"/>
      <c r="WJF101" s="0"/>
      <c r="WJG101" s="0"/>
      <c r="WJH101" s="0"/>
      <c r="WJI101" s="0"/>
      <c r="WJJ101" s="0"/>
      <c r="WJK101" s="0"/>
      <c r="WJL101" s="0"/>
      <c r="WJM101" s="0"/>
      <c r="WJN101" s="0"/>
      <c r="WJO101" s="0"/>
      <c r="WJP101" s="0"/>
      <c r="WJQ101" s="0"/>
      <c r="WJR101" s="0"/>
      <c r="WJS101" s="0"/>
      <c r="WJT101" s="0"/>
      <c r="WJU101" s="0"/>
      <c r="WJV101" s="0"/>
      <c r="WJW101" s="0"/>
      <c r="WJX101" s="0"/>
      <c r="WJY101" s="0"/>
      <c r="WJZ101" s="0"/>
      <c r="WKA101" s="0"/>
      <c r="WKB101" s="0"/>
      <c r="WKC101" s="0"/>
      <c r="WKD101" s="0"/>
      <c r="WKE101" s="0"/>
      <c r="WKF101" s="0"/>
      <c r="WKG101" s="0"/>
      <c r="WKH101" s="0"/>
      <c r="WKI101" s="0"/>
      <c r="WKJ101" s="0"/>
      <c r="WKK101" s="0"/>
      <c r="WKL101" s="0"/>
      <c r="WKM101" s="0"/>
      <c r="WKN101" s="0"/>
      <c r="WKO101" s="0"/>
      <c r="WKP101" s="0"/>
      <c r="WKQ101" s="0"/>
      <c r="WKR101" s="0"/>
      <c r="WKS101" s="0"/>
      <c r="WKT101" s="0"/>
      <c r="WKU101" s="0"/>
      <c r="WKV101" s="0"/>
      <c r="WKW101" s="0"/>
      <c r="WKX101" s="0"/>
      <c r="WKY101" s="0"/>
      <c r="WKZ101" s="0"/>
      <c r="WLA101" s="0"/>
      <c r="WLB101" s="0"/>
      <c r="WLC101" s="0"/>
      <c r="WLD101" s="0"/>
      <c r="WLE101" s="0"/>
      <c r="WLF101" s="0"/>
      <c r="WLG101" s="0"/>
      <c r="WLH101" s="0"/>
      <c r="WLI101" s="0"/>
      <c r="WLJ101" s="0"/>
      <c r="WLK101" s="0"/>
      <c r="WLL101" s="0"/>
      <c r="WLM101" s="0"/>
      <c r="WLN101" s="0"/>
      <c r="WLO101" s="0"/>
      <c r="WLP101" s="0"/>
      <c r="WLQ101" s="0"/>
      <c r="WLR101" s="0"/>
      <c r="WLS101" s="0"/>
      <c r="WLT101" s="0"/>
      <c r="WLU101" s="0"/>
      <c r="WLV101" s="0"/>
      <c r="WLW101" s="0"/>
      <c r="WLX101" s="0"/>
      <c r="WLY101" s="0"/>
      <c r="WLZ101" s="0"/>
      <c r="WMA101" s="0"/>
      <c r="WMB101" s="0"/>
      <c r="WMC101" s="0"/>
      <c r="WMD101" s="0"/>
      <c r="WME101" s="0"/>
      <c r="WMF101" s="0"/>
      <c r="WMG101" s="0"/>
      <c r="WMH101" s="0"/>
      <c r="WMI101" s="0"/>
      <c r="WMJ101" s="0"/>
      <c r="WMK101" s="0"/>
      <c r="WML101" s="0"/>
      <c r="WMM101" s="0"/>
      <c r="WMN101" s="0"/>
      <c r="WMO101" s="0"/>
      <c r="WMP101" s="0"/>
      <c r="WMQ101" s="0"/>
      <c r="WMR101" s="0"/>
      <c r="WMS101" s="0"/>
      <c r="WMT101" s="0"/>
      <c r="WMU101" s="0"/>
      <c r="WMV101" s="0"/>
      <c r="WMW101" s="0"/>
      <c r="WMX101" s="0"/>
      <c r="WMY101" s="0"/>
      <c r="WMZ101" s="0"/>
      <c r="WNA101" s="0"/>
      <c r="WNB101" s="0"/>
      <c r="WNC101" s="0"/>
      <c r="WND101" s="0"/>
      <c r="WNE101" s="0"/>
      <c r="WNF101" s="0"/>
      <c r="WNG101" s="0"/>
      <c r="WNH101" s="0"/>
      <c r="WNI101" s="0"/>
      <c r="WNJ101" s="0"/>
      <c r="WNK101" s="0"/>
      <c r="WNL101" s="0"/>
      <c r="WNM101" s="0"/>
      <c r="WNN101" s="0"/>
      <c r="WNO101" s="0"/>
      <c r="WNP101" s="0"/>
      <c r="WNQ101" s="0"/>
      <c r="WNR101" s="0"/>
      <c r="WNS101" s="0"/>
      <c r="WNT101" s="0"/>
      <c r="WNU101" s="0"/>
      <c r="WNV101" s="0"/>
      <c r="WNW101" s="0"/>
      <c r="WNX101" s="0"/>
      <c r="WNY101" s="0"/>
      <c r="WNZ101" s="0"/>
      <c r="WOA101" s="0"/>
      <c r="WOB101" s="0"/>
      <c r="WOC101" s="0"/>
      <c r="WOD101" s="0"/>
      <c r="WOE101" s="0"/>
      <c r="WOF101" s="0"/>
      <c r="WOG101" s="0"/>
      <c r="WOH101" s="0"/>
      <c r="WOI101" s="0"/>
      <c r="WOJ101" s="0"/>
      <c r="WOK101" s="0"/>
      <c r="WOL101" s="0"/>
      <c r="WOM101" s="0"/>
      <c r="WON101" s="0"/>
      <c r="WOO101" s="0"/>
      <c r="WOP101" s="0"/>
      <c r="WOQ101" s="0"/>
      <c r="WOR101" s="0"/>
      <c r="WOS101" s="0"/>
      <c r="WOT101" s="0"/>
      <c r="WOU101" s="0"/>
      <c r="WOV101" s="0"/>
      <c r="WOW101" s="0"/>
      <c r="WOX101" s="0"/>
      <c r="WOY101" s="0"/>
      <c r="WOZ101" s="0"/>
      <c r="WPA101" s="0"/>
      <c r="WPB101" s="0"/>
      <c r="WPC101" s="0"/>
      <c r="WPD101" s="0"/>
      <c r="WPE101" s="0"/>
      <c r="WPF101" s="0"/>
      <c r="WPG101" s="0"/>
      <c r="WPH101" s="0"/>
      <c r="WPI101" s="0"/>
      <c r="WPJ101" s="0"/>
      <c r="WPK101" s="0"/>
      <c r="WPL101" s="0"/>
      <c r="WPM101" s="0"/>
      <c r="WPN101" s="0"/>
      <c r="WPO101" s="0"/>
      <c r="WPP101" s="0"/>
      <c r="WPQ101" s="0"/>
      <c r="WPR101" s="0"/>
      <c r="WPS101" s="0"/>
      <c r="WPT101" s="0"/>
      <c r="WPU101" s="0"/>
      <c r="WPV101" s="0"/>
      <c r="WPW101" s="0"/>
      <c r="WPX101" s="0"/>
      <c r="WPY101" s="0"/>
      <c r="WPZ101" s="0"/>
      <c r="WQA101" s="0"/>
      <c r="WQB101" s="0"/>
      <c r="WQC101" s="0"/>
      <c r="WQD101" s="0"/>
      <c r="WQE101" s="0"/>
      <c r="WQF101" s="0"/>
      <c r="WQG101" s="0"/>
      <c r="WQH101" s="0"/>
      <c r="WQI101" s="0"/>
      <c r="WQJ101" s="0"/>
      <c r="WQK101" s="0"/>
      <c r="WQL101" s="0"/>
      <c r="WQM101" s="0"/>
      <c r="WQN101" s="0"/>
      <c r="WQO101" s="0"/>
      <c r="WQP101" s="0"/>
      <c r="WQQ101" s="0"/>
      <c r="WQR101" s="0"/>
      <c r="WQS101" s="0"/>
      <c r="WQT101" s="0"/>
      <c r="WQU101" s="0"/>
      <c r="WQV101" s="0"/>
      <c r="WQW101" s="0"/>
      <c r="WQX101" s="0"/>
      <c r="WQY101" s="0"/>
      <c r="WQZ101" s="0"/>
      <c r="WRA101" s="0"/>
      <c r="WRB101" s="0"/>
      <c r="WRC101" s="0"/>
      <c r="WRD101" s="0"/>
      <c r="WRE101" s="0"/>
      <c r="WRF101" s="0"/>
      <c r="WRG101" s="0"/>
      <c r="WRH101" s="0"/>
      <c r="WRI101" s="0"/>
      <c r="WRJ101" s="0"/>
      <c r="WRK101" s="0"/>
      <c r="WRL101" s="0"/>
      <c r="WRM101" s="0"/>
      <c r="WRN101" s="0"/>
      <c r="WRO101" s="0"/>
      <c r="WRP101" s="0"/>
      <c r="WRQ101" s="0"/>
      <c r="WRR101" s="0"/>
      <c r="WRS101" s="0"/>
      <c r="WRT101" s="0"/>
      <c r="WRU101" s="0"/>
      <c r="WRV101" s="0"/>
      <c r="WRW101" s="0"/>
      <c r="WRX101" s="0"/>
      <c r="WRY101" s="0"/>
      <c r="WRZ101" s="0"/>
      <c r="WSA101" s="0"/>
      <c r="WSB101" s="0"/>
      <c r="WSC101" s="0"/>
      <c r="WSD101" s="0"/>
      <c r="WSE101" s="0"/>
      <c r="WSF101" s="0"/>
      <c r="WSG101" s="0"/>
      <c r="WSH101" s="0"/>
      <c r="WSI101" s="0"/>
      <c r="WSJ101" s="0"/>
      <c r="WSK101" s="0"/>
      <c r="WSL101" s="0"/>
      <c r="WSM101" s="0"/>
      <c r="WSN101" s="0"/>
      <c r="WSO101" s="0"/>
      <c r="WSP101" s="0"/>
      <c r="WSQ101" s="0"/>
      <c r="WSR101" s="0"/>
      <c r="WSS101" s="0"/>
      <c r="WST101" s="0"/>
      <c r="WSU101" s="0"/>
      <c r="WSV101" s="0"/>
      <c r="WSW101" s="0"/>
      <c r="WSX101" s="0"/>
      <c r="WSY101" s="0"/>
      <c r="WSZ101" s="0"/>
      <c r="WTA101" s="0"/>
      <c r="WTB101" s="0"/>
      <c r="WTC101" s="0"/>
      <c r="WTD101" s="0"/>
      <c r="WTE101" s="0"/>
      <c r="WTF101" s="0"/>
      <c r="WTG101" s="0"/>
      <c r="WTH101" s="0"/>
      <c r="WTI101" s="0"/>
      <c r="WTJ101" s="0"/>
      <c r="WTK101" s="0"/>
      <c r="WTL101" s="0"/>
      <c r="WTM101" s="0"/>
      <c r="WTN101" s="0"/>
      <c r="WTO101" s="0"/>
      <c r="WTP101" s="0"/>
      <c r="WTQ101" s="0"/>
      <c r="WTR101" s="0"/>
      <c r="WTS101" s="0"/>
      <c r="WTT101" s="0"/>
      <c r="WTU101" s="0"/>
      <c r="WTV101" s="0"/>
      <c r="WTW101" s="0"/>
      <c r="WTX101" s="0"/>
      <c r="WTY101" s="0"/>
      <c r="WTZ101" s="0"/>
      <c r="WUA101" s="0"/>
      <c r="WUB101" s="0"/>
      <c r="WUC101" s="0"/>
      <c r="WUD101" s="0"/>
      <c r="WUE101" s="0"/>
      <c r="WUF101" s="0"/>
      <c r="WUG101" s="0"/>
      <c r="WUH101" s="0"/>
      <c r="WUI101" s="0"/>
      <c r="WUJ101" s="0"/>
      <c r="WUK101" s="0"/>
      <c r="WUL101" s="0"/>
      <c r="WUM101" s="0"/>
      <c r="WUN101" s="0"/>
      <c r="WUO101" s="0"/>
      <c r="WUP101" s="0"/>
      <c r="WUQ101" s="0"/>
      <c r="WUR101" s="0"/>
      <c r="WUS101" s="0"/>
      <c r="WUT101" s="0"/>
      <c r="WUU101" s="0"/>
      <c r="WUV101" s="0"/>
      <c r="WUW101" s="0"/>
      <c r="WUX101" s="0"/>
      <c r="WUY101" s="0"/>
      <c r="WUZ101" s="0"/>
      <c r="WVA101" s="0"/>
      <c r="WVB101" s="0"/>
      <c r="WVC101" s="0"/>
      <c r="WVD101" s="0"/>
      <c r="WVE101" s="0"/>
      <c r="WVF101" s="0"/>
      <c r="WVG101" s="0"/>
      <c r="WVH101" s="0"/>
      <c r="WVI101" s="0"/>
      <c r="WVJ101" s="0"/>
      <c r="WVK101" s="0"/>
      <c r="WVL101" s="0"/>
      <c r="WVM101" s="0"/>
      <c r="WVN101" s="0"/>
      <c r="WVO101" s="0"/>
      <c r="WVP101" s="0"/>
      <c r="WVQ101" s="0"/>
      <c r="WVR101" s="0"/>
      <c r="WVS101" s="0"/>
      <c r="WVT101" s="0"/>
      <c r="WVU101" s="0"/>
      <c r="WVV101" s="0"/>
      <c r="WVW101" s="0"/>
      <c r="WVX101" s="0"/>
      <c r="WVY101" s="0"/>
      <c r="WVZ101" s="0"/>
      <c r="WWA101" s="0"/>
      <c r="WWB101" s="0"/>
      <c r="WWC101" s="0"/>
      <c r="WWD101" s="0"/>
      <c r="WWE101" s="0"/>
      <c r="WWF101" s="0"/>
      <c r="WWG101" s="0"/>
      <c r="WWH101" s="0"/>
      <c r="WWI101" s="0"/>
      <c r="WWJ101" s="0"/>
      <c r="WWK101" s="0"/>
      <c r="WWL101" s="0"/>
      <c r="WWM101" s="0"/>
      <c r="WWN101" s="0"/>
      <c r="WWO101" s="0"/>
      <c r="WWP101" s="0"/>
      <c r="WWQ101" s="0"/>
      <c r="WWR101" s="0"/>
      <c r="WWS101" s="0"/>
      <c r="WWT101" s="0"/>
      <c r="WWU101" s="0"/>
      <c r="WWV101" s="0"/>
      <c r="WWW101" s="0"/>
      <c r="WWX101" s="0"/>
      <c r="WWY101" s="0"/>
      <c r="WWZ101" s="0"/>
      <c r="WXA101" s="0"/>
      <c r="WXB101" s="0"/>
      <c r="WXC101" s="0"/>
      <c r="WXD101" s="0"/>
      <c r="WXE101" s="0"/>
      <c r="WXF101" s="0"/>
      <c r="WXG101" s="0"/>
      <c r="WXH101" s="0"/>
      <c r="WXI101" s="0"/>
      <c r="WXJ101" s="0"/>
      <c r="WXK101" s="0"/>
      <c r="WXL101" s="0"/>
      <c r="WXM101" s="0"/>
      <c r="WXN101" s="0"/>
      <c r="WXO101" s="0"/>
      <c r="WXP101" s="0"/>
      <c r="WXQ101" s="0"/>
      <c r="WXR101" s="0"/>
      <c r="WXS101" s="0"/>
      <c r="WXT101" s="0"/>
      <c r="WXU101" s="0"/>
      <c r="WXV101" s="0"/>
      <c r="WXW101" s="0"/>
      <c r="WXX101" s="0"/>
      <c r="WXY101" s="0"/>
      <c r="WXZ101" s="0"/>
      <c r="WYA101" s="0"/>
      <c r="WYB101" s="0"/>
      <c r="WYC101" s="0"/>
      <c r="WYD101" s="0"/>
      <c r="WYE101" s="0"/>
      <c r="WYF101" s="0"/>
      <c r="WYG101" s="0"/>
      <c r="WYH101" s="0"/>
      <c r="WYI101" s="0"/>
      <c r="WYJ101" s="0"/>
      <c r="WYK101" s="0"/>
      <c r="WYL101" s="0"/>
      <c r="WYM101" s="0"/>
      <c r="WYN101" s="0"/>
      <c r="WYO101" s="0"/>
      <c r="WYP101" s="0"/>
      <c r="WYQ101" s="0"/>
      <c r="WYR101" s="0"/>
      <c r="WYS101" s="0"/>
      <c r="WYT101" s="0"/>
      <c r="WYU101" s="0"/>
      <c r="WYV101" s="0"/>
      <c r="WYW101" s="0"/>
      <c r="WYX101" s="0"/>
      <c r="WYY101" s="0"/>
      <c r="WYZ101" s="0"/>
      <c r="WZA101" s="0"/>
      <c r="WZB101" s="0"/>
      <c r="WZC101" s="0"/>
      <c r="WZD101" s="0"/>
      <c r="WZE101" s="0"/>
      <c r="WZF101" s="0"/>
      <c r="WZG101" s="0"/>
      <c r="WZH101" s="0"/>
      <c r="WZI101" s="0"/>
      <c r="WZJ101" s="0"/>
      <c r="WZK101" s="0"/>
      <c r="WZL101" s="0"/>
      <c r="WZM101" s="0"/>
      <c r="WZN101" s="0"/>
      <c r="WZO101" s="0"/>
      <c r="WZP101" s="0"/>
      <c r="WZQ101" s="0"/>
      <c r="WZR101" s="0"/>
      <c r="WZS101" s="0"/>
      <c r="WZT101" s="0"/>
      <c r="WZU101" s="0"/>
      <c r="WZV101" s="0"/>
      <c r="WZW101" s="0"/>
      <c r="WZX101" s="0"/>
      <c r="WZY101" s="0"/>
      <c r="WZZ101" s="0"/>
      <c r="XAA101" s="0"/>
      <c r="XAB101" s="0"/>
      <c r="XAC101" s="0"/>
      <c r="XAD101" s="0"/>
      <c r="XAE101" s="0"/>
      <c r="XAF101" s="0"/>
      <c r="XAG101" s="0"/>
      <c r="XAH101" s="0"/>
      <c r="XAI101" s="0"/>
      <c r="XAJ101" s="0"/>
      <c r="XAK101" s="0"/>
      <c r="XAL101" s="0"/>
      <c r="XAM101" s="0"/>
      <c r="XAN101" s="0"/>
      <c r="XAO101" s="0"/>
      <c r="XAP101" s="0"/>
      <c r="XAQ101" s="0"/>
      <c r="XAR101" s="0"/>
      <c r="XAS101" s="0"/>
      <c r="XAT101" s="0"/>
      <c r="XAU101" s="0"/>
      <c r="XAV101" s="0"/>
      <c r="XAW101" s="0"/>
      <c r="XAX101" s="0"/>
      <c r="XAY101" s="0"/>
      <c r="XAZ101" s="0"/>
      <c r="XBA101" s="0"/>
      <c r="XBB101" s="0"/>
      <c r="XBC101" s="0"/>
      <c r="XBD101" s="0"/>
      <c r="XBE101" s="0"/>
      <c r="XBF101" s="0"/>
      <c r="XBG101" s="0"/>
      <c r="XBH101" s="0"/>
      <c r="XBI101" s="0"/>
      <c r="XBJ101" s="0"/>
      <c r="XBK101" s="0"/>
      <c r="XBL101" s="0"/>
      <c r="XBM101" s="0"/>
      <c r="XBN101" s="0"/>
      <c r="XBO101" s="0"/>
      <c r="XBP101" s="0"/>
      <c r="XBQ101" s="0"/>
      <c r="XBR101" s="0"/>
      <c r="XBS101" s="0"/>
      <c r="XBT101" s="0"/>
      <c r="XBU101" s="0"/>
      <c r="XBV101" s="0"/>
      <c r="XBW101" s="0"/>
      <c r="XBX101" s="0"/>
      <c r="XBY101" s="0"/>
      <c r="XBZ101" s="0"/>
      <c r="XCA101" s="0"/>
      <c r="XCB101" s="0"/>
      <c r="XCC101" s="0"/>
      <c r="XCD101" s="0"/>
      <c r="XCE101" s="0"/>
      <c r="XCF101" s="0"/>
      <c r="XCG101" s="0"/>
      <c r="XCH101" s="0"/>
      <c r="XCI101" s="0"/>
      <c r="XCJ101" s="0"/>
      <c r="XCK101" s="0"/>
      <c r="XCL101" s="0"/>
      <c r="XCM101" s="0"/>
      <c r="XCN101" s="0"/>
      <c r="XCO101" s="0"/>
      <c r="XCP101" s="0"/>
      <c r="XCQ101" s="0"/>
      <c r="XCR101" s="0"/>
      <c r="XCS101" s="0"/>
      <c r="XCT101" s="0"/>
      <c r="XCU101" s="0"/>
      <c r="XCV101" s="0"/>
      <c r="XCW101" s="0"/>
      <c r="XCX101" s="0"/>
      <c r="XCY101" s="0"/>
      <c r="XCZ101" s="0"/>
      <c r="XDA101" s="0"/>
      <c r="XDB101" s="0"/>
      <c r="XDC101" s="0"/>
      <c r="XDD101" s="0"/>
      <c r="XDE101" s="0"/>
      <c r="XDF101" s="0"/>
      <c r="XDG101" s="0"/>
      <c r="XDH101" s="0"/>
      <c r="XDI101" s="0"/>
      <c r="XDJ101" s="0"/>
      <c r="XDK101" s="0"/>
      <c r="XDL101" s="0"/>
      <c r="XDM101" s="0"/>
      <c r="XDN101" s="0"/>
      <c r="XDO101" s="0"/>
      <c r="XDP101" s="0"/>
      <c r="XDQ101" s="0"/>
      <c r="XDR101" s="0"/>
      <c r="XDS101" s="0"/>
      <c r="XDT101" s="0"/>
      <c r="XDU101" s="0"/>
      <c r="XDV101" s="0"/>
      <c r="XDW101" s="0"/>
      <c r="XDX101" s="0"/>
      <c r="XDY101" s="0"/>
      <c r="XDZ101" s="0"/>
      <c r="XEA101" s="0"/>
      <c r="XEB101" s="0"/>
      <c r="XEC101" s="0"/>
      <c r="XED101" s="0"/>
      <c r="XEE101" s="0"/>
      <c r="XEF101" s="0"/>
      <c r="XEG101" s="0"/>
      <c r="XEH101" s="0"/>
      <c r="XEI101" s="0"/>
      <c r="XEJ101" s="0"/>
      <c r="XEK101" s="0"/>
      <c r="XEL101" s="0"/>
      <c r="XEM101" s="0"/>
      <c r="XEN101" s="0"/>
      <c r="XEO101" s="0"/>
      <c r="XEP101" s="0"/>
      <c r="XEQ101" s="0"/>
      <c r="XER101" s="0"/>
      <c r="XES101" s="0"/>
      <c r="XET101" s="0"/>
      <c r="XEU101" s="0"/>
      <c r="XEV101" s="0"/>
      <c r="XEW101" s="0"/>
      <c r="XEX101" s="0"/>
      <c r="XEY101" s="0"/>
      <c r="XEZ101" s="0"/>
      <c r="XFA101" s="0"/>
      <c r="XFB101" s="0"/>
      <c r="XFC101" s="0"/>
      <c r="XFD101" s="0"/>
    </row>
    <row r="102" customFormat="false" ht="15" hidden="false" customHeight="false" outlineLevel="0" collapsed="false">
      <c r="G102" s="1"/>
      <c r="U102" s="1"/>
      <c r="AA102" s="1"/>
      <c r="AL102" s="0"/>
      <c r="AM102" s="0"/>
      <c r="AN102" s="0"/>
      <c r="AO102" s="0"/>
      <c r="AP102" s="0"/>
      <c r="AQ102" s="0"/>
      <c r="AR102" s="0"/>
      <c r="AS102" s="0"/>
      <c r="AT102" s="0"/>
      <c r="AU102" s="0"/>
      <c r="AV102" s="0"/>
      <c r="AW102" s="0"/>
      <c r="AX102" s="0"/>
      <c r="AY102" s="0"/>
      <c r="AZ102" s="0"/>
      <c r="BA102" s="0"/>
      <c r="BB102" s="0"/>
      <c r="BC102" s="0"/>
      <c r="BD102" s="0"/>
      <c r="BE102" s="0"/>
      <c r="BF102" s="0"/>
      <c r="BG102" s="0"/>
      <c r="BH102" s="0"/>
      <c r="BI102" s="0"/>
      <c r="BJ102" s="0"/>
      <c r="BK102" s="0"/>
      <c r="BL102" s="0"/>
      <c r="BM102" s="0"/>
      <c r="BN102" s="0"/>
      <c r="BO102" s="0"/>
      <c r="BP102" s="0"/>
      <c r="BQ102" s="0"/>
      <c r="BR102" s="0"/>
      <c r="BS102" s="0"/>
      <c r="BT102" s="0"/>
      <c r="BU102" s="0"/>
      <c r="BV102" s="0"/>
      <c r="BW102" s="0"/>
      <c r="BX102" s="0"/>
      <c r="BY102" s="0"/>
      <c r="BZ102" s="0"/>
      <c r="CA102" s="0"/>
      <c r="CB102" s="0"/>
      <c r="CC102" s="0"/>
      <c r="CD102" s="0"/>
      <c r="CE102" s="0"/>
      <c r="CF102" s="0"/>
      <c r="CG102" s="0"/>
      <c r="CH102" s="0"/>
      <c r="CI102" s="0"/>
      <c r="CJ102" s="0"/>
      <c r="CK102" s="0"/>
      <c r="CL102" s="0"/>
      <c r="CM102" s="0"/>
      <c r="CN102" s="0"/>
      <c r="CO102" s="0"/>
      <c r="CP102" s="0"/>
      <c r="CQ102" s="0"/>
      <c r="CR102" s="0"/>
      <c r="CS102" s="0"/>
      <c r="CT102" s="0"/>
      <c r="CU102" s="0"/>
      <c r="CV102" s="0"/>
      <c r="CW102" s="0"/>
      <c r="CX102" s="0"/>
      <c r="CY102" s="0"/>
      <c r="CZ102" s="0"/>
      <c r="DA102" s="0"/>
      <c r="DB102" s="0"/>
      <c r="DC102" s="0"/>
      <c r="DD102" s="0"/>
      <c r="DE102" s="0"/>
      <c r="DF102" s="0"/>
      <c r="DG102" s="0"/>
      <c r="DH102" s="0"/>
      <c r="DI102" s="0"/>
      <c r="DJ102" s="0"/>
      <c r="DK102" s="0"/>
      <c r="DL102" s="0"/>
      <c r="DM102" s="0"/>
      <c r="DN102" s="0"/>
      <c r="DO102" s="0"/>
      <c r="DP102" s="0"/>
      <c r="DQ102" s="0"/>
      <c r="DR102" s="0"/>
      <c r="DS102" s="0"/>
      <c r="DT102" s="0"/>
      <c r="DU102" s="0"/>
      <c r="DV102" s="0"/>
      <c r="DW102" s="0"/>
      <c r="DX102" s="0"/>
      <c r="DY102" s="0"/>
      <c r="DZ102" s="0"/>
      <c r="EA102" s="0"/>
      <c r="EB102" s="0"/>
      <c r="EC102" s="0"/>
      <c r="ED102" s="0"/>
      <c r="EE102" s="0"/>
      <c r="EF102" s="0"/>
      <c r="EG102" s="0"/>
      <c r="EH102" s="0"/>
      <c r="EI102" s="0"/>
      <c r="EJ102" s="0"/>
      <c r="EK102" s="0"/>
      <c r="EL102" s="0"/>
      <c r="EM102" s="0"/>
      <c r="EN102" s="0"/>
      <c r="EO102" s="0"/>
      <c r="EP102" s="0"/>
      <c r="EQ102" s="0"/>
      <c r="ER102" s="0"/>
      <c r="ES102" s="0"/>
      <c r="ET102" s="0"/>
      <c r="EU102" s="0"/>
      <c r="EV102" s="0"/>
      <c r="EW102" s="0"/>
      <c r="EX102" s="0"/>
      <c r="EY102" s="0"/>
      <c r="EZ102" s="0"/>
      <c r="FA102" s="0"/>
      <c r="FB102" s="0"/>
      <c r="FC102" s="0"/>
      <c r="FD102" s="0"/>
      <c r="FE102" s="0"/>
      <c r="FF102" s="0"/>
      <c r="FG102" s="0"/>
      <c r="FH102" s="0"/>
      <c r="FI102" s="0"/>
      <c r="FJ102" s="0"/>
      <c r="FK102" s="0"/>
      <c r="FL102" s="0"/>
      <c r="FM102" s="0"/>
      <c r="FN102" s="0"/>
      <c r="FO102" s="0"/>
      <c r="FP102" s="0"/>
      <c r="FQ102" s="0"/>
      <c r="FR102" s="0"/>
      <c r="FS102" s="0"/>
      <c r="FT102" s="0"/>
      <c r="FU102" s="0"/>
      <c r="FV102" s="0"/>
      <c r="FW102" s="0"/>
      <c r="FX102" s="0"/>
      <c r="FY102" s="0"/>
      <c r="FZ102" s="0"/>
      <c r="GA102" s="0"/>
      <c r="GB102" s="0"/>
      <c r="GC102" s="0"/>
      <c r="GD102" s="0"/>
      <c r="GE102" s="0"/>
      <c r="GF102" s="0"/>
      <c r="GG102" s="0"/>
      <c r="GH102" s="0"/>
      <c r="GI102" s="0"/>
      <c r="GJ102" s="0"/>
      <c r="GK102" s="0"/>
      <c r="GL102" s="0"/>
      <c r="GM102" s="0"/>
      <c r="GN102" s="0"/>
      <c r="GO102" s="0"/>
      <c r="GP102" s="0"/>
      <c r="GQ102" s="0"/>
      <c r="GR102" s="0"/>
      <c r="GS102" s="0"/>
      <c r="GT102" s="0"/>
      <c r="GU102" s="0"/>
      <c r="GV102" s="0"/>
      <c r="GW102" s="0"/>
      <c r="GX102" s="0"/>
      <c r="GY102" s="0"/>
      <c r="GZ102" s="0"/>
      <c r="HA102" s="0"/>
      <c r="HB102" s="0"/>
      <c r="HC102" s="0"/>
      <c r="HD102" s="0"/>
      <c r="HE102" s="0"/>
      <c r="HF102" s="0"/>
      <c r="HG102" s="0"/>
      <c r="HH102" s="0"/>
      <c r="HI102" s="0"/>
      <c r="HJ102" s="0"/>
      <c r="HK102" s="0"/>
      <c r="HL102" s="0"/>
      <c r="HM102" s="0"/>
      <c r="HN102" s="0"/>
      <c r="HO102" s="0"/>
      <c r="HP102" s="0"/>
      <c r="HQ102" s="0"/>
      <c r="HR102" s="0"/>
      <c r="HS102" s="0"/>
      <c r="HT102" s="0"/>
      <c r="HU102" s="0"/>
      <c r="HV102" s="0"/>
      <c r="HW102" s="0"/>
      <c r="HX102" s="0"/>
      <c r="HY102" s="0"/>
      <c r="HZ102" s="0"/>
      <c r="IA102" s="0"/>
      <c r="IB102" s="0"/>
      <c r="IC102" s="0"/>
      <c r="ID102" s="0"/>
      <c r="IE102" s="0"/>
      <c r="IF102" s="0"/>
      <c r="IG102" s="0"/>
      <c r="IH102" s="0"/>
      <c r="II102" s="0"/>
      <c r="IJ102" s="0"/>
      <c r="IK102" s="0"/>
      <c r="IL102" s="0"/>
      <c r="IM102" s="0"/>
      <c r="IN102" s="0"/>
      <c r="IO102" s="0"/>
      <c r="IP102" s="0"/>
      <c r="IQ102" s="0"/>
      <c r="IR102" s="0"/>
      <c r="IS102" s="0"/>
      <c r="IT102" s="0"/>
      <c r="IU102" s="0"/>
      <c r="IV102" s="0"/>
      <c r="IW102" s="0"/>
      <c r="IX102" s="0"/>
      <c r="IY102" s="0"/>
      <c r="IZ102" s="0"/>
      <c r="JA102" s="0"/>
      <c r="JB102" s="0"/>
      <c r="JC102" s="0"/>
      <c r="JD102" s="0"/>
      <c r="JE102" s="0"/>
      <c r="JF102" s="0"/>
      <c r="JG102" s="0"/>
      <c r="JH102" s="0"/>
      <c r="JI102" s="0"/>
      <c r="JJ102" s="0"/>
      <c r="JK102" s="0"/>
      <c r="JL102" s="0"/>
      <c r="JM102" s="0"/>
      <c r="JN102" s="0"/>
      <c r="JO102" s="0"/>
      <c r="JP102" s="0"/>
      <c r="JQ102" s="0"/>
      <c r="JR102" s="0"/>
      <c r="JS102" s="0"/>
      <c r="JT102" s="0"/>
      <c r="JU102" s="0"/>
      <c r="JV102" s="0"/>
      <c r="JW102" s="0"/>
      <c r="JX102" s="0"/>
      <c r="JY102" s="0"/>
      <c r="JZ102" s="0"/>
      <c r="KA102" s="0"/>
      <c r="KB102" s="0"/>
      <c r="KC102" s="0"/>
      <c r="KD102" s="0"/>
      <c r="KE102" s="0"/>
      <c r="KF102" s="0"/>
      <c r="KG102" s="0"/>
      <c r="KH102" s="0"/>
      <c r="KI102" s="0"/>
      <c r="KJ102" s="0"/>
      <c r="KK102" s="0"/>
      <c r="KL102" s="0"/>
      <c r="KM102" s="0"/>
      <c r="KN102" s="0"/>
      <c r="KO102" s="0"/>
      <c r="KP102" s="0"/>
      <c r="KQ102" s="0"/>
      <c r="KR102" s="0"/>
      <c r="KS102" s="0"/>
      <c r="KT102" s="0"/>
      <c r="KU102" s="0"/>
      <c r="KV102" s="0"/>
      <c r="KW102" s="0"/>
      <c r="KX102" s="0"/>
      <c r="KY102" s="0"/>
      <c r="KZ102" s="0"/>
      <c r="LA102" s="0"/>
      <c r="LB102" s="0"/>
      <c r="LC102" s="0"/>
      <c r="LD102" s="0"/>
      <c r="LE102" s="0"/>
      <c r="LF102" s="0"/>
      <c r="LG102" s="0"/>
      <c r="LH102" s="0"/>
      <c r="LI102" s="0"/>
      <c r="LJ102" s="0"/>
      <c r="LK102" s="0"/>
      <c r="LL102" s="0"/>
      <c r="LM102" s="0"/>
      <c r="LN102" s="0"/>
      <c r="LO102" s="0"/>
      <c r="LP102" s="0"/>
      <c r="LQ102" s="0"/>
      <c r="LR102" s="0"/>
      <c r="LS102" s="0"/>
      <c r="LT102" s="0"/>
      <c r="LU102" s="0"/>
      <c r="LV102" s="0"/>
      <c r="LW102" s="0"/>
      <c r="LX102" s="0"/>
      <c r="LY102" s="0"/>
      <c r="LZ102" s="0"/>
      <c r="MA102" s="0"/>
      <c r="MB102" s="0"/>
      <c r="MC102" s="0"/>
      <c r="MD102" s="0"/>
      <c r="ME102" s="0"/>
      <c r="MF102" s="0"/>
      <c r="MG102" s="0"/>
      <c r="MH102" s="0"/>
      <c r="MI102" s="0"/>
      <c r="MJ102" s="0"/>
      <c r="MK102" s="0"/>
      <c r="ML102" s="0"/>
      <c r="MM102" s="0"/>
      <c r="MN102" s="0"/>
      <c r="MO102" s="0"/>
      <c r="MP102" s="0"/>
      <c r="MQ102" s="0"/>
      <c r="MR102" s="0"/>
      <c r="MS102" s="0"/>
      <c r="MT102" s="0"/>
      <c r="MU102" s="0"/>
      <c r="MV102" s="0"/>
      <c r="MW102" s="0"/>
      <c r="MX102" s="0"/>
      <c r="MY102" s="0"/>
      <c r="MZ102" s="0"/>
      <c r="NA102" s="0"/>
      <c r="NB102" s="0"/>
      <c r="NC102" s="0"/>
      <c r="ND102" s="0"/>
      <c r="NE102" s="0"/>
      <c r="NF102" s="0"/>
      <c r="NG102" s="0"/>
      <c r="NH102" s="0"/>
      <c r="NI102" s="0"/>
      <c r="NJ102" s="0"/>
      <c r="NK102" s="0"/>
      <c r="NL102" s="0"/>
      <c r="NM102" s="0"/>
      <c r="NN102" s="0"/>
      <c r="NO102" s="0"/>
      <c r="NP102" s="0"/>
      <c r="NQ102" s="0"/>
      <c r="NR102" s="0"/>
      <c r="NS102" s="0"/>
      <c r="NT102" s="0"/>
      <c r="NU102" s="0"/>
      <c r="NV102" s="0"/>
      <c r="NW102" s="0"/>
      <c r="NX102" s="0"/>
      <c r="NY102" s="0"/>
      <c r="NZ102" s="0"/>
      <c r="OA102" s="0"/>
      <c r="OB102" s="0"/>
      <c r="OC102" s="0"/>
      <c r="OD102" s="0"/>
      <c r="OE102" s="0"/>
      <c r="OF102" s="0"/>
      <c r="OG102" s="0"/>
      <c r="OH102" s="0"/>
      <c r="OI102" s="0"/>
      <c r="OJ102" s="0"/>
      <c r="OK102" s="0"/>
      <c r="OL102" s="0"/>
      <c r="OM102" s="0"/>
      <c r="ON102" s="0"/>
      <c r="OO102" s="0"/>
      <c r="OP102" s="0"/>
      <c r="OQ102" s="0"/>
      <c r="OR102" s="0"/>
      <c r="OS102" s="0"/>
      <c r="OT102" s="0"/>
      <c r="OU102" s="0"/>
      <c r="OV102" s="0"/>
      <c r="OW102" s="0"/>
      <c r="OX102" s="0"/>
      <c r="OY102" s="0"/>
      <c r="OZ102" s="0"/>
      <c r="PA102" s="0"/>
      <c r="PB102" s="0"/>
      <c r="PC102" s="0"/>
      <c r="PD102" s="0"/>
      <c r="PE102" s="0"/>
      <c r="PF102" s="0"/>
      <c r="PG102" s="0"/>
      <c r="PH102" s="0"/>
      <c r="PI102" s="0"/>
      <c r="PJ102" s="0"/>
      <c r="PK102" s="0"/>
      <c r="PL102" s="0"/>
      <c r="PM102" s="0"/>
      <c r="PN102" s="0"/>
      <c r="PO102" s="0"/>
      <c r="PP102" s="0"/>
      <c r="PQ102" s="0"/>
      <c r="PR102" s="0"/>
      <c r="PS102" s="0"/>
      <c r="PT102" s="0"/>
      <c r="PU102" s="0"/>
      <c r="PV102" s="0"/>
      <c r="PW102" s="0"/>
      <c r="PX102" s="0"/>
      <c r="PY102" s="0"/>
      <c r="PZ102" s="0"/>
      <c r="QA102" s="0"/>
      <c r="QB102" s="0"/>
      <c r="QC102" s="0"/>
      <c r="QD102" s="0"/>
      <c r="QE102" s="0"/>
      <c r="QF102" s="0"/>
      <c r="QG102" s="0"/>
      <c r="QH102" s="0"/>
      <c r="QI102" s="0"/>
      <c r="QJ102" s="0"/>
      <c r="QK102" s="0"/>
      <c r="QL102" s="0"/>
      <c r="QM102" s="0"/>
      <c r="QN102" s="0"/>
      <c r="QO102" s="0"/>
      <c r="QP102" s="0"/>
      <c r="QQ102" s="0"/>
      <c r="QR102" s="0"/>
      <c r="QS102" s="0"/>
      <c r="QT102" s="0"/>
      <c r="QU102" s="0"/>
      <c r="QV102" s="0"/>
      <c r="QW102" s="0"/>
      <c r="QX102" s="0"/>
      <c r="QY102" s="0"/>
      <c r="QZ102" s="0"/>
      <c r="RA102" s="0"/>
      <c r="RB102" s="0"/>
      <c r="RC102" s="0"/>
      <c r="RD102" s="0"/>
      <c r="RE102" s="0"/>
      <c r="RF102" s="0"/>
      <c r="RG102" s="0"/>
      <c r="RH102" s="0"/>
      <c r="RI102" s="0"/>
      <c r="RJ102" s="0"/>
      <c r="RK102" s="0"/>
      <c r="RL102" s="0"/>
      <c r="RM102" s="0"/>
      <c r="RN102" s="0"/>
      <c r="RO102" s="0"/>
      <c r="RP102" s="0"/>
      <c r="RQ102" s="0"/>
      <c r="RR102" s="0"/>
      <c r="RS102" s="0"/>
      <c r="RT102" s="0"/>
      <c r="RU102" s="0"/>
      <c r="RV102" s="0"/>
      <c r="RW102" s="0"/>
      <c r="RX102" s="0"/>
      <c r="RY102" s="0"/>
      <c r="RZ102" s="0"/>
      <c r="SA102" s="0"/>
      <c r="SB102" s="0"/>
      <c r="SC102" s="0"/>
      <c r="SD102" s="0"/>
      <c r="SE102" s="0"/>
      <c r="SF102" s="0"/>
      <c r="SG102" s="0"/>
      <c r="SH102" s="0"/>
      <c r="SI102" s="0"/>
      <c r="SJ102" s="0"/>
      <c r="SK102" s="0"/>
      <c r="SL102" s="0"/>
      <c r="SM102" s="0"/>
      <c r="SN102" s="0"/>
      <c r="SO102" s="0"/>
      <c r="SP102" s="0"/>
      <c r="SQ102" s="0"/>
      <c r="SR102" s="0"/>
      <c r="SS102" s="0"/>
      <c r="ST102" s="0"/>
      <c r="SU102" s="0"/>
      <c r="SV102" s="0"/>
      <c r="SW102" s="0"/>
      <c r="SX102" s="0"/>
      <c r="SY102" s="0"/>
      <c r="SZ102" s="0"/>
      <c r="TA102" s="0"/>
      <c r="TB102" s="0"/>
      <c r="TC102" s="0"/>
      <c r="TD102" s="0"/>
      <c r="TE102" s="0"/>
      <c r="TF102" s="0"/>
      <c r="TG102" s="0"/>
      <c r="TH102" s="0"/>
      <c r="TI102" s="0"/>
      <c r="TJ102" s="0"/>
      <c r="TK102" s="0"/>
      <c r="TL102" s="0"/>
      <c r="TM102" s="0"/>
      <c r="TN102" s="0"/>
      <c r="TO102" s="0"/>
      <c r="TP102" s="0"/>
      <c r="TQ102" s="0"/>
      <c r="TR102" s="0"/>
      <c r="TS102" s="0"/>
      <c r="TT102" s="0"/>
      <c r="TU102" s="0"/>
      <c r="TV102" s="0"/>
      <c r="TW102" s="0"/>
      <c r="TX102" s="0"/>
      <c r="TY102" s="0"/>
      <c r="TZ102" s="0"/>
      <c r="UA102" s="0"/>
      <c r="UB102" s="0"/>
      <c r="UC102" s="0"/>
      <c r="UD102" s="0"/>
      <c r="UE102" s="0"/>
      <c r="UF102" s="0"/>
      <c r="UG102" s="0"/>
      <c r="UH102" s="0"/>
      <c r="UI102" s="0"/>
      <c r="UJ102" s="0"/>
      <c r="UK102" s="0"/>
      <c r="UL102" s="0"/>
      <c r="UM102" s="0"/>
      <c r="UN102" s="0"/>
      <c r="UO102" s="0"/>
      <c r="UP102" s="0"/>
      <c r="UQ102" s="0"/>
      <c r="UR102" s="0"/>
      <c r="US102" s="0"/>
      <c r="UT102" s="0"/>
      <c r="UU102" s="0"/>
      <c r="UV102" s="0"/>
      <c r="UW102" s="0"/>
      <c r="UX102" s="0"/>
      <c r="UY102" s="0"/>
      <c r="UZ102" s="0"/>
      <c r="VA102" s="0"/>
      <c r="VB102" s="0"/>
      <c r="VC102" s="0"/>
      <c r="VD102" s="0"/>
      <c r="VE102" s="0"/>
      <c r="VF102" s="0"/>
      <c r="VG102" s="0"/>
      <c r="VH102" s="0"/>
      <c r="VI102" s="0"/>
      <c r="VJ102" s="0"/>
      <c r="VK102" s="0"/>
      <c r="VL102" s="0"/>
      <c r="VM102" s="0"/>
      <c r="VN102" s="0"/>
      <c r="VO102" s="0"/>
      <c r="VP102" s="0"/>
      <c r="VQ102" s="0"/>
      <c r="VR102" s="0"/>
      <c r="VS102" s="0"/>
      <c r="VT102" s="0"/>
      <c r="VU102" s="0"/>
      <c r="VV102" s="0"/>
      <c r="VW102" s="0"/>
      <c r="VX102" s="0"/>
      <c r="VY102" s="0"/>
      <c r="VZ102" s="0"/>
      <c r="WA102" s="0"/>
      <c r="WB102" s="0"/>
      <c r="WC102" s="0"/>
      <c r="WD102" s="0"/>
      <c r="WE102" s="0"/>
      <c r="WF102" s="0"/>
      <c r="WG102" s="0"/>
      <c r="WH102" s="0"/>
      <c r="WI102" s="0"/>
      <c r="WJ102" s="0"/>
      <c r="WK102" s="0"/>
      <c r="WL102" s="0"/>
      <c r="WM102" s="0"/>
      <c r="WN102" s="0"/>
      <c r="WO102" s="0"/>
      <c r="WP102" s="0"/>
      <c r="WQ102" s="0"/>
      <c r="WR102" s="0"/>
      <c r="WS102" s="0"/>
      <c r="WT102" s="0"/>
      <c r="WU102" s="0"/>
      <c r="WV102" s="0"/>
      <c r="WW102" s="0"/>
      <c r="WX102" s="0"/>
      <c r="WY102" s="0"/>
      <c r="WZ102" s="0"/>
      <c r="XA102" s="0"/>
      <c r="XB102" s="0"/>
      <c r="XC102" s="0"/>
      <c r="XD102" s="0"/>
      <c r="XE102" s="0"/>
      <c r="XF102" s="0"/>
      <c r="XG102" s="0"/>
      <c r="XH102" s="0"/>
      <c r="XI102" s="0"/>
      <c r="XJ102" s="0"/>
      <c r="XK102" s="0"/>
      <c r="XL102" s="0"/>
      <c r="XM102" s="0"/>
      <c r="XN102" s="0"/>
      <c r="XO102" s="0"/>
      <c r="XP102" s="0"/>
      <c r="XQ102" s="0"/>
      <c r="XR102" s="0"/>
      <c r="XS102" s="0"/>
      <c r="XT102" s="0"/>
      <c r="XU102" s="0"/>
      <c r="XV102" s="0"/>
      <c r="XW102" s="0"/>
      <c r="XX102" s="0"/>
      <c r="XY102" s="0"/>
      <c r="XZ102" s="0"/>
      <c r="YA102" s="0"/>
      <c r="YB102" s="0"/>
      <c r="YC102" s="0"/>
      <c r="YD102" s="0"/>
      <c r="YE102" s="0"/>
      <c r="YF102" s="0"/>
      <c r="YG102" s="0"/>
      <c r="YH102" s="0"/>
      <c r="YI102" s="0"/>
      <c r="YJ102" s="0"/>
      <c r="YK102" s="0"/>
      <c r="YL102" s="0"/>
      <c r="YM102" s="0"/>
      <c r="YN102" s="0"/>
      <c r="YO102" s="0"/>
      <c r="YP102" s="0"/>
      <c r="YQ102" s="0"/>
      <c r="YR102" s="0"/>
      <c r="YS102" s="0"/>
      <c r="YT102" s="0"/>
      <c r="YU102" s="0"/>
      <c r="YV102" s="0"/>
      <c r="YW102" s="0"/>
      <c r="YX102" s="0"/>
      <c r="YY102" s="0"/>
      <c r="YZ102" s="0"/>
      <c r="ZA102" s="0"/>
      <c r="ZB102" s="0"/>
      <c r="ZC102" s="0"/>
      <c r="ZD102" s="0"/>
      <c r="ZE102" s="0"/>
      <c r="ZF102" s="0"/>
      <c r="ZG102" s="0"/>
      <c r="ZH102" s="0"/>
      <c r="ZI102" s="0"/>
      <c r="ZJ102" s="0"/>
      <c r="ZK102" s="0"/>
      <c r="ZL102" s="0"/>
      <c r="ZM102" s="0"/>
      <c r="ZN102" s="0"/>
      <c r="ZO102" s="0"/>
      <c r="ZP102" s="0"/>
      <c r="ZQ102" s="0"/>
      <c r="ZR102" s="0"/>
      <c r="ZS102" s="0"/>
      <c r="ZT102" s="0"/>
      <c r="ZU102" s="0"/>
      <c r="ZV102" s="0"/>
      <c r="ZW102" s="0"/>
      <c r="ZX102" s="0"/>
      <c r="ZY102" s="0"/>
      <c r="ZZ102" s="0"/>
      <c r="AAA102" s="0"/>
      <c r="AAB102" s="0"/>
      <c r="AAC102" s="0"/>
      <c r="AAD102" s="0"/>
      <c r="AAE102" s="0"/>
      <c r="AAF102" s="0"/>
      <c r="AAG102" s="0"/>
      <c r="AAH102" s="0"/>
      <c r="AAI102" s="0"/>
      <c r="AAJ102" s="0"/>
      <c r="AAK102" s="0"/>
      <c r="AAL102" s="0"/>
      <c r="AAM102" s="0"/>
      <c r="AAN102" s="0"/>
      <c r="AAO102" s="0"/>
      <c r="AAP102" s="0"/>
      <c r="AAQ102" s="0"/>
      <c r="AAR102" s="0"/>
      <c r="AAS102" s="0"/>
      <c r="AAT102" s="0"/>
      <c r="AAU102" s="0"/>
      <c r="AAV102" s="0"/>
      <c r="AAW102" s="0"/>
      <c r="AAX102" s="0"/>
      <c r="AAY102" s="0"/>
      <c r="AAZ102" s="0"/>
      <c r="ABA102" s="0"/>
      <c r="ABB102" s="0"/>
      <c r="ABC102" s="0"/>
      <c r="ABD102" s="0"/>
      <c r="ABE102" s="0"/>
      <c r="ABF102" s="0"/>
      <c r="ABG102" s="0"/>
      <c r="ABH102" s="0"/>
      <c r="ABI102" s="0"/>
      <c r="ABJ102" s="0"/>
      <c r="ABK102" s="0"/>
      <c r="ABL102" s="0"/>
      <c r="ABM102" s="0"/>
      <c r="ABN102" s="0"/>
      <c r="ABO102" s="0"/>
      <c r="ABP102" s="0"/>
      <c r="ABQ102" s="0"/>
      <c r="ABR102" s="0"/>
      <c r="ABS102" s="0"/>
      <c r="ABT102" s="0"/>
      <c r="ABU102" s="0"/>
      <c r="ABV102" s="0"/>
      <c r="ABW102" s="0"/>
      <c r="ABX102" s="0"/>
      <c r="ABY102" s="0"/>
      <c r="ABZ102" s="0"/>
      <c r="ACA102" s="0"/>
      <c r="ACB102" s="0"/>
      <c r="ACC102" s="0"/>
      <c r="ACD102" s="0"/>
      <c r="ACE102" s="0"/>
      <c r="ACF102" s="0"/>
      <c r="ACG102" s="0"/>
      <c r="ACH102" s="0"/>
      <c r="ACI102" s="0"/>
      <c r="ACJ102" s="0"/>
      <c r="ACK102" s="0"/>
      <c r="ACL102" s="0"/>
      <c r="ACM102" s="0"/>
      <c r="ACN102" s="0"/>
      <c r="ACO102" s="0"/>
      <c r="ACP102" s="0"/>
      <c r="ACQ102" s="0"/>
      <c r="ACR102" s="0"/>
      <c r="ACS102" s="0"/>
      <c r="ACT102" s="0"/>
      <c r="ACU102" s="0"/>
      <c r="ACV102" s="0"/>
      <c r="ACW102" s="0"/>
      <c r="ACX102" s="0"/>
      <c r="ACY102" s="0"/>
      <c r="ACZ102" s="0"/>
      <c r="ADA102" s="0"/>
      <c r="ADB102" s="0"/>
      <c r="ADC102" s="0"/>
      <c r="ADD102" s="0"/>
      <c r="ADE102" s="0"/>
      <c r="ADF102" s="0"/>
      <c r="ADG102" s="0"/>
      <c r="ADH102" s="0"/>
      <c r="ADI102" s="0"/>
      <c r="ADJ102" s="0"/>
      <c r="ADK102" s="0"/>
      <c r="ADL102" s="0"/>
      <c r="ADM102" s="0"/>
      <c r="ADN102" s="0"/>
      <c r="ADO102" s="0"/>
      <c r="ADP102" s="0"/>
      <c r="ADQ102" s="0"/>
      <c r="ADR102" s="0"/>
      <c r="ADS102" s="0"/>
      <c r="ADT102" s="0"/>
      <c r="ADU102" s="0"/>
      <c r="ADV102" s="0"/>
      <c r="ADW102" s="0"/>
      <c r="ADX102" s="0"/>
      <c r="ADY102" s="0"/>
      <c r="ADZ102" s="0"/>
      <c r="AEA102" s="0"/>
      <c r="AEB102" s="0"/>
      <c r="AEC102" s="0"/>
      <c r="AED102" s="0"/>
      <c r="AEE102" s="0"/>
      <c r="AEF102" s="0"/>
      <c r="AEG102" s="0"/>
      <c r="AEH102" s="0"/>
      <c r="AEI102" s="0"/>
      <c r="AEJ102" s="0"/>
      <c r="AEK102" s="0"/>
      <c r="AEL102" s="0"/>
      <c r="AEM102" s="0"/>
      <c r="AEN102" s="0"/>
      <c r="AEO102" s="0"/>
      <c r="AEP102" s="0"/>
      <c r="AEQ102" s="0"/>
      <c r="AER102" s="0"/>
      <c r="AES102" s="0"/>
      <c r="AET102" s="0"/>
      <c r="AEU102" s="0"/>
      <c r="AEV102" s="0"/>
      <c r="AEW102" s="0"/>
      <c r="AEX102" s="0"/>
      <c r="AEY102" s="0"/>
      <c r="AEZ102" s="0"/>
      <c r="AFA102" s="0"/>
      <c r="AFB102" s="0"/>
      <c r="AFC102" s="0"/>
      <c r="AFD102" s="0"/>
      <c r="AFE102" s="0"/>
      <c r="AFF102" s="0"/>
      <c r="AFG102" s="0"/>
      <c r="AFH102" s="0"/>
      <c r="AFI102" s="0"/>
      <c r="AFJ102" s="0"/>
      <c r="AFK102" s="0"/>
      <c r="AFL102" s="0"/>
      <c r="AFM102" s="0"/>
      <c r="AFN102" s="0"/>
      <c r="AFO102" s="0"/>
      <c r="AFP102" s="0"/>
      <c r="AFQ102" s="0"/>
      <c r="AFR102" s="0"/>
      <c r="AFS102" s="0"/>
      <c r="AFT102" s="0"/>
      <c r="AFU102" s="0"/>
      <c r="AFV102" s="0"/>
      <c r="AFW102" s="0"/>
      <c r="AFX102" s="0"/>
      <c r="AFY102" s="0"/>
      <c r="AFZ102" s="0"/>
      <c r="AGA102" s="0"/>
      <c r="AGB102" s="0"/>
      <c r="AGC102" s="0"/>
      <c r="AGD102" s="0"/>
      <c r="AGE102" s="0"/>
      <c r="AGF102" s="0"/>
      <c r="AGG102" s="0"/>
      <c r="AGH102" s="0"/>
      <c r="AGI102" s="0"/>
      <c r="AGJ102" s="0"/>
      <c r="AGK102" s="0"/>
      <c r="AGL102" s="0"/>
      <c r="AGM102" s="0"/>
      <c r="AGN102" s="0"/>
      <c r="AGO102" s="0"/>
      <c r="AGP102" s="0"/>
      <c r="AGQ102" s="0"/>
      <c r="AGR102" s="0"/>
      <c r="AGS102" s="0"/>
      <c r="AGT102" s="0"/>
      <c r="AGU102" s="0"/>
      <c r="AGV102" s="0"/>
      <c r="AGW102" s="0"/>
      <c r="AGX102" s="0"/>
      <c r="AGY102" s="0"/>
      <c r="AGZ102" s="0"/>
      <c r="AHA102" s="0"/>
      <c r="AHB102" s="0"/>
      <c r="AHC102" s="0"/>
      <c r="AHD102" s="0"/>
      <c r="AHE102" s="0"/>
      <c r="AHF102" s="0"/>
      <c r="AHG102" s="0"/>
      <c r="AHH102" s="0"/>
      <c r="AHI102" s="0"/>
      <c r="AHJ102" s="0"/>
      <c r="AHK102" s="0"/>
      <c r="AHL102" s="0"/>
      <c r="AHM102" s="0"/>
      <c r="AHN102" s="0"/>
      <c r="AHO102" s="0"/>
      <c r="AHP102" s="0"/>
      <c r="AHQ102" s="0"/>
      <c r="AHR102" s="0"/>
      <c r="AHS102" s="0"/>
      <c r="AHT102" s="0"/>
      <c r="AHU102" s="0"/>
      <c r="AHV102" s="0"/>
      <c r="AHW102" s="0"/>
      <c r="AHX102" s="0"/>
      <c r="AHY102" s="0"/>
      <c r="AHZ102" s="0"/>
      <c r="AIA102" s="0"/>
      <c r="AIB102" s="0"/>
      <c r="AIC102" s="0"/>
      <c r="AID102" s="0"/>
      <c r="AIE102" s="0"/>
      <c r="AIF102" s="0"/>
      <c r="AIG102" s="0"/>
      <c r="AIH102" s="0"/>
      <c r="AII102" s="0"/>
      <c r="AIJ102" s="0"/>
      <c r="AIK102" s="0"/>
      <c r="AIL102" s="0"/>
      <c r="AIM102" s="0"/>
      <c r="AIN102" s="0"/>
      <c r="AIO102" s="0"/>
      <c r="AIP102" s="0"/>
      <c r="AIQ102" s="0"/>
      <c r="AIR102" s="0"/>
      <c r="AIS102" s="0"/>
      <c r="AIT102" s="0"/>
      <c r="AIU102" s="0"/>
      <c r="AIV102" s="0"/>
      <c r="AIW102" s="0"/>
      <c r="AIX102" s="0"/>
      <c r="AIY102" s="0"/>
      <c r="AIZ102" s="0"/>
      <c r="AJA102" s="0"/>
      <c r="AJB102" s="0"/>
      <c r="AJC102" s="0"/>
      <c r="AJD102" s="0"/>
      <c r="AJE102" s="0"/>
      <c r="AJF102" s="0"/>
      <c r="AJG102" s="0"/>
      <c r="AJH102" s="0"/>
      <c r="AJI102" s="0"/>
      <c r="AJJ102" s="0"/>
      <c r="AJK102" s="0"/>
      <c r="AJL102" s="0"/>
      <c r="AJM102" s="0"/>
      <c r="AJN102" s="0"/>
      <c r="AJO102" s="0"/>
      <c r="AJP102" s="0"/>
      <c r="AJQ102" s="0"/>
      <c r="AJR102" s="0"/>
      <c r="AJS102" s="0"/>
      <c r="AJT102" s="0"/>
      <c r="AJU102" s="0"/>
      <c r="AJV102" s="0"/>
      <c r="AJW102" s="0"/>
      <c r="AJX102" s="0"/>
      <c r="AJY102" s="0"/>
      <c r="AJZ102" s="0"/>
      <c r="AKA102" s="0"/>
      <c r="AKB102" s="0"/>
      <c r="AKC102" s="0"/>
      <c r="AKD102" s="0"/>
      <c r="AKE102" s="0"/>
      <c r="AKF102" s="0"/>
      <c r="AKG102" s="0"/>
      <c r="AKH102" s="0"/>
      <c r="AKI102" s="0"/>
      <c r="AKJ102" s="0"/>
      <c r="AKK102" s="0"/>
      <c r="AKL102" s="0"/>
      <c r="AKM102" s="0"/>
      <c r="AKN102" s="0"/>
      <c r="AKO102" s="0"/>
      <c r="AKP102" s="0"/>
      <c r="AKQ102" s="0"/>
      <c r="AKR102" s="0"/>
      <c r="AKS102" s="0"/>
      <c r="AKT102" s="0"/>
      <c r="AKU102" s="0"/>
      <c r="AKV102" s="0"/>
      <c r="AKW102" s="0"/>
      <c r="AKX102" s="0"/>
      <c r="AKY102" s="0"/>
      <c r="AKZ102" s="0"/>
      <c r="ALA102" s="0"/>
      <c r="ALB102" s="0"/>
      <c r="ALC102" s="0"/>
      <c r="ALD102" s="0"/>
      <c r="ALE102" s="0"/>
      <c r="ALF102" s="0"/>
      <c r="ALG102" s="0"/>
      <c r="ALH102" s="0"/>
      <c r="ALI102" s="0"/>
      <c r="ALJ102" s="0"/>
      <c r="ALK102" s="0"/>
      <c r="ALL102" s="0"/>
      <c r="ALM102" s="0"/>
      <c r="ALN102" s="0"/>
      <c r="ALO102" s="0"/>
      <c r="ALP102" s="0"/>
      <c r="ALQ102" s="0"/>
      <c r="ALR102" s="0"/>
      <c r="ALS102" s="0"/>
      <c r="ALT102" s="0"/>
      <c r="ALU102" s="0"/>
      <c r="ALV102" s="0"/>
      <c r="ALW102" s="0"/>
      <c r="ALX102" s="0"/>
      <c r="ALY102" s="0"/>
      <c r="ALZ102" s="0"/>
      <c r="AMA102" s="0"/>
      <c r="AMB102" s="0"/>
      <c r="AMC102" s="0"/>
      <c r="AMD102" s="0"/>
      <c r="AME102" s="0"/>
      <c r="AMF102" s="0"/>
      <c r="AMG102" s="0"/>
      <c r="AMH102" s="0"/>
      <c r="AMI102" s="0"/>
      <c r="AMJ102" s="0"/>
      <c r="AMK102" s="0"/>
      <c r="AML102" s="0"/>
      <c r="AMM102" s="0"/>
      <c r="AMN102" s="0"/>
      <c r="AMO102" s="0"/>
      <c r="AMP102" s="0"/>
      <c r="AMQ102" s="0"/>
      <c r="AMR102" s="0"/>
      <c r="AMS102" s="0"/>
      <c r="AMT102" s="0"/>
      <c r="AMU102" s="0"/>
      <c r="AMV102" s="0"/>
      <c r="AMW102" s="0"/>
      <c r="AMX102" s="0"/>
      <c r="AMY102" s="0"/>
      <c r="AMZ102" s="0"/>
      <c r="ANA102" s="0"/>
      <c r="ANB102" s="0"/>
      <c r="ANC102" s="0"/>
      <c r="AND102" s="0"/>
      <c r="ANE102" s="0"/>
      <c r="ANF102" s="0"/>
      <c r="ANG102" s="0"/>
      <c r="ANH102" s="0"/>
      <c r="ANI102" s="0"/>
      <c r="ANJ102" s="0"/>
      <c r="ANK102" s="0"/>
      <c r="ANL102" s="0"/>
      <c r="ANM102" s="0"/>
      <c r="ANN102" s="0"/>
      <c r="ANO102" s="0"/>
      <c r="ANP102" s="0"/>
      <c r="ANQ102" s="0"/>
      <c r="ANR102" s="0"/>
      <c r="ANS102" s="0"/>
      <c r="ANT102" s="0"/>
      <c r="ANU102" s="0"/>
      <c r="ANV102" s="0"/>
      <c r="ANW102" s="0"/>
      <c r="ANX102" s="0"/>
      <c r="ANY102" s="0"/>
      <c r="ANZ102" s="0"/>
      <c r="AOA102" s="0"/>
      <c r="AOB102" s="0"/>
      <c r="AOC102" s="0"/>
      <c r="AOD102" s="0"/>
      <c r="AOE102" s="0"/>
      <c r="AOF102" s="0"/>
      <c r="AOG102" s="0"/>
      <c r="AOH102" s="0"/>
      <c r="AOI102" s="0"/>
      <c r="AOJ102" s="0"/>
      <c r="AOK102" s="0"/>
      <c r="AOL102" s="0"/>
      <c r="AOM102" s="0"/>
      <c r="AON102" s="0"/>
      <c r="AOO102" s="0"/>
      <c r="AOP102" s="0"/>
      <c r="AOQ102" s="0"/>
      <c r="AOR102" s="0"/>
      <c r="AOS102" s="0"/>
      <c r="AOT102" s="0"/>
      <c r="AOU102" s="0"/>
      <c r="AOV102" s="0"/>
      <c r="AOW102" s="0"/>
      <c r="AOX102" s="0"/>
      <c r="AOY102" s="0"/>
      <c r="AOZ102" s="0"/>
      <c r="APA102" s="0"/>
      <c r="APB102" s="0"/>
      <c r="APC102" s="0"/>
      <c r="APD102" s="0"/>
      <c r="APE102" s="0"/>
      <c r="APF102" s="0"/>
      <c r="APG102" s="0"/>
      <c r="APH102" s="0"/>
      <c r="API102" s="0"/>
      <c r="APJ102" s="0"/>
      <c r="APK102" s="0"/>
      <c r="APL102" s="0"/>
      <c r="APM102" s="0"/>
      <c r="APN102" s="0"/>
      <c r="APO102" s="0"/>
      <c r="APP102" s="0"/>
      <c r="APQ102" s="0"/>
      <c r="APR102" s="0"/>
      <c r="APS102" s="0"/>
      <c r="APT102" s="0"/>
      <c r="APU102" s="0"/>
      <c r="APV102" s="0"/>
      <c r="APW102" s="0"/>
      <c r="APX102" s="0"/>
      <c r="APY102" s="0"/>
      <c r="APZ102" s="0"/>
      <c r="AQA102" s="0"/>
      <c r="AQB102" s="0"/>
      <c r="AQC102" s="0"/>
      <c r="AQD102" s="0"/>
      <c r="AQE102" s="0"/>
      <c r="AQF102" s="0"/>
      <c r="AQG102" s="0"/>
      <c r="AQH102" s="0"/>
      <c r="AQI102" s="0"/>
      <c r="AQJ102" s="0"/>
      <c r="AQK102" s="0"/>
      <c r="AQL102" s="0"/>
      <c r="AQM102" s="0"/>
      <c r="AQN102" s="0"/>
      <c r="AQO102" s="0"/>
      <c r="AQP102" s="0"/>
      <c r="AQQ102" s="0"/>
      <c r="AQR102" s="0"/>
      <c r="AQS102" s="0"/>
      <c r="AQT102" s="0"/>
      <c r="AQU102" s="0"/>
      <c r="AQV102" s="0"/>
      <c r="AQW102" s="0"/>
      <c r="AQX102" s="0"/>
      <c r="AQY102" s="0"/>
      <c r="AQZ102" s="0"/>
      <c r="ARA102" s="0"/>
      <c r="ARB102" s="0"/>
      <c r="ARC102" s="0"/>
      <c r="ARD102" s="0"/>
      <c r="ARE102" s="0"/>
      <c r="ARF102" s="0"/>
      <c r="ARG102" s="0"/>
      <c r="ARH102" s="0"/>
      <c r="ARI102" s="0"/>
      <c r="ARJ102" s="0"/>
      <c r="ARK102" s="0"/>
      <c r="ARL102" s="0"/>
      <c r="ARM102" s="0"/>
      <c r="ARN102" s="0"/>
      <c r="ARO102" s="0"/>
      <c r="ARP102" s="0"/>
      <c r="ARQ102" s="0"/>
      <c r="ARR102" s="0"/>
      <c r="ARS102" s="0"/>
      <c r="ART102" s="0"/>
      <c r="ARU102" s="0"/>
      <c r="ARV102" s="0"/>
      <c r="ARW102" s="0"/>
      <c r="ARX102" s="0"/>
      <c r="ARY102" s="0"/>
      <c r="ARZ102" s="0"/>
      <c r="ASA102" s="0"/>
      <c r="ASB102" s="0"/>
      <c r="ASC102" s="0"/>
      <c r="ASD102" s="0"/>
      <c r="ASE102" s="0"/>
      <c r="ASF102" s="0"/>
      <c r="ASG102" s="0"/>
      <c r="ASH102" s="0"/>
      <c r="ASI102" s="0"/>
      <c r="ASJ102" s="0"/>
      <c r="ASK102" s="0"/>
      <c r="ASL102" s="0"/>
      <c r="ASM102" s="0"/>
      <c r="ASN102" s="0"/>
      <c r="ASO102" s="0"/>
      <c r="ASP102" s="0"/>
      <c r="ASQ102" s="0"/>
      <c r="ASR102" s="0"/>
      <c r="ASS102" s="0"/>
      <c r="AST102" s="0"/>
      <c r="ASU102" s="0"/>
      <c r="ASV102" s="0"/>
      <c r="ASW102" s="0"/>
      <c r="ASX102" s="0"/>
      <c r="ASY102" s="0"/>
      <c r="ASZ102" s="0"/>
      <c r="ATA102" s="0"/>
      <c r="ATB102" s="0"/>
      <c r="ATC102" s="0"/>
      <c r="ATD102" s="0"/>
      <c r="ATE102" s="0"/>
      <c r="ATF102" s="0"/>
      <c r="ATG102" s="0"/>
      <c r="ATH102" s="0"/>
      <c r="ATI102" s="0"/>
      <c r="ATJ102" s="0"/>
      <c r="ATK102" s="0"/>
      <c r="ATL102" s="0"/>
      <c r="ATM102" s="0"/>
      <c r="ATN102" s="0"/>
      <c r="ATO102" s="0"/>
      <c r="ATP102" s="0"/>
      <c r="ATQ102" s="0"/>
      <c r="ATR102" s="0"/>
      <c r="ATS102" s="0"/>
      <c r="ATT102" s="0"/>
      <c r="ATU102" s="0"/>
      <c r="ATV102" s="0"/>
      <c r="ATW102" s="0"/>
      <c r="ATX102" s="0"/>
      <c r="ATY102" s="0"/>
      <c r="ATZ102" s="0"/>
      <c r="AUA102" s="0"/>
      <c r="AUB102" s="0"/>
      <c r="AUC102" s="0"/>
      <c r="AUD102" s="0"/>
      <c r="AUE102" s="0"/>
      <c r="AUF102" s="0"/>
      <c r="AUG102" s="0"/>
      <c r="AUH102" s="0"/>
      <c r="AUI102" s="0"/>
      <c r="AUJ102" s="0"/>
      <c r="AUK102" s="0"/>
      <c r="AUL102" s="0"/>
      <c r="AUM102" s="0"/>
      <c r="AUN102" s="0"/>
      <c r="AUO102" s="0"/>
      <c r="AUP102" s="0"/>
      <c r="AUQ102" s="0"/>
      <c r="AUR102" s="0"/>
      <c r="AUS102" s="0"/>
      <c r="AUT102" s="0"/>
      <c r="AUU102" s="0"/>
      <c r="AUV102" s="0"/>
      <c r="AUW102" s="0"/>
      <c r="AUX102" s="0"/>
      <c r="AUY102" s="0"/>
      <c r="AUZ102" s="0"/>
      <c r="AVA102" s="0"/>
      <c r="AVB102" s="0"/>
      <c r="AVC102" s="0"/>
      <c r="AVD102" s="0"/>
      <c r="AVE102" s="0"/>
      <c r="AVF102" s="0"/>
      <c r="AVG102" s="0"/>
      <c r="AVH102" s="0"/>
      <c r="AVI102" s="0"/>
      <c r="AVJ102" s="0"/>
      <c r="AVK102" s="0"/>
      <c r="AVL102" s="0"/>
      <c r="AVM102" s="0"/>
      <c r="AVN102" s="0"/>
      <c r="AVO102" s="0"/>
      <c r="AVP102" s="0"/>
      <c r="AVQ102" s="0"/>
      <c r="AVR102" s="0"/>
      <c r="AVS102" s="0"/>
      <c r="AVT102" s="0"/>
      <c r="AVU102" s="0"/>
      <c r="AVV102" s="0"/>
      <c r="AVW102" s="0"/>
      <c r="AVX102" s="0"/>
      <c r="AVY102" s="0"/>
      <c r="AVZ102" s="0"/>
      <c r="AWA102" s="0"/>
      <c r="AWB102" s="0"/>
      <c r="AWC102" s="0"/>
      <c r="AWD102" s="0"/>
      <c r="AWE102" s="0"/>
      <c r="AWF102" s="0"/>
      <c r="AWG102" s="0"/>
      <c r="AWH102" s="0"/>
      <c r="AWI102" s="0"/>
      <c r="AWJ102" s="0"/>
      <c r="AWK102" s="0"/>
      <c r="AWL102" s="0"/>
      <c r="AWM102" s="0"/>
      <c r="AWN102" s="0"/>
      <c r="AWO102" s="0"/>
      <c r="AWP102" s="0"/>
      <c r="AWQ102" s="0"/>
      <c r="AWR102" s="0"/>
      <c r="AWS102" s="0"/>
      <c r="AWT102" s="0"/>
      <c r="AWU102" s="0"/>
      <c r="AWV102" s="0"/>
      <c r="AWW102" s="0"/>
      <c r="AWX102" s="0"/>
      <c r="AWY102" s="0"/>
      <c r="AWZ102" s="0"/>
      <c r="AXA102" s="0"/>
      <c r="AXB102" s="0"/>
      <c r="AXC102" s="0"/>
      <c r="AXD102" s="0"/>
      <c r="AXE102" s="0"/>
      <c r="AXF102" s="0"/>
      <c r="AXG102" s="0"/>
      <c r="AXH102" s="0"/>
      <c r="AXI102" s="0"/>
      <c r="AXJ102" s="0"/>
      <c r="AXK102" s="0"/>
      <c r="AXL102" s="0"/>
      <c r="AXM102" s="0"/>
      <c r="AXN102" s="0"/>
      <c r="AXO102" s="0"/>
      <c r="AXP102" s="0"/>
      <c r="AXQ102" s="0"/>
      <c r="AXR102" s="0"/>
      <c r="AXS102" s="0"/>
      <c r="AXT102" s="0"/>
      <c r="AXU102" s="0"/>
      <c r="AXV102" s="0"/>
      <c r="AXW102" s="0"/>
      <c r="AXX102" s="0"/>
      <c r="AXY102" s="0"/>
      <c r="AXZ102" s="0"/>
      <c r="AYA102" s="0"/>
      <c r="AYB102" s="0"/>
      <c r="AYC102" s="0"/>
      <c r="AYD102" s="0"/>
      <c r="AYE102" s="0"/>
      <c r="AYF102" s="0"/>
      <c r="AYG102" s="0"/>
      <c r="AYH102" s="0"/>
      <c r="AYI102" s="0"/>
      <c r="AYJ102" s="0"/>
      <c r="AYK102" s="0"/>
      <c r="AYL102" s="0"/>
      <c r="AYM102" s="0"/>
      <c r="AYN102" s="0"/>
      <c r="AYO102" s="0"/>
      <c r="AYP102" s="0"/>
      <c r="AYQ102" s="0"/>
      <c r="AYR102" s="0"/>
      <c r="AYS102" s="0"/>
      <c r="AYT102" s="0"/>
      <c r="AYU102" s="0"/>
      <c r="AYV102" s="0"/>
      <c r="AYW102" s="0"/>
      <c r="AYX102" s="0"/>
      <c r="AYY102" s="0"/>
      <c r="AYZ102" s="0"/>
      <c r="AZA102" s="0"/>
      <c r="AZB102" s="0"/>
      <c r="AZC102" s="0"/>
      <c r="AZD102" s="0"/>
      <c r="AZE102" s="0"/>
      <c r="AZF102" s="0"/>
      <c r="AZG102" s="0"/>
      <c r="AZH102" s="0"/>
      <c r="AZI102" s="0"/>
      <c r="AZJ102" s="0"/>
      <c r="AZK102" s="0"/>
      <c r="AZL102" s="0"/>
      <c r="AZM102" s="0"/>
      <c r="AZN102" s="0"/>
      <c r="AZO102" s="0"/>
      <c r="AZP102" s="0"/>
      <c r="AZQ102" s="0"/>
      <c r="AZR102" s="0"/>
      <c r="AZS102" s="0"/>
      <c r="AZT102" s="0"/>
      <c r="AZU102" s="0"/>
      <c r="AZV102" s="0"/>
      <c r="AZW102" s="0"/>
      <c r="AZX102" s="0"/>
      <c r="AZY102" s="0"/>
      <c r="AZZ102" s="0"/>
      <c r="BAA102" s="0"/>
      <c r="BAB102" s="0"/>
      <c r="BAC102" s="0"/>
      <c r="BAD102" s="0"/>
      <c r="BAE102" s="0"/>
      <c r="BAF102" s="0"/>
      <c r="BAG102" s="0"/>
      <c r="BAH102" s="0"/>
      <c r="BAI102" s="0"/>
      <c r="BAJ102" s="0"/>
      <c r="BAK102" s="0"/>
      <c r="BAL102" s="0"/>
      <c r="BAM102" s="0"/>
      <c r="BAN102" s="0"/>
      <c r="BAO102" s="0"/>
      <c r="BAP102" s="0"/>
      <c r="BAQ102" s="0"/>
      <c r="BAR102" s="0"/>
      <c r="BAS102" s="0"/>
      <c r="BAT102" s="0"/>
      <c r="BAU102" s="0"/>
      <c r="BAV102" s="0"/>
      <c r="BAW102" s="0"/>
      <c r="BAX102" s="0"/>
      <c r="BAY102" s="0"/>
      <c r="BAZ102" s="0"/>
      <c r="BBA102" s="0"/>
      <c r="BBB102" s="0"/>
      <c r="BBC102" s="0"/>
      <c r="BBD102" s="0"/>
      <c r="BBE102" s="0"/>
      <c r="BBF102" s="0"/>
      <c r="BBG102" s="0"/>
      <c r="BBH102" s="0"/>
      <c r="BBI102" s="0"/>
      <c r="BBJ102" s="0"/>
      <c r="BBK102" s="0"/>
      <c r="BBL102" s="0"/>
      <c r="BBM102" s="0"/>
      <c r="BBN102" s="0"/>
      <c r="BBO102" s="0"/>
      <c r="BBP102" s="0"/>
      <c r="BBQ102" s="0"/>
      <c r="BBR102" s="0"/>
      <c r="BBS102" s="0"/>
      <c r="BBT102" s="0"/>
      <c r="BBU102" s="0"/>
      <c r="BBV102" s="0"/>
      <c r="BBW102" s="0"/>
      <c r="BBX102" s="0"/>
      <c r="BBY102" s="0"/>
      <c r="BBZ102" s="0"/>
      <c r="BCA102" s="0"/>
      <c r="BCB102" s="0"/>
      <c r="BCC102" s="0"/>
      <c r="BCD102" s="0"/>
      <c r="BCE102" s="0"/>
      <c r="BCF102" s="0"/>
      <c r="BCG102" s="0"/>
      <c r="BCH102" s="0"/>
      <c r="BCI102" s="0"/>
      <c r="BCJ102" s="0"/>
      <c r="BCK102" s="0"/>
      <c r="BCL102" s="0"/>
      <c r="BCM102" s="0"/>
      <c r="BCN102" s="0"/>
      <c r="BCO102" s="0"/>
      <c r="BCP102" s="0"/>
      <c r="BCQ102" s="0"/>
      <c r="BCR102" s="0"/>
      <c r="BCS102" s="0"/>
      <c r="BCT102" s="0"/>
      <c r="BCU102" s="0"/>
      <c r="BCV102" s="0"/>
      <c r="BCW102" s="0"/>
      <c r="BCX102" s="0"/>
      <c r="BCY102" s="0"/>
      <c r="BCZ102" s="0"/>
      <c r="BDA102" s="0"/>
      <c r="BDB102" s="0"/>
      <c r="BDC102" s="0"/>
      <c r="BDD102" s="0"/>
      <c r="BDE102" s="0"/>
      <c r="BDF102" s="0"/>
      <c r="BDG102" s="0"/>
      <c r="BDH102" s="0"/>
      <c r="BDI102" s="0"/>
      <c r="BDJ102" s="0"/>
      <c r="BDK102" s="0"/>
      <c r="BDL102" s="0"/>
      <c r="BDM102" s="0"/>
      <c r="BDN102" s="0"/>
      <c r="BDO102" s="0"/>
      <c r="BDP102" s="0"/>
      <c r="BDQ102" s="0"/>
      <c r="BDR102" s="0"/>
      <c r="BDS102" s="0"/>
      <c r="BDT102" s="0"/>
      <c r="BDU102" s="0"/>
      <c r="BDV102" s="0"/>
      <c r="BDW102" s="0"/>
      <c r="BDX102" s="0"/>
      <c r="BDY102" s="0"/>
      <c r="BDZ102" s="0"/>
      <c r="BEA102" s="0"/>
      <c r="BEB102" s="0"/>
      <c r="BEC102" s="0"/>
      <c r="BED102" s="0"/>
      <c r="BEE102" s="0"/>
      <c r="BEF102" s="0"/>
      <c r="BEG102" s="0"/>
      <c r="BEH102" s="0"/>
      <c r="BEI102" s="0"/>
      <c r="BEJ102" s="0"/>
      <c r="BEK102" s="0"/>
      <c r="BEL102" s="0"/>
      <c r="BEM102" s="0"/>
      <c r="BEN102" s="0"/>
      <c r="BEO102" s="0"/>
      <c r="BEP102" s="0"/>
      <c r="BEQ102" s="0"/>
      <c r="BER102" s="0"/>
      <c r="BES102" s="0"/>
      <c r="BET102" s="0"/>
      <c r="BEU102" s="0"/>
      <c r="BEV102" s="0"/>
      <c r="BEW102" s="0"/>
      <c r="BEX102" s="0"/>
      <c r="BEY102" s="0"/>
      <c r="BEZ102" s="0"/>
      <c r="BFA102" s="0"/>
      <c r="BFB102" s="0"/>
      <c r="BFC102" s="0"/>
      <c r="BFD102" s="0"/>
      <c r="BFE102" s="0"/>
      <c r="BFF102" s="0"/>
      <c r="BFG102" s="0"/>
      <c r="BFH102" s="0"/>
      <c r="BFI102" s="0"/>
      <c r="BFJ102" s="0"/>
      <c r="BFK102" s="0"/>
      <c r="BFL102" s="0"/>
      <c r="BFM102" s="0"/>
      <c r="BFN102" s="0"/>
      <c r="BFO102" s="0"/>
      <c r="BFP102" s="0"/>
      <c r="BFQ102" s="0"/>
      <c r="BFR102" s="0"/>
      <c r="BFS102" s="0"/>
      <c r="BFT102" s="0"/>
      <c r="BFU102" s="0"/>
      <c r="BFV102" s="0"/>
      <c r="BFW102" s="0"/>
      <c r="BFX102" s="0"/>
      <c r="BFY102" s="0"/>
      <c r="BFZ102" s="0"/>
      <c r="BGA102" s="0"/>
      <c r="BGB102" s="0"/>
      <c r="BGC102" s="0"/>
      <c r="BGD102" s="0"/>
      <c r="BGE102" s="0"/>
      <c r="BGF102" s="0"/>
      <c r="BGG102" s="0"/>
      <c r="BGH102" s="0"/>
      <c r="BGI102" s="0"/>
      <c r="BGJ102" s="0"/>
      <c r="BGK102" s="0"/>
      <c r="BGL102" s="0"/>
      <c r="BGM102" s="0"/>
      <c r="BGN102" s="0"/>
      <c r="BGO102" s="0"/>
      <c r="BGP102" s="0"/>
      <c r="BGQ102" s="0"/>
      <c r="BGR102" s="0"/>
      <c r="BGS102" s="0"/>
      <c r="BGT102" s="0"/>
      <c r="BGU102" s="0"/>
      <c r="BGV102" s="0"/>
      <c r="BGW102" s="0"/>
      <c r="BGX102" s="0"/>
      <c r="BGY102" s="0"/>
      <c r="BGZ102" s="0"/>
      <c r="BHA102" s="0"/>
      <c r="BHB102" s="0"/>
      <c r="BHC102" s="0"/>
      <c r="BHD102" s="0"/>
      <c r="BHE102" s="0"/>
      <c r="BHF102" s="0"/>
      <c r="BHG102" s="0"/>
      <c r="BHH102" s="0"/>
      <c r="BHI102" s="0"/>
      <c r="BHJ102" s="0"/>
      <c r="BHK102" s="0"/>
      <c r="BHL102" s="0"/>
      <c r="BHM102" s="0"/>
      <c r="BHN102" s="0"/>
      <c r="BHO102" s="0"/>
      <c r="BHP102" s="0"/>
      <c r="BHQ102" s="0"/>
      <c r="BHR102" s="0"/>
      <c r="BHS102" s="0"/>
      <c r="BHT102" s="0"/>
      <c r="BHU102" s="0"/>
      <c r="BHV102" s="0"/>
      <c r="BHW102" s="0"/>
      <c r="BHX102" s="0"/>
      <c r="BHY102" s="0"/>
      <c r="BHZ102" s="0"/>
      <c r="BIA102" s="0"/>
      <c r="BIB102" s="0"/>
      <c r="BIC102" s="0"/>
      <c r="BID102" s="0"/>
      <c r="BIE102" s="0"/>
      <c r="BIF102" s="0"/>
      <c r="BIG102" s="0"/>
      <c r="BIH102" s="0"/>
      <c r="BII102" s="0"/>
      <c r="BIJ102" s="0"/>
      <c r="BIK102" s="0"/>
      <c r="BIL102" s="0"/>
      <c r="BIM102" s="0"/>
      <c r="BIN102" s="0"/>
      <c r="BIO102" s="0"/>
      <c r="BIP102" s="0"/>
      <c r="BIQ102" s="0"/>
      <c r="BIR102" s="0"/>
      <c r="BIS102" s="0"/>
      <c r="BIT102" s="0"/>
      <c r="BIU102" s="0"/>
      <c r="BIV102" s="0"/>
      <c r="BIW102" s="0"/>
      <c r="BIX102" s="0"/>
      <c r="BIY102" s="0"/>
      <c r="BIZ102" s="0"/>
      <c r="BJA102" s="0"/>
      <c r="BJB102" s="0"/>
      <c r="BJC102" s="0"/>
      <c r="BJD102" s="0"/>
      <c r="BJE102" s="0"/>
      <c r="BJF102" s="0"/>
      <c r="BJG102" s="0"/>
      <c r="BJH102" s="0"/>
      <c r="BJI102" s="0"/>
      <c r="BJJ102" s="0"/>
      <c r="BJK102" s="0"/>
      <c r="BJL102" s="0"/>
      <c r="BJM102" s="0"/>
      <c r="BJN102" s="0"/>
      <c r="BJO102" s="0"/>
      <c r="BJP102" s="0"/>
      <c r="BJQ102" s="0"/>
      <c r="BJR102" s="0"/>
      <c r="BJS102" s="0"/>
      <c r="BJT102" s="0"/>
      <c r="BJU102" s="0"/>
      <c r="BJV102" s="0"/>
      <c r="BJW102" s="0"/>
      <c r="BJX102" s="0"/>
      <c r="BJY102" s="0"/>
      <c r="BJZ102" s="0"/>
      <c r="BKA102" s="0"/>
      <c r="BKB102" s="0"/>
      <c r="BKC102" s="0"/>
      <c r="BKD102" s="0"/>
      <c r="BKE102" s="0"/>
      <c r="BKF102" s="0"/>
      <c r="BKG102" s="0"/>
      <c r="BKH102" s="0"/>
      <c r="BKI102" s="0"/>
      <c r="BKJ102" s="0"/>
      <c r="BKK102" s="0"/>
      <c r="BKL102" s="0"/>
      <c r="BKM102" s="0"/>
      <c r="BKN102" s="0"/>
      <c r="BKO102" s="0"/>
      <c r="BKP102" s="0"/>
      <c r="BKQ102" s="0"/>
      <c r="BKR102" s="0"/>
      <c r="BKS102" s="0"/>
      <c r="BKT102" s="0"/>
      <c r="BKU102" s="0"/>
      <c r="BKV102" s="0"/>
      <c r="BKW102" s="0"/>
      <c r="BKX102" s="0"/>
      <c r="BKY102" s="0"/>
      <c r="BKZ102" s="0"/>
      <c r="BLA102" s="0"/>
      <c r="BLB102" s="0"/>
      <c r="BLC102" s="0"/>
      <c r="BLD102" s="0"/>
      <c r="BLE102" s="0"/>
      <c r="BLF102" s="0"/>
      <c r="BLG102" s="0"/>
      <c r="BLH102" s="0"/>
      <c r="BLI102" s="0"/>
      <c r="BLJ102" s="0"/>
      <c r="BLK102" s="0"/>
      <c r="BLL102" s="0"/>
      <c r="BLM102" s="0"/>
      <c r="BLN102" s="0"/>
      <c r="BLO102" s="0"/>
      <c r="BLP102" s="0"/>
      <c r="BLQ102" s="0"/>
      <c r="BLR102" s="0"/>
      <c r="BLS102" s="0"/>
      <c r="BLT102" s="0"/>
      <c r="BLU102" s="0"/>
      <c r="BLV102" s="0"/>
      <c r="BLW102" s="0"/>
      <c r="BLX102" s="0"/>
      <c r="BLY102" s="0"/>
      <c r="BLZ102" s="0"/>
      <c r="BMA102" s="0"/>
      <c r="BMB102" s="0"/>
      <c r="BMC102" s="0"/>
      <c r="BMD102" s="0"/>
      <c r="BME102" s="0"/>
      <c r="BMF102" s="0"/>
      <c r="BMG102" s="0"/>
      <c r="BMH102" s="0"/>
      <c r="BMI102" s="0"/>
      <c r="BMJ102" s="0"/>
      <c r="BMK102" s="0"/>
      <c r="BML102" s="0"/>
      <c r="BMM102" s="0"/>
      <c r="BMN102" s="0"/>
      <c r="BMO102" s="0"/>
      <c r="BMP102" s="0"/>
      <c r="BMQ102" s="0"/>
      <c r="BMR102" s="0"/>
      <c r="BMS102" s="0"/>
      <c r="BMT102" s="0"/>
      <c r="BMU102" s="0"/>
      <c r="BMV102" s="0"/>
      <c r="BMW102" s="0"/>
      <c r="BMX102" s="0"/>
      <c r="BMY102" s="0"/>
      <c r="BMZ102" s="0"/>
      <c r="BNA102" s="0"/>
      <c r="BNB102" s="0"/>
      <c r="BNC102" s="0"/>
      <c r="BND102" s="0"/>
      <c r="BNE102" s="0"/>
      <c r="BNF102" s="0"/>
      <c r="BNG102" s="0"/>
      <c r="BNH102" s="0"/>
      <c r="BNI102" s="0"/>
      <c r="BNJ102" s="0"/>
      <c r="BNK102" s="0"/>
      <c r="BNL102" s="0"/>
      <c r="BNM102" s="0"/>
      <c r="BNN102" s="0"/>
      <c r="BNO102" s="0"/>
      <c r="BNP102" s="0"/>
      <c r="BNQ102" s="0"/>
      <c r="BNR102" s="0"/>
      <c r="BNS102" s="0"/>
      <c r="BNT102" s="0"/>
      <c r="BNU102" s="0"/>
      <c r="BNV102" s="0"/>
      <c r="BNW102" s="0"/>
      <c r="BNX102" s="0"/>
      <c r="BNY102" s="0"/>
      <c r="BNZ102" s="0"/>
      <c r="BOA102" s="0"/>
      <c r="BOB102" s="0"/>
      <c r="BOC102" s="0"/>
      <c r="BOD102" s="0"/>
      <c r="BOE102" s="0"/>
      <c r="BOF102" s="0"/>
      <c r="BOG102" s="0"/>
      <c r="BOH102" s="0"/>
      <c r="BOI102" s="0"/>
      <c r="BOJ102" s="0"/>
      <c r="BOK102" s="0"/>
      <c r="BOL102" s="0"/>
      <c r="BOM102" s="0"/>
      <c r="BON102" s="0"/>
      <c r="BOO102" s="0"/>
      <c r="BOP102" s="0"/>
      <c r="BOQ102" s="0"/>
      <c r="BOR102" s="0"/>
      <c r="BOS102" s="0"/>
      <c r="BOT102" s="0"/>
      <c r="BOU102" s="0"/>
      <c r="BOV102" s="0"/>
      <c r="BOW102" s="0"/>
      <c r="BOX102" s="0"/>
      <c r="BOY102" s="0"/>
      <c r="BOZ102" s="0"/>
      <c r="BPA102" s="0"/>
      <c r="BPB102" s="0"/>
      <c r="BPC102" s="0"/>
      <c r="BPD102" s="0"/>
      <c r="BPE102" s="0"/>
      <c r="BPF102" s="0"/>
      <c r="BPG102" s="0"/>
      <c r="BPH102" s="0"/>
      <c r="BPI102" s="0"/>
      <c r="BPJ102" s="0"/>
      <c r="BPK102" s="0"/>
      <c r="BPL102" s="0"/>
      <c r="BPM102" s="0"/>
      <c r="BPN102" s="0"/>
      <c r="BPO102" s="0"/>
      <c r="BPP102" s="0"/>
      <c r="BPQ102" s="0"/>
      <c r="BPR102" s="0"/>
      <c r="BPS102" s="0"/>
      <c r="BPT102" s="0"/>
      <c r="BPU102" s="0"/>
      <c r="BPV102" s="0"/>
      <c r="BPW102" s="0"/>
      <c r="BPX102" s="0"/>
      <c r="BPY102" s="0"/>
      <c r="BPZ102" s="0"/>
      <c r="BQA102" s="0"/>
      <c r="BQB102" s="0"/>
      <c r="BQC102" s="0"/>
      <c r="BQD102" s="0"/>
      <c r="BQE102" s="0"/>
      <c r="BQF102" s="0"/>
      <c r="BQG102" s="0"/>
      <c r="BQH102" s="0"/>
      <c r="BQI102" s="0"/>
      <c r="BQJ102" s="0"/>
      <c r="BQK102" s="0"/>
      <c r="BQL102" s="0"/>
      <c r="BQM102" s="0"/>
      <c r="BQN102" s="0"/>
      <c r="BQO102" s="0"/>
      <c r="BQP102" s="0"/>
      <c r="BQQ102" s="0"/>
      <c r="BQR102" s="0"/>
      <c r="BQS102" s="0"/>
      <c r="BQT102" s="0"/>
      <c r="BQU102" s="0"/>
      <c r="BQV102" s="0"/>
      <c r="BQW102" s="0"/>
      <c r="BQX102" s="0"/>
      <c r="BQY102" s="0"/>
      <c r="BQZ102" s="0"/>
      <c r="BRA102" s="0"/>
      <c r="BRB102" s="0"/>
      <c r="BRC102" s="0"/>
      <c r="BRD102" s="0"/>
      <c r="BRE102" s="0"/>
      <c r="BRF102" s="0"/>
      <c r="BRG102" s="0"/>
      <c r="BRH102" s="0"/>
      <c r="BRI102" s="0"/>
      <c r="BRJ102" s="0"/>
      <c r="BRK102" s="0"/>
      <c r="BRL102" s="0"/>
      <c r="BRM102" s="0"/>
      <c r="BRN102" s="0"/>
      <c r="BRO102" s="0"/>
      <c r="BRP102" s="0"/>
      <c r="BRQ102" s="0"/>
      <c r="BRR102" s="0"/>
      <c r="BRS102" s="0"/>
      <c r="BRT102" s="0"/>
      <c r="BRU102" s="0"/>
      <c r="BRV102" s="0"/>
      <c r="BRW102" s="0"/>
      <c r="BRX102" s="0"/>
      <c r="BRY102" s="0"/>
      <c r="BRZ102" s="0"/>
      <c r="BSA102" s="0"/>
      <c r="BSB102" s="0"/>
      <c r="BSC102" s="0"/>
      <c r="BSD102" s="0"/>
      <c r="BSE102" s="0"/>
      <c r="BSF102" s="0"/>
      <c r="BSG102" s="0"/>
      <c r="BSH102" s="0"/>
      <c r="BSI102" s="0"/>
      <c r="BSJ102" s="0"/>
      <c r="BSK102" s="0"/>
      <c r="BSL102" s="0"/>
      <c r="BSM102" s="0"/>
      <c r="BSN102" s="0"/>
      <c r="BSO102" s="0"/>
      <c r="BSP102" s="0"/>
      <c r="BSQ102" s="0"/>
      <c r="BSR102" s="0"/>
      <c r="BSS102" s="0"/>
      <c r="BST102" s="0"/>
      <c r="BSU102" s="0"/>
      <c r="BSV102" s="0"/>
      <c r="BSW102" s="0"/>
      <c r="BSX102" s="0"/>
      <c r="BSY102" s="0"/>
      <c r="BSZ102" s="0"/>
      <c r="BTA102" s="0"/>
      <c r="BTB102" s="0"/>
      <c r="BTC102" s="0"/>
      <c r="BTD102" s="0"/>
      <c r="BTE102" s="0"/>
      <c r="BTF102" s="0"/>
      <c r="BTG102" s="0"/>
      <c r="BTH102" s="0"/>
      <c r="BTI102" s="0"/>
      <c r="BTJ102" s="0"/>
      <c r="BTK102" s="0"/>
      <c r="BTL102" s="0"/>
      <c r="BTM102" s="0"/>
      <c r="BTN102" s="0"/>
      <c r="BTO102" s="0"/>
      <c r="BTP102" s="0"/>
      <c r="BTQ102" s="0"/>
      <c r="BTR102" s="0"/>
      <c r="BTS102" s="0"/>
      <c r="BTT102" s="0"/>
      <c r="BTU102" s="0"/>
      <c r="BTV102" s="0"/>
      <c r="BTW102" s="0"/>
      <c r="BTX102" s="0"/>
      <c r="BTY102" s="0"/>
      <c r="BTZ102" s="0"/>
      <c r="BUA102" s="0"/>
      <c r="BUB102" s="0"/>
      <c r="BUC102" s="0"/>
      <c r="BUD102" s="0"/>
      <c r="BUE102" s="0"/>
      <c r="BUF102" s="0"/>
      <c r="BUG102" s="0"/>
      <c r="BUH102" s="0"/>
      <c r="BUI102" s="0"/>
      <c r="BUJ102" s="0"/>
      <c r="BUK102" s="0"/>
      <c r="BUL102" s="0"/>
      <c r="BUM102" s="0"/>
      <c r="BUN102" s="0"/>
      <c r="BUO102" s="0"/>
      <c r="BUP102" s="0"/>
      <c r="BUQ102" s="0"/>
      <c r="BUR102" s="0"/>
      <c r="BUS102" s="0"/>
      <c r="BUT102" s="0"/>
      <c r="BUU102" s="0"/>
      <c r="BUV102" s="0"/>
      <c r="BUW102" s="0"/>
      <c r="BUX102" s="0"/>
      <c r="BUY102" s="0"/>
      <c r="BUZ102" s="0"/>
      <c r="BVA102" s="0"/>
      <c r="BVB102" s="0"/>
      <c r="BVC102" s="0"/>
      <c r="BVD102" s="0"/>
      <c r="BVE102" s="0"/>
      <c r="BVF102" s="0"/>
      <c r="BVG102" s="0"/>
      <c r="BVH102" s="0"/>
      <c r="BVI102" s="0"/>
      <c r="BVJ102" s="0"/>
      <c r="BVK102" s="0"/>
      <c r="BVL102" s="0"/>
      <c r="BVM102" s="0"/>
      <c r="BVN102" s="0"/>
      <c r="BVO102" s="0"/>
      <c r="BVP102" s="0"/>
      <c r="BVQ102" s="0"/>
      <c r="BVR102" s="0"/>
      <c r="BVS102" s="0"/>
      <c r="BVT102" s="0"/>
      <c r="BVU102" s="0"/>
      <c r="BVV102" s="0"/>
      <c r="BVW102" s="0"/>
      <c r="BVX102" s="0"/>
      <c r="BVY102" s="0"/>
      <c r="BVZ102" s="0"/>
      <c r="BWA102" s="0"/>
      <c r="BWB102" s="0"/>
      <c r="BWC102" s="0"/>
      <c r="BWD102" s="0"/>
      <c r="BWE102" s="0"/>
      <c r="BWF102" s="0"/>
      <c r="BWG102" s="0"/>
      <c r="BWH102" s="0"/>
      <c r="BWI102" s="0"/>
      <c r="BWJ102" s="0"/>
      <c r="BWK102" s="0"/>
      <c r="BWL102" s="0"/>
      <c r="BWM102" s="0"/>
      <c r="BWN102" s="0"/>
      <c r="BWO102" s="0"/>
      <c r="BWP102" s="0"/>
      <c r="BWQ102" s="0"/>
      <c r="BWR102" s="0"/>
      <c r="BWS102" s="0"/>
      <c r="BWT102" s="0"/>
      <c r="BWU102" s="0"/>
      <c r="BWV102" s="0"/>
      <c r="BWW102" s="0"/>
      <c r="BWX102" s="0"/>
      <c r="BWY102" s="0"/>
      <c r="BWZ102" s="0"/>
      <c r="BXA102" s="0"/>
      <c r="BXB102" s="0"/>
      <c r="BXC102" s="0"/>
      <c r="BXD102" s="0"/>
      <c r="BXE102" s="0"/>
      <c r="BXF102" s="0"/>
      <c r="BXG102" s="0"/>
      <c r="BXH102" s="0"/>
      <c r="BXI102" s="0"/>
      <c r="BXJ102" s="0"/>
      <c r="BXK102" s="0"/>
      <c r="BXL102" s="0"/>
      <c r="BXM102" s="0"/>
      <c r="BXN102" s="0"/>
      <c r="BXO102" s="0"/>
      <c r="BXP102" s="0"/>
      <c r="BXQ102" s="0"/>
      <c r="BXR102" s="0"/>
      <c r="BXS102" s="0"/>
      <c r="BXT102" s="0"/>
      <c r="BXU102" s="0"/>
      <c r="BXV102" s="0"/>
      <c r="BXW102" s="0"/>
      <c r="BXX102" s="0"/>
      <c r="BXY102" s="0"/>
      <c r="BXZ102" s="0"/>
      <c r="BYA102" s="0"/>
      <c r="BYB102" s="0"/>
      <c r="BYC102" s="0"/>
      <c r="BYD102" s="0"/>
      <c r="BYE102" s="0"/>
      <c r="BYF102" s="0"/>
      <c r="BYG102" s="0"/>
      <c r="BYH102" s="0"/>
      <c r="BYI102" s="0"/>
      <c r="BYJ102" s="0"/>
      <c r="BYK102" s="0"/>
      <c r="BYL102" s="0"/>
      <c r="BYM102" s="0"/>
      <c r="BYN102" s="0"/>
      <c r="BYO102" s="0"/>
      <c r="BYP102" s="0"/>
      <c r="BYQ102" s="0"/>
      <c r="BYR102" s="0"/>
      <c r="BYS102" s="0"/>
      <c r="BYT102" s="0"/>
      <c r="BYU102" s="0"/>
      <c r="BYV102" s="0"/>
      <c r="BYW102" s="0"/>
      <c r="BYX102" s="0"/>
      <c r="BYY102" s="0"/>
      <c r="BYZ102" s="0"/>
      <c r="BZA102" s="0"/>
      <c r="BZB102" s="0"/>
      <c r="BZC102" s="0"/>
      <c r="BZD102" s="0"/>
      <c r="BZE102" s="0"/>
      <c r="BZF102" s="0"/>
      <c r="BZG102" s="0"/>
      <c r="BZH102" s="0"/>
      <c r="BZI102" s="0"/>
      <c r="BZJ102" s="0"/>
      <c r="BZK102" s="0"/>
      <c r="BZL102" s="0"/>
      <c r="BZM102" s="0"/>
      <c r="BZN102" s="0"/>
      <c r="BZO102" s="0"/>
      <c r="BZP102" s="0"/>
      <c r="BZQ102" s="0"/>
      <c r="BZR102" s="0"/>
      <c r="BZS102" s="0"/>
      <c r="BZT102" s="0"/>
      <c r="BZU102" s="0"/>
      <c r="BZV102" s="0"/>
      <c r="BZW102" s="0"/>
      <c r="BZX102" s="0"/>
      <c r="BZY102" s="0"/>
      <c r="BZZ102" s="0"/>
      <c r="CAA102" s="0"/>
      <c r="CAB102" s="0"/>
      <c r="CAC102" s="0"/>
      <c r="CAD102" s="0"/>
      <c r="CAE102" s="0"/>
      <c r="CAF102" s="0"/>
      <c r="CAG102" s="0"/>
      <c r="CAH102" s="0"/>
      <c r="CAI102" s="0"/>
      <c r="CAJ102" s="0"/>
      <c r="CAK102" s="0"/>
      <c r="CAL102" s="0"/>
      <c r="CAM102" s="0"/>
      <c r="CAN102" s="0"/>
      <c r="CAO102" s="0"/>
      <c r="CAP102" s="0"/>
      <c r="CAQ102" s="0"/>
      <c r="CAR102" s="0"/>
      <c r="CAS102" s="0"/>
      <c r="CAT102" s="0"/>
      <c r="CAU102" s="0"/>
      <c r="CAV102" s="0"/>
      <c r="CAW102" s="0"/>
      <c r="CAX102" s="0"/>
      <c r="CAY102" s="0"/>
      <c r="CAZ102" s="0"/>
      <c r="CBA102" s="0"/>
      <c r="CBB102" s="0"/>
      <c r="CBC102" s="0"/>
      <c r="CBD102" s="0"/>
      <c r="CBE102" s="0"/>
      <c r="CBF102" s="0"/>
      <c r="CBG102" s="0"/>
      <c r="CBH102" s="0"/>
      <c r="CBI102" s="0"/>
      <c r="CBJ102" s="0"/>
      <c r="CBK102" s="0"/>
      <c r="CBL102" s="0"/>
      <c r="CBM102" s="0"/>
      <c r="CBN102" s="0"/>
      <c r="CBO102" s="0"/>
      <c r="CBP102" s="0"/>
      <c r="CBQ102" s="0"/>
      <c r="CBR102" s="0"/>
      <c r="CBS102" s="0"/>
      <c r="CBT102" s="0"/>
      <c r="CBU102" s="0"/>
      <c r="CBV102" s="0"/>
      <c r="CBW102" s="0"/>
      <c r="CBX102" s="0"/>
      <c r="CBY102" s="0"/>
      <c r="CBZ102" s="0"/>
      <c r="CCA102" s="0"/>
      <c r="CCB102" s="0"/>
      <c r="CCC102" s="0"/>
      <c r="CCD102" s="0"/>
      <c r="CCE102" s="0"/>
      <c r="CCF102" s="0"/>
      <c r="CCG102" s="0"/>
      <c r="CCH102" s="0"/>
      <c r="CCI102" s="0"/>
      <c r="CCJ102" s="0"/>
      <c r="CCK102" s="0"/>
      <c r="CCL102" s="0"/>
      <c r="CCM102" s="0"/>
      <c r="CCN102" s="0"/>
      <c r="CCO102" s="0"/>
      <c r="CCP102" s="0"/>
      <c r="CCQ102" s="0"/>
      <c r="CCR102" s="0"/>
      <c r="CCS102" s="0"/>
      <c r="CCT102" s="0"/>
      <c r="CCU102" s="0"/>
      <c r="CCV102" s="0"/>
      <c r="CCW102" s="0"/>
      <c r="CCX102" s="0"/>
      <c r="CCY102" s="0"/>
      <c r="CCZ102" s="0"/>
      <c r="CDA102" s="0"/>
      <c r="CDB102" s="0"/>
      <c r="CDC102" s="0"/>
      <c r="CDD102" s="0"/>
      <c r="CDE102" s="0"/>
      <c r="CDF102" s="0"/>
      <c r="CDG102" s="0"/>
      <c r="CDH102" s="0"/>
      <c r="CDI102" s="0"/>
      <c r="CDJ102" s="0"/>
      <c r="CDK102" s="0"/>
      <c r="CDL102" s="0"/>
      <c r="CDM102" s="0"/>
      <c r="CDN102" s="0"/>
      <c r="CDO102" s="0"/>
      <c r="CDP102" s="0"/>
      <c r="CDQ102" s="0"/>
      <c r="CDR102" s="0"/>
      <c r="CDS102" s="0"/>
      <c r="CDT102" s="0"/>
      <c r="CDU102" s="0"/>
      <c r="CDV102" s="0"/>
      <c r="CDW102" s="0"/>
      <c r="CDX102" s="0"/>
      <c r="CDY102" s="0"/>
      <c r="CDZ102" s="0"/>
      <c r="CEA102" s="0"/>
      <c r="CEB102" s="0"/>
      <c r="CEC102" s="0"/>
      <c r="CED102" s="0"/>
      <c r="CEE102" s="0"/>
      <c r="CEF102" s="0"/>
      <c r="CEG102" s="0"/>
      <c r="CEH102" s="0"/>
      <c r="CEI102" s="0"/>
      <c r="CEJ102" s="0"/>
      <c r="CEK102" s="0"/>
      <c r="CEL102" s="0"/>
      <c r="CEM102" s="0"/>
      <c r="CEN102" s="0"/>
      <c r="CEO102" s="0"/>
      <c r="CEP102" s="0"/>
      <c r="CEQ102" s="0"/>
      <c r="CER102" s="0"/>
      <c r="CES102" s="0"/>
      <c r="CET102" s="0"/>
      <c r="CEU102" s="0"/>
      <c r="CEV102" s="0"/>
      <c r="CEW102" s="0"/>
      <c r="CEX102" s="0"/>
      <c r="CEY102" s="0"/>
      <c r="CEZ102" s="0"/>
      <c r="CFA102" s="0"/>
      <c r="CFB102" s="0"/>
      <c r="CFC102" s="0"/>
      <c r="CFD102" s="0"/>
      <c r="CFE102" s="0"/>
      <c r="CFF102" s="0"/>
      <c r="CFG102" s="0"/>
      <c r="CFH102" s="0"/>
      <c r="CFI102" s="0"/>
      <c r="CFJ102" s="0"/>
      <c r="CFK102" s="0"/>
      <c r="CFL102" s="0"/>
      <c r="CFM102" s="0"/>
      <c r="CFN102" s="0"/>
      <c r="CFO102" s="0"/>
      <c r="CFP102" s="0"/>
      <c r="CFQ102" s="0"/>
      <c r="CFR102" s="0"/>
      <c r="CFS102" s="0"/>
      <c r="CFT102" s="0"/>
      <c r="CFU102" s="0"/>
      <c r="CFV102" s="0"/>
      <c r="CFW102" s="0"/>
      <c r="CFX102" s="0"/>
      <c r="CFY102" s="0"/>
      <c r="CFZ102" s="0"/>
      <c r="CGA102" s="0"/>
      <c r="CGB102" s="0"/>
      <c r="CGC102" s="0"/>
      <c r="CGD102" s="0"/>
      <c r="CGE102" s="0"/>
      <c r="CGF102" s="0"/>
      <c r="CGG102" s="0"/>
      <c r="CGH102" s="0"/>
      <c r="CGI102" s="0"/>
      <c r="CGJ102" s="0"/>
      <c r="CGK102" s="0"/>
      <c r="CGL102" s="0"/>
      <c r="CGM102" s="0"/>
      <c r="CGN102" s="0"/>
      <c r="CGO102" s="0"/>
      <c r="CGP102" s="0"/>
      <c r="CGQ102" s="0"/>
      <c r="CGR102" s="0"/>
      <c r="CGS102" s="0"/>
      <c r="CGT102" s="0"/>
      <c r="CGU102" s="0"/>
      <c r="CGV102" s="0"/>
      <c r="CGW102" s="0"/>
      <c r="CGX102" s="0"/>
      <c r="CGY102" s="0"/>
      <c r="CGZ102" s="0"/>
      <c r="CHA102" s="0"/>
      <c r="CHB102" s="0"/>
      <c r="CHC102" s="0"/>
      <c r="CHD102" s="0"/>
      <c r="CHE102" s="0"/>
      <c r="CHF102" s="0"/>
      <c r="CHG102" s="0"/>
      <c r="CHH102" s="0"/>
      <c r="CHI102" s="0"/>
      <c r="CHJ102" s="0"/>
      <c r="CHK102" s="0"/>
      <c r="CHL102" s="0"/>
      <c r="CHM102" s="0"/>
      <c r="CHN102" s="0"/>
      <c r="CHO102" s="0"/>
      <c r="CHP102" s="0"/>
      <c r="CHQ102" s="0"/>
      <c r="CHR102" s="0"/>
      <c r="CHS102" s="0"/>
      <c r="CHT102" s="0"/>
      <c r="CHU102" s="0"/>
      <c r="CHV102" s="0"/>
      <c r="CHW102" s="0"/>
      <c r="CHX102" s="0"/>
      <c r="CHY102" s="0"/>
      <c r="CHZ102" s="0"/>
      <c r="CIA102" s="0"/>
      <c r="CIB102" s="0"/>
      <c r="CIC102" s="0"/>
      <c r="CID102" s="0"/>
      <c r="CIE102" s="0"/>
      <c r="CIF102" s="0"/>
      <c r="CIG102" s="0"/>
      <c r="CIH102" s="0"/>
      <c r="CII102" s="0"/>
      <c r="CIJ102" s="0"/>
      <c r="CIK102" s="0"/>
      <c r="CIL102" s="0"/>
      <c r="CIM102" s="0"/>
      <c r="CIN102" s="0"/>
      <c r="CIO102" s="0"/>
      <c r="CIP102" s="0"/>
      <c r="CIQ102" s="0"/>
      <c r="CIR102" s="0"/>
      <c r="CIS102" s="0"/>
      <c r="CIT102" s="0"/>
      <c r="CIU102" s="0"/>
      <c r="CIV102" s="0"/>
      <c r="CIW102" s="0"/>
      <c r="CIX102" s="0"/>
      <c r="CIY102" s="0"/>
      <c r="CIZ102" s="0"/>
      <c r="CJA102" s="0"/>
      <c r="CJB102" s="0"/>
      <c r="CJC102" s="0"/>
      <c r="CJD102" s="0"/>
      <c r="CJE102" s="0"/>
      <c r="CJF102" s="0"/>
      <c r="CJG102" s="0"/>
      <c r="CJH102" s="0"/>
      <c r="CJI102" s="0"/>
      <c r="CJJ102" s="0"/>
      <c r="CJK102" s="0"/>
      <c r="CJL102" s="0"/>
      <c r="CJM102" s="0"/>
      <c r="CJN102" s="0"/>
      <c r="CJO102" s="0"/>
      <c r="CJP102" s="0"/>
      <c r="CJQ102" s="0"/>
      <c r="CJR102" s="0"/>
      <c r="CJS102" s="0"/>
      <c r="CJT102" s="0"/>
      <c r="CJU102" s="0"/>
      <c r="CJV102" s="0"/>
      <c r="CJW102" s="0"/>
      <c r="CJX102" s="0"/>
      <c r="CJY102" s="0"/>
      <c r="CJZ102" s="0"/>
      <c r="CKA102" s="0"/>
      <c r="CKB102" s="0"/>
      <c r="CKC102" s="0"/>
      <c r="CKD102" s="0"/>
      <c r="CKE102" s="0"/>
      <c r="CKF102" s="0"/>
      <c r="CKG102" s="0"/>
      <c r="CKH102" s="0"/>
      <c r="CKI102" s="0"/>
      <c r="CKJ102" s="0"/>
      <c r="CKK102" s="0"/>
      <c r="CKL102" s="0"/>
      <c r="CKM102" s="0"/>
      <c r="CKN102" s="0"/>
      <c r="CKO102" s="0"/>
      <c r="CKP102" s="0"/>
      <c r="CKQ102" s="0"/>
      <c r="CKR102" s="0"/>
      <c r="CKS102" s="0"/>
      <c r="CKT102" s="0"/>
      <c r="CKU102" s="0"/>
      <c r="CKV102" s="0"/>
      <c r="CKW102" s="0"/>
      <c r="CKX102" s="0"/>
      <c r="CKY102" s="0"/>
      <c r="CKZ102" s="0"/>
      <c r="CLA102" s="0"/>
      <c r="CLB102" s="0"/>
      <c r="CLC102" s="0"/>
      <c r="CLD102" s="0"/>
      <c r="CLE102" s="0"/>
      <c r="CLF102" s="0"/>
      <c r="CLG102" s="0"/>
      <c r="CLH102" s="0"/>
      <c r="CLI102" s="0"/>
      <c r="CLJ102" s="0"/>
      <c r="CLK102" s="0"/>
      <c r="CLL102" s="0"/>
      <c r="CLM102" s="0"/>
      <c r="CLN102" s="0"/>
      <c r="CLO102" s="0"/>
      <c r="CLP102" s="0"/>
      <c r="CLQ102" s="0"/>
      <c r="CLR102" s="0"/>
      <c r="CLS102" s="0"/>
      <c r="CLT102" s="0"/>
      <c r="CLU102" s="0"/>
      <c r="CLV102" s="0"/>
      <c r="CLW102" s="0"/>
      <c r="CLX102" s="0"/>
      <c r="CLY102" s="0"/>
      <c r="CLZ102" s="0"/>
      <c r="CMA102" s="0"/>
      <c r="CMB102" s="0"/>
      <c r="CMC102" s="0"/>
      <c r="CMD102" s="0"/>
      <c r="CME102" s="0"/>
      <c r="CMF102" s="0"/>
      <c r="CMG102" s="0"/>
      <c r="CMH102" s="0"/>
      <c r="CMI102" s="0"/>
      <c r="CMJ102" s="0"/>
      <c r="CMK102" s="0"/>
      <c r="CML102" s="0"/>
      <c r="CMM102" s="0"/>
      <c r="CMN102" s="0"/>
      <c r="CMO102" s="0"/>
      <c r="CMP102" s="0"/>
      <c r="CMQ102" s="0"/>
      <c r="CMR102" s="0"/>
      <c r="CMS102" s="0"/>
      <c r="CMT102" s="0"/>
      <c r="CMU102" s="0"/>
      <c r="CMV102" s="0"/>
      <c r="CMW102" s="0"/>
      <c r="CMX102" s="0"/>
      <c r="CMY102" s="0"/>
      <c r="CMZ102" s="0"/>
      <c r="CNA102" s="0"/>
      <c r="CNB102" s="0"/>
      <c r="CNC102" s="0"/>
      <c r="CND102" s="0"/>
      <c r="CNE102" s="0"/>
      <c r="CNF102" s="0"/>
      <c r="CNG102" s="0"/>
      <c r="CNH102" s="0"/>
      <c r="CNI102" s="0"/>
      <c r="CNJ102" s="0"/>
      <c r="CNK102" s="0"/>
      <c r="CNL102" s="0"/>
      <c r="CNM102" s="0"/>
      <c r="CNN102" s="0"/>
      <c r="CNO102" s="0"/>
      <c r="CNP102" s="0"/>
      <c r="CNQ102" s="0"/>
      <c r="CNR102" s="0"/>
      <c r="CNS102" s="0"/>
      <c r="CNT102" s="0"/>
      <c r="CNU102" s="0"/>
      <c r="CNV102" s="0"/>
      <c r="CNW102" s="0"/>
      <c r="CNX102" s="0"/>
      <c r="CNY102" s="0"/>
      <c r="CNZ102" s="0"/>
      <c r="COA102" s="0"/>
      <c r="COB102" s="0"/>
      <c r="COC102" s="0"/>
      <c r="COD102" s="0"/>
      <c r="COE102" s="0"/>
      <c r="COF102" s="0"/>
      <c r="COG102" s="0"/>
      <c r="COH102" s="0"/>
      <c r="COI102" s="0"/>
      <c r="COJ102" s="0"/>
      <c r="COK102" s="0"/>
      <c r="COL102" s="0"/>
      <c r="COM102" s="0"/>
      <c r="CON102" s="0"/>
      <c r="COO102" s="0"/>
      <c r="COP102" s="0"/>
      <c r="COQ102" s="0"/>
      <c r="COR102" s="0"/>
      <c r="COS102" s="0"/>
      <c r="COT102" s="0"/>
      <c r="COU102" s="0"/>
      <c r="COV102" s="0"/>
      <c r="COW102" s="0"/>
      <c r="COX102" s="0"/>
      <c r="COY102" s="0"/>
      <c r="COZ102" s="0"/>
      <c r="CPA102" s="0"/>
      <c r="CPB102" s="0"/>
      <c r="CPC102" s="0"/>
      <c r="CPD102" s="0"/>
      <c r="CPE102" s="0"/>
      <c r="CPF102" s="0"/>
      <c r="CPG102" s="0"/>
      <c r="CPH102" s="0"/>
      <c r="CPI102" s="0"/>
      <c r="CPJ102" s="0"/>
      <c r="CPK102" s="0"/>
      <c r="CPL102" s="0"/>
      <c r="CPM102" s="0"/>
      <c r="CPN102" s="0"/>
      <c r="CPO102" s="0"/>
      <c r="CPP102" s="0"/>
      <c r="CPQ102" s="0"/>
      <c r="CPR102" s="0"/>
      <c r="CPS102" s="0"/>
      <c r="CPT102" s="0"/>
      <c r="CPU102" s="0"/>
      <c r="CPV102" s="0"/>
      <c r="CPW102" s="0"/>
      <c r="CPX102" s="0"/>
      <c r="CPY102" s="0"/>
      <c r="CPZ102" s="0"/>
      <c r="CQA102" s="0"/>
      <c r="CQB102" s="0"/>
      <c r="CQC102" s="0"/>
      <c r="CQD102" s="0"/>
      <c r="CQE102" s="0"/>
      <c r="CQF102" s="0"/>
      <c r="CQG102" s="0"/>
      <c r="CQH102" s="0"/>
      <c r="CQI102" s="0"/>
      <c r="CQJ102" s="0"/>
      <c r="CQK102" s="0"/>
      <c r="CQL102" s="0"/>
      <c r="CQM102" s="0"/>
      <c r="CQN102" s="0"/>
      <c r="CQO102" s="0"/>
      <c r="CQP102" s="0"/>
      <c r="CQQ102" s="0"/>
      <c r="CQR102" s="0"/>
      <c r="CQS102" s="0"/>
      <c r="CQT102" s="0"/>
      <c r="CQU102" s="0"/>
      <c r="CQV102" s="0"/>
      <c r="CQW102" s="0"/>
      <c r="CQX102" s="0"/>
      <c r="CQY102" s="0"/>
      <c r="CQZ102" s="0"/>
      <c r="CRA102" s="0"/>
      <c r="CRB102" s="0"/>
      <c r="CRC102" s="0"/>
      <c r="CRD102" s="0"/>
      <c r="CRE102" s="0"/>
      <c r="CRF102" s="0"/>
      <c r="CRG102" s="0"/>
      <c r="CRH102" s="0"/>
      <c r="CRI102" s="0"/>
      <c r="CRJ102" s="0"/>
      <c r="CRK102" s="0"/>
      <c r="CRL102" s="0"/>
      <c r="CRM102" s="0"/>
      <c r="CRN102" s="0"/>
      <c r="CRO102" s="0"/>
      <c r="CRP102" s="0"/>
      <c r="CRQ102" s="0"/>
      <c r="CRR102" s="0"/>
      <c r="CRS102" s="0"/>
      <c r="CRT102" s="0"/>
      <c r="CRU102" s="0"/>
      <c r="CRV102" s="0"/>
      <c r="CRW102" s="0"/>
      <c r="CRX102" s="0"/>
      <c r="CRY102" s="0"/>
      <c r="CRZ102" s="0"/>
      <c r="CSA102" s="0"/>
      <c r="CSB102" s="0"/>
      <c r="CSC102" s="0"/>
      <c r="CSD102" s="0"/>
      <c r="CSE102" s="0"/>
      <c r="CSF102" s="0"/>
      <c r="CSG102" s="0"/>
      <c r="CSH102" s="0"/>
      <c r="CSI102" s="0"/>
      <c r="CSJ102" s="0"/>
      <c r="CSK102" s="0"/>
      <c r="CSL102" s="0"/>
      <c r="CSM102" s="0"/>
      <c r="CSN102" s="0"/>
      <c r="CSO102" s="0"/>
      <c r="CSP102" s="0"/>
      <c r="CSQ102" s="0"/>
      <c r="CSR102" s="0"/>
      <c r="CSS102" s="0"/>
      <c r="CST102" s="0"/>
      <c r="CSU102" s="0"/>
      <c r="CSV102" s="0"/>
      <c r="CSW102" s="0"/>
      <c r="CSX102" s="0"/>
      <c r="CSY102" s="0"/>
      <c r="CSZ102" s="0"/>
      <c r="CTA102" s="0"/>
      <c r="CTB102" s="0"/>
      <c r="CTC102" s="0"/>
      <c r="CTD102" s="0"/>
      <c r="CTE102" s="0"/>
      <c r="CTF102" s="0"/>
      <c r="CTG102" s="0"/>
      <c r="CTH102" s="0"/>
      <c r="CTI102" s="0"/>
      <c r="CTJ102" s="0"/>
      <c r="CTK102" s="0"/>
      <c r="CTL102" s="0"/>
      <c r="CTM102" s="0"/>
      <c r="CTN102" s="0"/>
      <c r="CTO102" s="0"/>
      <c r="CTP102" s="0"/>
      <c r="CTQ102" s="0"/>
      <c r="CTR102" s="0"/>
      <c r="CTS102" s="0"/>
      <c r="CTT102" s="0"/>
      <c r="CTU102" s="0"/>
      <c r="CTV102" s="0"/>
      <c r="CTW102" s="0"/>
      <c r="CTX102" s="0"/>
      <c r="CTY102" s="0"/>
      <c r="CTZ102" s="0"/>
      <c r="CUA102" s="0"/>
      <c r="CUB102" s="0"/>
      <c r="CUC102" s="0"/>
      <c r="CUD102" s="0"/>
      <c r="CUE102" s="0"/>
      <c r="CUF102" s="0"/>
      <c r="CUG102" s="0"/>
      <c r="CUH102" s="0"/>
      <c r="CUI102" s="0"/>
      <c r="CUJ102" s="0"/>
      <c r="CUK102" s="0"/>
      <c r="CUL102" s="0"/>
      <c r="CUM102" s="0"/>
      <c r="CUN102" s="0"/>
      <c r="CUO102" s="0"/>
      <c r="CUP102" s="0"/>
      <c r="CUQ102" s="0"/>
      <c r="CUR102" s="0"/>
      <c r="CUS102" s="0"/>
      <c r="CUT102" s="0"/>
      <c r="CUU102" s="0"/>
      <c r="CUV102" s="0"/>
      <c r="CUW102" s="0"/>
      <c r="CUX102" s="0"/>
      <c r="CUY102" s="0"/>
      <c r="CUZ102" s="0"/>
      <c r="CVA102" s="0"/>
      <c r="CVB102" s="0"/>
      <c r="CVC102" s="0"/>
      <c r="CVD102" s="0"/>
      <c r="CVE102" s="0"/>
      <c r="CVF102" s="0"/>
      <c r="CVG102" s="0"/>
      <c r="CVH102" s="0"/>
      <c r="CVI102" s="0"/>
      <c r="CVJ102" s="0"/>
      <c r="CVK102" s="0"/>
      <c r="CVL102" s="0"/>
      <c r="CVM102" s="0"/>
      <c r="CVN102" s="0"/>
      <c r="CVO102" s="0"/>
      <c r="CVP102" s="0"/>
      <c r="CVQ102" s="0"/>
      <c r="CVR102" s="0"/>
      <c r="CVS102" s="0"/>
      <c r="CVT102" s="0"/>
      <c r="CVU102" s="0"/>
      <c r="CVV102" s="0"/>
      <c r="CVW102" s="0"/>
      <c r="CVX102" s="0"/>
      <c r="CVY102" s="0"/>
      <c r="CVZ102" s="0"/>
      <c r="CWA102" s="0"/>
      <c r="CWB102" s="0"/>
      <c r="CWC102" s="0"/>
      <c r="CWD102" s="0"/>
      <c r="CWE102" s="0"/>
      <c r="CWF102" s="0"/>
      <c r="CWG102" s="0"/>
      <c r="CWH102" s="0"/>
      <c r="CWI102" s="0"/>
      <c r="CWJ102" s="0"/>
      <c r="CWK102" s="0"/>
      <c r="CWL102" s="0"/>
      <c r="CWM102" s="0"/>
      <c r="CWN102" s="0"/>
      <c r="CWO102" s="0"/>
      <c r="CWP102" s="0"/>
      <c r="CWQ102" s="0"/>
      <c r="CWR102" s="0"/>
      <c r="CWS102" s="0"/>
      <c r="CWT102" s="0"/>
      <c r="CWU102" s="0"/>
      <c r="CWV102" s="0"/>
      <c r="CWW102" s="0"/>
      <c r="CWX102" s="0"/>
      <c r="CWY102" s="0"/>
      <c r="CWZ102" s="0"/>
      <c r="CXA102" s="0"/>
      <c r="CXB102" s="0"/>
      <c r="CXC102" s="0"/>
      <c r="CXD102" s="0"/>
      <c r="CXE102" s="0"/>
      <c r="CXF102" s="0"/>
      <c r="CXG102" s="0"/>
      <c r="CXH102" s="0"/>
      <c r="CXI102" s="0"/>
      <c r="CXJ102" s="0"/>
      <c r="CXK102" s="0"/>
      <c r="CXL102" s="0"/>
      <c r="CXM102" s="0"/>
      <c r="CXN102" s="0"/>
      <c r="CXO102" s="0"/>
      <c r="CXP102" s="0"/>
      <c r="CXQ102" s="0"/>
      <c r="CXR102" s="0"/>
      <c r="CXS102" s="0"/>
      <c r="CXT102" s="0"/>
      <c r="CXU102" s="0"/>
      <c r="CXV102" s="0"/>
      <c r="CXW102" s="0"/>
      <c r="CXX102" s="0"/>
      <c r="CXY102" s="0"/>
      <c r="CXZ102" s="0"/>
      <c r="CYA102" s="0"/>
      <c r="CYB102" s="0"/>
      <c r="CYC102" s="0"/>
      <c r="CYD102" s="0"/>
      <c r="CYE102" s="0"/>
      <c r="CYF102" s="0"/>
      <c r="CYG102" s="0"/>
      <c r="CYH102" s="0"/>
      <c r="CYI102" s="0"/>
      <c r="CYJ102" s="0"/>
      <c r="CYK102" s="0"/>
      <c r="CYL102" s="0"/>
      <c r="CYM102" s="0"/>
      <c r="CYN102" s="0"/>
      <c r="CYO102" s="0"/>
      <c r="CYP102" s="0"/>
      <c r="CYQ102" s="0"/>
      <c r="CYR102" s="0"/>
      <c r="CYS102" s="0"/>
      <c r="CYT102" s="0"/>
      <c r="CYU102" s="0"/>
      <c r="CYV102" s="0"/>
      <c r="CYW102" s="0"/>
      <c r="CYX102" s="0"/>
      <c r="CYY102" s="0"/>
      <c r="CYZ102" s="0"/>
      <c r="CZA102" s="0"/>
      <c r="CZB102" s="0"/>
      <c r="CZC102" s="0"/>
      <c r="CZD102" s="0"/>
      <c r="CZE102" s="0"/>
      <c r="CZF102" s="0"/>
      <c r="CZG102" s="0"/>
      <c r="CZH102" s="0"/>
      <c r="CZI102" s="0"/>
      <c r="CZJ102" s="0"/>
      <c r="CZK102" s="0"/>
      <c r="CZL102" s="0"/>
      <c r="CZM102" s="0"/>
      <c r="CZN102" s="0"/>
      <c r="CZO102" s="0"/>
      <c r="CZP102" s="0"/>
      <c r="CZQ102" s="0"/>
      <c r="CZR102" s="0"/>
      <c r="CZS102" s="0"/>
      <c r="CZT102" s="0"/>
      <c r="CZU102" s="0"/>
      <c r="CZV102" s="0"/>
      <c r="CZW102" s="0"/>
      <c r="CZX102" s="0"/>
      <c r="CZY102" s="0"/>
      <c r="CZZ102" s="0"/>
      <c r="DAA102" s="0"/>
      <c r="DAB102" s="0"/>
      <c r="DAC102" s="0"/>
      <c r="DAD102" s="0"/>
      <c r="DAE102" s="0"/>
      <c r="DAF102" s="0"/>
      <c r="DAG102" s="0"/>
      <c r="DAH102" s="0"/>
      <c r="DAI102" s="0"/>
      <c r="DAJ102" s="0"/>
      <c r="DAK102" s="0"/>
      <c r="DAL102" s="0"/>
      <c r="DAM102" s="0"/>
      <c r="DAN102" s="0"/>
      <c r="DAO102" s="0"/>
      <c r="DAP102" s="0"/>
      <c r="DAQ102" s="0"/>
      <c r="DAR102" s="0"/>
      <c r="DAS102" s="0"/>
      <c r="DAT102" s="0"/>
      <c r="DAU102" s="0"/>
      <c r="DAV102" s="0"/>
      <c r="DAW102" s="0"/>
      <c r="DAX102" s="0"/>
      <c r="DAY102" s="0"/>
      <c r="DAZ102" s="0"/>
      <c r="DBA102" s="0"/>
      <c r="DBB102" s="0"/>
      <c r="DBC102" s="0"/>
      <c r="DBD102" s="0"/>
      <c r="DBE102" s="0"/>
      <c r="DBF102" s="0"/>
      <c r="DBG102" s="0"/>
      <c r="DBH102" s="0"/>
      <c r="DBI102" s="0"/>
      <c r="DBJ102" s="0"/>
      <c r="DBK102" s="0"/>
      <c r="DBL102" s="0"/>
      <c r="DBM102" s="0"/>
      <c r="DBN102" s="0"/>
      <c r="DBO102" s="0"/>
      <c r="DBP102" s="0"/>
      <c r="DBQ102" s="0"/>
      <c r="DBR102" s="0"/>
      <c r="DBS102" s="0"/>
      <c r="DBT102" s="0"/>
      <c r="DBU102" s="0"/>
      <c r="DBV102" s="0"/>
      <c r="DBW102" s="0"/>
      <c r="DBX102" s="0"/>
      <c r="DBY102" s="0"/>
      <c r="DBZ102" s="0"/>
      <c r="DCA102" s="0"/>
      <c r="DCB102" s="0"/>
      <c r="DCC102" s="0"/>
      <c r="DCD102" s="0"/>
      <c r="DCE102" s="0"/>
      <c r="DCF102" s="0"/>
      <c r="DCG102" s="0"/>
      <c r="DCH102" s="0"/>
      <c r="DCI102" s="0"/>
      <c r="DCJ102" s="0"/>
      <c r="DCK102" s="0"/>
      <c r="DCL102" s="0"/>
      <c r="DCM102" s="0"/>
      <c r="DCN102" s="0"/>
      <c r="DCO102" s="0"/>
      <c r="DCP102" s="0"/>
      <c r="DCQ102" s="0"/>
      <c r="DCR102" s="0"/>
      <c r="DCS102" s="0"/>
      <c r="DCT102" s="0"/>
      <c r="DCU102" s="0"/>
      <c r="DCV102" s="0"/>
      <c r="DCW102" s="0"/>
      <c r="DCX102" s="0"/>
      <c r="DCY102" s="0"/>
      <c r="DCZ102" s="0"/>
      <c r="DDA102" s="0"/>
      <c r="DDB102" s="0"/>
      <c r="DDC102" s="0"/>
      <c r="DDD102" s="0"/>
      <c r="DDE102" s="0"/>
      <c r="DDF102" s="0"/>
      <c r="DDG102" s="0"/>
      <c r="DDH102" s="0"/>
      <c r="DDI102" s="0"/>
      <c r="DDJ102" s="0"/>
      <c r="DDK102" s="0"/>
      <c r="DDL102" s="0"/>
      <c r="DDM102" s="0"/>
      <c r="DDN102" s="0"/>
      <c r="DDO102" s="0"/>
      <c r="DDP102" s="0"/>
      <c r="DDQ102" s="0"/>
      <c r="DDR102" s="0"/>
      <c r="DDS102" s="0"/>
      <c r="DDT102" s="0"/>
      <c r="DDU102" s="0"/>
      <c r="DDV102" s="0"/>
      <c r="DDW102" s="0"/>
      <c r="DDX102" s="0"/>
      <c r="DDY102" s="0"/>
      <c r="DDZ102" s="0"/>
      <c r="DEA102" s="0"/>
      <c r="DEB102" s="0"/>
      <c r="DEC102" s="0"/>
      <c r="DED102" s="0"/>
      <c r="DEE102" s="0"/>
      <c r="DEF102" s="0"/>
      <c r="DEG102" s="0"/>
      <c r="DEH102" s="0"/>
      <c r="DEI102" s="0"/>
      <c r="DEJ102" s="0"/>
      <c r="DEK102" s="0"/>
      <c r="DEL102" s="0"/>
      <c r="DEM102" s="0"/>
      <c r="DEN102" s="0"/>
      <c r="DEO102" s="0"/>
      <c r="DEP102" s="0"/>
      <c r="DEQ102" s="0"/>
      <c r="DER102" s="0"/>
      <c r="DES102" s="0"/>
      <c r="DET102" s="0"/>
      <c r="DEU102" s="0"/>
      <c r="DEV102" s="0"/>
      <c r="DEW102" s="0"/>
      <c r="DEX102" s="0"/>
      <c r="DEY102" s="0"/>
      <c r="DEZ102" s="0"/>
      <c r="DFA102" s="0"/>
      <c r="DFB102" s="0"/>
      <c r="DFC102" s="0"/>
      <c r="DFD102" s="0"/>
      <c r="DFE102" s="0"/>
      <c r="DFF102" s="0"/>
      <c r="DFG102" s="0"/>
      <c r="DFH102" s="0"/>
      <c r="DFI102" s="0"/>
      <c r="DFJ102" s="0"/>
      <c r="DFK102" s="0"/>
      <c r="DFL102" s="0"/>
      <c r="DFM102" s="0"/>
      <c r="DFN102" s="0"/>
      <c r="DFO102" s="0"/>
      <c r="DFP102" s="0"/>
      <c r="DFQ102" s="0"/>
      <c r="DFR102" s="0"/>
      <c r="DFS102" s="0"/>
      <c r="DFT102" s="0"/>
      <c r="DFU102" s="0"/>
      <c r="DFV102" s="0"/>
      <c r="DFW102" s="0"/>
      <c r="DFX102" s="0"/>
      <c r="DFY102" s="0"/>
      <c r="DFZ102" s="0"/>
      <c r="DGA102" s="0"/>
      <c r="DGB102" s="0"/>
      <c r="DGC102" s="0"/>
      <c r="DGD102" s="0"/>
      <c r="DGE102" s="0"/>
      <c r="DGF102" s="0"/>
      <c r="DGG102" s="0"/>
      <c r="DGH102" s="0"/>
      <c r="DGI102" s="0"/>
      <c r="DGJ102" s="0"/>
      <c r="DGK102" s="0"/>
      <c r="DGL102" s="0"/>
      <c r="DGM102" s="0"/>
      <c r="DGN102" s="0"/>
      <c r="DGO102" s="0"/>
      <c r="DGP102" s="0"/>
      <c r="DGQ102" s="0"/>
      <c r="DGR102" s="0"/>
      <c r="DGS102" s="0"/>
      <c r="DGT102" s="0"/>
      <c r="DGU102" s="0"/>
      <c r="DGV102" s="0"/>
      <c r="DGW102" s="0"/>
      <c r="DGX102" s="0"/>
      <c r="DGY102" s="0"/>
      <c r="DGZ102" s="0"/>
      <c r="DHA102" s="0"/>
      <c r="DHB102" s="0"/>
      <c r="DHC102" s="0"/>
      <c r="DHD102" s="0"/>
      <c r="DHE102" s="0"/>
      <c r="DHF102" s="0"/>
      <c r="DHG102" s="0"/>
      <c r="DHH102" s="0"/>
      <c r="DHI102" s="0"/>
      <c r="DHJ102" s="0"/>
      <c r="DHK102" s="0"/>
      <c r="DHL102" s="0"/>
      <c r="DHM102" s="0"/>
      <c r="DHN102" s="0"/>
      <c r="DHO102" s="0"/>
      <c r="DHP102" s="0"/>
      <c r="DHQ102" s="0"/>
      <c r="DHR102" s="0"/>
      <c r="DHS102" s="0"/>
      <c r="DHT102" s="0"/>
      <c r="DHU102" s="0"/>
      <c r="DHV102" s="0"/>
      <c r="DHW102" s="0"/>
      <c r="DHX102" s="0"/>
      <c r="DHY102" s="0"/>
      <c r="DHZ102" s="0"/>
      <c r="DIA102" s="0"/>
      <c r="DIB102" s="0"/>
      <c r="DIC102" s="0"/>
      <c r="DID102" s="0"/>
      <c r="DIE102" s="0"/>
      <c r="DIF102" s="0"/>
      <c r="DIG102" s="0"/>
      <c r="DIH102" s="0"/>
      <c r="DII102" s="0"/>
      <c r="DIJ102" s="0"/>
      <c r="DIK102" s="0"/>
      <c r="DIL102" s="0"/>
      <c r="DIM102" s="0"/>
      <c r="DIN102" s="0"/>
      <c r="DIO102" s="0"/>
      <c r="DIP102" s="0"/>
      <c r="DIQ102" s="0"/>
      <c r="DIR102" s="0"/>
      <c r="DIS102" s="0"/>
      <c r="DIT102" s="0"/>
      <c r="DIU102" s="0"/>
      <c r="DIV102" s="0"/>
      <c r="DIW102" s="0"/>
      <c r="DIX102" s="0"/>
      <c r="DIY102" s="0"/>
      <c r="DIZ102" s="0"/>
      <c r="DJA102" s="0"/>
      <c r="DJB102" s="0"/>
      <c r="DJC102" s="0"/>
      <c r="DJD102" s="0"/>
      <c r="DJE102" s="0"/>
      <c r="DJF102" s="0"/>
      <c r="DJG102" s="0"/>
      <c r="DJH102" s="0"/>
      <c r="DJI102" s="0"/>
      <c r="DJJ102" s="0"/>
      <c r="DJK102" s="0"/>
      <c r="DJL102" s="0"/>
      <c r="DJM102" s="0"/>
      <c r="DJN102" s="0"/>
      <c r="DJO102" s="0"/>
      <c r="DJP102" s="0"/>
      <c r="DJQ102" s="0"/>
      <c r="DJR102" s="0"/>
      <c r="DJS102" s="0"/>
      <c r="DJT102" s="0"/>
      <c r="DJU102" s="0"/>
      <c r="DJV102" s="0"/>
      <c r="DJW102" s="0"/>
      <c r="DJX102" s="0"/>
      <c r="DJY102" s="0"/>
      <c r="DJZ102" s="0"/>
      <c r="DKA102" s="0"/>
      <c r="DKB102" s="0"/>
      <c r="DKC102" s="0"/>
      <c r="DKD102" s="0"/>
      <c r="DKE102" s="0"/>
      <c r="DKF102" s="0"/>
      <c r="DKG102" s="0"/>
      <c r="DKH102" s="0"/>
      <c r="DKI102" s="0"/>
      <c r="DKJ102" s="0"/>
      <c r="DKK102" s="0"/>
      <c r="DKL102" s="0"/>
      <c r="DKM102" s="0"/>
      <c r="DKN102" s="0"/>
      <c r="DKO102" s="0"/>
      <c r="DKP102" s="0"/>
      <c r="DKQ102" s="0"/>
      <c r="DKR102" s="0"/>
      <c r="DKS102" s="0"/>
      <c r="DKT102" s="0"/>
      <c r="DKU102" s="0"/>
      <c r="DKV102" s="0"/>
      <c r="DKW102" s="0"/>
      <c r="DKX102" s="0"/>
      <c r="DKY102" s="0"/>
      <c r="DKZ102" s="0"/>
      <c r="DLA102" s="0"/>
      <c r="DLB102" s="0"/>
      <c r="DLC102" s="0"/>
      <c r="DLD102" s="0"/>
      <c r="DLE102" s="0"/>
      <c r="DLF102" s="0"/>
      <c r="DLG102" s="0"/>
      <c r="DLH102" s="0"/>
      <c r="DLI102" s="0"/>
      <c r="DLJ102" s="0"/>
      <c r="DLK102" s="0"/>
      <c r="DLL102" s="0"/>
      <c r="DLM102" s="0"/>
      <c r="DLN102" s="0"/>
      <c r="DLO102" s="0"/>
      <c r="DLP102" s="0"/>
      <c r="DLQ102" s="0"/>
      <c r="DLR102" s="0"/>
      <c r="DLS102" s="0"/>
      <c r="DLT102" s="0"/>
      <c r="DLU102" s="0"/>
      <c r="DLV102" s="0"/>
      <c r="DLW102" s="0"/>
      <c r="DLX102" s="0"/>
      <c r="DLY102" s="0"/>
      <c r="DLZ102" s="0"/>
      <c r="DMA102" s="0"/>
      <c r="DMB102" s="0"/>
      <c r="DMC102" s="0"/>
      <c r="DMD102" s="0"/>
      <c r="DME102" s="0"/>
      <c r="DMF102" s="0"/>
      <c r="DMG102" s="0"/>
      <c r="DMH102" s="0"/>
      <c r="DMI102" s="0"/>
      <c r="DMJ102" s="0"/>
      <c r="DMK102" s="0"/>
      <c r="DML102" s="0"/>
      <c r="DMM102" s="0"/>
      <c r="DMN102" s="0"/>
      <c r="DMO102" s="0"/>
      <c r="DMP102" s="0"/>
      <c r="DMQ102" s="0"/>
      <c r="DMR102" s="0"/>
      <c r="DMS102" s="0"/>
      <c r="DMT102" s="0"/>
      <c r="DMU102" s="0"/>
      <c r="DMV102" s="0"/>
      <c r="DMW102" s="0"/>
      <c r="DMX102" s="0"/>
      <c r="DMY102" s="0"/>
      <c r="DMZ102" s="0"/>
      <c r="DNA102" s="0"/>
      <c r="DNB102" s="0"/>
      <c r="DNC102" s="0"/>
      <c r="DND102" s="0"/>
      <c r="DNE102" s="0"/>
      <c r="DNF102" s="0"/>
      <c r="DNG102" s="0"/>
      <c r="DNH102" s="0"/>
      <c r="DNI102" s="0"/>
      <c r="DNJ102" s="0"/>
      <c r="DNK102" s="0"/>
      <c r="DNL102" s="0"/>
      <c r="DNM102" s="0"/>
      <c r="DNN102" s="0"/>
      <c r="DNO102" s="0"/>
      <c r="DNP102" s="0"/>
      <c r="DNQ102" s="0"/>
      <c r="DNR102" s="0"/>
      <c r="DNS102" s="0"/>
      <c r="DNT102" s="0"/>
      <c r="DNU102" s="0"/>
      <c r="DNV102" s="0"/>
      <c r="DNW102" s="0"/>
      <c r="DNX102" s="0"/>
      <c r="DNY102" s="0"/>
      <c r="DNZ102" s="0"/>
      <c r="DOA102" s="0"/>
      <c r="DOB102" s="0"/>
      <c r="DOC102" s="0"/>
      <c r="DOD102" s="0"/>
      <c r="DOE102" s="0"/>
      <c r="DOF102" s="0"/>
      <c r="DOG102" s="0"/>
      <c r="DOH102" s="0"/>
      <c r="DOI102" s="0"/>
      <c r="DOJ102" s="0"/>
      <c r="DOK102" s="0"/>
      <c r="DOL102" s="0"/>
      <c r="DOM102" s="0"/>
      <c r="DON102" s="0"/>
      <c r="DOO102" s="0"/>
      <c r="DOP102" s="0"/>
      <c r="DOQ102" s="0"/>
      <c r="DOR102" s="0"/>
      <c r="DOS102" s="0"/>
      <c r="DOT102" s="0"/>
      <c r="DOU102" s="0"/>
      <c r="DOV102" s="0"/>
      <c r="DOW102" s="0"/>
      <c r="DOX102" s="0"/>
      <c r="DOY102" s="0"/>
      <c r="DOZ102" s="0"/>
      <c r="DPA102" s="0"/>
      <c r="DPB102" s="0"/>
      <c r="DPC102" s="0"/>
      <c r="DPD102" s="0"/>
      <c r="DPE102" s="0"/>
      <c r="DPF102" s="0"/>
      <c r="DPG102" s="0"/>
      <c r="DPH102" s="0"/>
      <c r="DPI102" s="0"/>
      <c r="DPJ102" s="0"/>
      <c r="DPK102" s="0"/>
      <c r="DPL102" s="0"/>
      <c r="DPM102" s="0"/>
      <c r="DPN102" s="0"/>
      <c r="DPO102" s="0"/>
      <c r="DPP102" s="0"/>
      <c r="DPQ102" s="0"/>
      <c r="DPR102" s="0"/>
      <c r="DPS102" s="0"/>
      <c r="DPT102" s="0"/>
      <c r="DPU102" s="0"/>
      <c r="DPV102" s="0"/>
      <c r="DPW102" s="0"/>
      <c r="DPX102" s="0"/>
      <c r="DPY102" s="0"/>
      <c r="DPZ102" s="0"/>
      <c r="DQA102" s="0"/>
      <c r="DQB102" s="0"/>
      <c r="DQC102" s="0"/>
      <c r="DQD102" s="0"/>
      <c r="DQE102" s="0"/>
      <c r="DQF102" s="0"/>
      <c r="DQG102" s="0"/>
      <c r="DQH102" s="0"/>
      <c r="DQI102" s="0"/>
      <c r="DQJ102" s="0"/>
      <c r="DQK102" s="0"/>
      <c r="DQL102" s="0"/>
      <c r="DQM102" s="0"/>
      <c r="DQN102" s="0"/>
      <c r="DQO102" s="0"/>
      <c r="DQP102" s="0"/>
      <c r="DQQ102" s="0"/>
      <c r="DQR102" s="0"/>
      <c r="DQS102" s="0"/>
      <c r="DQT102" s="0"/>
      <c r="DQU102" s="0"/>
      <c r="DQV102" s="0"/>
      <c r="DQW102" s="0"/>
      <c r="DQX102" s="0"/>
      <c r="DQY102" s="0"/>
      <c r="DQZ102" s="0"/>
      <c r="DRA102" s="0"/>
      <c r="DRB102" s="0"/>
      <c r="DRC102" s="0"/>
      <c r="DRD102" s="0"/>
      <c r="DRE102" s="0"/>
      <c r="DRF102" s="0"/>
      <c r="DRG102" s="0"/>
      <c r="DRH102" s="0"/>
      <c r="DRI102" s="0"/>
      <c r="DRJ102" s="0"/>
      <c r="DRK102" s="0"/>
      <c r="DRL102" s="0"/>
      <c r="DRM102" s="0"/>
      <c r="DRN102" s="0"/>
      <c r="DRO102" s="0"/>
      <c r="DRP102" s="0"/>
      <c r="DRQ102" s="0"/>
      <c r="DRR102" s="0"/>
      <c r="DRS102" s="0"/>
      <c r="DRT102" s="0"/>
      <c r="DRU102" s="0"/>
      <c r="DRV102" s="0"/>
      <c r="DRW102" s="0"/>
      <c r="DRX102" s="0"/>
      <c r="DRY102" s="0"/>
      <c r="DRZ102" s="0"/>
      <c r="DSA102" s="0"/>
      <c r="DSB102" s="0"/>
      <c r="DSC102" s="0"/>
      <c r="DSD102" s="0"/>
      <c r="DSE102" s="0"/>
      <c r="DSF102" s="0"/>
      <c r="DSG102" s="0"/>
      <c r="DSH102" s="0"/>
      <c r="DSI102" s="0"/>
      <c r="DSJ102" s="0"/>
      <c r="DSK102" s="0"/>
      <c r="DSL102" s="0"/>
      <c r="DSM102" s="0"/>
      <c r="DSN102" s="0"/>
      <c r="DSO102" s="0"/>
      <c r="DSP102" s="0"/>
      <c r="DSQ102" s="0"/>
      <c r="DSR102" s="0"/>
      <c r="DSS102" s="0"/>
      <c r="DST102" s="0"/>
      <c r="DSU102" s="0"/>
      <c r="DSV102" s="0"/>
      <c r="DSW102" s="0"/>
      <c r="DSX102" s="0"/>
      <c r="DSY102" s="0"/>
      <c r="DSZ102" s="0"/>
      <c r="DTA102" s="0"/>
      <c r="DTB102" s="0"/>
      <c r="DTC102" s="0"/>
      <c r="DTD102" s="0"/>
      <c r="DTE102" s="0"/>
      <c r="DTF102" s="0"/>
      <c r="DTG102" s="0"/>
      <c r="DTH102" s="0"/>
      <c r="DTI102" s="0"/>
      <c r="DTJ102" s="0"/>
      <c r="DTK102" s="0"/>
      <c r="DTL102" s="0"/>
      <c r="DTM102" s="0"/>
      <c r="DTN102" s="0"/>
      <c r="DTO102" s="0"/>
      <c r="DTP102" s="0"/>
      <c r="DTQ102" s="0"/>
      <c r="DTR102" s="0"/>
      <c r="DTS102" s="0"/>
      <c r="DTT102" s="0"/>
      <c r="DTU102" s="0"/>
      <c r="DTV102" s="0"/>
      <c r="DTW102" s="0"/>
      <c r="DTX102" s="0"/>
      <c r="DTY102" s="0"/>
      <c r="DTZ102" s="0"/>
      <c r="DUA102" s="0"/>
      <c r="DUB102" s="0"/>
      <c r="DUC102" s="0"/>
      <c r="DUD102" s="0"/>
      <c r="DUE102" s="0"/>
      <c r="DUF102" s="0"/>
      <c r="DUG102" s="0"/>
      <c r="DUH102" s="0"/>
      <c r="DUI102" s="0"/>
      <c r="DUJ102" s="0"/>
      <c r="DUK102" s="0"/>
      <c r="DUL102" s="0"/>
      <c r="DUM102" s="0"/>
      <c r="DUN102" s="0"/>
      <c r="DUO102" s="0"/>
      <c r="DUP102" s="0"/>
      <c r="DUQ102" s="0"/>
      <c r="DUR102" s="0"/>
      <c r="DUS102" s="0"/>
      <c r="DUT102" s="0"/>
      <c r="DUU102" s="0"/>
      <c r="DUV102" s="0"/>
      <c r="DUW102" s="0"/>
      <c r="DUX102" s="0"/>
      <c r="DUY102" s="0"/>
      <c r="DUZ102" s="0"/>
      <c r="DVA102" s="0"/>
      <c r="DVB102" s="0"/>
      <c r="DVC102" s="0"/>
      <c r="DVD102" s="0"/>
      <c r="DVE102" s="0"/>
      <c r="DVF102" s="0"/>
      <c r="DVG102" s="0"/>
      <c r="DVH102" s="0"/>
      <c r="DVI102" s="0"/>
      <c r="DVJ102" s="0"/>
      <c r="DVK102" s="0"/>
      <c r="DVL102" s="0"/>
      <c r="DVM102" s="0"/>
      <c r="DVN102" s="0"/>
      <c r="DVO102" s="0"/>
      <c r="DVP102" s="0"/>
      <c r="DVQ102" s="0"/>
      <c r="DVR102" s="0"/>
      <c r="DVS102" s="0"/>
      <c r="DVT102" s="0"/>
      <c r="DVU102" s="0"/>
      <c r="DVV102" s="0"/>
      <c r="DVW102" s="0"/>
      <c r="DVX102" s="0"/>
      <c r="DVY102" s="0"/>
      <c r="DVZ102" s="0"/>
      <c r="DWA102" s="0"/>
      <c r="DWB102" s="0"/>
      <c r="DWC102" s="0"/>
      <c r="DWD102" s="0"/>
      <c r="DWE102" s="0"/>
      <c r="DWF102" s="0"/>
      <c r="DWG102" s="0"/>
      <c r="DWH102" s="0"/>
      <c r="DWI102" s="0"/>
      <c r="DWJ102" s="0"/>
      <c r="DWK102" s="0"/>
      <c r="DWL102" s="0"/>
      <c r="DWM102" s="0"/>
      <c r="DWN102" s="0"/>
      <c r="DWO102" s="0"/>
      <c r="DWP102" s="0"/>
      <c r="DWQ102" s="0"/>
      <c r="DWR102" s="0"/>
      <c r="DWS102" s="0"/>
      <c r="DWT102" s="0"/>
      <c r="DWU102" s="0"/>
      <c r="DWV102" s="0"/>
      <c r="DWW102" s="0"/>
      <c r="DWX102" s="0"/>
      <c r="DWY102" s="0"/>
      <c r="DWZ102" s="0"/>
      <c r="DXA102" s="0"/>
      <c r="DXB102" s="0"/>
      <c r="DXC102" s="0"/>
      <c r="DXD102" s="0"/>
      <c r="DXE102" s="0"/>
      <c r="DXF102" s="0"/>
      <c r="DXG102" s="0"/>
      <c r="DXH102" s="0"/>
      <c r="DXI102" s="0"/>
      <c r="DXJ102" s="0"/>
      <c r="DXK102" s="0"/>
      <c r="DXL102" s="0"/>
      <c r="DXM102" s="0"/>
      <c r="DXN102" s="0"/>
      <c r="DXO102" s="0"/>
      <c r="DXP102" s="0"/>
      <c r="DXQ102" s="0"/>
      <c r="DXR102" s="0"/>
      <c r="DXS102" s="0"/>
      <c r="DXT102" s="0"/>
      <c r="DXU102" s="0"/>
      <c r="DXV102" s="0"/>
      <c r="DXW102" s="0"/>
      <c r="DXX102" s="0"/>
      <c r="DXY102" s="0"/>
      <c r="DXZ102" s="0"/>
      <c r="DYA102" s="0"/>
      <c r="DYB102" s="0"/>
      <c r="DYC102" s="0"/>
      <c r="DYD102" s="0"/>
      <c r="DYE102" s="0"/>
      <c r="DYF102" s="0"/>
      <c r="DYG102" s="0"/>
      <c r="DYH102" s="0"/>
      <c r="DYI102" s="0"/>
      <c r="DYJ102" s="0"/>
      <c r="DYK102" s="0"/>
      <c r="DYL102" s="0"/>
      <c r="DYM102" s="0"/>
      <c r="DYN102" s="0"/>
      <c r="DYO102" s="0"/>
      <c r="DYP102" s="0"/>
      <c r="DYQ102" s="0"/>
      <c r="DYR102" s="0"/>
      <c r="DYS102" s="0"/>
      <c r="DYT102" s="0"/>
      <c r="DYU102" s="0"/>
      <c r="DYV102" s="0"/>
      <c r="DYW102" s="0"/>
      <c r="DYX102" s="0"/>
      <c r="DYY102" s="0"/>
      <c r="DYZ102" s="0"/>
      <c r="DZA102" s="0"/>
      <c r="DZB102" s="0"/>
      <c r="DZC102" s="0"/>
      <c r="DZD102" s="0"/>
      <c r="DZE102" s="0"/>
      <c r="DZF102" s="0"/>
      <c r="DZG102" s="0"/>
      <c r="DZH102" s="0"/>
      <c r="DZI102" s="0"/>
      <c r="DZJ102" s="0"/>
      <c r="DZK102" s="0"/>
      <c r="DZL102" s="0"/>
      <c r="DZM102" s="0"/>
      <c r="DZN102" s="0"/>
      <c r="DZO102" s="0"/>
      <c r="DZP102" s="0"/>
      <c r="DZQ102" s="0"/>
      <c r="DZR102" s="0"/>
      <c r="DZS102" s="0"/>
      <c r="DZT102" s="0"/>
      <c r="DZU102" s="0"/>
      <c r="DZV102" s="0"/>
      <c r="DZW102" s="0"/>
      <c r="DZX102" s="0"/>
      <c r="DZY102" s="0"/>
      <c r="DZZ102" s="0"/>
      <c r="EAA102" s="0"/>
      <c r="EAB102" s="0"/>
      <c r="EAC102" s="0"/>
      <c r="EAD102" s="0"/>
      <c r="EAE102" s="0"/>
      <c r="EAF102" s="0"/>
      <c r="EAG102" s="0"/>
      <c r="EAH102" s="0"/>
      <c r="EAI102" s="0"/>
      <c r="EAJ102" s="0"/>
      <c r="EAK102" s="0"/>
      <c r="EAL102" s="0"/>
      <c r="EAM102" s="0"/>
      <c r="EAN102" s="0"/>
      <c r="EAO102" s="0"/>
      <c r="EAP102" s="0"/>
      <c r="EAQ102" s="0"/>
      <c r="EAR102" s="0"/>
      <c r="EAS102" s="0"/>
      <c r="EAT102" s="0"/>
      <c r="EAU102" s="0"/>
      <c r="EAV102" s="0"/>
      <c r="EAW102" s="0"/>
      <c r="EAX102" s="0"/>
      <c r="EAY102" s="0"/>
      <c r="EAZ102" s="0"/>
      <c r="EBA102" s="0"/>
      <c r="EBB102" s="0"/>
      <c r="EBC102" s="0"/>
      <c r="EBD102" s="0"/>
      <c r="EBE102" s="0"/>
      <c r="EBF102" s="0"/>
      <c r="EBG102" s="0"/>
      <c r="EBH102" s="0"/>
      <c r="EBI102" s="0"/>
      <c r="EBJ102" s="0"/>
      <c r="EBK102" s="0"/>
      <c r="EBL102" s="0"/>
      <c r="EBM102" s="0"/>
      <c r="EBN102" s="0"/>
      <c r="EBO102" s="0"/>
      <c r="EBP102" s="0"/>
      <c r="EBQ102" s="0"/>
      <c r="EBR102" s="0"/>
      <c r="EBS102" s="0"/>
      <c r="EBT102" s="0"/>
      <c r="EBU102" s="0"/>
      <c r="EBV102" s="0"/>
      <c r="EBW102" s="0"/>
      <c r="EBX102" s="0"/>
      <c r="EBY102" s="0"/>
      <c r="EBZ102" s="0"/>
      <c r="ECA102" s="0"/>
      <c r="ECB102" s="0"/>
      <c r="ECC102" s="0"/>
      <c r="ECD102" s="0"/>
      <c r="ECE102" s="0"/>
      <c r="ECF102" s="0"/>
      <c r="ECG102" s="0"/>
      <c r="ECH102" s="0"/>
      <c r="ECI102" s="0"/>
      <c r="ECJ102" s="0"/>
      <c r="ECK102" s="0"/>
      <c r="ECL102" s="0"/>
      <c r="ECM102" s="0"/>
      <c r="ECN102" s="0"/>
      <c r="ECO102" s="0"/>
      <c r="ECP102" s="0"/>
      <c r="ECQ102" s="0"/>
      <c r="ECR102" s="0"/>
      <c r="ECS102" s="0"/>
      <c r="ECT102" s="0"/>
      <c r="ECU102" s="0"/>
      <c r="ECV102" s="0"/>
      <c r="ECW102" s="0"/>
      <c r="ECX102" s="0"/>
      <c r="ECY102" s="0"/>
      <c r="ECZ102" s="0"/>
      <c r="EDA102" s="0"/>
      <c r="EDB102" s="0"/>
      <c r="EDC102" s="0"/>
      <c r="EDD102" s="0"/>
      <c r="EDE102" s="0"/>
      <c r="EDF102" s="0"/>
      <c r="EDG102" s="0"/>
      <c r="EDH102" s="0"/>
      <c r="EDI102" s="0"/>
      <c r="EDJ102" s="0"/>
      <c r="EDK102" s="0"/>
      <c r="EDL102" s="0"/>
      <c r="EDM102" s="0"/>
      <c r="EDN102" s="0"/>
      <c r="EDO102" s="0"/>
      <c r="EDP102" s="0"/>
      <c r="EDQ102" s="0"/>
      <c r="EDR102" s="0"/>
      <c r="EDS102" s="0"/>
      <c r="EDT102" s="0"/>
      <c r="EDU102" s="0"/>
      <c r="EDV102" s="0"/>
      <c r="EDW102" s="0"/>
      <c r="EDX102" s="0"/>
      <c r="EDY102" s="0"/>
      <c r="EDZ102" s="0"/>
      <c r="EEA102" s="0"/>
      <c r="EEB102" s="0"/>
      <c r="EEC102" s="0"/>
      <c r="EED102" s="0"/>
      <c r="EEE102" s="0"/>
      <c r="EEF102" s="0"/>
      <c r="EEG102" s="0"/>
      <c r="EEH102" s="0"/>
      <c r="EEI102" s="0"/>
      <c r="EEJ102" s="0"/>
      <c r="EEK102" s="0"/>
      <c r="EEL102" s="0"/>
      <c r="EEM102" s="0"/>
      <c r="EEN102" s="0"/>
      <c r="EEO102" s="0"/>
      <c r="EEP102" s="0"/>
      <c r="EEQ102" s="0"/>
      <c r="EER102" s="0"/>
      <c r="EES102" s="0"/>
      <c r="EET102" s="0"/>
      <c r="EEU102" s="0"/>
      <c r="EEV102" s="0"/>
      <c r="EEW102" s="0"/>
      <c r="EEX102" s="0"/>
      <c r="EEY102" s="0"/>
      <c r="EEZ102" s="0"/>
      <c r="EFA102" s="0"/>
      <c r="EFB102" s="0"/>
      <c r="EFC102" s="0"/>
      <c r="EFD102" s="0"/>
      <c r="EFE102" s="0"/>
      <c r="EFF102" s="0"/>
      <c r="EFG102" s="0"/>
      <c r="EFH102" s="0"/>
      <c r="EFI102" s="0"/>
      <c r="EFJ102" s="0"/>
      <c r="EFK102" s="0"/>
      <c r="EFL102" s="0"/>
      <c r="EFM102" s="0"/>
      <c r="EFN102" s="0"/>
      <c r="EFO102" s="0"/>
      <c r="EFP102" s="0"/>
      <c r="EFQ102" s="0"/>
      <c r="EFR102" s="0"/>
      <c r="EFS102" s="0"/>
      <c r="EFT102" s="0"/>
      <c r="EFU102" s="0"/>
      <c r="EFV102" s="0"/>
      <c r="EFW102" s="0"/>
      <c r="EFX102" s="0"/>
      <c r="EFY102" s="0"/>
      <c r="EFZ102" s="0"/>
      <c r="EGA102" s="0"/>
      <c r="EGB102" s="0"/>
      <c r="EGC102" s="0"/>
      <c r="EGD102" s="0"/>
      <c r="EGE102" s="0"/>
      <c r="EGF102" s="0"/>
      <c r="EGG102" s="0"/>
      <c r="EGH102" s="0"/>
      <c r="EGI102" s="0"/>
      <c r="EGJ102" s="0"/>
      <c r="EGK102" s="0"/>
      <c r="EGL102" s="0"/>
      <c r="EGM102" s="0"/>
      <c r="EGN102" s="0"/>
      <c r="EGO102" s="0"/>
      <c r="EGP102" s="0"/>
      <c r="EGQ102" s="0"/>
      <c r="EGR102" s="0"/>
      <c r="EGS102" s="0"/>
      <c r="EGT102" s="0"/>
      <c r="EGU102" s="0"/>
      <c r="EGV102" s="0"/>
      <c r="EGW102" s="0"/>
      <c r="EGX102" s="0"/>
      <c r="EGY102" s="0"/>
      <c r="EGZ102" s="0"/>
      <c r="EHA102" s="0"/>
      <c r="EHB102" s="0"/>
      <c r="EHC102" s="0"/>
      <c r="EHD102" s="0"/>
      <c r="EHE102" s="0"/>
      <c r="EHF102" s="0"/>
      <c r="EHG102" s="0"/>
      <c r="EHH102" s="0"/>
      <c r="EHI102" s="0"/>
      <c r="EHJ102" s="0"/>
      <c r="EHK102" s="0"/>
      <c r="EHL102" s="0"/>
      <c r="EHM102" s="0"/>
      <c r="EHN102" s="0"/>
      <c r="EHO102" s="0"/>
      <c r="EHP102" s="0"/>
      <c r="EHQ102" s="0"/>
      <c r="EHR102" s="0"/>
      <c r="EHS102" s="0"/>
      <c r="EHT102" s="0"/>
      <c r="EHU102" s="0"/>
      <c r="EHV102" s="0"/>
      <c r="EHW102" s="0"/>
      <c r="EHX102" s="0"/>
      <c r="EHY102" s="0"/>
      <c r="EHZ102" s="0"/>
      <c r="EIA102" s="0"/>
      <c r="EIB102" s="0"/>
      <c r="EIC102" s="0"/>
      <c r="EID102" s="0"/>
      <c r="EIE102" s="0"/>
      <c r="EIF102" s="0"/>
      <c r="EIG102" s="0"/>
      <c r="EIH102" s="0"/>
      <c r="EII102" s="0"/>
      <c r="EIJ102" s="0"/>
      <c r="EIK102" s="0"/>
      <c r="EIL102" s="0"/>
      <c r="EIM102" s="0"/>
      <c r="EIN102" s="0"/>
      <c r="EIO102" s="0"/>
      <c r="EIP102" s="0"/>
      <c r="EIQ102" s="0"/>
      <c r="EIR102" s="0"/>
      <c r="EIS102" s="0"/>
      <c r="EIT102" s="0"/>
      <c r="EIU102" s="0"/>
      <c r="EIV102" s="0"/>
      <c r="EIW102" s="0"/>
      <c r="EIX102" s="0"/>
      <c r="EIY102" s="0"/>
      <c r="EIZ102" s="0"/>
      <c r="EJA102" s="0"/>
      <c r="EJB102" s="0"/>
      <c r="EJC102" s="0"/>
      <c r="EJD102" s="0"/>
      <c r="EJE102" s="0"/>
      <c r="EJF102" s="0"/>
      <c r="EJG102" s="0"/>
      <c r="EJH102" s="0"/>
      <c r="EJI102" s="0"/>
      <c r="EJJ102" s="0"/>
      <c r="EJK102" s="0"/>
      <c r="EJL102" s="0"/>
      <c r="EJM102" s="0"/>
      <c r="EJN102" s="0"/>
      <c r="EJO102" s="0"/>
      <c r="EJP102" s="0"/>
      <c r="EJQ102" s="0"/>
      <c r="EJR102" s="0"/>
      <c r="EJS102" s="0"/>
      <c r="EJT102" s="0"/>
      <c r="EJU102" s="0"/>
      <c r="EJV102" s="0"/>
      <c r="EJW102" s="0"/>
      <c r="EJX102" s="0"/>
      <c r="EJY102" s="0"/>
      <c r="EJZ102" s="0"/>
      <c r="EKA102" s="0"/>
      <c r="EKB102" s="0"/>
      <c r="EKC102" s="0"/>
      <c r="EKD102" s="0"/>
      <c r="EKE102" s="0"/>
      <c r="EKF102" s="0"/>
      <c r="EKG102" s="0"/>
      <c r="EKH102" s="0"/>
      <c r="EKI102" s="0"/>
      <c r="EKJ102" s="0"/>
      <c r="EKK102" s="0"/>
      <c r="EKL102" s="0"/>
      <c r="EKM102" s="0"/>
      <c r="EKN102" s="0"/>
      <c r="EKO102" s="0"/>
      <c r="EKP102" s="0"/>
      <c r="EKQ102" s="0"/>
      <c r="EKR102" s="0"/>
      <c r="EKS102" s="0"/>
      <c r="EKT102" s="0"/>
      <c r="EKU102" s="0"/>
      <c r="EKV102" s="0"/>
      <c r="EKW102" s="0"/>
      <c r="EKX102" s="0"/>
      <c r="EKY102" s="0"/>
      <c r="EKZ102" s="0"/>
      <c r="ELA102" s="0"/>
      <c r="ELB102" s="0"/>
      <c r="ELC102" s="0"/>
      <c r="ELD102" s="0"/>
      <c r="ELE102" s="0"/>
      <c r="ELF102" s="0"/>
      <c r="ELG102" s="0"/>
      <c r="ELH102" s="0"/>
      <c r="ELI102" s="0"/>
      <c r="ELJ102" s="0"/>
      <c r="ELK102" s="0"/>
      <c r="ELL102" s="0"/>
      <c r="ELM102" s="0"/>
      <c r="ELN102" s="0"/>
      <c r="ELO102" s="0"/>
      <c r="ELP102" s="0"/>
      <c r="ELQ102" s="0"/>
      <c r="ELR102" s="0"/>
      <c r="ELS102" s="0"/>
      <c r="ELT102" s="0"/>
      <c r="ELU102" s="0"/>
      <c r="ELV102" s="0"/>
      <c r="ELW102" s="0"/>
      <c r="ELX102" s="0"/>
      <c r="ELY102" s="0"/>
      <c r="ELZ102" s="0"/>
      <c r="EMA102" s="0"/>
      <c r="EMB102" s="0"/>
      <c r="EMC102" s="0"/>
      <c r="EMD102" s="0"/>
      <c r="EME102" s="0"/>
      <c r="EMF102" s="0"/>
      <c r="EMG102" s="0"/>
      <c r="EMH102" s="0"/>
      <c r="EMI102" s="0"/>
      <c r="EMJ102" s="0"/>
      <c r="EMK102" s="0"/>
      <c r="EML102" s="0"/>
      <c r="EMM102" s="0"/>
      <c r="EMN102" s="0"/>
      <c r="EMO102" s="0"/>
      <c r="EMP102" s="0"/>
      <c r="EMQ102" s="0"/>
      <c r="EMR102" s="0"/>
      <c r="EMS102" s="0"/>
      <c r="EMT102" s="0"/>
      <c r="EMU102" s="0"/>
      <c r="EMV102" s="0"/>
      <c r="EMW102" s="0"/>
      <c r="EMX102" s="0"/>
      <c r="EMY102" s="0"/>
      <c r="EMZ102" s="0"/>
      <c r="ENA102" s="0"/>
      <c r="ENB102" s="0"/>
      <c r="ENC102" s="0"/>
      <c r="END102" s="0"/>
      <c r="ENE102" s="0"/>
      <c r="ENF102" s="0"/>
      <c r="ENG102" s="0"/>
      <c r="ENH102" s="0"/>
      <c r="ENI102" s="0"/>
      <c r="ENJ102" s="0"/>
      <c r="ENK102" s="0"/>
      <c r="ENL102" s="0"/>
      <c r="ENM102" s="0"/>
      <c r="ENN102" s="0"/>
      <c r="ENO102" s="0"/>
      <c r="ENP102" s="0"/>
      <c r="ENQ102" s="0"/>
      <c r="ENR102" s="0"/>
      <c r="ENS102" s="0"/>
      <c r="ENT102" s="0"/>
      <c r="ENU102" s="0"/>
      <c r="ENV102" s="0"/>
      <c r="ENW102" s="0"/>
      <c r="ENX102" s="0"/>
      <c r="ENY102" s="0"/>
      <c r="ENZ102" s="0"/>
      <c r="EOA102" s="0"/>
      <c r="EOB102" s="0"/>
      <c r="EOC102" s="0"/>
      <c r="EOD102" s="0"/>
      <c r="EOE102" s="0"/>
      <c r="EOF102" s="0"/>
      <c r="EOG102" s="0"/>
      <c r="EOH102" s="0"/>
      <c r="EOI102" s="0"/>
      <c r="EOJ102" s="0"/>
      <c r="EOK102" s="0"/>
      <c r="EOL102" s="0"/>
      <c r="EOM102" s="0"/>
      <c r="EON102" s="0"/>
      <c r="EOO102" s="0"/>
      <c r="EOP102" s="0"/>
      <c r="EOQ102" s="0"/>
      <c r="EOR102" s="0"/>
      <c r="EOS102" s="0"/>
      <c r="EOT102" s="0"/>
      <c r="EOU102" s="0"/>
      <c r="EOV102" s="0"/>
      <c r="EOW102" s="0"/>
      <c r="EOX102" s="0"/>
      <c r="EOY102" s="0"/>
      <c r="EOZ102" s="0"/>
      <c r="EPA102" s="0"/>
      <c r="EPB102" s="0"/>
      <c r="EPC102" s="0"/>
      <c r="EPD102" s="0"/>
      <c r="EPE102" s="0"/>
      <c r="EPF102" s="0"/>
      <c r="EPG102" s="0"/>
      <c r="EPH102" s="0"/>
      <c r="EPI102" s="0"/>
      <c r="EPJ102" s="0"/>
      <c r="EPK102" s="0"/>
      <c r="EPL102" s="0"/>
      <c r="EPM102" s="0"/>
      <c r="EPN102" s="0"/>
      <c r="EPO102" s="0"/>
      <c r="EPP102" s="0"/>
      <c r="EPQ102" s="0"/>
      <c r="EPR102" s="0"/>
      <c r="EPS102" s="0"/>
      <c r="EPT102" s="0"/>
      <c r="EPU102" s="0"/>
      <c r="EPV102" s="0"/>
      <c r="EPW102" s="0"/>
      <c r="EPX102" s="0"/>
      <c r="EPY102" s="0"/>
      <c r="EPZ102" s="0"/>
      <c r="EQA102" s="0"/>
      <c r="EQB102" s="0"/>
      <c r="EQC102" s="0"/>
      <c r="EQD102" s="0"/>
      <c r="EQE102" s="0"/>
      <c r="EQF102" s="0"/>
      <c r="EQG102" s="0"/>
      <c r="EQH102" s="0"/>
      <c r="EQI102" s="0"/>
      <c r="EQJ102" s="0"/>
      <c r="EQK102" s="0"/>
      <c r="EQL102" s="0"/>
      <c r="EQM102" s="0"/>
      <c r="EQN102" s="0"/>
      <c r="EQO102" s="0"/>
      <c r="EQP102" s="0"/>
      <c r="EQQ102" s="0"/>
      <c r="EQR102" s="0"/>
      <c r="EQS102" s="0"/>
      <c r="EQT102" s="0"/>
      <c r="EQU102" s="0"/>
      <c r="EQV102" s="0"/>
      <c r="EQW102" s="0"/>
      <c r="EQX102" s="0"/>
      <c r="EQY102" s="0"/>
      <c r="EQZ102" s="0"/>
      <c r="ERA102" s="0"/>
      <c r="ERB102" s="0"/>
      <c r="ERC102" s="0"/>
      <c r="ERD102" s="0"/>
      <c r="ERE102" s="0"/>
      <c r="ERF102" s="0"/>
      <c r="ERG102" s="0"/>
      <c r="ERH102" s="0"/>
      <c r="ERI102" s="0"/>
      <c r="ERJ102" s="0"/>
      <c r="ERK102" s="0"/>
      <c r="ERL102" s="0"/>
      <c r="ERM102" s="0"/>
      <c r="ERN102" s="0"/>
      <c r="ERO102" s="0"/>
      <c r="ERP102" s="0"/>
      <c r="ERQ102" s="0"/>
      <c r="ERR102" s="0"/>
      <c r="ERS102" s="0"/>
      <c r="ERT102" s="0"/>
      <c r="ERU102" s="0"/>
      <c r="ERV102" s="0"/>
      <c r="ERW102" s="0"/>
      <c r="ERX102" s="0"/>
      <c r="ERY102" s="0"/>
      <c r="ERZ102" s="0"/>
      <c r="ESA102" s="0"/>
      <c r="ESB102" s="0"/>
      <c r="ESC102" s="0"/>
      <c r="ESD102" s="0"/>
      <c r="ESE102" s="0"/>
      <c r="ESF102" s="0"/>
      <c r="ESG102" s="0"/>
      <c r="ESH102" s="0"/>
      <c r="ESI102" s="0"/>
      <c r="ESJ102" s="0"/>
      <c r="ESK102" s="0"/>
      <c r="ESL102" s="0"/>
      <c r="ESM102" s="0"/>
      <c r="ESN102" s="0"/>
      <c r="ESO102" s="0"/>
      <c r="ESP102" s="0"/>
      <c r="ESQ102" s="0"/>
      <c r="ESR102" s="0"/>
      <c r="ESS102" s="0"/>
      <c r="EST102" s="0"/>
      <c r="ESU102" s="0"/>
      <c r="ESV102" s="0"/>
      <c r="ESW102" s="0"/>
      <c r="ESX102" s="0"/>
      <c r="ESY102" s="0"/>
      <c r="ESZ102" s="0"/>
      <c r="ETA102" s="0"/>
      <c r="ETB102" s="0"/>
      <c r="ETC102" s="0"/>
      <c r="ETD102" s="0"/>
      <c r="ETE102" s="0"/>
      <c r="ETF102" s="0"/>
      <c r="ETG102" s="0"/>
      <c r="ETH102" s="0"/>
      <c r="ETI102" s="0"/>
      <c r="ETJ102" s="0"/>
      <c r="ETK102" s="0"/>
      <c r="ETL102" s="0"/>
      <c r="ETM102" s="0"/>
      <c r="ETN102" s="0"/>
      <c r="ETO102" s="0"/>
      <c r="ETP102" s="0"/>
      <c r="ETQ102" s="0"/>
      <c r="ETR102" s="0"/>
      <c r="ETS102" s="0"/>
      <c r="ETT102" s="0"/>
      <c r="ETU102" s="0"/>
      <c r="ETV102" s="0"/>
      <c r="ETW102" s="0"/>
      <c r="ETX102" s="0"/>
      <c r="ETY102" s="0"/>
      <c r="ETZ102" s="0"/>
      <c r="EUA102" s="0"/>
      <c r="EUB102" s="0"/>
      <c r="EUC102" s="0"/>
      <c r="EUD102" s="0"/>
      <c r="EUE102" s="0"/>
      <c r="EUF102" s="0"/>
      <c r="EUG102" s="0"/>
      <c r="EUH102" s="0"/>
      <c r="EUI102" s="0"/>
      <c r="EUJ102" s="0"/>
      <c r="EUK102" s="0"/>
      <c r="EUL102" s="0"/>
      <c r="EUM102" s="0"/>
      <c r="EUN102" s="0"/>
      <c r="EUO102" s="0"/>
      <c r="EUP102" s="0"/>
      <c r="EUQ102" s="0"/>
      <c r="EUR102" s="0"/>
      <c r="EUS102" s="0"/>
      <c r="EUT102" s="0"/>
      <c r="EUU102" s="0"/>
      <c r="EUV102" s="0"/>
      <c r="EUW102" s="0"/>
      <c r="EUX102" s="0"/>
      <c r="EUY102" s="0"/>
      <c r="EUZ102" s="0"/>
      <c r="EVA102" s="0"/>
      <c r="EVB102" s="0"/>
      <c r="EVC102" s="0"/>
      <c r="EVD102" s="0"/>
      <c r="EVE102" s="0"/>
      <c r="EVF102" s="0"/>
      <c r="EVG102" s="0"/>
      <c r="EVH102" s="0"/>
      <c r="EVI102" s="0"/>
      <c r="EVJ102" s="0"/>
      <c r="EVK102" s="0"/>
      <c r="EVL102" s="0"/>
      <c r="EVM102" s="0"/>
      <c r="EVN102" s="0"/>
      <c r="EVO102" s="0"/>
      <c r="EVP102" s="0"/>
      <c r="EVQ102" s="0"/>
      <c r="EVR102" s="0"/>
      <c r="EVS102" s="0"/>
      <c r="EVT102" s="0"/>
      <c r="EVU102" s="0"/>
      <c r="EVV102" s="0"/>
      <c r="EVW102" s="0"/>
      <c r="EVX102" s="0"/>
      <c r="EVY102" s="0"/>
      <c r="EVZ102" s="0"/>
      <c r="EWA102" s="0"/>
      <c r="EWB102" s="0"/>
      <c r="EWC102" s="0"/>
      <c r="EWD102" s="0"/>
      <c r="EWE102" s="0"/>
      <c r="EWF102" s="0"/>
      <c r="EWG102" s="0"/>
      <c r="EWH102" s="0"/>
      <c r="EWI102" s="0"/>
      <c r="EWJ102" s="0"/>
      <c r="EWK102" s="0"/>
      <c r="EWL102" s="0"/>
      <c r="EWM102" s="0"/>
      <c r="EWN102" s="0"/>
      <c r="EWO102" s="0"/>
      <c r="EWP102" s="0"/>
      <c r="EWQ102" s="0"/>
      <c r="EWR102" s="0"/>
      <c r="EWS102" s="0"/>
      <c r="EWT102" s="0"/>
      <c r="EWU102" s="0"/>
      <c r="EWV102" s="0"/>
      <c r="EWW102" s="0"/>
      <c r="EWX102" s="0"/>
      <c r="EWY102" s="0"/>
      <c r="EWZ102" s="0"/>
      <c r="EXA102" s="0"/>
      <c r="EXB102" s="0"/>
      <c r="EXC102" s="0"/>
      <c r="EXD102" s="0"/>
      <c r="EXE102" s="0"/>
      <c r="EXF102" s="0"/>
      <c r="EXG102" s="0"/>
      <c r="EXH102" s="0"/>
      <c r="EXI102" s="0"/>
      <c r="EXJ102" s="0"/>
      <c r="EXK102" s="0"/>
      <c r="EXL102" s="0"/>
      <c r="EXM102" s="0"/>
      <c r="EXN102" s="0"/>
      <c r="EXO102" s="0"/>
      <c r="EXP102" s="0"/>
      <c r="EXQ102" s="0"/>
      <c r="EXR102" s="0"/>
      <c r="EXS102" s="0"/>
      <c r="EXT102" s="0"/>
      <c r="EXU102" s="0"/>
      <c r="EXV102" s="0"/>
      <c r="EXW102" s="0"/>
      <c r="EXX102" s="0"/>
      <c r="EXY102" s="0"/>
      <c r="EXZ102" s="0"/>
      <c r="EYA102" s="0"/>
      <c r="EYB102" s="0"/>
      <c r="EYC102" s="0"/>
      <c r="EYD102" s="0"/>
      <c r="EYE102" s="0"/>
      <c r="EYF102" s="0"/>
      <c r="EYG102" s="0"/>
      <c r="EYH102" s="0"/>
      <c r="EYI102" s="0"/>
      <c r="EYJ102" s="0"/>
      <c r="EYK102" s="0"/>
      <c r="EYL102" s="0"/>
      <c r="EYM102" s="0"/>
      <c r="EYN102" s="0"/>
      <c r="EYO102" s="0"/>
      <c r="EYP102" s="0"/>
      <c r="EYQ102" s="0"/>
      <c r="EYR102" s="0"/>
      <c r="EYS102" s="0"/>
      <c r="EYT102" s="0"/>
      <c r="EYU102" s="0"/>
      <c r="EYV102" s="0"/>
      <c r="EYW102" s="0"/>
      <c r="EYX102" s="0"/>
      <c r="EYY102" s="0"/>
      <c r="EYZ102" s="0"/>
      <c r="EZA102" s="0"/>
      <c r="EZB102" s="0"/>
      <c r="EZC102" s="0"/>
      <c r="EZD102" s="0"/>
      <c r="EZE102" s="0"/>
      <c r="EZF102" s="0"/>
      <c r="EZG102" s="0"/>
      <c r="EZH102" s="0"/>
      <c r="EZI102" s="0"/>
      <c r="EZJ102" s="0"/>
      <c r="EZK102" s="0"/>
      <c r="EZL102" s="0"/>
      <c r="EZM102" s="0"/>
      <c r="EZN102" s="0"/>
      <c r="EZO102" s="0"/>
      <c r="EZP102" s="0"/>
      <c r="EZQ102" s="0"/>
      <c r="EZR102" s="0"/>
      <c r="EZS102" s="0"/>
      <c r="EZT102" s="0"/>
      <c r="EZU102" s="0"/>
      <c r="EZV102" s="0"/>
      <c r="EZW102" s="0"/>
      <c r="EZX102" s="0"/>
      <c r="EZY102" s="0"/>
      <c r="EZZ102" s="0"/>
      <c r="FAA102" s="0"/>
      <c r="FAB102" s="0"/>
      <c r="FAC102" s="0"/>
      <c r="FAD102" s="0"/>
      <c r="FAE102" s="0"/>
      <c r="FAF102" s="0"/>
      <c r="FAG102" s="0"/>
      <c r="FAH102" s="0"/>
      <c r="FAI102" s="0"/>
      <c r="FAJ102" s="0"/>
      <c r="FAK102" s="0"/>
      <c r="FAL102" s="0"/>
      <c r="FAM102" s="0"/>
      <c r="FAN102" s="0"/>
      <c r="FAO102" s="0"/>
      <c r="FAP102" s="0"/>
      <c r="FAQ102" s="0"/>
      <c r="FAR102" s="0"/>
      <c r="FAS102" s="0"/>
      <c r="FAT102" s="0"/>
      <c r="FAU102" s="0"/>
      <c r="FAV102" s="0"/>
      <c r="FAW102" s="0"/>
      <c r="FAX102" s="0"/>
      <c r="FAY102" s="0"/>
      <c r="FAZ102" s="0"/>
      <c r="FBA102" s="0"/>
      <c r="FBB102" s="0"/>
      <c r="FBC102" s="0"/>
      <c r="FBD102" s="0"/>
      <c r="FBE102" s="0"/>
      <c r="FBF102" s="0"/>
      <c r="FBG102" s="0"/>
      <c r="FBH102" s="0"/>
      <c r="FBI102" s="0"/>
      <c r="FBJ102" s="0"/>
      <c r="FBK102" s="0"/>
      <c r="FBL102" s="0"/>
      <c r="FBM102" s="0"/>
      <c r="FBN102" s="0"/>
      <c r="FBO102" s="0"/>
      <c r="FBP102" s="0"/>
      <c r="FBQ102" s="0"/>
      <c r="FBR102" s="0"/>
      <c r="FBS102" s="0"/>
      <c r="FBT102" s="0"/>
      <c r="FBU102" s="0"/>
      <c r="FBV102" s="0"/>
      <c r="FBW102" s="0"/>
      <c r="FBX102" s="0"/>
      <c r="FBY102" s="0"/>
      <c r="FBZ102" s="0"/>
      <c r="FCA102" s="0"/>
      <c r="FCB102" s="0"/>
      <c r="FCC102" s="0"/>
      <c r="FCD102" s="0"/>
      <c r="FCE102" s="0"/>
      <c r="FCF102" s="0"/>
      <c r="FCG102" s="0"/>
      <c r="FCH102" s="0"/>
      <c r="FCI102" s="0"/>
      <c r="FCJ102" s="0"/>
      <c r="FCK102" s="0"/>
      <c r="FCL102" s="0"/>
      <c r="FCM102" s="0"/>
      <c r="FCN102" s="0"/>
      <c r="FCO102" s="0"/>
      <c r="FCP102" s="0"/>
      <c r="FCQ102" s="0"/>
      <c r="FCR102" s="0"/>
      <c r="FCS102" s="0"/>
      <c r="FCT102" s="0"/>
      <c r="FCU102" s="0"/>
      <c r="FCV102" s="0"/>
      <c r="FCW102" s="0"/>
      <c r="FCX102" s="0"/>
      <c r="FCY102" s="0"/>
      <c r="FCZ102" s="0"/>
      <c r="FDA102" s="0"/>
      <c r="FDB102" s="0"/>
      <c r="FDC102" s="0"/>
      <c r="FDD102" s="0"/>
      <c r="FDE102" s="0"/>
      <c r="FDF102" s="0"/>
      <c r="FDG102" s="0"/>
      <c r="FDH102" s="0"/>
      <c r="FDI102" s="0"/>
      <c r="FDJ102" s="0"/>
      <c r="FDK102" s="0"/>
      <c r="FDL102" s="0"/>
      <c r="FDM102" s="0"/>
      <c r="FDN102" s="0"/>
      <c r="FDO102" s="0"/>
      <c r="FDP102" s="0"/>
      <c r="FDQ102" s="0"/>
      <c r="FDR102" s="0"/>
      <c r="FDS102" s="0"/>
      <c r="FDT102" s="0"/>
      <c r="FDU102" s="0"/>
      <c r="FDV102" s="0"/>
      <c r="FDW102" s="0"/>
      <c r="FDX102" s="0"/>
      <c r="FDY102" s="0"/>
      <c r="FDZ102" s="0"/>
      <c r="FEA102" s="0"/>
      <c r="FEB102" s="0"/>
      <c r="FEC102" s="0"/>
      <c r="FED102" s="0"/>
      <c r="FEE102" s="0"/>
      <c r="FEF102" s="0"/>
      <c r="FEG102" s="0"/>
      <c r="FEH102" s="0"/>
      <c r="FEI102" s="0"/>
      <c r="FEJ102" s="0"/>
      <c r="FEK102" s="0"/>
      <c r="FEL102" s="0"/>
      <c r="FEM102" s="0"/>
      <c r="FEN102" s="0"/>
      <c r="FEO102" s="0"/>
      <c r="FEP102" s="0"/>
      <c r="FEQ102" s="0"/>
      <c r="FER102" s="0"/>
      <c r="FES102" s="0"/>
      <c r="FET102" s="0"/>
      <c r="FEU102" s="0"/>
      <c r="FEV102" s="0"/>
      <c r="FEW102" s="0"/>
      <c r="FEX102" s="0"/>
      <c r="FEY102" s="0"/>
      <c r="FEZ102" s="0"/>
      <c r="FFA102" s="0"/>
      <c r="FFB102" s="0"/>
      <c r="FFC102" s="0"/>
      <c r="FFD102" s="0"/>
      <c r="FFE102" s="0"/>
      <c r="FFF102" s="0"/>
      <c r="FFG102" s="0"/>
      <c r="FFH102" s="0"/>
      <c r="FFI102" s="0"/>
      <c r="FFJ102" s="0"/>
      <c r="FFK102" s="0"/>
      <c r="FFL102" s="0"/>
      <c r="FFM102" s="0"/>
      <c r="FFN102" s="0"/>
      <c r="FFO102" s="0"/>
      <c r="FFP102" s="0"/>
      <c r="FFQ102" s="0"/>
      <c r="FFR102" s="0"/>
      <c r="FFS102" s="0"/>
      <c r="FFT102" s="0"/>
      <c r="FFU102" s="0"/>
      <c r="FFV102" s="0"/>
      <c r="FFW102" s="0"/>
      <c r="FFX102" s="0"/>
      <c r="FFY102" s="0"/>
      <c r="FFZ102" s="0"/>
      <c r="FGA102" s="0"/>
      <c r="FGB102" s="0"/>
      <c r="FGC102" s="0"/>
      <c r="FGD102" s="0"/>
      <c r="FGE102" s="0"/>
      <c r="FGF102" s="0"/>
      <c r="FGG102" s="0"/>
      <c r="FGH102" s="0"/>
      <c r="FGI102" s="0"/>
      <c r="FGJ102" s="0"/>
      <c r="FGK102" s="0"/>
      <c r="FGL102" s="0"/>
      <c r="FGM102" s="0"/>
      <c r="FGN102" s="0"/>
      <c r="FGO102" s="0"/>
      <c r="FGP102" s="0"/>
      <c r="FGQ102" s="0"/>
      <c r="FGR102" s="0"/>
      <c r="FGS102" s="0"/>
      <c r="FGT102" s="0"/>
      <c r="FGU102" s="0"/>
      <c r="FGV102" s="0"/>
      <c r="FGW102" s="0"/>
      <c r="FGX102" s="0"/>
      <c r="FGY102" s="0"/>
      <c r="FGZ102" s="0"/>
      <c r="FHA102" s="0"/>
      <c r="FHB102" s="0"/>
      <c r="FHC102" s="0"/>
      <c r="FHD102" s="0"/>
      <c r="FHE102" s="0"/>
      <c r="FHF102" s="0"/>
      <c r="FHG102" s="0"/>
      <c r="FHH102" s="0"/>
      <c r="FHI102" s="0"/>
      <c r="FHJ102" s="0"/>
      <c r="FHK102" s="0"/>
      <c r="FHL102" s="0"/>
      <c r="FHM102" s="0"/>
      <c r="FHN102" s="0"/>
      <c r="FHO102" s="0"/>
      <c r="FHP102" s="0"/>
      <c r="FHQ102" s="0"/>
      <c r="FHR102" s="0"/>
      <c r="FHS102" s="0"/>
      <c r="FHT102" s="0"/>
      <c r="FHU102" s="0"/>
      <c r="FHV102" s="0"/>
      <c r="FHW102" s="0"/>
      <c r="FHX102" s="0"/>
      <c r="FHY102" s="0"/>
      <c r="FHZ102" s="0"/>
      <c r="FIA102" s="0"/>
      <c r="FIB102" s="0"/>
      <c r="FIC102" s="0"/>
      <c r="FID102" s="0"/>
      <c r="FIE102" s="0"/>
      <c r="FIF102" s="0"/>
      <c r="FIG102" s="0"/>
      <c r="FIH102" s="0"/>
      <c r="FII102" s="0"/>
      <c r="FIJ102" s="0"/>
      <c r="FIK102" s="0"/>
      <c r="FIL102" s="0"/>
      <c r="FIM102" s="0"/>
      <c r="FIN102" s="0"/>
      <c r="FIO102" s="0"/>
      <c r="FIP102" s="0"/>
      <c r="FIQ102" s="0"/>
      <c r="FIR102" s="0"/>
      <c r="FIS102" s="0"/>
      <c r="FIT102" s="0"/>
      <c r="FIU102" s="0"/>
      <c r="FIV102" s="0"/>
      <c r="FIW102" s="0"/>
      <c r="FIX102" s="0"/>
      <c r="FIY102" s="0"/>
      <c r="FIZ102" s="0"/>
      <c r="FJA102" s="0"/>
      <c r="FJB102" s="0"/>
      <c r="FJC102" s="0"/>
      <c r="FJD102" s="0"/>
      <c r="FJE102" s="0"/>
      <c r="FJF102" s="0"/>
      <c r="FJG102" s="0"/>
      <c r="FJH102" s="0"/>
      <c r="FJI102" s="0"/>
      <c r="FJJ102" s="0"/>
      <c r="FJK102" s="0"/>
      <c r="FJL102" s="0"/>
      <c r="FJM102" s="0"/>
      <c r="FJN102" s="0"/>
      <c r="FJO102" s="0"/>
      <c r="FJP102" s="0"/>
      <c r="FJQ102" s="0"/>
      <c r="FJR102" s="0"/>
      <c r="FJS102" s="0"/>
      <c r="FJT102" s="0"/>
      <c r="FJU102" s="0"/>
      <c r="FJV102" s="0"/>
      <c r="FJW102" s="0"/>
      <c r="FJX102" s="0"/>
      <c r="FJY102" s="0"/>
      <c r="FJZ102" s="0"/>
      <c r="FKA102" s="0"/>
      <c r="FKB102" s="0"/>
      <c r="FKC102" s="0"/>
      <c r="FKD102" s="0"/>
      <c r="FKE102" s="0"/>
      <c r="FKF102" s="0"/>
      <c r="FKG102" s="0"/>
      <c r="FKH102" s="0"/>
      <c r="FKI102" s="0"/>
      <c r="FKJ102" s="0"/>
      <c r="FKK102" s="0"/>
      <c r="FKL102" s="0"/>
      <c r="FKM102" s="0"/>
      <c r="FKN102" s="0"/>
      <c r="FKO102" s="0"/>
      <c r="FKP102" s="0"/>
      <c r="FKQ102" s="0"/>
      <c r="FKR102" s="0"/>
      <c r="FKS102" s="0"/>
      <c r="FKT102" s="0"/>
      <c r="FKU102" s="0"/>
      <c r="FKV102" s="0"/>
      <c r="FKW102" s="0"/>
      <c r="FKX102" s="0"/>
      <c r="FKY102" s="0"/>
      <c r="FKZ102" s="0"/>
      <c r="FLA102" s="0"/>
      <c r="FLB102" s="0"/>
      <c r="FLC102" s="0"/>
      <c r="FLD102" s="0"/>
      <c r="FLE102" s="0"/>
      <c r="FLF102" s="0"/>
      <c r="FLG102" s="0"/>
      <c r="FLH102" s="0"/>
      <c r="FLI102" s="0"/>
      <c r="FLJ102" s="0"/>
      <c r="FLK102" s="0"/>
      <c r="FLL102" s="0"/>
      <c r="FLM102" s="0"/>
      <c r="FLN102" s="0"/>
      <c r="FLO102" s="0"/>
      <c r="FLP102" s="0"/>
      <c r="FLQ102" s="0"/>
      <c r="FLR102" s="0"/>
      <c r="FLS102" s="0"/>
      <c r="FLT102" s="0"/>
      <c r="FLU102" s="0"/>
      <c r="FLV102" s="0"/>
      <c r="FLW102" s="0"/>
      <c r="FLX102" s="0"/>
      <c r="FLY102" s="0"/>
      <c r="FLZ102" s="0"/>
      <c r="FMA102" s="0"/>
      <c r="FMB102" s="0"/>
      <c r="FMC102" s="0"/>
      <c r="FMD102" s="0"/>
      <c r="FME102" s="0"/>
      <c r="FMF102" s="0"/>
      <c r="FMG102" s="0"/>
      <c r="FMH102" s="0"/>
      <c r="FMI102" s="0"/>
      <c r="FMJ102" s="0"/>
      <c r="FMK102" s="0"/>
      <c r="FML102" s="0"/>
      <c r="FMM102" s="0"/>
      <c r="FMN102" s="0"/>
      <c r="FMO102" s="0"/>
      <c r="FMP102" s="0"/>
      <c r="FMQ102" s="0"/>
      <c r="FMR102" s="0"/>
      <c r="FMS102" s="0"/>
      <c r="FMT102" s="0"/>
      <c r="FMU102" s="0"/>
      <c r="FMV102" s="0"/>
      <c r="FMW102" s="0"/>
      <c r="FMX102" s="0"/>
      <c r="FMY102" s="0"/>
      <c r="FMZ102" s="0"/>
      <c r="FNA102" s="0"/>
      <c r="FNB102" s="0"/>
      <c r="FNC102" s="0"/>
      <c r="FND102" s="0"/>
      <c r="FNE102" s="0"/>
      <c r="FNF102" s="0"/>
      <c r="FNG102" s="0"/>
      <c r="FNH102" s="0"/>
      <c r="FNI102" s="0"/>
      <c r="FNJ102" s="0"/>
      <c r="FNK102" s="0"/>
      <c r="FNL102" s="0"/>
      <c r="FNM102" s="0"/>
      <c r="FNN102" s="0"/>
      <c r="FNO102" s="0"/>
      <c r="FNP102" s="0"/>
      <c r="FNQ102" s="0"/>
      <c r="FNR102" s="0"/>
      <c r="FNS102" s="0"/>
      <c r="FNT102" s="0"/>
      <c r="FNU102" s="0"/>
      <c r="FNV102" s="0"/>
      <c r="FNW102" s="0"/>
      <c r="FNX102" s="0"/>
      <c r="FNY102" s="0"/>
      <c r="FNZ102" s="0"/>
      <c r="FOA102" s="0"/>
      <c r="FOB102" s="0"/>
      <c r="FOC102" s="0"/>
      <c r="FOD102" s="0"/>
      <c r="FOE102" s="0"/>
      <c r="FOF102" s="0"/>
      <c r="FOG102" s="0"/>
      <c r="FOH102" s="0"/>
      <c r="FOI102" s="0"/>
      <c r="FOJ102" s="0"/>
      <c r="FOK102" s="0"/>
      <c r="FOL102" s="0"/>
      <c r="FOM102" s="0"/>
      <c r="FON102" s="0"/>
      <c r="FOO102" s="0"/>
      <c r="FOP102" s="0"/>
      <c r="FOQ102" s="0"/>
      <c r="FOR102" s="0"/>
      <c r="FOS102" s="0"/>
      <c r="FOT102" s="0"/>
      <c r="FOU102" s="0"/>
      <c r="FOV102" s="0"/>
      <c r="FOW102" s="0"/>
      <c r="FOX102" s="0"/>
      <c r="FOY102" s="0"/>
      <c r="FOZ102" s="0"/>
      <c r="FPA102" s="0"/>
      <c r="FPB102" s="0"/>
      <c r="FPC102" s="0"/>
      <c r="FPD102" s="0"/>
      <c r="FPE102" s="0"/>
      <c r="FPF102" s="0"/>
      <c r="FPG102" s="0"/>
      <c r="FPH102" s="0"/>
      <c r="FPI102" s="0"/>
      <c r="FPJ102" s="0"/>
      <c r="FPK102" s="0"/>
      <c r="FPL102" s="0"/>
      <c r="FPM102" s="0"/>
      <c r="FPN102" s="0"/>
      <c r="FPO102" s="0"/>
      <c r="FPP102" s="0"/>
      <c r="FPQ102" s="0"/>
      <c r="FPR102" s="0"/>
      <c r="FPS102" s="0"/>
      <c r="FPT102" s="0"/>
      <c r="FPU102" s="0"/>
      <c r="FPV102" s="0"/>
      <c r="FPW102" s="0"/>
      <c r="FPX102" s="0"/>
      <c r="FPY102" s="0"/>
      <c r="FPZ102" s="0"/>
      <c r="FQA102" s="0"/>
      <c r="FQB102" s="0"/>
      <c r="FQC102" s="0"/>
      <c r="FQD102" s="0"/>
      <c r="FQE102" s="0"/>
      <c r="FQF102" s="0"/>
      <c r="FQG102" s="0"/>
      <c r="FQH102" s="0"/>
      <c r="FQI102" s="0"/>
      <c r="FQJ102" s="0"/>
      <c r="FQK102" s="0"/>
      <c r="FQL102" s="0"/>
      <c r="FQM102" s="0"/>
      <c r="FQN102" s="0"/>
      <c r="FQO102" s="0"/>
      <c r="FQP102" s="0"/>
      <c r="FQQ102" s="0"/>
      <c r="FQR102" s="0"/>
      <c r="FQS102" s="0"/>
      <c r="FQT102" s="0"/>
      <c r="FQU102" s="0"/>
      <c r="FQV102" s="0"/>
      <c r="FQW102" s="0"/>
      <c r="FQX102" s="0"/>
      <c r="FQY102" s="0"/>
      <c r="FQZ102" s="0"/>
      <c r="FRA102" s="0"/>
      <c r="FRB102" s="0"/>
      <c r="FRC102" s="0"/>
      <c r="FRD102" s="0"/>
      <c r="FRE102" s="0"/>
      <c r="FRF102" s="0"/>
      <c r="FRG102" s="0"/>
      <c r="FRH102" s="0"/>
      <c r="FRI102" s="0"/>
      <c r="FRJ102" s="0"/>
      <c r="FRK102" s="0"/>
      <c r="FRL102" s="0"/>
      <c r="FRM102" s="0"/>
      <c r="FRN102" s="0"/>
      <c r="FRO102" s="0"/>
      <c r="FRP102" s="0"/>
      <c r="FRQ102" s="0"/>
      <c r="FRR102" s="0"/>
      <c r="FRS102" s="0"/>
      <c r="FRT102" s="0"/>
      <c r="FRU102" s="0"/>
      <c r="FRV102" s="0"/>
      <c r="FRW102" s="0"/>
      <c r="FRX102" s="0"/>
      <c r="FRY102" s="0"/>
      <c r="FRZ102" s="0"/>
      <c r="FSA102" s="0"/>
      <c r="FSB102" s="0"/>
      <c r="FSC102" s="0"/>
      <c r="FSD102" s="0"/>
      <c r="FSE102" s="0"/>
      <c r="FSF102" s="0"/>
      <c r="FSG102" s="0"/>
      <c r="FSH102" s="0"/>
      <c r="FSI102" s="0"/>
      <c r="FSJ102" s="0"/>
      <c r="FSK102" s="0"/>
      <c r="FSL102" s="0"/>
      <c r="FSM102" s="0"/>
      <c r="FSN102" s="0"/>
      <c r="FSO102" s="0"/>
      <c r="FSP102" s="0"/>
      <c r="FSQ102" s="0"/>
      <c r="FSR102" s="0"/>
      <c r="FSS102" s="0"/>
      <c r="FST102" s="0"/>
      <c r="FSU102" s="0"/>
      <c r="FSV102" s="0"/>
      <c r="FSW102" s="0"/>
      <c r="FSX102" s="0"/>
      <c r="FSY102" s="0"/>
      <c r="FSZ102" s="0"/>
      <c r="FTA102" s="0"/>
      <c r="FTB102" s="0"/>
      <c r="FTC102" s="0"/>
      <c r="FTD102" s="0"/>
      <c r="FTE102" s="0"/>
      <c r="FTF102" s="0"/>
      <c r="FTG102" s="0"/>
      <c r="FTH102" s="0"/>
      <c r="FTI102" s="0"/>
      <c r="FTJ102" s="0"/>
      <c r="FTK102" s="0"/>
      <c r="FTL102" s="0"/>
      <c r="FTM102" s="0"/>
      <c r="FTN102" s="0"/>
      <c r="FTO102" s="0"/>
      <c r="FTP102" s="0"/>
      <c r="FTQ102" s="0"/>
      <c r="FTR102" s="0"/>
      <c r="FTS102" s="0"/>
      <c r="FTT102" s="0"/>
      <c r="FTU102" s="0"/>
      <c r="FTV102" s="0"/>
      <c r="FTW102" s="0"/>
      <c r="FTX102" s="0"/>
      <c r="FTY102" s="0"/>
      <c r="FTZ102" s="0"/>
      <c r="FUA102" s="0"/>
      <c r="FUB102" s="0"/>
      <c r="FUC102" s="0"/>
      <c r="FUD102" s="0"/>
      <c r="FUE102" s="0"/>
      <c r="FUF102" s="0"/>
      <c r="FUG102" s="0"/>
      <c r="FUH102" s="0"/>
      <c r="FUI102" s="0"/>
      <c r="FUJ102" s="0"/>
      <c r="FUK102" s="0"/>
      <c r="FUL102" s="0"/>
      <c r="FUM102" s="0"/>
      <c r="FUN102" s="0"/>
      <c r="FUO102" s="0"/>
      <c r="FUP102" s="0"/>
      <c r="FUQ102" s="0"/>
      <c r="FUR102" s="0"/>
      <c r="FUS102" s="0"/>
      <c r="FUT102" s="0"/>
      <c r="FUU102" s="0"/>
      <c r="FUV102" s="0"/>
      <c r="FUW102" s="0"/>
      <c r="FUX102" s="0"/>
      <c r="FUY102" s="0"/>
      <c r="FUZ102" s="0"/>
      <c r="FVA102" s="0"/>
      <c r="FVB102" s="0"/>
      <c r="FVC102" s="0"/>
      <c r="FVD102" s="0"/>
      <c r="FVE102" s="0"/>
      <c r="FVF102" s="0"/>
      <c r="FVG102" s="0"/>
      <c r="FVH102" s="0"/>
      <c r="FVI102" s="0"/>
      <c r="FVJ102" s="0"/>
      <c r="FVK102" s="0"/>
      <c r="FVL102" s="0"/>
      <c r="FVM102" s="0"/>
      <c r="FVN102" s="0"/>
      <c r="FVO102" s="0"/>
      <c r="FVP102" s="0"/>
      <c r="FVQ102" s="0"/>
      <c r="FVR102" s="0"/>
      <c r="FVS102" s="0"/>
      <c r="FVT102" s="0"/>
      <c r="FVU102" s="0"/>
      <c r="FVV102" s="0"/>
      <c r="FVW102" s="0"/>
      <c r="FVX102" s="0"/>
      <c r="FVY102" s="0"/>
      <c r="FVZ102" s="0"/>
      <c r="FWA102" s="0"/>
      <c r="FWB102" s="0"/>
      <c r="FWC102" s="0"/>
      <c r="FWD102" s="0"/>
      <c r="FWE102" s="0"/>
      <c r="FWF102" s="0"/>
      <c r="FWG102" s="0"/>
      <c r="FWH102" s="0"/>
      <c r="FWI102" s="0"/>
      <c r="FWJ102" s="0"/>
      <c r="FWK102" s="0"/>
      <c r="FWL102" s="0"/>
      <c r="FWM102" s="0"/>
      <c r="FWN102" s="0"/>
      <c r="FWO102" s="0"/>
      <c r="FWP102" s="0"/>
      <c r="FWQ102" s="0"/>
      <c r="FWR102" s="0"/>
      <c r="FWS102" s="0"/>
      <c r="FWT102" s="0"/>
      <c r="FWU102" s="0"/>
      <c r="FWV102" s="0"/>
      <c r="FWW102" s="0"/>
      <c r="FWX102" s="0"/>
      <c r="FWY102" s="0"/>
      <c r="FWZ102" s="0"/>
      <c r="FXA102" s="0"/>
      <c r="FXB102" s="0"/>
      <c r="FXC102" s="0"/>
      <c r="FXD102" s="0"/>
      <c r="FXE102" s="0"/>
      <c r="FXF102" s="0"/>
      <c r="FXG102" s="0"/>
      <c r="FXH102" s="0"/>
      <c r="FXI102" s="0"/>
      <c r="FXJ102" s="0"/>
      <c r="FXK102" s="0"/>
      <c r="FXL102" s="0"/>
      <c r="FXM102" s="0"/>
      <c r="FXN102" s="0"/>
      <c r="FXO102" s="0"/>
      <c r="FXP102" s="0"/>
      <c r="FXQ102" s="0"/>
      <c r="FXR102" s="0"/>
      <c r="FXS102" s="0"/>
      <c r="FXT102" s="0"/>
      <c r="FXU102" s="0"/>
      <c r="FXV102" s="0"/>
      <c r="FXW102" s="0"/>
      <c r="FXX102" s="0"/>
      <c r="FXY102" s="0"/>
      <c r="FXZ102" s="0"/>
      <c r="FYA102" s="0"/>
      <c r="FYB102" s="0"/>
      <c r="FYC102" s="0"/>
      <c r="FYD102" s="0"/>
      <c r="FYE102" s="0"/>
      <c r="FYF102" s="0"/>
      <c r="FYG102" s="0"/>
      <c r="FYH102" s="0"/>
      <c r="FYI102" s="0"/>
      <c r="FYJ102" s="0"/>
      <c r="FYK102" s="0"/>
      <c r="FYL102" s="0"/>
      <c r="FYM102" s="0"/>
      <c r="FYN102" s="0"/>
      <c r="FYO102" s="0"/>
      <c r="FYP102" s="0"/>
      <c r="FYQ102" s="0"/>
      <c r="FYR102" s="0"/>
      <c r="FYS102" s="0"/>
      <c r="FYT102" s="0"/>
      <c r="FYU102" s="0"/>
      <c r="FYV102" s="0"/>
      <c r="FYW102" s="0"/>
      <c r="FYX102" s="0"/>
      <c r="FYY102" s="0"/>
      <c r="FYZ102" s="0"/>
      <c r="FZA102" s="0"/>
      <c r="FZB102" s="0"/>
      <c r="FZC102" s="0"/>
      <c r="FZD102" s="0"/>
      <c r="FZE102" s="0"/>
      <c r="FZF102" s="0"/>
      <c r="FZG102" s="0"/>
      <c r="FZH102" s="0"/>
      <c r="FZI102" s="0"/>
      <c r="FZJ102" s="0"/>
      <c r="FZK102" s="0"/>
      <c r="FZL102" s="0"/>
      <c r="FZM102" s="0"/>
      <c r="FZN102" s="0"/>
      <c r="FZO102" s="0"/>
      <c r="FZP102" s="0"/>
      <c r="FZQ102" s="0"/>
      <c r="FZR102" s="0"/>
      <c r="FZS102" s="0"/>
      <c r="FZT102" s="0"/>
      <c r="FZU102" s="0"/>
      <c r="FZV102" s="0"/>
      <c r="FZW102" s="0"/>
      <c r="FZX102" s="0"/>
      <c r="FZY102" s="0"/>
      <c r="FZZ102" s="0"/>
      <c r="GAA102" s="0"/>
      <c r="GAB102" s="0"/>
      <c r="GAC102" s="0"/>
      <c r="GAD102" s="0"/>
      <c r="GAE102" s="0"/>
      <c r="GAF102" s="0"/>
      <c r="GAG102" s="0"/>
      <c r="GAH102" s="0"/>
      <c r="GAI102" s="0"/>
      <c r="GAJ102" s="0"/>
      <c r="GAK102" s="0"/>
      <c r="GAL102" s="0"/>
      <c r="GAM102" s="0"/>
      <c r="GAN102" s="0"/>
      <c r="GAO102" s="0"/>
      <c r="GAP102" s="0"/>
      <c r="GAQ102" s="0"/>
      <c r="GAR102" s="0"/>
      <c r="GAS102" s="0"/>
      <c r="GAT102" s="0"/>
      <c r="GAU102" s="0"/>
      <c r="GAV102" s="0"/>
      <c r="GAW102" s="0"/>
      <c r="GAX102" s="0"/>
      <c r="GAY102" s="0"/>
      <c r="GAZ102" s="0"/>
      <c r="GBA102" s="0"/>
      <c r="GBB102" s="0"/>
      <c r="GBC102" s="0"/>
      <c r="GBD102" s="0"/>
      <c r="GBE102" s="0"/>
      <c r="GBF102" s="0"/>
      <c r="GBG102" s="0"/>
      <c r="GBH102" s="0"/>
      <c r="GBI102" s="0"/>
      <c r="GBJ102" s="0"/>
      <c r="GBK102" s="0"/>
      <c r="GBL102" s="0"/>
      <c r="GBM102" s="0"/>
      <c r="GBN102" s="0"/>
      <c r="GBO102" s="0"/>
      <c r="GBP102" s="0"/>
      <c r="GBQ102" s="0"/>
      <c r="GBR102" s="0"/>
      <c r="GBS102" s="0"/>
      <c r="GBT102" s="0"/>
      <c r="GBU102" s="0"/>
      <c r="GBV102" s="0"/>
      <c r="GBW102" s="0"/>
      <c r="GBX102" s="0"/>
      <c r="GBY102" s="0"/>
      <c r="GBZ102" s="0"/>
      <c r="GCA102" s="0"/>
      <c r="GCB102" s="0"/>
      <c r="GCC102" s="0"/>
      <c r="GCD102" s="0"/>
      <c r="GCE102" s="0"/>
      <c r="GCF102" s="0"/>
      <c r="GCG102" s="0"/>
      <c r="GCH102" s="0"/>
      <c r="GCI102" s="0"/>
      <c r="GCJ102" s="0"/>
      <c r="GCK102" s="0"/>
      <c r="GCL102" s="0"/>
      <c r="GCM102" s="0"/>
      <c r="GCN102" s="0"/>
      <c r="GCO102" s="0"/>
      <c r="GCP102" s="0"/>
      <c r="GCQ102" s="0"/>
      <c r="GCR102" s="0"/>
      <c r="GCS102" s="0"/>
      <c r="GCT102" s="0"/>
      <c r="GCU102" s="0"/>
      <c r="GCV102" s="0"/>
      <c r="GCW102" s="0"/>
      <c r="GCX102" s="0"/>
      <c r="GCY102" s="0"/>
      <c r="GCZ102" s="0"/>
      <c r="GDA102" s="0"/>
      <c r="GDB102" s="0"/>
      <c r="GDC102" s="0"/>
      <c r="GDD102" s="0"/>
      <c r="GDE102" s="0"/>
      <c r="GDF102" s="0"/>
      <c r="GDG102" s="0"/>
      <c r="GDH102" s="0"/>
      <c r="GDI102" s="0"/>
      <c r="GDJ102" s="0"/>
      <c r="GDK102" s="0"/>
      <c r="GDL102" s="0"/>
      <c r="GDM102" s="0"/>
      <c r="GDN102" s="0"/>
      <c r="GDO102" s="0"/>
      <c r="GDP102" s="0"/>
      <c r="GDQ102" s="0"/>
      <c r="GDR102" s="0"/>
      <c r="GDS102" s="0"/>
      <c r="GDT102" s="0"/>
      <c r="GDU102" s="0"/>
      <c r="GDV102" s="0"/>
      <c r="GDW102" s="0"/>
      <c r="GDX102" s="0"/>
      <c r="GDY102" s="0"/>
      <c r="GDZ102" s="0"/>
      <c r="GEA102" s="0"/>
      <c r="GEB102" s="0"/>
      <c r="GEC102" s="0"/>
      <c r="GED102" s="0"/>
      <c r="GEE102" s="0"/>
      <c r="GEF102" s="0"/>
      <c r="GEG102" s="0"/>
      <c r="GEH102" s="0"/>
      <c r="GEI102" s="0"/>
      <c r="GEJ102" s="0"/>
      <c r="GEK102" s="0"/>
      <c r="GEL102" s="0"/>
      <c r="GEM102" s="0"/>
      <c r="GEN102" s="0"/>
      <c r="GEO102" s="0"/>
      <c r="GEP102" s="0"/>
      <c r="GEQ102" s="0"/>
      <c r="GER102" s="0"/>
      <c r="GES102" s="0"/>
      <c r="GET102" s="0"/>
      <c r="GEU102" s="0"/>
      <c r="GEV102" s="0"/>
      <c r="GEW102" s="0"/>
      <c r="GEX102" s="0"/>
      <c r="GEY102" s="0"/>
      <c r="GEZ102" s="0"/>
      <c r="GFA102" s="0"/>
      <c r="GFB102" s="0"/>
      <c r="GFC102" s="0"/>
      <c r="GFD102" s="0"/>
      <c r="GFE102" s="0"/>
      <c r="GFF102" s="0"/>
      <c r="GFG102" s="0"/>
      <c r="GFH102" s="0"/>
      <c r="GFI102" s="0"/>
      <c r="GFJ102" s="0"/>
      <c r="GFK102" s="0"/>
      <c r="GFL102" s="0"/>
      <c r="GFM102" s="0"/>
      <c r="GFN102" s="0"/>
      <c r="GFO102" s="0"/>
      <c r="GFP102" s="0"/>
      <c r="GFQ102" s="0"/>
      <c r="GFR102" s="0"/>
      <c r="GFS102" s="0"/>
      <c r="GFT102" s="0"/>
      <c r="GFU102" s="0"/>
      <c r="GFV102" s="0"/>
      <c r="GFW102" s="0"/>
      <c r="GFX102" s="0"/>
      <c r="GFY102" s="0"/>
      <c r="GFZ102" s="0"/>
      <c r="GGA102" s="0"/>
      <c r="GGB102" s="0"/>
      <c r="GGC102" s="0"/>
      <c r="GGD102" s="0"/>
      <c r="GGE102" s="0"/>
      <c r="GGF102" s="0"/>
      <c r="GGG102" s="0"/>
      <c r="GGH102" s="0"/>
      <c r="GGI102" s="0"/>
      <c r="GGJ102" s="0"/>
      <c r="GGK102" s="0"/>
      <c r="GGL102" s="0"/>
      <c r="GGM102" s="0"/>
      <c r="GGN102" s="0"/>
      <c r="GGO102" s="0"/>
      <c r="GGP102" s="0"/>
      <c r="GGQ102" s="0"/>
      <c r="GGR102" s="0"/>
      <c r="GGS102" s="0"/>
      <c r="GGT102" s="0"/>
      <c r="GGU102" s="0"/>
      <c r="GGV102" s="0"/>
      <c r="GGW102" s="0"/>
      <c r="GGX102" s="0"/>
      <c r="GGY102" s="0"/>
      <c r="GGZ102" s="0"/>
      <c r="GHA102" s="0"/>
      <c r="GHB102" s="0"/>
      <c r="GHC102" s="0"/>
      <c r="GHD102" s="0"/>
      <c r="GHE102" s="0"/>
      <c r="GHF102" s="0"/>
      <c r="GHG102" s="0"/>
      <c r="GHH102" s="0"/>
      <c r="GHI102" s="0"/>
      <c r="GHJ102" s="0"/>
      <c r="GHK102" s="0"/>
      <c r="GHL102" s="0"/>
      <c r="GHM102" s="0"/>
      <c r="GHN102" s="0"/>
      <c r="GHO102" s="0"/>
      <c r="GHP102" s="0"/>
      <c r="GHQ102" s="0"/>
      <c r="GHR102" s="0"/>
      <c r="GHS102" s="0"/>
      <c r="GHT102" s="0"/>
      <c r="GHU102" s="0"/>
      <c r="GHV102" s="0"/>
      <c r="GHW102" s="0"/>
      <c r="GHX102" s="0"/>
      <c r="GHY102" s="0"/>
      <c r="GHZ102" s="0"/>
      <c r="GIA102" s="0"/>
      <c r="GIB102" s="0"/>
      <c r="GIC102" s="0"/>
      <c r="GID102" s="0"/>
      <c r="GIE102" s="0"/>
      <c r="GIF102" s="0"/>
      <c r="GIG102" s="0"/>
      <c r="GIH102" s="0"/>
      <c r="GII102" s="0"/>
      <c r="GIJ102" s="0"/>
      <c r="GIK102" s="0"/>
      <c r="GIL102" s="0"/>
      <c r="GIM102" s="0"/>
      <c r="GIN102" s="0"/>
      <c r="GIO102" s="0"/>
      <c r="GIP102" s="0"/>
      <c r="GIQ102" s="0"/>
      <c r="GIR102" s="0"/>
      <c r="GIS102" s="0"/>
      <c r="GIT102" s="0"/>
      <c r="GIU102" s="0"/>
      <c r="GIV102" s="0"/>
      <c r="GIW102" s="0"/>
      <c r="GIX102" s="0"/>
      <c r="GIY102" s="0"/>
      <c r="GIZ102" s="0"/>
      <c r="GJA102" s="0"/>
      <c r="GJB102" s="0"/>
      <c r="GJC102" s="0"/>
      <c r="GJD102" s="0"/>
      <c r="GJE102" s="0"/>
      <c r="GJF102" s="0"/>
      <c r="GJG102" s="0"/>
      <c r="GJH102" s="0"/>
      <c r="GJI102" s="0"/>
      <c r="GJJ102" s="0"/>
      <c r="GJK102" s="0"/>
      <c r="GJL102" s="0"/>
      <c r="GJM102" s="0"/>
      <c r="GJN102" s="0"/>
      <c r="GJO102" s="0"/>
      <c r="GJP102" s="0"/>
      <c r="GJQ102" s="0"/>
      <c r="GJR102" s="0"/>
      <c r="GJS102" s="0"/>
      <c r="GJT102" s="0"/>
      <c r="GJU102" s="0"/>
      <c r="GJV102" s="0"/>
      <c r="GJW102" s="0"/>
      <c r="GJX102" s="0"/>
      <c r="GJY102" s="0"/>
      <c r="GJZ102" s="0"/>
      <c r="GKA102" s="0"/>
      <c r="GKB102" s="0"/>
      <c r="GKC102" s="0"/>
      <c r="GKD102" s="0"/>
      <c r="GKE102" s="0"/>
      <c r="GKF102" s="0"/>
      <c r="GKG102" s="0"/>
      <c r="GKH102" s="0"/>
      <c r="GKI102" s="0"/>
      <c r="GKJ102" s="0"/>
      <c r="GKK102" s="0"/>
      <c r="GKL102" s="0"/>
      <c r="GKM102" s="0"/>
      <c r="GKN102" s="0"/>
      <c r="GKO102" s="0"/>
      <c r="GKP102" s="0"/>
      <c r="GKQ102" s="0"/>
      <c r="GKR102" s="0"/>
      <c r="GKS102" s="0"/>
      <c r="GKT102" s="0"/>
      <c r="GKU102" s="0"/>
      <c r="GKV102" s="0"/>
      <c r="GKW102" s="0"/>
      <c r="GKX102" s="0"/>
      <c r="GKY102" s="0"/>
      <c r="GKZ102" s="0"/>
      <c r="GLA102" s="0"/>
      <c r="GLB102" s="0"/>
      <c r="GLC102" s="0"/>
      <c r="GLD102" s="0"/>
      <c r="GLE102" s="0"/>
      <c r="GLF102" s="0"/>
      <c r="GLG102" s="0"/>
      <c r="GLH102" s="0"/>
      <c r="GLI102" s="0"/>
      <c r="GLJ102" s="0"/>
      <c r="GLK102" s="0"/>
      <c r="GLL102" s="0"/>
      <c r="GLM102" s="0"/>
      <c r="GLN102" s="0"/>
      <c r="GLO102" s="0"/>
      <c r="GLP102" s="0"/>
      <c r="GLQ102" s="0"/>
      <c r="GLR102" s="0"/>
      <c r="GLS102" s="0"/>
      <c r="GLT102" s="0"/>
      <c r="GLU102" s="0"/>
      <c r="GLV102" s="0"/>
      <c r="GLW102" s="0"/>
      <c r="GLX102" s="0"/>
      <c r="GLY102" s="0"/>
      <c r="GLZ102" s="0"/>
      <c r="GMA102" s="0"/>
      <c r="GMB102" s="0"/>
      <c r="GMC102" s="0"/>
      <c r="GMD102" s="0"/>
      <c r="GME102" s="0"/>
      <c r="GMF102" s="0"/>
      <c r="GMG102" s="0"/>
      <c r="GMH102" s="0"/>
      <c r="GMI102" s="0"/>
      <c r="GMJ102" s="0"/>
      <c r="GMK102" s="0"/>
      <c r="GML102" s="0"/>
      <c r="GMM102" s="0"/>
      <c r="GMN102" s="0"/>
      <c r="GMO102" s="0"/>
      <c r="GMP102" s="0"/>
      <c r="GMQ102" s="0"/>
      <c r="GMR102" s="0"/>
      <c r="GMS102" s="0"/>
      <c r="GMT102" s="0"/>
      <c r="GMU102" s="0"/>
      <c r="GMV102" s="0"/>
      <c r="GMW102" s="0"/>
      <c r="GMX102" s="0"/>
      <c r="GMY102" s="0"/>
      <c r="GMZ102" s="0"/>
      <c r="GNA102" s="0"/>
      <c r="GNB102" s="0"/>
      <c r="GNC102" s="0"/>
      <c r="GND102" s="0"/>
      <c r="GNE102" s="0"/>
      <c r="GNF102" s="0"/>
      <c r="GNG102" s="0"/>
      <c r="GNH102" s="0"/>
      <c r="GNI102" s="0"/>
      <c r="GNJ102" s="0"/>
      <c r="GNK102" s="0"/>
      <c r="GNL102" s="0"/>
      <c r="GNM102" s="0"/>
      <c r="GNN102" s="0"/>
      <c r="GNO102" s="0"/>
      <c r="GNP102" s="0"/>
      <c r="GNQ102" s="0"/>
      <c r="GNR102" s="0"/>
      <c r="GNS102" s="0"/>
      <c r="GNT102" s="0"/>
      <c r="GNU102" s="0"/>
      <c r="GNV102" s="0"/>
      <c r="GNW102" s="0"/>
      <c r="GNX102" s="0"/>
      <c r="GNY102" s="0"/>
      <c r="GNZ102" s="0"/>
      <c r="GOA102" s="0"/>
      <c r="GOB102" s="0"/>
      <c r="GOC102" s="0"/>
      <c r="GOD102" s="0"/>
      <c r="GOE102" s="0"/>
      <c r="GOF102" s="0"/>
      <c r="GOG102" s="0"/>
      <c r="GOH102" s="0"/>
      <c r="GOI102" s="0"/>
      <c r="GOJ102" s="0"/>
      <c r="GOK102" s="0"/>
      <c r="GOL102" s="0"/>
      <c r="GOM102" s="0"/>
      <c r="GON102" s="0"/>
      <c r="GOO102" s="0"/>
      <c r="GOP102" s="0"/>
      <c r="GOQ102" s="0"/>
      <c r="GOR102" s="0"/>
      <c r="GOS102" s="0"/>
      <c r="GOT102" s="0"/>
      <c r="GOU102" s="0"/>
      <c r="GOV102" s="0"/>
      <c r="GOW102" s="0"/>
      <c r="GOX102" s="0"/>
      <c r="GOY102" s="0"/>
      <c r="GOZ102" s="0"/>
      <c r="GPA102" s="0"/>
      <c r="GPB102" s="0"/>
      <c r="GPC102" s="0"/>
      <c r="GPD102" s="0"/>
      <c r="GPE102" s="0"/>
      <c r="GPF102" s="0"/>
      <c r="GPG102" s="0"/>
      <c r="GPH102" s="0"/>
      <c r="GPI102" s="0"/>
      <c r="GPJ102" s="0"/>
      <c r="GPK102" s="0"/>
      <c r="GPL102" s="0"/>
      <c r="GPM102" s="0"/>
      <c r="GPN102" s="0"/>
      <c r="GPO102" s="0"/>
      <c r="GPP102" s="0"/>
      <c r="GPQ102" s="0"/>
      <c r="GPR102" s="0"/>
      <c r="GPS102" s="0"/>
      <c r="GPT102" s="0"/>
      <c r="GPU102" s="0"/>
      <c r="GPV102" s="0"/>
      <c r="GPW102" s="0"/>
      <c r="GPX102" s="0"/>
      <c r="GPY102" s="0"/>
      <c r="GPZ102" s="0"/>
      <c r="GQA102" s="0"/>
      <c r="GQB102" s="0"/>
      <c r="GQC102" s="0"/>
      <c r="GQD102" s="0"/>
      <c r="GQE102" s="0"/>
      <c r="GQF102" s="0"/>
      <c r="GQG102" s="0"/>
      <c r="GQH102" s="0"/>
      <c r="GQI102" s="0"/>
      <c r="GQJ102" s="0"/>
      <c r="GQK102" s="0"/>
      <c r="GQL102" s="0"/>
      <c r="GQM102" s="0"/>
      <c r="GQN102" s="0"/>
      <c r="GQO102" s="0"/>
      <c r="GQP102" s="0"/>
      <c r="GQQ102" s="0"/>
      <c r="GQR102" s="0"/>
      <c r="GQS102" s="0"/>
      <c r="GQT102" s="0"/>
      <c r="GQU102" s="0"/>
      <c r="GQV102" s="0"/>
      <c r="GQW102" s="0"/>
      <c r="GQX102" s="0"/>
      <c r="GQY102" s="0"/>
      <c r="GQZ102" s="0"/>
      <c r="GRA102" s="0"/>
      <c r="GRB102" s="0"/>
      <c r="GRC102" s="0"/>
      <c r="GRD102" s="0"/>
      <c r="GRE102" s="0"/>
      <c r="GRF102" s="0"/>
      <c r="GRG102" s="0"/>
      <c r="GRH102" s="0"/>
      <c r="GRI102" s="0"/>
      <c r="GRJ102" s="0"/>
      <c r="GRK102" s="0"/>
      <c r="GRL102" s="0"/>
      <c r="GRM102" s="0"/>
      <c r="GRN102" s="0"/>
      <c r="GRO102" s="0"/>
      <c r="GRP102" s="0"/>
      <c r="GRQ102" s="0"/>
      <c r="GRR102" s="0"/>
      <c r="GRS102" s="0"/>
      <c r="GRT102" s="0"/>
      <c r="GRU102" s="0"/>
      <c r="GRV102" s="0"/>
      <c r="GRW102" s="0"/>
      <c r="GRX102" s="0"/>
      <c r="GRY102" s="0"/>
      <c r="GRZ102" s="0"/>
      <c r="GSA102" s="0"/>
      <c r="GSB102" s="0"/>
      <c r="GSC102" s="0"/>
      <c r="GSD102" s="0"/>
      <c r="GSE102" s="0"/>
      <c r="GSF102" s="0"/>
      <c r="GSG102" s="0"/>
      <c r="GSH102" s="0"/>
      <c r="GSI102" s="0"/>
      <c r="GSJ102" s="0"/>
      <c r="GSK102" s="0"/>
      <c r="GSL102" s="0"/>
      <c r="GSM102" s="0"/>
      <c r="GSN102" s="0"/>
      <c r="GSO102" s="0"/>
      <c r="GSP102" s="0"/>
      <c r="GSQ102" s="0"/>
      <c r="GSR102" s="0"/>
      <c r="GSS102" s="0"/>
      <c r="GST102" s="0"/>
      <c r="GSU102" s="0"/>
      <c r="GSV102" s="0"/>
      <c r="GSW102" s="0"/>
      <c r="GSX102" s="0"/>
      <c r="GSY102" s="0"/>
      <c r="GSZ102" s="0"/>
      <c r="GTA102" s="0"/>
      <c r="GTB102" s="0"/>
      <c r="GTC102" s="0"/>
      <c r="GTD102" s="0"/>
      <c r="GTE102" s="0"/>
      <c r="GTF102" s="0"/>
      <c r="GTG102" s="0"/>
      <c r="GTH102" s="0"/>
      <c r="GTI102" s="0"/>
      <c r="GTJ102" s="0"/>
      <c r="GTK102" s="0"/>
      <c r="GTL102" s="0"/>
      <c r="GTM102" s="0"/>
      <c r="GTN102" s="0"/>
      <c r="GTO102" s="0"/>
      <c r="GTP102" s="0"/>
      <c r="GTQ102" s="0"/>
      <c r="GTR102" s="0"/>
      <c r="GTS102" s="0"/>
      <c r="GTT102" s="0"/>
      <c r="GTU102" s="0"/>
      <c r="GTV102" s="0"/>
      <c r="GTW102" s="0"/>
      <c r="GTX102" s="0"/>
      <c r="GTY102" s="0"/>
      <c r="GTZ102" s="0"/>
      <c r="GUA102" s="0"/>
      <c r="GUB102" s="0"/>
      <c r="GUC102" s="0"/>
      <c r="GUD102" s="0"/>
      <c r="GUE102" s="0"/>
      <c r="GUF102" s="0"/>
      <c r="GUG102" s="0"/>
      <c r="GUH102" s="0"/>
      <c r="GUI102" s="0"/>
      <c r="GUJ102" s="0"/>
      <c r="GUK102" s="0"/>
      <c r="GUL102" s="0"/>
      <c r="GUM102" s="0"/>
      <c r="GUN102" s="0"/>
      <c r="GUO102" s="0"/>
      <c r="GUP102" s="0"/>
      <c r="GUQ102" s="0"/>
      <c r="GUR102" s="0"/>
      <c r="GUS102" s="0"/>
      <c r="GUT102" s="0"/>
      <c r="GUU102" s="0"/>
      <c r="GUV102" s="0"/>
      <c r="GUW102" s="0"/>
      <c r="GUX102" s="0"/>
      <c r="GUY102" s="0"/>
      <c r="GUZ102" s="0"/>
      <c r="GVA102" s="0"/>
      <c r="GVB102" s="0"/>
      <c r="GVC102" s="0"/>
      <c r="GVD102" s="0"/>
      <c r="GVE102" s="0"/>
      <c r="GVF102" s="0"/>
      <c r="GVG102" s="0"/>
      <c r="GVH102" s="0"/>
      <c r="GVI102" s="0"/>
      <c r="GVJ102" s="0"/>
      <c r="GVK102" s="0"/>
      <c r="GVL102" s="0"/>
      <c r="GVM102" s="0"/>
      <c r="GVN102" s="0"/>
      <c r="GVO102" s="0"/>
      <c r="GVP102" s="0"/>
      <c r="GVQ102" s="0"/>
      <c r="GVR102" s="0"/>
      <c r="GVS102" s="0"/>
      <c r="GVT102" s="0"/>
      <c r="GVU102" s="0"/>
      <c r="GVV102" s="0"/>
      <c r="GVW102" s="0"/>
      <c r="GVX102" s="0"/>
      <c r="GVY102" s="0"/>
      <c r="GVZ102" s="0"/>
      <c r="GWA102" s="0"/>
      <c r="GWB102" s="0"/>
      <c r="GWC102" s="0"/>
      <c r="GWD102" s="0"/>
      <c r="GWE102" s="0"/>
      <c r="GWF102" s="0"/>
      <c r="GWG102" s="0"/>
      <c r="GWH102" s="0"/>
      <c r="GWI102" s="0"/>
      <c r="GWJ102" s="0"/>
      <c r="GWK102" s="0"/>
      <c r="GWL102" s="0"/>
      <c r="GWM102" s="0"/>
      <c r="GWN102" s="0"/>
      <c r="GWO102" s="0"/>
      <c r="GWP102" s="0"/>
      <c r="GWQ102" s="0"/>
      <c r="GWR102" s="0"/>
      <c r="GWS102" s="0"/>
      <c r="GWT102" s="0"/>
      <c r="GWU102" s="0"/>
      <c r="GWV102" s="0"/>
      <c r="GWW102" s="0"/>
      <c r="GWX102" s="0"/>
      <c r="GWY102" s="0"/>
      <c r="GWZ102" s="0"/>
      <c r="GXA102" s="0"/>
      <c r="GXB102" s="0"/>
      <c r="GXC102" s="0"/>
      <c r="GXD102" s="0"/>
      <c r="GXE102" s="0"/>
      <c r="GXF102" s="0"/>
      <c r="GXG102" s="0"/>
      <c r="GXH102" s="0"/>
      <c r="GXI102" s="0"/>
      <c r="GXJ102" s="0"/>
      <c r="GXK102" s="0"/>
      <c r="GXL102" s="0"/>
      <c r="GXM102" s="0"/>
      <c r="GXN102" s="0"/>
      <c r="GXO102" s="0"/>
      <c r="GXP102" s="0"/>
      <c r="GXQ102" s="0"/>
      <c r="GXR102" s="0"/>
      <c r="GXS102" s="0"/>
      <c r="GXT102" s="0"/>
      <c r="GXU102" s="0"/>
      <c r="GXV102" s="0"/>
      <c r="GXW102" s="0"/>
      <c r="GXX102" s="0"/>
      <c r="GXY102" s="0"/>
      <c r="GXZ102" s="0"/>
      <c r="GYA102" s="0"/>
      <c r="GYB102" s="0"/>
      <c r="GYC102" s="0"/>
      <c r="GYD102" s="0"/>
      <c r="GYE102" s="0"/>
      <c r="GYF102" s="0"/>
      <c r="GYG102" s="0"/>
      <c r="GYH102" s="0"/>
      <c r="GYI102" s="0"/>
      <c r="GYJ102" s="0"/>
      <c r="GYK102" s="0"/>
      <c r="GYL102" s="0"/>
      <c r="GYM102" s="0"/>
      <c r="GYN102" s="0"/>
      <c r="GYO102" s="0"/>
      <c r="GYP102" s="0"/>
      <c r="GYQ102" s="0"/>
      <c r="GYR102" s="0"/>
      <c r="GYS102" s="0"/>
      <c r="GYT102" s="0"/>
      <c r="GYU102" s="0"/>
      <c r="GYV102" s="0"/>
      <c r="GYW102" s="0"/>
      <c r="GYX102" s="0"/>
      <c r="GYY102" s="0"/>
      <c r="GYZ102" s="0"/>
      <c r="GZA102" s="0"/>
      <c r="GZB102" s="0"/>
      <c r="GZC102" s="0"/>
      <c r="GZD102" s="0"/>
      <c r="GZE102" s="0"/>
      <c r="GZF102" s="0"/>
      <c r="GZG102" s="0"/>
      <c r="GZH102" s="0"/>
      <c r="GZI102" s="0"/>
      <c r="GZJ102" s="0"/>
      <c r="GZK102" s="0"/>
      <c r="GZL102" s="0"/>
      <c r="GZM102" s="0"/>
      <c r="GZN102" s="0"/>
      <c r="GZO102" s="0"/>
      <c r="GZP102" s="0"/>
      <c r="GZQ102" s="0"/>
      <c r="GZR102" s="0"/>
      <c r="GZS102" s="0"/>
      <c r="GZT102" s="0"/>
      <c r="GZU102" s="0"/>
      <c r="GZV102" s="0"/>
      <c r="GZW102" s="0"/>
      <c r="GZX102" s="0"/>
      <c r="GZY102" s="0"/>
      <c r="GZZ102" s="0"/>
      <c r="HAA102" s="0"/>
      <c r="HAB102" s="0"/>
      <c r="HAC102" s="0"/>
      <c r="HAD102" s="0"/>
      <c r="HAE102" s="0"/>
      <c r="HAF102" s="0"/>
      <c r="HAG102" s="0"/>
      <c r="HAH102" s="0"/>
      <c r="HAI102" s="0"/>
      <c r="HAJ102" s="0"/>
      <c r="HAK102" s="0"/>
      <c r="HAL102" s="0"/>
      <c r="HAM102" s="0"/>
      <c r="HAN102" s="0"/>
      <c r="HAO102" s="0"/>
      <c r="HAP102" s="0"/>
      <c r="HAQ102" s="0"/>
      <c r="HAR102" s="0"/>
      <c r="HAS102" s="0"/>
      <c r="HAT102" s="0"/>
      <c r="HAU102" s="0"/>
      <c r="HAV102" s="0"/>
      <c r="HAW102" s="0"/>
      <c r="HAX102" s="0"/>
      <c r="HAY102" s="0"/>
      <c r="HAZ102" s="0"/>
      <c r="HBA102" s="0"/>
      <c r="HBB102" s="0"/>
      <c r="HBC102" s="0"/>
      <c r="HBD102" s="0"/>
      <c r="HBE102" s="0"/>
      <c r="HBF102" s="0"/>
      <c r="HBG102" s="0"/>
      <c r="HBH102" s="0"/>
      <c r="HBI102" s="0"/>
      <c r="HBJ102" s="0"/>
      <c r="HBK102" s="0"/>
      <c r="HBL102" s="0"/>
      <c r="HBM102" s="0"/>
      <c r="HBN102" s="0"/>
      <c r="HBO102" s="0"/>
      <c r="HBP102" s="0"/>
      <c r="HBQ102" s="0"/>
      <c r="HBR102" s="0"/>
      <c r="HBS102" s="0"/>
      <c r="HBT102" s="0"/>
      <c r="HBU102" s="0"/>
      <c r="HBV102" s="0"/>
      <c r="HBW102" s="0"/>
      <c r="HBX102" s="0"/>
      <c r="HBY102" s="0"/>
      <c r="HBZ102" s="0"/>
      <c r="HCA102" s="0"/>
      <c r="HCB102" s="0"/>
      <c r="HCC102" s="0"/>
      <c r="HCD102" s="0"/>
      <c r="HCE102" s="0"/>
      <c r="HCF102" s="0"/>
      <c r="HCG102" s="0"/>
      <c r="HCH102" s="0"/>
      <c r="HCI102" s="0"/>
      <c r="HCJ102" s="0"/>
      <c r="HCK102" s="0"/>
      <c r="HCL102" s="0"/>
      <c r="HCM102" s="0"/>
      <c r="HCN102" s="0"/>
      <c r="HCO102" s="0"/>
      <c r="HCP102" s="0"/>
      <c r="HCQ102" s="0"/>
      <c r="HCR102" s="0"/>
      <c r="HCS102" s="0"/>
      <c r="HCT102" s="0"/>
      <c r="HCU102" s="0"/>
      <c r="HCV102" s="0"/>
      <c r="HCW102" s="0"/>
      <c r="HCX102" s="0"/>
      <c r="HCY102" s="0"/>
      <c r="HCZ102" s="0"/>
      <c r="HDA102" s="0"/>
      <c r="HDB102" s="0"/>
      <c r="HDC102" s="0"/>
      <c r="HDD102" s="0"/>
      <c r="HDE102" s="0"/>
      <c r="HDF102" s="0"/>
      <c r="HDG102" s="0"/>
      <c r="HDH102" s="0"/>
      <c r="HDI102" s="0"/>
      <c r="HDJ102" s="0"/>
      <c r="HDK102" s="0"/>
      <c r="HDL102" s="0"/>
      <c r="HDM102" s="0"/>
      <c r="HDN102" s="0"/>
      <c r="HDO102" s="0"/>
      <c r="HDP102" s="0"/>
      <c r="HDQ102" s="0"/>
      <c r="HDR102" s="0"/>
      <c r="HDS102" s="0"/>
      <c r="HDT102" s="0"/>
      <c r="HDU102" s="0"/>
      <c r="HDV102" s="0"/>
      <c r="HDW102" s="0"/>
      <c r="HDX102" s="0"/>
      <c r="HDY102" s="0"/>
      <c r="HDZ102" s="0"/>
      <c r="HEA102" s="0"/>
      <c r="HEB102" s="0"/>
      <c r="HEC102" s="0"/>
      <c r="HED102" s="0"/>
      <c r="HEE102" s="0"/>
      <c r="HEF102" s="0"/>
      <c r="HEG102" s="0"/>
      <c r="HEH102" s="0"/>
      <c r="HEI102" s="0"/>
      <c r="HEJ102" s="0"/>
      <c r="HEK102" s="0"/>
      <c r="HEL102" s="0"/>
      <c r="HEM102" s="0"/>
      <c r="HEN102" s="0"/>
      <c r="HEO102" s="0"/>
      <c r="HEP102" s="0"/>
      <c r="HEQ102" s="0"/>
      <c r="HER102" s="0"/>
      <c r="HES102" s="0"/>
      <c r="HET102" s="0"/>
      <c r="HEU102" s="0"/>
      <c r="HEV102" s="0"/>
      <c r="HEW102" s="0"/>
      <c r="HEX102" s="0"/>
      <c r="HEY102" s="0"/>
      <c r="HEZ102" s="0"/>
      <c r="HFA102" s="0"/>
      <c r="HFB102" s="0"/>
      <c r="HFC102" s="0"/>
      <c r="HFD102" s="0"/>
      <c r="HFE102" s="0"/>
      <c r="HFF102" s="0"/>
      <c r="HFG102" s="0"/>
      <c r="HFH102" s="0"/>
      <c r="HFI102" s="0"/>
      <c r="HFJ102" s="0"/>
      <c r="HFK102" s="0"/>
      <c r="HFL102" s="0"/>
      <c r="HFM102" s="0"/>
      <c r="HFN102" s="0"/>
      <c r="HFO102" s="0"/>
      <c r="HFP102" s="0"/>
      <c r="HFQ102" s="0"/>
      <c r="HFR102" s="0"/>
      <c r="HFS102" s="0"/>
      <c r="HFT102" s="0"/>
      <c r="HFU102" s="0"/>
      <c r="HFV102" s="0"/>
      <c r="HFW102" s="0"/>
      <c r="HFX102" s="0"/>
      <c r="HFY102" s="0"/>
      <c r="HFZ102" s="0"/>
      <c r="HGA102" s="0"/>
      <c r="HGB102" s="0"/>
      <c r="HGC102" s="0"/>
      <c r="HGD102" s="0"/>
      <c r="HGE102" s="0"/>
      <c r="HGF102" s="0"/>
      <c r="HGG102" s="0"/>
      <c r="HGH102" s="0"/>
      <c r="HGI102" s="0"/>
      <c r="HGJ102" s="0"/>
      <c r="HGK102" s="0"/>
      <c r="HGL102" s="0"/>
      <c r="HGM102" s="0"/>
      <c r="HGN102" s="0"/>
      <c r="HGO102" s="0"/>
      <c r="HGP102" s="0"/>
      <c r="HGQ102" s="0"/>
      <c r="HGR102" s="0"/>
      <c r="HGS102" s="0"/>
      <c r="HGT102" s="0"/>
      <c r="HGU102" s="0"/>
      <c r="HGV102" s="0"/>
      <c r="HGW102" s="0"/>
      <c r="HGX102" s="0"/>
      <c r="HGY102" s="0"/>
      <c r="HGZ102" s="0"/>
      <c r="HHA102" s="0"/>
      <c r="HHB102" s="0"/>
      <c r="HHC102" s="0"/>
      <c r="HHD102" s="0"/>
      <c r="HHE102" s="0"/>
      <c r="HHF102" s="0"/>
      <c r="HHG102" s="0"/>
      <c r="HHH102" s="0"/>
      <c r="HHI102" s="0"/>
      <c r="HHJ102" s="0"/>
      <c r="HHK102" s="0"/>
      <c r="HHL102" s="0"/>
      <c r="HHM102" s="0"/>
      <c r="HHN102" s="0"/>
      <c r="HHO102" s="0"/>
      <c r="HHP102" s="0"/>
      <c r="HHQ102" s="0"/>
      <c r="HHR102" s="0"/>
      <c r="HHS102" s="0"/>
      <c r="HHT102" s="0"/>
      <c r="HHU102" s="0"/>
      <c r="HHV102" s="0"/>
      <c r="HHW102" s="0"/>
      <c r="HHX102" s="0"/>
      <c r="HHY102" s="0"/>
      <c r="HHZ102" s="0"/>
      <c r="HIA102" s="0"/>
      <c r="HIB102" s="0"/>
      <c r="HIC102" s="0"/>
      <c r="HID102" s="0"/>
      <c r="HIE102" s="0"/>
      <c r="HIF102" s="0"/>
      <c r="HIG102" s="0"/>
      <c r="HIH102" s="0"/>
      <c r="HII102" s="0"/>
      <c r="HIJ102" s="0"/>
      <c r="HIK102" s="0"/>
      <c r="HIL102" s="0"/>
      <c r="HIM102" s="0"/>
      <c r="HIN102" s="0"/>
      <c r="HIO102" s="0"/>
      <c r="HIP102" s="0"/>
      <c r="HIQ102" s="0"/>
      <c r="HIR102" s="0"/>
      <c r="HIS102" s="0"/>
      <c r="HIT102" s="0"/>
      <c r="HIU102" s="0"/>
      <c r="HIV102" s="0"/>
      <c r="HIW102" s="0"/>
      <c r="HIX102" s="0"/>
      <c r="HIY102" s="0"/>
      <c r="HIZ102" s="0"/>
      <c r="HJA102" s="0"/>
      <c r="HJB102" s="0"/>
      <c r="HJC102" s="0"/>
      <c r="HJD102" s="0"/>
      <c r="HJE102" s="0"/>
      <c r="HJF102" s="0"/>
      <c r="HJG102" s="0"/>
      <c r="HJH102" s="0"/>
      <c r="HJI102" s="0"/>
      <c r="HJJ102" s="0"/>
      <c r="HJK102" s="0"/>
      <c r="HJL102" s="0"/>
      <c r="HJM102" s="0"/>
      <c r="HJN102" s="0"/>
      <c r="HJO102" s="0"/>
      <c r="HJP102" s="0"/>
      <c r="HJQ102" s="0"/>
      <c r="HJR102" s="0"/>
      <c r="HJS102" s="0"/>
      <c r="HJT102" s="0"/>
      <c r="HJU102" s="0"/>
      <c r="HJV102" s="0"/>
      <c r="HJW102" s="0"/>
      <c r="HJX102" s="0"/>
      <c r="HJY102" s="0"/>
      <c r="HJZ102" s="0"/>
      <c r="HKA102" s="0"/>
      <c r="HKB102" s="0"/>
      <c r="HKC102" s="0"/>
      <c r="HKD102" s="0"/>
      <c r="HKE102" s="0"/>
      <c r="HKF102" s="0"/>
      <c r="HKG102" s="0"/>
      <c r="HKH102" s="0"/>
      <c r="HKI102" s="0"/>
      <c r="HKJ102" s="0"/>
      <c r="HKK102" s="0"/>
      <c r="HKL102" s="0"/>
      <c r="HKM102" s="0"/>
      <c r="HKN102" s="0"/>
      <c r="HKO102" s="0"/>
      <c r="HKP102" s="0"/>
      <c r="HKQ102" s="0"/>
      <c r="HKR102" s="0"/>
      <c r="HKS102" s="0"/>
      <c r="HKT102" s="0"/>
      <c r="HKU102" s="0"/>
      <c r="HKV102" s="0"/>
      <c r="HKW102" s="0"/>
      <c r="HKX102" s="0"/>
      <c r="HKY102" s="0"/>
      <c r="HKZ102" s="0"/>
      <c r="HLA102" s="0"/>
      <c r="HLB102" s="0"/>
      <c r="HLC102" s="0"/>
      <c r="HLD102" s="0"/>
      <c r="HLE102" s="0"/>
      <c r="HLF102" s="0"/>
      <c r="HLG102" s="0"/>
      <c r="HLH102" s="0"/>
      <c r="HLI102" s="0"/>
      <c r="HLJ102" s="0"/>
      <c r="HLK102" s="0"/>
      <c r="HLL102" s="0"/>
      <c r="HLM102" s="0"/>
      <c r="HLN102" s="0"/>
      <c r="HLO102" s="0"/>
      <c r="HLP102" s="0"/>
      <c r="HLQ102" s="0"/>
      <c r="HLR102" s="0"/>
      <c r="HLS102" s="0"/>
      <c r="HLT102" s="0"/>
      <c r="HLU102" s="0"/>
      <c r="HLV102" s="0"/>
      <c r="HLW102" s="0"/>
      <c r="HLX102" s="0"/>
      <c r="HLY102" s="0"/>
      <c r="HLZ102" s="0"/>
      <c r="HMA102" s="0"/>
      <c r="HMB102" s="0"/>
      <c r="HMC102" s="0"/>
      <c r="HMD102" s="0"/>
      <c r="HME102" s="0"/>
      <c r="HMF102" s="0"/>
      <c r="HMG102" s="0"/>
      <c r="HMH102" s="0"/>
      <c r="HMI102" s="0"/>
      <c r="HMJ102" s="0"/>
      <c r="HMK102" s="0"/>
      <c r="HML102" s="0"/>
      <c r="HMM102" s="0"/>
      <c r="HMN102" s="0"/>
      <c r="HMO102" s="0"/>
      <c r="HMP102" s="0"/>
      <c r="HMQ102" s="0"/>
      <c r="HMR102" s="0"/>
      <c r="HMS102" s="0"/>
      <c r="HMT102" s="0"/>
      <c r="HMU102" s="0"/>
      <c r="HMV102" s="0"/>
      <c r="HMW102" s="0"/>
      <c r="HMX102" s="0"/>
      <c r="HMY102" s="0"/>
      <c r="HMZ102" s="0"/>
      <c r="HNA102" s="0"/>
      <c r="HNB102" s="0"/>
      <c r="HNC102" s="0"/>
      <c r="HND102" s="0"/>
      <c r="HNE102" s="0"/>
      <c r="HNF102" s="0"/>
      <c r="HNG102" s="0"/>
      <c r="HNH102" s="0"/>
      <c r="HNI102" s="0"/>
      <c r="HNJ102" s="0"/>
      <c r="HNK102" s="0"/>
      <c r="HNL102" s="0"/>
      <c r="HNM102" s="0"/>
      <c r="HNN102" s="0"/>
      <c r="HNO102" s="0"/>
      <c r="HNP102" s="0"/>
      <c r="HNQ102" s="0"/>
      <c r="HNR102" s="0"/>
      <c r="HNS102" s="0"/>
      <c r="HNT102" s="0"/>
      <c r="HNU102" s="0"/>
      <c r="HNV102" s="0"/>
      <c r="HNW102" s="0"/>
      <c r="HNX102" s="0"/>
      <c r="HNY102" s="0"/>
      <c r="HNZ102" s="0"/>
      <c r="HOA102" s="0"/>
      <c r="HOB102" s="0"/>
      <c r="HOC102" s="0"/>
      <c r="HOD102" s="0"/>
      <c r="HOE102" s="0"/>
      <c r="HOF102" s="0"/>
      <c r="HOG102" s="0"/>
      <c r="HOH102" s="0"/>
      <c r="HOI102" s="0"/>
      <c r="HOJ102" s="0"/>
      <c r="HOK102" s="0"/>
      <c r="HOL102" s="0"/>
      <c r="HOM102" s="0"/>
      <c r="HON102" s="0"/>
      <c r="HOO102" s="0"/>
      <c r="HOP102" s="0"/>
      <c r="HOQ102" s="0"/>
      <c r="HOR102" s="0"/>
      <c r="HOS102" s="0"/>
      <c r="HOT102" s="0"/>
      <c r="HOU102" s="0"/>
      <c r="HOV102" s="0"/>
      <c r="HOW102" s="0"/>
      <c r="HOX102" s="0"/>
      <c r="HOY102" s="0"/>
      <c r="HOZ102" s="0"/>
      <c r="HPA102" s="0"/>
      <c r="HPB102" s="0"/>
      <c r="HPC102" s="0"/>
      <c r="HPD102" s="0"/>
      <c r="HPE102" s="0"/>
      <c r="HPF102" s="0"/>
      <c r="HPG102" s="0"/>
      <c r="HPH102" s="0"/>
      <c r="HPI102" s="0"/>
      <c r="HPJ102" s="0"/>
      <c r="HPK102" s="0"/>
      <c r="HPL102" s="0"/>
      <c r="HPM102" s="0"/>
      <c r="HPN102" s="0"/>
      <c r="HPO102" s="0"/>
      <c r="HPP102" s="0"/>
      <c r="HPQ102" s="0"/>
      <c r="HPR102" s="0"/>
      <c r="HPS102" s="0"/>
      <c r="HPT102" s="0"/>
      <c r="HPU102" s="0"/>
      <c r="HPV102" s="0"/>
      <c r="HPW102" s="0"/>
      <c r="HPX102" s="0"/>
      <c r="HPY102" s="0"/>
      <c r="HPZ102" s="0"/>
      <c r="HQA102" s="0"/>
      <c r="HQB102" s="0"/>
      <c r="HQC102" s="0"/>
      <c r="HQD102" s="0"/>
      <c r="HQE102" s="0"/>
      <c r="HQF102" s="0"/>
      <c r="HQG102" s="0"/>
      <c r="HQH102" s="0"/>
      <c r="HQI102" s="0"/>
      <c r="HQJ102" s="0"/>
      <c r="HQK102" s="0"/>
      <c r="HQL102" s="0"/>
      <c r="HQM102" s="0"/>
      <c r="HQN102" s="0"/>
      <c r="HQO102" s="0"/>
      <c r="HQP102" s="0"/>
      <c r="HQQ102" s="0"/>
      <c r="HQR102" s="0"/>
      <c r="HQS102" s="0"/>
      <c r="HQT102" s="0"/>
      <c r="HQU102" s="0"/>
      <c r="HQV102" s="0"/>
      <c r="HQW102" s="0"/>
      <c r="HQX102" s="0"/>
      <c r="HQY102" s="0"/>
      <c r="HQZ102" s="0"/>
      <c r="HRA102" s="0"/>
      <c r="HRB102" s="0"/>
      <c r="HRC102" s="0"/>
      <c r="HRD102" s="0"/>
      <c r="HRE102" s="0"/>
      <c r="HRF102" s="0"/>
      <c r="HRG102" s="0"/>
      <c r="HRH102" s="0"/>
      <c r="HRI102" s="0"/>
      <c r="HRJ102" s="0"/>
      <c r="HRK102" s="0"/>
      <c r="HRL102" s="0"/>
      <c r="HRM102" s="0"/>
      <c r="HRN102" s="0"/>
      <c r="HRO102" s="0"/>
      <c r="HRP102" s="0"/>
      <c r="HRQ102" s="0"/>
      <c r="HRR102" s="0"/>
      <c r="HRS102" s="0"/>
      <c r="HRT102" s="0"/>
      <c r="HRU102" s="0"/>
      <c r="HRV102" s="0"/>
      <c r="HRW102" s="0"/>
      <c r="HRX102" s="0"/>
      <c r="HRY102" s="0"/>
      <c r="HRZ102" s="0"/>
      <c r="HSA102" s="0"/>
      <c r="HSB102" s="0"/>
      <c r="HSC102" s="0"/>
      <c r="HSD102" s="0"/>
      <c r="HSE102" s="0"/>
      <c r="HSF102" s="0"/>
      <c r="HSG102" s="0"/>
      <c r="HSH102" s="0"/>
      <c r="HSI102" s="0"/>
      <c r="HSJ102" s="0"/>
      <c r="HSK102" s="0"/>
      <c r="HSL102" s="0"/>
      <c r="HSM102" s="0"/>
      <c r="HSN102" s="0"/>
      <c r="HSO102" s="0"/>
      <c r="HSP102" s="0"/>
      <c r="HSQ102" s="0"/>
      <c r="HSR102" s="0"/>
      <c r="HSS102" s="0"/>
      <c r="HST102" s="0"/>
      <c r="HSU102" s="0"/>
      <c r="HSV102" s="0"/>
      <c r="HSW102" s="0"/>
      <c r="HSX102" s="0"/>
      <c r="HSY102" s="0"/>
      <c r="HSZ102" s="0"/>
      <c r="HTA102" s="0"/>
      <c r="HTB102" s="0"/>
      <c r="HTC102" s="0"/>
      <c r="HTD102" s="0"/>
      <c r="HTE102" s="0"/>
      <c r="HTF102" s="0"/>
      <c r="HTG102" s="0"/>
      <c r="HTH102" s="0"/>
      <c r="HTI102" s="0"/>
      <c r="HTJ102" s="0"/>
      <c r="HTK102" s="0"/>
      <c r="HTL102" s="0"/>
      <c r="HTM102" s="0"/>
      <c r="HTN102" s="0"/>
      <c r="HTO102" s="0"/>
      <c r="HTP102" s="0"/>
      <c r="HTQ102" s="0"/>
      <c r="HTR102" s="0"/>
      <c r="HTS102" s="0"/>
      <c r="HTT102" s="0"/>
      <c r="HTU102" s="0"/>
      <c r="HTV102" s="0"/>
      <c r="HTW102" s="0"/>
      <c r="HTX102" s="0"/>
      <c r="HTY102" s="0"/>
      <c r="HTZ102" s="0"/>
      <c r="HUA102" s="0"/>
      <c r="HUB102" s="0"/>
      <c r="HUC102" s="0"/>
      <c r="HUD102" s="0"/>
      <c r="HUE102" s="0"/>
      <c r="HUF102" s="0"/>
      <c r="HUG102" s="0"/>
      <c r="HUH102" s="0"/>
      <c r="HUI102" s="0"/>
      <c r="HUJ102" s="0"/>
      <c r="HUK102" s="0"/>
      <c r="HUL102" s="0"/>
      <c r="HUM102" s="0"/>
      <c r="HUN102" s="0"/>
      <c r="HUO102" s="0"/>
      <c r="HUP102" s="0"/>
      <c r="HUQ102" s="0"/>
      <c r="HUR102" s="0"/>
      <c r="HUS102" s="0"/>
      <c r="HUT102" s="0"/>
      <c r="HUU102" s="0"/>
      <c r="HUV102" s="0"/>
      <c r="HUW102" s="0"/>
      <c r="HUX102" s="0"/>
      <c r="HUY102" s="0"/>
      <c r="HUZ102" s="0"/>
      <c r="HVA102" s="0"/>
      <c r="HVB102" s="0"/>
      <c r="HVC102" s="0"/>
      <c r="HVD102" s="0"/>
      <c r="HVE102" s="0"/>
      <c r="HVF102" s="0"/>
      <c r="HVG102" s="0"/>
      <c r="HVH102" s="0"/>
      <c r="HVI102" s="0"/>
      <c r="HVJ102" s="0"/>
      <c r="HVK102" s="0"/>
      <c r="HVL102" s="0"/>
      <c r="HVM102" s="0"/>
      <c r="HVN102" s="0"/>
      <c r="HVO102" s="0"/>
      <c r="HVP102" s="0"/>
      <c r="HVQ102" s="0"/>
      <c r="HVR102" s="0"/>
      <c r="HVS102" s="0"/>
      <c r="HVT102" s="0"/>
      <c r="HVU102" s="0"/>
      <c r="HVV102" s="0"/>
      <c r="HVW102" s="0"/>
      <c r="HVX102" s="0"/>
      <c r="HVY102" s="0"/>
      <c r="HVZ102" s="0"/>
      <c r="HWA102" s="0"/>
      <c r="HWB102" s="0"/>
      <c r="HWC102" s="0"/>
      <c r="HWD102" s="0"/>
      <c r="HWE102" s="0"/>
      <c r="HWF102" s="0"/>
      <c r="HWG102" s="0"/>
      <c r="HWH102" s="0"/>
      <c r="HWI102" s="0"/>
      <c r="HWJ102" s="0"/>
      <c r="HWK102" s="0"/>
      <c r="HWL102" s="0"/>
      <c r="HWM102" s="0"/>
      <c r="HWN102" s="0"/>
      <c r="HWO102" s="0"/>
      <c r="HWP102" s="0"/>
      <c r="HWQ102" s="0"/>
      <c r="HWR102" s="0"/>
      <c r="HWS102" s="0"/>
      <c r="HWT102" s="0"/>
      <c r="HWU102" s="0"/>
      <c r="HWV102" s="0"/>
      <c r="HWW102" s="0"/>
      <c r="HWX102" s="0"/>
      <c r="HWY102" s="0"/>
      <c r="HWZ102" s="0"/>
      <c r="HXA102" s="0"/>
      <c r="HXB102" s="0"/>
      <c r="HXC102" s="0"/>
      <c r="HXD102" s="0"/>
      <c r="HXE102" s="0"/>
      <c r="HXF102" s="0"/>
      <c r="HXG102" s="0"/>
      <c r="HXH102" s="0"/>
      <c r="HXI102" s="0"/>
      <c r="HXJ102" s="0"/>
      <c r="HXK102" s="0"/>
      <c r="HXL102" s="0"/>
      <c r="HXM102" s="0"/>
      <c r="HXN102" s="0"/>
      <c r="HXO102" s="0"/>
      <c r="HXP102" s="0"/>
      <c r="HXQ102" s="0"/>
      <c r="HXR102" s="0"/>
      <c r="HXS102" s="0"/>
      <c r="HXT102" s="0"/>
      <c r="HXU102" s="0"/>
      <c r="HXV102" s="0"/>
      <c r="HXW102" s="0"/>
      <c r="HXX102" s="0"/>
      <c r="HXY102" s="0"/>
      <c r="HXZ102" s="0"/>
      <c r="HYA102" s="0"/>
      <c r="HYB102" s="0"/>
      <c r="HYC102" s="0"/>
      <c r="HYD102" s="0"/>
      <c r="HYE102" s="0"/>
      <c r="HYF102" s="0"/>
      <c r="HYG102" s="0"/>
      <c r="HYH102" s="0"/>
      <c r="HYI102" s="0"/>
      <c r="HYJ102" s="0"/>
      <c r="HYK102" s="0"/>
      <c r="HYL102" s="0"/>
      <c r="HYM102" s="0"/>
      <c r="HYN102" s="0"/>
      <c r="HYO102" s="0"/>
      <c r="HYP102" s="0"/>
      <c r="HYQ102" s="0"/>
      <c r="HYR102" s="0"/>
      <c r="HYS102" s="0"/>
      <c r="HYT102" s="0"/>
      <c r="HYU102" s="0"/>
      <c r="HYV102" s="0"/>
      <c r="HYW102" s="0"/>
      <c r="HYX102" s="0"/>
      <c r="HYY102" s="0"/>
      <c r="HYZ102" s="0"/>
      <c r="HZA102" s="0"/>
      <c r="HZB102" s="0"/>
      <c r="HZC102" s="0"/>
      <c r="HZD102" s="0"/>
      <c r="HZE102" s="0"/>
      <c r="HZF102" s="0"/>
      <c r="HZG102" s="0"/>
      <c r="HZH102" s="0"/>
      <c r="HZI102" s="0"/>
      <c r="HZJ102" s="0"/>
      <c r="HZK102" s="0"/>
      <c r="HZL102" s="0"/>
      <c r="HZM102" s="0"/>
      <c r="HZN102" s="0"/>
      <c r="HZO102" s="0"/>
      <c r="HZP102" s="0"/>
      <c r="HZQ102" s="0"/>
      <c r="HZR102" s="0"/>
      <c r="HZS102" s="0"/>
      <c r="HZT102" s="0"/>
      <c r="HZU102" s="0"/>
      <c r="HZV102" s="0"/>
      <c r="HZW102" s="0"/>
      <c r="HZX102" s="0"/>
      <c r="HZY102" s="0"/>
      <c r="HZZ102" s="0"/>
      <c r="IAA102" s="0"/>
      <c r="IAB102" s="0"/>
      <c r="IAC102" s="0"/>
      <c r="IAD102" s="0"/>
      <c r="IAE102" s="0"/>
      <c r="IAF102" s="0"/>
      <c r="IAG102" s="0"/>
      <c r="IAH102" s="0"/>
      <c r="IAI102" s="0"/>
      <c r="IAJ102" s="0"/>
      <c r="IAK102" s="0"/>
      <c r="IAL102" s="0"/>
      <c r="IAM102" s="0"/>
      <c r="IAN102" s="0"/>
      <c r="IAO102" s="0"/>
      <c r="IAP102" s="0"/>
      <c r="IAQ102" s="0"/>
      <c r="IAR102" s="0"/>
      <c r="IAS102" s="0"/>
      <c r="IAT102" s="0"/>
      <c r="IAU102" s="0"/>
      <c r="IAV102" s="0"/>
      <c r="IAW102" s="0"/>
      <c r="IAX102" s="0"/>
      <c r="IAY102" s="0"/>
      <c r="IAZ102" s="0"/>
      <c r="IBA102" s="0"/>
      <c r="IBB102" s="0"/>
      <c r="IBC102" s="0"/>
      <c r="IBD102" s="0"/>
      <c r="IBE102" s="0"/>
      <c r="IBF102" s="0"/>
      <c r="IBG102" s="0"/>
      <c r="IBH102" s="0"/>
      <c r="IBI102" s="0"/>
      <c r="IBJ102" s="0"/>
      <c r="IBK102" s="0"/>
      <c r="IBL102" s="0"/>
      <c r="IBM102" s="0"/>
      <c r="IBN102" s="0"/>
      <c r="IBO102" s="0"/>
      <c r="IBP102" s="0"/>
      <c r="IBQ102" s="0"/>
      <c r="IBR102" s="0"/>
      <c r="IBS102" s="0"/>
      <c r="IBT102" s="0"/>
      <c r="IBU102" s="0"/>
      <c r="IBV102" s="0"/>
      <c r="IBW102" s="0"/>
      <c r="IBX102" s="0"/>
      <c r="IBY102" s="0"/>
      <c r="IBZ102" s="0"/>
      <c r="ICA102" s="0"/>
      <c r="ICB102" s="0"/>
      <c r="ICC102" s="0"/>
      <c r="ICD102" s="0"/>
      <c r="ICE102" s="0"/>
      <c r="ICF102" s="0"/>
      <c r="ICG102" s="0"/>
      <c r="ICH102" s="0"/>
      <c r="ICI102" s="0"/>
      <c r="ICJ102" s="0"/>
      <c r="ICK102" s="0"/>
      <c r="ICL102" s="0"/>
      <c r="ICM102" s="0"/>
      <c r="ICN102" s="0"/>
      <c r="ICO102" s="0"/>
      <c r="ICP102" s="0"/>
      <c r="ICQ102" s="0"/>
      <c r="ICR102" s="0"/>
      <c r="ICS102" s="0"/>
      <c r="ICT102" s="0"/>
      <c r="ICU102" s="0"/>
      <c r="ICV102" s="0"/>
      <c r="ICW102" s="0"/>
      <c r="ICX102" s="0"/>
      <c r="ICY102" s="0"/>
      <c r="ICZ102" s="0"/>
      <c r="IDA102" s="0"/>
      <c r="IDB102" s="0"/>
      <c r="IDC102" s="0"/>
      <c r="IDD102" s="0"/>
      <c r="IDE102" s="0"/>
      <c r="IDF102" s="0"/>
      <c r="IDG102" s="0"/>
      <c r="IDH102" s="0"/>
      <c r="IDI102" s="0"/>
      <c r="IDJ102" s="0"/>
      <c r="IDK102" s="0"/>
      <c r="IDL102" s="0"/>
      <c r="IDM102" s="0"/>
      <c r="IDN102" s="0"/>
      <c r="IDO102" s="0"/>
      <c r="IDP102" s="0"/>
      <c r="IDQ102" s="0"/>
      <c r="IDR102" s="0"/>
      <c r="IDS102" s="0"/>
      <c r="IDT102" s="0"/>
      <c r="IDU102" s="0"/>
      <c r="IDV102" s="0"/>
      <c r="IDW102" s="0"/>
      <c r="IDX102" s="0"/>
      <c r="IDY102" s="0"/>
      <c r="IDZ102" s="0"/>
      <c r="IEA102" s="0"/>
      <c r="IEB102" s="0"/>
      <c r="IEC102" s="0"/>
      <c r="IED102" s="0"/>
      <c r="IEE102" s="0"/>
      <c r="IEF102" s="0"/>
      <c r="IEG102" s="0"/>
      <c r="IEH102" s="0"/>
      <c r="IEI102" s="0"/>
      <c r="IEJ102" s="0"/>
      <c r="IEK102" s="0"/>
      <c r="IEL102" s="0"/>
      <c r="IEM102" s="0"/>
      <c r="IEN102" s="0"/>
      <c r="IEO102" s="0"/>
      <c r="IEP102" s="0"/>
      <c r="IEQ102" s="0"/>
      <c r="IER102" s="0"/>
      <c r="IES102" s="0"/>
      <c r="IET102" s="0"/>
      <c r="IEU102" s="0"/>
      <c r="IEV102" s="0"/>
      <c r="IEW102" s="0"/>
      <c r="IEX102" s="0"/>
      <c r="IEY102" s="0"/>
      <c r="IEZ102" s="0"/>
      <c r="IFA102" s="0"/>
      <c r="IFB102" s="0"/>
      <c r="IFC102" s="0"/>
      <c r="IFD102" s="0"/>
      <c r="IFE102" s="0"/>
      <c r="IFF102" s="0"/>
      <c r="IFG102" s="0"/>
      <c r="IFH102" s="0"/>
      <c r="IFI102" s="0"/>
      <c r="IFJ102" s="0"/>
      <c r="IFK102" s="0"/>
      <c r="IFL102" s="0"/>
      <c r="IFM102" s="0"/>
      <c r="IFN102" s="0"/>
      <c r="IFO102" s="0"/>
      <c r="IFP102" s="0"/>
      <c r="IFQ102" s="0"/>
      <c r="IFR102" s="0"/>
      <c r="IFS102" s="0"/>
      <c r="IFT102" s="0"/>
      <c r="IFU102" s="0"/>
      <c r="IFV102" s="0"/>
      <c r="IFW102" s="0"/>
      <c r="IFX102" s="0"/>
      <c r="IFY102" s="0"/>
      <c r="IFZ102" s="0"/>
      <c r="IGA102" s="0"/>
      <c r="IGB102" s="0"/>
      <c r="IGC102" s="0"/>
      <c r="IGD102" s="0"/>
      <c r="IGE102" s="0"/>
      <c r="IGF102" s="0"/>
      <c r="IGG102" s="0"/>
      <c r="IGH102" s="0"/>
      <c r="IGI102" s="0"/>
      <c r="IGJ102" s="0"/>
      <c r="IGK102" s="0"/>
      <c r="IGL102" s="0"/>
      <c r="IGM102" s="0"/>
      <c r="IGN102" s="0"/>
      <c r="IGO102" s="0"/>
      <c r="IGP102" s="0"/>
      <c r="IGQ102" s="0"/>
      <c r="IGR102" s="0"/>
      <c r="IGS102" s="0"/>
      <c r="IGT102" s="0"/>
      <c r="IGU102" s="0"/>
      <c r="IGV102" s="0"/>
      <c r="IGW102" s="0"/>
      <c r="IGX102" s="0"/>
      <c r="IGY102" s="0"/>
      <c r="IGZ102" s="0"/>
      <c r="IHA102" s="0"/>
      <c r="IHB102" s="0"/>
      <c r="IHC102" s="0"/>
      <c r="IHD102" s="0"/>
      <c r="IHE102" s="0"/>
      <c r="IHF102" s="0"/>
      <c r="IHG102" s="0"/>
      <c r="IHH102" s="0"/>
      <c r="IHI102" s="0"/>
      <c r="IHJ102" s="0"/>
      <c r="IHK102" s="0"/>
      <c r="IHL102" s="0"/>
      <c r="IHM102" s="0"/>
      <c r="IHN102" s="0"/>
      <c r="IHO102" s="0"/>
      <c r="IHP102" s="0"/>
      <c r="IHQ102" s="0"/>
      <c r="IHR102" s="0"/>
      <c r="IHS102" s="0"/>
      <c r="IHT102" s="0"/>
      <c r="IHU102" s="0"/>
      <c r="IHV102" s="0"/>
      <c r="IHW102" s="0"/>
      <c r="IHX102" s="0"/>
      <c r="IHY102" s="0"/>
      <c r="IHZ102" s="0"/>
      <c r="IIA102" s="0"/>
      <c r="IIB102" s="0"/>
      <c r="IIC102" s="0"/>
      <c r="IID102" s="0"/>
      <c r="IIE102" s="0"/>
      <c r="IIF102" s="0"/>
      <c r="IIG102" s="0"/>
      <c r="IIH102" s="0"/>
      <c r="III102" s="0"/>
      <c r="IIJ102" s="0"/>
      <c r="IIK102" s="0"/>
      <c r="IIL102" s="0"/>
      <c r="IIM102" s="0"/>
      <c r="IIN102" s="0"/>
      <c r="IIO102" s="0"/>
      <c r="IIP102" s="0"/>
      <c r="IIQ102" s="0"/>
      <c r="IIR102" s="0"/>
      <c r="IIS102" s="0"/>
      <c r="IIT102" s="0"/>
      <c r="IIU102" s="0"/>
      <c r="IIV102" s="0"/>
      <c r="IIW102" s="0"/>
      <c r="IIX102" s="0"/>
      <c r="IIY102" s="0"/>
      <c r="IIZ102" s="0"/>
      <c r="IJA102" s="0"/>
      <c r="IJB102" s="0"/>
      <c r="IJC102" s="0"/>
      <c r="IJD102" s="0"/>
      <c r="IJE102" s="0"/>
      <c r="IJF102" s="0"/>
      <c r="IJG102" s="0"/>
      <c r="IJH102" s="0"/>
      <c r="IJI102" s="0"/>
      <c r="IJJ102" s="0"/>
      <c r="IJK102" s="0"/>
      <c r="IJL102" s="0"/>
      <c r="IJM102" s="0"/>
      <c r="IJN102" s="0"/>
      <c r="IJO102" s="0"/>
      <c r="IJP102" s="0"/>
      <c r="IJQ102" s="0"/>
      <c r="IJR102" s="0"/>
      <c r="IJS102" s="0"/>
      <c r="IJT102" s="0"/>
      <c r="IJU102" s="0"/>
      <c r="IJV102" s="0"/>
      <c r="IJW102" s="0"/>
      <c r="IJX102" s="0"/>
      <c r="IJY102" s="0"/>
      <c r="IJZ102" s="0"/>
      <c r="IKA102" s="0"/>
      <c r="IKB102" s="0"/>
      <c r="IKC102" s="0"/>
      <c r="IKD102" s="0"/>
      <c r="IKE102" s="0"/>
      <c r="IKF102" s="0"/>
      <c r="IKG102" s="0"/>
      <c r="IKH102" s="0"/>
      <c r="IKI102" s="0"/>
      <c r="IKJ102" s="0"/>
      <c r="IKK102" s="0"/>
      <c r="IKL102" s="0"/>
      <c r="IKM102" s="0"/>
      <c r="IKN102" s="0"/>
      <c r="IKO102" s="0"/>
      <c r="IKP102" s="0"/>
      <c r="IKQ102" s="0"/>
      <c r="IKR102" s="0"/>
      <c r="IKS102" s="0"/>
      <c r="IKT102" s="0"/>
      <c r="IKU102" s="0"/>
      <c r="IKV102" s="0"/>
      <c r="IKW102" s="0"/>
      <c r="IKX102" s="0"/>
      <c r="IKY102" s="0"/>
      <c r="IKZ102" s="0"/>
      <c r="ILA102" s="0"/>
      <c r="ILB102" s="0"/>
      <c r="ILC102" s="0"/>
      <c r="ILD102" s="0"/>
      <c r="ILE102" s="0"/>
      <c r="ILF102" s="0"/>
      <c r="ILG102" s="0"/>
      <c r="ILH102" s="0"/>
      <c r="ILI102" s="0"/>
      <c r="ILJ102" s="0"/>
      <c r="ILK102" s="0"/>
      <c r="ILL102" s="0"/>
      <c r="ILM102" s="0"/>
      <c r="ILN102" s="0"/>
      <c r="ILO102" s="0"/>
      <c r="ILP102" s="0"/>
      <c r="ILQ102" s="0"/>
      <c r="ILR102" s="0"/>
      <c r="ILS102" s="0"/>
      <c r="ILT102" s="0"/>
      <c r="ILU102" s="0"/>
      <c r="ILV102" s="0"/>
      <c r="ILW102" s="0"/>
      <c r="ILX102" s="0"/>
      <c r="ILY102" s="0"/>
      <c r="ILZ102" s="0"/>
      <c r="IMA102" s="0"/>
      <c r="IMB102" s="0"/>
      <c r="IMC102" s="0"/>
      <c r="IMD102" s="0"/>
      <c r="IME102" s="0"/>
      <c r="IMF102" s="0"/>
      <c r="IMG102" s="0"/>
      <c r="IMH102" s="0"/>
      <c r="IMI102" s="0"/>
      <c r="IMJ102" s="0"/>
      <c r="IMK102" s="0"/>
      <c r="IML102" s="0"/>
      <c r="IMM102" s="0"/>
      <c r="IMN102" s="0"/>
      <c r="IMO102" s="0"/>
      <c r="IMP102" s="0"/>
      <c r="IMQ102" s="0"/>
      <c r="IMR102" s="0"/>
      <c r="IMS102" s="0"/>
      <c r="IMT102" s="0"/>
      <c r="IMU102" s="0"/>
      <c r="IMV102" s="0"/>
      <c r="IMW102" s="0"/>
      <c r="IMX102" s="0"/>
      <c r="IMY102" s="0"/>
      <c r="IMZ102" s="0"/>
      <c r="INA102" s="0"/>
      <c r="INB102" s="0"/>
      <c r="INC102" s="0"/>
      <c r="IND102" s="0"/>
      <c r="INE102" s="0"/>
      <c r="INF102" s="0"/>
      <c r="ING102" s="0"/>
      <c r="INH102" s="0"/>
      <c r="INI102" s="0"/>
      <c r="INJ102" s="0"/>
      <c r="INK102" s="0"/>
      <c r="INL102" s="0"/>
      <c r="INM102" s="0"/>
      <c r="INN102" s="0"/>
      <c r="INO102" s="0"/>
      <c r="INP102" s="0"/>
      <c r="INQ102" s="0"/>
      <c r="INR102" s="0"/>
      <c r="INS102" s="0"/>
      <c r="INT102" s="0"/>
      <c r="INU102" s="0"/>
      <c r="INV102" s="0"/>
      <c r="INW102" s="0"/>
      <c r="INX102" s="0"/>
      <c r="INY102" s="0"/>
      <c r="INZ102" s="0"/>
      <c r="IOA102" s="0"/>
      <c r="IOB102" s="0"/>
      <c r="IOC102" s="0"/>
      <c r="IOD102" s="0"/>
      <c r="IOE102" s="0"/>
      <c r="IOF102" s="0"/>
      <c r="IOG102" s="0"/>
      <c r="IOH102" s="0"/>
      <c r="IOI102" s="0"/>
      <c r="IOJ102" s="0"/>
      <c r="IOK102" s="0"/>
      <c r="IOL102" s="0"/>
      <c r="IOM102" s="0"/>
      <c r="ION102" s="0"/>
      <c r="IOO102" s="0"/>
      <c r="IOP102" s="0"/>
      <c r="IOQ102" s="0"/>
      <c r="IOR102" s="0"/>
      <c r="IOS102" s="0"/>
      <c r="IOT102" s="0"/>
      <c r="IOU102" s="0"/>
      <c r="IOV102" s="0"/>
      <c r="IOW102" s="0"/>
      <c r="IOX102" s="0"/>
      <c r="IOY102" s="0"/>
      <c r="IOZ102" s="0"/>
      <c r="IPA102" s="0"/>
      <c r="IPB102" s="0"/>
      <c r="IPC102" s="0"/>
      <c r="IPD102" s="0"/>
      <c r="IPE102" s="0"/>
      <c r="IPF102" s="0"/>
      <c r="IPG102" s="0"/>
      <c r="IPH102" s="0"/>
      <c r="IPI102" s="0"/>
      <c r="IPJ102" s="0"/>
      <c r="IPK102" s="0"/>
      <c r="IPL102" s="0"/>
      <c r="IPM102" s="0"/>
      <c r="IPN102" s="0"/>
      <c r="IPO102" s="0"/>
      <c r="IPP102" s="0"/>
      <c r="IPQ102" s="0"/>
      <c r="IPR102" s="0"/>
      <c r="IPS102" s="0"/>
      <c r="IPT102" s="0"/>
      <c r="IPU102" s="0"/>
      <c r="IPV102" s="0"/>
      <c r="IPW102" s="0"/>
      <c r="IPX102" s="0"/>
      <c r="IPY102" s="0"/>
      <c r="IPZ102" s="0"/>
      <c r="IQA102" s="0"/>
      <c r="IQB102" s="0"/>
      <c r="IQC102" s="0"/>
      <c r="IQD102" s="0"/>
      <c r="IQE102" s="0"/>
      <c r="IQF102" s="0"/>
      <c r="IQG102" s="0"/>
      <c r="IQH102" s="0"/>
      <c r="IQI102" s="0"/>
      <c r="IQJ102" s="0"/>
      <c r="IQK102" s="0"/>
      <c r="IQL102" s="0"/>
      <c r="IQM102" s="0"/>
      <c r="IQN102" s="0"/>
      <c r="IQO102" s="0"/>
      <c r="IQP102" s="0"/>
      <c r="IQQ102" s="0"/>
      <c r="IQR102" s="0"/>
      <c r="IQS102" s="0"/>
      <c r="IQT102" s="0"/>
      <c r="IQU102" s="0"/>
      <c r="IQV102" s="0"/>
      <c r="IQW102" s="0"/>
      <c r="IQX102" s="0"/>
      <c r="IQY102" s="0"/>
      <c r="IQZ102" s="0"/>
      <c r="IRA102" s="0"/>
      <c r="IRB102" s="0"/>
      <c r="IRC102" s="0"/>
      <c r="IRD102" s="0"/>
      <c r="IRE102" s="0"/>
      <c r="IRF102" s="0"/>
      <c r="IRG102" s="0"/>
      <c r="IRH102" s="0"/>
      <c r="IRI102" s="0"/>
      <c r="IRJ102" s="0"/>
      <c r="IRK102" s="0"/>
      <c r="IRL102" s="0"/>
      <c r="IRM102" s="0"/>
      <c r="IRN102" s="0"/>
      <c r="IRO102" s="0"/>
      <c r="IRP102" s="0"/>
      <c r="IRQ102" s="0"/>
      <c r="IRR102" s="0"/>
      <c r="IRS102" s="0"/>
      <c r="IRT102" s="0"/>
      <c r="IRU102" s="0"/>
      <c r="IRV102" s="0"/>
      <c r="IRW102" s="0"/>
      <c r="IRX102" s="0"/>
      <c r="IRY102" s="0"/>
      <c r="IRZ102" s="0"/>
      <c r="ISA102" s="0"/>
      <c r="ISB102" s="0"/>
      <c r="ISC102" s="0"/>
      <c r="ISD102" s="0"/>
      <c r="ISE102" s="0"/>
      <c r="ISF102" s="0"/>
      <c r="ISG102" s="0"/>
      <c r="ISH102" s="0"/>
      <c r="ISI102" s="0"/>
      <c r="ISJ102" s="0"/>
      <c r="ISK102" s="0"/>
      <c r="ISL102" s="0"/>
      <c r="ISM102" s="0"/>
      <c r="ISN102" s="0"/>
      <c r="ISO102" s="0"/>
      <c r="ISP102" s="0"/>
      <c r="ISQ102" s="0"/>
      <c r="ISR102" s="0"/>
      <c r="ISS102" s="0"/>
      <c r="IST102" s="0"/>
      <c r="ISU102" s="0"/>
      <c r="ISV102" s="0"/>
      <c r="ISW102" s="0"/>
      <c r="ISX102" s="0"/>
      <c r="ISY102" s="0"/>
      <c r="ISZ102" s="0"/>
      <c r="ITA102" s="0"/>
      <c r="ITB102" s="0"/>
      <c r="ITC102" s="0"/>
      <c r="ITD102" s="0"/>
      <c r="ITE102" s="0"/>
      <c r="ITF102" s="0"/>
      <c r="ITG102" s="0"/>
      <c r="ITH102" s="0"/>
      <c r="ITI102" s="0"/>
      <c r="ITJ102" s="0"/>
      <c r="ITK102" s="0"/>
      <c r="ITL102" s="0"/>
      <c r="ITM102" s="0"/>
      <c r="ITN102" s="0"/>
      <c r="ITO102" s="0"/>
      <c r="ITP102" s="0"/>
      <c r="ITQ102" s="0"/>
      <c r="ITR102" s="0"/>
      <c r="ITS102" s="0"/>
      <c r="ITT102" s="0"/>
      <c r="ITU102" s="0"/>
      <c r="ITV102" s="0"/>
      <c r="ITW102" s="0"/>
      <c r="ITX102" s="0"/>
      <c r="ITY102" s="0"/>
      <c r="ITZ102" s="0"/>
      <c r="IUA102" s="0"/>
      <c r="IUB102" s="0"/>
      <c r="IUC102" s="0"/>
      <c r="IUD102" s="0"/>
      <c r="IUE102" s="0"/>
      <c r="IUF102" s="0"/>
      <c r="IUG102" s="0"/>
      <c r="IUH102" s="0"/>
      <c r="IUI102" s="0"/>
      <c r="IUJ102" s="0"/>
      <c r="IUK102" s="0"/>
      <c r="IUL102" s="0"/>
      <c r="IUM102" s="0"/>
      <c r="IUN102" s="0"/>
      <c r="IUO102" s="0"/>
      <c r="IUP102" s="0"/>
      <c r="IUQ102" s="0"/>
      <c r="IUR102" s="0"/>
      <c r="IUS102" s="0"/>
      <c r="IUT102" s="0"/>
      <c r="IUU102" s="0"/>
      <c r="IUV102" s="0"/>
      <c r="IUW102" s="0"/>
      <c r="IUX102" s="0"/>
      <c r="IUY102" s="0"/>
      <c r="IUZ102" s="0"/>
      <c r="IVA102" s="0"/>
      <c r="IVB102" s="0"/>
      <c r="IVC102" s="0"/>
      <c r="IVD102" s="0"/>
      <c r="IVE102" s="0"/>
      <c r="IVF102" s="0"/>
      <c r="IVG102" s="0"/>
      <c r="IVH102" s="0"/>
      <c r="IVI102" s="0"/>
      <c r="IVJ102" s="0"/>
      <c r="IVK102" s="0"/>
      <c r="IVL102" s="0"/>
      <c r="IVM102" s="0"/>
      <c r="IVN102" s="0"/>
      <c r="IVO102" s="0"/>
      <c r="IVP102" s="0"/>
      <c r="IVQ102" s="0"/>
      <c r="IVR102" s="0"/>
      <c r="IVS102" s="0"/>
      <c r="IVT102" s="0"/>
      <c r="IVU102" s="0"/>
      <c r="IVV102" s="0"/>
      <c r="IVW102" s="0"/>
      <c r="IVX102" s="0"/>
      <c r="IVY102" s="0"/>
      <c r="IVZ102" s="0"/>
      <c r="IWA102" s="0"/>
      <c r="IWB102" s="0"/>
      <c r="IWC102" s="0"/>
      <c r="IWD102" s="0"/>
      <c r="IWE102" s="0"/>
      <c r="IWF102" s="0"/>
      <c r="IWG102" s="0"/>
      <c r="IWH102" s="0"/>
      <c r="IWI102" s="0"/>
      <c r="IWJ102" s="0"/>
      <c r="IWK102" s="0"/>
      <c r="IWL102" s="0"/>
      <c r="IWM102" s="0"/>
      <c r="IWN102" s="0"/>
      <c r="IWO102" s="0"/>
      <c r="IWP102" s="0"/>
      <c r="IWQ102" s="0"/>
      <c r="IWR102" s="0"/>
      <c r="IWS102" s="0"/>
      <c r="IWT102" s="0"/>
      <c r="IWU102" s="0"/>
      <c r="IWV102" s="0"/>
      <c r="IWW102" s="0"/>
      <c r="IWX102" s="0"/>
      <c r="IWY102" s="0"/>
      <c r="IWZ102" s="0"/>
      <c r="IXA102" s="0"/>
      <c r="IXB102" s="0"/>
      <c r="IXC102" s="0"/>
      <c r="IXD102" s="0"/>
      <c r="IXE102" s="0"/>
      <c r="IXF102" s="0"/>
      <c r="IXG102" s="0"/>
      <c r="IXH102" s="0"/>
      <c r="IXI102" s="0"/>
      <c r="IXJ102" s="0"/>
      <c r="IXK102" s="0"/>
      <c r="IXL102" s="0"/>
      <c r="IXM102" s="0"/>
      <c r="IXN102" s="0"/>
      <c r="IXO102" s="0"/>
      <c r="IXP102" s="0"/>
      <c r="IXQ102" s="0"/>
      <c r="IXR102" s="0"/>
      <c r="IXS102" s="0"/>
      <c r="IXT102" s="0"/>
      <c r="IXU102" s="0"/>
      <c r="IXV102" s="0"/>
      <c r="IXW102" s="0"/>
      <c r="IXX102" s="0"/>
      <c r="IXY102" s="0"/>
      <c r="IXZ102" s="0"/>
      <c r="IYA102" s="0"/>
      <c r="IYB102" s="0"/>
      <c r="IYC102" s="0"/>
      <c r="IYD102" s="0"/>
      <c r="IYE102" s="0"/>
      <c r="IYF102" s="0"/>
      <c r="IYG102" s="0"/>
      <c r="IYH102" s="0"/>
      <c r="IYI102" s="0"/>
      <c r="IYJ102" s="0"/>
      <c r="IYK102" s="0"/>
      <c r="IYL102" s="0"/>
      <c r="IYM102" s="0"/>
      <c r="IYN102" s="0"/>
      <c r="IYO102" s="0"/>
      <c r="IYP102" s="0"/>
      <c r="IYQ102" s="0"/>
      <c r="IYR102" s="0"/>
      <c r="IYS102" s="0"/>
      <c r="IYT102" s="0"/>
      <c r="IYU102" s="0"/>
      <c r="IYV102" s="0"/>
      <c r="IYW102" s="0"/>
      <c r="IYX102" s="0"/>
      <c r="IYY102" s="0"/>
      <c r="IYZ102" s="0"/>
      <c r="IZA102" s="0"/>
      <c r="IZB102" s="0"/>
      <c r="IZC102" s="0"/>
      <c r="IZD102" s="0"/>
      <c r="IZE102" s="0"/>
      <c r="IZF102" s="0"/>
      <c r="IZG102" s="0"/>
      <c r="IZH102" s="0"/>
      <c r="IZI102" s="0"/>
      <c r="IZJ102" s="0"/>
      <c r="IZK102" s="0"/>
      <c r="IZL102" s="0"/>
      <c r="IZM102" s="0"/>
      <c r="IZN102" s="0"/>
      <c r="IZO102" s="0"/>
      <c r="IZP102" s="0"/>
      <c r="IZQ102" s="0"/>
      <c r="IZR102" s="0"/>
      <c r="IZS102" s="0"/>
      <c r="IZT102" s="0"/>
      <c r="IZU102" s="0"/>
      <c r="IZV102" s="0"/>
      <c r="IZW102" s="0"/>
      <c r="IZX102" s="0"/>
      <c r="IZY102" s="0"/>
      <c r="IZZ102" s="0"/>
      <c r="JAA102" s="0"/>
      <c r="JAB102" s="0"/>
      <c r="JAC102" s="0"/>
      <c r="JAD102" s="0"/>
      <c r="JAE102" s="0"/>
      <c r="JAF102" s="0"/>
      <c r="JAG102" s="0"/>
      <c r="JAH102" s="0"/>
      <c r="JAI102" s="0"/>
      <c r="JAJ102" s="0"/>
      <c r="JAK102" s="0"/>
      <c r="JAL102" s="0"/>
      <c r="JAM102" s="0"/>
      <c r="JAN102" s="0"/>
      <c r="JAO102" s="0"/>
      <c r="JAP102" s="0"/>
      <c r="JAQ102" s="0"/>
      <c r="JAR102" s="0"/>
      <c r="JAS102" s="0"/>
      <c r="JAT102" s="0"/>
      <c r="JAU102" s="0"/>
      <c r="JAV102" s="0"/>
      <c r="JAW102" s="0"/>
      <c r="JAX102" s="0"/>
      <c r="JAY102" s="0"/>
      <c r="JAZ102" s="0"/>
      <c r="JBA102" s="0"/>
      <c r="JBB102" s="0"/>
      <c r="JBC102" s="0"/>
      <c r="JBD102" s="0"/>
      <c r="JBE102" s="0"/>
      <c r="JBF102" s="0"/>
      <c r="JBG102" s="0"/>
      <c r="JBH102" s="0"/>
      <c r="JBI102" s="0"/>
      <c r="JBJ102" s="0"/>
      <c r="JBK102" s="0"/>
      <c r="JBL102" s="0"/>
      <c r="JBM102" s="0"/>
      <c r="JBN102" s="0"/>
      <c r="JBO102" s="0"/>
      <c r="JBP102" s="0"/>
      <c r="JBQ102" s="0"/>
      <c r="JBR102" s="0"/>
      <c r="JBS102" s="0"/>
      <c r="JBT102" s="0"/>
      <c r="JBU102" s="0"/>
      <c r="JBV102" s="0"/>
      <c r="JBW102" s="0"/>
      <c r="JBX102" s="0"/>
      <c r="JBY102" s="0"/>
      <c r="JBZ102" s="0"/>
      <c r="JCA102" s="0"/>
      <c r="JCB102" s="0"/>
      <c r="JCC102" s="0"/>
      <c r="JCD102" s="0"/>
      <c r="JCE102" s="0"/>
      <c r="JCF102" s="0"/>
      <c r="JCG102" s="0"/>
      <c r="JCH102" s="0"/>
      <c r="JCI102" s="0"/>
      <c r="JCJ102" s="0"/>
      <c r="JCK102" s="0"/>
      <c r="JCL102" s="0"/>
      <c r="JCM102" s="0"/>
      <c r="JCN102" s="0"/>
      <c r="JCO102" s="0"/>
      <c r="JCP102" s="0"/>
      <c r="JCQ102" s="0"/>
      <c r="JCR102" s="0"/>
      <c r="JCS102" s="0"/>
      <c r="JCT102" s="0"/>
      <c r="JCU102" s="0"/>
      <c r="JCV102" s="0"/>
      <c r="JCW102" s="0"/>
      <c r="JCX102" s="0"/>
      <c r="JCY102" s="0"/>
      <c r="JCZ102" s="0"/>
      <c r="JDA102" s="0"/>
      <c r="JDB102" s="0"/>
      <c r="JDC102" s="0"/>
      <c r="JDD102" s="0"/>
      <c r="JDE102" s="0"/>
      <c r="JDF102" s="0"/>
      <c r="JDG102" s="0"/>
      <c r="JDH102" s="0"/>
      <c r="JDI102" s="0"/>
      <c r="JDJ102" s="0"/>
      <c r="JDK102" s="0"/>
      <c r="JDL102" s="0"/>
      <c r="JDM102" s="0"/>
      <c r="JDN102" s="0"/>
      <c r="JDO102" s="0"/>
      <c r="JDP102" s="0"/>
      <c r="JDQ102" s="0"/>
      <c r="JDR102" s="0"/>
      <c r="JDS102" s="0"/>
      <c r="JDT102" s="0"/>
      <c r="JDU102" s="0"/>
      <c r="JDV102" s="0"/>
      <c r="JDW102" s="0"/>
      <c r="JDX102" s="0"/>
      <c r="JDY102" s="0"/>
      <c r="JDZ102" s="0"/>
      <c r="JEA102" s="0"/>
      <c r="JEB102" s="0"/>
      <c r="JEC102" s="0"/>
      <c r="JED102" s="0"/>
      <c r="JEE102" s="0"/>
      <c r="JEF102" s="0"/>
      <c r="JEG102" s="0"/>
      <c r="JEH102" s="0"/>
      <c r="JEI102" s="0"/>
      <c r="JEJ102" s="0"/>
      <c r="JEK102" s="0"/>
      <c r="JEL102" s="0"/>
      <c r="JEM102" s="0"/>
      <c r="JEN102" s="0"/>
      <c r="JEO102" s="0"/>
      <c r="JEP102" s="0"/>
      <c r="JEQ102" s="0"/>
      <c r="JER102" s="0"/>
      <c r="JES102" s="0"/>
      <c r="JET102" s="0"/>
      <c r="JEU102" s="0"/>
      <c r="JEV102" s="0"/>
      <c r="JEW102" s="0"/>
      <c r="JEX102" s="0"/>
      <c r="JEY102" s="0"/>
      <c r="JEZ102" s="0"/>
      <c r="JFA102" s="0"/>
      <c r="JFB102" s="0"/>
      <c r="JFC102" s="0"/>
      <c r="JFD102" s="0"/>
      <c r="JFE102" s="0"/>
      <c r="JFF102" s="0"/>
      <c r="JFG102" s="0"/>
      <c r="JFH102" s="0"/>
      <c r="JFI102" s="0"/>
      <c r="JFJ102" s="0"/>
      <c r="JFK102" s="0"/>
      <c r="JFL102" s="0"/>
      <c r="JFM102" s="0"/>
      <c r="JFN102" s="0"/>
      <c r="JFO102" s="0"/>
      <c r="JFP102" s="0"/>
      <c r="JFQ102" s="0"/>
      <c r="JFR102" s="0"/>
      <c r="JFS102" s="0"/>
      <c r="JFT102" s="0"/>
      <c r="JFU102" s="0"/>
      <c r="JFV102" s="0"/>
      <c r="JFW102" s="0"/>
      <c r="JFX102" s="0"/>
      <c r="JFY102" s="0"/>
      <c r="JFZ102" s="0"/>
      <c r="JGA102" s="0"/>
      <c r="JGB102" s="0"/>
      <c r="JGC102" s="0"/>
      <c r="JGD102" s="0"/>
      <c r="JGE102" s="0"/>
      <c r="JGF102" s="0"/>
      <c r="JGG102" s="0"/>
      <c r="JGH102" s="0"/>
      <c r="JGI102" s="0"/>
      <c r="JGJ102" s="0"/>
      <c r="JGK102" s="0"/>
      <c r="JGL102" s="0"/>
      <c r="JGM102" s="0"/>
      <c r="JGN102" s="0"/>
      <c r="JGO102" s="0"/>
      <c r="JGP102" s="0"/>
      <c r="JGQ102" s="0"/>
      <c r="JGR102" s="0"/>
      <c r="JGS102" s="0"/>
      <c r="JGT102" s="0"/>
      <c r="JGU102" s="0"/>
      <c r="JGV102" s="0"/>
      <c r="JGW102" s="0"/>
      <c r="JGX102" s="0"/>
      <c r="JGY102" s="0"/>
      <c r="JGZ102" s="0"/>
      <c r="JHA102" s="0"/>
      <c r="JHB102" s="0"/>
      <c r="JHC102" s="0"/>
      <c r="JHD102" s="0"/>
      <c r="JHE102" s="0"/>
      <c r="JHF102" s="0"/>
      <c r="JHG102" s="0"/>
      <c r="JHH102" s="0"/>
      <c r="JHI102" s="0"/>
      <c r="JHJ102" s="0"/>
      <c r="JHK102" s="0"/>
      <c r="JHL102" s="0"/>
      <c r="JHM102" s="0"/>
      <c r="JHN102" s="0"/>
      <c r="JHO102" s="0"/>
      <c r="JHP102" s="0"/>
      <c r="JHQ102" s="0"/>
      <c r="JHR102" s="0"/>
      <c r="JHS102" s="0"/>
      <c r="JHT102" s="0"/>
      <c r="JHU102" s="0"/>
      <c r="JHV102" s="0"/>
      <c r="JHW102" s="0"/>
      <c r="JHX102" s="0"/>
      <c r="JHY102" s="0"/>
      <c r="JHZ102" s="0"/>
      <c r="JIA102" s="0"/>
      <c r="JIB102" s="0"/>
      <c r="JIC102" s="0"/>
      <c r="JID102" s="0"/>
      <c r="JIE102" s="0"/>
      <c r="JIF102" s="0"/>
      <c r="JIG102" s="0"/>
      <c r="JIH102" s="0"/>
      <c r="JII102" s="0"/>
      <c r="JIJ102" s="0"/>
      <c r="JIK102" s="0"/>
      <c r="JIL102" s="0"/>
      <c r="JIM102" s="0"/>
      <c r="JIN102" s="0"/>
      <c r="JIO102" s="0"/>
      <c r="JIP102" s="0"/>
      <c r="JIQ102" s="0"/>
      <c r="JIR102" s="0"/>
      <c r="JIS102" s="0"/>
      <c r="JIT102" s="0"/>
      <c r="JIU102" s="0"/>
      <c r="JIV102" s="0"/>
      <c r="JIW102" s="0"/>
      <c r="JIX102" s="0"/>
      <c r="JIY102" s="0"/>
      <c r="JIZ102" s="0"/>
      <c r="JJA102" s="0"/>
      <c r="JJB102" s="0"/>
      <c r="JJC102" s="0"/>
      <c r="JJD102" s="0"/>
      <c r="JJE102" s="0"/>
      <c r="JJF102" s="0"/>
      <c r="JJG102" s="0"/>
      <c r="JJH102" s="0"/>
      <c r="JJI102" s="0"/>
      <c r="JJJ102" s="0"/>
      <c r="JJK102" s="0"/>
      <c r="JJL102" s="0"/>
      <c r="JJM102" s="0"/>
      <c r="JJN102" s="0"/>
      <c r="JJO102" s="0"/>
      <c r="JJP102" s="0"/>
      <c r="JJQ102" s="0"/>
      <c r="JJR102" s="0"/>
      <c r="JJS102" s="0"/>
      <c r="JJT102" s="0"/>
      <c r="JJU102" s="0"/>
      <c r="JJV102" s="0"/>
      <c r="JJW102" s="0"/>
      <c r="JJX102" s="0"/>
      <c r="JJY102" s="0"/>
      <c r="JJZ102" s="0"/>
      <c r="JKA102" s="0"/>
      <c r="JKB102" s="0"/>
      <c r="JKC102" s="0"/>
      <c r="JKD102" s="0"/>
      <c r="JKE102" s="0"/>
      <c r="JKF102" s="0"/>
      <c r="JKG102" s="0"/>
      <c r="JKH102" s="0"/>
      <c r="JKI102" s="0"/>
      <c r="JKJ102" s="0"/>
      <c r="JKK102" s="0"/>
      <c r="JKL102" s="0"/>
      <c r="JKM102" s="0"/>
      <c r="JKN102" s="0"/>
      <c r="JKO102" s="0"/>
      <c r="JKP102" s="0"/>
      <c r="JKQ102" s="0"/>
      <c r="JKR102" s="0"/>
      <c r="JKS102" s="0"/>
      <c r="JKT102" s="0"/>
      <c r="JKU102" s="0"/>
      <c r="JKV102" s="0"/>
      <c r="JKW102" s="0"/>
      <c r="JKX102" s="0"/>
      <c r="JKY102" s="0"/>
      <c r="JKZ102" s="0"/>
      <c r="JLA102" s="0"/>
      <c r="JLB102" s="0"/>
      <c r="JLC102" s="0"/>
      <c r="JLD102" s="0"/>
      <c r="JLE102" s="0"/>
      <c r="JLF102" s="0"/>
      <c r="JLG102" s="0"/>
      <c r="JLH102" s="0"/>
      <c r="JLI102" s="0"/>
      <c r="JLJ102" s="0"/>
      <c r="JLK102" s="0"/>
      <c r="JLL102" s="0"/>
      <c r="JLM102" s="0"/>
      <c r="JLN102" s="0"/>
      <c r="JLO102" s="0"/>
      <c r="JLP102" s="0"/>
      <c r="JLQ102" s="0"/>
      <c r="JLR102" s="0"/>
      <c r="JLS102" s="0"/>
      <c r="JLT102" s="0"/>
      <c r="JLU102" s="0"/>
      <c r="JLV102" s="0"/>
      <c r="JLW102" s="0"/>
      <c r="JLX102" s="0"/>
      <c r="JLY102" s="0"/>
      <c r="JLZ102" s="0"/>
      <c r="JMA102" s="0"/>
      <c r="JMB102" s="0"/>
      <c r="JMC102" s="0"/>
      <c r="JMD102" s="0"/>
      <c r="JME102" s="0"/>
      <c r="JMF102" s="0"/>
      <c r="JMG102" s="0"/>
      <c r="JMH102" s="0"/>
      <c r="JMI102" s="0"/>
      <c r="JMJ102" s="0"/>
      <c r="JMK102" s="0"/>
      <c r="JML102" s="0"/>
      <c r="JMM102" s="0"/>
      <c r="JMN102" s="0"/>
      <c r="JMO102" s="0"/>
      <c r="JMP102" s="0"/>
      <c r="JMQ102" s="0"/>
      <c r="JMR102" s="0"/>
      <c r="JMS102" s="0"/>
      <c r="JMT102" s="0"/>
      <c r="JMU102" s="0"/>
      <c r="JMV102" s="0"/>
      <c r="JMW102" s="0"/>
      <c r="JMX102" s="0"/>
      <c r="JMY102" s="0"/>
      <c r="JMZ102" s="0"/>
      <c r="JNA102" s="0"/>
      <c r="JNB102" s="0"/>
      <c r="JNC102" s="0"/>
      <c r="JND102" s="0"/>
      <c r="JNE102" s="0"/>
      <c r="JNF102" s="0"/>
      <c r="JNG102" s="0"/>
      <c r="JNH102" s="0"/>
      <c r="JNI102" s="0"/>
      <c r="JNJ102" s="0"/>
      <c r="JNK102" s="0"/>
      <c r="JNL102" s="0"/>
      <c r="JNM102" s="0"/>
      <c r="JNN102" s="0"/>
      <c r="JNO102" s="0"/>
      <c r="JNP102" s="0"/>
      <c r="JNQ102" s="0"/>
      <c r="JNR102" s="0"/>
      <c r="JNS102" s="0"/>
      <c r="JNT102" s="0"/>
      <c r="JNU102" s="0"/>
      <c r="JNV102" s="0"/>
      <c r="JNW102" s="0"/>
      <c r="JNX102" s="0"/>
      <c r="JNY102" s="0"/>
      <c r="JNZ102" s="0"/>
      <c r="JOA102" s="0"/>
      <c r="JOB102" s="0"/>
      <c r="JOC102" s="0"/>
      <c r="JOD102" s="0"/>
      <c r="JOE102" s="0"/>
      <c r="JOF102" s="0"/>
      <c r="JOG102" s="0"/>
      <c r="JOH102" s="0"/>
      <c r="JOI102" s="0"/>
      <c r="JOJ102" s="0"/>
      <c r="JOK102" s="0"/>
      <c r="JOL102" s="0"/>
      <c r="JOM102" s="0"/>
      <c r="JON102" s="0"/>
      <c r="JOO102" s="0"/>
      <c r="JOP102" s="0"/>
      <c r="JOQ102" s="0"/>
      <c r="JOR102" s="0"/>
      <c r="JOS102" s="0"/>
      <c r="JOT102" s="0"/>
      <c r="JOU102" s="0"/>
      <c r="JOV102" s="0"/>
      <c r="JOW102" s="0"/>
      <c r="JOX102" s="0"/>
      <c r="JOY102" s="0"/>
      <c r="JOZ102" s="0"/>
      <c r="JPA102" s="0"/>
      <c r="JPB102" s="0"/>
      <c r="JPC102" s="0"/>
      <c r="JPD102" s="0"/>
      <c r="JPE102" s="0"/>
      <c r="JPF102" s="0"/>
      <c r="JPG102" s="0"/>
      <c r="JPH102" s="0"/>
      <c r="JPI102" s="0"/>
      <c r="JPJ102" s="0"/>
      <c r="JPK102" s="0"/>
      <c r="JPL102" s="0"/>
      <c r="JPM102" s="0"/>
      <c r="JPN102" s="0"/>
      <c r="JPO102" s="0"/>
      <c r="JPP102" s="0"/>
      <c r="JPQ102" s="0"/>
      <c r="JPR102" s="0"/>
      <c r="JPS102" s="0"/>
      <c r="JPT102" s="0"/>
      <c r="JPU102" s="0"/>
      <c r="JPV102" s="0"/>
      <c r="JPW102" s="0"/>
      <c r="JPX102" s="0"/>
      <c r="JPY102" s="0"/>
      <c r="JPZ102" s="0"/>
      <c r="JQA102" s="0"/>
      <c r="JQB102" s="0"/>
      <c r="JQC102" s="0"/>
      <c r="JQD102" s="0"/>
      <c r="JQE102" s="0"/>
      <c r="JQF102" s="0"/>
      <c r="JQG102" s="0"/>
      <c r="JQH102" s="0"/>
      <c r="JQI102" s="0"/>
      <c r="JQJ102" s="0"/>
      <c r="JQK102" s="0"/>
      <c r="JQL102" s="0"/>
      <c r="JQM102" s="0"/>
      <c r="JQN102" s="0"/>
      <c r="JQO102" s="0"/>
      <c r="JQP102" s="0"/>
      <c r="JQQ102" s="0"/>
      <c r="JQR102" s="0"/>
      <c r="JQS102" s="0"/>
      <c r="JQT102" s="0"/>
      <c r="JQU102" s="0"/>
      <c r="JQV102" s="0"/>
      <c r="JQW102" s="0"/>
      <c r="JQX102" s="0"/>
      <c r="JQY102" s="0"/>
      <c r="JQZ102" s="0"/>
      <c r="JRA102" s="0"/>
      <c r="JRB102" s="0"/>
      <c r="JRC102" s="0"/>
      <c r="JRD102" s="0"/>
      <c r="JRE102" s="0"/>
      <c r="JRF102" s="0"/>
      <c r="JRG102" s="0"/>
      <c r="JRH102" s="0"/>
      <c r="JRI102" s="0"/>
      <c r="JRJ102" s="0"/>
      <c r="JRK102" s="0"/>
      <c r="JRL102" s="0"/>
      <c r="JRM102" s="0"/>
      <c r="JRN102" s="0"/>
      <c r="JRO102" s="0"/>
      <c r="JRP102" s="0"/>
      <c r="JRQ102" s="0"/>
      <c r="JRR102" s="0"/>
      <c r="JRS102" s="0"/>
      <c r="JRT102" s="0"/>
      <c r="JRU102" s="0"/>
      <c r="JRV102" s="0"/>
      <c r="JRW102" s="0"/>
      <c r="JRX102" s="0"/>
      <c r="JRY102" s="0"/>
      <c r="JRZ102" s="0"/>
      <c r="JSA102" s="0"/>
      <c r="JSB102" s="0"/>
      <c r="JSC102" s="0"/>
      <c r="JSD102" s="0"/>
      <c r="JSE102" s="0"/>
      <c r="JSF102" s="0"/>
      <c r="JSG102" s="0"/>
      <c r="JSH102" s="0"/>
      <c r="JSI102" s="0"/>
      <c r="JSJ102" s="0"/>
      <c r="JSK102" s="0"/>
      <c r="JSL102" s="0"/>
      <c r="JSM102" s="0"/>
      <c r="JSN102" s="0"/>
      <c r="JSO102" s="0"/>
      <c r="JSP102" s="0"/>
      <c r="JSQ102" s="0"/>
      <c r="JSR102" s="0"/>
      <c r="JSS102" s="0"/>
      <c r="JST102" s="0"/>
      <c r="JSU102" s="0"/>
      <c r="JSV102" s="0"/>
      <c r="JSW102" s="0"/>
      <c r="JSX102" s="0"/>
      <c r="JSY102" s="0"/>
      <c r="JSZ102" s="0"/>
      <c r="JTA102" s="0"/>
      <c r="JTB102" s="0"/>
      <c r="JTC102" s="0"/>
      <c r="JTD102" s="0"/>
      <c r="JTE102" s="0"/>
      <c r="JTF102" s="0"/>
      <c r="JTG102" s="0"/>
      <c r="JTH102" s="0"/>
      <c r="JTI102" s="0"/>
      <c r="JTJ102" s="0"/>
      <c r="JTK102" s="0"/>
      <c r="JTL102" s="0"/>
      <c r="JTM102" s="0"/>
      <c r="JTN102" s="0"/>
      <c r="JTO102" s="0"/>
      <c r="JTP102" s="0"/>
      <c r="JTQ102" s="0"/>
      <c r="JTR102" s="0"/>
      <c r="JTS102" s="0"/>
      <c r="JTT102" s="0"/>
      <c r="JTU102" s="0"/>
      <c r="JTV102" s="0"/>
      <c r="JTW102" s="0"/>
      <c r="JTX102" s="0"/>
      <c r="JTY102" s="0"/>
      <c r="JTZ102" s="0"/>
      <c r="JUA102" s="0"/>
      <c r="JUB102" s="0"/>
      <c r="JUC102" s="0"/>
      <c r="JUD102" s="0"/>
      <c r="JUE102" s="0"/>
      <c r="JUF102" s="0"/>
      <c r="JUG102" s="0"/>
      <c r="JUH102" s="0"/>
      <c r="JUI102" s="0"/>
      <c r="JUJ102" s="0"/>
      <c r="JUK102" s="0"/>
      <c r="JUL102" s="0"/>
      <c r="JUM102" s="0"/>
      <c r="JUN102" s="0"/>
      <c r="JUO102" s="0"/>
      <c r="JUP102" s="0"/>
      <c r="JUQ102" s="0"/>
      <c r="JUR102" s="0"/>
      <c r="JUS102" s="0"/>
      <c r="JUT102" s="0"/>
      <c r="JUU102" s="0"/>
      <c r="JUV102" s="0"/>
      <c r="JUW102" s="0"/>
      <c r="JUX102" s="0"/>
      <c r="JUY102" s="0"/>
      <c r="JUZ102" s="0"/>
      <c r="JVA102" s="0"/>
      <c r="JVB102" s="0"/>
      <c r="JVC102" s="0"/>
      <c r="JVD102" s="0"/>
      <c r="JVE102" s="0"/>
      <c r="JVF102" s="0"/>
      <c r="JVG102" s="0"/>
      <c r="JVH102" s="0"/>
      <c r="JVI102" s="0"/>
      <c r="JVJ102" s="0"/>
      <c r="JVK102" s="0"/>
      <c r="JVL102" s="0"/>
      <c r="JVM102" s="0"/>
      <c r="JVN102" s="0"/>
      <c r="JVO102" s="0"/>
      <c r="JVP102" s="0"/>
      <c r="JVQ102" s="0"/>
      <c r="JVR102" s="0"/>
      <c r="JVS102" s="0"/>
      <c r="JVT102" s="0"/>
      <c r="JVU102" s="0"/>
      <c r="JVV102" s="0"/>
      <c r="JVW102" s="0"/>
      <c r="JVX102" s="0"/>
      <c r="JVY102" s="0"/>
      <c r="JVZ102" s="0"/>
      <c r="JWA102" s="0"/>
      <c r="JWB102" s="0"/>
      <c r="JWC102" s="0"/>
      <c r="JWD102" s="0"/>
      <c r="JWE102" s="0"/>
      <c r="JWF102" s="0"/>
      <c r="JWG102" s="0"/>
      <c r="JWH102" s="0"/>
      <c r="JWI102" s="0"/>
      <c r="JWJ102" s="0"/>
      <c r="JWK102" s="0"/>
      <c r="JWL102" s="0"/>
      <c r="JWM102" s="0"/>
      <c r="JWN102" s="0"/>
      <c r="JWO102" s="0"/>
      <c r="JWP102" s="0"/>
      <c r="JWQ102" s="0"/>
      <c r="JWR102" s="0"/>
      <c r="JWS102" s="0"/>
      <c r="JWT102" s="0"/>
      <c r="JWU102" s="0"/>
      <c r="JWV102" s="0"/>
      <c r="JWW102" s="0"/>
      <c r="JWX102" s="0"/>
      <c r="JWY102" s="0"/>
      <c r="JWZ102" s="0"/>
      <c r="JXA102" s="0"/>
      <c r="JXB102" s="0"/>
      <c r="JXC102" s="0"/>
      <c r="JXD102" s="0"/>
      <c r="JXE102" s="0"/>
      <c r="JXF102" s="0"/>
      <c r="JXG102" s="0"/>
      <c r="JXH102" s="0"/>
      <c r="JXI102" s="0"/>
      <c r="JXJ102" s="0"/>
      <c r="JXK102" s="0"/>
      <c r="JXL102" s="0"/>
      <c r="JXM102" s="0"/>
      <c r="JXN102" s="0"/>
      <c r="JXO102" s="0"/>
      <c r="JXP102" s="0"/>
      <c r="JXQ102" s="0"/>
      <c r="JXR102" s="0"/>
      <c r="JXS102" s="0"/>
      <c r="JXT102" s="0"/>
      <c r="JXU102" s="0"/>
      <c r="JXV102" s="0"/>
      <c r="JXW102" s="0"/>
      <c r="JXX102" s="0"/>
      <c r="JXY102" s="0"/>
      <c r="JXZ102" s="0"/>
      <c r="JYA102" s="0"/>
      <c r="JYB102" s="0"/>
      <c r="JYC102" s="0"/>
      <c r="JYD102" s="0"/>
      <c r="JYE102" s="0"/>
      <c r="JYF102" s="0"/>
      <c r="JYG102" s="0"/>
      <c r="JYH102" s="0"/>
      <c r="JYI102" s="0"/>
      <c r="JYJ102" s="0"/>
      <c r="JYK102" s="0"/>
      <c r="JYL102" s="0"/>
      <c r="JYM102" s="0"/>
      <c r="JYN102" s="0"/>
      <c r="JYO102" s="0"/>
      <c r="JYP102" s="0"/>
      <c r="JYQ102" s="0"/>
      <c r="JYR102" s="0"/>
      <c r="JYS102" s="0"/>
      <c r="JYT102" s="0"/>
      <c r="JYU102" s="0"/>
      <c r="JYV102" s="0"/>
      <c r="JYW102" s="0"/>
      <c r="JYX102" s="0"/>
      <c r="JYY102" s="0"/>
      <c r="JYZ102" s="0"/>
      <c r="JZA102" s="0"/>
      <c r="JZB102" s="0"/>
      <c r="JZC102" s="0"/>
      <c r="JZD102" s="0"/>
      <c r="JZE102" s="0"/>
      <c r="JZF102" s="0"/>
      <c r="JZG102" s="0"/>
      <c r="JZH102" s="0"/>
      <c r="JZI102" s="0"/>
      <c r="JZJ102" s="0"/>
      <c r="JZK102" s="0"/>
      <c r="JZL102" s="0"/>
      <c r="JZM102" s="0"/>
      <c r="JZN102" s="0"/>
      <c r="JZO102" s="0"/>
      <c r="JZP102" s="0"/>
      <c r="JZQ102" s="0"/>
      <c r="JZR102" s="0"/>
      <c r="JZS102" s="0"/>
      <c r="JZT102" s="0"/>
      <c r="JZU102" s="0"/>
      <c r="JZV102" s="0"/>
      <c r="JZW102" s="0"/>
      <c r="JZX102" s="0"/>
      <c r="JZY102" s="0"/>
      <c r="JZZ102" s="0"/>
      <c r="KAA102" s="0"/>
      <c r="KAB102" s="0"/>
      <c r="KAC102" s="0"/>
      <c r="KAD102" s="0"/>
      <c r="KAE102" s="0"/>
      <c r="KAF102" s="0"/>
      <c r="KAG102" s="0"/>
      <c r="KAH102" s="0"/>
      <c r="KAI102" s="0"/>
      <c r="KAJ102" s="0"/>
      <c r="KAK102" s="0"/>
      <c r="KAL102" s="0"/>
      <c r="KAM102" s="0"/>
      <c r="KAN102" s="0"/>
      <c r="KAO102" s="0"/>
      <c r="KAP102" s="0"/>
      <c r="KAQ102" s="0"/>
      <c r="KAR102" s="0"/>
      <c r="KAS102" s="0"/>
      <c r="KAT102" s="0"/>
      <c r="KAU102" s="0"/>
      <c r="KAV102" s="0"/>
      <c r="KAW102" s="0"/>
      <c r="KAX102" s="0"/>
      <c r="KAY102" s="0"/>
      <c r="KAZ102" s="0"/>
      <c r="KBA102" s="0"/>
      <c r="KBB102" s="0"/>
      <c r="KBC102" s="0"/>
      <c r="KBD102" s="0"/>
      <c r="KBE102" s="0"/>
      <c r="KBF102" s="0"/>
      <c r="KBG102" s="0"/>
      <c r="KBH102" s="0"/>
      <c r="KBI102" s="0"/>
      <c r="KBJ102" s="0"/>
      <c r="KBK102" s="0"/>
      <c r="KBL102" s="0"/>
      <c r="KBM102" s="0"/>
      <c r="KBN102" s="0"/>
      <c r="KBO102" s="0"/>
      <c r="KBP102" s="0"/>
      <c r="KBQ102" s="0"/>
      <c r="KBR102" s="0"/>
      <c r="KBS102" s="0"/>
      <c r="KBT102" s="0"/>
      <c r="KBU102" s="0"/>
      <c r="KBV102" s="0"/>
      <c r="KBW102" s="0"/>
      <c r="KBX102" s="0"/>
      <c r="KBY102" s="0"/>
      <c r="KBZ102" s="0"/>
      <c r="KCA102" s="0"/>
      <c r="KCB102" s="0"/>
      <c r="KCC102" s="0"/>
      <c r="KCD102" s="0"/>
      <c r="KCE102" s="0"/>
      <c r="KCF102" s="0"/>
      <c r="KCG102" s="0"/>
      <c r="KCH102" s="0"/>
      <c r="KCI102" s="0"/>
      <c r="KCJ102" s="0"/>
      <c r="KCK102" s="0"/>
      <c r="KCL102" s="0"/>
      <c r="KCM102" s="0"/>
      <c r="KCN102" s="0"/>
      <c r="KCO102" s="0"/>
      <c r="KCP102" s="0"/>
      <c r="KCQ102" s="0"/>
      <c r="KCR102" s="0"/>
      <c r="KCS102" s="0"/>
      <c r="KCT102" s="0"/>
      <c r="KCU102" s="0"/>
      <c r="KCV102" s="0"/>
      <c r="KCW102" s="0"/>
      <c r="KCX102" s="0"/>
      <c r="KCY102" s="0"/>
      <c r="KCZ102" s="0"/>
      <c r="KDA102" s="0"/>
      <c r="KDB102" s="0"/>
      <c r="KDC102" s="0"/>
      <c r="KDD102" s="0"/>
      <c r="KDE102" s="0"/>
      <c r="KDF102" s="0"/>
      <c r="KDG102" s="0"/>
      <c r="KDH102" s="0"/>
      <c r="KDI102" s="0"/>
      <c r="KDJ102" s="0"/>
      <c r="KDK102" s="0"/>
      <c r="KDL102" s="0"/>
      <c r="KDM102" s="0"/>
      <c r="KDN102" s="0"/>
      <c r="KDO102" s="0"/>
      <c r="KDP102" s="0"/>
      <c r="KDQ102" s="0"/>
      <c r="KDR102" s="0"/>
      <c r="KDS102" s="0"/>
      <c r="KDT102" s="0"/>
      <c r="KDU102" s="0"/>
      <c r="KDV102" s="0"/>
      <c r="KDW102" s="0"/>
      <c r="KDX102" s="0"/>
      <c r="KDY102" s="0"/>
      <c r="KDZ102" s="0"/>
      <c r="KEA102" s="0"/>
      <c r="KEB102" s="0"/>
      <c r="KEC102" s="0"/>
      <c r="KED102" s="0"/>
      <c r="KEE102" s="0"/>
      <c r="KEF102" s="0"/>
      <c r="KEG102" s="0"/>
      <c r="KEH102" s="0"/>
      <c r="KEI102" s="0"/>
      <c r="KEJ102" s="0"/>
      <c r="KEK102" s="0"/>
      <c r="KEL102" s="0"/>
      <c r="KEM102" s="0"/>
      <c r="KEN102" s="0"/>
      <c r="KEO102" s="0"/>
      <c r="KEP102" s="0"/>
      <c r="KEQ102" s="0"/>
      <c r="KER102" s="0"/>
      <c r="KES102" s="0"/>
      <c r="KET102" s="0"/>
      <c r="KEU102" s="0"/>
      <c r="KEV102" s="0"/>
      <c r="KEW102" s="0"/>
      <c r="KEX102" s="0"/>
      <c r="KEY102" s="0"/>
      <c r="KEZ102" s="0"/>
      <c r="KFA102" s="0"/>
      <c r="KFB102" s="0"/>
      <c r="KFC102" s="0"/>
      <c r="KFD102" s="0"/>
      <c r="KFE102" s="0"/>
      <c r="KFF102" s="0"/>
      <c r="KFG102" s="0"/>
      <c r="KFH102" s="0"/>
      <c r="KFI102" s="0"/>
      <c r="KFJ102" s="0"/>
      <c r="KFK102" s="0"/>
      <c r="KFL102" s="0"/>
      <c r="KFM102" s="0"/>
      <c r="KFN102" s="0"/>
      <c r="KFO102" s="0"/>
      <c r="KFP102" s="0"/>
      <c r="KFQ102" s="0"/>
      <c r="KFR102" s="0"/>
      <c r="KFS102" s="0"/>
      <c r="KFT102" s="0"/>
      <c r="KFU102" s="0"/>
      <c r="KFV102" s="0"/>
      <c r="KFW102" s="0"/>
      <c r="KFX102" s="0"/>
      <c r="KFY102" s="0"/>
      <c r="KFZ102" s="0"/>
      <c r="KGA102" s="0"/>
      <c r="KGB102" s="0"/>
      <c r="KGC102" s="0"/>
      <c r="KGD102" s="0"/>
      <c r="KGE102" s="0"/>
      <c r="KGF102" s="0"/>
      <c r="KGG102" s="0"/>
      <c r="KGH102" s="0"/>
      <c r="KGI102" s="0"/>
      <c r="KGJ102" s="0"/>
      <c r="KGK102" s="0"/>
      <c r="KGL102" s="0"/>
      <c r="KGM102" s="0"/>
      <c r="KGN102" s="0"/>
      <c r="KGO102" s="0"/>
      <c r="KGP102" s="0"/>
      <c r="KGQ102" s="0"/>
      <c r="KGR102" s="0"/>
      <c r="KGS102" s="0"/>
      <c r="KGT102" s="0"/>
      <c r="KGU102" s="0"/>
      <c r="KGV102" s="0"/>
      <c r="KGW102" s="0"/>
      <c r="KGX102" s="0"/>
      <c r="KGY102" s="0"/>
      <c r="KGZ102" s="0"/>
      <c r="KHA102" s="0"/>
      <c r="KHB102" s="0"/>
      <c r="KHC102" s="0"/>
      <c r="KHD102" s="0"/>
      <c r="KHE102" s="0"/>
      <c r="KHF102" s="0"/>
      <c r="KHG102" s="0"/>
      <c r="KHH102" s="0"/>
      <c r="KHI102" s="0"/>
      <c r="KHJ102" s="0"/>
      <c r="KHK102" s="0"/>
      <c r="KHL102" s="0"/>
      <c r="KHM102" s="0"/>
      <c r="KHN102" s="0"/>
      <c r="KHO102" s="0"/>
      <c r="KHP102" s="0"/>
      <c r="KHQ102" s="0"/>
      <c r="KHR102" s="0"/>
      <c r="KHS102" s="0"/>
      <c r="KHT102" s="0"/>
      <c r="KHU102" s="0"/>
      <c r="KHV102" s="0"/>
      <c r="KHW102" s="0"/>
      <c r="KHX102" s="0"/>
      <c r="KHY102" s="0"/>
      <c r="KHZ102" s="0"/>
      <c r="KIA102" s="0"/>
      <c r="KIB102" s="0"/>
      <c r="KIC102" s="0"/>
      <c r="KID102" s="0"/>
      <c r="KIE102" s="0"/>
      <c r="KIF102" s="0"/>
      <c r="KIG102" s="0"/>
      <c r="KIH102" s="0"/>
      <c r="KII102" s="0"/>
      <c r="KIJ102" s="0"/>
      <c r="KIK102" s="0"/>
      <c r="KIL102" s="0"/>
      <c r="KIM102" s="0"/>
      <c r="KIN102" s="0"/>
      <c r="KIO102" s="0"/>
      <c r="KIP102" s="0"/>
      <c r="KIQ102" s="0"/>
      <c r="KIR102" s="0"/>
      <c r="KIS102" s="0"/>
      <c r="KIT102" s="0"/>
      <c r="KIU102" s="0"/>
      <c r="KIV102" s="0"/>
      <c r="KIW102" s="0"/>
      <c r="KIX102" s="0"/>
      <c r="KIY102" s="0"/>
      <c r="KIZ102" s="0"/>
      <c r="KJA102" s="0"/>
      <c r="KJB102" s="0"/>
      <c r="KJC102" s="0"/>
      <c r="KJD102" s="0"/>
      <c r="KJE102" s="0"/>
      <c r="KJF102" s="0"/>
      <c r="KJG102" s="0"/>
      <c r="KJH102" s="0"/>
      <c r="KJI102" s="0"/>
      <c r="KJJ102" s="0"/>
      <c r="KJK102" s="0"/>
      <c r="KJL102" s="0"/>
      <c r="KJM102" s="0"/>
      <c r="KJN102" s="0"/>
      <c r="KJO102" s="0"/>
      <c r="KJP102" s="0"/>
      <c r="KJQ102" s="0"/>
      <c r="KJR102" s="0"/>
      <c r="KJS102" s="0"/>
      <c r="KJT102" s="0"/>
      <c r="KJU102" s="0"/>
      <c r="KJV102" s="0"/>
      <c r="KJW102" s="0"/>
      <c r="KJX102" s="0"/>
      <c r="KJY102" s="0"/>
      <c r="KJZ102" s="0"/>
      <c r="KKA102" s="0"/>
      <c r="KKB102" s="0"/>
      <c r="KKC102" s="0"/>
      <c r="KKD102" s="0"/>
      <c r="KKE102" s="0"/>
      <c r="KKF102" s="0"/>
      <c r="KKG102" s="0"/>
      <c r="KKH102" s="0"/>
      <c r="KKI102" s="0"/>
      <c r="KKJ102" s="0"/>
      <c r="KKK102" s="0"/>
      <c r="KKL102" s="0"/>
      <c r="KKM102" s="0"/>
      <c r="KKN102" s="0"/>
      <c r="KKO102" s="0"/>
      <c r="KKP102" s="0"/>
      <c r="KKQ102" s="0"/>
      <c r="KKR102" s="0"/>
      <c r="KKS102" s="0"/>
      <c r="KKT102" s="0"/>
      <c r="KKU102" s="0"/>
      <c r="KKV102" s="0"/>
      <c r="KKW102" s="0"/>
      <c r="KKX102" s="0"/>
      <c r="KKY102" s="0"/>
      <c r="KKZ102" s="0"/>
      <c r="KLA102" s="0"/>
      <c r="KLB102" s="0"/>
      <c r="KLC102" s="0"/>
      <c r="KLD102" s="0"/>
      <c r="KLE102" s="0"/>
      <c r="KLF102" s="0"/>
      <c r="KLG102" s="0"/>
      <c r="KLH102" s="0"/>
      <c r="KLI102" s="0"/>
      <c r="KLJ102" s="0"/>
      <c r="KLK102" s="0"/>
      <c r="KLL102" s="0"/>
      <c r="KLM102" s="0"/>
      <c r="KLN102" s="0"/>
      <c r="KLO102" s="0"/>
      <c r="KLP102" s="0"/>
      <c r="KLQ102" s="0"/>
      <c r="KLR102" s="0"/>
      <c r="KLS102" s="0"/>
      <c r="KLT102" s="0"/>
      <c r="KLU102" s="0"/>
      <c r="KLV102" s="0"/>
      <c r="KLW102" s="0"/>
      <c r="KLX102" s="0"/>
      <c r="KLY102" s="0"/>
      <c r="KLZ102" s="0"/>
      <c r="KMA102" s="0"/>
      <c r="KMB102" s="0"/>
      <c r="KMC102" s="0"/>
      <c r="KMD102" s="0"/>
      <c r="KME102" s="0"/>
      <c r="KMF102" s="0"/>
      <c r="KMG102" s="0"/>
      <c r="KMH102" s="0"/>
      <c r="KMI102" s="0"/>
      <c r="KMJ102" s="0"/>
      <c r="KMK102" s="0"/>
      <c r="KML102" s="0"/>
      <c r="KMM102" s="0"/>
      <c r="KMN102" s="0"/>
      <c r="KMO102" s="0"/>
      <c r="KMP102" s="0"/>
      <c r="KMQ102" s="0"/>
      <c r="KMR102" s="0"/>
      <c r="KMS102" s="0"/>
      <c r="KMT102" s="0"/>
      <c r="KMU102" s="0"/>
      <c r="KMV102" s="0"/>
      <c r="KMW102" s="0"/>
      <c r="KMX102" s="0"/>
      <c r="KMY102" s="0"/>
      <c r="KMZ102" s="0"/>
      <c r="KNA102" s="0"/>
      <c r="KNB102" s="0"/>
      <c r="KNC102" s="0"/>
      <c r="KND102" s="0"/>
      <c r="KNE102" s="0"/>
      <c r="KNF102" s="0"/>
      <c r="KNG102" s="0"/>
      <c r="KNH102" s="0"/>
      <c r="KNI102" s="0"/>
      <c r="KNJ102" s="0"/>
      <c r="KNK102" s="0"/>
      <c r="KNL102" s="0"/>
      <c r="KNM102" s="0"/>
      <c r="KNN102" s="0"/>
      <c r="KNO102" s="0"/>
      <c r="KNP102" s="0"/>
      <c r="KNQ102" s="0"/>
      <c r="KNR102" s="0"/>
      <c r="KNS102" s="0"/>
      <c r="KNT102" s="0"/>
      <c r="KNU102" s="0"/>
      <c r="KNV102" s="0"/>
      <c r="KNW102" s="0"/>
      <c r="KNX102" s="0"/>
      <c r="KNY102" s="0"/>
      <c r="KNZ102" s="0"/>
      <c r="KOA102" s="0"/>
      <c r="KOB102" s="0"/>
      <c r="KOC102" s="0"/>
      <c r="KOD102" s="0"/>
      <c r="KOE102" s="0"/>
      <c r="KOF102" s="0"/>
      <c r="KOG102" s="0"/>
      <c r="KOH102" s="0"/>
      <c r="KOI102" s="0"/>
      <c r="KOJ102" s="0"/>
      <c r="KOK102" s="0"/>
      <c r="KOL102" s="0"/>
      <c r="KOM102" s="0"/>
      <c r="KON102" s="0"/>
      <c r="KOO102" s="0"/>
      <c r="KOP102" s="0"/>
      <c r="KOQ102" s="0"/>
      <c r="KOR102" s="0"/>
      <c r="KOS102" s="0"/>
      <c r="KOT102" s="0"/>
      <c r="KOU102" s="0"/>
      <c r="KOV102" s="0"/>
      <c r="KOW102" s="0"/>
      <c r="KOX102" s="0"/>
      <c r="KOY102" s="0"/>
      <c r="KOZ102" s="0"/>
      <c r="KPA102" s="0"/>
      <c r="KPB102" s="0"/>
      <c r="KPC102" s="0"/>
      <c r="KPD102" s="0"/>
      <c r="KPE102" s="0"/>
      <c r="KPF102" s="0"/>
      <c r="KPG102" s="0"/>
      <c r="KPH102" s="0"/>
      <c r="KPI102" s="0"/>
      <c r="KPJ102" s="0"/>
      <c r="KPK102" s="0"/>
      <c r="KPL102" s="0"/>
      <c r="KPM102" s="0"/>
      <c r="KPN102" s="0"/>
      <c r="KPO102" s="0"/>
      <c r="KPP102" s="0"/>
      <c r="KPQ102" s="0"/>
      <c r="KPR102" s="0"/>
      <c r="KPS102" s="0"/>
      <c r="KPT102" s="0"/>
      <c r="KPU102" s="0"/>
      <c r="KPV102" s="0"/>
      <c r="KPW102" s="0"/>
      <c r="KPX102" s="0"/>
      <c r="KPY102" s="0"/>
      <c r="KPZ102" s="0"/>
      <c r="KQA102" s="0"/>
      <c r="KQB102" s="0"/>
      <c r="KQC102" s="0"/>
      <c r="KQD102" s="0"/>
      <c r="KQE102" s="0"/>
      <c r="KQF102" s="0"/>
      <c r="KQG102" s="0"/>
      <c r="KQH102" s="0"/>
      <c r="KQI102" s="0"/>
      <c r="KQJ102" s="0"/>
      <c r="KQK102" s="0"/>
      <c r="KQL102" s="0"/>
      <c r="KQM102" s="0"/>
      <c r="KQN102" s="0"/>
      <c r="KQO102" s="0"/>
      <c r="KQP102" s="0"/>
      <c r="KQQ102" s="0"/>
      <c r="KQR102" s="0"/>
      <c r="KQS102" s="0"/>
      <c r="KQT102" s="0"/>
      <c r="KQU102" s="0"/>
      <c r="KQV102" s="0"/>
      <c r="KQW102" s="0"/>
      <c r="KQX102" s="0"/>
      <c r="KQY102" s="0"/>
      <c r="KQZ102" s="0"/>
      <c r="KRA102" s="0"/>
      <c r="KRB102" s="0"/>
      <c r="KRC102" s="0"/>
      <c r="KRD102" s="0"/>
      <c r="KRE102" s="0"/>
      <c r="KRF102" s="0"/>
      <c r="KRG102" s="0"/>
      <c r="KRH102" s="0"/>
      <c r="KRI102" s="0"/>
      <c r="KRJ102" s="0"/>
      <c r="KRK102" s="0"/>
      <c r="KRL102" s="0"/>
      <c r="KRM102" s="0"/>
      <c r="KRN102" s="0"/>
      <c r="KRO102" s="0"/>
      <c r="KRP102" s="0"/>
      <c r="KRQ102" s="0"/>
      <c r="KRR102" s="0"/>
      <c r="KRS102" s="0"/>
      <c r="KRT102" s="0"/>
      <c r="KRU102" s="0"/>
      <c r="KRV102" s="0"/>
      <c r="KRW102" s="0"/>
      <c r="KRX102" s="0"/>
      <c r="KRY102" s="0"/>
      <c r="KRZ102" s="0"/>
      <c r="KSA102" s="0"/>
      <c r="KSB102" s="0"/>
      <c r="KSC102" s="0"/>
      <c r="KSD102" s="0"/>
      <c r="KSE102" s="0"/>
      <c r="KSF102" s="0"/>
      <c r="KSG102" s="0"/>
      <c r="KSH102" s="0"/>
      <c r="KSI102" s="0"/>
      <c r="KSJ102" s="0"/>
      <c r="KSK102" s="0"/>
      <c r="KSL102" s="0"/>
      <c r="KSM102" s="0"/>
      <c r="KSN102" s="0"/>
      <c r="KSO102" s="0"/>
      <c r="KSP102" s="0"/>
      <c r="KSQ102" s="0"/>
      <c r="KSR102" s="0"/>
      <c r="KSS102" s="0"/>
      <c r="KST102" s="0"/>
      <c r="KSU102" s="0"/>
      <c r="KSV102" s="0"/>
      <c r="KSW102" s="0"/>
      <c r="KSX102" s="0"/>
      <c r="KSY102" s="0"/>
      <c r="KSZ102" s="0"/>
      <c r="KTA102" s="0"/>
      <c r="KTB102" s="0"/>
      <c r="KTC102" s="0"/>
      <c r="KTD102" s="0"/>
      <c r="KTE102" s="0"/>
      <c r="KTF102" s="0"/>
      <c r="KTG102" s="0"/>
      <c r="KTH102" s="0"/>
      <c r="KTI102" s="0"/>
      <c r="KTJ102" s="0"/>
      <c r="KTK102" s="0"/>
      <c r="KTL102" s="0"/>
      <c r="KTM102" s="0"/>
      <c r="KTN102" s="0"/>
      <c r="KTO102" s="0"/>
      <c r="KTP102" s="0"/>
      <c r="KTQ102" s="0"/>
      <c r="KTR102" s="0"/>
      <c r="KTS102" s="0"/>
      <c r="KTT102" s="0"/>
      <c r="KTU102" s="0"/>
      <c r="KTV102" s="0"/>
      <c r="KTW102" s="0"/>
      <c r="KTX102" s="0"/>
      <c r="KTY102" s="0"/>
      <c r="KTZ102" s="0"/>
      <c r="KUA102" s="0"/>
      <c r="KUB102" s="0"/>
      <c r="KUC102" s="0"/>
      <c r="KUD102" s="0"/>
      <c r="KUE102" s="0"/>
      <c r="KUF102" s="0"/>
      <c r="KUG102" s="0"/>
      <c r="KUH102" s="0"/>
      <c r="KUI102" s="0"/>
      <c r="KUJ102" s="0"/>
      <c r="KUK102" s="0"/>
      <c r="KUL102" s="0"/>
      <c r="KUM102" s="0"/>
      <c r="KUN102" s="0"/>
      <c r="KUO102" s="0"/>
      <c r="KUP102" s="0"/>
      <c r="KUQ102" s="0"/>
      <c r="KUR102" s="0"/>
      <c r="KUS102" s="0"/>
      <c r="KUT102" s="0"/>
      <c r="KUU102" s="0"/>
      <c r="KUV102" s="0"/>
      <c r="KUW102" s="0"/>
      <c r="KUX102" s="0"/>
      <c r="KUY102" s="0"/>
      <c r="KUZ102" s="0"/>
      <c r="KVA102" s="0"/>
      <c r="KVB102" s="0"/>
      <c r="KVC102" s="0"/>
      <c r="KVD102" s="0"/>
      <c r="KVE102" s="0"/>
      <c r="KVF102" s="0"/>
      <c r="KVG102" s="0"/>
      <c r="KVH102" s="0"/>
      <c r="KVI102" s="0"/>
      <c r="KVJ102" s="0"/>
      <c r="KVK102" s="0"/>
      <c r="KVL102" s="0"/>
      <c r="KVM102" s="0"/>
      <c r="KVN102" s="0"/>
      <c r="KVO102" s="0"/>
      <c r="KVP102" s="0"/>
      <c r="KVQ102" s="0"/>
      <c r="KVR102" s="0"/>
      <c r="KVS102" s="0"/>
      <c r="KVT102" s="0"/>
      <c r="KVU102" s="0"/>
      <c r="KVV102" s="0"/>
      <c r="KVW102" s="0"/>
      <c r="KVX102" s="0"/>
      <c r="KVY102" s="0"/>
      <c r="KVZ102" s="0"/>
      <c r="KWA102" s="0"/>
      <c r="KWB102" s="0"/>
      <c r="KWC102" s="0"/>
      <c r="KWD102" s="0"/>
      <c r="KWE102" s="0"/>
      <c r="KWF102" s="0"/>
      <c r="KWG102" s="0"/>
      <c r="KWH102" s="0"/>
      <c r="KWI102" s="0"/>
      <c r="KWJ102" s="0"/>
      <c r="KWK102" s="0"/>
      <c r="KWL102" s="0"/>
      <c r="KWM102" s="0"/>
      <c r="KWN102" s="0"/>
      <c r="KWO102" s="0"/>
      <c r="KWP102" s="0"/>
      <c r="KWQ102" s="0"/>
      <c r="KWR102" s="0"/>
      <c r="KWS102" s="0"/>
      <c r="KWT102" s="0"/>
      <c r="KWU102" s="0"/>
      <c r="KWV102" s="0"/>
      <c r="KWW102" s="0"/>
      <c r="KWX102" s="0"/>
      <c r="KWY102" s="0"/>
      <c r="KWZ102" s="0"/>
      <c r="KXA102" s="0"/>
      <c r="KXB102" s="0"/>
      <c r="KXC102" s="0"/>
      <c r="KXD102" s="0"/>
      <c r="KXE102" s="0"/>
      <c r="KXF102" s="0"/>
      <c r="KXG102" s="0"/>
      <c r="KXH102" s="0"/>
      <c r="KXI102" s="0"/>
      <c r="KXJ102" s="0"/>
      <c r="KXK102" s="0"/>
      <c r="KXL102" s="0"/>
      <c r="KXM102" s="0"/>
      <c r="KXN102" s="0"/>
      <c r="KXO102" s="0"/>
      <c r="KXP102" s="0"/>
      <c r="KXQ102" s="0"/>
      <c r="KXR102" s="0"/>
      <c r="KXS102" s="0"/>
      <c r="KXT102" s="0"/>
      <c r="KXU102" s="0"/>
      <c r="KXV102" s="0"/>
      <c r="KXW102" s="0"/>
      <c r="KXX102" s="0"/>
      <c r="KXY102" s="0"/>
      <c r="KXZ102" s="0"/>
      <c r="KYA102" s="0"/>
      <c r="KYB102" s="0"/>
      <c r="KYC102" s="0"/>
      <c r="KYD102" s="0"/>
      <c r="KYE102" s="0"/>
      <c r="KYF102" s="0"/>
      <c r="KYG102" s="0"/>
      <c r="KYH102" s="0"/>
      <c r="KYI102" s="0"/>
      <c r="KYJ102" s="0"/>
      <c r="KYK102" s="0"/>
      <c r="KYL102" s="0"/>
      <c r="KYM102" s="0"/>
      <c r="KYN102" s="0"/>
      <c r="KYO102" s="0"/>
      <c r="KYP102" s="0"/>
      <c r="KYQ102" s="0"/>
      <c r="KYR102" s="0"/>
      <c r="KYS102" s="0"/>
      <c r="KYT102" s="0"/>
      <c r="KYU102" s="0"/>
      <c r="KYV102" s="0"/>
      <c r="KYW102" s="0"/>
      <c r="KYX102" s="0"/>
      <c r="KYY102" s="0"/>
      <c r="KYZ102" s="0"/>
      <c r="KZA102" s="0"/>
      <c r="KZB102" s="0"/>
      <c r="KZC102" s="0"/>
      <c r="KZD102" s="0"/>
      <c r="KZE102" s="0"/>
      <c r="KZF102" s="0"/>
      <c r="KZG102" s="0"/>
      <c r="KZH102" s="0"/>
      <c r="KZI102" s="0"/>
      <c r="KZJ102" s="0"/>
      <c r="KZK102" s="0"/>
      <c r="KZL102" s="0"/>
      <c r="KZM102" s="0"/>
      <c r="KZN102" s="0"/>
      <c r="KZO102" s="0"/>
      <c r="KZP102" s="0"/>
      <c r="KZQ102" s="0"/>
      <c r="KZR102" s="0"/>
      <c r="KZS102" s="0"/>
      <c r="KZT102" s="0"/>
      <c r="KZU102" s="0"/>
      <c r="KZV102" s="0"/>
      <c r="KZW102" s="0"/>
      <c r="KZX102" s="0"/>
      <c r="KZY102" s="0"/>
      <c r="KZZ102" s="0"/>
      <c r="LAA102" s="0"/>
      <c r="LAB102" s="0"/>
      <c r="LAC102" s="0"/>
      <c r="LAD102" s="0"/>
      <c r="LAE102" s="0"/>
      <c r="LAF102" s="0"/>
      <c r="LAG102" s="0"/>
      <c r="LAH102" s="0"/>
      <c r="LAI102" s="0"/>
      <c r="LAJ102" s="0"/>
      <c r="LAK102" s="0"/>
      <c r="LAL102" s="0"/>
      <c r="LAM102" s="0"/>
      <c r="LAN102" s="0"/>
      <c r="LAO102" s="0"/>
      <c r="LAP102" s="0"/>
      <c r="LAQ102" s="0"/>
      <c r="LAR102" s="0"/>
      <c r="LAS102" s="0"/>
      <c r="LAT102" s="0"/>
      <c r="LAU102" s="0"/>
      <c r="LAV102" s="0"/>
      <c r="LAW102" s="0"/>
      <c r="LAX102" s="0"/>
      <c r="LAY102" s="0"/>
      <c r="LAZ102" s="0"/>
      <c r="LBA102" s="0"/>
      <c r="LBB102" s="0"/>
      <c r="LBC102" s="0"/>
      <c r="LBD102" s="0"/>
      <c r="LBE102" s="0"/>
      <c r="LBF102" s="0"/>
      <c r="LBG102" s="0"/>
      <c r="LBH102" s="0"/>
      <c r="LBI102" s="0"/>
      <c r="LBJ102" s="0"/>
      <c r="LBK102" s="0"/>
      <c r="LBL102" s="0"/>
      <c r="LBM102" s="0"/>
      <c r="LBN102" s="0"/>
      <c r="LBO102" s="0"/>
      <c r="LBP102" s="0"/>
      <c r="LBQ102" s="0"/>
      <c r="LBR102" s="0"/>
      <c r="LBS102" s="0"/>
      <c r="LBT102" s="0"/>
      <c r="LBU102" s="0"/>
      <c r="LBV102" s="0"/>
      <c r="LBW102" s="0"/>
      <c r="LBX102" s="0"/>
      <c r="LBY102" s="0"/>
      <c r="LBZ102" s="0"/>
      <c r="LCA102" s="0"/>
      <c r="LCB102" s="0"/>
      <c r="LCC102" s="0"/>
      <c r="LCD102" s="0"/>
      <c r="LCE102" s="0"/>
      <c r="LCF102" s="0"/>
      <c r="LCG102" s="0"/>
      <c r="LCH102" s="0"/>
      <c r="LCI102" s="0"/>
      <c r="LCJ102" s="0"/>
      <c r="LCK102" s="0"/>
      <c r="LCL102" s="0"/>
      <c r="LCM102" s="0"/>
      <c r="LCN102" s="0"/>
      <c r="LCO102" s="0"/>
      <c r="LCP102" s="0"/>
      <c r="LCQ102" s="0"/>
      <c r="LCR102" s="0"/>
      <c r="LCS102" s="0"/>
      <c r="LCT102" s="0"/>
      <c r="LCU102" s="0"/>
      <c r="LCV102" s="0"/>
      <c r="LCW102" s="0"/>
      <c r="LCX102" s="0"/>
      <c r="LCY102" s="0"/>
      <c r="LCZ102" s="0"/>
      <c r="LDA102" s="0"/>
      <c r="LDB102" s="0"/>
      <c r="LDC102" s="0"/>
      <c r="LDD102" s="0"/>
      <c r="LDE102" s="0"/>
      <c r="LDF102" s="0"/>
      <c r="LDG102" s="0"/>
      <c r="LDH102" s="0"/>
      <c r="LDI102" s="0"/>
      <c r="LDJ102" s="0"/>
      <c r="LDK102" s="0"/>
      <c r="LDL102" s="0"/>
      <c r="LDM102" s="0"/>
      <c r="LDN102" s="0"/>
      <c r="LDO102" s="0"/>
      <c r="LDP102" s="0"/>
      <c r="LDQ102" s="0"/>
      <c r="LDR102" s="0"/>
      <c r="LDS102" s="0"/>
      <c r="LDT102" s="0"/>
      <c r="LDU102" s="0"/>
      <c r="LDV102" s="0"/>
      <c r="LDW102" s="0"/>
      <c r="LDX102" s="0"/>
      <c r="LDY102" s="0"/>
      <c r="LDZ102" s="0"/>
      <c r="LEA102" s="0"/>
      <c r="LEB102" s="0"/>
      <c r="LEC102" s="0"/>
      <c r="LED102" s="0"/>
      <c r="LEE102" s="0"/>
      <c r="LEF102" s="0"/>
      <c r="LEG102" s="0"/>
      <c r="LEH102" s="0"/>
      <c r="LEI102" s="0"/>
      <c r="LEJ102" s="0"/>
      <c r="LEK102" s="0"/>
      <c r="LEL102" s="0"/>
      <c r="LEM102" s="0"/>
      <c r="LEN102" s="0"/>
      <c r="LEO102" s="0"/>
      <c r="LEP102" s="0"/>
      <c r="LEQ102" s="0"/>
      <c r="LER102" s="0"/>
      <c r="LES102" s="0"/>
      <c r="LET102" s="0"/>
      <c r="LEU102" s="0"/>
      <c r="LEV102" s="0"/>
      <c r="LEW102" s="0"/>
      <c r="LEX102" s="0"/>
      <c r="LEY102" s="0"/>
      <c r="LEZ102" s="0"/>
      <c r="LFA102" s="0"/>
      <c r="LFB102" s="0"/>
      <c r="LFC102" s="0"/>
      <c r="LFD102" s="0"/>
      <c r="LFE102" s="0"/>
      <c r="LFF102" s="0"/>
      <c r="LFG102" s="0"/>
      <c r="LFH102" s="0"/>
      <c r="LFI102" s="0"/>
      <c r="LFJ102" s="0"/>
      <c r="LFK102" s="0"/>
      <c r="LFL102" s="0"/>
      <c r="LFM102" s="0"/>
      <c r="LFN102" s="0"/>
      <c r="LFO102" s="0"/>
      <c r="LFP102" s="0"/>
      <c r="LFQ102" s="0"/>
      <c r="LFR102" s="0"/>
      <c r="LFS102" s="0"/>
      <c r="LFT102" s="0"/>
      <c r="LFU102" s="0"/>
      <c r="LFV102" s="0"/>
      <c r="LFW102" s="0"/>
      <c r="LFX102" s="0"/>
      <c r="LFY102" s="0"/>
      <c r="LFZ102" s="0"/>
      <c r="LGA102" s="0"/>
      <c r="LGB102" s="0"/>
      <c r="LGC102" s="0"/>
      <c r="LGD102" s="0"/>
      <c r="LGE102" s="0"/>
      <c r="LGF102" s="0"/>
      <c r="LGG102" s="0"/>
      <c r="LGH102" s="0"/>
      <c r="LGI102" s="0"/>
      <c r="LGJ102" s="0"/>
      <c r="LGK102" s="0"/>
      <c r="LGL102" s="0"/>
      <c r="LGM102" s="0"/>
      <c r="LGN102" s="0"/>
      <c r="LGO102" s="0"/>
      <c r="LGP102" s="0"/>
      <c r="LGQ102" s="0"/>
      <c r="LGR102" s="0"/>
      <c r="LGS102" s="0"/>
      <c r="LGT102" s="0"/>
      <c r="LGU102" s="0"/>
      <c r="LGV102" s="0"/>
      <c r="LGW102" s="0"/>
      <c r="LGX102" s="0"/>
      <c r="LGY102" s="0"/>
      <c r="LGZ102" s="0"/>
      <c r="LHA102" s="0"/>
      <c r="LHB102" s="0"/>
      <c r="LHC102" s="0"/>
      <c r="LHD102" s="0"/>
      <c r="LHE102" s="0"/>
      <c r="LHF102" s="0"/>
      <c r="LHG102" s="0"/>
      <c r="LHH102" s="0"/>
      <c r="LHI102" s="0"/>
      <c r="LHJ102" s="0"/>
      <c r="LHK102" s="0"/>
      <c r="LHL102" s="0"/>
      <c r="LHM102" s="0"/>
      <c r="LHN102" s="0"/>
      <c r="LHO102" s="0"/>
      <c r="LHP102" s="0"/>
      <c r="LHQ102" s="0"/>
      <c r="LHR102" s="0"/>
      <c r="LHS102" s="0"/>
      <c r="LHT102" s="0"/>
      <c r="LHU102" s="0"/>
      <c r="LHV102" s="0"/>
      <c r="LHW102" s="0"/>
      <c r="LHX102" s="0"/>
      <c r="LHY102" s="0"/>
      <c r="LHZ102" s="0"/>
      <c r="LIA102" s="0"/>
      <c r="LIB102" s="0"/>
      <c r="LIC102" s="0"/>
      <c r="LID102" s="0"/>
      <c r="LIE102" s="0"/>
      <c r="LIF102" s="0"/>
      <c r="LIG102" s="0"/>
      <c r="LIH102" s="0"/>
      <c r="LII102" s="0"/>
      <c r="LIJ102" s="0"/>
      <c r="LIK102" s="0"/>
      <c r="LIL102" s="0"/>
      <c r="LIM102" s="0"/>
      <c r="LIN102" s="0"/>
      <c r="LIO102" s="0"/>
      <c r="LIP102" s="0"/>
      <c r="LIQ102" s="0"/>
      <c r="LIR102" s="0"/>
      <c r="LIS102" s="0"/>
      <c r="LIT102" s="0"/>
      <c r="LIU102" s="0"/>
      <c r="LIV102" s="0"/>
      <c r="LIW102" s="0"/>
      <c r="LIX102" s="0"/>
      <c r="LIY102" s="0"/>
      <c r="LIZ102" s="0"/>
      <c r="LJA102" s="0"/>
      <c r="LJB102" s="0"/>
      <c r="LJC102" s="0"/>
      <c r="LJD102" s="0"/>
      <c r="LJE102" s="0"/>
      <c r="LJF102" s="0"/>
      <c r="LJG102" s="0"/>
      <c r="LJH102" s="0"/>
      <c r="LJI102" s="0"/>
      <c r="LJJ102" s="0"/>
      <c r="LJK102" s="0"/>
      <c r="LJL102" s="0"/>
      <c r="LJM102" s="0"/>
      <c r="LJN102" s="0"/>
      <c r="LJO102" s="0"/>
      <c r="LJP102" s="0"/>
      <c r="LJQ102" s="0"/>
      <c r="LJR102" s="0"/>
      <c r="LJS102" s="0"/>
      <c r="LJT102" s="0"/>
      <c r="LJU102" s="0"/>
      <c r="LJV102" s="0"/>
      <c r="LJW102" s="0"/>
      <c r="LJX102" s="0"/>
      <c r="LJY102" s="0"/>
      <c r="LJZ102" s="0"/>
      <c r="LKA102" s="0"/>
      <c r="LKB102" s="0"/>
      <c r="LKC102" s="0"/>
      <c r="LKD102" s="0"/>
      <c r="LKE102" s="0"/>
      <c r="LKF102" s="0"/>
      <c r="LKG102" s="0"/>
      <c r="LKH102" s="0"/>
      <c r="LKI102" s="0"/>
      <c r="LKJ102" s="0"/>
      <c r="LKK102" s="0"/>
      <c r="LKL102" s="0"/>
      <c r="LKM102" s="0"/>
      <c r="LKN102" s="0"/>
      <c r="LKO102" s="0"/>
      <c r="LKP102" s="0"/>
      <c r="LKQ102" s="0"/>
      <c r="LKR102" s="0"/>
      <c r="LKS102" s="0"/>
      <c r="LKT102" s="0"/>
      <c r="LKU102" s="0"/>
      <c r="LKV102" s="0"/>
      <c r="LKW102" s="0"/>
      <c r="LKX102" s="0"/>
      <c r="LKY102" s="0"/>
      <c r="LKZ102" s="0"/>
      <c r="LLA102" s="0"/>
      <c r="LLB102" s="0"/>
      <c r="LLC102" s="0"/>
      <c r="LLD102" s="0"/>
      <c r="LLE102" s="0"/>
      <c r="LLF102" s="0"/>
      <c r="LLG102" s="0"/>
      <c r="LLH102" s="0"/>
      <c r="LLI102" s="0"/>
      <c r="LLJ102" s="0"/>
      <c r="LLK102" s="0"/>
      <c r="LLL102" s="0"/>
      <c r="LLM102" s="0"/>
      <c r="LLN102" s="0"/>
      <c r="LLO102" s="0"/>
      <c r="LLP102" s="0"/>
      <c r="LLQ102" s="0"/>
      <c r="LLR102" s="0"/>
      <c r="LLS102" s="0"/>
      <c r="LLT102" s="0"/>
      <c r="LLU102" s="0"/>
      <c r="LLV102" s="0"/>
      <c r="LLW102" s="0"/>
      <c r="LLX102" s="0"/>
      <c r="LLY102" s="0"/>
      <c r="LLZ102" s="0"/>
      <c r="LMA102" s="0"/>
      <c r="LMB102" s="0"/>
      <c r="LMC102" s="0"/>
      <c r="LMD102" s="0"/>
      <c r="LME102" s="0"/>
      <c r="LMF102" s="0"/>
      <c r="LMG102" s="0"/>
      <c r="LMH102" s="0"/>
      <c r="LMI102" s="0"/>
      <c r="LMJ102" s="0"/>
      <c r="LMK102" s="0"/>
      <c r="LML102" s="0"/>
      <c r="LMM102" s="0"/>
      <c r="LMN102" s="0"/>
      <c r="LMO102" s="0"/>
      <c r="LMP102" s="0"/>
      <c r="LMQ102" s="0"/>
      <c r="LMR102" s="0"/>
      <c r="LMS102" s="0"/>
      <c r="LMT102" s="0"/>
      <c r="LMU102" s="0"/>
      <c r="LMV102" s="0"/>
      <c r="LMW102" s="0"/>
      <c r="LMX102" s="0"/>
      <c r="LMY102" s="0"/>
      <c r="LMZ102" s="0"/>
      <c r="LNA102" s="0"/>
      <c r="LNB102" s="0"/>
      <c r="LNC102" s="0"/>
      <c r="LND102" s="0"/>
      <c r="LNE102" s="0"/>
      <c r="LNF102" s="0"/>
      <c r="LNG102" s="0"/>
      <c r="LNH102" s="0"/>
      <c r="LNI102" s="0"/>
      <c r="LNJ102" s="0"/>
      <c r="LNK102" s="0"/>
      <c r="LNL102" s="0"/>
      <c r="LNM102" s="0"/>
      <c r="LNN102" s="0"/>
      <c r="LNO102" s="0"/>
      <c r="LNP102" s="0"/>
      <c r="LNQ102" s="0"/>
      <c r="LNR102" s="0"/>
      <c r="LNS102" s="0"/>
      <c r="LNT102" s="0"/>
      <c r="LNU102" s="0"/>
      <c r="LNV102" s="0"/>
      <c r="LNW102" s="0"/>
      <c r="LNX102" s="0"/>
      <c r="LNY102" s="0"/>
      <c r="LNZ102" s="0"/>
      <c r="LOA102" s="0"/>
      <c r="LOB102" s="0"/>
      <c r="LOC102" s="0"/>
      <c r="LOD102" s="0"/>
      <c r="LOE102" s="0"/>
      <c r="LOF102" s="0"/>
      <c r="LOG102" s="0"/>
      <c r="LOH102" s="0"/>
      <c r="LOI102" s="0"/>
      <c r="LOJ102" s="0"/>
      <c r="LOK102" s="0"/>
      <c r="LOL102" s="0"/>
      <c r="LOM102" s="0"/>
      <c r="LON102" s="0"/>
      <c r="LOO102" s="0"/>
      <c r="LOP102" s="0"/>
      <c r="LOQ102" s="0"/>
      <c r="LOR102" s="0"/>
      <c r="LOS102" s="0"/>
      <c r="LOT102" s="0"/>
      <c r="LOU102" s="0"/>
      <c r="LOV102" s="0"/>
      <c r="LOW102" s="0"/>
      <c r="LOX102" s="0"/>
      <c r="LOY102" s="0"/>
      <c r="LOZ102" s="0"/>
      <c r="LPA102" s="0"/>
      <c r="LPB102" s="0"/>
      <c r="LPC102" s="0"/>
      <c r="LPD102" s="0"/>
      <c r="LPE102" s="0"/>
      <c r="LPF102" s="0"/>
      <c r="LPG102" s="0"/>
      <c r="LPH102" s="0"/>
      <c r="LPI102" s="0"/>
      <c r="LPJ102" s="0"/>
      <c r="LPK102" s="0"/>
      <c r="LPL102" s="0"/>
      <c r="LPM102" s="0"/>
      <c r="LPN102" s="0"/>
      <c r="LPO102" s="0"/>
      <c r="LPP102" s="0"/>
      <c r="LPQ102" s="0"/>
      <c r="LPR102" s="0"/>
      <c r="LPS102" s="0"/>
      <c r="LPT102" s="0"/>
      <c r="LPU102" s="0"/>
      <c r="LPV102" s="0"/>
      <c r="LPW102" s="0"/>
      <c r="LPX102" s="0"/>
      <c r="LPY102" s="0"/>
      <c r="LPZ102" s="0"/>
      <c r="LQA102" s="0"/>
      <c r="LQB102" s="0"/>
      <c r="LQC102" s="0"/>
      <c r="LQD102" s="0"/>
      <c r="LQE102" s="0"/>
      <c r="LQF102" s="0"/>
      <c r="LQG102" s="0"/>
      <c r="LQH102" s="0"/>
      <c r="LQI102" s="0"/>
      <c r="LQJ102" s="0"/>
      <c r="LQK102" s="0"/>
      <c r="LQL102" s="0"/>
      <c r="LQM102" s="0"/>
      <c r="LQN102" s="0"/>
      <c r="LQO102" s="0"/>
      <c r="LQP102" s="0"/>
      <c r="LQQ102" s="0"/>
      <c r="LQR102" s="0"/>
      <c r="LQS102" s="0"/>
      <c r="LQT102" s="0"/>
      <c r="LQU102" s="0"/>
      <c r="LQV102" s="0"/>
      <c r="LQW102" s="0"/>
      <c r="LQX102" s="0"/>
      <c r="LQY102" s="0"/>
      <c r="LQZ102" s="0"/>
      <c r="LRA102" s="0"/>
      <c r="LRB102" s="0"/>
      <c r="LRC102" s="0"/>
      <c r="LRD102" s="0"/>
      <c r="LRE102" s="0"/>
      <c r="LRF102" s="0"/>
      <c r="LRG102" s="0"/>
      <c r="LRH102" s="0"/>
      <c r="LRI102" s="0"/>
      <c r="LRJ102" s="0"/>
      <c r="LRK102" s="0"/>
      <c r="LRL102" s="0"/>
      <c r="LRM102" s="0"/>
      <c r="LRN102" s="0"/>
      <c r="LRO102" s="0"/>
      <c r="LRP102" s="0"/>
      <c r="LRQ102" s="0"/>
      <c r="LRR102" s="0"/>
      <c r="LRS102" s="0"/>
      <c r="LRT102" s="0"/>
      <c r="LRU102" s="0"/>
      <c r="LRV102" s="0"/>
      <c r="LRW102" s="0"/>
      <c r="LRX102" s="0"/>
      <c r="LRY102" s="0"/>
      <c r="LRZ102" s="0"/>
      <c r="LSA102" s="0"/>
      <c r="LSB102" s="0"/>
      <c r="LSC102" s="0"/>
      <c r="LSD102" s="0"/>
      <c r="LSE102" s="0"/>
      <c r="LSF102" s="0"/>
      <c r="LSG102" s="0"/>
      <c r="LSH102" s="0"/>
      <c r="LSI102" s="0"/>
      <c r="LSJ102" s="0"/>
      <c r="LSK102" s="0"/>
      <c r="LSL102" s="0"/>
      <c r="LSM102" s="0"/>
      <c r="LSN102" s="0"/>
      <c r="LSO102" s="0"/>
      <c r="LSP102" s="0"/>
      <c r="LSQ102" s="0"/>
      <c r="LSR102" s="0"/>
      <c r="LSS102" s="0"/>
      <c r="LST102" s="0"/>
      <c r="LSU102" s="0"/>
      <c r="LSV102" s="0"/>
      <c r="LSW102" s="0"/>
      <c r="LSX102" s="0"/>
      <c r="LSY102" s="0"/>
      <c r="LSZ102" s="0"/>
      <c r="LTA102" s="0"/>
      <c r="LTB102" s="0"/>
      <c r="LTC102" s="0"/>
      <c r="LTD102" s="0"/>
      <c r="LTE102" s="0"/>
      <c r="LTF102" s="0"/>
      <c r="LTG102" s="0"/>
      <c r="LTH102" s="0"/>
      <c r="LTI102" s="0"/>
      <c r="LTJ102" s="0"/>
      <c r="LTK102" s="0"/>
      <c r="LTL102" s="0"/>
      <c r="LTM102" s="0"/>
      <c r="LTN102" s="0"/>
      <c r="LTO102" s="0"/>
      <c r="LTP102" s="0"/>
      <c r="LTQ102" s="0"/>
      <c r="LTR102" s="0"/>
      <c r="LTS102" s="0"/>
      <c r="LTT102" s="0"/>
      <c r="LTU102" s="0"/>
      <c r="LTV102" s="0"/>
      <c r="LTW102" s="0"/>
      <c r="LTX102" s="0"/>
      <c r="LTY102" s="0"/>
      <c r="LTZ102" s="0"/>
      <c r="LUA102" s="0"/>
      <c r="LUB102" s="0"/>
      <c r="LUC102" s="0"/>
      <c r="LUD102" s="0"/>
      <c r="LUE102" s="0"/>
      <c r="LUF102" s="0"/>
      <c r="LUG102" s="0"/>
      <c r="LUH102" s="0"/>
      <c r="LUI102" s="0"/>
      <c r="LUJ102" s="0"/>
      <c r="LUK102" s="0"/>
      <c r="LUL102" s="0"/>
      <c r="LUM102" s="0"/>
      <c r="LUN102" s="0"/>
      <c r="LUO102" s="0"/>
      <c r="LUP102" s="0"/>
      <c r="LUQ102" s="0"/>
      <c r="LUR102" s="0"/>
      <c r="LUS102" s="0"/>
      <c r="LUT102" s="0"/>
      <c r="LUU102" s="0"/>
      <c r="LUV102" s="0"/>
      <c r="LUW102" s="0"/>
      <c r="LUX102" s="0"/>
      <c r="LUY102" s="0"/>
      <c r="LUZ102" s="0"/>
      <c r="LVA102" s="0"/>
      <c r="LVB102" s="0"/>
      <c r="LVC102" s="0"/>
      <c r="LVD102" s="0"/>
      <c r="LVE102" s="0"/>
      <c r="LVF102" s="0"/>
      <c r="LVG102" s="0"/>
      <c r="LVH102" s="0"/>
      <c r="LVI102" s="0"/>
      <c r="LVJ102" s="0"/>
      <c r="LVK102" s="0"/>
      <c r="LVL102" s="0"/>
      <c r="LVM102" s="0"/>
      <c r="LVN102" s="0"/>
      <c r="LVO102" s="0"/>
      <c r="LVP102" s="0"/>
      <c r="LVQ102" s="0"/>
      <c r="LVR102" s="0"/>
      <c r="LVS102" s="0"/>
      <c r="LVT102" s="0"/>
      <c r="LVU102" s="0"/>
      <c r="LVV102" s="0"/>
      <c r="LVW102" s="0"/>
      <c r="LVX102" s="0"/>
      <c r="LVY102" s="0"/>
      <c r="LVZ102" s="0"/>
      <c r="LWA102" s="0"/>
      <c r="LWB102" s="0"/>
      <c r="LWC102" s="0"/>
      <c r="LWD102" s="0"/>
      <c r="LWE102" s="0"/>
      <c r="LWF102" s="0"/>
      <c r="LWG102" s="0"/>
      <c r="LWH102" s="0"/>
      <c r="LWI102" s="0"/>
      <c r="LWJ102" s="0"/>
      <c r="LWK102" s="0"/>
      <c r="LWL102" s="0"/>
      <c r="LWM102" s="0"/>
      <c r="LWN102" s="0"/>
      <c r="LWO102" s="0"/>
      <c r="LWP102" s="0"/>
      <c r="LWQ102" s="0"/>
      <c r="LWR102" s="0"/>
      <c r="LWS102" s="0"/>
      <c r="LWT102" s="0"/>
      <c r="LWU102" s="0"/>
      <c r="LWV102" s="0"/>
      <c r="LWW102" s="0"/>
      <c r="LWX102" s="0"/>
      <c r="LWY102" s="0"/>
      <c r="LWZ102" s="0"/>
      <c r="LXA102" s="0"/>
      <c r="LXB102" s="0"/>
      <c r="LXC102" s="0"/>
      <c r="LXD102" s="0"/>
      <c r="LXE102" s="0"/>
      <c r="LXF102" s="0"/>
      <c r="LXG102" s="0"/>
      <c r="LXH102" s="0"/>
      <c r="LXI102" s="0"/>
      <c r="LXJ102" s="0"/>
      <c r="LXK102" s="0"/>
      <c r="LXL102" s="0"/>
      <c r="LXM102" s="0"/>
      <c r="LXN102" s="0"/>
      <c r="LXO102" s="0"/>
      <c r="LXP102" s="0"/>
      <c r="LXQ102" s="0"/>
      <c r="LXR102" s="0"/>
      <c r="LXS102" s="0"/>
      <c r="LXT102" s="0"/>
      <c r="LXU102" s="0"/>
      <c r="LXV102" s="0"/>
      <c r="LXW102" s="0"/>
      <c r="LXX102" s="0"/>
      <c r="LXY102" s="0"/>
      <c r="LXZ102" s="0"/>
      <c r="LYA102" s="0"/>
      <c r="LYB102" s="0"/>
      <c r="LYC102" s="0"/>
      <c r="LYD102" s="0"/>
      <c r="LYE102" s="0"/>
      <c r="LYF102" s="0"/>
      <c r="LYG102" s="0"/>
      <c r="LYH102" s="0"/>
      <c r="LYI102" s="0"/>
      <c r="LYJ102" s="0"/>
      <c r="LYK102" s="0"/>
      <c r="LYL102" s="0"/>
      <c r="LYM102" s="0"/>
      <c r="LYN102" s="0"/>
      <c r="LYO102" s="0"/>
      <c r="LYP102" s="0"/>
      <c r="LYQ102" s="0"/>
      <c r="LYR102" s="0"/>
      <c r="LYS102" s="0"/>
      <c r="LYT102" s="0"/>
      <c r="LYU102" s="0"/>
      <c r="LYV102" s="0"/>
      <c r="LYW102" s="0"/>
      <c r="LYX102" s="0"/>
      <c r="LYY102" s="0"/>
      <c r="LYZ102" s="0"/>
      <c r="LZA102" s="0"/>
      <c r="LZB102" s="0"/>
      <c r="LZC102" s="0"/>
      <c r="LZD102" s="0"/>
      <c r="LZE102" s="0"/>
      <c r="LZF102" s="0"/>
      <c r="LZG102" s="0"/>
      <c r="LZH102" s="0"/>
      <c r="LZI102" s="0"/>
      <c r="LZJ102" s="0"/>
      <c r="LZK102" s="0"/>
      <c r="LZL102" s="0"/>
      <c r="LZM102" s="0"/>
      <c r="LZN102" s="0"/>
      <c r="LZO102" s="0"/>
      <c r="LZP102" s="0"/>
      <c r="LZQ102" s="0"/>
      <c r="LZR102" s="0"/>
      <c r="LZS102" s="0"/>
      <c r="LZT102" s="0"/>
      <c r="LZU102" s="0"/>
      <c r="LZV102" s="0"/>
      <c r="LZW102" s="0"/>
      <c r="LZX102" s="0"/>
      <c r="LZY102" s="0"/>
      <c r="LZZ102" s="0"/>
      <c r="MAA102" s="0"/>
      <c r="MAB102" s="0"/>
      <c r="MAC102" s="0"/>
      <c r="MAD102" s="0"/>
      <c r="MAE102" s="0"/>
      <c r="MAF102" s="0"/>
      <c r="MAG102" s="0"/>
      <c r="MAH102" s="0"/>
      <c r="MAI102" s="0"/>
      <c r="MAJ102" s="0"/>
      <c r="MAK102" s="0"/>
      <c r="MAL102" s="0"/>
      <c r="MAM102" s="0"/>
      <c r="MAN102" s="0"/>
      <c r="MAO102" s="0"/>
      <c r="MAP102" s="0"/>
      <c r="MAQ102" s="0"/>
      <c r="MAR102" s="0"/>
      <c r="MAS102" s="0"/>
      <c r="MAT102" s="0"/>
      <c r="MAU102" s="0"/>
      <c r="MAV102" s="0"/>
      <c r="MAW102" s="0"/>
      <c r="MAX102" s="0"/>
      <c r="MAY102" s="0"/>
      <c r="MAZ102" s="0"/>
      <c r="MBA102" s="0"/>
      <c r="MBB102" s="0"/>
      <c r="MBC102" s="0"/>
      <c r="MBD102" s="0"/>
      <c r="MBE102" s="0"/>
      <c r="MBF102" s="0"/>
      <c r="MBG102" s="0"/>
      <c r="MBH102" s="0"/>
      <c r="MBI102" s="0"/>
      <c r="MBJ102" s="0"/>
      <c r="MBK102" s="0"/>
      <c r="MBL102" s="0"/>
      <c r="MBM102" s="0"/>
      <c r="MBN102" s="0"/>
      <c r="MBO102" s="0"/>
      <c r="MBP102" s="0"/>
      <c r="MBQ102" s="0"/>
      <c r="MBR102" s="0"/>
      <c r="MBS102" s="0"/>
      <c r="MBT102" s="0"/>
      <c r="MBU102" s="0"/>
      <c r="MBV102" s="0"/>
      <c r="MBW102" s="0"/>
      <c r="MBX102" s="0"/>
      <c r="MBY102" s="0"/>
      <c r="MBZ102" s="0"/>
      <c r="MCA102" s="0"/>
      <c r="MCB102" s="0"/>
      <c r="MCC102" s="0"/>
      <c r="MCD102" s="0"/>
      <c r="MCE102" s="0"/>
      <c r="MCF102" s="0"/>
      <c r="MCG102" s="0"/>
      <c r="MCH102" s="0"/>
      <c r="MCI102" s="0"/>
      <c r="MCJ102" s="0"/>
      <c r="MCK102" s="0"/>
      <c r="MCL102" s="0"/>
      <c r="MCM102" s="0"/>
      <c r="MCN102" s="0"/>
      <c r="MCO102" s="0"/>
      <c r="MCP102" s="0"/>
      <c r="MCQ102" s="0"/>
      <c r="MCR102" s="0"/>
      <c r="MCS102" s="0"/>
      <c r="MCT102" s="0"/>
      <c r="MCU102" s="0"/>
      <c r="MCV102" s="0"/>
      <c r="MCW102" s="0"/>
      <c r="MCX102" s="0"/>
      <c r="MCY102" s="0"/>
      <c r="MCZ102" s="0"/>
      <c r="MDA102" s="0"/>
      <c r="MDB102" s="0"/>
      <c r="MDC102" s="0"/>
      <c r="MDD102" s="0"/>
      <c r="MDE102" s="0"/>
      <c r="MDF102" s="0"/>
      <c r="MDG102" s="0"/>
      <c r="MDH102" s="0"/>
      <c r="MDI102" s="0"/>
      <c r="MDJ102" s="0"/>
      <c r="MDK102" s="0"/>
      <c r="MDL102" s="0"/>
      <c r="MDM102" s="0"/>
      <c r="MDN102" s="0"/>
      <c r="MDO102" s="0"/>
      <c r="MDP102" s="0"/>
      <c r="MDQ102" s="0"/>
      <c r="MDR102" s="0"/>
      <c r="MDS102" s="0"/>
      <c r="MDT102" s="0"/>
      <c r="MDU102" s="0"/>
      <c r="MDV102" s="0"/>
      <c r="MDW102" s="0"/>
      <c r="MDX102" s="0"/>
      <c r="MDY102" s="0"/>
      <c r="MDZ102" s="0"/>
      <c r="MEA102" s="0"/>
      <c r="MEB102" s="0"/>
      <c r="MEC102" s="0"/>
      <c r="MED102" s="0"/>
      <c r="MEE102" s="0"/>
      <c r="MEF102" s="0"/>
      <c r="MEG102" s="0"/>
      <c r="MEH102" s="0"/>
      <c r="MEI102" s="0"/>
      <c r="MEJ102" s="0"/>
      <c r="MEK102" s="0"/>
      <c r="MEL102" s="0"/>
      <c r="MEM102" s="0"/>
      <c r="MEN102" s="0"/>
      <c r="MEO102" s="0"/>
      <c r="MEP102" s="0"/>
      <c r="MEQ102" s="0"/>
      <c r="MER102" s="0"/>
      <c r="MES102" s="0"/>
      <c r="MET102" s="0"/>
      <c r="MEU102" s="0"/>
      <c r="MEV102" s="0"/>
      <c r="MEW102" s="0"/>
      <c r="MEX102" s="0"/>
      <c r="MEY102" s="0"/>
      <c r="MEZ102" s="0"/>
      <c r="MFA102" s="0"/>
      <c r="MFB102" s="0"/>
      <c r="MFC102" s="0"/>
      <c r="MFD102" s="0"/>
      <c r="MFE102" s="0"/>
      <c r="MFF102" s="0"/>
      <c r="MFG102" s="0"/>
      <c r="MFH102" s="0"/>
      <c r="MFI102" s="0"/>
      <c r="MFJ102" s="0"/>
      <c r="MFK102" s="0"/>
      <c r="MFL102" s="0"/>
      <c r="MFM102" s="0"/>
      <c r="MFN102" s="0"/>
      <c r="MFO102" s="0"/>
      <c r="MFP102" s="0"/>
      <c r="MFQ102" s="0"/>
      <c r="MFR102" s="0"/>
      <c r="MFS102" s="0"/>
      <c r="MFT102" s="0"/>
      <c r="MFU102" s="0"/>
      <c r="MFV102" s="0"/>
      <c r="MFW102" s="0"/>
      <c r="MFX102" s="0"/>
      <c r="MFY102" s="0"/>
      <c r="MFZ102" s="0"/>
      <c r="MGA102" s="0"/>
      <c r="MGB102" s="0"/>
      <c r="MGC102" s="0"/>
      <c r="MGD102" s="0"/>
      <c r="MGE102" s="0"/>
      <c r="MGF102" s="0"/>
      <c r="MGG102" s="0"/>
      <c r="MGH102" s="0"/>
      <c r="MGI102" s="0"/>
      <c r="MGJ102" s="0"/>
      <c r="MGK102" s="0"/>
      <c r="MGL102" s="0"/>
      <c r="MGM102" s="0"/>
      <c r="MGN102" s="0"/>
      <c r="MGO102" s="0"/>
      <c r="MGP102" s="0"/>
      <c r="MGQ102" s="0"/>
      <c r="MGR102" s="0"/>
      <c r="MGS102" s="0"/>
      <c r="MGT102" s="0"/>
      <c r="MGU102" s="0"/>
      <c r="MGV102" s="0"/>
      <c r="MGW102" s="0"/>
      <c r="MGX102" s="0"/>
      <c r="MGY102" s="0"/>
      <c r="MGZ102" s="0"/>
      <c r="MHA102" s="0"/>
      <c r="MHB102" s="0"/>
      <c r="MHC102" s="0"/>
      <c r="MHD102" s="0"/>
      <c r="MHE102" s="0"/>
      <c r="MHF102" s="0"/>
      <c r="MHG102" s="0"/>
      <c r="MHH102" s="0"/>
      <c r="MHI102" s="0"/>
      <c r="MHJ102" s="0"/>
      <c r="MHK102" s="0"/>
      <c r="MHL102" s="0"/>
      <c r="MHM102" s="0"/>
      <c r="MHN102" s="0"/>
      <c r="MHO102" s="0"/>
      <c r="MHP102" s="0"/>
      <c r="MHQ102" s="0"/>
      <c r="MHR102" s="0"/>
      <c r="MHS102" s="0"/>
      <c r="MHT102" s="0"/>
      <c r="MHU102" s="0"/>
      <c r="MHV102" s="0"/>
      <c r="MHW102" s="0"/>
      <c r="MHX102" s="0"/>
      <c r="MHY102" s="0"/>
      <c r="MHZ102" s="0"/>
      <c r="MIA102" s="0"/>
      <c r="MIB102" s="0"/>
      <c r="MIC102" s="0"/>
      <c r="MID102" s="0"/>
      <c r="MIE102" s="0"/>
      <c r="MIF102" s="0"/>
      <c r="MIG102" s="0"/>
      <c r="MIH102" s="0"/>
      <c r="MII102" s="0"/>
      <c r="MIJ102" s="0"/>
      <c r="MIK102" s="0"/>
      <c r="MIL102" s="0"/>
      <c r="MIM102" s="0"/>
      <c r="MIN102" s="0"/>
      <c r="MIO102" s="0"/>
      <c r="MIP102" s="0"/>
      <c r="MIQ102" s="0"/>
      <c r="MIR102" s="0"/>
      <c r="MIS102" s="0"/>
      <c r="MIT102" s="0"/>
      <c r="MIU102" s="0"/>
      <c r="MIV102" s="0"/>
      <c r="MIW102" s="0"/>
      <c r="MIX102" s="0"/>
      <c r="MIY102" s="0"/>
      <c r="MIZ102" s="0"/>
      <c r="MJA102" s="0"/>
      <c r="MJB102" s="0"/>
      <c r="MJC102" s="0"/>
      <c r="MJD102" s="0"/>
      <c r="MJE102" s="0"/>
      <c r="MJF102" s="0"/>
      <c r="MJG102" s="0"/>
      <c r="MJH102" s="0"/>
      <c r="MJI102" s="0"/>
      <c r="MJJ102" s="0"/>
      <c r="MJK102" s="0"/>
      <c r="MJL102" s="0"/>
      <c r="MJM102" s="0"/>
      <c r="MJN102" s="0"/>
      <c r="MJO102" s="0"/>
      <c r="MJP102" s="0"/>
      <c r="MJQ102" s="0"/>
      <c r="MJR102" s="0"/>
      <c r="MJS102" s="0"/>
      <c r="MJT102" s="0"/>
      <c r="MJU102" s="0"/>
      <c r="MJV102" s="0"/>
      <c r="MJW102" s="0"/>
      <c r="MJX102" s="0"/>
      <c r="MJY102" s="0"/>
      <c r="MJZ102" s="0"/>
      <c r="MKA102" s="0"/>
      <c r="MKB102" s="0"/>
      <c r="MKC102" s="0"/>
      <c r="MKD102" s="0"/>
      <c r="MKE102" s="0"/>
      <c r="MKF102" s="0"/>
      <c r="MKG102" s="0"/>
      <c r="MKH102" s="0"/>
      <c r="MKI102" s="0"/>
      <c r="MKJ102" s="0"/>
      <c r="MKK102" s="0"/>
      <c r="MKL102" s="0"/>
      <c r="MKM102" s="0"/>
      <c r="MKN102" s="0"/>
      <c r="MKO102" s="0"/>
      <c r="MKP102" s="0"/>
      <c r="MKQ102" s="0"/>
      <c r="MKR102" s="0"/>
      <c r="MKS102" s="0"/>
      <c r="MKT102" s="0"/>
      <c r="MKU102" s="0"/>
      <c r="MKV102" s="0"/>
      <c r="MKW102" s="0"/>
      <c r="MKX102" s="0"/>
      <c r="MKY102" s="0"/>
      <c r="MKZ102" s="0"/>
      <c r="MLA102" s="0"/>
      <c r="MLB102" s="0"/>
      <c r="MLC102" s="0"/>
      <c r="MLD102" s="0"/>
      <c r="MLE102" s="0"/>
      <c r="MLF102" s="0"/>
      <c r="MLG102" s="0"/>
      <c r="MLH102" s="0"/>
      <c r="MLI102" s="0"/>
      <c r="MLJ102" s="0"/>
      <c r="MLK102" s="0"/>
      <c r="MLL102" s="0"/>
      <c r="MLM102" s="0"/>
      <c r="MLN102" s="0"/>
      <c r="MLO102" s="0"/>
      <c r="MLP102" s="0"/>
      <c r="MLQ102" s="0"/>
      <c r="MLR102" s="0"/>
      <c r="MLS102" s="0"/>
      <c r="MLT102" s="0"/>
      <c r="MLU102" s="0"/>
      <c r="MLV102" s="0"/>
      <c r="MLW102" s="0"/>
      <c r="MLX102" s="0"/>
      <c r="MLY102" s="0"/>
      <c r="MLZ102" s="0"/>
      <c r="MMA102" s="0"/>
      <c r="MMB102" s="0"/>
      <c r="MMC102" s="0"/>
      <c r="MMD102" s="0"/>
      <c r="MME102" s="0"/>
      <c r="MMF102" s="0"/>
      <c r="MMG102" s="0"/>
      <c r="MMH102" s="0"/>
      <c r="MMI102" s="0"/>
      <c r="MMJ102" s="0"/>
      <c r="MMK102" s="0"/>
      <c r="MML102" s="0"/>
      <c r="MMM102" s="0"/>
      <c r="MMN102" s="0"/>
      <c r="MMO102" s="0"/>
      <c r="MMP102" s="0"/>
      <c r="MMQ102" s="0"/>
      <c r="MMR102" s="0"/>
      <c r="MMS102" s="0"/>
      <c r="MMT102" s="0"/>
      <c r="MMU102" s="0"/>
      <c r="MMV102" s="0"/>
      <c r="MMW102" s="0"/>
      <c r="MMX102" s="0"/>
      <c r="MMY102" s="0"/>
      <c r="MMZ102" s="0"/>
      <c r="MNA102" s="0"/>
      <c r="MNB102" s="0"/>
      <c r="MNC102" s="0"/>
      <c r="MND102" s="0"/>
      <c r="MNE102" s="0"/>
      <c r="MNF102" s="0"/>
      <c r="MNG102" s="0"/>
      <c r="MNH102" s="0"/>
      <c r="MNI102" s="0"/>
      <c r="MNJ102" s="0"/>
      <c r="MNK102" s="0"/>
      <c r="MNL102" s="0"/>
      <c r="MNM102" s="0"/>
      <c r="MNN102" s="0"/>
      <c r="MNO102" s="0"/>
      <c r="MNP102" s="0"/>
      <c r="MNQ102" s="0"/>
      <c r="MNR102" s="0"/>
      <c r="MNS102" s="0"/>
      <c r="MNT102" s="0"/>
      <c r="MNU102" s="0"/>
      <c r="MNV102" s="0"/>
      <c r="MNW102" s="0"/>
      <c r="MNX102" s="0"/>
      <c r="MNY102" s="0"/>
      <c r="MNZ102" s="0"/>
      <c r="MOA102" s="0"/>
      <c r="MOB102" s="0"/>
      <c r="MOC102" s="0"/>
      <c r="MOD102" s="0"/>
      <c r="MOE102" s="0"/>
      <c r="MOF102" s="0"/>
      <c r="MOG102" s="0"/>
      <c r="MOH102" s="0"/>
      <c r="MOI102" s="0"/>
      <c r="MOJ102" s="0"/>
      <c r="MOK102" s="0"/>
      <c r="MOL102" s="0"/>
      <c r="MOM102" s="0"/>
      <c r="MON102" s="0"/>
      <c r="MOO102" s="0"/>
      <c r="MOP102" s="0"/>
      <c r="MOQ102" s="0"/>
      <c r="MOR102" s="0"/>
      <c r="MOS102" s="0"/>
      <c r="MOT102" s="0"/>
      <c r="MOU102" s="0"/>
      <c r="MOV102" s="0"/>
      <c r="MOW102" s="0"/>
      <c r="MOX102" s="0"/>
      <c r="MOY102" s="0"/>
      <c r="MOZ102" s="0"/>
      <c r="MPA102" s="0"/>
      <c r="MPB102" s="0"/>
      <c r="MPC102" s="0"/>
      <c r="MPD102" s="0"/>
      <c r="MPE102" s="0"/>
      <c r="MPF102" s="0"/>
      <c r="MPG102" s="0"/>
      <c r="MPH102" s="0"/>
      <c r="MPI102" s="0"/>
      <c r="MPJ102" s="0"/>
      <c r="MPK102" s="0"/>
      <c r="MPL102" s="0"/>
      <c r="MPM102" s="0"/>
      <c r="MPN102" s="0"/>
      <c r="MPO102" s="0"/>
      <c r="MPP102" s="0"/>
      <c r="MPQ102" s="0"/>
      <c r="MPR102" s="0"/>
      <c r="MPS102" s="0"/>
      <c r="MPT102" s="0"/>
      <c r="MPU102" s="0"/>
      <c r="MPV102" s="0"/>
      <c r="MPW102" s="0"/>
      <c r="MPX102" s="0"/>
      <c r="MPY102" s="0"/>
      <c r="MPZ102" s="0"/>
      <c r="MQA102" s="0"/>
      <c r="MQB102" s="0"/>
      <c r="MQC102" s="0"/>
      <c r="MQD102" s="0"/>
      <c r="MQE102" s="0"/>
      <c r="MQF102" s="0"/>
      <c r="MQG102" s="0"/>
      <c r="MQH102" s="0"/>
      <c r="MQI102" s="0"/>
      <c r="MQJ102" s="0"/>
      <c r="MQK102" s="0"/>
      <c r="MQL102" s="0"/>
      <c r="MQM102" s="0"/>
      <c r="MQN102" s="0"/>
      <c r="MQO102" s="0"/>
      <c r="MQP102" s="0"/>
      <c r="MQQ102" s="0"/>
      <c r="MQR102" s="0"/>
      <c r="MQS102" s="0"/>
      <c r="MQT102" s="0"/>
      <c r="MQU102" s="0"/>
      <c r="MQV102" s="0"/>
      <c r="MQW102" s="0"/>
      <c r="MQX102" s="0"/>
      <c r="MQY102" s="0"/>
      <c r="MQZ102" s="0"/>
      <c r="MRA102" s="0"/>
      <c r="MRB102" s="0"/>
      <c r="MRC102" s="0"/>
      <c r="MRD102" s="0"/>
      <c r="MRE102" s="0"/>
      <c r="MRF102" s="0"/>
      <c r="MRG102" s="0"/>
      <c r="MRH102" s="0"/>
      <c r="MRI102" s="0"/>
      <c r="MRJ102" s="0"/>
      <c r="MRK102" s="0"/>
      <c r="MRL102" s="0"/>
      <c r="MRM102" s="0"/>
      <c r="MRN102" s="0"/>
      <c r="MRO102" s="0"/>
      <c r="MRP102" s="0"/>
      <c r="MRQ102" s="0"/>
      <c r="MRR102" s="0"/>
      <c r="MRS102" s="0"/>
      <c r="MRT102" s="0"/>
      <c r="MRU102" s="0"/>
      <c r="MRV102" s="0"/>
      <c r="MRW102" s="0"/>
      <c r="MRX102" s="0"/>
      <c r="MRY102" s="0"/>
      <c r="MRZ102" s="0"/>
      <c r="MSA102" s="0"/>
      <c r="MSB102" s="0"/>
      <c r="MSC102" s="0"/>
      <c r="MSD102" s="0"/>
      <c r="MSE102" s="0"/>
      <c r="MSF102" s="0"/>
      <c r="MSG102" s="0"/>
      <c r="MSH102" s="0"/>
      <c r="MSI102" s="0"/>
      <c r="MSJ102" s="0"/>
      <c r="MSK102" s="0"/>
      <c r="MSL102" s="0"/>
      <c r="MSM102" s="0"/>
      <c r="MSN102" s="0"/>
      <c r="MSO102" s="0"/>
      <c r="MSP102" s="0"/>
      <c r="MSQ102" s="0"/>
      <c r="MSR102" s="0"/>
      <c r="MSS102" s="0"/>
      <c r="MST102" s="0"/>
      <c r="MSU102" s="0"/>
      <c r="MSV102" s="0"/>
      <c r="MSW102" s="0"/>
      <c r="MSX102" s="0"/>
      <c r="MSY102" s="0"/>
      <c r="MSZ102" s="0"/>
      <c r="MTA102" s="0"/>
      <c r="MTB102" s="0"/>
      <c r="MTC102" s="0"/>
      <c r="MTD102" s="0"/>
      <c r="MTE102" s="0"/>
      <c r="MTF102" s="0"/>
      <c r="MTG102" s="0"/>
      <c r="MTH102" s="0"/>
      <c r="MTI102" s="0"/>
      <c r="MTJ102" s="0"/>
      <c r="MTK102" s="0"/>
      <c r="MTL102" s="0"/>
      <c r="MTM102" s="0"/>
      <c r="MTN102" s="0"/>
      <c r="MTO102" s="0"/>
      <c r="MTP102" s="0"/>
      <c r="MTQ102" s="0"/>
      <c r="MTR102" s="0"/>
      <c r="MTS102" s="0"/>
      <c r="MTT102" s="0"/>
      <c r="MTU102" s="0"/>
      <c r="MTV102" s="0"/>
      <c r="MTW102" s="0"/>
      <c r="MTX102" s="0"/>
      <c r="MTY102" s="0"/>
      <c r="MTZ102" s="0"/>
      <c r="MUA102" s="0"/>
      <c r="MUB102" s="0"/>
      <c r="MUC102" s="0"/>
      <c r="MUD102" s="0"/>
      <c r="MUE102" s="0"/>
      <c r="MUF102" s="0"/>
      <c r="MUG102" s="0"/>
      <c r="MUH102" s="0"/>
      <c r="MUI102" s="0"/>
      <c r="MUJ102" s="0"/>
      <c r="MUK102" s="0"/>
      <c r="MUL102" s="0"/>
      <c r="MUM102" s="0"/>
      <c r="MUN102" s="0"/>
      <c r="MUO102" s="0"/>
      <c r="MUP102" s="0"/>
      <c r="MUQ102" s="0"/>
      <c r="MUR102" s="0"/>
      <c r="MUS102" s="0"/>
      <c r="MUT102" s="0"/>
      <c r="MUU102" s="0"/>
      <c r="MUV102" s="0"/>
      <c r="MUW102" s="0"/>
      <c r="MUX102" s="0"/>
      <c r="MUY102" s="0"/>
      <c r="MUZ102" s="0"/>
      <c r="MVA102" s="0"/>
      <c r="MVB102" s="0"/>
      <c r="MVC102" s="0"/>
      <c r="MVD102" s="0"/>
      <c r="MVE102" s="0"/>
      <c r="MVF102" s="0"/>
      <c r="MVG102" s="0"/>
      <c r="MVH102" s="0"/>
      <c r="MVI102" s="0"/>
      <c r="MVJ102" s="0"/>
      <c r="MVK102" s="0"/>
      <c r="MVL102" s="0"/>
      <c r="MVM102" s="0"/>
      <c r="MVN102" s="0"/>
      <c r="MVO102" s="0"/>
      <c r="MVP102" s="0"/>
      <c r="MVQ102" s="0"/>
      <c r="MVR102" s="0"/>
      <c r="MVS102" s="0"/>
      <c r="MVT102" s="0"/>
      <c r="MVU102" s="0"/>
      <c r="MVV102" s="0"/>
      <c r="MVW102" s="0"/>
      <c r="MVX102" s="0"/>
      <c r="MVY102" s="0"/>
      <c r="MVZ102" s="0"/>
      <c r="MWA102" s="0"/>
      <c r="MWB102" s="0"/>
      <c r="MWC102" s="0"/>
      <c r="MWD102" s="0"/>
      <c r="MWE102" s="0"/>
      <c r="MWF102" s="0"/>
      <c r="MWG102" s="0"/>
      <c r="MWH102" s="0"/>
      <c r="MWI102" s="0"/>
      <c r="MWJ102" s="0"/>
      <c r="MWK102" s="0"/>
      <c r="MWL102" s="0"/>
      <c r="MWM102" s="0"/>
      <c r="MWN102" s="0"/>
      <c r="MWO102" s="0"/>
      <c r="MWP102" s="0"/>
      <c r="MWQ102" s="0"/>
      <c r="MWR102" s="0"/>
      <c r="MWS102" s="0"/>
      <c r="MWT102" s="0"/>
      <c r="MWU102" s="0"/>
      <c r="MWV102" s="0"/>
      <c r="MWW102" s="0"/>
      <c r="MWX102" s="0"/>
      <c r="MWY102" s="0"/>
      <c r="MWZ102" s="0"/>
      <c r="MXA102" s="0"/>
      <c r="MXB102" s="0"/>
      <c r="MXC102" s="0"/>
      <c r="MXD102" s="0"/>
      <c r="MXE102" s="0"/>
      <c r="MXF102" s="0"/>
      <c r="MXG102" s="0"/>
      <c r="MXH102" s="0"/>
      <c r="MXI102" s="0"/>
      <c r="MXJ102" s="0"/>
      <c r="MXK102" s="0"/>
      <c r="MXL102" s="0"/>
      <c r="MXM102" s="0"/>
      <c r="MXN102" s="0"/>
      <c r="MXO102" s="0"/>
      <c r="MXP102" s="0"/>
      <c r="MXQ102" s="0"/>
      <c r="MXR102" s="0"/>
      <c r="MXS102" s="0"/>
      <c r="MXT102" s="0"/>
      <c r="MXU102" s="0"/>
      <c r="MXV102" s="0"/>
      <c r="MXW102" s="0"/>
      <c r="MXX102" s="0"/>
      <c r="MXY102" s="0"/>
      <c r="MXZ102" s="0"/>
      <c r="MYA102" s="0"/>
      <c r="MYB102" s="0"/>
      <c r="MYC102" s="0"/>
      <c r="MYD102" s="0"/>
      <c r="MYE102" s="0"/>
      <c r="MYF102" s="0"/>
      <c r="MYG102" s="0"/>
      <c r="MYH102" s="0"/>
      <c r="MYI102" s="0"/>
      <c r="MYJ102" s="0"/>
      <c r="MYK102" s="0"/>
      <c r="MYL102" s="0"/>
      <c r="MYM102" s="0"/>
      <c r="MYN102" s="0"/>
      <c r="MYO102" s="0"/>
      <c r="MYP102" s="0"/>
      <c r="MYQ102" s="0"/>
      <c r="MYR102" s="0"/>
      <c r="MYS102" s="0"/>
      <c r="MYT102" s="0"/>
      <c r="MYU102" s="0"/>
      <c r="MYV102" s="0"/>
      <c r="MYW102" s="0"/>
      <c r="MYX102" s="0"/>
      <c r="MYY102" s="0"/>
      <c r="MYZ102" s="0"/>
      <c r="MZA102" s="0"/>
      <c r="MZB102" s="0"/>
      <c r="MZC102" s="0"/>
      <c r="MZD102" s="0"/>
      <c r="MZE102" s="0"/>
      <c r="MZF102" s="0"/>
      <c r="MZG102" s="0"/>
      <c r="MZH102" s="0"/>
      <c r="MZI102" s="0"/>
      <c r="MZJ102" s="0"/>
      <c r="MZK102" s="0"/>
      <c r="MZL102" s="0"/>
      <c r="MZM102" s="0"/>
      <c r="MZN102" s="0"/>
      <c r="MZO102" s="0"/>
      <c r="MZP102" s="0"/>
      <c r="MZQ102" s="0"/>
      <c r="MZR102" s="0"/>
      <c r="MZS102" s="0"/>
      <c r="MZT102" s="0"/>
      <c r="MZU102" s="0"/>
      <c r="MZV102" s="0"/>
      <c r="MZW102" s="0"/>
      <c r="MZX102" s="0"/>
      <c r="MZY102" s="0"/>
      <c r="MZZ102" s="0"/>
      <c r="NAA102" s="0"/>
      <c r="NAB102" s="0"/>
      <c r="NAC102" s="0"/>
      <c r="NAD102" s="0"/>
      <c r="NAE102" s="0"/>
      <c r="NAF102" s="0"/>
      <c r="NAG102" s="0"/>
      <c r="NAH102" s="0"/>
      <c r="NAI102" s="0"/>
      <c r="NAJ102" s="0"/>
      <c r="NAK102" s="0"/>
      <c r="NAL102" s="0"/>
      <c r="NAM102" s="0"/>
      <c r="NAN102" s="0"/>
      <c r="NAO102" s="0"/>
      <c r="NAP102" s="0"/>
      <c r="NAQ102" s="0"/>
      <c r="NAR102" s="0"/>
      <c r="NAS102" s="0"/>
      <c r="NAT102" s="0"/>
      <c r="NAU102" s="0"/>
      <c r="NAV102" s="0"/>
      <c r="NAW102" s="0"/>
      <c r="NAX102" s="0"/>
      <c r="NAY102" s="0"/>
      <c r="NAZ102" s="0"/>
      <c r="NBA102" s="0"/>
      <c r="NBB102" s="0"/>
      <c r="NBC102" s="0"/>
      <c r="NBD102" s="0"/>
      <c r="NBE102" s="0"/>
      <c r="NBF102" s="0"/>
      <c r="NBG102" s="0"/>
      <c r="NBH102" s="0"/>
      <c r="NBI102" s="0"/>
      <c r="NBJ102" s="0"/>
      <c r="NBK102" s="0"/>
      <c r="NBL102" s="0"/>
      <c r="NBM102" s="0"/>
      <c r="NBN102" s="0"/>
      <c r="NBO102" s="0"/>
      <c r="NBP102" s="0"/>
      <c r="NBQ102" s="0"/>
      <c r="NBR102" s="0"/>
      <c r="NBS102" s="0"/>
      <c r="NBT102" s="0"/>
      <c r="NBU102" s="0"/>
      <c r="NBV102" s="0"/>
      <c r="NBW102" s="0"/>
      <c r="NBX102" s="0"/>
      <c r="NBY102" s="0"/>
      <c r="NBZ102" s="0"/>
      <c r="NCA102" s="0"/>
      <c r="NCB102" s="0"/>
      <c r="NCC102" s="0"/>
      <c r="NCD102" s="0"/>
      <c r="NCE102" s="0"/>
      <c r="NCF102" s="0"/>
      <c r="NCG102" s="0"/>
      <c r="NCH102" s="0"/>
      <c r="NCI102" s="0"/>
      <c r="NCJ102" s="0"/>
      <c r="NCK102" s="0"/>
      <c r="NCL102" s="0"/>
      <c r="NCM102" s="0"/>
      <c r="NCN102" s="0"/>
      <c r="NCO102" s="0"/>
      <c r="NCP102" s="0"/>
      <c r="NCQ102" s="0"/>
      <c r="NCR102" s="0"/>
      <c r="NCS102" s="0"/>
      <c r="NCT102" s="0"/>
      <c r="NCU102" s="0"/>
      <c r="NCV102" s="0"/>
      <c r="NCW102" s="0"/>
      <c r="NCX102" s="0"/>
      <c r="NCY102" s="0"/>
      <c r="NCZ102" s="0"/>
      <c r="NDA102" s="0"/>
      <c r="NDB102" s="0"/>
      <c r="NDC102" s="0"/>
      <c r="NDD102" s="0"/>
      <c r="NDE102" s="0"/>
      <c r="NDF102" s="0"/>
      <c r="NDG102" s="0"/>
      <c r="NDH102" s="0"/>
      <c r="NDI102" s="0"/>
      <c r="NDJ102" s="0"/>
      <c r="NDK102" s="0"/>
      <c r="NDL102" s="0"/>
      <c r="NDM102" s="0"/>
      <c r="NDN102" s="0"/>
      <c r="NDO102" s="0"/>
      <c r="NDP102" s="0"/>
      <c r="NDQ102" s="0"/>
      <c r="NDR102" s="0"/>
      <c r="NDS102" s="0"/>
      <c r="NDT102" s="0"/>
      <c r="NDU102" s="0"/>
      <c r="NDV102" s="0"/>
      <c r="NDW102" s="0"/>
      <c r="NDX102" s="0"/>
      <c r="NDY102" s="0"/>
      <c r="NDZ102" s="0"/>
      <c r="NEA102" s="0"/>
      <c r="NEB102" s="0"/>
      <c r="NEC102" s="0"/>
      <c r="NED102" s="0"/>
      <c r="NEE102" s="0"/>
      <c r="NEF102" s="0"/>
      <c r="NEG102" s="0"/>
      <c r="NEH102" s="0"/>
      <c r="NEI102" s="0"/>
      <c r="NEJ102" s="0"/>
      <c r="NEK102" s="0"/>
      <c r="NEL102" s="0"/>
      <c r="NEM102" s="0"/>
      <c r="NEN102" s="0"/>
      <c r="NEO102" s="0"/>
      <c r="NEP102" s="0"/>
      <c r="NEQ102" s="0"/>
      <c r="NER102" s="0"/>
      <c r="NES102" s="0"/>
      <c r="NET102" s="0"/>
      <c r="NEU102" s="0"/>
      <c r="NEV102" s="0"/>
      <c r="NEW102" s="0"/>
      <c r="NEX102" s="0"/>
      <c r="NEY102" s="0"/>
      <c r="NEZ102" s="0"/>
      <c r="NFA102" s="0"/>
      <c r="NFB102" s="0"/>
      <c r="NFC102" s="0"/>
      <c r="NFD102" s="0"/>
      <c r="NFE102" s="0"/>
      <c r="NFF102" s="0"/>
      <c r="NFG102" s="0"/>
      <c r="NFH102" s="0"/>
      <c r="NFI102" s="0"/>
      <c r="NFJ102" s="0"/>
      <c r="NFK102" s="0"/>
      <c r="NFL102" s="0"/>
      <c r="NFM102" s="0"/>
      <c r="NFN102" s="0"/>
      <c r="NFO102" s="0"/>
      <c r="NFP102" s="0"/>
      <c r="NFQ102" s="0"/>
      <c r="NFR102" s="0"/>
      <c r="NFS102" s="0"/>
      <c r="NFT102" s="0"/>
      <c r="NFU102" s="0"/>
      <c r="NFV102" s="0"/>
      <c r="NFW102" s="0"/>
      <c r="NFX102" s="0"/>
      <c r="NFY102" s="0"/>
      <c r="NFZ102" s="0"/>
      <c r="NGA102" s="0"/>
      <c r="NGB102" s="0"/>
      <c r="NGC102" s="0"/>
      <c r="NGD102" s="0"/>
      <c r="NGE102" s="0"/>
      <c r="NGF102" s="0"/>
      <c r="NGG102" s="0"/>
      <c r="NGH102" s="0"/>
      <c r="NGI102" s="0"/>
      <c r="NGJ102" s="0"/>
      <c r="NGK102" s="0"/>
      <c r="NGL102" s="0"/>
      <c r="NGM102" s="0"/>
      <c r="NGN102" s="0"/>
      <c r="NGO102" s="0"/>
      <c r="NGP102" s="0"/>
      <c r="NGQ102" s="0"/>
      <c r="NGR102" s="0"/>
      <c r="NGS102" s="0"/>
      <c r="NGT102" s="0"/>
      <c r="NGU102" s="0"/>
      <c r="NGV102" s="0"/>
      <c r="NGW102" s="0"/>
      <c r="NGX102" s="0"/>
      <c r="NGY102" s="0"/>
      <c r="NGZ102" s="0"/>
      <c r="NHA102" s="0"/>
      <c r="NHB102" s="0"/>
      <c r="NHC102" s="0"/>
      <c r="NHD102" s="0"/>
      <c r="NHE102" s="0"/>
      <c r="NHF102" s="0"/>
      <c r="NHG102" s="0"/>
      <c r="NHH102" s="0"/>
      <c r="NHI102" s="0"/>
      <c r="NHJ102" s="0"/>
      <c r="NHK102" s="0"/>
      <c r="NHL102" s="0"/>
      <c r="NHM102" s="0"/>
      <c r="NHN102" s="0"/>
      <c r="NHO102" s="0"/>
      <c r="NHP102" s="0"/>
      <c r="NHQ102" s="0"/>
      <c r="NHR102" s="0"/>
      <c r="NHS102" s="0"/>
      <c r="NHT102" s="0"/>
      <c r="NHU102" s="0"/>
      <c r="NHV102" s="0"/>
      <c r="NHW102" s="0"/>
      <c r="NHX102" s="0"/>
      <c r="NHY102" s="0"/>
      <c r="NHZ102" s="0"/>
      <c r="NIA102" s="0"/>
      <c r="NIB102" s="0"/>
      <c r="NIC102" s="0"/>
      <c r="NID102" s="0"/>
      <c r="NIE102" s="0"/>
      <c r="NIF102" s="0"/>
      <c r="NIG102" s="0"/>
      <c r="NIH102" s="0"/>
      <c r="NII102" s="0"/>
      <c r="NIJ102" s="0"/>
      <c r="NIK102" s="0"/>
      <c r="NIL102" s="0"/>
      <c r="NIM102" s="0"/>
      <c r="NIN102" s="0"/>
      <c r="NIO102" s="0"/>
      <c r="NIP102" s="0"/>
      <c r="NIQ102" s="0"/>
      <c r="NIR102" s="0"/>
      <c r="NIS102" s="0"/>
      <c r="NIT102" s="0"/>
      <c r="NIU102" s="0"/>
      <c r="NIV102" s="0"/>
      <c r="NIW102" s="0"/>
      <c r="NIX102" s="0"/>
      <c r="NIY102" s="0"/>
      <c r="NIZ102" s="0"/>
      <c r="NJA102" s="0"/>
      <c r="NJB102" s="0"/>
      <c r="NJC102" s="0"/>
      <c r="NJD102" s="0"/>
      <c r="NJE102" s="0"/>
      <c r="NJF102" s="0"/>
      <c r="NJG102" s="0"/>
      <c r="NJH102" s="0"/>
      <c r="NJI102" s="0"/>
      <c r="NJJ102" s="0"/>
      <c r="NJK102" s="0"/>
      <c r="NJL102" s="0"/>
      <c r="NJM102" s="0"/>
      <c r="NJN102" s="0"/>
      <c r="NJO102" s="0"/>
      <c r="NJP102" s="0"/>
      <c r="NJQ102" s="0"/>
      <c r="NJR102" s="0"/>
      <c r="NJS102" s="0"/>
      <c r="NJT102" s="0"/>
      <c r="NJU102" s="0"/>
      <c r="NJV102" s="0"/>
      <c r="NJW102" s="0"/>
      <c r="NJX102" s="0"/>
      <c r="NJY102" s="0"/>
      <c r="NJZ102" s="0"/>
      <c r="NKA102" s="0"/>
      <c r="NKB102" s="0"/>
      <c r="NKC102" s="0"/>
      <c r="NKD102" s="0"/>
      <c r="NKE102" s="0"/>
      <c r="NKF102" s="0"/>
      <c r="NKG102" s="0"/>
      <c r="NKH102" s="0"/>
      <c r="NKI102" s="0"/>
      <c r="NKJ102" s="0"/>
      <c r="NKK102" s="0"/>
      <c r="NKL102" s="0"/>
      <c r="NKM102" s="0"/>
      <c r="NKN102" s="0"/>
      <c r="NKO102" s="0"/>
      <c r="NKP102" s="0"/>
      <c r="NKQ102" s="0"/>
      <c r="NKR102" s="0"/>
      <c r="NKS102" s="0"/>
      <c r="NKT102" s="0"/>
      <c r="NKU102" s="0"/>
      <c r="NKV102" s="0"/>
      <c r="NKW102" s="0"/>
      <c r="NKX102" s="0"/>
      <c r="NKY102" s="0"/>
      <c r="NKZ102" s="0"/>
      <c r="NLA102" s="0"/>
      <c r="NLB102" s="0"/>
      <c r="NLC102" s="0"/>
      <c r="NLD102" s="0"/>
      <c r="NLE102" s="0"/>
      <c r="NLF102" s="0"/>
      <c r="NLG102" s="0"/>
      <c r="NLH102" s="0"/>
      <c r="NLI102" s="0"/>
      <c r="NLJ102" s="0"/>
      <c r="NLK102" s="0"/>
      <c r="NLL102" s="0"/>
      <c r="NLM102" s="0"/>
      <c r="NLN102" s="0"/>
      <c r="NLO102" s="0"/>
      <c r="NLP102" s="0"/>
      <c r="NLQ102" s="0"/>
      <c r="NLR102" s="0"/>
      <c r="NLS102" s="0"/>
      <c r="NLT102" s="0"/>
      <c r="NLU102" s="0"/>
      <c r="NLV102" s="0"/>
      <c r="NLW102" s="0"/>
      <c r="NLX102" s="0"/>
      <c r="NLY102" s="0"/>
      <c r="NLZ102" s="0"/>
      <c r="NMA102" s="0"/>
      <c r="NMB102" s="0"/>
      <c r="NMC102" s="0"/>
      <c r="NMD102" s="0"/>
      <c r="NME102" s="0"/>
      <c r="NMF102" s="0"/>
      <c r="NMG102" s="0"/>
      <c r="NMH102" s="0"/>
      <c r="NMI102" s="0"/>
      <c r="NMJ102" s="0"/>
      <c r="NMK102" s="0"/>
      <c r="NML102" s="0"/>
      <c r="NMM102" s="0"/>
      <c r="NMN102" s="0"/>
      <c r="NMO102" s="0"/>
      <c r="NMP102" s="0"/>
      <c r="NMQ102" s="0"/>
      <c r="NMR102" s="0"/>
      <c r="NMS102" s="0"/>
      <c r="NMT102" s="0"/>
      <c r="NMU102" s="0"/>
      <c r="NMV102" s="0"/>
      <c r="NMW102" s="0"/>
      <c r="NMX102" s="0"/>
      <c r="NMY102" s="0"/>
      <c r="NMZ102" s="0"/>
      <c r="NNA102" s="0"/>
      <c r="NNB102" s="0"/>
      <c r="NNC102" s="0"/>
      <c r="NND102" s="0"/>
      <c r="NNE102" s="0"/>
      <c r="NNF102" s="0"/>
      <c r="NNG102" s="0"/>
      <c r="NNH102" s="0"/>
      <c r="NNI102" s="0"/>
      <c r="NNJ102" s="0"/>
      <c r="NNK102" s="0"/>
      <c r="NNL102" s="0"/>
      <c r="NNM102" s="0"/>
      <c r="NNN102" s="0"/>
      <c r="NNO102" s="0"/>
      <c r="NNP102" s="0"/>
      <c r="NNQ102" s="0"/>
      <c r="NNR102" s="0"/>
      <c r="NNS102" s="0"/>
      <c r="NNT102" s="0"/>
      <c r="NNU102" s="0"/>
      <c r="NNV102" s="0"/>
      <c r="NNW102" s="0"/>
      <c r="NNX102" s="0"/>
      <c r="NNY102" s="0"/>
      <c r="NNZ102" s="0"/>
      <c r="NOA102" s="0"/>
      <c r="NOB102" s="0"/>
      <c r="NOC102" s="0"/>
      <c r="NOD102" s="0"/>
      <c r="NOE102" s="0"/>
      <c r="NOF102" s="0"/>
      <c r="NOG102" s="0"/>
      <c r="NOH102" s="0"/>
      <c r="NOI102" s="0"/>
      <c r="NOJ102" s="0"/>
      <c r="NOK102" s="0"/>
      <c r="NOL102" s="0"/>
      <c r="NOM102" s="0"/>
      <c r="NON102" s="0"/>
      <c r="NOO102" s="0"/>
      <c r="NOP102" s="0"/>
      <c r="NOQ102" s="0"/>
      <c r="NOR102" s="0"/>
      <c r="NOS102" s="0"/>
      <c r="NOT102" s="0"/>
      <c r="NOU102" s="0"/>
      <c r="NOV102" s="0"/>
      <c r="NOW102" s="0"/>
      <c r="NOX102" s="0"/>
      <c r="NOY102" s="0"/>
      <c r="NOZ102" s="0"/>
      <c r="NPA102" s="0"/>
      <c r="NPB102" s="0"/>
      <c r="NPC102" s="0"/>
      <c r="NPD102" s="0"/>
      <c r="NPE102" s="0"/>
      <c r="NPF102" s="0"/>
      <c r="NPG102" s="0"/>
      <c r="NPH102" s="0"/>
      <c r="NPI102" s="0"/>
      <c r="NPJ102" s="0"/>
      <c r="NPK102" s="0"/>
      <c r="NPL102" s="0"/>
      <c r="NPM102" s="0"/>
      <c r="NPN102" s="0"/>
      <c r="NPO102" s="0"/>
      <c r="NPP102" s="0"/>
      <c r="NPQ102" s="0"/>
      <c r="NPR102" s="0"/>
      <c r="NPS102" s="0"/>
      <c r="NPT102" s="0"/>
      <c r="NPU102" s="0"/>
      <c r="NPV102" s="0"/>
      <c r="NPW102" s="0"/>
      <c r="NPX102" s="0"/>
      <c r="NPY102" s="0"/>
      <c r="NPZ102" s="0"/>
      <c r="NQA102" s="0"/>
      <c r="NQB102" s="0"/>
      <c r="NQC102" s="0"/>
      <c r="NQD102" s="0"/>
      <c r="NQE102" s="0"/>
      <c r="NQF102" s="0"/>
      <c r="NQG102" s="0"/>
      <c r="NQH102" s="0"/>
      <c r="NQI102" s="0"/>
      <c r="NQJ102" s="0"/>
      <c r="NQK102" s="0"/>
      <c r="NQL102" s="0"/>
      <c r="NQM102" s="0"/>
      <c r="NQN102" s="0"/>
      <c r="NQO102" s="0"/>
      <c r="NQP102" s="0"/>
      <c r="NQQ102" s="0"/>
      <c r="NQR102" s="0"/>
      <c r="NQS102" s="0"/>
      <c r="NQT102" s="0"/>
      <c r="NQU102" s="0"/>
      <c r="NQV102" s="0"/>
      <c r="NQW102" s="0"/>
      <c r="NQX102" s="0"/>
      <c r="NQY102" s="0"/>
      <c r="NQZ102" s="0"/>
      <c r="NRA102" s="0"/>
      <c r="NRB102" s="0"/>
      <c r="NRC102" s="0"/>
      <c r="NRD102" s="0"/>
      <c r="NRE102" s="0"/>
      <c r="NRF102" s="0"/>
      <c r="NRG102" s="0"/>
      <c r="NRH102" s="0"/>
      <c r="NRI102" s="0"/>
      <c r="NRJ102" s="0"/>
      <c r="NRK102" s="0"/>
      <c r="NRL102" s="0"/>
      <c r="NRM102" s="0"/>
      <c r="NRN102" s="0"/>
      <c r="NRO102" s="0"/>
      <c r="NRP102" s="0"/>
      <c r="NRQ102" s="0"/>
      <c r="NRR102" s="0"/>
      <c r="NRS102" s="0"/>
      <c r="NRT102" s="0"/>
      <c r="NRU102" s="0"/>
      <c r="NRV102" s="0"/>
      <c r="NRW102" s="0"/>
      <c r="NRX102" s="0"/>
      <c r="NRY102" s="0"/>
      <c r="NRZ102" s="0"/>
      <c r="NSA102" s="0"/>
      <c r="NSB102" s="0"/>
      <c r="NSC102" s="0"/>
      <c r="NSD102" s="0"/>
      <c r="NSE102" s="0"/>
      <c r="NSF102" s="0"/>
      <c r="NSG102" s="0"/>
      <c r="NSH102" s="0"/>
      <c r="NSI102" s="0"/>
      <c r="NSJ102" s="0"/>
      <c r="NSK102" s="0"/>
      <c r="NSL102" s="0"/>
      <c r="NSM102" s="0"/>
      <c r="NSN102" s="0"/>
      <c r="NSO102" s="0"/>
      <c r="NSP102" s="0"/>
      <c r="NSQ102" s="0"/>
      <c r="NSR102" s="0"/>
      <c r="NSS102" s="0"/>
      <c r="NST102" s="0"/>
      <c r="NSU102" s="0"/>
      <c r="NSV102" s="0"/>
      <c r="NSW102" s="0"/>
      <c r="NSX102" s="0"/>
      <c r="NSY102" s="0"/>
      <c r="NSZ102" s="0"/>
      <c r="NTA102" s="0"/>
      <c r="NTB102" s="0"/>
      <c r="NTC102" s="0"/>
      <c r="NTD102" s="0"/>
      <c r="NTE102" s="0"/>
      <c r="NTF102" s="0"/>
      <c r="NTG102" s="0"/>
      <c r="NTH102" s="0"/>
      <c r="NTI102" s="0"/>
      <c r="NTJ102" s="0"/>
      <c r="NTK102" s="0"/>
      <c r="NTL102" s="0"/>
      <c r="NTM102" s="0"/>
      <c r="NTN102" s="0"/>
      <c r="NTO102" s="0"/>
      <c r="NTP102" s="0"/>
      <c r="NTQ102" s="0"/>
      <c r="NTR102" s="0"/>
      <c r="NTS102" s="0"/>
      <c r="NTT102" s="0"/>
      <c r="NTU102" s="0"/>
      <c r="NTV102" s="0"/>
      <c r="NTW102" s="0"/>
      <c r="NTX102" s="0"/>
      <c r="NTY102" s="0"/>
      <c r="NTZ102" s="0"/>
      <c r="NUA102" s="0"/>
      <c r="NUB102" s="0"/>
      <c r="NUC102" s="0"/>
      <c r="NUD102" s="0"/>
      <c r="NUE102" s="0"/>
      <c r="NUF102" s="0"/>
      <c r="NUG102" s="0"/>
      <c r="NUH102" s="0"/>
      <c r="NUI102" s="0"/>
      <c r="NUJ102" s="0"/>
      <c r="NUK102" s="0"/>
      <c r="NUL102" s="0"/>
      <c r="NUM102" s="0"/>
      <c r="NUN102" s="0"/>
      <c r="NUO102" s="0"/>
      <c r="NUP102" s="0"/>
      <c r="NUQ102" s="0"/>
      <c r="NUR102" s="0"/>
      <c r="NUS102" s="0"/>
      <c r="NUT102" s="0"/>
      <c r="NUU102" s="0"/>
      <c r="NUV102" s="0"/>
      <c r="NUW102" s="0"/>
      <c r="NUX102" s="0"/>
      <c r="NUY102" s="0"/>
      <c r="NUZ102" s="0"/>
      <c r="NVA102" s="0"/>
      <c r="NVB102" s="0"/>
      <c r="NVC102" s="0"/>
      <c r="NVD102" s="0"/>
      <c r="NVE102" s="0"/>
      <c r="NVF102" s="0"/>
      <c r="NVG102" s="0"/>
      <c r="NVH102" s="0"/>
      <c r="NVI102" s="0"/>
      <c r="NVJ102" s="0"/>
      <c r="NVK102" s="0"/>
      <c r="NVL102" s="0"/>
      <c r="NVM102" s="0"/>
      <c r="NVN102" s="0"/>
      <c r="NVO102" s="0"/>
      <c r="NVP102" s="0"/>
      <c r="NVQ102" s="0"/>
      <c r="NVR102" s="0"/>
      <c r="NVS102" s="0"/>
      <c r="NVT102" s="0"/>
      <c r="NVU102" s="0"/>
      <c r="NVV102" s="0"/>
      <c r="NVW102" s="0"/>
      <c r="NVX102" s="0"/>
      <c r="NVY102" s="0"/>
      <c r="NVZ102" s="0"/>
      <c r="NWA102" s="0"/>
      <c r="NWB102" s="0"/>
      <c r="NWC102" s="0"/>
      <c r="NWD102" s="0"/>
      <c r="NWE102" s="0"/>
      <c r="NWF102" s="0"/>
      <c r="NWG102" s="0"/>
      <c r="NWH102" s="0"/>
      <c r="NWI102" s="0"/>
      <c r="NWJ102" s="0"/>
      <c r="NWK102" s="0"/>
      <c r="NWL102" s="0"/>
      <c r="NWM102" s="0"/>
      <c r="NWN102" s="0"/>
      <c r="NWO102" s="0"/>
      <c r="NWP102" s="0"/>
      <c r="NWQ102" s="0"/>
      <c r="NWR102" s="0"/>
      <c r="NWS102" s="0"/>
      <c r="NWT102" s="0"/>
      <c r="NWU102" s="0"/>
      <c r="NWV102" s="0"/>
      <c r="NWW102" s="0"/>
      <c r="NWX102" s="0"/>
      <c r="NWY102" s="0"/>
      <c r="NWZ102" s="0"/>
      <c r="NXA102" s="0"/>
      <c r="NXB102" s="0"/>
      <c r="NXC102" s="0"/>
      <c r="NXD102" s="0"/>
      <c r="NXE102" s="0"/>
      <c r="NXF102" s="0"/>
      <c r="NXG102" s="0"/>
      <c r="NXH102" s="0"/>
      <c r="NXI102" s="0"/>
      <c r="NXJ102" s="0"/>
      <c r="NXK102" s="0"/>
      <c r="NXL102" s="0"/>
      <c r="NXM102" s="0"/>
      <c r="NXN102" s="0"/>
      <c r="NXO102" s="0"/>
      <c r="NXP102" s="0"/>
      <c r="NXQ102" s="0"/>
      <c r="NXR102" s="0"/>
      <c r="NXS102" s="0"/>
      <c r="NXT102" s="0"/>
      <c r="NXU102" s="0"/>
      <c r="NXV102" s="0"/>
      <c r="NXW102" s="0"/>
      <c r="NXX102" s="0"/>
      <c r="NXY102" s="0"/>
      <c r="NXZ102" s="0"/>
      <c r="NYA102" s="0"/>
      <c r="NYB102" s="0"/>
      <c r="NYC102" s="0"/>
      <c r="NYD102" s="0"/>
      <c r="NYE102" s="0"/>
      <c r="NYF102" s="0"/>
      <c r="NYG102" s="0"/>
      <c r="NYH102" s="0"/>
      <c r="NYI102" s="0"/>
      <c r="NYJ102" s="0"/>
      <c r="NYK102" s="0"/>
      <c r="NYL102" s="0"/>
      <c r="NYM102" s="0"/>
      <c r="NYN102" s="0"/>
      <c r="NYO102" s="0"/>
      <c r="NYP102" s="0"/>
      <c r="NYQ102" s="0"/>
      <c r="NYR102" s="0"/>
      <c r="NYS102" s="0"/>
      <c r="NYT102" s="0"/>
      <c r="NYU102" s="0"/>
      <c r="NYV102" s="0"/>
      <c r="NYW102" s="0"/>
      <c r="NYX102" s="0"/>
      <c r="NYY102" s="0"/>
      <c r="NYZ102" s="0"/>
      <c r="NZA102" s="0"/>
      <c r="NZB102" s="0"/>
      <c r="NZC102" s="0"/>
      <c r="NZD102" s="0"/>
      <c r="NZE102" s="0"/>
      <c r="NZF102" s="0"/>
      <c r="NZG102" s="0"/>
      <c r="NZH102" s="0"/>
      <c r="NZI102" s="0"/>
      <c r="NZJ102" s="0"/>
      <c r="NZK102" s="0"/>
      <c r="NZL102" s="0"/>
      <c r="NZM102" s="0"/>
      <c r="NZN102" s="0"/>
      <c r="NZO102" s="0"/>
      <c r="NZP102" s="0"/>
      <c r="NZQ102" s="0"/>
      <c r="NZR102" s="0"/>
      <c r="NZS102" s="0"/>
      <c r="NZT102" s="0"/>
      <c r="NZU102" s="0"/>
      <c r="NZV102" s="0"/>
      <c r="NZW102" s="0"/>
      <c r="NZX102" s="0"/>
      <c r="NZY102" s="0"/>
      <c r="NZZ102" s="0"/>
      <c r="OAA102" s="0"/>
      <c r="OAB102" s="0"/>
      <c r="OAC102" s="0"/>
      <c r="OAD102" s="0"/>
      <c r="OAE102" s="0"/>
      <c r="OAF102" s="0"/>
      <c r="OAG102" s="0"/>
      <c r="OAH102" s="0"/>
      <c r="OAI102" s="0"/>
      <c r="OAJ102" s="0"/>
      <c r="OAK102" s="0"/>
      <c r="OAL102" s="0"/>
      <c r="OAM102" s="0"/>
      <c r="OAN102" s="0"/>
      <c r="OAO102" s="0"/>
      <c r="OAP102" s="0"/>
      <c r="OAQ102" s="0"/>
      <c r="OAR102" s="0"/>
      <c r="OAS102" s="0"/>
      <c r="OAT102" s="0"/>
      <c r="OAU102" s="0"/>
      <c r="OAV102" s="0"/>
      <c r="OAW102" s="0"/>
      <c r="OAX102" s="0"/>
      <c r="OAY102" s="0"/>
      <c r="OAZ102" s="0"/>
      <c r="OBA102" s="0"/>
      <c r="OBB102" s="0"/>
      <c r="OBC102" s="0"/>
      <c r="OBD102" s="0"/>
      <c r="OBE102" s="0"/>
      <c r="OBF102" s="0"/>
      <c r="OBG102" s="0"/>
      <c r="OBH102" s="0"/>
      <c r="OBI102" s="0"/>
      <c r="OBJ102" s="0"/>
      <c r="OBK102" s="0"/>
      <c r="OBL102" s="0"/>
      <c r="OBM102" s="0"/>
      <c r="OBN102" s="0"/>
      <c r="OBO102" s="0"/>
      <c r="OBP102" s="0"/>
      <c r="OBQ102" s="0"/>
      <c r="OBR102" s="0"/>
      <c r="OBS102" s="0"/>
      <c r="OBT102" s="0"/>
      <c r="OBU102" s="0"/>
      <c r="OBV102" s="0"/>
      <c r="OBW102" s="0"/>
      <c r="OBX102" s="0"/>
      <c r="OBY102" s="0"/>
      <c r="OBZ102" s="0"/>
      <c r="OCA102" s="0"/>
      <c r="OCB102" s="0"/>
      <c r="OCC102" s="0"/>
      <c r="OCD102" s="0"/>
      <c r="OCE102" s="0"/>
      <c r="OCF102" s="0"/>
      <c r="OCG102" s="0"/>
      <c r="OCH102" s="0"/>
      <c r="OCI102" s="0"/>
      <c r="OCJ102" s="0"/>
      <c r="OCK102" s="0"/>
      <c r="OCL102" s="0"/>
      <c r="OCM102" s="0"/>
      <c r="OCN102" s="0"/>
      <c r="OCO102" s="0"/>
      <c r="OCP102" s="0"/>
      <c r="OCQ102" s="0"/>
      <c r="OCR102" s="0"/>
      <c r="OCS102" s="0"/>
      <c r="OCT102" s="0"/>
      <c r="OCU102" s="0"/>
      <c r="OCV102" s="0"/>
      <c r="OCW102" s="0"/>
      <c r="OCX102" s="0"/>
      <c r="OCY102" s="0"/>
      <c r="OCZ102" s="0"/>
      <c r="ODA102" s="0"/>
      <c r="ODB102" s="0"/>
      <c r="ODC102" s="0"/>
      <c r="ODD102" s="0"/>
      <c r="ODE102" s="0"/>
      <c r="ODF102" s="0"/>
      <c r="ODG102" s="0"/>
      <c r="ODH102" s="0"/>
      <c r="ODI102" s="0"/>
      <c r="ODJ102" s="0"/>
      <c r="ODK102" s="0"/>
      <c r="ODL102" s="0"/>
      <c r="ODM102" s="0"/>
      <c r="ODN102" s="0"/>
      <c r="ODO102" s="0"/>
      <c r="ODP102" s="0"/>
      <c r="ODQ102" s="0"/>
      <c r="ODR102" s="0"/>
      <c r="ODS102" s="0"/>
      <c r="ODT102" s="0"/>
      <c r="ODU102" s="0"/>
      <c r="ODV102" s="0"/>
      <c r="ODW102" s="0"/>
      <c r="ODX102" s="0"/>
      <c r="ODY102" s="0"/>
      <c r="ODZ102" s="0"/>
      <c r="OEA102" s="0"/>
      <c r="OEB102" s="0"/>
      <c r="OEC102" s="0"/>
      <c r="OED102" s="0"/>
      <c r="OEE102" s="0"/>
      <c r="OEF102" s="0"/>
      <c r="OEG102" s="0"/>
      <c r="OEH102" s="0"/>
      <c r="OEI102" s="0"/>
      <c r="OEJ102" s="0"/>
      <c r="OEK102" s="0"/>
      <c r="OEL102" s="0"/>
      <c r="OEM102" s="0"/>
      <c r="OEN102" s="0"/>
      <c r="OEO102" s="0"/>
      <c r="OEP102" s="0"/>
      <c r="OEQ102" s="0"/>
      <c r="OER102" s="0"/>
      <c r="OES102" s="0"/>
      <c r="OET102" s="0"/>
      <c r="OEU102" s="0"/>
      <c r="OEV102" s="0"/>
      <c r="OEW102" s="0"/>
      <c r="OEX102" s="0"/>
      <c r="OEY102" s="0"/>
      <c r="OEZ102" s="0"/>
      <c r="OFA102" s="0"/>
      <c r="OFB102" s="0"/>
      <c r="OFC102" s="0"/>
      <c r="OFD102" s="0"/>
      <c r="OFE102" s="0"/>
      <c r="OFF102" s="0"/>
      <c r="OFG102" s="0"/>
      <c r="OFH102" s="0"/>
      <c r="OFI102" s="0"/>
      <c r="OFJ102" s="0"/>
      <c r="OFK102" s="0"/>
      <c r="OFL102" s="0"/>
      <c r="OFM102" s="0"/>
      <c r="OFN102" s="0"/>
      <c r="OFO102" s="0"/>
      <c r="OFP102" s="0"/>
      <c r="OFQ102" s="0"/>
      <c r="OFR102" s="0"/>
      <c r="OFS102" s="0"/>
      <c r="OFT102" s="0"/>
      <c r="OFU102" s="0"/>
      <c r="OFV102" s="0"/>
      <c r="OFW102" s="0"/>
      <c r="OFX102" s="0"/>
      <c r="OFY102" s="0"/>
      <c r="OFZ102" s="0"/>
      <c r="OGA102" s="0"/>
      <c r="OGB102" s="0"/>
      <c r="OGC102" s="0"/>
      <c r="OGD102" s="0"/>
      <c r="OGE102" s="0"/>
      <c r="OGF102" s="0"/>
      <c r="OGG102" s="0"/>
      <c r="OGH102" s="0"/>
      <c r="OGI102" s="0"/>
      <c r="OGJ102" s="0"/>
      <c r="OGK102" s="0"/>
      <c r="OGL102" s="0"/>
      <c r="OGM102" s="0"/>
      <c r="OGN102" s="0"/>
      <c r="OGO102" s="0"/>
      <c r="OGP102" s="0"/>
      <c r="OGQ102" s="0"/>
      <c r="OGR102" s="0"/>
      <c r="OGS102" s="0"/>
      <c r="OGT102" s="0"/>
      <c r="OGU102" s="0"/>
      <c r="OGV102" s="0"/>
      <c r="OGW102" s="0"/>
      <c r="OGX102" s="0"/>
      <c r="OGY102" s="0"/>
      <c r="OGZ102" s="0"/>
      <c r="OHA102" s="0"/>
      <c r="OHB102" s="0"/>
      <c r="OHC102" s="0"/>
      <c r="OHD102" s="0"/>
      <c r="OHE102" s="0"/>
      <c r="OHF102" s="0"/>
      <c r="OHG102" s="0"/>
      <c r="OHH102" s="0"/>
      <c r="OHI102" s="0"/>
      <c r="OHJ102" s="0"/>
      <c r="OHK102" s="0"/>
      <c r="OHL102" s="0"/>
      <c r="OHM102" s="0"/>
      <c r="OHN102" s="0"/>
      <c r="OHO102" s="0"/>
      <c r="OHP102" s="0"/>
      <c r="OHQ102" s="0"/>
      <c r="OHR102" s="0"/>
      <c r="OHS102" s="0"/>
      <c r="OHT102" s="0"/>
      <c r="OHU102" s="0"/>
      <c r="OHV102" s="0"/>
      <c r="OHW102" s="0"/>
      <c r="OHX102" s="0"/>
      <c r="OHY102" s="0"/>
      <c r="OHZ102" s="0"/>
      <c r="OIA102" s="0"/>
      <c r="OIB102" s="0"/>
      <c r="OIC102" s="0"/>
      <c r="OID102" s="0"/>
      <c r="OIE102" s="0"/>
      <c r="OIF102" s="0"/>
      <c r="OIG102" s="0"/>
      <c r="OIH102" s="0"/>
      <c r="OII102" s="0"/>
      <c r="OIJ102" s="0"/>
      <c r="OIK102" s="0"/>
      <c r="OIL102" s="0"/>
      <c r="OIM102" s="0"/>
      <c r="OIN102" s="0"/>
      <c r="OIO102" s="0"/>
      <c r="OIP102" s="0"/>
      <c r="OIQ102" s="0"/>
      <c r="OIR102" s="0"/>
      <c r="OIS102" s="0"/>
      <c r="OIT102" s="0"/>
      <c r="OIU102" s="0"/>
      <c r="OIV102" s="0"/>
      <c r="OIW102" s="0"/>
      <c r="OIX102" s="0"/>
      <c r="OIY102" s="0"/>
      <c r="OIZ102" s="0"/>
      <c r="OJA102" s="0"/>
      <c r="OJB102" s="0"/>
      <c r="OJC102" s="0"/>
      <c r="OJD102" s="0"/>
      <c r="OJE102" s="0"/>
      <c r="OJF102" s="0"/>
      <c r="OJG102" s="0"/>
      <c r="OJH102" s="0"/>
      <c r="OJI102" s="0"/>
      <c r="OJJ102" s="0"/>
      <c r="OJK102" s="0"/>
      <c r="OJL102" s="0"/>
      <c r="OJM102" s="0"/>
      <c r="OJN102" s="0"/>
      <c r="OJO102" s="0"/>
      <c r="OJP102" s="0"/>
      <c r="OJQ102" s="0"/>
      <c r="OJR102" s="0"/>
      <c r="OJS102" s="0"/>
      <c r="OJT102" s="0"/>
      <c r="OJU102" s="0"/>
      <c r="OJV102" s="0"/>
      <c r="OJW102" s="0"/>
      <c r="OJX102" s="0"/>
      <c r="OJY102" s="0"/>
      <c r="OJZ102" s="0"/>
      <c r="OKA102" s="0"/>
      <c r="OKB102" s="0"/>
      <c r="OKC102" s="0"/>
      <c r="OKD102" s="0"/>
      <c r="OKE102" s="0"/>
      <c r="OKF102" s="0"/>
      <c r="OKG102" s="0"/>
      <c r="OKH102" s="0"/>
      <c r="OKI102" s="0"/>
      <c r="OKJ102" s="0"/>
      <c r="OKK102" s="0"/>
      <c r="OKL102" s="0"/>
      <c r="OKM102" s="0"/>
      <c r="OKN102" s="0"/>
      <c r="OKO102" s="0"/>
      <c r="OKP102" s="0"/>
      <c r="OKQ102" s="0"/>
      <c r="OKR102" s="0"/>
      <c r="OKS102" s="0"/>
      <c r="OKT102" s="0"/>
      <c r="OKU102" s="0"/>
      <c r="OKV102" s="0"/>
      <c r="OKW102" s="0"/>
      <c r="OKX102" s="0"/>
      <c r="OKY102" s="0"/>
      <c r="OKZ102" s="0"/>
      <c r="OLA102" s="0"/>
      <c r="OLB102" s="0"/>
      <c r="OLC102" s="0"/>
      <c r="OLD102" s="0"/>
      <c r="OLE102" s="0"/>
      <c r="OLF102" s="0"/>
      <c r="OLG102" s="0"/>
      <c r="OLH102" s="0"/>
      <c r="OLI102" s="0"/>
      <c r="OLJ102" s="0"/>
      <c r="OLK102" s="0"/>
      <c r="OLL102" s="0"/>
      <c r="OLM102" s="0"/>
      <c r="OLN102" s="0"/>
      <c r="OLO102" s="0"/>
      <c r="OLP102" s="0"/>
      <c r="OLQ102" s="0"/>
      <c r="OLR102" s="0"/>
      <c r="OLS102" s="0"/>
      <c r="OLT102" s="0"/>
      <c r="OLU102" s="0"/>
      <c r="OLV102" s="0"/>
      <c r="OLW102" s="0"/>
      <c r="OLX102" s="0"/>
      <c r="OLY102" s="0"/>
      <c r="OLZ102" s="0"/>
      <c r="OMA102" s="0"/>
      <c r="OMB102" s="0"/>
      <c r="OMC102" s="0"/>
      <c r="OMD102" s="0"/>
      <c r="OME102" s="0"/>
      <c r="OMF102" s="0"/>
      <c r="OMG102" s="0"/>
      <c r="OMH102" s="0"/>
      <c r="OMI102" s="0"/>
      <c r="OMJ102" s="0"/>
      <c r="OMK102" s="0"/>
      <c r="OML102" s="0"/>
      <c r="OMM102" s="0"/>
      <c r="OMN102" s="0"/>
      <c r="OMO102" s="0"/>
      <c r="OMP102" s="0"/>
      <c r="OMQ102" s="0"/>
      <c r="OMR102" s="0"/>
      <c r="OMS102" s="0"/>
      <c r="OMT102" s="0"/>
      <c r="OMU102" s="0"/>
      <c r="OMV102" s="0"/>
      <c r="OMW102" s="0"/>
      <c r="OMX102" s="0"/>
      <c r="OMY102" s="0"/>
      <c r="OMZ102" s="0"/>
      <c r="ONA102" s="0"/>
      <c r="ONB102" s="0"/>
      <c r="ONC102" s="0"/>
      <c r="OND102" s="0"/>
      <c r="ONE102" s="0"/>
      <c r="ONF102" s="0"/>
      <c r="ONG102" s="0"/>
      <c r="ONH102" s="0"/>
      <c r="ONI102" s="0"/>
      <c r="ONJ102" s="0"/>
      <c r="ONK102" s="0"/>
      <c r="ONL102" s="0"/>
      <c r="ONM102" s="0"/>
      <c r="ONN102" s="0"/>
      <c r="ONO102" s="0"/>
      <c r="ONP102" s="0"/>
      <c r="ONQ102" s="0"/>
      <c r="ONR102" s="0"/>
      <c r="ONS102" s="0"/>
      <c r="ONT102" s="0"/>
      <c r="ONU102" s="0"/>
      <c r="ONV102" s="0"/>
      <c r="ONW102" s="0"/>
      <c r="ONX102" s="0"/>
      <c r="ONY102" s="0"/>
      <c r="ONZ102" s="0"/>
      <c r="OOA102" s="0"/>
      <c r="OOB102" s="0"/>
      <c r="OOC102" s="0"/>
      <c r="OOD102" s="0"/>
      <c r="OOE102" s="0"/>
      <c r="OOF102" s="0"/>
      <c r="OOG102" s="0"/>
      <c r="OOH102" s="0"/>
      <c r="OOI102" s="0"/>
      <c r="OOJ102" s="0"/>
      <c r="OOK102" s="0"/>
      <c r="OOL102" s="0"/>
      <c r="OOM102" s="0"/>
      <c r="OON102" s="0"/>
      <c r="OOO102" s="0"/>
      <c r="OOP102" s="0"/>
      <c r="OOQ102" s="0"/>
      <c r="OOR102" s="0"/>
      <c r="OOS102" s="0"/>
      <c r="OOT102" s="0"/>
      <c r="OOU102" s="0"/>
      <c r="OOV102" s="0"/>
      <c r="OOW102" s="0"/>
      <c r="OOX102" s="0"/>
      <c r="OOY102" s="0"/>
      <c r="OOZ102" s="0"/>
      <c r="OPA102" s="0"/>
      <c r="OPB102" s="0"/>
      <c r="OPC102" s="0"/>
      <c r="OPD102" s="0"/>
      <c r="OPE102" s="0"/>
      <c r="OPF102" s="0"/>
      <c r="OPG102" s="0"/>
      <c r="OPH102" s="0"/>
      <c r="OPI102" s="0"/>
      <c r="OPJ102" s="0"/>
      <c r="OPK102" s="0"/>
      <c r="OPL102" s="0"/>
      <c r="OPM102" s="0"/>
      <c r="OPN102" s="0"/>
      <c r="OPO102" s="0"/>
      <c r="OPP102" s="0"/>
      <c r="OPQ102" s="0"/>
      <c r="OPR102" s="0"/>
      <c r="OPS102" s="0"/>
      <c r="OPT102" s="0"/>
      <c r="OPU102" s="0"/>
      <c r="OPV102" s="0"/>
      <c r="OPW102" s="0"/>
      <c r="OPX102" s="0"/>
      <c r="OPY102" s="0"/>
      <c r="OPZ102" s="0"/>
      <c r="OQA102" s="0"/>
      <c r="OQB102" s="0"/>
      <c r="OQC102" s="0"/>
      <c r="OQD102" s="0"/>
      <c r="OQE102" s="0"/>
      <c r="OQF102" s="0"/>
      <c r="OQG102" s="0"/>
      <c r="OQH102" s="0"/>
      <c r="OQI102" s="0"/>
      <c r="OQJ102" s="0"/>
      <c r="OQK102" s="0"/>
      <c r="OQL102" s="0"/>
      <c r="OQM102" s="0"/>
      <c r="OQN102" s="0"/>
      <c r="OQO102" s="0"/>
      <c r="OQP102" s="0"/>
      <c r="OQQ102" s="0"/>
      <c r="OQR102" s="0"/>
      <c r="OQS102" s="0"/>
      <c r="OQT102" s="0"/>
      <c r="OQU102" s="0"/>
      <c r="OQV102" s="0"/>
      <c r="OQW102" s="0"/>
      <c r="OQX102" s="0"/>
      <c r="OQY102" s="0"/>
      <c r="OQZ102" s="0"/>
      <c r="ORA102" s="0"/>
      <c r="ORB102" s="0"/>
      <c r="ORC102" s="0"/>
      <c r="ORD102" s="0"/>
      <c r="ORE102" s="0"/>
      <c r="ORF102" s="0"/>
      <c r="ORG102" s="0"/>
      <c r="ORH102" s="0"/>
      <c r="ORI102" s="0"/>
      <c r="ORJ102" s="0"/>
      <c r="ORK102" s="0"/>
      <c r="ORL102" s="0"/>
      <c r="ORM102" s="0"/>
      <c r="ORN102" s="0"/>
      <c r="ORO102" s="0"/>
      <c r="ORP102" s="0"/>
      <c r="ORQ102" s="0"/>
      <c r="ORR102" s="0"/>
      <c r="ORS102" s="0"/>
      <c r="ORT102" s="0"/>
      <c r="ORU102" s="0"/>
      <c r="ORV102" s="0"/>
      <c r="ORW102" s="0"/>
      <c r="ORX102" s="0"/>
      <c r="ORY102" s="0"/>
      <c r="ORZ102" s="0"/>
      <c r="OSA102" s="0"/>
      <c r="OSB102" s="0"/>
      <c r="OSC102" s="0"/>
      <c r="OSD102" s="0"/>
      <c r="OSE102" s="0"/>
      <c r="OSF102" s="0"/>
      <c r="OSG102" s="0"/>
      <c r="OSH102" s="0"/>
      <c r="OSI102" s="0"/>
      <c r="OSJ102" s="0"/>
      <c r="OSK102" s="0"/>
      <c r="OSL102" s="0"/>
      <c r="OSM102" s="0"/>
      <c r="OSN102" s="0"/>
      <c r="OSO102" s="0"/>
      <c r="OSP102" s="0"/>
      <c r="OSQ102" s="0"/>
      <c r="OSR102" s="0"/>
      <c r="OSS102" s="0"/>
      <c r="OST102" s="0"/>
      <c r="OSU102" s="0"/>
      <c r="OSV102" s="0"/>
      <c r="OSW102" s="0"/>
      <c r="OSX102" s="0"/>
      <c r="OSY102" s="0"/>
      <c r="OSZ102" s="0"/>
      <c r="OTA102" s="0"/>
      <c r="OTB102" s="0"/>
      <c r="OTC102" s="0"/>
      <c r="OTD102" s="0"/>
      <c r="OTE102" s="0"/>
      <c r="OTF102" s="0"/>
      <c r="OTG102" s="0"/>
      <c r="OTH102" s="0"/>
      <c r="OTI102" s="0"/>
      <c r="OTJ102" s="0"/>
      <c r="OTK102" s="0"/>
      <c r="OTL102" s="0"/>
      <c r="OTM102" s="0"/>
      <c r="OTN102" s="0"/>
      <c r="OTO102" s="0"/>
      <c r="OTP102" s="0"/>
      <c r="OTQ102" s="0"/>
      <c r="OTR102" s="0"/>
      <c r="OTS102" s="0"/>
      <c r="OTT102" s="0"/>
      <c r="OTU102" s="0"/>
      <c r="OTV102" s="0"/>
      <c r="OTW102" s="0"/>
      <c r="OTX102" s="0"/>
      <c r="OTY102" s="0"/>
      <c r="OTZ102" s="0"/>
      <c r="OUA102" s="0"/>
      <c r="OUB102" s="0"/>
      <c r="OUC102" s="0"/>
      <c r="OUD102" s="0"/>
      <c r="OUE102" s="0"/>
      <c r="OUF102" s="0"/>
      <c r="OUG102" s="0"/>
      <c r="OUH102" s="0"/>
      <c r="OUI102" s="0"/>
      <c r="OUJ102" s="0"/>
      <c r="OUK102" s="0"/>
      <c r="OUL102" s="0"/>
      <c r="OUM102" s="0"/>
      <c r="OUN102" s="0"/>
      <c r="OUO102" s="0"/>
      <c r="OUP102" s="0"/>
      <c r="OUQ102" s="0"/>
      <c r="OUR102" s="0"/>
      <c r="OUS102" s="0"/>
      <c r="OUT102" s="0"/>
      <c r="OUU102" s="0"/>
      <c r="OUV102" s="0"/>
      <c r="OUW102" s="0"/>
      <c r="OUX102" s="0"/>
      <c r="OUY102" s="0"/>
      <c r="OUZ102" s="0"/>
      <c r="OVA102" s="0"/>
      <c r="OVB102" s="0"/>
      <c r="OVC102" s="0"/>
      <c r="OVD102" s="0"/>
      <c r="OVE102" s="0"/>
      <c r="OVF102" s="0"/>
      <c r="OVG102" s="0"/>
      <c r="OVH102" s="0"/>
      <c r="OVI102" s="0"/>
      <c r="OVJ102" s="0"/>
      <c r="OVK102" s="0"/>
      <c r="OVL102" s="0"/>
      <c r="OVM102" s="0"/>
      <c r="OVN102" s="0"/>
      <c r="OVO102" s="0"/>
      <c r="OVP102" s="0"/>
      <c r="OVQ102" s="0"/>
      <c r="OVR102" s="0"/>
      <c r="OVS102" s="0"/>
      <c r="OVT102" s="0"/>
      <c r="OVU102" s="0"/>
      <c r="OVV102" s="0"/>
      <c r="OVW102" s="0"/>
      <c r="OVX102" s="0"/>
      <c r="OVY102" s="0"/>
      <c r="OVZ102" s="0"/>
      <c r="OWA102" s="0"/>
      <c r="OWB102" s="0"/>
      <c r="OWC102" s="0"/>
      <c r="OWD102" s="0"/>
      <c r="OWE102" s="0"/>
      <c r="OWF102" s="0"/>
      <c r="OWG102" s="0"/>
      <c r="OWH102" s="0"/>
      <c r="OWI102" s="0"/>
      <c r="OWJ102" s="0"/>
      <c r="OWK102" s="0"/>
      <c r="OWL102" s="0"/>
      <c r="OWM102" s="0"/>
      <c r="OWN102" s="0"/>
      <c r="OWO102" s="0"/>
      <c r="OWP102" s="0"/>
      <c r="OWQ102" s="0"/>
      <c r="OWR102" s="0"/>
      <c r="OWS102" s="0"/>
      <c r="OWT102" s="0"/>
      <c r="OWU102" s="0"/>
      <c r="OWV102" s="0"/>
      <c r="OWW102" s="0"/>
      <c r="OWX102" s="0"/>
      <c r="OWY102" s="0"/>
      <c r="OWZ102" s="0"/>
      <c r="OXA102" s="0"/>
      <c r="OXB102" s="0"/>
      <c r="OXC102" s="0"/>
      <c r="OXD102" s="0"/>
      <c r="OXE102" s="0"/>
      <c r="OXF102" s="0"/>
      <c r="OXG102" s="0"/>
      <c r="OXH102" s="0"/>
      <c r="OXI102" s="0"/>
      <c r="OXJ102" s="0"/>
      <c r="OXK102" s="0"/>
      <c r="OXL102" s="0"/>
      <c r="OXM102" s="0"/>
      <c r="OXN102" s="0"/>
      <c r="OXO102" s="0"/>
      <c r="OXP102" s="0"/>
      <c r="OXQ102" s="0"/>
      <c r="OXR102" s="0"/>
      <c r="OXS102" s="0"/>
      <c r="OXT102" s="0"/>
      <c r="OXU102" s="0"/>
      <c r="OXV102" s="0"/>
      <c r="OXW102" s="0"/>
      <c r="OXX102" s="0"/>
      <c r="OXY102" s="0"/>
      <c r="OXZ102" s="0"/>
      <c r="OYA102" s="0"/>
      <c r="OYB102" s="0"/>
      <c r="OYC102" s="0"/>
      <c r="OYD102" s="0"/>
      <c r="OYE102" s="0"/>
      <c r="OYF102" s="0"/>
      <c r="OYG102" s="0"/>
      <c r="OYH102" s="0"/>
      <c r="OYI102" s="0"/>
      <c r="OYJ102" s="0"/>
      <c r="OYK102" s="0"/>
      <c r="OYL102" s="0"/>
      <c r="OYM102" s="0"/>
      <c r="OYN102" s="0"/>
      <c r="OYO102" s="0"/>
      <c r="OYP102" s="0"/>
      <c r="OYQ102" s="0"/>
      <c r="OYR102" s="0"/>
      <c r="OYS102" s="0"/>
      <c r="OYT102" s="0"/>
      <c r="OYU102" s="0"/>
      <c r="OYV102" s="0"/>
      <c r="OYW102" s="0"/>
      <c r="OYX102" s="0"/>
      <c r="OYY102" s="0"/>
      <c r="OYZ102" s="0"/>
      <c r="OZA102" s="0"/>
      <c r="OZB102" s="0"/>
      <c r="OZC102" s="0"/>
      <c r="OZD102" s="0"/>
      <c r="OZE102" s="0"/>
      <c r="OZF102" s="0"/>
      <c r="OZG102" s="0"/>
      <c r="OZH102" s="0"/>
      <c r="OZI102" s="0"/>
      <c r="OZJ102" s="0"/>
      <c r="OZK102" s="0"/>
      <c r="OZL102" s="0"/>
      <c r="OZM102" s="0"/>
      <c r="OZN102" s="0"/>
      <c r="OZO102" s="0"/>
      <c r="OZP102" s="0"/>
      <c r="OZQ102" s="0"/>
      <c r="OZR102" s="0"/>
      <c r="OZS102" s="0"/>
      <c r="OZT102" s="0"/>
      <c r="OZU102" s="0"/>
      <c r="OZV102" s="0"/>
      <c r="OZW102" s="0"/>
      <c r="OZX102" s="0"/>
      <c r="OZY102" s="0"/>
      <c r="OZZ102" s="0"/>
      <c r="PAA102" s="0"/>
      <c r="PAB102" s="0"/>
      <c r="PAC102" s="0"/>
      <c r="PAD102" s="0"/>
      <c r="PAE102" s="0"/>
      <c r="PAF102" s="0"/>
      <c r="PAG102" s="0"/>
      <c r="PAH102" s="0"/>
      <c r="PAI102" s="0"/>
      <c r="PAJ102" s="0"/>
      <c r="PAK102" s="0"/>
      <c r="PAL102" s="0"/>
      <c r="PAM102" s="0"/>
      <c r="PAN102" s="0"/>
      <c r="PAO102" s="0"/>
      <c r="PAP102" s="0"/>
      <c r="PAQ102" s="0"/>
      <c r="PAR102" s="0"/>
      <c r="PAS102" s="0"/>
      <c r="PAT102" s="0"/>
      <c r="PAU102" s="0"/>
      <c r="PAV102" s="0"/>
      <c r="PAW102" s="0"/>
      <c r="PAX102" s="0"/>
      <c r="PAY102" s="0"/>
      <c r="PAZ102" s="0"/>
      <c r="PBA102" s="0"/>
      <c r="PBB102" s="0"/>
      <c r="PBC102" s="0"/>
      <c r="PBD102" s="0"/>
      <c r="PBE102" s="0"/>
      <c r="PBF102" s="0"/>
      <c r="PBG102" s="0"/>
      <c r="PBH102" s="0"/>
      <c r="PBI102" s="0"/>
      <c r="PBJ102" s="0"/>
      <c r="PBK102" s="0"/>
      <c r="PBL102" s="0"/>
      <c r="PBM102" s="0"/>
      <c r="PBN102" s="0"/>
      <c r="PBO102" s="0"/>
      <c r="PBP102" s="0"/>
      <c r="PBQ102" s="0"/>
      <c r="PBR102" s="0"/>
      <c r="PBS102" s="0"/>
      <c r="PBT102" s="0"/>
      <c r="PBU102" s="0"/>
      <c r="PBV102" s="0"/>
      <c r="PBW102" s="0"/>
      <c r="PBX102" s="0"/>
      <c r="PBY102" s="0"/>
      <c r="PBZ102" s="0"/>
      <c r="PCA102" s="0"/>
      <c r="PCB102" s="0"/>
      <c r="PCC102" s="0"/>
      <c r="PCD102" s="0"/>
      <c r="PCE102" s="0"/>
      <c r="PCF102" s="0"/>
      <c r="PCG102" s="0"/>
      <c r="PCH102" s="0"/>
      <c r="PCI102" s="0"/>
      <c r="PCJ102" s="0"/>
      <c r="PCK102" s="0"/>
      <c r="PCL102" s="0"/>
      <c r="PCM102" s="0"/>
      <c r="PCN102" s="0"/>
      <c r="PCO102" s="0"/>
      <c r="PCP102" s="0"/>
      <c r="PCQ102" s="0"/>
      <c r="PCR102" s="0"/>
      <c r="PCS102" s="0"/>
      <c r="PCT102" s="0"/>
      <c r="PCU102" s="0"/>
      <c r="PCV102" s="0"/>
      <c r="PCW102" s="0"/>
      <c r="PCX102" s="0"/>
      <c r="PCY102" s="0"/>
      <c r="PCZ102" s="0"/>
      <c r="PDA102" s="0"/>
      <c r="PDB102" s="0"/>
      <c r="PDC102" s="0"/>
      <c r="PDD102" s="0"/>
      <c r="PDE102" s="0"/>
      <c r="PDF102" s="0"/>
      <c r="PDG102" s="0"/>
      <c r="PDH102" s="0"/>
      <c r="PDI102" s="0"/>
      <c r="PDJ102" s="0"/>
      <c r="PDK102" s="0"/>
      <c r="PDL102" s="0"/>
      <c r="PDM102" s="0"/>
      <c r="PDN102" s="0"/>
      <c r="PDO102" s="0"/>
      <c r="PDP102" s="0"/>
      <c r="PDQ102" s="0"/>
      <c r="PDR102" s="0"/>
      <c r="PDS102" s="0"/>
      <c r="PDT102" s="0"/>
      <c r="PDU102" s="0"/>
      <c r="PDV102" s="0"/>
      <c r="PDW102" s="0"/>
      <c r="PDX102" s="0"/>
      <c r="PDY102" s="0"/>
      <c r="PDZ102" s="0"/>
      <c r="PEA102" s="0"/>
      <c r="PEB102" s="0"/>
      <c r="PEC102" s="0"/>
      <c r="PED102" s="0"/>
      <c r="PEE102" s="0"/>
      <c r="PEF102" s="0"/>
      <c r="PEG102" s="0"/>
      <c r="PEH102" s="0"/>
      <c r="PEI102" s="0"/>
      <c r="PEJ102" s="0"/>
      <c r="PEK102" s="0"/>
      <c r="PEL102" s="0"/>
      <c r="PEM102" s="0"/>
      <c r="PEN102" s="0"/>
      <c r="PEO102" s="0"/>
      <c r="PEP102" s="0"/>
      <c r="PEQ102" s="0"/>
      <c r="PER102" s="0"/>
      <c r="PES102" s="0"/>
      <c r="PET102" s="0"/>
      <c r="PEU102" s="0"/>
      <c r="PEV102" s="0"/>
      <c r="PEW102" s="0"/>
      <c r="PEX102" s="0"/>
      <c r="PEY102" s="0"/>
      <c r="PEZ102" s="0"/>
      <c r="PFA102" s="0"/>
      <c r="PFB102" s="0"/>
      <c r="PFC102" s="0"/>
      <c r="PFD102" s="0"/>
      <c r="PFE102" s="0"/>
      <c r="PFF102" s="0"/>
      <c r="PFG102" s="0"/>
      <c r="PFH102" s="0"/>
      <c r="PFI102" s="0"/>
      <c r="PFJ102" s="0"/>
      <c r="PFK102" s="0"/>
      <c r="PFL102" s="0"/>
      <c r="PFM102" s="0"/>
      <c r="PFN102" s="0"/>
      <c r="PFO102" s="0"/>
      <c r="PFP102" s="0"/>
      <c r="PFQ102" s="0"/>
      <c r="PFR102" s="0"/>
      <c r="PFS102" s="0"/>
      <c r="PFT102" s="0"/>
      <c r="PFU102" s="0"/>
      <c r="PFV102" s="0"/>
      <c r="PFW102" s="0"/>
      <c r="PFX102" s="0"/>
      <c r="PFY102" s="0"/>
      <c r="PFZ102" s="0"/>
      <c r="PGA102" s="0"/>
      <c r="PGB102" s="0"/>
      <c r="PGC102" s="0"/>
      <c r="PGD102" s="0"/>
      <c r="PGE102" s="0"/>
      <c r="PGF102" s="0"/>
      <c r="PGG102" s="0"/>
      <c r="PGH102" s="0"/>
      <c r="PGI102" s="0"/>
      <c r="PGJ102" s="0"/>
      <c r="PGK102" s="0"/>
      <c r="PGL102" s="0"/>
      <c r="PGM102" s="0"/>
      <c r="PGN102" s="0"/>
      <c r="PGO102" s="0"/>
      <c r="PGP102" s="0"/>
      <c r="PGQ102" s="0"/>
      <c r="PGR102" s="0"/>
      <c r="PGS102" s="0"/>
      <c r="PGT102" s="0"/>
      <c r="PGU102" s="0"/>
      <c r="PGV102" s="0"/>
      <c r="PGW102" s="0"/>
      <c r="PGX102" s="0"/>
      <c r="PGY102" s="0"/>
      <c r="PGZ102" s="0"/>
      <c r="PHA102" s="0"/>
      <c r="PHB102" s="0"/>
      <c r="PHC102" s="0"/>
      <c r="PHD102" s="0"/>
      <c r="PHE102" s="0"/>
      <c r="PHF102" s="0"/>
      <c r="PHG102" s="0"/>
      <c r="PHH102" s="0"/>
      <c r="PHI102" s="0"/>
      <c r="PHJ102" s="0"/>
      <c r="PHK102" s="0"/>
      <c r="PHL102" s="0"/>
      <c r="PHM102" s="0"/>
      <c r="PHN102" s="0"/>
      <c r="PHO102" s="0"/>
      <c r="PHP102" s="0"/>
      <c r="PHQ102" s="0"/>
      <c r="PHR102" s="0"/>
      <c r="PHS102" s="0"/>
      <c r="PHT102" s="0"/>
      <c r="PHU102" s="0"/>
      <c r="PHV102" s="0"/>
      <c r="PHW102" s="0"/>
      <c r="PHX102" s="0"/>
      <c r="PHY102" s="0"/>
      <c r="PHZ102" s="0"/>
      <c r="PIA102" s="0"/>
      <c r="PIB102" s="0"/>
      <c r="PIC102" s="0"/>
      <c r="PID102" s="0"/>
      <c r="PIE102" s="0"/>
      <c r="PIF102" s="0"/>
      <c r="PIG102" s="0"/>
      <c r="PIH102" s="0"/>
      <c r="PII102" s="0"/>
      <c r="PIJ102" s="0"/>
      <c r="PIK102" s="0"/>
      <c r="PIL102" s="0"/>
      <c r="PIM102" s="0"/>
      <c r="PIN102" s="0"/>
      <c r="PIO102" s="0"/>
      <c r="PIP102" s="0"/>
      <c r="PIQ102" s="0"/>
      <c r="PIR102" s="0"/>
      <c r="PIS102" s="0"/>
      <c r="PIT102" s="0"/>
      <c r="PIU102" s="0"/>
      <c r="PIV102" s="0"/>
      <c r="PIW102" s="0"/>
      <c r="PIX102" s="0"/>
      <c r="PIY102" s="0"/>
      <c r="PIZ102" s="0"/>
      <c r="PJA102" s="0"/>
      <c r="PJB102" s="0"/>
      <c r="PJC102" s="0"/>
      <c r="PJD102" s="0"/>
      <c r="PJE102" s="0"/>
      <c r="PJF102" s="0"/>
      <c r="PJG102" s="0"/>
      <c r="PJH102" s="0"/>
      <c r="PJI102" s="0"/>
      <c r="PJJ102" s="0"/>
      <c r="PJK102" s="0"/>
      <c r="PJL102" s="0"/>
      <c r="PJM102" s="0"/>
      <c r="PJN102" s="0"/>
      <c r="PJO102" s="0"/>
      <c r="PJP102" s="0"/>
      <c r="PJQ102" s="0"/>
      <c r="PJR102" s="0"/>
      <c r="PJS102" s="0"/>
      <c r="PJT102" s="0"/>
      <c r="PJU102" s="0"/>
      <c r="PJV102" s="0"/>
      <c r="PJW102" s="0"/>
      <c r="PJX102" s="0"/>
      <c r="PJY102" s="0"/>
      <c r="PJZ102" s="0"/>
      <c r="PKA102" s="0"/>
      <c r="PKB102" s="0"/>
      <c r="PKC102" s="0"/>
      <c r="PKD102" s="0"/>
      <c r="PKE102" s="0"/>
      <c r="PKF102" s="0"/>
      <c r="PKG102" s="0"/>
      <c r="PKH102" s="0"/>
      <c r="PKI102" s="0"/>
      <c r="PKJ102" s="0"/>
      <c r="PKK102" s="0"/>
      <c r="PKL102" s="0"/>
      <c r="PKM102" s="0"/>
      <c r="PKN102" s="0"/>
      <c r="PKO102" s="0"/>
      <c r="PKP102" s="0"/>
      <c r="PKQ102" s="0"/>
      <c r="PKR102" s="0"/>
      <c r="PKS102" s="0"/>
      <c r="PKT102" s="0"/>
      <c r="PKU102" s="0"/>
      <c r="PKV102" s="0"/>
      <c r="PKW102" s="0"/>
      <c r="PKX102" s="0"/>
      <c r="PKY102" s="0"/>
      <c r="PKZ102" s="0"/>
      <c r="PLA102" s="0"/>
      <c r="PLB102" s="0"/>
      <c r="PLC102" s="0"/>
      <c r="PLD102" s="0"/>
      <c r="PLE102" s="0"/>
      <c r="PLF102" s="0"/>
      <c r="PLG102" s="0"/>
      <c r="PLH102" s="0"/>
      <c r="PLI102" s="0"/>
      <c r="PLJ102" s="0"/>
      <c r="PLK102" s="0"/>
      <c r="PLL102" s="0"/>
      <c r="PLM102" s="0"/>
      <c r="PLN102" s="0"/>
      <c r="PLO102" s="0"/>
      <c r="PLP102" s="0"/>
      <c r="PLQ102" s="0"/>
      <c r="PLR102" s="0"/>
      <c r="PLS102" s="0"/>
      <c r="PLT102" s="0"/>
      <c r="PLU102" s="0"/>
      <c r="PLV102" s="0"/>
      <c r="PLW102" s="0"/>
      <c r="PLX102" s="0"/>
      <c r="PLY102" s="0"/>
      <c r="PLZ102" s="0"/>
      <c r="PMA102" s="0"/>
      <c r="PMB102" s="0"/>
      <c r="PMC102" s="0"/>
      <c r="PMD102" s="0"/>
      <c r="PME102" s="0"/>
      <c r="PMF102" s="0"/>
      <c r="PMG102" s="0"/>
      <c r="PMH102" s="0"/>
      <c r="PMI102" s="0"/>
      <c r="PMJ102" s="0"/>
      <c r="PMK102" s="0"/>
      <c r="PML102" s="0"/>
      <c r="PMM102" s="0"/>
      <c r="PMN102" s="0"/>
      <c r="PMO102" s="0"/>
      <c r="PMP102" s="0"/>
      <c r="PMQ102" s="0"/>
      <c r="PMR102" s="0"/>
      <c r="PMS102" s="0"/>
      <c r="PMT102" s="0"/>
      <c r="PMU102" s="0"/>
      <c r="PMV102" s="0"/>
      <c r="PMW102" s="0"/>
      <c r="PMX102" s="0"/>
      <c r="PMY102" s="0"/>
      <c r="PMZ102" s="0"/>
      <c r="PNA102" s="0"/>
      <c r="PNB102" s="0"/>
      <c r="PNC102" s="0"/>
      <c r="PND102" s="0"/>
      <c r="PNE102" s="0"/>
      <c r="PNF102" s="0"/>
      <c r="PNG102" s="0"/>
      <c r="PNH102" s="0"/>
      <c r="PNI102" s="0"/>
      <c r="PNJ102" s="0"/>
      <c r="PNK102" s="0"/>
      <c r="PNL102" s="0"/>
      <c r="PNM102" s="0"/>
      <c r="PNN102" s="0"/>
      <c r="PNO102" s="0"/>
      <c r="PNP102" s="0"/>
      <c r="PNQ102" s="0"/>
      <c r="PNR102" s="0"/>
      <c r="PNS102" s="0"/>
      <c r="PNT102" s="0"/>
      <c r="PNU102" s="0"/>
      <c r="PNV102" s="0"/>
      <c r="PNW102" s="0"/>
      <c r="PNX102" s="0"/>
      <c r="PNY102" s="0"/>
      <c r="PNZ102" s="0"/>
      <c r="POA102" s="0"/>
      <c r="POB102" s="0"/>
      <c r="POC102" s="0"/>
      <c r="POD102" s="0"/>
      <c r="POE102" s="0"/>
      <c r="POF102" s="0"/>
      <c r="POG102" s="0"/>
      <c r="POH102" s="0"/>
      <c r="POI102" s="0"/>
      <c r="POJ102" s="0"/>
      <c r="POK102" s="0"/>
      <c r="POL102" s="0"/>
      <c r="POM102" s="0"/>
      <c r="PON102" s="0"/>
      <c r="POO102" s="0"/>
      <c r="POP102" s="0"/>
      <c r="POQ102" s="0"/>
      <c r="POR102" s="0"/>
      <c r="POS102" s="0"/>
      <c r="POT102" s="0"/>
      <c r="POU102" s="0"/>
      <c r="POV102" s="0"/>
      <c r="POW102" s="0"/>
      <c r="POX102" s="0"/>
      <c r="POY102" s="0"/>
      <c r="POZ102" s="0"/>
      <c r="PPA102" s="0"/>
      <c r="PPB102" s="0"/>
      <c r="PPC102" s="0"/>
      <c r="PPD102" s="0"/>
      <c r="PPE102" s="0"/>
      <c r="PPF102" s="0"/>
      <c r="PPG102" s="0"/>
      <c r="PPH102" s="0"/>
      <c r="PPI102" s="0"/>
      <c r="PPJ102" s="0"/>
      <c r="PPK102" s="0"/>
      <c r="PPL102" s="0"/>
      <c r="PPM102" s="0"/>
      <c r="PPN102" s="0"/>
      <c r="PPO102" s="0"/>
      <c r="PPP102" s="0"/>
      <c r="PPQ102" s="0"/>
      <c r="PPR102" s="0"/>
      <c r="PPS102" s="0"/>
      <c r="PPT102" s="0"/>
      <c r="PPU102" s="0"/>
      <c r="PPV102" s="0"/>
      <c r="PPW102" s="0"/>
      <c r="PPX102" s="0"/>
      <c r="PPY102" s="0"/>
      <c r="PPZ102" s="0"/>
      <c r="PQA102" s="0"/>
      <c r="PQB102" s="0"/>
      <c r="PQC102" s="0"/>
      <c r="PQD102" s="0"/>
      <c r="PQE102" s="0"/>
      <c r="PQF102" s="0"/>
      <c r="PQG102" s="0"/>
      <c r="PQH102" s="0"/>
      <c r="PQI102" s="0"/>
      <c r="PQJ102" s="0"/>
      <c r="PQK102" s="0"/>
      <c r="PQL102" s="0"/>
      <c r="PQM102" s="0"/>
      <c r="PQN102" s="0"/>
      <c r="PQO102" s="0"/>
      <c r="PQP102" s="0"/>
      <c r="PQQ102" s="0"/>
      <c r="PQR102" s="0"/>
      <c r="PQS102" s="0"/>
      <c r="PQT102" s="0"/>
      <c r="PQU102" s="0"/>
      <c r="PQV102" s="0"/>
      <c r="PQW102" s="0"/>
      <c r="PQX102" s="0"/>
      <c r="PQY102" s="0"/>
      <c r="PQZ102" s="0"/>
      <c r="PRA102" s="0"/>
      <c r="PRB102" s="0"/>
      <c r="PRC102" s="0"/>
      <c r="PRD102" s="0"/>
      <c r="PRE102" s="0"/>
      <c r="PRF102" s="0"/>
      <c r="PRG102" s="0"/>
      <c r="PRH102" s="0"/>
      <c r="PRI102" s="0"/>
      <c r="PRJ102" s="0"/>
      <c r="PRK102" s="0"/>
      <c r="PRL102" s="0"/>
      <c r="PRM102" s="0"/>
      <c r="PRN102" s="0"/>
      <c r="PRO102" s="0"/>
      <c r="PRP102" s="0"/>
      <c r="PRQ102" s="0"/>
      <c r="PRR102" s="0"/>
      <c r="PRS102" s="0"/>
      <c r="PRT102" s="0"/>
      <c r="PRU102" s="0"/>
      <c r="PRV102" s="0"/>
      <c r="PRW102" s="0"/>
      <c r="PRX102" s="0"/>
      <c r="PRY102" s="0"/>
      <c r="PRZ102" s="0"/>
      <c r="PSA102" s="0"/>
      <c r="PSB102" s="0"/>
      <c r="PSC102" s="0"/>
      <c r="PSD102" s="0"/>
      <c r="PSE102" s="0"/>
      <c r="PSF102" s="0"/>
      <c r="PSG102" s="0"/>
      <c r="PSH102" s="0"/>
      <c r="PSI102" s="0"/>
      <c r="PSJ102" s="0"/>
      <c r="PSK102" s="0"/>
      <c r="PSL102" s="0"/>
      <c r="PSM102" s="0"/>
      <c r="PSN102" s="0"/>
      <c r="PSO102" s="0"/>
      <c r="PSP102" s="0"/>
      <c r="PSQ102" s="0"/>
      <c r="PSR102" s="0"/>
      <c r="PSS102" s="0"/>
      <c r="PST102" s="0"/>
      <c r="PSU102" s="0"/>
      <c r="PSV102" s="0"/>
      <c r="PSW102" s="0"/>
      <c r="PSX102" s="0"/>
      <c r="PSY102" s="0"/>
      <c r="PSZ102" s="0"/>
      <c r="PTA102" s="0"/>
      <c r="PTB102" s="0"/>
      <c r="PTC102" s="0"/>
      <c r="PTD102" s="0"/>
      <c r="PTE102" s="0"/>
      <c r="PTF102" s="0"/>
      <c r="PTG102" s="0"/>
      <c r="PTH102" s="0"/>
      <c r="PTI102" s="0"/>
      <c r="PTJ102" s="0"/>
      <c r="PTK102" s="0"/>
      <c r="PTL102" s="0"/>
      <c r="PTM102" s="0"/>
      <c r="PTN102" s="0"/>
      <c r="PTO102" s="0"/>
      <c r="PTP102" s="0"/>
      <c r="PTQ102" s="0"/>
      <c r="PTR102" s="0"/>
      <c r="PTS102" s="0"/>
      <c r="PTT102" s="0"/>
      <c r="PTU102" s="0"/>
      <c r="PTV102" s="0"/>
      <c r="PTW102" s="0"/>
      <c r="PTX102" s="0"/>
      <c r="PTY102" s="0"/>
      <c r="PTZ102" s="0"/>
      <c r="PUA102" s="0"/>
      <c r="PUB102" s="0"/>
      <c r="PUC102" s="0"/>
      <c r="PUD102" s="0"/>
      <c r="PUE102" s="0"/>
      <c r="PUF102" s="0"/>
      <c r="PUG102" s="0"/>
      <c r="PUH102" s="0"/>
      <c r="PUI102" s="0"/>
      <c r="PUJ102" s="0"/>
      <c r="PUK102" s="0"/>
      <c r="PUL102" s="0"/>
      <c r="PUM102" s="0"/>
      <c r="PUN102" s="0"/>
      <c r="PUO102" s="0"/>
      <c r="PUP102" s="0"/>
      <c r="PUQ102" s="0"/>
      <c r="PUR102" s="0"/>
      <c r="PUS102" s="0"/>
      <c r="PUT102" s="0"/>
      <c r="PUU102" s="0"/>
      <c r="PUV102" s="0"/>
      <c r="PUW102" s="0"/>
      <c r="PUX102" s="0"/>
      <c r="PUY102" s="0"/>
      <c r="PUZ102" s="0"/>
      <c r="PVA102" s="0"/>
      <c r="PVB102" s="0"/>
      <c r="PVC102" s="0"/>
      <c r="PVD102" s="0"/>
      <c r="PVE102" s="0"/>
      <c r="PVF102" s="0"/>
      <c r="PVG102" s="0"/>
      <c r="PVH102" s="0"/>
      <c r="PVI102" s="0"/>
      <c r="PVJ102" s="0"/>
      <c r="PVK102" s="0"/>
      <c r="PVL102" s="0"/>
      <c r="PVM102" s="0"/>
      <c r="PVN102" s="0"/>
      <c r="PVO102" s="0"/>
      <c r="PVP102" s="0"/>
      <c r="PVQ102" s="0"/>
      <c r="PVR102" s="0"/>
      <c r="PVS102" s="0"/>
      <c r="PVT102" s="0"/>
      <c r="PVU102" s="0"/>
      <c r="PVV102" s="0"/>
      <c r="PVW102" s="0"/>
      <c r="PVX102" s="0"/>
      <c r="PVY102" s="0"/>
      <c r="PVZ102" s="0"/>
      <c r="PWA102" s="0"/>
      <c r="PWB102" s="0"/>
      <c r="PWC102" s="0"/>
      <c r="PWD102" s="0"/>
      <c r="PWE102" s="0"/>
      <c r="PWF102" s="0"/>
      <c r="PWG102" s="0"/>
      <c r="PWH102" s="0"/>
      <c r="PWI102" s="0"/>
      <c r="PWJ102" s="0"/>
      <c r="PWK102" s="0"/>
      <c r="PWL102" s="0"/>
      <c r="PWM102" s="0"/>
      <c r="PWN102" s="0"/>
      <c r="PWO102" s="0"/>
      <c r="PWP102" s="0"/>
      <c r="PWQ102" s="0"/>
      <c r="PWR102" s="0"/>
      <c r="PWS102" s="0"/>
      <c r="PWT102" s="0"/>
      <c r="PWU102" s="0"/>
      <c r="PWV102" s="0"/>
      <c r="PWW102" s="0"/>
      <c r="PWX102" s="0"/>
      <c r="PWY102" s="0"/>
      <c r="PWZ102" s="0"/>
      <c r="PXA102" s="0"/>
      <c r="PXB102" s="0"/>
      <c r="PXC102" s="0"/>
      <c r="PXD102" s="0"/>
      <c r="PXE102" s="0"/>
      <c r="PXF102" s="0"/>
      <c r="PXG102" s="0"/>
      <c r="PXH102" s="0"/>
      <c r="PXI102" s="0"/>
      <c r="PXJ102" s="0"/>
      <c r="PXK102" s="0"/>
      <c r="PXL102" s="0"/>
      <c r="PXM102" s="0"/>
      <c r="PXN102" s="0"/>
      <c r="PXO102" s="0"/>
      <c r="PXP102" s="0"/>
      <c r="PXQ102" s="0"/>
      <c r="PXR102" s="0"/>
      <c r="PXS102" s="0"/>
      <c r="PXT102" s="0"/>
      <c r="PXU102" s="0"/>
      <c r="PXV102" s="0"/>
      <c r="PXW102" s="0"/>
      <c r="PXX102" s="0"/>
      <c r="PXY102" s="0"/>
      <c r="PXZ102" s="0"/>
      <c r="PYA102" s="0"/>
      <c r="PYB102" s="0"/>
      <c r="PYC102" s="0"/>
      <c r="PYD102" s="0"/>
      <c r="PYE102" s="0"/>
      <c r="PYF102" s="0"/>
      <c r="PYG102" s="0"/>
      <c r="PYH102" s="0"/>
      <c r="PYI102" s="0"/>
      <c r="PYJ102" s="0"/>
      <c r="PYK102" s="0"/>
      <c r="PYL102" s="0"/>
      <c r="PYM102" s="0"/>
      <c r="PYN102" s="0"/>
      <c r="PYO102" s="0"/>
      <c r="PYP102" s="0"/>
      <c r="PYQ102" s="0"/>
      <c r="PYR102" s="0"/>
      <c r="PYS102" s="0"/>
      <c r="PYT102" s="0"/>
      <c r="PYU102" s="0"/>
      <c r="PYV102" s="0"/>
      <c r="PYW102" s="0"/>
      <c r="PYX102" s="0"/>
      <c r="PYY102" s="0"/>
      <c r="PYZ102" s="0"/>
      <c r="PZA102" s="0"/>
      <c r="PZB102" s="0"/>
      <c r="PZC102" s="0"/>
      <c r="PZD102" s="0"/>
      <c r="PZE102" s="0"/>
      <c r="PZF102" s="0"/>
      <c r="PZG102" s="0"/>
      <c r="PZH102" s="0"/>
      <c r="PZI102" s="0"/>
      <c r="PZJ102" s="0"/>
      <c r="PZK102" s="0"/>
      <c r="PZL102" s="0"/>
      <c r="PZM102" s="0"/>
      <c r="PZN102" s="0"/>
      <c r="PZO102" s="0"/>
      <c r="PZP102" s="0"/>
      <c r="PZQ102" s="0"/>
      <c r="PZR102" s="0"/>
      <c r="PZS102" s="0"/>
      <c r="PZT102" s="0"/>
      <c r="PZU102" s="0"/>
      <c r="PZV102" s="0"/>
      <c r="PZW102" s="0"/>
      <c r="PZX102" s="0"/>
      <c r="PZY102" s="0"/>
      <c r="PZZ102" s="0"/>
      <c r="QAA102" s="0"/>
      <c r="QAB102" s="0"/>
      <c r="QAC102" s="0"/>
      <c r="QAD102" s="0"/>
      <c r="QAE102" s="0"/>
      <c r="QAF102" s="0"/>
      <c r="QAG102" s="0"/>
      <c r="QAH102" s="0"/>
      <c r="QAI102" s="0"/>
      <c r="QAJ102" s="0"/>
      <c r="QAK102" s="0"/>
      <c r="QAL102" s="0"/>
      <c r="QAM102" s="0"/>
      <c r="QAN102" s="0"/>
      <c r="QAO102" s="0"/>
      <c r="QAP102" s="0"/>
      <c r="QAQ102" s="0"/>
      <c r="QAR102" s="0"/>
      <c r="QAS102" s="0"/>
      <c r="QAT102" s="0"/>
      <c r="QAU102" s="0"/>
      <c r="QAV102" s="0"/>
      <c r="QAW102" s="0"/>
      <c r="QAX102" s="0"/>
      <c r="QAY102" s="0"/>
      <c r="QAZ102" s="0"/>
      <c r="QBA102" s="0"/>
      <c r="QBB102" s="0"/>
      <c r="QBC102" s="0"/>
      <c r="QBD102" s="0"/>
      <c r="QBE102" s="0"/>
      <c r="QBF102" s="0"/>
      <c r="QBG102" s="0"/>
      <c r="QBH102" s="0"/>
      <c r="QBI102" s="0"/>
      <c r="QBJ102" s="0"/>
      <c r="QBK102" s="0"/>
      <c r="QBL102" s="0"/>
      <c r="QBM102" s="0"/>
      <c r="QBN102" s="0"/>
      <c r="QBO102" s="0"/>
      <c r="QBP102" s="0"/>
      <c r="QBQ102" s="0"/>
      <c r="QBR102" s="0"/>
      <c r="QBS102" s="0"/>
      <c r="QBT102" s="0"/>
      <c r="QBU102" s="0"/>
      <c r="QBV102" s="0"/>
      <c r="QBW102" s="0"/>
      <c r="QBX102" s="0"/>
      <c r="QBY102" s="0"/>
      <c r="QBZ102" s="0"/>
      <c r="QCA102" s="0"/>
      <c r="QCB102" s="0"/>
      <c r="QCC102" s="0"/>
      <c r="QCD102" s="0"/>
      <c r="QCE102" s="0"/>
      <c r="QCF102" s="0"/>
      <c r="QCG102" s="0"/>
      <c r="QCH102" s="0"/>
      <c r="QCI102" s="0"/>
      <c r="QCJ102" s="0"/>
      <c r="QCK102" s="0"/>
      <c r="QCL102" s="0"/>
      <c r="QCM102" s="0"/>
      <c r="QCN102" s="0"/>
      <c r="QCO102" s="0"/>
      <c r="QCP102" s="0"/>
      <c r="QCQ102" s="0"/>
      <c r="QCR102" s="0"/>
      <c r="QCS102" s="0"/>
      <c r="QCT102" s="0"/>
      <c r="QCU102" s="0"/>
      <c r="QCV102" s="0"/>
      <c r="QCW102" s="0"/>
      <c r="QCX102" s="0"/>
      <c r="QCY102" s="0"/>
      <c r="QCZ102" s="0"/>
      <c r="QDA102" s="0"/>
      <c r="QDB102" s="0"/>
      <c r="QDC102" s="0"/>
      <c r="QDD102" s="0"/>
      <c r="QDE102" s="0"/>
      <c r="QDF102" s="0"/>
      <c r="QDG102" s="0"/>
      <c r="QDH102" s="0"/>
      <c r="QDI102" s="0"/>
      <c r="QDJ102" s="0"/>
      <c r="QDK102" s="0"/>
      <c r="QDL102" s="0"/>
      <c r="QDM102" s="0"/>
      <c r="QDN102" s="0"/>
      <c r="QDO102" s="0"/>
      <c r="QDP102" s="0"/>
      <c r="QDQ102" s="0"/>
      <c r="QDR102" s="0"/>
      <c r="QDS102" s="0"/>
      <c r="QDT102" s="0"/>
      <c r="QDU102" s="0"/>
      <c r="QDV102" s="0"/>
      <c r="QDW102" s="0"/>
      <c r="QDX102" s="0"/>
      <c r="QDY102" s="0"/>
      <c r="QDZ102" s="0"/>
      <c r="QEA102" s="0"/>
      <c r="QEB102" s="0"/>
      <c r="QEC102" s="0"/>
      <c r="QED102" s="0"/>
      <c r="QEE102" s="0"/>
      <c r="QEF102" s="0"/>
      <c r="QEG102" s="0"/>
      <c r="QEH102" s="0"/>
      <c r="QEI102" s="0"/>
      <c r="QEJ102" s="0"/>
      <c r="QEK102" s="0"/>
      <c r="QEL102" s="0"/>
      <c r="QEM102" s="0"/>
      <c r="QEN102" s="0"/>
      <c r="QEO102" s="0"/>
      <c r="QEP102" s="0"/>
      <c r="QEQ102" s="0"/>
      <c r="QER102" s="0"/>
      <c r="QES102" s="0"/>
      <c r="QET102" s="0"/>
      <c r="QEU102" s="0"/>
      <c r="QEV102" s="0"/>
      <c r="QEW102" s="0"/>
      <c r="QEX102" s="0"/>
      <c r="QEY102" s="0"/>
      <c r="QEZ102" s="0"/>
      <c r="QFA102" s="0"/>
      <c r="QFB102" s="0"/>
      <c r="QFC102" s="0"/>
      <c r="QFD102" s="0"/>
      <c r="QFE102" s="0"/>
      <c r="QFF102" s="0"/>
      <c r="QFG102" s="0"/>
      <c r="QFH102" s="0"/>
      <c r="QFI102" s="0"/>
      <c r="QFJ102" s="0"/>
      <c r="QFK102" s="0"/>
      <c r="QFL102" s="0"/>
      <c r="QFM102" s="0"/>
      <c r="QFN102" s="0"/>
      <c r="QFO102" s="0"/>
      <c r="QFP102" s="0"/>
      <c r="QFQ102" s="0"/>
      <c r="QFR102" s="0"/>
      <c r="QFS102" s="0"/>
      <c r="QFT102" s="0"/>
      <c r="QFU102" s="0"/>
      <c r="QFV102" s="0"/>
      <c r="QFW102" s="0"/>
      <c r="QFX102" s="0"/>
      <c r="QFY102" s="0"/>
      <c r="QFZ102" s="0"/>
      <c r="QGA102" s="0"/>
      <c r="QGB102" s="0"/>
      <c r="QGC102" s="0"/>
      <c r="QGD102" s="0"/>
      <c r="QGE102" s="0"/>
      <c r="QGF102" s="0"/>
      <c r="QGG102" s="0"/>
      <c r="QGH102" s="0"/>
      <c r="QGI102" s="0"/>
      <c r="QGJ102" s="0"/>
      <c r="QGK102" s="0"/>
      <c r="QGL102" s="0"/>
      <c r="QGM102" s="0"/>
      <c r="QGN102" s="0"/>
      <c r="QGO102" s="0"/>
      <c r="QGP102" s="0"/>
      <c r="QGQ102" s="0"/>
      <c r="QGR102" s="0"/>
      <c r="QGS102" s="0"/>
      <c r="QGT102" s="0"/>
      <c r="QGU102" s="0"/>
      <c r="QGV102" s="0"/>
      <c r="QGW102" s="0"/>
      <c r="QGX102" s="0"/>
      <c r="QGY102" s="0"/>
      <c r="QGZ102" s="0"/>
      <c r="QHA102" s="0"/>
      <c r="QHB102" s="0"/>
      <c r="QHC102" s="0"/>
      <c r="QHD102" s="0"/>
      <c r="QHE102" s="0"/>
      <c r="QHF102" s="0"/>
      <c r="QHG102" s="0"/>
      <c r="QHH102" s="0"/>
      <c r="QHI102" s="0"/>
      <c r="QHJ102" s="0"/>
      <c r="QHK102" s="0"/>
      <c r="QHL102" s="0"/>
      <c r="QHM102" s="0"/>
      <c r="QHN102" s="0"/>
      <c r="QHO102" s="0"/>
      <c r="QHP102" s="0"/>
      <c r="QHQ102" s="0"/>
      <c r="QHR102" s="0"/>
      <c r="QHS102" s="0"/>
      <c r="QHT102" s="0"/>
      <c r="QHU102" s="0"/>
      <c r="QHV102" s="0"/>
      <c r="QHW102" s="0"/>
      <c r="QHX102" s="0"/>
      <c r="QHY102" s="0"/>
      <c r="QHZ102" s="0"/>
      <c r="QIA102" s="0"/>
      <c r="QIB102" s="0"/>
      <c r="QIC102" s="0"/>
      <c r="QID102" s="0"/>
      <c r="QIE102" s="0"/>
      <c r="QIF102" s="0"/>
      <c r="QIG102" s="0"/>
      <c r="QIH102" s="0"/>
      <c r="QII102" s="0"/>
      <c r="QIJ102" s="0"/>
      <c r="QIK102" s="0"/>
      <c r="QIL102" s="0"/>
      <c r="QIM102" s="0"/>
      <c r="QIN102" s="0"/>
      <c r="QIO102" s="0"/>
      <c r="QIP102" s="0"/>
      <c r="QIQ102" s="0"/>
      <c r="QIR102" s="0"/>
      <c r="QIS102" s="0"/>
      <c r="QIT102" s="0"/>
      <c r="QIU102" s="0"/>
      <c r="QIV102" s="0"/>
      <c r="QIW102" s="0"/>
      <c r="QIX102" s="0"/>
      <c r="QIY102" s="0"/>
      <c r="QIZ102" s="0"/>
      <c r="QJA102" s="0"/>
      <c r="QJB102" s="0"/>
      <c r="QJC102" s="0"/>
      <c r="QJD102" s="0"/>
      <c r="QJE102" s="0"/>
      <c r="QJF102" s="0"/>
      <c r="QJG102" s="0"/>
      <c r="QJH102" s="0"/>
      <c r="QJI102" s="0"/>
      <c r="QJJ102" s="0"/>
      <c r="QJK102" s="0"/>
      <c r="QJL102" s="0"/>
      <c r="QJM102" s="0"/>
      <c r="QJN102" s="0"/>
      <c r="QJO102" s="0"/>
      <c r="QJP102" s="0"/>
      <c r="QJQ102" s="0"/>
      <c r="QJR102" s="0"/>
      <c r="QJS102" s="0"/>
      <c r="QJT102" s="0"/>
      <c r="QJU102" s="0"/>
      <c r="QJV102" s="0"/>
      <c r="QJW102" s="0"/>
      <c r="QJX102" s="0"/>
      <c r="QJY102" s="0"/>
      <c r="QJZ102" s="0"/>
      <c r="QKA102" s="0"/>
      <c r="QKB102" s="0"/>
      <c r="QKC102" s="0"/>
      <c r="QKD102" s="0"/>
      <c r="QKE102" s="0"/>
      <c r="QKF102" s="0"/>
      <c r="QKG102" s="0"/>
      <c r="QKH102" s="0"/>
      <c r="QKI102" s="0"/>
      <c r="QKJ102" s="0"/>
      <c r="QKK102" s="0"/>
      <c r="QKL102" s="0"/>
      <c r="QKM102" s="0"/>
      <c r="QKN102" s="0"/>
      <c r="QKO102" s="0"/>
      <c r="QKP102" s="0"/>
      <c r="QKQ102" s="0"/>
      <c r="QKR102" s="0"/>
      <c r="QKS102" s="0"/>
      <c r="QKT102" s="0"/>
      <c r="QKU102" s="0"/>
      <c r="QKV102" s="0"/>
      <c r="QKW102" s="0"/>
      <c r="QKX102" s="0"/>
      <c r="QKY102" s="0"/>
      <c r="QKZ102" s="0"/>
      <c r="QLA102" s="0"/>
      <c r="QLB102" s="0"/>
      <c r="QLC102" s="0"/>
      <c r="QLD102" s="0"/>
      <c r="QLE102" s="0"/>
      <c r="QLF102" s="0"/>
      <c r="QLG102" s="0"/>
      <c r="QLH102" s="0"/>
      <c r="QLI102" s="0"/>
      <c r="QLJ102" s="0"/>
      <c r="QLK102" s="0"/>
      <c r="QLL102" s="0"/>
      <c r="QLM102" s="0"/>
      <c r="QLN102" s="0"/>
      <c r="QLO102" s="0"/>
      <c r="QLP102" s="0"/>
      <c r="QLQ102" s="0"/>
      <c r="QLR102" s="0"/>
      <c r="QLS102" s="0"/>
      <c r="QLT102" s="0"/>
      <c r="QLU102" s="0"/>
      <c r="QLV102" s="0"/>
      <c r="QLW102" s="0"/>
      <c r="QLX102" s="0"/>
      <c r="QLY102" s="0"/>
      <c r="QLZ102" s="0"/>
      <c r="QMA102" s="0"/>
      <c r="QMB102" s="0"/>
      <c r="QMC102" s="0"/>
      <c r="QMD102" s="0"/>
      <c r="QME102" s="0"/>
      <c r="QMF102" s="0"/>
      <c r="QMG102" s="0"/>
      <c r="QMH102" s="0"/>
      <c r="QMI102" s="0"/>
      <c r="QMJ102" s="0"/>
      <c r="QMK102" s="0"/>
      <c r="QML102" s="0"/>
      <c r="QMM102" s="0"/>
      <c r="QMN102" s="0"/>
      <c r="QMO102" s="0"/>
      <c r="QMP102" s="0"/>
      <c r="QMQ102" s="0"/>
      <c r="QMR102" s="0"/>
      <c r="QMS102" s="0"/>
      <c r="QMT102" s="0"/>
      <c r="QMU102" s="0"/>
      <c r="QMV102" s="0"/>
      <c r="QMW102" s="0"/>
      <c r="QMX102" s="0"/>
      <c r="QMY102" s="0"/>
      <c r="QMZ102" s="0"/>
      <c r="QNA102" s="0"/>
      <c r="QNB102" s="0"/>
      <c r="QNC102" s="0"/>
      <c r="QND102" s="0"/>
      <c r="QNE102" s="0"/>
      <c r="QNF102" s="0"/>
      <c r="QNG102" s="0"/>
      <c r="QNH102" s="0"/>
      <c r="QNI102" s="0"/>
      <c r="QNJ102" s="0"/>
      <c r="QNK102" s="0"/>
      <c r="QNL102" s="0"/>
      <c r="QNM102" s="0"/>
      <c r="QNN102" s="0"/>
      <c r="QNO102" s="0"/>
      <c r="QNP102" s="0"/>
      <c r="QNQ102" s="0"/>
      <c r="QNR102" s="0"/>
      <c r="QNS102" s="0"/>
      <c r="QNT102" s="0"/>
      <c r="QNU102" s="0"/>
      <c r="QNV102" s="0"/>
      <c r="QNW102" s="0"/>
      <c r="QNX102" s="0"/>
      <c r="QNY102" s="0"/>
      <c r="QNZ102" s="0"/>
      <c r="QOA102" s="0"/>
      <c r="QOB102" s="0"/>
      <c r="QOC102" s="0"/>
      <c r="QOD102" s="0"/>
      <c r="QOE102" s="0"/>
      <c r="QOF102" s="0"/>
      <c r="QOG102" s="0"/>
      <c r="QOH102" s="0"/>
      <c r="QOI102" s="0"/>
      <c r="QOJ102" s="0"/>
      <c r="QOK102" s="0"/>
      <c r="QOL102" s="0"/>
      <c r="QOM102" s="0"/>
      <c r="QON102" s="0"/>
      <c r="QOO102" s="0"/>
      <c r="QOP102" s="0"/>
      <c r="QOQ102" s="0"/>
      <c r="QOR102" s="0"/>
      <c r="QOS102" s="0"/>
      <c r="QOT102" s="0"/>
      <c r="QOU102" s="0"/>
      <c r="QOV102" s="0"/>
      <c r="QOW102" s="0"/>
      <c r="QOX102" s="0"/>
      <c r="QOY102" s="0"/>
      <c r="QOZ102" s="0"/>
      <c r="QPA102" s="0"/>
      <c r="QPB102" s="0"/>
      <c r="QPC102" s="0"/>
      <c r="QPD102" s="0"/>
      <c r="QPE102" s="0"/>
      <c r="QPF102" s="0"/>
      <c r="QPG102" s="0"/>
      <c r="QPH102" s="0"/>
      <c r="QPI102" s="0"/>
      <c r="QPJ102" s="0"/>
      <c r="QPK102" s="0"/>
      <c r="QPL102" s="0"/>
      <c r="QPM102" s="0"/>
      <c r="QPN102" s="0"/>
      <c r="QPO102" s="0"/>
      <c r="QPP102" s="0"/>
      <c r="QPQ102" s="0"/>
      <c r="QPR102" s="0"/>
      <c r="QPS102" s="0"/>
      <c r="QPT102" s="0"/>
      <c r="QPU102" s="0"/>
      <c r="QPV102" s="0"/>
      <c r="QPW102" s="0"/>
      <c r="QPX102" s="0"/>
      <c r="QPY102" s="0"/>
      <c r="QPZ102" s="0"/>
      <c r="QQA102" s="0"/>
      <c r="QQB102" s="0"/>
      <c r="QQC102" s="0"/>
      <c r="QQD102" s="0"/>
      <c r="QQE102" s="0"/>
      <c r="QQF102" s="0"/>
      <c r="QQG102" s="0"/>
      <c r="QQH102" s="0"/>
      <c r="QQI102" s="0"/>
      <c r="QQJ102" s="0"/>
      <c r="QQK102" s="0"/>
      <c r="QQL102" s="0"/>
      <c r="QQM102" s="0"/>
      <c r="QQN102" s="0"/>
      <c r="QQO102" s="0"/>
      <c r="QQP102" s="0"/>
      <c r="QQQ102" s="0"/>
      <c r="QQR102" s="0"/>
      <c r="QQS102" s="0"/>
      <c r="QQT102" s="0"/>
      <c r="QQU102" s="0"/>
      <c r="QQV102" s="0"/>
      <c r="QQW102" s="0"/>
      <c r="QQX102" s="0"/>
      <c r="QQY102" s="0"/>
      <c r="QQZ102" s="0"/>
      <c r="QRA102" s="0"/>
      <c r="QRB102" s="0"/>
      <c r="QRC102" s="0"/>
      <c r="QRD102" s="0"/>
      <c r="QRE102" s="0"/>
      <c r="QRF102" s="0"/>
      <c r="QRG102" s="0"/>
      <c r="QRH102" s="0"/>
      <c r="QRI102" s="0"/>
      <c r="QRJ102" s="0"/>
      <c r="QRK102" s="0"/>
      <c r="QRL102" s="0"/>
      <c r="QRM102" s="0"/>
      <c r="QRN102" s="0"/>
      <c r="QRO102" s="0"/>
      <c r="QRP102" s="0"/>
      <c r="QRQ102" s="0"/>
      <c r="QRR102" s="0"/>
      <c r="QRS102" s="0"/>
      <c r="QRT102" s="0"/>
      <c r="QRU102" s="0"/>
      <c r="QRV102" s="0"/>
      <c r="QRW102" s="0"/>
      <c r="QRX102" s="0"/>
      <c r="QRY102" s="0"/>
      <c r="QRZ102" s="0"/>
      <c r="QSA102" s="0"/>
      <c r="QSB102" s="0"/>
      <c r="QSC102" s="0"/>
      <c r="QSD102" s="0"/>
      <c r="QSE102" s="0"/>
      <c r="QSF102" s="0"/>
      <c r="QSG102" s="0"/>
      <c r="QSH102" s="0"/>
      <c r="QSI102" s="0"/>
      <c r="QSJ102" s="0"/>
      <c r="QSK102" s="0"/>
      <c r="QSL102" s="0"/>
      <c r="QSM102" s="0"/>
      <c r="QSN102" s="0"/>
      <c r="QSO102" s="0"/>
      <c r="QSP102" s="0"/>
      <c r="QSQ102" s="0"/>
      <c r="QSR102" s="0"/>
      <c r="QSS102" s="0"/>
      <c r="QST102" s="0"/>
      <c r="QSU102" s="0"/>
      <c r="QSV102" s="0"/>
      <c r="QSW102" s="0"/>
      <c r="QSX102" s="0"/>
      <c r="QSY102" s="0"/>
      <c r="QSZ102" s="0"/>
      <c r="QTA102" s="0"/>
      <c r="QTB102" s="0"/>
      <c r="QTC102" s="0"/>
      <c r="QTD102" s="0"/>
      <c r="QTE102" s="0"/>
      <c r="QTF102" s="0"/>
      <c r="QTG102" s="0"/>
      <c r="QTH102" s="0"/>
      <c r="QTI102" s="0"/>
      <c r="QTJ102" s="0"/>
      <c r="QTK102" s="0"/>
      <c r="QTL102" s="0"/>
      <c r="QTM102" s="0"/>
      <c r="QTN102" s="0"/>
      <c r="QTO102" s="0"/>
      <c r="QTP102" s="0"/>
      <c r="QTQ102" s="0"/>
      <c r="QTR102" s="0"/>
      <c r="QTS102" s="0"/>
      <c r="QTT102" s="0"/>
      <c r="QTU102" s="0"/>
      <c r="QTV102" s="0"/>
      <c r="QTW102" s="0"/>
      <c r="QTX102" s="0"/>
      <c r="QTY102" s="0"/>
      <c r="QTZ102" s="0"/>
      <c r="QUA102" s="0"/>
      <c r="QUB102" s="0"/>
      <c r="QUC102" s="0"/>
      <c r="QUD102" s="0"/>
      <c r="QUE102" s="0"/>
      <c r="QUF102" s="0"/>
      <c r="QUG102" s="0"/>
      <c r="QUH102" s="0"/>
      <c r="QUI102" s="0"/>
      <c r="QUJ102" s="0"/>
      <c r="QUK102" s="0"/>
      <c r="QUL102" s="0"/>
      <c r="QUM102" s="0"/>
      <c r="QUN102" s="0"/>
      <c r="QUO102" s="0"/>
      <c r="QUP102" s="0"/>
      <c r="QUQ102" s="0"/>
      <c r="QUR102" s="0"/>
      <c r="QUS102" s="0"/>
      <c r="QUT102" s="0"/>
      <c r="QUU102" s="0"/>
      <c r="QUV102" s="0"/>
      <c r="QUW102" s="0"/>
      <c r="QUX102" s="0"/>
      <c r="QUY102" s="0"/>
      <c r="QUZ102" s="0"/>
      <c r="QVA102" s="0"/>
      <c r="QVB102" s="0"/>
      <c r="QVC102" s="0"/>
      <c r="QVD102" s="0"/>
      <c r="QVE102" s="0"/>
      <c r="QVF102" s="0"/>
      <c r="QVG102" s="0"/>
      <c r="QVH102" s="0"/>
      <c r="QVI102" s="0"/>
      <c r="QVJ102" s="0"/>
      <c r="QVK102" s="0"/>
      <c r="QVL102" s="0"/>
      <c r="QVM102" s="0"/>
      <c r="QVN102" s="0"/>
      <c r="QVO102" s="0"/>
      <c r="QVP102" s="0"/>
      <c r="QVQ102" s="0"/>
      <c r="QVR102" s="0"/>
      <c r="QVS102" s="0"/>
      <c r="QVT102" s="0"/>
      <c r="QVU102" s="0"/>
      <c r="QVV102" s="0"/>
      <c r="QVW102" s="0"/>
      <c r="QVX102" s="0"/>
      <c r="QVY102" s="0"/>
      <c r="QVZ102" s="0"/>
      <c r="QWA102" s="0"/>
      <c r="QWB102" s="0"/>
      <c r="QWC102" s="0"/>
      <c r="QWD102" s="0"/>
      <c r="QWE102" s="0"/>
      <c r="QWF102" s="0"/>
      <c r="QWG102" s="0"/>
      <c r="QWH102" s="0"/>
      <c r="QWI102" s="0"/>
      <c r="QWJ102" s="0"/>
      <c r="QWK102" s="0"/>
      <c r="QWL102" s="0"/>
      <c r="QWM102" s="0"/>
      <c r="QWN102" s="0"/>
      <c r="QWO102" s="0"/>
      <c r="QWP102" s="0"/>
      <c r="QWQ102" s="0"/>
      <c r="QWR102" s="0"/>
      <c r="QWS102" s="0"/>
      <c r="QWT102" s="0"/>
      <c r="QWU102" s="0"/>
      <c r="QWV102" s="0"/>
      <c r="QWW102" s="0"/>
      <c r="QWX102" s="0"/>
      <c r="QWY102" s="0"/>
      <c r="QWZ102" s="0"/>
      <c r="QXA102" s="0"/>
      <c r="QXB102" s="0"/>
      <c r="QXC102" s="0"/>
      <c r="QXD102" s="0"/>
      <c r="QXE102" s="0"/>
      <c r="QXF102" s="0"/>
      <c r="QXG102" s="0"/>
      <c r="QXH102" s="0"/>
      <c r="QXI102" s="0"/>
      <c r="QXJ102" s="0"/>
      <c r="QXK102" s="0"/>
      <c r="QXL102" s="0"/>
      <c r="QXM102" s="0"/>
      <c r="QXN102" s="0"/>
      <c r="QXO102" s="0"/>
      <c r="QXP102" s="0"/>
      <c r="QXQ102" s="0"/>
      <c r="QXR102" s="0"/>
      <c r="QXS102" s="0"/>
      <c r="QXT102" s="0"/>
      <c r="QXU102" s="0"/>
      <c r="QXV102" s="0"/>
      <c r="QXW102" s="0"/>
      <c r="QXX102" s="0"/>
      <c r="QXY102" s="0"/>
      <c r="QXZ102" s="0"/>
      <c r="QYA102" s="0"/>
      <c r="QYB102" s="0"/>
      <c r="QYC102" s="0"/>
      <c r="QYD102" s="0"/>
      <c r="QYE102" s="0"/>
      <c r="QYF102" s="0"/>
      <c r="QYG102" s="0"/>
      <c r="QYH102" s="0"/>
      <c r="QYI102" s="0"/>
      <c r="QYJ102" s="0"/>
      <c r="QYK102" s="0"/>
      <c r="QYL102" s="0"/>
      <c r="QYM102" s="0"/>
      <c r="QYN102" s="0"/>
      <c r="QYO102" s="0"/>
      <c r="QYP102" s="0"/>
      <c r="QYQ102" s="0"/>
      <c r="QYR102" s="0"/>
      <c r="QYS102" s="0"/>
      <c r="QYT102" s="0"/>
      <c r="QYU102" s="0"/>
      <c r="QYV102" s="0"/>
      <c r="QYW102" s="0"/>
      <c r="QYX102" s="0"/>
      <c r="QYY102" s="0"/>
      <c r="QYZ102" s="0"/>
      <c r="QZA102" s="0"/>
      <c r="QZB102" s="0"/>
      <c r="QZC102" s="0"/>
      <c r="QZD102" s="0"/>
      <c r="QZE102" s="0"/>
      <c r="QZF102" s="0"/>
      <c r="QZG102" s="0"/>
      <c r="QZH102" s="0"/>
      <c r="QZI102" s="0"/>
      <c r="QZJ102" s="0"/>
      <c r="QZK102" s="0"/>
      <c r="QZL102" s="0"/>
      <c r="QZM102" s="0"/>
      <c r="QZN102" s="0"/>
      <c r="QZO102" s="0"/>
      <c r="QZP102" s="0"/>
      <c r="QZQ102" s="0"/>
      <c r="QZR102" s="0"/>
      <c r="QZS102" s="0"/>
      <c r="QZT102" s="0"/>
      <c r="QZU102" s="0"/>
      <c r="QZV102" s="0"/>
      <c r="QZW102" s="0"/>
      <c r="QZX102" s="0"/>
      <c r="QZY102" s="0"/>
      <c r="QZZ102" s="0"/>
      <c r="RAA102" s="0"/>
      <c r="RAB102" s="0"/>
      <c r="RAC102" s="0"/>
      <c r="RAD102" s="0"/>
      <c r="RAE102" s="0"/>
      <c r="RAF102" s="0"/>
      <c r="RAG102" s="0"/>
      <c r="RAH102" s="0"/>
      <c r="RAI102" s="0"/>
      <c r="RAJ102" s="0"/>
      <c r="RAK102" s="0"/>
      <c r="RAL102" s="0"/>
      <c r="RAM102" s="0"/>
      <c r="RAN102" s="0"/>
      <c r="RAO102" s="0"/>
      <c r="RAP102" s="0"/>
      <c r="RAQ102" s="0"/>
      <c r="RAR102" s="0"/>
      <c r="RAS102" s="0"/>
      <c r="RAT102" s="0"/>
      <c r="RAU102" s="0"/>
      <c r="RAV102" s="0"/>
      <c r="RAW102" s="0"/>
      <c r="RAX102" s="0"/>
      <c r="RAY102" s="0"/>
      <c r="RAZ102" s="0"/>
      <c r="RBA102" s="0"/>
      <c r="RBB102" s="0"/>
      <c r="RBC102" s="0"/>
      <c r="RBD102" s="0"/>
      <c r="RBE102" s="0"/>
      <c r="RBF102" s="0"/>
      <c r="RBG102" s="0"/>
      <c r="RBH102" s="0"/>
      <c r="RBI102" s="0"/>
      <c r="RBJ102" s="0"/>
      <c r="RBK102" s="0"/>
      <c r="RBL102" s="0"/>
      <c r="RBM102" s="0"/>
      <c r="RBN102" s="0"/>
      <c r="RBO102" s="0"/>
      <c r="RBP102" s="0"/>
      <c r="RBQ102" s="0"/>
      <c r="RBR102" s="0"/>
      <c r="RBS102" s="0"/>
      <c r="RBT102" s="0"/>
      <c r="RBU102" s="0"/>
      <c r="RBV102" s="0"/>
      <c r="RBW102" s="0"/>
      <c r="RBX102" s="0"/>
      <c r="RBY102" s="0"/>
      <c r="RBZ102" s="0"/>
      <c r="RCA102" s="0"/>
      <c r="RCB102" s="0"/>
      <c r="RCC102" s="0"/>
      <c r="RCD102" s="0"/>
      <c r="RCE102" s="0"/>
      <c r="RCF102" s="0"/>
      <c r="RCG102" s="0"/>
      <c r="RCH102" s="0"/>
      <c r="RCI102" s="0"/>
      <c r="RCJ102" s="0"/>
      <c r="RCK102" s="0"/>
      <c r="RCL102" s="0"/>
      <c r="RCM102" s="0"/>
      <c r="RCN102" s="0"/>
      <c r="RCO102" s="0"/>
      <c r="RCP102" s="0"/>
      <c r="RCQ102" s="0"/>
      <c r="RCR102" s="0"/>
      <c r="RCS102" s="0"/>
      <c r="RCT102" s="0"/>
      <c r="RCU102" s="0"/>
      <c r="RCV102" s="0"/>
      <c r="RCW102" s="0"/>
      <c r="RCX102" s="0"/>
      <c r="RCY102" s="0"/>
      <c r="RCZ102" s="0"/>
      <c r="RDA102" s="0"/>
      <c r="RDB102" s="0"/>
      <c r="RDC102" s="0"/>
      <c r="RDD102" s="0"/>
      <c r="RDE102" s="0"/>
      <c r="RDF102" s="0"/>
      <c r="RDG102" s="0"/>
      <c r="RDH102" s="0"/>
      <c r="RDI102" s="0"/>
      <c r="RDJ102" s="0"/>
      <c r="RDK102" s="0"/>
      <c r="RDL102" s="0"/>
      <c r="RDM102" s="0"/>
      <c r="RDN102" s="0"/>
      <c r="RDO102" s="0"/>
      <c r="RDP102" s="0"/>
      <c r="RDQ102" s="0"/>
      <c r="RDR102" s="0"/>
      <c r="RDS102" s="0"/>
      <c r="RDT102" s="0"/>
      <c r="RDU102" s="0"/>
      <c r="RDV102" s="0"/>
      <c r="RDW102" s="0"/>
      <c r="RDX102" s="0"/>
      <c r="RDY102" s="0"/>
      <c r="RDZ102" s="0"/>
      <c r="REA102" s="0"/>
      <c r="REB102" s="0"/>
      <c r="REC102" s="0"/>
      <c r="RED102" s="0"/>
      <c r="REE102" s="0"/>
      <c r="REF102" s="0"/>
      <c r="REG102" s="0"/>
      <c r="REH102" s="0"/>
      <c r="REI102" s="0"/>
      <c r="REJ102" s="0"/>
      <c r="REK102" s="0"/>
      <c r="REL102" s="0"/>
      <c r="REM102" s="0"/>
      <c r="REN102" s="0"/>
      <c r="REO102" s="0"/>
      <c r="REP102" s="0"/>
      <c r="REQ102" s="0"/>
      <c r="RER102" s="0"/>
      <c r="RES102" s="0"/>
      <c r="RET102" s="0"/>
      <c r="REU102" s="0"/>
      <c r="REV102" s="0"/>
      <c r="REW102" s="0"/>
      <c r="REX102" s="0"/>
      <c r="REY102" s="0"/>
      <c r="REZ102" s="0"/>
      <c r="RFA102" s="0"/>
      <c r="RFB102" s="0"/>
      <c r="RFC102" s="0"/>
      <c r="RFD102" s="0"/>
      <c r="RFE102" s="0"/>
      <c r="RFF102" s="0"/>
      <c r="RFG102" s="0"/>
      <c r="RFH102" s="0"/>
      <c r="RFI102" s="0"/>
      <c r="RFJ102" s="0"/>
      <c r="RFK102" s="0"/>
      <c r="RFL102" s="0"/>
      <c r="RFM102" s="0"/>
      <c r="RFN102" s="0"/>
      <c r="RFO102" s="0"/>
      <c r="RFP102" s="0"/>
      <c r="RFQ102" s="0"/>
      <c r="RFR102" s="0"/>
      <c r="RFS102" s="0"/>
      <c r="RFT102" s="0"/>
      <c r="RFU102" s="0"/>
      <c r="RFV102" s="0"/>
      <c r="RFW102" s="0"/>
      <c r="RFX102" s="0"/>
      <c r="RFY102" s="0"/>
      <c r="RFZ102" s="0"/>
      <c r="RGA102" s="0"/>
      <c r="RGB102" s="0"/>
      <c r="RGC102" s="0"/>
      <c r="RGD102" s="0"/>
      <c r="RGE102" s="0"/>
      <c r="RGF102" s="0"/>
      <c r="RGG102" s="0"/>
      <c r="RGH102" s="0"/>
      <c r="RGI102" s="0"/>
      <c r="RGJ102" s="0"/>
      <c r="RGK102" s="0"/>
      <c r="RGL102" s="0"/>
      <c r="RGM102" s="0"/>
      <c r="RGN102" s="0"/>
      <c r="RGO102" s="0"/>
      <c r="RGP102" s="0"/>
      <c r="RGQ102" s="0"/>
      <c r="RGR102" s="0"/>
      <c r="RGS102" s="0"/>
      <c r="RGT102" s="0"/>
      <c r="RGU102" s="0"/>
      <c r="RGV102" s="0"/>
      <c r="RGW102" s="0"/>
      <c r="RGX102" s="0"/>
      <c r="RGY102" s="0"/>
      <c r="RGZ102" s="0"/>
      <c r="RHA102" s="0"/>
      <c r="RHB102" s="0"/>
      <c r="RHC102" s="0"/>
      <c r="RHD102" s="0"/>
      <c r="RHE102" s="0"/>
      <c r="RHF102" s="0"/>
      <c r="RHG102" s="0"/>
      <c r="RHH102" s="0"/>
      <c r="RHI102" s="0"/>
      <c r="RHJ102" s="0"/>
      <c r="RHK102" s="0"/>
      <c r="RHL102" s="0"/>
      <c r="RHM102" s="0"/>
      <c r="RHN102" s="0"/>
      <c r="RHO102" s="0"/>
      <c r="RHP102" s="0"/>
      <c r="RHQ102" s="0"/>
      <c r="RHR102" s="0"/>
      <c r="RHS102" s="0"/>
      <c r="RHT102" s="0"/>
      <c r="RHU102" s="0"/>
      <c r="RHV102" s="0"/>
      <c r="RHW102" s="0"/>
      <c r="RHX102" s="0"/>
      <c r="RHY102" s="0"/>
      <c r="RHZ102" s="0"/>
      <c r="RIA102" s="0"/>
      <c r="RIB102" s="0"/>
      <c r="RIC102" s="0"/>
      <c r="RID102" s="0"/>
      <c r="RIE102" s="0"/>
      <c r="RIF102" s="0"/>
      <c r="RIG102" s="0"/>
      <c r="RIH102" s="0"/>
      <c r="RII102" s="0"/>
      <c r="RIJ102" s="0"/>
      <c r="RIK102" s="0"/>
      <c r="RIL102" s="0"/>
      <c r="RIM102" s="0"/>
      <c r="RIN102" s="0"/>
      <c r="RIO102" s="0"/>
      <c r="RIP102" s="0"/>
      <c r="RIQ102" s="0"/>
      <c r="RIR102" s="0"/>
      <c r="RIS102" s="0"/>
      <c r="RIT102" s="0"/>
      <c r="RIU102" s="0"/>
      <c r="RIV102" s="0"/>
      <c r="RIW102" s="0"/>
      <c r="RIX102" s="0"/>
      <c r="RIY102" s="0"/>
      <c r="RIZ102" s="0"/>
      <c r="RJA102" s="0"/>
      <c r="RJB102" s="0"/>
      <c r="RJC102" s="0"/>
      <c r="RJD102" s="0"/>
      <c r="RJE102" s="0"/>
      <c r="RJF102" s="0"/>
      <c r="RJG102" s="0"/>
      <c r="RJH102" s="0"/>
      <c r="RJI102" s="0"/>
      <c r="RJJ102" s="0"/>
      <c r="RJK102" s="0"/>
      <c r="RJL102" s="0"/>
      <c r="RJM102" s="0"/>
      <c r="RJN102" s="0"/>
      <c r="RJO102" s="0"/>
      <c r="RJP102" s="0"/>
      <c r="RJQ102" s="0"/>
      <c r="RJR102" s="0"/>
      <c r="RJS102" s="0"/>
      <c r="RJT102" s="0"/>
      <c r="RJU102" s="0"/>
      <c r="RJV102" s="0"/>
      <c r="RJW102" s="0"/>
      <c r="RJX102" s="0"/>
      <c r="RJY102" s="0"/>
      <c r="RJZ102" s="0"/>
      <c r="RKA102" s="0"/>
      <c r="RKB102" s="0"/>
      <c r="RKC102" s="0"/>
      <c r="RKD102" s="0"/>
      <c r="RKE102" s="0"/>
      <c r="RKF102" s="0"/>
      <c r="RKG102" s="0"/>
      <c r="RKH102" s="0"/>
      <c r="RKI102" s="0"/>
      <c r="RKJ102" s="0"/>
      <c r="RKK102" s="0"/>
      <c r="RKL102" s="0"/>
      <c r="RKM102" s="0"/>
      <c r="RKN102" s="0"/>
      <c r="RKO102" s="0"/>
      <c r="RKP102" s="0"/>
      <c r="RKQ102" s="0"/>
      <c r="RKR102" s="0"/>
      <c r="RKS102" s="0"/>
      <c r="RKT102" s="0"/>
      <c r="RKU102" s="0"/>
      <c r="RKV102" s="0"/>
      <c r="RKW102" s="0"/>
      <c r="RKX102" s="0"/>
      <c r="RKY102" s="0"/>
      <c r="RKZ102" s="0"/>
      <c r="RLA102" s="0"/>
      <c r="RLB102" s="0"/>
      <c r="RLC102" s="0"/>
      <c r="RLD102" s="0"/>
      <c r="RLE102" s="0"/>
      <c r="RLF102" s="0"/>
      <c r="RLG102" s="0"/>
      <c r="RLH102" s="0"/>
      <c r="RLI102" s="0"/>
      <c r="RLJ102" s="0"/>
      <c r="RLK102" s="0"/>
      <c r="RLL102" s="0"/>
      <c r="RLM102" s="0"/>
      <c r="RLN102" s="0"/>
      <c r="RLO102" s="0"/>
      <c r="RLP102" s="0"/>
      <c r="RLQ102" s="0"/>
      <c r="RLR102" s="0"/>
      <c r="RLS102" s="0"/>
      <c r="RLT102" s="0"/>
      <c r="RLU102" s="0"/>
      <c r="RLV102" s="0"/>
      <c r="RLW102" s="0"/>
      <c r="RLX102" s="0"/>
      <c r="RLY102" s="0"/>
      <c r="RLZ102" s="0"/>
      <c r="RMA102" s="0"/>
      <c r="RMB102" s="0"/>
      <c r="RMC102" s="0"/>
      <c r="RMD102" s="0"/>
      <c r="RME102" s="0"/>
      <c r="RMF102" s="0"/>
      <c r="RMG102" s="0"/>
      <c r="RMH102" s="0"/>
      <c r="RMI102" s="0"/>
      <c r="RMJ102" s="0"/>
      <c r="RMK102" s="0"/>
      <c r="RML102" s="0"/>
      <c r="RMM102" s="0"/>
      <c r="RMN102" s="0"/>
      <c r="RMO102" s="0"/>
      <c r="RMP102" s="0"/>
      <c r="RMQ102" s="0"/>
      <c r="RMR102" s="0"/>
      <c r="RMS102" s="0"/>
      <c r="RMT102" s="0"/>
      <c r="RMU102" s="0"/>
      <c r="RMV102" s="0"/>
      <c r="RMW102" s="0"/>
      <c r="RMX102" s="0"/>
      <c r="RMY102" s="0"/>
      <c r="RMZ102" s="0"/>
      <c r="RNA102" s="0"/>
      <c r="RNB102" s="0"/>
      <c r="RNC102" s="0"/>
      <c r="RND102" s="0"/>
      <c r="RNE102" s="0"/>
      <c r="RNF102" s="0"/>
      <c r="RNG102" s="0"/>
      <c r="RNH102" s="0"/>
      <c r="RNI102" s="0"/>
      <c r="RNJ102" s="0"/>
      <c r="RNK102" s="0"/>
      <c r="RNL102" s="0"/>
      <c r="RNM102" s="0"/>
      <c r="RNN102" s="0"/>
      <c r="RNO102" s="0"/>
      <c r="RNP102" s="0"/>
      <c r="RNQ102" s="0"/>
      <c r="RNR102" s="0"/>
      <c r="RNS102" s="0"/>
      <c r="RNT102" s="0"/>
      <c r="RNU102" s="0"/>
      <c r="RNV102" s="0"/>
      <c r="RNW102" s="0"/>
      <c r="RNX102" s="0"/>
      <c r="RNY102" s="0"/>
      <c r="RNZ102" s="0"/>
      <c r="ROA102" s="0"/>
      <c r="ROB102" s="0"/>
      <c r="ROC102" s="0"/>
      <c r="ROD102" s="0"/>
      <c r="ROE102" s="0"/>
      <c r="ROF102" s="0"/>
      <c r="ROG102" s="0"/>
      <c r="ROH102" s="0"/>
      <c r="ROI102" s="0"/>
      <c r="ROJ102" s="0"/>
      <c r="ROK102" s="0"/>
      <c r="ROL102" s="0"/>
      <c r="ROM102" s="0"/>
      <c r="RON102" s="0"/>
      <c r="ROO102" s="0"/>
      <c r="ROP102" s="0"/>
      <c r="ROQ102" s="0"/>
      <c r="ROR102" s="0"/>
      <c r="ROS102" s="0"/>
      <c r="ROT102" s="0"/>
      <c r="ROU102" s="0"/>
      <c r="ROV102" s="0"/>
      <c r="ROW102" s="0"/>
      <c r="ROX102" s="0"/>
      <c r="ROY102" s="0"/>
      <c r="ROZ102" s="0"/>
      <c r="RPA102" s="0"/>
      <c r="RPB102" s="0"/>
      <c r="RPC102" s="0"/>
      <c r="RPD102" s="0"/>
      <c r="RPE102" s="0"/>
      <c r="RPF102" s="0"/>
      <c r="RPG102" s="0"/>
      <c r="RPH102" s="0"/>
      <c r="RPI102" s="0"/>
      <c r="RPJ102" s="0"/>
      <c r="RPK102" s="0"/>
      <c r="RPL102" s="0"/>
      <c r="RPM102" s="0"/>
      <c r="RPN102" s="0"/>
      <c r="RPO102" s="0"/>
      <c r="RPP102" s="0"/>
      <c r="RPQ102" s="0"/>
      <c r="RPR102" s="0"/>
      <c r="RPS102" s="0"/>
      <c r="RPT102" s="0"/>
      <c r="RPU102" s="0"/>
      <c r="RPV102" s="0"/>
      <c r="RPW102" s="0"/>
      <c r="RPX102" s="0"/>
      <c r="RPY102" s="0"/>
      <c r="RPZ102" s="0"/>
      <c r="RQA102" s="0"/>
      <c r="RQB102" s="0"/>
      <c r="RQC102" s="0"/>
      <c r="RQD102" s="0"/>
      <c r="RQE102" s="0"/>
      <c r="RQF102" s="0"/>
      <c r="RQG102" s="0"/>
      <c r="RQH102" s="0"/>
      <c r="RQI102" s="0"/>
      <c r="RQJ102" s="0"/>
      <c r="RQK102" s="0"/>
      <c r="RQL102" s="0"/>
      <c r="RQM102" s="0"/>
      <c r="RQN102" s="0"/>
      <c r="RQO102" s="0"/>
      <c r="RQP102" s="0"/>
      <c r="RQQ102" s="0"/>
      <c r="RQR102" s="0"/>
      <c r="RQS102" s="0"/>
      <c r="RQT102" s="0"/>
      <c r="RQU102" s="0"/>
      <c r="RQV102" s="0"/>
      <c r="RQW102" s="0"/>
      <c r="RQX102" s="0"/>
      <c r="RQY102" s="0"/>
      <c r="RQZ102" s="0"/>
      <c r="RRA102" s="0"/>
      <c r="RRB102" s="0"/>
      <c r="RRC102" s="0"/>
      <c r="RRD102" s="0"/>
      <c r="RRE102" s="0"/>
      <c r="RRF102" s="0"/>
      <c r="RRG102" s="0"/>
      <c r="RRH102" s="0"/>
      <c r="RRI102" s="0"/>
      <c r="RRJ102" s="0"/>
      <c r="RRK102" s="0"/>
      <c r="RRL102" s="0"/>
      <c r="RRM102" s="0"/>
      <c r="RRN102" s="0"/>
      <c r="RRO102" s="0"/>
      <c r="RRP102" s="0"/>
      <c r="RRQ102" s="0"/>
      <c r="RRR102" s="0"/>
      <c r="RRS102" s="0"/>
      <c r="RRT102" s="0"/>
      <c r="RRU102" s="0"/>
      <c r="RRV102" s="0"/>
      <c r="RRW102" s="0"/>
      <c r="RRX102" s="0"/>
      <c r="RRY102" s="0"/>
      <c r="RRZ102" s="0"/>
      <c r="RSA102" s="0"/>
      <c r="RSB102" s="0"/>
      <c r="RSC102" s="0"/>
      <c r="RSD102" s="0"/>
      <c r="RSE102" s="0"/>
      <c r="RSF102" s="0"/>
      <c r="RSG102" s="0"/>
      <c r="RSH102" s="0"/>
      <c r="RSI102" s="0"/>
      <c r="RSJ102" s="0"/>
      <c r="RSK102" s="0"/>
      <c r="RSL102" s="0"/>
      <c r="RSM102" s="0"/>
      <c r="RSN102" s="0"/>
      <c r="RSO102" s="0"/>
      <c r="RSP102" s="0"/>
      <c r="RSQ102" s="0"/>
      <c r="RSR102" s="0"/>
      <c r="RSS102" s="0"/>
      <c r="RST102" s="0"/>
      <c r="RSU102" s="0"/>
      <c r="RSV102" s="0"/>
      <c r="RSW102" s="0"/>
      <c r="RSX102" s="0"/>
      <c r="RSY102" s="0"/>
      <c r="RSZ102" s="0"/>
      <c r="RTA102" s="0"/>
      <c r="RTB102" s="0"/>
      <c r="RTC102" s="0"/>
      <c r="RTD102" s="0"/>
      <c r="RTE102" s="0"/>
      <c r="RTF102" s="0"/>
      <c r="RTG102" s="0"/>
      <c r="RTH102" s="0"/>
      <c r="RTI102" s="0"/>
      <c r="RTJ102" s="0"/>
      <c r="RTK102" s="0"/>
      <c r="RTL102" s="0"/>
      <c r="RTM102" s="0"/>
      <c r="RTN102" s="0"/>
      <c r="RTO102" s="0"/>
      <c r="RTP102" s="0"/>
      <c r="RTQ102" s="0"/>
      <c r="RTR102" s="0"/>
      <c r="RTS102" s="0"/>
      <c r="RTT102" s="0"/>
      <c r="RTU102" s="0"/>
      <c r="RTV102" s="0"/>
      <c r="RTW102" s="0"/>
      <c r="RTX102" s="0"/>
      <c r="RTY102" s="0"/>
      <c r="RTZ102" s="0"/>
      <c r="RUA102" s="0"/>
      <c r="RUB102" s="0"/>
      <c r="RUC102" s="0"/>
      <c r="RUD102" s="0"/>
      <c r="RUE102" s="0"/>
      <c r="RUF102" s="0"/>
      <c r="RUG102" s="0"/>
      <c r="RUH102" s="0"/>
      <c r="RUI102" s="0"/>
      <c r="RUJ102" s="0"/>
      <c r="RUK102" s="0"/>
      <c r="RUL102" s="0"/>
      <c r="RUM102" s="0"/>
      <c r="RUN102" s="0"/>
      <c r="RUO102" s="0"/>
      <c r="RUP102" s="0"/>
      <c r="RUQ102" s="0"/>
      <c r="RUR102" s="0"/>
      <c r="RUS102" s="0"/>
      <c r="RUT102" s="0"/>
      <c r="RUU102" s="0"/>
      <c r="RUV102" s="0"/>
      <c r="RUW102" s="0"/>
      <c r="RUX102" s="0"/>
      <c r="RUY102" s="0"/>
      <c r="RUZ102" s="0"/>
      <c r="RVA102" s="0"/>
      <c r="RVB102" s="0"/>
      <c r="RVC102" s="0"/>
      <c r="RVD102" s="0"/>
      <c r="RVE102" s="0"/>
      <c r="RVF102" s="0"/>
      <c r="RVG102" s="0"/>
      <c r="RVH102" s="0"/>
      <c r="RVI102" s="0"/>
      <c r="RVJ102" s="0"/>
      <c r="RVK102" s="0"/>
      <c r="RVL102" s="0"/>
      <c r="RVM102" s="0"/>
      <c r="RVN102" s="0"/>
      <c r="RVO102" s="0"/>
      <c r="RVP102" s="0"/>
      <c r="RVQ102" s="0"/>
      <c r="RVR102" s="0"/>
      <c r="RVS102" s="0"/>
      <c r="RVT102" s="0"/>
      <c r="RVU102" s="0"/>
      <c r="RVV102" s="0"/>
      <c r="RVW102" s="0"/>
      <c r="RVX102" s="0"/>
      <c r="RVY102" s="0"/>
      <c r="RVZ102" s="0"/>
      <c r="RWA102" s="0"/>
      <c r="RWB102" s="0"/>
      <c r="RWC102" s="0"/>
      <c r="RWD102" s="0"/>
      <c r="RWE102" s="0"/>
      <c r="RWF102" s="0"/>
      <c r="RWG102" s="0"/>
      <c r="RWH102" s="0"/>
      <c r="RWI102" s="0"/>
      <c r="RWJ102" s="0"/>
      <c r="RWK102" s="0"/>
      <c r="RWL102" s="0"/>
      <c r="RWM102" s="0"/>
      <c r="RWN102" s="0"/>
      <c r="RWO102" s="0"/>
      <c r="RWP102" s="0"/>
      <c r="RWQ102" s="0"/>
      <c r="RWR102" s="0"/>
      <c r="RWS102" s="0"/>
      <c r="RWT102" s="0"/>
      <c r="RWU102" s="0"/>
      <c r="RWV102" s="0"/>
      <c r="RWW102" s="0"/>
      <c r="RWX102" s="0"/>
      <c r="RWY102" s="0"/>
      <c r="RWZ102" s="0"/>
      <c r="RXA102" s="0"/>
      <c r="RXB102" s="0"/>
      <c r="RXC102" s="0"/>
      <c r="RXD102" s="0"/>
      <c r="RXE102" s="0"/>
      <c r="RXF102" s="0"/>
      <c r="RXG102" s="0"/>
      <c r="RXH102" s="0"/>
      <c r="RXI102" s="0"/>
      <c r="RXJ102" s="0"/>
      <c r="RXK102" s="0"/>
      <c r="RXL102" s="0"/>
      <c r="RXM102" s="0"/>
      <c r="RXN102" s="0"/>
      <c r="RXO102" s="0"/>
      <c r="RXP102" s="0"/>
      <c r="RXQ102" s="0"/>
      <c r="RXR102" s="0"/>
      <c r="RXS102" s="0"/>
      <c r="RXT102" s="0"/>
      <c r="RXU102" s="0"/>
      <c r="RXV102" s="0"/>
      <c r="RXW102" s="0"/>
      <c r="RXX102" s="0"/>
      <c r="RXY102" s="0"/>
      <c r="RXZ102" s="0"/>
      <c r="RYA102" s="0"/>
      <c r="RYB102" s="0"/>
      <c r="RYC102" s="0"/>
      <c r="RYD102" s="0"/>
      <c r="RYE102" s="0"/>
      <c r="RYF102" s="0"/>
      <c r="RYG102" s="0"/>
      <c r="RYH102" s="0"/>
      <c r="RYI102" s="0"/>
      <c r="RYJ102" s="0"/>
      <c r="RYK102" s="0"/>
      <c r="RYL102" s="0"/>
      <c r="RYM102" s="0"/>
      <c r="RYN102" s="0"/>
      <c r="RYO102" s="0"/>
      <c r="RYP102" s="0"/>
      <c r="RYQ102" s="0"/>
      <c r="RYR102" s="0"/>
      <c r="RYS102" s="0"/>
      <c r="RYT102" s="0"/>
      <c r="RYU102" s="0"/>
      <c r="RYV102" s="0"/>
      <c r="RYW102" s="0"/>
      <c r="RYX102" s="0"/>
      <c r="RYY102" s="0"/>
      <c r="RYZ102" s="0"/>
      <c r="RZA102" s="0"/>
      <c r="RZB102" s="0"/>
      <c r="RZC102" s="0"/>
      <c r="RZD102" s="0"/>
      <c r="RZE102" s="0"/>
      <c r="RZF102" s="0"/>
      <c r="RZG102" s="0"/>
      <c r="RZH102" s="0"/>
      <c r="RZI102" s="0"/>
      <c r="RZJ102" s="0"/>
      <c r="RZK102" s="0"/>
      <c r="RZL102" s="0"/>
      <c r="RZM102" s="0"/>
      <c r="RZN102" s="0"/>
      <c r="RZO102" s="0"/>
      <c r="RZP102" s="0"/>
      <c r="RZQ102" s="0"/>
      <c r="RZR102" s="0"/>
      <c r="RZS102" s="0"/>
      <c r="RZT102" s="0"/>
      <c r="RZU102" s="0"/>
      <c r="RZV102" s="0"/>
      <c r="RZW102" s="0"/>
      <c r="RZX102" s="0"/>
      <c r="RZY102" s="0"/>
      <c r="RZZ102" s="0"/>
      <c r="SAA102" s="0"/>
      <c r="SAB102" s="0"/>
      <c r="SAC102" s="0"/>
      <c r="SAD102" s="0"/>
      <c r="SAE102" s="0"/>
      <c r="SAF102" s="0"/>
      <c r="SAG102" s="0"/>
      <c r="SAH102" s="0"/>
      <c r="SAI102" s="0"/>
      <c r="SAJ102" s="0"/>
      <c r="SAK102" s="0"/>
      <c r="SAL102" s="0"/>
      <c r="SAM102" s="0"/>
      <c r="SAN102" s="0"/>
      <c r="SAO102" s="0"/>
      <c r="SAP102" s="0"/>
      <c r="SAQ102" s="0"/>
      <c r="SAR102" s="0"/>
      <c r="SAS102" s="0"/>
      <c r="SAT102" s="0"/>
      <c r="SAU102" s="0"/>
      <c r="SAV102" s="0"/>
      <c r="SAW102" s="0"/>
      <c r="SAX102" s="0"/>
      <c r="SAY102" s="0"/>
      <c r="SAZ102" s="0"/>
      <c r="SBA102" s="0"/>
      <c r="SBB102" s="0"/>
      <c r="SBC102" s="0"/>
      <c r="SBD102" s="0"/>
      <c r="SBE102" s="0"/>
      <c r="SBF102" s="0"/>
      <c r="SBG102" s="0"/>
      <c r="SBH102" s="0"/>
      <c r="SBI102" s="0"/>
      <c r="SBJ102" s="0"/>
      <c r="SBK102" s="0"/>
      <c r="SBL102" s="0"/>
      <c r="SBM102" s="0"/>
      <c r="SBN102" s="0"/>
      <c r="SBO102" s="0"/>
      <c r="SBP102" s="0"/>
      <c r="SBQ102" s="0"/>
      <c r="SBR102" s="0"/>
      <c r="SBS102" s="0"/>
      <c r="SBT102" s="0"/>
      <c r="SBU102" s="0"/>
      <c r="SBV102" s="0"/>
      <c r="SBW102" s="0"/>
      <c r="SBX102" s="0"/>
      <c r="SBY102" s="0"/>
      <c r="SBZ102" s="0"/>
      <c r="SCA102" s="0"/>
      <c r="SCB102" s="0"/>
      <c r="SCC102" s="0"/>
      <c r="SCD102" s="0"/>
      <c r="SCE102" s="0"/>
      <c r="SCF102" s="0"/>
      <c r="SCG102" s="0"/>
      <c r="SCH102" s="0"/>
      <c r="SCI102" s="0"/>
      <c r="SCJ102" s="0"/>
      <c r="SCK102" s="0"/>
      <c r="SCL102" s="0"/>
      <c r="SCM102" s="0"/>
      <c r="SCN102" s="0"/>
      <c r="SCO102" s="0"/>
      <c r="SCP102" s="0"/>
      <c r="SCQ102" s="0"/>
      <c r="SCR102" s="0"/>
      <c r="SCS102" s="0"/>
      <c r="SCT102" s="0"/>
      <c r="SCU102" s="0"/>
      <c r="SCV102" s="0"/>
      <c r="SCW102" s="0"/>
      <c r="SCX102" s="0"/>
      <c r="SCY102" s="0"/>
      <c r="SCZ102" s="0"/>
      <c r="SDA102" s="0"/>
      <c r="SDB102" s="0"/>
      <c r="SDC102" s="0"/>
      <c r="SDD102" s="0"/>
      <c r="SDE102" s="0"/>
      <c r="SDF102" s="0"/>
      <c r="SDG102" s="0"/>
      <c r="SDH102" s="0"/>
      <c r="SDI102" s="0"/>
      <c r="SDJ102" s="0"/>
      <c r="SDK102" s="0"/>
      <c r="SDL102" s="0"/>
      <c r="SDM102" s="0"/>
      <c r="SDN102" s="0"/>
      <c r="SDO102" s="0"/>
      <c r="SDP102" s="0"/>
      <c r="SDQ102" s="0"/>
      <c r="SDR102" s="0"/>
      <c r="SDS102" s="0"/>
      <c r="SDT102" s="0"/>
      <c r="SDU102" s="0"/>
      <c r="SDV102" s="0"/>
      <c r="SDW102" s="0"/>
      <c r="SDX102" s="0"/>
      <c r="SDY102" s="0"/>
      <c r="SDZ102" s="0"/>
      <c r="SEA102" s="0"/>
      <c r="SEB102" s="0"/>
      <c r="SEC102" s="0"/>
      <c r="SED102" s="0"/>
      <c r="SEE102" s="0"/>
      <c r="SEF102" s="0"/>
      <c r="SEG102" s="0"/>
      <c r="SEH102" s="0"/>
      <c r="SEI102" s="0"/>
      <c r="SEJ102" s="0"/>
      <c r="SEK102" s="0"/>
      <c r="SEL102" s="0"/>
      <c r="SEM102" s="0"/>
      <c r="SEN102" s="0"/>
      <c r="SEO102" s="0"/>
      <c r="SEP102" s="0"/>
      <c r="SEQ102" s="0"/>
      <c r="SER102" s="0"/>
      <c r="SES102" s="0"/>
      <c r="SET102" s="0"/>
      <c r="SEU102" s="0"/>
      <c r="SEV102" s="0"/>
      <c r="SEW102" s="0"/>
      <c r="SEX102" s="0"/>
      <c r="SEY102" s="0"/>
      <c r="SEZ102" s="0"/>
      <c r="SFA102" s="0"/>
      <c r="SFB102" s="0"/>
      <c r="SFC102" s="0"/>
      <c r="SFD102" s="0"/>
      <c r="SFE102" s="0"/>
      <c r="SFF102" s="0"/>
      <c r="SFG102" s="0"/>
      <c r="SFH102" s="0"/>
      <c r="SFI102" s="0"/>
      <c r="SFJ102" s="0"/>
      <c r="SFK102" s="0"/>
      <c r="SFL102" s="0"/>
      <c r="SFM102" s="0"/>
      <c r="SFN102" s="0"/>
      <c r="SFO102" s="0"/>
      <c r="SFP102" s="0"/>
      <c r="SFQ102" s="0"/>
      <c r="SFR102" s="0"/>
      <c r="SFS102" s="0"/>
      <c r="SFT102" s="0"/>
      <c r="SFU102" s="0"/>
      <c r="SFV102" s="0"/>
      <c r="SFW102" s="0"/>
      <c r="SFX102" s="0"/>
      <c r="SFY102" s="0"/>
      <c r="SFZ102" s="0"/>
      <c r="SGA102" s="0"/>
      <c r="SGB102" s="0"/>
      <c r="SGC102" s="0"/>
      <c r="SGD102" s="0"/>
      <c r="SGE102" s="0"/>
      <c r="SGF102" s="0"/>
      <c r="SGG102" s="0"/>
      <c r="SGH102" s="0"/>
      <c r="SGI102" s="0"/>
      <c r="SGJ102" s="0"/>
      <c r="SGK102" s="0"/>
      <c r="SGL102" s="0"/>
      <c r="SGM102" s="0"/>
      <c r="SGN102" s="0"/>
      <c r="SGO102" s="0"/>
      <c r="SGP102" s="0"/>
      <c r="SGQ102" s="0"/>
      <c r="SGR102" s="0"/>
      <c r="SGS102" s="0"/>
      <c r="SGT102" s="0"/>
      <c r="SGU102" s="0"/>
      <c r="SGV102" s="0"/>
      <c r="SGW102" s="0"/>
      <c r="SGX102" s="0"/>
      <c r="SGY102" s="0"/>
      <c r="SGZ102" s="0"/>
      <c r="SHA102" s="0"/>
      <c r="SHB102" s="0"/>
      <c r="SHC102" s="0"/>
      <c r="SHD102" s="0"/>
      <c r="SHE102" s="0"/>
      <c r="SHF102" s="0"/>
      <c r="SHG102" s="0"/>
      <c r="SHH102" s="0"/>
      <c r="SHI102" s="0"/>
      <c r="SHJ102" s="0"/>
      <c r="SHK102" s="0"/>
      <c r="SHL102" s="0"/>
      <c r="SHM102" s="0"/>
      <c r="SHN102" s="0"/>
      <c r="SHO102" s="0"/>
      <c r="SHP102" s="0"/>
      <c r="SHQ102" s="0"/>
      <c r="SHR102" s="0"/>
      <c r="SHS102" s="0"/>
      <c r="SHT102" s="0"/>
      <c r="SHU102" s="0"/>
      <c r="SHV102" s="0"/>
      <c r="SHW102" s="0"/>
      <c r="SHX102" s="0"/>
      <c r="SHY102" s="0"/>
      <c r="SHZ102" s="0"/>
      <c r="SIA102" s="0"/>
      <c r="SIB102" s="0"/>
      <c r="SIC102" s="0"/>
      <c r="SID102" s="0"/>
      <c r="SIE102" s="0"/>
      <c r="SIF102" s="0"/>
      <c r="SIG102" s="0"/>
      <c r="SIH102" s="0"/>
      <c r="SII102" s="0"/>
      <c r="SIJ102" s="0"/>
      <c r="SIK102" s="0"/>
      <c r="SIL102" s="0"/>
      <c r="SIM102" s="0"/>
      <c r="SIN102" s="0"/>
      <c r="SIO102" s="0"/>
      <c r="SIP102" s="0"/>
      <c r="SIQ102" s="0"/>
      <c r="SIR102" s="0"/>
      <c r="SIS102" s="0"/>
      <c r="SIT102" s="0"/>
      <c r="SIU102" s="0"/>
      <c r="SIV102" s="0"/>
      <c r="SIW102" s="0"/>
      <c r="SIX102" s="0"/>
      <c r="SIY102" s="0"/>
      <c r="SIZ102" s="0"/>
      <c r="SJA102" s="0"/>
      <c r="SJB102" s="0"/>
      <c r="SJC102" s="0"/>
      <c r="SJD102" s="0"/>
      <c r="SJE102" s="0"/>
      <c r="SJF102" s="0"/>
      <c r="SJG102" s="0"/>
      <c r="SJH102" s="0"/>
      <c r="SJI102" s="0"/>
      <c r="SJJ102" s="0"/>
      <c r="SJK102" s="0"/>
      <c r="SJL102" s="0"/>
      <c r="SJM102" s="0"/>
      <c r="SJN102" s="0"/>
      <c r="SJO102" s="0"/>
      <c r="SJP102" s="0"/>
      <c r="SJQ102" s="0"/>
      <c r="SJR102" s="0"/>
      <c r="SJS102" s="0"/>
      <c r="SJT102" s="0"/>
      <c r="SJU102" s="0"/>
      <c r="SJV102" s="0"/>
      <c r="SJW102" s="0"/>
      <c r="SJX102" s="0"/>
      <c r="SJY102" s="0"/>
      <c r="SJZ102" s="0"/>
      <c r="SKA102" s="0"/>
      <c r="SKB102" s="0"/>
      <c r="SKC102" s="0"/>
      <c r="SKD102" s="0"/>
      <c r="SKE102" s="0"/>
      <c r="SKF102" s="0"/>
      <c r="SKG102" s="0"/>
      <c r="SKH102" s="0"/>
      <c r="SKI102" s="0"/>
      <c r="SKJ102" s="0"/>
      <c r="SKK102" s="0"/>
      <c r="SKL102" s="0"/>
      <c r="SKM102" s="0"/>
      <c r="SKN102" s="0"/>
      <c r="SKO102" s="0"/>
      <c r="SKP102" s="0"/>
      <c r="SKQ102" s="0"/>
      <c r="SKR102" s="0"/>
      <c r="SKS102" s="0"/>
      <c r="SKT102" s="0"/>
      <c r="SKU102" s="0"/>
      <c r="SKV102" s="0"/>
      <c r="SKW102" s="0"/>
      <c r="SKX102" s="0"/>
      <c r="SKY102" s="0"/>
      <c r="SKZ102" s="0"/>
      <c r="SLA102" s="0"/>
      <c r="SLB102" s="0"/>
      <c r="SLC102" s="0"/>
      <c r="SLD102" s="0"/>
      <c r="SLE102" s="0"/>
      <c r="SLF102" s="0"/>
      <c r="SLG102" s="0"/>
      <c r="SLH102" s="0"/>
      <c r="SLI102" s="0"/>
      <c r="SLJ102" s="0"/>
      <c r="SLK102" s="0"/>
      <c r="SLL102" s="0"/>
      <c r="SLM102" s="0"/>
      <c r="SLN102" s="0"/>
      <c r="SLO102" s="0"/>
      <c r="SLP102" s="0"/>
      <c r="SLQ102" s="0"/>
      <c r="SLR102" s="0"/>
      <c r="SLS102" s="0"/>
      <c r="SLT102" s="0"/>
      <c r="SLU102" s="0"/>
      <c r="SLV102" s="0"/>
      <c r="SLW102" s="0"/>
      <c r="SLX102" s="0"/>
      <c r="SLY102" s="0"/>
      <c r="SLZ102" s="0"/>
      <c r="SMA102" s="0"/>
      <c r="SMB102" s="0"/>
      <c r="SMC102" s="0"/>
      <c r="SMD102" s="0"/>
      <c r="SME102" s="0"/>
      <c r="SMF102" s="0"/>
      <c r="SMG102" s="0"/>
      <c r="SMH102" s="0"/>
      <c r="SMI102" s="0"/>
      <c r="SMJ102" s="0"/>
      <c r="SMK102" s="0"/>
      <c r="SML102" s="0"/>
      <c r="SMM102" s="0"/>
      <c r="SMN102" s="0"/>
      <c r="SMO102" s="0"/>
      <c r="SMP102" s="0"/>
      <c r="SMQ102" s="0"/>
      <c r="SMR102" s="0"/>
      <c r="SMS102" s="0"/>
      <c r="SMT102" s="0"/>
      <c r="SMU102" s="0"/>
      <c r="SMV102" s="0"/>
      <c r="SMW102" s="0"/>
      <c r="SMX102" s="0"/>
      <c r="SMY102" s="0"/>
      <c r="SMZ102" s="0"/>
      <c r="SNA102" s="0"/>
      <c r="SNB102" s="0"/>
      <c r="SNC102" s="0"/>
      <c r="SND102" s="0"/>
      <c r="SNE102" s="0"/>
      <c r="SNF102" s="0"/>
      <c r="SNG102" s="0"/>
      <c r="SNH102" s="0"/>
      <c r="SNI102" s="0"/>
      <c r="SNJ102" s="0"/>
      <c r="SNK102" s="0"/>
      <c r="SNL102" s="0"/>
      <c r="SNM102" s="0"/>
      <c r="SNN102" s="0"/>
      <c r="SNO102" s="0"/>
      <c r="SNP102" s="0"/>
      <c r="SNQ102" s="0"/>
      <c r="SNR102" s="0"/>
      <c r="SNS102" s="0"/>
      <c r="SNT102" s="0"/>
      <c r="SNU102" s="0"/>
      <c r="SNV102" s="0"/>
      <c r="SNW102" s="0"/>
      <c r="SNX102" s="0"/>
      <c r="SNY102" s="0"/>
      <c r="SNZ102" s="0"/>
      <c r="SOA102" s="0"/>
      <c r="SOB102" s="0"/>
      <c r="SOC102" s="0"/>
      <c r="SOD102" s="0"/>
      <c r="SOE102" s="0"/>
      <c r="SOF102" s="0"/>
      <c r="SOG102" s="0"/>
      <c r="SOH102" s="0"/>
      <c r="SOI102" s="0"/>
      <c r="SOJ102" s="0"/>
      <c r="SOK102" s="0"/>
      <c r="SOL102" s="0"/>
      <c r="SOM102" s="0"/>
      <c r="SON102" s="0"/>
      <c r="SOO102" s="0"/>
      <c r="SOP102" s="0"/>
      <c r="SOQ102" s="0"/>
      <c r="SOR102" s="0"/>
      <c r="SOS102" s="0"/>
      <c r="SOT102" s="0"/>
      <c r="SOU102" s="0"/>
      <c r="SOV102" s="0"/>
      <c r="SOW102" s="0"/>
      <c r="SOX102" s="0"/>
      <c r="SOY102" s="0"/>
      <c r="SOZ102" s="0"/>
      <c r="SPA102" s="0"/>
      <c r="SPB102" s="0"/>
      <c r="SPC102" s="0"/>
      <c r="SPD102" s="0"/>
      <c r="SPE102" s="0"/>
      <c r="SPF102" s="0"/>
      <c r="SPG102" s="0"/>
      <c r="SPH102" s="0"/>
      <c r="SPI102" s="0"/>
      <c r="SPJ102" s="0"/>
      <c r="SPK102" s="0"/>
      <c r="SPL102" s="0"/>
      <c r="SPM102" s="0"/>
      <c r="SPN102" s="0"/>
      <c r="SPO102" s="0"/>
      <c r="SPP102" s="0"/>
      <c r="SPQ102" s="0"/>
      <c r="SPR102" s="0"/>
      <c r="SPS102" s="0"/>
      <c r="SPT102" s="0"/>
      <c r="SPU102" s="0"/>
      <c r="SPV102" s="0"/>
      <c r="SPW102" s="0"/>
      <c r="SPX102" s="0"/>
      <c r="SPY102" s="0"/>
      <c r="SPZ102" s="0"/>
      <c r="SQA102" s="0"/>
      <c r="SQB102" s="0"/>
      <c r="SQC102" s="0"/>
      <c r="SQD102" s="0"/>
      <c r="SQE102" s="0"/>
      <c r="SQF102" s="0"/>
      <c r="SQG102" s="0"/>
      <c r="SQH102" s="0"/>
      <c r="SQI102" s="0"/>
      <c r="SQJ102" s="0"/>
      <c r="SQK102" s="0"/>
      <c r="SQL102" s="0"/>
      <c r="SQM102" s="0"/>
      <c r="SQN102" s="0"/>
      <c r="SQO102" s="0"/>
      <c r="SQP102" s="0"/>
      <c r="SQQ102" s="0"/>
      <c r="SQR102" s="0"/>
      <c r="SQS102" s="0"/>
      <c r="SQT102" s="0"/>
      <c r="SQU102" s="0"/>
      <c r="SQV102" s="0"/>
      <c r="SQW102" s="0"/>
      <c r="SQX102" s="0"/>
      <c r="SQY102" s="0"/>
      <c r="SQZ102" s="0"/>
      <c r="SRA102" s="0"/>
      <c r="SRB102" s="0"/>
      <c r="SRC102" s="0"/>
      <c r="SRD102" s="0"/>
      <c r="SRE102" s="0"/>
      <c r="SRF102" s="0"/>
      <c r="SRG102" s="0"/>
      <c r="SRH102" s="0"/>
      <c r="SRI102" s="0"/>
      <c r="SRJ102" s="0"/>
      <c r="SRK102" s="0"/>
      <c r="SRL102" s="0"/>
      <c r="SRM102" s="0"/>
      <c r="SRN102" s="0"/>
      <c r="SRO102" s="0"/>
      <c r="SRP102" s="0"/>
      <c r="SRQ102" s="0"/>
      <c r="SRR102" s="0"/>
      <c r="SRS102" s="0"/>
      <c r="SRT102" s="0"/>
      <c r="SRU102" s="0"/>
      <c r="SRV102" s="0"/>
      <c r="SRW102" s="0"/>
      <c r="SRX102" s="0"/>
      <c r="SRY102" s="0"/>
      <c r="SRZ102" s="0"/>
      <c r="SSA102" s="0"/>
      <c r="SSB102" s="0"/>
      <c r="SSC102" s="0"/>
      <c r="SSD102" s="0"/>
      <c r="SSE102" s="0"/>
      <c r="SSF102" s="0"/>
      <c r="SSG102" s="0"/>
      <c r="SSH102" s="0"/>
      <c r="SSI102" s="0"/>
      <c r="SSJ102" s="0"/>
      <c r="SSK102" s="0"/>
      <c r="SSL102" s="0"/>
      <c r="SSM102" s="0"/>
      <c r="SSN102" s="0"/>
      <c r="SSO102" s="0"/>
      <c r="SSP102" s="0"/>
      <c r="SSQ102" s="0"/>
      <c r="SSR102" s="0"/>
      <c r="SSS102" s="0"/>
      <c r="SST102" s="0"/>
      <c r="SSU102" s="0"/>
      <c r="SSV102" s="0"/>
      <c r="SSW102" s="0"/>
      <c r="SSX102" s="0"/>
      <c r="SSY102" s="0"/>
      <c r="SSZ102" s="0"/>
      <c r="STA102" s="0"/>
      <c r="STB102" s="0"/>
      <c r="STC102" s="0"/>
      <c r="STD102" s="0"/>
      <c r="STE102" s="0"/>
      <c r="STF102" s="0"/>
      <c r="STG102" s="0"/>
      <c r="STH102" s="0"/>
      <c r="STI102" s="0"/>
      <c r="STJ102" s="0"/>
      <c r="STK102" s="0"/>
      <c r="STL102" s="0"/>
      <c r="STM102" s="0"/>
      <c r="STN102" s="0"/>
      <c r="STO102" s="0"/>
      <c r="STP102" s="0"/>
      <c r="STQ102" s="0"/>
      <c r="STR102" s="0"/>
      <c r="STS102" s="0"/>
      <c r="STT102" s="0"/>
      <c r="STU102" s="0"/>
      <c r="STV102" s="0"/>
      <c r="STW102" s="0"/>
      <c r="STX102" s="0"/>
      <c r="STY102" s="0"/>
      <c r="STZ102" s="0"/>
      <c r="SUA102" s="0"/>
      <c r="SUB102" s="0"/>
      <c r="SUC102" s="0"/>
      <c r="SUD102" s="0"/>
      <c r="SUE102" s="0"/>
      <c r="SUF102" s="0"/>
      <c r="SUG102" s="0"/>
      <c r="SUH102" s="0"/>
      <c r="SUI102" s="0"/>
      <c r="SUJ102" s="0"/>
      <c r="SUK102" s="0"/>
      <c r="SUL102" s="0"/>
      <c r="SUM102" s="0"/>
      <c r="SUN102" s="0"/>
      <c r="SUO102" s="0"/>
      <c r="SUP102" s="0"/>
      <c r="SUQ102" s="0"/>
      <c r="SUR102" s="0"/>
      <c r="SUS102" s="0"/>
      <c r="SUT102" s="0"/>
      <c r="SUU102" s="0"/>
      <c r="SUV102" s="0"/>
      <c r="SUW102" s="0"/>
      <c r="SUX102" s="0"/>
      <c r="SUY102" s="0"/>
      <c r="SUZ102" s="0"/>
      <c r="SVA102" s="0"/>
      <c r="SVB102" s="0"/>
      <c r="SVC102" s="0"/>
      <c r="SVD102" s="0"/>
      <c r="SVE102" s="0"/>
      <c r="SVF102" s="0"/>
      <c r="SVG102" s="0"/>
      <c r="SVH102" s="0"/>
      <c r="SVI102" s="0"/>
      <c r="SVJ102" s="0"/>
      <c r="SVK102" s="0"/>
      <c r="SVL102" s="0"/>
      <c r="SVM102" s="0"/>
      <c r="SVN102" s="0"/>
      <c r="SVO102" s="0"/>
      <c r="SVP102" s="0"/>
      <c r="SVQ102" s="0"/>
      <c r="SVR102" s="0"/>
      <c r="SVS102" s="0"/>
      <c r="SVT102" s="0"/>
      <c r="SVU102" s="0"/>
      <c r="SVV102" s="0"/>
      <c r="SVW102" s="0"/>
      <c r="SVX102" s="0"/>
      <c r="SVY102" s="0"/>
      <c r="SVZ102" s="0"/>
      <c r="SWA102" s="0"/>
      <c r="SWB102" s="0"/>
      <c r="SWC102" s="0"/>
      <c r="SWD102" s="0"/>
      <c r="SWE102" s="0"/>
      <c r="SWF102" s="0"/>
      <c r="SWG102" s="0"/>
      <c r="SWH102" s="0"/>
      <c r="SWI102" s="0"/>
      <c r="SWJ102" s="0"/>
      <c r="SWK102" s="0"/>
      <c r="SWL102" s="0"/>
      <c r="SWM102" s="0"/>
      <c r="SWN102" s="0"/>
      <c r="SWO102" s="0"/>
      <c r="SWP102" s="0"/>
      <c r="SWQ102" s="0"/>
      <c r="SWR102" s="0"/>
      <c r="SWS102" s="0"/>
      <c r="SWT102" s="0"/>
      <c r="SWU102" s="0"/>
      <c r="SWV102" s="0"/>
      <c r="SWW102" s="0"/>
      <c r="SWX102" s="0"/>
      <c r="SWY102" s="0"/>
      <c r="SWZ102" s="0"/>
      <c r="SXA102" s="0"/>
      <c r="SXB102" s="0"/>
      <c r="SXC102" s="0"/>
      <c r="SXD102" s="0"/>
      <c r="SXE102" s="0"/>
      <c r="SXF102" s="0"/>
      <c r="SXG102" s="0"/>
      <c r="SXH102" s="0"/>
      <c r="SXI102" s="0"/>
      <c r="SXJ102" s="0"/>
      <c r="SXK102" s="0"/>
      <c r="SXL102" s="0"/>
      <c r="SXM102" s="0"/>
      <c r="SXN102" s="0"/>
      <c r="SXO102" s="0"/>
      <c r="SXP102" s="0"/>
      <c r="SXQ102" s="0"/>
      <c r="SXR102" s="0"/>
      <c r="SXS102" s="0"/>
      <c r="SXT102" s="0"/>
      <c r="SXU102" s="0"/>
      <c r="SXV102" s="0"/>
      <c r="SXW102" s="0"/>
      <c r="SXX102" s="0"/>
      <c r="SXY102" s="0"/>
      <c r="SXZ102" s="0"/>
      <c r="SYA102" s="0"/>
      <c r="SYB102" s="0"/>
      <c r="SYC102" s="0"/>
      <c r="SYD102" s="0"/>
      <c r="SYE102" s="0"/>
      <c r="SYF102" s="0"/>
      <c r="SYG102" s="0"/>
      <c r="SYH102" s="0"/>
      <c r="SYI102" s="0"/>
      <c r="SYJ102" s="0"/>
      <c r="SYK102" s="0"/>
      <c r="SYL102" s="0"/>
      <c r="SYM102" s="0"/>
      <c r="SYN102" s="0"/>
      <c r="SYO102" s="0"/>
      <c r="SYP102" s="0"/>
      <c r="SYQ102" s="0"/>
      <c r="SYR102" s="0"/>
      <c r="SYS102" s="0"/>
      <c r="SYT102" s="0"/>
      <c r="SYU102" s="0"/>
      <c r="SYV102" s="0"/>
      <c r="SYW102" s="0"/>
      <c r="SYX102" s="0"/>
      <c r="SYY102" s="0"/>
      <c r="SYZ102" s="0"/>
      <c r="SZA102" s="0"/>
      <c r="SZB102" s="0"/>
      <c r="SZC102" s="0"/>
      <c r="SZD102" s="0"/>
      <c r="SZE102" s="0"/>
      <c r="SZF102" s="0"/>
      <c r="SZG102" s="0"/>
      <c r="SZH102" s="0"/>
      <c r="SZI102" s="0"/>
      <c r="SZJ102" s="0"/>
      <c r="SZK102" s="0"/>
      <c r="SZL102" s="0"/>
      <c r="SZM102" s="0"/>
      <c r="SZN102" s="0"/>
      <c r="SZO102" s="0"/>
      <c r="SZP102" s="0"/>
      <c r="SZQ102" s="0"/>
      <c r="SZR102" s="0"/>
      <c r="SZS102" s="0"/>
      <c r="SZT102" s="0"/>
      <c r="SZU102" s="0"/>
      <c r="SZV102" s="0"/>
      <c r="SZW102" s="0"/>
      <c r="SZX102" s="0"/>
      <c r="SZY102" s="0"/>
      <c r="SZZ102" s="0"/>
      <c r="TAA102" s="0"/>
      <c r="TAB102" s="0"/>
      <c r="TAC102" s="0"/>
      <c r="TAD102" s="0"/>
      <c r="TAE102" s="0"/>
      <c r="TAF102" s="0"/>
      <c r="TAG102" s="0"/>
      <c r="TAH102" s="0"/>
      <c r="TAI102" s="0"/>
      <c r="TAJ102" s="0"/>
      <c r="TAK102" s="0"/>
      <c r="TAL102" s="0"/>
      <c r="TAM102" s="0"/>
      <c r="TAN102" s="0"/>
      <c r="TAO102" s="0"/>
      <c r="TAP102" s="0"/>
      <c r="TAQ102" s="0"/>
      <c r="TAR102" s="0"/>
      <c r="TAS102" s="0"/>
      <c r="TAT102" s="0"/>
      <c r="TAU102" s="0"/>
      <c r="TAV102" s="0"/>
      <c r="TAW102" s="0"/>
      <c r="TAX102" s="0"/>
      <c r="TAY102" s="0"/>
      <c r="TAZ102" s="0"/>
      <c r="TBA102" s="0"/>
      <c r="TBB102" s="0"/>
      <c r="TBC102" s="0"/>
      <c r="TBD102" s="0"/>
      <c r="TBE102" s="0"/>
      <c r="TBF102" s="0"/>
      <c r="TBG102" s="0"/>
      <c r="TBH102" s="0"/>
      <c r="TBI102" s="0"/>
      <c r="TBJ102" s="0"/>
      <c r="TBK102" s="0"/>
      <c r="TBL102" s="0"/>
      <c r="TBM102" s="0"/>
      <c r="TBN102" s="0"/>
      <c r="TBO102" s="0"/>
      <c r="TBP102" s="0"/>
      <c r="TBQ102" s="0"/>
      <c r="TBR102" s="0"/>
      <c r="TBS102" s="0"/>
      <c r="TBT102" s="0"/>
      <c r="TBU102" s="0"/>
      <c r="TBV102" s="0"/>
      <c r="TBW102" s="0"/>
      <c r="TBX102" s="0"/>
      <c r="TBY102" s="0"/>
      <c r="TBZ102" s="0"/>
      <c r="TCA102" s="0"/>
      <c r="TCB102" s="0"/>
      <c r="TCC102" s="0"/>
      <c r="TCD102" s="0"/>
      <c r="TCE102" s="0"/>
      <c r="TCF102" s="0"/>
      <c r="TCG102" s="0"/>
      <c r="TCH102" s="0"/>
      <c r="TCI102" s="0"/>
      <c r="TCJ102" s="0"/>
      <c r="TCK102" s="0"/>
      <c r="TCL102" s="0"/>
      <c r="TCM102" s="0"/>
      <c r="TCN102" s="0"/>
      <c r="TCO102" s="0"/>
      <c r="TCP102" s="0"/>
      <c r="TCQ102" s="0"/>
      <c r="TCR102" s="0"/>
      <c r="TCS102" s="0"/>
      <c r="TCT102" s="0"/>
      <c r="TCU102" s="0"/>
      <c r="TCV102" s="0"/>
      <c r="TCW102" s="0"/>
      <c r="TCX102" s="0"/>
      <c r="TCY102" s="0"/>
      <c r="TCZ102" s="0"/>
      <c r="TDA102" s="0"/>
      <c r="TDB102" s="0"/>
      <c r="TDC102" s="0"/>
      <c r="TDD102" s="0"/>
      <c r="TDE102" s="0"/>
      <c r="TDF102" s="0"/>
      <c r="TDG102" s="0"/>
      <c r="TDH102" s="0"/>
      <c r="TDI102" s="0"/>
      <c r="TDJ102" s="0"/>
      <c r="TDK102" s="0"/>
      <c r="TDL102" s="0"/>
      <c r="TDM102" s="0"/>
      <c r="TDN102" s="0"/>
      <c r="TDO102" s="0"/>
      <c r="TDP102" s="0"/>
      <c r="TDQ102" s="0"/>
      <c r="TDR102" s="0"/>
      <c r="TDS102" s="0"/>
      <c r="TDT102" s="0"/>
      <c r="TDU102" s="0"/>
      <c r="TDV102" s="0"/>
      <c r="TDW102" s="0"/>
      <c r="TDX102" s="0"/>
      <c r="TDY102" s="0"/>
      <c r="TDZ102" s="0"/>
      <c r="TEA102" s="0"/>
      <c r="TEB102" s="0"/>
      <c r="TEC102" s="0"/>
      <c r="TED102" s="0"/>
      <c r="TEE102" s="0"/>
      <c r="TEF102" s="0"/>
      <c r="TEG102" s="0"/>
      <c r="TEH102" s="0"/>
      <c r="TEI102" s="0"/>
      <c r="TEJ102" s="0"/>
      <c r="TEK102" s="0"/>
      <c r="TEL102" s="0"/>
      <c r="TEM102" s="0"/>
      <c r="TEN102" s="0"/>
      <c r="TEO102" s="0"/>
      <c r="TEP102" s="0"/>
      <c r="TEQ102" s="0"/>
      <c r="TER102" s="0"/>
      <c r="TES102" s="0"/>
      <c r="TET102" s="0"/>
      <c r="TEU102" s="0"/>
      <c r="TEV102" s="0"/>
      <c r="TEW102" s="0"/>
      <c r="TEX102" s="0"/>
      <c r="TEY102" s="0"/>
      <c r="TEZ102" s="0"/>
      <c r="TFA102" s="0"/>
      <c r="TFB102" s="0"/>
      <c r="TFC102" s="0"/>
      <c r="TFD102" s="0"/>
      <c r="TFE102" s="0"/>
      <c r="TFF102" s="0"/>
      <c r="TFG102" s="0"/>
      <c r="TFH102" s="0"/>
      <c r="TFI102" s="0"/>
      <c r="TFJ102" s="0"/>
      <c r="TFK102" s="0"/>
      <c r="TFL102" s="0"/>
      <c r="TFM102" s="0"/>
      <c r="TFN102" s="0"/>
      <c r="TFO102" s="0"/>
      <c r="TFP102" s="0"/>
      <c r="TFQ102" s="0"/>
      <c r="TFR102" s="0"/>
      <c r="TFS102" s="0"/>
      <c r="TFT102" s="0"/>
      <c r="TFU102" s="0"/>
      <c r="TFV102" s="0"/>
      <c r="TFW102" s="0"/>
      <c r="TFX102" s="0"/>
      <c r="TFY102" s="0"/>
      <c r="TFZ102" s="0"/>
      <c r="TGA102" s="0"/>
      <c r="TGB102" s="0"/>
      <c r="TGC102" s="0"/>
      <c r="TGD102" s="0"/>
      <c r="TGE102" s="0"/>
      <c r="TGF102" s="0"/>
      <c r="TGG102" s="0"/>
      <c r="TGH102" s="0"/>
      <c r="TGI102" s="0"/>
      <c r="TGJ102" s="0"/>
      <c r="TGK102" s="0"/>
      <c r="TGL102" s="0"/>
      <c r="TGM102" s="0"/>
      <c r="TGN102" s="0"/>
      <c r="TGO102" s="0"/>
      <c r="TGP102" s="0"/>
      <c r="TGQ102" s="0"/>
      <c r="TGR102" s="0"/>
      <c r="TGS102" s="0"/>
      <c r="TGT102" s="0"/>
      <c r="TGU102" s="0"/>
      <c r="TGV102" s="0"/>
      <c r="TGW102" s="0"/>
      <c r="TGX102" s="0"/>
      <c r="TGY102" s="0"/>
      <c r="TGZ102" s="0"/>
      <c r="THA102" s="0"/>
      <c r="THB102" s="0"/>
      <c r="THC102" s="0"/>
      <c r="THD102" s="0"/>
      <c r="THE102" s="0"/>
      <c r="THF102" s="0"/>
      <c r="THG102" s="0"/>
      <c r="THH102" s="0"/>
      <c r="THI102" s="0"/>
      <c r="THJ102" s="0"/>
      <c r="THK102" s="0"/>
      <c r="THL102" s="0"/>
      <c r="THM102" s="0"/>
      <c r="THN102" s="0"/>
      <c r="THO102" s="0"/>
      <c r="THP102" s="0"/>
      <c r="THQ102" s="0"/>
      <c r="THR102" s="0"/>
      <c r="THS102" s="0"/>
      <c r="THT102" s="0"/>
      <c r="THU102" s="0"/>
      <c r="THV102" s="0"/>
      <c r="THW102" s="0"/>
      <c r="THX102" s="0"/>
      <c r="THY102" s="0"/>
      <c r="THZ102" s="0"/>
      <c r="TIA102" s="0"/>
      <c r="TIB102" s="0"/>
      <c r="TIC102" s="0"/>
      <c r="TID102" s="0"/>
      <c r="TIE102" s="0"/>
      <c r="TIF102" s="0"/>
      <c r="TIG102" s="0"/>
      <c r="TIH102" s="0"/>
      <c r="TII102" s="0"/>
      <c r="TIJ102" s="0"/>
      <c r="TIK102" s="0"/>
      <c r="TIL102" s="0"/>
      <c r="TIM102" s="0"/>
      <c r="TIN102" s="0"/>
      <c r="TIO102" s="0"/>
      <c r="TIP102" s="0"/>
      <c r="TIQ102" s="0"/>
      <c r="TIR102" s="0"/>
      <c r="TIS102" s="0"/>
      <c r="TIT102" s="0"/>
      <c r="TIU102" s="0"/>
      <c r="TIV102" s="0"/>
      <c r="TIW102" s="0"/>
      <c r="TIX102" s="0"/>
      <c r="TIY102" s="0"/>
      <c r="TIZ102" s="0"/>
      <c r="TJA102" s="0"/>
      <c r="TJB102" s="0"/>
      <c r="TJC102" s="0"/>
      <c r="TJD102" s="0"/>
      <c r="TJE102" s="0"/>
      <c r="TJF102" s="0"/>
      <c r="TJG102" s="0"/>
      <c r="TJH102" s="0"/>
      <c r="TJI102" s="0"/>
      <c r="TJJ102" s="0"/>
      <c r="TJK102" s="0"/>
      <c r="TJL102" s="0"/>
      <c r="TJM102" s="0"/>
      <c r="TJN102" s="0"/>
      <c r="TJO102" s="0"/>
      <c r="TJP102" s="0"/>
      <c r="TJQ102" s="0"/>
      <c r="TJR102" s="0"/>
      <c r="TJS102" s="0"/>
      <c r="TJT102" s="0"/>
      <c r="TJU102" s="0"/>
      <c r="TJV102" s="0"/>
      <c r="TJW102" s="0"/>
      <c r="TJX102" s="0"/>
      <c r="TJY102" s="0"/>
      <c r="TJZ102" s="0"/>
      <c r="TKA102" s="0"/>
      <c r="TKB102" s="0"/>
      <c r="TKC102" s="0"/>
      <c r="TKD102" s="0"/>
      <c r="TKE102" s="0"/>
      <c r="TKF102" s="0"/>
      <c r="TKG102" s="0"/>
      <c r="TKH102" s="0"/>
      <c r="TKI102" s="0"/>
      <c r="TKJ102" s="0"/>
      <c r="TKK102" s="0"/>
      <c r="TKL102" s="0"/>
      <c r="TKM102" s="0"/>
      <c r="TKN102" s="0"/>
      <c r="TKO102" s="0"/>
      <c r="TKP102" s="0"/>
      <c r="TKQ102" s="0"/>
      <c r="TKR102" s="0"/>
      <c r="TKS102" s="0"/>
      <c r="TKT102" s="0"/>
      <c r="TKU102" s="0"/>
      <c r="TKV102" s="0"/>
      <c r="TKW102" s="0"/>
      <c r="TKX102" s="0"/>
      <c r="TKY102" s="0"/>
      <c r="TKZ102" s="0"/>
      <c r="TLA102" s="0"/>
      <c r="TLB102" s="0"/>
      <c r="TLC102" s="0"/>
      <c r="TLD102" s="0"/>
      <c r="TLE102" s="0"/>
      <c r="TLF102" s="0"/>
      <c r="TLG102" s="0"/>
      <c r="TLH102" s="0"/>
      <c r="TLI102" s="0"/>
      <c r="TLJ102" s="0"/>
      <c r="TLK102" s="0"/>
      <c r="TLL102" s="0"/>
      <c r="TLM102" s="0"/>
      <c r="TLN102" s="0"/>
      <c r="TLO102" s="0"/>
      <c r="TLP102" s="0"/>
      <c r="TLQ102" s="0"/>
      <c r="TLR102" s="0"/>
      <c r="TLS102" s="0"/>
      <c r="TLT102" s="0"/>
      <c r="TLU102" s="0"/>
      <c r="TLV102" s="0"/>
      <c r="TLW102" s="0"/>
      <c r="TLX102" s="0"/>
      <c r="TLY102" s="0"/>
      <c r="TLZ102" s="0"/>
      <c r="TMA102" s="0"/>
      <c r="TMB102" s="0"/>
      <c r="TMC102" s="0"/>
      <c r="TMD102" s="0"/>
      <c r="TME102" s="0"/>
      <c r="TMF102" s="0"/>
      <c r="TMG102" s="0"/>
      <c r="TMH102" s="0"/>
      <c r="TMI102" s="0"/>
      <c r="TMJ102" s="0"/>
      <c r="TMK102" s="0"/>
      <c r="TML102" s="0"/>
      <c r="TMM102" s="0"/>
      <c r="TMN102" s="0"/>
      <c r="TMO102" s="0"/>
      <c r="TMP102" s="0"/>
      <c r="TMQ102" s="0"/>
      <c r="TMR102" s="0"/>
      <c r="TMS102" s="0"/>
      <c r="TMT102" s="0"/>
      <c r="TMU102" s="0"/>
      <c r="TMV102" s="0"/>
      <c r="TMW102" s="0"/>
      <c r="TMX102" s="0"/>
      <c r="TMY102" s="0"/>
      <c r="TMZ102" s="0"/>
      <c r="TNA102" s="0"/>
      <c r="TNB102" s="0"/>
      <c r="TNC102" s="0"/>
      <c r="TND102" s="0"/>
      <c r="TNE102" s="0"/>
      <c r="TNF102" s="0"/>
      <c r="TNG102" s="0"/>
      <c r="TNH102" s="0"/>
      <c r="TNI102" s="0"/>
      <c r="TNJ102" s="0"/>
      <c r="TNK102" s="0"/>
      <c r="TNL102" s="0"/>
      <c r="TNM102" s="0"/>
      <c r="TNN102" s="0"/>
      <c r="TNO102" s="0"/>
      <c r="TNP102" s="0"/>
      <c r="TNQ102" s="0"/>
      <c r="TNR102" s="0"/>
      <c r="TNS102" s="0"/>
      <c r="TNT102" s="0"/>
      <c r="TNU102" s="0"/>
      <c r="TNV102" s="0"/>
      <c r="TNW102" s="0"/>
      <c r="TNX102" s="0"/>
      <c r="TNY102" s="0"/>
      <c r="TNZ102" s="0"/>
      <c r="TOA102" s="0"/>
      <c r="TOB102" s="0"/>
      <c r="TOC102" s="0"/>
      <c r="TOD102" s="0"/>
      <c r="TOE102" s="0"/>
      <c r="TOF102" s="0"/>
      <c r="TOG102" s="0"/>
      <c r="TOH102" s="0"/>
      <c r="TOI102" s="0"/>
      <c r="TOJ102" s="0"/>
      <c r="TOK102" s="0"/>
      <c r="TOL102" s="0"/>
      <c r="TOM102" s="0"/>
      <c r="TON102" s="0"/>
      <c r="TOO102" s="0"/>
      <c r="TOP102" s="0"/>
      <c r="TOQ102" s="0"/>
      <c r="TOR102" s="0"/>
      <c r="TOS102" s="0"/>
      <c r="TOT102" s="0"/>
      <c r="TOU102" s="0"/>
      <c r="TOV102" s="0"/>
      <c r="TOW102" s="0"/>
      <c r="TOX102" s="0"/>
      <c r="TOY102" s="0"/>
      <c r="TOZ102" s="0"/>
      <c r="TPA102" s="0"/>
      <c r="TPB102" s="0"/>
      <c r="TPC102" s="0"/>
      <c r="TPD102" s="0"/>
      <c r="TPE102" s="0"/>
      <c r="TPF102" s="0"/>
      <c r="TPG102" s="0"/>
      <c r="TPH102" s="0"/>
      <c r="TPI102" s="0"/>
      <c r="TPJ102" s="0"/>
      <c r="TPK102" s="0"/>
      <c r="TPL102" s="0"/>
      <c r="TPM102" s="0"/>
      <c r="TPN102" s="0"/>
      <c r="TPO102" s="0"/>
      <c r="TPP102" s="0"/>
      <c r="TPQ102" s="0"/>
      <c r="TPR102" s="0"/>
      <c r="TPS102" s="0"/>
      <c r="TPT102" s="0"/>
      <c r="TPU102" s="0"/>
      <c r="TPV102" s="0"/>
      <c r="TPW102" s="0"/>
      <c r="TPX102" s="0"/>
      <c r="TPY102" s="0"/>
      <c r="TPZ102" s="0"/>
      <c r="TQA102" s="0"/>
      <c r="TQB102" s="0"/>
      <c r="TQC102" s="0"/>
      <c r="TQD102" s="0"/>
      <c r="TQE102" s="0"/>
      <c r="TQF102" s="0"/>
      <c r="TQG102" s="0"/>
      <c r="TQH102" s="0"/>
      <c r="TQI102" s="0"/>
      <c r="TQJ102" s="0"/>
      <c r="TQK102" s="0"/>
      <c r="TQL102" s="0"/>
      <c r="TQM102" s="0"/>
      <c r="TQN102" s="0"/>
      <c r="TQO102" s="0"/>
      <c r="TQP102" s="0"/>
      <c r="TQQ102" s="0"/>
      <c r="TQR102" s="0"/>
      <c r="TQS102" s="0"/>
      <c r="TQT102" s="0"/>
      <c r="TQU102" s="0"/>
      <c r="TQV102" s="0"/>
      <c r="TQW102" s="0"/>
      <c r="TQX102" s="0"/>
      <c r="TQY102" s="0"/>
      <c r="TQZ102" s="0"/>
      <c r="TRA102" s="0"/>
      <c r="TRB102" s="0"/>
      <c r="TRC102" s="0"/>
      <c r="TRD102" s="0"/>
      <c r="TRE102" s="0"/>
      <c r="TRF102" s="0"/>
      <c r="TRG102" s="0"/>
      <c r="TRH102" s="0"/>
      <c r="TRI102" s="0"/>
      <c r="TRJ102" s="0"/>
      <c r="TRK102" s="0"/>
      <c r="TRL102" s="0"/>
      <c r="TRM102" s="0"/>
      <c r="TRN102" s="0"/>
      <c r="TRO102" s="0"/>
      <c r="TRP102" s="0"/>
      <c r="TRQ102" s="0"/>
      <c r="TRR102" s="0"/>
      <c r="TRS102" s="0"/>
      <c r="TRT102" s="0"/>
      <c r="TRU102" s="0"/>
      <c r="TRV102" s="0"/>
      <c r="TRW102" s="0"/>
      <c r="TRX102" s="0"/>
      <c r="TRY102" s="0"/>
      <c r="TRZ102" s="0"/>
      <c r="TSA102" s="0"/>
      <c r="TSB102" s="0"/>
      <c r="TSC102" s="0"/>
      <c r="TSD102" s="0"/>
      <c r="TSE102" s="0"/>
      <c r="TSF102" s="0"/>
      <c r="TSG102" s="0"/>
      <c r="TSH102" s="0"/>
      <c r="TSI102" s="0"/>
      <c r="TSJ102" s="0"/>
      <c r="TSK102" s="0"/>
      <c r="TSL102" s="0"/>
      <c r="TSM102" s="0"/>
      <c r="TSN102" s="0"/>
      <c r="TSO102" s="0"/>
      <c r="TSP102" s="0"/>
      <c r="TSQ102" s="0"/>
      <c r="TSR102" s="0"/>
      <c r="TSS102" s="0"/>
      <c r="TST102" s="0"/>
      <c r="TSU102" s="0"/>
      <c r="TSV102" s="0"/>
      <c r="TSW102" s="0"/>
      <c r="TSX102" s="0"/>
      <c r="TSY102" s="0"/>
      <c r="TSZ102" s="0"/>
      <c r="TTA102" s="0"/>
      <c r="TTB102" s="0"/>
      <c r="TTC102" s="0"/>
      <c r="TTD102" s="0"/>
      <c r="TTE102" s="0"/>
      <c r="TTF102" s="0"/>
      <c r="TTG102" s="0"/>
      <c r="TTH102" s="0"/>
      <c r="TTI102" s="0"/>
      <c r="TTJ102" s="0"/>
      <c r="TTK102" s="0"/>
      <c r="TTL102" s="0"/>
      <c r="TTM102" s="0"/>
      <c r="TTN102" s="0"/>
      <c r="TTO102" s="0"/>
      <c r="TTP102" s="0"/>
      <c r="TTQ102" s="0"/>
      <c r="TTR102" s="0"/>
      <c r="TTS102" s="0"/>
      <c r="TTT102" s="0"/>
      <c r="TTU102" s="0"/>
      <c r="TTV102" s="0"/>
      <c r="TTW102" s="0"/>
      <c r="TTX102" s="0"/>
      <c r="TTY102" s="0"/>
      <c r="TTZ102" s="0"/>
      <c r="TUA102" s="0"/>
      <c r="TUB102" s="0"/>
      <c r="TUC102" s="0"/>
      <c r="TUD102" s="0"/>
      <c r="TUE102" s="0"/>
      <c r="TUF102" s="0"/>
      <c r="TUG102" s="0"/>
      <c r="TUH102" s="0"/>
      <c r="TUI102" s="0"/>
      <c r="TUJ102" s="0"/>
      <c r="TUK102" s="0"/>
      <c r="TUL102" s="0"/>
      <c r="TUM102" s="0"/>
      <c r="TUN102" s="0"/>
      <c r="TUO102" s="0"/>
      <c r="TUP102" s="0"/>
      <c r="TUQ102" s="0"/>
      <c r="TUR102" s="0"/>
      <c r="TUS102" s="0"/>
      <c r="TUT102" s="0"/>
      <c r="TUU102" s="0"/>
      <c r="TUV102" s="0"/>
      <c r="TUW102" s="0"/>
      <c r="TUX102" s="0"/>
      <c r="TUY102" s="0"/>
      <c r="TUZ102" s="0"/>
      <c r="TVA102" s="0"/>
      <c r="TVB102" s="0"/>
      <c r="TVC102" s="0"/>
      <c r="TVD102" s="0"/>
      <c r="TVE102" s="0"/>
      <c r="TVF102" s="0"/>
      <c r="TVG102" s="0"/>
      <c r="TVH102" s="0"/>
      <c r="TVI102" s="0"/>
      <c r="TVJ102" s="0"/>
      <c r="TVK102" s="0"/>
      <c r="TVL102" s="0"/>
      <c r="TVM102" s="0"/>
      <c r="TVN102" s="0"/>
      <c r="TVO102" s="0"/>
      <c r="TVP102" s="0"/>
      <c r="TVQ102" s="0"/>
      <c r="TVR102" s="0"/>
      <c r="TVS102" s="0"/>
      <c r="TVT102" s="0"/>
      <c r="TVU102" s="0"/>
      <c r="TVV102" s="0"/>
      <c r="TVW102" s="0"/>
      <c r="TVX102" s="0"/>
      <c r="TVY102" s="0"/>
      <c r="TVZ102" s="0"/>
      <c r="TWA102" s="0"/>
      <c r="TWB102" s="0"/>
      <c r="TWC102" s="0"/>
      <c r="TWD102" s="0"/>
      <c r="TWE102" s="0"/>
      <c r="TWF102" s="0"/>
      <c r="TWG102" s="0"/>
      <c r="TWH102" s="0"/>
      <c r="TWI102" s="0"/>
      <c r="TWJ102" s="0"/>
      <c r="TWK102" s="0"/>
      <c r="TWL102" s="0"/>
      <c r="TWM102" s="0"/>
      <c r="TWN102" s="0"/>
      <c r="TWO102" s="0"/>
      <c r="TWP102" s="0"/>
      <c r="TWQ102" s="0"/>
      <c r="TWR102" s="0"/>
      <c r="TWS102" s="0"/>
      <c r="TWT102" s="0"/>
      <c r="TWU102" s="0"/>
      <c r="TWV102" s="0"/>
      <c r="TWW102" s="0"/>
      <c r="TWX102" s="0"/>
      <c r="TWY102" s="0"/>
      <c r="TWZ102" s="0"/>
      <c r="TXA102" s="0"/>
      <c r="TXB102" s="0"/>
      <c r="TXC102" s="0"/>
      <c r="TXD102" s="0"/>
      <c r="TXE102" s="0"/>
      <c r="TXF102" s="0"/>
      <c r="TXG102" s="0"/>
      <c r="TXH102" s="0"/>
      <c r="TXI102" s="0"/>
      <c r="TXJ102" s="0"/>
      <c r="TXK102" s="0"/>
      <c r="TXL102" s="0"/>
      <c r="TXM102" s="0"/>
      <c r="TXN102" s="0"/>
      <c r="TXO102" s="0"/>
      <c r="TXP102" s="0"/>
      <c r="TXQ102" s="0"/>
      <c r="TXR102" s="0"/>
      <c r="TXS102" s="0"/>
      <c r="TXT102" s="0"/>
      <c r="TXU102" s="0"/>
      <c r="TXV102" s="0"/>
      <c r="TXW102" s="0"/>
      <c r="TXX102" s="0"/>
      <c r="TXY102" s="0"/>
      <c r="TXZ102" s="0"/>
      <c r="TYA102" s="0"/>
      <c r="TYB102" s="0"/>
      <c r="TYC102" s="0"/>
      <c r="TYD102" s="0"/>
      <c r="TYE102" s="0"/>
      <c r="TYF102" s="0"/>
      <c r="TYG102" s="0"/>
      <c r="TYH102" s="0"/>
      <c r="TYI102" s="0"/>
      <c r="TYJ102" s="0"/>
      <c r="TYK102" s="0"/>
      <c r="TYL102" s="0"/>
      <c r="TYM102" s="0"/>
      <c r="TYN102" s="0"/>
      <c r="TYO102" s="0"/>
      <c r="TYP102" s="0"/>
      <c r="TYQ102" s="0"/>
      <c r="TYR102" s="0"/>
      <c r="TYS102" s="0"/>
      <c r="TYT102" s="0"/>
      <c r="TYU102" s="0"/>
      <c r="TYV102" s="0"/>
      <c r="TYW102" s="0"/>
      <c r="TYX102" s="0"/>
      <c r="TYY102" s="0"/>
      <c r="TYZ102" s="0"/>
      <c r="TZA102" s="0"/>
      <c r="TZB102" s="0"/>
      <c r="TZC102" s="0"/>
      <c r="TZD102" s="0"/>
      <c r="TZE102" s="0"/>
      <c r="TZF102" s="0"/>
      <c r="TZG102" s="0"/>
      <c r="TZH102" s="0"/>
      <c r="TZI102" s="0"/>
      <c r="TZJ102" s="0"/>
      <c r="TZK102" s="0"/>
      <c r="TZL102" s="0"/>
      <c r="TZM102" s="0"/>
      <c r="TZN102" s="0"/>
      <c r="TZO102" s="0"/>
      <c r="TZP102" s="0"/>
      <c r="TZQ102" s="0"/>
      <c r="TZR102" s="0"/>
      <c r="TZS102" s="0"/>
      <c r="TZT102" s="0"/>
      <c r="TZU102" s="0"/>
      <c r="TZV102" s="0"/>
      <c r="TZW102" s="0"/>
      <c r="TZX102" s="0"/>
      <c r="TZY102" s="0"/>
      <c r="TZZ102" s="0"/>
      <c r="UAA102" s="0"/>
      <c r="UAB102" s="0"/>
      <c r="UAC102" s="0"/>
      <c r="UAD102" s="0"/>
      <c r="UAE102" s="0"/>
      <c r="UAF102" s="0"/>
      <c r="UAG102" s="0"/>
      <c r="UAH102" s="0"/>
      <c r="UAI102" s="0"/>
      <c r="UAJ102" s="0"/>
      <c r="UAK102" s="0"/>
      <c r="UAL102" s="0"/>
      <c r="UAM102" s="0"/>
      <c r="UAN102" s="0"/>
      <c r="UAO102" s="0"/>
      <c r="UAP102" s="0"/>
      <c r="UAQ102" s="0"/>
      <c r="UAR102" s="0"/>
      <c r="UAS102" s="0"/>
      <c r="UAT102" s="0"/>
      <c r="UAU102" s="0"/>
      <c r="UAV102" s="0"/>
      <c r="UAW102" s="0"/>
      <c r="UAX102" s="0"/>
      <c r="UAY102" s="0"/>
      <c r="UAZ102" s="0"/>
      <c r="UBA102" s="0"/>
      <c r="UBB102" s="0"/>
      <c r="UBC102" s="0"/>
      <c r="UBD102" s="0"/>
      <c r="UBE102" s="0"/>
      <c r="UBF102" s="0"/>
      <c r="UBG102" s="0"/>
      <c r="UBH102" s="0"/>
      <c r="UBI102" s="0"/>
      <c r="UBJ102" s="0"/>
      <c r="UBK102" s="0"/>
      <c r="UBL102" s="0"/>
      <c r="UBM102" s="0"/>
      <c r="UBN102" s="0"/>
      <c r="UBO102" s="0"/>
      <c r="UBP102" s="0"/>
      <c r="UBQ102" s="0"/>
      <c r="UBR102" s="0"/>
      <c r="UBS102" s="0"/>
      <c r="UBT102" s="0"/>
      <c r="UBU102" s="0"/>
      <c r="UBV102" s="0"/>
      <c r="UBW102" s="0"/>
      <c r="UBX102" s="0"/>
      <c r="UBY102" s="0"/>
      <c r="UBZ102" s="0"/>
      <c r="UCA102" s="0"/>
      <c r="UCB102" s="0"/>
      <c r="UCC102" s="0"/>
      <c r="UCD102" s="0"/>
      <c r="UCE102" s="0"/>
      <c r="UCF102" s="0"/>
      <c r="UCG102" s="0"/>
      <c r="UCH102" s="0"/>
      <c r="UCI102" s="0"/>
      <c r="UCJ102" s="0"/>
      <c r="UCK102" s="0"/>
      <c r="UCL102" s="0"/>
      <c r="UCM102" s="0"/>
      <c r="UCN102" s="0"/>
      <c r="UCO102" s="0"/>
      <c r="UCP102" s="0"/>
      <c r="UCQ102" s="0"/>
      <c r="UCR102" s="0"/>
      <c r="UCS102" s="0"/>
      <c r="UCT102" s="0"/>
      <c r="UCU102" s="0"/>
      <c r="UCV102" s="0"/>
      <c r="UCW102" s="0"/>
      <c r="UCX102" s="0"/>
      <c r="UCY102" s="0"/>
      <c r="UCZ102" s="0"/>
      <c r="UDA102" s="0"/>
      <c r="UDB102" s="0"/>
      <c r="UDC102" s="0"/>
      <c r="UDD102" s="0"/>
      <c r="UDE102" s="0"/>
      <c r="UDF102" s="0"/>
      <c r="UDG102" s="0"/>
      <c r="UDH102" s="0"/>
      <c r="UDI102" s="0"/>
      <c r="UDJ102" s="0"/>
      <c r="UDK102" s="0"/>
      <c r="UDL102" s="0"/>
      <c r="UDM102" s="0"/>
      <c r="UDN102" s="0"/>
      <c r="UDO102" s="0"/>
      <c r="UDP102" s="0"/>
      <c r="UDQ102" s="0"/>
      <c r="UDR102" s="0"/>
      <c r="UDS102" s="0"/>
      <c r="UDT102" s="0"/>
      <c r="UDU102" s="0"/>
      <c r="UDV102" s="0"/>
      <c r="UDW102" s="0"/>
      <c r="UDX102" s="0"/>
      <c r="UDY102" s="0"/>
      <c r="UDZ102" s="0"/>
      <c r="UEA102" s="0"/>
      <c r="UEB102" s="0"/>
      <c r="UEC102" s="0"/>
      <c r="UED102" s="0"/>
      <c r="UEE102" s="0"/>
      <c r="UEF102" s="0"/>
      <c r="UEG102" s="0"/>
      <c r="UEH102" s="0"/>
      <c r="UEI102" s="0"/>
      <c r="UEJ102" s="0"/>
      <c r="UEK102" s="0"/>
      <c r="UEL102" s="0"/>
      <c r="UEM102" s="0"/>
      <c r="UEN102" s="0"/>
      <c r="UEO102" s="0"/>
      <c r="UEP102" s="0"/>
      <c r="UEQ102" s="0"/>
      <c r="UER102" s="0"/>
      <c r="UES102" s="0"/>
      <c r="UET102" s="0"/>
      <c r="UEU102" s="0"/>
      <c r="UEV102" s="0"/>
      <c r="UEW102" s="0"/>
      <c r="UEX102" s="0"/>
      <c r="UEY102" s="0"/>
      <c r="UEZ102" s="0"/>
      <c r="UFA102" s="0"/>
      <c r="UFB102" s="0"/>
      <c r="UFC102" s="0"/>
      <c r="UFD102" s="0"/>
      <c r="UFE102" s="0"/>
      <c r="UFF102" s="0"/>
      <c r="UFG102" s="0"/>
      <c r="UFH102" s="0"/>
      <c r="UFI102" s="0"/>
      <c r="UFJ102" s="0"/>
      <c r="UFK102" s="0"/>
      <c r="UFL102" s="0"/>
      <c r="UFM102" s="0"/>
      <c r="UFN102" s="0"/>
      <c r="UFO102" s="0"/>
      <c r="UFP102" s="0"/>
      <c r="UFQ102" s="0"/>
      <c r="UFR102" s="0"/>
      <c r="UFS102" s="0"/>
      <c r="UFT102" s="0"/>
      <c r="UFU102" s="0"/>
      <c r="UFV102" s="0"/>
      <c r="UFW102" s="0"/>
      <c r="UFX102" s="0"/>
      <c r="UFY102" s="0"/>
      <c r="UFZ102" s="0"/>
      <c r="UGA102" s="0"/>
      <c r="UGB102" s="0"/>
      <c r="UGC102" s="0"/>
      <c r="UGD102" s="0"/>
      <c r="UGE102" s="0"/>
      <c r="UGF102" s="0"/>
      <c r="UGG102" s="0"/>
      <c r="UGH102" s="0"/>
      <c r="UGI102" s="0"/>
      <c r="UGJ102" s="0"/>
      <c r="UGK102" s="0"/>
      <c r="UGL102" s="0"/>
      <c r="UGM102" s="0"/>
      <c r="UGN102" s="0"/>
      <c r="UGO102" s="0"/>
      <c r="UGP102" s="0"/>
      <c r="UGQ102" s="0"/>
      <c r="UGR102" s="0"/>
      <c r="UGS102" s="0"/>
      <c r="UGT102" s="0"/>
      <c r="UGU102" s="0"/>
      <c r="UGV102" s="0"/>
      <c r="UGW102" s="0"/>
      <c r="UGX102" s="0"/>
      <c r="UGY102" s="0"/>
      <c r="UGZ102" s="0"/>
      <c r="UHA102" s="0"/>
      <c r="UHB102" s="0"/>
      <c r="UHC102" s="0"/>
      <c r="UHD102" s="0"/>
      <c r="UHE102" s="0"/>
      <c r="UHF102" s="0"/>
      <c r="UHG102" s="0"/>
      <c r="UHH102" s="0"/>
      <c r="UHI102" s="0"/>
      <c r="UHJ102" s="0"/>
      <c r="UHK102" s="0"/>
      <c r="UHL102" s="0"/>
      <c r="UHM102" s="0"/>
      <c r="UHN102" s="0"/>
      <c r="UHO102" s="0"/>
      <c r="UHP102" s="0"/>
      <c r="UHQ102" s="0"/>
      <c r="UHR102" s="0"/>
      <c r="UHS102" s="0"/>
      <c r="UHT102" s="0"/>
      <c r="UHU102" s="0"/>
      <c r="UHV102" s="0"/>
      <c r="UHW102" s="0"/>
      <c r="UHX102" s="0"/>
      <c r="UHY102" s="0"/>
      <c r="UHZ102" s="0"/>
      <c r="UIA102" s="0"/>
      <c r="UIB102" s="0"/>
      <c r="UIC102" s="0"/>
      <c r="UID102" s="0"/>
      <c r="UIE102" s="0"/>
      <c r="UIF102" s="0"/>
      <c r="UIG102" s="0"/>
      <c r="UIH102" s="0"/>
      <c r="UII102" s="0"/>
      <c r="UIJ102" s="0"/>
      <c r="UIK102" s="0"/>
      <c r="UIL102" s="0"/>
      <c r="UIM102" s="0"/>
      <c r="UIN102" s="0"/>
      <c r="UIO102" s="0"/>
      <c r="UIP102" s="0"/>
      <c r="UIQ102" s="0"/>
      <c r="UIR102" s="0"/>
      <c r="UIS102" s="0"/>
      <c r="UIT102" s="0"/>
      <c r="UIU102" s="0"/>
      <c r="UIV102" s="0"/>
      <c r="UIW102" s="0"/>
      <c r="UIX102" s="0"/>
      <c r="UIY102" s="0"/>
      <c r="UIZ102" s="0"/>
      <c r="UJA102" s="0"/>
      <c r="UJB102" s="0"/>
      <c r="UJC102" s="0"/>
      <c r="UJD102" s="0"/>
      <c r="UJE102" s="0"/>
      <c r="UJF102" s="0"/>
      <c r="UJG102" s="0"/>
      <c r="UJH102" s="0"/>
      <c r="UJI102" s="0"/>
      <c r="UJJ102" s="0"/>
      <c r="UJK102" s="0"/>
      <c r="UJL102" s="0"/>
      <c r="UJM102" s="0"/>
      <c r="UJN102" s="0"/>
      <c r="UJO102" s="0"/>
      <c r="UJP102" s="0"/>
      <c r="UJQ102" s="0"/>
      <c r="UJR102" s="0"/>
      <c r="UJS102" s="0"/>
      <c r="UJT102" s="0"/>
      <c r="UJU102" s="0"/>
      <c r="UJV102" s="0"/>
      <c r="UJW102" s="0"/>
      <c r="UJX102" s="0"/>
      <c r="UJY102" s="0"/>
      <c r="UJZ102" s="0"/>
      <c r="UKA102" s="0"/>
      <c r="UKB102" s="0"/>
      <c r="UKC102" s="0"/>
      <c r="UKD102" s="0"/>
      <c r="UKE102" s="0"/>
      <c r="UKF102" s="0"/>
      <c r="UKG102" s="0"/>
      <c r="UKH102" s="0"/>
      <c r="UKI102" s="0"/>
      <c r="UKJ102" s="0"/>
      <c r="UKK102" s="0"/>
      <c r="UKL102" s="0"/>
      <c r="UKM102" s="0"/>
      <c r="UKN102" s="0"/>
      <c r="UKO102" s="0"/>
      <c r="UKP102" s="0"/>
      <c r="UKQ102" s="0"/>
      <c r="UKR102" s="0"/>
      <c r="UKS102" s="0"/>
      <c r="UKT102" s="0"/>
      <c r="UKU102" s="0"/>
      <c r="UKV102" s="0"/>
      <c r="UKW102" s="0"/>
      <c r="UKX102" s="0"/>
      <c r="UKY102" s="0"/>
      <c r="UKZ102" s="0"/>
      <c r="ULA102" s="0"/>
      <c r="ULB102" s="0"/>
      <c r="ULC102" s="0"/>
      <c r="ULD102" s="0"/>
      <c r="ULE102" s="0"/>
      <c r="ULF102" s="0"/>
      <c r="ULG102" s="0"/>
      <c r="ULH102" s="0"/>
      <c r="ULI102" s="0"/>
      <c r="ULJ102" s="0"/>
      <c r="ULK102" s="0"/>
      <c r="ULL102" s="0"/>
      <c r="ULM102" s="0"/>
      <c r="ULN102" s="0"/>
      <c r="ULO102" s="0"/>
      <c r="ULP102" s="0"/>
      <c r="ULQ102" s="0"/>
      <c r="ULR102" s="0"/>
      <c r="ULS102" s="0"/>
      <c r="ULT102" s="0"/>
      <c r="ULU102" s="0"/>
      <c r="ULV102" s="0"/>
      <c r="ULW102" s="0"/>
      <c r="ULX102" s="0"/>
      <c r="ULY102" s="0"/>
      <c r="ULZ102" s="0"/>
      <c r="UMA102" s="0"/>
      <c r="UMB102" s="0"/>
      <c r="UMC102" s="0"/>
      <c r="UMD102" s="0"/>
      <c r="UME102" s="0"/>
      <c r="UMF102" s="0"/>
      <c r="UMG102" s="0"/>
      <c r="UMH102" s="0"/>
      <c r="UMI102" s="0"/>
      <c r="UMJ102" s="0"/>
      <c r="UMK102" s="0"/>
      <c r="UML102" s="0"/>
      <c r="UMM102" s="0"/>
      <c r="UMN102" s="0"/>
      <c r="UMO102" s="0"/>
      <c r="UMP102" s="0"/>
      <c r="UMQ102" s="0"/>
      <c r="UMR102" s="0"/>
      <c r="UMS102" s="0"/>
      <c r="UMT102" s="0"/>
      <c r="UMU102" s="0"/>
      <c r="UMV102" s="0"/>
      <c r="UMW102" s="0"/>
      <c r="UMX102" s="0"/>
      <c r="UMY102" s="0"/>
      <c r="UMZ102" s="0"/>
      <c r="UNA102" s="0"/>
      <c r="UNB102" s="0"/>
      <c r="UNC102" s="0"/>
      <c r="UND102" s="0"/>
      <c r="UNE102" s="0"/>
      <c r="UNF102" s="0"/>
      <c r="UNG102" s="0"/>
      <c r="UNH102" s="0"/>
      <c r="UNI102" s="0"/>
      <c r="UNJ102" s="0"/>
      <c r="UNK102" s="0"/>
      <c r="UNL102" s="0"/>
      <c r="UNM102" s="0"/>
      <c r="UNN102" s="0"/>
      <c r="UNO102" s="0"/>
      <c r="UNP102" s="0"/>
      <c r="UNQ102" s="0"/>
      <c r="UNR102" s="0"/>
      <c r="UNS102" s="0"/>
      <c r="UNT102" s="0"/>
      <c r="UNU102" s="0"/>
      <c r="UNV102" s="0"/>
      <c r="UNW102" s="0"/>
      <c r="UNX102" s="0"/>
      <c r="UNY102" s="0"/>
      <c r="UNZ102" s="0"/>
      <c r="UOA102" s="0"/>
      <c r="UOB102" s="0"/>
      <c r="UOC102" s="0"/>
      <c r="UOD102" s="0"/>
      <c r="UOE102" s="0"/>
      <c r="UOF102" s="0"/>
      <c r="UOG102" s="0"/>
      <c r="UOH102" s="0"/>
      <c r="UOI102" s="0"/>
      <c r="UOJ102" s="0"/>
      <c r="UOK102" s="0"/>
      <c r="UOL102" s="0"/>
      <c r="UOM102" s="0"/>
      <c r="UON102" s="0"/>
      <c r="UOO102" s="0"/>
      <c r="UOP102" s="0"/>
      <c r="UOQ102" s="0"/>
      <c r="UOR102" s="0"/>
      <c r="UOS102" s="0"/>
      <c r="UOT102" s="0"/>
      <c r="UOU102" s="0"/>
      <c r="UOV102" s="0"/>
      <c r="UOW102" s="0"/>
      <c r="UOX102" s="0"/>
      <c r="UOY102" s="0"/>
      <c r="UOZ102" s="0"/>
      <c r="UPA102" s="0"/>
      <c r="UPB102" s="0"/>
      <c r="UPC102" s="0"/>
      <c r="UPD102" s="0"/>
      <c r="UPE102" s="0"/>
      <c r="UPF102" s="0"/>
      <c r="UPG102" s="0"/>
      <c r="UPH102" s="0"/>
      <c r="UPI102" s="0"/>
      <c r="UPJ102" s="0"/>
      <c r="UPK102" s="0"/>
      <c r="UPL102" s="0"/>
      <c r="UPM102" s="0"/>
      <c r="UPN102" s="0"/>
      <c r="UPO102" s="0"/>
      <c r="UPP102" s="0"/>
      <c r="UPQ102" s="0"/>
      <c r="UPR102" s="0"/>
      <c r="UPS102" s="0"/>
      <c r="UPT102" s="0"/>
      <c r="UPU102" s="0"/>
      <c r="UPV102" s="0"/>
      <c r="UPW102" s="0"/>
      <c r="UPX102" s="0"/>
      <c r="UPY102" s="0"/>
      <c r="UPZ102" s="0"/>
      <c r="UQA102" s="0"/>
      <c r="UQB102" s="0"/>
      <c r="UQC102" s="0"/>
      <c r="UQD102" s="0"/>
      <c r="UQE102" s="0"/>
      <c r="UQF102" s="0"/>
      <c r="UQG102" s="0"/>
      <c r="UQH102" s="0"/>
      <c r="UQI102" s="0"/>
      <c r="UQJ102" s="0"/>
      <c r="UQK102" s="0"/>
      <c r="UQL102" s="0"/>
      <c r="UQM102" s="0"/>
      <c r="UQN102" s="0"/>
      <c r="UQO102" s="0"/>
      <c r="UQP102" s="0"/>
      <c r="UQQ102" s="0"/>
      <c r="UQR102" s="0"/>
      <c r="UQS102" s="0"/>
      <c r="UQT102" s="0"/>
      <c r="UQU102" s="0"/>
      <c r="UQV102" s="0"/>
      <c r="UQW102" s="0"/>
      <c r="UQX102" s="0"/>
      <c r="UQY102" s="0"/>
      <c r="UQZ102" s="0"/>
      <c r="URA102" s="0"/>
      <c r="URB102" s="0"/>
      <c r="URC102" s="0"/>
      <c r="URD102" s="0"/>
      <c r="URE102" s="0"/>
      <c r="URF102" s="0"/>
      <c r="URG102" s="0"/>
      <c r="URH102" s="0"/>
      <c r="URI102" s="0"/>
      <c r="URJ102" s="0"/>
      <c r="URK102" s="0"/>
      <c r="URL102" s="0"/>
      <c r="URM102" s="0"/>
      <c r="URN102" s="0"/>
      <c r="URO102" s="0"/>
      <c r="URP102" s="0"/>
      <c r="URQ102" s="0"/>
      <c r="URR102" s="0"/>
      <c r="URS102" s="0"/>
      <c r="URT102" s="0"/>
      <c r="URU102" s="0"/>
      <c r="URV102" s="0"/>
      <c r="URW102" s="0"/>
      <c r="URX102" s="0"/>
      <c r="URY102" s="0"/>
      <c r="URZ102" s="0"/>
      <c r="USA102" s="0"/>
      <c r="USB102" s="0"/>
      <c r="USC102" s="0"/>
      <c r="USD102" s="0"/>
      <c r="USE102" s="0"/>
      <c r="USF102" s="0"/>
      <c r="USG102" s="0"/>
      <c r="USH102" s="0"/>
      <c r="USI102" s="0"/>
      <c r="USJ102" s="0"/>
      <c r="USK102" s="0"/>
      <c r="USL102" s="0"/>
      <c r="USM102" s="0"/>
      <c r="USN102" s="0"/>
      <c r="USO102" s="0"/>
      <c r="USP102" s="0"/>
      <c r="USQ102" s="0"/>
      <c r="USR102" s="0"/>
      <c r="USS102" s="0"/>
      <c r="UST102" s="0"/>
      <c r="USU102" s="0"/>
      <c r="USV102" s="0"/>
      <c r="USW102" s="0"/>
      <c r="USX102" s="0"/>
      <c r="USY102" s="0"/>
      <c r="USZ102" s="0"/>
      <c r="UTA102" s="0"/>
      <c r="UTB102" s="0"/>
      <c r="UTC102" s="0"/>
      <c r="UTD102" s="0"/>
      <c r="UTE102" s="0"/>
      <c r="UTF102" s="0"/>
      <c r="UTG102" s="0"/>
      <c r="UTH102" s="0"/>
      <c r="UTI102" s="0"/>
      <c r="UTJ102" s="0"/>
      <c r="UTK102" s="0"/>
      <c r="UTL102" s="0"/>
      <c r="UTM102" s="0"/>
      <c r="UTN102" s="0"/>
      <c r="UTO102" s="0"/>
      <c r="UTP102" s="0"/>
      <c r="UTQ102" s="0"/>
      <c r="UTR102" s="0"/>
      <c r="UTS102" s="0"/>
      <c r="UTT102" s="0"/>
      <c r="UTU102" s="0"/>
      <c r="UTV102" s="0"/>
      <c r="UTW102" s="0"/>
      <c r="UTX102" s="0"/>
      <c r="UTY102" s="0"/>
      <c r="UTZ102" s="0"/>
      <c r="UUA102" s="0"/>
      <c r="UUB102" s="0"/>
      <c r="UUC102" s="0"/>
      <c r="UUD102" s="0"/>
      <c r="UUE102" s="0"/>
      <c r="UUF102" s="0"/>
      <c r="UUG102" s="0"/>
      <c r="UUH102" s="0"/>
      <c r="UUI102" s="0"/>
      <c r="UUJ102" s="0"/>
      <c r="UUK102" s="0"/>
      <c r="UUL102" s="0"/>
      <c r="UUM102" s="0"/>
      <c r="UUN102" s="0"/>
      <c r="UUO102" s="0"/>
      <c r="UUP102" s="0"/>
      <c r="UUQ102" s="0"/>
      <c r="UUR102" s="0"/>
      <c r="UUS102" s="0"/>
      <c r="UUT102" s="0"/>
      <c r="UUU102" s="0"/>
      <c r="UUV102" s="0"/>
      <c r="UUW102" s="0"/>
      <c r="UUX102" s="0"/>
      <c r="UUY102" s="0"/>
      <c r="UUZ102" s="0"/>
      <c r="UVA102" s="0"/>
      <c r="UVB102" s="0"/>
      <c r="UVC102" s="0"/>
      <c r="UVD102" s="0"/>
      <c r="UVE102" s="0"/>
      <c r="UVF102" s="0"/>
      <c r="UVG102" s="0"/>
      <c r="UVH102" s="0"/>
      <c r="UVI102" s="0"/>
      <c r="UVJ102" s="0"/>
      <c r="UVK102" s="0"/>
      <c r="UVL102" s="0"/>
      <c r="UVM102" s="0"/>
      <c r="UVN102" s="0"/>
      <c r="UVO102" s="0"/>
      <c r="UVP102" s="0"/>
      <c r="UVQ102" s="0"/>
      <c r="UVR102" s="0"/>
      <c r="UVS102" s="0"/>
      <c r="UVT102" s="0"/>
      <c r="UVU102" s="0"/>
      <c r="UVV102" s="0"/>
      <c r="UVW102" s="0"/>
      <c r="UVX102" s="0"/>
      <c r="UVY102" s="0"/>
      <c r="UVZ102" s="0"/>
      <c r="UWA102" s="0"/>
      <c r="UWB102" s="0"/>
      <c r="UWC102" s="0"/>
      <c r="UWD102" s="0"/>
      <c r="UWE102" s="0"/>
      <c r="UWF102" s="0"/>
      <c r="UWG102" s="0"/>
      <c r="UWH102" s="0"/>
      <c r="UWI102" s="0"/>
      <c r="UWJ102" s="0"/>
      <c r="UWK102" s="0"/>
      <c r="UWL102" s="0"/>
      <c r="UWM102" s="0"/>
      <c r="UWN102" s="0"/>
      <c r="UWO102" s="0"/>
      <c r="UWP102" s="0"/>
      <c r="UWQ102" s="0"/>
      <c r="UWR102" s="0"/>
      <c r="UWS102" s="0"/>
      <c r="UWT102" s="0"/>
      <c r="UWU102" s="0"/>
      <c r="UWV102" s="0"/>
      <c r="UWW102" s="0"/>
      <c r="UWX102" s="0"/>
      <c r="UWY102" s="0"/>
      <c r="UWZ102" s="0"/>
      <c r="UXA102" s="0"/>
      <c r="UXB102" s="0"/>
      <c r="UXC102" s="0"/>
      <c r="UXD102" s="0"/>
      <c r="UXE102" s="0"/>
      <c r="UXF102" s="0"/>
      <c r="UXG102" s="0"/>
      <c r="UXH102" s="0"/>
      <c r="UXI102" s="0"/>
      <c r="UXJ102" s="0"/>
      <c r="UXK102" s="0"/>
      <c r="UXL102" s="0"/>
      <c r="UXM102" s="0"/>
      <c r="UXN102" s="0"/>
      <c r="UXO102" s="0"/>
      <c r="UXP102" s="0"/>
      <c r="UXQ102" s="0"/>
      <c r="UXR102" s="0"/>
      <c r="UXS102" s="0"/>
      <c r="UXT102" s="0"/>
      <c r="UXU102" s="0"/>
      <c r="UXV102" s="0"/>
      <c r="UXW102" s="0"/>
      <c r="UXX102" s="0"/>
      <c r="UXY102" s="0"/>
      <c r="UXZ102" s="0"/>
      <c r="UYA102" s="0"/>
      <c r="UYB102" s="0"/>
      <c r="UYC102" s="0"/>
      <c r="UYD102" s="0"/>
      <c r="UYE102" s="0"/>
      <c r="UYF102" s="0"/>
      <c r="UYG102" s="0"/>
      <c r="UYH102" s="0"/>
      <c r="UYI102" s="0"/>
      <c r="UYJ102" s="0"/>
      <c r="UYK102" s="0"/>
      <c r="UYL102" s="0"/>
      <c r="UYM102" s="0"/>
      <c r="UYN102" s="0"/>
      <c r="UYO102" s="0"/>
      <c r="UYP102" s="0"/>
      <c r="UYQ102" s="0"/>
      <c r="UYR102" s="0"/>
      <c r="UYS102" s="0"/>
      <c r="UYT102" s="0"/>
      <c r="UYU102" s="0"/>
      <c r="UYV102" s="0"/>
      <c r="UYW102" s="0"/>
      <c r="UYX102" s="0"/>
      <c r="UYY102" s="0"/>
      <c r="UYZ102" s="0"/>
      <c r="UZA102" s="0"/>
      <c r="UZB102" s="0"/>
      <c r="UZC102" s="0"/>
      <c r="UZD102" s="0"/>
      <c r="UZE102" s="0"/>
      <c r="UZF102" s="0"/>
      <c r="UZG102" s="0"/>
      <c r="UZH102" s="0"/>
      <c r="UZI102" s="0"/>
      <c r="UZJ102" s="0"/>
      <c r="UZK102" s="0"/>
      <c r="UZL102" s="0"/>
      <c r="UZM102" s="0"/>
      <c r="UZN102" s="0"/>
      <c r="UZO102" s="0"/>
      <c r="UZP102" s="0"/>
      <c r="UZQ102" s="0"/>
      <c r="UZR102" s="0"/>
      <c r="UZS102" s="0"/>
      <c r="UZT102" s="0"/>
      <c r="UZU102" s="0"/>
      <c r="UZV102" s="0"/>
      <c r="UZW102" s="0"/>
      <c r="UZX102" s="0"/>
      <c r="UZY102" s="0"/>
      <c r="UZZ102" s="0"/>
      <c r="VAA102" s="0"/>
      <c r="VAB102" s="0"/>
      <c r="VAC102" s="0"/>
      <c r="VAD102" s="0"/>
      <c r="VAE102" s="0"/>
      <c r="VAF102" s="0"/>
      <c r="VAG102" s="0"/>
      <c r="VAH102" s="0"/>
      <c r="VAI102" s="0"/>
      <c r="VAJ102" s="0"/>
      <c r="VAK102" s="0"/>
      <c r="VAL102" s="0"/>
      <c r="VAM102" s="0"/>
      <c r="VAN102" s="0"/>
      <c r="VAO102" s="0"/>
      <c r="VAP102" s="0"/>
      <c r="VAQ102" s="0"/>
      <c r="VAR102" s="0"/>
      <c r="VAS102" s="0"/>
      <c r="VAT102" s="0"/>
      <c r="VAU102" s="0"/>
      <c r="VAV102" s="0"/>
      <c r="VAW102" s="0"/>
      <c r="VAX102" s="0"/>
      <c r="VAY102" s="0"/>
      <c r="VAZ102" s="0"/>
      <c r="VBA102" s="0"/>
      <c r="VBB102" s="0"/>
      <c r="VBC102" s="0"/>
      <c r="VBD102" s="0"/>
      <c r="VBE102" s="0"/>
      <c r="VBF102" s="0"/>
      <c r="VBG102" s="0"/>
      <c r="VBH102" s="0"/>
      <c r="VBI102" s="0"/>
      <c r="VBJ102" s="0"/>
      <c r="VBK102" s="0"/>
      <c r="VBL102" s="0"/>
      <c r="VBM102" s="0"/>
      <c r="VBN102" s="0"/>
      <c r="VBO102" s="0"/>
      <c r="VBP102" s="0"/>
      <c r="VBQ102" s="0"/>
      <c r="VBR102" s="0"/>
      <c r="VBS102" s="0"/>
      <c r="VBT102" s="0"/>
      <c r="VBU102" s="0"/>
      <c r="VBV102" s="0"/>
      <c r="VBW102" s="0"/>
      <c r="VBX102" s="0"/>
      <c r="VBY102" s="0"/>
      <c r="VBZ102" s="0"/>
      <c r="VCA102" s="0"/>
      <c r="VCB102" s="0"/>
      <c r="VCC102" s="0"/>
      <c r="VCD102" s="0"/>
      <c r="VCE102" s="0"/>
      <c r="VCF102" s="0"/>
      <c r="VCG102" s="0"/>
      <c r="VCH102" s="0"/>
      <c r="VCI102" s="0"/>
      <c r="VCJ102" s="0"/>
      <c r="VCK102" s="0"/>
      <c r="VCL102" s="0"/>
      <c r="VCM102" s="0"/>
      <c r="VCN102" s="0"/>
      <c r="VCO102" s="0"/>
      <c r="VCP102" s="0"/>
      <c r="VCQ102" s="0"/>
      <c r="VCR102" s="0"/>
      <c r="VCS102" s="0"/>
      <c r="VCT102" s="0"/>
      <c r="VCU102" s="0"/>
      <c r="VCV102" s="0"/>
      <c r="VCW102" s="0"/>
      <c r="VCX102" s="0"/>
      <c r="VCY102" s="0"/>
      <c r="VCZ102" s="0"/>
      <c r="VDA102" s="0"/>
      <c r="VDB102" s="0"/>
      <c r="VDC102" s="0"/>
      <c r="VDD102" s="0"/>
      <c r="VDE102" s="0"/>
      <c r="VDF102" s="0"/>
      <c r="VDG102" s="0"/>
      <c r="VDH102" s="0"/>
      <c r="VDI102" s="0"/>
      <c r="VDJ102" s="0"/>
      <c r="VDK102" s="0"/>
      <c r="VDL102" s="0"/>
      <c r="VDM102" s="0"/>
      <c r="VDN102" s="0"/>
      <c r="VDO102" s="0"/>
      <c r="VDP102" s="0"/>
      <c r="VDQ102" s="0"/>
      <c r="VDR102" s="0"/>
      <c r="VDS102" s="0"/>
      <c r="VDT102" s="0"/>
      <c r="VDU102" s="0"/>
      <c r="VDV102" s="0"/>
      <c r="VDW102" s="0"/>
      <c r="VDX102" s="0"/>
      <c r="VDY102" s="0"/>
      <c r="VDZ102" s="0"/>
      <c r="VEA102" s="0"/>
      <c r="VEB102" s="0"/>
      <c r="VEC102" s="0"/>
      <c r="VED102" s="0"/>
      <c r="VEE102" s="0"/>
      <c r="VEF102" s="0"/>
      <c r="VEG102" s="0"/>
      <c r="VEH102" s="0"/>
      <c r="VEI102" s="0"/>
      <c r="VEJ102" s="0"/>
      <c r="VEK102" s="0"/>
      <c r="VEL102" s="0"/>
      <c r="VEM102" s="0"/>
      <c r="VEN102" s="0"/>
      <c r="VEO102" s="0"/>
      <c r="VEP102" s="0"/>
      <c r="VEQ102" s="0"/>
      <c r="VER102" s="0"/>
      <c r="VES102" s="0"/>
      <c r="VET102" s="0"/>
      <c r="VEU102" s="0"/>
      <c r="VEV102" s="0"/>
      <c r="VEW102" s="0"/>
      <c r="VEX102" s="0"/>
      <c r="VEY102" s="0"/>
      <c r="VEZ102" s="0"/>
      <c r="VFA102" s="0"/>
      <c r="VFB102" s="0"/>
      <c r="VFC102" s="0"/>
      <c r="VFD102" s="0"/>
      <c r="VFE102" s="0"/>
      <c r="VFF102" s="0"/>
      <c r="VFG102" s="0"/>
      <c r="VFH102" s="0"/>
      <c r="VFI102" s="0"/>
      <c r="VFJ102" s="0"/>
      <c r="VFK102" s="0"/>
      <c r="VFL102" s="0"/>
      <c r="VFM102" s="0"/>
      <c r="VFN102" s="0"/>
      <c r="VFO102" s="0"/>
      <c r="VFP102" s="0"/>
      <c r="VFQ102" s="0"/>
      <c r="VFR102" s="0"/>
      <c r="VFS102" s="0"/>
      <c r="VFT102" s="0"/>
      <c r="VFU102" s="0"/>
      <c r="VFV102" s="0"/>
      <c r="VFW102" s="0"/>
      <c r="VFX102" s="0"/>
      <c r="VFY102" s="0"/>
      <c r="VFZ102" s="0"/>
      <c r="VGA102" s="0"/>
      <c r="VGB102" s="0"/>
      <c r="VGC102" s="0"/>
      <c r="VGD102" s="0"/>
      <c r="VGE102" s="0"/>
      <c r="VGF102" s="0"/>
      <c r="VGG102" s="0"/>
      <c r="VGH102" s="0"/>
      <c r="VGI102" s="0"/>
      <c r="VGJ102" s="0"/>
      <c r="VGK102" s="0"/>
      <c r="VGL102" s="0"/>
      <c r="VGM102" s="0"/>
      <c r="VGN102" s="0"/>
      <c r="VGO102" s="0"/>
      <c r="VGP102" s="0"/>
      <c r="VGQ102" s="0"/>
      <c r="VGR102" s="0"/>
      <c r="VGS102" s="0"/>
      <c r="VGT102" s="0"/>
      <c r="VGU102" s="0"/>
      <c r="VGV102" s="0"/>
      <c r="VGW102" s="0"/>
      <c r="VGX102" s="0"/>
      <c r="VGY102" s="0"/>
      <c r="VGZ102" s="0"/>
      <c r="VHA102" s="0"/>
      <c r="VHB102" s="0"/>
      <c r="VHC102" s="0"/>
      <c r="VHD102" s="0"/>
      <c r="VHE102" s="0"/>
      <c r="VHF102" s="0"/>
      <c r="VHG102" s="0"/>
      <c r="VHH102" s="0"/>
      <c r="VHI102" s="0"/>
      <c r="VHJ102" s="0"/>
      <c r="VHK102" s="0"/>
      <c r="VHL102" s="0"/>
      <c r="VHM102" s="0"/>
      <c r="VHN102" s="0"/>
      <c r="VHO102" s="0"/>
      <c r="VHP102" s="0"/>
      <c r="VHQ102" s="0"/>
      <c r="VHR102" s="0"/>
      <c r="VHS102" s="0"/>
      <c r="VHT102" s="0"/>
      <c r="VHU102" s="0"/>
      <c r="VHV102" s="0"/>
      <c r="VHW102" s="0"/>
      <c r="VHX102" s="0"/>
      <c r="VHY102" s="0"/>
      <c r="VHZ102" s="0"/>
      <c r="VIA102" s="0"/>
      <c r="VIB102" s="0"/>
      <c r="VIC102" s="0"/>
      <c r="VID102" s="0"/>
      <c r="VIE102" s="0"/>
      <c r="VIF102" s="0"/>
      <c r="VIG102" s="0"/>
      <c r="VIH102" s="0"/>
      <c r="VII102" s="0"/>
      <c r="VIJ102" s="0"/>
      <c r="VIK102" s="0"/>
      <c r="VIL102" s="0"/>
      <c r="VIM102" s="0"/>
      <c r="VIN102" s="0"/>
      <c r="VIO102" s="0"/>
      <c r="VIP102" s="0"/>
      <c r="VIQ102" s="0"/>
      <c r="VIR102" s="0"/>
      <c r="VIS102" s="0"/>
      <c r="VIT102" s="0"/>
      <c r="VIU102" s="0"/>
      <c r="VIV102" s="0"/>
      <c r="VIW102" s="0"/>
      <c r="VIX102" s="0"/>
      <c r="VIY102" s="0"/>
      <c r="VIZ102" s="0"/>
      <c r="VJA102" s="0"/>
      <c r="VJB102" s="0"/>
      <c r="VJC102" s="0"/>
      <c r="VJD102" s="0"/>
      <c r="VJE102" s="0"/>
      <c r="VJF102" s="0"/>
      <c r="VJG102" s="0"/>
      <c r="VJH102" s="0"/>
      <c r="VJI102" s="0"/>
      <c r="VJJ102" s="0"/>
      <c r="VJK102" s="0"/>
      <c r="VJL102" s="0"/>
      <c r="VJM102" s="0"/>
      <c r="VJN102" s="0"/>
      <c r="VJO102" s="0"/>
      <c r="VJP102" s="0"/>
      <c r="VJQ102" s="0"/>
      <c r="VJR102" s="0"/>
      <c r="VJS102" s="0"/>
      <c r="VJT102" s="0"/>
      <c r="VJU102" s="0"/>
      <c r="VJV102" s="0"/>
      <c r="VJW102" s="0"/>
      <c r="VJX102" s="0"/>
      <c r="VJY102" s="0"/>
      <c r="VJZ102" s="0"/>
      <c r="VKA102" s="0"/>
      <c r="VKB102" s="0"/>
      <c r="VKC102" s="0"/>
      <c r="VKD102" s="0"/>
      <c r="VKE102" s="0"/>
      <c r="VKF102" s="0"/>
      <c r="VKG102" s="0"/>
      <c r="VKH102" s="0"/>
      <c r="VKI102" s="0"/>
      <c r="VKJ102" s="0"/>
      <c r="VKK102" s="0"/>
      <c r="VKL102" s="0"/>
      <c r="VKM102" s="0"/>
      <c r="VKN102" s="0"/>
      <c r="VKO102" s="0"/>
      <c r="VKP102" s="0"/>
      <c r="VKQ102" s="0"/>
      <c r="VKR102" s="0"/>
      <c r="VKS102" s="0"/>
      <c r="VKT102" s="0"/>
      <c r="VKU102" s="0"/>
      <c r="VKV102" s="0"/>
      <c r="VKW102" s="0"/>
      <c r="VKX102" s="0"/>
      <c r="VKY102" s="0"/>
      <c r="VKZ102" s="0"/>
      <c r="VLA102" s="0"/>
      <c r="VLB102" s="0"/>
      <c r="VLC102" s="0"/>
      <c r="VLD102" s="0"/>
      <c r="VLE102" s="0"/>
      <c r="VLF102" s="0"/>
      <c r="VLG102" s="0"/>
      <c r="VLH102" s="0"/>
      <c r="VLI102" s="0"/>
      <c r="VLJ102" s="0"/>
      <c r="VLK102" s="0"/>
      <c r="VLL102" s="0"/>
      <c r="VLM102" s="0"/>
      <c r="VLN102" s="0"/>
      <c r="VLO102" s="0"/>
      <c r="VLP102" s="0"/>
      <c r="VLQ102" s="0"/>
      <c r="VLR102" s="0"/>
      <c r="VLS102" s="0"/>
      <c r="VLT102" s="0"/>
      <c r="VLU102" s="0"/>
      <c r="VLV102" s="0"/>
      <c r="VLW102" s="0"/>
      <c r="VLX102" s="0"/>
      <c r="VLY102" s="0"/>
      <c r="VLZ102" s="0"/>
      <c r="VMA102" s="0"/>
      <c r="VMB102" s="0"/>
      <c r="VMC102" s="0"/>
      <c r="VMD102" s="0"/>
      <c r="VME102" s="0"/>
      <c r="VMF102" s="0"/>
      <c r="VMG102" s="0"/>
      <c r="VMH102" s="0"/>
      <c r="VMI102" s="0"/>
      <c r="VMJ102" s="0"/>
      <c r="VMK102" s="0"/>
      <c r="VML102" s="0"/>
      <c r="VMM102" s="0"/>
      <c r="VMN102" s="0"/>
      <c r="VMO102" s="0"/>
      <c r="VMP102" s="0"/>
      <c r="VMQ102" s="0"/>
      <c r="VMR102" s="0"/>
      <c r="VMS102" s="0"/>
      <c r="VMT102" s="0"/>
      <c r="VMU102" s="0"/>
      <c r="VMV102" s="0"/>
      <c r="VMW102" s="0"/>
      <c r="VMX102" s="0"/>
      <c r="VMY102" s="0"/>
      <c r="VMZ102" s="0"/>
      <c r="VNA102" s="0"/>
      <c r="VNB102" s="0"/>
      <c r="VNC102" s="0"/>
      <c r="VND102" s="0"/>
      <c r="VNE102" s="0"/>
      <c r="VNF102" s="0"/>
      <c r="VNG102" s="0"/>
      <c r="VNH102" s="0"/>
      <c r="VNI102" s="0"/>
      <c r="VNJ102" s="0"/>
      <c r="VNK102" s="0"/>
      <c r="VNL102" s="0"/>
      <c r="VNM102" s="0"/>
      <c r="VNN102" s="0"/>
      <c r="VNO102" s="0"/>
      <c r="VNP102" s="0"/>
      <c r="VNQ102" s="0"/>
      <c r="VNR102" s="0"/>
      <c r="VNS102" s="0"/>
      <c r="VNT102" s="0"/>
      <c r="VNU102" s="0"/>
      <c r="VNV102" s="0"/>
      <c r="VNW102" s="0"/>
      <c r="VNX102" s="0"/>
      <c r="VNY102" s="0"/>
      <c r="VNZ102" s="0"/>
      <c r="VOA102" s="0"/>
      <c r="VOB102" s="0"/>
      <c r="VOC102" s="0"/>
      <c r="VOD102" s="0"/>
      <c r="VOE102" s="0"/>
      <c r="VOF102" s="0"/>
      <c r="VOG102" s="0"/>
      <c r="VOH102" s="0"/>
      <c r="VOI102" s="0"/>
      <c r="VOJ102" s="0"/>
      <c r="VOK102" s="0"/>
      <c r="VOL102" s="0"/>
      <c r="VOM102" s="0"/>
      <c r="VON102" s="0"/>
      <c r="VOO102" s="0"/>
      <c r="VOP102" s="0"/>
      <c r="VOQ102" s="0"/>
      <c r="VOR102" s="0"/>
      <c r="VOS102" s="0"/>
      <c r="VOT102" s="0"/>
      <c r="VOU102" s="0"/>
      <c r="VOV102" s="0"/>
      <c r="VOW102" s="0"/>
      <c r="VOX102" s="0"/>
      <c r="VOY102" s="0"/>
      <c r="VOZ102" s="0"/>
      <c r="VPA102" s="0"/>
      <c r="VPB102" s="0"/>
      <c r="VPC102" s="0"/>
      <c r="VPD102" s="0"/>
      <c r="VPE102" s="0"/>
      <c r="VPF102" s="0"/>
      <c r="VPG102" s="0"/>
      <c r="VPH102" s="0"/>
      <c r="VPI102" s="0"/>
      <c r="VPJ102" s="0"/>
      <c r="VPK102" s="0"/>
      <c r="VPL102" s="0"/>
      <c r="VPM102" s="0"/>
      <c r="VPN102" s="0"/>
      <c r="VPO102" s="0"/>
      <c r="VPP102" s="0"/>
      <c r="VPQ102" s="0"/>
      <c r="VPR102" s="0"/>
      <c r="VPS102" s="0"/>
      <c r="VPT102" s="0"/>
      <c r="VPU102" s="0"/>
      <c r="VPV102" s="0"/>
      <c r="VPW102" s="0"/>
      <c r="VPX102" s="0"/>
      <c r="VPY102" s="0"/>
      <c r="VPZ102" s="0"/>
      <c r="VQA102" s="0"/>
      <c r="VQB102" s="0"/>
      <c r="VQC102" s="0"/>
      <c r="VQD102" s="0"/>
      <c r="VQE102" s="0"/>
      <c r="VQF102" s="0"/>
      <c r="VQG102" s="0"/>
      <c r="VQH102" s="0"/>
      <c r="VQI102" s="0"/>
      <c r="VQJ102" s="0"/>
      <c r="VQK102" s="0"/>
      <c r="VQL102" s="0"/>
      <c r="VQM102" s="0"/>
      <c r="VQN102" s="0"/>
      <c r="VQO102" s="0"/>
      <c r="VQP102" s="0"/>
      <c r="VQQ102" s="0"/>
      <c r="VQR102" s="0"/>
      <c r="VQS102" s="0"/>
      <c r="VQT102" s="0"/>
      <c r="VQU102" s="0"/>
      <c r="VQV102" s="0"/>
      <c r="VQW102" s="0"/>
      <c r="VQX102" s="0"/>
      <c r="VQY102" s="0"/>
      <c r="VQZ102" s="0"/>
      <c r="VRA102" s="0"/>
      <c r="VRB102" s="0"/>
      <c r="VRC102" s="0"/>
      <c r="VRD102" s="0"/>
      <c r="VRE102" s="0"/>
      <c r="VRF102" s="0"/>
      <c r="VRG102" s="0"/>
      <c r="VRH102" s="0"/>
      <c r="VRI102" s="0"/>
      <c r="VRJ102" s="0"/>
      <c r="VRK102" s="0"/>
      <c r="VRL102" s="0"/>
      <c r="VRM102" s="0"/>
      <c r="VRN102" s="0"/>
      <c r="VRO102" s="0"/>
      <c r="VRP102" s="0"/>
      <c r="VRQ102" s="0"/>
      <c r="VRR102" s="0"/>
      <c r="VRS102" s="0"/>
      <c r="VRT102" s="0"/>
      <c r="VRU102" s="0"/>
      <c r="VRV102" s="0"/>
      <c r="VRW102" s="0"/>
      <c r="VRX102" s="0"/>
      <c r="VRY102" s="0"/>
      <c r="VRZ102" s="0"/>
      <c r="VSA102" s="0"/>
      <c r="VSB102" s="0"/>
      <c r="VSC102" s="0"/>
      <c r="VSD102" s="0"/>
      <c r="VSE102" s="0"/>
      <c r="VSF102" s="0"/>
      <c r="VSG102" s="0"/>
      <c r="VSH102" s="0"/>
      <c r="VSI102" s="0"/>
      <c r="VSJ102" s="0"/>
      <c r="VSK102" s="0"/>
      <c r="VSL102" s="0"/>
      <c r="VSM102" s="0"/>
      <c r="VSN102" s="0"/>
      <c r="VSO102" s="0"/>
      <c r="VSP102" s="0"/>
      <c r="VSQ102" s="0"/>
      <c r="VSR102" s="0"/>
      <c r="VSS102" s="0"/>
      <c r="VST102" s="0"/>
      <c r="VSU102" s="0"/>
      <c r="VSV102" s="0"/>
      <c r="VSW102" s="0"/>
      <c r="VSX102" s="0"/>
      <c r="VSY102" s="0"/>
      <c r="VSZ102" s="0"/>
      <c r="VTA102" s="0"/>
      <c r="VTB102" s="0"/>
      <c r="VTC102" s="0"/>
      <c r="VTD102" s="0"/>
      <c r="VTE102" s="0"/>
      <c r="VTF102" s="0"/>
      <c r="VTG102" s="0"/>
      <c r="VTH102" s="0"/>
      <c r="VTI102" s="0"/>
      <c r="VTJ102" s="0"/>
      <c r="VTK102" s="0"/>
      <c r="VTL102" s="0"/>
      <c r="VTM102" s="0"/>
      <c r="VTN102" s="0"/>
      <c r="VTO102" s="0"/>
      <c r="VTP102" s="0"/>
      <c r="VTQ102" s="0"/>
      <c r="VTR102" s="0"/>
      <c r="VTS102" s="0"/>
      <c r="VTT102" s="0"/>
      <c r="VTU102" s="0"/>
      <c r="VTV102" s="0"/>
      <c r="VTW102" s="0"/>
      <c r="VTX102" s="0"/>
      <c r="VTY102" s="0"/>
      <c r="VTZ102" s="0"/>
      <c r="VUA102" s="0"/>
      <c r="VUB102" s="0"/>
      <c r="VUC102" s="0"/>
      <c r="VUD102" s="0"/>
      <c r="VUE102" s="0"/>
      <c r="VUF102" s="0"/>
      <c r="VUG102" s="0"/>
      <c r="VUH102" s="0"/>
      <c r="VUI102" s="0"/>
      <c r="VUJ102" s="0"/>
      <c r="VUK102" s="0"/>
      <c r="VUL102" s="0"/>
      <c r="VUM102" s="0"/>
      <c r="VUN102" s="0"/>
      <c r="VUO102" s="0"/>
      <c r="VUP102" s="0"/>
      <c r="VUQ102" s="0"/>
      <c r="VUR102" s="0"/>
      <c r="VUS102" s="0"/>
      <c r="VUT102" s="0"/>
      <c r="VUU102" s="0"/>
      <c r="VUV102" s="0"/>
      <c r="VUW102" s="0"/>
      <c r="VUX102" s="0"/>
      <c r="VUY102" s="0"/>
      <c r="VUZ102" s="0"/>
      <c r="VVA102" s="0"/>
      <c r="VVB102" s="0"/>
      <c r="VVC102" s="0"/>
      <c r="VVD102" s="0"/>
      <c r="VVE102" s="0"/>
      <c r="VVF102" s="0"/>
      <c r="VVG102" s="0"/>
      <c r="VVH102" s="0"/>
      <c r="VVI102" s="0"/>
      <c r="VVJ102" s="0"/>
      <c r="VVK102" s="0"/>
      <c r="VVL102" s="0"/>
      <c r="VVM102" s="0"/>
      <c r="VVN102" s="0"/>
      <c r="VVO102" s="0"/>
      <c r="VVP102" s="0"/>
      <c r="VVQ102" s="0"/>
      <c r="VVR102" s="0"/>
      <c r="VVS102" s="0"/>
      <c r="VVT102" s="0"/>
      <c r="VVU102" s="0"/>
      <c r="VVV102" s="0"/>
      <c r="VVW102" s="0"/>
      <c r="VVX102" s="0"/>
      <c r="VVY102" s="0"/>
      <c r="VVZ102" s="0"/>
      <c r="VWA102" s="0"/>
      <c r="VWB102" s="0"/>
      <c r="VWC102" s="0"/>
      <c r="VWD102" s="0"/>
      <c r="VWE102" s="0"/>
      <c r="VWF102" s="0"/>
      <c r="VWG102" s="0"/>
      <c r="VWH102" s="0"/>
      <c r="VWI102" s="0"/>
      <c r="VWJ102" s="0"/>
      <c r="VWK102" s="0"/>
      <c r="VWL102" s="0"/>
      <c r="VWM102" s="0"/>
      <c r="VWN102" s="0"/>
      <c r="VWO102" s="0"/>
      <c r="VWP102" s="0"/>
      <c r="VWQ102" s="0"/>
      <c r="VWR102" s="0"/>
      <c r="VWS102" s="0"/>
      <c r="VWT102" s="0"/>
      <c r="VWU102" s="0"/>
      <c r="VWV102" s="0"/>
      <c r="VWW102" s="0"/>
      <c r="VWX102" s="0"/>
      <c r="VWY102" s="0"/>
      <c r="VWZ102" s="0"/>
      <c r="VXA102" s="0"/>
      <c r="VXB102" s="0"/>
      <c r="VXC102" s="0"/>
      <c r="VXD102" s="0"/>
      <c r="VXE102" s="0"/>
      <c r="VXF102" s="0"/>
      <c r="VXG102" s="0"/>
      <c r="VXH102" s="0"/>
      <c r="VXI102" s="0"/>
      <c r="VXJ102" s="0"/>
      <c r="VXK102" s="0"/>
      <c r="VXL102" s="0"/>
      <c r="VXM102" s="0"/>
      <c r="VXN102" s="0"/>
      <c r="VXO102" s="0"/>
      <c r="VXP102" s="0"/>
      <c r="VXQ102" s="0"/>
      <c r="VXR102" s="0"/>
      <c r="VXS102" s="0"/>
      <c r="VXT102" s="0"/>
      <c r="VXU102" s="0"/>
      <c r="VXV102" s="0"/>
      <c r="VXW102" s="0"/>
      <c r="VXX102" s="0"/>
      <c r="VXY102" s="0"/>
      <c r="VXZ102" s="0"/>
      <c r="VYA102" s="0"/>
      <c r="VYB102" s="0"/>
      <c r="VYC102" s="0"/>
      <c r="VYD102" s="0"/>
      <c r="VYE102" s="0"/>
      <c r="VYF102" s="0"/>
      <c r="VYG102" s="0"/>
      <c r="VYH102" s="0"/>
      <c r="VYI102" s="0"/>
      <c r="VYJ102" s="0"/>
      <c r="VYK102" s="0"/>
      <c r="VYL102" s="0"/>
      <c r="VYM102" s="0"/>
      <c r="VYN102" s="0"/>
      <c r="VYO102" s="0"/>
      <c r="VYP102" s="0"/>
      <c r="VYQ102" s="0"/>
      <c r="VYR102" s="0"/>
      <c r="VYS102" s="0"/>
      <c r="VYT102" s="0"/>
      <c r="VYU102" s="0"/>
      <c r="VYV102" s="0"/>
      <c r="VYW102" s="0"/>
      <c r="VYX102" s="0"/>
      <c r="VYY102" s="0"/>
      <c r="VYZ102" s="0"/>
      <c r="VZA102" s="0"/>
      <c r="VZB102" s="0"/>
      <c r="VZC102" s="0"/>
      <c r="VZD102" s="0"/>
      <c r="VZE102" s="0"/>
      <c r="VZF102" s="0"/>
      <c r="VZG102" s="0"/>
      <c r="VZH102" s="0"/>
      <c r="VZI102" s="0"/>
      <c r="VZJ102" s="0"/>
      <c r="VZK102" s="0"/>
      <c r="VZL102" s="0"/>
      <c r="VZM102" s="0"/>
      <c r="VZN102" s="0"/>
      <c r="VZO102" s="0"/>
      <c r="VZP102" s="0"/>
      <c r="VZQ102" s="0"/>
      <c r="VZR102" s="0"/>
      <c r="VZS102" s="0"/>
      <c r="VZT102" s="0"/>
      <c r="VZU102" s="0"/>
      <c r="VZV102" s="0"/>
      <c r="VZW102" s="0"/>
      <c r="VZX102" s="0"/>
      <c r="VZY102" s="0"/>
      <c r="VZZ102" s="0"/>
      <c r="WAA102" s="0"/>
      <c r="WAB102" s="0"/>
      <c r="WAC102" s="0"/>
      <c r="WAD102" s="0"/>
      <c r="WAE102" s="0"/>
      <c r="WAF102" s="0"/>
      <c r="WAG102" s="0"/>
      <c r="WAH102" s="0"/>
      <c r="WAI102" s="0"/>
      <c r="WAJ102" s="0"/>
      <c r="WAK102" s="0"/>
      <c r="WAL102" s="0"/>
      <c r="WAM102" s="0"/>
      <c r="WAN102" s="0"/>
      <c r="WAO102" s="0"/>
      <c r="WAP102" s="0"/>
      <c r="WAQ102" s="0"/>
      <c r="WAR102" s="0"/>
      <c r="WAS102" s="0"/>
      <c r="WAT102" s="0"/>
      <c r="WAU102" s="0"/>
      <c r="WAV102" s="0"/>
      <c r="WAW102" s="0"/>
      <c r="WAX102" s="0"/>
      <c r="WAY102" s="0"/>
      <c r="WAZ102" s="0"/>
      <c r="WBA102" s="0"/>
      <c r="WBB102" s="0"/>
      <c r="WBC102" s="0"/>
      <c r="WBD102" s="0"/>
      <c r="WBE102" s="0"/>
      <c r="WBF102" s="0"/>
      <c r="WBG102" s="0"/>
      <c r="WBH102" s="0"/>
      <c r="WBI102" s="0"/>
      <c r="WBJ102" s="0"/>
      <c r="WBK102" s="0"/>
      <c r="WBL102" s="0"/>
      <c r="WBM102" s="0"/>
      <c r="WBN102" s="0"/>
      <c r="WBO102" s="0"/>
      <c r="WBP102" s="0"/>
      <c r="WBQ102" s="0"/>
      <c r="WBR102" s="0"/>
      <c r="WBS102" s="0"/>
      <c r="WBT102" s="0"/>
      <c r="WBU102" s="0"/>
      <c r="WBV102" s="0"/>
      <c r="WBW102" s="0"/>
      <c r="WBX102" s="0"/>
      <c r="WBY102" s="0"/>
      <c r="WBZ102" s="0"/>
      <c r="WCA102" s="0"/>
      <c r="WCB102" s="0"/>
      <c r="WCC102" s="0"/>
      <c r="WCD102" s="0"/>
      <c r="WCE102" s="0"/>
      <c r="WCF102" s="0"/>
      <c r="WCG102" s="0"/>
      <c r="WCH102" s="0"/>
      <c r="WCI102" s="0"/>
      <c r="WCJ102" s="0"/>
      <c r="WCK102" s="0"/>
      <c r="WCL102" s="0"/>
      <c r="WCM102" s="0"/>
      <c r="WCN102" s="0"/>
      <c r="WCO102" s="0"/>
      <c r="WCP102" s="0"/>
      <c r="WCQ102" s="0"/>
      <c r="WCR102" s="0"/>
      <c r="WCS102" s="0"/>
      <c r="WCT102" s="0"/>
      <c r="WCU102" s="0"/>
      <c r="WCV102" s="0"/>
      <c r="WCW102" s="0"/>
      <c r="WCX102" s="0"/>
      <c r="WCY102" s="0"/>
      <c r="WCZ102" s="0"/>
      <c r="WDA102" s="0"/>
      <c r="WDB102" s="0"/>
      <c r="WDC102" s="0"/>
      <c r="WDD102" s="0"/>
      <c r="WDE102" s="0"/>
      <c r="WDF102" s="0"/>
      <c r="WDG102" s="0"/>
      <c r="WDH102" s="0"/>
      <c r="WDI102" s="0"/>
      <c r="WDJ102" s="0"/>
      <c r="WDK102" s="0"/>
      <c r="WDL102" s="0"/>
      <c r="WDM102" s="0"/>
      <c r="WDN102" s="0"/>
      <c r="WDO102" s="0"/>
      <c r="WDP102" s="0"/>
      <c r="WDQ102" s="0"/>
      <c r="WDR102" s="0"/>
      <c r="WDS102" s="0"/>
      <c r="WDT102" s="0"/>
      <c r="WDU102" s="0"/>
      <c r="WDV102" s="0"/>
      <c r="WDW102" s="0"/>
      <c r="WDX102" s="0"/>
      <c r="WDY102" s="0"/>
      <c r="WDZ102" s="0"/>
      <c r="WEA102" s="0"/>
      <c r="WEB102" s="0"/>
      <c r="WEC102" s="0"/>
      <c r="WED102" s="0"/>
      <c r="WEE102" s="0"/>
      <c r="WEF102" s="0"/>
      <c r="WEG102" s="0"/>
      <c r="WEH102" s="0"/>
      <c r="WEI102" s="0"/>
      <c r="WEJ102" s="0"/>
      <c r="WEK102" s="0"/>
      <c r="WEL102" s="0"/>
      <c r="WEM102" s="0"/>
      <c r="WEN102" s="0"/>
      <c r="WEO102" s="0"/>
      <c r="WEP102" s="0"/>
      <c r="WEQ102" s="0"/>
      <c r="WER102" s="0"/>
      <c r="WES102" s="0"/>
      <c r="WET102" s="0"/>
      <c r="WEU102" s="0"/>
      <c r="WEV102" s="0"/>
      <c r="WEW102" s="0"/>
      <c r="WEX102" s="0"/>
      <c r="WEY102" s="0"/>
      <c r="WEZ102" s="0"/>
      <c r="WFA102" s="0"/>
      <c r="WFB102" s="0"/>
      <c r="WFC102" s="0"/>
      <c r="WFD102" s="0"/>
      <c r="WFE102" s="0"/>
      <c r="WFF102" s="0"/>
      <c r="WFG102" s="0"/>
      <c r="WFH102" s="0"/>
      <c r="WFI102" s="0"/>
      <c r="WFJ102" s="0"/>
      <c r="WFK102" s="0"/>
      <c r="WFL102" s="0"/>
      <c r="WFM102" s="0"/>
      <c r="WFN102" s="0"/>
      <c r="WFO102" s="0"/>
      <c r="WFP102" s="0"/>
      <c r="WFQ102" s="0"/>
      <c r="WFR102" s="0"/>
      <c r="WFS102" s="0"/>
      <c r="WFT102" s="0"/>
      <c r="WFU102" s="0"/>
      <c r="WFV102" s="0"/>
      <c r="WFW102" s="0"/>
      <c r="WFX102" s="0"/>
      <c r="WFY102" s="0"/>
      <c r="WFZ102" s="0"/>
      <c r="WGA102" s="0"/>
      <c r="WGB102" s="0"/>
      <c r="WGC102" s="0"/>
      <c r="WGD102" s="0"/>
      <c r="WGE102" s="0"/>
      <c r="WGF102" s="0"/>
      <c r="WGG102" s="0"/>
      <c r="WGH102" s="0"/>
      <c r="WGI102" s="0"/>
      <c r="WGJ102" s="0"/>
      <c r="WGK102" s="0"/>
      <c r="WGL102" s="0"/>
      <c r="WGM102" s="0"/>
      <c r="WGN102" s="0"/>
      <c r="WGO102" s="0"/>
      <c r="WGP102" s="0"/>
      <c r="WGQ102" s="0"/>
      <c r="WGR102" s="0"/>
      <c r="WGS102" s="0"/>
      <c r="WGT102" s="0"/>
      <c r="WGU102" s="0"/>
      <c r="WGV102" s="0"/>
      <c r="WGW102" s="0"/>
      <c r="WGX102" s="0"/>
      <c r="WGY102" s="0"/>
      <c r="WGZ102" s="0"/>
      <c r="WHA102" s="0"/>
      <c r="WHB102" s="0"/>
      <c r="WHC102" s="0"/>
      <c r="WHD102" s="0"/>
      <c r="WHE102" s="0"/>
      <c r="WHF102" s="0"/>
      <c r="WHG102" s="0"/>
      <c r="WHH102" s="0"/>
      <c r="WHI102" s="0"/>
      <c r="WHJ102" s="0"/>
      <c r="WHK102" s="0"/>
      <c r="WHL102" s="0"/>
      <c r="WHM102" s="0"/>
      <c r="WHN102" s="0"/>
      <c r="WHO102" s="0"/>
      <c r="WHP102" s="0"/>
      <c r="WHQ102" s="0"/>
      <c r="WHR102" s="0"/>
      <c r="WHS102" s="0"/>
      <c r="WHT102" s="0"/>
      <c r="WHU102" s="0"/>
      <c r="WHV102" s="0"/>
      <c r="WHW102" s="0"/>
      <c r="WHX102" s="0"/>
      <c r="WHY102" s="0"/>
      <c r="WHZ102" s="0"/>
      <c r="WIA102" s="0"/>
      <c r="WIB102" s="0"/>
      <c r="WIC102" s="0"/>
      <c r="WID102" s="0"/>
      <c r="WIE102" s="0"/>
      <c r="WIF102" s="0"/>
      <c r="WIG102" s="0"/>
      <c r="WIH102" s="0"/>
      <c r="WII102" s="0"/>
      <c r="WIJ102" s="0"/>
      <c r="WIK102" s="0"/>
      <c r="WIL102" s="0"/>
      <c r="WIM102" s="0"/>
      <c r="WIN102" s="0"/>
      <c r="WIO102" s="0"/>
      <c r="WIP102" s="0"/>
      <c r="WIQ102" s="0"/>
      <c r="WIR102" s="0"/>
      <c r="WIS102" s="0"/>
      <c r="WIT102" s="0"/>
      <c r="WIU102" s="0"/>
      <c r="WIV102" s="0"/>
      <c r="WIW102" s="0"/>
      <c r="WIX102" s="0"/>
      <c r="WIY102" s="0"/>
      <c r="WIZ102" s="0"/>
      <c r="WJA102" s="0"/>
      <c r="WJB102" s="0"/>
      <c r="WJC102" s="0"/>
      <c r="WJD102" s="0"/>
      <c r="WJE102" s="0"/>
      <c r="WJF102" s="0"/>
      <c r="WJG102" s="0"/>
      <c r="WJH102" s="0"/>
      <c r="WJI102" s="0"/>
      <c r="WJJ102" s="0"/>
      <c r="WJK102" s="0"/>
      <c r="WJL102" s="0"/>
      <c r="WJM102" s="0"/>
      <c r="WJN102" s="0"/>
      <c r="WJO102" s="0"/>
      <c r="WJP102" s="0"/>
      <c r="WJQ102" s="0"/>
      <c r="WJR102" s="0"/>
      <c r="WJS102" s="0"/>
      <c r="WJT102" s="0"/>
      <c r="WJU102" s="0"/>
      <c r="WJV102" s="0"/>
      <c r="WJW102" s="0"/>
      <c r="WJX102" s="0"/>
      <c r="WJY102" s="0"/>
      <c r="WJZ102" s="0"/>
      <c r="WKA102" s="0"/>
      <c r="WKB102" s="0"/>
      <c r="WKC102" s="0"/>
      <c r="WKD102" s="0"/>
      <c r="WKE102" s="0"/>
      <c r="WKF102" s="0"/>
      <c r="WKG102" s="0"/>
      <c r="WKH102" s="0"/>
      <c r="WKI102" s="0"/>
      <c r="WKJ102" s="0"/>
      <c r="WKK102" s="0"/>
      <c r="WKL102" s="0"/>
      <c r="WKM102" s="0"/>
      <c r="WKN102" s="0"/>
      <c r="WKO102" s="0"/>
      <c r="WKP102" s="0"/>
      <c r="WKQ102" s="0"/>
      <c r="WKR102" s="0"/>
      <c r="WKS102" s="0"/>
      <c r="WKT102" s="0"/>
      <c r="WKU102" s="0"/>
      <c r="WKV102" s="0"/>
      <c r="WKW102" s="0"/>
      <c r="WKX102" s="0"/>
      <c r="WKY102" s="0"/>
      <c r="WKZ102" s="0"/>
      <c r="WLA102" s="0"/>
      <c r="WLB102" s="0"/>
      <c r="WLC102" s="0"/>
      <c r="WLD102" s="0"/>
      <c r="WLE102" s="0"/>
      <c r="WLF102" s="0"/>
      <c r="WLG102" s="0"/>
      <c r="WLH102" s="0"/>
      <c r="WLI102" s="0"/>
      <c r="WLJ102" s="0"/>
      <c r="WLK102" s="0"/>
      <c r="WLL102" s="0"/>
      <c r="WLM102" s="0"/>
      <c r="WLN102" s="0"/>
      <c r="WLO102" s="0"/>
      <c r="WLP102" s="0"/>
      <c r="WLQ102" s="0"/>
      <c r="WLR102" s="0"/>
      <c r="WLS102" s="0"/>
      <c r="WLT102" s="0"/>
      <c r="WLU102" s="0"/>
      <c r="WLV102" s="0"/>
      <c r="WLW102" s="0"/>
      <c r="WLX102" s="0"/>
      <c r="WLY102" s="0"/>
      <c r="WLZ102" s="0"/>
      <c r="WMA102" s="0"/>
      <c r="WMB102" s="0"/>
      <c r="WMC102" s="0"/>
      <c r="WMD102" s="0"/>
      <c r="WME102" s="0"/>
      <c r="WMF102" s="0"/>
      <c r="WMG102" s="0"/>
      <c r="WMH102" s="0"/>
      <c r="WMI102" s="0"/>
      <c r="WMJ102" s="0"/>
      <c r="WMK102" s="0"/>
      <c r="WML102" s="0"/>
      <c r="WMM102" s="0"/>
      <c r="WMN102" s="0"/>
      <c r="WMO102" s="0"/>
      <c r="WMP102" s="0"/>
      <c r="WMQ102" s="0"/>
      <c r="WMR102" s="0"/>
      <c r="WMS102" s="0"/>
      <c r="WMT102" s="0"/>
      <c r="WMU102" s="0"/>
      <c r="WMV102" s="0"/>
      <c r="WMW102" s="0"/>
      <c r="WMX102" s="0"/>
      <c r="WMY102" s="0"/>
      <c r="WMZ102" s="0"/>
      <c r="WNA102" s="0"/>
      <c r="WNB102" s="0"/>
      <c r="WNC102" s="0"/>
      <c r="WND102" s="0"/>
      <c r="WNE102" s="0"/>
      <c r="WNF102" s="0"/>
      <c r="WNG102" s="0"/>
      <c r="WNH102" s="0"/>
      <c r="WNI102" s="0"/>
      <c r="WNJ102" s="0"/>
      <c r="WNK102" s="0"/>
      <c r="WNL102" s="0"/>
      <c r="WNM102" s="0"/>
      <c r="WNN102" s="0"/>
      <c r="WNO102" s="0"/>
      <c r="WNP102" s="0"/>
      <c r="WNQ102" s="0"/>
      <c r="WNR102" s="0"/>
      <c r="WNS102" s="0"/>
      <c r="WNT102" s="0"/>
      <c r="WNU102" s="0"/>
      <c r="WNV102" s="0"/>
      <c r="WNW102" s="0"/>
      <c r="WNX102" s="0"/>
      <c r="WNY102" s="0"/>
      <c r="WNZ102" s="0"/>
      <c r="WOA102" s="0"/>
      <c r="WOB102" s="0"/>
      <c r="WOC102" s="0"/>
      <c r="WOD102" s="0"/>
      <c r="WOE102" s="0"/>
      <c r="WOF102" s="0"/>
      <c r="WOG102" s="0"/>
      <c r="WOH102" s="0"/>
      <c r="WOI102" s="0"/>
      <c r="WOJ102" s="0"/>
      <c r="WOK102" s="0"/>
      <c r="WOL102" s="0"/>
      <c r="WOM102" s="0"/>
      <c r="WON102" s="0"/>
      <c r="WOO102" s="0"/>
      <c r="WOP102" s="0"/>
      <c r="WOQ102" s="0"/>
      <c r="WOR102" s="0"/>
      <c r="WOS102" s="0"/>
      <c r="WOT102" s="0"/>
      <c r="WOU102" s="0"/>
      <c r="WOV102" s="0"/>
      <c r="WOW102" s="0"/>
      <c r="WOX102" s="0"/>
      <c r="WOY102" s="0"/>
      <c r="WOZ102" s="0"/>
      <c r="WPA102" s="0"/>
      <c r="WPB102" s="0"/>
      <c r="WPC102" s="0"/>
      <c r="WPD102" s="0"/>
      <c r="WPE102" s="0"/>
      <c r="WPF102" s="0"/>
      <c r="WPG102" s="0"/>
      <c r="WPH102" s="0"/>
      <c r="WPI102" s="0"/>
      <c r="WPJ102" s="0"/>
      <c r="WPK102" s="0"/>
      <c r="WPL102" s="0"/>
      <c r="WPM102" s="0"/>
      <c r="WPN102" s="0"/>
      <c r="WPO102" s="0"/>
      <c r="WPP102" s="0"/>
      <c r="WPQ102" s="0"/>
      <c r="WPR102" s="0"/>
      <c r="WPS102" s="0"/>
      <c r="WPT102" s="0"/>
      <c r="WPU102" s="0"/>
      <c r="WPV102" s="0"/>
      <c r="WPW102" s="0"/>
      <c r="WPX102" s="0"/>
      <c r="WPY102" s="0"/>
      <c r="WPZ102" s="0"/>
      <c r="WQA102" s="0"/>
      <c r="WQB102" s="0"/>
      <c r="WQC102" s="0"/>
      <c r="WQD102" s="0"/>
      <c r="WQE102" s="0"/>
      <c r="WQF102" s="0"/>
      <c r="WQG102" s="0"/>
      <c r="WQH102" s="0"/>
      <c r="WQI102" s="0"/>
      <c r="WQJ102" s="0"/>
      <c r="WQK102" s="0"/>
      <c r="WQL102" s="0"/>
      <c r="WQM102" s="0"/>
      <c r="WQN102" s="0"/>
      <c r="WQO102" s="0"/>
      <c r="WQP102" s="0"/>
      <c r="WQQ102" s="0"/>
      <c r="WQR102" s="0"/>
      <c r="WQS102" s="0"/>
      <c r="WQT102" s="0"/>
      <c r="WQU102" s="0"/>
      <c r="WQV102" s="0"/>
      <c r="WQW102" s="0"/>
      <c r="WQX102" s="0"/>
      <c r="WQY102" s="0"/>
      <c r="WQZ102" s="0"/>
      <c r="WRA102" s="0"/>
      <c r="WRB102" s="0"/>
      <c r="WRC102" s="0"/>
      <c r="WRD102" s="0"/>
      <c r="WRE102" s="0"/>
      <c r="WRF102" s="0"/>
      <c r="WRG102" s="0"/>
      <c r="WRH102" s="0"/>
      <c r="WRI102" s="0"/>
      <c r="WRJ102" s="0"/>
      <c r="WRK102" s="0"/>
      <c r="WRL102" s="0"/>
      <c r="WRM102" s="0"/>
      <c r="WRN102" s="0"/>
      <c r="WRO102" s="0"/>
      <c r="WRP102" s="0"/>
      <c r="WRQ102" s="0"/>
      <c r="WRR102" s="0"/>
      <c r="WRS102" s="0"/>
      <c r="WRT102" s="0"/>
      <c r="WRU102" s="0"/>
      <c r="WRV102" s="0"/>
      <c r="WRW102" s="0"/>
      <c r="WRX102" s="0"/>
      <c r="WRY102" s="0"/>
      <c r="WRZ102" s="0"/>
      <c r="WSA102" s="0"/>
      <c r="WSB102" s="0"/>
      <c r="WSC102" s="0"/>
      <c r="WSD102" s="0"/>
      <c r="WSE102" s="0"/>
      <c r="WSF102" s="0"/>
      <c r="WSG102" s="0"/>
      <c r="WSH102" s="0"/>
      <c r="WSI102" s="0"/>
      <c r="WSJ102" s="0"/>
      <c r="WSK102" s="0"/>
      <c r="WSL102" s="0"/>
      <c r="WSM102" s="0"/>
      <c r="WSN102" s="0"/>
      <c r="WSO102" s="0"/>
      <c r="WSP102" s="0"/>
      <c r="WSQ102" s="0"/>
      <c r="WSR102" s="0"/>
      <c r="WSS102" s="0"/>
      <c r="WST102" s="0"/>
      <c r="WSU102" s="0"/>
      <c r="WSV102" s="0"/>
      <c r="WSW102" s="0"/>
      <c r="WSX102" s="0"/>
      <c r="WSY102" s="0"/>
      <c r="WSZ102" s="0"/>
      <c r="WTA102" s="0"/>
      <c r="WTB102" s="0"/>
      <c r="WTC102" s="0"/>
      <c r="WTD102" s="0"/>
      <c r="WTE102" s="0"/>
      <c r="WTF102" s="0"/>
      <c r="WTG102" s="0"/>
      <c r="WTH102" s="0"/>
      <c r="WTI102" s="0"/>
      <c r="WTJ102" s="0"/>
      <c r="WTK102" s="0"/>
      <c r="WTL102" s="0"/>
      <c r="WTM102" s="0"/>
      <c r="WTN102" s="0"/>
      <c r="WTO102" s="0"/>
      <c r="WTP102" s="0"/>
      <c r="WTQ102" s="0"/>
      <c r="WTR102" s="0"/>
      <c r="WTS102" s="0"/>
      <c r="WTT102" s="0"/>
      <c r="WTU102" s="0"/>
      <c r="WTV102" s="0"/>
      <c r="WTW102" s="0"/>
      <c r="WTX102" s="0"/>
      <c r="WTY102" s="0"/>
      <c r="WTZ102" s="0"/>
      <c r="WUA102" s="0"/>
      <c r="WUB102" s="0"/>
      <c r="WUC102" s="0"/>
      <c r="WUD102" s="0"/>
      <c r="WUE102" s="0"/>
      <c r="WUF102" s="0"/>
      <c r="WUG102" s="0"/>
      <c r="WUH102" s="0"/>
      <c r="WUI102" s="0"/>
      <c r="WUJ102" s="0"/>
      <c r="WUK102" s="0"/>
      <c r="WUL102" s="0"/>
      <c r="WUM102" s="0"/>
      <c r="WUN102" s="0"/>
      <c r="WUO102" s="0"/>
      <c r="WUP102" s="0"/>
      <c r="WUQ102" s="0"/>
      <c r="WUR102" s="0"/>
      <c r="WUS102" s="0"/>
      <c r="WUT102" s="0"/>
      <c r="WUU102" s="0"/>
      <c r="WUV102" s="0"/>
      <c r="WUW102" s="0"/>
      <c r="WUX102" s="0"/>
      <c r="WUY102" s="0"/>
      <c r="WUZ102" s="0"/>
      <c r="WVA102" s="0"/>
      <c r="WVB102" s="0"/>
      <c r="WVC102" s="0"/>
      <c r="WVD102" s="0"/>
      <c r="WVE102" s="0"/>
      <c r="WVF102" s="0"/>
      <c r="WVG102" s="0"/>
      <c r="WVH102" s="0"/>
      <c r="WVI102" s="0"/>
      <c r="WVJ102" s="0"/>
      <c r="WVK102" s="0"/>
      <c r="WVL102" s="0"/>
      <c r="WVM102" s="0"/>
      <c r="WVN102" s="0"/>
      <c r="WVO102" s="0"/>
      <c r="WVP102" s="0"/>
      <c r="WVQ102" s="0"/>
      <c r="WVR102" s="0"/>
      <c r="WVS102" s="0"/>
      <c r="WVT102" s="0"/>
      <c r="WVU102" s="0"/>
      <c r="WVV102" s="0"/>
      <c r="WVW102" s="0"/>
      <c r="WVX102" s="0"/>
      <c r="WVY102" s="0"/>
      <c r="WVZ102" s="0"/>
      <c r="WWA102" s="0"/>
      <c r="WWB102" s="0"/>
      <c r="WWC102" s="0"/>
      <c r="WWD102" s="0"/>
      <c r="WWE102" s="0"/>
      <c r="WWF102" s="0"/>
      <c r="WWG102" s="0"/>
      <c r="WWH102" s="0"/>
      <c r="WWI102" s="0"/>
      <c r="WWJ102" s="0"/>
      <c r="WWK102" s="0"/>
      <c r="WWL102" s="0"/>
      <c r="WWM102" s="0"/>
      <c r="WWN102" s="0"/>
      <c r="WWO102" s="0"/>
      <c r="WWP102" s="0"/>
      <c r="WWQ102" s="0"/>
      <c r="WWR102" s="0"/>
      <c r="WWS102" s="0"/>
      <c r="WWT102" s="0"/>
      <c r="WWU102" s="0"/>
      <c r="WWV102" s="0"/>
      <c r="WWW102" s="0"/>
      <c r="WWX102" s="0"/>
      <c r="WWY102" s="0"/>
      <c r="WWZ102" s="0"/>
      <c r="WXA102" s="0"/>
      <c r="WXB102" s="0"/>
      <c r="WXC102" s="0"/>
      <c r="WXD102" s="0"/>
      <c r="WXE102" s="0"/>
      <c r="WXF102" s="0"/>
      <c r="WXG102" s="0"/>
      <c r="WXH102" s="0"/>
      <c r="WXI102" s="0"/>
      <c r="WXJ102" s="0"/>
      <c r="WXK102" s="0"/>
      <c r="WXL102" s="0"/>
      <c r="WXM102" s="0"/>
      <c r="WXN102" s="0"/>
      <c r="WXO102" s="0"/>
      <c r="WXP102" s="0"/>
      <c r="WXQ102" s="0"/>
      <c r="WXR102" s="0"/>
      <c r="WXS102" s="0"/>
      <c r="WXT102" s="0"/>
      <c r="WXU102" s="0"/>
      <c r="WXV102" s="0"/>
      <c r="WXW102" s="0"/>
      <c r="WXX102" s="0"/>
      <c r="WXY102" s="0"/>
      <c r="WXZ102" s="0"/>
      <c r="WYA102" s="0"/>
      <c r="WYB102" s="0"/>
      <c r="WYC102" s="0"/>
      <c r="WYD102" s="0"/>
      <c r="WYE102" s="0"/>
      <c r="WYF102" s="0"/>
      <c r="WYG102" s="0"/>
      <c r="WYH102" s="0"/>
      <c r="WYI102" s="0"/>
      <c r="WYJ102" s="0"/>
      <c r="WYK102" s="0"/>
      <c r="WYL102" s="0"/>
      <c r="WYM102" s="0"/>
      <c r="WYN102" s="0"/>
      <c r="WYO102" s="0"/>
      <c r="WYP102" s="0"/>
      <c r="WYQ102" s="0"/>
      <c r="WYR102" s="0"/>
      <c r="WYS102" s="0"/>
      <c r="WYT102" s="0"/>
      <c r="WYU102" s="0"/>
      <c r="WYV102" s="0"/>
      <c r="WYW102" s="0"/>
      <c r="WYX102" s="0"/>
      <c r="WYY102" s="0"/>
      <c r="WYZ102" s="0"/>
      <c r="WZA102" s="0"/>
      <c r="WZB102" s="0"/>
      <c r="WZC102" s="0"/>
      <c r="WZD102" s="0"/>
      <c r="WZE102" s="0"/>
      <c r="WZF102" s="0"/>
      <c r="WZG102" s="0"/>
      <c r="WZH102" s="0"/>
      <c r="WZI102" s="0"/>
      <c r="WZJ102" s="0"/>
      <c r="WZK102" s="0"/>
      <c r="WZL102" s="0"/>
      <c r="WZM102" s="0"/>
      <c r="WZN102" s="0"/>
      <c r="WZO102" s="0"/>
      <c r="WZP102" s="0"/>
      <c r="WZQ102" s="0"/>
      <c r="WZR102" s="0"/>
      <c r="WZS102" s="0"/>
      <c r="WZT102" s="0"/>
      <c r="WZU102" s="0"/>
      <c r="WZV102" s="0"/>
      <c r="WZW102" s="0"/>
      <c r="WZX102" s="0"/>
      <c r="WZY102" s="0"/>
      <c r="WZZ102" s="0"/>
      <c r="XAA102" s="0"/>
      <c r="XAB102" s="0"/>
      <c r="XAC102" s="0"/>
      <c r="XAD102" s="0"/>
      <c r="XAE102" s="0"/>
      <c r="XAF102" s="0"/>
      <c r="XAG102" s="0"/>
      <c r="XAH102" s="0"/>
      <c r="XAI102" s="0"/>
      <c r="XAJ102" s="0"/>
      <c r="XAK102" s="0"/>
      <c r="XAL102" s="0"/>
      <c r="XAM102" s="0"/>
      <c r="XAN102" s="0"/>
      <c r="XAO102" s="0"/>
      <c r="XAP102" s="0"/>
      <c r="XAQ102" s="0"/>
      <c r="XAR102" s="0"/>
      <c r="XAS102" s="0"/>
      <c r="XAT102" s="0"/>
      <c r="XAU102" s="0"/>
      <c r="XAV102" s="0"/>
      <c r="XAW102" s="0"/>
      <c r="XAX102" s="0"/>
      <c r="XAY102" s="0"/>
      <c r="XAZ102" s="0"/>
      <c r="XBA102" s="0"/>
      <c r="XBB102" s="0"/>
      <c r="XBC102" s="0"/>
      <c r="XBD102" s="0"/>
      <c r="XBE102" s="0"/>
      <c r="XBF102" s="0"/>
      <c r="XBG102" s="0"/>
      <c r="XBH102" s="0"/>
      <c r="XBI102" s="0"/>
      <c r="XBJ102" s="0"/>
      <c r="XBK102" s="0"/>
      <c r="XBL102" s="0"/>
      <c r="XBM102" s="0"/>
      <c r="XBN102" s="0"/>
      <c r="XBO102" s="0"/>
      <c r="XBP102" s="0"/>
      <c r="XBQ102" s="0"/>
      <c r="XBR102" s="0"/>
      <c r="XBS102" s="0"/>
      <c r="XBT102" s="0"/>
      <c r="XBU102" s="0"/>
      <c r="XBV102" s="0"/>
      <c r="XBW102" s="0"/>
      <c r="XBX102" s="0"/>
      <c r="XBY102" s="0"/>
      <c r="XBZ102" s="0"/>
      <c r="XCA102" s="0"/>
      <c r="XCB102" s="0"/>
      <c r="XCC102" s="0"/>
      <c r="XCD102" s="0"/>
      <c r="XCE102" s="0"/>
      <c r="XCF102" s="0"/>
      <c r="XCG102" s="0"/>
      <c r="XCH102" s="0"/>
      <c r="XCI102" s="0"/>
      <c r="XCJ102" s="0"/>
      <c r="XCK102" s="0"/>
      <c r="XCL102" s="0"/>
      <c r="XCM102" s="0"/>
      <c r="XCN102" s="0"/>
      <c r="XCO102" s="0"/>
      <c r="XCP102" s="0"/>
      <c r="XCQ102" s="0"/>
      <c r="XCR102" s="0"/>
      <c r="XCS102" s="0"/>
      <c r="XCT102" s="0"/>
      <c r="XCU102" s="0"/>
      <c r="XCV102" s="0"/>
      <c r="XCW102" s="0"/>
      <c r="XCX102" s="0"/>
      <c r="XCY102" s="0"/>
      <c r="XCZ102" s="0"/>
      <c r="XDA102" s="0"/>
      <c r="XDB102" s="0"/>
      <c r="XDC102" s="0"/>
      <c r="XDD102" s="0"/>
      <c r="XDE102" s="0"/>
      <c r="XDF102" s="0"/>
      <c r="XDG102" s="0"/>
      <c r="XDH102" s="0"/>
      <c r="XDI102" s="0"/>
      <c r="XDJ102" s="0"/>
      <c r="XDK102" s="0"/>
      <c r="XDL102" s="0"/>
      <c r="XDM102" s="0"/>
      <c r="XDN102" s="0"/>
      <c r="XDO102" s="0"/>
      <c r="XDP102" s="0"/>
      <c r="XDQ102" s="0"/>
      <c r="XDR102" s="0"/>
      <c r="XDS102" s="0"/>
      <c r="XDT102" s="0"/>
      <c r="XDU102" s="0"/>
      <c r="XDV102" s="0"/>
      <c r="XDW102" s="0"/>
      <c r="XDX102" s="0"/>
      <c r="XDY102" s="0"/>
      <c r="XDZ102" s="0"/>
      <c r="XEA102" s="0"/>
      <c r="XEB102" s="0"/>
      <c r="XEC102" s="0"/>
      <c r="XED102" s="0"/>
      <c r="XEE102" s="0"/>
      <c r="XEF102" s="0"/>
      <c r="XEG102" s="0"/>
      <c r="XEH102" s="0"/>
      <c r="XEI102" s="0"/>
      <c r="XEJ102" s="0"/>
      <c r="XEK102" s="0"/>
      <c r="XEL102" s="0"/>
      <c r="XEM102" s="0"/>
      <c r="XEN102" s="0"/>
      <c r="XEO102" s="0"/>
      <c r="XEP102" s="0"/>
      <c r="XEQ102" s="0"/>
      <c r="XER102" s="0"/>
      <c r="XES102" s="0"/>
      <c r="XET102" s="0"/>
      <c r="XEU102" s="0"/>
      <c r="XEV102" s="0"/>
      <c r="XEW102" s="0"/>
      <c r="XEX102" s="0"/>
      <c r="XEY102" s="0"/>
      <c r="XEZ102" s="0"/>
      <c r="XFA102" s="0"/>
      <c r="XFB102" s="0"/>
      <c r="XFC102" s="0"/>
      <c r="XFD102" s="0"/>
    </row>
    <row r="103" customFormat="false" ht="15" hidden="false" customHeight="false" outlineLevel="0" collapsed="false">
      <c r="G103" s="1"/>
      <c r="U103" s="1"/>
      <c r="AA103" s="1"/>
      <c r="AL103" s="0"/>
      <c r="AM103" s="0"/>
      <c r="AN103" s="0"/>
      <c r="AO103" s="0"/>
      <c r="AP103" s="0"/>
      <c r="AQ103" s="0"/>
      <c r="AR103" s="0"/>
      <c r="AS103" s="0"/>
      <c r="AT103" s="0"/>
      <c r="AU103" s="0"/>
      <c r="AV103" s="0"/>
      <c r="AW103" s="0"/>
      <c r="AX103" s="0"/>
      <c r="AY103" s="0"/>
      <c r="AZ103" s="0"/>
      <c r="BA103" s="0"/>
      <c r="BB103" s="0"/>
      <c r="BC103" s="0"/>
      <c r="BD103" s="0"/>
      <c r="BE103" s="0"/>
      <c r="BF103" s="0"/>
      <c r="BG103" s="0"/>
      <c r="BH103" s="0"/>
      <c r="BI103" s="0"/>
      <c r="BJ103" s="0"/>
      <c r="BK103" s="0"/>
      <c r="BL103" s="0"/>
      <c r="BM103" s="0"/>
      <c r="BN103" s="0"/>
      <c r="BO103" s="0"/>
      <c r="BP103" s="0"/>
      <c r="BQ103" s="0"/>
      <c r="BR103" s="0"/>
      <c r="BS103" s="0"/>
      <c r="BT103" s="0"/>
      <c r="BU103" s="0"/>
      <c r="BV103" s="0"/>
      <c r="BW103" s="0"/>
      <c r="BX103" s="0"/>
      <c r="BY103" s="0"/>
      <c r="BZ103" s="0"/>
      <c r="CA103" s="0"/>
      <c r="CB103" s="0"/>
      <c r="CC103" s="0"/>
      <c r="CD103" s="0"/>
      <c r="CE103" s="0"/>
      <c r="CF103" s="0"/>
      <c r="CG103" s="0"/>
      <c r="CH103" s="0"/>
      <c r="CI103" s="0"/>
      <c r="CJ103" s="0"/>
      <c r="CK103" s="0"/>
      <c r="CL103" s="0"/>
      <c r="CM103" s="0"/>
      <c r="CN103" s="0"/>
      <c r="CO103" s="0"/>
      <c r="CP103" s="0"/>
      <c r="CQ103" s="0"/>
      <c r="CR103" s="0"/>
      <c r="CS103" s="0"/>
      <c r="CT103" s="0"/>
      <c r="CU103" s="0"/>
      <c r="CV103" s="0"/>
      <c r="CW103" s="0"/>
      <c r="CX103" s="0"/>
      <c r="CY103" s="0"/>
      <c r="CZ103" s="0"/>
      <c r="DA103" s="0"/>
      <c r="DB103" s="0"/>
      <c r="DC103" s="0"/>
      <c r="DD103" s="0"/>
      <c r="DE103" s="0"/>
      <c r="DF103" s="0"/>
      <c r="DG103" s="0"/>
      <c r="DH103" s="0"/>
      <c r="DI103" s="0"/>
      <c r="DJ103" s="0"/>
      <c r="DK103" s="0"/>
      <c r="DL103" s="0"/>
      <c r="DM103" s="0"/>
      <c r="DN103" s="0"/>
      <c r="DO103" s="0"/>
      <c r="DP103" s="0"/>
      <c r="DQ103" s="0"/>
      <c r="DR103" s="0"/>
      <c r="DS103" s="0"/>
      <c r="DT103" s="0"/>
      <c r="DU103" s="0"/>
      <c r="DV103" s="0"/>
      <c r="DW103" s="0"/>
      <c r="DX103" s="0"/>
      <c r="DY103" s="0"/>
      <c r="DZ103" s="0"/>
      <c r="EA103" s="0"/>
      <c r="EB103" s="0"/>
      <c r="EC103" s="0"/>
      <c r="ED103" s="0"/>
      <c r="EE103" s="0"/>
      <c r="EF103" s="0"/>
      <c r="EG103" s="0"/>
      <c r="EH103" s="0"/>
      <c r="EI103" s="0"/>
      <c r="EJ103" s="0"/>
      <c r="EK103" s="0"/>
      <c r="EL103" s="0"/>
      <c r="EM103" s="0"/>
      <c r="EN103" s="0"/>
      <c r="EO103" s="0"/>
      <c r="EP103" s="0"/>
      <c r="EQ103" s="0"/>
      <c r="ER103" s="0"/>
      <c r="ES103" s="0"/>
      <c r="ET103" s="0"/>
      <c r="EU103" s="0"/>
      <c r="EV103" s="0"/>
      <c r="EW103" s="0"/>
      <c r="EX103" s="0"/>
      <c r="EY103" s="0"/>
      <c r="EZ103" s="0"/>
      <c r="FA103" s="0"/>
      <c r="FB103" s="0"/>
      <c r="FC103" s="0"/>
      <c r="FD103" s="0"/>
      <c r="FE103" s="0"/>
      <c r="FF103" s="0"/>
      <c r="FG103" s="0"/>
      <c r="FH103" s="0"/>
      <c r="FI103" s="0"/>
      <c r="FJ103" s="0"/>
      <c r="FK103" s="0"/>
      <c r="FL103" s="0"/>
      <c r="FM103" s="0"/>
      <c r="FN103" s="0"/>
      <c r="FO103" s="0"/>
      <c r="FP103" s="0"/>
      <c r="FQ103" s="0"/>
      <c r="FR103" s="0"/>
      <c r="FS103" s="0"/>
      <c r="FT103" s="0"/>
      <c r="FU103" s="0"/>
      <c r="FV103" s="0"/>
      <c r="FW103" s="0"/>
      <c r="FX103" s="0"/>
      <c r="FY103" s="0"/>
      <c r="FZ103" s="0"/>
      <c r="GA103" s="0"/>
      <c r="GB103" s="0"/>
      <c r="GC103" s="0"/>
      <c r="GD103" s="0"/>
      <c r="GE103" s="0"/>
      <c r="GF103" s="0"/>
      <c r="GG103" s="0"/>
      <c r="GH103" s="0"/>
      <c r="GI103" s="0"/>
      <c r="GJ103" s="0"/>
      <c r="GK103" s="0"/>
      <c r="GL103" s="0"/>
      <c r="GM103" s="0"/>
      <c r="GN103" s="0"/>
      <c r="GO103" s="0"/>
      <c r="GP103" s="0"/>
      <c r="GQ103" s="0"/>
      <c r="GR103" s="0"/>
      <c r="GS103" s="0"/>
      <c r="GT103" s="0"/>
      <c r="GU103" s="0"/>
      <c r="GV103" s="0"/>
      <c r="GW103" s="0"/>
      <c r="GX103" s="0"/>
      <c r="GY103" s="0"/>
      <c r="GZ103" s="0"/>
      <c r="HA103" s="0"/>
      <c r="HB103" s="0"/>
      <c r="HC103" s="0"/>
      <c r="HD103" s="0"/>
      <c r="HE103" s="0"/>
      <c r="HF103" s="0"/>
      <c r="HG103" s="0"/>
      <c r="HH103" s="0"/>
      <c r="HI103" s="0"/>
      <c r="HJ103" s="0"/>
      <c r="HK103" s="0"/>
      <c r="HL103" s="0"/>
      <c r="HM103" s="0"/>
      <c r="HN103" s="0"/>
      <c r="HO103" s="0"/>
      <c r="HP103" s="0"/>
      <c r="HQ103" s="0"/>
      <c r="HR103" s="0"/>
      <c r="HS103" s="0"/>
      <c r="HT103" s="0"/>
      <c r="HU103" s="0"/>
      <c r="HV103" s="0"/>
      <c r="HW103" s="0"/>
      <c r="HX103" s="0"/>
      <c r="HY103" s="0"/>
      <c r="HZ103" s="0"/>
      <c r="IA103" s="0"/>
      <c r="IB103" s="0"/>
      <c r="IC103" s="0"/>
      <c r="ID103" s="0"/>
      <c r="IE103" s="0"/>
      <c r="IF103" s="0"/>
      <c r="IG103" s="0"/>
      <c r="IH103" s="0"/>
      <c r="II103" s="0"/>
      <c r="IJ103" s="0"/>
      <c r="IK103" s="0"/>
      <c r="IL103" s="0"/>
      <c r="IM103" s="0"/>
      <c r="IN103" s="0"/>
      <c r="IO103" s="0"/>
      <c r="IP103" s="0"/>
      <c r="IQ103" s="0"/>
      <c r="IR103" s="0"/>
      <c r="IS103" s="0"/>
      <c r="IT103" s="0"/>
      <c r="IU103" s="0"/>
      <c r="IV103" s="0"/>
      <c r="IW103" s="0"/>
      <c r="IX103" s="0"/>
      <c r="IY103" s="0"/>
      <c r="IZ103" s="0"/>
      <c r="JA103" s="0"/>
      <c r="JB103" s="0"/>
      <c r="JC103" s="0"/>
      <c r="JD103" s="0"/>
      <c r="JE103" s="0"/>
      <c r="JF103" s="0"/>
      <c r="JG103" s="0"/>
      <c r="JH103" s="0"/>
      <c r="JI103" s="0"/>
      <c r="JJ103" s="0"/>
      <c r="JK103" s="0"/>
      <c r="JL103" s="0"/>
      <c r="JM103" s="0"/>
      <c r="JN103" s="0"/>
      <c r="JO103" s="0"/>
      <c r="JP103" s="0"/>
      <c r="JQ103" s="0"/>
      <c r="JR103" s="0"/>
      <c r="JS103" s="0"/>
      <c r="JT103" s="0"/>
      <c r="JU103" s="0"/>
      <c r="JV103" s="0"/>
      <c r="JW103" s="0"/>
      <c r="JX103" s="0"/>
      <c r="JY103" s="0"/>
      <c r="JZ103" s="0"/>
      <c r="KA103" s="0"/>
      <c r="KB103" s="0"/>
      <c r="KC103" s="0"/>
      <c r="KD103" s="0"/>
      <c r="KE103" s="0"/>
      <c r="KF103" s="0"/>
      <c r="KG103" s="0"/>
      <c r="KH103" s="0"/>
      <c r="KI103" s="0"/>
      <c r="KJ103" s="0"/>
      <c r="KK103" s="0"/>
      <c r="KL103" s="0"/>
      <c r="KM103" s="0"/>
      <c r="KN103" s="0"/>
      <c r="KO103" s="0"/>
      <c r="KP103" s="0"/>
      <c r="KQ103" s="0"/>
      <c r="KR103" s="0"/>
      <c r="KS103" s="0"/>
      <c r="KT103" s="0"/>
      <c r="KU103" s="0"/>
      <c r="KV103" s="0"/>
      <c r="KW103" s="0"/>
      <c r="KX103" s="0"/>
      <c r="KY103" s="0"/>
      <c r="KZ103" s="0"/>
      <c r="LA103" s="0"/>
      <c r="LB103" s="0"/>
      <c r="LC103" s="0"/>
      <c r="LD103" s="0"/>
      <c r="LE103" s="0"/>
      <c r="LF103" s="0"/>
      <c r="LG103" s="0"/>
      <c r="LH103" s="0"/>
      <c r="LI103" s="0"/>
      <c r="LJ103" s="0"/>
      <c r="LK103" s="0"/>
      <c r="LL103" s="0"/>
      <c r="LM103" s="0"/>
      <c r="LN103" s="0"/>
      <c r="LO103" s="0"/>
      <c r="LP103" s="0"/>
      <c r="LQ103" s="0"/>
      <c r="LR103" s="0"/>
      <c r="LS103" s="0"/>
      <c r="LT103" s="0"/>
      <c r="LU103" s="0"/>
      <c r="LV103" s="0"/>
      <c r="LW103" s="0"/>
      <c r="LX103" s="0"/>
      <c r="LY103" s="0"/>
      <c r="LZ103" s="0"/>
      <c r="MA103" s="0"/>
      <c r="MB103" s="0"/>
      <c r="MC103" s="0"/>
      <c r="MD103" s="0"/>
      <c r="ME103" s="0"/>
      <c r="MF103" s="0"/>
      <c r="MG103" s="0"/>
      <c r="MH103" s="0"/>
      <c r="MI103" s="0"/>
      <c r="MJ103" s="0"/>
      <c r="MK103" s="0"/>
      <c r="ML103" s="0"/>
      <c r="MM103" s="0"/>
      <c r="MN103" s="0"/>
      <c r="MO103" s="0"/>
      <c r="MP103" s="0"/>
      <c r="MQ103" s="0"/>
      <c r="MR103" s="0"/>
      <c r="MS103" s="0"/>
      <c r="MT103" s="0"/>
      <c r="MU103" s="0"/>
      <c r="MV103" s="0"/>
      <c r="MW103" s="0"/>
      <c r="MX103" s="0"/>
      <c r="MY103" s="0"/>
      <c r="MZ103" s="0"/>
      <c r="NA103" s="0"/>
      <c r="NB103" s="0"/>
      <c r="NC103" s="0"/>
      <c r="ND103" s="0"/>
      <c r="NE103" s="0"/>
      <c r="NF103" s="0"/>
      <c r="NG103" s="0"/>
      <c r="NH103" s="0"/>
      <c r="NI103" s="0"/>
      <c r="NJ103" s="0"/>
      <c r="NK103" s="0"/>
      <c r="NL103" s="0"/>
      <c r="NM103" s="0"/>
      <c r="NN103" s="0"/>
      <c r="NO103" s="0"/>
      <c r="NP103" s="0"/>
      <c r="NQ103" s="0"/>
      <c r="NR103" s="0"/>
      <c r="NS103" s="0"/>
      <c r="NT103" s="0"/>
      <c r="NU103" s="0"/>
      <c r="NV103" s="0"/>
      <c r="NW103" s="0"/>
      <c r="NX103" s="0"/>
      <c r="NY103" s="0"/>
      <c r="NZ103" s="0"/>
      <c r="OA103" s="0"/>
      <c r="OB103" s="0"/>
      <c r="OC103" s="0"/>
      <c r="OD103" s="0"/>
      <c r="OE103" s="0"/>
      <c r="OF103" s="0"/>
      <c r="OG103" s="0"/>
      <c r="OH103" s="0"/>
      <c r="OI103" s="0"/>
      <c r="OJ103" s="0"/>
      <c r="OK103" s="0"/>
      <c r="OL103" s="0"/>
      <c r="OM103" s="0"/>
      <c r="ON103" s="0"/>
      <c r="OO103" s="0"/>
      <c r="OP103" s="0"/>
      <c r="OQ103" s="0"/>
      <c r="OR103" s="0"/>
      <c r="OS103" s="0"/>
      <c r="OT103" s="0"/>
      <c r="OU103" s="0"/>
      <c r="OV103" s="0"/>
      <c r="OW103" s="0"/>
      <c r="OX103" s="0"/>
      <c r="OY103" s="0"/>
      <c r="OZ103" s="0"/>
      <c r="PA103" s="0"/>
      <c r="PB103" s="0"/>
      <c r="PC103" s="0"/>
      <c r="PD103" s="0"/>
      <c r="PE103" s="0"/>
      <c r="PF103" s="0"/>
      <c r="PG103" s="0"/>
      <c r="PH103" s="0"/>
      <c r="PI103" s="0"/>
      <c r="PJ103" s="0"/>
      <c r="PK103" s="0"/>
      <c r="PL103" s="0"/>
      <c r="PM103" s="0"/>
      <c r="PN103" s="0"/>
      <c r="PO103" s="0"/>
      <c r="PP103" s="0"/>
      <c r="PQ103" s="0"/>
      <c r="PR103" s="0"/>
      <c r="PS103" s="0"/>
      <c r="PT103" s="0"/>
      <c r="PU103" s="0"/>
      <c r="PV103" s="0"/>
      <c r="PW103" s="0"/>
      <c r="PX103" s="0"/>
      <c r="PY103" s="0"/>
      <c r="PZ103" s="0"/>
      <c r="QA103" s="0"/>
      <c r="QB103" s="0"/>
      <c r="QC103" s="0"/>
      <c r="QD103" s="0"/>
      <c r="QE103" s="0"/>
      <c r="QF103" s="0"/>
      <c r="QG103" s="0"/>
      <c r="QH103" s="0"/>
      <c r="QI103" s="0"/>
      <c r="QJ103" s="0"/>
      <c r="QK103" s="0"/>
      <c r="QL103" s="0"/>
      <c r="QM103" s="0"/>
      <c r="QN103" s="0"/>
      <c r="QO103" s="0"/>
      <c r="QP103" s="0"/>
      <c r="QQ103" s="0"/>
      <c r="QR103" s="0"/>
      <c r="QS103" s="0"/>
      <c r="QT103" s="0"/>
      <c r="QU103" s="0"/>
      <c r="QV103" s="0"/>
      <c r="QW103" s="0"/>
      <c r="QX103" s="0"/>
      <c r="QY103" s="0"/>
      <c r="QZ103" s="0"/>
      <c r="RA103" s="0"/>
      <c r="RB103" s="0"/>
      <c r="RC103" s="0"/>
      <c r="RD103" s="0"/>
      <c r="RE103" s="0"/>
      <c r="RF103" s="0"/>
      <c r="RG103" s="0"/>
      <c r="RH103" s="0"/>
      <c r="RI103" s="0"/>
      <c r="RJ103" s="0"/>
      <c r="RK103" s="0"/>
      <c r="RL103" s="0"/>
      <c r="RM103" s="0"/>
      <c r="RN103" s="0"/>
      <c r="RO103" s="0"/>
      <c r="RP103" s="0"/>
      <c r="RQ103" s="0"/>
      <c r="RR103" s="0"/>
      <c r="RS103" s="0"/>
      <c r="RT103" s="0"/>
      <c r="RU103" s="0"/>
      <c r="RV103" s="0"/>
      <c r="RW103" s="0"/>
      <c r="RX103" s="0"/>
      <c r="RY103" s="0"/>
      <c r="RZ103" s="0"/>
      <c r="SA103" s="0"/>
      <c r="SB103" s="0"/>
      <c r="SC103" s="0"/>
      <c r="SD103" s="0"/>
      <c r="SE103" s="0"/>
      <c r="SF103" s="0"/>
      <c r="SG103" s="0"/>
      <c r="SH103" s="0"/>
      <c r="SI103" s="0"/>
      <c r="SJ103" s="0"/>
      <c r="SK103" s="0"/>
      <c r="SL103" s="0"/>
      <c r="SM103" s="0"/>
      <c r="SN103" s="0"/>
      <c r="SO103" s="0"/>
      <c r="SP103" s="0"/>
      <c r="SQ103" s="0"/>
      <c r="SR103" s="0"/>
      <c r="SS103" s="0"/>
      <c r="ST103" s="0"/>
      <c r="SU103" s="0"/>
      <c r="SV103" s="0"/>
      <c r="SW103" s="0"/>
      <c r="SX103" s="0"/>
      <c r="SY103" s="0"/>
      <c r="SZ103" s="0"/>
      <c r="TA103" s="0"/>
      <c r="TB103" s="0"/>
      <c r="TC103" s="0"/>
      <c r="TD103" s="0"/>
      <c r="TE103" s="0"/>
      <c r="TF103" s="0"/>
      <c r="TG103" s="0"/>
      <c r="TH103" s="0"/>
      <c r="TI103" s="0"/>
      <c r="TJ103" s="0"/>
      <c r="TK103" s="0"/>
      <c r="TL103" s="0"/>
      <c r="TM103" s="0"/>
      <c r="TN103" s="0"/>
      <c r="TO103" s="0"/>
      <c r="TP103" s="0"/>
      <c r="TQ103" s="0"/>
      <c r="TR103" s="0"/>
      <c r="TS103" s="0"/>
      <c r="TT103" s="0"/>
      <c r="TU103" s="0"/>
      <c r="TV103" s="0"/>
      <c r="TW103" s="0"/>
      <c r="TX103" s="0"/>
      <c r="TY103" s="0"/>
      <c r="TZ103" s="0"/>
      <c r="UA103" s="0"/>
      <c r="UB103" s="0"/>
      <c r="UC103" s="0"/>
      <c r="UD103" s="0"/>
      <c r="UE103" s="0"/>
      <c r="UF103" s="0"/>
      <c r="UG103" s="0"/>
      <c r="UH103" s="0"/>
      <c r="UI103" s="0"/>
      <c r="UJ103" s="0"/>
      <c r="UK103" s="0"/>
      <c r="UL103" s="0"/>
      <c r="UM103" s="0"/>
      <c r="UN103" s="0"/>
      <c r="UO103" s="0"/>
      <c r="UP103" s="0"/>
      <c r="UQ103" s="0"/>
      <c r="UR103" s="0"/>
      <c r="US103" s="0"/>
      <c r="UT103" s="0"/>
      <c r="UU103" s="0"/>
      <c r="UV103" s="0"/>
      <c r="UW103" s="0"/>
      <c r="UX103" s="0"/>
      <c r="UY103" s="0"/>
      <c r="UZ103" s="0"/>
      <c r="VA103" s="0"/>
      <c r="VB103" s="0"/>
      <c r="VC103" s="0"/>
      <c r="VD103" s="0"/>
      <c r="VE103" s="0"/>
      <c r="VF103" s="0"/>
      <c r="VG103" s="0"/>
      <c r="VH103" s="0"/>
      <c r="VI103" s="0"/>
      <c r="VJ103" s="0"/>
      <c r="VK103" s="0"/>
      <c r="VL103" s="0"/>
      <c r="VM103" s="0"/>
      <c r="VN103" s="0"/>
      <c r="VO103" s="0"/>
      <c r="VP103" s="0"/>
      <c r="VQ103" s="0"/>
      <c r="VR103" s="0"/>
      <c r="VS103" s="0"/>
      <c r="VT103" s="0"/>
      <c r="VU103" s="0"/>
      <c r="VV103" s="0"/>
      <c r="VW103" s="0"/>
      <c r="VX103" s="0"/>
      <c r="VY103" s="0"/>
      <c r="VZ103" s="0"/>
      <c r="WA103" s="0"/>
      <c r="WB103" s="0"/>
      <c r="WC103" s="0"/>
      <c r="WD103" s="0"/>
      <c r="WE103" s="0"/>
      <c r="WF103" s="0"/>
      <c r="WG103" s="0"/>
      <c r="WH103" s="0"/>
      <c r="WI103" s="0"/>
      <c r="WJ103" s="0"/>
      <c r="WK103" s="0"/>
      <c r="WL103" s="0"/>
      <c r="WM103" s="0"/>
      <c r="WN103" s="0"/>
      <c r="WO103" s="0"/>
      <c r="WP103" s="0"/>
      <c r="WQ103" s="0"/>
      <c r="WR103" s="0"/>
      <c r="WS103" s="0"/>
      <c r="WT103" s="0"/>
      <c r="WU103" s="0"/>
      <c r="WV103" s="0"/>
      <c r="WW103" s="0"/>
      <c r="WX103" s="0"/>
      <c r="WY103" s="0"/>
      <c r="WZ103" s="0"/>
      <c r="XA103" s="0"/>
      <c r="XB103" s="0"/>
      <c r="XC103" s="0"/>
      <c r="XD103" s="0"/>
      <c r="XE103" s="0"/>
      <c r="XF103" s="0"/>
      <c r="XG103" s="0"/>
      <c r="XH103" s="0"/>
      <c r="XI103" s="0"/>
      <c r="XJ103" s="0"/>
      <c r="XK103" s="0"/>
      <c r="XL103" s="0"/>
      <c r="XM103" s="0"/>
      <c r="XN103" s="0"/>
      <c r="XO103" s="0"/>
      <c r="XP103" s="0"/>
      <c r="XQ103" s="0"/>
      <c r="XR103" s="0"/>
      <c r="XS103" s="0"/>
      <c r="XT103" s="0"/>
      <c r="XU103" s="0"/>
      <c r="XV103" s="0"/>
      <c r="XW103" s="0"/>
      <c r="XX103" s="0"/>
      <c r="XY103" s="0"/>
      <c r="XZ103" s="0"/>
      <c r="YA103" s="0"/>
      <c r="YB103" s="0"/>
      <c r="YC103" s="0"/>
      <c r="YD103" s="0"/>
      <c r="YE103" s="0"/>
      <c r="YF103" s="0"/>
      <c r="YG103" s="0"/>
      <c r="YH103" s="0"/>
      <c r="YI103" s="0"/>
      <c r="YJ103" s="0"/>
      <c r="YK103" s="0"/>
      <c r="YL103" s="0"/>
      <c r="YM103" s="0"/>
      <c r="YN103" s="0"/>
      <c r="YO103" s="0"/>
      <c r="YP103" s="0"/>
      <c r="YQ103" s="0"/>
      <c r="YR103" s="0"/>
      <c r="YS103" s="0"/>
      <c r="YT103" s="0"/>
      <c r="YU103" s="0"/>
      <c r="YV103" s="0"/>
      <c r="YW103" s="0"/>
      <c r="YX103" s="0"/>
      <c r="YY103" s="0"/>
      <c r="YZ103" s="0"/>
      <c r="ZA103" s="0"/>
      <c r="ZB103" s="0"/>
      <c r="ZC103" s="0"/>
      <c r="ZD103" s="0"/>
      <c r="ZE103" s="0"/>
      <c r="ZF103" s="0"/>
      <c r="ZG103" s="0"/>
      <c r="ZH103" s="0"/>
      <c r="ZI103" s="0"/>
      <c r="ZJ103" s="0"/>
      <c r="ZK103" s="0"/>
      <c r="ZL103" s="0"/>
      <c r="ZM103" s="0"/>
      <c r="ZN103" s="0"/>
      <c r="ZO103" s="0"/>
      <c r="ZP103" s="0"/>
      <c r="ZQ103" s="0"/>
      <c r="ZR103" s="0"/>
      <c r="ZS103" s="0"/>
      <c r="ZT103" s="0"/>
      <c r="ZU103" s="0"/>
      <c r="ZV103" s="0"/>
      <c r="ZW103" s="0"/>
      <c r="ZX103" s="0"/>
      <c r="ZY103" s="0"/>
      <c r="ZZ103" s="0"/>
      <c r="AAA103" s="0"/>
      <c r="AAB103" s="0"/>
      <c r="AAC103" s="0"/>
      <c r="AAD103" s="0"/>
      <c r="AAE103" s="0"/>
      <c r="AAF103" s="0"/>
      <c r="AAG103" s="0"/>
      <c r="AAH103" s="0"/>
      <c r="AAI103" s="0"/>
      <c r="AAJ103" s="0"/>
      <c r="AAK103" s="0"/>
      <c r="AAL103" s="0"/>
      <c r="AAM103" s="0"/>
      <c r="AAN103" s="0"/>
      <c r="AAO103" s="0"/>
      <c r="AAP103" s="0"/>
      <c r="AAQ103" s="0"/>
      <c r="AAR103" s="0"/>
      <c r="AAS103" s="0"/>
      <c r="AAT103" s="0"/>
      <c r="AAU103" s="0"/>
      <c r="AAV103" s="0"/>
      <c r="AAW103" s="0"/>
      <c r="AAX103" s="0"/>
      <c r="AAY103" s="0"/>
      <c r="AAZ103" s="0"/>
      <c r="ABA103" s="0"/>
      <c r="ABB103" s="0"/>
      <c r="ABC103" s="0"/>
      <c r="ABD103" s="0"/>
      <c r="ABE103" s="0"/>
      <c r="ABF103" s="0"/>
      <c r="ABG103" s="0"/>
      <c r="ABH103" s="0"/>
      <c r="ABI103" s="0"/>
      <c r="ABJ103" s="0"/>
      <c r="ABK103" s="0"/>
      <c r="ABL103" s="0"/>
      <c r="ABM103" s="0"/>
      <c r="ABN103" s="0"/>
      <c r="ABO103" s="0"/>
      <c r="ABP103" s="0"/>
      <c r="ABQ103" s="0"/>
      <c r="ABR103" s="0"/>
      <c r="ABS103" s="0"/>
      <c r="ABT103" s="0"/>
      <c r="ABU103" s="0"/>
      <c r="ABV103" s="0"/>
      <c r="ABW103" s="0"/>
      <c r="ABX103" s="0"/>
      <c r="ABY103" s="0"/>
      <c r="ABZ103" s="0"/>
      <c r="ACA103" s="0"/>
      <c r="ACB103" s="0"/>
      <c r="ACC103" s="0"/>
      <c r="ACD103" s="0"/>
      <c r="ACE103" s="0"/>
      <c r="ACF103" s="0"/>
      <c r="ACG103" s="0"/>
      <c r="ACH103" s="0"/>
      <c r="ACI103" s="0"/>
      <c r="ACJ103" s="0"/>
      <c r="ACK103" s="0"/>
      <c r="ACL103" s="0"/>
      <c r="ACM103" s="0"/>
      <c r="ACN103" s="0"/>
      <c r="ACO103" s="0"/>
      <c r="ACP103" s="0"/>
      <c r="ACQ103" s="0"/>
      <c r="ACR103" s="0"/>
      <c r="ACS103" s="0"/>
      <c r="ACT103" s="0"/>
      <c r="ACU103" s="0"/>
      <c r="ACV103" s="0"/>
      <c r="ACW103" s="0"/>
      <c r="ACX103" s="0"/>
      <c r="ACY103" s="0"/>
      <c r="ACZ103" s="0"/>
      <c r="ADA103" s="0"/>
      <c r="ADB103" s="0"/>
      <c r="ADC103" s="0"/>
      <c r="ADD103" s="0"/>
      <c r="ADE103" s="0"/>
      <c r="ADF103" s="0"/>
      <c r="ADG103" s="0"/>
      <c r="ADH103" s="0"/>
      <c r="ADI103" s="0"/>
      <c r="ADJ103" s="0"/>
      <c r="ADK103" s="0"/>
      <c r="ADL103" s="0"/>
      <c r="ADM103" s="0"/>
      <c r="ADN103" s="0"/>
      <c r="ADO103" s="0"/>
      <c r="ADP103" s="0"/>
      <c r="ADQ103" s="0"/>
      <c r="ADR103" s="0"/>
      <c r="ADS103" s="0"/>
      <c r="ADT103" s="0"/>
      <c r="ADU103" s="0"/>
      <c r="ADV103" s="0"/>
      <c r="ADW103" s="0"/>
      <c r="ADX103" s="0"/>
      <c r="ADY103" s="0"/>
      <c r="ADZ103" s="0"/>
      <c r="AEA103" s="0"/>
      <c r="AEB103" s="0"/>
      <c r="AEC103" s="0"/>
      <c r="AED103" s="0"/>
      <c r="AEE103" s="0"/>
      <c r="AEF103" s="0"/>
      <c r="AEG103" s="0"/>
      <c r="AEH103" s="0"/>
      <c r="AEI103" s="0"/>
      <c r="AEJ103" s="0"/>
      <c r="AEK103" s="0"/>
      <c r="AEL103" s="0"/>
      <c r="AEM103" s="0"/>
      <c r="AEN103" s="0"/>
      <c r="AEO103" s="0"/>
      <c r="AEP103" s="0"/>
      <c r="AEQ103" s="0"/>
      <c r="AER103" s="0"/>
      <c r="AES103" s="0"/>
      <c r="AET103" s="0"/>
      <c r="AEU103" s="0"/>
      <c r="AEV103" s="0"/>
      <c r="AEW103" s="0"/>
      <c r="AEX103" s="0"/>
      <c r="AEY103" s="0"/>
      <c r="AEZ103" s="0"/>
      <c r="AFA103" s="0"/>
      <c r="AFB103" s="0"/>
      <c r="AFC103" s="0"/>
      <c r="AFD103" s="0"/>
      <c r="AFE103" s="0"/>
      <c r="AFF103" s="0"/>
      <c r="AFG103" s="0"/>
      <c r="AFH103" s="0"/>
      <c r="AFI103" s="0"/>
      <c r="AFJ103" s="0"/>
      <c r="AFK103" s="0"/>
      <c r="AFL103" s="0"/>
      <c r="AFM103" s="0"/>
      <c r="AFN103" s="0"/>
      <c r="AFO103" s="0"/>
      <c r="AFP103" s="0"/>
      <c r="AFQ103" s="0"/>
      <c r="AFR103" s="0"/>
      <c r="AFS103" s="0"/>
      <c r="AFT103" s="0"/>
      <c r="AFU103" s="0"/>
      <c r="AFV103" s="0"/>
      <c r="AFW103" s="0"/>
      <c r="AFX103" s="0"/>
      <c r="AFY103" s="0"/>
      <c r="AFZ103" s="0"/>
      <c r="AGA103" s="0"/>
      <c r="AGB103" s="0"/>
      <c r="AGC103" s="0"/>
      <c r="AGD103" s="0"/>
      <c r="AGE103" s="0"/>
      <c r="AGF103" s="0"/>
      <c r="AGG103" s="0"/>
      <c r="AGH103" s="0"/>
      <c r="AGI103" s="0"/>
      <c r="AGJ103" s="0"/>
      <c r="AGK103" s="0"/>
      <c r="AGL103" s="0"/>
      <c r="AGM103" s="0"/>
      <c r="AGN103" s="0"/>
      <c r="AGO103" s="0"/>
      <c r="AGP103" s="0"/>
      <c r="AGQ103" s="0"/>
      <c r="AGR103" s="0"/>
      <c r="AGS103" s="0"/>
      <c r="AGT103" s="0"/>
      <c r="AGU103" s="0"/>
      <c r="AGV103" s="0"/>
      <c r="AGW103" s="0"/>
      <c r="AGX103" s="0"/>
      <c r="AGY103" s="0"/>
      <c r="AGZ103" s="0"/>
      <c r="AHA103" s="0"/>
      <c r="AHB103" s="0"/>
      <c r="AHC103" s="0"/>
      <c r="AHD103" s="0"/>
      <c r="AHE103" s="0"/>
      <c r="AHF103" s="0"/>
      <c r="AHG103" s="0"/>
      <c r="AHH103" s="0"/>
      <c r="AHI103" s="0"/>
      <c r="AHJ103" s="0"/>
      <c r="AHK103" s="0"/>
      <c r="AHL103" s="0"/>
      <c r="AHM103" s="0"/>
      <c r="AHN103" s="0"/>
      <c r="AHO103" s="0"/>
      <c r="AHP103" s="0"/>
      <c r="AHQ103" s="0"/>
      <c r="AHR103" s="0"/>
      <c r="AHS103" s="0"/>
      <c r="AHT103" s="0"/>
      <c r="AHU103" s="0"/>
      <c r="AHV103" s="0"/>
      <c r="AHW103" s="0"/>
      <c r="AHX103" s="0"/>
      <c r="AHY103" s="0"/>
      <c r="AHZ103" s="0"/>
      <c r="AIA103" s="0"/>
      <c r="AIB103" s="0"/>
      <c r="AIC103" s="0"/>
      <c r="AID103" s="0"/>
      <c r="AIE103" s="0"/>
      <c r="AIF103" s="0"/>
      <c r="AIG103" s="0"/>
      <c r="AIH103" s="0"/>
      <c r="AII103" s="0"/>
      <c r="AIJ103" s="0"/>
      <c r="AIK103" s="0"/>
      <c r="AIL103" s="0"/>
      <c r="AIM103" s="0"/>
      <c r="AIN103" s="0"/>
      <c r="AIO103" s="0"/>
      <c r="AIP103" s="0"/>
      <c r="AIQ103" s="0"/>
      <c r="AIR103" s="0"/>
      <c r="AIS103" s="0"/>
      <c r="AIT103" s="0"/>
      <c r="AIU103" s="0"/>
      <c r="AIV103" s="0"/>
      <c r="AIW103" s="0"/>
      <c r="AIX103" s="0"/>
      <c r="AIY103" s="0"/>
      <c r="AIZ103" s="0"/>
      <c r="AJA103" s="0"/>
      <c r="AJB103" s="0"/>
      <c r="AJC103" s="0"/>
      <c r="AJD103" s="0"/>
      <c r="AJE103" s="0"/>
      <c r="AJF103" s="0"/>
      <c r="AJG103" s="0"/>
      <c r="AJH103" s="0"/>
      <c r="AJI103" s="0"/>
      <c r="AJJ103" s="0"/>
      <c r="AJK103" s="0"/>
      <c r="AJL103" s="0"/>
      <c r="AJM103" s="0"/>
      <c r="AJN103" s="0"/>
      <c r="AJO103" s="0"/>
      <c r="AJP103" s="0"/>
      <c r="AJQ103" s="0"/>
      <c r="AJR103" s="0"/>
      <c r="AJS103" s="0"/>
      <c r="AJT103" s="0"/>
      <c r="AJU103" s="0"/>
      <c r="AJV103" s="0"/>
      <c r="AJW103" s="0"/>
      <c r="AJX103" s="0"/>
      <c r="AJY103" s="0"/>
      <c r="AJZ103" s="0"/>
      <c r="AKA103" s="0"/>
      <c r="AKB103" s="0"/>
      <c r="AKC103" s="0"/>
      <c r="AKD103" s="0"/>
      <c r="AKE103" s="0"/>
      <c r="AKF103" s="0"/>
      <c r="AKG103" s="0"/>
      <c r="AKH103" s="0"/>
      <c r="AKI103" s="0"/>
      <c r="AKJ103" s="0"/>
      <c r="AKK103" s="0"/>
      <c r="AKL103" s="0"/>
      <c r="AKM103" s="0"/>
      <c r="AKN103" s="0"/>
      <c r="AKO103" s="0"/>
      <c r="AKP103" s="0"/>
      <c r="AKQ103" s="0"/>
      <c r="AKR103" s="0"/>
      <c r="AKS103" s="0"/>
      <c r="AKT103" s="0"/>
      <c r="AKU103" s="0"/>
      <c r="AKV103" s="0"/>
      <c r="AKW103" s="0"/>
      <c r="AKX103" s="0"/>
      <c r="AKY103" s="0"/>
      <c r="AKZ103" s="0"/>
      <c r="ALA103" s="0"/>
      <c r="ALB103" s="0"/>
      <c r="ALC103" s="0"/>
      <c r="ALD103" s="0"/>
      <c r="ALE103" s="0"/>
      <c r="ALF103" s="0"/>
      <c r="ALG103" s="0"/>
      <c r="ALH103" s="0"/>
      <c r="ALI103" s="0"/>
      <c r="ALJ103" s="0"/>
      <c r="ALK103" s="0"/>
      <c r="ALL103" s="0"/>
      <c r="ALM103" s="0"/>
      <c r="ALN103" s="0"/>
      <c r="ALO103" s="0"/>
      <c r="ALP103" s="0"/>
      <c r="ALQ103" s="0"/>
      <c r="ALR103" s="0"/>
      <c r="ALS103" s="0"/>
      <c r="ALT103" s="0"/>
      <c r="ALU103" s="0"/>
      <c r="ALV103" s="0"/>
      <c r="ALW103" s="0"/>
      <c r="ALX103" s="0"/>
      <c r="ALY103" s="0"/>
      <c r="ALZ103" s="0"/>
      <c r="AMA103" s="0"/>
      <c r="AMB103" s="0"/>
      <c r="AMC103" s="0"/>
      <c r="AMD103" s="0"/>
      <c r="AME103" s="0"/>
      <c r="AMF103" s="0"/>
      <c r="AMG103" s="0"/>
      <c r="AMH103" s="0"/>
      <c r="AMI103" s="0"/>
      <c r="AMJ103" s="0"/>
      <c r="AMK103" s="0"/>
      <c r="AML103" s="0"/>
      <c r="AMM103" s="0"/>
      <c r="AMN103" s="0"/>
      <c r="AMO103" s="0"/>
      <c r="AMP103" s="0"/>
      <c r="AMQ103" s="0"/>
      <c r="AMR103" s="0"/>
      <c r="AMS103" s="0"/>
      <c r="AMT103" s="0"/>
      <c r="AMU103" s="0"/>
      <c r="AMV103" s="0"/>
      <c r="AMW103" s="0"/>
      <c r="AMX103" s="0"/>
      <c r="AMY103" s="0"/>
      <c r="AMZ103" s="0"/>
      <c r="ANA103" s="0"/>
      <c r="ANB103" s="0"/>
      <c r="ANC103" s="0"/>
      <c r="AND103" s="0"/>
      <c r="ANE103" s="0"/>
      <c r="ANF103" s="0"/>
      <c r="ANG103" s="0"/>
      <c r="ANH103" s="0"/>
      <c r="ANI103" s="0"/>
      <c r="ANJ103" s="0"/>
      <c r="ANK103" s="0"/>
      <c r="ANL103" s="0"/>
      <c r="ANM103" s="0"/>
      <c r="ANN103" s="0"/>
      <c r="ANO103" s="0"/>
      <c r="ANP103" s="0"/>
      <c r="ANQ103" s="0"/>
      <c r="ANR103" s="0"/>
      <c r="ANS103" s="0"/>
      <c r="ANT103" s="0"/>
      <c r="ANU103" s="0"/>
      <c r="ANV103" s="0"/>
      <c r="ANW103" s="0"/>
      <c r="ANX103" s="0"/>
      <c r="ANY103" s="0"/>
      <c r="ANZ103" s="0"/>
      <c r="AOA103" s="0"/>
      <c r="AOB103" s="0"/>
      <c r="AOC103" s="0"/>
      <c r="AOD103" s="0"/>
      <c r="AOE103" s="0"/>
      <c r="AOF103" s="0"/>
      <c r="AOG103" s="0"/>
      <c r="AOH103" s="0"/>
      <c r="AOI103" s="0"/>
      <c r="AOJ103" s="0"/>
      <c r="AOK103" s="0"/>
      <c r="AOL103" s="0"/>
      <c r="AOM103" s="0"/>
      <c r="AON103" s="0"/>
      <c r="AOO103" s="0"/>
      <c r="AOP103" s="0"/>
      <c r="AOQ103" s="0"/>
      <c r="AOR103" s="0"/>
      <c r="AOS103" s="0"/>
      <c r="AOT103" s="0"/>
      <c r="AOU103" s="0"/>
      <c r="AOV103" s="0"/>
      <c r="AOW103" s="0"/>
      <c r="AOX103" s="0"/>
      <c r="AOY103" s="0"/>
      <c r="AOZ103" s="0"/>
      <c r="APA103" s="0"/>
      <c r="APB103" s="0"/>
      <c r="APC103" s="0"/>
      <c r="APD103" s="0"/>
      <c r="APE103" s="0"/>
      <c r="APF103" s="0"/>
      <c r="APG103" s="0"/>
      <c r="APH103" s="0"/>
      <c r="API103" s="0"/>
      <c r="APJ103" s="0"/>
      <c r="APK103" s="0"/>
      <c r="APL103" s="0"/>
      <c r="APM103" s="0"/>
      <c r="APN103" s="0"/>
      <c r="APO103" s="0"/>
      <c r="APP103" s="0"/>
      <c r="APQ103" s="0"/>
      <c r="APR103" s="0"/>
      <c r="APS103" s="0"/>
      <c r="APT103" s="0"/>
      <c r="APU103" s="0"/>
      <c r="APV103" s="0"/>
      <c r="APW103" s="0"/>
      <c r="APX103" s="0"/>
      <c r="APY103" s="0"/>
      <c r="APZ103" s="0"/>
      <c r="AQA103" s="0"/>
      <c r="AQB103" s="0"/>
      <c r="AQC103" s="0"/>
      <c r="AQD103" s="0"/>
      <c r="AQE103" s="0"/>
      <c r="AQF103" s="0"/>
      <c r="AQG103" s="0"/>
      <c r="AQH103" s="0"/>
      <c r="AQI103" s="0"/>
      <c r="AQJ103" s="0"/>
      <c r="AQK103" s="0"/>
      <c r="AQL103" s="0"/>
      <c r="AQM103" s="0"/>
      <c r="AQN103" s="0"/>
      <c r="AQO103" s="0"/>
      <c r="AQP103" s="0"/>
      <c r="AQQ103" s="0"/>
      <c r="AQR103" s="0"/>
      <c r="AQS103" s="0"/>
      <c r="AQT103" s="0"/>
      <c r="AQU103" s="0"/>
      <c r="AQV103" s="0"/>
      <c r="AQW103" s="0"/>
      <c r="AQX103" s="0"/>
      <c r="AQY103" s="0"/>
      <c r="AQZ103" s="0"/>
      <c r="ARA103" s="0"/>
      <c r="ARB103" s="0"/>
      <c r="ARC103" s="0"/>
      <c r="ARD103" s="0"/>
      <c r="ARE103" s="0"/>
      <c r="ARF103" s="0"/>
      <c r="ARG103" s="0"/>
      <c r="ARH103" s="0"/>
      <c r="ARI103" s="0"/>
      <c r="ARJ103" s="0"/>
      <c r="ARK103" s="0"/>
      <c r="ARL103" s="0"/>
      <c r="ARM103" s="0"/>
      <c r="ARN103" s="0"/>
      <c r="ARO103" s="0"/>
      <c r="ARP103" s="0"/>
      <c r="ARQ103" s="0"/>
      <c r="ARR103" s="0"/>
      <c r="ARS103" s="0"/>
      <c r="ART103" s="0"/>
      <c r="ARU103" s="0"/>
      <c r="ARV103" s="0"/>
      <c r="ARW103" s="0"/>
      <c r="ARX103" s="0"/>
      <c r="ARY103" s="0"/>
      <c r="ARZ103" s="0"/>
      <c r="ASA103" s="0"/>
      <c r="ASB103" s="0"/>
      <c r="ASC103" s="0"/>
      <c r="ASD103" s="0"/>
      <c r="ASE103" s="0"/>
      <c r="ASF103" s="0"/>
      <c r="ASG103" s="0"/>
      <c r="ASH103" s="0"/>
      <c r="ASI103" s="0"/>
      <c r="ASJ103" s="0"/>
      <c r="ASK103" s="0"/>
      <c r="ASL103" s="0"/>
      <c r="ASM103" s="0"/>
      <c r="ASN103" s="0"/>
      <c r="ASO103" s="0"/>
      <c r="ASP103" s="0"/>
      <c r="ASQ103" s="0"/>
      <c r="ASR103" s="0"/>
      <c r="ASS103" s="0"/>
      <c r="AST103" s="0"/>
      <c r="ASU103" s="0"/>
      <c r="ASV103" s="0"/>
      <c r="ASW103" s="0"/>
      <c r="ASX103" s="0"/>
      <c r="ASY103" s="0"/>
      <c r="ASZ103" s="0"/>
      <c r="ATA103" s="0"/>
      <c r="ATB103" s="0"/>
      <c r="ATC103" s="0"/>
      <c r="ATD103" s="0"/>
      <c r="ATE103" s="0"/>
      <c r="ATF103" s="0"/>
      <c r="ATG103" s="0"/>
      <c r="ATH103" s="0"/>
      <c r="ATI103" s="0"/>
      <c r="ATJ103" s="0"/>
      <c r="ATK103" s="0"/>
      <c r="ATL103" s="0"/>
      <c r="ATM103" s="0"/>
      <c r="ATN103" s="0"/>
      <c r="ATO103" s="0"/>
      <c r="ATP103" s="0"/>
      <c r="ATQ103" s="0"/>
      <c r="ATR103" s="0"/>
      <c r="ATS103" s="0"/>
      <c r="ATT103" s="0"/>
      <c r="ATU103" s="0"/>
      <c r="ATV103" s="0"/>
      <c r="ATW103" s="0"/>
      <c r="ATX103" s="0"/>
      <c r="ATY103" s="0"/>
      <c r="ATZ103" s="0"/>
      <c r="AUA103" s="0"/>
      <c r="AUB103" s="0"/>
      <c r="AUC103" s="0"/>
      <c r="AUD103" s="0"/>
      <c r="AUE103" s="0"/>
      <c r="AUF103" s="0"/>
      <c r="AUG103" s="0"/>
      <c r="AUH103" s="0"/>
      <c r="AUI103" s="0"/>
      <c r="AUJ103" s="0"/>
      <c r="AUK103" s="0"/>
      <c r="AUL103" s="0"/>
      <c r="AUM103" s="0"/>
      <c r="AUN103" s="0"/>
      <c r="AUO103" s="0"/>
      <c r="AUP103" s="0"/>
      <c r="AUQ103" s="0"/>
      <c r="AUR103" s="0"/>
      <c r="AUS103" s="0"/>
      <c r="AUT103" s="0"/>
      <c r="AUU103" s="0"/>
      <c r="AUV103" s="0"/>
      <c r="AUW103" s="0"/>
      <c r="AUX103" s="0"/>
      <c r="AUY103" s="0"/>
      <c r="AUZ103" s="0"/>
      <c r="AVA103" s="0"/>
      <c r="AVB103" s="0"/>
      <c r="AVC103" s="0"/>
      <c r="AVD103" s="0"/>
      <c r="AVE103" s="0"/>
      <c r="AVF103" s="0"/>
      <c r="AVG103" s="0"/>
      <c r="AVH103" s="0"/>
      <c r="AVI103" s="0"/>
      <c r="AVJ103" s="0"/>
      <c r="AVK103" s="0"/>
      <c r="AVL103" s="0"/>
      <c r="AVM103" s="0"/>
      <c r="AVN103" s="0"/>
      <c r="AVO103" s="0"/>
      <c r="AVP103" s="0"/>
      <c r="AVQ103" s="0"/>
      <c r="AVR103" s="0"/>
      <c r="AVS103" s="0"/>
      <c r="AVT103" s="0"/>
      <c r="AVU103" s="0"/>
      <c r="AVV103" s="0"/>
      <c r="AVW103" s="0"/>
      <c r="AVX103" s="0"/>
      <c r="AVY103" s="0"/>
      <c r="AVZ103" s="0"/>
      <c r="AWA103" s="0"/>
      <c r="AWB103" s="0"/>
      <c r="AWC103" s="0"/>
      <c r="AWD103" s="0"/>
      <c r="AWE103" s="0"/>
      <c r="AWF103" s="0"/>
      <c r="AWG103" s="0"/>
      <c r="AWH103" s="0"/>
      <c r="AWI103" s="0"/>
      <c r="AWJ103" s="0"/>
      <c r="AWK103" s="0"/>
      <c r="AWL103" s="0"/>
      <c r="AWM103" s="0"/>
      <c r="AWN103" s="0"/>
      <c r="AWO103" s="0"/>
      <c r="AWP103" s="0"/>
      <c r="AWQ103" s="0"/>
      <c r="AWR103" s="0"/>
      <c r="AWS103" s="0"/>
      <c r="AWT103" s="0"/>
      <c r="AWU103" s="0"/>
      <c r="AWV103" s="0"/>
      <c r="AWW103" s="0"/>
      <c r="AWX103" s="0"/>
      <c r="AWY103" s="0"/>
      <c r="AWZ103" s="0"/>
      <c r="AXA103" s="0"/>
      <c r="AXB103" s="0"/>
      <c r="AXC103" s="0"/>
      <c r="AXD103" s="0"/>
      <c r="AXE103" s="0"/>
      <c r="AXF103" s="0"/>
      <c r="AXG103" s="0"/>
      <c r="AXH103" s="0"/>
      <c r="AXI103" s="0"/>
      <c r="AXJ103" s="0"/>
      <c r="AXK103" s="0"/>
      <c r="AXL103" s="0"/>
      <c r="AXM103" s="0"/>
      <c r="AXN103" s="0"/>
      <c r="AXO103" s="0"/>
      <c r="AXP103" s="0"/>
      <c r="AXQ103" s="0"/>
      <c r="AXR103" s="0"/>
      <c r="AXS103" s="0"/>
      <c r="AXT103" s="0"/>
      <c r="AXU103" s="0"/>
      <c r="AXV103" s="0"/>
      <c r="AXW103" s="0"/>
      <c r="AXX103" s="0"/>
      <c r="AXY103" s="0"/>
      <c r="AXZ103" s="0"/>
      <c r="AYA103" s="0"/>
      <c r="AYB103" s="0"/>
      <c r="AYC103" s="0"/>
      <c r="AYD103" s="0"/>
      <c r="AYE103" s="0"/>
      <c r="AYF103" s="0"/>
      <c r="AYG103" s="0"/>
      <c r="AYH103" s="0"/>
      <c r="AYI103" s="0"/>
      <c r="AYJ103" s="0"/>
      <c r="AYK103" s="0"/>
      <c r="AYL103" s="0"/>
      <c r="AYM103" s="0"/>
      <c r="AYN103" s="0"/>
      <c r="AYO103" s="0"/>
      <c r="AYP103" s="0"/>
      <c r="AYQ103" s="0"/>
      <c r="AYR103" s="0"/>
      <c r="AYS103" s="0"/>
      <c r="AYT103" s="0"/>
      <c r="AYU103" s="0"/>
      <c r="AYV103" s="0"/>
      <c r="AYW103" s="0"/>
      <c r="AYX103" s="0"/>
      <c r="AYY103" s="0"/>
      <c r="AYZ103" s="0"/>
      <c r="AZA103" s="0"/>
      <c r="AZB103" s="0"/>
      <c r="AZC103" s="0"/>
      <c r="AZD103" s="0"/>
      <c r="AZE103" s="0"/>
      <c r="AZF103" s="0"/>
      <c r="AZG103" s="0"/>
      <c r="AZH103" s="0"/>
      <c r="AZI103" s="0"/>
      <c r="AZJ103" s="0"/>
      <c r="AZK103" s="0"/>
      <c r="AZL103" s="0"/>
      <c r="AZM103" s="0"/>
      <c r="AZN103" s="0"/>
      <c r="AZO103" s="0"/>
      <c r="AZP103" s="0"/>
      <c r="AZQ103" s="0"/>
      <c r="AZR103" s="0"/>
      <c r="AZS103" s="0"/>
      <c r="AZT103" s="0"/>
      <c r="AZU103" s="0"/>
      <c r="AZV103" s="0"/>
      <c r="AZW103" s="0"/>
      <c r="AZX103" s="0"/>
      <c r="AZY103" s="0"/>
      <c r="AZZ103" s="0"/>
      <c r="BAA103" s="0"/>
      <c r="BAB103" s="0"/>
      <c r="BAC103" s="0"/>
      <c r="BAD103" s="0"/>
      <c r="BAE103" s="0"/>
      <c r="BAF103" s="0"/>
      <c r="BAG103" s="0"/>
      <c r="BAH103" s="0"/>
      <c r="BAI103" s="0"/>
      <c r="BAJ103" s="0"/>
      <c r="BAK103" s="0"/>
      <c r="BAL103" s="0"/>
      <c r="BAM103" s="0"/>
      <c r="BAN103" s="0"/>
      <c r="BAO103" s="0"/>
      <c r="BAP103" s="0"/>
      <c r="BAQ103" s="0"/>
      <c r="BAR103" s="0"/>
      <c r="BAS103" s="0"/>
      <c r="BAT103" s="0"/>
      <c r="BAU103" s="0"/>
      <c r="BAV103" s="0"/>
      <c r="BAW103" s="0"/>
      <c r="BAX103" s="0"/>
      <c r="BAY103" s="0"/>
      <c r="BAZ103" s="0"/>
      <c r="BBA103" s="0"/>
      <c r="BBB103" s="0"/>
      <c r="BBC103" s="0"/>
      <c r="BBD103" s="0"/>
      <c r="BBE103" s="0"/>
      <c r="BBF103" s="0"/>
      <c r="BBG103" s="0"/>
      <c r="BBH103" s="0"/>
      <c r="BBI103" s="0"/>
      <c r="BBJ103" s="0"/>
      <c r="BBK103" s="0"/>
      <c r="BBL103" s="0"/>
      <c r="BBM103" s="0"/>
      <c r="BBN103" s="0"/>
      <c r="BBO103" s="0"/>
      <c r="BBP103" s="0"/>
      <c r="BBQ103" s="0"/>
      <c r="BBR103" s="0"/>
      <c r="BBS103" s="0"/>
      <c r="BBT103" s="0"/>
      <c r="BBU103" s="0"/>
      <c r="BBV103" s="0"/>
      <c r="BBW103" s="0"/>
      <c r="BBX103" s="0"/>
      <c r="BBY103" s="0"/>
      <c r="BBZ103" s="0"/>
      <c r="BCA103" s="0"/>
      <c r="BCB103" s="0"/>
      <c r="BCC103" s="0"/>
      <c r="BCD103" s="0"/>
      <c r="BCE103" s="0"/>
      <c r="BCF103" s="0"/>
      <c r="BCG103" s="0"/>
      <c r="BCH103" s="0"/>
      <c r="BCI103" s="0"/>
      <c r="BCJ103" s="0"/>
      <c r="BCK103" s="0"/>
      <c r="BCL103" s="0"/>
      <c r="BCM103" s="0"/>
      <c r="BCN103" s="0"/>
      <c r="BCO103" s="0"/>
      <c r="BCP103" s="0"/>
      <c r="BCQ103" s="0"/>
      <c r="BCR103" s="0"/>
      <c r="BCS103" s="0"/>
      <c r="BCT103" s="0"/>
      <c r="BCU103" s="0"/>
      <c r="BCV103" s="0"/>
      <c r="BCW103" s="0"/>
      <c r="BCX103" s="0"/>
      <c r="BCY103" s="0"/>
      <c r="BCZ103" s="0"/>
      <c r="BDA103" s="0"/>
      <c r="BDB103" s="0"/>
      <c r="BDC103" s="0"/>
      <c r="BDD103" s="0"/>
      <c r="BDE103" s="0"/>
      <c r="BDF103" s="0"/>
      <c r="BDG103" s="0"/>
      <c r="BDH103" s="0"/>
      <c r="BDI103" s="0"/>
      <c r="BDJ103" s="0"/>
      <c r="BDK103" s="0"/>
      <c r="BDL103" s="0"/>
      <c r="BDM103" s="0"/>
      <c r="BDN103" s="0"/>
      <c r="BDO103" s="0"/>
      <c r="BDP103" s="0"/>
      <c r="BDQ103" s="0"/>
      <c r="BDR103" s="0"/>
      <c r="BDS103" s="0"/>
      <c r="BDT103" s="0"/>
      <c r="BDU103" s="0"/>
      <c r="BDV103" s="0"/>
      <c r="BDW103" s="0"/>
      <c r="BDX103" s="0"/>
      <c r="BDY103" s="0"/>
      <c r="BDZ103" s="0"/>
      <c r="BEA103" s="0"/>
      <c r="BEB103" s="0"/>
      <c r="BEC103" s="0"/>
      <c r="BED103" s="0"/>
      <c r="BEE103" s="0"/>
      <c r="BEF103" s="0"/>
      <c r="BEG103" s="0"/>
      <c r="BEH103" s="0"/>
      <c r="BEI103" s="0"/>
      <c r="BEJ103" s="0"/>
      <c r="BEK103" s="0"/>
      <c r="BEL103" s="0"/>
      <c r="BEM103" s="0"/>
      <c r="BEN103" s="0"/>
      <c r="BEO103" s="0"/>
      <c r="BEP103" s="0"/>
      <c r="BEQ103" s="0"/>
      <c r="BER103" s="0"/>
      <c r="BES103" s="0"/>
      <c r="BET103" s="0"/>
      <c r="BEU103" s="0"/>
      <c r="BEV103" s="0"/>
      <c r="BEW103" s="0"/>
      <c r="BEX103" s="0"/>
      <c r="BEY103" s="0"/>
      <c r="BEZ103" s="0"/>
      <c r="BFA103" s="0"/>
      <c r="BFB103" s="0"/>
      <c r="BFC103" s="0"/>
      <c r="BFD103" s="0"/>
      <c r="BFE103" s="0"/>
      <c r="BFF103" s="0"/>
      <c r="BFG103" s="0"/>
      <c r="BFH103" s="0"/>
      <c r="BFI103" s="0"/>
      <c r="BFJ103" s="0"/>
      <c r="BFK103" s="0"/>
      <c r="BFL103" s="0"/>
      <c r="BFM103" s="0"/>
      <c r="BFN103" s="0"/>
      <c r="BFO103" s="0"/>
      <c r="BFP103" s="0"/>
      <c r="BFQ103" s="0"/>
      <c r="BFR103" s="0"/>
      <c r="BFS103" s="0"/>
      <c r="BFT103" s="0"/>
      <c r="BFU103" s="0"/>
      <c r="BFV103" s="0"/>
      <c r="BFW103" s="0"/>
      <c r="BFX103" s="0"/>
      <c r="BFY103" s="0"/>
      <c r="BFZ103" s="0"/>
      <c r="BGA103" s="0"/>
      <c r="BGB103" s="0"/>
      <c r="BGC103" s="0"/>
      <c r="BGD103" s="0"/>
      <c r="BGE103" s="0"/>
      <c r="BGF103" s="0"/>
      <c r="BGG103" s="0"/>
      <c r="BGH103" s="0"/>
      <c r="BGI103" s="0"/>
      <c r="BGJ103" s="0"/>
      <c r="BGK103" s="0"/>
      <c r="BGL103" s="0"/>
      <c r="BGM103" s="0"/>
      <c r="BGN103" s="0"/>
      <c r="BGO103" s="0"/>
      <c r="BGP103" s="0"/>
      <c r="BGQ103" s="0"/>
      <c r="BGR103" s="0"/>
      <c r="BGS103" s="0"/>
      <c r="BGT103" s="0"/>
      <c r="BGU103" s="0"/>
      <c r="BGV103" s="0"/>
      <c r="BGW103" s="0"/>
      <c r="BGX103" s="0"/>
      <c r="BGY103" s="0"/>
      <c r="BGZ103" s="0"/>
      <c r="BHA103" s="0"/>
      <c r="BHB103" s="0"/>
      <c r="BHC103" s="0"/>
      <c r="BHD103" s="0"/>
      <c r="BHE103" s="0"/>
      <c r="BHF103" s="0"/>
      <c r="BHG103" s="0"/>
      <c r="BHH103" s="0"/>
      <c r="BHI103" s="0"/>
      <c r="BHJ103" s="0"/>
      <c r="BHK103" s="0"/>
      <c r="BHL103" s="0"/>
      <c r="BHM103" s="0"/>
      <c r="BHN103" s="0"/>
      <c r="BHO103" s="0"/>
      <c r="BHP103" s="0"/>
      <c r="BHQ103" s="0"/>
      <c r="BHR103" s="0"/>
      <c r="BHS103" s="0"/>
      <c r="BHT103" s="0"/>
      <c r="BHU103" s="0"/>
      <c r="BHV103" s="0"/>
      <c r="BHW103" s="0"/>
      <c r="BHX103" s="0"/>
      <c r="BHY103" s="0"/>
      <c r="BHZ103" s="0"/>
      <c r="BIA103" s="0"/>
      <c r="BIB103" s="0"/>
      <c r="BIC103" s="0"/>
      <c r="BID103" s="0"/>
      <c r="BIE103" s="0"/>
      <c r="BIF103" s="0"/>
      <c r="BIG103" s="0"/>
      <c r="BIH103" s="0"/>
      <c r="BII103" s="0"/>
      <c r="BIJ103" s="0"/>
      <c r="BIK103" s="0"/>
      <c r="BIL103" s="0"/>
      <c r="BIM103" s="0"/>
      <c r="BIN103" s="0"/>
      <c r="BIO103" s="0"/>
      <c r="BIP103" s="0"/>
      <c r="BIQ103" s="0"/>
      <c r="BIR103" s="0"/>
      <c r="BIS103" s="0"/>
      <c r="BIT103" s="0"/>
      <c r="BIU103" s="0"/>
      <c r="BIV103" s="0"/>
      <c r="BIW103" s="0"/>
      <c r="BIX103" s="0"/>
      <c r="BIY103" s="0"/>
      <c r="BIZ103" s="0"/>
      <c r="BJA103" s="0"/>
      <c r="BJB103" s="0"/>
      <c r="BJC103" s="0"/>
      <c r="BJD103" s="0"/>
      <c r="BJE103" s="0"/>
      <c r="BJF103" s="0"/>
      <c r="BJG103" s="0"/>
      <c r="BJH103" s="0"/>
      <c r="BJI103" s="0"/>
      <c r="BJJ103" s="0"/>
      <c r="BJK103" s="0"/>
      <c r="BJL103" s="0"/>
      <c r="BJM103" s="0"/>
      <c r="BJN103" s="0"/>
      <c r="BJO103" s="0"/>
      <c r="BJP103" s="0"/>
      <c r="BJQ103" s="0"/>
      <c r="BJR103" s="0"/>
      <c r="BJS103" s="0"/>
      <c r="BJT103" s="0"/>
      <c r="BJU103" s="0"/>
      <c r="BJV103" s="0"/>
      <c r="BJW103" s="0"/>
      <c r="BJX103" s="0"/>
      <c r="BJY103" s="0"/>
      <c r="BJZ103" s="0"/>
      <c r="BKA103" s="0"/>
      <c r="BKB103" s="0"/>
      <c r="BKC103" s="0"/>
      <c r="BKD103" s="0"/>
      <c r="BKE103" s="0"/>
      <c r="BKF103" s="0"/>
      <c r="BKG103" s="0"/>
      <c r="BKH103" s="0"/>
      <c r="BKI103" s="0"/>
      <c r="BKJ103" s="0"/>
      <c r="BKK103" s="0"/>
      <c r="BKL103" s="0"/>
      <c r="BKM103" s="0"/>
      <c r="BKN103" s="0"/>
      <c r="BKO103" s="0"/>
      <c r="BKP103" s="0"/>
      <c r="BKQ103" s="0"/>
      <c r="BKR103" s="0"/>
      <c r="BKS103" s="0"/>
      <c r="BKT103" s="0"/>
      <c r="BKU103" s="0"/>
      <c r="BKV103" s="0"/>
      <c r="BKW103" s="0"/>
      <c r="BKX103" s="0"/>
      <c r="BKY103" s="0"/>
      <c r="BKZ103" s="0"/>
      <c r="BLA103" s="0"/>
      <c r="BLB103" s="0"/>
      <c r="BLC103" s="0"/>
      <c r="BLD103" s="0"/>
      <c r="BLE103" s="0"/>
      <c r="BLF103" s="0"/>
      <c r="BLG103" s="0"/>
      <c r="BLH103" s="0"/>
      <c r="BLI103" s="0"/>
      <c r="BLJ103" s="0"/>
      <c r="BLK103" s="0"/>
      <c r="BLL103" s="0"/>
      <c r="BLM103" s="0"/>
      <c r="BLN103" s="0"/>
      <c r="BLO103" s="0"/>
      <c r="BLP103" s="0"/>
      <c r="BLQ103" s="0"/>
      <c r="BLR103" s="0"/>
      <c r="BLS103" s="0"/>
      <c r="BLT103" s="0"/>
      <c r="BLU103" s="0"/>
      <c r="BLV103" s="0"/>
      <c r="BLW103" s="0"/>
      <c r="BLX103" s="0"/>
      <c r="BLY103" s="0"/>
      <c r="BLZ103" s="0"/>
      <c r="BMA103" s="0"/>
      <c r="BMB103" s="0"/>
      <c r="BMC103" s="0"/>
      <c r="BMD103" s="0"/>
      <c r="BME103" s="0"/>
      <c r="BMF103" s="0"/>
      <c r="BMG103" s="0"/>
      <c r="BMH103" s="0"/>
      <c r="BMI103" s="0"/>
      <c r="BMJ103" s="0"/>
      <c r="BMK103" s="0"/>
      <c r="BML103" s="0"/>
      <c r="BMM103" s="0"/>
      <c r="BMN103" s="0"/>
      <c r="BMO103" s="0"/>
      <c r="BMP103" s="0"/>
      <c r="BMQ103" s="0"/>
      <c r="BMR103" s="0"/>
      <c r="BMS103" s="0"/>
      <c r="BMT103" s="0"/>
      <c r="BMU103" s="0"/>
      <c r="BMV103" s="0"/>
      <c r="BMW103" s="0"/>
      <c r="BMX103" s="0"/>
      <c r="BMY103" s="0"/>
      <c r="BMZ103" s="0"/>
      <c r="BNA103" s="0"/>
      <c r="BNB103" s="0"/>
      <c r="BNC103" s="0"/>
      <c r="BND103" s="0"/>
      <c r="BNE103" s="0"/>
      <c r="BNF103" s="0"/>
      <c r="BNG103" s="0"/>
      <c r="BNH103" s="0"/>
      <c r="BNI103" s="0"/>
      <c r="BNJ103" s="0"/>
      <c r="BNK103" s="0"/>
      <c r="BNL103" s="0"/>
      <c r="BNM103" s="0"/>
      <c r="BNN103" s="0"/>
      <c r="BNO103" s="0"/>
      <c r="BNP103" s="0"/>
      <c r="BNQ103" s="0"/>
      <c r="BNR103" s="0"/>
      <c r="BNS103" s="0"/>
      <c r="BNT103" s="0"/>
      <c r="BNU103" s="0"/>
      <c r="BNV103" s="0"/>
      <c r="BNW103" s="0"/>
      <c r="BNX103" s="0"/>
      <c r="BNY103" s="0"/>
      <c r="BNZ103" s="0"/>
      <c r="BOA103" s="0"/>
      <c r="BOB103" s="0"/>
      <c r="BOC103" s="0"/>
      <c r="BOD103" s="0"/>
      <c r="BOE103" s="0"/>
      <c r="BOF103" s="0"/>
      <c r="BOG103" s="0"/>
      <c r="BOH103" s="0"/>
      <c r="BOI103" s="0"/>
      <c r="BOJ103" s="0"/>
      <c r="BOK103" s="0"/>
      <c r="BOL103" s="0"/>
      <c r="BOM103" s="0"/>
      <c r="BON103" s="0"/>
      <c r="BOO103" s="0"/>
      <c r="BOP103" s="0"/>
      <c r="BOQ103" s="0"/>
      <c r="BOR103" s="0"/>
      <c r="BOS103" s="0"/>
      <c r="BOT103" s="0"/>
      <c r="BOU103" s="0"/>
      <c r="BOV103" s="0"/>
      <c r="BOW103" s="0"/>
      <c r="BOX103" s="0"/>
      <c r="BOY103" s="0"/>
      <c r="BOZ103" s="0"/>
      <c r="BPA103" s="0"/>
      <c r="BPB103" s="0"/>
      <c r="BPC103" s="0"/>
      <c r="BPD103" s="0"/>
      <c r="BPE103" s="0"/>
      <c r="BPF103" s="0"/>
      <c r="BPG103" s="0"/>
      <c r="BPH103" s="0"/>
      <c r="BPI103" s="0"/>
      <c r="BPJ103" s="0"/>
      <c r="BPK103" s="0"/>
      <c r="BPL103" s="0"/>
      <c r="BPM103" s="0"/>
      <c r="BPN103" s="0"/>
      <c r="BPO103" s="0"/>
      <c r="BPP103" s="0"/>
      <c r="BPQ103" s="0"/>
      <c r="BPR103" s="0"/>
      <c r="BPS103" s="0"/>
      <c r="BPT103" s="0"/>
      <c r="BPU103" s="0"/>
      <c r="BPV103" s="0"/>
      <c r="BPW103" s="0"/>
      <c r="BPX103" s="0"/>
      <c r="BPY103" s="0"/>
      <c r="BPZ103" s="0"/>
      <c r="BQA103" s="0"/>
      <c r="BQB103" s="0"/>
      <c r="BQC103" s="0"/>
      <c r="BQD103" s="0"/>
      <c r="BQE103" s="0"/>
      <c r="BQF103" s="0"/>
      <c r="BQG103" s="0"/>
      <c r="BQH103" s="0"/>
      <c r="BQI103" s="0"/>
      <c r="BQJ103" s="0"/>
      <c r="BQK103" s="0"/>
      <c r="BQL103" s="0"/>
      <c r="BQM103" s="0"/>
      <c r="BQN103" s="0"/>
      <c r="BQO103" s="0"/>
      <c r="BQP103" s="0"/>
      <c r="BQQ103" s="0"/>
      <c r="BQR103" s="0"/>
      <c r="BQS103" s="0"/>
      <c r="BQT103" s="0"/>
      <c r="BQU103" s="0"/>
      <c r="BQV103" s="0"/>
      <c r="BQW103" s="0"/>
      <c r="BQX103" s="0"/>
      <c r="BQY103" s="0"/>
      <c r="BQZ103" s="0"/>
      <c r="BRA103" s="0"/>
      <c r="BRB103" s="0"/>
      <c r="BRC103" s="0"/>
      <c r="BRD103" s="0"/>
      <c r="BRE103" s="0"/>
      <c r="BRF103" s="0"/>
      <c r="BRG103" s="0"/>
      <c r="BRH103" s="0"/>
      <c r="BRI103" s="0"/>
      <c r="BRJ103" s="0"/>
      <c r="BRK103" s="0"/>
      <c r="BRL103" s="0"/>
      <c r="BRM103" s="0"/>
      <c r="BRN103" s="0"/>
      <c r="BRO103" s="0"/>
      <c r="BRP103" s="0"/>
      <c r="BRQ103" s="0"/>
      <c r="BRR103" s="0"/>
      <c r="BRS103" s="0"/>
      <c r="BRT103" s="0"/>
      <c r="BRU103" s="0"/>
      <c r="BRV103" s="0"/>
      <c r="BRW103" s="0"/>
      <c r="BRX103" s="0"/>
      <c r="BRY103" s="0"/>
      <c r="BRZ103" s="0"/>
      <c r="BSA103" s="0"/>
      <c r="BSB103" s="0"/>
      <c r="BSC103" s="0"/>
      <c r="BSD103" s="0"/>
      <c r="BSE103" s="0"/>
      <c r="BSF103" s="0"/>
      <c r="BSG103" s="0"/>
      <c r="BSH103" s="0"/>
      <c r="BSI103" s="0"/>
      <c r="BSJ103" s="0"/>
      <c r="BSK103" s="0"/>
      <c r="BSL103" s="0"/>
      <c r="BSM103" s="0"/>
      <c r="BSN103" s="0"/>
      <c r="BSO103" s="0"/>
      <c r="BSP103" s="0"/>
      <c r="BSQ103" s="0"/>
      <c r="BSR103" s="0"/>
      <c r="BSS103" s="0"/>
      <c r="BST103" s="0"/>
      <c r="BSU103" s="0"/>
      <c r="BSV103" s="0"/>
      <c r="BSW103" s="0"/>
      <c r="BSX103" s="0"/>
      <c r="BSY103" s="0"/>
      <c r="BSZ103" s="0"/>
      <c r="BTA103" s="0"/>
      <c r="BTB103" s="0"/>
      <c r="BTC103" s="0"/>
      <c r="BTD103" s="0"/>
      <c r="BTE103" s="0"/>
      <c r="BTF103" s="0"/>
      <c r="BTG103" s="0"/>
      <c r="BTH103" s="0"/>
      <c r="BTI103" s="0"/>
      <c r="BTJ103" s="0"/>
      <c r="BTK103" s="0"/>
      <c r="BTL103" s="0"/>
      <c r="BTM103" s="0"/>
      <c r="BTN103" s="0"/>
      <c r="BTO103" s="0"/>
      <c r="BTP103" s="0"/>
      <c r="BTQ103" s="0"/>
      <c r="BTR103" s="0"/>
      <c r="BTS103" s="0"/>
      <c r="BTT103" s="0"/>
      <c r="BTU103" s="0"/>
      <c r="BTV103" s="0"/>
      <c r="BTW103" s="0"/>
      <c r="BTX103" s="0"/>
      <c r="BTY103" s="0"/>
      <c r="BTZ103" s="0"/>
      <c r="BUA103" s="0"/>
      <c r="BUB103" s="0"/>
      <c r="BUC103" s="0"/>
      <c r="BUD103" s="0"/>
      <c r="BUE103" s="0"/>
      <c r="BUF103" s="0"/>
      <c r="BUG103" s="0"/>
      <c r="BUH103" s="0"/>
      <c r="BUI103" s="0"/>
      <c r="BUJ103" s="0"/>
      <c r="BUK103" s="0"/>
      <c r="BUL103" s="0"/>
      <c r="BUM103" s="0"/>
      <c r="BUN103" s="0"/>
      <c r="BUO103" s="0"/>
      <c r="BUP103" s="0"/>
      <c r="BUQ103" s="0"/>
      <c r="BUR103" s="0"/>
      <c r="BUS103" s="0"/>
      <c r="BUT103" s="0"/>
      <c r="BUU103" s="0"/>
      <c r="BUV103" s="0"/>
      <c r="BUW103" s="0"/>
      <c r="BUX103" s="0"/>
      <c r="BUY103" s="0"/>
      <c r="BUZ103" s="0"/>
      <c r="BVA103" s="0"/>
      <c r="BVB103" s="0"/>
      <c r="BVC103" s="0"/>
      <c r="BVD103" s="0"/>
      <c r="BVE103" s="0"/>
      <c r="BVF103" s="0"/>
      <c r="BVG103" s="0"/>
      <c r="BVH103" s="0"/>
      <c r="BVI103" s="0"/>
      <c r="BVJ103" s="0"/>
      <c r="BVK103" s="0"/>
      <c r="BVL103" s="0"/>
      <c r="BVM103" s="0"/>
      <c r="BVN103" s="0"/>
      <c r="BVO103" s="0"/>
      <c r="BVP103" s="0"/>
      <c r="BVQ103" s="0"/>
      <c r="BVR103" s="0"/>
      <c r="BVS103" s="0"/>
      <c r="BVT103" s="0"/>
      <c r="BVU103" s="0"/>
      <c r="BVV103" s="0"/>
      <c r="BVW103" s="0"/>
      <c r="BVX103" s="0"/>
      <c r="BVY103" s="0"/>
      <c r="BVZ103" s="0"/>
      <c r="BWA103" s="0"/>
      <c r="BWB103" s="0"/>
      <c r="BWC103" s="0"/>
      <c r="BWD103" s="0"/>
      <c r="BWE103" s="0"/>
      <c r="BWF103" s="0"/>
      <c r="BWG103" s="0"/>
      <c r="BWH103" s="0"/>
      <c r="BWI103" s="0"/>
      <c r="BWJ103" s="0"/>
      <c r="BWK103" s="0"/>
      <c r="BWL103" s="0"/>
      <c r="BWM103" s="0"/>
      <c r="BWN103" s="0"/>
      <c r="BWO103" s="0"/>
      <c r="BWP103" s="0"/>
      <c r="BWQ103" s="0"/>
      <c r="BWR103" s="0"/>
      <c r="BWS103" s="0"/>
      <c r="BWT103" s="0"/>
      <c r="BWU103" s="0"/>
      <c r="BWV103" s="0"/>
      <c r="BWW103" s="0"/>
      <c r="BWX103" s="0"/>
      <c r="BWY103" s="0"/>
      <c r="BWZ103" s="0"/>
      <c r="BXA103" s="0"/>
      <c r="BXB103" s="0"/>
      <c r="BXC103" s="0"/>
      <c r="BXD103" s="0"/>
      <c r="BXE103" s="0"/>
      <c r="BXF103" s="0"/>
      <c r="BXG103" s="0"/>
      <c r="BXH103" s="0"/>
      <c r="BXI103" s="0"/>
      <c r="BXJ103" s="0"/>
      <c r="BXK103" s="0"/>
      <c r="BXL103" s="0"/>
      <c r="BXM103" s="0"/>
      <c r="BXN103" s="0"/>
      <c r="BXO103" s="0"/>
      <c r="BXP103" s="0"/>
      <c r="BXQ103" s="0"/>
      <c r="BXR103" s="0"/>
      <c r="BXS103" s="0"/>
      <c r="BXT103" s="0"/>
      <c r="BXU103" s="0"/>
      <c r="BXV103" s="0"/>
      <c r="BXW103" s="0"/>
      <c r="BXX103" s="0"/>
      <c r="BXY103" s="0"/>
      <c r="BXZ103" s="0"/>
      <c r="BYA103" s="0"/>
      <c r="BYB103" s="0"/>
      <c r="BYC103" s="0"/>
      <c r="BYD103" s="0"/>
      <c r="BYE103" s="0"/>
      <c r="BYF103" s="0"/>
      <c r="BYG103" s="0"/>
      <c r="BYH103" s="0"/>
      <c r="BYI103" s="0"/>
      <c r="BYJ103" s="0"/>
      <c r="BYK103" s="0"/>
      <c r="BYL103" s="0"/>
      <c r="BYM103" s="0"/>
      <c r="BYN103" s="0"/>
      <c r="BYO103" s="0"/>
      <c r="BYP103" s="0"/>
      <c r="BYQ103" s="0"/>
      <c r="BYR103" s="0"/>
      <c r="BYS103" s="0"/>
      <c r="BYT103" s="0"/>
      <c r="BYU103" s="0"/>
      <c r="BYV103" s="0"/>
      <c r="BYW103" s="0"/>
      <c r="BYX103" s="0"/>
      <c r="BYY103" s="0"/>
      <c r="BYZ103" s="0"/>
      <c r="BZA103" s="0"/>
      <c r="BZB103" s="0"/>
      <c r="BZC103" s="0"/>
      <c r="BZD103" s="0"/>
      <c r="BZE103" s="0"/>
      <c r="BZF103" s="0"/>
      <c r="BZG103" s="0"/>
      <c r="BZH103" s="0"/>
      <c r="BZI103" s="0"/>
      <c r="BZJ103" s="0"/>
      <c r="BZK103" s="0"/>
      <c r="BZL103" s="0"/>
      <c r="BZM103" s="0"/>
      <c r="BZN103" s="0"/>
      <c r="BZO103" s="0"/>
      <c r="BZP103" s="0"/>
      <c r="BZQ103" s="0"/>
      <c r="BZR103" s="0"/>
      <c r="BZS103" s="0"/>
      <c r="BZT103" s="0"/>
      <c r="BZU103" s="0"/>
      <c r="BZV103" s="0"/>
      <c r="BZW103" s="0"/>
      <c r="BZX103" s="0"/>
      <c r="BZY103" s="0"/>
      <c r="BZZ103" s="0"/>
      <c r="CAA103" s="0"/>
      <c r="CAB103" s="0"/>
      <c r="CAC103" s="0"/>
      <c r="CAD103" s="0"/>
      <c r="CAE103" s="0"/>
      <c r="CAF103" s="0"/>
      <c r="CAG103" s="0"/>
      <c r="CAH103" s="0"/>
      <c r="CAI103" s="0"/>
      <c r="CAJ103" s="0"/>
      <c r="CAK103" s="0"/>
      <c r="CAL103" s="0"/>
      <c r="CAM103" s="0"/>
      <c r="CAN103" s="0"/>
      <c r="CAO103" s="0"/>
      <c r="CAP103" s="0"/>
      <c r="CAQ103" s="0"/>
      <c r="CAR103" s="0"/>
      <c r="CAS103" s="0"/>
      <c r="CAT103" s="0"/>
      <c r="CAU103" s="0"/>
      <c r="CAV103" s="0"/>
      <c r="CAW103" s="0"/>
      <c r="CAX103" s="0"/>
      <c r="CAY103" s="0"/>
      <c r="CAZ103" s="0"/>
      <c r="CBA103" s="0"/>
      <c r="CBB103" s="0"/>
      <c r="CBC103" s="0"/>
      <c r="CBD103" s="0"/>
      <c r="CBE103" s="0"/>
      <c r="CBF103" s="0"/>
      <c r="CBG103" s="0"/>
      <c r="CBH103" s="0"/>
      <c r="CBI103" s="0"/>
      <c r="CBJ103" s="0"/>
      <c r="CBK103" s="0"/>
      <c r="CBL103" s="0"/>
      <c r="CBM103" s="0"/>
      <c r="CBN103" s="0"/>
      <c r="CBO103" s="0"/>
      <c r="CBP103" s="0"/>
      <c r="CBQ103" s="0"/>
      <c r="CBR103" s="0"/>
      <c r="CBS103" s="0"/>
      <c r="CBT103" s="0"/>
      <c r="CBU103" s="0"/>
      <c r="CBV103" s="0"/>
      <c r="CBW103" s="0"/>
      <c r="CBX103" s="0"/>
      <c r="CBY103" s="0"/>
      <c r="CBZ103" s="0"/>
      <c r="CCA103" s="0"/>
      <c r="CCB103" s="0"/>
      <c r="CCC103" s="0"/>
      <c r="CCD103" s="0"/>
      <c r="CCE103" s="0"/>
      <c r="CCF103" s="0"/>
      <c r="CCG103" s="0"/>
      <c r="CCH103" s="0"/>
      <c r="CCI103" s="0"/>
      <c r="CCJ103" s="0"/>
      <c r="CCK103" s="0"/>
      <c r="CCL103" s="0"/>
      <c r="CCM103" s="0"/>
      <c r="CCN103" s="0"/>
      <c r="CCO103" s="0"/>
      <c r="CCP103" s="0"/>
      <c r="CCQ103" s="0"/>
      <c r="CCR103" s="0"/>
      <c r="CCS103" s="0"/>
      <c r="CCT103" s="0"/>
      <c r="CCU103" s="0"/>
      <c r="CCV103" s="0"/>
      <c r="CCW103" s="0"/>
      <c r="CCX103" s="0"/>
      <c r="CCY103" s="0"/>
      <c r="CCZ103" s="0"/>
      <c r="CDA103" s="0"/>
      <c r="CDB103" s="0"/>
      <c r="CDC103" s="0"/>
      <c r="CDD103" s="0"/>
      <c r="CDE103" s="0"/>
      <c r="CDF103" s="0"/>
      <c r="CDG103" s="0"/>
      <c r="CDH103" s="0"/>
      <c r="CDI103" s="0"/>
      <c r="CDJ103" s="0"/>
      <c r="CDK103" s="0"/>
      <c r="CDL103" s="0"/>
      <c r="CDM103" s="0"/>
      <c r="CDN103" s="0"/>
      <c r="CDO103" s="0"/>
      <c r="CDP103" s="0"/>
      <c r="CDQ103" s="0"/>
      <c r="CDR103" s="0"/>
      <c r="CDS103" s="0"/>
      <c r="CDT103" s="0"/>
      <c r="CDU103" s="0"/>
      <c r="CDV103" s="0"/>
      <c r="CDW103" s="0"/>
      <c r="CDX103" s="0"/>
      <c r="CDY103" s="0"/>
      <c r="CDZ103" s="0"/>
      <c r="CEA103" s="0"/>
      <c r="CEB103" s="0"/>
      <c r="CEC103" s="0"/>
      <c r="CED103" s="0"/>
      <c r="CEE103" s="0"/>
      <c r="CEF103" s="0"/>
      <c r="CEG103" s="0"/>
      <c r="CEH103" s="0"/>
      <c r="CEI103" s="0"/>
      <c r="CEJ103" s="0"/>
      <c r="CEK103" s="0"/>
      <c r="CEL103" s="0"/>
      <c r="CEM103" s="0"/>
      <c r="CEN103" s="0"/>
      <c r="CEO103" s="0"/>
      <c r="CEP103" s="0"/>
      <c r="CEQ103" s="0"/>
      <c r="CER103" s="0"/>
      <c r="CES103" s="0"/>
      <c r="CET103" s="0"/>
      <c r="CEU103" s="0"/>
      <c r="CEV103" s="0"/>
      <c r="CEW103" s="0"/>
      <c r="CEX103" s="0"/>
      <c r="CEY103" s="0"/>
      <c r="CEZ103" s="0"/>
      <c r="CFA103" s="0"/>
      <c r="CFB103" s="0"/>
      <c r="CFC103" s="0"/>
      <c r="CFD103" s="0"/>
      <c r="CFE103" s="0"/>
      <c r="CFF103" s="0"/>
      <c r="CFG103" s="0"/>
      <c r="CFH103" s="0"/>
      <c r="CFI103" s="0"/>
      <c r="CFJ103" s="0"/>
      <c r="CFK103" s="0"/>
      <c r="CFL103" s="0"/>
      <c r="CFM103" s="0"/>
      <c r="CFN103" s="0"/>
      <c r="CFO103" s="0"/>
      <c r="CFP103" s="0"/>
      <c r="CFQ103" s="0"/>
      <c r="CFR103" s="0"/>
      <c r="CFS103" s="0"/>
      <c r="CFT103" s="0"/>
      <c r="CFU103" s="0"/>
      <c r="CFV103" s="0"/>
      <c r="CFW103" s="0"/>
      <c r="CFX103" s="0"/>
      <c r="CFY103" s="0"/>
      <c r="CFZ103" s="0"/>
      <c r="CGA103" s="0"/>
      <c r="CGB103" s="0"/>
      <c r="CGC103" s="0"/>
      <c r="CGD103" s="0"/>
      <c r="CGE103" s="0"/>
      <c r="CGF103" s="0"/>
      <c r="CGG103" s="0"/>
      <c r="CGH103" s="0"/>
      <c r="CGI103" s="0"/>
      <c r="CGJ103" s="0"/>
      <c r="CGK103" s="0"/>
      <c r="CGL103" s="0"/>
      <c r="CGM103" s="0"/>
      <c r="CGN103" s="0"/>
      <c r="CGO103" s="0"/>
      <c r="CGP103" s="0"/>
      <c r="CGQ103" s="0"/>
      <c r="CGR103" s="0"/>
      <c r="CGS103" s="0"/>
      <c r="CGT103" s="0"/>
      <c r="CGU103" s="0"/>
      <c r="CGV103" s="0"/>
      <c r="CGW103" s="0"/>
      <c r="CGX103" s="0"/>
      <c r="CGY103" s="0"/>
      <c r="CGZ103" s="0"/>
      <c r="CHA103" s="0"/>
      <c r="CHB103" s="0"/>
      <c r="CHC103" s="0"/>
      <c r="CHD103" s="0"/>
      <c r="CHE103" s="0"/>
      <c r="CHF103" s="0"/>
      <c r="CHG103" s="0"/>
      <c r="CHH103" s="0"/>
      <c r="CHI103" s="0"/>
      <c r="CHJ103" s="0"/>
      <c r="CHK103" s="0"/>
      <c r="CHL103" s="0"/>
      <c r="CHM103" s="0"/>
      <c r="CHN103" s="0"/>
      <c r="CHO103" s="0"/>
      <c r="CHP103" s="0"/>
      <c r="CHQ103" s="0"/>
      <c r="CHR103" s="0"/>
      <c r="CHS103" s="0"/>
      <c r="CHT103" s="0"/>
      <c r="CHU103" s="0"/>
      <c r="CHV103" s="0"/>
      <c r="CHW103" s="0"/>
      <c r="CHX103" s="0"/>
      <c r="CHY103" s="0"/>
      <c r="CHZ103" s="0"/>
      <c r="CIA103" s="0"/>
      <c r="CIB103" s="0"/>
      <c r="CIC103" s="0"/>
      <c r="CID103" s="0"/>
      <c r="CIE103" s="0"/>
      <c r="CIF103" s="0"/>
      <c r="CIG103" s="0"/>
      <c r="CIH103" s="0"/>
      <c r="CII103" s="0"/>
      <c r="CIJ103" s="0"/>
      <c r="CIK103" s="0"/>
      <c r="CIL103" s="0"/>
      <c r="CIM103" s="0"/>
      <c r="CIN103" s="0"/>
      <c r="CIO103" s="0"/>
      <c r="CIP103" s="0"/>
      <c r="CIQ103" s="0"/>
      <c r="CIR103" s="0"/>
      <c r="CIS103" s="0"/>
      <c r="CIT103" s="0"/>
      <c r="CIU103" s="0"/>
      <c r="CIV103" s="0"/>
      <c r="CIW103" s="0"/>
      <c r="CIX103" s="0"/>
      <c r="CIY103" s="0"/>
      <c r="CIZ103" s="0"/>
      <c r="CJA103" s="0"/>
      <c r="CJB103" s="0"/>
      <c r="CJC103" s="0"/>
      <c r="CJD103" s="0"/>
      <c r="CJE103" s="0"/>
      <c r="CJF103" s="0"/>
      <c r="CJG103" s="0"/>
      <c r="CJH103" s="0"/>
      <c r="CJI103" s="0"/>
      <c r="CJJ103" s="0"/>
      <c r="CJK103" s="0"/>
      <c r="CJL103" s="0"/>
      <c r="CJM103" s="0"/>
      <c r="CJN103" s="0"/>
      <c r="CJO103" s="0"/>
      <c r="CJP103" s="0"/>
      <c r="CJQ103" s="0"/>
      <c r="CJR103" s="0"/>
      <c r="CJS103" s="0"/>
      <c r="CJT103" s="0"/>
      <c r="CJU103" s="0"/>
      <c r="CJV103" s="0"/>
      <c r="CJW103" s="0"/>
      <c r="CJX103" s="0"/>
      <c r="CJY103" s="0"/>
      <c r="CJZ103" s="0"/>
      <c r="CKA103" s="0"/>
      <c r="CKB103" s="0"/>
      <c r="CKC103" s="0"/>
      <c r="CKD103" s="0"/>
      <c r="CKE103" s="0"/>
      <c r="CKF103" s="0"/>
      <c r="CKG103" s="0"/>
      <c r="CKH103" s="0"/>
      <c r="CKI103" s="0"/>
      <c r="CKJ103" s="0"/>
      <c r="CKK103" s="0"/>
      <c r="CKL103" s="0"/>
      <c r="CKM103" s="0"/>
      <c r="CKN103" s="0"/>
      <c r="CKO103" s="0"/>
      <c r="CKP103" s="0"/>
      <c r="CKQ103" s="0"/>
      <c r="CKR103" s="0"/>
      <c r="CKS103" s="0"/>
      <c r="CKT103" s="0"/>
      <c r="CKU103" s="0"/>
      <c r="CKV103" s="0"/>
      <c r="CKW103" s="0"/>
      <c r="CKX103" s="0"/>
      <c r="CKY103" s="0"/>
      <c r="CKZ103" s="0"/>
      <c r="CLA103" s="0"/>
      <c r="CLB103" s="0"/>
      <c r="CLC103" s="0"/>
      <c r="CLD103" s="0"/>
      <c r="CLE103" s="0"/>
      <c r="CLF103" s="0"/>
      <c r="CLG103" s="0"/>
      <c r="CLH103" s="0"/>
      <c r="CLI103" s="0"/>
      <c r="CLJ103" s="0"/>
      <c r="CLK103" s="0"/>
      <c r="CLL103" s="0"/>
      <c r="CLM103" s="0"/>
      <c r="CLN103" s="0"/>
      <c r="CLO103" s="0"/>
      <c r="CLP103" s="0"/>
      <c r="CLQ103" s="0"/>
      <c r="CLR103" s="0"/>
      <c r="CLS103" s="0"/>
      <c r="CLT103" s="0"/>
      <c r="CLU103" s="0"/>
      <c r="CLV103" s="0"/>
      <c r="CLW103" s="0"/>
      <c r="CLX103" s="0"/>
      <c r="CLY103" s="0"/>
      <c r="CLZ103" s="0"/>
      <c r="CMA103" s="0"/>
      <c r="CMB103" s="0"/>
      <c r="CMC103" s="0"/>
      <c r="CMD103" s="0"/>
      <c r="CME103" s="0"/>
      <c r="CMF103" s="0"/>
      <c r="CMG103" s="0"/>
      <c r="CMH103" s="0"/>
      <c r="CMI103" s="0"/>
      <c r="CMJ103" s="0"/>
      <c r="CMK103" s="0"/>
      <c r="CML103" s="0"/>
      <c r="CMM103" s="0"/>
      <c r="CMN103" s="0"/>
      <c r="CMO103" s="0"/>
      <c r="CMP103" s="0"/>
      <c r="CMQ103" s="0"/>
      <c r="CMR103" s="0"/>
      <c r="CMS103" s="0"/>
      <c r="CMT103" s="0"/>
      <c r="CMU103" s="0"/>
      <c r="CMV103" s="0"/>
      <c r="CMW103" s="0"/>
      <c r="CMX103" s="0"/>
      <c r="CMY103" s="0"/>
      <c r="CMZ103" s="0"/>
      <c r="CNA103" s="0"/>
      <c r="CNB103" s="0"/>
      <c r="CNC103" s="0"/>
      <c r="CND103" s="0"/>
      <c r="CNE103" s="0"/>
      <c r="CNF103" s="0"/>
      <c r="CNG103" s="0"/>
      <c r="CNH103" s="0"/>
      <c r="CNI103" s="0"/>
      <c r="CNJ103" s="0"/>
      <c r="CNK103" s="0"/>
      <c r="CNL103" s="0"/>
      <c r="CNM103" s="0"/>
      <c r="CNN103" s="0"/>
      <c r="CNO103" s="0"/>
      <c r="CNP103" s="0"/>
      <c r="CNQ103" s="0"/>
      <c r="CNR103" s="0"/>
      <c r="CNS103" s="0"/>
      <c r="CNT103" s="0"/>
      <c r="CNU103" s="0"/>
      <c r="CNV103" s="0"/>
      <c r="CNW103" s="0"/>
      <c r="CNX103" s="0"/>
      <c r="CNY103" s="0"/>
      <c r="CNZ103" s="0"/>
      <c r="COA103" s="0"/>
      <c r="COB103" s="0"/>
      <c r="COC103" s="0"/>
      <c r="COD103" s="0"/>
      <c r="COE103" s="0"/>
      <c r="COF103" s="0"/>
      <c r="COG103" s="0"/>
      <c r="COH103" s="0"/>
      <c r="COI103" s="0"/>
      <c r="COJ103" s="0"/>
      <c r="COK103" s="0"/>
      <c r="COL103" s="0"/>
      <c r="COM103" s="0"/>
      <c r="CON103" s="0"/>
      <c r="COO103" s="0"/>
      <c r="COP103" s="0"/>
      <c r="COQ103" s="0"/>
      <c r="COR103" s="0"/>
      <c r="COS103" s="0"/>
      <c r="COT103" s="0"/>
      <c r="COU103" s="0"/>
      <c r="COV103" s="0"/>
      <c r="COW103" s="0"/>
      <c r="COX103" s="0"/>
      <c r="COY103" s="0"/>
      <c r="COZ103" s="0"/>
      <c r="CPA103" s="0"/>
      <c r="CPB103" s="0"/>
      <c r="CPC103" s="0"/>
      <c r="CPD103" s="0"/>
      <c r="CPE103" s="0"/>
      <c r="CPF103" s="0"/>
      <c r="CPG103" s="0"/>
      <c r="CPH103" s="0"/>
      <c r="CPI103" s="0"/>
      <c r="CPJ103" s="0"/>
      <c r="CPK103" s="0"/>
      <c r="CPL103" s="0"/>
      <c r="CPM103" s="0"/>
      <c r="CPN103" s="0"/>
      <c r="CPO103" s="0"/>
      <c r="CPP103" s="0"/>
      <c r="CPQ103" s="0"/>
      <c r="CPR103" s="0"/>
      <c r="CPS103" s="0"/>
      <c r="CPT103" s="0"/>
      <c r="CPU103" s="0"/>
      <c r="CPV103" s="0"/>
      <c r="CPW103" s="0"/>
      <c r="CPX103" s="0"/>
      <c r="CPY103" s="0"/>
      <c r="CPZ103" s="0"/>
      <c r="CQA103" s="0"/>
      <c r="CQB103" s="0"/>
      <c r="CQC103" s="0"/>
      <c r="CQD103" s="0"/>
      <c r="CQE103" s="0"/>
      <c r="CQF103" s="0"/>
      <c r="CQG103" s="0"/>
      <c r="CQH103" s="0"/>
      <c r="CQI103" s="0"/>
      <c r="CQJ103" s="0"/>
      <c r="CQK103" s="0"/>
      <c r="CQL103" s="0"/>
      <c r="CQM103" s="0"/>
      <c r="CQN103" s="0"/>
      <c r="CQO103" s="0"/>
      <c r="CQP103" s="0"/>
      <c r="CQQ103" s="0"/>
      <c r="CQR103" s="0"/>
      <c r="CQS103" s="0"/>
      <c r="CQT103" s="0"/>
      <c r="CQU103" s="0"/>
      <c r="CQV103" s="0"/>
      <c r="CQW103" s="0"/>
      <c r="CQX103" s="0"/>
      <c r="CQY103" s="0"/>
      <c r="CQZ103" s="0"/>
      <c r="CRA103" s="0"/>
      <c r="CRB103" s="0"/>
      <c r="CRC103" s="0"/>
      <c r="CRD103" s="0"/>
      <c r="CRE103" s="0"/>
      <c r="CRF103" s="0"/>
      <c r="CRG103" s="0"/>
      <c r="CRH103" s="0"/>
      <c r="CRI103" s="0"/>
      <c r="CRJ103" s="0"/>
      <c r="CRK103" s="0"/>
      <c r="CRL103" s="0"/>
      <c r="CRM103" s="0"/>
      <c r="CRN103" s="0"/>
      <c r="CRO103" s="0"/>
      <c r="CRP103" s="0"/>
      <c r="CRQ103" s="0"/>
      <c r="CRR103" s="0"/>
      <c r="CRS103" s="0"/>
      <c r="CRT103" s="0"/>
      <c r="CRU103" s="0"/>
      <c r="CRV103" s="0"/>
      <c r="CRW103" s="0"/>
      <c r="CRX103" s="0"/>
      <c r="CRY103" s="0"/>
      <c r="CRZ103" s="0"/>
      <c r="CSA103" s="0"/>
      <c r="CSB103" s="0"/>
      <c r="CSC103" s="0"/>
      <c r="CSD103" s="0"/>
      <c r="CSE103" s="0"/>
      <c r="CSF103" s="0"/>
      <c r="CSG103" s="0"/>
      <c r="CSH103" s="0"/>
      <c r="CSI103" s="0"/>
      <c r="CSJ103" s="0"/>
      <c r="CSK103" s="0"/>
      <c r="CSL103" s="0"/>
      <c r="CSM103" s="0"/>
      <c r="CSN103" s="0"/>
      <c r="CSO103" s="0"/>
      <c r="CSP103" s="0"/>
      <c r="CSQ103" s="0"/>
      <c r="CSR103" s="0"/>
      <c r="CSS103" s="0"/>
      <c r="CST103" s="0"/>
      <c r="CSU103" s="0"/>
      <c r="CSV103" s="0"/>
      <c r="CSW103" s="0"/>
      <c r="CSX103" s="0"/>
      <c r="CSY103" s="0"/>
      <c r="CSZ103" s="0"/>
      <c r="CTA103" s="0"/>
      <c r="CTB103" s="0"/>
      <c r="CTC103" s="0"/>
      <c r="CTD103" s="0"/>
      <c r="CTE103" s="0"/>
      <c r="CTF103" s="0"/>
      <c r="CTG103" s="0"/>
      <c r="CTH103" s="0"/>
      <c r="CTI103" s="0"/>
      <c r="CTJ103" s="0"/>
      <c r="CTK103" s="0"/>
      <c r="CTL103" s="0"/>
      <c r="CTM103" s="0"/>
      <c r="CTN103" s="0"/>
      <c r="CTO103" s="0"/>
      <c r="CTP103" s="0"/>
      <c r="CTQ103" s="0"/>
      <c r="CTR103" s="0"/>
      <c r="CTS103" s="0"/>
      <c r="CTT103" s="0"/>
      <c r="CTU103" s="0"/>
      <c r="CTV103" s="0"/>
      <c r="CTW103" s="0"/>
      <c r="CTX103" s="0"/>
      <c r="CTY103" s="0"/>
      <c r="CTZ103" s="0"/>
      <c r="CUA103" s="0"/>
      <c r="CUB103" s="0"/>
      <c r="CUC103" s="0"/>
      <c r="CUD103" s="0"/>
      <c r="CUE103" s="0"/>
      <c r="CUF103" s="0"/>
      <c r="CUG103" s="0"/>
      <c r="CUH103" s="0"/>
      <c r="CUI103" s="0"/>
      <c r="CUJ103" s="0"/>
      <c r="CUK103" s="0"/>
      <c r="CUL103" s="0"/>
      <c r="CUM103" s="0"/>
      <c r="CUN103" s="0"/>
      <c r="CUO103" s="0"/>
      <c r="CUP103" s="0"/>
      <c r="CUQ103" s="0"/>
      <c r="CUR103" s="0"/>
      <c r="CUS103" s="0"/>
      <c r="CUT103" s="0"/>
      <c r="CUU103" s="0"/>
      <c r="CUV103" s="0"/>
      <c r="CUW103" s="0"/>
      <c r="CUX103" s="0"/>
      <c r="CUY103" s="0"/>
      <c r="CUZ103" s="0"/>
      <c r="CVA103" s="0"/>
      <c r="CVB103" s="0"/>
      <c r="CVC103" s="0"/>
      <c r="CVD103" s="0"/>
      <c r="CVE103" s="0"/>
      <c r="CVF103" s="0"/>
      <c r="CVG103" s="0"/>
      <c r="CVH103" s="0"/>
      <c r="CVI103" s="0"/>
      <c r="CVJ103" s="0"/>
      <c r="CVK103" s="0"/>
      <c r="CVL103" s="0"/>
      <c r="CVM103" s="0"/>
      <c r="CVN103" s="0"/>
      <c r="CVO103" s="0"/>
      <c r="CVP103" s="0"/>
      <c r="CVQ103" s="0"/>
      <c r="CVR103" s="0"/>
      <c r="CVS103" s="0"/>
      <c r="CVT103" s="0"/>
      <c r="CVU103" s="0"/>
      <c r="CVV103" s="0"/>
      <c r="CVW103" s="0"/>
      <c r="CVX103" s="0"/>
      <c r="CVY103" s="0"/>
      <c r="CVZ103" s="0"/>
      <c r="CWA103" s="0"/>
      <c r="CWB103" s="0"/>
      <c r="CWC103" s="0"/>
      <c r="CWD103" s="0"/>
      <c r="CWE103" s="0"/>
      <c r="CWF103" s="0"/>
      <c r="CWG103" s="0"/>
      <c r="CWH103" s="0"/>
      <c r="CWI103" s="0"/>
      <c r="CWJ103" s="0"/>
      <c r="CWK103" s="0"/>
      <c r="CWL103" s="0"/>
      <c r="CWM103" s="0"/>
      <c r="CWN103" s="0"/>
      <c r="CWO103" s="0"/>
      <c r="CWP103" s="0"/>
      <c r="CWQ103" s="0"/>
      <c r="CWR103" s="0"/>
      <c r="CWS103" s="0"/>
      <c r="CWT103" s="0"/>
      <c r="CWU103" s="0"/>
      <c r="CWV103" s="0"/>
      <c r="CWW103" s="0"/>
      <c r="CWX103" s="0"/>
      <c r="CWY103" s="0"/>
      <c r="CWZ103" s="0"/>
      <c r="CXA103" s="0"/>
      <c r="CXB103" s="0"/>
      <c r="CXC103" s="0"/>
      <c r="CXD103" s="0"/>
      <c r="CXE103" s="0"/>
      <c r="CXF103" s="0"/>
      <c r="CXG103" s="0"/>
      <c r="CXH103" s="0"/>
      <c r="CXI103" s="0"/>
      <c r="CXJ103" s="0"/>
      <c r="CXK103" s="0"/>
      <c r="CXL103" s="0"/>
      <c r="CXM103" s="0"/>
      <c r="CXN103" s="0"/>
      <c r="CXO103" s="0"/>
      <c r="CXP103" s="0"/>
      <c r="CXQ103" s="0"/>
      <c r="CXR103" s="0"/>
      <c r="CXS103" s="0"/>
      <c r="CXT103" s="0"/>
      <c r="CXU103" s="0"/>
      <c r="CXV103" s="0"/>
      <c r="CXW103" s="0"/>
      <c r="CXX103" s="0"/>
      <c r="CXY103" s="0"/>
      <c r="CXZ103" s="0"/>
      <c r="CYA103" s="0"/>
      <c r="CYB103" s="0"/>
      <c r="CYC103" s="0"/>
      <c r="CYD103" s="0"/>
      <c r="CYE103" s="0"/>
      <c r="CYF103" s="0"/>
      <c r="CYG103" s="0"/>
      <c r="CYH103" s="0"/>
      <c r="CYI103" s="0"/>
      <c r="CYJ103" s="0"/>
      <c r="CYK103" s="0"/>
      <c r="CYL103" s="0"/>
      <c r="CYM103" s="0"/>
      <c r="CYN103" s="0"/>
      <c r="CYO103" s="0"/>
      <c r="CYP103" s="0"/>
      <c r="CYQ103" s="0"/>
      <c r="CYR103" s="0"/>
      <c r="CYS103" s="0"/>
      <c r="CYT103" s="0"/>
      <c r="CYU103" s="0"/>
      <c r="CYV103" s="0"/>
      <c r="CYW103" s="0"/>
      <c r="CYX103" s="0"/>
      <c r="CYY103" s="0"/>
      <c r="CYZ103" s="0"/>
      <c r="CZA103" s="0"/>
      <c r="CZB103" s="0"/>
      <c r="CZC103" s="0"/>
      <c r="CZD103" s="0"/>
      <c r="CZE103" s="0"/>
      <c r="CZF103" s="0"/>
      <c r="CZG103" s="0"/>
      <c r="CZH103" s="0"/>
      <c r="CZI103" s="0"/>
      <c r="CZJ103" s="0"/>
      <c r="CZK103" s="0"/>
      <c r="CZL103" s="0"/>
      <c r="CZM103" s="0"/>
      <c r="CZN103" s="0"/>
      <c r="CZO103" s="0"/>
      <c r="CZP103" s="0"/>
      <c r="CZQ103" s="0"/>
      <c r="CZR103" s="0"/>
      <c r="CZS103" s="0"/>
      <c r="CZT103" s="0"/>
      <c r="CZU103" s="0"/>
      <c r="CZV103" s="0"/>
      <c r="CZW103" s="0"/>
      <c r="CZX103" s="0"/>
      <c r="CZY103" s="0"/>
      <c r="CZZ103" s="0"/>
      <c r="DAA103" s="0"/>
      <c r="DAB103" s="0"/>
      <c r="DAC103" s="0"/>
      <c r="DAD103" s="0"/>
      <c r="DAE103" s="0"/>
      <c r="DAF103" s="0"/>
      <c r="DAG103" s="0"/>
      <c r="DAH103" s="0"/>
      <c r="DAI103" s="0"/>
      <c r="DAJ103" s="0"/>
      <c r="DAK103" s="0"/>
      <c r="DAL103" s="0"/>
      <c r="DAM103" s="0"/>
      <c r="DAN103" s="0"/>
      <c r="DAO103" s="0"/>
      <c r="DAP103" s="0"/>
      <c r="DAQ103" s="0"/>
      <c r="DAR103" s="0"/>
      <c r="DAS103" s="0"/>
      <c r="DAT103" s="0"/>
      <c r="DAU103" s="0"/>
      <c r="DAV103" s="0"/>
      <c r="DAW103" s="0"/>
      <c r="DAX103" s="0"/>
      <c r="DAY103" s="0"/>
      <c r="DAZ103" s="0"/>
      <c r="DBA103" s="0"/>
      <c r="DBB103" s="0"/>
      <c r="DBC103" s="0"/>
      <c r="DBD103" s="0"/>
      <c r="DBE103" s="0"/>
      <c r="DBF103" s="0"/>
      <c r="DBG103" s="0"/>
      <c r="DBH103" s="0"/>
      <c r="DBI103" s="0"/>
      <c r="DBJ103" s="0"/>
      <c r="DBK103" s="0"/>
      <c r="DBL103" s="0"/>
      <c r="DBM103" s="0"/>
      <c r="DBN103" s="0"/>
      <c r="DBO103" s="0"/>
      <c r="DBP103" s="0"/>
      <c r="DBQ103" s="0"/>
      <c r="DBR103" s="0"/>
      <c r="DBS103" s="0"/>
      <c r="DBT103" s="0"/>
      <c r="DBU103" s="0"/>
      <c r="DBV103" s="0"/>
      <c r="DBW103" s="0"/>
      <c r="DBX103" s="0"/>
      <c r="DBY103" s="0"/>
      <c r="DBZ103" s="0"/>
      <c r="DCA103" s="0"/>
      <c r="DCB103" s="0"/>
      <c r="DCC103" s="0"/>
      <c r="DCD103" s="0"/>
      <c r="DCE103" s="0"/>
      <c r="DCF103" s="0"/>
      <c r="DCG103" s="0"/>
      <c r="DCH103" s="0"/>
      <c r="DCI103" s="0"/>
      <c r="DCJ103" s="0"/>
      <c r="DCK103" s="0"/>
      <c r="DCL103" s="0"/>
      <c r="DCM103" s="0"/>
      <c r="DCN103" s="0"/>
      <c r="DCO103" s="0"/>
      <c r="DCP103" s="0"/>
      <c r="DCQ103" s="0"/>
      <c r="DCR103" s="0"/>
      <c r="DCS103" s="0"/>
      <c r="DCT103" s="0"/>
      <c r="DCU103" s="0"/>
      <c r="DCV103" s="0"/>
      <c r="DCW103" s="0"/>
      <c r="DCX103" s="0"/>
      <c r="DCY103" s="0"/>
      <c r="DCZ103" s="0"/>
      <c r="DDA103" s="0"/>
      <c r="DDB103" s="0"/>
      <c r="DDC103" s="0"/>
      <c r="DDD103" s="0"/>
      <c r="DDE103" s="0"/>
      <c r="DDF103" s="0"/>
      <c r="DDG103" s="0"/>
      <c r="DDH103" s="0"/>
      <c r="DDI103" s="0"/>
      <c r="DDJ103" s="0"/>
      <c r="DDK103" s="0"/>
      <c r="DDL103" s="0"/>
      <c r="DDM103" s="0"/>
      <c r="DDN103" s="0"/>
      <c r="DDO103" s="0"/>
      <c r="DDP103" s="0"/>
      <c r="DDQ103" s="0"/>
      <c r="DDR103" s="0"/>
      <c r="DDS103" s="0"/>
      <c r="DDT103" s="0"/>
      <c r="DDU103" s="0"/>
      <c r="DDV103" s="0"/>
      <c r="DDW103" s="0"/>
      <c r="DDX103" s="0"/>
      <c r="DDY103" s="0"/>
      <c r="DDZ103" s="0"/>
      <c r="DEA103" s="0"/>
      <c r="DEB103" s="0"/>
      <c r="DEC103" s="0"/>
      <c r="DED103" s="0"/>
      <c r="DEE103" s="0"/>
      <c r="DEF103" s="0"/>
      <c r="DEG103" s="0"/>
      <c r="DEH103" s="0"/>
      <c r="DEI103" s="0"/>
      <c r="DEJ103" s="0"/>
      <c r="DEK103" s="0"/>
      <c r="DEL103" s="0"/>
      <c r="DEM103" s="0"/>
      <c r="DEN103" s="0"/>
      <c r="DEO103" s="0"/>
      <c r="DEP103" s="0"/>
      <c r="DEQ103" s="0"/>
      <c r="DER103" s="0"/>
      <c r="DES103" s="0"/>
      <c r="DET103" s="0"/>
      <c r="DEU103" s="0"/>
      <c r="DEV103" s="0"/>
      <c r="DEW103" s="0"/>
      <c r="DEX103" s="0"/>
      <c r="DEY103" s="0"/>
      <c r="DEZ103" s="0"/>
      <c r="DFA103" s="0"/>
      <c r="DFB103" s="0"/>
      <c r="DFC103" s="0"/>
      <c r="DFD103" s="0"/>
      <c r="DFE103" s="0"/>
      <c r="DFF103" s="0"/>
      <c r="DFG103" s="0"/>
      <c r="DFH103" s="0"/>
      <c r="DFI103" s="0"/>
      <c r="DFJ103" s="0"/>
      <c r="DFK103" s="0"/>
      <c r="DFL103" s="0"/>
      <c r="DFM103" s="0"/>
      <c r="DFN103" s="0"/>
      <c r="DFO103" s="0"/>
      <c r="DFP103" s="0"/>
      <c r="DFQ103" s="0"/>
      <c r="DFR103" s="0"/>
      <c r="DFS103" s="0"/>
      <c r="DFT103" s="0"/>
      <c r="DFU103" s="0"/>
      <c r="DFV103" s="0"/>
      <c r="DFW103" s="0"/>
      <c r="DFX103" s="0"/>
      <c r="DFY103" s="0"/>
      <c r="DFZ103" s="0"/>
      <c r="DGA103" s="0"/>
      <c r="DGB103" s="0"/>
      <c r="DGC103" s="0"/>
      <c r="DGD103" s="0"/>
      <c r="DGE103" s="0"/>
      <c r="DGF103" s="0"/>
      <c r="DGG103" s="0"/>
      <c r="DGH103" s="0"/>
      <c r="DGI103" s="0"/>
      <c r="DGJ103" s="0"/>
      <c r="DGK103" s="0"/>
      <c r="DGL103" s="0"/>
      <c r="DGM103" s="0"/>
      <c r="DGN103" s="0"/>
      <c r="DGO103" s="0"/>
      <c r="DGP103" s="0"/>
      <c r="DGQ103" s="0"/>
      <c r="DGR103" s="0"/>
      <c r="DGS103" s="0"/>
      <c r="DGT103" s="0"/>
      <c r="DGU103" s="0"/>
      <c r="DGV103" s="0"/>
      <c r="DGW103" s="0"/>
      <c r="DGX103" s="0"/>
      <c r="DGY103" s="0"/>
      <c r="DGZ103" s="0"/>
      <c r="DHA103" s="0"/>
      <c r="DHB103" s="0"/>
      <c r="DHC103" s="0"/>
      <c r="DHD103" s="0"/>
      <c r="DHE103" s="0"/>
      <c r="DHF103" s="0"/>
      <c r="DHG103" s="0"/>
      <c r="DHH103" s="0"/>
      <c r="DHI103" s="0"/>
      <c r="DHJ103" s="0"/>
      <c r="DHK103" s="0"/>
      <c r="DHL103" s="0"/>
      <c r="DHM103" s="0"/>
      <c r="DHN103" s="0"/>
      <c r="DHO103" s="0"/>
      <c r="DHP103" s="0"/>
      <c r="DHQ103" s="0"/>
      <c r="DHR103" s="0"/>
      <c r="DHS103" s="0"/>
      <c r="DHT103" s="0"/>
      <c r="DHU103" s="0"/>
      <c r="DHV103" s="0"/>
      <c r="DHW103" s="0"/>
      <c r="DHX103" s="0"/>
      <c r="DHY103" s="0"/>
      <c r="DHZ103" s="0"/>
      <c r="DIA103" s="0"/>
      <c r="DIB103" s="0"/>
      <c r="DIC103" s="0"/>
      <c r="DID103" s="0"/>
      <c r="DIE103" s="0"/>
      <c r="DIF103" s="0"/>
      <c r="DIG103" s="0"/>
      <c r="DIH103" s="0"/>
      <c r="DII103" s="0"/>
      <c r="DIJ103" s="0"/>
      <c r="DIK103" s="0"/>
      <c r="DIL103" s="0"/>
      <c r="DIM103" s="0"/>
      <c r="DIN103" s="0"/>
      <c r="DIO103" s="0"/>
      <c r="DIP103" s="0"/>
      <c r="DIQ103" s="0"/>
      <c r="DIR103" s="0"/>
      <c r="DIS103" s="0"/>
      <c r="DIT103" s="0"/>
      <c r="DIU103" s="0"/>
      <c r="DIV103" s="0"/>
      <c r="DIW103" s="0"/>
      <c r="DIX103" s="0"/>
      <c r="DIY103" s="0"/>
      <c r="DIZ103" s="0"/>
      <c r="DJA103" s="0"/>
      <c r="DJB103" s="0"/>
      <c r="DJC103" s="0"/>
      <c r="DJD103" s="0"/>
      <c r="DJE103" s="0"/>
      <c r="DJF103" s="0"/>
      <c r="DJG103" s="0"/>
      <c r="DJH103" s="0"/>
      <c r="DJI103" s="0"/>
      <c r="DJJ103" s="0"/>
      <c r="DJK103" s="0"/>
      <c r="DJL103" s="0"/>
      <c r="DJM103" s="0"/>
      <c r="DJN103" s="0"/>
      <c r="DJO103" s="0"/>
      <c r="DJP103" s="0"/>
      <c r="DJQ103" s="0"/>
      <c r="DJR103" s="0"/>
      <c r="DJS103" s="0"/>
      <c r="DJT103" s="0"/>
      <c r="DJU103" s="0"/>
      <c r="DJV103" s="0"/>
      <c r="DJW103" s="0"/>
      <c r="DJX103" s="0"/>
      <c r="DJY103" s="0"/>
      <c r="DJZ103" s="0"/>
      <c r="DKA103" s="0"/>
      <c r="DKB103" s="0"/>
      <c r="DKC103" s="0"/>
      <c r="DKD103" s="0"/>
      <c r="DKE103" s="0"/>
      <c r="DKF103" s="0"/>
      <c r="DKG103" s="0"/>
      <c r="DKH103" s="0"/>
      <c r="DKI103" s="0"/>
      <c r="DKJ103" s="0"/>
      <c r="DKK103" s="0"/>
      <c r="DKL103" s="0"/>
      <c r="DKM103" s="0"/>
      <c r="DKN103" s="0"/>
      <c r="DKO103" s="0"/>
      <c r="DKP103" s="0"/>
      <c r="DKQ103" s="0"/>
      <c r="DKR103" s="0"/>
      <c r="DKS103" s="0"/>
      <c r="DKT103" s="0"/>
      <c r="DKU103" s="0"/>
      <c r="DKV103" s="0"/>
      <c r="DKW103" s="0"/>
      <c r="DKX103" s="0"/>
      <c r="DKY103" s="0"/>
      <c r="DKZ103" s="0"/>
      <c r="DLA103" s="0"/>
      <c r="DLB103" s="0"/>
      <c r="DLC103" s="0"/>
      <c r="DLD103" s="0"/>
      <c r="DLE103" s="0"/>
      <c r="DLF103" s="0"/>
      <c r="DLG103" s="0"/>
      <c r="DLH103" s="0"/>
      <c r="DLI103" s="0"/>
      <c r="DLJ103" s="0"/>
      <c r="DLK103" s="0"/>
      <c r="DLL103" s="0"/>
      <c r="DLM103" s="0"/>
      <c r="DLN103" s="0"/>
      <c r="DLO103" s="0"/>
      <c r="DLP103" s="0"/>
      <c r="DLQ103" s="0"/>
      <c r="DLR103" s="0"/>
      <c r="DLS103" s="0"/>
      <c r="DLT103" s="0"/>
      <c r="DLU103" s="0"/>
      <c r="DLV103" s="0"/>
      <c r="DLW103" s="0"/>
      <c r="DLX103" s="0"/>
      <c r="DLY103" s="0"/>
      <c r="DLZ103" s="0"/>
      <c r="DMA103" s="0"/>
      <c r="DMB103" s="0"/>
      <c r="DMC103" s="0"/>
      <c r="DMD103" s="0"/>
      <c r="DME103" s="0"/>
      <c r="DMF103" s="0"/>
      <c r="DMG103" s="0"/>
      <c r="DMH103" s="0"/>
      <c r="DMI103" s="0"/>
      <c r="DMJ103" s="0"/>
      <c r="DMK103" s="0"/>
      <c r="DML103" s="0"/>
      <c r="DMM103" s="0"/>
      <c r="DMN103" s="0"/>
      <c r="DMO103" s="0"/>
      <c r="DMP103" s="0"/>
      <c r="DMQ103" s="0"/>
      <c r="DMR103" s="0"/>
      <c r="DMS103" s="0"/>
      <c r="DMT103" s="0"/>
      <c r="DMU103" s="0"/>
      <c r="DMV103" s="0"/>
      <c r="DMW103" s="0"/>
      <c r="DMX103" s="0"/>
      <c r="DMY103" s="0"/>
      <c r="DMZ103" s="0"/>
      <c r="DNA103" s="0"/>
      <c r="DNB103" s="0"/>
      <c r="DNC103" s="0"/>
      <c r="DND103" s="0"/>
      <c r="DNE103" s="0"/>
      <c r="DNF103" s="0"/>
      <c r="DNG103" s="0"/>
      <c r="DNH103" s="0"/>
      <c r="DNI103" s="0"/>
      <c r="DNJ103" s="0"/>
      <c r="DNK103" s="0"/>
      <c r="DNL103" s="0"/>
      <c r="DNM103" s="0"/>
      <c r="DNN103" s="0"/>
      <c r="DNO103" s="0"/>
      <c r="DNP103" s="0"/>
      <c r="DNQ103" s="0"/>
      <c r="DNR103" s="0"/>
      <c r="DNS103" s="0"/>
      <c r="DNT103" s="0"/>
      <c r="DNU103" s="0"/>
      <c r="DNV103" s="0"/>
      <c r="DNW103" s="0"/>
      <c r="DNX103" s="0"/>
      <c r="DNY103" s="0"/>
      <c r="DNZ103" s="0"/>
      <c r="DOA103" s="0"/>
      <c r="DOB103" s="0"/>
      <c r="DOC103" s="0"/>
      <c r="DOD103" s="0"/>
      <c r="DOE103" s="0"/>
      <c r="DOF103" s="0"/>
      <c r="DOG103" s="0"/>
      <c r="DOH103" s="0"/>
      <c r="DOI103" s="0"/>
      <c r="DOJ103" s="0"/>
      <c r="DOK103" s="0"/>
      <c r="DOL103" s="0"/>
      <c r="DOM103" s="0"/>
      <c r="DON103" s="0"/>
      <c r="DOO103" s="0"/>
      <c r="DOP103" s="0"/>
      <c r="DOQ103" s="0"/>
      <c r="DOR103" s="0"/>
      <c r="DOS103" s="0"/>
      <c r="DOT103" s="0"/>
      <c r="DOU103" s="0"/>
      <c r="DOV103" s="0"/>
      <c r="DOW103" s="0"/>
      <c r="DOX103" s="0"/>
      <c r="DOY103" s="0"/>
      <c r="DOZ103" s="0"/>
      <c r="DPA103" s="0"/>
      <c r="DPB103" s="0"/>
      <c r="DPC103" s="0"/>
      <c r="DPD103" s="0"/>
      <c r="DPE103" s="0"/>
      <c r="DPF103" s="0"/>
      <c r="DPG103" s="0"/>
      <c r="DPH103" s="0"/>
      <c r="DPI103" s="0"/>
      <c r="DPJ103" s="0"/>
      <c r="DPK103" s="0"/>
      <c r="DPL103" s="0"/>
      <c r="DPM103" s="0"/>
      <c r="DPN103" s="0"/>
      <c r="DPO103" s="0"/>
      <c r="DPP103" s="0"/>
      <c r="DPQ103" s="0"/>
      <c r="DPR103" s="0"/>
      <c r="DPS103" s="0"/>
      <c r="DPT103" s="0"/>
      <c r="DPU103" s="0"/>
      <c r="DPV103" s="0"/>
      <c r="DPW103" s="0"/>
      <c r="DPX103" s="0"/>
      <c r="DPY103" s="0"/>
      <c r="DPZ103" s="0"/>
      <c r="DQA103" s="0"/>
      <c r="DQB103" s="0"/>
      <c r="DQC103" s="0"/>
      <c r="DQD103" s="0"/>
      <c r="DQE103" s="0"/>
      <c r="DQF103" s="0"/>
      <c r="DQG103" s="0"/>
      <c r="DQH103" s="0"/>
      <c r="DQI103" s="0"/>
      <c r="DQJ103" s="0"/>
      <c r="DQK103" s="0"/>
      <c r="DQL103" s="0"/>
      <c r="DQM103" s="0"/>
      <c r="DQN103" s="0"/>
      <c r="DQO103" s="0"/>
      <c r="DQP103" s="0"/>
      <c r="DQQ103" s="0"/>
      <c r="DQR103" s="0"/>
      <c r="DQS103" s="0"/>
      <c r="DQT103" s="0"/>
      <c r="DQU103" s="0"/>
      <c r="DQV103" s="0"/>
      <c r="DQW103" s="0"/>
      <c r="DQX103" s="0"/>
      <c r="DQY103" s="0"/>
      <c r="DQZ103" s="0"/>
      <c r="DRA103" s="0"/>
      <c r="DRB103" s="0"/>
      <c r="DRC103" s="0"/>
      <c r="DRD103" s="0"/>
      <c r="DRE103" s="0"/>
      <c r="DRF103" s="0"/>
      <c r="DRG103" s="0"/>
      <c r="DRH103" s="0"/>
      <c r="DRI103" s="0"/>
      <c r="DRJ103" s="0"/>
      <c r="DRK103" s="0"/>
      <c r="DRL103" s="0"/>
      <c r="DRM103" s="0"/>
      <c r="DRN103" s="0"/>
      <c r="DRO103" s="0"/>
      <c r="DRP103" s="0"/>
      <c r="DRQ103" s="0"/>
      <c r="DRR103" s="0"/>
      <c r="DRS103" s="0"/>
      <c r="DRT103" s="0"/>
      <c r="DRU103" s="0"/>
      <c r="DRV103" s="0"/>
      <c r="DRW103" s="0"/>
      <c r="DRX103" s="0"/>
      <c r="DRY103" s="0"/>
      <c r="DRZ103" s="0"/>
      <c r="DSA103" s="0"/>
      <c r="DSB103" s="0"/>
      <c r="DSC103" s="0"/>
      <c r="DSD103" s="0"/>
      <c r="DSE103" s="0"/>
      <c r="DSF103" s="0"/>
      <c r="DSG103" s="0"/>
      <c r="DSH103" s="0"/>
      <c r="DSI103" s="0"/>
      <c r="DSJ103" s="0"/>
      <c r="DSK103" s="0"/>
      <c r="DSL103" s="0"/>
      <c r="DSM103" s="0"/>
      <c r="DSN103" s="0"/>
      <c r="DSO103" s="0"/>
      <c r="DSP103" s="0"/>
      <c r="DSQ103" s="0"/>
      <c r="DSR103" s="0"/>
      <c r="DSS103" s="0"/>
      <c r="DST103" s="0"/>
      <c r="DSU103" s="0"/>
      <c r="DSV103" s="0"/>
      <c r="DSW103" s="0"/>
      <c r="DSX103" s="0"/>
      <c r="DSY103" s="0"/>
      <c r="DSZ103" s="0"/>
      <c r="DTA103" s="0"/>
      <c r="DTB103" s="0"/>
      <c r="DTC103" s="0"/>
      <c r="DTD103" s="0"/>
      <c r="DTE103" s="0"/>
      <c r="DTF103" s="0"/>
      <c r="DTG103" s="0"/>
      <c r="DTH103" s="0"/>
      <c r="DTI103" s="0"/>
      <c r="DTJ103" s="0"/>
      <c r="DTK103" s="0"/>
      <c r="DTL103" s="0"/>
      <c r="DTM103" s="0"/>
      <c r="DTN103" s="0"/>
      <c r="DTO103" s="0"/>
      <c r="DTP103" s="0"/>
      <c r="DTQ103" s="0"/>
      <c r="DTR103" s="0"/>
      <c r="DTS103" s="0"/>
      <c r="DTT103" s="0"/>
      <c r="DTU103" s="0"/>
      <c r="DTV103" s="0"/>
      <c r="DTW103" s="0"/>
      <c r="DTX103" s="0"/>
      <c r="DTY103" s="0"/>
      <c r="DTZ103" s="0"/>
      <c r="DUA103" s="0"/>
      <c r="DUB103" s="0"/>
      <c r="DUC103" s="0"/>
      <c r="DUD103" s="0"/>
      <c r="DUE103" s="0"/>
      <c r="DUF103" s="0"/>
      <c r="DUG103" s="0"/>
      <c r="DUH103" s="0"/>
      <c r="DUI103" s="0"/>
      <c r="DUJ103" s="0"/>
      <c r="DUK103" s="0"/>
      <c r="DUL103" s="0"/>
      <c r="DUM103" s="0"/>
      <c r="DUN103" s="0"/>
      <c r="DUO103" s="0"/>
      <c r="DUP103" s="0"/>
      <c r="DUQ103" s="0"/>
      <c r="DUR103" s="0"/>
      <c r="DUS103" s="0"/>
      <c r="DUT103" s="0"/>
      <c r="DUU103" s="0"/>
      <c r="DUV103" s="0"/>
      <c r="DUW103" s="0"/>
      <c r="DUX103" s="0"/>
      <c r="DUY103" s="0"/>
      <c r="DUZ103" s="0"/>
      <c r="DVA103" s="0"/>
      <c r="DVB103" s="0"/>
      <c r="DVC103" s="0"/>
      <c r="DVD103" s="0"/>
      <c r="DVE103" s="0"/>
      <c r="DVF103" s="0"/>
      <c r="DVG103" s="0"/>
      <c r="DVH103" s="0"/>
      <c r="DVI103" s="0"/>
      <c r="DVJ103" s="0"/>
      <c r="DVK103" s="0"/>
      <c r="DVL103" s="0"/>
      <c r="DVM103" s="0"/>
      <c r="DVN103" s="0"/>
      <c r="DVO103" s="0"/>
      <c r="DVP103" s="0"/>
      <c r="DVQ103" s="0"/>
      <c r="DVR103" s="0"/>
      <c r="DVS103" s="0"/>
      <c r="DVT103" s="0"/>
      <c r="DVU103" s="0"/>
      <c r="DVV103" s="0"/>
      <c r="DVW103" s="0"/>
      <c r="DVX103" s="0"/>
      <c r="DVY103" s="0"/>
      <c r="DVZ103" s="0"/>
      <c r="DWA103" s="0"/>
      <c r="DWB103" s="0"/>
      <c r="DWC103" s="0"/>
      <c r="DWD103" s="0"/>
      <c r="DWE103" s="0"/>
      <c r="DWF103" s="0"/>
      <c r="DWG103" s="0"/>
      <c r="DWH103" s="0"/>
      <c r="DWI103" s="0"/>
      <c r="DWJ103" s="0"/>
      <c r="DWK103" s="0"/>
      <c r="DWL103" s="0"/>
      <c r="DWM103" s="0"/>
      <c r="DWN103" s="0"/>
      <c r="DWO103" s="0"/>
      <c r="DWP103" s="0"/>
      <c r="DWQ103" s="0"/>
      <c r="DWR103" s="0"/>
      <c r="DWS103" s="0"/>
      <c r="DWT103" s="0"/>
      <c r="DWU103" s="0"/>
      <c r="DWV103" s="0"/>
      <c r="DWW103" s="0"/>
      <c r="DWX103" s="0"/>
      <c r="DWY103" s="0"/>
      <c r="DWZ103" s="0"/>
      <c r="DXA103" s="0"/>
      <c r="DXB103" s="0"/>
      <c r="DXC103" s="0"/>
      <c r="DXD103" s="0"/>
      <c r="DXE103" s="0"/>
      <c r="DXF103" s="0"/>
      <c r="DXG103" s="0"/>
      <c r="DXH103" s="0"/>
      <c r="DXI103" s="0"/>
      <c r="DXJ103" s="0"/>
      <c r="DXK103" s="0"/>
      <c r="DXL103" s="0"/>
      <c r="DXM103" s="0"/>
      <c r="DXN103" s="0"/>
      <c r="DXO103" s="0"/>
      <c r="DXP103" s="0"/>
      <c r="DXQ103" s="0"/>
      <c r="DXR103" s="0"/>
      <c r="DXS103" s="0"/>
      <c r="DXT103" s="0"/>
      <c r="DXU103" s="0"/>
      <c r="DXV103" s="0"/>
      <c r="DXW103" s="0"/>
      <c r="DXX103" s="0"/>
      <c r="DXY103" s="0"/>
      <c r="DXZ103" s="0"/>
      <c r="DYA103" s="0"/>
      <c r="DYB103" s="0"/>
      <c r="DYC103" s="0"/>
      <c r="DYD103" s="0"/>
      <c r="DYE103" s="0"/>
      <c r="DYF103" s="0"/>
      <c r="DYG103" s="0"/>
      <c r="DYH103" s="0"/>
      <c r="DYI103" s="0"/>
      <c r="DYJ103" s="0"/>
      <c r="DYK103" s="0"/>
      <c r="DYL103" s="0"/>
      <c r="DYM103" s="0"/>
      <c r="DYN103" s="0"/>
      <c r="DYO103" s="0"/>
      <c r="DYP103" s="0"/>
      <c r="DYQ103" s="0"/>
      <c r="DYR103" s="0"/>
      <c r="DYS103" s="0"/>
      <c r="DYT103" s="0"/>
      <c r="DYU103" s="0"/>
      <c r="DYV103" s="0"/>
      <c r="DYW103" s="0"/>
      <c r="DYX103" s="0"/>
      <c r="DYY103" s="0"/>
      <c r="DYZ103" s="0"/>
      <c r="DZA103" s="0"/>
      <c r="DZB103" s="0"/>
      <c r="DZC103" s="0"/>
      <c r="DZD103" s="0"/>
      <c r="DZE103" s="0"/>
      <c r="DZF103" s="0"/>
      <c r="DZG103" s="0"/>
      <c r="DZH103" s="0"/>
      <c r="DZI103" s="0"/>
      <c r="DZJ103" s="0"/>
      <c r="DZK103" s="0"/>
      <c r="DZL103" s="0"/>
      <c r="DZM103" s="0"/>
      <c r="DZN103" s="0"/>
      <c r="DZO103" s="0"/>
      <c r="DZP103" s="0"/>
      <c r="DZQ103" s="0"/>
      <c r="DZR103" s="0"/>
      <c r="DZS103" s="0"/>
      <c r="DZT103" s="0"/>
      <c r="DZU103" s="0"/>
      <c r="DZV103" s="0"/>
      <c r="DZW103" s="0"/>
      <c r="DZX103" s="0"/>
      <c r="DZY103" s="0"/>
      <c r="DZZ103" s="0"/>
      <c r="EAA103" s="0"/>
      <c r="EAB103" s="0"/>
      <c r="EAC103" s="0"/>
      <c r="EAD103" s="0"/>
      <c r="EAE103" s="0"/>
      <c r="EAF103" s="0"/>
      <c r="EAG103" s="0"/>
      <c r="EAH103" s="0"/>
      <c r="EAI103" s="0"/>
      <c r="EAJ103" s="0"/>
      <c r="EAK103" s="0"/>
      <c r="EAL103" s="0"/>
      <c r="EAM103" s="0"/>
      <c r="EAN103" s="0"/>
      <c r="EAO103" s="0"/>
      <c r="EAP103" s="0"/>
      <c r="EAQ103" s="0"/>
      <c r="EAR103" s="0"/>
      <c r="EAS103" s="0"/>
      <c r="EAT103" s="0"/>
      <c r="EAU103" s="0"/>
      <c r="EAV103" s="0"/>
      <c r="EAW103" s="0"/>
      <c r="EAX103" s="0"/>
      <c r="EAY103" s="0"/>
      <c r="EAZ103" s="0"/>
      <c r="EBA103" s="0"/>
      <c r="EBB103" s="0"/>
      <c r="EBC103" s="0"/>
      <c r="EBD103" s="0"/>
      <c r="EBE103" s="0"/>
      <c r="EBF103" s="0"/>
      <c r="EBG103" s="0"/>
      <c r="EBH103" s="0"/>
      <c r="EBI103" s="0"/>
      <c r="EBJ103" s="0"/>
      <c r="EBK103" s="0"/>
      <c r="EBL103" s="0"/>
      <c r="EBM103" s="0"/>
      <c r="EBN103" s="0"/>
      <c r="EBO103" s="0"/>
      <c r="EBP103" s="0"/>
      <c r="EBQ103" s="0"/>
      <c r="EBR103" s="0"/>
      <c r="EBS103" s="0"/>
      <c r="EBT103" s="0"/>
      <c r="EBU103" s="0"/>
      <c r="EBV103" s="0"/>
      <c r="EBW103" s="0"/>
      <c r="EBX103" s="0"/>
      <c r="EBY103" s="0"/>
      <c r="EBZ103" s="0"/>
      <c r="ECA103" s="0"/>
      <c r="ECB103" s="0"/>
      <c r="ECC103" s="0"/>
      <c r="ECD103" s="0"/>
      <c r="ECE103" s="0"/>
      <c r="ECF103" s="0"/>
      <c r="ECG103" s="0"/>
      <c r="ECH103" s="0"/>
      <c r="ECI103" s="0"/>
      <c r="ECJ103" s="0"/>
      <c r="ECK103" s="0"/>
      <c r="ECL103" s="0"/>
      <c r="ECM103" s="0"/>
      <c r="ECN103" s="0"/>
      <c r="ECO103" s="0"/>
      <c r="ECP103" s="0"/>
      <c r="ECQ103" s="0"/>
      <c r="ECR103" s="0"/>
      <c r="ECS103" s="0"/>
      <c r="ECT103" s="0"/>
      <c r="ECU103" s="0"/>
      <c r="ECV103" s="0"/>
      <c r="ECW103" s="0"/>
      <c r="ECX103" s="0"/>
      <c r="ECY103" s="0"/>
      <c r="ECZ103" s="0"/>
      <c r="EDA103" s="0"/>
      <c r="EDB103" s="0"/>
      <c r="EDC103" s="0"/>
      <c r="EDD103" s="0"/>
      <c r="EDE103" s="0"/>
      <c r="EDF103" s="0"/>
      <c r="EDG103" s="0"/>
      <c r="EDH103" s="0"/>
      <c r="EDI103" s="0"/>
      <c r="EDJ103" s="0"/>
      <c r="EDK103" s="0"/>
      <c r="EDL103" s="0"/>
      <c r="EDM103" s="0"/>
      <c r="EDN103" s="0"/>
      <c r="EDO103" s="0"/>
      <c r="EDP103" s="0"/>
      <c r="EDQ103" s="0"/>
      <c r="EDR103" s="0"/>
      <c r="EDS103" s="0"/>
      <c r="EDT103" s="0"/>
      <c r="EDU103" s="0"/>
      <c r="EDV103" s="0"/>
      <c r="EDW103" s="0"/>
      <c r="EDX103" s="0"/>
      <c r="EDY103" s="0"/>
      <c r="EDZ103" s="0"/>
      <c r="EEA103" s="0"/>
      <c r="EEB103" s="0"/>
      <c r="EEC103" s="0"/>
      <c r="EED103" s="0"/>
      <c r="EEE103" s="0"/>
      <c r="EEF103" s="0"/>
      <c r="EEG103" s="0"/>
      <c r="EEH103" s="0"/>
      <c r="EEI103" s="0"/>
      <c r="EEJ103" s="0"/>
      <c r="EEK103" s="0"/>
      <c r="EEL103" s="0"/>
      <c r="EEM103" s="0"/>
      <c r="EEN103" s="0"/>
      <c r="EEO103" s="0"/>
      <c r="EEP103" s="0"/>
      <c r="EEQ103" s="0"/>
      <c r="EER103" s="0"/>
      <c r="EES103" s="0"/>
      <c r="EET103" s="0"/>
      <c r="EEU103" s="0"/>
      <c r="EEV103" s="0"/>
      <c r="EEW103" s="0"/>
      <c r="EEX103" s="0"/>
      <c r="EEY103" s="0"/>
      <c r="EEZ103" s="0"/>
      <c r="EFA103" s="0"/>
      <c r="EFB103" s="0"/>
      <c r="EFC103" s="0"/>
      <c r="EFD103" s="0"/>
      <c r="EFE103" s="0"/>
      <c r="EFF103" s="0"/>
      <c r="EFG103" s="0"/>
      <c r="EFH103" s="0"/>
      <c r="EFI103" s="0"/>
      <c r="EFJ103" s="0"/>
      <c r="EFK103" s="0"/>
      <c r="EFL103" s="0"/>
      <c r="EFM103" s="0"/>
      <c r="EFN103" s="0"/>
      <c r="EFO103" s="0"/>
      <c r="EFP103" s="0"/>
      <c r="EFQ103" s="0"/>
      <c r="EFR103" s="0"/>
      <c r="EFS103" s="0"/>
      <c r="EFT103" s="0"/>
      <c r="EFU103" s="0"/>
      <c r="EFV103" s="0"/>
      <c r="EFW103" s="0"/>
      <c r="EFX103" s="0"/>
      <c r="EFY103" s="0"/>
      <c r="EFZ103" s="0"/>
      <c r="EGA103" s="0"/>
      <c r="EGB103" s="0"/>
      <c r="EGC103" s="0"/>
      <c r="EGD103" s="0"/>
      <c r="EGE103" s="0"/>
      <c r="EGF103" s="0"/>
      <c r="EGG103" s="0"/>
      <c r="EGH103" s="0"/>
      <c r="EGI103" s="0"/>
      <c r="EGJ103" s="0"/>
      <c r="EGK103" s="0"/>
      <c r="EGL103" s="0"/>
      <c r="EGM103" s="0"/>
      <c r="EGN103" s="0"/>
      <c r="EGO103" s="0"/>
      <c r="EGP103" s="0"/>
      <c r="EGQ103" s="0"/>
      <c r="EGR103" s="0"/>
      <c r="EGS103" s="0"/>
      <c r="EGT103" s="0"/>
      <c r="EGU103" s="0"/>
      <c r="EGV103" s="0"/>
      <c r="EGW103" s="0"/>
      <c r="EGX103" s="0"/>
      <c r="EGY103" s="0"/>
      <c r="EGZ103" s="0"/>
      <c r="EHA103" s="0"/>
      <c r="EHB103" s="0"/>
      <c r="EHC103" s="0"/>
      <c r="EHD103" s="0"/>
      <c r="EHE103" s="0"/>
      <c r="EHF103" s="0"/>
      <c r="EHG103" s="0"/>
      <c r="EHH103" s="0"/>
      <c r="EHI103" s="0"/>
      <c r="EHJ103" s="0"/>
      <c r="EHK103" s="0"/>
      <c r="EHL103" s="0"/>
      <c r="EHM103" s="0"/>
      <c r="EHN103" s="0"/>
      <c r="EHO103" s="0"/>
      <c r="EHP103" s="0"/>
      <c r="EHQ103" s="0"/>
      <c r="EHR103" s="0"/>
      <c r="EHS103" s="0"/>
      <c r="EHT103" s="0"/>
      <c r="EHU103" s="0"/>
      <c r="EHV103" s="0"/>
      <c r="EHW103" s="0"/>
      <c r="EHX103" s="0"/>
      <c r="EHY103" s="0"/>
      <c r="EHZ103" s="0"/>
      <c r="EIA103" s="0"/>
      <c r="EIB103" s="0"/>
      <c r="EIC103" s="0"/>
      <c r="EID103" s="0"/>
      <c r="EIE103" s="0"/>
      <c r="EIF103" s="0"/>
      <c r="EIG103" s="0"/>
      <c r="EIH103" s="0"/>
      <c r="EII103" s="0"/>
      <c r="EIJ103" s="0"/>
      <c r="EIK103" s="0"/>
      <c r="EIL103" s="0"/>
      <c r="EIM103" s="0"/>
      <c r="EIN103" s="0"/>
      <c r="EIO103" s="0"/>
      <c r="EIP103" s="0"/>
      <c r="EIQ103" s="0"/>
      <c r="EIR103" s="0"/>
      <c r="EIS103" s="0"/>
      <c r="EIT103" s="0"/>
      <c r="EIU103" s="0"/>
      <c r="EIV103" s="0"/>
      <c r="EIW103" s="0"/>
      <c r="EIX103" s="0"/>
      <c r="EIY103" s="0"/>
      <c r="EIZ103" s="0"/>
      <c r="EJA103" s="0"/>
      <c r="EJB103" s="0"/>
      <c r="EJC103" s="0"/>
      <c r="EJD103" s="0"/>
      <c r="EJE103" s="0"/>
      <c r="EJF103" s="0"/>
      <c r="EJG103" s="0"/>
      <c r="EJH103" s="0"/>
      <c r="EJI103" s="0"/>
      <c r="EJJ103" s="0"/>
      <c r="EJK103" s="0"/>
      <c r="EJL103" s="0"/>
      <c r="EJM103" s="0"/>
      <c r="EJN103" s="0"/>
      <c r="EJO103" s="0"/>
      <c r="EJP103" s="0"/>
      <c r="EJQ103" s="0"/>
      <c r="EJR103" s="0"/>
      <c r="EJS103" s="0"/>
      <c r="EJT103" s="0"/>
      <c r="EJU103" s="0"/>
      <c r="EJV103" s="0"/>
      <c r="EJW103" s="0"/>
      <c r="EJX103" s="0"/>
      <c r="EJY103" s="0"/>
      <c r="EJZ103" s="0"/>
      <c r="EKA103" s="0"/>
      <c r="EKB103" s="0"/>
      <c r="EKC103" s="0"/>
      <c r="EKD103" s="0"/>
      <c r="EKE103" s="0"/>
      <c r="EKF103" s="0"/>
      <c r="EKG103" s="0"/>
      <c r="EKH103" s="0"/>
      <c r="EKI103" s="0"/>
      <c r="EKJ103" s="0"/>
      <c r="EKK103" s="0"/>
      <c r="EKL103" s="0"/>
      <c r="EKM103" s="0"/>
      <c r="EKN103" s="0"/>
      <c r="EKO103" s="0"/>
      <c r="EKP103" s="0"/>
      <c r="EKQ103" s="0"/>
      <c r="EKR103" s="0"/>
      <c r="EKS103" s="0"/>
      <c r="EKT103" s="0"/>
      <c r="EKU103" s="0"/>
      <c r="EKV103" s="0"/>
      <c r="EKW103" s="0"/>
      <c r="EKX103" s="0"/>
      <c r="EKY103" s="0"/>
      <c r="EKZ103" s="0"/>
      <c r="ELA103" s="0"/>
      <c r="ELB103" s="0"/>
      <c r="ELC103" s="0"/>
      <c r="ELD103" s="0"/>
      <c r="ELE103" s="0"/>
      <c r="ELF103" s="0"/>
      <c r="ELG103" s="0"/>
      <c r="ELH103" s="0"/>
      <c r="ELI103" s="0"/>
      <c r="ELJ103" s="0"/>
      <c r="ELK103" s="0"/>
      <c r="ELL103" s="0"/>
      <c r="ELM103" s="0"/>
      <c r="ELN103" s="0"/>
      <c r="ELO103" s="0"/>
      <c r="ELP103" s="0"/>
      <c r="ELQ103" s="0"/>
      <c r="ELR103" s="0"/>
      <c r="ELS103" s="0"/>
      <c r="ELT103" s="0"/>
      <c r="ELU103" s="0"/>
      <c r="ELV103" s="0"/>
      <c r="ELW103" s="0"/>
      <c r="ELX103" s="0"/>
      <c r="ELY103" s="0"/>
      <c r="ELZ103" s="0"/>
      <c r="EMA103" s="0"/>
      <c r="EMB103" s="0"/>
      <c r="EMC103" s="0"/>
      <c r="EMD103" s="0"/>
      <c r="EME103" s="0"/>
      <c r="EMF103" s="0"/>
      <c r="EMG103" s="0"/>
      <c r="EMH103" s="0"/>
      <c r="EMI103" s="0"/>
      <c r="EMJ103" s="0"/>
      <c r="EMK103" s="0"/>
      <c r="EML103" s="0"/>
      <c r="EMM103" s="0"/>
      <c r="EMN103" s="0"/>
      <c r="EMO103" s="0"/>
      <c r="EMP103" s="0"/>
      <c r="EMQ103" s="0"/>
      <c r="EMR103" s="0"/>
      <c r="EMS103" s="0"/>
      <c r="EMT103" s="0"/>
      <c r="EMU103" s="0"/>
      <c r="EMV103" s="0"/>
      <c r="EMW103" s="0"/>
      <c r="EMX103" s="0"/>
      <c r="EMY103" s="0"/>
      <c r="EMZ103" s="0"/>
      <c r="ENA103" s="0"/>
      <c r="ENB103" s="0"/>
      <c r="ENC103" s="0"/>
      <c r="END103" s="0"/>
      <c r="ENE103" s="0"/>
      <c r="ENF103" s="0"/>
      <c r="ENG103" s="0"/>
      <c r="ENH103" s="0"/>
      <c r="ENI103" s="0"/>
      <c r="ENJ103" s="0"/>
      <c r="ENK103" s="0"/>
      <c r="ENL103" s="0"/>
      <c r="ENM103" s="0"/>
      <c r="ENN103" s="0"/>
      <c r="ENO103" s="0"/>
      <c r="ENP103" s="0"/>
      <c r="ENQ103" s="0"/>
      <c r="ENR103" s="0"/>
      <c r="ENS103" s="0"/>
      <c r="ENT103" s="0"/>
      <c r="ENU103" s="0"/>
      <c r="ENV103" s="0"/>
      <c r="ENW103" s="0"/>
      <c r="ENX103" s="0"/>
      <c r="ENY103" s="0"/>
      <c r="ENZ103" s="0"/>
      <c r="EOA103" s="0"/>
      <c r="EOB103" s="0"/>
      <c r="EOC103" s="0"/>
      <c r="EOD103" s="0"/>
      <c r="EOE103" s="0"/>
      <c r="EOF103" s="0"/>
      <c r="EOG103" s="0"/>
      <c r="EOH103" s="0"/>
      <c r="EOI103" s="0"/>
      <c r="EOJ103" s="0"/>
      <c r="EOK103" s="0"/>
      <c r="EOL103" s="0"/>
      <c r="EOM103" s="0"/>
      <c r="EON103" s="0"/>
      <c r="EOO103" s="0"/>
      <c r="EOP103" s="0"/>
      <c r="EOQ103" s="0"/>
      <c r="EOR103" s="0"/>
      <c r="EOS103" s="0"/>
      <c r="EOT103" s="0"/>
      <c r="EOU103" s="0"/>
      <c r="EOV103" s="0"/>
      <c r="EOW103" s="0"/>
      <c r="EOX103" s="0"/>
      <c r="EOY103" s="0"/>
      <c r="EOZ103" s="0"/>
      <c r="EPA103" s="0"/>
      <c r="EPB103" s="0"/>
      <c r="EPC103" s="0"/>
      <c r="EPD103" s="0"/>
      <c r="EPE103" s="0"/>
      <c r="EPF103" s="0"/>
      <c r="EPG103" s="0"/>
      <c r="EPH103" s="0"/>
      <c r="EPI103" s="0"/>
      <c r="EPJ103" s="0"/>
      <c r="EPK103" s="0"/>
      <c r="EPL103" s="0"/>
      <c r="EPM103" s="0"/>
      <c r="EPN103" s="0"/>
      <c r="EPO103" s="0"/>
      <c r="EPP103" s="0"/>
      <c r="EPQ103" s="0"/>
      <c r="EPR103" s="0"/>
      <c r="EPS103" s="0"/>
      <c r="EPT103" s="0"/>
      <c r="EPU103" s="0"/>
      <c r="EPV103" s="0"/>
      <c r="EPW103" s="0"/>
      <c r="EPX103" s="0"/>
      <c r="EPY103" s="0"/>
      <c r="EPZ103" s="0"/>
      <c r="EQA103" s="0"/>
      <c r="EQB103" s="0"/>
      <c r="EQC103" s="0"/>
      <c r="EQD103" s="0"/>
      <c r="EQE103" s="0"/>
      <c r="EQF103" s="0"/>
      <c r="EQG103" s="0"/>
      <c r="EQH103" s="0"/>
      <c r="EQI103" s="0"/>
      <c r="EQJ103" s="0"/>
      <c r="EQK103" s="0"/>
      <c r="EQL103" s="0"/>
      <c r="EQM103" s="0"/>
      <c r="EQN103" s="0"/>
      <c r="EQO103" s="0"/>
      <c r="EQP103" s="0"/>
      <c r="EQQ103" s="0"/>
      <c r="EQR103" s="0"/>
      <c r="EQS103" s="0"/>
      <c r="EQT103" s="0"/>
      <c r="EQU103" s="0"/>
      <c r="EQV103" s="0"/>
      <c r="EQW103" s="0"/>
      <c r="EQX103" s="0"/>
      <c r="EQY103" s="0"/>
      <c r="EQZ103" s="0"/>
      <c r="ERA103" s="0"/>
      <c r="ERB103" s="0"/>
      <c r="ERC103" s="0"/>
      <c r="ERD103" s="0"/>
      <c r="ERE103" s="0"/>
      <c r="ERF103" s="0"/>
      <c r="ERG103" s="0"/>
      <c r="ERH103" s="0"/>
      <c r="ERI103" s="0"/>
      <c r="ERJ103" s="0"/>
      <c r="ERK103" s="0"/>
      <c r="ERL103" s="0"/>
      <c r="ERM103" s="0"/>
      <c r="ERN103" s="0"/>
      <c r="ERO103" s="0"/>
      <c r="ERP103" s="0"/>
      <c r="ERQ103" s="0"/>
      <c r="ERR103" s="0"/>
      <c r="ERS103" s="0"/>
      <c r="ERT103" s="0"/>
      <c r="ERU103" s="0"/>
      <c r="ERV103" s="0"/>
      <c r="ERW103" s="0"/>
      <c r="ERX103" s="0"/>
      <c r="ERY103" s="0"/>
      <c r="ERZ103" s="0"/>
      <c r="ESA103" s="0"/>
      <c r="ESB103" s="0"/>
      <c r="ESC103" s="0"/>
      <c r="ESD103" s="0"/>
      <c r="ESE103" s="0"/>
      <c r="ESF103" s="0"/>
      <c r="ESG103" s="0"/>
      <c r="ESH103" s="0"/>
      <c r="ESI103" s="0"/>
      <c r="ESJ103" s="0"/>
      <c r="ESK103" s="0"/>
      <c r="ESL103" s="0"/>
      <c r="ESM103" s="0"/>
      <c r="ESN103" s="0"/>
      <c r="ESO103" s="0"/>
      <c r="ESP103" s="0"/>
      <c r="ESQ103" s="0"/>
      <c r="ESR103" s="0"/>
      <c r="ESS103" s="0"/>
      <c r="EST103" s="0"/>
      <c r="ESU103" s="0"/>
      <c r="ESV103" s="0"/>
      <c r="ESW103" s="0"/>
      <c r="ESX103" s="0"/>
      <c r="ESY103" s="0"/>
      <c r="ESZ103" s="0"/>
      <c r="ETA103" s="0"/>
      <c r="ETB103" s="0"/>
      <c r="ETC103" s="0"/>
      <c r="ETD103" s="0"/>
      <c r="ETE103" s="0"/>
      <c r="ETF103" s="0"/>
      <c r="ETG103" s="0"/>
      <c r="ETH103" s="0"/>
      <c r="ETI103" s="0"/>
      <c r="ETJ103" s="0"/>
      <c r="ETK103" s="0"/>
      <c r="ETL103" s="0"/>
      <c r="ETM103" s="0"/>
      <c r="ETN103" s="0"/>
      <c r="ETO103" s="0"/>
      <c r="ETP103" s="0"/>
      <c r="ETQ103" s="0"/>
      <c r="ETR103" s="0"/>
      <c r="ETS103" s="0"/>
      <c r="ETT103" s="0"/>
      <c r="ETU103" s="0"/>
      <c r="ETV103" s="0"/>
      <c r="ETW103" s="0"/>
      <c r="ETX103" s="0"/>
      <c r="ETY103" s="0"/>
      <c r="ETZ103" s="0"/>
      <c r="EUA103" s="0"/>
      <c r="EUB103" s="0"/>
      <c r="EUC103" s="0"/>
      <c r="EUD103" s="0"/>
      <c r="EUE103" s="0"/>
      <c r="EUF103" s="0"/>
      <c r="EUG103" s="0"/>
      <c r="EUH103" s="0"/>
      <c r="EUI103" s="0"/>
      <c r="EUJ103" s="0"/>
      <c r="EUK103" s="0"/>
      <c r="EUL103" s="0"/>
      <c r="EUM103" s="0"/>
      <c r="EUN103" s="0"/>
      <c r="EUO103" s="0"/>
      <c r="EUP103" s="0"/>
      <c r="EUQ103" s="0"/>
      <c r="EUR103" s="0"/>
      <c r="EUS103" s="0"/>
      <c r="EUT103" s="0"/>
      <c r="EUU103" s="0"/>
      <c r="EUV103" s="0"/>
      <c r="EUW103" s="0"/>
      <c r="EUX103" s="0"/>
      <c r="EUY103" s="0"/>
      <c r="EUZ103" s="0"/>
      <c r="EVA103" s="0"/>
      <c r="EVB103" s="0"/>
      <c r="EVC103" s="0"/>
      <c r="EVD103" s="0"/>
      <c r="EVE103" s="0"/>
      <c r="EVF103" s="0"/>
      <c r="EVG103" s="0"/>
      <c r="EVH103" s="0"/>
      <c r="EVI103" s="0"/>
      <c r="EVJ103" s="0"/>
      <c r="EVK103" s="0"/>
      <c r="EVL103" s="0"/>
      <c r="EVM103" s="0"/>
      <c r="EVN103" s="0"/>
      <c r="EVO103" s="0"/>
      <c r="EVP103" s="0"/>
      <c r="EVQ103" s="0"/>
      <c r="EVR103" s="0"/>
      <c r="EVS103" s="0"/>
      <c r="EVT103" s="0"/>
      <c r="EVU103" s="0"/>
      <c r="EVV103" s="0"/>
      <c r="EVW103" s="0"/>
      <c r="EVX103" s="0"/>
      <c r="EVY103" s="0"/>
      <c r="EVZ103" s="0"/>
      <c r="EWA103" s="0"/>
      <c r="EWB103" s="0"/>
      <c r="EWC103" s="0"/>
      <c r="EWD103" s="0"/>
      <c r="EWE103" s="0"/>
      <c r="EWF103" s="0"/>
      <c r="EWG103" s="0"/>
      <c r="EWH103" s="0"/>
      <c r="EWI103" s="0"/>
      <c r="EWJ103" s="0"/>
      <c r="EWK103" s="0"/>
      <c r="EWL103" s="0"/>
      <c r="EWM103" s="0"/>
      <c r="EWN103" s="0"/>
      <c r="EWO103" s="0"/>
      <c r="EWP103" s="0"/>
      <c r="EWQ103" s="0"/>
      <c r="EWR103" s="0"/>
      <c r="EWS103" s="0"/>
      <c r="EWT103" s="0"/>
      <c r="EWU103" s="0"/>
      <c r="EWV103" s="0"/>
      <c r="EWW103" s="0"/>
      <c r="EWX103" s="0"/>
      <c r="EWY103" s="0"/>
      <c r="EWZ103" s="0"/>
      <c r="EXA103" s="0"/>
      <c r="EXB103" s="0"/>
      <c r="EXC103" s="0"/>
      <c r="EXD103" s="0"/>
      <c r="EXE103" s="0"/>
      <c r="EXF103" s="0"/>
      <c r="EXG103" s="0"/>
      <c r="EXH103" s="0"/>
      <c r="EXI103" s="0"/>
      <c r="EXJ103" s="0"/>
      <c r="EXK103" s="0"/>
      <c r="EXL103" s="0"/>
      <c r="EXM103" s="0"/>
      <c r="EXN103" s="0"/>
      <c r="EXO103" s="0"/>
      <c r="EXP103" s="0"/>
      <c r="EXQ103" s="0"/>
      <c r="EXR103" s="0"/>
      <c r="EXS103" s="0"/>
      <c r="EXT103" s="0"/>
      <c r="EXU103" s="0"/>
      <c r="EXV103" s="0"/>
      <c r="EXW103" s="0"/>
      <c r="EXX103" s="0"/>
      <c r="EXY103" s="0"/>
      <c r="EXZ103" s="0"/>
      <c r="EYA103" s="0"/>
      <c r="EYB103" s="0"/>
      <c r="EYC103" s="0"/>
      <c r="EYD103" s="0"/>
      <c r="EYE103" s="0"/>
      <c r="EYF103" s="0"/>
      <c r="EYG103" s="0"/>
      <c r="EYH103" s="0"/>
      <c r="EYI103" s="0"/>
      <c r="EYJ103" s="0"/>
      <c r="EYK103" s="0"/>
      <c r="EYL103" s="0"/>
      <c r="EYM103" s="0"/>
      <c r="EYN103" s="0"/>
      <c r="EYO103" s="0"/>
      <c r="EYP103" s="0"/>
      <c r="EYQ103" s="0"/>
      <c r="EYR103" s="0"/>
      <c r="EYS103" s="0"/>
      <c r="EYT103" s="0"/>
      <c r="EYU103" s="0"/>
      <c r="EYV103" s="0"/>
      <c r="EYW103" s="0"/>
      <c r="EYX103" s="0"/>
      <c r="EYY103" s="0"/>
      <c r="EYZ103" s="0"/>
      <c r="EZA103" s="0"/>
      <c r="EZB103" s="0"/>
      <c r="EZC103" s="0"/>
      <c r="EZD103" s="0"/>
      <c r="EZE103" s="0"/>
      <c r="EZF103" s="0"/>
      <c r="EZG103" s="0"/>
      <c r="EZH103" s="0"/>
      <c r="EZI103" s="0"/>
      <c r="EZJ103" s="0"/>
      <c r="EZK103" s="0"/>
      <c r="EZL103" s="0"/>
      <c r="EZM103" s="0"/>
      <c r="EZN103" s="0"/>
      <c r="EZO103" s="0"/>
      <c r="EZP103" s="0"/>
      <c r="EZQ103" s="0"/>
      <c r="EZR103" s="0"/>
      <c r="EZS103" s="0"/>
      <c r="EZT103" s="0"/>
      <c r="EZU103" s="0"/>
      <c r="EZV103" s="0"/>
      <c r="EZW103" s="0"/>
      <c r="EZX103" s="0"/>
      <c r="EZY103" s="0"/>
      <c r="EZZ103" s="0"/>
      <c r="FAA103" s="0"/>
      <c r="FAB103" s="0"/>
      <c r="FAC103" s="0"/>
      <c r="FAD103" s="0"/>
      <c r="FAE103" s="0"/>
      <c r="FAF103" s="0"/>
      <c r="FAG103" s="0"/>
      <c r="FAH103" s="0"/>
      <c r="FAI103" s="0"/>
      <c r="FAJ103" s="0"/>
      <c r="FAK103" s="0"/>
      <c r="FAL103" s="0"/>
      <c r="FAM103" s="0"/>
      <c r="FAN103" s="0"/>
      <c r="FAO103" s="0"/>
      <c r="FAP103" s="0"/>
      <c r="FAQ103" s="0"/>
      <c r="FAR103" s="0"/>
      <c r="FAS103" s="0"/>
      <c r="FAT103" s="0"/>
      <c r="FAU103" s="0"/>
      <c r="FAV103" s="0"/>
      <c r="FAW103" s="0"/>
      <c r="FAX103" s="0"/>
      <c r="FAY103" s="0"/>
      <c r="FAZ103" s="0"/>
      <c r="FBA103" s="0"/>
      <c r="FBB103" s="0"/>
      <c r="FBC103" s="0"/>
      <c r="FBD103" s="0"/>
      <c r="FBE103" s="0"/>
      <c r="FBF103" s="0"/>
      <c r="FBG103" s="0"/>
      <c r="FBH103" s="0"/>
      <c r="FBI103" s="0"/>
      <c r="FBJ103" s="0"/>
      <c r="FBK103" s="0"/>
      <c r="FBL103" s="0"/>
      <c r="FBM103" s="0"/>
      <c r="FBN103" s="0"/>
      <c r="FBO103" s="0"/>
      <c r="FBP103" s="0"/>
      <c r="FBQ103" s="0"/>
      <c r="FBR103" s="0"/>
      <c r="FBS103" s="0"/>
      <c r="FBT103" s="0"/>
      <c r="FBU103" s="0"/>
      <c r="FBV103" s="0"/>
      <c r="FBW103" s="0"/>
      <c r="FBX103" s="0"/>
      <c r="FBY103" s="0"/>
      <c r="FBZ103" s="0"/>
      <c r="FCA103" s="0"/>
      <c r="FCB103" s="0"/>
      <c r="FCC103" s="0"/>
      <c r="FCD103" s="0"/>
      <c r="FCE103" s="0"/>
      <c r="FCF103" s="0"/>
      <c r="FCG103" s="0"/>
      <c r="FCH103" s="0"/>
      <c r="FCI103" s="0"/>
      <c r="FCJ103" s="0"/>
      <c r="FCK103" s="0"/>
      <c r="FCL103" s="0"/>
      <c r="FCM103" s="0"/>
      <c r="FCN103" s="0"/>
      <c r="FCO103" s="0"/>
      <c r="FCP103" s="0"/>
      <c r="FCQ103" s="0"/>
      <c r="FCR103" s="0"/>
      <c r="FCS103" s="0"/>
      <c r="FCT103" s="0"/>
      <c r="FCU103" s="0"/>
      <c r="FCV103" s="0"/>
      <c r="FCW103" s="0"/>
      <c r="FCX103" s="0"/>
      <c r="FCY103" s="0"/>
      <c r="FCZ103" s="0"/>
      <c r="FDA103" s="0"/>
      <c r="FDB103" s="0"/>
      <c r="FDC103" s="0"/>
      <c r="FDD103" s="0"/>
      <c r="FDE103" s="0"/>
      <c r="FDF103" s="0"/>
      <c r="FDG103" s="0"/>
      <c r="FDH103" s="0"/>
      <c r="FDI103" s="0"/>
      <c r="FDJ103" s="0"/>
      <c r="FDK103" s="0"/>
      <c r="FDL103" s="0"/>
      <c r="FDM103" s="0"/>
      <c r="FDN103" s="0"/>
      <c r="FDO103" s="0"/>
      <c r="FDP103" s="0"/>
      <c r="FDQ103" s="0"/>
      <c r="FDR103" s="0"/>
      <c r="FDS103" s="0"/>
      <c r="FDT103" s="0"/>
      <c r="FDU103" s="0"/>
      <c r="FDV103" s="0"/>
      <c r="FDW103" s="0"/>
      <c r="FDX103" s="0"/>
      <c r="FDY103" s="0"/>
      <c r="FDZ103" s="0"/>
      <c r="FEA103" s="0"/>
      <c r="FEB103" s="0"/>
      <c r="FEC103" s="0"/>
      <c r="FED103" s="0"/>
      <c r="FEE103" s="0"/>
      <c r="FEF103" s="0"/>
      <c r="FEG103" s="0"/>
      <c r="FEH103" s="0"/>
      <c r="FEI103" s="0"/>
      <c r="FEJ103" s="0"/>
      <c r="FEK103" s="0"/>
      <c r="FEL103" s="0"/>
      <c r="FEM103" s="0"/>
      <c r="FEN103" s="0"/>
      <c r="FEO103" s="0"/>
      <c r="FEP103" s="0"/>
      <c r="FEQ103" s="0"/>
      <c r="FER103" s="0"/>
      <c r="FES103" s="0"/>
      <c r="FET103" s="0"/>
      <c r="FEU103" s="0"/>
      <c r="FEV103" s="0"/>
      <c r="FEW103" s="0"/>
      <c r="FEX103" s="0"/>
      <c r="FEY103" s="0"/>
      <c r="FEZ103" s="0"/>
      <c r="FFA103" s="0"/>
      <c r="FFB103" s="0"/>
      <c r="FFC103" s="0"/>
      <c r="FFD103" s="0"/>
      <c r="FFE103" s="0"/>
      <c r="FFF103" s="0"/>
      <c r="FFG103" s="0"/>
      <c r="FFH103" s="0"/>
      <c r="FFI103" s="0"/>
      <c r="FFJ103" s="0"/>
      <c r="FFK103" s="0"/>
      <c r="FFL103" s="0"/>
      <c r="FFM103" s="0"/>
      <c r="FFN103" s="0"/>
      <c r="FFO103" s="0"/>
      <c r="FFP103" s="0"/>
      <c r="FFQ103" s="0"/>
      <c r="FFR103" s="0"/>
      <c r="FFS103" s="0"/>
      <c r="FFT103" s="0"/>
      <c r="FFU103" s="0"/>
      <c r="FFV103" s="0"/>
      <c r="FFW103" s="0"/>
      <c r="FFX103" s="0"/>
      <c r="FFY103" s="0"/>
      <c r="FFZ103" s="0"/>
      <c r="FGA103" s="0"/>
      <c r="FGB103" s="0"/>
      <c r="FGC103" s="0"/>
      <c r="FGD103" s="0"/>
      <c r="FGE103" s="0"/>
      <c r="FGF103" s="0"/>
      <c r="FGG103" s="0"/>
      <c r="FGH103" s="0"/>
      <c r="FGI103" s="0"/>
      <c r="FGJ103" s="0"/>
      <c r="FGK103" s="0"/>
      <c r="FGL103" s="0"/>
      <c r="FGM103" s="0"/>
      <c r="FGN103" s="0"/>
      <c r="FGO103" s="0"/>
      <c r="FGP103" s="0"/>
      <c r="FGQ103" s="0"/>
      <c r="FGR103" s="0"/>
      <c r="FGS103" s="0"/>
      <c r="FGT103" s="0"/>
      <c r="FGU103" s="0"/>
      <c r="FGV103" s="0"/>
      <c r="FGW103" s="0"/>
      <c r="FGX103" s="0"/>
      <c r="FGY103" s="0"/>
      <c r="FGZ103" s="0"/>
      <c r="FHA103" s="0"/>
      <c r="FHB103" s="0"/>
      <c r="FHC103" s="0"/>
      <c r="FHD103" s="0"/>
      <c r="FHE103" s="0"/>
      <c r="FHF103" s="0"/>
      <c r="FHG103" s="0"/>
      <c r="FHH103" s="0"/>
      <c r="FHI103" s="0"/>
      <c r="FHJ103" s="0"/>
      <c r="FHK103" s="0"/>
      <c r="FHL103" s="0"/>
      <c r="FHM103" s="0"/>
      <c r="FHN103" s="0"/>
      <c r="FHO103" s="0"/>
      <c r="FHP103" s="0"/>
      <c r="FHQ103" s="0"/>
      <c r="FHR103" s="0"/>
      <c r="FHS103" s="0"/>
      <c r="FHT103" s="0"/>
      <c r="FHU103" s="0"/>
      <c r="FHV103" s="0"/>
      <c r="FHW103" s="0"/>
      <c r="FHX103" s="0"/>
      <c r="FHY103" s="0"/>
      <c r="FHZ103" s="0"/>
      <c r="FIA103" s="0"/>
      <c r="FIB103" s="0"/>
      <c r="FIC103" s="0"/>
      <c r="FID103" s="0"/>
      <c r="FIE103" s="0"/>
      <c r="FIF103" s="0"/>
      <c r="FIG103" s="0"/>
      <c r="FIH103" s="0"/>
      <c r="FII103" s="0"/>
      <c r="FIJ103" s="0"/>
      <c r="FIK103" s="0"/>
      <c r="FIL103" s="0"/>
      <c r="FIM103" s="0"/>
      <c r="FIN103" s="0"/>
      <c r="FIO103" s="0"/>
      <c r="FIP103" s="0"/>
      <c r="FIQ103" s="0"/>
      <c r="FIR103" s="0"/>
      <c r="FIS103" s="0"/>
      <c r="FIT103" s="0"/>
      <c r="FIU103" s="0"/>
      <c r="FIV103" s="0"/>
      <c r="FIW103" s="0"/>
      <c r="FIX103" s="0"/>
      <c r="FIY103" s="0"/>
      <c r="FIZ103" s="0"/>
      <c r="FJA103" s="0"/>
      <c r="FJB103" s="0"/>
      <c r="FJC103" s="0"/>
      <c r="FJD103" s="0"/>
      <c r="FJE103" s="0"/>
      <c r="FJF103" s="0"/>
      <c r="FJG103" s="0"/>
      <c r="FJH103" s="0"/>
      <c r="FJI103" s="0"/>
      <c r="FJJ103" s="0"/>
      <c r="FJK103" s="0"/>
      <c r="FJL103" s="0"/>
      <c r="FJM103" s="0"/>
      <c r="FJN103" s="0"/>
      <c r="FJO103" s="0"/>
      <c r="FJP103" s="0"/>
      <c r="FJQ103" s="0"/>
      <c r="FJR103" s="0"/>
      <c r="FJS103" s="0"/>
      <c r="FJT103" s="0"/>
      <c r="FJU103" s="0"/>
      <c r="FJV103" s="0"/>
      <c r="FJW103" s="0"/>
      <c r="FJX103" s="0"/>
      <c r="FJY103" s="0"/>
      <c r="FJZ103" s="0"/>
      <c r="FKA103" s="0"/>
      <c r="FKB103" s="0"/>
      <c r="FKC103" s="0"/>
      <c r="FKD103" s="0"/>
      <c r="FKE103" s="0"/>
      <c r="FKF103" s="0"/>
      <c r="FKG103" s="0"/>
      <c r="FKH103" s="0"/>
      <c r="FKI103" s="0"/>
      <c r="FKJ103" s="0"/>
      <c r="FKK103" s="0"/>
      <c r="FKL103" s="0"/>
      <c r="FKM103" s="0"/>
      <c r="FKN103" s="0"/>
      <c r="FKO103" s="0"/>
      <c r="FKP103" s="0"/>
      <c r="FKQ103" s="0"/>
      <c r="FKR103" s="0"/>
      <c r="FKS103" s="0"/>
      <c r="FKT103" s="0"/>
      <c r="FKU103" s="0"/>
      <c r="FKV103" s="0"/>
      <c r="FKW103" s="0"/>
      <c r="FKX103" s="0"/>
      <c r="FKY103" s="0"/>
      <c r="FKZ103" s="0"/>
      <c r="FLA103" s="0"/>
      <c r="FLB103" s="0"/>
      <c r="FLC103" s="0"/>
      <c r="FLD103" s="0"/>
      <c r="FLE103" s="0"/>
      <c r="FLF103" s="0"/>
      <c r="FLG103" s="0"/>
      <c r="FLH103" s="0"/>
      <c r="FLI103" s="0"/>
      <c r="FLJ103" s="0"/>
      <c r="FLK103" s="0"/>
      <c r="FLL103" s="0"/>
      <c r="FLM103" s="0"/>
      <c r="FLN103" s="0"/>
      <c r="FLO103" s="0"/>
      <c r="FLP103" s="0"/>
      <c r="FLQ103" s="0"/>
      <c r="FLR103" s="0"/>
      <c r="FLS103" s="0"/>
      <c r="FLT103" s="0"/>
      <c r="FLU103" s="0"/>
      <c r="FLV103" s="0"/>
      <c r="FLW103" s="0"/>
      <c r="FLX103" s="0"/>
      <c r="FLY103" s="0"/>
      <c r="FLZ103" s="0"/>
      <c r="FMA103" s="0"/>
      <c r="FMB103" s="0"/>
      <c r="FMC103" s="0"/>
      <c r="FMD103" s="0"/>
      <c r="FME103" s="0"/>
      <c r="FMF103" s="0"/>
      <c r="FMG103" s="0"/>
      <c r="FMH103" s="0"/>
      <c r="FMI103" s="0"/>
      <c r="FMJ103" s="0"/>
      <c r="FMK103" s="0"/>
      <c r="FML103" s="0"/>
      <c r="FMM103" s="0"/>
      <c r="FMN103" s="0"/>
      <c r="FMO103" s="0"/>
      <c r="FMP103" s="0"/>
      <c r="FMQ103" s="0"/>
      <c r="FMR103" s="0"/>
      <c r="FMS103" s="0"/>
      <c r="FMT103" s="0"/>
      <c r="FMU103" s="0"/>
      <c r="FMV103" s="0"/>
      <c r="FMW103" s="0"/>
      <c r="FMX103" s="0"/>
      <c r="FMY103" s="0"/>
      <c r="FMZ103" s="0"/>
      <c r="FNA103" s="0"/>
      <c r="FNB103" s="0"/>
      <c r="FNC103" s="0"/>
      <c r="FND103" s="0"/>
      <c r="FNE103" s="0"/>
      <c r="FNF103" s="0"/>
      <c r="FNG103" s="0"/>
      <c r="FNH103" s="0"/>
      <c r="FNI103" s="0"/>
      <c r="FNJ103" s="0"/>
      <c r="FNK103" s="0"/>
      <c r="FNL103" s="0"/>
      <c r="FNM103" s="0"/>
      <c r="FNN103" s="0"/>
      <c r="FNO103" s="0"/>
      <c r="FNP103" s="0"/>
      <c r="FNQ103" s="0"/>
      <c r="FNR103" s="0"/>
      <c r="FNS103" s="0"/>
      <c r="FNT103" s="0"/>
      <c r="FNU103" s="0"/>
      <c r="FNV103" s="0"/>
      <c r="FNW103" s="0"/>
      <c r="FNX103" s="0"/>
      <c r="FNY103" s="0"/>
      <c r="FNZ103" s="0"/>
      <c r="FOA103" s="0"/>
      <c r="FOB103" s="0"/>
      <c r="FOC103" s="0"/>
      <c r="FOD103" s="0"/>
      <c r="FOE103" s="0"/>
      <c r="FOF103" s="0"/>
      <c r="FOG103" s="0"/>
      <c r="FOH103" s="0"/>
      <c r="FOI103" s="0"/>
      <c r="FOJ103" s="0"/>
      <c r="FOK103" s="0"/>
      <c r="FOL103" s="0"/>
      <c r="FOM103" s="0"/>
      <c r="FON103" s="0"/>
      <c r="FOO103" s="0"/>
      <c r="FOP103" s="0"/>
      <c r="FOQ103" s="0"/>
      <c r="FOR103" s="0"/>
      <c r="FOS103" s="0"/>
      <c r="FOT103" s="0"/>
      <c r="FOU103" s="0"/>
      <c r="FOV103" s="0"/>
      <c r="FOW103" s="0"/>
      <c r="FOX103" s="0"/>
      <c r="FOY103" s="0"/>
      <c r="FOZ103" s="0"/>
      <c r="FPA103" s="0"/>
      <c r="FPB103" s="0"/>
      <c r="FPC103" s="0"/>
      <c r="FPD103" s="0"/>
      <c r="FPE103" s="0"/>
      <c r="FPF103" s="0"/>
      <c r="FPG103" s="0"/>
      <c r="FPH103" s="0"/>
      <c r="FPI103" s="0"/>
      <c r="FPJ103" s="0"/>
      <c r="FPK103" s="0"/>
      <c r="FPL103" s="0"/>
      <c r="FPM103" s="0"/>
      <c r="FPN103" s="0"/>
      <c r="FPO103" s="0"/>
      <c r="FPP103" s="0"/>
      <c r="FPQ103" s="0"/>
      <c r="FPR103" s="0"/>
      <c r="FPS103" s="0"/>
      <c r="FPT103" s="0"/>
      <c r="FPU103" s="0"/>
      <c r="FPV103" s="0"/>
      <c r="FPW103" s="0"/>
      <c r="FPX103" s="0"/>
      <c r="FPY103" s="0"/>
      <c r="FPZ103" s="0"/>
      <c r="FQA103" s="0"/>
      <c r="FQB103" s="0"/>
      <c r="FQC103" s="0"/>
      <c r="FQD103" s="0"/>
      <c r="FQE103" s="0"/>
      <c r="FQF103" s="0"/>
      <c r="FQG103" s="0"/>
      <c r="FQH103" s="0"/>
      <c r="FQI103" s="0"/>
      <c r="FQJ103" s="0"/>
      <c r="FQK103" s="0"/>
      <c r="FQL103" s="0"/>
      <c r="FQM103" s="0"/>
      <c r="FQN103" s="0"/>
      <c r="FQO103" s="0"/>
      <c r="FQP103" s="0"/>
      <c r="FQQ103" s="0"/>
      <c r="FQR103" s="0"/>
      <c r="FQS103" s="0"/>
      <c r="FQT103" s="0"/>
      <c r="FQU103" s="0"/>
      <c r="FQV103" s="0"/>
      <c r="FQW103" s="0"/>
      <c r="FQX103" s="0"/>
      <c r="FQY103" s="0"/>
      <c r="FQZ103" s="0"/>
      <c r="FRA103" s="0"/>
      <c r="FRB103" s="0"/>
      <c r="FRC103" s="0"/>
      <c r="FRD103" s="0"/>
      <c r="FRE103" s="0"/>
      <c r="FRF103" s="0"/>
      <c r="FRG103" s="0"/>
      <c r="FRH103" s="0"/>
      <c r="FRI103" s="0"/>
      <c r="FRJ103" s="0"/>
      <c r="FRK103" s="0"/>
      <c r="FRL103" s="0"/>
      <c r="FRM103" s="0"/>
      <c r="FRN103" s="0"/>
      <c r="FRO103" s="0"/>
      <c r="FRP103" s="0"/>
      <c r="FRQ103" s="0"/>
      <c r="FRR103" s="0"/>
      <c r="FRS103" s="0"/>
      <c r="FRT103" s="0"/>
      <c r="FRU103" s="0"/>
      <c r="FRV103" s="0"/>
      <c r="FRW103" s="0"/>
      <c r="FRX103" s="0"/>
      <c r="FRY103" s="0"/>
      <c r="FRZ103" s="0"/>
      <c r="FSA103" s="0"/>
      <c r="FSB103" s="0"/>
      <c r="FSC103" s="0"/>
      <c r="FSD103" s="0"/>
      <c r="FSE103" s="0"/>
      <c r="FSF103" s="0"/>
      <c r="FSG103" s="0"/>
      <c r="FSH103" s="0"/>
      <c r="FSI103" s="0"/>
      <c r="FSJ103" s="0"/>
      <c r="FSK103" s="0"/>
      <c r="FSL103" s="0"/>
      <c r="FSM103" s="0"/>
      <c r="FSN103" s="0"/>
      <c r="FSO103" s="0"/>
      <c r="FSP103" s="0"/>
      <c r="FSQ103" s="0"/>
      <c r="FSR103" s="0"/>
      <c r="FSS103" s="0"/>
      <c r="FST103" s="0"/>
      <c r="FSU103" s="0"/>
      <c r="FSV103" s="0"/>
      <c r="FSW103" s="0"/>
      <c r="FSX103" s="0"/>
      <c r="FSY103" s="0"/>
      <c r="FSZ103" s="0"/>
      <c r="FTA103" s="0"/>
      <c r="FTB103" s="0"/>
      <c r="FTC103" s="0"/>
      <c r="FTD103" s="0"/>
      <c r="FTE103" s="0"/>
      <c r="FTF103" s="0"/>
      <c r="FTG103" s="0"/>
      <c r="FTH103" s="0"/>
      <c r="FTI103" s="0"/>
      <c r="FTJ103" s="0"/>
      <c r="FTK103" s="0"/>
      <c r="FTL103" s="0"/>
      <c r="FTM103" s="0"/>
      <c r="FTN103" s="0"/>
      <c r="FTO103" s="0"/>
      <c r="FTP103" s="0"/>
      <c r="FTQ103" s="0"/>
      <c r="FTR103" s="0"/>
      <c r="FTS103" s="0"/>
      <c r="FTT103" s="0"/>
      <c r="FTU103" s="0"/>
      <c r="FTV103" s="0"/>
      <c r="FTW103" s="0"/>
      <c r="FTX103" s="0"/>
      <c r="FTY103" s="0"/>
      <c r="FTZ103" s="0"/>
      <c r="FUA103" s="0"/>
      <c r="FUB103" s="0"/>
      <c r="FUC103" s="0"/>
      <c r="FUD103" s="0"/>
      <c r="FUE103" s="0"/>
      <c r="FUF103" s="0"/>
      <c r="FUG103" s="0"/>
      <c r="FUH103" s="0"/>
      <c r="FUI103" s="0"/>
      <c r="FUJ103" s="0"/>
      <c r="FUK103" s="0"/>
      <c r="FUL103" s="0"/>
      <c r="FUM103" s="0"/>
      <c r="FUN103" s="0"/>
      <c r="FUO103" s="0"/>
      <c r="FUP103" s="0"/>
      <c r="FUQ103" s="0"/>
      <c r="FUR103" s="0"/>
      <c r="FUS103" s="0"/>
      <c r="FUT103" s="0"/>
      <c r="FUU103" s="0"/>
      <c r="FUV103" s="0"/>
      <c r="FUW103" s="0"/>
      <c r="FUX103" s="0"/>
      <c r="FUY103" s="0"/>
      <c r="FUZ103" s="0"/>
      <c r="FVA103" s="0"/>
      <c r="FVB103" s="0"/>
      <c r="FVC103" s="0"/>
      <c r="FVD103" s="0"/>
      <c r="FVE103" s="0"/>
      <c r="FVF103" s="0"/>
      <c r="FVG103" s="0"/>
      <c r="FVH103" s="0"/>
      <c r="FVI103" s="0"/>
      <c r="FVJ103" s="0"/>
      <c r="FVK103" s="0"/>
      <c r="FVL103" s="0"/>
      <c r="FVM103" s="0"/>
      <c r="FVN103" s="0"/>
      <c r="FVO103" s="0"/>
      <c r="FVP103" s="0"/>
      <c r="FVQ103" s="0"/>
      <c r="FVR103" s="0"/>
      <c r="FVS103" s="0"/>
      <c r="FVT103" s="0"/>
      <c r="FVU103" s="0"/>
      <c r="FVV103" s="0"/>
      <c r="FVW103" s="0"/>
      <c r="FVX103" s="0"/>
      <c r="FVY103" s="0"/>
      <c r="FVZ103" s="0"/>
      <c r="FWA103" s="0"/>
      <c r="FWB103" s="0"/>
      <c r="FWC103" s="0"/>
      <c r="FWD103" s="0"/>
      <c r="FWE103" s="0"/>
      <c r="FWF103" s="0"/>
      <c r="FWG103" s="0"/>
      <c r="FWH103" s="0"/>
      <c r="FWI103" s="0"/>
      <c r="FWJ103" s="0"/>
      <c r="FWK103" s="0"/>
      <c r="FWL103" s="0"/>
      <c r="FWM103" s="0"/>
      <c r="FWN103" s="0"/>
      <c r="FWO103" s="0"/>
      <c r="FWP103" s="0"/>
      <c r="FWQ103" s="0"/>
      <c r="FWR103" s="0"/>
      <c r="FWS103" s="0"/>
      <c r="FWT103" s="0"/>
      <c r="FWU103" s="0"/>
      <c r="FWV103" s="0"/>
      <c r="FWW103" s="0"/>
      <c r="FWX103" s="0"/>
      <c r="FWY103" s="0"/>
      <c r="FWZ103" s="0"/>
      <c r="FXA103" s="0"/>
      <c r="FXB103" s="0"/>
      <c r="FXC103" s="0"/>
      <c r="FXD103" s="0"/>
      <c r="FXE103" s="0"/>
      <c r="FXF103" s="0"/>
      <c r="FXG103" s="0"/>
      <c r="FXH103" s="0"/>
      <c r="FXI103" s="0"/>
      <c r="FXJ103" s="0"/>
      <c r="FXK103" s="0"/>
      <c r="FXL103" s="0"/>
      <c r="FXM103" s="0"/>
      <c r="FXN103" s="0"/>
      <c r="FXO103" s="0"/>
      <c r="FXP103" s="0"/>
      <c r="FXQ103" s="0"/>
      <c r="FXR103" s="0"/>
      <c r="FXS103" s="0"/>
      <c r="FXT103" s="0"/>
      <c r="FXU103" s="0"/>
      <c r="FXV103" s="0"/>
      <c r="FXW103" s="0"/>
      <c r="FXX103" s="0"/>
      <c r="FXY103" s="0"/>
      <c r="FXZ103" s="0"/>
      <c r="FYA103" s="0"/>
      <c r="FYB103" s="0"/>
      <c r="FYC103" s="0"/>
      <c r="FYD103" s="0"/>
      <c r="FYE103" s="0"/>
      <c r="FYF103" s="0"/>
      <c r="FYG103" s="0"/>
      <c r="FYH103" s="0"/>
      <c r="FYI103" s="0"/>
      <c r="FYJ103" s="0"/>
      <c r="FYK103" s="0"/>
      <c r="FYL103" s="0"/>
      <c r="FYM103" s="0"/>
      <c r="FYN103" s="0"/>
      <c r="FYO103" s="0"/>
      <c r="FYP103" s="0"/>
      <c r="FYQ103" s="0"/>
      <c r="FYR103" s="0"/>
      <c r="FYS103" s="0"/>
      <c r="FYT103" s="0"/>
      <c r="FYU103" s="0"/>
      <c r="FYV103" s="0"/>
      <c r="FYW103" s="0"/>
      <c r="FYX103" s="0"/>
      <c r="FYY103" s="0"/>
      <c r="FYZ103" s="0"/>
      <c r="FZA103" s="0"/>
      <c r="FZB103" s="0"/>
      <c r="FZC103" s="0"/>
      <c r="FZD103" s="0"/>
      <c r="FZE103" s="0"/>
      <c r="FZF103" s="0"/>
      <c r="FZG103" s="0"/>
      <c r="FZH103" s="0"/>
      <c r="FZI103" s="0"/>
      <c r="FZJ103" s="0"/>
      <c r="FZK103" s="0"/>
      <c r="FZL103" s="0"/>
      <c r="FZM103" s="0"/>
      <c r="FZN103" s="0"/>
      <c r="FZO103" s="0"/>
      <c r="FZP103" s="0"/>
      <c r="FZQ103" s="0"/>
      <c r="FZR103" s="0"/>
      <c r="FZS103" s="0"/>
      <c r="FZT103" s="0"/>
      <c r="FZU103" s="0"/>
      <c r="FZV103" s="0"/>
      <c r="FZW103" s="0"/>
      <c r="FZX103" s="0"/>
      <c r="FZY103" s="0"/>
      <c r="FZZ103" s="0"/>
      <c r="GAA103" s="0"/>
      <c r="GAB103" s="0"/>
      <c r="GAC103" s="0"/>
      <c r="GAD103" s="0"/>
      <c r="GAE103" s="0"/>
      <c r="GAF103" s="0"/>
      <c r="GAG103" s="0"/>
      <c r="GAH103" s="0"/>
      <c r="GAI103" s="0"/>
      <c r="GAJ103" s="0"/>
      <c r="GAK103" s="0"/>
      <c r="GAL103" s="0"/>
      <c r="GAM103" s="0"/>
      <c r="GAN103" s="0"/>
      <c r="GAO103" s="0"/>
      <c r="GAP103" s="0"/>
      <c r="GAQ103" s="0"/>
      <c r="GAR103" s="0"/>
      <c r="GAS103" s="0"/>
      <c r="GAT103" s="0"/>
      <c r="GAU103" s="0"/>
      <c r="GAV103" s="0"/>
      <c r="GAW103" s="0"/>
      <c r="GAX103" s="0"/>
      <c r="GAY103" s="0"/>
      <c r="GAZ103" s="0"/>
      <c r="GBA103" s="0"/>
      <c r="GBB103" s="0"/>
      <c r="GBC103" s="0"/>
      <c r="GBD103" s="0"/>
      <c r="GBE103" s="0"/>
      <c r="GBF103" s="0"/>
      <c r="GBG103" s="0"/>
      <c r="GBH103" s="0"/>
      <c r="GBI103" s="0"/>
      <c r="GBJ103" s="0"/>
      <c r="GBK103" s="0"/>
      <c r="GBL103" s="0"/>
      <c r="GBM103" s="0"/>
      <c r="GBN103" s="0"/>
      <c r="GBO103" s="0"/>
      <c r="GBP103" s="0"/>
      <c r="GBQ103" s="0"/>
      <c r="GBR103" s="0"/>
      <c r="GBS103" s="0"/>
      <c r="GBT103" s="0"/>
      <c r="GBU103" s="0"/>
      <c r="GBV103" s="0"/>
      <c r="GBW103" s="0"/>
      <c r="GBX103" s="0"/>
      <c r="GBY103" s="0"/>
      <c r="GBZ103" s="0"/>
      <c r="GCA103" s="0"/>
      <c r="GCB103" s="0"/>
      <c r="GCC103" s="0"/>
      <c r="GCD103" s="0"/>
      <c r="GCE103" s="0"/>
      <c r="GCF103" s="0"/>
      <c r="GCG103" s="0"/>
      <c r="GCH103" s="0"/>
      <c r="GCI103" s="0"/>
      <c r="GCJ103" s="0"/>
      <c r="GCK103" s="0"/>
      <c r="GCL103" s="0"/>
      <c r="GCM103" s="0"/>
      <c r="GCN103" s="0"/>
      <c r="GCO103" s="0"/>
      <c r="GCP103" s="0"/>
      <c r="GCQ103" s="0"/>
      <c r="GCR103" s="0"/>
      <c r="GCS103" s="0"/>
      <c r="GCT103" s="0"/>
      <c r="GCU103" s="0"/>
      <c r="GCV103" s="0"/>
      <c r="GCW103" s="0"/>
      <c r="GCX103" s="0"/>
      <c r="GCY103" s="0"/>
      <c r="GCZ103" s="0"/>
      <c r="GDA103" s="0"/>
      <c r="GDB103" s="0"/>
      <c r="GDC103" s="0"/>
      <c r="GDD103" s="0"/>
      <c r="GDE103" s="0"/>
      <c r="GDF103" s="0"/>
      <c r="GDG103" s="0"/>
      <c r="GDH103" s="0"/>
      <c r="GDI103" s="0"/>
      <c r="GDJ103" s="0"/>
      <c r="GDK103" s="0"/>
      <c r="GDL103" s="0"/>
      <c r="GDM103" s="0"/>
      <c r="GDN103" s="0"/>
      <c r="GDO103" s="0"/>
      <c r="GDP103" s="0"/>
      <c r="GDQ103" s="0"/>
      <c r="GDR103" s="0"/>
      <c r="GDS103" s="0"/>
      <c r="GDT103" s="0"/>
      <c r="GDU103" s="0"/>
      <c r="GDV103" s="0"/>
      <c r="GDW103" s="0"/>
      <c r="GDX103" s="0"/>
      <c r="GDY103" s="0"/>
      <c r="GDZ103" s="0"/>
      <c r="GEA103" s="0"/>
      <c r="GEB103" s="0"/>
      <c r="GEC103" s="0"/>
      <c r="GED103" s="0"/>
      <c r="GEE103" s="0"/>
      <c r="GEF103" s="0"/>
      <c r="GEG103" s="0"/>
      <c r="GEH103" s="0"/>
      <c r="GEI103" s="0"/>
      <c r="GEJ103" s="0"/>
      <c r="GEK103" s="0"/>
      <c r="GEL103" s="0"/>
      <c r="GEM103" s="0"/>
      <c r="GEN103" s="0"/>
      <c r="GEO103" s="0"/>
      <c r="GEP103" s="0"/>
      <c r="GEQ103" s="0"/>
      <c r="GER103" s="0"/>
      <c r="GES103" s="0"/>
      <c r="GET103" s="0"/>
      <c r="GEU103" s="0"/>
      <c r="GEV103" s="0"/>
      <c r="GEW103" s="0"/>
      <c r="GEX103" s="0"/>
      <c r="GEY103" s="0"/>
      <c r="GEZ103" s="0"/>
      <c r="GFA103" s="0"/>
      <c r="GFB103" s="0"/>
      <c r="GFC103" s="0"/>
      <c r="GFD103" s="0"/>
      <c r="GFE103" s="0"/>
      <c r="GFF103" s="0"/>
      <c r="GFG103" s="0"/>
      <c r="GFH103" s="0"/>
      <c r="GFI103" s="0"/>
      <c r="GFJ103" s="0"/>
      <c r="GFK103" s="0"/>
      <c r="GFL103" s="0"/>
      <c r="GFM103" s="0"/>
      <c r="GFN103" s="0"/>
      <c r="GFO103" s="0"/>
      <c r="GFP103" s="0"/>
      <c r="GFQ103" s="0"/>
      <c r="GFR103" s="0"/>
      <c r="GFS103" s="0"/>
      <c r="GFT103" s="0"/>
      <c r="GFU103" s="0"/>
      <c r="GFV103" s="0"/>
      <c r="GFW103" s="0"/>
      <c r="GFX103" s="0"/>
      <c r="GFY103" s="0"/>
      <c r="GFZ103" s="0"/>
      <c r="GGA103" s="0"/>
      <c r="GGB103" s="0"/>
      <c r="GGC103" s="0"/>
      <c r="GGD103" s="0"/>
      <c r="GGE103" s="0"/>
      <c r="GGF103" s="0"/>
      <c r="GGG103" s="0"/>
      <c r="GGH103" s="0"/>
      <c r="GGI103" s="0"/>
      <c r="GGJ103" s="0"/>
      <c r="GGK103" s="0"/>
      <c r="GGL103" s="0"/>
      <c r="GGM103" s="0"/>
      <c r="GGN103" s="0"/>
      <c r="GGO103" s="0"/>
      <c r="GGP103" s="0"/>
      <c r="GGQ103" s="0"/>
      <c r="GGR103" s="0"/>
      <c r="GGS103" s="0"/>
      <c r="GGT103" s="0"/>
      <c r="GGU103" s="0"/>
      <c r="GGV103" s="0"/>
      <c r="GGW103" s="0"/>
      <c r="GGX103" s="0"/>
      <c r="GGY103" s="0"/>
      <c r="GGZ103" s="0"/>
      <c r="GHA103" s="0"/>
      <c r="GHB103" s="0"/>
      <c r="GHC103" s="0"/>
      <c r="GHD103" s="0"/>
      <c r="GHE103" s="0"/>
      <c r="GHF103" s="0"/>
      <c r="GHG103" s="0"/>
      <c r="GHH103" s="0"/>
      <c r="GHI103" s="0"/>
      <c r="GHJ103" s="0"/>
      <c r="GHK103" s="0"/>
      <c r="GHL103" s="0"/>
      <c r="GHM103" s="0"/>
      <c r="GHN103" s="0"/>
      <c r="GHO103" s="0"/>
      <c r="GHP103" s="0"/>
      <c r="GHQ103" s="0"/>
      <c r="GHR103" s="0"/>
      <c r="GHS103" s="0"/>
      <c r="GHT103" s="0"/>
      <c r="GHU103" s="0"/>
      <c r="GHV103" s="0"/>
      <c r="GHW103" s="0"/>
      <c r="GHX103" s="0"/>
      <c r="GHY103" s="0"/>
      <c r="GHZ103" s="0"/>
      <c r="GIA103" s="0"/>
      <c r="GIB103" s="0"/>
      <c r="GIC103" s="0"/>
      <c r="GID103" s="0"/>
      <c r="GIE103" s="0"/>
      <c r="GIF103" s="0"/>
      <c r="GIG103" s="0"/>
      <c r="GIH103" s="0"/>
      <c r="GII103" s="0"/>
      <c r="GIJ103" s="0"/>
      <c r="GIK103" s="0"/>
      <c r="GIL103" s="0"/>
      <c r="GIM103" s="0"/>
      <c r="GIN103" s="0"/>
      <c r="GIO103" s="0"/>
      <c r="GIP103" s="0"/>
      <c r="GIQ103" s="0"/>
      <c r="GIR103" s="0"/>
      <c r="GIS103" s="0"/>
      <c r="GIT103" s="0"/>
      <c r="GIU103" s="0"/>
      <c r="GIV103" s="0"/>
      <c r="GIW103" s="0"/>
      <c r="GIX103" s="0"/>
      <c r="GIY103" s="0"/>
      <c r="GIZ103" s="0"/>
      <c r="GJA103" s="0"/>
      <c r="GJB103" s="0"/>
      <c r="GJC103" s="0"/>
      <c r="GJD103" s="0"/>
      <c r="GJE103" s="0"/>
      <c r="GJF103" s="0"/>
      <c r="GJG103" s="0"/>
      <c r="GJH103" s="0"/>
      <c r="GJI103" s="0"/>
      <c r="GJJ103" s="0"/>
      <c r="GJK103" s="0"/>
      <c r="GJL103" s="0"/>
      <c r="GJM103" s="0"/>
      <c r="GJN103" s="0"/>
      <c r="GJO103" s="0"/>
      <c r="GJP103" s="0"/>
      <c r="GJQ103" s="0"/>
      <c r="GJR103" s="0"/>
      <c r="GJS103" s="0"/>
      <c r="GJT103" s="0"/>
      <c r="GJU103" s="0"/>
      <c r="GJV103" s="0"/>
      <c r="GJW103" s="0"/>
      <c r="GJX103" s="0"/>
      <c r="GJY103" s="0"/>
      <c r="GJZ103" s="0"/>
      <c r="GKA103" s="0"/>
      <c r="GKB103" s="0"/>
      <c r="GKC103" s="0"/>
      <c r="GKD103" s="0"/>
      <c r="GKE103" s="0"/>
      <c r="GKF103" s="0"/>
      <c r="GKG103" s="0"/>
      <c r="GKH103" s="0"/>
      <c r="GKI103" s="0"/>
      <c r="GKJ103" s="0"/>
      <c r="GKK103" s="0"/>
      <c r="GKL103" s="0"/>
      <c r="GKM103" s="0"/>
      <c r="GKN103" s="0"/>
      <c r="GKO103" s="0"/>
      <c r="GKP103" s="0"/>
      <c r="GKQ103" s="0"/>
      <c r="GKR103" s="0"/>
      <c r="GKS103" s="0"/>
      <c r="GKT103" s="0"/>
      <c r="GKU103" s="0"/>
      <c r="GKV103" s="0"/>
      <c r="GKW103" s="0"/>
      <c r="GKX103" s="0"/>
      <c r="GKY103" s="0"/>
      <c r="GKZ103" s="0"/>
      <c r="GLA103" s="0"/>
      <c r="GLB103" s="0"/>
      <c r="GLC103" s="0"/>
      <c r="GLD103" s="0"/>
      <c r="GLE103" s="0"/>
      <c r="GLF103" s="0"/>
      <c r="GLG103" s="0"/>
      <c r="GLH103" s="0"/>
      <c r="GLI103" s="0"/>
      <c r="GLJ103" s="0"/>
      <c r="GLK103" s="0"/>
      <c r="GLL103" s="0"/>
      <c r="GLM103" s="0"/>
      <c r="GLN103" s="0"/>
      <c r="GLO103" s="0"/>
      <c r="GLP103" s="0"/>
      <c r="GLQ103" s="0"/>
      <c r="GLR103" s="0"/>
      <c r="GLS103" s="0"/>
      <c r="GLT103" s="0"/>
      <c r="GLU103" s="0"/>
      <c r="GLV103" s="0"/>
      <c r="GLW103" s="0"/>
      <c r="GLX103" s="0"/>
      <c r="GLY103" s="0"/>
      <c r="GLZ103" s="0"/>
      <c r="GMA103" s="0"/>
      <c r="GMB103" s="0"/>
      <c r="GMC103" s="0"/>
      <c r="GMD103" s="0"/>
      <c r="GME103" s="0"/>
      <c r="GMF103" s="0"/>
      <c r="GMG103" s="0"/>
      <c r="GMH103" s="0"/>
      <c r="GMI103" s="0"/>
      <c r="GMJ103" s="0"/>
      <c r="GMK103" s="0"/>
      <c r="GML103" s="0"/>
      <c r="GMM103" s="0"/>
      <c r="GMN103" s="0"/>
      <c r="GMO103" s="0"/>
      <c r="GMP103" s="0"/>
      <c r="GMQ103" s="0"/>
      <c r="GMR103" s="0"/>
      <c r="GMS103" s="0"/>
      <c r="GMT103" s="0"/>
      <c r="GMU103" s="0"/>
      <c r="GMV103" s="0"/>
      <c r="GMW103" s="0"/>
      <c r="GMX103" s="0"/>
      <c r="GMY103" s="0"/>
      <c r="GMZ103" s="0"/>
      <c r="GNA103" s="0"/>
      <c r="GNB103" s="0"/>
      <c r="GNC103" s="0"/>
      <c r="GND103" s="0"/>
      <c r="GNE103" s="0"/>
      <c r="GNF103" s="0"/>
      <c r="GNG103" s="0"/>
      <c r="GNH103" s="0"/>
      <c r="GNI103" s="0"/>
      <c r="GNJ103" s="0"/>
      <c r="GNK103" s="0"/>
      <c r="GNL103" s="0"/>
      <c r="GNM103" s="0"/>
      <c r="GNN103" s="0"/>
      <c r="GNO103" s="0"/>
      <c r="GNP103" s="0"/>
      <c r="GNQ103" s="0"/>
      <c r="GNR103" s="0"/>
      <c r="GNS103" s="0"/>
      <c r="GNT103" s="0"/>
      <c r="GNU103" s="0"/>
      <c r="GNV103" s="0"/>
      <c r="GNW103" s="0"/>
      <c r="GNX103" s="0"/>
      <c r="GNY103" s="0"/>
      <c r="GNZ103" s="0"/>
      <c r="GOA103" s="0"/>
      <c r="GOB103" s="0"/>
      <c r="GOC103" s="0"/>
      <c r="GOD103" s="0"/>
      <c r="GOE103" s="0"/>
      <c r="GOF103" s="0"/>
      <c r="GOG103" s="0"/>
      <c r="GOH103" s="0"/>
      <c r="GOI103" s="0"/>
      <c r="GOJ103" s="0"/>
      <c r="GOK103" s="0"/>
      <c r="GOL103" s="0"/>
      <c r="GOM103" s="0"/>
      <c r="GON103" s="0"/>
      <c r="GOO103" s="0"/>
      <c r="GOP103" s="0"/>
      <c r="GOQ103" s="0"/>
      <c r="GOR103" s="0"/>
      <c r="GOS103" s="0"/>
      <c r="GOT103" s="0"/>
      <c r="GOU103" s="0"/>
      <c r="GOV103" s="0"/>
      <c r="GOW103" s="0"/>
      <c r="GOX103" s="0"/>
      <c r="GOY103" s="0"/>
      <c r="GOZ103" s="0"/>
      <c r="GPA103" s="0"/>
      <c r="GPB103" s="0"/>
      <c r="GPC103" s="0"/>
      <c r="GPD103" s="0"/>
      <c r="GPE103" s="0"/>
      <c r="GPF103" s="0"/>
      <c r="GPG103" s="0"/>
      <c r="GPH103" s="0"/>
      <c r="GPI103" s="0"/>
      <c r="GPJ103" s="0"/>
      <c r="GPK103" s="0"/>
      <c r="GPL103" s="0"/>
      <c r="GPM103" s="0"/>
      <c r="GPN103" s="0"/>
      <c r="GPO103" s="0"/>
      <c r="GPP103" s="0"/>
      <c r="GPQ103" s="0"/>
      <c r="GPR103" s="0"/>
      <c r="GPS103" s="0"/>
      <c r="GPT103" s="0"/>
      <c r="GPU103" s="0"/>
      <c r="GPV103" s="0"/>
      <c r="GPW103" s="0"/>
      <c r="GPX103" s="0"/>
      <c r="GPY103" s="0"/>
      <c r="GPZ103" s="0"/>
      <c r="GQA103" s="0"/>
      <c r="GQB103" s="0"/>
      <c r="GQC103" s="0"/>
      <c r="GQD103" s="0"/>
      <c r="GQE103" s="0"/>
      <c r="GQF103" s="0"/>
      <c r="GQG103" s="0"/>
      <c r="GQH103" s="0"/>
      <c r="GQI103" s="0"/>
      <c r="GQJ103" s="0"/>
      <c r="GQK103" s="0"/>
      <c r="GQL103" s="0"/>
      <c r="GQM103" s="0"/>
      <c r="GQN103" s="0"/>
      <c r="GQO103" s="0"/>
      <c r="GQP103" s="0"/>
      <c r="GQQ103" s="0"/>
      <c r="GQR103" s="0"/>
      <c r="GQS103" s="0"/>
      <c r="GQT103" s="0"/>
      <c r="GQU103" s="0"/>
      <c r="GQV103" s="0"/>
      <c r="GQW103" s="0"/>
      <c r="GQX103" s="0"/>
      <c r="GQY103" s="0"/>
      <c r="GQZ103" s="0"/>
      <c r="GRA103" s="0"/>
      <c r="GRB103" s="0"/>
      <c r="GRC103" s="0"/>
      <c r="GRD103" s="0"/>
      <c r="GRE103" s="0"/>
      <c r="GRF103" s="0"/>
      <c r="GRG103" s="0"/>
      <c r="GRH103" s="0"/>
      <c r="GRI103" s="0"/>
      <c r="GRJ103" s="0"/>
      <c r="GRK103" s="0"/>
      <c r="GRL103" s="0"/>
      <c r="GRM103" s="0"/>
      <c r="GRN103" s="0"/>
      <c r="GRO103" s="0"/>
      <c r="GRP103" s="0"/>
      <c r="GRQ103" s="0"/>
      <c r="GRR103" s="0"/>
      <c r="GRS103" s="0"/>
      <c r="GRT103" s="0"/>
      <c r="GRU103" s="0"/>
      <c r="GRV103" s="0"/>
      <c r="GRW103" s="0"/>
      <c r="GRX103" s="0"/>
      <c r="GRY103" s="0"/>
      <c r="GRZ103" s="0"/>
      <c r="GSA103" s="0"/>
      <c r="GSB103" s="0"/>
      <c r="GSC103" s="0"/>
      <c r="GSD103" s="0"/>
      <c r="GSE103" s="0"/>
      <c r="GSF103" s="0"/>
      <c r="GSG103" s="0"/>
      <c r="GSH103" s="0"/>
      <c r="GSI103" s="0"/>
      <c r="GSJ103" s="0"/>
      <c r="GSK103" s="0"/>
      <c r="GSL103" s="0"/>
      <c r="GSM103" s="0"/>
      <c r="GSN103" s="0"/>
      <c r="GSO103" s="0"/>
      <c r="GSP103" s="0"/>
      <c r="GSQ103" s="0"/>
      <c r="GSR103" s="0"/>
      <c r="GSS103" s="0"/>
      <c r="GST103" s="0"/>
      <c r="GSU103" s="0"/>
      <c r="GSV103" s="0"/>
      <c r="GSW103" s="0"/>
      <c r="GSX103" s="0"/>
      <c r="GSY103" s="0"/>
      <c r="GSZ103" s="0"/>
      <c r="GTA103" s="0"/>
      <c r="GTB103" s="0"/>
      <c r="GTC103" s="0"/>
      <c r="GTD103" s="0"/>
      <c r="GTE103" s="0"/>
      <c r="GTF103" s="0"/>
      <c r="GTG103" s="0"/>
      <c r="GTH103" s="0"/>
      <c r="GTI103" s="0"/>
      <c r="GTJ103" s="0"/>
      <c r="GTK103" s="0"/>
      <c r="GTL103" s="0"/>
      <c r="GTM103" s="0"/>
      <c r="GTN103" s="0"/>
      <c r="GTO103" s="0"/>
      <c r="GTP103" s="0"/>
      <c r="GTQ103" s="0"/>
      <c r="GTR103" s="0"/>
      <c r="GTS103" s="0"/>
      <c r="GTT103" s="0"/>
      <c r="GTU103" s="0"/>
      <c r="GTV103" s="0"/>
      <c r="GTW103" s="0"/>
      <c r="GTX103" s="0"/>
      <c r="GTY103" s="0"/>
      <c r="GTZ103" s="0"/>
      <c r="GUA103" s="0"/>
      <c r="GUB103" s="0"/>
      <c r="GUC103" s="0"/>
      <c r="GUD103" s="0"/>
      <c r="GUE103" s="0"/>
      <c r="GUF103" s="0"/>
      <c r="GUG103" s="0"/>
      <c r="GUH103" s="0"/>
      <c r="GUI103" s="0"/>
      <c r="GUJ103" s="0"/>
      <c r="GUK103" s="0"/>
      <c r="GUL103" s="0"/>
      <c r="GUM103" s="0"/>
      <c r="GUN103" s="0"/>
      <c r="GUO103" s="0"/>
      <c r="GUP103" s="0"/>
      <c r="GUQ103" s="0"/>
      <c r="GUR103" s="0"/>
      <c r="GUS103" s="0"/>
      <c r="GUT103" s="0"/>
      <c r="GUU103" s="0"/>
      <c r="GUV103" s="0"/>
      <c r="GUW103" s="0"/>
      <c r="GUX103" s="0"/>
      <c r="GUY103" s="0"/>
      <c r="GUZ103" s="0"/>
      <c r="GVA103" s="0"/>
      <c r="GVB103" s="0"/>
      <c r="GVC103" s="0"/>
      <c r="GVD103" s="0"/>
      <c r="GVE103" s="0"/>
      <c r="GVF103" s="0"/>
      <c r="GVG103" s="0"/>
      <c r="GVH103" s="0"/>
      <c r="GVI103" s="0"/>
      <c r="GVJ103" s="0"/>
      <c r="GVK103" s="0"/>
      <c r="GVL103" s="0"/>
      <c r="GVM103" s="0"/>
      <c r="GVN103" s="0"/>
      <c r="GVO103" s="0"/>
      <c r="GVP103" s="0"/>
      <c r="GVQ103" s="0"/>
      <c r="GVR103" s="0"/>
      <c r="GVS103" s="0"/>
      <c r="GVT103" s="0"/>
      <c r="GVU103" s="0"/>
      <c r="GVV103" s="0"/>
      <c r="GVW103" s="0"/>
      <c r="GVX103" s="0"/>
      <c r="GVY103" s="0"/>
      <c r="GVZ103" s="0"/>
      <c r="GWA103" s="0"/>
      <c r="GWB103" s="0"/>
      <c r="GWC103" s="0"/>
      <c r="GWD103" s="0"/>
      <c r="GWE103" s="0"/>
      <c r="GWF103" s="0"/>
      <c r="GWG103" s="0"/>
      <c r="GWH103" s="0"/>
      <c r="GWI103" s="0"/>
      <c r="GWJ103" s="0"/>
      <c r="GWK103" s="0"/>
      <c r="GWL103" s="0"/>
      <c r="GWM103" s="0"/>
      <c r="GWN103" s="0"/>
      <c r="GWO103" s="0"/>
      <c r="GWP103" s="0"/>
      <c r="GWQ103" s="0"/>
      <c r="GWR103" s="0"/>
      <c r="GWS103" s="0"/>
      <c r="GWT103" s="0"/>
      <c r="GWU103" s="0"/>
      <c r="GWV103" s="0"/>
      <c r="GWW103" s="0"/>
      <c r="GWX103" s="0"/>
      <c r="GWY103" s="0"/>
      <c r="GWZ103" s="0"/>
      <c r="GXA103" s="0"/>
      <c r="GXB103" s="0"/>
      <c r="GXC103" s="0"/>
      <c r="GXD103" s="0"/>
      <c r="GXE103" s="0"/>
      <c r="GXF103" s="0"/>
      <c r="GXG103" s="0"/>
      <c r="GXH103" s="0"/>
      <c r="GXI103" s="0"/>
      <c r="GXJ103" s="0"/>
      <c r="GXK103" s="0"/>
      <c r="GXL103" s="0"/>
      <c r="GXM103" s="0"/>
      <c r="GXN103" s="0"/>
      <c r="GXO103" s="0"/>
      <c r="GXP103" s="0"/>
      <c r="GXQ103" s="0"/>
      <c r="GXR103" s="0"/>
      <c r="GXS103" s="0"/>
      <c r="GXT103" s="0"/>
      <c r="GXU103" s="0"/>
      <c r="GXV103" s="0"/>
      <c r="GXW103" s="0"/>
      <c r="GXX103" s="0"/>
      <c r="GXY103" s="0"/>
      <c r="GXZ103" s="0"/>
      <c r="GYA103" s="0"/>
      <c r="GYB103" s="0"/>
      <c r="GYC103" s="0"/>
      <c r="GYD103" s="0"/>
      <c r="GYE103" s="0"/>
      <c r="GYF103" s="0"/>
      <c r="GYG103" s="0"/>
      <c r="GYH103" s="0"/>
      <c r="GYI103" s="0"/>
      <c r="GYJ103" s="0"/>
      <c r="GYK103" s="0"/>
      <c r="GYL103" s="0"/>
      <c r="GYM103" s="0"/>
      <c r="GYN103" s="0"/>
      <c r="GYO103" s="0"/>
      <c r="GYP103" s="0"/>
      <c r="GYQ103" s="0"/>
      <c r="GYR103" s="0"/>
      <c r="GYS103" s="0"/>
      <c r="GYT103" s="0"/>
      <c r="GYU103" s="0"/>
      <c r="GYV103" s="0"/>
      <c r="GYW103" s="0"/>
      <c r="GYX103" s="0"/>
      <c r="GYY103" s="0"/>
      <c r="GYZ103" s="0"/>
      <c r="GZA103" s="0"/>
      <c r="GZB103" s="0"/>
      <c r="GZC103" s="0"/>
      <c r="GZD103" s="0"/>
      <c r="GZE103" s="0"/>
      <c r="GZF103" s="0"/>
      <c r="GZG103" s="0"/>
      <c r="GZH103" s="0"/>
      <c r="GZI103" s="0"/>
      <c r="GZJ103" s="0"/>
      <c r="GZK103" s="0"/>
      <c r="GZL103" s="0"/>
      <c r="GZM103" s="0"/>
      <c r="GZN103" s="0"/>
      <c r="GZO103" s="0"/>
      <c r="GZP103" s="0"/>
      <c r="GZQ103" s="0"/>
      <c r="GZR103" s="0"/>
      <c r="GZS103" s="0"/>
      <c r="GZT103" s="0"/>
      <c r="GZU103" s="0"/>
      <c r="GZV103" s="0"/>
      <c r="GZW103" s="0"/>
      <c r="GZX103" s="0"/>
      <c r="GZY103" s="0"/>
      <c r="GZZ103" s="0"/>
      <c r="HAA103" s="0"/>
      <c r="HAB103" s="0"/>
      <c r="HAC103" s="0"/>
      <c r="HAD103" s="0"/>
      <c r="HAE103" s="0"/>
      <c r="HAF103" s="0"/>
      <c r="HAG103" s="0"/>
      <c r="HAH103" s="0"/>
      <c r="HAI103" s="0"/>
      <c r="HAJ103" s="0"/>
      <c r="HAK103" s="0"/>
      <c r="HAL103" s="0"/>
      <c r="HAM103" s="0"/>
      <c r="HAN103" s="0"/>
      <c r="HAO103" s="0"/>
      <c r="HAP103" s="0"/>
      <c r="HAQ103" s="0"/>
      <c r="HAR103" s="0"/>
      <c r="HAS103" s="0"/>
      <c r="HAT103" s="0"/>
      <c r="HAU103" s="0"/>
      <c r="HAV103" s="0"/>
      <c r="HAW103" s="0"/>
      <c r="HAX103" s="0"/>
      <c r="HAY103" s="0"/>
      <c r="HAZ103" s="0"/>
      <c r="HBA103" s="0"/>
      <c r="HBB103" s="0"/>
      <c r="HBC103" s="0"/>
      <c r="HBD103" s="0"/>
      <c r="HBE103" s="0"/>
      <c r="HBF103" s="0"/>
      <c r="HBG103" s="0"/>
      <c r="HBH103" s="0"/>
      <c r="HBI103" s="0"/>
      <c r="HBJ103" s="0"/>
      <c r="HBK103" s="0"/>
      <c r="HBL103" s="0"/>
      <c r="HBM103" s="0"/>
      <c r="HBN103" s="0"/>
      <c r="HBO103" s="0"/>
      <c r="HBP103" s="0"/>
      <c r="HBQ103" s="0"/>
      <c r="HBR103" s="0"/>
      <c r="HBS103" s="0"/>
      <c r="HBT103" s="0"/>
      <c r="HBU103" s="0"/>
      <c r="HBV103" s="0"/>
      <c r="HBW103" s="0"/>
      <c r="HBX103" s="0"/>
      <c r="HBY103" s="0"/>
      <c r="HBZ103" s="0"/>
      <c r="HCA103" s="0"/>
      <c r="HCB103" s="0"/>
      <c r="HCC103" s="0"/>
      <c r="HCD103" s="0"/>
      <c r="HCE103" s="0"/>
      <c r="HCF103" s="0"/>
      <c r="HCG103" s="0"/>
      <c r="HCH103" s="0"/>
      <c r="HCI103" s="0"/>
      <c r="HCJ103" s="0"/>
      <c r="HCK103" s="0"/>
      <c r="HCL103" s="0"/>
      <c r="HCM103" s="0"/>
      <c r="HCN103" s="0"/>
      <c r="HCO103" s="0"/>
      <c r="HCP103" s="0"/>
      <c r="HCQ103" s="0"/>
      <c r="HCR103" s="0"/>
      <c r="HCS103" s="0"/>
      <c r="HCT103" s="0"/>
      <c r="HCU103" s="0"/>
      <c r="HCV103" s="0"/>
      <c r="HCW103" s="0"/>
      <c r="HCX103" s="0"/>
      <c r="HCY103" s="0"/>
      <c r="HCZ103" s="0"/>
      <c r="HDA103" s="0"/>
      <c r="HDB103" s="0"/>
      <c r="HDC103" s="0"/>
      <c r="HDD103" s="0"/>
      <c r="HDE103" s="0"/>
      <c r="HDF103" s="0"/>
      <c r="HDG103" s="0"/>
      <c r="HDH103" s="0"/>
      <c r="HDI103" s="0"/>
      <c r="HDJ103" s="0"/>
      <c r="HDK103" s="0"/>
      <c r="HDL103" s="0"/>
      <c r="HDM103" s="0"/>
      <c r="HDN103" s="0"/>
      <c r="HDO103" s="0"/>
      <c r="HDP103" s="0"/>
      <c r="HDQ103" s="0"/>
      <c r="HDR103" s="0"/>
      <c r="HDS103" s="0"/>
      <c r="HDT103" s="0"/>
      <c r="HDU103" s="0"/>
      <c r="HDV103" s="0"/>
      <c r="HDW103" s="0"/>
      <c r="HDX103" s="0"/>
      <c r="HDY103" s="0"/>
      <c r="HDZ103" s="0"/>
      <c r="HEA103" s="0"/>
      <c r="HEB103" s="0"/>
      <c r="HEC103" s="0"/>
      <c r="HED103" s="0"/>
      <c r="HEE103" s="0"/>
      <c r="HEF103" s="0"/>
      <c r="HEG103" s="0"/>
      <c r="HEH103" s="0"/>
      <c r="HEI103" s="0"/>
      <c r="HEJ103" s="0"/>
      <c r="HEK103" s="0"/>
      <c r="HEL103" s="0"/>
      <c r="HEM103" s="0"/>
      <c r="HEN103" s="0"/>
      <c r="HEO103" s="0"/>
      <c r="HEP103" s="0"/>
      <c r="HEQ103" s="0"/>
      <c r="HER103" s="0"/>
      <c r="HES103" s="0"/>
      <c r="HET103" s="0"/>
      <c r="HEU103" s="0"/>
      <c r="HEV103" s="0"/>
      <c r="HEW103" s="0"/>
      <c r="HEX103" s="0"/>
      <c r="HEY103" s="0"/>
      <c r="HEZ103" s="0"/>
      <c r="HFA103" s="0"/>
      <c r="HFB103" s="0"/>
      <c r="HFC103" s="0"/>
      <c r="HFD103" s="0"/>
      <c r="HFE103" s="0"/>
      <c r="HFF103" s="0"/>
      <c r="HFG103" s="0"/>
      <c r="HFH103" s="0"/>
      <c r="HFI103" s="0"/>
      <c r="HFJ103" s="0"/>
      <c r="HFK103" s="0"/>
      <c r="HFL103" s="0"/>
      <c r="HFM103" s="0"/>
      <c r="HFN103" s="0"/>
      <c r="HFO103" s="0"/>
      <c r="HFP103" s="0"/>
      <c r="HFQ103" s="0"/>
      <c r="HFR103" s="0"/>
      <c r="HFS103" s="0"/>
      <c r="HFT103" s="0"/>
      <c r="HFU103" s="0"/>
      <c r="HFV103" s="0"/>
      <c r="HFW103" s="0"/>
      <c r="HFX103" s="0"/>
      <c r="HFY103" s="0"/>
      <c r="HFZ103" s="0"/>
      <c r="HGA103" s="0"/>
      <c r="HGB103" s="0"/>
      <c r="HGC103" s="0"/>
      <c r="HGD103" s="0"/>
      <c r="HGE103" s="0"/>
      <c r="HGF103" s="0"/>
      <c r="HGG103" s="0"/>
      <c r="HGH103" s="0"/>
      <c r="HGI103" s="0"/>
      <c r="HGJ103" s="0"/>
      <c r="HGK103" s="0"/>
      <c r="HGL103" s="0"/>
      <c r="HGM103" s="0"/>
      <c r="HGN103" s="0"/>
      <c r="HGO103" s="0"/>
      <c r="HGP103" s="0"/>
      <c r="HGQ103" s="0"/>
      <c r="HGR103" s="0"/>
      <c r="HGS103" s="0"/>
      <c r="HGT103" s="0"/>
      <c r="HGU103" s="0"/>
      <c r="HGV103" s="0"/>
      <c r="HGW103" s="0"/>
      <c r="HGX103" s="0"/>
      <c r="HGY103" s="0"/>
      <c r="HGZ103" s="0"/>
      <c r="HHA103" s="0"/>
      <c r="HHB103" s="0"/>
      <c r="HHC103" s="0"/>
      <c r="HHD103" s="0"/>
      <c r="HHE103" s="0"/>
      <c r="HHF103" s="0"/>
      <c r="HHG103" s="0"/>
      <c r="HHH103" s="0"/>
      <c r="HHI103" s="0"/>
      <c r="HHJ103" s="0"/>
      <c r="HHK103" s="0"/>
      <c r="HHL103" s="0"/>
      <c r="HHM103" s="0"/>
      <c r="HHN103" s="0"/>
      <c r="HHO103" s="0"/>
      <c r="HHP103" s="0"/>
      <c r="HHQ103" s="0"/>
      <c r="HHR103" s="0"/>
      <c r="HHS103" s="0"/>
      <c r="HHT103" s="0"/>
      <c r="HHU103" s="0"/>
      <c r="HHV103" s="0"/>
      <c r="HHW103" s="0"/>
      <c r="HHX103" s="0"/>
      <c r="HHY103" s="0"/>
      <c r="HHZ103" s="0"/>
      <c r="HIA103" s="0"/>
      <c r="HIB103" s="0"/>
      <c r="HIC103" s="0"/>
      <c r="HID103" s="0"/>
      <c r="HIE103" s="0"/>
      <c r="HIF103" s="0"/>
      <c r="HIG103" s="0"/>
      <c r="HIH103" s="0"/>
      <c r="HII103" s="0"/>
      <c r="HIJ103" s="0"/>
      <c r="HIK103" s="0"/>
      <c r="HIL103" s="0"/>
      <c r="HIM103" s="0"/>
      <c r="HIN103" s="0"/>
      <c r="HIO103" s="0"/>
      <c r="HIP103" s="0"/>
      <c r="HIQ103" s="0"/>
      <c r="HIR103" s="0"/>
      <c r="HIS103" s="0"/>
      <c r="HIT103" s="0"/>
      <c r="HIU103" s="0"/>
      <c r="HIV103" s="0"/>
      <c r="HIW103" s="0"/>
      <c r="HIX103" s="0"/>
      <c r="HIY103" s="0"/>
      <c r="HIZ103" s="0"/>
      <c r="HJA103" s="0"/>
      <c r="HJB103" s="0"/>
      <c r="HJC103" s="0"/>
      <c r="HJD103" s="0"/>
      <c r="HJE103" s="0"/>
      <c r="HJF103" s="0"/>
      <c r="HJG103" s="0"/>
      <c r="HJH103" s="0"/>
      <c r="HJI103" s="0"/>
      <c r="HJJ103" s="0"/>
      <c r="HJK103" s="0"/>
      <c r="HJL103" s="0"/>
      <c r="HJM103" s="0"/>
      <c r="HJN103" s="0"/>
      <c r="HJO103" s="0"/>
      <c r="HJP103" s="0"/>
      <c r="HJQ103" s="0"/>
      <c r="HJR103" s="0"/>
      <c r="HJS103" s="0"/>
      <c r="HJT103" s="0"/>
      <c r="HJU103" s="0"/>
      <c r="HJV103" s="0"/>
      <c r="HJW103" s="0"/>
      <c r="HJX103" s="0"/>
      <c r="HJY103" s="0"/>
      <c r="HJZ103" s="0"/>
      <c r="HKA103" s="0"/>
      <c r="HKB103" s="0"/>
      <c r="HKC103" s="0"/>
      <c r="HKD103" s="0"/>
      <c r="HKE103" s="0"/>
      <c r="HKF103" s="0"/>
      <c r="HKG103" s="0"/>
      <c r="HKH103" s="0"/>
      <c r="HKI103" s="0"/>
      <c r="HKJ103" s="0"/>
      <c r="HKK103" s="0"/>
      <c r="HKL103" s="0"/>
      <c r="HKM103" s="0"/>
      <c r="HKN103" s="0"/>
      <c r="HKO103" s="0"/>
      <c r="HKP103" s="0"/>
      <c r="HKQ103" s="0"/>
      <c r="HKR103" s="0"/>
      <c r="HKS103" s="0"/>
      <c r="HKT103" s="0"/>
      <c r="HKU103" s="0"/>
      <c r="HKV103" s="0"/>
      <c r="HKW103" s="0"/>
      <c r="HKX103" s="0"/>
      <c r="HKY103" s="0"/>
      <c r="HKZ103" s="0"/>
      <c r="HLA103" s="0"/>
      <c r="HLB103" s="0"/>
      <c r="HLC103" s="0"/>
      <c r="HLD103" s="0"/>
      <c r="HLE103" s="0"/>
      <c r="HLF103" s="0"/>
      <c r="HLG103" s="0"/>
      <c r="HLH103" s="0"/>
      <c r="HLI103" s="0"/>
      <c r="HLJ103" s="0"/>
      <c r="HLK103" s="0"/>
      <c r="HLL103" s="0"/>
      <c r="HLM103" s="0"/>
      <c r="HLN103" s="0"/>
      <c r="HLO103" s="0"/>
      <c r="HLP103" s="0"/>
      <c r="HLQ103" s="0"/>
      <c r="HLR103" s="0"/>
      <c r="HLS103" s="0"/>
      <c r="HLT103" s="0"/>
      <c r="HLU103" s="0"/>
      <c r="HLV103" s="0"/>
      <c r="HLW103" s="0"/>
      <c r="HLX103" s="0"/>
      <c r="HLY103" s="0"/>
      <c r="HLZ103" s="0"/>
      <c r="HMA103" s="0"/>
      <c r="HMB103" s="0"/>
      <c r="HMC103" s="0"/>
      <c r="HMD103" s="0"/>
      <c r="HME103" s="0"/>
      <c r="HMF103" s="0"/>
      <c r="HMG103" s="0"/>
      <c r="HMH103" s="0"/>
      <c r="HMI103" s="0"/>
      <c r="HMJ103" s="0"/>
      <c r="HMK103" s="0"/>
      <c r="HML103" s="0"/>
      <c r="HMM103" s="0"/>
      <c r="HMN103" s="0"/>
      <c r="HMO103" s="0"/>
      <c r="HMP103" s="0"/>
      <c r="HMQ103" s="0"/>
      <c r="HMR103" s="0"/>
      <c r="HMS103" s="0"/>
      <c r="HMT103" s="0"/>
      <c r="HMU103" s="0"/>
      <c r="HMV103" s="0"/>
      <c r="HMW103" s="0"/>
      <c r="HMX103" s="0"/>
      <c r="HMY103" s="0"/>
      <c r="HMZ103" s="0"/>
      <c r="HNA103" s="0"/>
      <c r="HNB103" s="0"/>
      <c r="HNC103" s="0"/>
      <c r="HND103" s="0"/>
      <c r="HNE103" s="0"/>
      <c r="HNF103" s="0"/>
      <c r="HNG103" s="0"/>
      <c r="HNH103" s="0"/>
      <c r="HNI103" s="0"/>
      <c r="HNJ103" s="0"/>
      <c r="HNK103" s="0"/>
      <c r="HNL103" s="0"/>
      <c r="HNM103" s="0"/>
      <c r="HNN103" s="0"/>
      <c r="HNO103" s="0"/>
      <c r="HNP103" s="0"/>
      <c r="HNQ103" s="0"/>
      <c r="HNR103" s="0"/>
      <c r="HNS103" s="0"/>
      <c r="HNT103" s="0"/>
      <c r="HNU103" s="0"/>
      <c r="HNV103" s="0"/>
      <c r="HNW103" s="0"/>
      <c r="HNX103" s="0"/>
      <c r="HNY103" s="0"/>
      <c r="HNZ103" s="0"/>
      <c r="HOA103" s="0"/>
      <c r="HOB103" s="0"/>
      <c r="HOC103" s="0"/>
      <c r="HOD103" s="0"/>
      <c r="HOE103" s="0"/>
      <c r="HOF103" s="0"/>
      <c r="HOG103" s="0"/>
      <c r="HOH103" s="0"/>
      <c r="HOI103" s="0"/>
      <c r="HOJ103" s="0"/>
      <c r="HOK103" s="0"/>
      <c r="HOL103" s="0"/>
      <c r="HOM103" s="0"/>
      <c r="HON103" s="0"/>
      <c r="HOO103" s="0"/>
      <c r="HOP103" s="0"/>
      <c r="HOQ103" s="0"/>
      <c r="HOR103" s="0"/>
      <c r="HOS103" s="0"/>
      <c r="HOT103" s="0"/>
      <c r="HOU103" s="0"/>
      <c r="HOV103" s="0"/>
      <c r="HOW103" s="0"/>
      <c r="HOX103" s="0"/>
      <c r="HOY103" s="0"/>
      <c r="HOZ103" s="0"/>
      <c r="HPA103" s="0"/>
      <c r="HPB103" s="0"/>
      <c r="HPC103" s="0"/>
      <c r="HPD103" s="0"/>
      <c r="HPE103" s="0"/>
      <c r="HPF103" s="0"/>
      <c r="HPG103" s="0"/>
      <c r="HPH103" s="0"/>
      <c r="HPI103" s="0"/>
      <c r="HPJ103" s="0"/>
      <c r="HPK103" s="0"/>
      <c r="HPL103" s="0"/>
      <c r="HPM103" s="0"/>
      <c r="HPN103" s="0"/>
      <c r="HPO103" s="0"/>
      <c r="HPP103" s="0"/>
      <c r="HPQ103" s="0"/>
      <c r="HPR103" s="0"/>
      <c r="HPS103" s="0"/>
      <c r="HPT103" s="0"/>
      <c r="HPU103" s="0"/>
      <c r="HPV103" s="0"/>
      <c r="HPW103" s="0"/>
      <c r="HPX103" s="0"/>
      <c r="HPY103" s="0"/>
      <c r="HPZ103" s="0"/>
      <c r="HQA103" s="0"/>
      <c r="HQB103" s="0"/>
      <c r="HQC103" s="0"/>
      <c r="HQD103" s="0"/>
      <c r="HQE103" s="0"/>
      <c r="HQF103" s="0"/>
      <c r="HQG103" s="0"/>
      <c r="HQH103" s="0"/>
      <c r="HQI103" s="0"/>
      <c r="HQJ103" s="0"/>
      <c r="HQK103" s="0"/>
      <c r="HQL103" s="0"/>
      <c r="HQM103" s="0"/>
      <c r="HQN103" s="0"/>
      <c r="HQO103" s="0"/>
      <c r="HQP103" s="0"/>
      <c r="HQQ103" s="0"/>
      <c r="HQR103" s="0"/>
      <c r="HQS103" s="0"/>
      <c r="HQT103" s="0"/>
      <c r="HQU103" s="0"/>
      <c r="HQV103" s="0"/>
      <c r="HQW103" s="0"/>
      <c r="HQX103" s="0"/>
      <c r="HQY103" s="0"/>
      <c r="HQZ103" s="0"/>
      <c r="HRA103" s="0"/>
      <c r="HRB103" s="0"/>
      <c r="HRC103" s="0"/>
      <c r="HRD103" s="0"/>
      <c r="HRE103" s="0"/>
      <c r="HRF103" s="0"/>
      <c r="HRG103" s="0"/>
      <c r="HRH103" s="0"/>
      <c r="HRI103" s="0"/>
      <c r="HRJ103" s="0"/>
      <c r="HRK103" s="0"/>
      <c r="HRL103" s="0"/>
      <c r="HRM103" s="0"/>
      <c r="HRN103" s="0"/>
      <c r="HRO103" s="0"/>
      <c r="HRP103" s="0"/>
      <c r="HRQ103" s="0"/>
      <c r="HRR103" s="0"/>
      <c r="HRS103" s="0"/>
      <c r="HRT103" s="0"/>
      <c r="HRU103" s="0"/>
      <c r="HRV103" s="0"/>
      <c r="HRW103" s="0"/>
      <c r="HRX103" s="0"/>
      <c r="HRY103" s="0"/>
      <c r="HRZ103" s="0"/>
      <c r="HSA103" s="0"/>
      <c r="HSB103" s="0"/>
      <c r="HSC103" s="0"/>
      <c r="HSD103" s="0"/>
      <c r="HSE103" s="0"/>
      <c r="HSF103" s="0"/>
      <c r="HSG103" s="0"/>
      <c r="HSH103" s="0"/>
      <c r="HSI103" s="0"/>
      <c r="HSJ103" s="0"/>
      <c r="HSK103" s="0"/>
      <c r="HSL103" s="0"/>
      <c r="HSM103" s="0"/>
      <c r="HSN103" s="0"/>
      <c r="HSO103" s="0"/>
      <c r="HSP103" s="0"/>
      <c r="HSQ103" s="0"/>
      <c r="HSR103" s="0"/>
      <c r="HSS103" s="0"/>
      <c r="HST103" s="0"/>
      <c r="HSU103" s="0"/>
      <c r="HSV103" s="0"/>
      <c r="HSW103" s="0"/>
      <c r="HSX103" s="0"/>
      <c r="HSY103" s="0"/>
      <c r="HSZ103" s="0"/>
      <c r="HTA103" s="0"/>
      <c r="HTB103" s="0"/>
      <c r="HTC103" s="0"/>
      <c r="HTD103" s="0"/>
      <c r="HTE103" s="0"/>
      <c r="HTF103" s="0"/>
      <c r="HTG103" s="0"/>
      <c r="HTH103" s="0"/>
      <c r="HTI103" s="0"/>
      <c r="HTJ103" s="0"/>
      <c r="HTK103" s="0"/>
      <c r="HTL103" s="0"/>
      <c r="HTM103" s="0"/>
      <c r="HTN103" s="0"/>
      <c r="HTO103" s="0"/>
      <c r="HTP103" s="0"/>
      <c r="HTQ103" s="0"/>
      <c r="HTR103" s="0"/>
      <c r="HTS103" s="0"/>
      <c r="HTT103" s="0"/>
      <c r="HTU103" s="0"/>
      <c r="HTV103" s="0"/>
      <c r="HTW103" s="0"/>
      <c r="HTX103" s="0"/>
      <c r="HTY103" s="0"/>
      <c r="HTZ103" s="0"/>
      <c r="HUA103" s="0"/>
      <c r="HUB103" s="0"/>
      <c r="HUC103" s="0"/>
      <c r="HUD103" s="0"/>
      <c r="HUE103" s="0"/>
      <c r="HUF103" s="0"/>
      <c r="HUG103" s="0"/>
      <c r="HUH103" s="0"/>
      <c r="HUI103" s="0"/>
      <c r="HUJ103" s="0"/>
      <c r="HUK103" s="0"/>
      <c r="HUL103" s="0"/>
      <c r="HUM103" s="0"/>
      <c r="HUN103" s="0"/>
      <c r="HUO103" s="0"/>
      <c r="HUP103" s="0"/>
      <c r="HUQ103" s="0"/>
      <c r="HUR103" s="0"/>
      <c r="HUS103" s="0"/>
      <c r="HUT103" s="0"/>
      <c r="HUU103" s="0"/>
      <c r="HUV103" s="0"/>
      <c r="HUW103" s="0"/>
      <c r="HUX103" s="0"/>
      <c r="HUY103" s="0"/>
      <c r="HUZ103" s="0"/>
      <c r="HVA103" s="0"/>
      <c r="HVB103" s="0"/>
      <c r="HVC103" s="0"/>
      <c r="HVD103" s="0"/>
      <c r="HVE103" s="0"/>
      <c r="HVF103" s="0"/>
      <c r="HVG103" s="0"/>
      <c r="HVH103" s="0"/>
      <c r="HVI103" s="0"/>
      <c r="HVJ103" s="0"/>
      <c r="HVK103" s="0"/>
      <c r="HVL103" s="0"/>
      <c r="HVM103" s="0"/>
      <c r="HVN103" s="0"/>
      <c r="HVO103" s="0"/>
      <c r="HVP103" s="0"/>
      <c r="HVQ103" s="0"/>
      <c r="HVR103" s="0"/>
      <c r="HVS103" s="0"/>
      <c r="HVT103" s="0"/>
      <c r="HVU103" s="0"/>
      <c r="HVV103" s="0"/>
      <c r="HVW103" s="0"/>
      <c r="HVX103" s="0"/>
      <c r="HVY103" s="0"/>
      <c r="HVZ103" s="0"/>
      <c r="HWA103" s="0"/>
      <c r="HWB103" s="0"/>
      <c r="HWC103" s="0"/>
      <c r="HWD103" s="0"/>
      <c r="HWE103" s="0"/>
      <c r="HWF103" s="0"/>
      <c r="HWG103" s="0"/>
      <c r="HWH103" s="0"/>
      <c r="HWI103" s="0"/>
      <c r="HWJ103" s="0"/>
      <c r="HWK103" s="0"/>
      <c r="HWL103" s="0"/>
      <c r="HWM103" s="0"/>
      <c r="HWN103" s="0"/>
      <c r="HWO103" s="0"/>
      <c r="HWP103" s="0"/>
      <c r="HWQ103" s="0"/>
      <c r="HWR103" s="0"/>
      <c r="HWS103" s="0"/>
      <c r="HWT103" s="0"/>
      <c r="HWU103" s="0"/>
      <c r="HWV103" s="0"/>
      <c r="HWW103" s="0"/>
      <c r="HWX103" s="0"/>
      <c r="HWY103" s="0"/>
      <c r="HWZ103" s="0"/>
      <c r="HXA103" s="0"/>
      <c r="HXB103" s="0"/>
      <c r="HXC103" s="0"/>
      <c r="HXD103" s="0"/>
      <c r="HXE103" s="0"/>
      <c r="HXF103" s="0"/>
      <c r="HXG103" s="0"/>
      <c r="HXH103" s="0"/>
      <c r="HXI103" s="0"/>
      <c r="HXJ103" s="0"/>
      <c r="HXK103" s="0"/>
      <c r="HXL103" s="0"/>
      <c r="HXM103" s="0"/>
      <c r="HXN103" s="0"/>
      <c r="HXO103" s="0"/>
      <c r="HXP103" s="0"/>
      <c r="HXQ103" s="0"/>
      <c r="HXR103" s="0"/>
      <c r="HXS103" s="0"/>
      <c r="HXT103" s="0"/>
      <c r="HXU103" s="0"/>
      <c r="HXV103" s="0"/>
      <c r="HXW103" s="0"/>
      <c r="HXX103" s="0"/>
      <c r="HXY103" s="0"/>
      <c r="HXZ103" s="0"/>
      <c r="HYA103" s="0"/>
      <c r="HYB103" s="0"/>
      <c r="HYC103" s="0"/>
      <c r="HYD103" s="0"/>
      <c r="HYE103" s="0"/>
      <c r="HYF103" s="0"/>
      <c r="HYG103" s="0"/>
      <c r="HYH103" s="0"/>
      <c r="HYI103" s="0"/>
      <c r="HYJ103" s="0"/>
      <c r="HYK103" s="0"/>
      <c r="HYL103" s="0"/>
      <c r="HYM103" s="0"/>
      <c r="HYN103" s="0"/>
      <c r="HYO103" s="0"/>
      <c r="HYP103" s="0"/>
      <c r="HYQ103" s="0"/>
      <c r="HYR103" s="0"/>
      <c r="HYS103" s="0"/>
      <c r="HYT103" s="0"/>
      <c r="HYU103" s="0"/>
      <c r="HYV103" s="0"/>
      <c r="HYW103" s="0"/>
      <c r="HYX103" s="0"/>
      <c r="HYY103" s="0"/>
      <c r="HYZ103" s="0"/>
      <c r="HZA103" s="0"/>
      <c r="HZB103" s="0"/>
      <c r="HZC103" s="0"/>
      <c r="HZD103" s="0"/>
      <c r="HZE103" s="0"/>
      <c r="HZF103" s="0"/>
      <c r="HZG103" s="0"/>
      <c r="HZH103" s="0"/>
      <c r="HZI103" s="0"/>
      <c r="HZJ103" s="0"/>
      <c r="HZK103" s="0"/>
      <c r="HZL103" s="0"/>
      <c r="HZM103" s="0"/>
      <c r="HZN103" s="0"/>
      <c r="HZO103" s="0"/>
      <c r="HZP103" s="0"/>
      <c r="HZQ103" s="0"/>
      <c r="HZR103" s="0"/>
      <c r="HZS103" s="0"/>
      <c r="HZT103" s="0"/>
      <c r="HZU103" s="0"/>
      <c r="HZV103" s="0"/>
      <c r="HZW103" s="0"/>
      <c r="HZX103" s="0"/>
      <c r="HZY103" s="0"/>
      <c r="HZZ103" s="0"/>
      <c r="IAA103" s="0"/>
      <c r="IAB103" s="0"/>
      <c r="IAC103" s="0"/>
      <c r="IAD103" s="0"/>
      <c r="IAE103" s="0"/>
      <c r="IAF103" s="0"/>
      <c r="IAG103" s="0"/>
      <c r="IAH103" s="0"/>
      <c r="IAI103" s="0"/>
      <c r="IAJ103" s="0"/>
      <c r="IAK103" s="0"/>
      <c r="IAL103" s="0"/>
      <c r="IAM103" s="0"/>
      <c r="IAN103" s="0"/>
      <c r="IAO103" s="0"/>
      <c r="IAP103" s="0"/>
      <c r="IAQ103" s="0"/>
      <c r="IAR103" s="0"/>
      <c r="IAS103" s="0"/>
      <c r="IAT103" s="0"/>
      <c r="IAU103" s="0"/>
      <c r="IAV103" s="0"/>
      <c r="IAW103" s="0"/>
      <c r="IAX103" s="0"/>
      <c r="IAY103" s="0"/>
      <c r="IAZ103" s="0"/>
      <c r="IBA103" s="0"/>
      <c r="IBB103" s="0"/>
      <c r="IBC103" s="0"/>
      <c r="IBD103" s="0"/>
      <c r="IBE103" s="0"/>
      <c r="IBF103" s="0"/>
      <c r="IBG103" s="0"/>
      <c r="IBH103" s="0"/>
      <c r="IBI103" s="0"/>
      <c r="IBJ103" s="0"/>
      <c r="IBK103" s="0"/>
      <c r="IBL103" s="0"/>
      <c r="IBM103" s="0"/>
      <c r="IBN103" s="0"/>
      <c r="IBO103" s="0"/>
      <c r="IBP103" s="0"/>
      <c r="IBQ103" s="0"/>
      <c r="IBR103" s="0"/>
      <c r="IBS103" s="0"/>
      <c r="IBT103" s="0"/>
      <c r="IBU103" s="0"/>
      <c r="IBV103" s="0"/>
      <c r="IBW103" s="0"/>
      <c r="IBX103" s="0"/>
      <c r="IBY103" s="0"/>
      <c r="IBZ103" s="0"/>
      <c r="ICA103" s="0"/>
      <c r="ICB103" s="0"/>
      <c r="ICC103" s="0"/>
      <c r="ICD103" s="0"/>
      <c r="ICE103" s="0"/>
      <c r="ICF103" s="0"/>
      <c r="ICG103" s="0"/>
      <c r="ICH103" s="0"/>
      <c r="ICI103" s="0"/>
      <c r="ICJ103" s="0"/>
      <c r="ICK103" s="0"/>
      <c r="ICL103" s="0"/>
      <c r="ICM103" s="0"/>
      <c r="ICN103" s="0"/>
      <c r="ICO103" s="0"/>
      <c r="ICP103" s="0"/>
      <c r="ICQ103" s="0"/>
      <c r="ICR103" s="0"/>
      <c r="ICS103" s="0"/>
      <c r="ICT103" s="0"/>
      <c r="ICU103" s="0"/>
      <c r="ICV103" s="0"/>
      <c r="ICW103" s="0"/>
      <c r="ICX103" s="0"/>
      <c r="ICY103" s="0"/>
      <c r="ICZ103" s="0"/>
      <c r="IDA103" s="0"/>
      <c r="IDB103" s="0"/>
      <c r="IDC103" s="0"/>
      <c r="IDD103" s="0"/>
      <c r="IDE103" s="0"/>
      <c r="IDF103" s="0"/>
      <c r="IDG103" s="0"/>
      <c r="IDH103" s="0"/>
      <c r="IDI103" s="0"/>
      <c r="IDJ103" s="0"/>
      <c r="IDK103" s="0"/>
      <c r="IDL103" s="0"/>
      <c r="IDM103" s="0"/>
      <c r="IDN103" s="0"/>
      <c r="IDO103" s="0"/>
      <c r="IDP103" s="0"/>
      <c r="IDQ103" s="0"/>
      <c r="IDR103" s="0"/>
      <c r="IDS103" s="0"/>
      <c r="IDT103" s="0"/>
      <c r="IDU103" s="0"/>
      <c r="IDV103" s="0"/>
      <c r="IDW103" s="0"/>
      <c r="IDX103" s="0"/>
      <c r="IDY103" s="0"/>
      <c r="IDZ103" s="0"/>
      <c r="IEA103" s="0"/>
      <c r="IEB103" s="0"/>
      <c r="IEC103" s="0"/>
      <c r="IED103" s="0"/>
      <c r="IEE103" s="0"/>
      <c r="IEF103" s="0"/>
      <c r="IEG103" s="0"/>
      <c r="IEH103" s="0"/>
      <c r="IEI103" s="0"/>
      <c r="IEJ103" s="0"/>
      <c r="IEK103" s="0"/>
      <c r="IEL103" s="0"/>
      <c r="IEM103" s="0"/>
      <c r="IEN103" s="0"/>
      <c r="IEO103" s="0"/>
      <c r="IEP103" s="0"/>
      <c r="IEQ103" s="0"/>
      <c r="IER103" s="0"/>
      <c r="IES103" s="0"/>
      <c r="IET103" s="0"/>
      <c r="IEU103" s="0"/>
      <c r="IEV103" s="0"/>
      <c r="IEW103" s="0"/>
      <c r="IEX103" s="0"/>
      <c r="IEY103" s="0"/>
      <c r="IEZ103" s="0"/>
      <c r="IFA103" s="0"/>
      <c r="IFB103" s="0"/>
      <c r="IFC103" s="0"/>
      <c r="IFD103" s="0"/>
      <c r="IFE103" s="0"/>
      <c r="IFF103" s="0"/>
      <c r="IFG103" s="0"/>
      <c r="IFH103" s="0"/>
      <c r="IFI103" s="0"/>
      <c r="IFJ103" s="0"/>
      <c r="IFK103" s="0"/>
      <c r="IFL103" s="0"/>
      <c r="IFM103" s="0"/>
      <c r="IFN103" s="0"/>
      <c r="IFO103" s="0"/>
      <c r="IFP103" s="0"/>
      <c r="IFQ103" s="0"/>
      <c r="IFR103" s="0"/>
      <c r="IFS103" s="0"/>
      <c r="IFT103" s="0"/>
      <c r="IFU103" s="0"/>
      <c r="IFV103" s="0"/>
      <c r="IFW103" s="0"/>
      <c r="IFX103" s="0"/>
      <c r="IFY103" s="0"/>
      <c r="IFZ103" s="0"/>
      <c r="IGA103" s="0"/>
      <c r="IGB103" s="0"/>
      <c r="IGC103" s="0"/>
      <c r="IGD103" s="0"/>
      <c r="IGE103" s="0"/>
      <c r="IGF103" s="0"/>
      <c r="IGG103" s="0"/>
      <c r="IGH103" s="0"/>
      <c r="IGI103" s="0"/>
      <c r="IGJ103" s="0"/>
      <c r="IGK103" s="0"/>
      <c r="IGL103" s="0"/>
      <c r="IGM103" s="0"/>
      <c r="IGN103" s="0"/>
      <c r="IGO103" s="0"/>
      <c r="IGP103" s="0"/>
      <c r="IGQ103" s="0"/>
      <c r="IGR103" s="0"/>
      <c r="IGS103" s="0"/>
      <c r="IGT103" s="0"/>
      <c r="IGU103" s="0"/>
      <c r="IGV103" s="0"/>
      <c r="IGW103" s="0"/>
      <c r="IGX103" s="0"/>
      <c r="IGY103" s="0"/>
      <c r="IGZ103" s="0"/>
      <c r="IHA103" s="0"/>
      <c r="IHB103" s="0"/>
      <c r="IHC103" s="0"/>
      <c r="IHD103" s="0"/>
      <c r="IHE103" s="0"/>
      <c r="IHF103" s="0"/>
      <c r="IHG103" s="0"/>
      <c r="IHH103" s="0"/>
      <c r="IHI103" s="0"/>
      <c r="IHJ103" s="0"/>
      <c r="IHK103" s="0"/>
      <c r="IHL103" s="0"/>
      <c r="IHM103" s="0"/>
      <c r="IHN103" s="0"/>
      <c r="IHO103" s="0"/>
      <c r="IHP103" s="0"/>
      <c r="IHQ103" s="0"/>
      <c r="IHR103" s="0"/>
      <c r="IHS103" s="0"/>
      <c r="IHT103" s="0"/>
      <c r="IHU103" s="0"/>
      <c r="IHV103" s="0"/>
      <c r="IHW103" s="0"/>
      <c r="IHX103" s="0"/>
      <c r="IHY103" s="0"/>
      <c r="IHZ103" s="0"/>
      <c r="IIA103" s="0"/>
      <c r="IIB103" s="0"/>
      <c r="IIC103" s="0"/>
      <c r="IID103" s="0"/>
      <c r="IIE103" s="0"/>
      <c r="IIF103" s="0"/>
      <c r="IIG103" s="0"/>
      <c r="IIH103" s="0"/>
      <c r="III103" s="0"/>
      <c r="IIJ103" s="0"/>
      <c r="IIK103" s="0"/>
      <c r="IIL103" s="0"/>
      <c r="IIM103" s="0"/>
      <c r="IIN103" s="0"/>
      <c r="IIO103" s="0"/>
      <c r="IIP103" s="0"/>
      <c r="IIQ103" s="0"/>
      <c r="IIR103" s="0"/>
      <c r="IIS103" s="0"/>
      <c r="IIT103" s="0"/>
      <c r="IIU103" s="0"/>
      <c r="IIV103" s="0"/>
      <c r="IIW103" s="0"/>
      <c r="IIX103" s="0"/>
      <c r="IIY103" s="0"/>
      <c r="IIZ103" s="0"/>
      <c r="IJA103" s="0"/>
      <c r="IJB103" s="0"/>
      <c r="IJC103" s="0"/>
      <c r="IJD103" s="0"/>
      <c r="IJE103" s="0"/>
      <c r="IJF103" s="0"/>
      <c r="IJG103" s="0"/>
      <c r="IJH103" s="0"/>
      <c r="IJI103" s="0"/>
      <c r="IJJ103" s="0"/>
      <c r="IJK103" s="0"/>
      <c r="IJL103" s="0"/>
      <c r="IJM103" s="0"/>
      <c r="IJN103" s="0"/>
      <c r="IJO103" s="0"/>
      <c r="IJP103" s="0"/>
      <c r="IJQ103" s="0"/>
      <c r="IJR103" s="0"/>
      <c r="IJS103" s="0"/>
      <c r="IJT103" s="0"/>
      <c r="IJU103" s="0"/>
      <c r="IJV103" s="0"/>
      <c r="IJW103" s="0"/>
      <c r="IJX103" s="0"/>
      <c r="IJY103" s="0"/>
      <c r="IJZ103" s="0"/>
      <c r="IKA103" s="0"/>
      <c r="IKB103" s="0"/>
      <c r="IKC103" s="0"/>
      <c r="IKD103" s="0"/>
      <c r="IKE103" s="0"/>
      <c r="IKF103" s="0"/>
      <c r="IKG103" s="0"/>
      <c r="IKH103" s="0"/>
      <c r="IKI103" s="0"/>
      <c r="IKJ103" s="0"/>
      <c r="IKK103" s="0"/>
      <c r="IKL103" s="0"/>
      <c r="IKM103" s="0"/>
      <c r="IKN103" s="0"/>
      <c r="IKO103" s="0"/>
      <c r="IKP103" s="0"/>
      <c r="IKQ103" s="0"/>
      <c r="IKR103" s="0"/>
      <c r="IKS103" s="0"/>
      <c r="IKT103" s="0"/>
      <c r="IKU103" s="0"/>
      <c r="IKV103" s="0"/>
      <c r="IKW103" s="0"/>
      <c r="IKX103" s="0"/>
      <c r="IKY103" s="0"/>
      <c r="IKZ103" s="0"/>
      <c r="ILA103" s="0"/>
      <c r="ILB103" s="0"/>
      <c r="ILC103" s="0"/>
      <c r="ILD103" s="0"/>
      <c r="ILE103" s="0"/>
      <c r="ILF103" s="0"/>
      <c r="ILG103" s="0"/>
      <c r="ILH103" s="0"/>
      <c r="ILI103" s="0"/>
      <c r="ILJ103" s="0"/>
      <c r="ILK103" s="0"/>
      <c r="ILL103" s="0"/>
      <c r="ILM103" s="0"/>
      <c r="ILN103" s="0"/>
      <c r="ILO103" s="0"/>
      <c r="ILP103" s="0"/>
      <c r="ILQ103" s="0"/>
      <c r="ILR103" s="0"/>
      <c r="ILS103" s="0"/>
      <c r="ILT103" s="0"/>
      <c r="ILU103" s="0"/>
      <c r="ILV103" s="0"/>
      <c r="ILW103" s="0"/>
      <c r="ILX103" s="0"/>
      <c r="ILY103" s="0"/>
      <c r="ILZ103" s="0"/>
      <c r="IMA103" s="0"/>
      <c r="IMB103" s="0"/>
      <c r="IMC103" s="0"/>
      <c r="IMD103" s="0"/>
      <c r="IME103" s="0"/>
      <c r="IMF103" s="0"/>
      <c r="IMG103" s="0"/>
      <c r="IMH103" s="0"/>
      <c r="IMI103" s="0"/>
      <c r="IMJ103" s="0"/>
      <c r="IMK103" s="0"/>
      <c r="IML103" s="0"/>
      <c r="IMM103" s="0"/>
      <c r="IMN103" s="0"/>
      <c r="IMO103" s="0"/>
      <c r="IMP103" s="0"/>
      <c r="IMQ103" s="0"/>
      <c r="IMR103" s="0"/>
      <c r="IMS103" s="0"/>
      <c r="IMT103" s="0"/>
      <c r="IMU103" s="0"/>
      <c r="IMV103" s="0"/>
      <c r="IMW103" s="0"/>
      <c r="IMX103" s="0"/>
      <c r="IMY103" s="0"/>
      <c r="IMZ103" s="0"/>
      <c r="INA103" s="0"/>
      <c r="INB103" s="0"/>
      <c r="INC103" s="0"/>
      <c r="IND103" s="0"/>
      <c r="INE103" s="0"/>
      <c r="INF103" s="0"/>
      <c r="ING103" s="0"/>
      <c r="INH103" s="0"/>
      <c r="INI103" s="0"/>
      <c r="INJ103" s="0"/>
      <c r="INK103" s="0"/>
      <c r="INL103" s="0"/>
      <c r="INM103" s="0"/>
      <c r="INN103" s="0"/>
      <c r="INO103" s="0"/>
      <c r="INP103" s="0"/>
      <c r="INQ103" s="0"/>
      <c r="INR103" s="0"/>
      <c r="INS103" s="0"/>
      <c r="INT103" s="0"/>
      <c r="INU103" s="0"/>
      <c r="INV103" s="0"/>
      <c r="INW103" s="0"/>
      <c r="INX103" s="0"/>
      <c r="INY103" s="0"/>
      <c r="INZ103" s="0"/>
      <c r="IOA103" s="0"/>
      <c r="IOB103" s="0"/>
      <c r="IOC103" s="0"/>
      <c r="IOD103" s="0"/>
      <c r="IOE103" s="0"/>
      <c r="IOF103" s="0"/>
      <c r="IOG103" s="0"/>
      <c r="IOH103" s="0"/>
      <c r="IOI103" s="0"/>
      <c r="IOJ103" s="0"/>
      <c r="IOK103" s="0"/>
      <c r="IOL103" s="0"/>
      <c r="IOM103" s="0"/>
      <c r="ION103" s="0"/>
      <c r="IOO103" s="0"/>
      <c r="IOP103" s="0"/>
      <c r="IOQ103" s="0"/>
      <c r="IOR103" s="0"/>
      <c r="IOS103" s="0"/>
      <c r="IOT103" s="0"/>
      <c r="IOU103" s="0"/>
      <c r="IOV103" s="0"/>
      <c r="IOW103" s="0"/>
      <c r="IOX103" s="0"/>
      <c r="IOY103" s="0"/>
      <c r="IOZ103" s="0"/>
      <c r="IPA103" s="0"/>
      <c r="IPB103" s="0"/>
      <c r="IPC103" s="0"/>
      <c r="IPD103" s="0"/>
      <c r="IPE103" s="0"/>
      <c r="IPF103" s="0"/>
      <c r="IPG103" s="0"/>
      <c r="IPH103" s="0"/>
      <c r="IPI103" s="0"/>
      <c r="IPJ103" s="0"/>
      <c r="IPK103" s="0"/>
      <c r="IPL103" s="0"/>
      <c r="IPM103" s="0"/>
      <c r="IPN103" s="0"/>
      <c r="IPO103" s="0"/>
      <c r="IPP103" s="0"/>
      <c r="IPQ103" s="0"/>
      <c r="IPR103" s="0"/>
      <c r="IPS103" s="0"/>
      <c r="IPT103" s="0"/>
      <c r="IPU103" s="0"/>
      <c r="IPV103" s="0"/>
      <c r="IPW103" s="0"/>
      <c r="IPX103" s="0"/>
      <c r="IPY103" s="0"/>
      <c r="IPZ103" s="0"/>
      <c r="IQA103" s="0"/>
      <c r="IQB103" s="0"/>
      <c r="IQC103" s="0"/>
      <c r="IQD103" s="0"/>
      <c r="IQE103" s="0"/>
      <c r="IQF103" s="0"/>
      <c r="IQG103" s="0"/>
      <c r="IQH103" s="0"/>
      <c r="IQI103" s="0"/>
      <c r="IQJ103" s="0"/>
      <c r="IQK103" s="0"/>
      <c r="IQL103" s="0"/>
      <c r="IQM103" s="0"/>
      <c r="IQN103" s="0"/>
      <c r="IQO103" s="0"/>
      <c r="IQP103" s="0"/>
      <c r="IQQ103" s="0"/>
      <c r="IQR103" s="0"/>
      <c r="IQS103" s="0"/>
      <c r="IQT103" s="0"/>
      <c r="IQU103" s="0"/>
      <c r="IQV103" s="0"/>
      <c r="IQW103" s="0"/>
      <c r="IQX103" s="0"/>
      <c r="IQY103" s="0"/>
      <c r="IQZ103" s="0"/>
      <c r="IRA103" s="0"/>
      <c r="IRB103" s="0"/>
      <c r="IRC103" s="0"/>
      <c r="IRD103" s="0"/>
      <c r="IRE103" s="0"/>
      <c r="IRF103" s="0"/>
      <c r="IRG103" s="0"/>
      <c r="IRH103" s="0"/>
      <c r="IRI103" s="0"/>
      <c r="IRJ103" s="0"/>
      <c r="IRK103" s="0"/>
      <c r="IRL103" s="0"/>
      <c r="IRM103" s="0"/>
      <c r="IRN103" s="0"/>
      <c r="IRO103" s="0"/>
      <c r="IRP103" s="0"/>
      <c r="IRQ103" s="0"/>
      <c r="IRR103" s="0"/>
      <c r="IRS103" s="0"/>
      <c r="IRT103" s="0"/>
      <c r="IRU103" s="0"/>
      <c r="IRV103" s="0"/>
      <c r="IRW103" s="0"/>
      <c r="IRX103" s="0"/>
      <c r="IRY103" s="0"/>
      <c r="IRZ103" s="0"/>
      <c r="ISA103" s="0"/>
      <c r="ISB103" s="0"/>
      <c r="ISC103" s="0"/>
      <c r="ISD103" s="0"/>
      <c r="ISE103" s="0"/>
      <c r="ISF103" s="0"/>
      <c r="ISG103" s="0"/>
      <c r="ISH103" s="0"/>
      <c r="ISI103" s="0"/>
      <c r="ISJ103" s="0"/>
      <c r="ISK103" s="0"/>
      <c r="ISL103" s="0"/>
      <c r="ISM103" s="0"/>
      <c r="ISN103" s="0"/>
      <c r="ISO103" s="0"/>
      <c r="ISP103" s="0"/>
      <c r="ISQ103" s="0"/>
      <c r="ISR103" s="0"/>
      <c r="ISS103" s="0"/>
      <c r="IST103" s="0"/>
      <c r="ISU103" s="0"/>
      <c r="ISV103" s="0"/>
      <c r="ISW103" s="0"/>
      <c r="ISX103" s="0"/>
      <c r="ISY103" s="0"/>
      <c r="ISZ103" s="0"/>
      <c r="ITA103" s="0"/>
      <c r="ITB103" s="0"/>
      <c r="ITC103" s="0"/>
      <c r="ITD103" s="0"/>
      <c r="ITE103" s="0"/>
      <c r="ITF103" s="0"/>
      <c r="ITG103" s="0"/>
      <c r="ITH103" s="0"/>
      <c r="ITI103" s="0"/>
      <c r="ITJ103" s="0"/>
      <c r="ITK103" s="0"/>
      <c r="ITL103" s="0"/>
      <c r="ITM103" s="0"/>
      <c r="ITN103" s="0"/>
      <c r="ITO103" s="0"/>
      <c r="ITP103" s="0"/>
      <c r="ITQ103" s="0"/>
      <c r="ITR103" s="0"/>
      <c r="ITS103" s="0"/>
      <c r="ITT103" s="0"/>
      <c r="ITU103" s="0"/>
      <c r="ITV103" s="0"/>
      <c r="ITW103" s="0"/>
      <c r="ITX103" s="0"/>
      <c r="ITY103" s="0"/>
      <c r="ITZ103" s="0"/>
      <c r="IUA103" s="0"/>
      <c r="IUB103" s="0"/>
      <c r="IUC103" s="0"/>
      <c r="IUD103" s="0"/>
      <c r="IUE103" s="0"/>
      <c r="IUF103" s="0"/>
      <c r="IUG103" s="0"/>
      <c r="IUH103" s="0"/>
      <c r="IUI103" s="0"/>
      <c r="IUJ103" s="0"/>
      <c r="IUK103" s="0"/>
      <c r="IUL103" s="0"/>
      <c r="IUM103" s="0"/>
      <c r="IUN103" s="0"/>
      <c r="IUO103" s="0"/>
      <c r="IUP103" s="0"/>
      <c r="IUQ103" s="0"/>
      <c r="IUR103" s="0"/>
      <c r="IUS103" s="0"/>
      <c r="IUT103" s="0"/>
      <c r="IUU103" s="0"/>
      <c r="IUV103" s="0"/>
      <c r="IUW103" s="0"/>
      <c r="IUX103" s="0"/>
      <c r="IUY103" s="0"/>
      <c r="IUZ103" s="0"/>
      <c r="IVA103" s="0"/>
      <c r="IVB103" s="0"/>
      <c r="IVC103" s="0"/>
      <c r="IVD103" s="0"/>
      <c r="IVE103" s="0"/>
      <c r="IVF103" s="0"/>
      <c r="IVG103" s="0"/>
      <c r="IVH103" s="0"/>
      <c r="IVI103" s="0"/>
      <c r="IVJ103" s="0"/>
      <c r="IVK103" s="0"/>
      <c r="IVL103" s="0"/>
      <c r="IVM103" s="0"/>
      <c r="IVN103" s="0"/>
      <c r="IVO103" s="0"/>
      <c r="IVP103" s="0"/>
      <c r="IVQ103" s="0"/>
      <c r="IVR103" s="0"/>
      <c r="IVS103" s="0"/>
      <c r="IVT103" s="0"/>
      <c r="IVU103" s="0"/>
      <c r="IVV103" s="0"/>
      <c r="IVW103" s="0"/>
      <c r="IVX103" s="0"/>
      <c r="IVY103" s="0"/>
      <c r="IVZ103" s="0"/>
      <c r="IWA103" s="0"/>
      <c r="IWB103" s="0"/>
      <c r="IWC103" s="0"/>
      <c r="IWD103" s="0"/>
      <c r="IWE103" s="0"/>
      <c r="IWF103" s="0"/>
      <c r="IWG103" s="0"/>
      <c r="IWH103" s="0"/>
      <c r="IWI103" s="0"/>
      <c r="IWJ103" s="0"/>
      <c r="IWK103" s="0"/>
      <c r="IWL103" s="0"/>
      <c r="IWM103" s="0"/>
      <c r="IWN103" s="0"/>
      <c r="IWO103" s="0"/>
      <c r="IWP103" s="0"/>
      <c r="IWQ103" s="0"/>
      <c r="IWR103" s="0"/>
      <c r="IWS103" s="0"/>
      <c r="IWT103" s="0"/>
      <c r="IWU103" s="0"/>
      <c r="IWV103" s="0"/>
      <c r="IWW103" s="0"/>
      <c r="IWX103" s="0"/>
      <c r="IWY103" s="0"/>
      <c r="IWZ103" s="0"/>
      <c r="IXA103" s="0"/>
      <c r="IXB103" s="0"/>
      <c r="IXC103" s="0"/>
      <c r="IXD103" s="0"/>
      <c r="IXE103" s="0"/>
      <c r="IXF103" s="0"/>
      <c r="IXG103" s="0"/>
      <c r="IXH103" s="0"/>
      <c r="IXI103" s="0"/>
      <c r="IXJ103" s="0"/>
      <c r="IXK103" s="0"/>
      <c r="IXL103" s="0"/>
      <c r="IXM103" s="0"/>
      <c r="IXN103" s="0"/>
      <c r="IXO103" s="0"/>
      <c r="IXP103" s="0"/>
      <c r="IXQ103" s="0"/>
      <c r="IXR103" s="0"/>
      <c r="IXS103" s="0"/>
      <c r="IXT103" s="0"/>
      <c r="IXU103" s="0"/>
      <c r="IXV103" s="0"/>
      <c r="IXW103" s="0"/>
      <c r="IXX103" s="0"/>
      <c r="IXY103" s="0"/>
      <c r="IXZ103" s="0"/>
      <c r="IYA103" s="0"/>
      <c r="IYB103" s="0"/>
      <c r="IYC103" s="0"/>
      <c r="IYD103" s="0"/>
      <c r="IYE103" s="0"/>
      <c r="IYF103" s="0"/>
      <c r="IYG103" s="0"/>
      <c r="IYH103" s="0"/>
      <c r="IYI103" s="0"/>
      <c r="IYJ103" s="0"/>
      <c r="IYK103" s="0"/>
      <c r="IYL103" s="0"/>
      <c r="IYM103" s="0"/>
      <c r="IYN103" s="0"/>
      <c r="IYO103" s="0"/>
      <c r="IYP103" s="0"/>
      <c r="IYQ103" s="0"/>
      <c r="IYR103" s="0"/>
      <c r="IYS103" s="0"/>
      <c r="IYT103" s="0"/>
      <c r="IYU103" s="0"/>
      <c r="IYV103" s="0"/>
      <c r="IYW103" s="0"/>
      <c r="IYX103" s="0"/>
      <c r="IYY103" s="0"/>
      <c r="IYZ103" s="0"/>
      <c r="IZA103" s="0"/>
      <c r="IZB103" s="0"/>
      <c r="IZC103" s="0"/>
      <c r="IZD103" s="0"/>
      <c r="IZE103" s="0"/>
      <c r="IZF103" s="0"/>
      <c r="IZG103" s="0"/>
      <c r="IZH103" s="0"/>
      <c r="IZI103" s="0"/>
      <c r="IZJ103" s="0"/>
      <c r="IZK103" s="0"/>
      <c r="IZL103" s="0"/>
      <c r="IZM103" s="0"/>
      <c r="IZN103" s="0"/>
      <c r="IZO103" s="0"/>
      <c r="IZP103" s="0"/>
      <c r="IZQ103" s="0"/>
      <c r="IZR103" s="0"/>
      <c r="IZS103" s="0"/>
      <c r="IZT103" s="0"/>
      <c r="IZU103" s="0"/>
      <c r="IZV103" s="0"/>
      <c r="IZW103" s="0"/>
      <c r="IZX103" s="0"/>
      <c r="IZY103" s="0"/>
      <c r="IZZ103" s="0"/>
      <c r="JAA103" s="0"/>
      <c r="JAB103" s="0"/>
      <c r="JAC103" s="0"/>
      <c r="JAD103" s="0"/>
      <c r="JAE103" s="0"/>
      <c r="JAF103" s="0"/>
      <c r="JAG103" s="0"/>
      <c r="JAH103" s="0"/>
      <c r="JAI103" s="0"/>
      <c r="JAJ103" s="0"/>
      <c r="JAK103" s="0"/>
      <c r="JAL103" s="0"/>
      <c r="JAM103" s="0"/>
      <c r="JAN103" s="0"/>
      <c r="JAO103" s="0"/>
      <c r="JAP103" s="0"/>
      <c r="JAQ103" s="0"/>
      <c r="JAR103" s="0"/>
      <c r="JAS103" s="0"/>
      <c r="JAT103" s="0"/>
      <c r="JAU103" s="0"/>
      <c r="JAV103" s="0"/>
      <c r="JAW103" s="0"/>
      <c r="JAX103" s="0"/>
      <c r="JAY103" s="0"/>
      <c r="JAZ103" s="0"/>
      <c r="JBA103" s="0"/>
      <c r="JBB103" s="0"/>
      <c r="JBC103" s="0"/>
      <c r="JBD103" s="0"/>
      <c r="JBE103" s="0"/>
      <c r="JBF103" s="0"/>
      <c r="JBG103" s="0"/>
      <c r="JBH103" s="0"/>
      <c r="JBI103" s="0"/>
      <c r="JBJ103" s="0"/>
      <c r="JBK103" s="0"/>
      <c r="JBL103" s="0"/>
      <c r="JBM103" s="0"/>
      <c r="JBN103" s="0"/>
      <c r="JBO103" s="0"/>
      <c r="JBP103" s="0"/>
      <c r="JBQ103" s="0"/>
      <c r="JBR103" s="0"/>
      <c r="JBS103" s="0"/>
      <c r="JBT103" s="0"/>
      <c r="JBU103" s="0"/>
      <c r="JBV103" s="0"/>
      <c r="JBW103" s="0"/>
      <c r="JBX103" s="0"/>
      <c r="JBY103" s="0"/>
      <c r="JBZ103" s="0"/>
      <c r="JCA103" s="0"/>
      <c r="JCB103" s="0"/>
      <c r="JCC103" s="0"/>
      <c r="JCD103" s="0"/>
      <c r="JCE103" s="0"/>
      <c r="JCF103" s="0"/>
      <c r="JCG103" s="0"/>
      <c r="JCH103" s="0"/>
      <c r="JCI103" s="0"/>
      <c r="JCJ103" s="0"/>
      <c r="JCK103" s="0"/>
      <c r="JCL103" s="0"/>
      <c r="JCM103" s="0"/>
      <c r="JCN103" s="0"/>
      <c r="JCO103" s="0"/>
      <c r="JCP103" s="0"/>
      <c r="JCQ103" s="0"/>
      <c r="JCR103" s="0"/>
      <c r="JCS103" s="0"/>
      <c r="JCT103" s="0"/>
      <c r="JCU103" s="0"/>
      <c r="JCV103" s="0"/>
      <c r="JCW103" s="0"/>
      <c r="JCX103" s="0"/>
      <c r="JCY103" s="0"/>
      <c r="JCZ103" s="0"/>
      <c r="JDA103" s="0"/>
      <c r="JDB103" s="0"/>
      <c r="JDC103" s="0"/>
      <c r="JDD103" s="0"/>
      <c r="JDE103" s="0"/>
      <c r="JDF103" s="0"/>
      <c r="JDG103" s="0"/>
      <c r="JDH103" s="0"/>
      <c r="JDI103" s="0"/>
      <c r="JDJ103" s="0"/>
      <c r="JDK103" s="0"/>
      <c r="JDL103" s="0"/>
      <c r="JDM103" s="0"/>
      <c r="JDN103" s="0"/>
      <c r="JDO103" s="0"/>
      <c r="JDP103" s="0"/>
      <c r="JDQ103" s="0"/>
      <c r="JDR103" s="0"/>
      <c r="JDS103" s="0"/>
      <c r="JDT103" s="0"/>
      <c r="JDU103" s="0"/>
      <c r="JDV103" s="0"/>
      <c r="JDW103" s="0"/>
      <c r="JDX103" s="0"/>
      <c r="JDY103" s="0"/>
      <c r="JDZ103" s="0"/>
      <c r="JEA103" s="0"/>
      <c r="JEB103" s="0"/>
      <c r="JEC103" s="0"/>
      <c r="JED103" s="0"/>
      <c r="JEE103" s="0"/>
      <c r="JEF103" s="0"/>
      <c r="JEG103" s="0"/>
      <c r="JEH103" s="0"/>
      <c r="JEI103" s="0"/>
      <c r="JEJ103" s="0"/>
      <c r="JEK103" s="0"/>
      <c r="JEL103" s="0"/>
      <c r="JEM103" s="0"/>
      <c r="JEN103" s="0"/>
      <c r="JEO103" s="0"/>
      <c r="JEP103" s="0"/>
      <c r="JEQ103" s="0"/>
      <c r="JER103" s="0"/>
      <c r="JES103" s="0"/>
      <c r="JET103" s="0"/>
      <c r="JEU103" s="0"/>
      <c r="JEV103" s="0"/>
      <c r="JEW103" s="0"/>
      <c r="JEX103" s="0"/>
      <c r="JEY103" s="0"/>
      <c r="JEZ103" s="0"/>
      <c r="JFA103" s="0"/>
      <c r="JFB103" s="0"/>
      <c r="JFC103" s="0"/>
      <c r="JFD103" s="0"/>
      <c r="JFE103" s="0"/>
      <c r="JFF103" s="0"/>
      <c r="JFG103" s="0"/>
      <c r="JFH103" s="0"/>
      <c r="JFI103" s="0"/>
      <c r="JFJ103" s="0"/>
      <c r="JFK103" s="0"/>
      <c r="JFL103" s="0"/>
      <c r="JFM103" s="0"/>
      <c r="JFN103" s="0"/>
      <c r="JFO103" s="0"/>
      <c r="JFP103" s="0"/>
      <c r="JFQ103" s="0"/>
      <c r="JFR103" s="0"/>
      <c r="JFS103" s="0"/>
      <c r="JFT103" s="0"/>
      <c r="JFU103" s="0"/>
      <c r="JFV103" s="0"/>
      <c r="JFW103" s="0"/>
      <c r="JFX103" s="0"/>
      <c r="JFY103" s="0"/>
      <c r="JFZ103" s="0"/>
      <c r="JGA103" s="0"/>
      <c r="JGB103" s="0"/>
      <c r="JGC103" s="0"/>
      <c r="JGD103" s="0"/>
      <c r="JGE103" s="0"/>
      <c r="JGF103" s="0"/>
      <c r="JGG103" s="0"/>
      <c r="JGH103" s="0"/>
      <c r="JGI103" s="0"/>
      <c r="JGJ103" s="0"/>
      <c r="JGK103" s="0"/>
      <c r="JGL103" s="0"/>
      <c r="JGM103" s="0"/>
      <c r="JGN103" s="0"/>
      <c r="JGO103" s="0"/>
      <c r="JGP103" s="0"/>
      <c r="JGQ103" s="0"/>
      <c r="JGR103" s="0"/>
      <c r="JGS103" s="0"/>
      <c r="JGT103" s="0"/>
      <c r="JGU103" s="0"/>
      <c r="JGV103" s="0"/>
      <c r="JGW103" s="0"/>
      <c r="JGX103" s="0"/>
      <c r="JGY103" s="0"/>
      <c r="JGZ103" s="0"/>
      <c r="JHA103" s="0"/>
      <c r="JHB103" s="0"/>
      <c r="JHC103" s="0"/>
      <c r="JHD103" s="0"/>
      <c r="JHE103" s="0"/>
      <c r="JHF103" s="0"/>
      <c r="JHG103" s="0"/>
      <c r="JHH103" s="0"/>
      <c r="JHI103" s="0"/>
      <c r="JHJ103" s="0"/>
      <c r="JHK103" s="0"/>
      <c r="JHL103" s="0"/>
      <c r="JHM103" s="0"/>
      <c r="JHN103" s="0"/>
      <c r="JHO103" s="0"/>
      <c r="JHP103" s="0"/>
      <c r="JHQ103" s="0"/>
      <c r="JHR103" s="0"/>
      <c r="JHS103" s="0"/>
      <c r="JHT103" s="0"/>
      <c r="JHU103" s="0"/>
      <c r="JHV103" s="0"/>
      <c r="JHW103" s="0"/>
      <c r="JHX103" s="0"/>
      <c r="JHY103" s="0"/>
      <c r="JHZ103" s="0"/>
      <c r="JIA103" s="0"/>
      <c r="JIB103" s="0"/>
      <c r="JIC103" s="0"/>
      <c r="JID103" s="0"/>
      <c r="JIE103" s="0"/>
      <c r="JIF103" s="0"/>
      <c r="JIG103" s="0"/>
      <c r="JIH103" s="0"/>
      <c r="JII103" s="0"/>
      <c r="JIJ103" s="0"/>
      <c r="JIK103" s="0"/>
      <c r="JIL103" s="0"/>
      <c r="JIM103" s="0"/>
      <c r="JIN103" s="0"/>
      <c r="JIO103" s="0"/>
      <c r="JIP103" s="0"/>
      <c r="JIQ103" s="0"/>
      <c r="JIR103" s="0"/>
      <c r="JIS103" s="0"/>
      <c r="JIT103" s="0"/>
      <c r="JIU103" s="0"/>
      <c r="JIV103" s="0"/>
      <c r="JIW103" s="0"/>
      <c r="JIX103" s="0"/>
      <c r="JIY103" s="0"/>
      <c r="JIZ103" s="0"/>
      <c r="JJA103" s="0"/>
      <c r="JJB103" s="0"/>
      <c r="JJC103" s="0"/>
      <c r="JJD103" s="0"/>
      <c r="JJE103" s="0"/>
      <c r="JJF103" s="0"/>
      <c r="JJG103" s="0"/>
      <c r="JJH103" s="0"/>
      <c r="JJI103" s="0"/>
      <c r="JJJ103" s="0"/>
      <c r="JJK103" s="0"/>
      <c r="JJL103" s="0"/>
      <c r="JJM103" s="0"/>
      <c r="JJN103" s="0"/>
      <c r="JJO103" s="0"/>
      <c r="JJP103" s="0"/>
      <c r="JJQ103" s="0"/>
      <c r="JJR103" s="0"/>
      <c r="JJS103" s="0"/>
      <c r="JJT103" s="0"/>
      <c r="JJU103" s="0"/>
      <c r="JJV103" s="0"/>
      <c r="JJW103" s="0"/>
      <c r="JJX103" s="0"/>
      <c r="JJY103" s="0"/>
      <c r="JJZ103" s="0"/>
      <c r="JKA103" s="0"/>
      <c r="JKB103" s="0"/>
      <c r="JKC103" s="0"/>
      <c r="JKD103" s="0"/>
      <c r="JKE103" s="0"/>
      <c r="JKF103" s="0"/>
      <c r="JKG103" s="0"/>
      <c r="JKH103" s="0"/>
      <c r="JKI103" s="0"/>
      <c r="JKJ103" s="0"/>
      <c r="JKK103" s="0"/>
      <c r="JKL103" s="0"/>
      <c r="JKM103" s="0"/>
      <c r="JKN103" s="0"/>
      <c r="JKO103" s="0"/>
      <c r="JKP103" s="0"/>
      <c r="JKQ103" s="0"/>
      <c r="JKR103" s="0"/>
      <c r="JKS103" s="0"/>
      <c r="JKT103" s="0"/>
      <c r="JKU103" s="0"/>
      <c r="JKV103" s="0"/>
      <c r="JKW103" s="0"/>
      <c r="JKX103" s="0"/>
      <c r="JKY103" s="0"/>
      <c r="JKZ103" s="0"/>
      <c r="JLA103" s="0"/>
      <c r="JLB103" s="0"/>
      <c r="JLC103" s="0"/>
      <c r="JLD103" s="0"/>
      <c r="JLE103" s="0"/>
      <c r="JLF103" s="0"/>
      <c r="JLG103" s="0"/>
      <c r="JLH103" s="0"/>
      <c r="JLI103" s="0"/>
      <c r="JLJ103" s="0"/>
      <c r="JLK103" s="0"/>
      <c r="JLL103" s="0"/>
      <c r="JLM103" s="0"/>
      <c r="JLN103" s="0"/>
      <c r="JLO103" s="0"/>
      <c r="JLP103" s="0"/>
      <c r="JLQ103" s="0"/>
      <c r="JLR103" s="0"/>
      <c r="JLS103" s="0"/>
      <c r="JLT103" s="0"/>
      <c r="JLU103" s="0"/>
      <c r="JLV103" s="0"/>
      <c r="JLW103" s="0"/>
      <c r="JLX103" s="0"/>
      <c r="JLY103" s="0"/>
      <c r="JLZ103" s="0"/>
      <c r="JMA103" s="0"/>
      <c r="JMB103" s="0"/>
      <c r="JMC103" s="0"/>
      <c r="JMD103" s="0"/>
      <c r="JME103" s="0"/>
      <c r="JMF103" s="0"/>
      <c r="JMG103" s="0"/>
      <c r="JMH103" s="0"/>
      <c r="JMI103" s="0"/>
      <c r="JMJ103" s="0"/>
      <c r="JMK103" s="0"/>
      <c r="JML103" s="0"/>
      <c r="JMM103" s="0"/>
      <c r="JMN103" s="0"/>
      <c r="JMO103" s="0"/>
      <c r="JMP103" s="0"/>
      <c r="JMQ103" s="0"/>
      <c r="JMR103" s="0"/>
      <c r="JMS103" s="0"/>
      <c r="JMT103" s="0"/>
      <c r="JMU103" s="0"/>
      <c r="JMV103" s="0"/>
      <c r="JMW103" s="0"/>
      <c r="JMX103" s="0"/>
      <c r="JMY103" s="0"/>
      <c r="JMZ103" s="0"/>
      <c r="JNA103" s="0"/>
      <c r="JNB103" s="0"/>
      <c r="JNC103" s="0"/>
      <c r="JND103" s="0"/>
      <c r="JNE103" s="0"/>
      <c r="JNF103" s="0"/>
      <c r="JNG103" s="0"/>
      <c r="JNH103" s="0"/>
      <c r="JNI103" s="0"/>
      <c r="JNJ103" s="0"/>
      <c r="JNK103" s="0"/>
      <c r="JNL103" s="0"/>
      <c r="JNM103" s="0"/>
      <c r="JNN103" s="0"/>
      <c r="JNO103" s="0"/>
      <c r="JNP103" s="0"/>
      <c r="JNQ103" s="0"/>
      <c r="JNR103" s="0"/>
      <c r="JNS103" s="0"/>
      <c r="JNT103" s="0"/>
      <c r="JNU103" s="0"/>
      <c r="JNV103" s="0"/>
      <c r="JNW103" s="0"/>
      <c r="JNX103" s="0"/>
      <c r="JNY103" s="0"/>
      <c r="JNZ103" s="0"/>
      <c r="JOA103" s="0"/>
      <c r="JOB103" s="0"/>
      <c r="JOC103" s="0"/>
      <c r="JOD103" s="0"/>
      <c r="JOE103" s="0"/>
      <c r="JOF103" s="0"/>
      <c r="JOG103" s="0"/>
      <c r="JOH103" s="0"/>
      <c r="JOI103" s="0"/>
      <c r="JOJ103" s="0"/>
      <c r="JOK103" s="0"/>
      <c r="JOL103" s="0"/>
      <c r="JOM103" s="0"/>
      <c r="JON103" s="0"/>
      <c r="JOO103" s="0"/>
      <c r="JOP103" s="0"/>
      <c r="JOQ103" s="0"/>
      <c r="JOR103" s="0"/>
      <c r="JOS103" s="0"/>
      <c r="JOT103" s="0"/>
      <c r="JOU103" s="0"/>
      <c r="JOV103" s="0"/>
      <c r="JOW103" s="0"/>
      <c r="JOX103" s="0"/>
      <c r="JOY103" s="0"/>
      <c r="JOZ103" s="0"/>
      <c r="JPA103" s="0"/>
      <c r="JPB103" s="0"/>
      <c r="JPC103" s="0"/>
      <c r="JPD103" s="0"/>
      <c r="JPE103" s="0"/>
      <c r="JPF103" s="0"/>
      <c r="JPG103" s="0"/>
      <c r="JPH103" s="0"/>
      <c r="JPI103" s="0"/>
      <c r="JPJ103" s="0"/>
      <c r="JPK103" s="0"/>
      <c r="JPL103" s="0"/>
      <c r="JPM103" s="0"/>
      <c r="JPN103" s="0"/>
      <c r="JPO103" s="0"/>
      <c r="JPP103" s="0"/>
      <c r="JPQ103" s="0"/>
      <c r="JPR103" s="0"/>
      <c r="JPS103" s="0"/>
      <c r="JPT103" s="0"/>
      <c r="JPU103" s="0"/>
      <c r="JPV103" s="0"/>
      <c r="JPW103" s="0"/>
      <c r="JPX103" s="0"/>
      <c r="JPY103" s="0"/>
      <c r="JPZ103" s="0"/>
      <c r="JQA103" s="0"/>
      <c r="JQB103" s="0"/>
      <c r="JQC103" s="0"/>
      <c r="JQD103" s="0"/>
      <c r="JQE103" s="0"/>
      <c r="JQF103" s="0"/>
      <c r="JQG103" s="0"/>
      <c r="JQH103" s="0"/>
      <c r="JQI103" s="0"/>
      <c r="JQJ103" s="0"/>
      <c r="JQK103" s="0"/>
      <c r="JQL103" s="0"/>
      <c r="JQM103" s="0"/>
      <c r="JQN103" s="0"/>
      <c r="JQO103" s="0"/>
      <c r="JQP103" s="0"/>
      <c r="JQQ103" s="0"/>
      <c r="JQR103" s="0"/>
      <c r="JQS103" s="0"/>
      <c r="JQT103" s="0"/>
      <c r="JQU103" s="0"/>
      <c r="JQV103" s="0"/>
      <c r="JQW103" s="0"/>
      <c r="JQX103" s="0"/>
      <c r="JQY103" s="0"/>
      <c r="JQZ103" s="0"/>
      <c r="JRA103" s="0"/>
      <c r="JRB103" s="0"/>
      <c r="JRC103" s="0"/>
      <c r="JRD103" s="0"/>
      <c r="JRE103" s="0"/>
      <c r="JRF103" s="0"/>
      <c r="JRG103" s="0"/>
      <c r="JRH103" s="0"/>
      <c r="JRI103" s="0"/>
      <c r="JRJ103" s="0"/>
      <c r="JRK103" s="0"/>
      <c r="JRL103" s="0"/>
      <c r="JRM103" s="0"/>
      <c r="JRN103" s="0"/>
      <c r="JRO103" s="0"/>
      <c r="JRP103" s="0"/>
      <c r="JRQ103" s="0"/>
      <c r="JRR103" s="0"/>
      <c r="JRS103" s="0"/>
      <c r="JRT103" s="0"/>
      <c r="JRU103" s="0"/>
      <c r="JRV103" s="0"/>
      <c r="JRW103" s="0"/>
      <c r="JRX103" s="0"/>
      <c r="JRY103" s="0"/>
      <c r="JRZ103" s="0"/>
      <c r="JSA103" s="0"/>
      <c r="JSB103" s="0"/>
      <c r="JSC103" s="0"/>
      <c r="JSD103" s="0"/>
      <c r="JSE103" s="0"/>
      <c r="JSF103" s="0"/>
      <c r="JSG103" s="0"/>
      <c r="JSH103" s="0"/>
      <c r="JSI103" s="0"/>
      <c r="JSJ103" s="0"/>
      <c r="JSK103" s="0"/>
      <c r="JSL103" s="0"/>
      <c r="JSM103" s="0"/>
      <c r="JSN103" s="0"/>
      <c r="JSO103" s="0"/>
      <c r="JSP103" s="0"/>
      <c r="JSQ103" s="0"/>
      <c r="JSR103" s="0"/>
      <c r="JSS103" s="0"/>
      <c r="JST103" s="0"/>
      <c r="JSU103" s="0"/>
      <c r="JSV103" s="0"/>
      <c r="JSW103" s="0"/>
      <c r="JSX103" s="0"/>
      <c r="JSY103" s="0"/>
      <c r="JSZ103" s="0"/>
      <c r="JTA103" s="0"/>
      <c r="JTB103" s="0"/>
      <c r="JTC103" s="0"/>
      <c r="JTD103" s="0"/>
      <c r="JTE103" s="0"/>
      <c r="JTF103" s="0"/>
      <c r="JTG103" s="0"/>
      <c r="JTH103" s="0"/>
      <c r="JTI103" s="0"/>
      <c r="JTJ103" s="0"/>
      <c r="JTK103" s="0"/>
      <c r="JTL103" s="0"/>
      <c r="JTM103" s="0"/>
      <c r="JTN103" s="0"/>
      <c r="JTO103" s="0"/>
      <c r="JTP103" s="0"/>
      <c r="JTQ103" s="0"/>
      <c r="JTR103" s="0"/>
      <c r="JTS103" s="0"/>
      <c r="JTT103" s="0"/>
      <c r="JTU103" s="0"/>
      <c r="JTV103" s="0"/>
      <c r="JTW103" s="0"/>
      <c r="JTX103" s="0"/>
      <c r="JTY103" s="0"/>
      <c r="JTZ103" s="0"/>
      <c r="JUA103" s="0"/>
      <c r="JUB103" s="0"/>
      <c r="JUC103" s="0"/>
      <c r="JUD103" s="0"/>
      <c r="JUE103" s="0"/>
      <c r="JUF103" s="0"/>
      <c r="JUG103" s="0"/>
      <c r="JUH103" s="0"/>
      <c r="JUI103" s="0"/>
      <c r="JUJ103" s="0"/>
      <c r="JUK103" s="0"/>
      <c r="JUL103" s="0"/>
      <c r="JUM103" s="0"/>
      <c r="JUN103" s="0"/>
      <c r="JUO103" s="0"/>
      <c r="JUP103" s="0"/>
      <c r="JUQ103" s="0"/>
      <c r="JUR103" s="0"/>
      <c r="JUS103" s="0"/>
      <c r="JUT103" s="0"/>
      <c r="JUU103" s="0"/>
      <c r="JUV103" s="0"/>
      <c r="JUW103" s="0"/>
      <c r="JUX103" s="0"/>
      <c r="JUY103" s="0"/>
      <c r="JUZ103" s="0"/>
      <c r="JVA103" s="0"/>
      <c r="JVB103" s="0"/>
      <c r="JVC103" s="0"/>
      <c r="JVD103" s="0"/>
      <c r="JVE103" s="0"/>
      <c r="JVF103" s="0"/>
      <c r="JVG103" s="0"/>
      <c r="JVH103" s="0"/>
      <c r="JVI103" s="0"/>
      <c r="JVJ103" s="0"/>
      <c r="JVK103" s="0"/>
      <c r="JVL103" s="0"/>
      <c r="JVM103" s="0"/>
      <c r="JVN103" s="0"/>
      <c r="JVO103" s="0"/>
      <c r="JVP103" s="0"/>
      <c r="JVQ103" s="0"/>
      <c r="JVR103" s="0"/>
      <c r="JVS103" s="0"/>
      <c r="JVT103" s="0"/>
      <c r="JVU103" s="0"/>
      <c r="JVV103" s="0"/>
      <c r="JVW103" s="0"/>
      <c r="JVX103" s="0"/>
      <c r="JVY103" s="0"/>
      <c r="JVZ103" s="0"/>
      <c r="JWA103" s="0"/>
      <c r="JWB103" s="0"/>
      <c r="JWC103" s="0"/>
      <c r="JWD103" s="0"/>
      <c r="JWE103" s="0"/>
      <c r="JWF103" s="0"/>
      <c r="JWG103" s="0"/>
      <c r="JWH103" s="0"/>
      <c r="JWI103" s="0"/>
      <c r="JWJ103" s="0"/>
      <c r="JWK103" s="0"/>
      <c r="JWL103" s="0"/>
      <c r="JWM103" s="0"/>
      <c r="JWN103" s="0"/>
      <c r="JWO103" s="0"/>
      <c r="JWP103" s="0"/>
      <c r="JWQ103" s="0"/>
      <c r="JWR103" s="0"/>
      <c r="JWS103" s="0"/>
      <c r="JWT103" s="0"/>
      <c r="JWU103" s="0"/>
      <c r="JWV103" s="0"/>
      <c r="JWW103" s="0"/>
      <c r="JWX103" s="0"/>
      <c r="JWY103" s="0"/>
      <c r="JWZ103" s="0"/>
      <c r="JXA103" s="0"/>
      <c r="JXB103" s="0"/>
      <c r="JXC103" s="0"/>
      <c r="JXD103" s="0"/>
      <c r="JXE103" s="0"/>
      <c r="JXF103" s="0"/>
      <c r="JXG103" s="0"/>
      <c r="JXH103" s="0"/>
      <c r="JXI103" s="0"/>
      <c r="JXJ103" s="0"/>
      <c r="JXK103" s="0"/>
      <c r="JXL103" s="0"/>
      <c r="JXM103" s="0"/>
      <c r="JXN103" s="0"/>
      <c r="JXO103" s="0"/>
      <c r="JXP103" s="0"/>
      <c r="JXQ103" s="0"/>
      <c r="JXR103" s="0"/>
      <c r="JXS103" s="0"/>
      <c r="JXT103" s="0"/>
      <c r="JXU103" s="0"/>
      <c r="JXV103" s="0"/>
      <c r="JXW103" s="0"/>
      <c r="JXX103" s="0"/>
      <c r="JXY103" s="0"/>
      <c r="JXZ103" s="0"/>
      <c r="JYA103" s="0"/>
      <c r="JYB103" s="0"/>
      <c r="JYC103" s="0"/>
      <c r="JYD103" s="0"/>
      <c r="JYE103" s="0"/>
      <c r="JYF103" s="0"/>
      <c r="JYG103" s="0"/>
      <c r="JYH103" s="0"/>
      <c r="JYI103" s="0"/>
      <c r="JYJ103" s="0"/>
      <c r="JYK103" s="0"/>
      <c r="JYL103" s="0"/>
      <c r="JYM103" s="0"/>
      <c r="JYN103" s="0"/>
      <c r="JYO103" s="0"/>
      <c r="JYP103" s="0"/>
      <c r="JYQ103" s="0"/>
      <c r="JYR103" s="0"/>
      <c r="JYS103" s="0"/>
      <c r="JYT103" s="0"/>
      <c r="JYU103" s="0"/>
      <c r="JYV103" s="0"/>
      <c r="JYW103" s="0"/>
      <c r="JYX103" s="0"/>
      <c r="JYY103" s="0"/>
      <c r="JYZ103" s="0"/>
      <c r="JZA103" s="0"/>
      <c r="JZB103" s="0"/>
      <c r="JZC103" s="0"/>
      <c r="JZD103" s="0"/>
      <c r="JZE103" s="0"/>
      <c r="JZF103" s="0"/>
      <c r="JZG103" s="0"/>
      <c r="JZH103" s="0"/>
      <c r="JZI103" s="0"/>
      <c r="JZJ103" s="0"/>
      <c r="JZK103" s="0"/>
      <c r="JZL103" s="0"/>
      <c r="JZM103" s="0"/>
      <c r="JZN103" s="0"/>
      <c r="JZO103" s="0"/>
      <c r="JZP103" s="0"/>
      <c r="JZQ103" s="0"/>
      <c r="JZR103" s="0"/>
      <c r="JZS103" s="0"/>
      <c r="JZT103" s="0"/>
      <c r="JZU103" s="0"/>
      <c r="JZV103" s="0"/>
      <c r="JZW103" s="0"/>
      <c r="JZX103" s="0"/>
      <c r="JZY103" s="0"/>
      <c r="JZZ103" s="0"/>
      <c r="KAA103" s="0"/>
      <c r="KAB103" s="0"/>
      <c r="KAC103" s="0"/>
      <c r="KAD103" s="0"/>
      <c r="KAE103" s="0"/>
      <c r="KAF103" s="0"/>
      <c r="KAG103" s="0"/>
      <c r="KAH103" s="0"/>
      <c r="KAI103" s="0"/>
      <c r="KAJ103" s="0"/>
      <c r="KAK103" s="0"/>
      <c r="KAL103" s="0"/>
      <c r="KAM103" s="0"/>
      <c r="KAN103" s="0"/>
      <c r="KAO103" s="0"/>
      <c r="KAP103" s="0"/>
      <c r="KAQ103" s="0"/>
      <c r="KAR103" s="0"/>
      <c r="KAS103" s="0"/>
      <c r="KAT103" s="0"/>
      <c r="KAU103" s="0"/>
      <c r="KAV103" s="0"/>
      <c r="KAW103" s="0"/>
      <c r="KAX103" s="0"/>
      <c r="KAY103" s="0"/>
      <c r="KAZ103" s="0"/>
      <c r="KBA103" s="0"/>
      <c r="KBB103" s="0"/>
      <c r="KBC103" s="0"/>
      <c r="KBD103" s="0"/>
      <c r="KBE103" s="0"/>
      <c r="KBF103" s="0"/>
      <c r="KBG103" s="0"/>
      <c r="KBH103" s="0"/>
      <c r="KBI103" s="0"/>
      <c r="KBJ103" s="0"/>
      <c r="KBK103" s="0"/>
      <c r="KBL103" s="0"/>
      <c r="KBM103" s="0"/>
      <c r="KBN103" s="0"/>
      <c r="KBO103" s="0"/>
      <c r="KBP103" s="0"/>
      <c r="KBQ103" s="0"/>
      <c r="KBR103" s="0"/>
      <c r="KBS103" s="0"/>
      <c r="KBT103" s="0"/>
      <c r="KBU103" s="0"/>
      <c r="KBV103" s="0"/>
      <c r="KBW103" s="0"/>
      <c r="KBX103" s="0"/>
      <c r="KBY103" s="0"/>
      <c r="KBZ103" s="0"/>
      <c r="KCA103" s="0"/>
      <c r="KCB103" s="0"/>
      <c r="KCC103" s="0"/>
      <c r="KCD103" s="0"/>
      <c r="KCE103" s="0"/>
      <c r="KCF103" s="0"/>
      <c r="KCG103" s="0"/>
      <c r="KCH103" s="0"/>
      <c r="KCI103" s="0"/>
      <c r="KCJ103" s="0"/>
      <c r="KCK103" s="0"/>
      <c r="KCL103" s="0"/>
      <c r="KCM103" s="0"/>
      <c r="KCN103" s="0"/>
      <c r="KCO103" s="0"/>
      <c r="KCP103" s="0"/>
      <c r="KCQ103" s="0"/>
      <c r="KCR103" s="0"/>
      <c r="KCS103" s="0"/>
      <c r="KCT103" s="0"/>
      <c r="KCU103" s="0"/>
      <c r="KCV103" s="0"/>
      <c r="KCW103" s="0"/>
      <c r="KCX103" s="0"/>
      <c r="KCY103" s="0"/>
      <c r="KCZ103" s="0"/>
      <c r="KDA103" s="0"/>
      <c r="KDB103" s="0"/>
      <c r="KDC103" s="0"/>
      <c r="KDD103" s="0"/>
      <c r="KDE103" s="0"/>
      <c r="KDF103" s="0"/>
      <c r="KDG103" s="0"/>
      <c r="KDH103" s="0"/>
      <c r="KDI103" s="0"/>
      <c r="KDJ103" s="0"/>
      <c r="KDK103" s="0"/>
      <c r="KDL103" s="0"/>
      <c r="KDM103" s="0"/>
      <c r="KDN103" s="0"/>
      <c r="KDO103" s="0"/>
      <c r="KDP103" s="0"/>
      <c r="KDQ103" s="0"/>
      <c r="KDR103" s="0"/>
      <c r="KDS103" s="0"/>
      <c r="KDT103" s="0"/>
      <c r="KDU103" s="0"/>
      <c r="KDV103" s="0"/>
      <c r="KDW103" s="0"/>
      <c r="KDX103" s="0"/>
      <c r="KDY103" s="0"/>
      <c r="KDZ103" s="0"/>
      <c r="KEA103" s="0"/>
      <c r="KEB103" s="0"/>
      <c r="KEC103" s="0"/>
      <c r="KED103" s="0"/>
      <c r="KEE103" s="0"/>
      <c r="KEF103" s="0"/>
      <c r="KEG103" s="0"/>
      <c r="KEH103" s="0"/>
      <c r="KEI103" s="0"/>
      <c r="KEJ103" s="0"/>
      <c r="KEK103" s="0"/>
      <c r="KEL103" s="0"/>
      <c r="KEM103" s="0"/>
      <c r="KEN103" s="0"/>
      <c r="KEO103" s="0"/>
      <c r="KEP103" s="0"/>
      <c r="KEQ103" s="0"/>
      <c r="KER103" s="0"/>
      <c r="KES103" s="0"/>
      <c r="KET103" s="0"/>
      <c r="KEU103" s="0"/>
      <c r="KEV103" s="0"/>
      <c r="KEW103" s="0"/>
      <c r="KEX103" s="0"/>
      <c r="KEY103" s="0"/>
      <c r="KEZ103" s="0"/>
      <c r="KFA103" s="0"/>
      <c r="KFB103" s="0"/>
      <c r="KFC103" s="0"/>
      <c r="KFD103" s="0"/>
      <c r="KFE103" s="0"/>
      <c r="KFF103" s="0"/>
      <c r="KFG103" s="0"/>
      <c r="KFH103" s="0"/>
      <c r="KFI103" s="0"/>
      <c r="KFJ103" s="0"/>
      <c r="KFK103" s="0"/>
      <c r="KFL103" s="0"/>
      <c r="KFM103" s="0"/>
      <c r="KFN103" s="0"/>
      <c r="KFO103" s="0"/>
      <c r="KFP103" s="0"/>
      <c r="KFQ103" s="0"/>
      <c r="KFR103" s="0"/>
      <c r="KFS103" s="0"/>
      <c r="KFT103" s="0"/>
      <c r="KFU103" s="0"/>
      <c r="KFV103" s="0"/>
      <c r="KFW103" s="0"/>
      <c r="KFX103" s="0"/>
      <c r="KFY103" s="0"/>
      <c r="KFZ103" s="0"/>
      <c r="KGA103" s="0"/>
      <c r="KGB103" s="0"/>
      <c r="KGC103" s="0"/>
      <c r="KGD103" s="0"/>
      <c r="KGE103" s="0"/>
      <c r="KGF103" s="0"/>
      <c r="KGG103" s="0"/>
      <c r="KGH103" s="0"/>
      <c r="KGI103" s="0"/>
      <c r="KGJ103" s="0"/>
      <c r="KGK103" s="0"/>
      <c r="KGL103" s="0"/>
      <c r="KGM103" s="0"/>
      <c r="KGN103" s="0"/>
      <c r="KGO103" s="0"/>
      <c r="KGP103" s="0"/>
      <c r="KGQ103" s="0"/>
      <c r="KGR103" s="0"/>
      <c r="KGS103" s="0"/>
      <c r="KGT103" s="0"/>
      <c r="KGU103" s="0"/>
      <c r="KGV103" s="0"/>
      <c r="KGW103" s="0"/>
      <c r="KGX103" s="0"/>
      <c r="KGY103" s="0"/>
      <c r="KGZ103" s="0"/>
      <c r="KHA103" s="0"/>
      <c r="KHB103" s="0"/>
      <c r="KHC103" s="0"/>
      <c r="KHD103" s="0"/>
      <c r="KHE103" s="0"/>
      <c r="KHF103" s="0"/>
      <c r="KHG103" s="0"/>
      <c r="KHH103" s="0"/>
      <c r="KHI103" s="0"/>
      <c r="KHJ103" s="0"/>
      <c r="KHK103" s="0"/>
      <c r="KHL103" s="0"/>
      <c r="KHM103" s="0"/>
      <c r="KHN103" s="0"/>
      <c r="KHO103" s="0"/>
      <c r="KHP103" s="0"/>
      <c r="KHQ103" s="0"/>
      <c r="KHR103" s="0"/>
      <c r="KHS103" s="0"/>
      <c r="KHT103" s="0"/>
      <c r="KHU103" s="0"/>
      <c r="KHV103" s="0"/>
      <c r="KHW103" s="0"/>
      <c r="KHX103" s="0"/>
      <c r="KHY103" s="0"/>
      <c r="KHZ103" s="0"/>
      <c r="KIA103" s="0"/>
      <c r="KIB103" s="0"/>
      <c r="KIC103" s="0"/>
      <c r="KID103" s="0"/>
      <c r="KIE103" s="0"/>
      <c r="KIF103" s="0"/>
      <c r="KIG103" s="0"/>
      <c r="KIH103" s="0"/>
      <c r="KII103" s="0"/>
      <c r="KIJ103" s="0"/>
      <c r="KIK103" s="0"/>
      <c r="KIL103" s="0"/>
      <c r="KIM103" s="0"/>
      <c r="KIN103" s="0"/>
      <c r="KIO103" s="0"/>
      <c r="KIP103" s="0"/>
      <c r="KIQ103" s="0"/>
      <c r="KIR103" s="0"/>
      <c r="KIS103" s="0"/>
      <c r="KIT103" s="0"/>
      <c r="KIU103" s="0"/>
      <c r="KIV103" s="0"/>
      <c r="KIW103" s="0"/>
      <c r="KIX103" s="0"/>
      <c r="KIY103" s="0"/>
      <c r="KIZ103" s="0"/>
      <c r="KJA103" s="0"/>
      <c r="KJB103" s="0"/>
      <c r="KJC103" s="0"/>
      <c r="KJD103" s="0"/>
      <c r="KJE103" s="0"/>
      <c r="KJF103" s="0"/>
      <c r="KJG103" s="0"/>
      <c r="KJH103" s="0"/>
      <c r="KJI103" s="0"/>
      <c r="KJJ103" s="0"/>
      <c r="KJK103" s="0"/>
      <c r="KJL103" s="0"/>
      <c r="KJM103" s="0"/>
      <c r="KJN103" s="0"/>
      <c r="KJO103" s="0"/>
      <c r="KJP103" s="0"/>
      <c r="KJQ103" s="0"/>
      <c r="KJR103" s="0"/>
      <c r="KJS103" s="0"/>
      <c r="KJT103" s="0"/>
      <c r="KJU103" s="0"/>
      <c r="KJV103" s="0"/>
      <c r="KJW103" s="0"/>
      <c r="KJX103" s="0"/>
      <c r="KJY103" s="0"/>
      <c r="KJZ103" s="0"/>
      <c r="KKA103" s="0"/>
      <c r="KKB103" s="0"/>
      <c r="KKC103" s="0"/>
      <c r="KKD103" s="0"/>
      <c r="KKE103" s="0"/>
      <c r="KKF103" s="0"/>
      <c r="KKG103" s="0"/>
      <c r="KKH103" s="0"/>
      <c r="KKI103" s="0"/>
      <c r="KKJ103" s="0"/>
      <c r="KKK103" s="0"/>
      <c r="KKL103" s="0"/>
      <c r="KKM103" s="0"/>
      <c r="KKN103" s="0"/>
      <c r="KKO103" s="0"/>
      <c r="KKP103" s="0"/>
      <c r="KKQ103" s="0"/>
      <c r="KKR103" s="0"/>
      <c r="KKS103" s="0"/>
      <c r="KKT103" s="0"/>
      <c r="KKU103" s="0"/>
      <c r="KKV103" s="0"/>
      <c r="KKW103" s="0"/>
      <c r="KKX103" s="0"/>
      <c r="KKY103" s="0"/>
      <c r="KKZ103" s="0"/>
      <c r="KLA103" s="0"/>
      <c r="KLB103" s="0"/>
      <c r="KLC103" s="0"/>
      <c r="KLD103" s="0"/>
      <c r="KLE103" s="0"/>
      <c r="KLF103" s="0"/>
      <c r="KLG103" s="0"/>
      <c r="KLH103" s="0"/>
      <c r="KLI103" s="0"/>
      <c r="KLJ103" s="0"/>
      <c r="KLK103" s="0"/>
      <c r="KLL103" s="0"/>
      <c r="KLM103" s="0"/>
      <c r="KLN103" s="0"/>
      <c r="KLO103" s="0"/>
      <c r="KLP103" s="0"/>
      <c r="KLQ103" s="0"/>
      <c r="KLR103" s="0"/>
      <c r="KLS103" s="0"/>
      <c r="KLT103" s="0"/>
      <c r="KLU103" s="0"/>
      <c r="KLV103" s="0"/>
      <c r="KLW103" s="0"/>
      <c r="KLX103" s="0"/>
      <c r="KLY103" s="0"/>
      <c r="KLZ103" s="0"/>
      <c r="KMA103" s="0"/>
      <c r="KMB103" s="0"/>
      <c r="KMC103" s="0"/>
      <c r="KMD103" s="0"/>
      <c r="KME103" s="0"/>
      <c r="KMF103" s="0"/>
      <c r="KMG103" s="0"/>
      <c r="KMH103" s="0"/>
      <c r="KMI103" s="0"/>
      <c r="KMJ103" s="0"/>
      <c r="KMK103" s="0"/>
      <c r="KML103" s="0"/>
      <c r="KMM103" s="0"/>
      <c r="KMN103" s="0"/>
      <c r="KMO103" s="0"/>
      <c r="KMP103" s="0"/>
      <c r="KMQ103" s="0"/>
      <c r="KMR103" s="0"/>
      <c r="KMS103" s="0"/>
      <c r="KMT103" s="0"/>
      <c r="KMU103" s="0"/>
      <c r="KMV103" s="0"/>
      <c r="KMW103" s="0"/>
      <c r="KMX103" s="0"/>
      <c r="KMY103" s="0"/>
      <c r="KMZ103" s="0"/>
      <c r="KNA103" s="0"/>
      <c r="KNB103" s="0"/>
      <c r="KNC103" s="0"/>
      <c r="KND103" s="0"/>
      <c r="KNE103" s="0"/>
      <c r="KNF103" s="0"/>
      <c r="KNG103" s="0"/>
      <c r="KNH103" s="0"/>
      <c r="KNI103" s="0"/>
      <c r="KNJ103" s="0"/>
      <c r="KNK103" s="0"/>
      <c r="KNL103" s="0"/>
      <c r="KNM103" s="0"/>
      <c r="KNN103" s="0"/>
      <c r="KNO103" s="0"/>
      <c r="KNP103" s="0"/>
      <c r="KNQ103" s="0"/>
      <c r="KNR103" s="0"/>
      <c r="KNS103" s="0"/>
      <c r="KNT103" s="0"/>
      <c r="KNU103" s="0"/>
      <c r="KNV103" s="0"/>
      <c r="KNW103" s="0"/>
      <c r="KNX103" s="0"/>
      <c r="KNY103" s="0"/>
      <c r="KNZ103" s="0"/>
      <c r="KOA103" s="0"/>
      <c r="KOB103" s="0"/>
      <c r="KOC103" s="0"/>
      <c r="KOD103" s="0"/>
      <c r="KOE103" s="0"/>
      <c r="KOF103" s="0"/>
      <c r="KOG103" s="0"/>
      <c r="KOH103" s="0"/>
      <c r="KOI103" s="0"/>
      <c r="KOJ103" s="0"/>
      <c r="KOK103" s="0"/>
      <c r="KOL103" s="0"/>
      <c r="KOM103" s="0"/>
      <c r="KON103" s="0"/>
      <c r="KOO103" s="0"/>
      <c r="KOP103" s="0"/>
      <c r="KOQ103" s="0"/>
      <c r="KOR103" s="0"/>
      <c r="KOS103" s="0"/>
      <c r="KOT103" s="0"/>
      <c r="KOU103" s="0"/>
      <c r="KOV103" s="0"/>
      <c r="KOW103" s="0"/>
      <c r="KOX103" s="0"/>
      <c r="KOY103" s="0"/>
      <c r="KOZ103" s="0"/>
      <c r="KPA103" s="0"/>
      <c r="KPB103" s="0"/>
      <c r="KPC103" s="0"/>
      <c r="KPD103" s="0"/>
      <c r="KPE103" s="0"/>
      <c r="KPF103" s="0"/>
      <c r="KPG103" s="0"/>
      <c r="KPH103" s="0"/>
      <c r="KPI103" s="0"/>
      <c r="KPJ103" s="0"/>
      <c r="KPK103" s="0"/>
      <c r="KPL103" s="0"/>
      <c r="KPM103" s="0"/>
      <c r="KPN103" s="0"/>
      <c r="KPO103" s="0"/>
      <c r="KPP103" s="0"/>
      <c r="KPQ103" s="0"/>
      <c r="KPR103" s="0"/>
      <c r="KPS103" s="0"/>
      <c r="KPT103" s="0"/>
      <c r="KPU103" s="0"/>
      <c r="KPV103" s="0"/>
      <c r="KPW103" s="0"/>
      <c r="KPX103" s="0"/>
      <c r="KPY103" s="0"/>
      <c r="KPZ103" s="0"/>
      <c r="KQA103" s="0"/>
      <c r="KQB103" s="0"/>
      <c r="KQC103" s="0"/>
      <c r="KQD103" s="0"/>
      <c r="KQE103" s="0"/>
      <c r="KQF103" s="0"/>
      <c r="KQG103" s="0"/>
      <c r="KQH103" s="0"/>
      <c r="KQI103" s="0"/>
      <c r="KQJ103" s="0"/>
      <c r="KQK103" s="0"/>
      <c r="KQL103" s="0"/>
      <c r="KQM103" s="0"/>
      <c r="KQN103" s="0"/>
      <c r="KQO103" s="0"/>
      <c r="KQP103" s="0"/>
      <c r="KQQ103" s="0"/>
      <c r="KQR103" s="0"/>
      <c r="KQS103" s="0"/>
      <c r="KQT103" s="0"/>
      <c r="KQU103" s="0"/>
      <c r="KQV103" s="0"/>
      <c r="KQW103" s="0"/>
      <c r="KQX103" s="0"/>
      <c r="KQY103" s="0"/>
      <c r="KQZ103" s="0"/>
      <c r="KRA103" s="0"/>
      <c r="KRB103" s="0"/>
      <c r="KRC103" s="0"/>
      <c r="KRD103" s="0"/>
      <c r="KRE103" s="0"/>
      <c r="KRF103" s="0"/>
      <c r="KRG103" s="0"/>
      <c r="KRH103" s="0"/>
      <c r="KRI103" s="0"/>
      <c r="KRJ103" s="0"/>
      <c r="KRK103" s="0"/>
      <c r="KRL103" s="0"/>
      <c r="KRM103" s="0"/>
      <c r="KRN103" s="0"/>
      <c r="KRO103" s="0"/>
      <c r="KRP103" s="0"/>
      <c r="KRQ103" s="0"/>
      <c r="KRR103" s="0"/>
      <c r="KRS103" s="0"/>
      <c r="KRT103" s="0"/>
      <c r="KRU103" s="0"/>
      <c r="KRV103" s="0"/>
      <c r="KRW103" s="0"/>
      <c r="KRX103" s="0"/>
      <c r="KRY103" s="0"/>
      <c r="KRZ103" s="0"/>
      <c r="KSA103" s="0"/>
      <c r="KSB103" s="0"/>
      <c r="KSC103" s="0"/>
      <c r="KSD103" s="0"/>
      <c r="KSE103" s="0"/>
      <c r="KSF103" s="0"/>
      <c r="KSG103" s="0"/>
      <c r="KSH103" s="0"/>
      <c r="KSI103" s="0"/>
      <c r="KSJ103" s="0"/>
      <c r="KSK103" s="0"/>
      <c r="KSL103" s="0"/>
      <c r="KSM103" s="0"/>
      <c r="KSN103" s="0"/>
      <c r="KSO103" s="0"/>
      <c r="KSP103" s="0"/>
      <c r="KSQ103" s="0"/>
      <c r="KSR103" s="0"/>
      <c r="KSS103" s="0"/>
      <c r="KST103" s="0"/>
      <c r="KSU103" s="0"/>
      <c r="KSV103" s="0"/>
      <c r="KSW103" s="0"/>
      <c r="KSX103" s="0"/>
      <c r="KSY103" s="0"/>
      <c r="KSZ103" s="0"/>
      <c r="KTA103" s="0"/>
      <c r="KTB103" s="0"/>
      <c r="KTC103" s="0"/>
      <c r="KTD103" s="0"/>
      <c r="KTE103" s="0"/>
      <c r="KTF103" s="0"/>
      <c r="KTG103" s="0"/>
      <c r="KTH103" s="0"/>
      <c r="KTI103" s="0"/>
      <c r="KTJ103" s="0"/>
      <c r="KTK103" s="0"/>
      <c r="KTL103" s="0"/>
      <c r="KTM103" s="0"/>
      <c r="KTN103" s="0"/>
      <c r="KTO103" s="0"/>
      <c r="KTP103" s="0"/>
      <c r="KTQ103" s="0"/>
      <c r="KTR103" s="0"/>
      <c r="KTS103" s="0"/>
      <c r="KTT103" s="0"/>
      <c r="KTU103" s="0"/>
      <c r="KTV103" s="0"/>
      <c r="KTW103" s="0"/>
      <c r="KTX103" s="0"/>
      <c r="KTY103" s="0"/>
      <c r="KTZ103" s="0"/>
      <c r="KUA103" s="0"/>
      <c r="KUB103" s="0"/>
      <c r="KUC103" s="0"/>
      <c r="KUD103" s="0"/>
      <c r="KUE103" s="0"/>
      <c r="KUF103" s="0"/>
      <c r="KUG103" s="0"/>
      <c r="KUH103" s="0"/>
      <c r="KUI103" s="0"/>
      <c r="KUJ103" s="0"/>
      <c r="KUK103" s="0"/>
      <c r="KUL103" s="0"/>
      <c r="KUM103" s="0"/>
      <c r="KUN103" s="0"/>
      <c r="KUO103" s="0"/>
      <c r="KUP103" s="0"/>
      <c r="KUQ103" s="0"/>
      <c r="KUR103" s="0"/>
      <c r="KUS103" s="0"/>
      <c r="KUT103" s="0"/>
      <c r="KUU103" s="0"/>
      <c r="KUV103" s="0"/>
      <c r="KUW103" s="0"/>
      <c r="KUX103" s="0"/>
      <c r="KUY103" s="0"/>
      <c r="KUZ103" s="0"/>
      <c r="KVA103" s="0"/>
      <c r="KVB103" s="0"/>
      <c r="KVC103" s="0"/>
      <c r="KVD103" s="0"/>
      <c r="KVE103" s="0"/>
      <c r="KVF103" s="0"/>
      <c r="KVG103" s="0"/>
      <c r="KVH103" s="0"/>
      <c r="KVI103" s="0"/>
      <c r="KVJ103" s="0"/>
      <c r="KVK103" s="0"/>
      <c r="KVL103" s="0"/>
      <c r="KVM103" s="0"/>
      <c r="KVN103" s="0"/>
      <c r="KVO103" s="0"/>
      <c r="KVP103" s="0"/>
      <c r="KVQ103" s="0"/>
      <c r="KVR103" s="0"/>
      <c r="KVS103" s="0"/>
      <c r="KVT103" s="0"/>
      <c r="KVU103" s="0"/>
      <c r="KVV103" s="0"/>
      <c r="KVW103" s="0"/>
      <c r="KVX103" s="0"/>
      <c r="KVY103" s="0"/>
      <c r="KVZ103" s="0"/>
      <c r="KWA103" s="0"/>
      <c r="KWB103" s="0"/>
      <c r="KWC103" s="0"/>
      <c r="KWD103" s="0"/>
      <c r="KWE103" s="0"/>
      <c r="KWF103" s="0"/>
      <c r="KWG103" s="0"/>
      <c r="KWH103" s="0"/>
      <c r="KWI103" s="0"/>
      <c r="KWJ103" s="0"/>
      <c r="KWK103" s="0"/>
      <c r="KWL103" s="0"/>
      <c r="KWM103" s="0"/>
      <c r="KWN103" s="0"/>
      <c r="KWO103" s="0"/>
      <c r="KWP103" s="0"/>
      <c r="KWQ103" s="0"/>
      <c r="KWR103" s="0"/>
      <c r="KWS103" s="0"/>
      <c r="KWT103" s="0"/>
      <c r="KWU103" s="0"/>
      <c r="KWV103" s="0"/>
      <c r="KWW103" s="0"/>
      <c r="KWX103" s="0"/>
      <c r="KWY103" s="0"/>
      <c r="KWZ103" s="0"/>
      <c r="KXA103" s="0"/>
      <c r="KXB103" s="0"/>
      <c r="KXC103" s="0"/>
      <c r="KXD103" s="0"/>
      <c r="KXE103" s="0"/>
      <c r="KXF103" s="0"/>
      <c r="KXG103" s="0"/>
      <c r="KXH103" s="0"/>
      <c r="KXI103" s="0"/>
      <c r="KXJ103" s="0"/>
      <c r="KXK103" s="0"/>
      <c r="KXL103" s="0"/>
      <c r="KXM103" s="0"/>
      <c r="KXN103" s="0"/>
      <c r="KXO103" s="0"/>
      <c r="KXP103" s="0"/>
      <c r="KXQ103" s="0"/>
      <c r="KXR103" s="0"/>
      <c r="KXS103" s="0"/>
      <c r="KXT103" s="0"/>
      <c r="KXU103" s="0"/>
      <c r="KXV103" s="0"/>
      <c r="KXW103" s="0"/>
      <c r="KXX103" s="0"/>
      <c r="KXY103" s="0"/>
      <c r="KXZ103" s="0"/>
      <c r="KYA103" s="0"/>
      <c r="KYB103" s="0"/>
      <c r="KYC103" s="0"/>
      <c r="KYD103" s="0"/>
      <c r="KYE103" s="0"/>
      <c r="KYF103" s="0"/>
      <c r="KYG103" s="0"/>
      <c r="KYH103" s="0"/>
      <c r="KYI103" s="0"/>
      <c r="KYJ103" s="0"/>
      <c r="KYK103" s="0"/>
      <c r="KYL103" s="0"/>
      <c r="KYM103" s="0"/>
      <c r="KYN103" s="0"/>
      <c r="KYO103" s="0"/>
      <c r="KYP103" s="0"/>
      <c r="KYQ103" s="0"/>
      <c r="KYR103" s="0"/>
      <c r="KYS103" s="0"/>
      <c r="KYT103" s="0"/>
      <c r="KYU103" s="0"/>
      <c r="KYV103" s="0"/>
      <c r="KYW103" s="0"/>
      <c r="KYX103" s="0"/>
      <c r="KYY103" s="0"/>
      <c r="KYZ103" s="0"/>
      <c r="KZA103" s="0"/>
      <c r="KZB103" s="0"/>
      <c r="KZC103" s="0"/>
      <c r="KZD103" s="0"/>
      <c r="KZE103" s="0"/>
      <c r="KZF103" s="0"/>
      <c r="KZG103" s="0"/>
      <c r="KZH103" s="0"/>
      <c r="KZI103" s="0"/>
      <c r="KZJ103" s="0"/>
      <c r="KZK103" s="0"/>
      <c r="KZL103" s="0"/>
      <c r="KZM103" s="0"/>
      <c r="KZN103" s="0"/>
      <c r="KZO103" s="0"/>
      <c r="KZP103" s="0"/>
      <c r="KZQ103" s="0"/>
      <c r="KZR103" s="0"/>
      <c r="KZS103" s="0"/>
      <c r="KZT103" s="0"/>
      <c r="KZU103" s="0"/>
      <c r="KZV103" s="0"/>
      <c r="KZW103" s="0"/>
      <c r="KZX103" s="0"/>
      <c r="KZY103" s="0"/>
      <c r="KZZ103" s="0"/>
      <c r="LAA103" s="0"/>
      <c r="LAB103" s="0"/>
      <c r="LAC103" s="0"/>
      <c r="LAD103" s="0"/>
      <c r="LAE103" s="0"/>
      <c r="LAF103" s="0"/>
      <c r="LAG103" s="0"/>
      <c r="LAH103" s="0"/>
      <c r="LAI103" s="0"/>
      <c r="LAJ103" s="0"/>
      <c r="LAK103" s="0"/>
      <c r="LAL103" s="0"/>
      <c r="LAM103" s="0"/>
      <c r="LAN103" s="0"/>
      <c r="LAO103" s="0"/>
      <c r="LAP103" s="0"/>
      <c r="LAQ103" s="0"/>
      <c r="LAR103" s="0"/>
      <c r="LAS103" s="0"/>
      <c r="LAT103" s="0"/>
      <c r="LAU103" s="0"/>
      <c r="LAV103" s="0"/>
      <c r="LAW103" s="0"/>
      <c r="LAX103" s="0"/>
      <c r="LAY103" s="0"/>
      <c r="LAZ103" s="0"/>
      <c r="LBA103" s="0"/>
      <c r="LBB103" s="0"/>
      <c r="LBC103" s="0"/>
      <c r="LBD103" s="0"/>
      <c r="LBE103" s="0"/>
      <c r="LBF103" s="0"/>
      <c r="LBG103" s="0"/>
      <c r="LBH103" s="0"/>
      <c r="LBI103" s="0"/>
      <c r="LBJ103" s="0"/>
      <c r="LBK103" s="0"/>
      <c r="LBL103" s="0"/>
      <c r="LBM103" s="0"/>
      <c r="LBN103" s="0"/>
      <c r="LBO103" s="0"/>
      <c r="LBP103" s="0"/>
      <c r="LBQ103" s="0"/>
      <c r="LBR103" s="0"/>
      <c r="LBS103" s="0"/>
      <c r="LBT103" s="0"/>
      <c r="LBU103" s="0"/>
      <c r="LBV103" s="0"/>
      <c r="LBW103" s="0"/>
      <c r="LBX103" s="0"/>
      <c r="LBY103" s="0"/>
      <c r="LBZ103" s="0"/>
      <c r="LCA103" s="0"/>
      <c r="LCB103" s="0"/>
      <c r="LCC103" s="0"/>
      <c r="LCD103" s="0"/>
      <c r="LCE103" s="0"/>
      <c r="LCF103" s="0"/>
      <c r="LCG103" s="0"/>
      <c r="LCH103" s="0"/>
      <c r="LCI103" s="0"/>
      <c r="LCJ103" s="0"/>
      <c r="LCK103" s="0"/>
      <c r="LCL103" s="0"/>
      <c r="LCM103" s="0"/>
      <c r="LCN103" s="0"/>
      <c r="LCO103" s="0"/>
      <c r="LCP103" s="0"/>
      <c r="LCQ103" s="0"/>
      <c r="LCR103" s="0"/>
      <c r="LCS103" s="0"/>
      <c r="LCT103" s="0"/>
      <c r="LCU103" s="0"/>
      <c r="LCV103" s="0"/>
      <c r="LCW103" s="0"/>
      <c r="LCX103" s="0"/>
      <c r="LCY103" s="0"/>
      <c r="LCZ103" s="0"/>
      <c r="LDA103" s="0"/>
      <c r="LDB103" s="0"/>
      <c r="LDC103" s="0"/>
      <c r="LDD103" s="0"/>
      <c r="LDE103" s="0"/>
      <c r="LDF103" s="0"/>
      <c r="LDG103" s="0"/>
      <c r="LDH103" s="0"/>
      <c r="LDI103" s="0"/>
      <c r="LDJ103" s="0"/>
      <c r="LDK103" s="0"/>
      <c r="LDL103" s="0"/>
      <c r="LDM103" s="0"/>
      <c r="LDN103" s="0"/>
      <c r="LDO103" s="0"/>
      <c r="LDP103" s="0"/>
      <c r="LDQ103" s="0"/>
      <c r="LDR103" s="0"/>
      <c r="LDS103" s="0"/>
      <c r="LDT103" s="0"/>
      <c r="LDU103" s="0"/>
      <c r="LDV103" s="0"/>
      <c r="LDW103" s="0"/>
      <c r="LDX103" s="0"/>
      <c r="LDY103" s="0"/>
      <c r="LDZ103" s="0"/>
      <c r="LEA103" s="0"/>
      <c r="LEB103" s="0"/>
      <c r="LEC103" s="0"/>
      <c r="LED103" s="0"/>
      <c r="LEE103" s="0"/>
      <c r="LEF103" s="0"/>
      <c r="LEG103" s="0"/>
      <c r="LEH103" s="0"/>
      <c r="LEI103" s="0"/>
      <c r="LEJ103" s="0"/>
      <c r="LEK103" s="0"/>
      <c r="LEL103" s="0"/>
      <c r="LEM103" s="0"/>
      <c r="LEN103" s="0"/>
      <c r="LEO103" s="0"/>
      <c r="LEP103" s="0"/>
      <c r="LEQ103" s="0"/>
      <c r="LER103" s="0"/>
      <c r="LES103" s="0"/>
      <c r="LET103" s="0"/>
      <c r="LEU103" s="0"/>
      <c r="LEV103" s="0"/>
      <c r="LEW103" s="0"/>
      <c r="LEX103" s="0"/>
      <c r="LEY103" s="0"/>
      <c r="LEZ103" s="0"/>
      <c r="LFA103" s="0"/>
      <c r="LFB103" s="0"/>
      <c r="LFC103" s="0"/>
      <c r="LFD103" s="0"/>
      <c r="LFE103" s="0"/>
      <c r="LFF103" s="0"/>
      <c r="LFG103" s="0"/>
      <c r="LFH103" s="0"/>
      <c r="LFI103" s="0"/>
      <c r="LFJ103" s="0"/>
      <c r="LFK103" s="0"/>
      <c r="LFL103" s="0"/>
      <c r="LFM103" s="0"/>
      <c r="LFN103" s="0"/>
      <c r="LFO103" s="0"/>
      <c r="LFP103" s="0"/>
      <c r="LFQ103" s="0"/>
      <c r="LFR103" s="0"/>
      <c r="LFS103" s="0"/>
      <c r="LFT103" s="0"/>
      <c r="LFU103" s="0"/>
      <c r="LFV103" s="0"/>
      <c r="LFW103" s="0"/>
      <c r="LFX103" s="0"/>
      <c r="LFY103" s="0"/>
      <c r="LFZ103" s="0"/>
      <c r="LGA103" s="0"/>
      <c r="LGB103" s="0"/>
      <c r="LGC103" s="0"/>
      <c r="LGD103" s="0"/>
      <c r="LGE103" s="0"/>
      <c r="LGF103" s="0"/>
      <c r="LGG103" s="0"/>
      <c r="LGH103" s="0"/>
      <c r="LGI103" s="0"/>
      <c r="LGJ103" s="0"/>
      <c r="LGK103" s="0"/>
      <c r="LGL103" s="0"/>
      <c r="LGM103" s="0"/>
      <c r="LGN103" s="0"/>
      <c r="LGO103" s="0"/>
      <c r="LGP103" s="0"/>
      <c r="LGQ103" s="0"/>
      <c r="LGR103" s="0"/>
      <c r="LGS103" s="0"/>
      <c r="LGT103" s="0"/>
      <c r="LGU103" s="0"/>
      <c r="LGV103" s="0"/>
      <c r="LGW103" s="0"/>
      <c r="LGX103" s="0"/>
      <c r="LGY103" s="0"/>
      <c r="LGZ103" s="0"/>
      <c r="LHA103" s="0"/>
      <c r="LHB103" s="0"/>
      <c r="LHC103" s="0"/>
      <c r="LHD103" s="0"/>
      <c r="LHE103" s="0"/>
      <c r="LHF103" s="0"/>
      <c r="LHG103" s="0"/>
      <c r="LHH103" s="0"/>
      <c r="LHI103" s="0"/>
      <c r="LHJ103" s="0"/>
      <c r="LHK103" s="0"/>
      <c r="LHL103" s="0"/>
      <c r="LHM103" s="0"/>
      <c r="LHN103" s="0"/>
      <c r="LHO103" s="0"/>
      <c r="LHP103" s="0"/>
      <c r="LHQ103" s="0"/>
      <c r="LHR103" s="0"/>
      <c r="LHS103" s="0"/>
      <c r="LHT103" s="0"/>
      <c r="LHU103" s="0"/>
      <c r="LHV103" s="0"/>
      <c r="LHW103" s="0"/>
      <c r="LHX103" s="0"/>
      <c r="LHY103" s="0"/>
      <c r="LHZ103" s="0"/>
      <c r="LIA103" s="0"/>
      <c r="LIB103" s="0"/>
      <c r="LIC103" s="0"/>
      <c r="LID103" s="0"/>
      <c r="LIE103" s="0"/>
      <c r="LIF103" s="0"/>
      <c r="LIG103" s="0"/>
      <c r="LIH103" s="0"/>
      <c r="LII103" s="0"/>
      <c r="LIJ103" s="0"/>
      <c r="LIK103" s="0"/>
      <c r="LIL103" s="0"/>
      <c r="LIM103" s="0"/>
      <c r="LIN103" s="0"/>
      <c r="LIO103" s="0"/>
      <c r="LIP103" s="0"/>
      <c r="LIQ103" s="0"/>
      <c r="LIR103" s="0"/>
      <c r="LIS103" s="0"/>
      <c r="LIT103" s="0"/>
      <c r="LIU103" s="0"/>
      <c r="LIV103" s="0"/>
      <c r="LIW103" s="0"/>
      <c r="LIX103" s="0"/>
      <c r="LIY103" s="0"/>
      <c r="LIZ103" s="0"/>
      <c r="LJA103" s="0"/>
      <c r="LJB103" s="0"/>
      <c r="LJC103" s="0"/>
      <c r="LJD103" s="0"/>
      <c r="LJE103" s="0"/>
      <c r="LJF103" s="0"/>
      <c r="LJG103" s="0"/>
      <c r="LJH103" s="0"/>
      <c r="LJI103" s="0"/>
      <c r="LJJ103" s="0"/>
      <c r="LJK103" s="0"/>
      <c r="LJL103" s="0"/>
      <c r="LJM103" s="0"/>
      <c r="LJN103" s="0"/>
      <c r="LJO103" s="0"/>
      <c r="LJP103" s="0"/>
      <c r="LJQ103" s="0"/>
      <c r="LJR103" s="0"/>
      <c r="LJS103" s="0"/>
      <c r="LJT103" s="0"/>
      <c r="LJU103" s="0"/>
      <c r="LJV103" s="0"/>
      <c r="LJW103" s="0"/>
      <c r="LJX103" s="0"/>
      <c r="LJY103" s="0"/>
      <c r="LJZ103" s="0"/>
      <c r="LKA103" s="0"/>
      <c r="LKB103" s="0"/>
      <c r="LKC103" s="0"/>
      <c r="LKD103" s="0"/>
      <c r="LKE103" s="0"/>
      <c r="LKF103" s="0"/>
      <c r="LKG103" s="0"/>
      <c r="LKH103" s="0"/>
      <c r="LKI103" s="0"/>
      <c r="LKJ103" s="0"/>
      <c r="LKK103" s="0"/>
      <c r="LKL103" s="0"/>
      <c r="LKM103" s="0"/>
      <c r="LKN103" s="0"/>
      <c r="LKO103" s="0"/>
      <c r="LKP103" s="0"/>
      <c r="LKQ103" s="0"/>
      <c r="LKR103" s="0"/>
      <c r="LKS103" s="0"/>
      <c r="LKT103" s="0"/>
      <c r="LKU103" s="0"/>
      <c r="LKV103" s="0"/>
      <c r="LKW103" s="0"/>
      <c r="LKX103" s="0"/>
      <c r="LKY103" s="0"/>
      <c r="LKZ103" s="0"/>
      <c r="LLA103" s="0"/>
      <c r="LLB103" s="0"/>
      <c r="LLC103" s="0"/>
      <c r="LLD103" s="0"/>
      <c r="LLE103" s="0"/>
      <c r="LLF103" s="0"/>
      <c r="LLG103" s="0"/>
      <c r="LLH103" s="0"/>
      <c r="LLI103" s="0"/>
      <c r="LLJ103" s="0"/>
      <c r="LLK103" s="0"/>
      <c r="LLL103" s="0"/>
      <c r="LLM103" s="0"/>
      <c r="LLN103" s="0"/>
      <c r="LLO103" s="0"/>
      <c r="LLP103" s="0"/>
      <c r="LLQ103" s="0"/>
      <c r="LLR103" s="0"/>
      <c r="LLS103" s="0"/>
      <c r="LLT103" s="0"/>
      <c r="LLU103" s="0"/>
      <c r="LLV103" s="0"/>
      <c r="LLW103" s="0"/>
      <c r="LLX103" s="0"/>
      <c r="LLY103" s="0"/>
      <c r="LLZ103" s="0"/>
      <c r="LMA103" s="0"/>
      <c r="LMB103" s="0"/>
      <c r="LMC103" s="0"/>
      <c r="LMD103" s="0"/>
      <c r="LME103" s="0"/>
      <c r="LMF103" s="0"/>
      <c r="LMG103" s="0"/>
      <c r="LMH103" s="0"/>
      <c r="LMI103" s="0"/>
      <c r="LMJ103" s="0"/>
      <c r="LMK103" s="0"/>
      <c r="LML103" s="0"/>
      <c r="LMM103" s="0"/>
      <c r="LMN103" s="0"/>
      <c r="LMO103" s="0"/>
      <c r="LMP103" s="0"/>
      <c r="LMQ103" s="0"/>
      <c r="LMR103" s="0"/>
      <c r="LMS103" s="0"/>
      <c r="LMT103" s="0"/>
      <c r="LMU103" s="0"/>
      <c r="LMV103" s="0"/>
      <c r="LMW103" s="0"/>
      <c r="LMX103" s="0"/>
      <c r="LMY103" s="0"/>
      <c r="LMZ103" s="0"/>
      <c r="LNA103" s="0"/>
      <c r="LNB103" s="0"/>
      <c r="LNC103" s="0"/>
      <c r="LND103" s="0"/>
      <c r="LNE103" s="0"/>
      <c r="LNF103" s="0"/>
      <c r="LNG103" s="0"/>
      <c r="LNH103" s="0"/>
      <c r="LNI103" s="0"/>
      <c r="LNJ103" s="0"/>
      <c r="LNK103" s="0"/>
      <c r="LNL103" s="0"/>
      <c r="LNM103" s="0"/>
      <c r="LNN103" s="0"/>
      <c r="LNO103" s="0"/>
      <c r="LNP103" s="0"/>
      <c r="LNQ103" s="0"/>
      <c r="LNR103" s="0"/>
      <c r="LNS103" s="0"/>
      <c r="LNT103" s="0"/>
      <c r="LNU103" s="0"/>
      <c r="LNV103" s="0"/>
      <c r="LNW103" s="0"/>
      <c r="LNX103" s="0"/>
      <c r="LNY103" s="0"/>
      <c r="LNZ103" s="0"/>
      <c r="LOA103" s="0"/>
      <c r="LOB103" s="0"/>
      <c r="LOC103" s="0"/>
      <c r="LOD103" s="0"/>
      <c r="LOE103" s="0"/>
      <c r="LOF103" s="0"/>
      <c r="LOG103" s="0"/>
      <c r="LOH103" s="0"/>
      <c r="LOI103" s="0"/>
      <c r="LOJ103" s="0"/>
      <c r="LOK103" s="0"/>
      <c r="LOL103" s="0"/>
      <c r="LOM103" s="0"/>
      <c r="LON103" s="0"/>
      <c r="LOO103" s="0"/>
      <c r="LOP103" s="0"/>
      <c r="LOQ103" s="0"/>
      <c r="LOR103" s="0"/>
      <c r="LOS103" s="0"/>
      <c r="LOT103" s="0"/>
      <c r="LOU103" s="0"/>
      <c r="LOV103" s="0"/>
      <c r="LOW103" s="0"/>
      <c r="LOX103" s="0"/>
      <c r="LOY103" s="0"/>
      <c r="LOZ103" s="0"/>
      <c r="LPA103" s="0"/>
      <c r="LPB103" s="0"/>
      <c r="LPC103" s="0"/>
      <c r="LPD103" s="0"/>
      <c r="LPE103" s="0"/>
      <c r="LPF103" s="0"/>
      <c r="LPG103" s="0"/>
      <c r="LPH103" s="0"/>
      <c r="LPI103" s="0"/>
      <c r="LPJ103" s="0"/>
      <c r="LPK103" s="0"/>
      <c r="LPL103" s="0"/>
      <c r="LPM103" s="0"/>
      <c r="LPN103" s="0"/>
      <c r="LPO103" s="0"/>
      <c r="LPP103" s="0"/>
      <c r="LPQ103" s="0"/>
      <c r="LPR103" s="0"/>
      <c r="LPS103" s="0"/>
      <c r="LPT103" s="0"/>
      <c r="LPU103" s="0"/>
      <c r="LPV103" s="0"/>
      <c r="LPW103" s="0"/>
      <c r="LPX103" s="0"/>
      <c r="LPY103" s="0"/>
      <c r="LPZ103" s="0"/>
      <c r="LQA103" s="0"/>
      <c r="LQB103" s="0"/>
      <c r="LQC103" s="0"/>
      <c r="LQD103" s="0"/>
      <c r="LQE103" s="0"/>
      <c r="LQF103" s="0"/>
      <c r="LQG103" s="0"/>
      <c r="LQH103" s="0"/>
      <c r="LQI103" s="0"/>
      <c r="LQJ103" s="0"/>
      <c r="LQK103" s="0"/>
      <c r="LQL103" s="0"/>
      <c r="LQM103" s="0"/>
      <c r="LQN103" s="0"/>
      <c r="LQO103" s="0"/>
      <c r="LQP103" s="0"/>
      <c r="LQQ103" s="0"/>
      <c r="LQR103" s="0"/>
      <c r="LQS103" s="0"/>
      <c r="LQT103" s="0"/>
      <c r="LQU103" s="0"/>
      <c r="LQV103" s="0"/>
      <c r="LQW103" s="0"/>
      <c r="LQX103" s="0"/>
      <c r="LQY103" s="0"/>
      <c r="LQZ103" s="0"/>
      <c r="LRA103" s="0"/>
      <c r="LRB103" s="0"/>
      <c r="LRC103" s="0"/>
      <c r="LRD103" s="0"/>
      <c r="LRE103" s="0"/>
      <c r="LRF103" s="0"/>
      <c r="LRG103" s="0"/>
      <c r="LRH103" s="0"/>
      <c r="LRI103" s="0"/>
      <c r="LRJ103" s="0"/>
      <c r="LRK103" s="0"/>
      <c r="LRL103" s="0"/>
      <c r="LRM103" s="0"/>
      <c r="LRN103" s="0"/>
      <c r="LRO103" s="0"/>
      <c r="LRP103" s="0"/>
      <c r="LRQ103" s="0"/>
      <c r="LRR103" s="0"/>
      <c r="LRS103" s="0"/>
      <c r="LRT103" s="0"/>
      <c r="LRU103" s="0"/>
      <c r="LRV103" s="0"/>
      <c r="LRW103" s="0"/>
      <c r="LRX103" s="0"/>
      <c r="LRY103" s="0"/>
      <c r="LRZ103" s="0"/>
      <c r="LSA103" s="0"/>
      <c r="LSB103" s="0"/>
      <c r="LSC103" s="0"/>
      <c r="LSD103" s="0"/>
      <c r="LSE103" s="0"/>
      <c r="LSF103" s="0"/>
      <c r="LSG103" s="0"/>
      <c r="LSH103" s="0"/>
      <c r="LSI103" s="0"/>
      <c r="LSJ103" s="0"/>
      <c r="LSK103" s="0"/>
      <c r="LSL103" s="0"/>
      <c r="LSM103" s="0"/>
      <c r="LSN103" s="0"/>
      <c r="LSO103" s="0"/>
      <c r="LSP103" s="0"/>
      <c r="LSQ103" s="0"/>
      <c r="LSR103" s="0"/>
      <c r="LSS103" s="0"/>
      <c r="LST103" s="0"/>
      <c r="LSU103" s="0"/>
      <c r="LSV103" s="0"/>
      <c r="LSW103" s="0"/>
      <c r="LSX103" s="0"/>
      <c r="LSY103" s="0"/>
      <c r="LSZ103" s="0"/>
      <c r="LTA103" s="0"/>
      <c r="LTB103" s="0"/>
      <c r="LTC103" s="0"/>
      <c r="LTD103" s="0"/>
      <c r="LTE103" s="0"/>
      <c r="LTF103" s="0"/>
      <c r="LTG103" s="0"/>
      <c r="LTH103" s="0"/>
      <c r="LTI103" s="0"/>
      <c r="LTJ103" s="0"/>
      <c r="LTK103" s="0"/>
      <c r="LTL103" s="0"/>
      <c r="LTM103" s="0"/>
      <c r="LTN103" s="0"/>
      <c r="LTO103" s="0"/>
      <c r="LTP103" s="0"/>
      <c r="LTQ103" s="0"/>
      <c r="LTR103" s="0"/>
      <c r="LTS103" s="0"/>
      <c r="LTT103" s="0"/>
      <c r="LTU103" s="0"/>
      <c r="LTV103" s="0"/>
      <c r="LTW103" s="0"/>
      <c r="LTX103" s="0"/>
      <c r="LTY103" s="0"/>
      <c r="LTZ103" s="0"/>
      <c r="LUA103" s="0"/>
      <c r="LUB103" s="0"/>
      <c r="LUC103" s="0"/>
      <c r="LUD103" s="0"/>
      <c r="LUE103" s="0"/>
      <c r="LUF103" s="0"/>
      <c r="LUG103" s="0"/>
      <c r="LUH103" s="0"/>
      <c r="LUI103" s="0"/>
      <c r="LUJ103" s="0"/>
      <c r="LUK103" s="0"/>
      <c r="LUL103" s="0"/>
      <c r="LUM103" s="0"/>
      <c r="LUN103" s="0"/>
      <c r="LUO103" s="0"/>
      <c r="LUP103" s="0"/>
      <c r="LUQ103" s="0"/>
      <c r="LUR103" s="0"/>
      <c r="LUS103" s="0"/>
      <c r="LUT103" s="0"/>
      <c r="LUU103" s="0"/>
      <c r="LUV103" s="0"/>
      <c r="LUW103" s="0"/>
      <c r="LUX103" s="0"/>
      <c r="LUY103" s="0"/>
      <c r="LUZ103" s="0"/>
      <c r="LVA103" s="0"/>
      <c r="LVB103" s="0"/>
      <c r="LVC103" s="0"/>
      <c r="LVD103" s="0"/>
      <c r="LVE103" s="0"/>
      <c r="LVF103" s="0"/>
      <c r="LVG103" s="0"/>
      <c r="LVH103" s="0"/>
      <c r="LVI103" s="0"/>
      <c r="LVJ103" s="0"/>
      <c r="LVK103" s="0"/>
      <c r="LVL103" s="0"/>
      <c r="LVM103" s="0"/>
      <c r="LVN103" s="0"/>
      <c r="LVO103" s="0"/>
      <c r="LVP103" s="0"/>
      <c r="LVQ103" s="0"/>
      <c r="LVR103" s="0"/>
      <c r="LVS103" s="0"/>
      <c r="LVT103" s="0"/>
      <c r="LVU103" s="0"/>
      <c r="LVV103" s="0"/>
      <c r="LVW103" s="0"/>
      <c r="LVX103" s="0"/>
      <c r="LVY103" s="0"/>
      <c r="LVZ103" s="0"/>
      <c r="LWA103" s="0"/>
      <c r="LWB103" s="0"/>
      <c r="LWC103" s="0"/>
      <c r="LWD103" s="0"/>
      <c r="LWE103" s="0"/>
      <c r="LWF103" s="0"/>
      <c r="LWG103" s="0"/>
      <c r="LWH103" s="0"/>
      <c r="LWI103" s="0"/>
      <c r="LWJ103" s="0"/>
      <c r="LWK103" s="0"/>
      <c r="LWL103" s="0"/>
      <c r="LWM103" s="0"/>
      <c r="LWN103" s="0"/>
      <c r="LWO103" s="0"/>
      <c r="LWP103" s="0"/>
      <c r="LWQ103" s="0"/>
      <c r="LWR103" s="0"/>
      <c r="LWS103" s="0"/>
      <c r="LWT103" s="0"/>
      <c r="LWU103" s="0"/>
      <c r="LWV103" s="0"/>
      <c r="LWW103" s="0"/>
      <c r="LWX103" s="0"/>
      <c r="LWY103" s="0"/>
      <c r="LWZ103" s="0"/>
      <c r="LXA103" s="0"/>
      <c r="LXB103" s="0"/>
      <c r="LXC103" s="0"/>
      <c r="LXD103" s="0"/>
      <c r="LXE103" s="0"/>
      <c r="LXF103" s="0"/>
      <c r="LXG103" s="0"/>
      <c r="LXH103" s="0"/>
      <c r="LXI103" s="0"/>
      <c r="LXJ103" s="0"/>
      <c r="LXK103" s="0"/>
      <c r="LXL103" s="0"/>
      <c r="LXM103" s="0"/>
      <c r="LXN103" s="0"/>
      <c r="LXO103" s="0"/>
      <c r="LXP103" s="0"/>
      <c r="LXQ103" s="0"/>
      <c r="LXR103" s="0"/>
      <c r="LXS103" s="0"/>
      <c r="LXT103" s="0"/>
      <c r="LXU103" s="0"/>
      <c r="LXV103" s="0"/>
      <c r="LXW103" s="0"/>
      <c r="LXX103" s="0"/>
      <c r="LXY103" s="0"/>
      <c r="LXZ103" s="0"/>
      <c r="LYA103" s="0"/>
      <c r="LYB103" s="0"/>
      <c r="LYC103" s="0"/>
      <c r="LYD103" s="0"/>
      <c r="LYE103" s="0"/>
      <c r="LYF103" s="0"/>
      <c r="LYG103" s="0"/>
      <c r="LYH103" s="0"/>
      <c r="LYI103" s="0"/>
      <c r="LYJ103" s="0"/>
      <c r="LYK103" s="0"/>
      <c r="LYL103" s="0"/>
      <c r="LYM103" s="0"/>
      <c r="LYN103" s="0"/>
      <c r="LYO103" s="0"/>
      <c r="LYP103" s="0"/>
      <c r="LYQ103" s="0"/>
      <c r="LYR103" s="0"/>
      <c r="LYS103" s="0"/>
      <c r="LYT103" s="0"/>
      <c r="LYU103" s="0"/>
      <c r="LYV103" s="0"/>
      <c r="LYW103" s="0"/>
      <c r="LYX103" s="0"/>
      <c r="LYY103" s="0"/>
      <c r="LYZ103" s="0"/>
      <c r="LZA103" s="0"/>
      <c r="LZB103" s="0"/>
      <c r="LZC103" s="0"/>
      <c r="LZD103" s="0"/>
      <c r="LZE103" s="0"/>
      <c r="LZF103" s="0"/>
      <c r="LZG103" s="0"/>
      <c r="LZH103" s="0"/>
      <c r="LZI103" s="0"/>
      <c r="LZJ103" s="0"/>
      <c r="LZK103" s="0"/>
      <c r="LZL103" s="0"/>
      <c r="LZM103" s="0"/>
      <c r="LZN103" s="0"/>
      <c r="LZO103" s="0"/>
      <c r="LZP103" s="0"/>
      <c r="LZQ103" s="0"/>
      <c r="LZR103" s="0"/>
      <c r="LZS103" s="0"/>
      <c r="LZT103" s="0"/>
      <c r="LZU103" s="0"/>
      <c r="LZV103" s="0"/>
      <c r="LZW103" s="0"/>
      <c r="LZX103" s="0"/>
      <c r="LZY103" s="0"/>
      <c r="LZZ103" s="0"/>
      <c r="MAA103" s="0"/>
      <c r="MAB103" s="0"/>
      <c r="MAC103" s="0"/>
      <c r="MAD103" s="0"/>
      <c r="MAE103" s="0"/>
      <c r="MAF103" s="0"/>
      <c r="MAG103" s="0"/>
      <c r="MAH103" s="0"/>
      <c r="MAI103" s="0"/>
      <c r="MAJ103" s="0"/>
      <c r="MAK103" s="0"/>
      <c r="MAL103" s="0"/>
      <c r="MAM103" s="0"/>
      <c r="MAN103" s="0"/>
      <c r="MAO103" s="0"/>
      <c r="MAP103" s="0"/>
      <c r="MAQ103" s="0"/>
      <c r="MAR103" s="0"/>
      <c r="MAS103" s="0"/>
      <c r="MAT103" s="0"/>
      <c r="MAU103" s="0"/>
      <c r="MAV103" s="0"/>
      <c r="MAW103" s="0"/>
      <c r="MAX103" s="0"/>
      <c r="MAY103" s="0"/>
      <c r="MAZ103" s="0"/>
      <c r="MBA103" s="0"/>
      <c r="MBB103" s="0"/>
      <c r="MBC103" s="0"/>
      <c r="MBD103" s="0"/>
      <c r="MBE103" s="0"/>
      <c r="MBF103" s="0"/>
      <c r="MBG103" s="0"/>
      <c r="MBH103" s="0"/>
      <c r="MBI103" s="0"/>
      <c r="MBJ103" s="0"/>
      <c r="MBK103" s="0"/>
      <c r="MBL103" s="0"/>
      <c r="MBM103" s="0"/>
      <c r="MBN103" s="0"/>
      <c r="MBO103" s="0"/>
      <c r="MBP103" s="0"/>
      <c r="MBQ103" s="0"/>
      <c r="MBR103" s="0"/>
      <c r="MBS103" s="0"/>
      <c r="MBT103" s="0"/>
      <c r="MBU103" s="0"/>
      <c r="MBV103" s="0"/>
      <c r="MBW103" s="0"/>
      <c r="MBX103" s="0"/>
      <c r="MBY103" s="0"/>
      <c r="MBZ103" s="0"/>
      <c r="MCA103" s="0"/>
      <c r="MCB103" s="0"/>
      <c r="MCC103" s="0"/>
      <c r="MCD103" s="0"/>
      <c r="MCE103" s="0"/>
      <c r="MCF103" s="0"/>
      <c r="MCG103" s="0"/>
      <c r="MCH103" s="0"/>
      <c r="MCI103" s="0"/>
      <c r="MCJ103" s="0"/>
      <c r="MCK103" s="0"/>
      <c r="MCL103" s="0"/>
      <c r="MCM103" s="0"/>
      <c r="MCN103" s="0"/>
      <c r="MCO103" s="0"/>
      <c r="MCP103" s="0"/>
      <c r="MCQ103" s="0"/>
      <c r="MCR103" s="0"/>
      <c r="MCS103" s="0"/>
      <c r="MCT103" s="0"/>
      <c r="MCU103" s="0"/>
      <c r="MCV103" s="0"/>
      <c r="MCW103" s="0"/>
      <c r="MCX103" s="0"/>
      <c r="MCY103" s="0"/>
      <c r="MCZ103" s="0"/>
      <c r="MDA103" s="0"/>
      <c r="MDB103" s="0"/>
      <c r="MDC103" s="0"/>
      <c r="MDD103" s="0"/>
      <c r="MDE103" s="0"/>
      <c r="MDF103" s="0"/>
      <c r="MDG103" s="0"/>
      <c r="MDH103" s="0"/>
      <c r="MDI103" s="0"/>
      <c r="MDJ103" s="0"/>
      <c r="MDK103" s="0"/>
      <c r="MDL103" s="0"/>
      <c r="MDM103" s="0"/>
      <c r="MDN103" s="0"/>
      <c r="MDO103" s="0"/>
      <c r="MDP103" s="0"/>
      <c r="MDQ103" s="0"/>
      <c r="MDR103" s="0"/>
      <c r="MDS103" s="0"/>
      <c r="MDT103" s="0"/>
      <c r="MDU103" s="0"/>
      <c r="MDV103" s="0"/>
      <c r="MDW103" s="0"/>
      <c r="MDX103" s="0"/>
      <c r="MDY103" s="0"/>
      <c r="MDZ103" s="0"/>
      <c r="MEA103" s="0"/>
      <c r="MEB103" s="0"/>
      <c r="MEC103" s="0"/>
      <c r="MED103" s="0"/>
      <c r="MEE103" s="0"/>
      <c r="MEF103" s="0"/>
      <c r="MEG103" s="0"/>
      <c r="MEH103" s="0"/>
      <c r="MEI103" s="0"/>
      <c r="MEJ103" s="0"/>
      <c r="MEK103" s="0"/>
      <c r="MEL103" s="0"/>
      <c r="MEM103" s="0"/>
      <c r="MEN103" s="0"/>
      <c r="MEO103" s="0"/>
      <c r="MEP103" s="0"/>
      <c r="MEQ103" s="0"/>
      <c r="MER103" s="0"/>
      <c r="MES103" s="0"/>
      <c r="MET103" s="0"/>
      <c r="MEU103" s="0"/>
      <c r="MEV103" s="0"/>
      <c r="MEW103" s="0"/>
      <c r="MEX103" s="0"/>
      <c r="MEY103" s="0"/>
      <c r="MEZ103" s="0"/>
      <c r="MFA103" s="0"/>
      <c r="MFB103" s="0"/>
      <c r="MFC103" s="0"/>
      <c r="MFD103" s="0"/>
      <c r="MFE103" s="0"/>
      <c r="MFF103" s="0"/>
      <c r="MFG103" s="0"/>
      <c r="MFH103" s="0"/>
      <c r="MFI103" s="0"/>
      <c r="MFJ103" s="0"/>
      <c r="MFK103" s="0"/>
      <c r="MFL103" s="0"/>
      <c r="MFM103" s="0"/>
      <c r="MFN103" s="0"/>
      <c r="MFO103" s="0"/>
      <c r="MFP103" s="0"/>
      <c r="MFQ103" s="0"/>
      <c r="MFR103" s="0"/>
      <c r="MFS103" s="0"/>
      <c r="MFT103" s="0"/>
      <c r="MFU103" s="0"/>
      <c r="MFV103" s="0"/>
      <c r="MFW103" s="0"/>
      <c r="MFX103" s="0"/>
      <c r="MFY103" s="0"/>
      <c r="MFZ103" s="0"/>
      <c r="MGA103" s="0"/>
      <c r="MGB103" s="0"/>
      <c r="MGC103" s="0"/>
      <c r="MGD103" s="0"/>
      <c r="MGE103" s="0"/>
      <c r="MGF103" s="0"/>
      <c r="MGG103" s="0"/>
      <c r="MGH103" s="0"/>
      <c r="MGI103" s="0"/>
      <c r="MGJ103" s="0"/>
      <c r="MGK103" s="0"/>
      <c r="MGL103" s="0"/>
      <c r="MGM103" s="0"/>
      <c r="MGN103" s="0"/>
      <c r="MGO103" s="0"/>
      <c r="MGP103" s="0"/>
      <c r="MGQ103" s="0"/>
      <c r="MGR103" s="0"/>
      <c r="MGS103" s="0"/>
      <c r="MGT103" s="0"/>
      <c r="MGU103" s="0"/>
      <c r="MGV103" s="0"/>
      <c r="MGW103" s="0"/>
      <c r="MGX103" s="0"/>
      <c r="MGY103" s="0"/>
      <c r="MGZ103" s="0"/>
      <c r="MHA103" s="0"/>
      <c r="MHB103" s="0"/>
      <c r="MHC103" s="0"/>
      <c r="MHD103" s="0"/>
      <c r="MHE103" s="0"/>
      <c r="MHF103" s="0"/>
      <c r="MHG103" s="0"/>
      <c r="MHH103" s="0"/>
      <c r="MHI103" s="0"/>
      <c r="MHJ103" s="0"/>
      <c r="MHK103" s="0"/>
      <c r="MHL103" s="0"/>
      <c r="MHM103" s="0"/>
      <c r="MHN103" s="0"/>
      <c r="MHO103" s="0"/>
      <c r="MHP103" s="0"/>
      <c r="MHQ103" s="0"/>
      <c r="MHR103" s="0"/>
      <c r="MHS103" s="0"/>
      <c r="MHT103" s="0"/>
      <c r="MHU103" s="0"/>
      <c r="MHV103" s="0"/>
      <c r="MHW103" s="0"/>
      <c r="MHX103" s="0"/>
      <c r="MHY103" s="0"/>
      <c r="MHZ103" s="0"/>
      <c r="MIA103" s="0"/>
      <c r="MIB103" s="0"/>
      <c r="MIC103" s="0"/>
      <c r="MID103" s="0"/>
      <c r="MIE103" s="0"/>
      <c r="MIF103" s="0"/>
      <c r="MIG103" s="0"/>
      <c r="MIH103" s="0"/>
      <c r="MII103" s="0"/>
      <c r="MIJ103" s="0"/>
      <c r="MIK103" s="0"/>
      <c r="MIL103" s="0"/>
      <c r="MIM103" s="0"/>
      <c r="MIN103" s="0"/>
      <c r="MIO103" s="0"/>
      <c r="MIP103" s="0"/>
      <c r="MIQ103" s="0"/>
      <c r="MIR103" s="0"/>
      <c r="MIS103" s="0"/>
      <c r="MIT103" s="0"/>
      <c r="MIU103" s="0"/>
      <c r="MIV103" s="0"/>
      <c r="MIW103" s="0"/>
      <c r="MIX103" s="0"/>
      <c r="MIY103" s="0"/>
      <c r="MIZ103" s="0"/>
      <c r="MJA103" s="0"/>
      <c r="MJB103" s="0"/>
      <c r="MJC103" s="0"/>
      <c r="MJD103" s="0"/>
      <c r="MJE103" s="0"/>
      <c r="MJF103" s="0"/>
      <c r="MJG103" s="0"/>
      <c r="MJH103" s="0"/>
      <c r="MJI103" s="0"/>
      <c r="MJJ103" s="0"/>
      <c r="MJK103" s="0"/>
      <c r="MJL103" s="0"/>
      <c r="MJM103" s="0"/>
      <c r="MJN103" s="0"/>
      <c r="MJO103" s="0"/>
      <c r="MJP103" s="0"/>
      <c r="MJQ103" s="0"/>
      <c r="MJR103" s="0"/>
      <c r="MJS103" s="0"/>
      <c r="MJT103" s="0"/>
      <c r="MJU103" s="0"/>
      <c r="MJV103" s="0"/>
      <c r="MJW103" s="0"/>
      <c r="MJX103" s="0"/>
      <c r="MJY103" s="0"/>
      <c r="MJZ103" s="0"/>
      <c r="MKA103" s="0"/>
      <c r="MKB103" s="0"/>
      <c r="MKC103" s="0"/>
      <c r="MKD103" s="0"/>
      <c r="MKE103" s="0"/>
      <c r="MKF103" s="0"/>
      <c r="MKG103" s="0"/>
      <c r="MKH103" s="0"/>
      <c r="MKI103" s="0"/>
      <c r="MKJ103" s="0"/>
      <c r="MKK103" s="0"/>
      <c r="MKL103" s="0"/>
      <c r="MKM103" s="0"/>
      <c r="MKN103" s="0"/>
      <c r="MKO103" s="0"/>
      <c r="MKP103" s="0"/>
      <c r="MKQ103" s="0"/>
      <c r="MKR103" s="0"/>
      <c r="MKS103" s="0"/>
      <c r="MKT103" s="0"/>
      <c r="MKU103" s="0"/>
      <c r="MKV103" s="0"/>
      <c r="MKW103" s="0"/>
      <c r="MKX103" s="0"/>
      <c r="MKY103" s="0"/>
      <c r="MKZ103" s="0"/>
      <c r="MLA103" s="0"/>
      <c r="MLB103" s="0"/>
      <c r="MLC103" s="0"/>
      <c r="MLD103" s="0"/>
      <c r="MLE103" s="0"/>
      <c r="MLF103" s="0"/>
      <c r="MLG103" s="0"/>
      <c r="MLH103" s="0"/>
      <c r="MLI103" s="0"/>
      <c r="MLJ103" s="0"/>
      <c r="MLK103" s="0"/>
      <c r="MLL103" s="0"/>
      <c r="MLM103" s="0"/>
      <c r="MLN103" s="0"/>
      <c r="MLO103" s="0"/>
      <c r="MLP103" s="0"/>
      <c r="MLQ103" s="0"/>
      <c r="MLR103" s="0"/>
      <c r="MLS103" s="0"/>
      <c r="MLT103" s="0"/>
      <c r="MLU103" s="0"/>
      <c r="MLV103" s="0"/>
      <c r="MLW103" s="0"/>
      <c r="MLX103" s="0"/>
      <c r="MLY103" s="0"/>
      <c r="MLZ103" s="0"/>
      <c r="MMA103" s="0"/>
      <c r="MMB103" s="0"/>
      <c r="MMC103" s="0"/>
      <c r="MMD103" s="0"/>
      <c r="MME103" s="0"/>
      <c r="MMF103" s="0"/>
      <c r="MMG103" s="0"/>
      <c r="MMH103" s="0"/>
      <c r="MMI103" s="0"/>
      <c r="MMJ103" s="0"/>
      <c r="MMK103" s="0"/>
      <c r="MML103" s="0"/>
      <c r="MMM103" s="0"/>
      <c r="MMN103" s="0"/>
      <c r="MMO103" s="0"/>
      <c r="MMP103" s="0"/>
      <c r="MMQ103" s="0"/>
      <c r="MMR103" s="0"/>
      <c r="MMS103" s="0"/>
      <c r="MMT103" s="0"/>
      <c r="MMU103" s="0"/>
      <c r="MMV103" s="0"/>
      <c r="MMW103" s="0"/>
      <c r="MMX103" s="0"/>
      <c r="MMY103" s="0"/>
      <c r="MMZ103" s="0"/>
      <c r="MNA103" s="0"/>
      <c r="MNB103" s="0"/>
      <c r="MNC103" s="0"/>
      <c r="MND103" s="0"/>
      <c r="MNE103" s="0"/>
      <c r="MNF103" s="0"/>
      <c r="MNG103" s="0"/>
      <c r="MNH103" s="0"/>
      <c r="MNI103" s="0"/>
      <c r="MNJ103" s="0"/>
      <c r="MNK103" s="0"/>
      <c r="MNL103" s="0"/>
      <c r="MNM103" s="0"/>
      <c r="MNN103" s="0"/>
      <c r="MNO103" s="0"/>
      <c r="MNP103" s="0"/>
      <c r="MNQ103" s="0"/>
      <c r="MNR103" s="0"/>
      <c r="MNS103" s="0"/>
      <c r="MNT103" s="0"/>
      <c r="MNU103" s="0"/>
      <c r="MNV103" s="0"/>
      <c r="MNW103" s="0"/>
      <c r="MNX103" s="0"/>
      <c r="MNY103" s="0"/>
      <c r="MNZ103" s="0"/>
      <c r="MOA103" s="0"/>
      <c r="MOB103" s="0"/>
      <c r="MOC103" s="0"/>
      <c r="MOD103" s="0"/>
      <c r="MOE103" s="0"/>
      <c r="MOF103" s="0"/>
      <c r="MOG103" s="0"/>
      <c r="MOH103" s="0"/>
      <c r="MOI103" s="0"/>
      <c r="MOJ103" s="0"/>
      <c r="MOK103" s="0"/>
      <c r="MOL103" s="0"/>
      <c r="MOM103" s="0"/>
      <c r="MON103" s="0"/>
      <c r="MOO103" s="0"/>
      <c r="MOP103" s="0"/>
      <c r="MOQ103" s="0"/>
      <c r="MOR103" s="0"/>
      <c r="MOS103" s="0"/>
      <c r="MOT103" s="0"/>
      <c r="MOU103" s="0"/>
      <c r="MOV103" s="0"/>
      <c r="MOW103" s="0"/>
      <c r="MOX103" s="0"/>
      <c r="MOY103" s="0"/>
      <c r="MOZ103" s="0"/>
      <c r="MPA103" s="0"/>
      <c r="MPB103" s="0"/>
      <c r="MPC103" s="0"/>
      <c r="MPD103" s="0"/>
      <c r="MPE103" s="0"/>
      <c r="MPF103" s="0"/>
      <c r="MPG103" s="0"/>
      <c r="MPH103" s="0"/>
      <c r="MPI103" s="0"/>
      <c r="MPJ103" s="0"/>
      <c r="MPK103" s="0"/>
      <c r="MPL103" s="0"/>
      <c r="MPM103" s="0"/>
      <c r="MPN103" s="0"/>
      <c r="MPO103" s="0"/>
      <c r="MPP103" s="0"/>
      <c r="MPQ103" s="0"/>
      <c r="MPR103" s="0"/>
      <c r="MPS103" s="0"/>
      <c r="MPT103" s="0"/>
      <c r="MPU103" s="0"/>
      <c r="MPV103" s="0"/>
      <c r="MPW103" s="0"/>
      <c r="MPX103" s="0"/>
      <c r="MPY103" s="0"/>
      <c r="MPZ103" s="0"/>
      <c r="MQA103" s="0"/>
      <c r="MQB103" s="0"/>
      <c r="MQC103" s="0"/>
      <c r="MQD103" s="0"/>
      <c r="MQE103" s="0"/>
      <c r="MQF103" s="0"/>
      <c r="MQG103" s="0"/>
      <c r="MQH103" s="0"/>
      <c r="MQI103" s="0"/>
      <c r="MQJ103" s="0"/>
      <c r="MQK103" s="0"/>
      <c r="MQL103" s="0"/>
      <c r="MQM103" s="0"/>
      <c r="MQN103" s="0"/>
      <c r="MQO103" s="0"/>
      <c r="MQP103" s="0"/>
      <c r="MQQ103" s="0"/>
      <c r="MQR103" s="0"/>
      <c r="MQS103" s="0"/>
      <c r="MQT103" s="0"/>
      <c r="MQU103" s="0"/>
      <c r="MQV103" s="0"/>
      <c r="MQW103" s="0"/>
      <c r="MQX103" s="0"/>
      <c r="MQY103" s="0"/>
      <c r="MQZ103" s="0"/>
      <c r="MRA103" s="0"/>
      <c r="MRB103" s="0"/>
      <c r="MRC103" s="0"/>
      <c r="MRD103" s="0"/>
      <c r="MRE103" s="0"/>
      <c r="MRF103" s="0"/>
      <c r="MRG103" s="0"/>
      <c r="MRH103" s="0"/>
      <c r="MRI103" s="0"/>
      <c r="MRJ103" s="0"/>
      <c r="MRK103" s="0"/>
      <c r="MRL103" s="0"/>
      <c r="MRM103" s="0"/>
      <c r="MRN103" s="0"/>
      <c r="MRO103" s="0"/>
      <c r="MRP103" s="0"/>
      <c r="MRQ103" s="0"/>
      <c r="MRR103" s="0"/>
      <c r="MRS103" s="0"/>
      <c r="MRT103" s="0"/>
      <c r="MRU103" s="0"/>
      <c r="MRV103" s="0"/>
      <c r="MRW103" s="0"/>
      <c r="MRX103" s="0"/>
      <c r="MRY103" s="0"/>
      <c r="MRZ103" s="0"/>
      <c r="MSA103" s="0"/>
      <c r="MSB103" s="0"/>
      <c r="MSC103" s="0"/>
      <c r="MSD103" s="0"/>
      <c r="MSE103" s="0"/>
      <c r="MSF103" s="0"/>
      <c r="MSG103" s="0"/>
      <c r="MSH103" s="0"/>
      <c r="MSI103" s="0"/>
      <c r="MSJ103" s="0"/>
      <c r="MSK103" s="0"/>
      <c r="MSL103" s="0"/>
      <c r="MSM103" s="0"/>
      <c r="MSN103" s="0"/>
      <c r="MSO103" s="0"/>
      <c r="MSP103" s="0"/>
      <c r="MSQ103" s="0"/>
      <c r="MSR103" s="0"/>
      <c r="MSS103" s="0"/>
      <c r="MST103" s="0"/>
      <c r="MSU103" s="0"/>
      <c r="MSV103" s="0"/>
      <c r="MSW103" s="0"/>
      <c r="MSX103" s="0"/>
      <c r="MSY103" s="0"/>
      <c r="MSZ103" s="0"/>
      <c r="MTA103" s="0"/>
      <c r="MTB103" s="0"/>
      <c r="MTC103" s="0"/>
      <c r="MTD103" s="0"/>
      <c r="MTE103" s="0"/>
      <c r="MTF103" s="0"/>
      <c r="MTG103" s="0"/>
      <c r="MTH103" s="0"/>
      <c r="MTI103" s="0"/>
      <c r="MTJ103" s="0"/>
      <c r="MTK103" s="0"/>
      <c r="MTL103" s="0"/>
      <c r="MTM103" s="0"/>
      <c r="MTN103" s="0"/>
      <c r="MTO103" s="0"/>
      <c r="MTP103" s="0"/>
      <c r="MTQ103" s="0"/>
      <c r="MTR103" s="0"/>
      <c r="MTS103" s="0"/>
      <c r="MTT103" s="0"/>
      <c r="MTU103" s="0"/>
      <c r="MTV103" s="0"/>
      <c r="MTW103" s="0"/>
      <c r="MTX103" s="0"/>
      <c r="MTY103" s="0"/>
      <c r="MTZ103" s="0"/>
      <c r="MUA103" s="0"/>
      <c r="MUB103" s="0"/>
      <c r="MUC103" s="0"/>
      <c r="MUD103" s="0"/>
      <c r="MUE103" s="0"/>
      <c r="MUF103" s="0"/>
      <c r="MUG103" s="0"/>
      <c r="MUH103" s="0"/>
      <c r="MUI103" s="0"/>
      <c r="MUJ103" s="0"/>
      <c r="MUK103" s="0"/>
      <c r="MUL103" s="0"/>
      <c r="MUM103" s="0"/>
      <c r="MUN103" s="0"/>
      <c r="MUO103" s="0"/>
      <c r="MUP103" s="0"/>
      <c r="MUQ103" s="0"/>
      <c r="MUR103" s="0"/>
      <c r="MUS103" s="0"/>
      <c r="MUT103" s="0"/>
      <c r="MUU103" s="0"/>
      <c r="MUV103" s="0"/>
      <c r="MUW103" s="0"/>
      <c r="MUX103" s="0"/>
      <c r="MUY103" s="0"/>
      <c r="MUZ103" s="0"/>
      <c r="MVA103" s="0"/>
      <c r="MVB103" s="0"/>
      <c r="MVC103" s="0"/>
      <c r="MVD103" s="0"/>
      <c r="MVE103" s="0"/>
      <c r="MVF103" s="0"/>
      <c r="MVG103" s="0"/>
      <c r="MVH103" s="0"/>
      <c r="MVI103" s="0"/>
      <c r="MVJ103" s="0"/>
      <c r="MVK103" s="0"/>
      <c r="MVL103" s="0"/>
      <c r="MVM103" s="0"/>
      <c r="MVN103" s="0"/>
      <c r="MVO103" s="0"/>
      <c r="MVP103" s="0"/>
      <c r="MVQ103" s="0"/>
      <c r="MVR103" s="0"/>
      <c r="MVS103" s="0"/>
      <c r="MVT103" s="0"/>
      <c r="MVU103" s="0"/>
      <c r="MVV103" s="0"/>
      <c r="MVW103" s="0"/>
      <c r="MVX103" s="0"/>
      <c r="MVY103" s="0"/>
      <c r="MVZ103" s="0"/>
      <c r="MWA103" s="0"/>
      <c r="MWB103" s="0"/>
      <c r="MWC103" s="0"/>
      <c r="MWD103" s="0"/>
      <c r="MWE103" s="0"/>
      <c r="MWF103" s="0"/>
      <c r="MWG103" s="0"/>
      <c r="MWH103" s="0"/>
      <c r="MWI103" s="0"/>
      <c r="MWJ103" s="0"/>
      <c r="MWK103" s="0"/>
      <c r="MWL103" s="0"/>
      <c r="MWM103" s="0"/>
      <c r="MWN103" s="0"/>
      <c r="MWO103" s="0"/>
      <c r="MWP103" s="0"/>
      <c r="MWQ103" s="0"/>
      <c r="MWR103" s="0"/>
      <c r="MWS103" s="0"/>
      <c r="MWT103" s="0"/>
      <c r="MWU103" s="0"/>
      <c r="MWV103" s="0"/>
      <c r="MWW103" s="0"/>
      <c r="MWX103" s="0"/>
      <c r="MWY103" s="0"/>
      <c r="MWZ103" s="0"/>
      <c r="MXA103" s="0"/>
      <c r="MXB103" s="0"/>
      <c r="MXC103" s="0"/>
      <c r="MXD103" s="0"/>
      <c r="MXE103" s="0"/>
      <c r="MXF103" s="0"/>
      <c r="MXG103" s="0"/>
      <c r="MXH103" s="0"/>
      <c r="MXI103" s="0"/>
      <c r="MXJ103" s="0"/>
      <c r="MXK103" s="0"/>
      <c r="MXL103" s="0"/>
      <c r="MXM103" s="0"/>
      <c r="MXN103" s="0"/>
      <c r="MXO103" s="0"/>
      <c r="MXP103" s="0"/>
      <c r="MXQ103" s="0"/>
      <c r="MXR103" s="0"/>
      <c r="MXS103" s="0"/>
      <c r="MXT103" s="0"/>
      <c r="MXU103" s="0"/>
      <c r="MXV103" s="0"/>
      <c r="MXW103" s="0"/>
      <c r="MXX103" s="0"/>
      <c r="MXY103" s="0"/>
      <c r="MXZ103" s="0"/>
      <c r="MYA103" s="0"/>
      <c r="MYB103" s="0"/>
      <c r="MYC103" s="0"/>
      <c r="MYD103" s="0"/>
      <c r="MYE103" s="0"/>
      <c r="MYF103" s="0"/>
      <c r="MYG103" s="0"/>
      <c r="MYH103" s="0"/>
      <c r="MYI103" s="0"/>
      <c r="MYJ103" s="0"/>
      <c r="MYK103" s="0"/>
      <c r="MYL103" s="0"/>
      <c r="MYM103" s="0"/>
      <c r="MYN103" s="0"/>
      <c r="MYO103" s="0"/>
      <c r="MYP103" s="0"/>
      <c r="MYQ103" s="0"/>
      <c r="MYR103" s="0"/>
      <c r="MYS103" s="0"/>
      <c r="MYT103" s="0"/>
      <c r="MYU103" s="0"/>
      <c r="MYV103" s="0"/>
      <c r="MYW103" s="0"/>
      <c r="MYX103" s="0"/>
      <c r="MYY103" s="0"/>
      <c r="MYZ103" s="0"/>
      <c r="MZA103" s="0"/>
      <c r="MZB103" s="0"/>
      <c r="MZC103" s="0"/>
      <c r="MZD103" s="0"/>
      <c r="MZE103" s="0"/>
      <c r="MZF103" s="0"/>
      <c r="MZG103" s="0"/>
      <c r="MZH103" s="0"/>
      <c r="MZI103" s="0"/>
      <c r="MZJ103" s="0"/>
      <c r="MZK103" s="0"/>
      <c r="MZL103" s="0"/>
      <c r="MZM103" s="0"/>
      <c r="MZN103" s="0"/>
      <c r="MZO103" s="0"/>
      <c r="MZP103" s="0"/>
      <c r="MZQ103" s="0"/>
      <c r="MZR103" s="0"/>
      <c r="MZS103" s="0"/>
      <c r="MZT103" s="0"/>
      <c r="MZU103" s="0"/>
      <c r="MZV103" s="0"/>
      <c r="MZW103" s="0"/>
      <c r="MZX103" s="0"/>
      <c r="MZY103" s="0"/>
      <c r="MZZ103" s="0"/>
      <c r="NAA103" s="0"/>
      <c r="NAB103" s="0"/>
      <c r="NAC103" s="0"/>
      <c r="NAD103" s="0"/>
      <c r="NAE103" s="0"/>
      <c r="NAF103" s="0"/>
      <c r="NAG103" s="0"/>
      <c r="NAH103" s="0"/>
      <c r="NAI103" s="0"/>
      <c r="NAJ103" s="0"/>
      <c r="NAK103" s="0"/>
      <c r="NAL103" s="0"/>
      <c r="NAM103" s="0"/>
      <c r="NAN103" s="0"/>
      <c r="NAO103" s="0"/>
      <c r="NAP103" s="0"/>
      <c r="NAQ103" s="0"/>
      <c r="NAR103" s="0"/>
      <c r="NAS103" s="0"/>
      <c r="NAT103" s="0"/>
      <c r="NAU103" s="0"/>
      <c r="NAV103" s="0"/>
      <c r="NAW103" s="0"/>
      <c r="NAX103" s="0"/>
      <c r="NAY103" s="0"/>
      <c r="NAZ103" s="0"/>
      <c r="NBA103" s="0"/>
      <c r="NBB103" s="0"/>
      <c r="NBC103" s="0"/>
      <c r="NBD103" s="0"/>
      <c r="NBE103" s="0"/>
      <c r="NBF103" s="0"/>
      <c r="NBG103" s="0"/>
      <c r="NBH103" s="0"/>
      <c r="NBI103" s="0"/>
      <c r="NBJ103" s="0"/>
      <c r="NBK103" s="0"/>
      <c r="NBL103" s="0"/>
      <c r="NBM103" s="0"/>
      <c r="NBN103" s="0"/>
      <c r="NBO103" s="0"/>
      <c r="NBP103" s="0"/>
      <c r="NBQ103" s="0"/>
      <c r="NBR103" s="0"/>
      <c r="NBS103" s="0"/>
      <c r="NBT103" s="0"/>
      <c r="NBU103" s="0"/>
      <c r="NBV103" s="0"/>
      <c r="NBW103" s="0"/>
      <c r="NBX103" s="0"/>
      <c r="NBY103" s="0"/>
      <c r="NBZ103" s="0"/>
      <c r="NCA103" s="0"/>
      <c r="NCB103" s="0"/>
      <c r="NCC103" s="0"/>
      <c r="NCD103" s="0"/>
      <c r="NCE103" s="0"/>
      <c r="NCF103" s="0"/>
      <c r="NCG103" s="0"/>
      <c r="NCH103" s="0"/>
      <c r="NCI103" s="0"/>
      <c r="NCJ103" s="0"/>
      <c r="NCK103" s="0"/>
      <c r="NCL103" s="0"/>
      <c r="NCM103" s="0"/>
      <c r="NCN103" s="0"/>
      <c r="NCO103" s="0"/>
      <c r="NCP103" s="0"/>
      <c r="NCQ103" s="0"/>
      <c r="NCR103" s="0"/>
      <c r="NCS103" s="0"/>
      <c r="NCT103" s="0"/>
      <c r="NCU103" s="0"/>
      <c r="NCV103" s="0"/>
      <c r="NCW103" s="0"/>
      <c r="NCX103" s="0"/>
      <c r="NCY103" s="0"/>
      <c r="NCZ103" s="0"/>
      <c r="NDA103" s="0"/>
      <c r="NDB103" s="0"/>
      <c r="NDC103" s="0"/>
      <c r="NDD103" s="0"/>
      <c r="NDE103" s="0"/>
      <c r="NDF103" s="0"/>
      <c r="NDG103" s="0"/>
      <c r="NDH103" s="0"/>
      <c r="NDI103" s="0"/>
      <c r="NDJ103" s="0"/>
      <c r="NDK103" s="0"/>
      <c r="NDL103" s="0"/>
      <c r="NDM103" s="0"/>
      <c r="NDN103" s="0"/>
      <c r="NDO103" s="0"/>
      <c r="NDP103" s="0"/>
      <c r="NDQ103" s="0"/>
      <c r="NDR103" s="0"/>
      <c r="NDS103" s="0"/>
      <c r="NDT103" s="0"/>
      <c r="NDU103" s="0"/>
      <c r="NDV103" s="0"/>
      <c r="NDW103" s="0"/>
      <c r="NDX103" s="0"/>
      <c r="NDY103" s="0"/>
      <c r="NDZ103" s="0"/>
      <c r="NEA103" s="0"/>
      <c r="NEB103" s="0"/>
      <c r="NEC103" s="0"/>
      <c r="NED103" s="0"/>
      <c r="NEE103" s="0"/>
      <c r="NEF103" s="0"/>
      <c r="NEG103" s="0"/>
      <c r="NEH103" s="0"/>
      <c r="NEI103" s="0"/>
      <c r="NEJ103" s="0"/>
      <c r="NEK103" s="0"/>
      <c r="NEL103" s="0"/>
      <c r="NEM103" s="0"/>
      <c r="NEN103" s="0"/>
      <c r="NEO103" s="0"/>
      <c r="NEP103" s="0"/>
      <c r="NEQ103" s="0"/>
      <c r="NER103" s="0"/>
      <c r="NES103" s="0"/>
      <c r="NET103" s="0"/>
      <c r="NEU103" s="0"/>
      <c r="NEV103" s="0"/>
      <c r="NEW103" s="0"/>
      <c r="NEX103" s="0"/>
      <c r="NEY103" s="0"/>
      <c r="NEZ103" s="0"/>
      <c r="NFA103" s="0"/>
      <c r="NFB103" s="0"/>
      <c r="NFC103" s="0"/>
      <c r="NFD103" s="0"/>
      <c r="NFE103" s="0"/>
      <c r="NFF103" s="0"/>
      <c r="NFG103" s="0"/>
      <c r="NFH103" s="0"/>
      <c r="NFI103" s="0"/>
      <c r="NFJ103" s="0"/>
      <c r="NFK103" s="0"/>
      <c r="NFL103" s="0"/>
      <c r="NFM103" s="0"/>
      <c r="NFN103" s="0"/>
      <c r="NFO103" s="0"/>
      <c r="NFP103" s="0"/>
      <c r="NFQ103" s="0"/>
      <c r="NFR103" s="0"/>
      <c r="NFS103" s="0"/>
      <c r="NFT103" s="0"/>
      <c r="NFU103" s="0"/>
      <c r="NFV103" s="0"/>
      <c r="NFW103" s="0"/>
      <c r="NFX103" s="0"/>
      <c r="NFY103" s="0"/>
      <c r="NFZ103" s="0"/>
      <c r="NGA103" s="0"/>
      <c r="NGB103" s="0"/>
      <c r="NGC103" s="0"/>
      <c r="NGD103" s="0"/>
      <c r="NGE103" s="0"/>
      <c r="NGF103" s="0"/>
      <c r="NGG103" s="0"/>
      <c r="NGH103" s="0"/>
      <c r="NGI103" s="0"/>
      <c r="NGJ103" s="0"/>
      <c r="NGK103" s="0"/>
      <c r="NGL103" s="0"/>
      <c r="NGM103" s="0"/>
      <c r="NGN103" s="0"/>
      <c r="NGO103" s="0"/>
      <c r="NGP103" s="0"/>
      <c r="NGQ103" s="0"/>
      <c r="NGR103" s="0"/>
      <c r="NGS103" s="0"/>
      <c r="NGT103" s="0"/>
      <c r="NGU103" s="0"/>
      <c r="NGV103" s="0"/>
      <c r="NGW103" s="0"/>
      <c r="NGX103" s="0"/>
      <c r="NGY103" s="0"/>
      <c r="NGZ103" s="0"/>
      <c r="NHA103" s="0"/>
      <c r="NHB103" s="0"/>
      <c r="NHC103" s="0"/>
      <c r="NHD103" s="0"/>
      <c r="NHE103" s="0"/>
      <c r="NHF103" s="0"/>
      <c r="NHG103" s="0"/>
      <c r="NHH103" s="0"/>
      <c r="NHI103" s="0"/>
      <c r="NHJ103" s="0"/>
      <c r="NHK103" s="0"/>
      <c r="NHL103" s="0"/>
      <c r="NHM103" s="0"/>
      <c r="NHN103" s="0"/>
      <c r="NHO103" s="0"/>
      <c r="NHP103" s="0"/>
      <c r="NHQ103" s="0"/>
      <c r="NHR103" s="0"/>
      <c r="NHS103" s="0"/>
      <c r="NHT103" s="0"/>
      <c r="NHU103" s="0"/>
      <c r="NHV103" s="0"/>
      <c r="NHW103" s="0"/>
      <c r="NHX103" s="0"/>
      <c r="NHY103" s="0"/>
      <c r="NHZ103" s="0"/>
      <c r="NIA103" s="0"/>
      <c r="NIB103" s="0"/>
      <c r="NIC103" s="0"/>
      <c r="NID103" s="0"/>
      <c r="NIE103" s="0"/>
      <c r="NIF103" s="0"/>
      <c r="NIG103" s="0"/>
      <c r="NIH103" s="0"/>
      <c r="NII103" s="0"/>
      <c r="NIJ103" s="0"/>
      <c r="NIK103" s="0"/>
      <c r="NIL103" s="0"/>
      <c r="NIM103" s="0"/>
      <c r="NIN103" s="0"/>
      <c r="NIO103" s="0"/>
      <c r="NIP103" s="0"/>
      <c r="NIQ103" s="0"/>
      <c r="NIR103" s="0"/>
      <c r="NIS103" s="0"/>
      <c r="NIT103" s="0"/>
      <c r="NIU103" s="0"/>
      <c r="NIV103" s="0"/>
      <c r="NIW103" s="0"/>
      <c r="NIX103" s="0"/>
      <c r="NIY103" s="0"/>
      <c r="NIZ103" s="0"/>
      <c r="NJA103" s="0"/>
      <c r="NJB103" s="0"/>
      <c r="NJC103" s="0"/>
      <c r="NJD103" s="0"/>
      <c r="NJE103" s="0"/>
      <c r="NJF103" s="0"/>
      <c r="NJG103" s="0"/>
      <c r="NJH103" s="0"/>
      <c r="NJI103" s="0"/>
      <c r="NJJ103" s="0"/>
      <c r="NJK103" s="0"/>
      <c r="NJL103" s="0"/>
      <c r="NJM103" s="0"/>
      <c r="NJN103" s="0"/>
      <c r="NJO103" s="0"/>
      <c r="NJP103" s="0"/>
      <c r="NJQ103" s="0"/>
      <c r="NJR103" s="0"/>
      <c r="NJS103" s="0"/>
      <c r="NJT103" s="0"/>
      <c r="NJU103" s="0"/>
      <c r="NJV103" s="0"/>
      <c r="NJW103" s="0"/>
      <c r="NJX103" s="0"/>
      <c r="NJY103" s="0"/>
      <c r="NJZ103" s="0"/>
      <c r="NKA103" s="0"/>
      <c r="NKB103" s="0"/>
      <c r="NKC103" s="0"/>
      <c r="NKD103" s="0"/>
      <c r="NKE103" s="0"/>
      <c r="NKF103" s="0"/>
      <c r="NKG103" s="0"/>
      <c r="NKH103" s="0"/>
      <c r="NKI103" s="0"/>
      <c r="NKJ103" s="0"/>
      <c r="NKK103" s="0"/>
      <c r="NKL103" s="0"/>
      <c r="NKM103" s="0"/>
      <c r="NKN103" s="0"/>
      <c r="NKO103" s="0"/>
      <c r="NKP103" s="0"/>
      <c r="NKQ103" s="0"/>
      <c r="NKR103" s="0"/>
      <c r="NKS103" s="0"/>
      <c r="NKT103" s="0"/>
      <c r="NKU103" s="0"/>
      <c r="NKV103" s="0"/>
      <c r="NKW103" s="0"/>
      <c r="NKX103" s="0"/>
      <c r="NKY103" s="0"/>
      <c r="NKZ103" s="0"/>
      <c r="NLA103" s="0"/>
      <c r="NLB103" s="0"/>
      <c r="NLC103" s="0"/>
      <c r="NLD103" s="0"/>
      <c r="NLE103" s="0"/>
      <c r="NLF103" s="0"/>
      <c r="NLG103" s="0"/>
      <c r="NLH103" s="0"/>
      <c r="NLI103" s="0"/>
      <c r="NLJ103" s="0"/>
      <c r="NLK103" s="0"/>
      <c r="NLL103" s="0"/>
      <c r="NLM103" s="0"/>
      <c r="NLN103" s="0"/>
      <c r="NLO103" s="0"/>
      <c r="NLP103" s="0"/>
      <c r="NLQ103" s="0"/>
      <c r="NLR103" s="0"/>
      <c r="NLS103" s="0"/>
      <c r="NLT103" s="0"/>
      <c r="NLU103" s="0"/>
      <c r="NLV103" s="0"/>
      <c r="NLW103" s="0"/>
      <c r="NLX103" s="0"/>
      <c r="NLY103" s="0"/>
      <c r="NLZ103" s="0"/>
      <c r="NMA103" s="0"/>
      <c r="NMB103" s="0"/>
      <c r="NMC103" s="0"/>
      <c r="NMD103" s="0"/>
      <c r="NME103" s="0"/>
      <c r="NMF103" s="0"/>
      <c r="NMG103" s="0"/>
      <c r="NMH103" s="0"/>
      <c r="NMI103" s="0"/>
      <c r="NMJ103" s="0"/>
      <c r="NMK103" s="0"/>
      <c r="NML103" s="0"/>
      <c r="NMM103" s="0"/>
      <c r="NMN103" s="0"/>
      <c r="NMO103" s="0"/>
      <c r="NMP103" s="0"/>
      <c r="NMQ103" s="0"/>
      <c r="NMR103" s="0"/>
      <c r="NMS103" s="0"/>
      <c r="NMT103" s="0"/>
      <c r="NMU103" s="0"/>
      <c r="NMV103" s="0"/>
      <c r="NMW103" s="0"/>
      <c r="NMX103" s="0"/>
      <c r="NMY103" s="0"/>
      <c r="NMZ103" s="0"/>
      <c r="NNA103" s="0"/>
      <c r="NNB103" s="0"/>
      <c r="NNC103" s="0"/>
      <c r="NND103" s="0"/>
      <c r="NNE103" s="0"/>
      <c r="NNF103" s="0"/>
      <c r="NNG103" s="0"/>
      <c r="NNH103" s="0"/>
      <c r="NNI103" s="0"/>
      <c r="NNJ103" s="0"/>
      <c r="NNK103" s="0"/>
      <c r="NNL103" s="0"/>
      <c r="NNM103" s="0"/>
      <c r="NNN103" s="0"/>
      <c r="NNO103" s="0"/>
      <c r="NNP103" s="0"/>
      <c r="NNQ103" s="0"/>
      <c r="NNR103" s="0"/>
      <c r="NNS103" s="0"/>
      <c r="NNT103" s="0"/>
      <c r="NNU103" s="0"/>
      <c r="NNV103" s="0"/>
      <c r="NNW103" s="0"/>
      <c r="NNX103" s="0"/>
      <c r="NNY103" s="0"/>
      <c r="NNZ103" s="0"/>
      <c r="NOA103" s="0"/>
      <c r="NOB103" s="0"/>
      <c r="NOC103" s="0"/>
      <c r="NOD103" s="0"/>
      <c r="NOE103" s="0"/>
      <c r="NOF103" s="0"/>
      <c r="NOG103" s="0"/>
      <c r="NOH103" s="0"/>
      <c r="NOI103" s="0"/>
      <c r="NOJ103" s="0"/>
      <c r="NOK103" s="0"/>
      <c r="NOL103" s="0"/>
      <c r="NOM103" s="0"/>
      <c r="NON103" s="0"/>
      <c r="NOO103" s="0"/>
      <c r="NOP103" s="0"/>
      <c r="NOQ103" s="0"/>
      <c r="NOR103" s="0"/>
      <c r="NOS103" s="0"/>
      <c r="NOT103" s="0"/>
      <c r="NOU103" s="0"/>
      <c r="NOV103" s="0"/>
      <c r="NOW103" s="0"/>
      <c r="NOX103" s="0"/>
      <c r="NOY103" s="0"/>
      <c r="NOZ103" s="0"/>
      <c r="NPA103" s="0"/>
      <c r="NPB103" s="0"/>
      <c r="NPC103" s="0"/>
      <c r="NPD103" s="0"/>
      <c r="NPE103" s="0"/>
      <c r="NPF103" s="0"/>
      <c r="NPG103" s="0"/>
      <c r="NPH103" s="0"/>
      <c r="NPI103" s="0"/>
      <c r="NPJ103" s="0"/>
      <c r="NPK103" s="0"/>
      <c r="NPL103" s="0"/>
      <c r="NPM103" s="0"/>
      <c r="NPN103" s="0"/>
      <c r="NPO103" s="0"/>
      <c r="NPP103" s="0"/>
      <c r="NPQ103" s="0"/>
      <c r="NPR103" s="0"/>
      <c r="NPS103" s="0"/>
      <c r="NPT103" s="0"/>
      <c r="NPU103" s="0"/>
      <c r="NPV103" s="0"/>
      <c r="NPW103" s="0"/>
      <c r="NPX103" s="0"/>
      <c r="NPY103" s="0"/>
      <c r="NPZ103" s="0"/>
      <c r="NQA103" s="0"/>
      <c r="NQB103" s="0"/>
      <c r="NQC103" s="0"/>
      <c r="NQD103" s="0"/>
      <c r="NQE103" s="0"/>
      <c r="NQF103" s="0"/>
      <c r="NQG103" s="0"/>
      <c r="NQH103" s="0"/>
      <c r="NQI103" s="0"/>
      <c r="NQJ103" s="0"/>
      <c r="NQK103" s="0"/>
      <c r="NQL103" s="0"/>
      <c r="NQM103" s="0"/>
      <c r="NQN103" s="0"/>
      <c r="NQO103" s="0"/>
      <c r="NQP103" s="0"/>
      <c r="NQQ103" s="0"/>
      <c r="NQR103" s="0"/>
      <c r="NQS103" s="0"/>
      <c r="NQT103" s="0"/>
      <c r="NQU103" s="0"/>
      <c r="NQV103" s="0"/>
      <c r="NQW103" s="0"/>
      <c r="NQX103" s="0"/>
      <c r="NQY103" s="0"/>
      <c r="NQZ103" s="0"/>
      <c r="NRA103" s="0"/>
      <c r="NRB103" s="0"/>
      <c r="NRC103" s="0"/>
      <c r="NRD103" s="0"/>
      <c r="NRE103" s="0"/>
      <c r="NRF103" s="0"/>
      <c r="NRG103" s="0"/>
      <c r="NRH103" s="0"/>
      <c r="NRI103" s="0"/>
      <c r="NRJ103" s="0"/>
      <c r="NRK103" s="0"/>
      <c r="NRL103" s="0"/>
      <c r="NRM103" s="0"/>
      <c r="NRN103" s="0"/>
      <c r="NRO103" s="0"/>
      <c r="NRP103" s="0"/>
      <c r="NRQ103" s="0"/>
      <c r="NRR103" s="0"/>
      <c r="NRS103" s="0"/>
      <c r="NRT103" s="0"/>
      <c r="NRU103" s="0"/>
      <c r="NRV103" s="0"/>
      <c r="NRW103" s="0"/>
      <c r="NRX103" s="0"/>
      <c r="NRY103" s="0"/>
      <c r="NRZ103" s="0"/>
      <c r="NSA103" s="0"/>
      <c r="NSB103" s="0"/>
      <c r="NSC103" s="0"/>
      <c r="NSD103" s="0"/>
      <c r="NSE103" s="0"/>
      <c r="NSF103" s="0"/>
      <c r="NSG103" s="0"/>
      <c r="NSH103" s="0"/>
      <c r="NSI103" s="0"/>
      <c r="NSJ103" s="0"/>
      <c r="NSK103" s="0"/>
      <c r="NSL103" s="0"/>
      <c r="NSM103" s="0"/>
      <c r="NSN103" s="0"/>
      <c r="NSO103" s="0"/>
      <c r="NSP103" s="0"/>
      <c r="NSQ103" s="0"/>
      <c r="NSR103" s="0"/>
      <c r="NSS103" s="0"/>
      <c r="NST103" s="0"/>
      <c r="NSU103" s="0"/>
      <c r="NSV103" s="0"/>
      <c r="NSW103" s="0"/>
      <c r="NSX103" s="0"/>
      <c r="NSY103" s="0"/>
      <c r="NSZ103" s="0"/>
      <c r="NTA103" s="0"/>
      <c r="NTB103" s="0"/>
      <c r="NTC103" s="0"/>
      <c r="NTD103" s="0"/>
      <c r="NTE103" s="0"/>
      <c r="NTF103" s="0"/>
      <c r="NTG103" s="0"/>
      <c r="NTH103" s="0"/>
      <c r="NTI103" s="0"/>
      <c r="NTJ103" s="0"/>
      <c r="NTK103" s="0"/>
      <c r="NTL103" s="0"/>
      <c r="NTM103" s="0"/>
      <c r="NTN103" s="0"/>
      <c r="NTO103" s="0"/>
      <c r="NTP103" s="0"/>
      <c r="NTQ103" s="0"/>
      <c r="NTR103" s="0"/>
      <c r="NTS103" s="0"/>
      <c r="NTT103" s="0"/>
      <c r="NTU103" s="0"/>
      <c r="NTV103" s="0"/>
      <c r="NTW103" s="0"/>
      <c r="NTX103" s="0"/>
      <c r="NTY103" s="0"/>
      <c r="NTZ103" s="0"/>
      <c r="NUA103" s="0"/>
      <c r="NUB103" s="0"/>
      <c r="NUC103" s="0"/>
      <c r="NUD103" s="0"/>
      <c r="NUE103" s="0"/>
      <c r="NUF103" s="0"/>
      <c r="NUG103" s="0"/>
      <c r="NUH103" s="0"/>
      <c r="NUI103" s="0"/>
      <c r="NUJ103" s="0"/>
      <c r="NUK103" s="0"/>
      <c r="NUL103" s="0"/>
      <c r="NUM103" s="0"/>
      <c r="NUN103" s="0"/>
      <c r="NUO103" s="0"/>
      <c r="NUP103" s="0"/>
      <c r="NUQ103" s="0"/>
      <c r="NUR103" s="0"/>
      <c r="NUS103" s="0"/>
      <c r="NUT103" s="0"/>
      <c r="NUU103" s="0"/>
      <c r="NUV103" s="0"/>
      <c r="NUW103" s="0"/>
      <c r="NUX103" s="0"/>
      <c r="NUY103" s="0"/>
      <c r="NUZ103" s="0"/>
      <c r="NVA103" s="0"/>
      <c r="NVB103" s="0"/>
      <c r="NVC103" s="0"/>
      <c r="NVD103" s="0"/>
      <c r="NVE103" s="0"/>
      <c r="NVF103" s="0"/>
      <c r="NVG103" s="0"/>
      <c r="NVH103" s="0"/>
      <c r="NVI103" s="0"/>
      <c r="NVJ103" s="0"/>
      <c r="NVK103" s="0"/>
      <c r="NVL103" s="0"/>
      <c r="NVM103" s="0"/>
      <c r="NVN103" s="0"/>
      <c r="NVO103" s="0"/>
      <c r="NVP103" s="0"/>
      <c r="NVQ103" s="0"/>
      <c r="NVR103" s="0"/>
      <c r="NVS103" s="0"/>
      <c r="NVT103" s="0"/>
      <c r="NVU103" s="0"/>
      <c r="NVV103" s="0"/>
      <c r="NVW103" s="0"/>
      <c r="NVX103" s="0"/>
      <c r="NVY103" s="0"/>
      <c r="NVZ103" s="0"/>
      <c r="NWA103" s="0"/>
      <c r="NWB103" s="0"/>
      <c r="NWC103" s="0"/>
      <c r="NWD103" s="0"/>
      <c r="NWE103" s="0"/>
      <c r="NWF103" s="0"/>
      <c r="NWG103" s="0"/>
      <c r="NWH103" s="0"/>
      <c r="NWI103" s="0"/>
      <c r="NWJ103" s="0"/>
      <c r="NWK103" s="0"/>
      <c r="NWL103" s="0"/>
      <c r="NWM103" s="0"/>
      <c r="NWN103" s="0"/>
      <c r="NWO103" s="0"/>
      <c r="NWP103" s="0"/>
      <c r="NWQ103" s="0"/>
      <c r="NWR103" s="0"/>
      <c r="NWS103" s="0"/>
      <c r="NWT103" s="0"/>
      <c r="NWU103" s="0"/>
      <c r="NWV103" s="0"/>
      <c r="NWW103" s="0"/>
      <c r="NWX103" s="0"/>
      <c r="NWY103" s="0"/>
      <c r="NWZ103" s="0"/>
      <c r="NXA103" s="0"/>
      <c r="NXB103" s="0"/>
      <c r="NXC103" s="0"/>
      <c r="NXD103" s="0"/>
      <c r="NXE103" s="0"/>
      <c r="NXF103" s="0"/>
      <c r="NXG103" s="0"/>
      <c r="NXH103" s="0"/>
      <c r="NXI103" s="0"/>
      <c r="NXJ103" s="0"/>
      <c r="NXK103" s="0"/>
      <c r="NXL103" s="0"/>
      <c r="NXM103" s="0"/>
      <c r="NXN103" s="0"/>
      <c r="NXO103" s="0"/>
      <c r="NXP103" s="0"/>
      <c r="NXQ103" s="0"/>
      <c r="NXR103" s="0"/>
      <c r="NXS103" s="0"/>
      <c r="NXT103" s="0"/>
      <c r="NXU103" s="0"/>
      <c r="NXV103" s="0"/>
      <c r="NXW103" s="0"/>
      <c r="NXX103" s="0"/>
      <c r="NXY103" s="0"/>
      <c r="NXZ103" s="0"/>
      <c r="NYA103" s="0"/>
      <c r="NYB103" s="0"/>
      <c r="NYC103" s="0"/>
      <c r="NYD103" s="0"/>
      <c r="NYE103" s="0"/>
      <c r="NYF103" s="0"/>
      <c r="NYG103" s="0"/>
      <c r="NYH103" s="0"/>
      <c r="NYI103" s="0"/>
      <c r="NYJ103" s="0"/>
      <c r="NYK103" s="0"/>
      <c r="NYL103" s="0"/>
      <c r="NYM103" s="0"/>
      <c r="NYN103" s="0"/>
      <c r="NYO103" s="0"/>
      <c r="NYP103" s="0"/>
      <c r="NYQ103" s="0"/>
      <c r="NYR103" s="0"/>
      <c r="NYS103" s="0"/>
      <c r="NYT103" s="0"/>
      <c r="NYU103" s="0"/>
      <c r="NYV103" s="0"/>
      <c r="NYW103" s="0"/>
      <c r="NYX103" s="0"/>
      <c r="NYY103" s="0"/>
      <c r="NYZ103" s="0"/>
      <c r="NZA103" s="0"/>
      <c r="NZB103" s="0"/>
      <c r="NZC103" s="0"/>
      <c r="NZD103" s="0"/>
      <c r="NZE103" s="0"/>
      <c r="NZF103" s="0"/>
      <c r="NZG103" s="0"/>
      <c r="NZH103" s="0"/>
      <c r="NZI103" s="0"/>
      <c r="NZJ103" s="0"/>
      <c r="NZK103" s="0"/>
      <c r="NZL103" s="0"/>
      <c r="NZM103" s="0"/>
      <c r="NZN103" s="0"/>
      <c r="NZO103" s="0"/>
      <c r="NZP103" s="0"/>
      <c r="NZQ103" s="0"/>
      <c r="NZR103" s="0"/>
      <c r="NZS103" s="0"/>
      <c r="NZT103" s="0"/>
      <c r="NZU103" s="0"/>
      <c r="NZV103" s="0"/>
      <c r="NZW103" s="0"/>
      <c r="NZX103" s="0"/>
      <c r="NZY103" s="0"/>
      <c r="NZZ103" s="0"/>
      <c r="OAA103" s="0"/>
      <c r="OAB103" s="0"/>
      <c r="OAC103" s="0"/>
      <c r="OAD103" s="0"/>
      <c r="OAE103" s="0"/>
      <c r="OAF103" s="0"/>
      <c r="OAG103" s="0"/>
      <c r="OAH103" s="0"/>
      <c r="OAI103" s="0"/>
      <c r="OAJ103" s="0"/>
      <c r="OAK103" s="0"/>
      <c r="OAL103" s="0"/>
      <c r="OAM103" s="0"/>
      <c r="OAN103" s="0"/>
      <c r="OAO103" s="0"/>
      <c r="OAP103" s="0"/>
      <c r="OAQ103" s="0"/>
      <c r="OAR103" s="0"/>
      <c r="OAS103" s="0"/>
      <c r="OAT103" s="0"/>
      <c r="OAU103" s="0"/>
      <c r="OAV103" s="0"/>
      <c r="OAW103" s="0"/>
      <c r="OAX103" s="0"/>
      <c r="OAY103" s="0"/>
      <c r="OAZ103" s="0"/>
      <c r="OBA103" s="0"/>
      <c r="OBB103" s="0"/>
      <c r="OBC103" s="0"/>
      <c r="OBD103" s="0"/>
      <c r="OBE103" s="0"/>
      <c r="OBF103" s="0"/>
      <c r="OBG103" s="0"/>
      <c r="OBH103" s="0"/>
      <c r="OBI103" s="0"/>
      <c r="OBJ103" s="0"/>
      <c r="OBK103" s="0"/>
      <c r="OBL103" s="0"/>
      <c r="OBM103" s="0"/>
      <c r="OBN103" s="0"/>
      <c r="OBO103" s="0"/>
      <c r="OBP103" s="0"/>
      <c r="OBQ103" s="0"/>
      <c r="OBR103" s="0"/>
      <c r="OBS103" s="0"/>
      <c r="OBT103" s="0"/>
      <c r="OBU103" s="0"/>
      <c r="OBV103" s="0"/>
      <c r="OBW103" s="0"/>
      <c r="OBX103" s="0"/>
      <c r="OBY103" s="0"/>
      <c r="OBZ103" s="0"/>
      <c r="OCA103" s="0"/>
      <c r="OCB103" s="0"/>
      <c r="OCC103" s="0"/>
      <c r="OCD103" s="0"/>
      <c r="OCE103" s="0"/>
      <c r="OCF103" s="0"/>
      <c r="OCG103" s="0"/>
      <c r="OCH103" s="0"/>
      <c r="OCI103" s="0"/>
      <c r="OCJ103" s="0"/>
      <c r="OCK103" s="0"/>
      <c r="OCL103" s="0"/>
      <c r="OCM103" s="0"/>
      <c r="OCN103" s="0"/>
      <c r="OCO103" s="0"/>
      <c r="OCP103" s="0"/>
      <c r="OCQ103" s="0"/>
      <c r="OCR103" s="0"/>
      <c r="OCS103" s="0"/>
      <c r="OCT103" s="0"/>
      <c r="OCU103" s="0"/>
      <c r="OCV103" s="0"/>
      <c r="OCW103" s="0"/>
      <c r="OCX103" s="0"/>
      <c r="OCY103" s="0"/>
      <c r="OCZ103" s="0"/>
      <c r="ODA103" s="0"/>
      <c r="ODB103" s="0"/>
      <c r="ODC103" s="0"/>
      <c r="ODD103" s="0"/>
      <c r="ODE103" s="0"/>
      <c r="ODF103" s="0"/>
      <c r="ODG103" s="0"/>
      <c r="ODH103" s="0"/>
      <c r="ODI103" s="0"/>
      <c r="ODJ103" s="0"/>
      <c r="ODK103" s="0"/>
      <c r="ODL103" s="0"/>
      <c r="ODM103" s="0"/>
      <c r="ODN103" s="0"/>
      <c r="ODO103" s="0"/>
      <c r="ODP103" s="0"/>
      <c r="ODQ103" s="0"/>
      <c r="ODR103" s="0"/>
      <c r="ODS103" s="0"/>
      <c r="ODT103" s="0"/>
      <c r="ODU103" s="0"/>
      <c r="ODV103" s="0"/>
      <c r="ODW103" s="0"/>
      <c r="ODX103" s="0"/>
      <c r="ODY103" s="0"/>
      <c r="ODZ103" s="0"/>
      <c r="OEA103" s="0"/>
      <c r="OEB103" s="0"/>
      <c r="OEC103" s="0"/>
      <c r="OED103" s="0"/>
      <c r="OEE103" s="0"/>
      <c r="OEF103" s="0"/>
      <c r="OEG103" s="0"/>
      <c r="OEH103" s="0"/>
      <c r="OEI103" s="0"/>
      <c r="OEJ103" s="0"/>
      <c r="OEK103" s="0"/>
      <c r="OEL103" s="0"/>
      <c r="OEM103" s="0"/>
      <c r="OEN103" s="0"/>
      <c r="OEO103" s="0"/>
      <c r="OEP103" s="0"/>
      <c r="OEQ103" s="0"/>
      <c r="OER103" s="0"/>
      <c r="OES103" s="0"/>
      <c r="OET103" s="0"/>
      <c r="OEU103" s="0"/>
      <c r="OEV103" s="0"/>
      <c r="OEW103" s="0"/>
      <c r="OEX103" s="0"/>
      <c r="OEY103" s="0"/>
      <c r="OEZ103" s="0"/>
      <c r="OFA103" s="0"/>
      <c r="OFB103" s="0"/>
      <c r="OFC103" s="0"/>
      <c r="OFD103" s="0"/>
      <c r="OFE103" s="0"/>
      <c r="OFF103" s="0"/>
      <c r="OFG103" s="0"/>
      <c r="OFH103" s="0"/>
      <c r="OFI103" s="0"/>
      <c r="OFJ103" s="0"/>
      <c r="OFK103" s="0"/>
      <c r="OFL103" s="0"/>
      <c r="OFM103" s="0"/>
      <c r="OFN103" s="0"/>
      <c r="OFO103" s="0"/>
      <c r="OFP103" s="0"/>
      <c r="OFQ103" s="0"/>
      <c r="OFR103" s="0"/>
      <c r="OFS103" s="0"/>
      <c r="OFT103" s="0"/>
      <c r="OFU103" s="0"/>
      <c r="OFV103" s="0"/>
      <c r="OFW103" s="0"/>
      <c r="OFX103" s="0"/>
      <c r="OFY103" s="0"/>
      <c r="OFZ103" s="0"/>
      <c r="OGA103" s="0"/>
      <c r="OGB103" s="0"/>
      <c r="OGC103" s="0"/>
      <c r="OGD103" s="0"/>
      <c r="OGE103" s="0"/>
      <c r="OGF103" s="0"/>
      <c r="OGG103" s="0"/>
      <c r="OGH103" s="0"/>
      <c r="OGI103" s="0"/>
      <c r="OGJ103" s="0"/>
      <c r="OGK103" s="0"/>
      <c r="OGL103" s="0"/>
      <c r="OGM103" s="0"/>
      <c r="OGN103" s="0"/>
      <c r="OGO103" s="0"/>
      <c r="OGP103" s="0"/>
      <c r="OGQ103" s="0"/>
      <c r="OGR103" s="0"/>
      <c r="OGS103" s="0"/>
      <c r="OGT103" s="0"/>
      <c r="OGU103" s="0"/>
      <c r="OGV103" s="0"/>
      <c r="OGW103" s="0"/>
      <c r="OGX103" s="0"/>
      <c r="OGY103" s="0"/>
      <c r="OGZ103" s="0"/>
      <c r="OHA103" s="0"/>
      <c r="OHB103" s="0"/>
      <c r="OHC103" s="0"/>
      <c r="OHD103" s="0"/>
      <c r="OHE103" s="0"/>
      <c r="OHF103" s="0"/>
      <c r="OHG103" s="0"/>
      <c r="OHH103" s="0"/>
      <c r="OHI103" s="0"/>
      <c r="OHJ103" s="0"/>
      <c r="OHK103" s="0"/>
      <c r="OHL103" s="0"/>
      <c r="OHM103" s="0"/>
      <c r="OHN103" s="0"/>
      <c r="OHO103" s="0"/>
      <c r="OHP103" s="0"/>
      <c r="OHQ103" s="0"/>
      <c r="OHR103" s="0"/>
      <c r="OHS103" s="0"/>
      <c r="OHT103" s="0"/>
      <c r="OHU103" s="0"/>
      <c r="OHV103" s="0"/>
      <c r="OHW103" s="0"/>
      <c r="OHX103" s="0"/>
      <c r="OHY103" s="0"/>
      <c r="OHZ103" s="0"/>
      <c r="OIA103" s="0"/>
      <c r="OIB103" s="0"/>
      <c r="OIC103" s="0"/>
      <c r="OID103" s="0"/>
      <c r="OIE103" s="0"/>
      <c r="OIF103" s="0"/>
      <c r="OIG103" s="0"/>
      <c r="OIH103" s="0"/>
      <c r="OII103" s="0"/>
      <c r="OIJ103" s="0"/>
      <c r="OIK103" s="0"/>
      <c r="OIL103" s="0"/>
      <c r="OIM103" s="0"/>
      <c r="OIN103" s="0"/>
      <c r="OIO103" s="0"/>
      <c r="OIP103" s="0"/>
      <c r="OIQ103" s="0"/>
      <c r="OIR103" s="0"/>
      <c r="OIS103" s="0"/>
      <c r="OIT103" s="0"/>
      <c r="OIU103" s="0"/>
      <c r="OIV103" s="0"/>
      <c r="OIW103" s="0"/>
      <c r="OIX103" s="0"/>
      <c r="OIY103" s="0"/>
      <c r="OIZ103" s="0"/>
      <c r="OJA103" s="0"/>
      <c r="OJB103" s="0"/>
      <c r="OJC103" s="0"/>
      <c r="OJD103" s="0"/>
      <c r="OJE103" s="0"/>
      <c r="OJF103" s="0"/>
      <c r="OJG103" s="0"/>
      <c r="OJH103" s="0"/>
      <c r="OJI103" s="0"/>
      <c r="OJJ103" s="0"/>
      <c r="OJK103" s="0"/>
      <c r="OJL103" s="0"/>
      <c r="OJM103" s="0"/>
      <c r="OJN103" s="0"/>
      <c r="OJO103" s="0"/>
      <c r="OJP103" s="0"/>
      <c r="OJQ103" s="0"/>
      <c r="OJR103" s="0"/>
      <c r="OJS103" s="0"/>
      <c r="OJT103" s="0"/>
      <c r="OJU103" s="0"/>
      <c r="OJV103" s="0"/>
      <c r="OJW103" s="0"/>
      <c r="OJX103" s="0"/>
      <c r="OJY103" s="0"/>
      <c r="OJZ103" s="0"/>
      <c r="OKA103" s="0"/>
      <c r="OKB103" s="0"/>
      <c r="OKC103" s="0"/>
      <c r="OKD103" s="0"/>
      <c r="OKE103" s="0"/>
      <c r="OKF103" s="0"/>
      <c r="OKG103" s="0"/>
      <c r="OKH103" s="0"/>
      <c r="OKI103" s="0"/>
      <c r="OKJ103" s="0"/>
      <c r="OKK103" s="0"/>
      <c r="OKL103" s="0"/>
      <c r="OKM103" s="0"/>
      <c r="OKN103" s="0"/>
      <c r="OKO103" s="0"/>
      <c r="OKP103" s="0"/>
      <c r="OKQ103" s="0"/>
      <c r="OKR103" s="0"/>
      <c r="OKS103" s="0"/>
      <c r="OKT103" s="0"/>
      <c r="OKU103" s="0"/>
      <c r="OKV103" s="0"/>
      <c r="OKW103" s="0"/>
      <c r="OKX103" s="0"/>
      <c r="OKY103" s="0"/>
      <c r="OKZ103" s="0"/>
      <c r="OLA103" s="0"/>
      <c r="OLB103" s="0"/>
      <c r="OLC103" s="0"/>
      <c r="OLD103" s="0"/>
      <c r="OLE103" s="0"/>
      <c r="OLF103" s="0"/>
      <c r="OLG103" s="0"/>
      <c r="OLH103" s="0"/>
      <c r="OLI103" s="0"/>
      <c r="OLJ103" s="0"/>
      <c r="OLK103" s="0"/>
      <c r="OLL103" s="0"/>
      <c r="OLM103" s="0"/>
      <c r="OLN103" s="0"/>
      <c r="OLO103" s="0"/>
      <c r="OLP103" s="0"/>
      <c r="OLQ103" s="0"/>
      <c r="OLR103" s="0"/>
      <c r="OLS103" s="0"/>
      <c r="OLT103" s="0"/>
      <c r="OLU103" s="0"/>
      <c r="OLV103" s="0"/>
      <c r="OLW103" s="0"/>
      <c r="OLX103" s="0"/>
      <c r="OLY103" s="0"/>
      <c r="OLZ103" s="0"/>
      <c r="OMA103" s="0"/>
      <c r="OMB103" s="0"/>
      <c r="OMC103" s="0"/>
      <c r="OMD103" s="0"/>
      <c r="OME103" s="0"/>
      <c r="OMF103" s="0"/>
      <c r="OMG103" s="0"/>
      <c r="OMH103" s="0"/>
      <c r="OMI103" s="0"/>
      <c r="OMJ103" s="0"/>
      <c r="OMK103" s="0"/>
      <c r="OML103" s="0"/>
      <c r="OMM103" s="0"/>
      <c r="OMN103" s="0"/>
      <c r="OMO103" s="0"/>
      <c r="OMP103" s="0"/>
      <c r="OMQ103" s="0"/>
      <c r="OMR103" s="0"/>
      <c r="OMS103" s="0"/>
      <c r="OMT103" s="0"/>
      <c r="OMU103" s="0"/>
      <c r="OMV103" s="0"/>
      <c r="OMW103" s="0"/>
      <c r="OMX103" s="0"/>
      <c r="OMY103" s="0"/>
      <c r="OMZ103" s="0"/>
      <c r="ONA103" s="0"/>
      <c r="ONB103" s="0"/>
      <c r="ONC103" s="0"/>
      <c r="OND103" s="0"/>
      <c r="ONE103" s="0"/>
      <c r="ONF103" s="0"/>
      <c r="ONG103" s="0"/>
      <c r="ONH103" s="0"/>
      <c r="ONI103" s="0"/>
      <c r="ONJ103" s="0"/>
      <c r="ONK103" s="0"/>
      <c r="ONL103" s="0"/>
      <c r="ONM103" s="0"/>
      <c r="ONN103" s="0"/>
      <c r="ONO103" s="0"/>
      <c r="ONP103" s="0"/>
      <c r="ONQ103" s="0"/>
      <c r="ONR103" s="0"/>
      <c r="ONS103" s="0"/>
      <c r="ONT103" s="0"/>
      <c r="ONU103" s="0"/>
      <c r="ONV103" s="0"/>
      <c r="ONW103" s="0"/>
      <c r="ONX103" s="0"/>
      <c r="ONY103" s="0"/>
      <c r="ONZ103" s="0"/>
      <c r="OOA103" s="0"/>
      <c r="OOB103" s="0"/>
      <c r="OOC103" s="0"/>
      <c r="OOD103" s="0"/>
      <c r="OOE103" s="0"/>
      <c r="OOF103" s="0"/>
      <c r="OOG103" s="0"/>
      <c r="OOH103" s="0"/>
      <c r="OOI103" s="0"/>
      <c r="OOJ103" s="0"/>
      <c r="OOK103" s="0"/>
      <c r="OOL103" s="0"/>
      <c r="OOM103" s="0"/>
      <c r="OON103" s="0"/>
      <c r="OOO103" s="0"/>
      <c r="OOP103" s="0"/>
      <c r="OOQ103" s="0"/>
      <c r="OOR103" s="0"/>
      <c r="OOS103" s="0"/>
      <c r="OOT103" s="0"/>
      <c r="OOU103" s="0"/>
      <c r="OOV103" s="0"/>
      <c r="OOW103" s="0"/>
      <c r="OOX103" s="0"/>
      <c r="OOY103" s="0"/>
      <c r="OOZ103" s="0"/>
      <c r="OPA103" s="0"/>
      <c r="OPB103" s="0"/>
      <c r="OPC103" s="0"/>
      <c r="OPD103" s="0"/>
      <c r="OPE103" s="0"/>
      <c r="OPF103" s="0"/>
      <c r="OPG103" s="0"/>
      <c r="OPH103" s="0"/>
      <c r="OPI103" s="0"/>
      <c r="OPJ103" s="0"/>
      <c r="OPK103" s="0"/>
      <c r="OPL103" s="0"/>
      <c r="OPM103" s="0"/>
      <c r="OPN103" s="0"/>
      <c r="OPO103" s="0"/>
      <c r="OPP103" s="0"/>
      <c r="OPQ103" s="0"/>
      <c r="OPR103" s="0"/>
      <c r="OPS103" s="0"/>
      <c r="OPT103" s="0"/>
      <c r="OPU103" s="0"/>
      <c r="OPV103" s="0"/>
      <c r="OPW103" s="0"/>
      <c r="OPX103" s="0"/>
      <c r="OPY103" s="0"/>
      <c r="OPZ103" s="0"/>
      <c r="OQA103" s="0"/>
      <c r="OQB103" s="0"/>
      <c r="OQC103" s="0"/>
      <c r="OQD103" s="0"/>
      <c r="OQE103" s="0"/>
      <c r="OQF103" s="0"/>
      <c r="OQG103" s="0"/>
      <c r="OQH103" s="0"/>
      <c r="OQI103" s="0"/>
      <c r="OQJ103" s="0"/>
      <c r="OQK103" s="0"/>
      <c r="OQL103" s="0"/>
      <c r="OQM103" s="0"/>
      <c r="OQN103" s="0"/>
      <c r="OQO103" s="0"/>
      <c r="OQP103" s="0"/>
      <c r="OQQ103" s="0"/>
      <c r="OQR103" s="0"/>
      <c r="OQS103" s="0"/>
      <c r="OQT103" s="0"/>
      <c r="OQU103" s="0"/>
      <c r="OQV103" s="0"/>
      <c r="OQW103" s="0"/>
      <c r="OQX103" s="0"/>
      <c r="OQY103" s="0"/>
      <c r="OQZ103" s="0"/>
      <c r="ORA103" s="0"/>
      <c r="ORB103" s="0"/>
      <c r="ORC103" s="0"/>
      <c r="ORD103" s="0"/>
      <c r="ORE103" s="0"/>
      <c r="ORF103" s="0"/>
      <c r="ORG103" s="0"/>
      <c r="ORH103" s="0"/>
      <c r="ORI103" s="0"/>
      <c r="ORJ103" s="0"/>
      <c r="ORK103" s="0"/>
      <c r="ORL103" s="0"/>
      <c r="ORM103" s="0"/>
      <c r="ORN103" s="0"/>
      <c r="ORO103" s="0"/>
      <c r="ORP103" s="0"/>
      <c r="ORQ103" s="0"/>
      <c r="ORR103" s="0"/>
      <c r="ORS103" s="0"/>
      <c r="ORT103" s="0"/>
      <c r="ORU103" s="0"/>
      <c r="ORV103" s="0"/>
      <c r="ORW103" s="0"/>
      <c r="ORX103" s="0"/>
      <c r="ORY103" s="0"/>
      <c r="ORZ103" s="0"/>
      <c r="OSA103" s="0"/>
      <c r="OSB103" s="0"/>
      <c r="OSC103" s="0"/>
      <c r="OSD103" s="0"/>
      <c r="OSE103" s="0"/>
      <c r="OSF103" s="0"/>
      <c r="OSG103" s="0"/>
      <c r="OSH103" s="0"/>
      <c r="OSI103" s="0"/>
      <c r="OSJ103" s="0"/>
      <c r="OSK103" s="0"/>
      <c r="OSL103" s="0"/>
      <c r="OSM103" s="0"/>
      <c r="OSN103" s="0"/>
      <c r="OSO103" s="0"/>
      <c r="OSP103" s="0"/>
      <c r="OSQ103" s="0"/>
      <c r="OSR103" s="0"/>
      <c r="OSS103" s="0"/>
      <c r="OST103" s="0"/>
      <c r="OSU103" s="0"/>
      <c r="OSV103" s="0"/>
      <c r="OSW103" s="0"/>
      <c r="OSX103" s="0"/>
      <c r="OSY103" s="0"/>
      <c r="OSZ103" s="0"/>
      <c r="OTA103" s="0"/>
      <c r="OTB103" s="0"/>
      <c r="OTC103" s="0"/>
      <c r="OTD103" s="0"/>
      <c r="OTE103" s="0"/>
      <c r="OTF103" s="0"/>
      <c r="OTG103" s="0"/>
      <c r="OTH103" s="0"/>
      <c r="OTI103" s="0"/>
      <c r="OTJ103" s="0"/>
      <c r="OTK103" s="0"/>
      <c r="OTL103" s="0"/>
      <c r="OTM103" s="0"/>
      <c r="OTN103" s="0"/>
      <c r="OTO103" s="0"/>
      <c r="OTP103" s="0"/>
      <c r="OTQ103" s="0"/>
      <c r="OTR103" s="0"/>
      <c r="OTS103" s="0"/>
      <c r="OTT103" s="0"/>
      <c r="OTU103" s="0"/>
      <c r="OTV103" s="0"/>
      <c r="OTW103" s="0"/>
      <c r="OTX103" s="0"/>
      <c r="OTY103" s="0"/>
      <c r="OTZ103" s="0"/>
      <c r="OUA103" s="0"/>
      <c r="OUB103" s="0"/>
      <c r="OUC103" s="0"/>
      <c r="OUD103" s="0"/>
      <c r="OUE103" s="0"/>
      <c r="OUF103" s="0"/>
      <c r="OUG103" s="0"/>
      <c r="OUH103" s="0"/>
      <c r="OUI103" s="0"/>
      <c r="OUJ103" s="0"/>
      <c r="OUK103" s="0"/>
      <c r="OUL103" s="0"/>
      <c r="OUM103" s="0"/>
      <c r="OUN103" s="0"/>
      <c r="OUO103" s="0"/>
      <c r="OUP103" s="0"/>
      <c r="OUQ103" s="0"/>
      <c r="OUR103" s="0"/>
      <c r="OUS103" s="0"/>
      <c r="OUT103" s="0"/>
      <c r="OUU103" s="0"/>
      <c r="OUV103" s="0"/>
      <c r="OUW103" s="0"/>
      <c r="OUX103" s="0"/>
      <c r="OUY103" s="0"/>
      <c r="OUZ103" s="0"/>
      <c r="OVA103" s="0"/>
      <c r="OVB103" s="0"/>
      <c r="OVC103" s="0"/>
      <c r="OVD103" s="0"/>
      <c r="OVE103" s="0"/>
      <c r="OVF103" s="0"/>
      <c r="OVG103" s="0"/>
      <c r="OVH103" s="0"/>
      <c r="OVI103" s="0"/>
      <c r="OVJ103" s="0"/>
      <c r="OVK103" s="0"/>
      <c r="OVL103" s="0"/>
      <c r="OVM103" s="0"/>
      <c r="OVN103" s="0"/>
      <c r="OVO103" s="0"/>
      <c r="OVP103" s="0"/>
      <c r="OVQ103" s="0"/>
      <c r="OVR103" s="0"/>
      <c r="OVS103" s="0"/>
      <c r="OVT103" s="0"/>
      <c r="OVU103" s="0"/>
      <c r="OVV103" s="0"/>
      <c r="OVW103" s="0"/>
      <c r="OVX103" s="0"/>
      <c r="OVY103" s="0"/>
      <c r="OVZ103" s="0"/>
      <c r="OWA103" s="0"/>
      <c r="OWB103" s="0"/>
      <c r="OWC103" s="0"/>
      <c r="OWD103" s="0"/>
      <c r="OWE103" s="0"/>
      <c r="OWF103" s="0"/>
      <c r="OWG103" s="0"/>
      <c r="OWH103" s="0"/>
      <c r="OWI103" s="0"/>
      <c r="OWJ103" s="0"/>
      <c r="OWK103" s="0"/>
      <c r="OWL103" s="0"/>
      <c r="OWM103" s="0"/>
      <c r="OWN103" s="0"/>
      <c r="OWO103" s="0"/>
      <c r="OWP103" s="0"/>
      <c r="OWQ103" s="0"/>
      <c r="OWR103" s="0"/>
      <c r="OWS103" s="0"/>
      <c r="OWT103" s="0"/>
      <c r="OWU103" s="0"/>
      <c r="OWV103" s="0"/>
      <c r="OWW103" s="0"/>
      <c r="OWX103" s="0"/>
      <c r="OWY103" s="0"/>
      <c r="OWZ103" s="0"/>
      <c r="OXA103" s="0"/>
      <c r="OXB103" s="0"/>
      <c r="OXC103" s="0"/>
      <c r="OXD103" s="0"/>
      <c r="OXE103" s="0"/>
      <c r="OXF103" s="0"/>
      <c r="OXG103" s="0"/>
      <c r="OXH103" s="0"/>
      <c r="OXI103" s="0"/>
      <c r="OXJ103" s="0"/>
      <c r="OXK103" s="0"/>
      <c r="OXL103" s="0"/>
      <c r="OXM103" s="0"/>
      <c r="OXN103" s="0"/>
      <c r="OXO103" s="0"/>
      <c r="OXP103" s="0"/>
      <c r="OXQ103" s="0"/>
      <c r="OXR103" s="0"/>
      <c r="OXS103" s="0"/>
      <c r="OXT103" s="0"/>
      <c r="OXU103" s="0"/>
      <c r="OXV103" s="0"/>
      <c r="OXW103" s="0"/>
      <c r="OXX103" s="0"/>
      <c r="OXY103" s="0"/>
      <c r="OXZ103" s="0"/>
      <c r="OYA103" s="0"/>
      <c r="OYB103" s="0"/>
      <c r="OYC103" s="0"/>
      <c r="OYD103" s="0"/>
      <c r="OYE103" s="0"/>
      <c r="OYF103" s="0"/>
      <c r="OYG103" s="0"/>
      <c r="OYH103" s="0"/>
      <c r="OYI103" s="0"/>
      <c r="OYJ103" s="0"/>
      <c r="OYK103" s="0"/>
      <c r="OYL103" s="0"/>
      <c r="OYM103" s="0"/>
      <c r="OYN103" s="0"/>
      <c r="OYO103" s="0"/>
      <c r="OYP103" s="0"/>
      <c r="OYQ103" s="0"/>
      <c r="OYR103" s="0"/>
      <c r="OYS103" s="0"/>
      <c r="OYT103" s="0"/>
      <c r="OYU103" s="0"/>
      <c r="OYV103" s="0"/>
      <c r="OYW103" s="0"/>
      <c r="OYX103" s="0"/>
      <c r="OYY103" s="0"/>
      <c r="OYZ103" s="0"/>
      <c r="OZA103" s="0"/>
      <c r="OZB103" s="0"/>
      <c r="OZC103" s="0"/>
      <c r="OZD103" s="0"/>
      <c r="OZE103" s="0"/>
      <c r="OZF103" s="0"/>
      <c r="OZG103" s="0"/>
      <c r="OZH103" s="0"/>
      <c r="OZI103" s="0"/>
      <c r="OZJ103" s="0"/>
      <c r="OZK103" s="0"/>
      <c r="OZL103" s="0"/>
      <c r="OZM103" s="0"/>
      <c r="OZN103" s="0"/>
      <c r="OZO103" s="0"/>
      <c r="OZP103" s="0"/>
      <c r="OZQ103" s="0"/>
      <c r="OZR103" s="0"/>
      <c r="OZS103" s="0"/>
      <c r="OZT103" s="0"/>
      <c r="OZU103" s="0"/>
      <c r="OZV103" s="0"/>
      <c r="OZW103" s="0"/>
      <c r="OZX103" s="0"/>
      <c r="OZY103" s="0"/>
      <c r="OZZ103" s="0"/>
      <c r="PAA103" s="0"/>
      <c r="PAB103" s="0"/>
      <c r="PAC103" s="0"/>
      <c r="PAD103" s="0"/>
      <c r="PAE103" s="0"/>
      <c r="PAF103" s="0"/>
      <c r="PAG103" s="0"/>
      <c r="PAH103" s="0"/>
      <c r="PAI103" s="0"/>
      <c r="PAJ103" s="0"/>
      <c r="PAK103" s="0"/>
      <c r="PAL103" s="0"/>
      <c r="PAM103" s="0"/>
      <c r="PAN103" s="0"/>
      <c r="PAO103" s="0"/>
      <c r="PAP103" s="0"/>
      <c r="PAQ103" s="0"/>
      <c r="PAR103" s="0"/>
      <c r="PAS103" s="0"/>
      <c r="PAT103" s="0"/>
      <c r="PAU103" s="0"/>
      <c r="PAV103" s="0"/>
      <c r="PAW103" s="0"/>
      <c r="PAX103" s="0"/>
      <c r="PAY103" s="0"/>
      <c r="PAZ103" s="0"/>
      <c r="PBA103" s="0"/>
      <c r="PBB103" s="0"/>
      <c r="PBC103" s="0"/>
      <c r="PBD103" s="0"/>
      <c r="PBE103" s="0"/>
      <c r="PBF103" s="0"/>
      <c r="PBG103" s="0"/>
      <c r="PBH103" s="0"/>
      <c r="PBI103" s="0"/>
      <c r="PBJ103" s="0"/>
      <c r="PBK103" s="0"/>
      <c r="PBL103" s="0"/>
      <c r="PBM103" s="0"/>
      <c r="PBN103" s="0"/>
      <c r="PBO103" s="0"/>
      <c r="PBP103" s="0"/>
      <c r="PBQ103" s="0"/>
      <c r="PBR103" s="0"/>
      <c r="PBS103" s="0"/>
      <c r="PBT103" s="0"/>
      <c r="PBU103" s="0"/>
      <c r="PBV103" s="0"/>
      <c r="PBW103" s="0"/>
      <c r="PBX103" s="0"/>
      <c r="PBY103" s="0"/>
      <c r="PBZ103" s="0"/>
      <c r="PCA103" s="0"/>
      <c r="PCB103" s="0"/>
      <c r="PCC103" s="0"/>
      <c r="PCD103" s="0"/>
      <c r="PCE103" s="0"/>
      <c r="PCF103" s="0"/>
      <c r="PCG103" s="0"/>
      <c r="PCH103" s="0"/>
      <c r="PCI103" s="0"/>
      <c r="PCJ103" s="0"/>
      <c r="PCK103" s="0"/>
      <c r="PCL103" s="0"/>
      <c r="PCM103" s="0"/>
      <c r="PCN103" s="0"/>
      <c r="PCO103" s="0"/>
      <c r="PCP103" s="0"/>
      <c r="PCQ103" s="0"/>
      <c r="PCR103" s="0"/>
      <c r="PCS103" s="0"/>
      <c r="PCT103" s="0"/>
      <c r="PCU103" s="0"/>
      <c r="PCV103" s="0"/>
      <c r="PCW103" s="0"/>
      <c r="PCX103" s="0"/>
      <c r="PCY103" s="0"/>
      <c r="PCZ103" s="0"/>
      <c r="PDA103" s="0"/>
      <c r="PDB103" s="0"/>
      <c r="PDC103" s="0"/>
      <c r="PDD103" s="0"/>
      <c r="PDE103" s="0"/>
      <c r="PDF103" s="0"/>
      <c r="PDG103" s="0"/>
      <c r="PDH103" s="0"/>
      <c r="PDI103" s="0"/>
      <c r="PDJ103" s="0"/>
      <c r="PDK103" s="0"/>
      <c r="PDL103" s="0"/>
      <c r="PDM103" s="0"/>
      <c r="PDN103" s="0"/>
      <c r="PDO103" s="0"/>
      <c r="PDP103" s="0"/>
      <c r="PDQ103" s="0"/>
      <c r="PDR103" s="0"/>
      <c r="PDS103" s="0"/>
      <c r="PDT103" s="0"/>
      <c r="PDU103" s="0"/>
      <c r="PDV103" s="0"/>
      <c r="PDW103" s="0"/>
      <c r="PDX103" s="0"/>
      <c r="PDY103" s="0"/>
      <c r="PDZ103" s="0"/>
      <c r="PEA103" s="0"/>
      <c r="PEB103" s="0"/>
      <c r="PEC103" s="0"/>
      <c r="PED103" s="0"/>
      <c r="PEE103" s="0"/>
      <c r="PEF103" s="0"/>
      <c r="PEG103" s="0"/>
      <c r="PEH103" s="0"/>
      <c r="PEI103" s="0"/>
      <c r="PEJ103" s="0"/>
      <c r="PEK103" s="0"/>
      <c r="PEL103" s="0"/>
      <c r="PEM103" s="0"/>
      <c r="PEN103" s="0"/>
      <c r="PEO103" s="0"/>
      <c r="PEP103" s="0"/>
      <c r="PEQ103" s="0"/>
      <c r="PER103" s="0"/>
      <c r="PES103" s="0"/>
      <c r="PET103" s="0"/>
      <c r="PEU103" s="0"/>
      <c r="PEV103" s="0"/>
      <c r="PEW103" s="0"/>
      <c r="PEX103" s="0"/>
      <c r="PEY103" s="0"/>
      <c r="PEZ103" s="0"/>
      <c r="PFA103" s="0"/>
      <c r="PFB103" s="0"/>
      <c r="PFC103" s="0"/>
      <c r="PFD103" s="0"/>
      <c r="PFE103" s="0"/>
      <c r="PFF103" s="0"/>
      <c r="PFG103" s="0"/>
      <c r="PFH103" s="0"/>
      <c r="PFI103" s="0"/>
      <c r="PFJ103" s="0"/>
      <c r="PFK103" s="0"/>
      <c r="PFL103" s="0"/>
      <c r="PFM103" s="0"/>
      <c r="PFN103" s="0"/>
      <c r="PFO103" s="0"/>
      <c r="PFP103" s="0"/>
      <c r="PFQ103" s="0"/>
      <c r="PFR103" s="0"/>
      <c r="PFS103" s="0"/>
      <c r="PFT103" s="0"/>
      <c r="PFU103" s="0"/>
      <c r="PFV103" s="0"/>
      <c r="PFW103" s="0"/>
      <c r="PFX103" s="0"/>
      <c r="PFY103" s="0"/>
      <c r="PFZ103" s="0"/>
      <c r="PGA103" s="0"/>
      <c r="PGB103" s="0"/>
      <c r="PGC103" s="0"/>
      <c r="PGD103" s="0"/>
      <c r="PGE103" s="0"/>
      <c r="PGF103" s="0"/>
      <c r="PGG103" s="0"/>
      <c r="PGH103" s="0"/>
      <c r="PGI103" s="0"/>
      <c r="PGJ103" s="0"/>
      <c r="PGK103" s="0"/>
      <c r="PGL103" s="0"/>
      <c r="PGM103" s="0"/>
      <c r="PGN103" s="0"/>
      <c r="PGO103" s="0"/>
      <c r="PGP103" s="0"/>
      <c r="PGQ103" s="0"/>
      <c r="PGR103" s="0"/>
      <c r="PGS103" s="0"/>
      <c r="PGT103" s="0"/>
      <c r="PGU103" s="0"/>
      <c r="PGV103" s="0"/>
      <c r="PGW103" s="0"/>
      <c r="PGX103" s="0"/>
      <c r="PGY103" s="0"/>
      <c r="PGZ103" s="0"/>
      <c r="PHA103" s="0"/>
      <c r="PHB103" s="0"/>
      <c r="PHC103" s="0"/>
      <c r="PHD103" s="0"/>
      <c r="PHE103" s="0"/>
      <c r="PHF103" s="0"/>
      <c r="PHG103" s="0"/>
      <c r="PHH103" s="0"/>
      <c r="PHI103" s="0"/>
      <c r="PHJ103" s="0"/>
      <c r="PHK103" s="0"/>
      <c r="PHL103" s="0"/>
      <c r="PHM103" s="0"/>
      <c r="PHN103" s="0"/>
      <c r="PHO103" s="0"/>
      <c r="PHP103" s="0"/>
      <c r="PHQ103" s="0"/>
      <c r="PHR103" s="0"/>
      <c r="PHS103" s="0"/>
      <c r="PHT103" s="0"/>
      <c r="PHU103" s="0"/>
      <c r="PHV103" s="0"/>
      <c r="PHW103" s="0"/>
      <c r="PHX103" s="0"/>
      <c r="PHY103" s="0"/>
      <c r="PHZ103" s="0"/>
      <c r="PIA103" s="0"/>
      <c r="PIB103" s="0"/>
      <c r="PIC103" s="0"/>
      <c r="PID103" s="0"/>
      <c r="PIE103" s="0"/>
      <c r="PIF103" s="0"/>
      <c r="PIG103" s="0"/>
      <c r="PIH103" s="0"/>
      <c r="PII103" s="0"/>
      <c r="PIJ103" s="0"/>
      <c r="PIK103" s="0"/>
      <c r="PIL103" s="0"/>
      <c r="PIM103" s="0"/>
      <c r="PIN103" s="0"/>
      <c r="PIO103" s="0"/>
      <c r="PIP103" s="0"/>
      <c r="PIQ103" s="0"/>
      <c r="PIR103" s="0"/>
      <c r="PIS103" s="0"/>
      <c r="PIT103" s="0"/>
      <c r="PIU103" s="0"/>
      <c r="PIV103" s="0"/>
      <c r="PIW103" s="0"/>
      <c r="PIX103" s="0"/>
      <c r="PIY103" s="0"/>
      <c r="PIZ103" s="0"/>
      <c r="PJA103" s="0"/>
      <c r="PJB103" s="0"/>
      <c r="PJC103" s="0"/>
      <c r="PJD103" s="0"/>
      <c r="PJE103" s="0"/>
      <c r="PJF103" s="0"/>
      <c r="PJG103" s="0"/>
      <c r="PJH103" s="0"/>
      <c r="PJI103" s="0"/>
      <c r="PJJ103" s="0"/>
      <c r="PJK103" s="0"/>
      <c r="PJL103" s="0"/>
      <c r="PJM103" s="0"/>
      <c r="PJN103" s="0"/>
      <c r="PJO103" s="0"/>
      <c r="PJP103" s="0"/>
      <c r="PJQ103" s="0"/>
      <c r="PJR103" s="0"/>
      <c r="PJS103" s="0"/>
      <c r="PJT103" s="0"/>
      <c r="PJU103" s="0"/>
      <c r="PJV103" s="0"/>
      <c r="PJW103" s="0"/>
      <c r="PJX103" s="0"/>
      <c r="PJY103" s="0"/>
      <c r="PJZ103" s="0"/>
      <c r="PKA103" s="0"/>
      <c r="PKB103" s="0"/>
      <c r="PKC103" s="0"/>
      <c r="PKD103" s="0"/>
      <c r="PKE103" s="0"/>
      <c r="PKF103" s="0"/>
      <c r="PKG103" s="0"/>
      <c r="PKH103" s="0"/>
      <c r="PKI103" s="0"/>
      <c r="PKJ103" s="0"/>
      <c r="PKK103" s="0"/>
      <c r="PKL103" s="0"/>
      <c r="PKM103" s="0"/>
      <c r="PKN103" s="0"/>
      <c r="PKO103" s="0"/>
      <c r="PKP103" s="0"/>
      <c r="PKQ103" s="0"/>
      <c r="PKR103" s="0"/>
      <c r="PKS103" s="0"/>
      <c r="PKT103" s="0"/>
      <c r="PKU103" s="0"/>
      <c r="PKV103" s="0"/>
      <c r="PKW103" s="0"/>
      <c r="PKX103" s="0"/>
      <c r="PKY103" s="0"/>
      <c r="PKZ103" s="0"/>
      <c r="PLA103" s="0"/>
      <c r="PLB103" s="0"/>
      <c r="PLC103" s="0"/>
      <c r="PLD103" s="0"/>
      <c r="PLE103" s="0"/>
      <c r="PLF103" s="0"/>
      <c r="PLG103" s="0"/>
      <c r="PLH103" s="0"/>
      <c r="PLI103" s="0"/>
      <c r="PLJ103" s="0"/>
      <c r="PLK103" s="0"/>
      <c r="PLL103" s="0"/>
      <c r="PLM103" s="0"/>
      <c r="PLN103" s="0"/>
      <c r="PLO103" s="0"/>
      <c r="PLP103" s="0"/>
      <c r="PLQ103" s="0"/>
      <c r="PLR103" s="0"/>
      <c r="PLS103" s="0"/>
      <c r="PLT103" s="0"/>
      <c r="PLU103" s="0"/>
      <c r="PLV103" s="0"/>
      <c r="PLW103" s="0"/>
      <c r="PLX103" s="0"/>
      <c r="PLY103" s="0"/>
      <c r="PLZ103" s="0"/>
      <c r="PMA103" s="0"/>
      <c r="PMB103" s="0"/>
      <c r="PMC103" s="0"/>
      <c r="PMD103" s="0"/>
      <c r="PME103" s="0"/>
      <c r="PMF103" s="0"/>
      <c r="PMG103" s="0"/>
      <c r="PMH103" s="0"/>
      <c r="PMI103" s="0"/>
      <c r="PMJ103" s="0"/>
      <c r="PMK103" s="0"/>
      <c r="PML103" s="0"/>
      <c r="PMM103" s="0"/>
      <c r="PMN103" s="0"/>
      <c r="PMO103" s="0"/>
      <c r="PMP103" s="0"/>
      <c r="PMQ103" s="0"/>
      <c r="PMR103" s="0"/>
      <c r="PMS103" s="0"/>
      <c r="PMT103" s="0"/>
      <c r="PMU103" s="0"/>
      <c r="PMV103" s="0"/>
      <c r="PMW103" s="0"/>
      <c r="PMX103" s="0"/>
      <c r="PMY103" s="0"/>
      <c r="PMZ103" s="0"/>
      <c r="PNA103" s="0"/>
      <c r="PNB103" s="0"/>
      <c r="PNC103" s="0"/>
      <c r="PND103" s="0"/>
      <c r="PNE103" s="0"/>
      <c r="PNF103" s="0"/>
      <c r="PNG103" s="0"/>
      <c r="PNH103" s="0"/>
      <c r="PNI103" s="0"/>
      <c r="PNJ103" s="0"/>
      <c r="PNK103" s="0"/>
      <c r="PNL103" s="0"/>
      <c r="PNM103" s="0"/>
      <c r="PNN103" s="0"/>
      <c r="PNO103" s="0"/>
      <c r="PNP103" s="0"/>
      <c r="PNQ103" s="0"/>
      <c r="PNR103" s="0"/>
      <c r="PNS103" s="0"/>
      <c r="PNT103" s="0"/>
      <c r="PNU103" s="0"/>
      <c r="PNV103" s="0"/>
      <c r="PNW103" s="0"/>
      <c r="PNX103" s="0"/>
      <c r="PNY103" s="0"/>
      <c r="PNZ103" s="0"/>
      <c r="POA103" s="0"/>
      <c r="POB103" s="0"/>
      <c r="POC103" s="0"/>
      <c r="POD103" s="0"/>
      <c r="POE103" s="0"/>
      <c r="POF103" s="0"/>
      <c r="POG103" s="0"/>
      <c r="POH103" s="0"/>
      <c r="POI103" s="0"/>
      <c r="POJ103" s="0"/>
      <c r="POK103" s="0"/>
      <c r="POL103" s="0"/>
      <c r="POM103" s="0"/>
      <c r="PON103" s="0"/>
      <c r="POO103" s="0"/>
      <c r="POP103" s="0"/>
      <c r="POQ103" s="0"/>
      <c r="POR103" s="0"/>
      <c r="POS103" s="0"/>
      <c r="POT103" s="0"/>
      <c r="POU103" s="0"/>
      <c r="POV103" s="0"/>
      <c r="POW103" s="0"/>
      <c r="POX103" s="0"/>
      <c r="POY103" s="0"/>
      <c r="POZ103" s="0"/>
      <c r="PPA103" s="0"/>
      <c r="PPB103" s="0"/>
      <c r="PPC103" s="0"/>
      <c r="PPD103" s="0"/>
      <c r="PPE103" s="0"/>
      <c r="PPF103" s="0"/>
      <c r="PPG103" s="0"/>
      <c r="PPH103" s="0"/>
      <c r="PPI103" s="0"/>
      <c r="PPJ103" s="0"/>
      <c r="PPK103" s="0"/>
      <c r="PPL103" s="0"/>
      <c r="PPM103" s="0"/>
      <c r="PPN103" s="0"/>
      <c r="PPO103" s="0"/>
      <c r="PPP103" s="0"/>
      <c r="PPQ103" s="0"/>
      <c r="PPR103" s="0"/>
      <c r="PPS103" s="0"/>
      <c r="PPT103" s="0"/>
      <c r="PPU103" s="0"/>
      <c r="PPV103" s="0"/>
      <c r="PPW103" s="0"/>
      <c r="PPX103" s="0"/>
      <c r="PPY103" s="0"/>
      <c r="PPZ103" s="0"/>
      <c r="PQA103" s="0"/>
      <c r="PQB103" s="0"/>
      <c r="PQC103" s="0"/>
      <c r="PQD103" s="0"/>
      <c r="PQE103" s="0"/>
      <c r="PQF103" s="0"/>
      <c r="PQG103" s="0"/>
      <c r="PQH103" s="0"/>
      <c r="PQI103" s="0"/>
      <c r="PQJ103" s="0"/>
      <c r="PQK103" s="0"/>
      <c r="PQL103" s="0"/>
      <c r="PQM103" s="0"/>
      <c r="PQN103" s="0"/>
      <c r="PQO103" s="0"/>
      <c r="PQP103" s="0"/>
      <c r="PQQ103" s="0"/>
      <c r="PQR103" s="0"/>
      <c r="PQS103" s="0"/>
      <c r="PQT103" s="0"/>
      <c r="PQU103" s="0"/>
      <c r="PQV103" s="0"/>
      <c r="PQW103" s="0"/>
      <c r="PQX103" s="0"/>
      <c r="PQY103" s="0"/>
      <c r="PQZ103" s="0"/>
      <c r="PRA103" s="0"/>
      <c r="PRB103" s="0"/>
      <c r="PRC103" s="0"/>
      <c r="PRD103" s="0"/>
      <c r="PRE103" s="0"/>
      <c r="PRF103" s="0"/>
      <c r="PRG103" s="0"/>
      <c r="PRH103" s="0"/>
      <c r="PRI103" s="0"/>
      <c r="PRJ103" s="0"/>
      <c r="PRK103" s="0"/>
      <c r="PRL103" s="0"/>
      <c r="PRM103" s="0"/>
      <c r="PRN103" s="0"/>
      <c r="PRO103" s="0"/>
      <c r="PRP103" s="0"/>
      <c r="PRQ103" s="0"/>
      <c r="PRR103" s="0"/>
      <c r="PRS103" s="0"/>
      <c r="PRT103" s="0"/>
      <c r="PRU103" s="0"/>
      <c r="PRV103" s="0"/>
      <c r="PRW103" s="0"/>
      <c r="PRX103" s="0"/>
      <c r="PRY103" s="0"/>
      <c r="PRZ103" s="0"/>
      <c r="PSA103" s="0"/>
      <c r="PSB103" s="0"/>
      <c r="PSC103" s="0"/>
      <c r="PSD103" s="0"/>
      <c r="PSE103" s="0"/>
      <c r="PSF103" s="0"/>
      <c r="PSG103" s="0"/>
      <c r="PSH103" s="0"/>
      <c r="PSI103" s="0"/>
      <c r="PSJ103" s="0"/>
      <c r="PSK103" s="0"/>
      <c r="PSL103" s="0"/>
      <c r="PSM103" s="0"/>
      <c r="PSN103" s="0"/>
      <c r="PSO103" s="0"/>
      <c r="PSP103" s="0"/>
      <c r="PSQ103" s="0"/>
      <c r="PSR103" s="0"/>
      <c r="PSS103" s="0"/>
      <c r="PST103" s="0"/>
      <c r="PSU103" s="0"/>
      <c r="PSV103" s="0"/>
      <c r="PSW103" s="0"/>
      <c r="PSX103" s="0"/>
      <c r="PSY103" s="0"/>
      <c r="PSZ103" s="0"/>
      <c r="PTA103" s="0"/>
      <c r="PTB103" s="0"/>
      <c r="PTC103" s="0"/>
      <c r="PTD103" s="0"/>
      <c r="PTE103" s="0"/>
      <c r="PTF103" s="0"/>
      <c r="PTG103" s="0"/>
      <c r="PTH103" s="0"/>
      <c r="PTI103" s="0"/>
      <c r="PTJ103" s="0"/>
      <c r="PTK103" s="0"/>
      <c r="PTL103" s="0"/>
      <c r="PTM103" s="0"/>
      <c r="PTN103" s="0"/>
      <c r="PTO103" s="0"/>
      <c r="PTP103" s="0"/>
      <c r="PTQ103" s="0"/>
      <c r="PTR103" s="0"/>
      <c r="PTS103" s="0"/>
      <c r="PTT103" s="0"/>
      <c r="PTU103" s="0"/>
      <c r="PTV103" s="0"/>
      <c r="PTW103" s="0"/>
      <c r="PTX103" s="0"/>
      <c r="PTY103" s="0"/>
      <c r="PTZ103" s="0"/>
      <c r="PUA103" s="0"/>
      <c r="PUB103" s="0"/>
      <c r="PUC103" s="0"/>
      <c r="PUD103" s="0"/>
      <c r="PUE103" s="0"/>
      <c r="PUF103" s="0"/>
      <c r="PUG103" s="0"/>
      <c r="PUH103" s="0"/>
      <c r="PUI103" s="0"/>
      <c r="PUJ103" s="0"/>
      <c r="PUK103" s="0"/>
      <c r="PUL103" s="0"/>
      <c r="PUM103" s="0"/>
      <c r="PUN103" s="0"/>
      <c r="PUO103" s="0"/>
      <c r="PUP103" s="0"/>
      <c r="PUQ103" s="0"/>
      <c r="PUR103" s="0"/>
      <c r="PUS103" s="0"/>
      <c r="PUT103" s="0"/>
      <c r="PUU103" s="0"/>
      <c r="PUV103" s="0"/>
      <c r="PUW103" s="0"/>
      <c r="PUX103" s="0"/>
      <c r="PUY103" s="0"/>
      <c r="PUZ103" s="0"/>
      <c r="PVA103" s="0"/>
      <c r="PVB103" s="0"/>
      <c r="PVC103" s="0"/>
      <c r="PVD103" s="0"/>
      <c r="PVE103" s="0"/>
      <c r="PVF103" s="0"/>
      <c r="PVG103" s="0"/>
      <c r="PVH103" s="0"/>
      <c r="PVI103" s="0"/>
      <c r="PVJ103" s="0"/>
      <c r="PVK103" s="0"/>
      <c r="PVL103" s="0"/>
      <c r="PVM103" s="0"/>
      <c r="PVN103" s="0"/>
      <c r="PVO103" s="0"/>
      <c r="PVP103" s="0"/>
      <c r="PVQ103" s="0"/>
      <c r="PVR103" s="0"/>
      <c r="PVS103" s="0"/>
      <c r="PVT103" s="0"/>
      <c r="PVU103" s="0"/>
      <c r="PVV103" s="0"/>
      <c r="PVW103" s="0"/>
      <c r="PVX103" s="0"/>
      <c r="PVY103" s="0"/>
      <c r="PVZ103" s="0"/>
      <c r="PWA103" s="0"/>
      <c r="PWB103" s="0"/>
      <c r="PWC103" s="0"/>
      <c r="PWD103" s="0"/>
      <c r="PWE103" s="0"/>
      <c r="PWF103" s="0"/>
      <c r="PWG103" s="0"/>
      <c r="PWH103" s="0"/>
      <c r="PWI103" s="0"/>
      <c r="PWJ103" s="0"/>
      <c r="PWK103" s="0"/>
      <c r="PWL103" s="0"/>
      <c r="PWM103" s="0"/>
      <c r="PWN103" s="0"/>
      <c r="PWO103" s="0"/>
      <c r="PWP103" s="0"/>
      <c r="PWQ103" s="0"/>
      <c r="PWR103" s="0"/>
      <c r="PWS103" s="0"/>
      <c r="PWT103" s="0"/>
      <c r="PWU103" s="0"/>
      <c r="PWV103" s="0"/>
      <c r="PWW103" s="0"/>
      <c r="PWX103" s="0"/>
      <c r="PWY103" s="0"/>
      <c r="PWZ103" s="0"/>
      <c r="PXA103" s="0"/>
      <c r="PXB103" s="0"/>
      <c r="PXC103" s="0"/>
      <c r="PXD103" s="0"/>
      <c r="PXE103" s="0"/>
      <c r="PXF103" s="0"/>
      <c r="PXG103" s="0"/>
      <c r="PXH103" s="0"/>
      <c r="PXI103" s="0"/>
      <c r="PXJ103" s="0"/>
      <c r="PXK103" s="0"/>
      <c r="PXL103" s="0"/>
      <c r="PXM103" s="0"/>
      <c r="PXN103" s="0"/>
      <c r="PXO103" s="0"/>
      <c r="PXP103" s="0"/>
      <c r="PXQ103" s="0"/>
      <c r="PXR103" s="0"/>
      <c r="PXS103" s="0"/>
      <c r="PXT103" s="0"/>
      <c r="PXU103" s="0"/>
      <c r="PXV103" s="0"/>
      <c r="PXW103" s="0"/>
      <c r="PXX103" s="0"/>
      <c r="PXY103" s="0"/>
      <c r="PXZ103" s="0"/>
      <c r="PYA103" s="0"/>
      <c r="PYB103" s="0"/>
      <c r="PYC103" s="0"/>
      <c r="PYD103" s="0"/>
      <c r="PYE103" s="0"/>
      <c r="PYF103" s="0"/>
      <c r="PYG103" s="0"/>
      <c r="PYH103" s="0"/>
      <c r="PYI103" s="0"/>
      <c r="PYJ103" s="0"/>
      <c r="PYK103" s="0"/>
      <c r="PYL103" s="0"/>
      <c r="PYM103" s="0"/>
      <c r="PYN103" s="0"/>
      <c r="PYO103" s="0"/>
      <c r="PYP103" s="0"/>
      <c r="PYQ103" s="0"/>
      <c r="PYR103" s="0"/>
      <c r="PYS103" s="0"/>
      <c r="PYT103" s="0"/>
      <c r="PYU103" s="0"/>
      <c r="PYV103" s="0"/>
      <c r="PYW103" s="0"/>
      <c r="PYX103" s="0"/>
      <c r="PYY103" s="0"/>
      <c r="PYZ103" s="0"/>
      <c r="PZA103" s="0"/>
      <c r="PZB103" s="0"/>
      <c r="PZC103" s="0"/>
      <c r="PZD103" s="0"/>
      <c r="PZE103" s="0"/>
      <c r="PZF103" s="0"/>
      <c r="PZG103" s="0"/>
      <c r="PZH103" s="0"/>
      <c r="PZI103" s="0"/>
      <c r="PZJ103" s="0"/>
      <c r="PZK103" s="0"/>
      <c r="PZL103" s="0"/>
      <c r="PZM103" s="0"/>
      <c r="PZN103" s="0"/>
      <c r="PZO103" s="0"/>
      <c r="PZP103" s="0"/>
      <c r="PZQ103" s="0"/>
      <c r="PZR103" s="0"/>
      <c r="PZS103" s="0"/>
      <c r="PZT103" s="0"/>
      <c r="PZU103" s="0"/>
      <c r="PZV103" s="0"/>
      <c r="PZW103" s="0"/>
      <c r="PZX103" s="0"/>
      <c r="PZY103" s="0"/>
      <c r="PZZ103" s="0"/>
      <c r="QAA103" s="0"/>
      <c r="QAB103" s="0"/>
      <c r="QAC103" s="0"/>
      <c r="QAD103" s="0"/>
      <c r="QAE103" s="0"/>
      <c r="QAF103" s="0"/>
      <c r="QAG103" s="0"/>
      <c r="QAH103" s="0"/>
      <c r="QAI103" s="0"/>
      <c r="QAJ103" s="0"/>
      <c r="QAK103" s="0"/>
      <c r="QAL103" s="0"/>
      <c r="QAM103" s="0"/>
      <c r="QAN103" s="0"/>
      <c r="QAO103" s="0"/>
      <c r="QAP103" s="0"/>
      <c r="QAQ103" s="0"/>
      <c r="QAR103" s="0"/>
      <c r="QAS103" s="0"/>
      <c r="QAT103" s="0"/>
      <c r="QAU103" s="0"/>
      <c r="QAV103" s="0"/>
      <c r="QAW103" s="0"/>
      <c r="QAX103" s="0"/>
      <c r="QAY103" s="0"/>
      <c r="QAZ103" s="0"/>
      <c r="QBA103" s="0"/>
      <c r="QBB103" s="0"/>
      <c r="QBC103" s="0"/>
      <c r="QBD103" s="0"/>
      <c r="QBE103" s="0"/>
      <c r="QBF103" s="0"/>
      <c r="QBG103" s="0"/>
      <c r="QBH103" s="0"/>
      <c r="QBI103" s="0"/>
      <c r="QBJ103" s="0"/>
      <c r="QBK103" s="0"/>
      <c r="QBL103" s="0"/>
      <c r="QBM103" s="0"/>
      <c r="QBN103" s="0"/>
      <c r="QBO103" s="0"/>
      <c r="QBP103" s="0"/>
      <c r="QBQ103" s="0"/>
      <c r="QBR103" s="0"/>
      <c r="QBS103" s="0"/>
      <c r="QBT103" s="0"/>
      <c r="QBU103" s="0"/>
      <c r="QBV103" s="0"/>
      <c r="QBW103" s="0"/>
      <c r="QBX103" s="0"/>
      <c r="QBY103" s="0"/>
      <c r="QBZ103" s="0"/>
      <c r="QCA103" s="0"/>
      <c r="QCB103" s="0"/>
      <c r="QCC103" s="0"/>
      <c r="QCD103" s="0"/>
      <c r="QCE103" s="0"/>
      <c r="QCF103" s="0"/>
      <c r="QCG103" s="0"/>
      <c r="QCH103" s="0"/>
      <c r="QCI103" s="0"/>
      <c r="QCJ103" s="0"/>
      <c r="QCK103" s="0"/>
      <c r="QCL103" s="0"/>
      <c r="QCM103" s="0"/>
      <c r="QCN103" s="0"/>
      <c r="QCO103" s="0"/>
      <c r="QCP103" s="0"/>
      <c r="QCQ103" s="0"/>
      <c r="QCR103" s="0"/>
      <c r="QCS103" s="0"/>
      <c r="QCT103" s="0"/>
      <c r="QCU103" s="0"/>
      <c r="QCV103" s="0"/>
      <c r="QCW103" s="0"/>
      <c r="QCX103" s="0"/>
      <c r="QCY103" s="0"/>
      <c r="QCZ103" s="0"/>
      <c r="QDA103" s="0"/>
      <c r="QDB103" s="0"/>
      <c r="QDC103" s="0"/>
      <c r="QDD103" s="0"/>
      <c r="QDE103" s="0"/>
      <c r="QDF103" s="0"/>
      <c r="QDG103" s="0"/>
      <c r="QDH103" s="0"/>
      <c r="QDI103" s="0"/>
      <c r="QDJ103" s="0"/>
      <c r="QDK103" s="0"/>
      <c r="QDL103" s="0"/>
      <c r="QDM103" s="0"/>
      <c r="QDN103" s="0"/>
      <c r="QDO103" s="0"/>
      <c r="QDP103" s="0"/>
      <c r="QDQ103" s="0"/>
      <c r="QDR103" s="0"/>
      <c r="QDS103" s="0"/>
      <c r="QDT103" s="0"/>
      <c r="QDU103" s="0"/>
      <c r="QDV103" s="0"/>
      <c r="QDW103" s="0"/>
      <c r="QDX103" s="0"/>
      <c r="QDY103" s="0"/>
      <c r="QDZ103" s="0"/>
      <c r="QEA103" s="0"/>
      <c r="QEB103" s="0"/>
      <c r="QEC103" s="0"/>
      <c r="QED103" s="0"/>
      <c r="QEE103" s="0"/>
      <c r="QEF103" s="0"/>
      <c r="QEG103" s="0"/>
      <c r="QEH103" s="0"/>
      <c r="QEI103" s="0"/>
      <c r="QEJ103" s="0"/>
      <c r="QEK103" s="0"/>
      <c r="QEL103" s="0"/>
      <c r="QEM103" s="0"/>
      <c r="QEN103" s="0"/>
      <c r="QEO103" s="0"/>
      <c r="QEP103" s="0"/>
      <c r="QEQ103" s="0"/>
      <c r="QER103" s="0"/>
      <c r="QES103" s="0"/>
      <c r="QET103" s="0"/>
      <c r="QEU103" s="0"/>
      <c r="QEV103" s="0"/>
      <c r="QEW103" s="0"/>
      <c r="QEX103" s="0"/>
      <c r="QEY103" s="0"/>
      <c r="QEZ103" s="0"/>
      <c r="QFA103" s="0"/>
      <c r="QFB103" s="0"/>
      <c r="QFC103" s="0"/>
      <c r="QFD103" s="0"/>
      <c r="QFE103" s="0"/>
      <c r="QFF103" s="0"/>
      <c r="QFG103" s="0"/>
      <c r="QFH103" s="0"/>
      <c r="QFI103" s="0"/>
      <c r="QFJ103" s="0"/>
      <c r="QFK103" s="0"/>
      <c r="QFL103" s="0"/>
      <c r="QFM103" s="0"/>
      <c r="QFN103" s="0"/>
      <c r="QFO103" s="0"/>
      <c r="QFP103" s="0"/>
      <c r="QFQ103" s="0"/>
      <c r="QFR103" s="0"/>
      <c r="QFS103" s="0"/>
      <c r="QFT103" s="0"/>
      <c r="QFU103" s="0"/>
      <c r="QFV103" s="0"/>
      <c r="QFW103" s="0"/>
      <c r="QFX103" s="0"/>
      <c r="QFY103" s="0"/>
      <c r="QFZ103" s="0"/>
      <c r="QGA103" s="0"/>
      <c r="QGB103" s="0"/>
      <c r="QGC103" s="0"/>
      <c r="QGD103" s="0"/>
      <c r="QGE103" s="0"/>
      <c r="QGF103" s="0"/>
      <c r="QGG103" s="0"/>
      <c r="QGH103" s="0"/>
      <c r="QGI103" s="0"/>
      <c r="QGJ103" s="0"/>
      <c r="QGK103" s="0"/>
      <c r="QGL103" s="0"/>
      <c r="QGM103" s="0"/>
      <c r="QGN103" s="0"/>
      <c r="QGO103" s="0"/>
      <c r="QGP103" s="0"/>
      <c r="QGQ103" s="0"/>
      <c r="QGR103" s="0"/>
      <c r="QGS103" s="0"/>
      <c r="QGT103" s="0"/>
      <c r="QGU103" s="0"/>
      <c r="QGV103" s="0"/>
      <c r="QGW103" s="0"/>
      <c r="QGX103" s="0"/>
      <c r="QGY103" s="0"/>
      <c r="QGZ103" s="0"/>
      <c r="QHA103" s="0"/>
      <c r="QHB103" s="0"/>
      <c r="QHC103" s="0"/>
      <c r="QHD103" s="0"/>
      <c r="QHE103" s="0"/>
      <c r="QHF103" s="0"/>
      <c r="QHG103" s="0"/>
      <c r="QHH103" s="0"/>
      <c r="QHI103" s="0"/>
      <c r="QHJ103" s="0"/>
      <c r="QHK103" s="0"/>
      <c r="QHL103" s="0"/>
      <c r="QHM103" s="0"/>
      <c r="QHN103" s="0"/>
      <c r="QHO103" s="0"/>
      <c r="QHP103" s="0"/>
      <c r="QHQ103" s="0"/>
      <c r="QHR103" s="0"/>
      <c r="QHS103" s="0"/>
      <c r="QHT103" s="0"/>
      <c r="QHU103" s="0"/>
      <c r="QHV103" s="0"/>
      <c r="QHW103" s="0"/>
      <c r="QHX103" s="0"/>
      <c r="QHY103" s="0"/>
      <c r="QHZ103" s="0"/>
      <c r="QIA103" s="0"/>
      <c r="QIB103" s="0"/>
      <c r="QIC103" s="0"/>
      <c r="QID103" s="0"/>
      <c r="QIE103" s="0"/>
      <c r="QIF103" s="0"/>
      <c r="QIG103" s="0"/>
      <c r="QIH103" s="0"/>
      <c r="QII103" s="0"/>
      <c r="QIJ103" s="0"/>
      <c r="QIK103" s="0"/>
      <c r="QIL103" s="0"/>
      <c r="QIM103" s="0"/>
      <c r="QIN103" s="0"/>
      <c r="QIO103" s="0"/>
      <c r="QIP103" s="0"/>
      <c r="QIQ103" s="0"/>
      <c r="QIR103" s="0"/>
      <c r="QIS103" s="0"/>
      <c r="QIT103" s="0"/>
      <c r="QIU103" s="0"/>
      <c r="QIV103" s="0"/>
      <c r="QIW103" s="0"/>
      <c r="QIX103" s="0"/>
      <c r="QIY103" s="0"/>
      <c r="QIZ103" s="0"/>
      <c r="QJA103" s="0"/>
      <c r="QJB103" s="0"/>
      <c r="QJC103" s="0"/>
      <c r="QJD103" s="0"/>
      <c r="QJE103" s="0"/>
      <c r="QJF103" s="0"/>
      <c r="QJG103" s="0"/>
      <c r="QJH103" s="0"/>
      <c r="QJI103" s="0"/>
      <c r="QJJ103" s="0"/>
      <c r="QJK103" s="0"/>
      <c r="QJL103" s="0"/>
      <c r="QJM103" s="0"/>
      <c r="QJN103" s="0"/>
      <c r="QJO103" s="0"/>
      <c r="QJP103" s="0"/>
      <c r="QJQ103" s="0"/>
      <c r="QJR103" s="0"/>
      <c r="QJS103" s="0"/>
      <c r="QJT103" s="0"/>
      <c r="QJU103" s="0"/>
      <c r="QJV103" s="0"/>
      <c r="QJW103" s="0"/>
      <c r="QJX103" s="0"/>
      <c r="QJY103" s="0"/>
      <c r="QJZ103" s="0"/>
      <c r="QKA103" s="0"/>
      <c r="QKB103" s="0"/>
      <c r="QKC103" s="0"/>
      <c r="QKD103" s="0"/>
      <c r="QKE103" s="0"/>
      <c r="QKF103" s="0"/>
      <c r="QKG103" s="0"/>
      <c r="QKH103" s="0"/>
      <c r="QKI103" s="0"/>
      <c r="QKJ103" s="0"/>
      <c r="QKK103" s="0"/>
      <c r="QKL103" s="0"/>
      <c r="QKM103" s="0"/>
      <c r="QKN103" s="0"/>
      <c r="QKO103" s="0"/>
      <c r="QKP103" s="0"/>
      <c r="QKQ103" s="0"/>
      <c r="QKR103" s="0"/>
      <c r="QKS103" s="0"/>
      <c r="QKT103" s="0"/>
      <c r="QKU103" s="0"/>
      <c r="QKV103" s="0"/>
      <c r="QKW103" s="0"/>
      <c r="QKX103" s="0"/>
      <c r="QKY103" s="0"/>
      <c r="QKZ103" s="0"/>
      <c r="QLA103" s="0"/>
      <c r="QLB103" s="0"/>
      <c r="QLC103" s="0"/>
      <c r="QLD103" s="0"/>
      <c r="QLE103" s="0"/>
      <c r="QLF103" s="0"/>
      <c r="QLG103" s="0"/>
      <c r="QLH103" s="0"/>
      <c r="QLI103" s="0"/>
      <c r="QLJ103" s="0"/>
      <c r="QLK103" s="0"/>
      <c r="QLL103" s="0"/>
      <c r="QLM103" s="0"/>
      <c r="QLN103" s="0"/>
      <c r="QLO103" s="0"/>
      <c r="QLP103" s="0"/>
      <c r="QLQ103" s="0"/>
      <c r="QLR103" s="0"/>
      <c r="QLS103" s="0"/>
      <c r="QLT103" s="0"/>
      <c r="QLU103" s="0"/>
      <c r="QLV103" s="0"/>
      <c r="QLW103" s="0"/>
      <c r="QLX103" s="0"/>
      <c r="QLY103" s="0"/>
      <c r="QLZ103" s="0"/>
      <c r="QMA103" s="0"/>
      <c r="QMB103" s="0"/>
      <c r="QMC103" s="0"/>
      <c r="QMD103" s="0"/>
      <c r="QME103" s="0"/>
      <c r="QMF103" s="0"/>
      <c r="QMG103" s="0"/>
      <c r="QMH103" s="0"/>
      <c r="QMI103" s="0"/>
      <c r="QMJ103" s="0"/>
      <c r="QMK103" s="0"/>
      <c r="QML103" s="0"/>
      <c r="QMM103" s="0"/>
      <c r="QMN103" s="0"/>
      <c r="QMO103" s="0"/>
      <c r="QMP103" s="0"/>
      <c r="QMQ103" s="0"/>
      <c r="QMR103" s="0"/>
      <c r="QMS103" s="0"/>
      <c r="QMT103" s="0"/>
      <c r="QMU103" s="0"/>
      <c r="QMV103" s="0"/>
      <c r="QMW103" s="0"/>
      <c r="QMX103" s="0"/>
      <c r="QMY103" s="0"/>
      <c r="QMZ103" s="0"/>
      <c r="QNA103" s="0"/>
      <c r="QNB103" s="0"/>
      <c r="QNC103" s="0"/>
      <c r="QND103" s="0"/>
      <c r="QNE103" s="0"/>
      <c r="QNF103" s="0"/>
      <c r="QNG103" s="0"/>
      <c r="QNH103" s="0"/>
      <c r="QNI103" s="0"/>
      <c r="QNJ103" s="0"/>
      <c r="QNK103" s="0"/>
      <c r="QNL103" s="0"/>
      <c r="QNM103" s="0"/>
      <c r="QNN103" s="0"/>
      <c r="QNO103" s="0"/>
      <c r="QNP103" s="0"/>
      <c r="QNQ103" s="0"/>
      <c r="QNR103" s="0"/>
      <c r="QNS103" s="0"/>
      <c r="QNT103" s="0"/>
      <c r="QNU103" s="0"/>
      <c r="QNV103" s="0"/>
      <c r="QNW103" s="0"/>
      <c r="QNX103" s="0"/>
      <c r="QNY103" s="0"/>
      <c r="QNZ103" s="0"/>
      <c r="QOA103" s="0"/>
      <c r="QOB103" s="0"/>
      <c r="QOC103" s="0"/>
      <c r="QOD103" s="0"/>
      <c r="QOE103" s="0"/>
      <c r="QOF103" s="0"/>
      <c r="QOG103" s="0"/>
      <c r="QOH103" s="0"/>
      <c r="QOI103" s="0"/>
      <c r="QOJ103" s="0"/>
      <c r="QOK103" s="0"/>
      <c r="QOL103" s="0"/>
      <c r="QOM103" s="0"/>
      <c r="QON103" s="0"/>
      <c r="QOO103" s="0"/>
      <c r="QOP103" s="0"/>
      <c r="QOQ103" s="0"/>
      <c r="QOR103" s="0"/>
      <c r="QOS103" s="0"/>
      <c r="QOT103" s="0"/>
      <c r="QOU103" s="0"/>
      <c r="QOV103" s="0"/>
      <c r="QOW103" s="0"/>
      <c r="QOX103" s="0"/>
      <c r="QOY103" s="0"/>
      <c r="QOZ103" s="0"/>
      <c r="QPA103" s="0"/>
      <c r="QPB103" s="0"/>
      <c r="QPC103" s="0"/>
      <c r="QPD103" s="0"/>
      <c r="QPE103" s="0"/>
      <c r="QPF103" s="0"/>
      <c r="QPG103" s="0"/>
      <c r="QPH103" s="0"/>
      <c r="QPI103" s="0"/>
      <c r="QPJ103" s="0"/>
      <c r="QPK103" s="0"/>
      <c r="QPL103" s="0"/>
      <c r="QPM103" s="0"/>
      <c r="QPN103" s="0"/>
      <c r="QPO103" s="0"/>
      <c r="QPP103" s="0"/>
      <c r="QPQ103" s="0"/>
      <c r="QPR103" s="0"/>
      <c r="QPS103" s="0"/>
      <c r="QPT103" s="0"/>
      <c r="QPU103" s="0"/>
      <c r="QPV103" s="0"/>
      <c r="QPW103" s="0"/>
      <c r="QPX103" s="0"/>
      <c r="QPY103" s="0"/>
      <c r="QPZ103" s="0"/>
      <c r="QQA103" s="0"/>
      <c r="QQB103" s="0"/>
      <c r="QQC103" s="0"/>
      <c r="QQD103" s="0"/>
      <c r="QQE103" s="0"/>
      <c r="QQF103" s="0"/>
      <c r="QQG103" s="0"/>
      <c r="QQH103" s="0"/>
      <c r="QQI103" s="0"/>
      <c r="QQJ103" s="0"/>
      <c r="QQK103" s="0"/>
      <c r="QQL103" s="0"/>
      <c r="QQM103" s="0"/>
      <c r="QQN103" s="0"/>
      <c r="QQO103" s="0"/>
      <c r="QQP103" s="0"/>
      <c r="QQQ103" s="0"/>
      <c r="QQR103" s="0"/>
      <c r="QQS103" s="0"/>
      <c r="QQT103" s="0"/>
      <c r="QQU103" s="0"/>
      <c r="QQV103" s="0"/>
      <c r="QQW103" s="0"/>
      <c r="QQX103" s="0"/>
      <c r="QQY103" s="0"/>
      <c r="QQZ103" s="0"/>
      <c r="QRA103" s="0"/>
      <c r="QRB103" s="0"/>
      <c r="QRC103" s="0"/>
      <c r="QRD103" s="0"/>
      <c r="QRE103" s="0"/>
      <c r="QRF103" s="0"/>
      <c r="QRG103" s="0"/>
      <c r="QRH103" s="0"/>
      <c r="QRI103" s="0"/>
      <c r="QRJ103" s="0"/>
      <c r="QRK103" s="0"/>
      <c r="QRL103" s="0"/>
      <c r="QRM103" s="0"/>
      <c r="QRN103" s="0"/>
      <c r="QRO103" s="0"/>
      <c r="QRP103" s="0"/>
      <c r="QRQ103" s="0"/>
      <c r="QRR103" s="0"/>
      <c r="QRS103" s="0"/>
      <c r="QRT103" s="0"/>
      <c r="QRU103" s="0"/>
      <c r="QRV103" s="0"/>
      <c r="QRW103" s="0"/>
      <c r="QRX103" s="0"/>
      <c r="QRY103" s="0"/>
      <c r="QRZ103" s="0"/>
      <c r="QSA103" s="0"/>
      <c r="QSB103" s="0"/>
      <c r="QSC103" s="0"/>
      <c r="QSD103" s="0"/>
      <c r="QSE103" s="0"/>
      <c r="QSF103" s="0"/>
      <c r="QSG103" s="0"/>
      <c r="QSH103" s="0"/>
      <c r="QSI103" s="0"/>
      <c r="QSJ103" s="0"/>
      <c r="QSK103" s="0"/>
      <c r="QSL103" s="0"/>
      <c r="QSM103" s="0"/>
      <c r="QSN103" s="0"/>
      <c r="QSO103" s="0"/>
      <c r="QSP103" s="0"/>
      <c r="QSQ103" s="0"/>
      <c r="QSR103" s="0"/>
      <c r="QSS103" s="0"/>
      <c r="QST103" s="0"/>
      <c r="QSU103" s="0"/>
      <c r="QSV103" s="0"/>
      <c r="QSW103" s="0"/>
      <c r="QSX103" s="0"/>
      <c r="QSY103" s="0"/>
      <c r="QSZ103" s="0"/>
      <c r="QTA103" s="0"/>
      <c r="QTB103" s="0"/>
      <c r="QTC103" s="0"/>
      <c r="QTD103" s="0"/>
      <c r="QTE103" s="0"/>
      <c r="QTF103" s="0"/>
      <c r="QTG103" s="0"/>
      <c r="QTH103" s="0"/>
      <c r="QTI103" s="0"/>
      <c r="QTJ103" s="0"/>
      <c r="QTK103" s="0"/>
      <c r="QTL103" s="0"/>
      <c r="QTM103" s="0"/>
      <c r="QTN103" s="0"/>
      <c r="QTO103" s="0"/>
      <c r="QTP103" s="0"/>
      <c r="QTQ103" s="0"/>
      <c r="QTR103" s="0"/>
      <c r="QTS103" s="0"/>
      <c r="QTT103" s="0"/>
      <c r="QTU103" s="0"/>
      <c r="QTV103" s="0"/>
      <c r="QTW103" s="0"/>
      <c r="QTX103" s="0"/>
      <c r="QTY103" s="0"/>
      <c r="QTZ103" s="0"/>
      <c r="QUA103" s="0"/>
      <c r="QUB103" s="0"/>
      <c r="QUC103" s="0"/>
      <c r="QUD103" s="0"/>
      <c r="QUE103" s="0"/>
      <c r="QUF103" s="0"/>
      <c r="QUG103" s="0"/>
      <c r="QUH103" s="0"/>
      <c r="QUI103" s="0"/>
      <c r="QUJ103" s="0"/>
      <c r="QUK103" s="0"/>
      <c r="QUL103" s="0"/>
      <c r="QUM103" s="0"/>
      <c r="QUN103" s="0"/>
      <c r="QUO103" s="0"/>
      <c r="QUP103" s="0"/>
      <c r="QUQ103" s="0"/>
      <c r="QUR103" s="0"/>
      <c r="QUS103" s="0"/>
      <c r="QUT103" s="0"/>
      <c r="QUU103" s="0"/>
      <c r="QUV103" s="0"/>
      <c r="QUW103" s="0"/>
      <c r="QUX103" s="0"/>
      <c r="QUY103" s="0"/>
      <c r="QUZ103" s="0"/>
      <c r="QVA103" s="0"/>
      <c r="QVB103" s="0"/>
      <c r="QVC103" s="0"/>
      <c r="QVD103" s="0"/>
      <c r="QVE103" s="0"/>
      <c r="QVF103" s="0"/>
      <c r="QVG103" s="0"/>
      <c r="QVH103" s="0"/>
      <c r="QVI103" s="0"/>
      <c r="QVJ103" s="0"/>
      <c r="QVK103" s="0"/>
      <c r="QVL103" s="0"/>
      <c r="QVM103" s="0"/>
      <c r="QVN103" s="0"/>
      <c r="QVO103" s="0"/>
      <c r="QVP103" s="0"/>
      <c r="QVQ103" s="0"/>
      <c r="QVR103" s="0"/>
      <c r="QVS103" s="0"/>
      <c r="QVT103" s="0"/>
      <c r="QVU103" s="0"/>
      <c r="QVV103" s="0"/>
      <c r="QVW103" s="0"/>
      <c r="QVX103" s="0"/>
      <c r="QVY103" s="0"/>
      <c r="QVZ103" s="0"/>
      <c r="QWA103" s="0"/>
      <c r="QWB103" s="0"/>
      <c r="QWC103" s="0"/>
      <c r="QWD103" s="0"/>
      <c r="QWE103" s="0"/>
      <c r="QWF103" s="0"/>
      <c r="QWG103" s="0"/>
      <c r="QWH103" s="0"/>
      <c r="QWI103" s="0"/>
      <c r="QWJ103" s="0"/>
      <c r="QWK103" s="0"/>
      <c r="QWL103" s="0"/>
      <c r="QWM103" s="0"/>
      <c r="QWN103" s="0"/>
      <c r="QWO103" s="0"/>
      <c r="QWP103" s="0"/>
      <c r="QWQ103" s="0"/>
      <c r="QWR103" s="0"/>
      <c r="QWS103" s="0"/>
      <c r="QWT103" s="0"/>
      <c r="QWU103" s="0"/>
      <c r="QWV103" s="0"/>
      <c r="QWW103" s="0"/>
      <c r="QWX103" s="0"/>
      <c r="QWY103" s="0"/>
      <c r="QWZ103" s="0"/>
      <c r="QXA103" s="0"/>
      <c r="QXB103" s="0"/>
      <c r="QXC103" s="0"/>
      <c r="QXD103" s="0"/>
      <c r="QXE103" s="0"/>
      <c r="QXF103" s="0"/>
      <c r="QXG103" s="0"/>
      <c r="QXH103" s="0"/>
      <c r="QXI103" s="0"/>
      <c r="QXJ103" s="0"/>
      <c r="QXK103" s="0"/>
      <c r="QXL103" s="0"/>
      <c r="QXM103" s="0"/>
      <c r="QXN103" s="0"/>
      <c r="QXO103" s="0"/>
      <c r="QXP103" s="0"/>
      <c r="QXQ103" s="0"/>
      <c r="QXR103" s="0"/>
      <c r="QXS103" s="0"/>
      <c r="QXT103" s="0"/>
      <c r="QXU103" s="0"/>
      <c r="QXV103" s="0"/>
      <c r="QXW103" s="0"/>
      <c r="QXX103" s="0"/>
      <c r="QXY103" s="0"/>
      <c r="QXZ103" s="0"/>
      <c r="QYA103" s="0"/>
      <c r="QYB103" s="0"/>
      <c r="QYC103" s="0"/>
      <c r="QYD103" s="0"/>
      <c r="QYE103" s="0"/>
      <c r="QYF103" s="0"/>
      <c r="QYG103" s="0"/>
      <c r="QYH103" s="0"/>
      <c r="QYI103" s="0"/>
      <c r="QYJ103" s="0"/>
      <c r="QYK103" s="0"/>
      <c r="QYL103" s="0"/>
      <c r="QYM103" s="0"/>
      <c r="QYN103" s="0"/>
      <c r="QYO103" s="0"/>
      <c r="QYP103" s="0"/>
      <c r="QYQ103" s="0"/>
      <c r="QYR103" s="0"/>
      <c r="QYS103" s="0"/>
      <c r="QYT103" s="0"/>
      <c r="QYU103" s="0"/>
      <c r="QYV103" s="0"/>
      <c r="QYW103" s="0"/>
      <c r="QYX103" s="0"/>
      <c r="QYY103" s="0"/>
      <c r="QYZ103" s="0"/>
      <c r="QZA103" s="0"/>
      <c r="QZB103" s="0"/>
      <c r="QZC103" s="0"/>
      <c r="QZD103" s="0"/>
      <c r="QZE103" s="0"/>
      <c r="QZF103" s="0"/>
      <c r="QZG103" s="0"/>
      <c r="QZH103" s="0"/>
      <c r="QZI103" s="0"/>
      <c r="QZJ103" s="0"/>
      <c r="QZK103" s="0"/>
      <c r="QZL103" s="0"/>
      <c r="QZM103" s="0"/>
      <c r="QZN103" s="0"/>
      <c r="QZO103" s="0"/>
      <c r="QZP103" s="0"/>
      <c r="QZQ103" s="0"/>
      <c r="QZR103" s="0"/>
      <c r="QZS103" s="0"/>
      <c r="QZT103" s="0"/>
      <c r="QZU103" s="0"/>
      <c r="QZV103" s="0"/>
      <c r="QZW103" s="0"/>
      <c r="QZX103" s="0"/>
      <c r="QZY103" s="0"/>
      <c r="QZZ103" s="0"/>
      <c r="RAA103" s="0"/>
      <c r="RAB103" s="0"/>
      <c r="RAC103" s="0"/>
      <c r="RAD103" s="0"/>
      <c r="RAE103" s="0"/>
      <c r="RAF103" s="0"/>
      <c r="RAG103" s="0"/>
      <c r="RAH103" s="0"/>
      <c r="RAI103" s="0"/>
      <c r="RAJ103" s="0"/>
      <c r="RAK103" s="0"/>
      <c r="RAL103" s="0"/>
      <c r="RAM103" s="0"/>
      <c r="RAN103" s="0"/>
      <c r="RAO103" s="0"/>
      <c r="RAP103" s="0"/>
      <c r="RAQ103" s="0"/>
      <c r="RAR103" s="0"/>
      <c r="RAS103" s="0"/>
      <c r="RAT103" s="0"/>
      <c r="RAU103" s="0"/>
      <c r="RAV103" s="0"/>
      <c r="RAW103" s="0"/>
      <c r="RAX103" s="0"/>
      <c r="RAY103" s="0"/>
      <c r="RAZ103" s="0"/>
      <c r="RBA103" s="0"/>
      <c r="RBB103" s="0"/>
      <c r="RBC103" s="0"/>
      <c r="RBD103" s="0"/>
      <c r="RBE103" s="0"/>
      <c r="RBF103" s="0"/>
      <c r="RBG103" s="0"/>
      <c r="RBH103" s="0"/>
      <c r="RBI103" s="0"/>
      <c r="RBJ103" s="0"/>
      <c r="RBK103" s="0"/>
      <c r="RBL103" s="0"/>
      <c r="RBM103" s="0"/>
      <c r="RBN103" s="0"/>
      <c r="RBO103" s="0"/>
      <c r="RBP103" s="0"/>
      <c r="RBQ103" s="0"/>
      <c r="RBR103" s="0"/>
      <c r="RBS103" s="0"/>
      <c r="RBT103" s="0"/>
      <c r="RBU103" s="0"/>
      <c r="RBV103" s="0"/>
      <c r="RBW103" s="0"/>
      <c r="RBX103" s="0"/>
      <c r="RBY103" s="0"/>
      <c r="RBZ103" s="0"/>
      <c r="RCA103" s="0"/>
      <c r="RCB103" s="0"/>
      <c r="RCC103" s="0"/>
      <c r="RCD103" s="0"/>
      <c r="RCE103" s="0"/>
      <c r="RCF103" s="0"/>
      <c r="RCG103" s="0"/>
      <c r="RCH103" s="0"/>
      <c r="RCI103" s="0"/>
      <c r="RCJ103" s="0"/>
      <c r="RCK103" s="0"/>
      <c r="RCL103" s="0"/>
      <c r="RCM103" s="0"/>
      <c r="RCN103" s="0"/>
      <c r="RCO103" s="0"/>
      <c r="RCP103" s="0"/>
      <c r="RCQ103" s="0"/>
      <c r="RCR103" s="0"/>
      <c r="RCS103" s="0"/>
      <c r="RCT103" s="0"/>
      <c r="RCU103" s="0"/>
      <c r="RCV103" s="0"/>
      <c r="RCW103" s="0"/>
      <c r="RCX103" s="0"/>
      <c r="RCY103" s="0"/>
      <c r="RCZ103" s="0"/>
      <c r="RDA103" s="0"/>
      <c r="RDB103" s="0"/>
      <c r="RDC103" s="0"/>
      <c r="RDD103" s="0"/>
      <c r="RDE103" s="0"/>
      <c r="RDF103" s="0"/>
      <c r="RDG103" s="0"/>
      <c r="RDH103" s="0"/>
      <c r="RDI103" s="0"/>
      <c r="RDJ103" s="0"/>
      <c r="RDK103" s="0"/>
      <c r="RDL103" s="0"/>
      <c r="RDM103" s="0"/>
      <c r="RDN103" s="0"/>
      <c r="RDO103" s="0"/>
      <c r="RDP103" s="0"/>
      <c r="RDQ103" s="0"/>
      <c r="RDR103" s="0"/>
      <c r="RDS103" s="0"/>
      <c r="RDT103" s="0"/>
      <c r="RDU103" s="0"/>
      <c r="RDV103" s="0"/>
      <c r="RDW103" s="0"/>
      <c r="RDX103" s="0"/>
      <c r="RDY103" s="0"/>
      <c r="RDZ103" s="0"/>
      <c r="REA103" s="0"/>
      <c r="REB103" s="0"/>
      <c r="REC103" s="0"/>
      <c r="RED103" s="0"/>
      <c r="REE103" s="0"/>
      <c r="REF103" s="0"/>
      <c r="REG103" s="0"/>
      <c r="REH103" s="0"/>
      <c r="REI103" s="0"/>
      <c r="REJ103" s="0"/>
      <c r="REK103" s="0"/>
      <c r="REL103" s="0"/>
      <c r="REM103" s="0"/>
      <c r="REN103" s="0"/>
      <c r="REO103" s="0"/>
      <c r="REP103" s="0"/>
      <c r="REQ103" s="0"/>
      <c r="RER103" s="0"/>
      <c r="RES103" s="0"/>
      <c r="RET103" s="0"/>
      <c r="REU103" s="0"/>
      <c r="REV103" s="0"/>
      <c r="REW103" s="0"/>
      <c r="REX103" s="0"/>
      <c r="REY103" s="0"/>
      <c r="REZ103" s="0"/>
      <c r="RFA103" s="0"/>
      <c r="RFB103" s="0"/>
      <c r="RFC103" s="0"/>
      <c r="RFD103" s="0"/>
      <c r="RFE103" s="0"/>
      <c r="RFF103" s="0"/>
      <c r="RFG103" s="0"/>
      <c r="RFH103" s="0"/>
      <c r="RFI103" s="0"/>
      <c r="RFJ103" s="0"/>
      <c r="RFK103" s="0"/>
      <c r="RFL103" s="0"/>
      <c r="RFM103" s="0"/>
      <c r="RFN103" s="0"/>
      <c r="RFO103" s="0"/>
      <c r="RFP103" s="0"/>
      <c r="RFQ103" s="0"/>
      <c r="RFR103" s="0"/>
      <c r="RFS103" s="0"/>
      <c r="RFT103" s="0"/>
      <c r="RFU103" s="0"/>
      <c r="RFV103" s="0"/>
      <c r="RFW103" s="0"/>
      <c r="RFX103" s="0"/>
      <c r="RFY103" s="0"/>
      <c r="RFZ103" s="0"/>
      <c r="RGA103" s="0"/>
      <c r="RGB103" s="0"/>
      <c r="RGC103" s="0"/>
      <c r="RGD103" s="0"/>
      <c r="RGE103" s="0"/>
      <c r="RGF103" s="0"/>
      <c r="RGG103" s="0"/>
      <c r="RGH103" s="0"/>
      <c r="RGI103" s="0"/>
      <c r="RGJ103" s="0"/>
      <c r="RGK103" s="0"/>
      <c r="RGL103" s="0"/>
      <c r="RGM103" s="0"/>
      <c r="RGN103" s="0"/>
      <c r="RGO103" s="0"/>
      <c r="RGP103" s="0"/>
      <c r="RGQ103" s="0"/>
      <c r="RGR103" s="0"/>
      <c r="RGS103" s="0"/>
      <c r="RGT103" s="0"/>
      <c r="RGU103" s="0"/>
      <c r="RGV103" s="0"/>
      <c r="RGW103" s="0"/>
      <c r="RGX103" s="0"/>
      <c r="RGY103" s="0"/>
      <c r="RGZ103" s="0"/>
      <c r="RHA103" s="0"/>
      <c r="RHB103" s="0"/>
      <c r="RHC103" s="0"/>
      <c r="RHD103" s="0"/>
      <c r="RHE103" s="0"/>
      <c r="RHF103" s="0"/>
      <c r="RHG103" s="0"/>
      <c r="RHH103" s="0"/>
      <c r="RHI103" s="0"/>
      <c r="RHJ103" s="0"/>
      <c r="RHK103" s="0"/>
      <c r="RHL103" s="0"/>
      <c r="RHM103" s="0"/>
      <c r="RHN103" s="0"/>
      <c r="RHO103" s="0"/>
      <c r="RHP103" s="0"/>
      <c r="RHQ103" s="0"/>
      <c r="RHR103" s="0"/>
      <c r="RHS103" s="0"/>
      <c r="RHT103" s="0"/>
      <c r="RHU103" s="0"/>
      <c r="RHV103" s="0"/>
      <c r="RHW103" s="0"/>
      <c r="RHX103" s="0"/>
      <c r="RHY103" s="0"/>
      <c r="RHZ103" s="0"/>
      <c r="RIA103" s="0"/>
      <c r="RIB103" s="0"/>
      <c r="RIC103" s="0"/>
      <c r="RID103" s="0"/>
      <c r="RIE103" s="0"/>
      <c r="RIF103" s="0"/>
      <c r="RIG103" s="0"/>
      <c r="RIH103" s="0"/>
      <c r="RII103" s="0"/>
      <c r="RIJ103" s="0"/>
      <c r="RIK103" s="0"/>
      <c r="RIL103" s="0"/>
      <c r="RIM103" s="0"/>
      <c r="RIN103" s="0"/>
      <c r="RIO103" s="0"/>
      <c r="RIP103" s="0"/>
      <c r="RIQ103" s="0"/>
      <c r="RIR103" s="0"/>
      <c r="RIS103" s="0"/>
      <c r="RIT103" s="0"/>
      <c r="RIU103" s="0"/>
      <c r="RIV103" s="0"/>
      <c r="RIW103" s="0"/>
      <c r="RIX103" s="0"/>
      <c r="RIY103" s="0"/>
      <c r="RIZ103" s="0"/>
      <c r="RJA103" s="0"/>
      <c r="RJB103" s="0"/>
      <c r="RJC103" s="0"/>
      <c r="RJD103" s="0"/>
      <c r="RJE103" s="0"/>
      <c r="RJF103" s="0"/>
      <c r="RJG103" s="0"/>
      <c r="RJH103" s="0"/>
      <c r="RJI103" s="0"/>
      <c r="RJJ103" s="0"/>
      <c r="RJK103" s="0"/>
      <c r="RJL103" s="0"/>
      <c r="RJM103" s="0"/>
      <c r="RJN103" s="0"/>
      <c r="RJO103" s="0"/>
      <c r="RJP103" s="0"/>
      <c r="RJQ103" s="0"/>
      <c r="RJR103" s="0"/>
      <c r="RJS103" s="0"/>
      <c r="RJT103" s="0"/>
      <c r="RJU103" s="0"/>
      <c r="RJV103" s="0"/>
      <c r="RJW103" s="0"/>
      <c r="RJX103" s="0"/>
      <c r="RJY103" s="0"/>
      <c r="RJZ103" s="0"/>
      <c r="RKA103" s="0"/>
      <c r="RKB103" s="0"/>
      <c r="RKC103" s="0"/>
      <c r="RKD103" s="0"/>
      <c r="RKE103" s="0"/>
      <c r="RKF103" s="0"/>
      <c r="RKG103" s="0"/>
      <c r="RKH103" s="0"/>
      <c r="RKI103" s="0"/>
      <c r="RKJ103" s="0"/>
      <c r="RKK103" s="0"/>
      <c r="RKL103" s="0"/>
      <c r="RKM103" s="0"/>
      <c r="RKN103" s="0"/>
      <c r="RKO103" s="0"/>
      <c r="RKP103" s="0"/>
      <c r="RKQ103" s="0"/>
      <c r="RKR103" s="0"/>
      <c r="RKS103" s="0"/>
      <c r="RKT103" s="0"/>
      <c r="RKU103" s="0"/>
      <c r="RKV103" s="0"/>
      <c r="RKW103" s="0"/>
      <c r="RKX103" s="0"/>
      <c r="RKY103" s="0"/>
      <c r="RKZ103" s="0"/>
      <c r="RLA103" s="0"/>
      <c r="RLB103" s="0"/>
      <c r="RLC103" s="0"/>
      <c r="RLD103" s="0"/>
      <c r="RLE103" s="0"/>
      <c r="RLF103" s="0"/>
      <c r="RLG103" s="0"/>
      <c r="RLH103" s="0"/>
      <c r="RLI103" s="0"/>
      <c r="RLJ103" s="0"/>
      <c r="RLK103" s="0"/>
      <c r="RLL103" s="0"/>
      <c r="RLM103" s="0"/>
      <c r="RLN103" s="0"/>
      <c r="RLO103" s="0"/>
      <c r="RLP103" s="0"/>
      <c r="RLQ103" s="0"/>
      <c r="RLR103" s="0"/>
      <c r="RLS103" s="0"/>
      <c r="RLT103" s="0"/>
      <c r="RLU103" s="0"/>
      <c r="RLV103" s="0"/>
      <c r="RLW103" s="0"/>
      <c r="RLX103" s="0"/>
      <c r="RLY103" s="0"/>
      <c r="RLZ103" s="0"/>
      <c r="RMA103" s="0"/>
      <c r="RMB103" s="0"/>
      <c r="RMC103" s="0"/>
      <c r="RMD103" s="0"/>
      <c r="RME103" s="0"/>
      <c r="RMF103" s="0"/>
      <c r="RMG103" s="0"/>
      <c r="RMH103" s="0"/>
      <c r="RMI103" s="0"/>
      <c r="RMJ103" s="0"/>
      <c r="RMK103" s="0"/>
      <c r="RML103" s="0"/>
      <c r="RMM103" s="0"/>
      <c r="RMN103" s="0"/>
      <c r="RMO103" s="0"/>
      <c r="RMP103" s="0"/>
      <c r="RMQ103" s="0"/>
      <c r="RMR103" s="0"/>
      <c r="RMS103" s="0"/>
      <c r="RMT103" s="0"/>
      <c r="RMU103" s="0"/>
      <c r="RMV103" s="0"/>
      <c r="RMW103" s="0"/>
      <c r="RMX103" s="0"/>
      <c r="RMY103" s="0"/>
      <c r="RMZ103" s="0"/>
      <c r="RNA103" s="0"/>
      <c r="RNB103" s="0"/>
      <c r="RNC103" s="0"/>
      <c r="RND103" s="0"/>
      <c r="RNE103" s="0"/>
      <c r="RNF103" s="0"/>
      <c r="RNG103" s="0"/>
      <c r="RNH103" s="0"/>
      <c r="RNI103" s="0"/>
      <c r="RNJ103" s="0"/>
      <c r="RNK103" s="0"/>
      <c r="RNL103" s="0"/>
      <c r="RNM103" s="0"/>
      <c r="RNN103" s="0"/>
      <c r="RNO103" s="0"/>
      <c r="RNP103" s="0"/>
      <c r="RNQ103" s="0"/>
      <c r="RNR103" s="0"/>
      <c r="RNS103" s="0"/>
      <c r="RNT103" s="0"/>
      <c r="RNU103" s="0"/>
      <c r="RNV103" s="0"/>
      <c r="RNW103" s="0"/>
      <c r="RNX103" s="0"/>
      <c r="RNY103" s="0"/>
      <c r="RNZ103" s="0"/>
      <c r="ROA103" s="0"/>
      <c r="ROB103" s="0"/>
      <c r="ROC103" s="0"/>
      <c r="ROD103" s="0"/>
      <c r="ROE103" s="0"/>
      <c r="ROF103" s="0"/>
      <c r="ROG103" s="0"/>
      <c r="ROH103" s="0"/>
      <c r="ROI103" s="0"/>
      <c r="ROJ103" s="0"/>
      <c r="ROK103" s="0"/>
      <c r="ROL103" s="0"/>
      <c r="ROM103" s="0"/>
      <c r="RON103" s="0"/>
      <c r="ROO103" s="0"/>
      <c r="ROP103" s="0"/>
      <c r="ROQ103" s="0"/>
      <c r="ROR103" s="0"/>
      <c r="ROS103" s="0"/>
      <c r="ROT103" s="0"/>
      <c r="ROU103" s="0"/>
      <c r="ROV103" s="0"/>
      <c r="ROW103" s="0"/>
      <c r="ROX103" s="0"/>
      <c r="ROY103" s="0"/>
      <c r="ROZ103" s="0"/>
      <c r="RPA103" s="0"/>
      <c r="RPB103" s="0"/>
      <c r="RPC103" s="0"/>
      <c r="RPD103" s="0"/>
      <c r="RPE103" s="0"/>
      <c r="RPF103" s="0"/>
      <c r="RPG103" s="0"/>
      <c r="RPH103" s="0"/>
      <c r="RPI103" s="0"/>
      <c r="RPJ103" s="0"/>
      <c r="RPK103" s="0"/>
      <c r="RPL103" s="0"/>
      <c r="RPM103" s="0"/>
      <c r="RPN103" s="0"/>
      <c r="RPO103" s="0"/>
      <c r="RPP103" s="0"/>
      <c r="RPQ103" s="0"/>
      <c r="RPR103" s="0"/>
      <c r="RPS103" s="0"/>
      <c r="RPT103" s="0"/>
      <c r="RPU103" s="0"/>
      <c r="RPV103" s="0"/>
      <c r="RPW103" s="0"/>
      <c r="RPX103" s="0"/>
      <c r="RPY103" s="0"/>
      <c r="RPZ103" s="0"/>
      <c r="RQA103" s="0"/>
      <c r="RQB103" s="0"/>
      <c r="RQC103" s="0"/>
      <c r="RQD103" s="0"/>
      <c r="RQE103" s="0"/>
      <c r="RQF103" s="0"/>
      <c r="RQG103" s="0"/>
      <c r="RQH103" s="0"/>
      <c r="RQI103" s="0"/>
      <c r="RQJ103" s="0"/>
      <c r="RQK103" s="0"/>
      <c r="RQL103" s="0"/>
      <c r="RQM103" s="0"/>
      <c r="RQN103" s="0"/>
      <c r="RQO103" s="0"/>
      <c r="RQP103" s="0"/>
      <c r="RQQ103" s="0"/>
      <c r="RQR103" s="0"/>
      <c r="RQS103" s="0"/>
      <c r="RQT103" s="0"/>
      <c r="RQU103" s="0"/>
      <c r="RQV103" s="0"/>
      <c r="RQW103" s="0"/>
      <c r="RQX103" s="0"/>
      <c r="RQY103" s="0"/>
      <c r="RQZ103" s="0"/>
      <c r="RRA103" s="0"/>
      <c r="RRB103" s="0"/>
      <c r="RRC103" s="0"/>
      <c r="RRD103" s="0"/>
      <c r="RRE103" s="0"/>
      <c r="RRF103" s="0"/>
      <c r="RRG103" s="0"/>
      <c r="RRH103" s="0"/>
      <c r="RRI103" s="0"/>
      <c r="RRJ103" s="0"/>
      <c r="RRK103" s="0"/>
      <c r="RRL103" s="0"/>
      <c r="RRM103" s="0"/>
      <c r="RRN103" s="0"/>
      <c r="RRO103" s="0"/>
      <c r="RRP103" s="0"/>
      <c r="RRQ103" s="0"/>
      <c r="RRR103" s="0"/>
      <c r="RRS103" s="0"/>
      <c r="RRT103" s="0"/>
      <c r="RRU103" s="0"/>
      <c r="RRV103" s="0"/>
      <c r="RRW103" s="0"/>
      <c r="RRX103" s="0"/>
      <c r="RRY103" s="0"/>
      <c r="RRZ103" s="0"/>
      <c r="RSA103" s="0"/>
      <c r="RSB103" s="0"/>
      <c r="RSC103" s="0"/>
      <c r="RSD103" s="0"/>
      <c r="RSE103" s="0"/>
      <c r="RSF103" s="0"/>
      <c r="RSG103" s="0"/>
      <c r="RSH103" s="0"/>
      <c r="RSI103" s="0"/>
      <c r="RSJ103" s="0"/>
      <c r="RSK103" s="0"/>
      <c r="RSL103" s="0"/>
      <c r="RSM103" s="0"/>
      <c r="RSN103" s="0"/>
      <c r="RSO103" s="0"/>
      <c r="RSP103" s="0"/>
      <c r="RSQ103" s="0"/>
      <c r="RSR103" s="0"/>
      <c r="RSS103" s="0"/>
      <c r="RST103" s="0"/>
      <c r="RSU103" s="0"/>
      <c r="RSV103" s="0"/>
      <c r="RSW103" s="0"/>
      <c r="RSX103" s="0"/>
      <c r="RSY103" s="0"/>
      <c r="RSZ103" s="0"/>
      <c r="RTA103" s="0"/>
      <c r="RTB103" s="0"/>
      <c r="RTC103" s="0"/>
      <c r="RTD103" s="0"/>
      <c r="RTE103" s="0"/>
      <c r="RTF103" s="0"/>
      <c r="RTG103" s="0"/>
      <c r="RTH103" s="0"/>
      <c r="RTI103" s="0"/>
      <c r="RTJ103" s="0"/>
      <c r="RTK103" s="0"/>
      <c r="RTL103" s="0"/>
      <c r="RTM103" s="0"/>
      <c r="RTN103" s="0"/>
      <c r="RTO103" s="0"/>
      <c r="RTP103" s="0"/>
      <c r="RTQ103" s="0"/>
      <c r="RTR103" s="0"/>
      <c r="RTS103" s="0"/>
      <c r="RTT103" s="0"/>
      <c r="RTU103" s="0"/>
      <c r="RTV103" s="0"/>
      <c r="RTW103" s="0"/>
      <c r="RTX103" s="0"/>
      <c r="RTY103" s="0"/>
      <c r="RTZ103" s="0"/>
      <c r="RUA103" s="0"/>
      <c r="RUB103" s="0"/>
      <c r="RUC103" s="0"/>
      <c r="RUD103" s="0"/>
      <c r="RUE103" s="0"/>
      <c r="RUF103" s="0"/>
      <c r="RUG103" s="0"/>
      <c r="RUH103" s="0"/>
      <c r="RUI103" s="0"/>
      <c r="RUJ103" s="0"/>
      <c r="RUK103" s="0"/>
      <c r="RUL103" s="0"/>
      <c r="RUM103" s="0"/>
      <c r="RUN103" s="0"/>
      <c r="RUO103" s="0"/>
      <c r="RUP103" s="0"/>
      <c r="RUQ103" s="0"/>
      <c r="RUR103" s="0"/>
      <c r="RUS103" s="0"/>
      <c r="RUT103" s="0"/>
      <c r="RUU103" s="0"/>
      <c r="RUV103" s="0"/>
      <c r="RUW103" s="0"/>
      <c r="RUX103" s="0"/>
      <c r="RUY103" s="0"/>
      <c r="RUZ103" s="0"/>
      <c r="RVA103" s="0"/>
      <c r="RVB103" s="0"/>
      <c r="RVC103" s="0"/>
      <c r="RVD103" s="0"/>
      <c r="RVE103" s="0"/>
      <c r="RVF103" s="0"/>
      <c r="RVG103" s="0"/>
      <c r="RVH103" s="0"/>
      <c r="RVI103" s="0"/>
      <c r="RVJ103" s="0"/>
      <c r="RVK103" s="0"/>
      <c r="RVL103" s="0"/>
      <c r="RVM103" s="0"/>
      <c r="RVN103" s="0"/>
      <c r="RVO103" s="0"/>
      <c r="RVP103" s="0"/>
      <c r="RVQ103" s="0"/>
      <c r="RVR103" s="0"/>
      <c r="RVS103" s="0"/>
      <c r="RVT103" s="0"/>
      <c r="RVU103" s="0"/>
      <c r="RVV103" s="0"/>
      <c r="RVW103" s="0"/>
      <c r="RVX103" s="0"/>
      <c r="RVY103" s="0"/>
      <c r="RVZ103" s="0"/>
      <c r="RWA103" s="0"/>
      <c r="RWB103" s="0"/>
      <c r="RWC103" s="0"/>
      <c r="RWD103" s="0"/>
      <c r="RWE103" s="0"/>
      <c r="RWF103" s="0"/>
      <c r="RWG103" s="0"/>
      <c r="RWH103" s="0"/>
      <c r="RWI103" s="0"/>
      <c r="RWJ103" s="0"/>
      <c r="RWK103" s="0"/>
      <c r="RWL103" s="0"/>
      <c r="RWM103" s="0"/>
      <c r="RWN103" s="0"/>
      <c r="RWO103" s="0"/>
      <c r="RWP103" s="0"/>
      <c r="RWQ103" s="0"/>
      <c r="RWR103" s="0"/>
      <c r="RWS103" s="0"/>
      <c r="RWT103" s="0"/>
      <c r="RWU103" s="0"/>
      <c r="RWV103" s="0"/>
      <c r="RWW103" s="0"/>
      <c r="RWX103" s="0"/>
      <c r="RWY103" s="0"/>
      <c r="RWZ103" s="0"/>
      <c r="RXA103" s="0"/>
      <c r="RXB103" s="0"/>
      <c r="RXC103" s="0"/>
      <c r="RXD103" s="0"/>
      <c r="RXE103" s="0"/>
      <c r="RXF103" s="0"/>
      <c r="RXG103" s="0"/>
      <c r="RXH103" s="0"/>
      <c r="RXI103" s="0"/>
      <c r="RXJ103" s="0"/>
      <c r="RXK103" s="0"/>
      <c r="RXL103" s="0"/>
      <c r="RXM103" s="0"/>
      <c r="RXN103" s="0"/>
      <c r="RXO103" s="0"/>
      <c r="RXP103" s="0"/>
      <c r="RXQ103" s="0"/>
      <c r="RXR103" s="0"/>
      <c r="RXS103" s="0"/>
      <c r="RXT103" s="0"/>
      <c r="RXU103" s="0"/>
      <c r="RXV103" s="0"/>
      <c r="RXW103" s="0"/>
      <c r="RXX103" s="0"/>
      <c r="RXY103" s="0"/>
      <c r="RXZ103" s="0"/>
      <c r="RYA103" s="0"/>
      <c r="RYB103" s="0"/>
      <c r="RYC103" s="0"/>
      <c r="RYD103" s="0"/>
      <c r="RYE103" s="0"/>
      <c r="RYF103" s="0"/>
      <c r="RYG103" s="0"/>
      <c r="RYH103" s="0"/>
      <c r="RYI103" s="0"/>
      <c r="RYJ103" s="0"/>
      <c r="RYK103" s="0"/>
      <c r="RYL103" s="0"/>
      <c r="RYM103" s="0"/>
      <c r="RYN103" s="0"/>
      <c r="RYO103" s="0"/>
      <c r="RYP103" s="0"/>
      <c r="RYQ103" s="0"/>
      <c r="RYR103" s="0"/>
      <c r="RYS103" s="0"/>
      <c r="RYT103" s="0"/>
      <c r="RYU103" s="0"/>
      <c r="RYV103" s="0"/>
      <c r="RYW103" s="0"/>
      <c r="RYX103" s="0"/>
      <c r="RYY103" s="0"/>
      <c r="RYZ103" s="0"/>
      <c r="RZA103" s="0"/>
      <c r="RZB103" s="0"/>
      <c r="RZC103" s="0"/>
      <c r="RZD103" s="0"/>
      <c r="RZE103" s="0"/>
      <c r="RZF103" s="0"/>
      <c r="RZG103" s="0"/>
      <c r="RZH103" s="0"/>
      <c r="RZI103" s="0"/>
      <c r="RZJ103" s="0"/>
      <c r="RZK103" s="0"/>
      <c r="RZL103" s="0"/>
      <c r="RZM103" s="0"/>
      <c r="RZN103" s="0"/>
      <c r="RZO103" s="0"/>
      <c r="RZP103" s="0"/>
      <c r="RZQ103" s="0"/>
      <c r="RZR103" s="0"/>
      <c r="RZS103" s="0"/>
      <c r="RZT103" s="0"/>
      <c r="RZU103" s="0"/>
      <c r="RZV103" s="0"/>
      <c r="RZW103" s="0"/>
      <c r="RZX103" s="0"/>
      <c r="RZY103" s="0"/>
      <c r="RZZ103" s="0"/>
      <c r="SAA103" s="0"/>
      <c r="SAB103" s="0"/>
      <c r="SAC103" s="0"/>
      <c r="SAD103" s="0"/>
      <c r="SAE103" s="0"/>
      <c r="SAF103" s="0"/>
      <c r="SAG103" s="0"/>
      <c r="SAH103" s="0"/>
      <c r="SAI103" s="0"/>
      <c r="SAJ103" s="0"/>
      <c r="SAK103" s="0"/>
      <c r="SAL103" s="0"/>
      <c r="SAM103" s="0"/>
      <c r="SAN103" s="0"/>
      <c r="SAO103" s="0"/>
      <c r="SAP103" s="0"/>
      <c r="SAQ103" s="0"/>
      <c r="SAR103" s="0"/>
      <c r="SAS103" s="0"/>
      <c r="SAT103" s="0"/>
      <c r="SAU103" s="0"/>
      <c r="SAV103" s="0"/>
      <c r="SAW103" s="0"/>
      <c r="SAX103" s="0"/>
      <c r="SAY103" s="0"/>
      <c r="SAZ103" s="0"/>
      <c r="SBA103" s="0"/>
      <c r="SBB103" s="0"/>
      <c r="SBC103" s="0"/>
      <c r="SBD103" s="0"/>
      <c r="SBE103" s="0"/>
      <c r="SBF103" s="0"/>
      <c r="SBG103" s="0"/>
      <c r="SBH103" s="0"/>
      <c r="SBI103" s="0"/>
      <c r="SBJ103" s="0"/>
      <c r="SBK103" s="0"/>
      <c r="SBL103" s="0"/>
      <c r="SBM103" s="0"/>
      <c r="SBN103" s="0"/>
      <c r="SBO103" s="0"/>
      <c r="SBP103" s="0"/>
      <c r="SBQ103" s="0"/>
      <c r="SBR103" s="0"/>
      <c r="SBS103" s="0"/>
      <c r="SBT103" s="0"/>
      <c r="SBU103" s="0"/>
      <c r="SBV103" s="0"/>
      <c r="SBW103" s="0"/>
      <c r="SBX103" s="0"/>
      <c r="SBY103" s="0"/>
      <c r="SBZ103" s="0"/>
      <c r="SCA103" s="0"/>
      <c r="SCB103" s="0"/>
      <c r="SCC103" s="0"/>
      <c r="SCD103" s="0"/>
      <c r="SCE103" s="0"/>
      <c r="SCF103" s="0"/>
      <c r="SCG103" s="0"/>
      <c r="SCH103" s="0"/>
      <c r="SCI103" s="0"/>
      <c r="SCJ103" s="0"/>
      <c r="SCK103" s="0"/>
      <c r="SCL103" s="0"/>
      <c r="SCM103" s="0"/>
      <c r="SCN103" s="0"/>
      <c r="SCO103" s="0"/>
      <c r="SCP103" s="0"/>
      <c r="SCQ103" s="0"/>
      <c r="SCR103" s="0"/>
      <c r="SCS103" s="0"/>
      <c r="SCT103" s="0"/>
      <c r="SCU103" s="0"/>
      <c r="SCV103" s="0"/>
      <c r="SCW103" s="0"/>
      <c r="SCX103" s="0"/>
      <c r="SCY103" s="0"/>
      <c r="SCZ103" s="0"/>
      <c r="SDA103" s="0"/>
      <c r="SDB103" s="0"/>
      <c r="SDC103" s="0"/>
      <c r="SDD103" s="0"/>
      <c r="SDE103" s="0"/>
      <c r="SDF103" s="0"/>
      <c r="SDG103" s="0"/>
      <c r="SDH103" s="0"/>
      <c r="SDI103" s="0"/>
      <c r="SDJ103" s="0"/>
      <c r="SDK103" s="0"/>
      <c r="SDL103" s="0"/>
      <c r="SDM103" s="0"/>
      <c r="SDN103" s="0"/>
      <c r="SDO103" s="0"/>
      <c r="SDP103" s="0"/>
      <c r="SDQ103" s="0"/>
      <c r="SDR103" s="0"/>
      <c r="SDS103" s="0"/>
      <c r="SDT103" s="0"/>
      <c r="SDU103" s="0"/>
      <c r="SDV103" s="0"/>
      <c r="SDW103" s="0"/>
      <c r="SDX103" s="0"/>
      <c r="SDY103" s="0"/>
      <c r="SDZ103" s="0"/>
      <c r="SEA103" s="0"/>
      <c r="SEB103" s="0"/>
      <c r="SEC103" s="0"/>
      <c r="SED103" s="0"/>
      <c r="SEE103" s="0"/>
      <c r="SEF103" s="0"/>
      <c r="SEG103" s="0"/>
      <c r="SEH103" s="0"/>
      <c r="SEI103" s="0"/>
      <c r="SEJ103" s="0"/>
      <c r="SEK103" s="0"/>
      <c r="SEL103" s="0"/>
      <c r="SEM103" s="0"/>
      <c r="SEN103" s="0"/>
      <c r="SEO103" s="0"/>
      <c r="SEP103" s="0"/>
      <c r="SEQ103" s="0"/>
      <c r="SER103" s="0"/>
      <c r="SES103" s="0"/>
      <c r="SET103" s="0"/>
      <c r="SEU103" s="0"/>
      <c r="SEV103" s="0"/>
      <c r="SEW103" s="0"/>
      <c r="SEX103" s="0"/>
      <c r="SEY103" s="0"/>
      <c r="SEZ103" s="0"/>
      <c r="SFA103" s="0"/>
      <c r="SFB103" s="0"/>
      <c r="SFC103" s="0"/>
      <c r="SFD103" s="0"/>
      <c r="SFE103" s="0"/>
      <c r="SFF103" s="0"/>
      <c r="SFG103" s="0"/>
      <c r="SFH103" s="0"/>
      <c r="SFI103" s="0"/>
      <c r="SFJ103" s="0"/>
      <c r="SFK103" s="0"/>
      <c r="SFL103" s="0"/>
      <c r="SFM103" s="0"/>
      <c r="SFN103" s="0"/>
      <c r="SFO103" s="0"/>
      <c r="SFP103" s="0"/>
      <c r="SFQ103" s="0"/>
      <c r="SFR103" s="0"/>
      <c r="SFS103" s="0"/>
      <c r="SFT103" s="0"/>
      <c r="SFU103" s="0"/>
      <c r="SFV103" s="0"/>
      <c r="SFW103" s="0"/>
      <c r="SFX103" s="0"/>
      <c r="SFY103" s="0"/>
      <c r="SFZ103" s="0"/>
      <c r="SGA103" s="0"/>
      <c r="SGB103" s="0"/>
      <c r="SGC103" s="0"/>
      <c r="SGD103" s="0"/>
      <c r="SGE103" s="0"/>
      <c r="SGF103" s="0"/>
      <c r="SGG103" s="0"/>
      <c r="SGH103" s="0"/>
      <c r="SGI103" s="0"/>
      <c r="SGJ103" s="0"/>
      <c r="SGK103" s="0"/>
      <c r="SGL103" s="0"/>
      <c r="SGM103" s="0"/>
      <c r="SGN103" s="0"/>
      <c r="SGO103" s="0"/>
      <c r="SGP103" s="0"/>
      <c r="SGQ103" s="0"/>
      <c r="SGR103" s="0"/>
      <c r="SGS103" s="0"/>
      <c r="SGT103" s="0"/>
      <c r="SGU103" s="0"/>
      <c r="SGV103" s="0"/>
      <c r="SGW103" s="0"/>
      <c r="SGX103" s="0"/>
      <c r="SGY103" s="0"/>
      <c r="SGZ103" s="0"/>
      <c r="SHA103" s="0"/>
      <c r="SHB103" s="0"/>
      <c r="SHC103" s="0"/>
      <c r="SHD103" s="0"/>
      <c r="SHE103" s="0"/>
      <c r="SHF103" s="0"/>
      <c r="SHG103" s="0"/>
      <c r="SHH103" s="0"/>
      <c r="SHI103" s="0"/>
      <c r="SHJ103" s="0"/>
      <c r="SHK103" s="0"/>
      <c r="SHL103" s="0"/>
      <c r="SHM103" s="0"/>
      <c r="SHN103" s="0"/>
      <c r="SHO103" s="0"/>
      <c r="SHP103" s="0"/>
      <c r="SHQ103" s="0"/>
      <c r="SHR103" s="0"/>
      <c r="SHS103" s="0"/>
      <c r="SHT103" s="0"/>
      <c r="SHU103" s="0"/>
      <c r="SHV103" s="0"/>
      <c r="SHW103" s="0"/>
      <c r="SHX103" s="0"/>
      <c r="SHY103" s="0"/>
      <c r="SHZ103" s="0"/>
      <c r="SIA103" s="0"/>
      <c r="SIB103" s="0"/>
      <c r="SIC103" s="0"/>
      <c r="SID103" s="0"/>
      <c r="SIE103" s="0"/>
      <c r="SIF103" s="0"/>
      <c r="SIG103" s="0"/>
      <c r="SIH103" s="0"/>
      <c r="SII103" s="0"/>
      <c r="SIJ103" s="0"/>
      <c r="SIK103" s="0"/>
      <c r="SIL103" s="0"/>
      <c r="SIM103" s="0"/>
      <c r="SIN103" s="0"/>
      <c r="SIO103" s="0"/>
      <c r="SIP103" s="0"/>
      <c r="SIQ103" s="0"/>
      <c r="SIR103" s="0"/>
      <c r="SIS103" s="0"/>
      <c r="SIT103" s="0"/>
      <c r="SIU103" s="0"/>
      <c r="SIV103" s="0"/>
      <c r="SIW103" s="0"/>
      <c r="SIX103" s="0"/>
      <c r="SIY103" s="0"/>
      <c r="SIZ103" s="0"/>
      <c r="SJA103" s="0"/>
      <c r="SJB103" s="0"/>
      <c r="SJC103" s="0"/>
      <c r="SJD103" s="0"/>
      <c r="SJE103" s="0"/>
      <c r="SJF103" s="0"/>
      <c r="SJG103" s="0"/>
      <c r="SJH103" s="0"/>
      <c r="SJI103" s="0"/>
      <c r="SJJ103" s="0"/>
      <c r="SJK103" s="0"/>
      <c r="SJL103" s="0"/>
      <c r="SJM103" s="0"/>
      <c r="SJN103" s="0"/>
      <c r="SJO103" s="0"/>
      <c r="SJP103" s="0"/>
      <c r="SJQ103" s="0"/>
      <c r="SJR103" s="0"/>
      <c r="SJS103" s="0"/>
      <c r="SJT103" s="0"/>
      <c r="SJU103" s="0"/>
      <c r="SJV103" s="0"/>
      <c r="SJW103" s="0"/>
      <c r="SJX103" s="0"/>
      <c r="SJY103" s="0"/>
      <c r="SJZ103" s="0"/>
      <c r="SKA103" s="0"/>
      <c r="SKB103" s="0"/>
      <c r="SKC103" s="0"/>
      <c r="SKD103" s="0"/>
      <c r="SKE103" s="0"/>
      <c r="SKF103" s="0"/>
      <c r="SKG103" s="0"/>
      <c r="SKH103" s="0"/>
      <c r="SKI103" s="0"/>
      <c r="SKJ103" s="0"/>
      <c r="SKK103" s="0"/>
      <c r="SKL103" s="0"/>
      <c r="SKM103" s="0"/>
      <c r="SKN103" s="0"/>
      <c r="SKO103" s="0"/>
      <c r="SKP103" s="0"/>
      <c r="SKQ103" s="0"/>
      <c r="SKR103" s="0"/>
      <c r="SKS103" s="0"/>
      <c r="SKT103" s="0"/>
      <c r="SKU103" s="0"/>
      <c r="SKV103" s="0"/>
      <c r="SKW103" s="0"/>
      <c r="SKX103" s="0"/>
      <c r="SKY103" s="0"/>
      <c r="SKZ103" s="0"/>
      <c r="SLA103" s="0"/>
      <c r="SLB103" s="0"/>
      <c r="SLC103" s="0"/>
      <c r="SLD103" s="0"/>
      <c r="SLE103" s="0"/>
      <c r="SLF103" s="0"/>
      <c r="SLG103" s="0"/>
      <c r="SLH103" s="0"/>
      <c r="SLI103" s="0"/>
      <c r="SLJ103" s="0"/>
      <c r="SLK103" s="0"/>
      <c r="SLL103" s="0"/>
      <c r="SLM103" s="0"/>
      <c r="SLN103" s="0"/>
      <c r="SLO103" s="0"/>
      <c r="SLP103" s="0"/>
      <c r="SLQ103" s="0"/>
      <c r="SLR103" s="0"/>
      <c r="SLS103" s="0"/>
      <c r="SLT103" s="0"/>
      <c r="SLU103" s="0"/>
      <c r="SLV103" s="0"/>
      <c r="SLW103" s="0"/>
      <c r="SLX103" s="0"/>
      <c r="SLY103" s="0"/>
      <c r="SLZ103" s="0"/>
      <c r="SMA103" s="0"/>
      <c r="SMB103" s="0"/>
      <c r="SMC103" s="0"/>
      <c r="SMD103" s="0"/>
      <c r="SME103" s="0"/>
      <c r="SMF103" s="0"/>
      <c r="SMG103" s="0"/>
      <c r="SMH103" s="0"/>
      <c r="SMI103" s="0"/>
      <c r="SMJ103" s="0"/>
      <c r="SMK103" s="0"/>
      <c r="SML103" s="0"/>
      <c r="SMM103" s="0"/>
      <c r="SMN103" s="0"/>
      <c r="SMO103" s="0"/>
      <c r="SMP103" s="0"/>
      <c r="SMQ103" s="0"/>
      <c r="SMR103" s="0"/>
      <c r="SMS103" s="0"/>
      <c r="SMT103" s="0"/>
      <c r="SMU103" s="0"/>
      <c r="SMV103" s="0"/>
      <c r="SMW103" s="0"/>
      <c r="SMX103" s="0"/>
      <c r="SMY103" s="0"/>
      <c r="SMZ103" s="0"/>
      <c r="SNA103" s="0"/>
      <c r="SNB103" s="0"/>
      <c r="SNC103" s="0"/>
      <c r="SND103" s="0"/>
      <c r="SNE103" s="0"/>
      <c r="SNF103" s="0"/>
      <c r="SNG103" s="0"/>
      <c r="SNH103" s="0"/>
      <c r="SNI103" s="0"/>
      <c r="SNJ103" s="0"/>
      <c r="SNK103" s="0"/>
      <c r="SNL103" s="0"/>
      <c r="SNM103" s="0"/>
      <c r="SNN103" s="0"/>
      <c r="SNO103" s="0"/>
      <c r="SNP103" s="0"/>
      <c r="SNQ103" s="0"/>
      <c r="SNR103" s="0"/>
      <c r="SNS103" s="0"/>
      <c r="SNT103" s="0"/>
      <c r="SNU103" s="0"/>
      <c r="SNV103" s="0"/>
      <c r="SNW103" s="0"/>
      <c r="SNX103" s="0"/>
      <c r="SNY103" s="0"/>
      <c r="SNZ103" s="0"/>
      <c r="SOA103" s="0"/>
      <c r="SOB103" s="0"/>
      <c r="SOC103" s="0"/>
      <c r="SOD103" s="0"/>
      <c r="SOE103" s="0"/>
      <c r="SOF103" s="0"/>
      <c r="SOG103" s="0"/>
      <c r="SOH103" s="0"/>
      <c r="SOI103" s="0"/>
      <c r="SOJ103" s="0"/>
      <c r="SOK103" s="0"/>
      <c r="SOL103" s="0"/>
      <c r="SOM103" s="0"/>
      <c r="SON103" s="0"/>
      <c r="SOO103" s="0"/>
      <c r="SOP103" s="0"/>
      <c r="SOQ103" s="0"/>
      <c r="SOR103" s="0"/>
      <c r="SOS103" s="0"/>
      <c r="SOT103" s="0"/>
      <c r="SOU103" s="0"/>
      <c r="SOV103" s="0"/>
      <c r="SOW103" s="0"/>
      <c r="SOX103" s="0"/>
      <c r="SOY103" s="0"/>
      <c r="SOZ103" s="0"/>
      <c r="SPA103" s="0"/>
      <c r="SPB103" s="0"/>
      <c r="SPC103" s="0"/>
      <c r="SPD103" s="0"/>
      <c r="SPE103" s="0"/>
      <c r="SPF103" s="0"/>
      <c r="SPG103" s="0"/>
      <c r="SPH103" s="0"/>
      <c r="SPI103" s="0"/>
      <c r="SPJ103" s="0"/>
      <c r="SPK103" s="0"/>
      <c r="SPL103" s="0"/>
      <c r="SPM103" s="0"/>
      <c r="SPN103" s="0"/>
      <c r="SPO103" s="0"/>
      <c r="SPP103" s="0"/>
      <c r="SPQ103" s="0"/>
      <c r="SPR103" s="0"/>
      <c r="SPS103" s="0"/>
      <c r="SPT103" s="0"/>
      <c r="SPU103" s="0"/>
      <c r="SPV103" s="0"/>
      <c r="SPW103" s="0"/>
      <c r="SPX103" s="0"/>
      <c r="SPY103" s="0"/>
      <c r="SPZ103" s="0"/>
      <c r="SQA103" s="0"/>
      <c r="SQB103" s="0"/>
      <c r="SQC103" s="0"/>
      <c r="SQD103" s="0"/>
      <c r="SQE103" s="0"/>
      <c r="SQF103" s="0"/>
      <c r="SQG103" s="0"/>
      <c r="SQH103" s="0"/>
      <c r="SQI103" s="0"/>
      <c r="SQJ103" s="0"/>
      <c r="SQK103" s="0"/>
      <c r="SQL103" s="0"/>
      <c r="SQM103" s="0"/>
      <c r="SQN103" s="0"/>
      <c r="SQO103" s="0"/>
      <c r="SQP103" s="0"/>
      <c r="SQQ103" s="0"/>
      <c r="SQR103" s="0"/>
      <c r="SQS103" s="0"/>
      <c r="SQT103" s="0"/>
      <c r="SQU103" s="0"/>
      <c r="SQV103" s="0"/>
      <c r="SQW103" s="0"/>
      <c r="SQX103" s="0"/>
      <c r="SQY103" s="0"/>
      <c r="SQZ103" s="0"/>
      <c r="SRA103" s="0"/>
      <c r="SRB103" s="0"/>
      <c r="SRC103" s="0"/>
      <c r="SRD103" s="0"/>
      <c r="SRE103" s="0"/>
      <c r="SRF103" s="0"/>
      <c r="SRG103" s="0"/>
      <c r="SRH103" s="0"/>
      <c r="SRI103" s="0"/>
      <c r="SRJ103" s="0"/>
      <c r="SRK103" s="0"/>
      <c r="SRL103" s="0"/>
      <c r="SRM103" s="0"/>
      <c r="SRN103" s="0"/>
      <c r="SRO103" s="0"/>
      <c r="SRP103" s="0"/>
      <c r="SRQ103" s="0"/>
      <c r="SRR103" s="0"/>
      <c r="SRS103" s="0"/>
      <c r="SRT103" s="0"/>
      <c r="SRU103" s="0"/>
      <c r="SRV103" s="0"/>
      <c r="SRW103" s="0"/>
      <c r="SRX103" s="0"/>
      <c r="SRY103" s="0"/>
      <c r="SRZ103" s="0"/>
      <c r="SSA103" s="0"/>
      <c r="SSB103" s="0"/>
      <c r="SSC103" s="0"/>
      <c r="SSD103" s="0"/>
      <c r="SSE103" s="0"/>
      <c r="SSF103" s="0"/>
      <c r="SSG103" s="0"/>
      <c r="SSH103" s="0"/>
      <c r="SSI103" s="0"/>
      <c r="SSJ103" s="0"/>
      <c r="SSK103" s="0"/>
      <c r="SSL103" s="0"/>
      <c r="SSM103" s="0"/>
      <c r="SSN103" s="0"/>
      <c r="SSO103" s="0"/>
      <c r="SSP103" s="0"/>
      <c r="SSQ103" s="0"/>
      <c r="SSR103" s="0"/>
      <c r="SSS103" s="0"/>
      <c r="SST103" s="0"/>
      <c r="SSU103" s="0"/>
      <c r="SSV103" s="0"/>
      <c r="SSW103" s="0"/>
      <c r="SSX103" s="0"/>
      <c r="SSY103" s="0"/>
      <c r="SSZ103" s="0"/>
      <c r="STA103" s="0"/>
      <c r="STB103" s="0"/>
      <c r="STC103" s="0"/>
      <c r="STD103" s="0"/>
      <c r="STE103" s="0"/>
      <c r="STF103" s="0"/>
      <c r="STG103" s="0"/>
      <c r="STH103" s="0"/>
      <c r="STI103" s="0"/>
      <c r="STJ103" s="0"/>
      <c r="STK103" s="0"/>
      <c r="STL103" s="0"/>
      <c r="STM103" s="0"/>
      <c r="STN103" s="0"/>
      <c r="STO103" s="0"/>
      <c r="STP103" s="0"/>
      <c r="STQ103" s="0"/>
      <c r="STR103" s="0"/>
      <c r="STS103" s="0"/>
      <c r="STT103" s="0"/>
      <c r="STU103" s="0"/>
      <c r="STV103" s="0"/>
      <c r="STW103" s="0"/>
      <c r="STX103" s="0"/>
      <c r="STY103" s="0"/>
      <c r="STZ103" s="0"/>
      <c r="SUA103" s="0"/>
      <c r="SUB103" s="0"/>
      <c r="SUC103" s="0"/>
      <c r="SUD103" s="0"/>
      <c r="SUE103" s="0"/>
      <c r="SUF103" s="0"/>
      <c r="SUG103" s="0"/>
      <c r="SUH103" s="0"/>
      <c r="SUI103" s="0"/>
      <c r="SUJ103" s="0"/>
      <c r="SUK103" s="0"/>
      <c r="SUL103" s="0"/>
      <c r="SUM103" s="0"/>
      <c r="SUN103" s="0"/>
      <c r="SUO103" s="0"/>
      <c r="SUP103" s="0"/>
      <c r="SUQ103" s="0"/>
      <c r="SUR103" s="0"/>
      <c r="SUS103" s="0"/>
      <c r="SUT103" s="0"/>
      <c r="SUU103" s="0"/>
      <c r="SUV103" s="0"/>
      <c r="SUW103" s="0"/>
      <c r="SUX103" s="0"/>
      <c r="SUY103" s="0"/>
      <c r="SUZ103" s="0"/>
      <c r="SVA103" s="0"/>
      <c r="SVB103" s="0"/>
      <c r="SVC103" s="0"/>
      <c r="SVD103" s="0"/>
      <c r="SVE103" s="0"/>
      <c r="SVF103" s="0"/>
      <c r="SVG103" s="0"/>
      <c r="SVH103" s="0"/>
      <c r="SVI103" s="0"/>
      <c r="SVJ103" s="0"/>
      <c r="SVK103" s="0"/>
      <c r="SVL103" s="0"/>
      <c r="SVM103" s="0"/>
      <c r="SVN103" s="0"/>
      <c r="SVO103" s="0"/>
      <c r="SVP103" s="0"/>
      <c r="SVQ103" s="0"/>
      <c r="SVR103" s="0"/>
      <c r="SVS103" s="0"/>
      <c r="SVT103" s="0"/>
      <c r="SVU103" s="0"/>
      <c r="SVV103" s="0"/>
      <c r="SVW103" s="0"/>
      <c r="SVX103" s="0"/>
      <c r="SVY103" s="0"/>
      <c r="SVZ103" s="0"/>
      <c r="SWA103" s="0"/>
      <c r="SWB103" s="0"/>
      <c r="SWC103" s="0"/>
      <c r="SWD103" s="0"/>
      <c r="SWE103" s="0"/>
      <c r="SWF103" s="0"/>
      <c r="SWG103" s="0"/>
      <c r="SWH103" s="0"/>
      <c r="SWI103" s="0"/>
      <c r="SWJ103" s="0"/>
      <c r="SWK103" s="0"/>
      <c r="SWL103" s="0"/>
      <c r="SWM103" s="0"/>
      <c r="SWN103" s="0"/>
      <c r="SWO103" s="0"/>
      <c r="SWP103" s="0"/>
      <c r="SWQ103" s="0"/>
      <c r="SWR103" s="0"/>
      <c r="SWS103" s="0"/>
      <c r="SWT103" s="0"/>
      <c r="SWU103" s="0"/>
      <c r="SWV103" s="0"/>
      <c r="SWW103" s="0"/>
      <c r="SWX103" s="0"/>
      <c r="SWY103" s="0"/>
      <c r="SWZ103" s="0"/>
      <c r="SXA103" s="0"/>
      <c r="SXB103" s="0"/>
      <c r="SXC103" s="0"/>
      <c r="SXD103" s="0"/>
      <c r="SXE103" s="0"/>
      <c r="SXF103" s="0"/>
      <c r="SXG103" s="0"/>
      <c r="SXH103" s="0"/>
      <c r="SXI103" s="0"/>
      <c r="SXJ103" s="0"/>
      <c r="SXK103" s="0"/>
      <c r="SXL103" s="0"/>
      <c r="SXM103" s="0"/>
      <c r="SXN103" s="0"/>
      <c r="SXO103" s="0"/>
      <c r="SXP103" s="0"/>
      <c r="SXQ103" s="0"/>
      <c r="SXR103" s="0"/>
      <c r="SXS103" s="0"/>
      <c r="SXT103" s="0"/>
      <c r="SXU103" s="0"/>
      <c r="SXV103" s="0"/>
      <c r="SXW103" s="0"/>
      <c r="SXX103" s="0"/>
      <c r="SXY103" s="0"/>
      <c r="SXZ103" s="0"/>
      <c r="SYA103" s="0"/>
      <c r="SYB103" s="0"/>
      <c r="SYC103" s="0"/>
      <c r="SYD103" s="0"/>
      <c r="SYE103" s="0"/>
      <c r="SYF103" s="0"/>
      <c r="SYG103" s="0"/>
      <c r="SYH103" s="0"/>
      <c r="SYI103" s="0"/>
      <c r="SYJ103" s="0"/>
      <c r="SYK103" s="0"/>
      <c r="SYL103" s="0"/>
      <c r="SYM103" s="0"/>
      <c r="SYN103" s="0"/>
      <c r="SYO103" s="0"/>
      <c r="SYP103" s="0"/>
      <c r="SYQ103" s="0"/>
      <c r="SYR103" s="0"/>
      <c r="SYS103" s="0"/>
      <c r="SYT103" s="0"/>
      <c r="SYU103" s="0"/>
      <c r="SYV103" s="0"/>
      <c r="SYW103" s="0"/>
      <c r="SYX103" s="0"/>
      <c r="SYY103" s="0"/>
      <c r="SYZ103" s="0"/>
      <c r="SZA103" s="0"/>
      <c r="SZB103" s="0"/>
      <c r="SZC103" s="0"/>
      <c r="SZD103" s="0"/>
      <c r="SZE103" s="0"/>
      <c r="SZF103" s="0"/>
      <c r="SZG103" s="0"/>
      <c r="SZH103" s="0"/>
      <c r="SZI103" s="0"/>
      <c r="SZJ103" s="0"/>
      <c r="SZK103" s="0"/>
      <c r="SZL103" s="0"/>
      <c r="SZM103" s="0"/>
      <c r="SZN103" s="0"/>
      <c r="SZO103" s="0"/>
      <c r="SZP103" s="0"/>
      <c r="SZQ103" s="0"/>
      <c r="SZR103" s="0"/>
      <c r="SZS103" s="0"/>
      <c r="SZT103" s="0"/>
      <c r="SZU103" s="0"/>
      <c r="SZV103" s="0"/>
      <c r="SZW103" s="0"/>
      <c r="SZX103" s="0"/>
      <c r="SZY103" s="0"/>
      <c r="SZZ103" s="0"/>
      <c r="TAA103" s="0"/>
      <c r="TAB103" s="0"/>
      <c r="TAC103" s="0"/>
      <c r="TAD103" s="0"/>
      <c r="TAE103" s="0"/>
      <c r="TAF103" s="0"/>
      <c r="TAG103" s="0"/>
      <c r="TAH103" s="0"/>
      <c r="TAI103" s="0"/>
      <c r="TAJ103" s="0"/>
      <c r="TAK103" s="0"/>
      <c r="TAL103" s="0"/>
      <c r="TAM103" s="0"/>
      <c r="TAN103" s="0"/>
      <c r="TAO103" s="0"/>
      <c r="TAP103" s="0"/>
      <c r="TAQ103" s="0"/>
      <c r="TAR103" s="0"/>
      <c r="TAS103" s="0"/>
      <c r="TAT103" s="0"/>
      <c r="TAU103" s="0"/>
      <c r="TAV103" s="0"/>
      <c r="TAW103" s="0"/>
      <c r="TAX103" s="0"/>
      <c r="TAY103" s="0"/>
      <c r="TAZ103" s="0"/>
      <c r="TBA103" s="0"/>
      <c r="TBB103" s="0"/>
      <c r="TBC103" s="0"/>
      <c r="TBD103" s="0"/>
      <c r="TBE103" s="0"/>
      <c r="TBF103" s="0"/>
      <c r="TBG103" s="0"/>
      <c r="TBH103" s="0"/>
      <c r="TBI103" s="0"/>
      <c r="TBJ103" s="0"/>
      <c r="TBK103" s="0"/>
      <c r="TBL103" s="0"/>
      <c r="TBM103" s="0"/>
      <c r="TBN103" s="0"/>
      <c r="TBO103" s="0"/>
      <c r="TBP103" s="0"/>
      <c r="TBQ103" s="0"/>
      <c r="TBR103" s="0"/>
      <c r="TBS103" s="0"/>
      <c r="TBT103" s="0"/>
      <c r="TBU103" s="0"/>
      <c r="TBV103" s="0"/>
      <c r="TBW103" s="0"/>
      <c r="TBX103" s="0"/>
      <c r="TBY103" s="0"/>
      <c r="TBZ103" s="0"/>
      <c r="TCA103" s="0"/>
      <c r="TCB103" s="0"/>
      <c r="TCC103" s="0"/>
      <c r="TCD103" s="0"/>
      <c r="TCE103" s="0"/>
      <c r="TCF103" s="0"/>
      <c r="TCG103" s="0"/>
      <c r="TCH103" s="0"/>
      <c r="TCI103" s="0"/>
      <c r="TCJ103" s="0"/>
      <c r="TCK103" s="0"/>
      <c r="TCL103" s="0"/>
      <c r="TCM103" s="0"/>
      <c r="TCN103" s="0"/>
      <c r="TCO103" s="0"/>
      <c r="TCP103" s="0"/>
      <c r="TCQ103" s="0"/>
      <c r="TCR103" s="0"/>
      <c r="TCS103" s="0"/>
      <c r="TCT103" s="0"/>
      <c r="TCU103" s="0"/>
      <c r="TCV103" s="0"/>
      <c r="TCW103" s="0"/>
      <c r="TCX103" s="0"/>
      <c r="TCY103" s="0"/>
      <c r="TCZ103" s="0"/>
      <c r="TDA103" s="0"/>
      <c r="TDB103" s="0"/>
      <c r="TDC103" s="0"/>
      <c r="TDD103" s="0"/>
      <c r="TDE103" s="0"/>
      <c r="TDF103" s="0"/>
      <c r="TDG103" s="0"/>
      <c r="TDH103" s="0"/>
      <c r="TDI103" s="0"/>
      <c r="TDJ103" s="0"/>
      <c r="TDK103" s="0"/>
      <c r="TDL103" s="0"/>
      <c r="TDM103" s="0"/>
      <c r="TDN103" s="0"/>
      <c r="TDO103" s="0"/>
      <c r="TDP103" s="0"/>
      <c r="TDQ103" s="0"/>
      <c r="TDR103" s="0"/>
      <c r="TDS103" s="0"/>
      <c r="TDT103" s="0"/>
      <c r="TDU103" s="0"/>
      <c r="TDV103" s="0"/>
      <c r="TDW103" s="0"/>
      <c r="TDX103" s="0"/>
      <c r="TDY103" s="0"/>
      <c r="TDZ103" s="0"/>
      <c r="TEA103" s="0"/>
      <c r="TEB103" s="0"/>
      <c r="TEC103" s="0"/>
      <c r="TED103" s="0"/>
      <c r="TEE103" s="0"/>
      <c r="TEF103" s="0"/>
      <c r="TEG103" s="0"/>
      <c r="TEH103" s="0"/>
      <c r="TEI103" s="0"/>
      <c r="TEJ103" s="0"/>
      <c r="TEK103" s="0"/>
      <c r="TEL103" s="0"/>
      <c r="TEM103" s="0"/>
      <c r="TEN103" s="0"/>
      <c r="TEO103" s="0"/>
      <c r="TEP103" s="0"/>
      <c r="TEQ103" s="0"/>
      <c r="TER103" s="0"/>
      <c r="TES103" s="0"/>
      <c r="TET103" s="0"/>
      <c r="TEU103" s="0"/>
      <c r="TEV103" s="0"/>
      <c r="TEW103" s="0"/>
      <c r="TEX103" s="0"/>
      <c r="TEY103" s="0"/>
      <c r="TEZ103" s="0"/>
      <c r="TFA103" s="0"/>
      <c r="TFB103" s="0"/>
      <c r="TFC103" s="0"/>
      <c r="TFD103" s="0"/>
      <c r="TFE103" s="0"/>
      <c r="TFF103" s="0"/>
      <c r="TFG103" s="0"/>
      <c r="TFH103" s="0"/>
      <c r="TFI103" s="0"/>
      <c r="TFJ103" s="0"/>
      <c r="TFK103" s="0"/>
      <c r="TFL103" s="0"/>
      <c r="TFM103" s="0"/>
      <c r="TFN103" s="0"/>
      <c r="TFO103" s="0"/>
      <c r="TFP103" s="0"/>
      <c r="TFQ103" s="0"/>
      <c r="TFR103" s="0"/>
      <c r="TFS103" s="0"/>
      <c r="TFT103" s="0"/>
      <c r="TFU103" s="0"/>
      <c r="TFV103" s="0"/>
      <c r="TFW103" s="0"/>
      <c r="TFX103" s="0"/>
      <c r="TFY103" s="0"/>
      <c r="TFZ103" s="0"/>
      <c r="TGA103" s="0"/>
      <c r="TGB103" s="0"/>
      <c r="TGC103" s="0"/>
      <c r="TGD103" s="0"/>
      <c r="TGE103" s="0"/>
      <c r="TGF103" s="0"/>
      <c r="TGG103" s="0"/>
      <c r="TGH103" s="0"/>
      <c r="TGI103" s="0"/>
      <c r="TGJ103" s="0"/>
      <c r="TGK103" s="0"/>
      <c r="TGL103" s="0"/>
      <c r="TGM103" s="0"/>
      <c r="TGN103" s="0"/>
      <c r="TGO103" s="0"/>
      <c r="TGP103" s="0"/>
      <c r="TGQ103" s="0"/>
      <c r="TGR103" s="0"/>
      <c r="TGS103" s="0"/>
      <c r="TGT103" s="0"/>
      <c r="TGU103" s="0"/>
      <c r="TGV103" s="0"/>
      <c r="TGW103" s="0"/>
      <c r="TGX103" s="0"/>
      <c r="TGY103" s="0"/>
      <c r="TGZ103" s="0"/>
      <c r="THA103" s="0"/>
      <c r="THB103" s="0"/>
      <c r="THC103" s="0"/>
      <c r="THD103" s="0"/>
      <c r="THE103" s="0"/>
      <c r="THF103" s="0"/>
      <c r="THG103" s="0"/>
      <c r="THH103" s="0"/>
      <c r="THI103" s="0"/>
      <c r="THJ103" s="0"/>
      <c r="THK103" s="0"/>
      <c r="THL103" s="0"/>
      <c r="THM103" s="0"/>
      <c r="THN103" s="0"/>
      <c r="THO103" s="0"/>
      <c r="THP103" s="0"/>
      <c r="THQ103" s="0"/>
      <c r="THR103" s="0"/>
      <c r="THS103" s="0"/>
      <c r="THT103" s="0"/>
      <c r="THU103" s="0"/>
      <c r="THV103" s="0"/>
      <c r="THW103" s="0"/>
      <c r="THX103" s="0"/>
      <c r="THY103" s="0"/>
      <c r="THZ103" s="0"/>
      <c r="TIA103" s="0"/>
      <c r="TIB103" s="0"/>
      <c r="TIC103" s="0"/>
      <c r="TID103" s="0"/>
      <c r="TIE103" s="0"/>
      <c r="TIF103" s="0"/>
      <c r="TIG103" s="0"/>
      <c r="TIH103" s="0"/>
      <c r="TII103" s="0"/>
      <c r="TIJ103" s="0"/>
      <c r="TIK103" s="0"/>
      <c r="TIL103" s="0"/>
      <c r="TIM103" s="0"/>
      <c r="TIN103" s="0"/>
      <c r="TIO103" s="0"/>
      <c r="TIP103" s="0"/>
      <c r="TIQ103" s="0"/>
      <c r="TIR103" s="0"/>
      <c r="TIS103" s="0"/>
      <c r="TIT103" s="0"/>
      <c r="TIU103" s="0"/>
      <c r="TIV103" s="0"/>
      <c r="TIW103" s="0"/>
      <c r="TIX103" s="0"/>
      <c r="TIY103" s="0"/>
      <c r="TIZ103" s="0"/>
      <c r="TJA103" s="0"/>
      <c r="TJB103" s="0"/>
      <c r="TJC103" s="0"/>
      <c r="TJD103" s="0"/>
      <c r="TJE103" s="0"/>
      <c r="TJF103" s="0"/>
      <c r="TJG103" s="0"/>
      <c r="TJH103" s="0"/>
      <c r="TJI103" s="0"/>
      <c r="TJJ103" s="0"/>
      <c r="TJK103" s="0"/>
      <c r="TJL103" s="0"/>
      <c r="TJM103" s="0"/>
      <c r="TJN103" s="0"/>
      <c r="TJO103" s="0"/>
      <c r="TJP103" s="0"/>
      <c r="TJQ103" s="0"/>
      <c r="TJR103" s="0"/>
      <c r="TJS103" s="0"/>
      <c r="TJT103" s="0"/>
      <c r="TJU103" s="0"/>
      <c r="TJV103" s="0"/>
      <c r="TJW103" s="0"/>
      <c r="TJX103" s="0"/>
      <c r="TJY103" s="0"/>
      <c r="TJZ103" s="0"/>
      <c r="TKA103" s="0"/>
      <c r="TKB103" s="0"/>
      <c r="TKC103" s="0"/>
      <c r="TKD103" s="0"/>
      <c r="TKE103" s="0"/>
      <c r="TKF103" s="0"/>
      <c r="TKG103" s="0"/>
      <c r="TKH103" s="0"/>
      <c r="TKI103" s="0"/>
      <c r="TKJ103" s="0"/>
      <c r="TKK103" s="0"/>
      <c r="TKL103" s="0"/>
      <c r="TKM103" s="0"/>
      <c r="TKN103" s="0"/>
      <c r="TKO103" s="0"/>
      <c r="TKP103" s="0"/>
      <c r="TKQ103" s="0"/>
      <c r="TKR103" s="0"/>
      <c r="TKS103" s="0"/>
      <c r="TKT103" s="0"/>
      <c r="TKU103" s="0"/>
      <c r="TKV103" s="0"/>
      <c r="TKW103" s="0"/>
      <c r="TKX103" s="0"/>
      <c r="TKY103" s="0"/>
      <c r="TKZ103" s="0"/>
      <c r="TLA103" s="0"/>
      <c r="TLB103" s="0"/>
      <c r="TLC103" s="0"/>
      <c r="TLD103" s="0"/>
      <c r="TLE103" s="0"/>
      <c r="TLF103" s="0"/>
      <c r="TLG103" s="0"/>
      <c r="TLH103" s="0"/>
      <c r="TLI103" s="0"/>
      <c r="TLJ103" s="0"/>
      <c r="TLK103" s="0"/>
      <c r="TLL103" s="0"/>
      <c r="TLM103" s="0"/>
      <c r="TLN103" s="0"/>
      <c r="TLO103" s="0"/>
      <c r="TLP103" s="0"/>
      <c r="TLQ103" s="0"/>
      <c r="TLR103" s="0"/>
      <c r="TLS103" s="0"/>
      <c r="TLT103" s="0"/>
      <c r="TLU103" s="0"/>
      <c r="TLV103" s="0"/>
      <c r="TLW103" s="0"/>
      <c r="TLX103" s="0"/>
      <c r="TLY103" s="0"/>
      <c r="TLZ103" s="0"/>
      <c r="TMA103" s="0"/>
      <c r="TMB103" s="0"/>
      <c r="TMC103" s="0"/>
      <c r="TMD103" s="0"/>
      <c r="TME103" s="0"/>
      <c r="TMF103" s="0"/>
      <c r="TMG103" s="0"/>
      <c r="TMH103" s="0"/>
      <c r="TMI103" s="0"/>
      <c r="TMJ103" s="0"/>
      <c r="TMK103" s="0"/>
      <c r="TML103" s="0"/>
      <c r="TMM103" s="0"/>
      <c r="TMN103" s="0"/>
      <c r="TMO103" s="0"/>
      <c r="TMP103" s="0"/>
      <c r="TMQ103" s="0"/>
      <c r="TMR103" s="0"/>
      <c r="TMS103" s="0"/>
      <c r="TMT103" s="0"/>
      <c r="TMU103" s="0"/>
      <c r="TMV103" s="0"/>
      <c r="TMW103" s="0"/>
      <c r="TMX103" s="0"/>
      <c r="TMY103" s="0"/>
      <c r="TMZ103" s="0"/>
      <c r="TNA103" s="0"/>
      <c r="TNB103" s="0"/>
      <c r="TNC103" s="0"/>
      <c r="TND103" s="0"/>
      <c r="TNE103" s="0"/>
      <c r="TNF103" s="0"/>
      <c r="TNG103" s="0"/>
      <c r="TNH103" s="0"/>
      <c r="TNI103" s="0"/>
      <c r="TNJ103" s="0"/>
      <c r="TNK103" s="0"/>
      <c r="TNL103" s="0"/>
      <c r="TNM103" s="0"/>
      <c r="TNN103" s="0"/>
      <c r="TNO103" s="0"/>
      <c r="TNP103" s="0"/>
      <c r="TNQ103" s="0"/>
      <c r="TNR103" s="0"/>
      <c r="TNS103" s="0"/>
      <c r="TNT103" s="0"/>
      <c r="TNU103" s="0"/>
      <c r="TNV103" s="0"/>
      <c r="TNW103" s="0"/>
      <c r="TNX103" s="0"/>
      <c r="TNY103" s="0"/>
      <c r="TNZ103" s="0"/>
      <c r="TOA103" s="0"/>
      <c r="TOB103" s="0"/>
      <c r="TOC103" s="0"/>
      <c r="TOD103" s="0"/>
      <c r="TOE103" s="0"/>
      <c r="TOF103" s="0"/>
      <c r="TOG103" s="0"/>
      <c r="TOH103" s="0"/>
      <c r="TOI103" s="0"/>
      <c r="TOJ103" s="0"/>
      <c r="TOK103" s="0"/>
      <c r="TOL103" s="0"/>
      <c r="TOM103" s="0"/>
      <c r="TON103" s="0"/>
      <c r="TOO103" s="0"/>
      <c r="TOP103" s="0"/>
      <c r="TOQ103" s="0"/>
      <c r="TOR103" s="0"/>
      <c r="TOS103" s="0"/>
      <c r="TOT103" s="0"/>
      <c r="TOU103" s="0"/>
      <c r="TOV103" s="0"/>
      <c r="TOW103" s="0"/>
      <c r="TOX103" s="0"/>
      <c r="TOY103" s="0"/>
      <c r="TOZ103" s="0"/>
      <c r="TPA103" s="0"/>
      <c r="TPB103" s="0"/>
      <c r="TPC103" s="0"/>
      <c r="TPD103" s="0"/>
      <c r="TPE103" s="0"/>
      <c r="TPF103" s="0"/>
      <c r="TPG103" s="0"/>
      <c r="TPH103" s="0"/>
      <c r="TPI103" s="0"/>
      <c r="TPJ103" s="0"/>
      <c r="TPK103" s="0"/>
      <c r="TPL103" s="0"/>
      <c r="TPM103" s="0"/>
      <c r="TPN103" s="0"/>
      <c r="TPO103" s="0"/>
      <c r="TPP103" s="0"/>
      <c r="TPQ103" s="0"/>
      <c r="TPR103" s="0"/>
      <c r="TPS103" s="0"/>
      <c r="TPT103" s="0"/>
      <c r="TPU103" s="0"/>
      <c r="TPV103" s="0"/>
      <c r="TPW103" s="0"/>
      <c r="TPX103" s="0"/>
      <c r="TPY103" s="0"/>
      <c r="TPZ103" s="0"/>
      <c r="TQA103" s="0"/>
      <c r="TQB103" s="0"/>
      <c r="TQC103" s="0"/>
      <c r="TQD103" s="0"/>
      <c r="TQE103" s="0"/>
      <c r="TQF103" s="0"/>
      <c r="TQG103" s="0"/>
      <c r="TQH103" s="0"/>
      <c r="TQI103" s="0"/>
      <c r="TQJ103" s="0"/>
      <c r="TQK103" s="0"/>
      <c r="TQL103" s="0"/>
      <c r="TQM103" s="0"/>
      <c r="TQN103" s="0"/>
      <c r="TQO103" s="0"/>
      <c r="TQP103" s="0"/>
      <c r="TQQ103" s="0"/>
      <c r="TQR103" s="0"/>
      <c r="TQS103" s="0"/>
      <c r="TQT103" s="0"/>
      <c r="TQU103" s="0"/>
      <c r="TQV103" s="0"/>
      <c r="TQW103" s="0"/>
      <c r="TQX103" s="0"/>
      <c r="TQY103" s="0"/>
      <c r="TQZ103" s="0"/>
      <c r="TRA103" s="0"/>
      <c r="TRB103" s="0"/>
      <c r="TRC103" s="0"/>
      <c r="TRD103" s="0"/>
      <c r="TRE103" s="0"/>
      <c r="TRF103" s="0"/>
      <c r="TRG103" s="0"/>
      <c r="TRH103" s="0"/>
      <c r="TRI103" s="0"/>
      <c r="TRJ103" s="0"/>
      <c r="TRK103" s="0"/>
      <c r="TRL103" s="0"/>
      <c r="TRM103" s="0"/>
      <c r="TRN103" s="0"/>
      <c r="TRO103" s="0"/>
      <c r="TRP103" s="0"/>
      <c r="TRQ103" s="0"/>
      <c r="TRR103" s="0"/>
      <c r="TRS103" s="0"/>
      <c r="TRT103" s="0"/>
      <c r="TRU103" s="0"/>
      <c r="TRV103" s="0"/>
      <c r="TRW103" s="0"/>
      <c r="TRX103" s="0"/>
      <c r="TRY103" s="0"/>
      <c r="TRZ103" s="0"/>
      <c r="TSA103" s="0"/>
      <c r="TSB103" s="0"/>
      <c r="TSC103" s="0"/>
      <c r="TSD103" s="0"/>
      <c r="TSE103" s="0"/>
      <c r="TSF103" s="0"/>
      <c r="TSG103" s="0"/>
      <c r="TSH103" s="0"/>
      <c r="TSI103" s="0"/>
      <c r="TSJ103" s="0"/>
      <c r="TSK103" s="0"/>
      <c r="TSL103" s="0"/>
      <c r="TSM103" s="0"/>
      <c r="TSN103" s="0"/>
      <c r="TSO103" s="0"/>
      <c r="TSP103" s="0"/>
      <c r="TSQ103" s="0"/>
      <c r="TSR103" s="0"/>
      <c r="TSS103" s="0"/>
      <c r="TST103" s="0"/>
      <c r="TSU103" s="0"/>
      <c r="TSV103" s="0"/>
      <c r="TSW103" s="0"/>
      <c r="TSX103" s="0"/>
      <c r="TSY103" s="0"/>
      <c r="TSZ103" s="0"/>
      <c r="TTA103" s="0"/>
      <c r="TTB103" s="0"/>
      <c r="TTC103" s="0"/>
      <c r="TTD103" s="0"/>
      <c r="TTE103" s="0"/>
      <c r="TTF103" s="0"/>
      <c r="TTG103" s="0"/>
      <c r="TTH103" s="0"/>
      <c r="TTI103" s="0"/>
      <c r="TTJ103" s="0"/>
      <c r="TTK103" s="0"/>
      <c r="TTL103" s="0"/>
      <c r="TTM103" s="0"/>
      <c r="TTN103" s="0"/>
      <c r="TTO103" s="0"/>
      <c r="TTP103" s="0"/>
      <c r="TTQ103" s="0"/>
      <c r="TTR103" s="0"/>
      <c r="TTS103" s="0"/>
      <c r="TTT103" s="0"/>
      <c r="TTU103" s="0"/>
      <c r="TTV103" s="0"/>
      <c r="TTW103" s="0"/>
      <c r="TTX103" s="0"/>
      <c r="TTY103" s="0"/>
      <c r="TTZ103" s="0"/>
      <c r="TUA103" s="0"/>
      <c r="TUB103" s="0"/>
      <c r="TUC103" s="0"/>
      <c r="TUD103" s="0"/>
      <c r="TUE103" s="0"/>
      <c r="TUF103" s="0"/>
      <c r="TUG103" s="0"/>
      <c r="TUH103" s="0"/>
      <c r="TUI103" s="0"/>
      <c r="TUJ103" s="0"/>
      <c r="TUK103" s="0"/>
      <c r="TUL103" s="0"/>
      <c r="TUM103" s="0"/>
      <c r="TUN103" s="0"/>
      <c r="TUO103" s="0"/>
      <c r="TUP103" s="0"/>
      <c r="TUQ103" s="0"/>
      <c r="TUR103" s="0"/>
      <c r="TUS103" s="0"/>
      <c r="TUT103" s="0"/>
      <c r="TUU103" s="0"/>
      <c r="TUV103" s="0"/>
      <c r="TUW103" s="0"/>
      <c r="TUX103" s="0"/>
      <c r="TUY103" s="0"/>
      <c r="TUZ103" s="0"/>
      <c r="TVA103" s="0"/>
      <c r="TVB103" s="0"/>
      <c r="TVC103" s="0"/>
      <c r="TVD103" s="0"/>
      <c r="TVE103" s="0"/>
      <c r="TVF103" s="0"/>
      <c r="TVG103" s="0"/>
      <c r="TVH103" s="0"/>
      <c r="TVI103" s="0"/>
      <c r="TVJ103" s="0"/>
      <c r="TVK103" s="0"/>
      <c r="TVL103" s="0"/>
      <c r="TVM103" s="0"/>
      <c r="TVN103" s="0"/>
      <c r="TVO103" s="0"/>
      <c r="TVP103" s="0"/>
      <c r="TVQ103" s="0"/>
      <c r="TVR103" s="0"/>
      <c r="TVS103" s="0"/>
      <c r="TVT103" s="0"/>
      <c r="TVU103" s="0"/>
      <c r="TVV103" s="0"/>
      <c r="TVW103" s="0"/>
      <c r="TVX103" s="0"/>
      <c r="TVY103" s="0"/>
      <c r="TVZ103" s="0"/>
      <c r="TWA103" s="0"/>
      <c r="TWB103" s="0"/>
      <c r="TWC103" s="0"/>
      <c r="TWD103" s="0"/>
      <c r="TWE103" s="0"/>
      <c r="TWF103" s="0"/>
      <c r="TWG103" s="0"/>
      <c r="TWH103" s="0"/>
      <c r="TWI103" s="0"/>
      <c r="TWJ103" s="0"/>
      <c r="TWK103" s="0"/>
      <c r="TWL103" s="0"/>
      <c r="TWM103" s="0"/>
      <c r="TWN103" s="0"/>
      <c r="TWO103" s="0"/>
      <c r="TWP103" s="0"/>
      <c r="TWQ103" s="0"/>
      <c r="TWR103" s="0"/>
      <c r="TWS103" s="0"/>
      <c r="TWT103" s="0"/>
      <c r="TWU103" s="0"/>
      <c r="TWV103" s="0"/>
      <c r="TWW103" s="0"/>
      <c r="TWX103" s="0"/>
      <c r="TWY103" s="0"/>
      <c r="TWZ103" s="0"/>
      <c r="TXA103" s="0"/>
      <c r="TXB103" s="0"/>
      <c r="TXC103" s="0"/>
      <c r="TXD103" s="0"/>
      <c r="TXE103" s="0"/>
      <c r="TXF103" s="0"/>
      <c r="TXG103" s="0"/>
      <c r="TXH103" s="0"/>
      <c r="TXI103" s="0"/>
      <c r="TXJ103" s="0"/>
      <c r="TXK103" s="0"/>
      <c r="TXL103" s="0"/>
      <c r="TXM103" s="0"/>
      <c r="TXN103" s="0"/>
      <c r="TXO103" s="0"/>
      <c r="TXP103" s="0"/>
      <c r="TXQ103" s="0"/>
      <c r="TXR103" s="0"/>
      <c r="TXS103" s="0"/>
      <c r="TXT103" s="0"/>
      <c r="TXU103" s="0"/>
      <c r="TXV103" s="0"/>
      <c r="TXW103" s="0"/>
      <c r="TXX103" s="0"/>
      <c r="TXY103" s="0"/>
      <c r="TXZ103" s="0"/>
      <c r="TYA103" s="0"/>
      <c r="TYB103" s="0"/>
      <c r="TYC103" s="0"/>
      <c r="TYD103" s="0"/>
      <c r="TYE103" s="0"/>
      <c r="TYF103" s="0"/>
      <c r="TYG103" s="0"/>
      <c r="TYH103" s="0"/>
      <c r="TYI103" s="0"/>
      <c r="TYJ103" s="0"/>
      <c r="TYK103" s="0"/>
      <c r="TYL103" s="0"/>
      <c r="TYM103" s="0"/>
      <c r="TYN103" s="0"/>
      <c r="TYO103" s="0"/>
      <c r="TYP103" s="0"/>
      <c r="TYQ103" s="0"/>
      <c r="TYR103" s="0"/>
      <c r="TYS103" s="0"/>
      <c r="TYT103" s="0"/>
      <c r="TYU103" s="0"/>
      <c r="TYV103" s="0"/>
      <c r="TYW103" s="0"/>
      <c r="TYX103" s="0"/>
      <c r="TYY103" s="0"/>
      <c r="TYZ103" s="0"/>
      <c r="TZA103" s="0"/>
      <c r="TZB103" s="0"/>
      <c r="TZC103" s="0"/>
      <c r="TZD103" s="0"/>
      <c r="TZE103" s="0"/>
      <c r="TZF103" s="0"/>
      <c r="TZG103" s="0"/>
      <c r="TZH103" s="0"/>
      <c r="TZI103" s="0"/>
      <c r="TZJ103" s="0"/>
      <c r="TZK103" s="0"/>
      <c r="TZL103" s="0"/>
      <c r="TZM103" s="0"/>
      <c r="TZN103" s="0"/>
      <c r="TZO103" s="0"/>
      <c r="TZP103" s="0"/>
      <c r="TZQ103" s="0"/>
      <c r="TZR103" s="0"/>
      <c r="TZS103" s="0"/>
      <c r="TZT103" s="0"/>
      <c r="TZU103" s="0"/>
      <c r="TZV103" s="0"/>
      <c r="TZW103" s="0"/>
      <c r="TZX103" s="0"/>
      <c r="TZY103" s="0"/>
      <c r="TZZ103" s="0"/>
      <c r="UAA103" s="0"/>
      <c r="UAB103" s="0"/>
      <c r="UAC103" s="0"/>
      <c r="UAD103" s="0"/>
      <c r="UAE103" s="0"/>
      <c r="UAF103" s="0"/>
      <c r="UAG103" s="0"/>
      <c r="UAH103" s="0"/>
      <c r="UAI103" s="0"/>
      <c r="UAJ103" s="0"/>
      <c r="UAK103" s="0"/>
      <c r="UAL103" s="0"/>
      <c r="UAM103" s="0"/>
      <c r="UAN103" s="0"/>
      <c r="UAO103" s="0"/>
      <c r="UAP103" s="0"/>
      <c r="UAQ103" s="0"/>
      <c r="UAR103" s="0"/>
      <c r="UAS103" s="0"/>
      <c r="UAT103" s="0"/>
      <c r="UAU103" s="0"/>
      <c r="UAV103" s="0"/>
      <c r="UAW103" s="0"/>
      <c r="UAX103" s="0"/>
      <c r="UAY103" s="0"/>
      <c r="UAZ103" s="0"/>
      <c r="UBA103" s="0"/>
      <c r="UBB103" s="0"/>
      <c r="UBC103" s="0"/>
      <c r="UBD103" s="0"/>
      <c r="UBE103" s="0"/>
      <c r="UBF103" s="0"/>
      <c r="UBG103" s="0"/>
      <c r="UBH103" s="0"/>
      <c r="UBI103" s="0"/>
      <c r="UBJ103" s="0"/>
      <c r="UBK103" s="0"/>
      <c r="UBL103" s="0"/>
      <c r="UBM103" s="0"/>
      <c r="UBN103" s="0"/>
      <c r="UBO103" s="0"/>
      <c r="UBP103" s="0"/>
      <c r="UBQ103" s="0"/>
      <c r="UBR103" s="0"/>
      <c r="UBS103" s="0"/>
      <c r="UBT103" s="0"/>
      <c r="UBU103" s="0"/>
      <c r="UBV103" s="0"/>
      <c r="UBW103" s="0"/>
      <c r="UBX103" s="0"/>
      <c r="UBY103" s="0"/>
      <c r="UBZ103" s="0"/>
      <c r="UCA103" s="0"/>
      <c r="UCB103" s="0"/>
      <c r="UCC103" s="0"/>
      <c r="UCD103" s="0"/>
      <c r="UCE103" s="0"/>
      <c r="UCF103" s="0"/>
      <c r="UCG103" s="0"/>
      <c r="UCH103" s="0"/>
      <c r="UCI103" s="0"/>
      <c r="UCJ103" s="0"/>
      <c r="UCK103" s="0"/>
      <c r="UCL103" s="0"/>
      <c r="UCM103" s="0"/>
      <c r="UCN103" s="0"/>
      <c r="UCO103" s="0"/>
      <c r="UCP103" s="0"/>
      <c r="UCQ103" s="0"/>
      <c r="UCR103" s="0"/>
      <c r="UCS103" s="0"/>
      <c r="UCT103" s="0"/>
      <c r="UCU103" s="0"/>
      <c r="UCV103" s="0"/>
      <c r="UCW103" s="0"/>
      <c r="UCX103" s="0"/>
      <c r="UCY103" s="0"/>
      <c r="UCZ103" s="0"/>
      <c r="UDA103" s="0"/>
      <c r="UDB103" s="0"/>
      <c r="UDC103" s="0"/>
      <c r="UDD103" s="0"/>
      <c r="UDE103" s="0"/>
      <c r="UDF103" s="0"/>
      <c r="UDG103" s="0"/>
      <c r="UDH103" s="0"/>
      <c r="UDI103" s="0"/>
      <c r="UDJ103" s="0"/>
      <c r="UDK103" s="0"/>
      <c r="UDL103" s="0"/>
      <c r="UDM103" s="0"/>
      <c r="UDN103" s="0"/>
      <c r="UDO103" s="0"/>
      <c r="UDP103" s="0"/>
      <c r="UDQ103" s="0"/>
      <c r="UDR103" s="0"/>
      <c r="UDS103" s="0"/>
      <c r="UDT103" s="0"/>
      <c r="UDU103" s="0"/>
      <c r="UDV103" s="0"/>
      <c r="UDW103" s="0"/>
      <c r="UDX103" s="0"/>
      <c r="UDY103" s="0"/>
      <c r="UDZ103" s="0"/>
      <c r="UEA103" s="0"/>
      <c r="UEB103" s="0"/>
      <c r="UEC103" s="0"/>
      <c r="UED103" s="0"/>
      <c r="UEE103" s="0"/>
      <c r="UEF103" s="0"/>
      <c r="UEG103" s="0"/>
      <c r="UEH103" s="0"/>
      <c r="UEI103" s="0"/>
      <c r="UEJ103" s="0"/>
      <c r="UEK103" s="0"/>
      <c r="UEL103" s="0"/>
      <c r="UEM103" s="0"/>
      <c r="UEN103" s="0"/>
      <c r="UEO103" s="0"/>
      <c r="UEP103" s="0"/>
      <c r="UEQ103" s="0"/>
      <c r="UER103" s="0"/>
      <c r="UES103" s="0"/>
      <c r="UET103" s="0"/>
      <c r="UEU103" s="0"/>
      <c r="UEV103" s="0"/>
      <c r="UEW103" s="0"/>
      <c r="UEX103" s="0"/>
      <c r="UEY103" s="0"/>
      <c r="UEZ103" s="0"/>
      <c r="UFA103" s="0"/>
      <c r="UFB103" s="0"/>
      <c r="UFC103" s="0"/>
      <c r="UFD103" s="0"/>
      <c r="UFE103" s="0"/>
      <c r="UFF103" s="0"/>
      <c r="UFG103" s="0"/>
      <c r="UFH103" s="0"/>
      <c r="UFI103" s="0"/>
      <c r="UFJ103" s="0"/>
      <c r="UFK103" s="0"/>
      <c r="UFL103" s="0"/>
      <c r="UFM103" s="0"/>
      <c r="UFN103" s="0"/>
      <c r="UFO103" s="0"/>
      <c r="UFP103" s="0"/>
      <c r="UFQ103" s="0"/>
      <c r="UFR103" s="0"/>
      <c r="UFS103" s="0"/>
      <c r="UFT103" s="0"/>
      <c r="UFU103" s="0"/>
      <c r="UFV103" s="0"/>
      <c r="UFW103" s="0"/>
      <c r="UFX103" s="0"/>
      <c r="UFY103" s="0"/>
      <c r="UFZ103" s="0"/>
      <c r="UGA103" s="0"/>
      <c r="UGB103" s="0"/>
      <c r="UGC103" s="0"/>
      <c r="UGD103" s="0"/>
      <c r="UGE103" s="0"/>
      <c r="UGF103" s="0"/>
      <c r="UGG103" s="0"/>
      <c r="UGH103" s="0"/>
      <c r="UGI103" s="0"/>
      <c r="UGJ103" s="0"/>
      <c r="UGK103" s="0"/>
      <c r="UGL103" s="0"/>
      <c r="UGM103" s="0"/>
      <c r="UGN103" s="0"/>
      <c r="UGO103" s="0"/>
      <c r="UGP103" s="0"/>
      <c r="UGQ103" s="0"/>
      <c r="UGR103" s="0"/>
      <c r="UGS103" s="0"/>
      <c r="UGT103" s="0"/>
      <c r="UGU103" s="0"/>
      <c r="UGV103" s="0"/>
      <c r="UGW103" s="0"/>
      <c r="UGX103" s="0"/>
      <c r="UGY103" s="0"/>
      <c r="UGZ103" s="0"/>
      <c r="UHA103" s="0"/>
      <c r="UHB103" s="0"/>
      <c r="UHC103" s="0"/>
      <c r="UHD103" s="0"/>
      <c r="UHE103" s="0"/>
      <c r="UHF103" s="0"/>
      <c r="UHG103" s="0"/>
      <c r="UHH103" s="0"/>
      <c r="UHI103" s="0"/>
      <c r="UHJ103" s="0"/>
      <c r="UHK103" s="0"/>
      <c r="UHL103" s="0"/>
      <c r="UHM103" s="0"/>
      <c r="UHN103" s="0"/>
      <c r="UHO103" s="0"/>
      <c r="UHP103" s="0"/>
      <c r="UHQ103" s="0"/>
      <c r="UHR103" s="0"/>
      <c r="UHS103" s="0"/>
      <c r="UHT103" s="0"/>
      <c r="UHU103" s="0"/>
      <c r="UHV103" s="0"/>
      <c r="UHW103" s="0"/>
      <c r="UHX103" s="0"/>
      <c r="UHY103" s="0"/>
      <c r="UHZ103" s="0"/>
      <c r="UIA103" s="0"/>
      <c r="UIB103" s="0"/>
      <c r="UIC103" s="0"/>
      <c r="UID103" s="0"/>
      <c r="UIE103" s="0"/>
      <c r="UIF103" s="0"/>
      <c r="UIG103" s="0"/>
      <c r="UIH103" s="0"/>
      <c r="UII103" s="0"/>
      <c r="UIJ103" s="0"/>
      <c r="UIK103" s="0"/>
      <c r="UIL103" s="0"/>
      <c r="UIM103" s="0"/>
      <c r="UIN103" s="0"/>
      <c r="UIO103" s="0"/>
      <c r="UIP103" s="0"/>
      <c r="UIQ103" s="0"/>
      <c r="UIR103" s="0"/>
      <c r="UIS103" s="0"/>
      <c r="UIT103" s="0"/>
      <c r="UIU103" s="0"/>
      <c r="UIV103" s="0"/>
      <c r="UIW103" s="0"/>
      <c r="UIX103" s="0"/>
      <c r="UIY103" s="0"/>
      <c r="UIZ103" s="0"/>
      <c r="UJA103" s="0"/>
      <c r="UJB103" s="0"/>
      <c r="UJC103" s="0"/>
      <c r="UJD103" s="0"/>
      <c r="UJE103" s="0"/>
      <c r="UJF103" s="0"/>
      <c r="UJG103" s="0"/>
      <c r="UJH103" s="0"/>
      <c r="UJI103" s="0"/>
      <c r="UJJ103" s="0"/>
      <c r="UJK103" s="0"/>
      <c r="UJL103" s="0"/>
      <c r="UJM103" s="0"/>
      <c r="UJN103" s="0"/>
      <c r="UJO103" s="0"/>
      <c r="UJP103" s="0"/>
      <c r="UJQ103" s="0"/>
      <c r="UJR103" s="0"/>
      <c r="UJS103" s="0"/>
      <c r="UJT103" s="0"/>
      <c r="UJU103" s="0"/>
      <c r="UJV103" s="0"/>
      <c r="UJW103" s="0"/>
      <c r="UJX103" s="0"/>
      <c r="UJY103" s="0"/>
      <c r="UJZ103" s="0"/>
      <c r="UKA103" s="0"/>
      <c r="UKB103" s="0"/>
      <c r="UKC103" s="0"/>
      <c r="UKD103" s="0"/>
      <c r="UKE103" s="0"/>
      <c r="UKF103" s="0"/>
      <c r="UKG103" s="0"/>
      <c r="UKH103" s="0"/>
      <c r="UKI103" s="0"/>
      <c r="UKJ103" s="0"/>
      <c r="UKK103" s="0"/>
      <c r="UKL103" s="0"/>
      <c r="UKM103" s="0"/>
      <c r="UKN103" s="0"/>
      <c r="UKO103" s="0"/>
      <c r="UKP103" s="0"/>
      <c r="UKQ103" s="0"/>
      <c r="UKR103" s="0"/>
      <c r="UKS103" s="0"/>
      <c r="UKT103" s="0"/>
      <c r="UKU103" s="0"/>
      <c r="UKV103" s="0"/>
      <c r="UKW103" s="0"/>
      <c r="UKX103" s="0"/>
      <c r="UKY103" s="0"/>
      <c r="UKZ103" s="0"/>
      <c r="ULA103" s="0"/>
      <c r="ULB103" s="0"/>
      <c r="ULC103" s="0"/>
      <c r="ULD103" s="0"/>
      <c r="ULE103" s="0"/>
      <c r="ULF103" s="0"/>
      <c r="ULG103" s="0"/>
      <c r="ULH103" s="0"/>
      <c r="ULI103" s="0"/>
      <c r="ULJ103" s="0"/>
      <c r="ULK103" s="0"/>
      <c r="ULL103" s="0"/>
      <c r="ULM103" s="0"/>
      <c r="ULN103" s="0"/>
      <c r="ULO103" s="0"/>
      <c r="ULP103" s="0"/>
      <c r="ULQ103" s="0"/>
      <c r="ULR103" s="0"/>
      <c r="ULS103" s="0"/>
      <c r="ULT103" s="0"/>
      <c r="ULU103" s="0"/>
      <c r="ULV103" s="0"/>
      <c r="ULW103" s="0"/>
      <c r="ULX103" s="0"/>
      <c r="ULY103" s="0"/>
      <c r="ULZ103" s="0"/>
      <c r="UMA103" s="0"/>
      <c r="UMB103" s="0"/>
      <c r="UMC103" s="0"/>
      <c r="UMD103" s="0"/>
      <c r="UME103" s="0"/>
      <c r="UMF103" s="0"/>
      <c r="UMG103" s="0"/>
      <c r="UMH103" s="0"/>
      <c r="UMI103" s="0"/>
      <c r="UMJ103" s="0"/>
      <c r="UMK103" s="0"/>
      <c r="UML103" s="0"/>
      <c r="UMM103" s="0"/>
      <c r="UMN103" s="0"/>
      <c r="UMO103" s="0"/>
      <c r="UMP103" s="0"/>
      <c r="UMQ103" s="0"/>
      <c r="UMR103" s="0"/>
      <c r="UMS103" s="0"/>
      <c r="UMT103" s="0"/>
      <c r="UMU103" s="0"/>
      <c r="UMV103" s="0"/>
      <c r="UMW103" s="0"/>
      <c r="UMX103" s="0"/>
      <c r="UMY103" s="0"/>
      <c r="UMZ103" s="0"/>
      <c r="UNA103" s="0"/>
      <c r="UNB103" s="0"/>
      <c r="UNC103" s="0"/>
      <c r="UND103" s="0"/>
      <c r="UNE103" s="0"/>
      <c r="UNF103" s="0"/>
      <c r="UNG103" s="0"/>
      <c r="UNH103" s="0"/>
      <c r="UNI103" s="0"/>
      <c r="UNJ103" s="0"/>
      <c r="UNK103" s="0"/>
      <c r="UNL103" s="0"/>
      <c r="UNM103" s="0"/>
      <c r="UNN103" s="0"/>
      <c r="UNO103" s="0"/>
      <c r="UNP103" s="0"/>
      <c r="UNQ103" s="0"/>
      <c r="UNR103" s="0"/>
      <c r="UNS103" s="0"/>
      <c r="UNT103" s="0"/>
      <c r="UNU103" s="0"/>
      <c r="UNV103" s="0"/>
      <c r="UNW103" s="0"/>
      <c r="UNX103" s="0"/>
      <c r="UNY103" s="0"/>
      <c r="UNZ103" s="0"/>
      <c r="UOA103" s="0"/>
      <c r="UOB103" s="0"/>
      <c r="UOC103" s="0"/>
      <c r="UOD103" s="0"/>
      <c r="UOE103" s="0"/>
      <c r="UOF103" s="0"/>
      <c r="UOG103" s="0"/>
      <c r="UOH103" s="0"/>
      <c r="UOI103" s="0"/>
      <c r="UOJ103" s="0"/>
      <c r="UOK103" s="0"/>
      <c r="UOL103" s="0"/>
      <c r="UOM103" s="0"/>
      <c r="UON103" s="0"/>
      <c r="UOO103" s="0"/>
      <c r="UOP103" s="0"/>
      <c r="UOQ103" s="0"/>
      <c r="UOR103" s="0"/>
      <c r="UOS103" s="0"/>
      <c r="UOT103" s="0"/>
      <c r="UOU103" s="0"/>
      <c r="UOV103" s="0"/>
      <c r="UOW103" s="0"/>
      <c r="UOX103" s="0"/>
      <c r="UOY103" s="0"/>
      <c r="UOZ103" s="0"/>
      <c r="UPA103" s="0"/>
      <c r="UPB103" s="0"/>
      <c r="UPC103" s="0"/>
      <c r="UPD103" s="0"/>
      <c r="UPE103" s="0"/>
      <c r="UPF103" s="0"/>
      <c r="UPG103" s="0"/>
      <c r="UPH103" s="0"/>
      <c r="UPI103" s="0"/>
      <c r="UPJ103" s="0"/>
      <c r="UPK103" s="0"/>
      <c r="UPL103" s="0"/>
      <c r="UPM103" s="0"/>
      <c r="UPN103" s="0"/>
      <c r="UPO103" s="0"/>
      <c r="UPP103" s="0"/>
      <c r="UPQ103" s="0"/>
      <c r="UPR103" s="0"/>
      <c r="UPS103" s="0"/>
      <c r="UPT103" s="0"/>
      <c r="UPU103" s="0"/>
      <c r="UPV103" s="0"/>
      <c r="UPW103" s="0"/>
      <c r="UPX103" s="0"/>
      <c r="UPY103" s="0"/>
      <c r="UPZ103" s="0"/>
      <c r="UQA103" s="0"/>
      <c r="UQB103" s="0"/>
      <c r="UQC103" s="0"/>
      <c r="UQD103" s="0"/>
      <c r="UQE103" s="0"/>
      <c r="UQF103" s="0"/>
      <c r="UQG103" s="0"/>
      <c r="UQH103" s="0"/>
      <c r="UQI103" s="0"/>
      <c r="UQJ103" s="0"/>
      <c r="UQK103" s="0"/>
      <c r="UQL103" s="0"/>
      <c r="UQM103" s="0"/>
      <c r="UQN103" s="0"/>
      <c r="UQO103" s="0"/>
      <c r="UQP103" s="0"/>
      <c r="UQQ103" s="0"/>
      <c r="UQR103" s="0"/>
      <c r="UQS103" s="0"/>
      <c r="UQT103" s="0"/>
      <c r="UQU103" s="0"/>
      <c r="UQV103" s="0"/>
      <c r="UQW103" s="0"/>
      <c r="UQX103" s="0"/>
      <c r="UQY103" s="0"/>
      <c r="UQZ103" s="0"/>
      <c r="URA103" s="0"/>
      <c r="URB103" s="0"/>
      <c r="URC103" s="0"/>
      <c r="URD103" s="0"/>
      <c r="URE103" s="0"/>
      <c r="URF103" s="0"/>
      <c r="URG103" s="0"/>
      <c r="URH103" s="0"/>
      <c r="URI103" s="0"/>
      <c r="URJ103" s="0"/>
      <c r="URK103" s="0"/>
      <c r="URL103" s="0"/>
      <c r="URM103" s="0"/>
      <c r="URN103" s="0"/>
      <c r="URO103" s="0"/>
      <c r="URP103" s="0"/>
      <c r="URQ103" s="0"/>
      <c r="URR103" s="0"/>
      <c r="URS103" s="0"/>
      <c r="URT103" s="0"/>
      <c r="URU103" s="0"/>
      <c r="URV103" s="0"/>
      <c r="URW103" s="0"/>
      <c r="URX103" s="0"/>
      <c r="URY103" s="0"/>
      <c r="URZ103" s="0"/>
      <c r="USA103" s="0"/>
      <c r="USB103" s="0"/>
      <c r="USC103" s="0"/>
      <c r="USD103" s="0"/>
      <c r="USE103" s="0"/>
      <c r="USF103" s="0"/>
      <c r="USG103" s="0"/>
      <c r="USH103" s="0"/>
      <c r="USI103" s="0"/>
      <c r="USJ103" s="0"/>
      <c r="USK103" s="0"/>
      <c r="USL103" s="0"/>
      <c r="USM103" s="0"/>
      <c r="USN103" s="0"/>
      <c r="USO103" s="0"/>
      <c r="USP103" s="0"/>
      <c r="USQ103" s="0"/>
      <c r="USR103" s="0"/>
      <c r="USS103" s="0"/>
      <c r="UST103" s="0"/>
      <c r="USU103" s="0"/>
      <c r="USV103" s="0"/>
      <c r="USW103" s="0"/>
      <c r="USX103" s="0"/>
      <c r="USY103" s="0"/>
      <c r="USZ103" s="0"/>
      <c r="UTA103" s="0"/>
      <c r="UTB103" s="0"/>
      <c r="UTC103" s="0"/>
      <c r="UTD103" s="0"/>
      <c r="UTE103" s="0"/>
      <c r="UTF103" s="0"/>
      <c r="UTG103" s="0"/>
      <c r="UTH103" s="0"/>
      <c r="UTI103" s="0"/>
      <c r="UTJ103" s="0"/>
      <c r="UTK103" s="0"/>
      <c r="UTL103" s="0"/>
      <c r="UTM103" s="0"/>
      <c r="UTN103" s="0"/>
      <c r="UTO103" s="0"/>
      <c r="UTP103" s="0"/>
      <c r="UTQ103" s="0"/>
      <c r="UTR103" s="0"/>
      <c r="UTS103" s="0"/>
      <c r="UTT103" s="0"/>
      <c r="UTU103" s="0"/>
      <c r="UTV103" s="0"/>
      <c r="UTW103" s="0"/>
      <c r="UTX103" s="0"/>
      <c r="UTY103" s="0"/>
      <c r="UTZ103" s="0"/>
      <c r="UUA103" s="0"/>
      <c r="UUB103" s="0"/>
      <c r="UUC103" s="0"/>
      <c r="UUD103" s="0"/>
      <c r="UUE103" s="0"/>
      <c r="UUF103" s="0"/>
      <c r="UUG103" s="0"/>
      <c r="UUH103" s="0"/>
      <c r="UUI103" s="0"/>
      <c r="UUJ103" s="0"/>
      <c r="UUK103" s="0"/>
      <c r="UUL103" s="0"/>
      <c r="UUM103" s="0"/>
      <c r="UUN103" s="0"/>
      <c r="UUO103" s="0"/>
      <c r="UUP103" s="0"/>
      <c r="UUQ103" s="0"/>
      <c r="UUR103" s="0"/>
      <c r="UUS103" s="0"/>
      <c r="UUT103" s="0"/>
      <c r="UUU103" s="0"/>
      <c r="UUV103" s="0"/>
      <c r="UUW103" s="0"/>
      <c r="UUX103" s="0"/>
      <c r="UUY103" s="0"/>
      <c r="UUZ103" s="0"/>
      <c r="UVA103" s="0"/>
      <c r="UVB103" s="0"/>
      <c r="UVC103" s="0"/>
      <c r="UVD103" s="0"/>
      <c r="UVE103" s="0"/>
      <c r="UVF103" s="0"/>
      <c r="UVG103" s="0"/>
      <c r="UVH103" s="0"/>
      <c r="UVI103" s="0"/>
      <c r="UVJ103" s="0"/>
      <c r="UVK103" s="0"/>
      <c r="UVL103" s="0"/>
      <c r="UVM103" s="0"/>
      <c r="UVN103" s="0"/>
      <c r="UVO103" s="0"/>
      <c r="UVP103" s="0"/>
      <c r="UVQ103" s="0"/>
      <c r="UVR103" s="0"/>
      <c r="UVS103" s="0"/>
      <c r="UVT103" s="0"/>
      <c r="UVU103" s="0"/>
      <c r="UVV103" s="0"/>
      <c r="UVW103" s="0"/>
      <c r="UVX103" s="0"/>
      <c r="UVY103" s="0"/>
      <c r="UVZ103" s="0"/>
      <c r="UWA103" s="0"/>
      <c r="UWB103" s="0"/>
      <c r="UWC103" s="0"/>
      <c r="UWD103" s="0"/>
      <c r="UWE103" s="0"/>
      <c r="UWF103" s="0"/>
      <c r="UWG103" s="0"/>
      <c r="UWH103" s="0"/>
      <c r="UWI103" s="0"/>
      <c r="UWJ103" s="0"/>
      <c r="UWK103" s="0"/>
      <c r="UWL103" s="0"/>
      <c r="UWM103" s="0"/>
      <c r="UWN103" s="0"/>
      <c r="UWO103" s="0"/>
      <c r="UWP103" s="0"/>
      <c r="UWQ103" s="0"/>
      <c r="UWR103" s="0"/>
      <c r="UWS103" s="0"/>
      <c r="UWT103" s="0"/>
      <c r="UWU103" s="0"/>
      <c r="UWV103" s="0"/>
      <c r="UWW103" s="0"/>
      <c r="UWX103" s="0"/>
      <c r="UWY103" s="0"/>
      <c r="UWZ103" s="0"/>
      <c r="UXA103" s="0"/>
      <c r="UXB103" s="0"/>
      <c r="UXC103" s="0"/>
      <c r="UXD103" s="0"/>
      <c r="UXE103" s="0"/>
      <c r="UXF103" s="0"/>
      <c r="UXG103" s="0"/>
      <c r="UXH103" s="0"/>
      <c r="UXI103" s="0"/>
      <c r="UXJ103" s="0"/>
      <c r="UXK103" s="0"/>
      <c r="UXL103" s="0"/>
      <c r="UXM103" s="0"/>
      <c r="UXN103" s="0"/>
      <c r="UXO103" s="0"/>
      <c r="UXP103" s="0"/>
      <c r="UXQ103" s="0"/>
      <c r="UXR103" s="0"/>
      <c r="UXS103" s="0"/>
      <c r="UXT103" s="0"/>
      <c r="UXU103" s="0"/>
      <c r="UXV103" s="0"/>
      <c r="UXW103" s="0"/>
      <c r="UXX103" s="0"/>
      <c r="UXY103" s="0"/>
      <c r="UXZ103" s="0"/>
      <c r="UYA103" s="0"/>
      <c r="UYB103" s="0"/>
      <c r="UYC103" s="0"/>
      <c r="UYD103" s="0"/>
      <c r="UYE103" s="0"/>
      <c r="UYF103" s="0"/>
      <c r="UYG103" s="0"/>
      <c r="UYH103" s="0"/>
      <c r="UYI103" s="0"/>
      <c r="UYJ103" s="0"/>
      <c r="UYK103" s="0"/>
      <c r="UYL103" s="0"/>
      <c r="UYM103" s="0"/>
      <c r="UYN103" s="0"/>
      <c r="UYO103" s="0"/>
      <c r="UYP103" s="0"/>
      <c r="UYQ103" s="0"/>
      <c r="UYR103" s="0"/>
      <c r="UYS103" s="0"/>
      <c r="UYT103" s="0"/>
      <c r="UYU103" s="0"/>
      <c r="UYV103" s="0"/>
      <c r="UYW103" s="0"/>
      <c r="UYX103" s="0"/>
      <c r="UYY103" s="0"/>
      <c r="UYZ103" s="0"/>
      <c r="UZA103" s="0"/>
      <c r="UZB103" s="0"/>
      <c r="UZC103" s="0"/>
      <c r="UZD103" s="0"/>
      <c r="UZE103" s="0"/>
      <c r="UZF103" s="0"/>
      <c r="UZG103" s="0"/>
      <c r="UZH103" s="0"/>
      <c r="UZI103" s="0"/>
      <c r="UZJ103" s="0"/>
      <c r="UZK103" s="0"/>
      <c r="UZL103" s="0"/>
      <c r="UZM103" s="0"/>
      <c r="UZN103" s="0"/>
      <c r="UZO103" s="0"/>
      <c r="UZP103" s="0"/>
      <c r="UZQ103" s="0"/>
      <c r="UZR103" s="0"/>
      <c r="UZS103" s="0"/>
      <c r="UZT103" s="0"/>
      <c r="UZU103" s="0"/>
      <c r="UZV103" s="0"/>
      <c r="UZW103" s="0"/>
      <c r="UZX103" s="0"/>
      <c r="UZY103" s="0"/>
      <c r="UZZ103" s="0"/>
      <c r="VAA103" s="0"/>
      <c r="VAB103" s="0"/>
      <c r="VAC103" s="0"/>
      <c r="VAD103" s="0"/>
      <c r="VAE103" s="0"/>
      <c r="VAF103" s="0"/>
      <c r="VAG103" s="0"/>
      <c r="VAH103" s="0"/>
      <c r="VAI103" s="0"/>
      <c r="VAJ103" s="0"/>
      <c r="VAK103" s="0"/>
      <c r="VAL103" s="0"/>
      <c r="VAM103" s="0"/>
      <c r="VAN103" s="0"/>
      <c r="VAO103" s="0"/>
      <c r="VAP103" s="0"/>
      <c r="VAQ103" s="0"/>
      <c r="VAR103" s="0"/>
      <c r="VAS103" s="0"/>
      <c r="VAT103" s="0"/>
      <c r="VAU103" s="0"/>
      <c r="VAV103" s="0"/>
      <c r="VAW103" s="0"/>
      <c r="VAX103" s="0"/>
      <c r="VAY103" s="0"/>
      <c r="VAZ103" s="0"/>
      <c r="VBA103" s="0"/>
      <c r="VBB103" s="0"/>
      <c r="VBC103" s="0"/>
      <c r="VBD103" s="0"/>
      <c r="VBE103" s="0"/>
      <c r="VBF103" s="0"/>
      <c r="VBG103" s="0"/>
      <c r="VBH103" s="0"/>
      <c r="VBI103" s="0"/>
      <c r="VBJ103" s="0"/>
      <c r="VBK103" s="0"/>
      <c r="VBL103" s="0"/>
      <c r="VBM103" s="0"/>
      <c r="VBN103" s="0"/>
      <c r="VBO103" s="0"/>
      <c r="VBP103" s="0"/>
      <c r="VBQ103" s="0"/>
      <c r="VBR103" s="0"/>
      <c r="VBS103" s="0"/>
      <c r="VBT103" s="0"/>
      <c r="VBU103" s="0"/>
      <c r="VBV103" s="0"/>
      <c r="VBW103" s="0"/>
      <c r="VBX103" s="0"/>
      <c r="VBY103" s="0"/>
      <c r="VBZ103" s="0"/>
      <c r="VCA103" s="0"/>
      <c r="VCB103" s="0"/>
      <c r="VCC103" s="0"/>
      <c r="VCD103" s="0"/>
      <c r="VCE103" s="0"/>
      <c r="VCF103" s="0"/>
      <c r="VCG103" s="0"/>
      <c r="VCH103" s="0"/>
      <c r="VCI103" s="0"/>
      <c r="VCJ103" s="0"/>
      <c r="VCK103" s="0"/>
      <c r="VCL103" s="0"/>
      <c r="VCM103" s="0"/>
      <c r="VCN103" s="0"/>
      <c r="VCO103" s="0"/>
      <c r="VCP103" s="0"/>
      <c r="VCQ103" s="0"/>
      <c r="VCR103" s="0"/>
      <c r="VCS103" s="0"/>
      <c r="VCT103" s="0"/>
      <c r="VCU103" s="0"/>
      <c r="VCV103" s="0"/>
      <c r="VCW103" s="0"/>
      <c r="VCX103" s="0"/>
      <c r="VCY103" s="0"/>
      <c r="VCZ103" s="0"/>
      <c r="VDA103" s="0"/>
      <c r="VDB103" s="0"/>
      <c r="VDC103" s="0"/>
      <c r="VDD103" s="0"/>
      <c r="VDE103" s="0"/>
      <c r="VDF103" s="0"/>
      <c r="VDG103" s="0"/>
      <c r="VDH103" s="0"/>
      <c r="VDI103" s="0"/>
      <c r="VDJ103" s="0"/>
      <c r="VDK103" s="0"/>
      <c r="VDL103" s="0"/>
      <c r="VDM103" s="0"/>
      <c r="VDN103" s="0"/>
      <c r="VDO103" s="0"/>
      <c r="VDP103" s="0"/>
      <c r="VDQ103" s="0"/>
      <c r="VDR103" s="0"/>
      <c r="VDS103" s="0"/>
      <c r="VDT103" s="0"/>
      <c r="VDU103" s="0"/>
      <c r="VDV103" s="0"/>
      <c r="VDW103" s="0"/>
      <c r="VDX103" s="0"/>
      <c r="VDY103" s="0"/>
      <c r="VDZ103" s="0"/>
      <c r="VEA103" s="0"/>
      <c r="VEB103" s="0"/>
      <c r="VEC103" s="0"/>
      <c r="VED103" s="0"/>
      <c r="VEE103" s="0"/>
      <c r="VEF103" s="0"/>
      <c r="VEG103" s="0"/>
      <c r="VEH103" s="0"/>
      <c r="VEI103" s="0"/>
      <c r="VEJ103" s="0"/>
      <c r="VEK103" s="0"/>
      <c r="VEL103" s="0"/>
      <c r="VEM103" s="0"/>
      <c r="VEN103" s="0"/>
      <c r="VEO103" s="0"/>
      <c r="VEP103" s="0"/>
      <c r="VEQ103" s="0"/>
      <c r="VER103" s="0"/>
      <c r="VES103" s="0"/>
      <c r="VET103" s="0"/>
      <c r="VEU103" s="0"/>
      <c r="VEV103" s="0"/>
      <c r="VEW103" s="0"/>
      <c r="VEX103" s="0"/>
      <c r="VEY103" s="0"/>
      <c r="VEZ103" s="0"/>
      <c r="VFA103" s="0"/>
      <c r="VFB103" s="0"/>
      <c r="VFC103" s="0"/>
      <c r="VFD103" s="0"/>
      <c r="VFE103" s="0"/>
      <c r="VFF103" s="0"/>
      <c r="VFG103" s="0"/>
      <c r="VFH103" s="0"/>
      <c r="VFI103" s="0"/>
      <c r="VFJ103" s="0"/>
      <c r="VFK103" s="0"/>
      <c r="VFL103" s="0"/>
      <c r="VFM103" s="0"/>
      <c r="VFN103" s="0"/>
      <c r="VFO103" s="0"/>
      <c r="VFP103" s="0"/>
      <c r="VFQ103" s="0"/>
      <c r="VFR103" s="0"/>
      <c r="VFS103" s="0"/>
      <c r="VFT103" s="0"/>
      <c r="VFU103" s="0"/>
      <c r="VFV103" s="0"/>
      <c r="VFW103" s="0"/>
      <c r="VFX103" s="0"/>
      <c r="VFY103" s="0"/>
      <c r="VFZ103" s="0"/>
      <c r="VGA103" s="0"/>
      <c r="VGB103" s="0"/>
      <c r="VGC103" s="0"/>
      <c r="VGD103" s="0"/>
      <c r="VGE103" s="0"/>
      <c r="VGF103" s="0"/>
      <c r="VGG103" s="0"/>
      <c r="VGH103" s="0"/>
      <c r="VGI103" s="0"/>
      <c r="VGJ103" s="0"/>
      <c r="VGK103" s="0"/>
      <c r="VGL103" s="0"/>
      <c r="VGM103" s="0"/>
      <c r="VGN103" s="0"/>
      <c r="VGO103" s="0"/>
      <c r="VGP103" s="0"/>
      <c r="VGQ103" s="0"/>
      <c r="VGR103" s="0"/>
      <c r="VGS103" s="0"/>
      <c r="VGT103" s="0"/>
      <c r="VGU103" s="0"/>
      <c r="VGV103" s="0"/>
      <c r="VGW103" s="0"/>
      <c r="VGX103" s="0"/>
      <c r="VGY103" s="0"/>
      <c r="VGZ103" s="0"/>
      <c r="VHA103" s="0"/>
      <c r="VHB103" s="0"/>
      <c r="VHC103" s="0"/>
      <c r="VHD103" s="0"/>
      <c r="VHE103" s="0"/>
      <c r="VHF103" s="0"/>
      <c r="VHG103" s="0"/>
      <c r="VHH103" s="0"/>
      <c r="VHI103" s="0"/>
      <c r="VHJ103" s="0"/>
      <c r="VHK103" s="0"/>
      <c r="VHL103" s="0"/>
      <c r="VHM103" s="0"/>
      <c r="VHN103" s="0"/>
      <c r="VHO103" s="0"/>
      <c r="VHP103" s="0"/>
      <c r="VHQ103" s="0"/>
      <c r="VHR103" s="0"/>
      <c r="VHS103" s="0"/>
      <c r="VHT103" s="0"/>
      <c r="VHU103" s="0"/>
      <c r="VHV103" s="0"/>
      <c r="VHW103" s="0"/>
      <c r="VHX103" s="0"/>
      <c r="VHY103" s="0"/>
      <c r="VHZ103" s="0"/>
      <c r="VIA103" s="0"/>
      <c r="VIB103" s="0"/>
      <c r="VIC103" s="0"/>
      <c r="VID103" s="0"/>
      <c r="VIE103" s="0"/>
      <c r="VIF103" s="0"/>
      <c r="VIG103" s="0"/>
      <c r="VIH103" s="0"/>
      <c r="VII103" s="0"/>
      <c r="VIJ103" s="0"/>
      <c r="VIK103" s="0"/>
      <c r="VIL103" s="0"/>
      <c r="VIM103" s="0"/>
      <c r="VIN103" s="0"/>
      <c r="VIO103" s="0"/>
      <c r="VIP103" s="0"/>
      <c r="VIQ103" s="0"/>
      <c r="VIR103" s="0"/>
      <c r="VIS103" s="0"/>
      <c r="VIT103" s="0"/>
      <c r="VIU103" s="0"/>
      <c r="VIV103" s="0"/>
      <c r="VIW103" s="0"/>
      <c r="VIX103" s="0"/>
      <c r="VIY103" s="0"/>
      <c r="VIZ103" s="0"/>
      <c r="VJA103" s="0"/>
      <c r="VJB103" s="0"/>
      <c r="VJC103" s="0"/>
      <c r="VJD103" s="0"/>
      <c r="VJE103" s="0"/>
      <c r="VJF103" s="0"/>
      <c r="VJG103" s="0"/>
      <c r="VJH103" s="0"/>
      <c r="VJI103" s="0"/>
      <c r="VJJ103" s="0"/>
      <c r="VJK103" s="0"/>
      <c r="VJL103" s="0"/>
      <c r="VJM103" s="0"/>
      <c r="VJN103" s="0"/>
      <c r="VJO103" s="0"/>
      <c r="VJP103" s="0"/>
      <c r="VJQ103" s="0"/>
      <c r="VJR103" s="0"/>
      <c r="VJS103" s="0"/>
      <c r="VJT103" s="0"/>
      <c r="VJU103" s="0"/>
      <c r="VJV103" s="0"/>
      <c r="VJW103" s="0"/>
      <c r="VJX103" s="0"/>
      <c r="VJY103" s="0"/>
      <c r="VJZ103" s="0"/>
      <c r="VKA103" s="0"/>
      <c r="VKB103" s="0"/>
      <c r="VKC103" s="0"/>
      <c r="VKD103" s="0"/>
      <c r="VKE103" s="0"/>
      <c r="VKF103" s="0"/>
      <c r="VKG103" s="0"/>
      <c r="VKH103" s="0"/>
      <c r="VKI103" s="0"/>
      <c r="VKJ103" s="0"/>
      <c r="VKK103" s="0"/>
      <c r="VKL103" s="0"/>
      <c r="VKM103" s="0"/>
      <c r="VKN103" s="0"/>
      <c r="VKO103" s="0"/>
      <c r="VKP103" s="0"/>
      <c r="VKQ103" s="0"/>
      <c r="VKR103" s="0"/>
      <c r="VKS103" s="0"/>
      <c r="VKT103" s="0"/>
      <c r="VKU103" s="0"/>
      <c r="VKV103" s="0"/>
      <c r="VKW103" s="0"/>
      <c r="VKX103" s="0"/>
      <c r="VKY103" s="0"/>
      <c r="VKZ103" s="0"/>
      <c r="VLA103" s="0"/>
      <c r="VLB103" s="0"/>
      <c r="VLC103" s="0"/>
      <c r="VLD103" s="0"/>
      <c r="VLE103" s="0"/>
      <c r="VLF103" s="0"/>
      <c r="VLG103" s="0"/>
      <c r="VLH103" s="0"/>
      <c r="VLI103" s="0"/>
      <c r="VLJ103" s="0"/>
      <c r="VLK103" s="0"/>
      <c r="VLL103" s="0"/>
      <c r="VLM103" s="0"/>
      <c r="VLN103" s="0"/>
      <c r="VLO103" s="0"/>
      <c r="VLP103" s="0"/>
      <c r="VLQ103" s="0"/>
      <c r="VLR103" s="0"/>
      <c r="VLS103" s="0"/>
      <c r="VLT103" s="0"/>
      <c r="VLU103" s="0"/>
      <c r="VLV103" s="0"/>
      <c r="VLW103" s="0"/>
      <c r="VLX103" s="0"/>
      <c r="VLY103" s="0"/>
      <c r="VLZ103" s="0"/>
      <c r="VMA103" s="0"/>
      <c r="VMB103" s="0"/>
      <c r="VMC103" s="0"/>
      <c r="VMD103" s="0"/>
      <c r="VME103" s="0"/>
      <c r="VMF103" s="0"/>
      <c r="VMG103" s="0"/>
      <c r="VMH103" s="0"/>
      <c r="VMI103" s="0"/>
      <c r="VMJ103" s="0"/>
      <c r="VMK103" s="0"/>
      <c r="VML103" s="0"/>
      <c r="VMM103" s="0"/>
      <c r="VMN103" s="0"/>
      <c r="VMO103" s="0"/>
      <c r="VMP103" s="0"/>
      <c r="VMQ103" s="0"/>
      <c r="VMR103" s="0"/>
      <c r="VMS103" s="0"/>
      <c r="VMT103" s="0"/>
      <c r="VMU103" s="0"/>
      <c r="VMV103" s="0"/>
      <c r="VMW103" s="0"/>
      <c r="VMX103" s="0"/>
      <c r="VMY103" s="0"/>
      <c r="VMZ103" s="0"/>
      <c r="VNA103" s="0"/>
      <c r="VNB103" s="0"/>
      <c r="VNC103" s="0"/>
      <c r="VND103" s="0"/>
      <c r="VNE103" s="0"/>
      <c r="VNF103" s="0"/>
      <c r="VNG103" s="0"/>
      <c r="VNH103" s="0"/>
      <c r="VNI103" s="0"/>
      <c r="VNJ103" s="0"/>
      <c r="VNK103" s="0"/>
      <c r="VNL103" s="0"/>
      <c r="VNM103" s="0"/>
      <c r="VNN103" s="0"/>
      <c r="VNO103" s="0"/>
      <c r="VNP103" s="0"/>
      <c r="VNQ103" s="0"/>
      <c r="VNR103" s="0"/>
      <c r="VNS103" s="0"/>
      <c r="VNT103" s="0"/>
      <c r="VNU103" s="0"/>
      <c r="VNV103" s="0"/>
      <c r="VNW103" s="0"/>
      <c r="VNX103" s="0"/>
      <c r="VNY103" s="0"/>
      <c r="VNZ103" s="0"/>
      <c r="VOA103" s="0"/>
      <c r="VOB103" s="0"/>
      <c r="VOC103" s="0"/>
      <c r="VOD103" s="0"/>
      <c r="VOE103" s="0"/>
      <c r="VOF103" s="0"/>
      <c r="VOG103" s="0"/>
      <c r="VOH103" s="0"/>
      <c r="VOI103" s="0"/>
      <c r="VOJ103" s="0"/>
      <c r="VOK103" s="0"/>
      <c r="VOL103" s="0"/>
      <c r="VOM103" s="0"/>
      <c r="VON103" s="0"/>
      <c r="VOO103" s="0"/>
      <c r="VOP103" s="0"/>
      <c r="VOQ103" s="0"/>
      <c r="VOR103" s="0"/>
      <c r="VOS103" s="0"/>
      <c r="VOT103" s="0"/>
      <c r="VOU103" s="0"/>
      <c r="VOV103" s="0"/>
      <c r="VOW103" s="0"/>
      <c r="VOX103" s="0"/>
      <c r="VOY103" s="0"/>
      <c r="VOZ103" s="0"/>
      <c r="VPA103" s="0"/>
      <c r="VPB103" s="0"/>
      <c r="VPC103" s="0"/>
      <c r="VPD103" s="0"/>
      <c r="VPE103" s="0"/>
      <c r="VPF103" s="0"/>
      <c r="VPG103" s="0"/>
      <c r="VPH103" s="0"/>
      <c r="VPI103" s="0"/>
      <c r="VPJ103" s="0"/>
      <c r="VPK103" s="0"/>
      <c r="VPL103" s="0"/>
      <c r="VPM103" s="0"/>
      <c r="VPN103" s="0"/>
      <c r="VPO103" s="0"/>
      <c r="VPP103" s="0"/>
      <c r="VPQ103" s="0"/>
      <c r="VPR103" s="0"/>
      <c r="VPS103" s="0"/>
      <c r="VPT103" s="0"/>
      <c r="VPU103" s="0"/>
      <c r="VPV103" s="0"/>
      <c r="VPW103" s="0"/>
      <c r="VPX103" s="0"/>
      <c r="VPY103" s="0"/>
      <c r="VPZ103" s="0"/>
      <c r="VQA103" s="0"/>
      <c r="VQB103" s="0"/>
      <c r="VQC103" s="0"/>
      <c r="VQD103" s="0"/>
      <c r="VQE103" s="0"/>
      <c r="VQF103" s="0"/>
      <c r="VQG103" s="0"/>
      <c r="VQH103" s="0"/>
      <c r="VQI103" s="0"/>
      <c r="VQJ103" s="0"/>
      <c r="VQK103" s="0"/>
      <c r="VQL103" s="0"/>
      <c r="VQM103" s="0"/>
      <c r="VQN103" s="0"/>
      <c r="VQO103" s="0"/>
      <c r="VQP103" s="0"/>
      <c r="VQQ103" s="0"/>
      <c r="VQR103" s="0"/>
      <c r="VQS103" s="0"/>
      <c r="VQT103" s="0"/>
      <c r="VQU103" s="0"/>
      <c r="VQV103" s="0"/>
      <c r="VQW103" s="0"/>
      <c r="VQX103" s="0"/>
      <c r="VQY103" s="0"/>
      <c r="VQZ103" s="0"/>
      <c r="VRA103" s="0"/>
      <c r="VRB103" s="0"/>
      <c r="VRC103" s="0"/>
      <c r="VRD103" s="0"/>
      <c r="VRE103" s="0"/>
      <c r="VRF103" s="0"/>
      <c r="VRG103" s="0"/>
      <c r="VRH103" s="0"/>
      <c r="VRI103" s="0"/>
      <c r="VRJ103" s="0"/>
      <c r="VRK103" s="0"/>
      <c r="VRL103" s="0"/>
      <c r="VRM103" s="0"/>
      <c r="VRN103" s="0"/>
      <c r="VRO103" s="0"/>
      <c r="VRP103" s="0"/>
      <c r="VRQ103" s="0"/>
      <c r="VRR103" s="0"/>
      <c r="VRS103" s="0"/>
      <c r="VRT103" s="0"/>
      <c r="VRU103" s="0"/>
      <c r="VRV103" s="0"/>
      <c r="VRW103" s="0"/>
      <c r="VRX103" s="0"/>
      <c r="VRY103" s="0"/>
      <c r="VRZ103" s="0"/>
      <c r="VSA103" s="0"/>
      <c r="VSB103" s="0"/>
      <c r="VSC103" s="0"/>
      <c r="VSD103" s="0"/>
      <c r="VSE103" s="0"/>
      <c r="VSF103" s="0"/>
      <c r="VSG103" s="0"/>
      <c r="VSH103" s="0"/>
      <c r="VSI103" s="0"/>
      <c r="VSJ103" s="0"/>
      <c r="VSK103" s="0"/>
      <c r="VSL103" s="0"/>
      <c r="VSM103" s="0"/>
      <c r="VSN103" s="0"/>
      <c r="VSO103" s="0"/>
      <c r="VSP103" s="0"/>
      <c r="VSQ103" s="0"/>
      <c r="VSR103" s="0"/>
      <c r="VSS103" s="0"/>
      <c r="VST103" s="0"/>
      <c r="VSU103" s="0"/>
      <c r="VSV103" s="0"/>
      <c r="VSW103" s="0"/>
      <c r="VSX103" s="0"/>
      <c r="VSY103" s="0"/>
      <c r="VSZ103" s="0"/>
      <c r="VTA103" s="0"/>
      <c r="VTB103" s="0"/>
      <c r="VTC103" s="0"/>
      <c r="VTD103" s="0"/>
      <c r="VTE103" s="0"/>
      <c r="VTF103" s="0"/>
      <c r="VTG103" s="0"/>
      <c r="VTH103" s="0"/>
      <c r="VTI103" s="0"/>
      <c r="VTJ103" s="0"/>
      <c r="VTK103" s="0"/>
      <c r="VTL103" s="0"/>
      <c r="VTM103" s="0"/>
      <c r="VTN103" s="0"/>
      <c r="VTO103" s="0"/>
      <c r="VTP103" s="0"/>
      <c r="VTQ103" s="0"/>
      <c r="VTR103" s="0"/>
      <c r="VTS103" s="0"/>
      <c r="VTT103" s="0"/>
      <c r="VTU103" s="0"/>
      <c r="VTV103" s="0"/>
      <c r="VTW103" s="0"/>
      <c r="VTX103" s="0"/>
      <c r="VTY103" s="0"/>
      <c r="VTZ103" s="0"/>
      <c r="VUA103" s="0"/>
      <c r="VUB103" s="0"/>
      <c r="VUC103" s="0"/>
      <c r="VUD103" s="0"/>
      <c r="VUE103" s="0"/>
      <c r="VUF103" s="0"/>
      <c r="VUG103" s="0"/>
      <c r="VUH103" s="0"/>
      <c r="VUI103" s="0"/>
      <c r="VUJ103" s="0"/>
      <c r="VUK103" s="0"/>
      <c r="VUL103" s="0"/>
      <c r="VUM103" s="0"/>
      <c r="VUN103" s="0"/>
      <c r="VUO103" s="0"/>
      <c r="VUP103" s="0"/>
      <c r="VUQ103" s="0"/>
      <c r="VUR103" s="0"/>
      <c r="VUS103" s="0"/>
      <c r="VUT103" s="0"/>
      <c r="VUU103" s="0"/>
      <c r="VUV103" s="0"/>
      <c r="VUW103" s="0"/>
      <c r="VUX103" s="0"/>
      <c r="VUY103" s="0"/>
      <c r="VUZ103" s="0"/>
      <c r="VVA103" s="0"/>
      <c r="VVB103" s="0"/>
      <c r="VVC103" s="0"/>
      <c r="VVD103" s="0"/>
      <c r="VVE103" s="0"/>
      <c r="VVF103" s="0"/>
      <c r="VVG103" s="0"/>
      <c r="VVH103" s="0"/>
      <c r="VVI103" s="0"/>
      <c r="VVJ103" s="0"/>
      <c r="VVK103" s="0"/>
      <c r="VVL103" s="0"/>
      <c r="VVM103" s="0"/>
      <c r="VVN103" s="0"/>
      <c r="VVO103" s="0"/>
      <c r="VVP103" s="0"/>
      <c r="VVQ103" s="0"/>
      <c r="VVR103" s="0"/>
      <c r="VVS103" s="0"/>
      <c r="VVT103" s="0"/>
      <c r="VVU103" s="0"/>
      <c r="VVV103" s="0"/>
      <c r="VVW103" s="0"/>
      <c r="VVX103" s="0"/>
      <c r="VVY103" s="0"/>
      <c r="VVZ103" s="0"/>
      <c r="VWA103" s="0"/>
      <c r="VWB103" s="0"/>
      <c r="VWC103" s="0"/>
      <c r="VWD103" s="0"/>
      <c r="VWE103" s="0"/>
      <c r="VWF103" s="0"/>
      <c r="VWG103" s="0"/>
      <c r="VWH103" s="0"/>
      <c r="VWI103" s="0"/>
      <c r="VWJ103" s="0"/>
      <c r="VWK103" s="0"/>
      <c r="VWL103" s="0"/>
      <c r="VWM103" s="0"/>
      <c r="VWN103" s="0"/>
      <c r="VWO103" s="0"/>
      <c r="VWP103" s="0"/>
      <c r="VWQ103" s="0"/>
      <c r="VWR103" s="0"/>
      <c r="VWS103" s="0"/>
      <c r="VWT103" s="0"/>
      <c r="VWU103" s="0"/>
      <c r="VWV103" s="0"/>
      <c r="VWW103" s="0"/>
      <c r="VWX103" s="0"/>
      <c r="VWY103" s="0"/>
      <c r="VWZ103" s="0"/>
      <c r="VXA103" s="0"/>
      <c r="VXB103" s="0"/>
      <c r="VXC103" s="0"/>
      <c r="VXD103" s="0"/>
      <c r="VXE103" s="0"/>
      <c r="VXF103" s="0"/>
      <c r="VXG103" s="0"/>
      <c r="VXH103" s="0"/>
      <c r="VXI103" s="0"/>
      <c r="VXJ103" s="0"/>
      <c r="VXK103" s="0"/>
      <c r="VXL103" s="0"/>
      <c r="VXM103" s="0"/>
      <c r="VXN103" s="0"/>
      <c r="VXO103" s="0"/>
      <c r="VXP103" s="0"/>
      <c r="VXQ103" s="0"/>
      <c r="VXR103" s="0"/>
      <c r="VXS103" s="0"/>
      <c r="VXT103" s="0"/>
      <c r="VXU103" s="0"/>
      <c r="VXV103" s="0"/>
      <c r="VXW103" s="0"/>
      <c r="VXX103" s="0"/>
      <c r="VXY103" s="0"/>
      <c r="VXZ103" s="0"/>
      <c r="VYA103" s="0"/>
      <c r="VYB103" s="0"/>
      <c r="VYC103" s="0"/>
      <c r="VYD103" s="0"/>
      <c r="VYE103" s="0"/>
      <c r="VYF103" s="0"/>
      <c r="VYG103" s="0"/>
      <c r="VYH103" s="0"/>
      <c r="VYI103" s="0"/>
      <c r="VYJ103" s="0"/>
      <c r="VYK103" s="0"/>
      <c r="VYL103" s="0"/>
      <c r="VYM103" s="0"/>
      <c r="VYN103" s="0"/>
      <c r="VYO103" s="0"/>
      <c r="VYP103" s="0"/>
      <c r="VYQ103" s="0"/>
      <c r="VYR103" s="0"/>
      <c r="VYS103" s="0"/>
      <c r="VYT103" s="0"/>
      <c r="VYU103" s="0"/>
      <c r="VYV103" s="0"/>
      <c r="VYW103" s="0"/>
      <c r="VYX103" s="0"/>
      <c r="VYY103" s="0"/>
      <c r="VYZ103" s="0"/>
      <c r="VZA103" s="0"/>
      <c r="VZB103" s="0"/>
      <c r="VZC103" s="0"/>
      <c r="VZD103" s="0"/>
      <c r="VZE103" s="0"/>
      <c r="VZF103" s="0"/>
      <c r="VZG103" s="0"/>
      <c r="VZH103" s="0"/>
      <c r="VZI103" s="0"/>
      <c r="VZJ103" s="0"/>
      <c r="VZK103" s="0"/>
      <c r="VZL103" s="0"/>
      <c r="VZM103" s="0"/>
      <c r="VZN103" s="0"/>
      <c r="VZO103" s="0"/>
      <c r="VZP103" s="0"/>
      <c r="VZQ103" s="0"/>
      <c r="VZR103" s="0"/>
      <c r="VZS103" s="0"/>
      <c r="VZT103" s="0"/>
      <c r="VZU103" s="0"/>
      <c r="VZV103" s="0"/>
      <c r="VZW103" s="0"/>
      <c r="VZX103" s="0"/>
      <c r="VZY103" s="0"/>
      <c r="VZZ103" s="0"/>
      <c r="WAA103" s="0"/>
      <c r="WAB103" s="0"/>
      <c r="WAC103" s="0"/>
      <c r="WAD103" s="0"/>
      <c r="WAE103" s="0"/>
      <c r="WAF103" s="0"/>
      <c r="WAG103" s="0"/>
      <c r="WAH103" s="0"/>
      <c r="WAI103" s="0"/>
      <c r="WAJ103" s="0"/>
      <c r="WAK103" s="0"/>
      <c r="WAL103" s="0"/>
      <c r="WAM103" s="0"/>
      <c r="WAN103" s="0"/>
      <c r="WAO103" s="0"/>
      <c r="WAP103" s="0"/>
      <c r="WAQ103" s="0"/>
      <c r="WAR103" s="0"/>
      <c r="WAS103" s="0"/>
      <c r="WAT103" s="0"/>
      <c r="WAU103" s="0"/>
      <c r="WAV103" s="0"/>
      <c r="WAW103" s="0"/>
      <c r="WAX103" s="0"/>
      <c r="WAY103" s="0"/>
      <c r="WAZ103" s="0"/>
      <c r="WBA103" s="0"/>
      <c r="WBB103" s="0"/>
      <c r="WBC103" s="0"/>
      <c r="WBD103" s="0"/>
      <c r="WBE103" s="0"/>
      <c r="WBF103" s="0"/>
      <c r="WBG103" s="0"/>
      <c r="WBH103" s="0"/>
      <c r="WBI103" s="0"/>
      <c r="WBJ103" s="0"/>
      <c r="WBK103" s="0"/>
      <c r="WBL103" s="0"/>
      <c r="WBM103" s="0"/>
      <c r="WBN103" s="0"/>
      <c r="WBO103" s="0"/>
      <c r="WBP103" s="0"/>
      <c r="WBQ103" s="0"/>
      <c r="WBR103" s="0"/>
      <c r="WBS103" s="0"/>
      <c r="WBT103" s="0"/>
      <c r="WBU103" s="0"/>
      <c r="WBV103" s="0"/>
      <c r="WBW103" s="0"/>
      <c r="WBX103" s="0"/>
      <c r="WBY103" s="0"/>
      <c r="WBZ103" s="0"/>
      <c r="WCA103" s="0"/>
      <c r="WCB103" s="0"/>
      <c r="WCC103" s="0"/>
      <c r="WCD103" s="0"/>
      <c r="WCE103" s="0"/>
      <c r="WCF103" s="0"/>
      <c r="WCG103" s="0"/>
      <c r="WCH103" s="0"/>
      <c r="WCI103" s="0"/>
      <c r="WCJ103" s="0"/>
      <c r="WCK103" s="0"/>
      <c r="WCL103" s="0"/>
      <c r="WCM103" s="0"/>
      <c r="WCN103" s="0"/>
      <c r="WCO103" s="0"/>
      <c r="WCP103" s="0"/>
      <c r="WCQ103" s="0"/>
      <c r="WCR103" s="0"/>
      <c r="WCS103" s="0"/>
      <c r="WCT103" s="0"/>
      <c r="WCU103" s="0"/>
      <c r="WCV103" s="0"/>
      <c r="WCW103" s="0"/>
      <c r="WCX103" s="0"/>
      <c r="WCY103" s="0"/>
      <c r="WCZ103" s="0"/>
      <c r="WDA103" s="0"/>
      <c r="WDB103" s="0"/>
      <c r="WDC103" s="0"/>
      <c r="WDD103" s="0"/>
      <c r="WDE103" s="0"/>
      <c r="WDF103" s="0"/>
      <c r="WDG103" s="0"/>
      <c r="WDH103" s="0"/>
      <c r="WDI103" s="0"/>
      <c r="WDJ103" s="0"/>
      <c r="WDK103" s="0"/>
      <c r="WDL103" s="0"/>
      <c r="WDM103" s="0"/>
      <c r="WDN103" s="0"/>
      <c r="WDO103" s="0"/>
      <c r="WDP103" s="0"/>
      <c r="WDQ103" s="0"/>
      <c r="WDR103" s="0"/>
      <c r="WDS103" s="0"/>
      <c r="WDT103" s="0"/>
      <c r="WDU103" s="0"/>
      <c r="WDV103" s="0"/>
      <c r="WDW103" s="0"/>
      <c r="WDX103" s="0"/>
      <c r="WDY103" s="0"/>
      <c r="WDZ103" s="0"/>
      <c r="WEA103" s="0"/>
      <c r="WEB103" s="0"/>
      <c r="WEC103" s="0"/>
      <c r="WED103" s="0"/>
      <c r="WEE103" s="0"/>
      <c r="WEF103" s="0"/>
      <c r="WEG103" s="0"/>
      <c r="WEH103" s="0"/>
      <c r="WEI103" s="0"/>
      <c r="WEJ103" s="0"/>
      <c r="WEK103" s="0"/>
      <c r="WEL103" s="0"/>
      <c r="WEM103" s="0"/>
      <c r="WEN103" s="0"/>
      <c r="WEO103" s="0"/>
      <c r="WEP103" s="0"/>
      <c r="WEQ103" s="0"/>
      <c r="WER103" s="0"/>
      <c r="WES103" s="0"/>
      <c r="WET103" s="0"/>
      <c r="WEU103" s="0"/>
      <c r="WEV103" s="0"/>
      <c r="WEW103" s="0"/>
      <c r="WEX103" s="0"/>
      <c r="WEY103" s="0"/>
      <c r="WEZ103" s="0"/>
      <c r="WFA103" s="0"/>
      <c r="WFB103" s="0"/>
      <c r="WFC103" s="0"/>
      <c r="WFD103" s="0"/>
      <c r="WFE103" s="0"/>
      <c r="WFF103" s="0"/>
      <c r="WFG103" s="0"/>
      <c r="WFH103" s="0"/>
      <c r="WFI103" s="0"/>
      <c r="WFJ103" s="0"/>
      <c r="WFK103" s="0"/>
      <c r="WFL103" s="0"/>
      <c r="WFM103" s="0"/>
      <c r="WFN103" s="0"/>
      <c r="WFO103" s="0"/>
      <c r="WFP103" s="0"/>
      <c r="WFQ103" s="0"/>
      <c r="WFR103" s="0"/>
      <c r="WFS103" s="0"/>
      <c r="WFT103" s="0"/>
      <c r="WFU103" s="0"/>
      <c r="WFV103" s="0"/>
      <c r="WFW103" s="0"/>
      <c r="WFX103" s="0"/>
      <c r="WFY103" s="0"/>
      <c r="WFZ103" s="0"/>
      <c r="WGA103" s="0"/>
      <c r="WGB103" s="0"/>
      <c r="WGC103" s="0"/>
      <c r="WGD103" s="0"/>
      <c r="WGE103" s="0"/>
      <c r="WGF103" s="0"/>
      <c r="WGG103" s="0"/>
      <c r="WGH103" s="0"/>
      <c r="WGI103" s="0"/>
      <c r="WGJ103" s="0"/>
      <c r="WGK103" s="0"/>
      <c r="WGL103" s="0"/>
      <c r="WGM103" s="0"/>
      <c r="WGN103" s="0"/>
      <c r="WGO103" s="0"/>
      <c r="WGP103" s="0"/>
      <c r="WGQ103" s="0"/>
      <c r="WGR103" s="0"/>
      <c r="WGS103" s="0"/>
      <c r="WGT103" s="0"/>
      <c r="WGU103" s="0"/>
      <c r="WGV103" s="0"/>
      <c r="WGW103" s="0"/>
      <c r="WGX103" s="0"/>
      <c r="WGY103" s="0"/>
      <c r="WGZ103" s="0"/>
      <c r="WHA103" s="0"/>
      <c r="WHB103" s="0"/>
      <c r="WHC103" s="0"/>
      <c r="WHD103" s="0"/>
      <c r="WHE103" s="0"/>
      <c r="WHF103" s="0"/>
      <c r="WHG103" s="0"/>
      <c r="WHH103" s="0"/>
      <c r="WHI103" s="0"/>
      <c r="WHJ103" s="0"/>
      <c r="WHK103" s="0"/>
      <c r="WHL103" s="0"/>
      <c r="WHM103" s="0"/>
      <c r="WHN103" s="0"/>
      <c r="WHO103" s="0"/>
      <c r="WHP103" s="0"/>
      <c r="WHQ103" s="0"/>
      <c r="WHR103" s="0"/>
      <c r="WHS103" s="0"/>
      <c r="WHT103" s="0"/>
      <c r="WHU103" s="0"/>
      <c r="WHV103" s="0"/>
      <c r="WHW103" s="0"/>
      <c r="WHX103" s="0"/>
      <c r="WHY103" s="0"/>
      <c r="WHZ103" s="0"/>
      <c r="WIA103" s="0"/>
      <c r="WIB103" s="0"/>
      <c r="WIC103" s="0"/>
      <c r="WID103" s="0"/>
      <c r="WIE103" s="0"/>
      <c r="WIF103" s="0"/>
      <c r="WIG103" s="0"/>
      <c r="WIH103" s="0"/>
      <c r="WII103" s="0"/>
      <c r="WIJ103" s="0"/>
      <c r="WIK103" s="0"/>
      <c r="WIL103" s="0"/>
      <c r="WIM103" s="0"/>
      <c r="WIN103" s="0"/>
      <c r="WIO103" s="0"/>
      <c r="WIP103" s="0"/>
      <c r="WIQ103" s="0"/>
      <c r="WIR103" s="0"/>
      <c r="WIS103" s="0"/>
      <c r="WIT103" s="0"/>
      <c r="WIU103" s="0"/>
      <c r="WIV103" s="0"/>
      <c r="WIW103" s="0"/>
      <c r="WIX103" s="0"/>
      <c r="WIY103" s="0"/>
      <c r="WIZ103" s="0"/>
      <c r="WJA103" s="0"/>
      <c r="WJB103" s="0"/>
      <c r="WJC103" s="0"/>
      <c r="WJD103" s="0"/>
      <c r="WJE103" s="0"/>
      <c r="WJF103" s="0"/>
      <c r="WJG103" s="0"/>
      <c r="WJH103" s="0"/>
      <c r="WJI103" s="0"/>
      <c r="WJJ103" s="0"/>
      <c r="WJK103" s="0"/>
      <c r="WJL103" s="0"/>
      <c r="WJM103" s="0"/>
      <c r="WJN103" s="0"/>
      <c r="WJO103" s="0"/>
      <c r="WJP103" s="0"/>
      <c r="WJQ103" s="0"/>
      <c r="WJR103" s="0"/>
      <c r="WJS103" s="0"/>
      <c r="WJT103" s="0"/>
      <c r="WJU103" s="0"/>
      <c r="WJV103" s="0"/>
      <c r="WJW103" s="0"/>
      <c r="WJX103" s="0"/>
      <c r="WJY103" s="0"/>
      <c r="WJZ103" s="0"/>
      <c r="WKA103" s="0"/>
      <c r="WKB103" s="0"/>
      <c r="WKC103" s="0"/>
      <c r="WKD103" s="0"/>
      <c r="WKE103" s="0"/>
      <c r="WKF103" s="0"/>
      <c r="WKG103" s="0"/>
      <c r="WKH103" s="0"/>
      <c r="WKI103" s="0"/>
      <c r="WKJ103" s="0"/>
      <c r="WKK103" s="0"/>
      <c r="WKL103" s="0"/>
      <c r="WKM103" s="0"/>
      <c r="WKN103" s="0"/>
      <c r="WKO103" s="0"/>
      <c r="WKP103" s="0"/>
      <c r="WKQ103" s="0"/>
      <c r="WKR103" s="0"/>
      <c r="WKS103" s="0"/>
      <c r="WKT103" s="0"/>
      <c r="WKU103" s="0"/>
      <c r="WKV103" s="0"/>
      <c r="WKW103" s="0"/>
      <c r="WKX103" s="0"/>
      <c r="WKY103" s="0"/>
      <c r="WKZ103" s="0"/>
      <c r="WLA103" s="0"/>
      <c r="WLB103" s="0"/>
      <c r="WLC103" s="0"/>
      <c r="WLD103" s="0"/>
      <c r="WLE103" s="0"/>
      <c r="WLF103" s="0"/>
      <c r="WLG103" s="0"/>
      <c r="WLH103" s="0"/>
      <c r="WLI103" s="0"/>
      <c r="WLJ103" s="0"/>
      <c r="WLK103" s="0"/>
      <c r="WLL103" s="0"/>
      <c r="WLM103" s="0"/>
      <c r="WLN103" s="0"/>
      <c r="WLO103" s="0"/>
      <c r="WLP103" s="0"/>
      <c r="WLQ103" s="0"/>
      <c r="WLR103" s="0"/>
      <c r="WLS103" s="0"/>
      <c r="WLT103" s="0"/>
      <c r="WLU103" s="0"/>
      <c r="WLV103" s="0"/>
      <c r="WLW103" s="0"/>
      <c r="WLX103" s="0"/>
      <c r="WLY103" s="0"/>
      <c r="WLZ103" s="0"/>
      <c r="WMA103" s="0"/>
      <c r="WMB103" s="0"/>
      <c r="WMC103" s="0"/>
      <c r="WMD103" s="0"/>
      <c r="WME103" s="0"/>
      <c r="WMF103" s="0"/>
      <c r="WMG103" s="0"/>
      <c r="WMH103" s="0"/>
      <c r="WMI103" s="0"/>
      <c r="WMJ103" s="0"/>
      <c r="WMK103" s="0"/>
      <c r="WML103" s="0"/>
      <c r="WMM103" s="0"/>
      <c r="WMN103" s="0"/>
      <c r="WMO103" s="0"/>
      <c r="WMP103" s="0"/>
      <c r="WMQ103" s="0"/>
      <c r="WMR103" s="0"/>
      <c r="WMS103" s="0"/>
      <c r="WMT103" s="0"/>
      <c r="WMU103" s="0"/>
      <c r="WMV103" s="0"/>
      <c r="WMW103" s="0"/>
      <c r="WMX103" s="0"/>
      <c r="WMY103" s="0"/>
      <c r="WMZ103" s="0"/>
      <c r="WNA103" s="0"/>
      <c r="WNB103" s="0"/>
      <c r="WNC103" s="0"/>
      <c r="WND103" s="0"/>
      <c r="WNE103" s="0"/>
      <c r="WNF103" s="0"/>
      <c r="WNG103" s="0"/>
      <c r="WNH103" s="0"/>
      <c r="WNI103" s="0"/>
      <c r="WNJ103" s="0"/>
      <c r="WNK103" s="0"/>
      <c r="WNL103" s="0"/>
      <c r="WNM103" s="0"/>
      <c r="WNN103" s="0"/>
      <c r="WNO103" s="0"/>
      <c r="WNP103" s="0"/>
      <c r="WNQ103" s="0"/>
      <c r="WNR103" s="0"/>
      <c r="WNS103" s="0"/>
      <c r="WNT103" s="0"/>
      <c r="WNU103" s="0"/>
      <c r="WNV103" s="0"/>
      <c r="WNW103" s="0"/>
      <c r="WNX103" s="0"/>
      <c r="WNY103" s="0"/>
      <c r="WNZ103" s="0"/>
      <c r="WOA103" s="0"/>
      <c r="WOB103" s="0"/>
      <c r="WOC103" s="0"/>
      <c r="WOD103" s="0"/>
      <c r="WOE103" s="0"/>
      <c r="WOF103" s="0"/>
      <c r="WOG103" s="0"/>
      <c r="WOH103" s="0"/>
      <c r="WOI103" s="0"/>
      <c r="WOJ103" s="0"/>
      <c r="WOK103" s="0"/>
      <c r="WOL103" s="0"/>
      <c r="WOM103" s="0"/>
      <c r="WON103" s="0"/>
      <c r="WOO103" s="0"/>
      <c r="WOP103" s="0"/>
      <c r="WOQ103" s="0"/>
      <c r="WOR103" s="0"/>
      <c r="WOS103" s="0"/>
      <c r="WOT103" s="0"/>
      <c r="WOU103" s="0"/>
      <c r="WOV103" s="0"/>
      <c r="WOW103" s="0"/>
      <c r="WOX103" s="0"/>
      <c r="WOY103" s="0"/>
      <c r="WOZ103" s="0"/>
      <c r="WPA103" s="0"/>
      <c r="WPB103" s="0"/>
      <c r="WPC103" s="0"/>
      <c r="WPD103" s="0"/>
      <c r="WPE103" s="0"/>
      <c r="WPF103" s="0"/>
      <c r="WPG103" s="0"/>
      <c r="WPH103" s="0"/>
      <c r="WPI103" s="0"/>
      <c r="WPJ103" s="0"/>
      <c r="WPK103" s="0"/>
      <c r="WPL103" s="0"/>
      <c r="WPM103" s="0"/>
      <c r="WPN103" s="0"/>
      <c r="WPO103" s="0"/>
      <c r="WPP103" s="0"/>
      <c r="WPQ103" s="0"/>
      <c r="WPR103" s="0"/>
      <c r="WPS103" s="0"/>
      <c r="WPT103" s="0"/>
      <c r="WPU103" s="0"/>
      <c r="WPV103" s="0"/>
      <c r="WPW103" s="0"/>
      <c r="WPX103" s="0"/>
      <c r="WPY103" s="0"/>
      <c r="WPZ103" s="0"/>
      <c r="WQA103" s="0"/>
      <c r="WQB103" s="0"/>
      <c r="WQC103" s="0"/>
      <c r="WQD103" s="0"/>
      <c r="WQE103" s="0"/>
      <c r="WQF103" s="0"/>
      <c r="WQG103" s="0"/>
      <c r="WQH103" s="0"/>
      <c r="WQI103" s="0"/>
      <c r="WQJ103" s="0"/>
      <c r="WQK103" s="0"/>
      <c r="WQL103" s="0"/>
      <c r="WQM103" s="0"/>
      <c r="WQN103" s="0"/>
      <c r="WQO103" s="0"/>
      <c r="WQP103" s="0"/>
      <c r="WQQ103" s="0"/>
      <c r="WQR103" s="0"/>
      <c r="WQS103" s="0"/>
      <c r="WQT103" s="0"/>
      <c r="WQU103" s="0"/>
      <c r="WQV103" s="0"/>
      <c r="WQW103" s="0"/>
      <c r="WQX103" s="0"/>
      <c r="WQY103" s="0"/>
      <c r="WQZ103" s="0"/>
      <c r="WRA103" s="0"/>
      <c r="WRB103" s="0"/>
      <c r="WRC103" s="0"/>
      <c r="WRD103" s="0"/>
      <c r="WRE103" s="0"/>
      <c r="WRF103" s="0"/>
      <c r="WRG103" s="0"/>
      <c r="WRH103" s="0"/>
      <c r="WRI103" s="0"/>
      <c r="WRJ103" s="0"/>
      <c r="WRK103" s="0"/>
      <c r="WRL103" s="0"/>
      <c r="WRM103" s="0"/>
      <c r="WRN103" s="0"/>
      <c r="WRO103" s="0"/>
      <c r="WRP103" s="0"/>
      <c r="WRQ103" s="0"/>
      <c r="WRR103" s="0"/>
      <c r="WRS103" s="0"/>
      <c r="WRT103" s="0"/>
      <c r="WRU103" s="0"/>
      <c r="WRV103" s="0"/>
      <c r="WRW103" s="0"/>
      <c r="WRX103" s="0"/>
      <c r="WRY103" s="0"/>
      <c r="WRZ103" s="0"/>
      <c r="WSA103" s="0"/>
      <c r="WSB103" s="0"/>
      <c r="WSC103" s="0"/>
      <c r="WSD103" s="0"/>
      <c r="WSE103" s="0"/>
      <c r="WSF103" s="0"/>
      <c r="WSG103" s="0"/>
      <c r="WSH103" s="0"/>
      <c r="WSI103" s="0"/>
      <c r="WSJ103" s="0"/>
      <c r="WSK103" s="0"/>
      <c r="WSL103" s="0"/>
      <c r="WSM103" s="0"/>
      <c r="WSN103" s="0"/>
      <c r="WSO103" s="0"/>
      <c r="WSP103" s="0"/>
      <c r="WSQ103" s="0"/>
      <c r="WSR103" s="0"/>
      <c r="WSS103" s="0"/>
      <c r="WST103" s="0"/>
      <c r="WSU103" s="0"/>
      <c r="WSV103" s="0"/>
      <c r="WSW103" s="0"/>
      <c r="WSX103" s="0"/>
      <c r="WSY103" s="0"/>
      <c r="WSZ103" s="0"/>
      <c r="WTA103" s="0"/>
      <c r="WTB103" s="0"/>
      <c r="WTC103" s="0"/>
      <c r="WTD103" s="0"/>
      <c r="WTE103" s="0"/>
      <c r="WTF103" s="0"/>
      <c r="WTG103" s="0"/>
      <c r="WTH103" s="0"/>
      <c r="WTI103" s="0"/>
      <c r="WTJ103" s="0"/>
      <c r="WTK103" s="0"/>
      <c r="WTL103" s="0"/>
      <c r="WTM103" s="0"/>
      <c r="WTN103" s="0"/>
      <c r="WTO103" s="0"/>
      <c r="WTP103" s="0"/>
      <c r="WTQ103" s="0"/>
      <c r="WTR103" s="0"/>
      <c r="WTS103" s="0"/>
      <c r="WTT103" s="0"/>
      <c r="WTU103" s="0"/>
      <c r="WTV103" s="0"/>
      <c r="WTW103" s="0"/>
      <c r="WTX103" s="0"/>
      <c r="WTY103" s="0"/>
      <c r="WTZ103" s="0"/>
      <c r="WUA103" s="0"/>
      <c r="WUB103" s="0"/>
      <c r="WUC103" s="0"/>
      <c r="WUD103" s="0"/>
      <c r="WUE103" s="0"/>
      <c r="WUF103" s="0"/>
      <c r="WUG103" s="0"/>
      <c r="WUH103" s="0"/>
      <c r="WUI103" s="0"/>
      <c r="WUJ103" s="0"/>
      <c r="WUK103" s="0"/>
      <c r="WUL103" s="0"/>
      <c r="WUM103" s="0"/>
      <c r="WUN103" s="0"/>
      <c r="WUO103" s="0"/>
      <c r="WUP103" s="0"/>
      <c r="WUQ103" s="0"/>
      <c r="WUR103" s="0"/>
      <c r="WUS103" s="0"/>
      <c r="WUT103" s="0"/>
      <c r="WUU103" s="0"/>
      <c r="WUV103" s="0"/>
      <c r="WUW103" s="0"/>
      <c r="WUX103" s="0"/>
      <c r="WUY103" s="0"/>
      <c r="WUZ103" s="0"/>
      <c r="WVA103" s="0"/>
      <c r="WVB103" s="0"/>
      <c r="WVC103" s="0"/>
      <c r="WVD103" s="0"/>
      <c r="WVE103" s="0"/>
      <c r="WVF103" s="0"/>
      <c r="WVG103" s="0"/>
      <c r="WVH103" s="0"/>
      <c r="WVI103" s="0"/>
      <c r="WVJ103" s="0"/>
      <c r="WVK103" s="0"/>
      <c r="WVL103" s="0"/>
      <c r="WVM103" s="0"/>
      <c r="WVN103" s="0"/>
      <c r="WVO103" s="0"/>
      <c r="WVP103" s="0"/>
      <c r="WVQ103" s="0"/>
      <c r="WVR103" s="0"/>
      <c r="WVS103" s="0"/>
      <c r="WVT103" s="0"/>
      <c r="WVU103" s="0"/>
      <c r="WVV103" s="0"/>
      <c r="WVW103" s="0"/>
      <c r="WVX103" s="0"/>
      <c r="WVY103" s="0"/>
      <c r="WVZ103" s="0"/>
      <c r="WWA103" s="0"/>
      <c r="WWB103" s="0"/>
      <c r="WWC103" s="0"/>
      <c r="WWD103" s="0"/>
      <c r="WWE103" s="0"/>
      <c r="WWF103" s="0"/>
      <c r="WWG103" s="0"/>
      <c r="WWH103" s="0"/>
      <c r="WWI103" s="0"/>
      <c r="WWJ103" s="0"/>
      <c r="WWK103" s="0"/>
      <c r="WWL103" s="0"/>
      <c r="WWM103" s="0"/>
      <c r="WWN103" s="0"/>
      <c r="WWO103" s="0"/>
      <c r="WWP103" s="0"/>
      <c r="WWQ103" s="0"/>
      <c r="WWR103" s="0"/>
      <c r="WWS103" s="0"/>
      <c r="WWT103" s="0"/>
      <c r="WWU103" s="0"/>
      <c r="WWV103" s="0"/>
      <c r="WWW103" s="0"/>
      <c r="WWX103" s="0"/>
      <c r="WWY103" s="0"/>
      <c r="WWZ103" s="0"/>
      <c r="WXA103" s="0"/>
      <c r="WXB103" s="0"/>
      <c r="WXC103" s="0"/>
      <c r="WXD103" s="0"/>
      <c r="WXE103" s="0"/>
      <c r="WXF103" s="0"/>
      <c r="WXG103" s="0"/>
      <c r="WXH103" s="0"/>
      <c r="WXI103" s="0"/>
      <c r="WXJ103" s="0"/>
      <c r="WXK103" s="0"/>
      <c r="WXL103" s="0"/>
      <c r="WXM103" s="0"/>
      <c r="WXN103" s="0"/>
      <c r="WXO103" s="0"/>
      <c r="WXP103" s="0"/>
      <c r="WXQ103" s="0"/>
      <c r="WXR103" s="0"/>
      <c r="WXS103" s="0"/>
      <c r="WXT103" s="0"/>
      <c r="WXU103" s="0"/>
      <c r="WXV103" s="0"/>
      <c r="WXW103" s="0"/>
      <c r="WXX103" s="0"/>
      <c r="WXY103" s="0"/>
      <c r="WXZ103" s="0"/>
      <c r="WYA103" s="0"/>
      <c r="WYB103" s="0"/>
      <c r="WYC103" s="0"/>
      <c r="WYD103" s="0"/>
      <c r="WYE103" s="0"/>
      <c r="WYF103" s="0"/>
      <c r="WYG103" s="0"/>
      <c r="WYH103" s="0"/>
      <c r="WYI103" s="0"/>
      <c r="WYJ103" s="0"/>
      <c r="WYK103" s="0"/>
      <c r="WYL103" s="0"/>
      <c r="WYM103" s="0"/>
      <c r="WYN103" s="0"/>
      <c r="WYO103" s="0"/>
      <c r="WYP103" s="0"/>
      <c r="WYQ103" s="0"/>
      <c r="WYR103" s="0"/>
      <c r="WYS103" s="0"/>
      <c r="WYT103" s="0"/>
      <c r="WYU103" s="0"/>
      <c r="WYV103" s="0"/>
      <c r="WYW103" s="0"/>
      <c r="WYX103" s="0"/>
      <c r="WYY103" s="0"/>
      <c r="WYZ103" s="0"/>
      <c r="WZA103" s="0"/>
      <c r="WZB103" s="0"/>
      <c r="WZC103" s="0"/>
      <c r="WZD103" s="0"/>
      <c r="WZE103" s="0"/>
      <c r="WZF103" s="0"/>
      <c r="WZG103" s="0"/>
      <c r="WZH103" s="0"/>
      <c r="WZI103" s="0"/>
      <c r="WZJ103" s="0"/>
      <c r="WZK103" s="0"/>
      <c r="WZL103" s="0"/>
      <c r="WZM103" s="0"/>
      <c r="WZN103" s="0"/>
      <c r="WZO103" s="0"/>
      <c r="WZP103" s="0"/>
      <c r="WZQ103" s="0"/>
      <c r="WZR103" s="0"/>
      <c r="WZS103" s="0"/>
      <c r="WZT103" s="0"/>
      <c r="WZU103" s="0"/>
      <c r="WZV103" s="0"/>
      <c r="WZW103" s="0"/>
      <c r="WZX103" s="0"/>
      <c r="WZY103" s="0"/>
      <c r="WZZ103" s="0"/>
      <c r="XAA103" s="0"/>
      <c r="XAB103" s="0"/>
      <c r="XAC103" s="0"/>
      <c r="XAD103" s="0"/>
      <c r="XAE103" s="0"/>
      <c r="XAF103" s="0"/>
      <c r="XAG103" s="0"/>
      <c r="XAH103" s="0"/>
      <c r="XAI103" s="0"/>
      <c r="XAJ103" s="0"/>
      <c r="XAK103" s="0"/>
      <c r="XAL103" s="0"/>
      <c r="XAM103" s="0"/>
      <c r="XAN103" s="0"/>
      <c r="XAO103" s="0"/>
      <c r="XAP103" s="0"/>
      <c r="XAQ103" s="0"/>
      <c r="XAR103" s="0"/>
      <c r="XAS103" s="0"/>
      <c r="XAT103" s="0"/>
      <c r="XAU103" s="0"/>
      <c r="XAV103" s="0"/>
      <c r="XAW103" s="0"/>
      <c r="XAX103" s="0"/>
      <c r="XAY103" s="0"/>
      <c r="XAZ103" s="0"/>
      <c r="XBA103" s="0"/>
      <c r="XBB103" s="0"/>
      <c r="XBC103" s="0"/>
      <c r="XBD103" s="0"/>
      <c r="XBE103" s="0"/>
      <c r="XBF103" s="0"/>
      <c r="XBG103" s="0"/>
      <c r="XBH103" s="0"/>
      <c r="XBI103" s="0"/>
      <c r="XBJ103" s="0"/>
      <c r="XBK103" s="0"/>
      <c r="XBL103" s="0"/>
      <c r="XBM103" s="0"/>
      <c r="XBN103" s="0"/>
      <c r="XBO103" s="0"/>
      <c r="XBP103" s="0"/>
      <c r="XBQ103" s="0"/>
      <c r="XBR103" s="0"/>
      <c r="XBS103" s="0"/>
      <c r="XBT103" s="0"/>
      <c r="XBU103" s="0"/>
      <c r="XBV103" s="0"/>
      <c r="XBW103" s="0"/>
      <c r="XBX103" s="0"/>
      <c r="XBY103" s="0"/>
      <c r="XBZ103" s="0"/>
      <c r="XCA103" s="0"/>
      <c r="XCB103" s="0"/>
      <c r="XCC103" s="0"/>
      <c r="XCD103" s="0"/>
      <c r="XCE103" s="0"/>
      <c r="XCF103" s="0"/>
      <c r="XCG103" s="0"/>
      <c r="XCH103" s="0"/>
      <c r="XCI103" s="0"/>
      <c r="XCJ103" s="0"/>
      <c r="XCK103" s="0"/>
      <c r="XCL103" s="0"/>
      <c r="XCM103" s="0"/>
      <c r="XCN103" s="0"/>
      <c r="XCO103" s="0"/>
      <c r="XCP103" s="0"/>
      <c r="XCQ103" s="0"/>
      <c r="XCR103" s="0"/>
      <c r="XCS103" s="0"/>
      <c r="XCT103" s="0"/>
      <c r="XCU103" s="0"/>
      <c r="XCV103" s="0"/>
      <c r="XCW103" s="0"/>
      <c r="XCX103" s="0"/>
      <c r="XCY103" s="0"/>
      <c r="XCZ103" s="0"/>
      <c r="XDA103" s="0"/>
      <c r="XDB103" s="0"/>
      <c r="XDC103" s="0"/>
      <c r="XDD103" s="0"/>
      <c r="XDE103" s="0"/>
      <c r="XDF103" s="0"/>
      <c r="XDG103" s="0"/>
      <c r="XDH103" s="0"/>
      <c r="XDI103" s="0"/>
      <c r="XDJ103" s="0"/>
      <c r="XDK103" s="0"/>
      <c r="XDL103" s="0"/>
      <c r="XDM103" s="0"/>
      <c r="XDN103" s="0"/>
      <c r="XDO103" s="0"/>
      <c r="XDP103" s="0"/>
      <c r="XDQ103" s="0"/>
      <c r="XDR103" s="0"/>
      <c r="XDS103" s="0"/>
      <c r="XDT103" s="0"/>
      <c r="XDU103" s="0"/>
      <c r="XDV103" s="0"/>
      <c r="XDW103" s="0"/>
      <c r="XDX103" s="0"/>
      <c r="XDY103" s="0"/>
      <c r="XDZ103" s="0"/>
      <c r="XEA103" s="0"/>
      <c r="XEB103" s="0"/>
      <c r="XEC103" s="0"/>
      <c r="XED103" s="0"/>
      <c r="XEE103" s="0"/>
      <c r="XEF103" s="0"/>
      <c r="XEG103" s="0"/>
      <c r="XEH103" s="0"/>
      <c r="XEI103" s="0"/>
      <c r="XEJ103" s="0"/>
      <c r="XEK103" s="0"/>
      <c r="XEL103" s="0"/>
      <c r="XEM103" s="0"/>
      <c r="XEN103" s="0"/>
      <c r="XEO103" s="0"/>
      <c r="XEP103" s="0"/>
      <c r="XEQ103" s="0"/>
      <c r="XER103" s="0"/>
      <c r="XES103" s="0"/>
      <c r="XET103" s="0"/>
      <c r="XEU103" s="0"/>
      <c r="XEV103" s="0"/>
      <c r="XEW103" s="0"/>
      <c r="XEX103" s="0"/>
      <c r="XEY103" s="0"/>
      <c r="XEZ103" s="0"/>
      <c r="XFA103" s="0"/>
      <c r="XFB103" s="0"/>
      <c r="XFC103" s="0"/>
      <c r="XFD103" s="0"/>
    </row>
    <row r="104" customFormat="false" ht="15" hidden="false" customHeight="false" outlineLevel="0" collapsed="false">
      <c r="G104" s="1"/>
      <c r="U104" s="1"/>
      <c r="AA104" s="1"/>
      <c r="AL104" s="0"/>
      <c r="AM104" s="0"/>
      <c r="AN104" s="0"/>
      <c r="AO104" s="0"/>
      <c r="AP104" s="0"/>
      <c r="AQ104" s="0"/>
      <c r="AR104" s="0"/>
      <c r="AS104" s="0"/>
      <c r="AT104" s="0"/>
      <c r="AU104" s="0"/>
      <c r="AV104" s="0"/>
      <c r="AW104" s="0"/>
      <c r="AX104" s="0"/>
      <c r="AY104" s="0"/>
      <c r="AZ104" s="0"/>
      <c r="BA104" s="0"/>
      <c r="BB104" s="0"/>
      <c r="BC104" s="0"/>
      <c r="BD104" s="0"/>
      <c r="BE104" s="0"/>
      <c r="BF104" s="0"/>
      <c r="BG104" s="0"/>
      <c r="BH104" s="0"/>
      <c r="BI104" s="0"/>
      <c r="BJ104" s="0"/>
      <c r="BK104" s="0"/>
      <c r="BL104" s="0"/>
      <c r="BM104" s="0"/>
      <c r="BN104" s="0"/>
      <c r="BO104" s="0"/>
      <c r="BP104" s="0"/>
      <c r="BQ104" s="0"/>
      <c r="BR104" s="0"/>
      <c r="BS104" s="0"/>
      <c r="BT104" s="0"/>
      <c r="BU104" s="0"/>
      <c r="BV104" s="0"/>
      <c r="BW104" s="0"/>
      <c r="BX104" s="0"/>
      <c r="BY104" s="0"/>
      <c r="BZ104" s="0"/>
      <c r="CA104" s="0"/>
      <c r="CB104" s="0"/>
      <c r="CC104" s="0"/>
      <c r="CD104" s="0"/>
      <c r="CE104" s="0"/>
      <c r="CF104" s="0"/>
      <c r="CG104" s="0"/>
      <c r="CH104" s="0"/>
      <c r="CI104" s="0"/>
      <c r="CJ104" s="0"/>
      <c r="CK104" s="0"/>
      <c r="CL104" s="0"/>
      <c r="CM104" s="0"/>
      <c r="CN104" s="0"/>
      <c r="CO104" s="0"/>
      <c r="CP104" s="0"/>
      <c r="CQ104" s="0"/>
      <c r="CR104" s="0"/>
      <c r="CS104" s="0"/>
      <c r="CT104" s="0"/>
      <c r="CU104" s="0"/>
      <c r="CV104" s="0"/>
      <c r="CW104" s="0"/>
      <c r="CX104" s="0"/>
      <c r="CY104" s="0"/>
      <c r="CZ104" s="0"/>
      <c r="DA104" s="0"/>
      <c r="DB104" s="0"/>
      <c r="DC104" s="0"/>
      <c r="DD104" s="0"/>
      <c r="DE104" s="0"/>
      <c r="DF104" s="0"/>
      <c r="DG104" s="0"/>
      <c r="DH104" s="0"/>
      <c r="DI104" s="0"/>
      <c r="DJ104" s="0"/>
      <c r="DK104" s="0"/>
      <c r="DL104" s="0"/>
      <c r="DM104" s="0"/>
      <c r="DN104" s="0"/>
      <c r="DO104" s="0"/>
      <c r="DP104" s="0"/>
      <c r="DQ104" s="0"/>
      <c r="DR104" s="0"/>
      <c r="DS104" s="0"/>
      <c r="DT104" s="0"/>
      <c r="DU104" s="0"/>
      <c r="DV104" s="0"/>
      <c r="DW104" s="0"/>
      <c r="DX104" s="0"/>
      <c r="DY104" s="0"/>
      <c r="DZ104" s="0"/>
      <c r="EA104" s="0"/>
      <c r="EB104" s="0"/>
      <c r="EC104" s="0"/>
      <c r="ED104" s="0"/>
      <c r="EE104" s="0"/>
      <c r="EF104" s="0"/>
      <c r="EG104" s="0"/>
      <c r="EH104" s="0"/>
      <c r="EI104" s="0"/>
      <c r="EJ104" s="0"/>
      <c r="EK104" s="0"/>
      <c r="EL104" s="0"/>
      <c r="EM104" s="0"/>
      <c r="EN104" s="0"/>
      <c r="EO104" s="0"/>
      <c r="EP104" s="0"/>
      <c r="EQ104" s="0"/>
      <c r="ER104" s="0"/>
      <c r="ES104" s="0"/>
      <c r="ET104" s="0"/>
      <c r="EU104" s="0"/>
      <c r="EV104" s="0"/>
      <c r="EW104" s="0"/>
      <c r="EX104" s="0"/>
      <c r="EY104" s="0"/>
      <c r="EZ104" s="0"/>
      <c r="FA104" s="0"/>
      <c r="FB104" s="0"/>
      <c r="FC104" s="0"/>
      <c r="FD104" s="0"/>
      <c r="FE104" s="0"/>
      <c r="FF104" s="0"/>
      <c r="FG104" s="0"/>
      <c r="FH104" s="0"/>
      <c r="FI104" s="0"/>
      <c r="FJ104" s="0"/>
      <c r="FK104" s="0"/>
      <c r="FL104" s="0"/>
      <c r="FM104" s="0"/>
      <c r="FN104" s="0"/>
      <c r="FO104" s="0"/>
      <c r="FP104" s="0"/>
      <c r="FQ104" s="0"/>
      <c r="FR104" s="0"/>
      <c r="FS104" s="0"/>
      <c r="FT104" s="0"/>
      <c r="FU104" s="0"/>
      <c r="FV104" s="0"/>
      <c r="FW104" s="0"/>
      <c r="FX104" s="0"/>
      <c r="FY104" s="0"/>
      <c r="FZ104" s="0"/>
      <c r="GA104" s="0"/>
      <c r="GB104" s="0"/>
      <c r="GC104" s="0"/>
      <c r="GD104" s="0"/>
      <c r="GE104" s="0"/>
      <c r="GF104" s="0"/>
      <c r="GG104" s="0"/>
      <c r="GH104" s="0"/>
      <c r="GI104" s="0"/>
      <c r="GJ104" s="0"/>
      <c r="GK104" s="0"/>
      <c r="GL104" s="0"/>
      <c r="GM104" s="0"/>
      <c r="GN104" s="0"/>
      <c r="GO104" s="0"/>
      <c r="GP104" s="0"/>
      <c r="GQ104" s="0"/>
      <c r="GR104" s="0"/>
      <c r="GS104" s="0"/>
      <c r="GT104" s="0"/>
      <c r="GU104" s="0"/>
      <c r="GV104" s="0"/>
      <c r="GW104" s="0"/>
      <c r="GX104" s="0"/>
      <c r="GY104" s="0"/>
      <c r="GZ104" s="0"/>
      <c r="HA104" s="0"/>
      <c r="HB104" s="0"/>
      <c r="HC104" s="0"/>
      <c r="HD104" s="0"/>
      <c r="HE104" s="0"/>
      <c r="HF104" s="0"/>
      <c r="HG104" s="0"/>
      <c r="HH104" s="0"/>
      <c r="HI104" s="0"/>
      <c r="HJ104" s="0"/>
      <c r="HK104" s="0"/>
      <c r="HL104" s="0"/>
      <c r="HM104" s="0"/>
      <c r="HN104" s="0"/>
      <c r="HO104" s="0"/>
      <c r="HP104" s="0"/>
      <c r="HQ104" s="0"/>
      <c r="HR104" s="0"/>
      <c r="HS104" s="0"/>
      <c r="HT104" s="0"/>
      <c r="HU104" s="0"/>
      <c r="HV104" s="0"/>
      <c r="HW104" s="0"/>
      <c r="HX104" s="0"/>
      <c r="HY104" s="0"/>
      <c r="HZ104" s="0"/>
      <c r="IA104" s="0"/>
      <c r="IB104" s="0"/>
      <c r="IC104" s="0"/>
      <c r="ID104" s="0"/>
      <c r="IE104" s="0"/>
      <c r="IF104" s="0"/>
      <c r="IG104" s="0"/>
      <c r="IH104" s="0"/>
      <c r="II104" s="0"/>
      <c r="IJ104" s="0"/>
      <c r="IK104" s="0"/>
      <c r="IL104" s="0"/>
      <c r="IM104" s="0"/>
      <c r="IN104" s="0"/>
      <c r="IO104" s="0"/>
      <c r="IP104" s="0"/>
      <c r="IQ104" s="0"/>
      <c r="IR104" s="0"/>
      <c r="IS104" s="0"/>
      <c r="IT104" s="0"/>
      <c r="IU104" s="0"/>
      <c r="IV104" s="0"/>
      <c r="IW104" s="0"/>
      <c r="IX104" s="0"/>
      <c r="IY104" s="0"/>
      <c r="IZ104" s="0"/>
      <c r="JA104" s="0"/>
      <c r="JB104" s="0"/>
      <c r="JC104" s="0"/>
      <c r="JD104" s="0"/>
      <c r="JE104" s="0"/>
      <c r="JF104" s="0"/>
      <c r="JG104" s="0"/>
      <c r="JH104" s="0"/>
      <c r="JI104" s="0"/>
      <c r="JJ104" s="0"/>
      <c r="JK104" s="0"/>
      <c r="JL104" s="0"/>
      <c r="JM104" s="0"/>
      <c r="JN104" s="0"/>
      <c r="JO104" s="0"/>
      <c r="JP104" s="0"/>
      <c r="JQ104" s="0"/>
      <c r="JR104" s="0"/>
      <c r="JS104" s="0"/>
      <c r="JT104" s="0"/>
      <c r="JU104" s="0"/>
      <c r="JV104" s="0"/>
      <c r="JW104" s="0"/>
      <c r="JX104" s="0"/>
      <c r="JY104" s="0"/>
      <c r="JZ104" s="0"/>
      <c r="KA104" s="0"/>
      <c r="KB104" s="0"/>
      <c r="KC104" s="0"/>
      <c r="KD104" s="0"/>
      <c r="KE104" s="0"/>
      <c r="KF104" s="0"/>
      <c r="KG104" s="0"/>
      <c r="KH104" s="0"/>
      <c r="KI104" s="0"/>
      <c r="KJ104" s="0"/>
      <c r="KK104" s="0"/>
      <c r="KL104" s="0"/>
      <c r="KM104" s="0"/>
      <c r="KN104" s="0"/>
      <c r="KO104" s="0"/>
      <c r="KP104" s="0"/>
      <c r="KQ104" s="0"/>
      <c r="KR104" s="0"/>
      <c r="KS104" s="0"/>
      <c r="KT104" s="0"/>
      <c r="KU104" s="0"/>
      <c r="KV104" s="0"/>
      <c r="KW104" s="0"/>
      <c r="KX104" s="0"/>
      <c r="KY104" s="0"/>
      <c r="KZ104" s="0"/>
      <c r="LA104" s="0"/>
      <c r="LB104" s="0"/>
      <c r="LC104" s="0"/>
      <c r="LD104" s="0"/>
      <c r="LE104" s="0"/>
      <c r="LF104" s="0"/>
      <c r="LG104" s="0"/>
      <c r="LH104" s="0"/>
      <c r="LI104" s="0"/>
      <c r="LJ104" s="0"/>
      <c r="LK104" s="0"/>
      <c r="LL104" s="0"/>
      <c r="LM104" s="0"/>
      <c r="LN104" s="0"/>
      <c r="LO104" s="0"/>
      <c r="LP104" s="0"/>
      <c r="LQ104" s="0"/>
      <c r="LR104" s="0"/>
      <c r="LS104" s="0"/>
      <c r="LT104" s="0"/>
      <c r="LU104" s="0"/>
      <c r="LV104" s="0"/>
      <c r="LW104" s="0"/>
      <c r="LX104" s="0"/>
      <c r="LY104" s="0"/>
      <c r="LZ104" s="0"/>
      <c r="MA104" s="0"/>
      <c r="MB104" s="0"/>
      <c r="MC104" s="0"/>
      <c r="MD104" s="0"/>
      <c r="ME104" s="0"/>
      <c r="MF104" s="0"/>
      <c r="MG104" s="0"/>
      <c r="MH104" s="0"/>
      <c r="MI104" s="0"/>
      <c r="MJ104" s="0"/>
      <c r="MK104" s="0"/>
      <c r="ML104" s="0"/>
      <c r="MM104" s="0"/>
      <c r="MN104" s="0"/>
      <c r="MO104" s="0"/>
      <c r="MP104" s="0"/>
      <c r="MQ104" s="0"/>
      <c r="MR104" s="0"/>
      <c r="MS104" s="0"/>
      <c r="MT104" s="0"/>
      <c r="MU104" s="0"/>
      <c r="MV104" s="0"/>
      <c r="MW104" s="0"/>
      <c r="MX104" s="0"/>
      <c r="MY104" s="0"/>
      <c r="MZ104" s="0"/>
      <c r="NA104" s="0"/>
      <c r="NB104" s="0"/>
      <c r="NC104" s="0"/>
      <c r="ND104" s="0"/>
      <c r="NE104" s="0"/>
      <c r="NF104" s="0"/>
      <c r="NG104" s="0"/>
      <c r="NH104" s="0"/>
      <c r="NI104" s="0"/>
      <c r="NJ104" s="0"/>
      <c r="NK104" s="0"/>
      <c r="NL104" s="0"/>
      <c r="NM104" s="0"/>
      <c r="NN104" s="0"/>
      <c r="NO104" s="0"/>
      <c r="NP104" s="0"/>
      <c r="NQ104" s="0"/>
      <c r="NR104" s="0"/>
      <c r="NS104" s="0"/>
      <c r="NT104" s="0"/>
      <c r="NU104" s="0"/>
      <c r="NV104" s="0"/>
      <c r="NW104" s="0"/>
      <c r="NX104" s="0"/>
      <c r="NY104" s="0"/>
      <c r="NZ104" s="0"/>
      <c r="OA104" s="0"/>
      <c r="OB104" s="0"/>
      <c r="OC104" s="0"/>
      <c r="OD104" s="0"/>
      <c r="OE104" s="0"/>
      <c r="OF104" s="0"/>
      <c r="OG104" s="0"/>
      <c r="OH104" s="0"/>
      <c r="OI104" s="0"/>
      <c r="OJ104" s="0"/>
      <c r="OK104" s="0"/>
      <c r="OL104" s="0"/>
      <c r="OM104" s="0"/>
      <c r="ON104" s="0"/>
      <c r="OO104" s="0"/>
      <c r="OP104" s="0"/>
      <c r="OQ104" s="0"/>
      <c r="OR104" s="0"/>
      <c r="OS104" s="0"/>
      <c r="OT104" s="0"/>
      <c r="OU104" s="0"/>
      <c r="OV104" s="0"/>
      <c r="OW104" s="0"/>
      <c r="OX104" s="0"/>
      <c r="OY104" s="0"/>
      <c r="OZ104" s="0"/>
      <c r="PA104" s="0"/>
      <c r="PB104" s="0"/>
      <c r="PC104" s="0"/>
      <c r="PD104" s="0"/>
      <c r="PE104" s="0"/>
      <c r="PF104" s="0"/>
      <c r="PG104" s="0"/>
      <c r="PH104" s="0"/>
      <c r="PI104" s="0"/>
      <c r="PJ104" s="0"/>
      <c r="PK104" s="0"/>
      <c r="PL104" s="0"/>
      <c r="PM104" s="0"/>
      <c r="PN104" s="0"/>
      <c r="PO104" s="0"/>
      <c r="PP104" s="0"/>
      <c r="PQ104" s="0"/>
      <c r="PR104" s="0"/>
      <c r="PS104" s="0"/>
      <c r="PT104" s="0"/>
      <c r="PU104" s="0"/>
      <c r="PV104" s="0"/>
      <c r="PW104" s="0"/>
      <c r="PX104" s="0"/>
      <c r="PY104" s="0"/>
      <c r="PZ104" s="0"/>
      <c r="QA104" s="0"/>
      <c r="QB104" s="0"/>
      <c r="QC104" s="0"/>
      <c r="QD104" s="0"/>
      <c r="QE104" s="0"/>
      <c r="QF104" s="0"/>
      <c r="QG104" s="0"/>
      <c r="QH104" s="0"/>
      <c r="QI104" s="0"/>
      <c r="QJ104" s="0"/>
      <c r="QK104" s="0"/>
      <c r="QL104" s="0"/>
      <c r="QM104" s="0"/>
      <c r="QN104" s="0"/>
      <c r="QO104" s="0"/>
      <c r="QP104" s="0"/>
      <c r="QQ104" s="0"/>
      <c r="QR104" s="0"/>
      <c r="QS104" s="0"/>
      <c r="QT104" s="0"/>
      <c r="QU104" s="0"/>
      <c r="QV104" s="0"/>
      <c r="QW104" s="0"/>
      <c r="QX104" s="0"/>
      <c r="QY104" s="0"/>
      <c r="QZ104" s="0"/>
      <c r="RA104" s="0"/>
      <c r="RB104" s="0"/>
      <c r="RC104" s="0"/>
      <c r="RD104" s="0"/>
      <c r="RE104" s="0"/>
      <c r="RF104" s="0"/>
      <c r="RG104" s="0"/>
      <c r="RH104" s="0"/>
      <c r="RI104" s="0"/>
      <c r="RJ104" s="0"/>
      <c r="RK104" s="0"/>
      <c r="RL104" s="0"/>
      <c r="RM104" s="0"/>
      <c r="RN104" s="0"/>
      <c r="RO104" s="0"/>
      <c r="RP104" s="0"/>
      <c r="RQ104" s="0"/>
      <c r="RR104" s="0"/>
      <c r="RS104" s="0"/>
      <c r="RT104" s="0"/>
      <c r="RU104" s="0"/>
      <c r="RV104" s="0"/>
      <c r="RW104" s="0"/>
      <c r="RX104" s="0"/>
      <c r="RY104" s="0"/>
      <c r="RZ104" s="0"/>
      <c r="SA104" s="0"/>
      <c r="SB104" s="0"/>
      <c r="SC104" s="0"/>
      <c r="SD104" s="0"/>
      <c r="SE104" s="0"/>
      <c r="SF104" s="0"/>
      <c r="SG104" s="0"/>
      <c r="SH104" s="0"/>
      <c r="SI104" s="0"/>
      <c r="SJ104" s="0"/>
      <c r="SK104" s="0"/>
      <c r="SL104" s="0"/>
      <c r="SM104" s="0"/>
      <c r="SN104" s="0"/>
      <c r="SO104" s="0"/>
      <c r="SP104" s="0"/>
      <c r="SQ104" s="0"/>
      <c r="SR104" s="0"/>
      <c r="SS104" s="0"/>
      <c r="ST104" s="0"/>
      <c r="SU104" s="0"/>
      <c r="SV104" s="0"/>
      <c r="SW104" s="0"/>
      <c r="SX104" s="0"/>
      <c r="SY104" s="0"/>
      <c r="SZ104" s="0"/>
      <c r="TA104" s="0"/>
      <c r="TB104" s="0"/>
      <c r="TC104" s="0"/>
      <c r="TD104" s="0"/>
      <c r="TE104" s="0"/>
      <c r="TF104" s="0"/>
      <c r="TG104" s="0"/>
      <c r="TH104" s="0"/>
      <c r="TI104" s="0"/>
      <c r="TJ104" s="0"/>
      <c r="TK104" s="0"/>
      <c r="TL104" s="0"/>
      <c r="TM104" s="0"/>
      <c r="TN104" s="0"/>
      <c r="TO104" s="0"/>
      <c r="TP104" s="0"/>
      <c r="TQ104" s="0"/>
      <c r="TR104" s="0"/>
      <c r="TS104" s="0"/>
      <c r="TT104" s="0"/>
      <c r="TU104" s="0"/>
      <c r="TV104" s="0"/>
      <c r="TW104" s="0"/>
      <c r="TX104" s="0"/>
      <c r="TY104" s="0"/>
      <c r="TZ104" s="0"/>
      <c r="UA104" s="0"/>
      <c r="UB104" s="0"/>
      <c r="UC104" s="0"/>
      <c r="UD104" s="0"/>
      <c r="UE104" s="0"/>
      <c r="UF104" s="0"/>
      <c r="UG104" s="0"/>
      <c r="UH104" s="0"/>
      <c r="UI104" s="0"/>
      <c r="UJ104" s="0"/>
      <c r="UK104" s="0"/>
      <c r="UL104" s="0"/>
      <c r="UM104" s="0"/>
      <c r="UN104" s="0"/>
      <c r="UO104" s="0"/>
      <c r="UP104" s="0"/>
      <c r="UQ104" s="0"/>
      <c r="UR104" s="0"/>
      <c r="US104" s="0"/>
      <c r="UT104" s="0"/>
      <c r="UU104" s="0"/>
      <c r="UV104" s="0"/>
      <c r="UW104" s="0"/>
      <c r="UX104" s="0"/>
      <c r="UY104" s="0"/>
      <c r="UZ104" s="0"/>
      <c r="VA104" s="0"/>
      <c r="VB104" s="0"/>
      <c r="VC104" s="0"/>
      <c r="VD104" s="0"/>
      <c r="VE104" s="0"/>
      <c r="VF104" s="0"/>
      <c r="VG104" s="0"/>
      <c r="VH104" s="0"/>
      <c r="VI104" s="0"/>
      <c r="VJ104" s="0"/>
      <c r="VK104" s="0"/>
      <c r="VL104" s="0"/>
      <c r="VM104" s="0"/>
      <c r="VN104" s="0"/>
      <c r="VO104" s="0"/>
      <c r="VP104" s="0"/>
      <c r="VQ104" s="0"/>
      <c r="VR104" s="0"/>
      <c r="VS104" s="0"/>
      <c r="VT104" s="0"/>
      <c r="VU104" s="0"/>
      <c r="VV104" s="0"/>
      <c r="VW104" s="0"/>
      <c r="VX104" s="0"/>
      <c r="VY104" s="0"/>
      <c r="VZ104" s="0"/>
      <c r="WA104" s="0"/>
      <c r="WB104" s="0"/>
      <c r="WC104" s="0"/>
      <c r="WD104" s="0"/>
      <c r="WE104" s="0"/>
      <c r="WF104" s="0"/>
      <c r="WG104" s="0"/>
      <c r="WH104" s="0"/>
      <c r="WI104" s="0"/>
      <c r="WJ104" s="0"/>
      <c r="WK104" s="0"/>
      <c r="WL104" s="0"/>
      <c r="WM104" s="0"/>
      <c r="WN104" s="0"/>
      <c r="WO104" s="0"/>
      <c r="WP104" s="0"/>
      <c r="WQ104" s="0"/>
      <c r="WR104" s="0"/>
      <c r="WS104" s="0"/>
      <c r="WT104" s="0"/>
      <c r="WU104" s="0"/>
      <c r="WV104" s="0"/>
      <c r="WW104" s="0"/>
      <c r="WX104" s="0"/>
      <c r="WY104" s="0"/>
      <c r="WZ104" s="0"/>
      <c r="XA104" s="0"/>
      <c r="XB104" s="0"/>
      <c r="XC104" s="0"/>
      <c r="XD104" s="0"/>
      <c r="XE104" s="0"/>
      <c r="XF104" s="0"/>
      <c r="XG104" s="0"/>
      <c r="XH104" s="0"/>
      <c r="XI104" s="0"/>
      <c r="XJ104" s="0"/>
      <c r="XK104" s="0"/>
      <c r="XL104" s="0"/>
      <c r="XM104" s="0"/>
      <c r="XN104" s="0"/>
      <c r="XO104" s="0"/>
      <c r="XP104" s="0"/>
      <c r="XQ104" s="0"/>
      <c r="XR104" s="0"/>
      <c r="XS104" s="0"/>
      <c r="XT104" s="0"/>
      <c r="XU104" s="0"/>
      <c r="XV104" s="0"/>
      <c r="XW104" s="0"/>
      <c r="XX104" s="0"/>
      <c r="XY104" s="0"/>
      <c r="XZ104" s="0"/>
      <c r="YA104" s="0"/>
      <c r="YB104" s="0"/>
      <c r="YC104" s="0"/>
      <c r="YD104" s="0"/>
      <c r="YE104" s="0"/>
      <c r="YF104" s="0"/>
      <c r="YG104" s="0"/>
      <c r="YH104" s="0"/>
      <c r="YI104" s="0"/>
      <c r="YJ104" s="0"/>
      <c r="YK104" s="0"/>
      <c r="YL104" s="0"/>
      <c r="YM104" s="0"/>
      <c r="YN104" s="0"/>
      <c r="YO104" s="0"/>
      <c r="YP104" s="0"/>
      <c r="YQ104" s="0"/>
      <c r="YR104" s="0"/>
      <c r="YS104" s="0"/>
      <c r="YT104" s="0"/>
      <c r="YU104" s="0"/>
      <c r="YV104" s="0"/>
      <c r="YW104" s="0"/>
      <c r="YX104" s="0"/>
      <c r="YY104" s="0"/>
      <c r="YZ104" s="0"/>
      <c r="ZA104" s="0"/>
      <c r="ZB104" s="0"/>
      <c r="ZC104" s="0"/>
      <c r="ZD104" s="0"/>
      <c r="ZE104" s="0"/>
      <c r="ZF104" s="0"/>
      <c r="ZG104" s="0"/>
      <c r="ZH104" s="0"/>
      <c r="ZI104" s="0"/>
      <c r="ZJ104" s="0"/>
      <c r="ZK104" s="0"/>
      <c r="ZL104" s="0"/>
      <c r="ZM104" s="0"/>
      <c r="ZN104" s="0"/>
      <c r="ZO104" s="0"/>
      <c r="ZP104" s="0"/>
      <c r="ZQ104" s="0"/>
      <c r="ZR104" s="0"/>
      <c r="ZS104" s="0"/>
      <c r="ZT104" s="0"/>
      <c r="ZU104" s="0"/>
      <c r="ZV104" s="0"/>
      <c r="ZW104" s="0"/>
      <c r="ZX104" s="0"/>
      <c r="ZY104" s="0"/>
      <c r="ZZ104" s="0"/>
      <c r="AAA104" s="0"/>
      <c r="AAB104" s="0"/>
      <c r="AAC104" s="0"/>
      <c r="AAD104" s="0"/>
      <c r="AAE104" s="0"/>
      <c r="AAF104" s="0"/>
      <c r="AAG104" s="0"/>
      <c r="AAH104" s="0"/>
      <c r="AAI104" s="0"/>
      <c r="AAJ104" s="0"/>
      <c r="AAK104" s="0"/>
      <c r="AAL104" s="0"/>
      <c r="AAM104" s="0"/>
      <c r="AAN104" s="0"/>
      <c r="AAO104" s="0"/>
      <c r="AAP104" s="0"/>
      <c r="AAQ104" s="0"/>
      <c r="AAR104" s="0"/>
      <c r="AAS104" s="0"/>
      <c r="AAT104" s="0"/>
      <c r="AAU104" s="0"/>
      <c r="AAV104" s="0"/>
      <c r="AAW104" s="0"/>
      <c r="AAX104" s="0"/>
      <c r="AAY104" s="0"/>
      <c r="AAZ104" s="0"/>
      <c r="ABA104" s="0"/>
      <c r="ABB104" s="0"/>
      <c r="ABC104" s="0"/>
      <c r="ABD104" s="0"/>
      <c r="ABE104" s="0"/>
      <c r="ABF104" s="0"/>
      <c r="ABG104" s="0"/>
      <c r="ABH104" s="0"/>
      <c r="ABI104" s="0"/>
      <c r="ABJ104" s="0"/>
      <c r="ABK104" s="0"/>
      <c r="ABL104" s="0"/>
      <c r="ABM104" s="0"/>
      <c r="ABN104" s="0"/>
      <c r="ABO104" s="0"/>
      <c r="ABP104" s="0"/>
      <c r="ABQ104" s="0"/>
      <c r="ABR104" s="0"/>
      <c r="ABS104" s="0"/>
      <c r="ABT104" s="0"/>
      <c r="ABU104" s="0"/>
      <c r="ABV104" s="0"/>
      <c r="ABW104" s="0"/>
      <c r="ABX104" s="0"/>
      <c r="ABY104" s="0"/>
      <c r="ABZ104" s="0"/>
      <c r="ACA104" s="0"/>
      <c r="ACB104" s="0"/>
      <c r="ACC104" s="0"/>
      <c r="ACD104" s="0"/>
      <c r="ACE104" s="0"/>
      <c r="ACF104" s="0"/>
      <c r="ACG104" s="0"/>
      <c r="ACH104" s="0"/>
      <c r="ACI104" s="0"/>
      <c r="ACJ104" s="0"/>
      <c r="ACK104" s="0"/>
      <c r="ACL104" s="0"/>
      <c r="ACM104" s="0"/>
      <c r="ACN104" s="0"/>
      <c r="ACO104" s="0"/>
      <c r="ACP104" s="0"/>
      <c r="ACQ104" s="0"/>
      <c r="ACR104" s="0"/>
      <c r="ACS104" s="0"/>
      <c r="ACT104" s="0"/>
      <c r="ACU104" s="0"/>
      <c r="ACV104" s="0"/>
      <c r="ACW104" s="0"/>
      <c r="ACX104" s="0"/>
      <c r="ACY104" s="0"/>
      <c r="ACZ104" s="0"/>
      <c r="ADA104" s="0"/>
      <c r="ADB104" s="0"/>
      <c r="ADC104" s="0"/>
      <c r="ADD104" s="0"/>
      <c r="ADE104" s="0"/>
      <c r="ADF104" s="0"/>
      <c r="ADG104" s="0"/>
      <c r="ADH104" s="0"/>
      <c r="ADI104" s="0"/>
      <c r="ADJ104" s="0"/>
      <c r="ADK104" s="0"/>
      <c r="ADL104" s="0"/>
      <c r="ADM104" s="0"/>
      <c r="ADN104" s="0"/>
      <c r="ADO104" s="0"/>
      <c r="ADP104" s="0"/>
      <c r="ADQ104" s="0"/>
      <c r="ADR104" s="0"/>
      <c r="ADS104" s="0"/>
      <c r="ADT104" s="0"/>
      <c r="ADU104" s="0"/>
      <c r="ADV104" s="0"/>
      <c r="ADW104" s="0"/>
      <c r="ADX104" s="0"/>
      <c r="ADY104" s="0"/>
      <c r="ADZ104" s="0"/>
      <c r="AEA104" s="0"/>
      <c r="AEB104" s="0"/>
      <c r="AEC104" s="0"/>
      <c r="AED104" s="0"/>
      <c r="AEE104" s="0"/>
      <c r="AEF104" s="0"/>
      <c r="AEG104" s="0"/>
      <c r="AEH104" s="0"/>
      <c r="AEI104" s="0"/>
      <c r="AEJ104" s="0"/>
      <c r="AEK104" s="0"/>
      <c r="AEL104" s="0"/>
      <c r="AEM104" s="0"/>
      <c r="AEN104" s="0"/>
      <c r="AEO104" s="0"/>
      <c r="AEP104" s="0"/>
      <c r="AEQ104" s="0"/>
      <c r="AER104" s="0"/>
      <c r="AES104" s="0"/>
      <c r="AET104" s="0"/>
      <c r="AEU104" s="0"/>
      <c r="AEV104" s="0"/>
      <c r="AEW104" s="0"/>
      <c r="AEX104" s="0"/>
      <c r="AEY104" s="0"/>
      <c r="AEZ104" s="0"/>
      <c r="AFA104" s="0"/>
      <c r="AFB104" s="0"/>
      <c r="AFC104" s="0"/>
      <c r="AFD104" s="0"/>
      <c r="AFE104" s="0"/>
      <c r="AFF104" s="0"/>
      <c r="AFG104" s="0"/>
      <c r="AFH104" s="0"/>
      <c r="AFI104" s="0"/>
      <c r="AFJ104" s="0"/>
      <c r="AFK104" s="0"/>
      <c r="AFL104" s="0"/>
      <c r="AFM104" s="0"/>
      <c r="AFN104" s="0"/>
      <c r="AFO104" s="0"/>
      <c r="AFP104" s="0"/>
      <c r="AFQ104" s="0"/>
      <c r="AFR104" s="0"/>
      <c r="AFS104" s="0"/>
      <c r="AFT104" s="0"/>
      <c r="AFU104" s="0"/>
      <c r="AFV104" s="0"/>
      <c r="AFW104" s="0"/>
      <c r="AFX104" s="0"/>
      <c r="AFY104" s="0"/>
      <c r="AFZ104" s="0"/>
      <c r="AGA104" s="0"/>
      <c r="AGB104" s="0"/>
      <c r="AGC104" s="0"/>
      <c r="AGD104" s="0"/>
      <c r="AGE104" s="0"/>
      <c r="AGF104" s="0"/>
      <c r="AGG104" s="0"/>
      <c r="AGH104" s="0"/>
      <c r="AGI104" s="0"/>
      <c r="AGJ104" s="0"/>
      <c r="AGK104" s="0"/>
      <c r="AGL104" s="0"/>
      <c r="AGM104" s="0"/>
      <c r="AGN104" s="0"/>
      <c r="AGO104" s="0"/>
      <c r="AGP104" s="0"/>
      <c r="AGQ104" s="0"/>
      <c r="AGR104" s="0"/>
      <c r="AGS104" s="0"/>
      <c r="AGT104" s="0"/>
      <c r="AGU104" s="0"/>
      <c r="AGV104" s="0"/>
      <c r="AGW104" s="0"/>
      <c r="AGX104" s="0"/>
      <c r="AGY104" s="0"/>
      <c r="AGZ104" s="0"/>
      <c r="AHA104" s="0"/>
      <c r="AHB104" s="0"/>
      <c r="AHC104" s="0"/>
      <c r="AHD104" s="0"/>
      <c r="AHE104" s="0"/>
      <c r="AHF104" s="0"/>
      <c r="AHG104" s="0"/>
      <c r="AHH104" s="0"/>
      <c r="AHI104" s="0"/>
      <c r="AHJ104" s="0"/>
      <c r="AHK104" s="0"/>
      <c r="AHL104" s="0"/>
      <c r="AHM104" s="0"/>
      <c r="AHN104" s="0"/>
      <c r="AHO104" s="0"/>
      <c r="AHP104" s="0"/>
      <c r="AHQ104" s="0"/>
      <c r="AHR104" s="0"/>
      <c r="AHS104" s="0"/>
      <c r="AHT104" s="0"/>
      <c r="AHU104" s="0"/>
      <c r="AHV104" s="0"/>
      <c r="AHW104" s="0"/>
      <c r="AHX104" s="0"/>
      <c r="AHY104" s="0"/>
      <c r="AHZ104" s="0"/>
      <c r="AIA104" s="0"/>
      <c r="AIB104" s="0"/>
      <c r="AIC104" s="0"/>
      <c r="AID104" s="0"/>
      <c r="AIE104" s="0"/>
      <c r="AIF104" s="0"/>
      <c r="AIG104" s="0"/>
      <c r="AIH104" s="0"/>
      <c r="AII104" s="0"/>
      <c r="AIJ104" s="0"/>
      <c r="AIK104" s="0"/>
      <c r="AIL104" s="0"/>
      <c r="AIM104" s="0"/>
      <c r="AIN104" s="0"/>
      <c r="AIO104" s="0"/>
      <c r="AIP104" s="0"/>
      <c r="AIQ104" s="0"/>
      <c r="AIR104" s="0"/>
      <c r="AIS104" s="0"/>
      <c r="AIT104" s="0"/>
      <c r="AIU104" s="0"/>
      <c r="AIV104" s="0"/>
      <c r="AIW104" s="0"/>
      <c r="AIX104" s="0"/>
      <c r="AIY104" s="0"/>
      <c r="AIZ104" s="0"/>
      <c r="AJA104" s="0"/>
      <c r="AJB104" s="0"/>
      <c r="AJC104" s="0"/>
      <c r="AJD104" s="0"/>
      <c r="AJE104" s="0"/>
      <c r="AJF104" s="0"/>
      <c r="AJG104" s="0"/>
      <c r="AJH104" s="0"/>
      <c r="AJI104" s="0"/>
      <c r="AJJ104" s="0"/>
      <c r="AJK104" s="0"/>
      <c r="AJL104" s="0"/>
      <c r="AJM104" s="0"/>
      <c r="AJN104" s="0"/>
      <c r="AJO104" s="0"/>
      <c r="AJP104" s="0"/>
      <c r="AJQ104" s="0"/>
      <c r="AJR104" s="0"/>
      <c r="AJS104" s="0"/>
      <c r="AJT104" s="0"/>
      <c r="AJU104" s="0"/>
      <c r="AJV104" s="0"/>
      <c r="AJW104" s="0"/>
      <c r="AJX104" s="0"/>
      <c r="AJY104" s="0"/>
      <c r="AJZ104" s="0"/>
      <c r="AKA104" s="0"/>
      <c r="AKB104" s="0"/>
      <c r="AKC104" s="0"/>
      <c r="AKD104" s="0"/>
      <c r="AKE104" s="0"/>
      <c r="AKF104" s="0"/>
      <c r="AKG104" s="0"/>
      <c r="AKH104" s="0"/>
      <c r="AKI104" s="0"/>
      <c r="AKJ104" s="0"/>
      <c r="AKK104" s="0"/>
      <c r="AKL104" s="0"/>
      <c r="AKM104" s="0"/>
      <c r="AKN104" s="0"/>
      <c r="AKO104" s="0"/>
      <c r="AKP104" s="0"/>
      <c r="AKQ104" s="0"/>
      <c r="AKR104" s="0"/>
      <c r="AKS104" s="0"/>
      <c r="AKT104" s="0"/>
      <c r="AKU104" s="0"/>
      <c r="AKV104" s="0"/>
      <c r="AKW104" s="0"/>
      <c r="AKX104" s="0"/>
      <c r="AKY104" s="0"/>
      <c r="AKZ104" s="0"/>
      <c r="ALA104" s="0"/>
      <c r="ALB104" s="0"/>
      <c r="ALC104" s="0"/>
      <c r="ALD104" s="0"/>
      <c r="ALE104" s="0"/>
      <c r="ALF104" s="0"/>
      <c r="ALG104" s="0"/>
      <c r="ALH104" s="0"/>
      <c r="ALI104" s="0"/>
      <c r="ALJ104" s="0"/>
      <c r="ALK104" s="0"/>
      <c r="ALL104" s="0"/>
      <c r="ALM104" s="0"/>
      <c r="ALN104" s="0"/>
      <c r="ALO104" s="0"/>
      <c r="ALP104" s="0"/>
      <c r="ALQ104" s="0"/>
      <c r="ALR104" s="0"/>
      <c r="ALS104" s="0"/>
      <c r="ALT104" s="0"/>
      <c r="ALU104" s="0"/>
      <c r="ALV104" s="0"/>
      <c r="ALW104" s="0"/>
      <c r="ALX104" s="0"/>
      <c r="ALY104" s="0"/>
      <c r="ALZ104" s="0"/>
      <c r="AMA104" s="0"/>
      <c r="AMB104" s="0"/>
      <c r="AMC104" s="0"/>
      <c r="AMD104" s="0"/>
      <c r="AME104" s="0"/>
      <c r="AMF104" s="0"/>
      <c r="AMG104" s="0"/>
      <c r="AMH104" s="0"/>
      <c r="AMI104" s="0"/>
      <c r="AMJ104" s="0"/>
      <c r="AMK104" s="0"/>
      <c r="AML104" s="0"/>
      <c r="AMM104" s="0"/>
      <c r="AMN104" s="0"/>
      <c r="AMO104" s="0"/>
      <c r="AMP104" s="0"/>
      <c r="AMQ104" s="0"/>
      <c r="AMR104" s="0"/>
      <c r="AMS104" s="0"/>
      <c r="AMT104" s="0"/>
      <c r="AMU104" s="0"/>
      <c r="AMV104" s="0"/>
      <c r="AMW104" s="0"/>
      <c r="AMX104" s="0"/>
      <c r="AMY104" s="0"/>
      <c r="AMZ104" s="0"/>
      <c r="ANA104" s="0"/>
      <c r="ANB104" s="0"/>
      <c r="ANC104" s="0"/>
      <c r="AND104" s="0"/>
      <c r="ANE104" s="0"/>
      <c r="ANF104" s="0"/>
      <c r="ANG104" s="0"/>
      <c r="ANH104" s="0"/>
      <c r="ANI104" s="0"/>
      <c r="ANJ104" s="0"/>
      <c r="ANK104" s="0"/>
      <c r="ANL104" s="0"/>
      <c r="ANM104" s="0"/>
      <c r="ANN104" s="0"/>
      <c r="ANO104" s="0"/>
      <c r="ANP104" s="0"/>
      <c r="ANQ104" s="0"/>
      <c r="ANR104" s="0"/>
      <c r="ANS104" s="0"/>
      <c r="ANT104" s="0"/>
      <c r="ANU104" s="0"/>
      <c r="ANV104" s="0"/>
      <c r="ANW104" s="0"/>
      <c r="ANX104" s="0"/>
      <c r="ANY104" s="0"/>
      <c r="ANZ104" s="0"/>
      <c r="AOA104" s="0"/>
      <c r="AOB104" s="0"/>
      <c r="AOC104" s="0"/>
      <c r="AOD104" s="0"/>
      <c r="AOE104" s="0"/>
      <c r="AOF104" s="0"/>
      <c r="AOG104" s="0"/>
      <c r="AOH104" s="0"/>
      <c r="AOI104" s="0"/>
      <c r="AOJ104" s="0"/>
      <c r="AOK104" s="0"/>
      <c r="AOL104" s="0"/>
      <c r="AOM104" s="0"/>
      <c r="AON104" s="0"/>
      <c r="AOO104" s="0"/>
      <c r="AOP104" s="0"/>
      <c r="AOQ104" s="0"/>
      <c r="AOR104" s="0"/>
      <c r="AOS104" s="0"/>
      <c r="AOT104" s="0"/>
      <c r="AOU104" s="0"/>
      <c r="AOV104" s="0"/>
      <c r="AOW104" s="0"/>
      <c r="AOX104" s="0"/>
      <c r="AOY104" s="0"/>
      <c r="AOZ104" s="0"/>
      <c r="APA104" s="0"/>
      <c r="APB104" s="0"/>
      <c r="APC104" s="0"/>
      <c r="APD104" s="0"/>
      <c r="APE104" s="0"/>
      <c r="APF104" s="0"/>
      <c r="APG104" s="0"/>
      <c r="APH104" s="0"/>
      <c r="API104" s="0"/>
      <c r="APJ104" s="0"/>
      <c r="APK104" s="0"/>
      <c r="APL104" s="0"/>
      <c r="APM104" s="0"/>
      <c r="APN104" s="0"/>
      <c r="APO104" s="0"/>
      <c r="APP104" s="0"/>
      <c r="APQ104" s="0"/>
      <c r="APR104" s="0"/>
      <c r="APS104" s="0"/>
      <c r="APT104" s="0"/>
      <c r="APU104" s="0"/>
      <c r="APV104" s="0"/>
      <c r="APW104" s="0"/>
      <c r="APX104" s="0"/>
      <c r="APY104" s="0"/>
      <c r="APZ104" s="0"/>
      <c r="AQA104" s="0"/>
      <c r="AQB104" s="0"/>
      <c r="AQC104" s="0"/>
      <c r="AQD104" s="0"/>
      <c r="AQE104" s="0"/>
      <c r="AQF104" s="0"/>
      <c r="AQG104" s="0"/>
      <c r="AQH104" s="0"/>
      <c r="AQI104" s="0"/>
      <c r="AQJ104" s="0"/>
      <c r="AQK104" s="0"/>
      <c r="AQL104" s="0"/>
      <c r="AQM104" s="0"/>
      <c r="AQN104" s="0"/>
      <c r="AQO104" s="0"/>
      <c r="AQP104" s="0"/>
      <c r="AQQ104" s="0"/>
      <c r="AQR104" s="0"/>
      <c r="AQS104" s="0"/>
      <c r="AQT104" s="0"/>
      <c r="AQU104" s="0"/>
      <c r="AQV104" s="0"/>
      <c r="AQW104" s="0"/>
      <c r="AQX104" s="0"/>
      <c r="AQY104" s="0"/>
      <c r="AQZ104" s="0"/>
      <c r="ARA104" s="0"/>
      <c r="ARB104" s="0"/>
      <c r="ARC104" s="0"/>
      <c r="ARD104" s="0"/>
      <c r="ARE104" s="0"/>
      <c r="ARF104" s="0"/>
      <c r="ARG104" s="0"/>
      <c r="ARH104" s="0"/>
      <c r="ARI104" s="0"/>
      <c r="ARJ104" s="0"/>
      <c r="ARK104" s="0"/>
      <c r="ARL104" s="0"/>
      <c r="ARM104" s="0"/>
      <c r="ARN104" s="0"/>
      <c r="ARO104" s="0"/>
      <c r="ARP104" s="0"/>
      <c r="ARQ104" s="0"/>
      <c r="ARR104" s="0"/>
      <c r="ARS104" s="0"/>
      <c r="ART104" s="0"/>
      <c r="ARU104" s="0"/>
      <c r="ARV104" s="0"/>
      <c r="ARW104" s="0"/>
      <c r="ARX104" s="0"/>
      <c r="ARY104" s="0"/>
      <c r="ARZ104" s="0"/>
      <c r="ASA104" s="0"/>
      <c r="ASB104" s="0"/>
      <c r="ASC104" s="0"/>
      <c r="ASD104" s="0"/>
      <c r="ASE104" s="0"/>
      <c r="ASF104" s="0"/>
      <c r="ASG104" s="0"/>
      <c r="ASH104" s="0"/>
      <c r="ASI104" s="0"/>
      <c r="ASJ104" s="0"/>
      <c r="ASK104" s="0"/>
      <c r="ASL104" s="0"/>
      <c r="ASM104" s="0"/>
      <c r="ASN104" s="0"/>
      <c r="ASO104" s="0"/>
      <c r="ASP104" s="0"/>
      <c r="ASQ104" s="0"/>
      <c r="ASR104" s="0"/>
      <c r="ASS104" s="0"/>
      <c r="AST104" s="0"/>
      <c r="ASU104" s="0"/>
      <c r="ASV104" s="0"/>
      <c r="ASW104" s="0"/>
      <c r="ASX104" s="0"/>
      <c r="ASY104" s="0"/>
      <c r="ASZ104" s="0"/>
      <c r="ATA104" s="0"/>
      <c r="ATB104" s="0"/>
      <c r="ATC104" s="0"/>
      <c r="ATD104" s="0"/>
      <c r="ATE104" s="0"/>
      <c r="ATF104" s="0"/>
      <c r="ATG104" s="0"/>
      <c r="ATH104" s="0"/>
      <c r="ATI104" s="0"/>
      <c r="ATJ104" s="0"/>
      <c r="ATK104" s="0"/>
      <c r="ATL104" s="0"/>
      <c r="ATM104" s="0"/>
      <c r="ATN104" s="0"/>
      <c r="ATO104" s="0"/>
      <c r="ATP104" s="0"/>
      <c r="ATQ104" s="0"/>
      <c r="ATR104" s="0"/>
      <c r="ATS104" s="0"/>
      <c r="ATT104" s="0"/>
      <c r="ATU104" s="0"/>
      <c r="ATV104" s="0"/>
      <c r="ATW104" s="0"/>
      <c r="ATX104" s="0"/>
      <c r="ATY104" s="0"/>
      <c r="ATZ104" s="0"/>
      <c r="AUA104" s="0"/>
      <c r="AUB104" s="0"/>
      <c r="AUC104" s="0"/>
      <c r="AUD104" s="0"/>
      <c r="AUE104" s="0"/>
      <c r="AUF104" s="0"/>
      <c r="AUG104" s="0"/>
      <c r="AUH104" s="0"/>
      <c r="AUI104" s="0"/>
      <c r="AUJ104" s="0"/>
      <c r="AUK104" s="0"/>
      <c r="AUL104" s="0"/>
      <c r="AUM104" s="0"/>
      <c r="AUN104" s="0"/>
      <c r="AUO104" s="0"/>
      <c r="AUP104" s="0"/>
      <c r="AUQ104" s="0"/>
      <c r="AUR104" s="0"/>
      <c r="AUS104" s="0"/>
      <c r="AUT104" s="0"/>
      <c r="AUU104" s="0"/>
      <c r="AUV104" s="0"/>
      <c r="AUW104" s="0"/>
      <c r="AUX104" s="0"/>
      <c r="AUY104" s="0"/>
      <c r="AUZ104" s="0"/>
      <c r="AVA104" s="0"/>
      <c r="AVB104" s="0"/>
      <c r="AVC104" s="0"/>
      <c r="AVD104" s="0"/>
      <c r="AVE104" s="0"/>
      <c r="AVF104" s="0"/>
      <c r="AVG104" s="0"/>
      <c r="AVH104" s="0"/>
      <c r="AVI104" s="0"/>
      <c r="AVJ104" s="0"/>
      <c r="AVK104" s="0"/>
      <c r="AVL104" s="0"/>
      <c r="AVM104" s="0"/>
      <c r="AVN104" s="0"/>
      <c r="AVO104" s="0"/>
      <c r="AVP104" s="0"/>
      <c r="AVQ104" s="0"/>
      <c r="AVR104" s="0"/>
      <c r="AVS104" s="0"/>
      <c r="AVT104" s="0"/>
      <c r="AVU104" s="0"/>
      <c r="AVV104" s="0"/>
      <c r="AVW104" s="0"/>
      <c r="AVX104" s="0"/>
      <c r="AVY104" s="0"/>
      <c r="AVZ104" s="0"/>
      <c r="AWA104" s="0"/>
      <c r="AWB104" s="0"/>
      <c r="AWC104" s="0"/>
      <c r="AWD104" s="0"/>
      <c r="AWE104" s="0"/>
      <c r="AWF104" s="0"/>
      <c r="AWG104" s="0"/>
      <c r="AWH104" s="0"/>
      <c r="AWI104" s="0"/>
      <c r="AWJ104" s="0"/>
      <c r="AWK104" s="0"/>
      <c r="AWL104" s="0"/>
      <c r="AWM104" s="0"/>
      <c r="AWN104" s="0"/>
      <c r="AWO104" s="0"/>
      <c r="AWP104" s="0"/>
      <c r="AWQ104" s="0"/>
      <c r="AWR104" s="0"/>
      <c r="AWS104" s="0"/>
      <c r="AWT104" s="0"/>
      <c r="AWU104" s="0"/>
      <c r="AWV104" s="0"/>
      <c r="AWW104" s="0"/>
      <c r="AWX104" s="0"/>
      <c r="AWY104" s="0"/>
      <c r="AWZ104" s="0"/>
      <c r="AXA104" s="0"/>
      <c r="AXB104" s="0"/>
      <c r="AXC104" s="0"/>
      <c r="AXD104" s="0"/>
      <c r="AXE104" s="0"/>
      <c r="AXF104" s="0"/>
      <c r="AXG104" s="0"/>
      <c r="AXH104" s="0"/>
      <c r="AXI104" s="0"/>
      <c r="AXJ104" s="0"/>
      <c r="AXK104" s="0"/>
      <c r="AXL104" s="0"/>
      <c r="AXM104" s="0"/>
      <c r="AXN104" s="0"/>
      <c r="AXO104" s="0"/>
      <c r="AXP104" s="0"/>
      <c r="AXQ104" s="0"/>
      <c r="AXR104" s="0"/>
      <c r="AXS104" s="0"/>
      <c r="AXT104" s="0"/>
      <c r="AXU104" s="0"/>
      <c r="AXV104" s="0"/>
      <c r="AXW104" s="0"/>
      <c r="AXX104" s="0"/>
      <c r="AXY104" s="0"/>
      <c r="AXZ104" s="0"/>
      <c r="AYA104" s="0"/>
      <c r="AYB104" s="0"/>
      <c r="AYC104" s="0"/>
      <c r="AYD104" s="0"/>
      <c r="AYE104" s="0"/>
      <c r="AYF104" s="0"/>
      <c r="AYG104" s="0"/>
      <c r="AYH104" s="0"/>
      <c r="AYI104" s="0"/>
      <c r="AYJ104" s="0"/>
      <c r="AYK104" s="0"/>
      <c r="AYL104" s="0"/>
      <c r="AYM104" s="0"/>
      <c r="AYN104" s="0"/>
      <c r="AYO104" s="0"/>
      <c r="AYP104" s="0"/>
      <c r="AYQ104" s="0"/>
      <c r="AYR104" s="0"/>
      <c r="AYS104" s="0"/>
      <c r="AYT104" s="0"/>
      <c r="AYU104" s="0"/>
      <c r="AYV104" s="0"/>
      <c r="AYW104" s="0"/>
      <c r="AYX104" s="0"/>
      <c r="AYY104" s="0"/>
      <c r="AYZ104" s="0"/>
      <c r="AZA104" s="0"/>
      <c r="AZB104" s="0"/>
      <c r="AZC104" s="0"/>
      <c r="AZD104" s="0"/>
      <c r="AZE104" s="0"/>
      <c r="AZF104" s="0"/>
      <c r="AZG104" s="0"/>
      <c r="AZH104" s="0"/>
      <c r="AZI104" s="0"/>
      <c r="AZJ104" s="0"/>
      <c r="AZK104" s="0"/>
      <c r="AZL104" s="0"/>
      <c r="AZM104" s="0"/>
      <c r="AZN104" s="0"/>
      <c r="AZO104" s="0"/>
      <c r="AZP104" s="0"/>
      <c r="AZQ104" s="0"/>
      <c r="AZR104" s="0"/>
      <c r="AZS104" s="0"/>
      <c r="AZT104" s="0"/>
      <c r="AZU104" s="0"/>
      <c r="AZV104" s="0"/>
      <c r="AZW104" s="0"/>
      <c r="AZX104" s="0"/>
      <c r="AZY104" s="0"/>
      <c r="AZZ104" s="0"/>
      <c r="BAA104" s="0"/>
      <c r="BAB104" s="0"/>
      <c r="BAC104" s="0"/>
      <c r="BAD104" s="0"/>
      <c r="BAE104" s="0"/>
      <c r="BAF104" s="0"/>
      <c r="BAG104" s="0"/>
      <c r="BAH104" s="0"/>
      <c r="BAI104" s="0"/>
      <c r="BAJ104" s="0"/>
      <c r="BAK104" s="0"/>
      <c r="BAL104" s="0"/>
      <c r="BAM104" s="0"/>
      <c r="BAN104" s="0"/>
      <c r="BAO104" s="0"/>
      <c r="BAP104" s="0"/>
      <c r="BAQ104" s="0"/>
      <c r="BAR104" s="0"/>
      <c r="BAS104" s="0"/>
      <c r="BAT104" s="0"/>
      <c r="BAU104" s="0"/>
      <c r="BAV104" s="0"/>
      <c r="BAW104" s="0"/>
      <c r="BAX104" s="0"/>
      <c r="BAY104" s="0"/>
      <c r="BAZ104" s="0"/>
      <c r="BBA104" s="0"/>
      <c r="BBB104" s="0"/>
      <c r="BBC104" s="0"/>
      <c r="BBD104" s="0"/>
      <c r="BBE104" s="0"/>
      <c r="BBF104" s="0"/>
      <c r="BBG104" s="0"/>
      <c r="BBH104" s="0"/>
      <c r="BBI104" s="0"/>
      <c r="BBJ104" s="0"/>
      <c r="BBK104" s="0"/>
      <c r="BBL104" s="0"/>
      <c r="BBM104" s="0"/>
      <c r="BBN104" s="0"/>
      <c r="BBO104" s="0"/>
      <c r="BBP104" s="0"/>
      <c r="BBQ104" s="0"/>
      <c r="BBR104" s="0"/>
      <c r="BBS104" s="0"/>
      <c r="BBT104" s="0"/>
      <c r="BBU104" s="0"/>
      <c r="BBV104" s="0"/>
      <c r="BBW104" s="0"/>
      <c r="BBX104" s="0"/>
      <c r="BBY104" s="0"/>
      <c r="BBZ104" s="0"/>
      <c r="BCA104" s="0"/>
      <c r="BCB104" s="0"/>
      <c r="BCC104" s="0"/>
      <c r="BCD104" s="0"/>
      <c r="BCE104" s="0"/>
      <c r="BCF104" s="0"/>
      <c r="BCG104" s="0"/>
      <c r="BCH104" s="0"/>
      <c r="BCI104" s="0"/>
      <c r="BCJ104" s="0"/>
      <c r="BCK104" s="0"/>
      <c r="BCL104" s="0"/>
      <c r="BCM104" s="0"/>
      <c r="BCN104" s="0"/>
      <c r="BCO104" s="0"/>
      <c r="BCP104" s="0"/>
      <c r="BCQ104" s="0"/>
      <c r="BCR104" s="0"/>
      <c r="BCS104" s="0"/>
      <c r="BCT104" s="0"/>
      <c r="BCU104" s="0"/>
      <c r="BCV104" s="0"/>
      <c r="BCW104" s="0"/>
      <c r="BCX104" s="0"/>
      <c r="BCY104" s="0"/>
      <c r="BCZ104" s="0"/>
      <c r="BDA104" s="0"/>
      <c r="BDB104" s="0"/>
      <c r="BDC104" s="0"/>
      <c r="BDD104" s="0"/>
      <c r="BDE104" s="0"/>
      <c r="BDF104" s="0"/>
      <c r="BDG104" s="0"/>
      <c r="BDH104" s="0"/>
      <c r="BDI104" s="0"/>
      <c r="BDJ104" s="0"/>
      <c r="BDK104" s="0"/>
      <c r="BDL104" s="0"/>
      <c r="BDM104" s="0"/>
      <c r="BDN104" s="0"/>
      <c r="BDO104" s="0"/>
      <c r="BDP104" s="0"/>
      <c r="BDQ104" s="0"/>
      <c r="BDR104" s="0"/>
      <c r="BDS104" s="0"/>
      <c r="BDT104" s="0"/>
      <c r="BDU104" s="0"/>
      <c r="BDV104" s="0"/>
      <c r="BDW104" s="0"/>
      <c r="BDX104" s="0"/>
      <c r="BDY104" s="0"/>
      <c r="BDZ104" s="0"/>
      <c r="BEA104" s="0"/>
      <c r="BEB104" s="0"/>
      <c r="BEC104" s="0"/>
      <c r="BED104" s="0"/>
      <c r="BEE104" s="0"/>
      <c r="BEF104" s="0"/>
      <c r="BEG104" s="0"/>
      <c r="BEH104" s="0"/>
      <c r="BEI104" s="0"/>
      <c r="BEJ104" s="0"/>
      <c r="BEK104" s="0"/>
      <c r="BEL104" s="0"/>
      <c r="BEM104" s="0"/>
      <c r="BEN104" s="0"/>
      <c r="BEO104" s="0"/>
      <c r="BEP104" s="0"/>
      <c r="BEQ104" s="0"/>
      <c r="BER104" s="0"/>
      <c r="BES104" s="0"/>
      <c r="BET104" s="0"/>
      <c r="BEU104" s="0"/>
      <c r="BEV104" s="0"/>
      <c r="BEW104" s="0"/>
      <c r="BEX104" s="0"/>
      <c r="BEY104" s="0"/>
      <c r="BEZ104" s="0"/>
      <c r="BFA104" s="0"/>
      <c r="BFB104" s="0"/>
      <c r="BFC104" s="0"/>
      <c r="BFD104" s="0"/>
      <c r="BFE104" s="0"/>
      <c r="BFF104" s="0"/>
      <c r="BFG104" s="0"/>
      <c r="BFH104" s="0"/>
      <c r="BFI104" s="0"/>
      <c r="BFJ104" s="0"/>
      <c r="BFK104" s="0"/>
      <c r="BFL104" s="0"/>
      <c r="BFM104" s="0"/>
      <c r="BFN104" s="0"/>
      <c r="BFO104" s="0"/>
      <c r="BFP104" s="0"/>
      <c r="BFQ104" s="0"/>
      <c r="BFR104" s="0"/>
      <c r="BFS104" s="0"/>
      <c r="BFT104" s="0"/>
      <c r="BFU104" s="0"/>
      <c r="BFV104" s="0"/>
      <c r="BFW104" s="0"/>
      <c r="BFX104" s="0"/>
      <c r="BFY104" s="0"/>
      <c r="BFZ104" s="0"/>
      <c r="BGA104" s="0"/>
      <c r="BGB104" s="0"/>
      <c r="BGC104" s="0"/>
      <c r="BGD104" s="0"/>
      <c r="BGE104" s="0"/>
      <c r="BGF104" s="0"/>
      <c r="BGG104" s="0"/>
      <c r="BGH104" s="0"/>
      <c r="BGI104" s="0"/>
      <c r="BGJ104" s="0"/>
      <c r="BGK104" s="0"/>
      <c r="BGL104" s="0"/>
      <c r="BGM104" s="0"/>
      <c r="BGN104" s="0"/>
      <c r="BGO104" s="0"/>
      <c r="BGP104" s="0"/>
      <c r="BGQ104" s="0"/>
      <c r="BGR104" s="0"/>
      <c r="BGS104" s="0"/>
      <c r="BGT104" s="0"/>
      <c r="BGU104" s="0"/>
      <c r="BGV104" s="0"/>
      <c r="BGW104" s="0"/>
      <c r="BGX104" s="0"/>
      <c r="BGY104" s="0"/>
      <c r="BGZ104" s="0"/>
      <c r="BHA104" s="0"/>
      <c r="BHB104" s="0"/>
      <c r="BHC104" s="0"/>
      <c r="BHD104" s="0"/>
      <c r="BHE104" s="0"/>
      <c r="BHF104" s="0"/>
      <c r="BHG104" s="0"/>
      <c r="BHH104" s="0"/>
      <c r="BHI104" s="0"/>
      <c r="BHJ104" s="0"/>
      <c r="BHK104" s="0"/>
      <c r="BHL104" s="0"/>
      <c r="BHM104" s="0"/>
      <c r="BHN104" s="0"/>
      <c r="BHO104" s="0"/>
      <c r="BHP104" s="0"/>
      <c r="BHQ104" s="0"/>
      <c r="BHR104" s="0"/>
      <c r="BHS104" s="0"/>
      <c r="BHT104" s="0"/>
      <c r="BHU104" s="0"/>
      <c r="BHV104" s="0"/>
      <c r="BHW104" s="0"/>
      <c r="BHX104" s="0"/>
      <c r="BHY104" s="0"/>
      <c r="BHZ104" s="0"/>
      <c r="BIA104" s="0"/>
      <c r="BIB104" s="0"/>
      <c r="BIC104" s="0"/>
      <c r="BID104" s="0"/>
      <c r="BIE104" s="0"/>
      <c r="BIF104" s="0"/>
      <c r="BIG104" s="0"/>
      <c r="BIH104" s="0"/>
      <c r="BII104" s="0"/>
      <c r="BIJ104" s="0"/>
      <c r="BIK104" s="0"/>
      <c r="BIL104" s="0"/>
      <c r="BIM104" s="0"/>
      <c r="BIN104" s="0"/>
      <c r="BIO104" s="0"/>
      <c r="BIP104" s="0"/>
      <c r="BIQ104" s="0"/>
      <c r="BIR104" s="0"/>
      <c r="BIS104" s="0"/>
      <c r="BIT104" s="0"/>
      <c r="BIU104" s="0"/>
      <c r="BIV104" s="0"/>
      <c r="BIW104" s="0"/>
      <c r="BIX104" s="0"/>
      <c r="BIY104" s="0"/>
      <c r="BIZ104" s="0"/>
      <c r="BJA104" s="0"/>
      <c r="BJB104" s="0"/>
      <c r="BJC104" s="0"/>
      <c r="BJD104" s="0"/>
      <c r="BJE104" s="0"/>
      <c r="BJF104" s="0"/>
      <c r="BJG104" s="0"/>
      <c r="BJH104" s="0"/>
      <c r="BJI104" s="0"/>
      <c r="BJJ104" s="0"/>
      <c r="BJK104" s="0"/>
      <c r="BJL104" s="0"/>
      <c r="BJM104" s="0"/>
      <c r="BJN104" s="0"/>
      <c r="BJO104" s="0"/>
      <c r="BJP104" s="0"/>
      <c r="BJQ104" s="0"/>
      <c r="BJR104" s="0"/>
      <c r="BJS104" s="0"/>
      <c r="BJT104" s="0"/>
      <c r="BJU104" s="0"/>
      <c r="BJV104" s="0"/>
      <c r="BJW104" s="0"/>
      <c r="BJX104" s="0"/>
      <c r="BJY104" s="0"/>
      <c r="BJZ104" s="0"/>
      <c r="BKA104" s="0"/>
      <c r="BKB104" s="0"/>
      <c r="BKC104" s="0"/>
      <c r="BKD104" s="0"/>
      <c r="BKE104" s="0"/>
      <c r="BKF104" s="0"/>
      <c r="BKG104" s="0"/>
      <c r="BKH104" s="0"/>
      <c r="BKI104" s="0"/>
      <c r="BKJ104" s="0"/>
      <c r="BKK104" s="0"/>
      <c r="BKL104" s="0"/>
      <c r="BKM104" s="0"/>
      <c r="BKN104" s="0"/>
      <c r="BKO104" s="0"/>
      <c r="BKP104" s="0"/>
      <c r="BKQ104" s="0"/>
      <c r="BKR104" s="0"/>
      <c r="BKS104" s="0"/>
      <c r="BKT104" s="0"/>
      <c r="BKU104" s="0"/>
      <c r="BKV104" s="0"/>
      <c r="BKW104" s="0"/>
      <c r="BKX104" s="0"/>
      <c r="BKY104" s="0"/>
      <c r="BKZ104" s="0"/>
      <c r="BLA104" s="0"/>
      <c r="BLB104" s="0"/>
      <c r="BLC104" s="0"/>
      <c r="BLD104" s="0"/>
      <c r="BLE104" s="0"/>
      <c r="BLF104" s="0"/>
      <c r="BLG104" s="0"/>
      <c r="BLH104" s="0"/>
      <c r="BLI104" s="0"/>
      <c r="BLJ104" s="0"/>
      <c r="BLK104" s="0"/>
      <c r="BLL104" s="0"/>
      <c r="BLM104" s="0"/>
      <c r="BLN104" s="0"/>
      <c r="BLO104" s="0"/>
      <c r="BLP104" s="0"/>
      <c r="BLQ104" s="0"/>
      <c r="BLR104" s="0"/>
      <c r="BLS104" s="0"/>
      <c r="BLT104" s="0"/>
      <c r="BLU104" s="0"/>
      <c r="BLV104" s="0"/>
      <c r="BLW104" s="0"/>
      <c r="BLX104" s="0"/>
      <c r="BLY104" s="0"/>
      <c r="BLZ104" s="0"/>
      <c r="BMA104" s="0"/>
      <c r="BMB104" s="0"/>
      <c r="BMC104" s="0"/>
      <c r="BMD104" s="0"/>
      <c r="BME104" s="0"/>
      <c r="BMF104" s="0"/>
      <c r="BMG104" s="0"/>
      <c r="BMH104" s="0"/>
      <c r="BMI104" s="0"/>
      <c r="BMJ104" s="0"/>
      <c r="BMK104" s="0"/>
      <c r="BML104" s="0"/>
      <c r="BMM104" s="0"/>
      <c r="BMN104" s="0"/>
      <c r="BMO104" s="0"/>
      <c r="BMP104" s="0"/>
      <c r="BMQ104" s="0"/>
      <c r="BMR104" s="0"/>
      <c r="BMS104" s="0"/>
      <c r="BMT104" s="0"/>
      <c r="BMU104" s="0"/>
      <c r="BMV104" s="0"/>
      <c r="BMW104" s="0"/>
      <c r="BMX104" s="0"/>
      <c r="BMY104" s="0"/>
      <c r="BMZ104" s="0"/>
      <c r="BNA104" s="0"/>
      <c r="BNB104" s="0"/>
      <c r="BNC104" s="0"/>
      <c r="BND104" s="0"/>
      <c r="BNE104" s="0"/>
      <c r="BNF104" s="0"/>
      <c r="BNG104" s="0"/>
      <c r="BNH104" s="0"/>
      <c r="BNI104" s="0"/>
      <c r="BNJ104" s="0"/>
      <c r="BNK104" s="0"/>
      <c r="BNL104" s="0"/>
      <c r="BNM104" s="0"/>
      <c r="BNN104" s="0"/>
      <c r="BNO104" s="0"/>
      <c r="BNP104" s="0"/>
      <c r="BNQ104" s="0"/>
      <c r="BNR104" s="0"/>
      <c r="BNS104" s="0"/>
      <c r="BNT104" s="0"/>
      <c r="BNU104" s="0"/>
      <c r="BNV104" s="0"/>
      <c r="BNW104" s="0"/>
      <c r="BNX104" s="0"/>
      <c r="BNY104" s="0"/>
      <c r="BNZ104" s="0"/>
      <c r="BOA104" s="0"/>
      <c r="BOB104" s="0"/>
      <c r="BOC104" s="0"/>
      <c r="BOD104" s="0"/>
      <c r="BOE104" s="0"/>
      <c r="BOF104" s="0"/>
      <c r="BOG104" s="0"/>
      <c r="BOH104" s="0"/>
      <c r="BOI104" s="0"/>
      <c r="BOJ104" s="0"/>
      <c r="BOK104" s="0"/>
      <c r="BOL104" s="0"/>
      <c r="BOM104" s="0"/>
      <c r="BON104" s="0"/>
      <c r="BOO104" s="0"/>
      <c r="BOP104" s="0"/>
      <c r="BOQ104" s="0"/>
      <c r="BOR104" s="0"/>
      <c r="BOS104" s="0"/>
      <c r="BOT104" s="0"/>
      <c r="BOU104" s="0"/>
      <c r="BOV104" s="0"/>
      <c r="BOW104" s="0"/>
      <c r="BOX104" s="0"/>
      <c r="BOY104" s="0"/>
      <c r="BOZ104" s="0"/>
      <c r="BPA104" s="0"/>
      <c r="BPB104" s="0"/>
      <c r="BPC104" s="0"/>
      <c r="BPD104" s="0"/>
      <c r="BPE104" s="0"/>
      <c r="BPF104" s="0"/>
      <c r="BPG104" s="0"/>
      <c r="BPH104" s="0"/>
      <c r="BPI104" s="0"/>
      <c r="BPJ104" s="0"/>
      <c r="BPK104" s="0"/>
      <c r="BPL104" s="0"/>
      <c r="BPM104" s="0"/>
      <c r="BPN104" s="0"/>
      <c r="BPO104" s="0"/>
      <c r="BPP104" s="0"/>
      <c r="BPQ104" s="0"/>
      <c r="BPR104" s="0"/>
      <c r="BPS104" s="0"/>
      <c r="BPT104" s="0"/>
      <c r="BPU104" s="0"/>
      <c r="BPV104" s="0"/>
      <c r="BPW104" s="0"/>
      <c r="BPX104" s="0"/>
      <c r="BPY104" s="0"/>
      <c r="BPZ104" s="0"/>
      <c r="BQA104" s="0"/>
      <c r="BQB104" s="0"/>
      <c r="BQC104" s="0"/>
      <c r="BQD104" s="0"/>
      <c r="BQE104" s="0"/>
      <c r="BQF104" s="0"/>
      <c r="BQG104" s="0"/>
      <c r="BQH104" s="0"/>
      <c r="BQI104" s="0"/>
      <c r="BQJ104" s="0"/>
      <c r="BQK104" s="0"/>
      <c r="BQL104" s="0"/>
      <c r="BQM104" s="0"/>
      <c r="BQN104" s="0"/>
      <c r="BQO104" s="0"/>
      <c r="BQP104" s="0"/>
      <c r="BQQ104" s="0"/>
      <c r="BQR104" s="0"/>
      <c r="BQS104" s="0"/>
      <c r="BQT104" s="0"/>
      <c r="BQU104" s="0"/>
      <c r="BQV104" s="0"/>
      <c r="BQW104" s="0"/>
      <c r="BQX104" s="0"/>
      <c r="BQY104" s="0"/>
      <c r="BQZ104" s="0"/>
      <c r="BRA104" s="0"/>
      <c r="BRB104" s="0"/>
      <c r="BRC104" s="0"/>
      <c r="BRD104" s="0"/>
      <c r="BRE104" s="0"/>
      <c r="BRF104" s="0"/>
      <c r="BRG104" s="0"/>
      <c r="BRH104" s="0"/>
      <c r="BRI104" s="0"/>
      <c r="BRJ104" s="0"/>
      <c r="BRK104" s="0"/>
      <c r="BRL104" s="0"/>
      <c r="BRM104" s="0"/>
      <c r="BRN104" s="0"/>
      <c r="BRO104" s="0"/>
      <c r="BRP104" s="0"/>
      <c r="BRQ104" s="0"/>
      <c r="BRR104" s="0"/>
      <c r="BRS104" s="0"/>
      <c r="BRT104" s="0"/>
      <c r="BRU104" s="0"/>
      <c r="BRV104" s="0"/>
      <c r="BRW104" s="0"/>
      <c r="BRX104" s="0"/>
      <c r="BRY104" s="0"/>
      <c r="BRZ104" s="0"/>
      <c r="BSA104" s="0"/>
      <c r="BSB104" s="0"/>
      <c r="BSC104" s="0"/>
      <c r="BSD104" s="0"/>
      <c r="BSE104" s="0"/>
      <c r="BSF104" s="0"/>
      <c r="BSG104" s="0"/>
      <c r="BSH104" s="0"/>
      <c r="BSI104" s="0"/>
      <c r="BSJ104" s="0"/>
      <c r="BSK104" s="0"/>
      <c r="BSL104" s="0"/>
      <c r="BSM104" s="0"/>
      <c r="BSN104" s="0"/>
      <c r="BSO104" s="0"/>
      <c r="BSP104" s="0"/>
      <c r="BSQ104" s="0"/>
      <c r="BSR104" s="0"/>
      <c r="BSS104" s="0"/>
      <c r="BST104" s="0"/>
      <c r="BSU104" s="0"/>
      <c r="BSV104" s="0"/>
      <c r="BSW104" s="0"/>
      <c r="BSX104" s="0"/>
      <c r="BSY104" s="0"/>
      <c r="BSZ104" s="0"/>
      <c r="BTA104" s="0"/>
      <c r="BTB104" s="0"/>
      <c r="BTC104" s="0"/>
      <c r="BTD104" s="0"/>
      <c r="BTE104" s="0"/>
      <c r="BTF104" s="0"/>
      <c r="BTG104" s="0"/>
      <c r="BTH104" s="0"/>
      <c r="BTI104" s="0"/>
      <c r="BTJ104" s="0"/>
      <c r="BTK104" s="0"/>
      <c r="BTL104" s="0"/>
      <c r="BTM104" s="0"/>
      <c r="BTN104" s="0"/>
      <c r="BTO104" s="0"/>
      <c r="BTP104" s="0"/>
      <c r="BTQ104" s="0"/>
      <c r="BTR104" s="0"/>
      <c r="BTS104" s="0"/>
      <c r="BTT104" s="0"/>
      <c r="BTU104" s="0"/>
      <c r="BTV104" s="0"/>
      <c r="BTW104" s="0"/>
      <c r="BTX104" s="0"/>
      <c r="BTY104" s="0"/>
      <c r="BTZ104" s="0"/>
      <c r="BUA104" s="0"/>
      <c r="BUB104" s="0"/>
      <c r="BUC104" s="0"/>
      <c r="BUD104" s="0"/>
      <c r="BUE104" s="0"/>
      <c r="BUF104" s="0"/>
      <c r="BUG104" s="0"/>
      <c r="BUH104" s="0"/>
      <c r="BUI104" s="0"/>
      <c r="BUJ104" s="0"/>
      <c r="BUK104" s="0"/>
      <c r="BUL104" s="0"/>
      <c r="BUM104" s="0"/>
      <c r="BUN104" s="0"/>
      <c r="BUO104" s="0"/>
      <c r="BUP104" s="0"/>
      <c r="BUQ104" s="0"/>
      <c r="BUR104" s="0"/>
      <c r="BUS104" s="0"/>
      <c r="BUT104" s="0"/>
      <c r="BUU104" s="0"/>
      <c r="BUV104" s="0"/>
      <c r="BUW104" s="0"/>
      <c r="BUX104" s="0"/>
      <c r="BUY104" s="0"/>
      <c r="BUZ104" s="0"/>
      <c r="BVA104" s="0"/>
      <c r="BVB104" s="0"/>
      <c r="BVC104" s="0"/>
      <c r="BVD104" s="0"/>
      <c r="BVE104" s="0"/>
      <c r="BVF104" s="0"/>
      <c r="BVG104" s="0"/>
      <c r="BVH104" s="0"/>
      <c r="BVI104" s="0"/>
      <c r="BVJ104" s="0"/>
      <c r="BVK104" s="0"/>
      <c r="BVL104" s="0"/>
      <c r="BVM104" s="0"/>
      <c r="BVN104" s="0"/>
      <c r="BVO104" s="0"/>
      <c r="BVP104" s="0"/>
      <c r="BVQ104" s="0"/>
      <c r="BVR104" s="0"/>
      <c r="BVS104" s="0"/>
      <c r="BVT104" s="0"/>
      <c r="BVU104" s="0"/>
      <c r="BVV104" s="0"/>
      <c r="BVW104" s="0"/>
      <c r="BVX104" s="0"/>
      <c r="BVY104" s="0"/>
      <c r="BVZ104" s="0"/>
      <c r="BWA104" s="0"/>
      <c r="BWB104" s="0"/>
      <c r="BWC104" s="0"/>
      <c r="BWD104" s="0"/>
      <c r="BWE104" s="0"/>
      <c r="BWF104" s="0"/>
      <c r="BWG104" s="0"/>
      <c r="BWH104" s="0"/>
      <c r="BWI104" s="0"/>
      <c r="BWJ104" s="0"/>
      <c r="BWK104" s="0"/>
      <c r="BWL104" s="0"/>
      <c r="BWM104" s="0"/>
      <c r="BWN104" s="0"/>
      <c r="BWO104" s="0"/>
      <c r="BWP104" s="0"/>
      <c r="BWQ104" s="0"/>
      <c r="BWR104" s="0"/>
      <c r="BWS104" s="0"/>
      <c r="BWT104" s="0"/>
      <c r="BWU104" s="0"/>
      <c r="BWV104" s="0"/>
      <c r="BWW104" s="0"/>
      <c r="BWX104" s="0"/>
      <c r="BWY104" s="0"/>
      <c r="BWZ104" s="0"/>
      <c r="BXA104" s="0"/>
      <c r="BXB104" s="0"/>
      <c r="BXC104" s="0"/>
      <c r="BXD104" s="0"/>
      <c r="BXE104" s="0"/>
      <c r="BXF104" s="0"/>
      <c r="BXG104" s="0"/>
      <c r="BXH104" s="0"/>
      <c r="BXI104" s="0"/>
      <c r="BXJ104" s="0"/>
      <c r="BXK104" s="0"/>
      <c r="BXL104" s="0"/>
      <c r="BXM104" s="0"/>
      <c r="BXN104" s="0"/>
      <c r="BXO104" s="0"/>
      <c r="BXP104" s="0"/>
      <c r="BXQ104" s="0"/>
      <c r="BXR104" s="0"/>
      <c r="BXS104" s="0"/>
      <c r="BXT104" s="0"/>
      <c r="BXU104" s="0"/>
      <c r="BXV104" s="0"/>
      <c r="BXW104" s="0"/>
      <c r="BXX104" s="0"/>
      <c r="BXY104" s="0"/>
      <c r="BXZ104" s="0"/>
      <c r="BYA104" s="0"/>
      <c r="BYB104" s="0"/>
      <c r="BYC104" s="0"/>
      <c r="BYD104" s="0"/>
      <c r="BYE104" s="0"/>
      <c r="BYF104" s="0"/>
      <c r="BYG104" s="0"/>
      <c r="BYH104" s="0"/>
      <c r="BYI104" s="0"/>
      <c r="BYJ104" s="0"/>
      <c r="BYK104" s="0"/>
      <c r="BYL104" s="0"/>
      <c r="BYM104" s="0"/>
      <c r="BYN104" s="0"/>
      <c r="BYO104" s="0"/>
      <c r="BYP104" s="0"/>
      <c r="BYQ104" s="0"/>
      <c r="BYR104" s="0"/>
      <c r="BYS104" s="0"/>
      <c r="BYT104" s="0"/>
      <c r="BYU104" s="0"/>
      <c r="BYV104" s="0"/>
      <c r="BYW104" s="0"/>
      <c r="BYX104" s="0"/>
      <c r="BYY104" s="0"/>
      <c r="BYZ104" s="0"/>
      <c r="BZA104" s="0"/>
      <c r="BZB104" s="0"/>
      <c r="BZC104" s="0"/>
      <c r="BZD104" s="0"/>
      <c r="BZE104" s="0"/>
      <c r="BZF104" s="0"/>
      <c r="BZG104" s="0"/>
      <c r="BZH104" s="0"/>
      <c r="BZI104" s="0"/>
      <c r="BZJ104" s="0"/>
      <c r="BZK104" s="0"/>
      <c r="BZL104" s="0"/>
      <c r="BZM104" s="0"/>
      <c r="BZN104" s="0"/>
      <c r="BZO104" s="0"/>
      <c r="BZP104" s="0"/>
      <c r="BZQ104" s="0"/>
      <c r="BZR104" s="0"/>
      <c r="BZS104" s="0"/>
      <c r="BZT104" s="0"/>
      <c r="BZU104" s="0"/>
      <c r="BZV104" s="0"/>
      <c r="BZW104" s="0"/>
      <c r="BZX104" s="0"/>
      <c r="BZY104" s="0"/>
      <c r="BZZ104" s="0"/>
      <c r="CAA104" s="0"/>
      <c r="CAB104" s="0"/>
      <c r="CAC104" s="0"/>
      <c r="CAD104" s="0"/>
      <c r="CAE104" s="0"/>
      <c r="CAF104" s="0"/>
      <c r="CAG104" s="0"/>
      <c r="CAH104" s="0"/>
      <c r="CAI104" s="0"/>
      <c r="CAJ104" s="0"/>
      <c r="CAK104" s="0"/>
      <c r="CAL104" s="0"/>
      <c r="CAM104" s="0"/>
      <c r="CAN104" s="0"/>
      <c r="CAO104" s="0"/>
      <c r="CAP104" s="0"/>
      <c r="CAQ104" s="0"/>
      <c r="CAR104" s="0"/>
      <c r="CAS104" s="0"/>
      <c r="CAT104" s="0"/>
      <c r="CAU104" s="0"/>
      <c r="CAV104" s="0"/>
      <c r="CAW104" s="0"/>
      <c r="CAX104" s="0"/>
      <c r="CAY104" s="0"/>
      <c r="CAZ104" s="0"/>
      <c r="CBA104" s="0"/>
      <c r="CBB104" s="0"/>
      <c r="CBC104" s="0"/>
      <c r="CBD104" s="0"/>
      <c r="CBE104" s="0"/>
      <c r="CBF104" s="0"/>
      <c r="CBG104" s="0"/>
      <c r="CBH104" s="0"/>
      <c r="CBI104" s="0"/>
      <c r="CBJ104" s="0"/>
      <c r="CBK104" s="0"/>
      <c r="CBL104" s="0"/>
      <c r="CBM104" s="0"/>
      <c r="CBN104" s="0"/>
      <c r="CBO104" s="0"/>
      <c r="CBP104" s="0"/>
      <c r="CBQ104" s="0"/>
      <c r="CBR104" s="0"/>
      <c r="CBS104" s="0"/>
      <c r="CBT104" s="0"/>
      <c r="CBU104" s="0"/>
      <c r="CBV104" s="0"/>
      <c r="CBW104" s="0"/>
      <c r="CBX104" s="0"/>
      <c r="CBY104" s="0"/>
      <c r="CBZ104" s="0"/>
      <c r="CCA104" s="0"/>
      <c r="CCB104" s="0"/>
      <c r="CCC104" s="0"/>
      <c r="CCD104" s="0"/>
      <c r="CCE104" s="0"/>
      <c r="CCF104" s="0"/>
      <c r="CCG104" s="0"/>
      <c r="CCH104" s="0"/>
      <c r="CCI104" s="0"/>
      <c r="CCJ104" s="0"/>
      <c r="CCK104" s="0"/>
      <c r="CCL104" s="0"/>
      <c r="CCM104" s="0"/>
      <c r="CCN104" s="0"/>
      <c r="CCO104" s="0"/>
      <c r="CCP104" s="0"/>
      <c r="CCQ104" s="0"/>
      <c r="CCR104" s="0"/>
      <c r="CCS104" s="0"/>
      <c r="CCT104" s="0"/>
      <c r="CCU104" s="0"/>
      <c r="CCV104" s="0"/>
      <c r="CCW104" s="0"/>
      <c r="CCX104" s="0"/>
      <c r="CCY104" s="0"/>
      <c r="CCZ104" s="0"/>
      <c r="CDA104" s="0"/>
      <c r="CDB104" s="0"/>
      <c r="CDC104" s="0"/>
      <c r="CDD104" s="0"/>
      <c r="CDE104" s="0"/>
      <c r="CDF104" s="0"/>
      <c r="CDG104" s="0"/>
      <c r="CDH104" s="0"/>
      <c r="CDI104" s="0"/>
      <c r="CDJ104" s="0"/>
      <c r="CDK104" s="0"/>
      <c r="CDL104" s="0"/>
      <c r="CDM104" s="0"/>
      <c r="CDN104" s="0"/>
      <c r="CDO104" s="0"/>
      <c r="CDP104" s="0"/>
      <c r="CDQ104" s="0"/>
      <c r="CDR104" s="0"/>
      <c r="CDS104" s="0"/>
      <c r="CDT104" s="0"/>
      <c r="CDU104" s="0"/>
      <c r="CDV104" s="0"/>
      <c r="CDW104" s="0"/>
      <c r="CDX104" s="0"/>
      <c r="CDY104" s="0"/>
      <c r="CDZ104" s="0"/>
      <c r="CEA104" s="0"/>
      <c r="CEB104" s="0"/>
      <c r="CEC104" s="0"/>
      <c r="CED104" s="0"/>
      <c r="CEE104" s="0"/>
      <c r="CEF104" s="0"/>
      <c r="CEG104" s="0"/>
      <c r="CEH104" s="0"/>
      <c r="CEI104" s="0"/>
      <c r="CEJ104" s="0"/>
      <c r="CEK104" s="0"/>
      <c r="CEL104" s="0"/>
      <c r="CEM104" s="0"/>
      <c r="CEN104" s="0"/>
      <c r="CEO104" s="0"/>
      <c r="CEP104" s="0"/>
      <c r="CEQ104" s="0"/>
      <c r="CER104" s="0"/>
      <c r="CES104" s="0"/>
      <c r="CET104" s="0"/>
      <c r="CEU104" s="0"/>
      <c r="CEV104" s="0"/>
      <c r="CEW104" s="0"/>
      <c r="CEX104" s="0"/>
      <c r="CEY104" s="0"/>
      <c r="CEZ104" s="0"/>
      <c r="CFA104" s="0"/>
      <c r="CFB104" s="0"/>
      <c r="CFC104" s="0"/>
      <c r="CFD104" s="0"/>
      <c r="CFE104" s="0"/>
      <c r="CFF104" s="0"/>
      <c r="CFG104" s="0"/>
      <c r="CFH104" s="0"/>
      <c r="CFI104" s="0"/>
      <c r="CFJ104" s="0"/>
      <c r="CFK104" s="0"/>
      <c r="CFL104" s="0"/>
      <c r="CFM104" s="0"/>
      <c r="CFN104" s="0"/>
      <c r="CFO104" s="0"/>
      <c r="CFP104" s="0"/>
      <c r="CFQ104" s="0"/>
      <c r="CFR104" s="0"/>
      <c r="CFS104" s="0"/>
      <c r="CFT104" s="0"/>
      <c r="CFU104" s="0"/>
      <c r="CFV104" s="0"/>
      <c r="CFW104" s="0"/>
      <c r="CFX104" s="0"/>
      <c r="CFY104" s="0"/>
      <c r="CFZ104" s="0"/>
      <c r="CGA104" s="0"/>
      <c r="CGB104" s="0"/>
      <c r="CGC104" s="0"/>
      <c r="CGD104" s="0"/>
      <c r="CGE104" s="0"/>
      <c r="CGF104" s="0"/>
      <c r="CGG104" s="0"/>
      <c r="CGH104" s="0"/>
      <c r="CGI104" s="0"/>
      <c r="CGJ104" s="0"/>
      <c r="CGK104" s="0"/>
      <c r="CGL104" s="0"/>
      <c r="CGM104" s="0"/>
      <c r="CGN104" s="0"/>
      <c r="CGO104" s="0"/>
      <c r="CGP104" s="0"/>
      <c r="CGQ104" s="0"/>
      <c r="CGR104" s="0"/>
      <c r="CGS104" s="0"/>
      <c r="CGT104" s="0"/>
      <c r="CGU104" s="0"/>
      <c r="CGV104" s="0"/>
      <c r="CGW104" s="0"/>
      <c r="CGX104" s="0"/>
      <c r="CGY104" s="0"/>
      <c r="CGZ104" s="0"/>
      <c r="CHA104" s="0"/>
      <c r="CHB104" s="0"/>
      <c r="CHC104" s="0"/>
      <c r="CHD104" s="0"/>
      <c r="CHE104" s="0"/>
      <c r="CHF104" s="0"/>
      <c r="CHG104" s="0"/>
      <c r="CHH104" s="0"/>
      <c r="CHI104" s="0"/>
      <c r="CHJ104" s="0"/>
      <c r="CHK104" s="0"/>
      <c r="CHL104" s="0"/>
      <c r="CHM104" s="0"/>
      <c r="CHN104" s="0"/>
      <c r="CHO104" s="0"/>
      <c r="CHP104" s="0"/>
      <c r="CHQ104" s="0"/>
      <c r="CHR104" s="0"/>
      <c r="CHS104" s="0"/>
      <c r="CHT104" s="0"/>
      <c r="CHU104" s="0"/>
      <c r="CHV104" s="0"/>
      <c r="CHW104" s="0"/>
      <c r="CHX104" s="0"/>
      <c r="CHY104" s="0"/>
      <c r="CHZ104" s="0"/>
      <c r="CIA104" s="0"/>
      <c r="CIB104" s="0"/>
      <c r="CIC104" s="0"/>
      <c r="CID104" s="0"/>
      <c r="CIE104" s="0"/>
      <c r="CIF104" s="0"/>
      <c r="CIG104" s="0"/>
      <c r="CIH104" s="0"/>
      <c r="CII104" s="0"/>
      <c r="CIJ104" s="0"/>
      <c r="CIK104" s="0"/>
      <c r="CIL104" s="0"/>
      <c r="CIM104" s="0"/>
      <c r="CIN104" s="0"/>
      <c r="CIO104" s="0"/>
      <c r="CIP104" s="0"/>
      <c r="CIQ104" s="0"/>
      <c r="CIR104" s="0"/>
      <c r="CIS104" s="0"/>
      <c r="CIT104" s="0"/>
      <c r="CIU104" s="0"/>
      <c r="CIV104" s="0"/>
      <c r="CIW104" s="0"/>
      <c r="CIX104" s="0"/>
      <c r="CIY104" s="0"/>
      <c r="CIZ104" s="0"/>
      <c r="CJA104" s="0"/>
      <c r="CJB104" s="0"/>
      <c r="CJC104" s="0"/>
      <c r="CJD104" s="0"/>
      <c r="CJE104" s="0"/>
      <c r="CJF104" s="0"/>
      <c r="CJG104" s="0"/>
      <c r="CJH104" s="0"/>
      <c r="CJI104" s="0"/>
      <c r="CJJ104" s="0"/>
      <c r="CJK104" s="0"/>
      <c r="CJL104" s="0"/>
      <c r="CJM104" s="0"/>
      <c r="CJN104" s="0"/>
      <c r="CJO104" s="0"/>
      <c r="CJP104" s="0"/>
      <c r="CJQ104" s="0"/>
      <c r="CJR104" s="0"/>
      <c r="CJS104" s="0"/>
      <c r="CJT104" s="0"/>
      <c r="CJU104" s="0"/>
      <c r="CJV104" s="0"/>
      <c r="CJW104" s="0"/>
      <c r="CJX104" s="0"/>
      <c r="CJY104" s="0"/>
      <c r="CJZ104" s="0"/>
      <c r="CKA104" s="0"/>
      <c r="CKB104" s="0"/>
      <c r="CKC104" s="0"/>
      <c r="CKD104" s="0"/>
      <c r="CKE104" s="0"/>
      <c r="CKF104" s="0"/>
      <c r="CKG104" s="0"/>
      <c r="CKH104" s="0"/>
      <c r="CKI104" s="0"/>
      <c r="CKJ104" s="0"/>
      <c r="CKK104" s="0"/>
      <c r="CKL104" s="0"/>
      <c r="CKM104" s="0"/>
      <c r="CKN104" s="0"/>
      <c r="CKO104" s="0"/>
      <c r="CKP104" s="0"/>
      <c r="CKQ104" s="0"/>
      <c r="CKR104" s="0"/>
      <c r="CKS104" s="0"/>
      <c r="CKT104" s="0"/>
      <c r="CKU104" s="0"/>
      <c r="CKV104" s="0"/>
      <c r="CKW104" s="0"/>
      <c r="CKX104" s="0"/>
      <c r="CKY104" s="0"/>
      <c r="CKZ104" s="0"/>
      <c r="CLA104" s="0"/>
      <c r="CLB104" s="0"/>
      <c r="CLC104" s="0"/>
      <c r="CLD104" s="0"/>
      <c r="CLE104" s="0"/>
      <c r="CLF104" s="0"/>
      <c r="CLG104" s="0"/>
      <c r="CLH104" s="0"/>
      <c r="CLI104" s="0"/>
      <c r="CLJ104" s="0"/>
      <c r="CLK104" s="0"/>
      <c r="CLL104" s="0"/>
      <c r="CLM104" s="0"/>
      <c r="CLN104" s="0"/>
      <c r="CLO104" s="0"/>
      <c r="CLP104" s="0"/>
      <c r="CLQ104" s="0"/>
      <c r="CLR104" s="0"/>
      <c r="CLS104" s="0"/>
      <c r="CLT104" s="0"/>
      <c r="CLU104" s="0"/>
      <c r="CLV104" s="0"/>
      <c r="CLW104" s="0"/>
      <c r="CLX104" s="0"/>
      <c r="CLY104" s="0"/>
      <c r="CLZ104" s="0"/>
      <c r="CMA104" s="0"/>
      <c r="CMB104" s="0"/>
      <c r="CMC104" s="0"/>
      <c r="CMD104" s="0"/>
      <c r="CME104" s="0"/>
      <c r="CMF104" s="0"/>
      <c r="CMG104" s="0"/>
      <c r="CMH104" s="0"/>
      <c r="CMI104" s="0"/>
      <c r="CMJ104" s="0"/>
      <c r="CMK104" s="0"/>
      <c r="CML104" s="0"/>
      <c r="CMM104" s="0"/>
      <c r="CMN104" s="0"/>
      <c r="CMO104" s="0"/>
      <c r="CMP104" s="0"/>
      <c r="CMQ104" s="0"/>
      <c r="CMR104" s="0"/>
      <c r="CMS104" s="0"/>
      <c r="CMT104" s="0"/>
      <c r="CMU104" s="0"/>
      <c r="CMV104" s="0"/>
      <c r="CMW104" s="0"/>
      <c r="CMX104" s="0"/>
      <c r="CMY104" s="0"/>
      <c r="CMZ104" s="0"/>
      <c r="CNA104" s="0"/>
      <c r="CNB104" s="0"/>
      <c r="CNC104" s="0"/>
      <c r="CND104" s="0"/>
      <c r="CNE104" s="0"/>
      <c r="CNF104" s="0"/>
      <c r="CNG104" s="0"/>
      <c r="CNH104" s="0"/>
      <c r="CNI104" s="0"/>
      <c r="CNJ104" s="0"/>
      <c r="CNK104" s="0"/>
      <c r="CNL104" s="0"/>
      <c r="CNM104" s="0"/>
      <c r="CNN104" s="0"/>
      <c r="CNO104" s="0"/>
      <c r="CNP104" s="0"/>
      <c r="CNQ104" s="0"/>
      <c r="CNR104" s="0"/>
      <c r="CNS104" s="0"/>
      <c r="CNT104" s="0"/>
      <c r="CNU104" s="0"/>
      <c r="CNV104" s="0"/>
      <c r="CNW104" s="0"/>
      <c r="CNX104" s="0"/>
      <c r="CNY104" s="0"/>
      <c r="CNZ104" s="0"/>
      <c r="COA104" s="0"/>
      <c r="COB104" s="0"/>
      <c r="COC104" s="0"/>
      <c r="COD104" s="0"/>
      <c r="COE104" s="0"/>
      <c r="COF104" s="0"/>
      <c r="COG104" s="0"/>
      <c r="COH104" s="0"/>
      <c r="COI104" s="0"/>
      <c r="COJ104" s="0"/>
      <c r="COK104" s="0"/>
      <c r="COL104" s="0"/>
      <c r="COM104" s="0"/>
      <c r="CON104" s="0"/>
      <c r="COO104" s="0"/>
      <c r="COP104" s="0"/>
      <c r="COQ104" s="0"/>
      <c r="COR104" s="0"/>
      <c r="COS104" s="0"/>
      <c r="COT104" s="0"/>
      <c r="COU104" s="0"/>
      <c r="COV104" s="0"/>
      <c r="COW104" s="0"/>
      <c r="COX104" s="0"/>
      <c r="COY104" s="0"/>
      <c r="COZ104" s="0"/>
      <c r="CPA104" s="0"/>
      <c r="CPB104" s="0"/>
      <c r="CPC104" s="0"/>
      <c r="CPD104" s="0"/>
      <c r="CPE104" s="0"/>
      <c r="CPF104" s="0"/>
      <c r="CPG104" s="0"/>
      <c r="CPH104" s="0"/>
      <c r="CPI104" s="0"/>
      <c r="CPJ104" s="0"/>
      <c r="CPK104" s="0"/>
      <c r="CPL104" s="0"/>
      <c r="CPM104" s="0"/>
      <c r="CPN104" s="0"/>
      <c r="CPO104" s="0"/>
      <c r="CPP104" s="0"/>
      <c r="CPQ104" s="0"/>
      <c r="CPR104" s="0"/>
      <c r="CPS104" s="0"/>
      <c r="CPT104" s="0"/>
      <c r="CPU104" s="0"/>
      <c r="CPV104" s="0"/>
      <c r="CPW104" s="0"/>
      <c r="CPX104" s="0"/>
      <c r="CPY104" s="0"/>
      <c r="CPZ104" s="0"/>
      <c r="CQA104" s="0"/>
      <c r="CQB104" s="0"/>
      <c r="CQC104" s="0"/>
      <c r="CQD104" s="0"/>
      <c r="CQE104" s="0"/>
      <c r="CQF104" s="0"/>
      <c r="CQG104" s="0"/>
      <c r="CQH104" s="0"/>
      <c r="CQI104" s="0"/>
      <c r="CQJ104" s="0"/>
      <c r="CQK104" s="0"/>
      <c r="CQL104" s="0"/>
      <c r="CQM104" s="0"/>
      <c r="CQN104" s="0"/>
      <c r="CQO104" s="0"/>
      <c r="CQP104" s="0"/>
      <c r="CQQ104" s="0"/>
      <c r="CQR104" s="0"/>
      <c r="CQS104" s="0"/>
      <c r="CQT104" s="0"/>
      <c r="CQU104" s="0"/>
      <c r="CQV104" s="0"/>
      <c r="CQW104" s="0"/>
      <c r="CQX104" s="0"/>
      <c r="CQY104" s="0"/>
      <c r="CQZ104" s="0"/>
      <c r="CRA104" s="0"/>
      <c r="CRB104" s="0"/>
      <c r="CRC104" s="0"/>
      <c r="CRD104" s="0"/>
      <c r="CRE104" s="0"/>
      <c r="CRF104" s="0"/>
      <c r="CRG104" s="0"/>
      <c r="CRH104" s="0"/>
      <c r="CRI104" s="0"/>
      <c r="CRJ104" s="0"/>
      <c r="CRK104" s="0"/>
      <c r="CRL104" s="0"/>
      <c r="CRM104" s="0"/>
      <c r="CRN104" s="0"/>
      <c r="CRO104" s="0"/>
      <c r="CRP104" s="0"/>
      <c r="CRQ104" s="0"/>
      <c r="CRR104" s="0"/>
      <c r="CRS104" s="0"/>
      <c r="CRT104" s="0"/>
      <c r="CRU104" s="0"/>
      <c r="CRV104" s="0"/>
      <c r="CRW104" s="0"/>
      <c r="CRX104" s="0"/>
      <c r="CRY104" s="0"/>
      <c r="CRZ104" s="0"/>
      <c r="CSA104" s="0"/>
      <c r="CSB104" s="0"/>
      <c r="CSC104" s="0"/>
      <c r="CSD104" s="0"/>
      <c r="CSE104" s="0"/>
      <c r="CSF104" s="0"/>
      <c r="CSG104" s="0"/>
      <c r="CSH104" s="0"/>
      <c r="CSI104" s="0"/>
      <c r="CSJ104" s="0"/>
      <c r="CSK104" s="0"/>
      <c r="CSL104" s="0"/>
      <c r="CSM104" s="0"/>
      <c r="CSN104" s="0"/>
      <c r="CSO104" s="0"/>
      <c r="CSP104" s="0"/>
      <c r="CSQ104" s="0"/>
      <c r="CSR104" s="0"/>
      <c r="CSS104" s="0"/>
      <c r="CST104" s="0"/>
      <c r="CSU104" s="0"/>
      <c r="CSV104" s="0"/>
      <c r="CSW104" s="0"/>
      <c r="CSX104" s="0"/>
      <c r="CSY104" s="0"/>
      <c r="CSZ104" s="0"/>
      <c r="CTA104" s="0"/>
      <c r="CTB104" s="0"/>
      <c r="CTC104" s="0"/>
      <c r="CTD104" s="0"/>
      <c r="CTE104" s="0"/>
      <c r="CTF104" s="0"/>
      <c r="CTG104" s="0"/>
      <c r="CTH104" s="0"/>
      <c r="CTI104" s="0"/>
      <c r="CTJ104" s="0"/>
      <c r="CTK104" s="0"/>
      <c r="CTL104" s="0"/>
      <c r="CTM104" s="0"/>
      <c r="CTN104" s="0"/>
      <c r="CTO104" s="0"/>
      <c r="CTP104" s="0"/>
      <c r="CTQ104" s="0"/>
      <c r="CTR104" s="0"/>
      <c r="CTS104" s="0"/>
      <c r="CTT104" s="0"/>
      <c r="CTU104" s="0"/>
      <c r="CTV104" s="0"/>
      <c r="CTW104" s="0"/>
      <c r="CTX104" s="0"/>
      <c r="CTY104" s="0"/>
      <c r="CTZ104" s="0"/>
      <c r="CUA104" s="0"/>
      <c r="CUB104" s="0"/>
      <c r="CUC104" s="0"/>
      <c r="CUD104" s="0"/>
      <c r="CUE104" s="0"/>
      <c r="CUF104" s="0"/>
      <c r="CUG104" s="0"/>
      <c r="CUH104" s="0"/>
      <c r="CUI104" s="0"/>
      <c r="CUJ104" s="0"/>
      <c r="CUK104" s="0"/>
      <c r="CUL104" s="0"/>
      <c r="CUM104" s="0"/>
      <c r="CUN104" s="0"/>
      <c r="CUO104" s="0"/>
      <c r="CUP104" s="0"/>
      <c r="CUQ104" s="0"/>
      <c r="CUR104" s="0"/>
      <c r="CUS104" s="0"/>
      <c r="CUT104" s="0"/>
      <c r="CUU104" s="0"/>
      <c r="CUV104" s="0"/>
      <c r="CUW104" s="0"/>
      <c r="CUX104" s="0"/>
      <c r="CUY104" s="0"/>
      <c r="CUZ104" s="0"/>
      <c r="CVA104" s="0"/>
      <c r="CVB104" s="0"/>
      <c r="CVC104" s="0"/>
      <c r="CVD104" s="0"/>
      <c r="CVE104" s="0"/>
      <c r="CVF104" s="0"/>
      <c r="CVG104" s="0"/>
      <c r="CVH104" s="0"/>
      <c r="CVI104" s="0"/>
      <c r="CVJ104" s="0"/>
      <c r="CVK104" s="0"/>
      <c r="CVL104" s="0"/>
      <c r="CVM104" s="0"/>
      <c r="CVN104" s="0"/>
      <c r="CVO104" s="0"/>
      <c r="CVP104" s="0"/>
      <c r="CVQ104" s="0"/>
      <c r="CVR104" s="0"/>
      <c r="CVS104" s="0"/>
      <c r="CVT104" s="0"/>
      <c r="CVU104" s="0"/>
      <c r="CVV104" s="0"/>
      <c r="CVW104" s="0"/>
      <c r="CVX104" s="0"/>
      <c r="CVY104" s="0"/>
      <c r="CVZ104" s="0"/>
      <c r="CWA104" s="0"/>
      <c r="CWB104" s="0"/>
      <c r="CWC104" s="0"/>
      <c r="CWD104" s="0"/>
      <c r="CWE104" s="0"/>
      <c r="CWF104" s="0"/>
      <c r="CWG104" s="0"/>
      <c r="CWH104" s="0"/>
      <c r="CWI104" s="0"/>
      <c r="CWJ104" s="0"/>
      <c r="CWK104" s="0"/>
      <c r="CWL104" s="0"/>
      <c r="CWM104" s="0"/>
      <c r="CWN104" s="0"/>
      <c r="CWO104" s="0"/>
      <c r="CWP104" s="0"/>
      <c r="CWQ104" s="0"/>
      <c r="CWR104" s="0"/>
      <c r="CWS104" s="0"/>
      <c r="CWT104" s="0"/>
      <c r="CWU104" s="0"/>
      <c r="CWV104" s="0"/>
      <c r="CWW104" s="0"/>
      <c r="CWX104" s="0"/>
      <c r="CWY104" s="0"/>
      <c r="CWZ104" s="0"/>
      <c r="CXA104" s="0"/>
      <c r="CXB104" s="0"/>
      <c r="CXC104" s="0"/>
      <c r="CXD104" s="0"/>
      <c r="CXE104" s="0"/>
      <c r="CXF104" s="0"/>
      <c r="CXG104" s="0"/>
      <c r="CXH104" s="0"/>
      <c r="CXI104" s="0"/>
      <c r="CXJ104" s="0"/>
      <c r="CXK104" s="0"/>
      <c r="CXL104" s="0"/>
      <c r="CXM104" s="0"/>
      <c r="CXN104" s="0"/>
      <c r="CXO104" s="0"/>
      <c r="CXP104" s="0"/>
      <c r="CXQ104" s="0"/>
      <c r="CXR104" s="0"/>
      <c r="CXS104" s="0"/>
      <c r="CXT104" s="0"/>
      <c r="CXU104" s="0"/>
      <c r="CXV104" s="0"/>
      <c r="CXW104" s="0"/>
      <c r="CXX104" s="0"/>
      <c r="CXY104" s="0"/>
      <c r="CXZ104" s="0"/>
      <c r="CYA104" s="0"/>
      <c r="CYB104" s="0"/>
      <c r="CYC104" s="0"/>
      <c r="CYD104" s="0"/>
      <c r="CYE104" s="0"/>
      <c r="CYF104" s="0"/>
      <c r="CYG104" s="0"/>
      <c r="CYH104" s="0"/>
      <c r="CYI104" s="0"/>
      <c r="CYJ104" s="0"/>
      <c r="CYK104" s="0"/>
      <c r="CYL104" s="0"/>
      <c r="CYM104" s="0"/>
      <c r="CYN104" s="0"/>
      <c r="CYO104" s="0"/>
      <c r="CYP104" s="0"/>
      <c r="CYQ104" s="0"/>
      <c r="CYR104" s="0"/>
      <c r="CYS104" s="0"/>
      <c r="CYT104" s="0"/>
      <c r="CYU104" s="0"/>
      <c r="CYV104" s="0"/>
      <c r="CYW104" s="0"/>
      <c r="CYX104" s="0"/>
      <c r="CYY104" s="0"/>
      <c r="CYZ104" s="0"/>
      <c r="CZA104" s="0"/>
      <c r="CZB104" s="0"/>
      <c r="CZC104" s="0"/>
      <c r="CZD104" s="0"/>
      <c r="CZE104" s="0"/>
      <c r="CZF104" s="0"/>
      <c r="CZG104" s="0"/>
      <c r="CZH104" s="0"/>
      <c r="CZI104" s="0"/>
      <c r="CZJ104" s="0"/>
      <c r="CZK104" s="0"/>
      <c r="CZL104" s="0"/>
      <c r="CZM104" s="0"/>
      <c r="CZN104" s="0"/>
      <c r="CZO104" s="0"/>
      <c r="CZP104" s="0"/>
      <c r="CZQ104" s="0"/>
      <c r="CZR104" s="0"/>
      <c r="CZS104" s="0"/>
      <c r="CZT104" s="0"/>
      <c r="CZU104" s="0"/>
      <c r="CZV104" s="0"/>
      <c r="CZW104" s="0"/>
      <c r="CZX104" s="0"/>
      <c r="CZY104" s="0"/>
      <c r="CZZ104" s="0"/>
      <c r="DAA104" s="0"/>
      <c r="DAB104" s="0"/>
      <c r="DAC104" s="0"/>
      <c r="DAD104" s="0"/>
      <c r="DAE104" s="0"/>
      <c r="DAF104" s="0"/>
      <c r="DAG104" s="0"/>
      <c r="DAH104" s="0"/>
      <c r="DAI104" s="0"/>
      <c r="DAJ104" s="0"/>
      <c r="DAK104" s="0"/>
      <c r="DAL104" s="0"/>
      <c r="DAM104" s="0"/>
      <c r="DAN104" s="0"/>
      <c r="DAO104" s="0"/>
      <c r="DAP104" s="0"/>
      <c r="DAQ104" s="0"/>
      <c r="DAR104" s="0"/>
      <c r="DAS104" s="0"/>
      <c r="DAT104" s="0"/>
      <c r="DAU104" s="0"/>
      <c r="DAV104" s="0"/>
      <c r="DAW104" s="0"/>
      <c r="DAX104" s="0"/>
      <c r="DAY104" s="0"/>
      <c r="DAZ104" s="0"/>
      <c r="DBA104" s="0"/>
      <c r="DBB104" s="0"/>
      <c r="DBC104" s="0"/>
      <c r="DBD104" s="0"/>
      <c r="DBE104" s="0"/>
      <c r="DBF104" s="0"/>
      <c r="DBG104" s="0"/>
      <c r="DBH104" s="0"/>
      <c r="DBI104" s="0"/>
      <c r="DBJ104" s="0"/>
      <c r="DBK104" s="0"/>
      <c r="DBL104" s="0"/>
      <c r="DBM104" s="0"/>
      <c r="DBN104" s="0"/>
      <c r="DBO104" s="0"/>
      <c r="DBP104" s="0"/>
      <c r="DBQ104" s="0"/>
      <c r="DBR104" s="0"/>
      <c r="DBS104" s="0"/>
      <c r="DBT104" s="0"/>
      <c r="DBU104" s="0"/>
      <c r="DBV104" s="0"/>
      <c r="DBW104" s="0"/>
      <c r="DBX104" s="0"/>
      <c r="DBY104" s="0"/>
      <c r="DBZ104" s="0"/>
      <c r="DCA104" s="0"/>
      <c r="DCB104" s="0"/>
      <c r="DCC104" s="0"/>
      <c r="DCD104" s="0"/>
      <c r="DCE104" s="0"/>
      <c r="DCF104" s="0"/>
      <c r="DCG104" s="0"/>
      <c r="DCH104" s="0"/>
      <c r="DCI104" s="0"/>
      <c r="DCJ104" s="0"/>
      <c r="DCK104" s="0"/>
      <c r="DCL104" s="0"/>
      <c r="DCM104" s="0"/>
      <c r="DCN104" s="0"/>
      <c r="DCO104" s="0"/>
      <c r="DCP104" s="0"/>
      <c r="DCQ104" s="0"/>
      <c r="DCR104" s="0"/>
      <c r="DCS104" s="0"/>
      <c r="DCT104" s="0"/>
      <c r="DCU104" s="0"/>
      <c r="DCV104" s="0"/>
      <c r="DCW104" s="0"/>
      <c r="DCX104" s="0"/>
      <c r="DCY104" s="0"/>
      <c r="DCZ104" s="0"/>
      <c r="DDA104" s="0"/>
      <c r="DDB104" s="0"/>
      <c r="DDC104" s="0"/>
      <c r="DDD104" s="0"/>
      <c r="DDE104" s="0"/>
      <c r="DDF104" s="0"/>
      <c r="DDG104" s="0"/>
      <c r="DDH104" s="0"/>
      <c r="DDI104" s="0"/>
      <c r="DDJ104" s="0"/>
      <c r="DDK104" s="0"/>
      <c r="DDL104" s="0"/>
      <c r="DDM104" s="0"/>
      <c r="DDN104" s="0"/>
      <c r="DDO104" s="0"/>
      <c r="DDP104" s="0"/>
      <c r="DDQ104" s="0"/>
      <c r="DDR104" s="0"/>
      <c r="DDS104" s="0"/>
      <c r="DDT104" s="0"/>
      <c r="DDU104" s="0"/>
      <c r="DDV104" s="0"/>
      <c r="DDW104" s="0"/>
      <c r="DDX104" s="0"/>
      <c r="DDY104" s="0"/>
      <c r="DDZ104" s="0"/>
      <c r="DEA104" s="0"/>
      <c r="DEB104" s="0"/>
      <c r="DEC104" s="0"/>
      <c r="DED104" s="0"/>
      <c r="DEE104" s="0"/>
      <c r="DEF104" s="0"/>
      <c r="DEG104" s="0"/>
      <c r="DEH104" s="0"/>
      <c r="DEI104" s="0"/>
      <c r="DEJ104" s="0"/>
      <c r="DEK104" s="0"/>
      <c r="DEL104" s="0"/>
      <c r="DEM104" s="0"/>
      <c r="DEN104" s="0"/>
      <c r="DEO104" s="0"/>
      <c r="DEP104" s="0"/>
      <c r="DEQ104" s="0"/>
      <c r="DER104" s="0"/>
      <c r="DES104" s="0"/>
      <c r="DET104" s="0"/>
      <c r="DEU104" s="0"/>
      <c r="DEV104" s="0"/>
      <c r="DEW104" s="0"/>
      <c r="DEX104" s="0"/>
      <c r="DEY104" s="0"/>
      <c r="DEZ104" s="0"/>
      <c r="DFA104" s="0"/>
      <c r="DFB104" s="0"/>
      <c r="DFC104" s="0"/>
      <c r="DFD104" s="0"/>
      <c r="DFE104" s="0"/>
      <c r="DFF104" s="0"/>
      <c r="DFG104" s="0"/>
      <c r="DFH104" s="0"/>
      <c r="DFI104" s="0"/>
      <c r="DFJ104" s="0"/>
      <c r="DFK104" s="0"/>
      <c r="DFL104" s="0"/>
      <c r="DFM104" s="0"/>
      <c r="DFN104" s="0"/>
      <c r="DFO104" s="0"/>
      <c r="DFP104" s="0"/>
      <c r="DFQ104" s="0"/>
      <c r="DFR104" s="0"/>
      <c r="DFS104" s="0"/>
      <c r="DFT104" s="0"/>
      <c r="DFU104" s="0"/>
      <c r="DFV104" s="0"/>
      <c r="DFW104" s="0"/>
      <c r="DFX104" s="0"/>
      <c r="DFY104" s="0"/>
      <c r="DFZ104" s="0"/>
      <c r="DGA104" s="0"/>
      <c r="DGB104" s="0"/>
      <c r="DGC104" s="0"/>
      <c r="DGD104" s="0"/>
      <c r="DGE104" s="0"/>
      <c r="DGF104" s="0"/>
      <c r="DGG104" s="0"/>
      <c r="DGH104" s="0"/>
      <c r="DGI104" s="0"/>
      <c r="DGJ104" s="0"/>
      <c r="DGK104" s="0"/>
      <c r="DGL104" s="0"/>
      <c r="DGM104" s="0"/>
      <c r="DGN104" s="0"/>
      <c r="DGO104" s="0"/>
      <c r="DGP104" s="0"/>
      <c r="DGQ104" s="0"/>
      <c r="DGR104" s="0"/>
      <c r="DGS104" s="0"/>
      <c r="DGT104" s="0"/>
      <c r="DGU104" s="0"/>
      <c r="DGV104" s="0"/>
      <c r="DGW104" s="0"/>
      <c r="DGX104" s="0"/>
      <c r="DGY104" s="0"/>
      <c r="DGZ104" s="0"/>
      <c r="DHA104" s="0"/>
      <c r="DHB104" s="0"/>
      <c r="DHC104" s="0"/>
      <c r="DHD104" s="0"/>
      <c r="DHE104" s="0"/>
      <c r="DHF104" s="0"/>
      <c r="DHG104" s="0"/>
      <c r="DHH104" s="0"/>
      <c r="DHI104" s="0"/>
      <c r="DHJ104" s="0"/>
      <c r="DHK104" s="0"/>
      <c r="DHL104" s="0"/>
      <c r="DHM104" s="0"/>
      <c r="DHN104" s="0"/>
      <c r="DHO104" s="0"/>
      <c r="DHP104" s="0"/>
      <c r="DHQ104" s="0"/>
      <c r="DHR104" s="0"/>
      <c r="DHS104" s="0"/>
      <c r="DHT104" s="0"/>
      <c r="DHU104" s="0"/>
      <c r="DHV104" s="0"/>
      <c r="DHW104" s="0"/>
      <c r="DHX104" s="0"/>
      <c r="DHY104" s="0"/>
      <c r="DHZ104" s="0"/>
      <c r="DIA104" s="0"/>
      <c r="DIB104" s="0"/>
      <c r="DIC104" s="0"/>
      <c r="DID104" s="0"/>
      <c r="DIE104" s="0"/>
      <c r="DIF104" s="0"/>
      <c r="DIG104" s="0"/>
      <c r="DIH104" s="0"/>
      <c r="DII104" s="0"/>
      <c r="DIJ104" s="0"/>
      <c r="DIK104" s="0"/>
      <c r="DIL104" s="0"/>
      <c r="DIM104" s="0"/>
      <c r="DIN104" s="0"/>
      <c r="DIO104" s="0"/>
      <c r="DIP104" s="0"/>
      <c r="DIQ104" s="0"/>
      <c r="DIR104" s="0"/>
      <c r="DIS104" s="0"/>
      <c r="DIT104" s="0"/>
      <c r="DIU104" s="0"/>
      <c r="DIV104" s="0"/>
      <c r="DIW104" s="0"/>
      <c r="DIX104" s="0"/>
      <c r="DIY104" s="0"/>
      <c r="DIZ104" s="0"/>
      <c r="DJA104" s="0"/>
      <c r="DJB104" s="0"/>
      <c r="DJC104" s="0"/>
      <c r="DJD104" s="0"/>
      <c r="DJE104" s="0"/>
      <c r="DJF104" s="0"/>
      <c r="DJG104" s="0"/>
      <c r="DJH104" s="0"/>
      <c r="DJI104" s="0"/>
      <c r="DJJ104" s="0"/>
      <c r="DJK104" s="0"/>
      <c r="DJL104" s="0"/>
      <c r="DJM104" s="0"/>
      <c r="DJN104" s="0"/>
      <c r="DJO104" s="0"/>
      <c r="DJP104" s="0"/>
      <c r="DJQ104" s="0"/>
      <c r="DJR104" s="0"/>
      <c r="DJS104" s="0"/>
      <c r="DJT104" s="0"/>
      <c r="DJU104" s="0"/>
      <c r="DJV104" s="0"/>
      <c r="DJW104" s="0"/>
      <c r="DJX104" s="0"/>
      <c r="DJY104" s="0"/>
      <c r="DJZ104" s="0"/>
      <c r="DKA104" s="0"/>
      <c r="DKB104" s="0"/>
      <c r="DKC104" s="0"/>
      <c r="DKD104" s="0"/>
      <c r="DKE104" s="0"/>
      <c r="DKF104" s="0"/>
      <c r="DKG104" s="0"/>
      <c r="DKH104" s="0"/>
      <c r="DKI104" s="0"/>
      <c r="DKJ104" s="0"/>
      <c r="DKK104" s="0"/>
      <c r="DKL104" s="0"/>
      <c r="DKM104" s="0"/>
      <c r="DKN104" s="0"/>
      <c r="DKO104" s="0"/>
      <c r="DKP104" s="0"/>
      <c r="DKQ104" s="0"/>
      <c r="DKR104" s="0"/>
      <c r="DKS104" s="0"/>
      <c r="DKT104" s="0"/>
      <c r="DKU104" s="0"/>
      <c r="DKV104" s="0"/>
      <c r="DKW104" s="0"/>
      <c r="DKX104" s="0"/>
      <c r="DKY104" s="0"/>
      <c r="DKZ104" s="0"/>
      <c r="DLA104" s="0"/>
      <c r="DLB104" s="0"/>
      <c r="DLC104" s="0"/>
      <c r="DLD104" s="0"/>
      <c r="DLE104" s="0"/>
      <c r="DLF104" s="0"/>
      <c r="DLG104" s="0"/>
      <c r="DLH104" s="0"/>
      <c r="DLI104" s="0"/>
      <c r="DLJ104" s="0"/>
      <c r="DLK104" s="0"/>
      <c r="DLL104" s="0"/>
      <c r="DLM104" s="0"/>
      <c r="DLN104" s="0"/>
      <c r="DLO104" s="0"/>
      <c r="DLP104" s="0"/>
      <c r="DLQ104" s="0"/>
      <c r="DLR104" s="0"/>
      <c r="DLS104" s="0"/>
      <c r="DLT104" s="0"/>
      <c r="DLU104" s="0"/>
      <c r="DLV104" s="0"/>
      <c r="DLW104" s="0"/>
      <c r="DLX104" s="0"/>
      <c r="DLY104" s="0"/>
      <c r="DLZ104" s="0"/>
      <c r="DMA104" s="0"/>
      <c r="DMB104" s="0"/>
      <c r="DMC104" s="0"/>
      <c r="DMD104" s="0"/>
      <c r="DME104" s="0"/>
      <c r="DMF104" s="0"/>
      <c r="DMG104" s="0"/>
      <c r="DMH104" s="0"/>
      <c r="DMI104" s="0"/>
      <c r="DMJ104" s="0"/>
      <c r="DMK104" s="0"/>
      <c r="DML104" s="0"/>
      <c r="DMM104" s="0"/>
      <c r="DMN104" s="0"/>
      <c r="DMO104" s="0"/>
      <c r="DMP104" s="0"/>
      <c r="DMQ104" s="0"/>
      <c r="DMR104" s="0"/>
      <c r="DMS104" s="0"/>
      <c r="DMT104" s="0"/>
      <c r="DMU104" s="0"/>
      <c r="DMV104" s="0"/>
      <c r="DMW104" s="0"/>
      <c r="DMX104" s="0"/>
      <c r="DMY104" s="0"/>
      <c r="DMZ104" s="0"/>
      <c r="DNA104" s="0"/>
      <c r="DNB104" s="0"/>
      <c r="DNC104" s="0"/>
      <c r="DND104" s="0"/>
      <c r="DNE104" s="0"/>
      <c r="DNF104" s="0"/>
      <c r="DNG104" s="0"/>
      <c r="DNH104" s="0"/>
      <c r="DNI104" s="0"/>
      <c r="DNJ104" s="0"/>
      <c r="DNK104" s="0"/>
      <c r="DNL104" s="0"/>
      <c r="DNM104" s="0"/>
      <c r="DNN104" s="0"/>
      <c r="DNO104" s="0"/>
      <c r="DNP104" s="0"/>
      <c r="DNQ104" s="0"/>
      <c r="DNR104" s="0"/>
      <c r="DNS104" s="0"/>
      <c r="DNT104" s="0"/>
      <c r="DNU104" s="0"/>
      <c r="DNV104" s="0"/>
      <c r="DNW104" s="0"/>
      <c r="DNX104" s="0"/>
      <c r="DNY104" s="0"/>
      <c r="DNZ104" s="0"/>
      <c r="DOA104" s="0"/>
      <c r="DOB104" s="0"/>
      <c r="DOC104" s="0"/>
      <c r="DOD104" s="0"/>
      <c r="DOE104" s="0"/>
      <c r="DOF104" s="0"/>
      <c r="DOG104" s="0"/>
      <c r="DOH104" s="0"/>
      <c r="DOI104" s="0"/>
      <c r="DOJ104" s="0"/>
      <c r="DOK104" s="0"/>
      <c r="DOL104" s="0"/>
      <c r="DOM104" s="0"/>
      <c r="DON104" s="0"/>
      <c r="DOO104" s="0"/>
      <c r="DOP104" s="0"/>
      <c r="DOQ104" s="0"/>
      <c r="DOR104" s="0"/>
      <c r="DOS104" s="0"/>
      <c r="DOT104" s="0"/>
      <c r="DOU104" s="0"/>
      <c r="DOV104" s="0"/>
      <c r="DOW104" s="0"/>
      <c r="DOX104" s="0"/>
      <c r="DOY104" s="0"/>
      <c r="DOZ104" s="0"/>
      <c r="DPA104" s="0"/>
      <c r="DPB104" s="0"/>
      <c r="DPC104" s="0"/>
      <c r="DPD104" s="0"/>
      <c r="DPE104" s="0"/>
      <c r="DPF104" s="0"/>
      <c r="DPG104" s="0"/>
      <c r="DPH104" s="0"/>
      <c r="DPI104" s="0"/>
      <c r="DPJ104" s="0"/>
      <c r="DPK104" s="0"/>
      <c r="DPL104" s="0"/>
      <c r="DPM104" s="0"/>
      <c r="DPN104" s="0"/>
      <c r="DPO104" s="0"/>
      <c r="DPP104" s="0"/>
      <c r="DPQ104" s="0"/>
      <c r="DPR104" s="0"/>
      <c r="DPS104" s="0"/>
      <c r="DPT104" s="0"/>
      <c r="DPU104" s="0"/>
      <c r="DPV104" s="0"/>
      <c r="DPW104" s="0"/>
      <c r="DPX104" s="0"/>
      <c r="DPY104" s="0"/>
      <c r="DPZ104" s="0"/>
      <c r="DQA104" s="0"/>
      <c r="DQB104" s="0"/>
      <c r="DQC104" s="0"/>
      <c r="DQD104" s="0"/>
      <c r="DQE104" s="0"/>
      <c r="DQF104" s="0"/>
      <c r="DQG104" s="0"/>
      <c r="DQH104" s="0"/>
      <c r="DQI104" s="0"/>
      <c r="DQJ104" s="0"/>
      <c r="DQK104" s="0"/>
      <c r="DQL104" s="0"/>
      <c r="DQM104" s="0"/>
      <c r="DQN104" s="0"/>
      <c r="DQO104" s="0"/>
      <c r="DQP104" s="0"/>
      <c r="DQQ104" s="0"/>
      <c r="DQR104" s="0"/>
      <c r="DQS104" s="0"/>
      <c r="DQT104" s="0"/>
      <c r="DQU104" s="0"/>
      <c r="DQV104" s="0"/>
      <c r="DQW104" s="0"/>
      <c r="DQX104" s="0"/>
      <c r="DQY104" s="0"/>
      <c r="DQZ104" s="0"/>
      <c r="DRA104" s="0"/>
      <c r="DRB104" s="0"/>
      <c r="DRC104" s="0"/>
      <c r="DRD104" s="0"/>
      <c r="DRE104" s="0"/>
      <c r="DRF104" s="0"/>
      <c r="DRG104" s="0"/>
      <c r="DRH104" s="0"/>
      <c r="DRI104" s="0"/>
      <c r="DRJ104" s="0"/>
      <c r="DRK104" s="0"/>
      <c r="DRL104" s="0"/>
      <c r="DRM104" s="0"/>
      <c r="DRN104" s="0"/>
      <c r="DRO104" s="0"/>
      <c r="DRP104" s="0"/>
      <c r="DRQ104" s="0"/>
      <c r="DRR104" s="0"/>
      <c r="DRS104" s="0"/>
      <c r="DRT104" s="0"/>
      <c r="DRU104" s="0"/>
      <c r="DRV104" s="0"/>
      <c r="DRW104" s="0"/>
      <c r="DRX104" s="0"/>
      <c r="DRY104" s="0"/>
      <c r="DRZ104" s="0"/>
      <c r="DSA104" s="0"/>
      <c r="DSB104" s="0"/>
      <c r="DSC104" s="0"/>
      <c r="DSD104" s="0"/>
      <c r="DSE104" s="0"/>
      <c r="DSF104" s="0"/>
      <c r="DSG104" s="0"/>
      <c r="DSH104" s="0"/>
      <c r="DSI104" s="0"/>
      <c r="DSJ104" s="0"/>
      <c r="DSK104" s="0"/>
      <c r="DSL104" s="0"/>
      <c r="DSM104" s="0"/>
      <c r="DSN104" s="0"/>
      <c r="DSO104" s="0"/>
      <c r="DSP104" s="0"/>
      <c r="DSQ104" s="0"/>
      <c r="DSR104" s="0"/>
      <c r="DSS104" s="0"/>
      <c r="DST104" s="0"/>
      <c r="DSU104" s="0"/>
      <c r="DSV104" s="0"/>
      <c r="DSW104" s="0"/>
      <c r="DSX104" s="0"/>
      <c r="DSY104" s="0"/>
      <c r="DSZ104" s="0"/>
      <c r="DTA104" s="0"/>
      <c r="DTB104" s="0"/>
      <c r="DTC104" s="0"/>
      <c r="DTD104" s="0"/>
      <c r="DTE104" s="0"/>
      <c r="DTF104" s="0"/>
      <c r="DTG104" s="0"/>
      <c r="DTH104" s="0"/>
      <c r="DTI104" s="0"/>
      <c r="DTJ104" s="0"/>
      <c r="DTK104" s="0"/>
      <c r="DTL104" s="0"/>
      <c r="DTM104" s="0"/>
      <c r="DTN104" s="0"/>
      <c r="DTO104" s="0"/>
      <c r="DTP104" s="0"/>
      <c r="DTQ104" s="0"/>
      <c r="DTR104" s="0"/>
      <c r="DTS104" s="0"/>
      <c r="DTT104" s="0"/>
      <c r="DTU104" s="0"/>
      <c r="DTV104" s="0"/>
      <c r="DTW104" s="0"/>
      <c r="DTX104" s="0"/>
      <c r="DTY104" s="0"/>
      <c r="DTZ104" s="0"/>
      <c r="DUA104" s="0"/>
      <c r="DUB104" s="0"/>
      <c r="DUC104" s="0"/>
      <c r="DUD104" s="0"/>
      <c r="DUE104" s="0"/>
      <c r="DUF104" s="0"/>
      <c r="DUG104" s="0"/>
      <c r="DUH104" s="0"/>
      <c r="DUI104" s="0"/>
      <c r="DUJ104" s="0"/>
      <c r="DUK104" s="0"/>
      <c r="DUL104" s="0"/>
      <c r="DUM104" s="0"/>
      <c r="DUN104" s="0"/>
      <c r="DUO104" s="0"/>
      <c r="DUP104" s="0"/>
      <c r="DUQ104" s="0"/>
      <c r="DUR104" s="0"/>
      <c r="DUS104" s="0"/>
      <c r="DUT104" s="0"/>
      <c r="DUU104" s="0"/>
      <c r="DUV104" s="0"/>
      <c r="DUW104" s="0"/>
      <c r="DUX104" s="0"/>
      <c r="DUY104" s="0"/>
      <c r="DUZ104" s="0"/>
      <c r="DVA104" s="0"/>
      <c r="DVB104" s="0"/>
      <c r="DVC104" s="0"/>
      <c r="DVD104" s="0"/>
      <c r="DVE104" s="0"/>
      <c r="DVF104" s="0"/>
      <c r="DVG104" s="0"/>
      <c r="DVH104" s="0"/>
      <c r="DVI104" s="0"/>
      <c r="DVJ104" s="0"/>
      <c r="DVK104" s="0"/>
      <c r="DVL104" s="0"/>
      <c r="DVM104" s="0"/>
      <c r="DVN104" s="0"/>
      <c r="DVO104" s="0"/>
      <c r="DVP104" s="0"/>
      <c r="DVQ104" s="0"/>
      <c r="DVR104" s="0"/>
      <c r="DVS104" s="0"/>
      <c r="DVT104" s="0"/>
      <c r="DVU104" s="0"/>
      <c r="DVV104" s="0"/>
      <c r="DVW104" s="0"/>
      <c r="DVX104" s="0"/>
      <c r="DVY104" s="0"/>
      <c r="DVZ104" s="0"/>
      <c r="DWA104" s="0"/>
      <c r="DWB104" s="0"/>
      <c r="DWC104" s="0"/>
      <c r="DWD104" s="0"/>
      <c r="DWE104" s="0"/>
      <c r="DWF104" s="0"/>
      <c r="DWG104" s="0"/>
      <c r="DWH104" s="0"/>
      <c r="DWI104" s="0"/>
      <c r="DWJ104" s="0"/>
      <c r="DWK104" s="0"/>
      <c r="DWL104" s="0"/>
      <c r="DWM104" s="0"/>
      <c r="DWN104" s="0"/>
      <c r="DWO104" s="0"/>
      <c r="DWP104" s="0"/>
      <c r="DWQ104" s="0"/>
      <c r="DWR104" s="0"/>
      <c r="DWS104" s="0"/>
      <c r="DWT104" s="0"/>
      <c r="DWU104" s="0"/>
      <c r="DWV104" s="0"/>
      <c r="DWW104" s="0"/>
      <c r="DWX104" s="0"/>
      <c r="DWY104" s="0"/>
      <c r="DWZ104" s="0"/>
      <c r="DXA104" s="0"/>
      <c r="DXB104" s="0"/>
      <c r="DXC104" s="0"/>
      <c r="DXD104" s="0"/>
      <c r="DXE104" s="0"/>
      <c r="DXF104" s="0"/>
      <c r="DXG104" s="0"/>
      <c r="DXH104" s="0"/>
      <c r="DXI104" s="0"/>
      <c r="DXJ104" s="0"/>
      <c r="DXK104" s="0"/>
      <c r="DXL104" s="0"/>
      <c r="DXM104" s="0"/>
      <c r="DXN104" s="0"/>
      <c r="DXO104" s="0"/>
      <c r="DXP104" s="0"/>
      <c r="DXQ104" s="0"/>
      <c r="DXR104" s="0"/>
      <c r="DXS104" s="0"/>
      <c r="DXT104" s="0"/>
      <c r="DXU104" s="0"/>
      <c r="DXV104" s="0"/>
      <c r="DXW104" s="0"/>
      <c r="DXX104" s="0"/>
      <c r="DXY104" s="0"/>
      <c r="DXZ104" s="0"/>
      <c r="DYA104" s="0"/>
      <c r="DYB104" s="0"/>
      <c r="DYC104" s="0"/>
      <c r="DYD104" s="0"/>
      <c r="DYE104" s="0"/>
      <c r="DYF104" s="0"/>
      <c r="DYG104" s="0"/>
      <c r="DYH104" s="0"/>
      <c r="DYI104" s="0"/>
      <c r="DYJ104" s="0"/>
      <c r="DYK104" s="0"/>
      <c r="DYL104" s="0"/>
      <c r="DYM104" s="0"/>
      <c r="DYN104" s="0"/>
      <c r="DYO104" s="0"/>
      <c r="DYP104" s="0"/>
      <c r="DYQ104" s="0"/>
      <c r="DYR104" s="0"/>
      <c r="DYS104" s="0"/>
      <c r="DYT104" s="0"/>
      <c r="DYU104" s="0"/>
      <c r="DYV104" s="0"/>
      <c r="DYW104" s="0"/>
      <c r="DYX104" s="0"/>
      <c r="DYY104" s="0"/>
      <c r="DYZ104" s="0"/>
      <c r="DZA104" s="0"/>
      <c r="DZB104" s="0"/>
      <c r="DZC104" s="0"/>
      <c r="DZD104" s="0"/>
      <c r="DZE104" s="0"/>
      <c r="DZF104" s="0"/>
      <c r="DZG104" s="0"/>
      <c r="DZH104" s="0"/>
      <c r="DZI104" s="0"/>
      <c r="DZJ104" s="0"/>
      <c r="DZK104" s="0"/>
      <c r="DZL104" s="0"/>
      <c r="DZM104" s="0"/>
      <c r="DZN104" s="0"/>
      <c r="DZO104" s="0"/>
      <c r="DZP104" s="0"/>
      <c r="DZQ104" s="0"/>
      <c r="DZR104" s="0"/>
      <c r="DZS104" s="0"/>
      <c r="DZT104" s="0"/>
      <c r="DZU104" s="0"/>
      <c r="DZV104" s="0"/>
      <c r="DZW104" s="0"/>
      <c r="DZX104" s="0"/>
      <c r="DZY104" s="0"/>
      <c r="DZZ104" s="0"/>
      <c r="EAA104" s="0"/>
      <c r="EAB104" s="0"/>
      <c r="EAC104" s="0"/>
      <c r="EAD104" s="0"/>
      <c r="EAE104" s="0"/>
      <c r="EAF104" s="0"/>
      <c r="EAG104" s="0"/>
      <c r="EAH104" s="0"/>
      <c r="EAI104" s="0"/>
      <c r="EAJ104" s="0"/>
      <c r="EAK104" s="0"/>
      <c r="EAL104" s="0"/>
      <c r="EAM104" s="0"/>
      <c r="EAN104" s="0"/>
      <c r="EAO104" s="0"/>
      <c r="EAP104" s="0"/>
      <c r="EAQ104" s="0"/>
      <c r="EAR104" s="0"/>
      <c r="EAS104" s="0"/>
      <c r="EAT104" s="0"/>
      <c r="EAU104" s="0"/>
      <c r="EAV104" s="0"/>
      <c r="EAW104" s="0"/>
      <c r="EAX104" s="0"/>
      <c r="EAY104" s="0"/>
      <c r="EAZ104" s="0"/>
      <c r="EBA104" s="0"/>
      <c r="EBB104" s="0"/>
      <c r="EBC104" s="0"/>
      <c r="EBD104" s="0"/>
      <c r="EBE104" s="0"/>
      <c r="EBF104" s="0"/>
      <c r="EBG104" s="0"/>
      <c r="EBH104" s="0"/>
      <c r="EBI104" s="0"/>
      <c r="EBJ104" s="0"/>
      <c r="EBK104" s="0"/>
      <c r="EBL104" s="0"/>
      <c r="EBM104" s="0"/>
      <c r="EBN104" s="0"/>
      <c r="EBO104" s="0"/>
      <c r="EBP104" s="0"/>
      <c r="EBQ104" s="0"/>
      <c r="EBR104" s="0"/>
      <c r="EBS104" s="0"/>
      <c r="EBT104" s="0"/>
      <c r="EBU104" s="0"/>
      <c r="EBV104" s="0"/>
      <c r="EBW104" s="0"/>
      <c r="EBX104" s="0"/>
      <c r="EBY104" s="0"/>
      <c r="EBZ104" s="0"/>
      <c r="ECA104" s="0"/>
      <c r="ECB104" s="0"/>
      <c r="ECC104" s="0"/>
      <c r="ECD104" s="0"/>
      <c r="ECE104" s="0"/>
      <c r="ECF104" s="0"/>
      <c r="ECG104" s="0"/>
      <c r="ECH104" s="0"/>
      <c r="ECI104" s="0"/>
      <c r="ECJ104" s="0"/>
      <c r="ECK104" s="0"/>
      <c r="ECL104" s="0"/>
      <c r="ECM104" s="0"/>
      <c r="ECN104" s="0"/>
      <c r="ECO104" s="0"/>
      <c r="ECP104" s="0"/>
      <c r="ECQ104" s="0"/>
      <c r="ECR104" s="0"/>
      <c r="ECS104" s="0"/>
      <c r="ECT104" s="0"/>
      <c r="ECU104" s="0"/>
      <c r="ECV104" s="0"/>
      <c r="ECW104" s="0"/>
      <c r="ECX104" s="0"/>
      <c r="ECY104" s="0"/>
      <c r="ECZ104" s="0"/>
      <c r="EDA104" s="0"/>
      <c r="EDB104" s="0"/>
      <c r="EDC104" s="0"/>
      <c r="EDD104" s="0"/>
      <c r="EDE104" s="0"/>
      <c r="EDF104" s="0"/>
      <c r="EDG104" s="0"/>
      <c r="EDH104" s="0"/>
      <c r="EDI104" s="0"/>
      <c r="EDJ104" s="0"/>
      <c r="EDK104" s="0"/>
      <c r="EDL104" s="0"/>
      <c r="EDM104" s="0"/>
      <c r="EDN104" s="0"/>
      <c r="EDO104" s="0"/>
      <c r="EDP104" s="0"/>
      <c r="EDQ104" s="0"/>
      <c r="EDR104" s="0"/>
      <c r="EDS104" s="0"/>
      <c r="EDT104" s="0"/>
      <c r="EDU104" s="0"/>
      <c r="EDV104" s="0"/>
      <c r="EDW104" s="0"/>
      <c r="EDX104" s="0"/>
      <c r="EDY104" s="0"/>
      <c r="EDZ104" s="0"/>
      <c r="EEA104" s="0"/>
      <c r="EEB104" s="0"/>
      <c r="EEC104" s="0"/>
      <c r="EED104" s="0"/>
      <c r="EEE104" s="0"/>
      <c r="EEF104" s="0"/>
      <c r="EEG104" s="0"/>
      <c r="EEH104" s="0"/>
      <c r="EEI104" s="0"/>
      <c r="EEJ104" s="0"/>
      <c r="EEK104" s="0"/>
      <c r="EEL104" s="0"/>
      <c r="EEM104" s="0"/>
      <c r="EEN104" s="0"/>
      <c r="EEO104" s="0"/>
      <c r="EEP104" s="0"/>
      <c r="EEQ104" s="0"/>
      <c r="EER104" s="0"/>
      <c r="EES104" s="0"/>
      <c r="EET104" s="0"/>
      <c r="EEU104" s="0"/>
      <c r="EEV104" s="0"/>
      <c r="EEW104" s="0"/>
      <c r="EEX104" s="0"/>
      <c r="EEY104" s="0"/>
      <c r="EEZ104" s="0"/>
      <c r="EFA104" s="0"/>
      <c r="EFB104" s="0"/>
      <c r="EFC104" s="0"/>
      <c r="EFD104" s="0"/>
      <c r="EFE104" s="0"/>
      <c r="EFF104" s="0"/>
      <c r="EFG104" s="0"/>
      <c r="EFH104" s="0"/>
      <c r="EFI104" s="0"/>
      <c r="EFJ104" s="0"/>
      <c r="EFK104" s="0"/>
      <c r="EFL104" s="0"/>
      <c r="EFM104" s="0"/>
      <c r="EFN104" s="0"/>
      <c r="EFO104" s="0"/>
      <c r="EFP104" s="0"/>
      <c r="EFQ104" s="0"/>
      <c r="EFR104" s="0"/>
      <c r="EFS104" s="0"/>
      <c r="EFT104" s="0"/>
      <c r="EFU104" s="0"/>
      <c r="EFV104" s="0"/>
      <c r="EFW104" s="0"/>
      <c r="EFX104" s="0"/>
      <c r="EFY104" s="0"/>
      <c r="EFZ104" s="0"/>
      <c r="EGA104" s="0"/>
      <c r="EGB104" s="0"/>
      <c r="EGC104" s="0"/>
      <c r="EGD104" s="0"/>
      <c r="EGE104" s="0"/>
      <c r="EGF104" s="0"/>
      <c r="EGG104" s="0"/>
      <c r="EGH104" s="0"/>
      <c r="EGI104" s="0"/>
      <c r="EGJ104" s="0"/>
      <c r="EGK104" s="0"/>
      <c r="EGL104" s="0"/>
      <c r="EGM104" s="0"/>
      <c r="EGN104" s="0"/>
      <c r="EGO104" s="0"/>
      <c r="EGP104" s="0"/>
      <c r="EGQ104" s="0"/>
      <c r="EGR104" s="0"/>
      <c r="EGS104" s="0"/>
      <c r="EGT104" s="0"/>
      <c r="EGU104" s="0"/>
      <c r="EGV104" s="0"/>
      <c r="EGW104" s="0"/>
      <c r="EGX104" s="0"/>
      <c r="EGY104" s="0"/>
      <c r="EGZ104" s="0"/>
      <c r="EHA104" s="0"/>
      <c r="EHB104" s="0"/>
      <c r="EHC104" s="0"/>
      <c r="EHD104" s="0"/>
      <c r="EHE104" s="0"/>
      <c r="EHF104" s="0"/>
      <c r="EHG104" s="0"/>
      <c r="EHH104" s="0"/>
      <c r="EHI104" s="0"/>
      <c r="EHJ104" s="0"/>
      <c r="EHK104" s="0"/>
      <c r="EHL104" s="0"/>
      <c r="EHM104" s="0"/>
      <c r="EHN104" s="0"/>
      <c r="EHO104" s="0"/>
      <c r="EHP104" s="0"/>
      <c r="EHQ104" s="0"/>
      <c r="EHR104" s="0"/>
      <c r="EHS104" s="0"/>
      <c r="EHT104" s="0"/>
      <c r="EHU104" s="0"/>
      <c r="EHV104" s="0"/>
      <c r="EHW104" s="0"/>
      <c r="EHX104" s="0"/>
      <c r="EHY104" s="0"/>
      <c r="EHZ104" s="0"/>
      <c r="EIA104" s="0"/>
      <c r="EIB104" s="0"/>
      <c r="EIC104" s="0"/>
      <c r="EID104" s="0"/>
      <c r="EIE104" s="0"/>
      <c r="EIF104" s="0"/>
      <c r="EIG104" s="0"/>
      <c r="EIH104" s="0"/>
      <c r="EII104" s="0"/>
      <c r="EIJ104" s="0"/>
      <c r="EIK104" s="0"/>
      <c r="EIL104" s="0"/>
      <c r="EIM104" s="0"/>
      <c r="EIN104" s="0"/>
      <c r="EIO104" s="0"/>
      <c r="EIP104" s="0"/>
      <c r="EIQ104" s="0"/>
      <c r="EIR104" s="0"/>
      <c r="EIS104" s="0"/>
      <c r="EIT104" s="0"/>
      <c r="EIU104" s="0"/>
      <c r="EIV104" s="0"/>
      <c r="EIW104" s="0"/>
      <c r="EIX104" s="0"/>
      <c r="EIY104" s="0"/>
      <c r="EIZ104" s="0"/>
      <c r="EJA104" s="0"/>
      <c r="EJB104" s="0"/>
      <c r="EJC104" s="0"/>
      <c r="EJD104" s="0"/>
      <c r="EJE104" s="0"/>
      <c r="EJF104" s="0"/>
      <c r="EJG104" s="0"/>
      <c r="EJH104" s="0"/>
      <c r="EJI104" s="0"/>
      <c r="EJJ104" s="0"/>
      <c r="EJK104" s="0"/>
      <c r="EJL104" s="0"/>
      <c r="EJM104" s="0"/>
      <c r="EJN104" s="0"/>
      <c r="EJO104" s="0"/>
      <c r="EJP104" s="0"/>
      <c r="EJQ104" s="0"/>
      <c r="EJR104" s="0"/>
      <c r="EJS104" s="0"/>
      <c r="EJT104" s="0"/>
      <c r="EJU104" s="0"/>
      <c r="EJV104" s="0"/>
      <c r="EJW104" s="0"/>
      <c r="EJX104" s="0"/>
      <c r="EJY104" s="0"/>
      <c r="EJZ104" s="0"/>
      <c r="EKA104" s="0"/>
      <c r="EKB104" s="0"/>
      <c r="EKC104" s="0"/>
      <c r="EKD104" s="0"/>
      <c r="EKE104" s="0"/>
      <c r="EKF104" s="0"/>
      <c r="EKG104" s="0"/>
      <c r="EKH104" s="0"/>
      <c r="EKI104" s="0"/>
      <c r="EKJ104" s="0"/>
      <c r="EKK104" s="0"/>
      <c r="EKL104" s="0"/>
      <c r="EKM104" s="0"/>
      <c r="EKN104" s="0"/>
      <c r="EKO104" s="0"/>
      <c r="EKP104" s="0"/>
      <c r="EKQ104" s="0"/>
      <c r="EKR104" s="0"/>
      <c r="EKS104" s="0"/>
      <c r="EKT104" s="0"/>
      <c r="EKU104" s="0"/>
      <c r="EKV104" s="0"/>
      <c r="EKW104" s="0"/>
      <c r="EKX104" s="0"/>
      <c r="EKY104" s="0"/>
      <c r="EKZ104" s="0"/>
      <c r="ELA104" s="0"/>
      <c r="ELB104" s="0"/>
      <c r="ELC104" s="0"/>
      <c r="ELD104" s="0"/>
      <c r="ELE104" s="0"/>
      <c r="ELF104" s="0"/>
      <c r="ELG104" s="0"/>
      <c r="ELH104" s="0"/>
      <c r="ELI104" s="0"/>
      <c r="ELJ104" s="0"/>
      <c r="ELK104" s="0"/>
      <c r="ELL104" s="0"/>
      <c r="ELM104" s="0"/>
      <c r="ELN104" s="0"/>
      <c r="ELO104" s="0"/>
      <c r="ELP104" s="0"/>
      <c r="ELQ104" s="0"/>
      <c r="ELR104" s="0"/>
      <c r="ELS104" s="0"/>
      <c r="ELT104" s="0"/>
      <c r="ELU104" s="0"/>
      <c r="ELV104" s="0"/>
      <c r="ELW104" s="0"/>
      <c r="ELX104" s="0"/>
      <c r="ELY104" s="0"/>
      <c r="ELZ104" s="0"/>
      <c r="EMA104" s="0"/>
      <c r="EMB104" s="0"/>
      <c r="EMC104" s="0"/>
      <c r="EMD104" s="0"/>
      <c r="EME104" s="0"/>
      <c r="EMF104" s="0"/>
      <c r="EMG104" s="0"/>
      <c r="EMH104" s="0"/>
      <c r="EMI104" s="0"/>
      <c r="EMJ104" s="0"/>
      <c r="EMK104" s="0"/>
      <c r="EML104" s="0"/>
      <c r="EMM104" s="0"/>
      <c r="EMN104" s="0"/>
      <c r="EMO104" s="0"/>
      <c r="EMP104" s="0"/>
      <c r="EMQ104" s="0"/>
      <c r="EMR104" s="0"/>
      <c r="EMS104" s="0"/>
      <c r="EMT104" s="0"/>
      <c r="EMU104" s="0"/>
      <c r="EMV104" s="0"/>
      <c r="EMW104" s="0"/>
      <c r="EMX104" s="0"/>
      <c r="EMY104" s="0"/>
      <c r="EMZ104" s="0"/>
      <c r="ENA104" s="0"/>
      <c r="ENB104" s="0"/>
      <c r="ENC104" s="0"/>
      <c r="END104" s="0"/>
      <c r="ENE104" s="0"/>
      <c r="ENF104" s="0"/>
      <c r="ENG104" s="0"/>
      <c r="ENH104" s="0"/>
      <c r="ENI104" s="0"/>
      <c r="ENJ104" s="0"/>
      <c r="ENK104" s="0"/>
      <c r="ENL104" s="0"/>
      <c r="ENM104" s="0"/>
      <c r="ENN104" s="0"/>
      <c r="ENO104" s="0"/>
      <c r="ENP104" s="0"/>
      <c r="ENQ104" s="0"/>
      <c r="ENR104" s="0"/>
      <c r="ENS104" s="0"/>
      <c r="ENT104" s="0"/>
      <c r="ENU104" s="0"/>
      <c r="ENV104" s="0"/>
      <c r="ENW104" s="0"/>
      <c r="ENX104" s="0"/>
      <c r="ENY104" s="0"/>
      <c r="ENZ104" s="0"/>
      <c r="EOA104" s="0"/>
      <c r="EOB104" s="0"/>
      <c r="EOC104" s="0"/>
      <c r="EOD104" s="0"/>
      <c r="EOE104" s="0"/>
      <c r="EOF104" s="0"/>
      <c r="EOG104" s="0"/>
      <c r="EOH104" s="0"/>
      <c r="EOI104" s="0"/>
      <c r="EOJ104" s="0"/>
      <c r="EOK104" s="0"/>
      <c r="EOL104" s="0"/>
      <c r="EOM104" s="0"/>
      <c r="EON104" s="0"/>
      <c r="EOO104" s="0"/>
      <c r="EOP104" s="0"/>
      <c r="EOQ104" s="0"/>
      <c r="EOR104" s="0"/>
      <c r="EOS104" s="0"/>
      <c r="EOT104" s="0"/>
      <c r="EOU104" s="0"/>
      <c r="EOV104" s="0"/>
      <c r="EOW104" s="0"/>
      <c r="EOX104" s="0"/>
      <c r="EOY104" s="0"/>
      <c r="EOZ104" s="0"/>
      <c r="EPA104" s="0"/>
      <c r="EPB104" s="0"/>
      <c r="EPC104" s="0"/>
      <c r="EPD104" s="0"/>
      <c r="EPE104" s="0"/>
      <c r="EPF104" s="0"/>
      <c r="EPG104" s="0"/>
      <c r="EPH104" s="0"/>
      <c r="EPI104" s="0"/>
      <c r="EPJ104" s="0"/>
      <c r="EPK104" s="0"/>
      <c r="EPL104" s="0"/>
      <c r="EPM104" s="0"/>
      <c r="EPN104" s="0"/>
      <c r="EPO104" s="0"/>
      <c r="EPP104" s="0"/>
      <c r="EPQ104" s="0"/>
      <c r="EPR104" s="0"/>
      <c r="EPS104" s="0"/>
      <c r="EPT104" s="0"/>
      <c r="EPU104" s="0"/>
      <c r="EPV104" s="0"/>
      <c r="EPW104" s="0"/>
      <c r="EPX104" s="0"/>
      <c r="EPY104" s="0"/>
      <c r="EPZ104" s="0"/>
      <c r="EQA104" s="0"/>
      <c r="EQB104" s="0"/>
      <c r="EQC104" s="0"/>
      <c r="EQD104" s="0"/>
      <c r="EQE104" s="0"/>
      <c r="EQF104" s="0"/>
      <c r="EQG104" s="0"/>
      <c r="EQH104" s="0"/>
      <c r="EQI104" s="0"/>
      <c r="EQJ104" s="0"/>
      <c r="EQK104" s="0"/>
      <c r="EQL104" s="0"/>
      <c r="EQM104" s="0"/>
      <c r="EQN104" s="0"/>
      <c r="EQO104" s="0"/>
      <c r="EQP104" s="0"/>
      <c r="EQQ104" s="0"/>
      <c r="EQR104" s="0"/>
      <c r="EQS104" s="0"/>
      <c r="EQT104" s="0"/>
      <c r="EQU104" s="0"/>
      <c r="EQV104" s="0"/>
      <c r="EQW104" s="0"/>
      <c r="EQX104" s="0"/>
      <c r="EQY104" s="0"/>
      <c r="EQZ104" s="0"/>
      <c r="ERA104" s="0"/>
      <c r="ERB104" s="0"/>
      <c r="ERC104" s="0"/>
      <c r="ERD104" s="0"/>
      <c r="ERE104" s="0"/>
      <c r="ERF104" s="0"/>
      <c r="ERG104" s="0"/>
      <c r="ERH104" s="0"/>
      <c r="ERI104" s="0"/>
      <c r="ERJ104" s="0"/>
      <c r="ERK104" s="0"/>
      <c r="ERL104" s="0"/>
      <c r="ERM104" s="0"/>
      <c r="ERN104" s="0"/>
      <c r="ERO104" s="0"/>
      <c r="ERP104" s="0"/>
      <c r="ERQ104" s="0"/>
      <c r="ERR104" s="0"/>
      <c r="ERS104" s="0"/>
      <c r="ERT104" s="0"/>
      <c r="ERU104" s="0"/>
      <c r="ERV104" s="0"/>
      <c r="ERW104" s="0"/>
      <c r="ERX104" s="0"/>
      <c r="ERY104" s="0"/>
      <c r="ERZ104" s="0"/>
      <c r="ESA104" s="0"/>
      <c r="ESB104" s="0"/>
      <c r="ESC104" s="0"/>
      <c r="ESD104" s="0"/>
      <c r="ESE104" s="0"/>
      <c r="ESF104" s="0"/>
      <c r="ESG104" s="0"/>
      <c r="ESH104" s="0"/>
      <c r="ESI104" s="0"/>
      <c r="ESJ104" s="0"/>
      <c r="ESK104" s="0"/>
      <c r="ESL104" s="0"/>
      <c r="ESM104" s="0"/>
      <c r="ESN104" s="0"/>
      <c r="ESO104" s="0"/>
      <c r="ESP104" s="0"/>
      <c r="ESQ104" s="0"/>
      <c r="ESR104" s="0"/>
      <c r="ESS104" s="0"/>
      <c r="EST104" s="0"/>
      <c r="ESU104" s="0"/>
      <c r="ESV104" s="0"/>
      <c r="ESW104" s="0"/>
      <c r="ESX104" s="0"/>
      <c r="ESY104" s="0"/>
      <c r="ESZ104" s="0"/>
      <c r="ETA104" s="0"/>
      <c r="ETB104" s="0"/>
      <c r="ETC104" s="0"/>
      <c r="ETD104" s="0"/>
      <c r="ETE104" s="0"/>
      <c r="ETF104" s="0"/>
      <c r="ETG104" s="0"/>
      <c r="ETH104" s="0"/>
      <c r="ETI104" s="0"/>
      <c r="ETJ104" s="0"/>
      <c r="ETK104" s="0"/>
      <c r="ETL104" s="0"/>
      <c r="ETM104" s="0"/>
      <c r="ETN104" s="0"/>
      <c r="ETO104" s="0"/>
      <c r="ETP104" s="0"/>
      <c r="ETQ104" s="0"/>
      <c r="ETR104" s="0"/>
      <c r="ETS104" s="0"/>
      <c r="ETT104" s="0"/>
      <c r="ETU104" s="0"/>
      <c r="ETV104" s="0"/>
      <c r="ETW104" s="0"/>
      <c r="ETX104" s="0"/>
      <c r="ETY104" s="0"/>
      <c r="ETZ104" s="0"/>
      <c r="EUA104" s="0"/>
      <c r="EUB104" s="0"/>
      <c r="EUC104" s="0"/>
      <c r="EUD104" s="0"/>
      <c r="EUE104" s="0"/>
      <c r="EUF104" s="0"/>
      <c r="EUG104" s="0"/>
      <c r="EUH104" s="0"/>
      <c r="EUI104" s="0"/>
      <c r="EUJ104" s="0"/>
      <c r="EUK104" s="0"/>
      <c r="EUL104" s="0"/>
      <c r="EUM104" s="0"/>
      <c r="EUN104" s="0"/>
      <c r="EUO104" s="0"/>
      <c r="EUP104" s="0"/>
      <c r="EUQ104" s="0"/>
      <c r="EUR104" s="0"/>
      <c r="EUS104" s="0"/>
      <c r="EUT104" s="0"/>
      <c r="EUU104" s="0"/>
      <c r="EUV104" s="0"/>
      <c r="EUW104" s="0"/>
      <c r="EUX104" s="0"/>
      <c r="EUY104" s="0"/>
      <c r="EUZ104" s="0"/>
      <c r="EVA104" s="0"/>
      <c r="EVB104" s="0"/>
      <c r="EVC104" s="0"/>
      <c r="EVD104" s="0"/>
      <c r="EVE104" s="0"/>
      <c r="EVF104" s="0"/>
      <c r="EVG104" s="0"/>
      <c r="EVH104" s="0"/>
      <c r="EVI104" s="0"/>
      <c r="EVJ104" s="0"/>
      <c r="EVK104" s="0"/>
      <c r="EVL104" s="0"/>
      <c r="EVM104" s="0"/>
      <c r="EVN104" s="0"/>
      <c r="EVO104" s="0"/>
      <c r="EVP104" s="0"/>
      <c r="EVQ104" s="0"/>
      <c r="EVR104" s="0"/>
      <c r="EVS104" s="0"/>
      <c r="EVT104" s="0"/>
      <c r="EVU104" s="0"/>
      <c r="EVV104" s="0"/>
      <c r="EVW104" s="0"/>
      <c r="EVX104" s="0"/>
      <c r="EVY104" s="0"/>
      <c r="EVZ104" s="0"/>
      <c r="EWA104" s="0"/>
      <c r="EWB104" s="0"/>
      <c r="EWC104" s="0"/>
      <c r="EWD104" s="0"/>
      <c r="EWE104" s="0"/>
      <c r="EWF104" s="0"/>
      <c r="EWG104" s="0"/>
      <c r="EWH104" s="0"/>
      <c r="EWI104" s="0"/>
      <c r="EWJ104" s="0"/>
      <c r="EWK104" s="0"/>
      <c r="EWL104" s="0"/>
      <c r="EWM104" s="0"/>
      <c r="EWN104" s="0"/>
      <c r="EWO104" s="0"/>
      <c r="EWP104" s="0"/>
      <c r="EWQ104" s="0"/>
      <c r="EWR104" s="0"/>
      <c r="EWS104" s="0"/>
      <c r="EWT104" s="0"/>
      <c r="EWU104" s="0"/>
      <c r="EWV104" s="0"/>
      <c r="EWW104" s="0"/>
      <c r="EWX104" s="0"/>
      <c r="EWY104" s="0"/>
      <c r="EWZ104" s="0"/>
      <c r="EXA104" s="0"/>
      <c r="EXB104" s="0"/>
      <c r="EXC104" s="0"/>
      <c r="EXD104" s="0"/>
      <c r="EXE104" s="0"/>
      <c r="EXF104" s="0"/>
      <c r="EXG104" s="0"/>
      <c r="EXH104" s="0"/>
      <c r="EXI104" s="0"/>
      <c r="EXJ104" s="0"/>
      <c r="EXK104" s="0"/>
      <c r="EXL104" s="0"/>
      <c r="EXM104" s="0"/>
      <c r="EXN104" s="0"/>
      <c r="EXO104" s="0"/>
      <c r="EXP104" s="0"/>
      <c r="EXQ104" s="0"/>
      <c r="EXR104" s="0"/>
      <c r="EXS104" s="0"/>
      <c r="EXT104" s="0"/>
      <c r="EXU104" s="0"/>
      <c r="EXV104" s="0"/>
      <c r="EXW104" s="0"/>
      <c r="EXX104" s="0"/>
      <c r="EXY104" s="0"/>
      <c r="EXZ104" s="0"/>
      <c r="EYA104" s="0"/>
      <c r="EYB104" s="0"/>
      <c r="EYC104" s="0"/>
      <c r="EYD104" s="0"/>
      <c r="EYE104" s="0"/>
      <c r="EYF104" s="0"/>
      <c r="EYG104" s="0"/>
      <c r="EYH104" s="0"/>
      <c r="EYI104" s="0"/>
      <c r="EYJ104" s="0"/>
      <c r="EYK104" s="0"/>
      <c r="EYL104" s="0"/>
      <c r="EYM104" s="0"/>
      <c r="EYN104" s="0"/>
      <c r="EYO104" s="0"/>
      <c r="EYP104" s="0"/>
      <c r="EYQ104" s="0"/>
      <c r="EYR104" s="0"/>
      <c r="EYS104" s="0"/>
      <c r="EYT104" s="0"/>
      <c r="EYU104" s="0"/>
      <c r="EYV104" s="0"/>
      <c r="EYW104" s="0"/>
      <c r="EYX104" s="0"/>
      <c r="EYY104" s="0"/>
      <c r="EYZ104" s="0"/>
      <c r="EZA104" s="0"/>
      <c r="EZB104" s="0"/>
      <c r="EZC104" s="0"/>
      <c r="EZD104" s="0"/>
      <c r="EZE104" s="0"/>
      <c r="EZF104" s="0"/>
      <c r="EZG104" s="0"/>
      <c r="EZH104" s="0"/>
      <c r="EZI104" s="0"/>
      <c r="EZJ104" s="0"/>
      <c r="EZK104" s="0"/>
      <c r="EZL104" s="0"/>
      <c r="EZM104" s="0"/>
      <c r="EZN104" s="0"/>
      <c r="EZO104" s="0"/>
      <c r="EZP104" s="0"/>
      <c r="EZQ104" s="0"/>
      <c r="EZR104" s="0"/>
      <c r="EZS104" s="0"/>
      <c r="EZT104" s="0"/>
      <c r="EZU104" s="0"/>
      <c r="EZV104" s="0"/>
      <c r="EZW104" s="0"/>
      <c r="EZX104" s="0"/>
      <c r="EZY104" s="0"/>
      <c r="EZZ104" s="0"/>
      <c r="FAA104" s="0"/>
      <c r="FAB104" s="0"/>
      <c r="FAC104" s="0"/>
      <c r="FAD104" s="0"/>
      <c r="FAE104" s="0"/>
      <c r="FAF104" s="0"/>
      <c r="FAG104" s="0"/>
      <c r="FAH104" s="0"/>
      <c r="FAI104" s="0"/>
      <c r="FAJ104" s="0"/>
      <c r="FAK104" s="0"/>
      <c r="FAL104" s="0"/>
      <c r="FAM104" s="0"/>
      <c r="FAN104" s="0"/>
      <c r="FAO104" s="0"/>
      <c r="FAP104" s="0"/>
      <c r="FAQ104" s="0"/>
      <c r="FAR104" s="0"/>
      <c r="FAS104" s="0"/>
      <c r="FAT104" s="0"/>
      <c r="FAU104" s="0"/>
      <c r="FAV104" s="0"/>
      <c r="FAW104" s="0"/>
      <c r="FAX104" s="0"/>
      <c r="FAY104" s="0"/>
      <c r="FAZ104" s="0"/>
      <c r="FBA104" s="0"/>
      <c r="FBB104" s="0"/>
      <c r="FBC104" s="0"/>
      <c r="FBD104" s="0"/>
      <c r="FBE104" s="0"/>
      <c r="FBF104" s="0"/>
      <c r="FBG104" s="0"/>
      <c r="FBH104" s="0"/>
      <c r="FBI104" s="0"/>
      <c r="FBJ104" s="0"/>
      <c r="FBK104" s="0"/>
      <c r="FBL104" s="0"/>
      <c r="FBM104" s="0"/>
      <c r="FBN104" s="0"/>
      <c r="FBO104" s="0"/>
      <c r="FBP104" s="0"/>
      <c r="FBQ104" s="0"/>
      <c r="FBR104" s="0"/>
      <c r="FBS104" s="0"/>
      <c r="FBT104" s="0"/>
      <c r="FBU104" s="0"/>
      <c r="FBV104" s="0"/>
      <c r="FBW104" s="0"/>
      <c r="FBX104" s="0"/>
      <c r="FBY104" s="0"/>
      <c r="FBZ104" s="0"/>
      <c r="FCA104" s="0"/>
      <c r="FCB104" s="0"/>
      <c r="FCC104" s="0"/>
      <c r="FCD104" s="0"/>
      <c r="FCE104" s="0"/>
      <c r="FCF104" s="0"/>
      <c r="FCG104" s="0"/>
      <c r="FCH104" s="0"/>
      <c r="FCI104" s="0"/>
      <c r="FCJ104" s="0"/>
      <c r="FCK104" s="0"/>
      <c r="FCL104" s="0"/>
      <c r="FCM104" s="0"/>
      <c r="FCN104" s="0"/>
      <c r="FCO104" s="0"/>
      <c r="FCP104" s="0"/>
      <c r="FCQ104" s="0"/>
      <c r="FCR104" s="0"/>
      <c r="FCS104" s="0"/>
      <c r="FCT104" s="0"/>
      <c r="FCU104" s="0"/>
      <c r="FCV104" s="0"/>
      <c r="FCW104" s="0"/>
      <c r="FCX104" s="0"/>
      <c r="FCY104" s="0"/>
      <c r="FCZ104" s="0"/>
      <c r="FDA104" s="0"/>
      <c r="FDB104" s="0"/>
      <c r="FDC104" s="0"/>
      <c r="FDD104" s="0"/>
      <c r="FDE104" s="0"/>
      <c r="FDF104" s="0"/>
      <c r="FDG104" s="0"/>
      <c r="FDH104" s="0"/>
      <c r="FDI104" s="0"/>
      <c r="FDJ104" s="0"/>
      <c r="FDK104" s="0"/>
      <c r="FDL104" s="0"/>
      <c r="FDM104" s="0"/>
      <c r="FDN104" s="0"/>
      <c r="FDO104" s="0"/>
      <c r="FDP104" s="0"/>
      <c r="FDQ104" s="0"/>
      <c r="FDR104" s="0"/>
      <c r="FDS104" s="0"/>
      <c r="FDT104" s="0"/>
      <c r="FDU104" s="0"/>
      <c r="FDV104" s="0"/>
      <c r="FDW104" s="0"/>
      <c r="FDX104" s="0"/>
      <c r="FDY104" s="0"/>
      <c r="FDZ104" s="0"/>
      <c r="FEA104" s="0"/>
      <c r="FEB104" s="0"/>
      <c r="FEC104" s="0"/>
      <c r="FED104" s="0"/>
      <c r="FEE104" s="0"/>
      <c r="FEF104" s="0"/>
      <c r="FEG104" s="0"/>
      <c r="FEH104" s="0"/>
      <c r="FEI104" s="0"/>
      <c r="FEJ104" s="0"/>
      <c r="FEK104" s="0"/>
      <c r="FEL104" s="0"/>
      <c r="FEM104" s="0"/>
      <c r="FEN104" s="0"/>
      <c r="FEO104" s="0"/>
      <c r="FEP104" s="0"/>
      <c r="FEQ104" s="0"/>
      <c r="FER104" s="0"/>
      <c r="FES104" s="0"/>
      <c r="FET104" s="0"/>
      <c r="FEU104" s="0"/>
      <c r="FEV104" s="0"/>
      <c r="FEW104" s="0"/>
      <c r="FEX104" s="0"/>
      <c r="FEY104" s="0"/>
      <c r="FEZ104" s="0"/>
      <c r="FFA104" s="0"/>
      <c r="FFB104" s="0"/>
      <c r="FFC104" s="0"/>
      <c r="FFD104" s="0"/>
      <c r="FFE104" s="0"/>
      <c r="FFF104" s="0"/>
      <c r="FFG104" s="0"/>
      <c r="FFH104" s="0"/>
      <c r="FFI104" s="0"/>
      <c r="FFJ104" s="0"/>
      <c r="FFK104" s="0"/>
      <c r="FFL104" s="0"/>
      <c r="FFM104" s="0"/>
      <c r="FFN104" s="0"/>
      <c r="FFO104" s="0"/>
      <c r="FFP104" s="0"/>
      <c r="FFQ104" s="0"/>
      <c r="FFR104" s="0"/>
      <c r="FFS104" s="0"/>
      <c r="FFT104" s="0"/>
      <c r="FFU104" s="0"/>
      <c r="FFV104" s="0"/>
      <c r="FFW104" s="0"/>
      <c r="FFX104" s="0"/>
      <c r="FFY104" s="0"/>
      <c r="FFZ104" s="0"/>
      <c r="FGA104" s="0"/>
      <c r="FGB104" s="0"/>
      <c r="FGC104" s="0"/>
      <c r="FGD104" s="0"/>
      <c r="FGE104" s="0"/>
      <c r="FGF104" s="0"/>
      <c r="FGG104" s="0"/>
      <c r="FGH104" s="0"/>
      <c r="FGI104" s="0"/>
      <c r="FGJ104" s="0"/>
      <c r="FGK104" s="0"/>
      <c r="FGL104" s="0"/>
      <c r="FGM104" s="0"/>
      <c r="FGN104" s="0"/>
      <c r="FGO104" s="0"/>
      <c r="FGP104" s="0"/>
      <c r="FGQ104" s="0"/>
      <c r="FGR104" s="0"/>
      <c r="FGS104" s="0"/>
      <c r="FGT104" s="0"/>
      <c r="FGU104" s="0"/>
      <c r="FGV104" s="0"/>
      <c r="FGW104" s="0"/>
      <c r="FGX104" s="0"/>
      <c r="FGY104" s="0"/>
      <c r="FGZ104" s="0"/>
      <c r="FHA104" s="0"/>
      <c r="FHB104" s="0"/>
      <c r="FHC104" s="0"/>
      <c r="FHD104" s="0"/>
      <c r="FHE104" s="0"/>
      <c r="FHF104" s="0"/>
      <c r="FHG104" s="0"/>
      <c r="FHH104" s="0"/>
      <c r="FHI104" s="0"/>
      <c r="FHJ104" s="0"/>
      <c r="FHK104" s="0"/>
      <c r="FHL104" s="0"/>
      <c r="FHM104" s="0"/>
      <c r="FHN104" s="0"/>
      <c r="FHO104" s="0"/>
      <c r="FHP104" s="0"/>
      <c r="FHQ104" s="0"/>
      <c r="FHR104" s="0"/>
      <c r="FHS104" s="0"/>
      <c r="FHT104" s="0"/>
      <c r="FHU104" s="0"/>
      <c r="FHV104" s="0"/>
      <c r="FHW104" s="0"/>
      <c r="FHX104" s="0"/>
      <c r="FHY104" s="0"/>
      <c r="FHZ104" s="0"/>
      <c r="FIA104" s="0"/>
      <c r="FIB104" s="0"/>
      <c r="FIC104" s="0"/>
      <c r="FID104" s="0"/>
      <c r="FIE104" s="0"/>
      <c r="FIF104" s="0"/>
      <c r="FIG104" s="0"/>
      <c r="FIH104" s="0"/>
      <c r="FII104" s="0"/>
      <c r="FIJ104" s="0"/>
      <c r="FIK104" s="0"/>
      <c r="FIL104" s="0"/>
      <c r="FIM104" s="0"/>
      <c r="FIN104" s="0"/>
      <c r="FIO104" s="0"/>
      <c r="FIP104" s="0"/>
      <c r="FIQ104" s="0"/>
      <c r="FIR104" s="0"/>
      <c r="FIS104" s="0"/>
      <c r="FIT104" s="0"/>
      <c r="FIU104" s="0"/>
      <c r="FIV104" s="0"/>
      <c r="FIW104" s="0"/>
      <c r="FIX104" s="0"/>
      <c r="FIY104" s="0"/>
      <c r="FIZ104" s="0"/>
      <c r="FJA104" s="0"/>
      <c r="FJB104" s="0"/>
      <c r="FJC104" s="0"/>
      <c r="FJD104" s="0"/>
      <c r="FJE104" s="0"/>
      <c r="FJF104" s="0"/>
      <c r="FJG104" s="0"/>
      <c r="FJH104" s="0"/>
      <c r="FJI104" s="0"/>
      <c r="FJJ104" s="0"/>
      <c r="FJK104" s="0"/>
      <c r="FJL104" s="0"/>
      <c r="FJM104" s="0"/>
      <c r="FJN104" s="0"/>
      <c r="FJO104" s="0"/>
      <c r="FJP104" s="0"/>
      <c r="FJQ104" s="0"/>
      <c r="FJR104" s="0"/>
      <c r="FJS104" s="0"/>
      <c r="FJT104" s="0"/>
      <c r="FJU104" s="0"/>
      <c r="FJV104" s="0"/>
      <c r="FJW104" s="0"/>
      <c r="FJX104" s="0"/>
      <c r="FJY104" s="0"/>
      <c r="FJZ104" s="0"/>
      <c r="FKA104" s="0"/>
      <c r="FKB104" s="0"/>
      <c r="FKC104" s="0"/>
      <c r="FKD104" s="0"/>
      <c r="FKE104" s="0"/>
      <c r="FKF104" s="0"/>
      <c r="FKG104" s="0"/>
      <c r="FKH104" s="0"/>
      <c r="FKI104" s="0"/>
      <c r="FKJ104" s="0"/>
      <c r="FKK104" s="0"/>
      <c r="FKL104" s="0"/>
      <c r="FKM104" s="0"/>
      <c r="FKN104" s="0"/>
      <c r="FKO104" s="0"/>
      <c r="FKP104" s="0"/>
      <c r="FKQ104" s="0"/>
      <c r="FKR104" s="0"/>
      <c r="FKS104" s="0"/>
      <c r="FKT104" s="0"/>
      <c r="FKU104" s="0"/>
      <c r="FKV104" s="0"/>
      <c r="FKW104" s="0"/>
      <c r="FKX104" s="0"/>
      <c r="FKY104" s="0"/>
      <c r="FKZ104" s="0"/>
      <c r="FLA104" s="0"/>
      <c r="FLB104" s="0"/>
      <c r="FLC104" s="0"/>
      <c r="FLD104" s="0"/>
      <c r="FLE104" s="0"/>
      <c r="FLF104" s="0"/>
      <c r="FLG104" s="0"/>
      <c r="FLH104" s="0"/>
      <c r="FLI104" s="0"/>
      <c r="FLJ104" s="0"/>
      <c r="FLK104" s="0"/>
      <c r="FLL104" s="0"/>
      <c r="FLM104" s="0"/>
      <c r="FLN104" s="0"/>
      <c r="FLO104" s="0"/>
      <c r="FLP104" s="0"/>
      <c r="FLQ104" s="0"/>
      <c r="FLR104" s="0"/>
      <c r="FLS104" s="0"/>
      <c r="FLT104" s="0"/>
      <c r="FLU104" s="0"/>
      <c r="FLV104" s="0"/>
      <c r="FLW104" s="0"/>
      <c r="FLX104" s="0"/>
      <c r="FLY104" s="0"/>
      <c r="FLZ104" s="0"/>
      <c r="FMA104" s="0"/>
      <c r="FMB104" s="0"/>
      <c r="FMC104" s="0"/>
      <c r="FMD104" s="0"/>
      <c r="FME104" s="0"/>
      <c r="FMF104" s="0"/>
      <c r="FMG104" s="0"/>
      <c r="FMH104" s="0"/>
      <c r="FMI104" s="0"/>
      <c r="FMJ104" s="0"/>
      <c r="FMK104" s="0"/>
      <c r="FML104" s="0"/>
      <c r="FMM104" s="0"/>
      <c r="FMN104" s="0"/>
      <c r="FMO104" s="0"/>
      <c r="FMP104" s="0"/>
      <c r="FMQ104" s="0"/>
      <c r="FMR104" s="0"/>
      <c r="FMS104" s="0"/>
      <c r="FMT104" s="0"/>
      <c r="FMU104" s="0"/>
      <c r="FMV104" s="0"/>
      <c r="FMW104" s="0"/>
      <c r="FMX104" s="0"/>
      <c r="FMY104" s="0"/>
      <c r="FMZ104" s="0"/>
      <c r="FNA104" s="0"/>
      <c r="FNB104" s="0"/>
      <c r="FNC104" s="0"/>
      <c r="FND104" s="0"/>
      <c r="FNE104" s="0"/>
      <c r="FNF104" s="0"/>
      <c r="FNG104" s="0"/>
      <c r="FNH104" s="0"/>
      <c r="FNI104" s="0"/>
      <c r="FNJ104" s="0"/>
      <c r="FNK104" s="0"/>
      <c r="FNL104" s="0"/>
      <c r="FNM104" s="0"/>
      <c r="FNN104" s="0"/>
      <c r="FNO104" s="0"/>
      <c r="FNP104" s="0"/>
      <c r="FNQ104" s="0"/>
      <c r="FNR104" s="0"/>
      <c r="FNS104" s="0"/>
      <c r="FNT104" s="0"/>
      <c r="FNU104" s="0"/>
      <c r="FNV104" s="0"/>
      <c r="FNW104" s="0"/>
      <c r="FNX104" s="0"/>
      <c r="FNY104" s="0"/>
      <c r="FNZ104" s="0"/>
      <c r="FOA104" s="0"/>
      <c r="FOB104" s="0"/>
      <c r="FOC104" s="0"/>
      <c r="FOD104" s="0"/>
      <c r="FOE104" s="0"/>
      <c r="FOF104" s="0"/>
      <c r="FOG104" s="0"/>
      <c r="FOH104" s="0"/>
      <c r="FOI104" s="0"/>
      <c r="FOJ104" s="0"/>
      <c r="FOK104" s="0"/>
      <c r="FOL104" s="0"/>
      <c r="FOM104" s="0"/>
      <c r="FON104" s="0"/>
      <c r="FOO104" s="0"/>
      <c r="FOP104" s="0"/>
      <c r="FOQ104" s="0"/>
      <c r="FOR104" s="0"/>
      <c r="FOS104" s="0"/>
      <c r="FOT104" s="0"/>
      <c r="FOU104" s="0"/>
      <c r="FOV104" s="0"/>
      <c r="FOW104" s="0"/>
      <c r="FOX104" s="0"/>
      <c r="FOY104" s="0"/>
      <c r="FOZ104" s="0"/>
      <c r="FPA104" s="0"/>
      <c r="FPB104" s="0"/>
      <c r="FPC104" s="0"/>
      <c r="FPD104" s="0"/>
      <c r="FPE104" s="0"/>
      <c r="FPF104" s="0"/>
      <c r="FPG104" s="0"/>
      <c r="FPH104" s="0"/>
      <c r="FPI104" s="0"/>
      <c r="FPJ104" s="0"/>
      <c r="FPK104" s="0"/>
      <c r="FPL104" s="0"/>
      <c r="FPM104" s="0"/>
      <c r="FPN104" s="0"/>
      <c r="FPO104" s="0"/>
      <c r="FPP104" s="0"/>
      <c r="FPQ104" s="0"/>
      <c r="FPR104" s="0"/>
      <c r="FPS104" s="0"/>
      <c r="FPT104" s="0"/>
      <c r="FPU104" s="0"/>
      <c r="FPV104" s="0"/>
      <c r="FPW104" s="0"/>
      <c r="FPX104" s="0"/>
      <c r="FPY104" s="0"/>
      <c r="FPZ104" s="0"/>
      <c r="FQA104" s="0"/>
      <c r="FQB104" s="0"/>
      <c r="FQC104" s="0"/>
      <c r="FQD104" s="0"/>
      <c r="FQE104" s="0"/>
      <c r="FQF104" s="0"/>
      <c r="FQG104" s="0"/>
      <c r="FQH104" s="0"/>
      <c r="FQI104" s="0"/>
      <c r="FQJ104" s="0"/>
      <c r="FQK104" s="0"/>
      <c r="FQL104" s="0"/>
      <c r="FQM104" s="0"/>
      <c r="FQN104" s="0"/>
      <c r="FQO104" s="0"/>
      <c r="FQP104" s="0"/>
      <c r="FQQ104" s="0"/>
      <c r="FQR104" s="0"/>
      <c r="FQS104" s="0"/>
      <c r="FQT104" s="0"/>
      <c r="FQU104" s="0"/>
      <c r="FQV104" s="0"/>
      <c r="FQW104" s="0"/>
      <c r="FQX104" s="0"/>
      <c r="FQY104" s="0"/>
      <c r="FQZ104" s="0"/>
      <c r="FRA104" s="0"/>
      <c r="FRB104" s="0"/>
      <c r="FRC104" s="0"/>
      <c r="FRD104" s="0"/>
      <c r="FRE104" s="0"/>
      <c r="FRF104" s="0"/>
      <c r="FRG104" s="0"/>
      <c r="FRH104" s="0"/>
      <c r="FRI104" s="0"/>
      <c r="FRJ104" s="0"/>
      <c r="FRK104" s="0"/>
      <c r="FRL104" s="0"/>
      <c r="FRM104" s="0"/>
      <c r="FRN104" s="0"/>
      <c r="FRO104" s="0"/>
      <c r="FRP104" s="0"/>
      <c r="FRQ104" s="0"/>
      <c r="FRR104" s="0"/>
      <c r="FRS104" s="0"/>
      <c r="FRT104" s="0"/>
      <c r="FRU104" s="0"/>
      <c r="FRV104" s="0"/>
      <c r="FRW104" s="0"/>
      <c r="FRX104" s="0"/>
      <c r="FRY104" s="0"/>
      <c r="FRZ104" s="0"/>
      <c r="FSA104" s="0"/>
      <c r="FSB104" s="0"/>
      <c r="FSC104" s="0"/>
      <c r="FSD104" s="0"/>
      <c r="FSE104" s="0"/>
      <c r="FSF104" s="0"/>
      <c r="FSG104" s="0"/>
      <c r="FSH104" s="0"/>
      <c r="FSI104" s="0"/>
      <c r="FSJ104" s="0"/>
      <c r="FSK104" s="0"/>
      <c r="FSL104" s="0"/>
      <c r="FSM104" s="0"/>
      <c r="FSN104" s="0"/>
      <c r="FSO104" s="0"/>
      <c r="FSP104" s="0"/>
      <c r="FSQ104" s="0"/>
      <c r="FSR104" s="0"/>
      <c r="FSS104" s="0"/>
      <c r="FST104" s="0"/>
      <c r="FSU104" s="0"/>
      <c r="FSV104" s="0"/>
      <c r="FSW104" s="0"/>
      <c r="FSX104" s="0"/>
      <c r="FSY104" s="0"/>
      <c r="FSZ104" s="0"/>
      <c r="FTA104" s="0"/>
      <c r="FTB104" s="0"/>
      <c r="FTC104" s="0"/>
      <c r="FTD104" s="0"/>
      <c r="FTE104" s="0"/>
      <c r="FTF104" s="0"/>
      <c r="FTG104" s="0"/>
      <c r="FTH104" s="0"/>
      <c r="FTI104" s="0"/>
      <c r="FTJ104" s="0"/>
      <c r="FTK104" s="0"/>
      <c r="FTL104" s="0"/>
      <c r="FTM104" s="0"/>
      <c r="FTN104" s="0"/>
      <c r="FTO104" s="0"/>
      <c r="FTP104" s="0"/>
      <c r="FTQ104" s="0"/>
      <c r="FTR104" s="0"/>
      <c r="FTS104" s="0"/>
      <c r="FTT104" s="0"/>
      <c r="FTU104" s="0"/>
      <c r="FTV104" s="0"/>
      <c r="FTW104" s="0"/>
      <c r="FTX104" s="0"/>
      <c r="FTY104" s="0"/>
      <c r="FTZ104" s="0"/>
      <c r="FUA104" s="0"/>
      <c r="FUB104" s="0"/>
      <c r="FUC104" s="0"/>
      <c r="FUD104" s="0"/>
      <c r="FUE104" s="0"/>
      <c r="FUF104" s="0"/>
      <c r="FUG104" s="0"/>
      <c r="FUH104" s="0"/>
      <c r="FUI104" s="0"/>
      <c r="FUJ104" s="0"/>
      <c r="FUK104" s="0"/>
      <c r="FUL104" s="0"/>
      <c r="FUM104" s="0"/>
      <c r="FUN104" s="0"/>
      <c r="FUO104" s="0"/>
      <c r="FUP104" s="0"/>
      <c r="FUQ104" s="0"/>
      <c r="FUR104" s="0"/>
      <c r="FUS104" s="0"/>
      <c r="FUT104" s="0"/>
      <c r="FUU104" s="0"/>
      <c r="FUV104" s="0"/>
      <c r="FUW104" s="0"/>
      <c r="FUX104" s="0"/>
      <c r="FUY104" s="0"/>
      <c r="FUZ104" s="0"/>
      <c r="FVA104" s="0"/>
      <c r="FVB104" s="0"/>
      <c r="FVC104" s="0"/>
      <c r="FVD104" s="0"/>
      <c r="FVE104" s="0"/>
      <c r="FVF104" s="0"/>
      <c r="FVG104" s="0"/>
      <c r="FVH104" s="0"/>
      <c r="FVI104" s="0"/>
      <c r="FVJ104" s="0"/>
      <c r="FVK104" s="0"/>
      <c r="FVL104" s="0"/>
      <c r="FVM104" s="0"/>
      <c r="FVN104" s="0"/>
      <c r="FVO104" s="0"/>
      <c r="FVP104" s="0"/>
      <c r="FVQ104" s="0"/>
      <c r="FVR104" s="0"/>
      <c r="FVS104" s="0"/>
      <c r="FVT104" s="0"/>
      <c r="FVU104" s="0"/>
      <c r="FVV104" s="0"/>
      <c r="FVW104" s="0"/>
      <c r="FVX104" s="0"/>
      <c r="FVY104" s="0"/>
      <c r="FVZ104" s="0"/>
      <c r="FWA104" s="0"/>
      <c r="FWB104" s="0"/>
      <c r="FWC104" s="0"/>
      <c r="FWD104" s="0"/>
      <c r="FWE104" s="0"/>
      <c r="FWF104" s="0"/>
      <c r="FWG104" s="0"/>
      <c r="FWH104" s="0"/>
      <c r="FWI104" s="0"/>
      <c r="FWJ104" s="0"/>
      <c r="FWK104" s="0"/>
      <c r="FWL104" s="0"/>
      <c r="FWM104" s="0"/>
      <c r="FWN104" s="0"/>
      <c r="FWO104" s="0"/>
      <c r="FWP104" s="0"/>
      <c r="FWQ104" s="0"/>
      <c r="FWR104" s="0"/>
      <c r="FWS104" s="0"/>
      <c r="FWT104" s="0"/>
      <c r="FWU104" s="0"/>
      <c r="FWV104" s="0"/>
      <c r="FWW104" s="0"/>
      <c r="FWX104" s="0"/>
      <c r="FWY104" s="0"/>
      <c r="FWZ104" s="0"/>
      <c r="FXA104" s="0"/>
      <c r="FXB104" s="0"/>
      <c r="FXC104" s="0"/>
      <c r="FXD104" s="0"/>
      <c r="FXE104" s="0"/>
      <c r="FXF104" s="0"/>
      <c r="FXG104" s="0"/>
      <c r="FXH104" s="0"/>
      <c r="FXI104" s="0"/>
      <c r="FXJ104" s="0"/>
      <c r="FXK104" s="0"/>
      <c r="FXL104" s="0"/>
      <c r="FXM104" s="0"/>
      <c r="FXN104" s="0"/>
      <c r="FXO104" s="0"/>
      <c r="FXP104" s="0"/>
      <c r="FXQ104" s="0"/>
      <c r="FXR104" s="0"/>
      <c r="FXS104" s="0"/>
      <c r="FXT104" s="0"/>
      <c r="FXU104" s="0"/>
      <c r="FXV104" s="0"/>
      <c r="FXW104" s="0"/>
      <c r="FXX104" s="0"/>
      <c r="FXY104" s="0"/>
      <c r="FXZ104" s="0"/>
      <c r="FYA104" s="0"/>
      <c r="FYB104" s="0"/>
      <c r="FYC104" s="0"/>
      <c r="FYD104" s="0"/>
      <c r="FYE104" s="0"/>
      <c r="FYF104" s="0"/>
      <c r="FYG104" s="0"/>
      <c r="FYH104" s="0"/>
      <c r="FYI104" s="0"/>
      <c r="FYJ104" s="0"/>
      <c r="FYK104" s="0"/>
      <c r="FYL104" s="0"/>
      <c r="FYM104" s="0"/>
      <c r="FYN104" s="0"/>
      <c r="FYO104" s="0"/>
      <c r="FYP104" s="0"/>
      <c r="FYQ104" s="0"/>
      <c r="FYR104" s="0"/>
      <c r="FYS104" s="0"/>
      <c r="FYT104" s="0"/>
      <c r="FYU104" s="0"/>
      <c r="FYV104" s="0"/>
      <c r="FYW104" s="0"/>
      <c r="FYX104" s="0"/>
      <c r="FYY104" s="0"/>
      <c r="FYZ104" s="0"/>
      <c r="FZA104" s="0"/>
      <c r="FZB104" s="0"/>
      <c r="FZC104" s="0"/>
      <c r="FZD104" s="0"/>
      <c r="FZE104" s="0"/>
      <c r="FZF104" s="0"/>
      <c r="FZG104" s="0"/>
      <c r="FZH104" s="0"/>
      <c r="FZI104" s="0"/>
      <c r="FZJ104" s="0"/>
      <c r="FZK104" s="0"/>
      <c r="FZL104" s="0"/>
      <c r="FZM104" s="0"/>
      <c r="FZN104" s="0"/>
      <c r="FZO104" s="0"/>
      <c r="FZP104" s="0"/>
      <c r="FZQ104" s="0"/>
      <c r="FZR104" s="0"/>
      <c r="FZS104" s="0"/>
      <c r="FZT104" s="0"/>
      <c r="FZU104" s="0"/>
      <c r="FZV104" s="0"/>
      <c r="FZW104" s="0"/>
      <c r="FZX104" s="0"/>
      <c r="FZY104" s="0"/>
      <c r="FZZ104" s="0"/>
      <c r="GAA104" s="0"/>
      <c r="GAB104" s="0"/>
      <c r="GAC104" s="0"/>
      <c r="GAD104" s="0"/>
      <c r="GAE104" s="0"/>
      <c r="GAF104" s="0"/>
      <c r="GAG104" s="0"/>
      <c r="GAH104" s="0"/>
      <c r="GAI104" s="0"/>
      <c r="GAJ104" s="0"/>
      <c r="GAK104" s="0"/>
      <c r="GAL104" s="0"/>
      <c r="GAM104" s="0"/>
      <c r="GAN104" s="0"/>
      <c r="GAO104" s="0"/>
      <c r="GAP104" s="0"/>
      <c r="GAQ104" s="0"/>
      <c r="GAR104" s="0"/>
      <c r="GAS104" s="0"/>
      <c r="GAT104" s="0"/>
      <c r="GAU104" s="0"/>
      <c r="GAV104" s="0"/>
      <c r="GAW104" s="0"/>
      <c r="GAX104" s="0"/>
      <c r="GAY104" s="0"/>
      <c r="GAZ104" s="0"/>
      <c r="GBA104" s="0"/>
      <c r="GBB104" s="0"/>
      <c r="GBC104" s="0"/>
      <c r="GBD104" s="0"/>
      <c r="GBE104" s="0"/>
      <c r="GBF104" s="0"/>
      <c r="GBG104" s="0"/>
      <c r="GBH104" s="0"/>
      <c r="GBI104" s="0"/>
      <c r="GBJ104" s="0"/>
      <c r="GBK104" s="0"/>
      <c r="GBL104" s="0"/>
      <c r="GBM104" s="0"/>
      <c r="GBN104" s="0"/>
      <c r="GBO104" s="0"/>
      <c r="GBP104" s="0"/>
      <c r="GBQ104" s="0"/>
      <c r="GBR104" s="0"/>
      <c r="GBS104" s="0"/>
      <c r="GBT104" s="0"/>
      <c r="GBU104" s="0"/>
      <c r="GBV104" s="0"/>
      <c r="GBW104" s="0"/>
      <c r="GBX104" s="0"/>
      <c r="GBY104" s="0"/>
      <c r="GBZ104" s="0"/>
      <c r="GCA104" s="0"/>
      <c r="GCB104" s="0"/>
      <c r="GCC104" s="0"/>
      <c r="GCD104" s="0"/>
      <c r="GCE104" s="0"/>
      <c r="GCF104" s="0"/>
      <c r="GCG104" s="0"/>
      <c r="GCH104" s="0"/>
      <c r="GCI104" s="0"/>
      <c r="GCJ104" s="0"/>
      <c r="GCK104" s="0"/>
      <c r="GCL104" s="0"/>
      <c r="GCM104" s="0"/>
      <c r="GCN104" s="0"/>
      <c r="GCO104" s="0"/>
      <c r="GCP104" s="0"/>
      <c r="GCQ104" s="0"/>
      <c r="GCR104" s="0"/>
      <c r="GCS104" s="0"/>
      <c r="GCT104" s="0"/>
      <c r="GCU104" s="0"/>
      <c r="GCV104" s="0"/>
      <c r="GCW104" s="0"/>
      <c r="GCX104" s="0"/>
      <c r="GCY104" s="0"/>
      <c r="GCZ104" s="0"/>
      <c r="GDA104" s="0"/>
      <c r="GDB104" s="0"/>
      <c r="GDC104" s="0"/>
      <c r="GDD104" s="0"/>
      <c r="GDE104" s="0"/>
      <c r="GDF104" s="0"/>
      <c r="GDG104" s="0"/>
      <c r="GDH104" s="0"/>
      <c r="GDI104" s="0"/>
      <c r="GDJ104" s="0"/>
      <c r="GDK104" s="0"/>
      <c r="GDL104" s="0"/>
      <c r="GDM104" s="0"/>
      <c r="GDN104" s="0"/>
      <c r="GDO104" s="0"/>
      <c r="GDP104" s="0"/>
      <c r="GDQ104" s="0"/>
      <c r="GDR104" s="0"/>
      <c r="GDS104" s="0"/>
      <c r="GDT104" s="0"/>
      <c r="GDU104" s="0"/>
      <c r="GDV104" s="0"/>
      <c r="GDW104" s="0"/>
      <c r="GDX104" s="0"/>
      <c r="GDY104" s="0"/>
      <c r="GDZ104" s="0"/>
      <c r="GEA104" s="0"/>
      <c r="GEB104" s="0"/>
      <c r="GEC104" s="0"/>
      <c r="GED104" s="0"/>
      <c r="GEE104" s="0"/>
      <c r="GEF104" s="0"/>
      <c r="GEG104" s="0"/>
      <c r="GEH104" s="0"/>
      <c r="GEI104" s="0"/>
      <c r="GEJ104" s="0"/>
      <c r="GEK104" s="0"/>
      <c r="GEL104" s="0"/>
      <c r="GEM104" s="0"/>
      <c r="GEN104" s="0"/>
      <c r="GEO104" s="0"/>
      <c r="GEP104" s="0"/>
      <c r="GEQ104" s="0"/>
      <c r="GER104" s="0"/>
      <c r="GES104" s="0"/>
      <c r="GET104" s="0"/>
      <c r="GEU104" s="0"/>
      <c r="GEV104" s="0"/>
      <c r="GEW104" s="0"/>
      <c r="GEX104" s="0"/>
      <c r="GEY104" s="0"/>
      <c r="GEZ104" s="0"/>
      <c r="GFA104" s="0"/>
      <c r="GFB104" s="0"/>
      <c r="GFC104" s="0"/>
      <c r="GFD104" s="0"/>
      <c r="GFE104" s="0"/>
      <c r="GFF104" s="0"/>
      <c r="GFG104" s="0"/>
      <c r="GFH104" s="0"/>
      <c r="GFI104" s="0"/>
      <c r="GFJ104" s="0"/>
      <c r="GFK104" s="0"/>
      <c r="GFL104" s="0"/>
      <c r="GFM104" s="0"/>
      <c r="GFN104" s="0"/>
      <c r="GFO104" s="0"/>
      <c r="GFP104" s="0"/>
      <c r="GFQ104" s="0"/>
      <c r="GFR104" s="0"/>
      <c r="GFS104" s="0"/>
      <c r="GFT104" s="0"/>
      <c r="GFU104" s="0"/>
      <c r="GFV104" s="0"/>
      <c r="GFW104" s="0"/>
      <c r="GFX104" s="0"/>
      <c r="GFY104" s="0"/>
      <c r="GFZ104" s="0"/>
      <c r="GGA104" s="0"/>
      <c r="GGB104" s="0"/>
      <c r="GGC104" s="0"/>
      <c r="GGD104" s="0"/>
      <c r="GGE104" s="0"/>
      <c r="GGF104" s="0"/>
      <c r="GGG104" s="0"/>
      <c r="GGH104" s="0"/>
      <c r="GGI104" s="0"/>
      <c r="GGJ104" s="0"/>
      <c r="GGK104" s="0"/>
      <c r="GGL104" s="0"/>
      <c r="GGM104" s="0"/>
      <c r="GGN104" s="0"/>
      <c r="GGO104" s="0"/>
      <c r="GGP104" s="0"/>
      <c r="GGQ104" s="0"/>
      <c r="GGR104" s="0"/>
      <c r="GGS104" s="0"/>
      <c r="GGT104" s="0"/>
      <c r="GGU104" s="0"/>
      <c r="GGV104" s="0"/>
      <c r="GGW104" s="0"/>
      <c r="GGX104" s="0"/>
      <c r="GGY104" s="0"/>
      <c r="GGZ104" s="0"/>
      <c r="GHA104" s="0"/>
      <c r="GHB104" s="0"/>
      <c r="GHC104" s="0"/>
      <c r="GHD104" s="0"/>
      <c r="GHE104" s="0"/>
      <c r="GHF104" s="0"/>
      <c r="GHG104" s="0"/>
      <c r="GHH104" s="0"/>
      <c r="GHI104" s="0"/>
      <c r="GHJ104" s="0"/>
      <c r="GHK104" s="0"/>
      <c r="GHL104" s="0"/>
      <c r="GHM104" s="0"/>
      <c r="GHN104" s="0"/>
      <c r="GHO104" s="0"/>
      <c r="GHP104" s="0"/>
      <c r="GHQ104" s="0"/>
      <c r="GHR104" s="0"/>
      <c r="GHS104" s="0"/>
      <c r="GHT104" s="0"/>
      <c r="GHU104" s="0"/>
      <c r="GHV104" s="0"/>
      <c r="GHW104" s="0"/>
      <c r="GHX104" s="0"/>
      <c r="GHY104" s="0"/>
      <c r="GHZ104" s="0"/>
      <c r="GIA104" s="0"/>
      <c r="GIB104" s="0"/>
      <c r="GIC104" s="0"/>
      <c r="GID104" s="0"/>
      <c r="GIE104" s="0"/>
      <c r="GIF104" s="0"/>
      <c r="GIG104" s="0"/>
      <c r="GIH104" s="0"/>
      <c r="GII104" s="0"/>
      <c r="GIJ104" s="0"/>
      <c r="GIK104" s="0"/>
      <c r="GIL104" s="0"/>
      <c r="GIM104" s="0"/>
      <c r="GIN104" s="0"/>
      <c r="GIO104" s="0"/>
      <c r="GIP104" s="0"/>
      <c r="GIQ104" s="0"/>
      <c r="GIR104" s="0"/>
      <c r="GIS104" s="0"/>
      <c r="GIT104" s="0"/>
      <c r="GIU104" s="0"/>
      <c r="GIV104" s="0"/>
      <c r="GIW104" s="0"/>
      <c r="GIX104" s="0"/>
      <c r="GIY104" s="0"/>
      <c r="GIZ104" s="0"/>
      <c r="GJA104" s="0"/>
      <c r="GJB104" s="0"/>
      <c r="GJC104" s="0"/>
      <c r="GJD104" s="0"/>
      <c r="GJE104" s="0"/>
      <c r="GJF104" s="0"/>
      <c r="GJG104" s="0"/>
      <c r="GJH104" s="0"/>
      <c r="GJI104" s="0"/>
      <c r="GJJ104" s="0"/>
      <c r="GJK104" s="0"/>
      <c r="GJL104" s="0"/>
      <c r="GJM104" s="0"/>
      <c r="GJN104" s="0"/>
      <c r="GJO104" s="0"/>
      <c r="GJP104" s="0"/>
      <c r="GJQ104" s="0"/>
      <c r="GJR104" s="0"/>
      <c r="GJS104" s="0"/>
      <c r="GJT104" s="0"/>
      <c r="GJU104" s="0"/>
      <c r="GJV104" s="0"/>
      <c r="GJW104" s="0"/>
      <c r="GJX104" s="0"/>
      <c r="GJY104" s="0"/>
      <c r="GJZ104" s="0"/>
      <c r="GKA104" s="0"/>
      <c r="GKB104" s="0"/>
      <c r="GKC104" s="0"/>
      <c r="GKD104" s="0"/>
      <c r="GKE104" s="0"/>
      <c r="GKF104" s="0"/>
      <c r="GKG104" s="0"/>
      <c r="GKH104" s="0"/>
      <c r="GKI104" s="0"/>
      <c r="GKJ104" s="0"/>
      <c r="GKK104" s="0"/>
      <c r="GKL104" s="0"/>
      <c r="GKM104" s="0"/>
      <c r="GKN104" s="0"/>
      <c r="GKO104" s="0"/>
      <c r="GKP104" s="0"/>
      <c r="GKQ104" s="0"/>
      <c r="GKR104" s="0"/>
      <c r="GKS104" s="0"/>
      <c r="GKT104" s="0"/>
      <c r="GKU104" s="0"/>
      <c r="GKV104" s="0"/>
      <c r="GKW104" s="0"/>
      <c r="GKX104" s="0"/>
      <c r="GKY104" s="0"/>
      <c r="GKZ104" s="0"/>
      <c r="GLA104" s="0"/>
      <c r="GLB104" s="0"/>
      <c r="GLC104" s="0"/>
      <c r="GLD104" s="0"/>
      <c r="GLE104" s="0"/>
      <c r="GLF104" s="0"/>
      <c r="GLG104" s="0"/>
      <c r="GLH104" s="0"/>
      <c r="GLI104" s="0"/>
      <c r="GLJ104" s="0"/>
      <c r="GLK104" s="0"/>
      <c r="GLL104" s="0"/>
      <c r="GLM104" s="0"/>
      <c r="GLN104" s="0"/>
      <c r="GLO104" s="0"/>
      <c r="GLP104" s="0"/>
      <c r="GLQ104" s="0"/>
      <c r="GLR104" s="0"/>
      <c r="GLS104" s="0"/>
      <c r="GLT104" s="0"/>
      <c r="GLU104" s="0"/>
      <c r="GLV104" s="0"/>
      <c r="GLW104" s="0"/>
      <c r="GLX104" s="0"/>
      <c r="GLY104" s="0"/>
      <c r="GLZ104" s="0"/>
      <c r="GMA104" s="0"/>
      <c r="GMB104" s="0"/>
      <c r="GMC104" s="0"/>
      <c r="GMD104" s="0"/>
      <c r="GME104" s="0"/>
      <c r="GMF104" s="0"/>
      <c r="GMG104" s="0"/>
      <c r="GMH104" s="0"/>
      <c r="GMI104" s="0"/>
      <c r="GMJ104" s="0"/>
      <c r="GMK104" s="0"/>
      <c r="GML104" s="0"/>
      <c r="GMM104" s="0"/>
      <c r="GMN104" s="0"/>
      <c r="GMO104" s="0"/>
      <c r="GMP104" s="0"/>
      <c r="GMQ104" s="0"/>
      <c r="GMR104" s="0"/>
      <c r="GMS104" s="0"/>
      <c r="GMT104" s="0"/>
      <c r="GMU104" s="0"/>
      <c r="GMV104" s="0"/>
      <c r="GMW104" s="0"/>
      <c r="GMX104" s="0"/>
      <c r="GMY104" s="0"/>
      <c r="GMZ104" s="0"/>
      <c r="GNA104" s="0"/>
      <c r="GNB104" s="0"/>
      <c r="GNC104" s="0"/>
      <c r="GND104" s="0"/>
      <c r="GNE104" s="0"/>
      <c r="GNF104" s="0"/>
      <c r="GNG104" s="0"/>
      <c r="GNH104" s="0"/>
      <c r="GNI104" s="0"/>
      <c r="GNJ104" s="0"/>
      <c r="GNK104" s="0"/>
      <c r="GNL104" s="0"/>
      <c r="GNM104" s="0"/>
      <c r="GNN104" s="0"/>
      <c r="GNO104" s="0"/>
      <c r="GNP104" s="0"/>
      <c r="GNQ104" s="0"/>
      <c r="GNR104" s="0"/>
      <c r="GNS104" s="0"/>
      <c r="GNT104" s="0"/>
      <c r="GNU104" s="0"/>
      <c r="GNV104" s="0"/>
      <c r="GNW104" s="0"/>
      <c r="GNX104" s="0"/>
      <c r="GNY104" s="0"/>
      <c r="GNZ104" s="0"/>
      <c r="GOA104" s="0"/>
      <c r="GOB104" s="0"/>
      <c r="GOC104" s="0"/>
      <c r="GOD104" s="0"/>
      <c r="GOE104" s="0"/>
      <c r="GOF104" s="0"/>
      <c r="GOG104" s="0"/>
      <c r="GOH104" s="0"/>
      <c r="GOI104" s="0"/>
      <c r="GOJ104" s="0"/>
      <c r="GOK104" s="0"/>
      <c r="GOL104" s="0"/>
      <c r="GOM104" s="0"/>
      <c r="GON104" s="0"/>
      <c r="GOO104" s="0"/>
      <c r="GOP104" s="0"/>
      <c r="GOQ104" s="0"/>
      <c r="GOR104" s="0"/>
      <c r="GOS104" s="0"/>
      <c r="GOT104" s="0"/>
      <c r="GOU104" s="0"/>
      <c r="GOV104" s="0"/>
      <c r="GOW104" s="0"/>
      <c r="GOX104" s="0"/>
      <c r="GOY104" s="0"/>
      <c r="GOZ104" s="0"/>
      <c r="GPA104" s="0"/>
      <c r="GPB104" s="0"/>
      <c r="GPC104" s="0"/>
      <c r="GPD104" s="0"/>
      <c r="GPE104" s="0"/>
      <c r="GPF104" s="0"/>
      <c r="GPG104" s="0"/>
      <c r="GPH104" s="0"/>
      <c r="GPI104" s="0"/>
      <c r="GPJ104" s="0"/>
      <c r="GPK104" s="0"/>
      <c r="GPL104" s="0"/>
      <c r="GPM104" s="0"/>
      <c r="GPN104" s="0"/>
      <c r="GPO104" s="0"/>
      <c r="GPP104" s="0"/>
      <c r="GPQ104" s="0"/>
      <c r="GPR104" s="0"/>
      <c r="GPS104" s="0"/>
      <c r="GPT104" s="0"/>
      <c r="GPU104" s="0"/>
      <c r="GPV104" s="0"/>
      <c r="GPW104" s="0"/>
      <c r="GPX104" s="0"/>
      <c r="GPY104" s="0"/>
      <c r="GPZ104" s="0"/>
      <c r="GQA104" s="0"/>
      <c r="GQB104" s="0"/>
      <c r="GQC104" s="0"/>
      <c r="GQD104" s="0"/>
      <c r="GQE104" s="0"/>
      <c r="GQF104" s="0"/>
      <c r="GQG104" s="0"/>
      <c r="GQH104" s="0"/>
      <c r="GQI104" s="0"/>
      <c r="GQJ104" s="0"/>
      <c r="GQK104" s="0"/>
      <c r="GQL104" s="0"/>
      <c r="GQM104" s="0"/>
      <c r="GQN104" s="0"/>
      <c r="GQO104" s="0"/>
      <c r="GQP104" s="0"/>
      <c r="GQQ104" s="0"/>
      <c r="GQR104" s="0"/>
      <c r="GQS104" s="0"/>
      <c r="GQT104" s="0"/>
      <c r="GQU104" s="0"/>
      <c r="GQV104" s="0"/>
      <c r="GQW104" s="0"/>
      <c r="GQX104" s="0"/>
      <c r="GQY104" s="0"/>
      <c r="GQZ104" s="0"/>
      <c r="GRA104" s="0"/>
      <c r="GRB104" s="0"/>
      <c r="GRC104" s="0"/>
      <c r="GRD104" s="0"/>
      <c r="GRE104" s="0"/>
      <c r="GRF104" s="0"/>
      <c r="GRG104" s="0"/>
      <c r="GRH104" s="0"/>
      <c r="GRI104" s="0"/>
      <c r="GRJ104" s="0"/>
      <c r="GRK104" s="0"/>
      <c r="GRL104" s="0"/>
      <c r="GRM104" s="0"/>
      <c r="GRN104" s="0"/>
      <c r="GRO104" s="0"/>
      <c r="GRP104" s="0"/>
      <c r="GRQ104" s="0"/>
      <c r="GRR104" s="0"/>
      <c r="GRS104" s="0"/>
      <c r="GRT104" s="0"/>
      <c r="GRU104" s="0"/>
      <c r="GRV104" s="0"/>
      <c r="GRW104" s="0"/>
      <c r="GRX104" s="0"/>
      <c r="GRY104" s="0"/>
      <c r="GRZ104" s="0"/>
      <c r="GSA104" s="0"/>
      <c r="GSB104" s="0"/>
      <c r="GSC104" s="0"/>
      <c r="GSD104" s="0"/>
      <c r="GSE104" s="0"/>
      <c r="GSF104" s="0"/>
      <c r="GSG104" s="0"/>
      <c r="GSH104" s="0"/>
      <c r="GSI104" s="0"/>
      <c r="GSJ104" s="0"/>
      <c r="GSK104" s="0"/>
      <c r="GSL104" s="0"/>
      <c r="GSM104" s="0"/>
      <c r="GSN104" s="0"/>
      <c r="GSO104" s="0"/>
      <c r="GSP104" s="0"/>
      <c r="GSQ104" s="0"/>
      <c r="GSR104" s="0"/>
      <c r="GSS104" s="0"/>
      <c r="GST104" s="0"/>
      <c r="GSU104" s="0"/>
      <c r="GSV104" s="0"/>
      <c r="GSW104" s="0"/>
      <c r="GSX104" s="0"/>
      <c r="GSY104" s="0"/>
      <c r="GSZ104" s="0"/>
      <c r="GTA104" s="0"/>
      <c r="GTB104" s="0"/>
      <c r="GTC104" s="0"/>
      <c r="GTD104" s="0"/>
      <c r="GTE104" s="0"/>
      <c r="GTF104" s="0"/>
      <c r="GTG104" s="0"/>
      <c r="GTH104" s="0"/>
      <c r="GTI104" s="0"/>
      <c r="GTJ104" s="0"/>
      <c r="GTK104" s="0"/>
      <c r="GTL104" s="0"/>
      <c r="GTM104" s="0"/>
      <c r="GTN104" s="0"/>
      <c r="GTO104" s="0"/>
      <c r="GTP104" s="0"/>
      <c r="GTQ104" s="0"/>
      <c r="GTR104" s="0"/>
      <c r="GTS104" s="0"/>
      <c r="GTT104" s="0"/>
      <c r="GTU104" s="0"/>
      <c r="GTV104" s="0"/>
      <c r="GTW104" s="0"/>
      <c r="GTX104" s="0"/>
      <c r="GTY104" s="0"/>
      <c r="GTZ104" s="0"/>
      <c r="GUA104" s="0"/>
      <c r="GUB104" s="0"/>
      <c r="GUC104" s="0"/>
      <c r="GUD104" s="0"/>
      <c r="GUE104" s="0"/>
      <c r="GUF104" s="0"/>
      <c r="GUG104" s="0"/>
      <c r="GUH104" s="0"/>
      <c r="GUI104" s="0"/>
      <c r="GUJ104" s="0"/>
      <c r="GUK104" s="0"/>
      <c r="GUL104" s="0"/>
      <c r="GUM104" s="0"/>
      <c r="GUN104" s="0"/>
      <c r="GUO104" s="0"/>
      <c r="GUP104" s="0"/>
      <c r="GUQ104" s="0"/>
      <c r="GUR104" s="0"/>
      <c r="GUS104" s="0"/>
      <c r="GUT104" s="0"/>
      <c r="GUU104" s="0"/>
      <c r="GUV104" s="0"/>
      <c r="GUW104" s="0"/>
      <c r="GUX104" s="0"/>
      <c r="GUY104" s="0"/>
      <c r="GUZ104" s="0"/>
      <c r="GVA104" s="0"/>
      <c r="GVB104" s="0"/>
      <c r="GVC104" s="0"/>
      <c r="GVD104" s="0"/>
      <c r="GVE104" s="0"/>
      <c r="GVF104" s="0"/>
      <c r="GVG104" s="0"/>
      <c r="GVH104" s="0"/>
      <c r="GVI104" s="0"/>
      <c r="GVJ104" s="0"/>
      <c r="GVK104" s="0"/>
      <c r="GVL104" s="0"/>
      <c r="GVM104" s="0"/>
      <c r="GVN104" s="0"/>
      <c r="GVO104" s="0"/>
      <c r="GVP104" s="0"/>
      <c r="GVQ104" s="0"/>
      <c r="GVR104" s="0"/>
      <c r="GVS104" s="0"/>
      <c r="GVT104" s="0"/>
      <c r="GVU104" s="0"/>
      <c r="GVV104" s="0"/>
      <c r="GVW104" s="0"/>
      <c r="GVX104" s="0"/>
      <c r="GVY104" s="0"/>
      <c r="GVZ104" s="0"/>
      <c r="GWA104" s="0"/>
      <c r="GWB104" s="0"/>
      <c r="GWC104" s="0"/>
      <c r="GWD104" s="0"/>
      <c r="GWE104" s="0"/>
      <c r="GWF104" s="0"/>
      <c r="GWG104" s="0"/>
      <c r="GWH104" s="0"/>
      <c r="GWI104" s="0"/>
      <c r="GWJ104" s="0"/>
      <c r="GWK104" s="0"/>
      <c r="GWL104" s="0"/>
      <c r="GWM104" s="0"/>
      <c r="GWN104" s="0"/>
      <c r="GWO104" s="0"/>
      <c r="GWP104" s="0"/>
      <c r="GWQ104" s="0"/>
      <c r="GWR104" s="0"/>
      <c r="GWS104" s="0"/>
      <c r="GWT104" s="0"/>
      <c r="GWU104" s="0"/>
      <c r="GWV104" s="0"/>
      <c r="GWW104" s="0"/>
      <c r="GWX104" s="0"/>
      <c r="GWY104" s="0"/>
      <c r="GWZ104" s="0"/>
      <c r="GXA104" s="0"/>
      <c r="GXB104" s="0"/>
      <c r="GXC104" s="0"/>
      <c r="GXD104" s="0"/>
      <c r="GXE104" s="0"/>
      <c r="GXF104" s="0"/>
      <c r="GXG104" s="0"/>
      <c r="GXH104" s="0"/>
      <c r="GXI104" s="0"/>
      <c r="GXJ104" s="0"/>
      <c r="GXK104" s="0"/>
      <c r="GXL104" s="0"/>
      <c r="GXM104" s="0"/>
      <c r="GXN104" s="0"/>
      <c r="GXO104" s="0"/>
      <c r="GXP104" s="0"/>
      <c r="GXQ104" s="0"/>
      <c r="GXR104" s="0"/>
      <c r="GXS104" s="0"/>
      <c r="GXT104" s="0"/>
      <c r="GXU104" s="0"/>
      <c r="GXV104" s="0"/>
      <c r="GXW104" s="0"/>
      <c r="GXX104" s="0"/>
      <c r="GXY104" s="0"/>
      <c r="GXZ104" s="0"/>
      <c r="GYA104" s="0"/>
      <c r="GYB104" s="0"/>
      <c r="GYC104" s="0"/>
      <c r="GYD104" s="0"/>
      <c r="GYE104" s="0"/>
      <c r="GYF104" s="0"/>
      <c r="GYG104" s="0"/>
      <c r="GYH104" s="0"/>
      <c r="GYI104" s="0"/>
      <c r="GYJ104" s="0"/>
      <c r="GYK104" s="0"/>
      <c r="GYL104" s="0"/>
      <c r="GYM104" s="0"/>
      <c r="GYN104" s="0"/>
      <c r="GYO104" s="0"/>
      <c r="GYP104" s="0"/>
      <c r="GYQ104" s="0"/>
      <c r="GYR104" s="0"/>
      <c r="GYS104" s="0"/>
      <c r="GYT104" s="0"/>
      <c r="GYU104" s="0"/>
      <c r="GYV104" s="0"/>
      <c r="GYW104" s="0"/>
      <c r="GYX104" s="0"/>
      <c r="GYY104" s="0"/>
      <c r="GYZ104" s="0"/>
      <c r="GZA104" s="0"/>
      <c r="GZB104" s="0"/>
      <c r="GZC104" s="0"/>
      <c r="GZD104" s="0"/>
      <c r="GZE104" s="0"/>
      <c r="GZF104" s="0"/>
      <c r="GZG104" s="0"/>
      <c r="GZH104" s="0"/>
      <c r="GZI104" s="0"/>
      <c r="GZJ104" s="0"/>
      <c r="GZK104" s="0"/>
      <c r="GZL104" s="0"/>
      <c r="GZM104" s="0"/>
      <c r="GZN104" s="0"/>
      <c r="GZO104" s="0"/>
      <c r="GZP104" s="0"/>
      <c r="GZQ104" s="0"/>
      <c r="GZR104" s="0"/>
      <c r="GZS104" s="0"/>
      <c r="GZT104" s="0"/>
      <c r="GZU104" s="0"/>
      <c r="GZV104" s="0"/>
      <c r="GZW104" s="0"/>
      <c r="GZX104" s="0"/>
      <c r="GZY104" s="0"/>
      <c r="GZZ104" s="0"/>
      <c r="HAA104" s="0"/>
      <c r="HAB104" s="0"/>
      <c r="HAC104" s="0"/>
      <c r="HAD104" s="0"/>
      <c r="HAE104" s="0"/>
      <c r="HAF104" s="0"/>
      <c r="HAG104" s="0"/>
      <c r="HAH104" s="0"/>
      <c r="HAI104" s="0"/>
      <c r="HAJ104" s="0"/>
      <c r="HAK104" s="0"/>
      <c r="HAL104" s="0"/>
      <c r="HAM104" s="0"/>
      <c r="HAN104" s="0"/>
      <c r="HAO104" s="0"/>
      <c r="HAP104" s="0"/>
      <c r="HAQ104" s="0"/>
      <c r="HAR104" s="0"/>
      <c r="HAS104" s="0"/>
      <c r="HAT104" s="0"/>
      <c r="HAU104" s="0"/>
      <c r="HAV104" s="0"/>
      <c r="HAW104" s="0"/>
      <c r="HAX104" s="0"/>
      <c r="HAY104" s="0"/>
      <c r="HAZ104" s="0"/>
      <c r="HBA104" s="0"/>
      <c r="HBB104" s="0"/>
      <c r="HBC104" s="0"/>
      <c r="HBD104" s="0"/>
      <c r="HBE104" s="0"/>
      <c r="HBF104" s="0"/>
      <c r="HBG104" s="0"/>
      <c r="HBH104" s="0"/>
      <c r="HBI104" s="0"/>
      <c r="HBJ104" s="0"/>
      <c r="HBK104" s="0"/>
      <c r="HBL104" s="0"/>
      <c r="HBM104" s="0"/>
      <c r="HBN104" s="0"/>
      <c r="HBO104" s="0"/>
      <c r="HBP104" s="0"/>
      <c r="HBQ104" s="0"/>
      <c r="HBR104" s="0"/>
      <c r="HBS104" s="0"/>
      <c r="HBT104" s="0"/>
      <c r="HBU104" s="0"/>
      <c r="HBV104" s="0"/>
      <c r="HBW104" s="0"/>
      <c r="HBX104" s="0"/>
      <c r="HBY104" s="0"/>
      <c r="HBZ104" s="0"/>
      <c r="HCA104" s="0"/>
      <c r="HCB104" s="0"/>
      <c r="HCC104" s="0"/>
      <c r="HCD104" s="0"/>
      <c r="HCE104" s="0"/>
      <c r="HCF104" s="0"/>
      <c r="HCG104" s="0"/>
      <c r="HCH104" s="0"/>
      <c r="HCI104" s="0"/>
      <c r="HCJ104" s="0"/>
      <c r="HCK104" s="0"/>
      <c r="HCL104" s="0"/>
      <c r="HCM104" s="0"/>
      <c r="HCN104" s="0"/>
      <c r="HCO104" s="0"/>
      <c r="HCP104" s="0"/>
      <c r="HCQ104" s="0"/>
      <c r="HCR104" s="0"/>
      <c r="HCS104" s="0"/>
      <c r="HCT104" s="0"/>
      <c r="HCU104" s="0"/>
      <c r="HCV104" s="0"/>
      <c r="HCW104" s="0"/>
      <c r="HCX104" s="0"/>
      <c r="HCY104" s="0"/>
      <c r="HCZ104" s="0"/>
      <c r="HDA104" s="0"/>
      <c r="HDB104" s="0"/>
      <c r="HDC104" s="0"/>
      <c r="HDD104" s="0"/>
      <c r="HDE104" s="0"/>
      <c r="HDF104" s="0"/>
      <c r="HDG104" s="0"/>
      <c r="HDH104" s="0"/>
      <c r="HDI104" s="0"/>
      <c r="HDJ104" s="0"/>
      <c r="HDK104" s="0"/>
      <c r="HDL104" s="0"/>
      <c r="HDM104" s="0"/>
      <c r="HDN104" s="0"/>
      <c r="HDO104" s="0"/>
      <c r="HDP104" s="0"/>
      <c r="HDQ104" s="0"/>
      <c r="HDR104" s="0"/>
      <c r="HDS104" s="0"/>
      <c r="HDT104" s="0"/>
      <c r="HDU104" s="0"/>
      <c r="HDV104" s="0"/>
      <c r="HDW104" s="0"/>
      <c r="HDX104" s="0"/>
      <c r="HDY104" s="0"/>
      <c r="HDZ104" s="0"/>
      <c r="HEA104" s="0"/>
      <c r="HEB104" s="0"/>
      <c r="HEC104" s="0"/>
      <c r="HED104" s="0"/>
      <c r="HEE104" s="0"/>
      <c r="HEF104" s="0"/>
      <c r="HEG104" s="0"/>
      <c r="HEH104" s="0"/>
      <c r="HEI104" s="0"/>
      <c r="HEJ104" s="0"/>
      <c r="HEK104" s="0"/>
      <c r="HEL104" s="0"/>
      <c r="HEM104" s="0"/>
      <c r="HEN104" s="0"/>
      <c r="HEO104" s="0"/>
      <c r="HEP104" s="0"/>
      <c r="HEQ104" s="0"/>
      <c r="HER104" s="0"/>
      <c r="HES104" s="0"/>
      <c r="HET104" s="0"/>
      <c r="HEU104" s="0"/>
      <c r="HEV104" s="0"/>
      <c r="HEW104" s="0"/>
      <c r="HEX104" s="0"/>
      <c r="HEY104" s="0"/>
      <c r="HEZ104" s="0"/>
      <c r="HFA104" s="0"/>
      <c r="HFB104" s="0"/>
      <c r="HFC104" s="0"/>
      <c r="HFD104" s="0"/>
      <c r="HFE104" s="0"/>
      <c r="HFF104" s="0"/>
      <c r="HFG104" s="0"/>
      <c r="HFH104" s="0"/>
      <c r="HFI104" s="0"/>
      <c r="HFJ104" s="0"/>
      <c r="HFK104" s="0"/>
      <c r="HFL104" s="0"/>
      <c r="HFM104" s="0"/>
      <c r="HFN104" s="0"/>
      <c r="HFO104" s="0"/>
      <c r="HFP104" s="0"/>
      <c r="HFQ104" s="0"/>
      <c r="HFR104" s="0"/>
      <c r="HFS104" s="0"/>
      <c r="HFT104" s="0"/>
      <c r="HFU104" s="0"/>
      <c r="HFV104" s="0"/>
      <c r="HFW104" s="0"/>
      <c r="HFX104" s="0"/>
      <c r="HFY104" s="0"/>
      <c r="HFZ104" s="0"/>
      <c r="HGA104" s="0"/>
      <c r="HGB104" s="0"/>
      <c r="HGC104" s="0"/>
      <c r="HGD104" s="0"/>
      <c r="HGE104" s="0"/>
      <c r="HGF104" s="0"/>
      <c r="HGG104" s="0"/>
      <c r="HGH104" s="0"/>
      <c r="HGI104" s="0"/>
      <c r="HGJ104" s="0"/>
      <c r="HGK104" s="0"/>
      <c r="HGL104" s="0"/>
      <c r="HGM104" s="0"/>
      <c r="HGN104" s="0"/>
      <c r="HGO104" s="0"/>
      <c r="HGP104" s="0"/>
      <c r="HGQ104" s="0"/>
      <c r="HGR104" s="0"/>
      <c r="HGS104" s="0"/>
      <c r="HGT104" s="0"/>
      <c r="HGU104" s="0"/>
      <c r="HGV104" s="0"/>
      <c r="HGW104" s="0"/>
      <c r="HGX104" s="0"/>
      <c r="HGY104" s="0"/>
      <c r="HGZ104" s="0"/>
      <c r="HHA104" s="0"/>
      <c r="HHB104" s="0"/>
      <c r="HHC104" s="0"/>
      <c r="HHD104" s="0"/>
      <c r="HHE104" s="0"/>
      <c r="HHF104" s="0"/>
      <c r="HHG104" s="0"/>
      <c r="HHH104" s="0"/>
      <c r="HHI104" s="0"/>
      <c r="HHJ104" s="0"/>
      <c r="HHK104" s="0"/>
      <c r="HHL104" s="0"/>
      <c r="HHM104" s="0"/>
      <c r="HHN104" s="0"/>
      <c r="HHO104" s="0"/>
      <c r="HHP104" s="0"/>
      <c r="HHQ104" s="0"/>
      <c r="HHR104" s="0"/>
      <c r="HHS104" s="0"/>
      <c r="HHT104" s="0"/>
      <c r="HHU104" s="0"/>
      <c r="HHV104" s="0"/>
      <c r="HHW104" s="0"/>
      <c r="HHX104" s="0"/>
      <c r="HHY104" s="0"/>
      <c r="HHZ104" s="0"/>
      <c r="HIA104" s="0"/>
      <c r="HIB104" s="0"/>
      <c r="HIC104" s="0"/>
      <c r="HID104" s="0"/>
      <c r="HIE104" s="0"/>
      <c r="HIF104" s="0"/>
      <c r="HIG104" s="0"/>
      <c r="HIH104" s="0"/>
      <c r="HII104" s="0"/>
      <c r="HIJ104" s="0"/>
      <c r="HIK104" s="0"/>
      <c r="HIL104" s="0"/>
      <c r="HIM104" s="0"/>
      <c r="HIN104" s="0"/>
      <c r="HIO104" s="0"/>
      <c r="HIP104" s="0"/>
      <c r="HIQ104" s="0"/>
      <c r="HIR104" s="0"/>
      <c r="HIS104" s="0"/>
      <c r="HIT104" s="0"/>
      <c r="HIU104" s="0"/>
      <c r="HIV104" s="0"/>
      <c r="HIW104" s="0"/>
      <c r="HIX104" s="0"/>
      <c r="HIY104" s="0"/>
      <c r="HIZ104" s="0"/>
      <c r="HJA104" s="0"/>
      <c r="HJB104" s="0"/>
      <c r="HJC104" s="0"/>
      <c r="HJD104" s="0"/>
      <c r="HJE104" s="0"/>
      <c r="HJF104" s="0"/>
      <c r="HJG104" s="0"/>
      <c r="HJH104" s="0"/>
      <c r="HJI104" s="0"/>
      <c r="HJJ104" s="0"/>
      <c r="HJK104" s="0"/>
      <c r="HJL104" s="0"/>
      <c r="HJM104" s="0"/>
      <c r="HJN104" s="0"/>
      <c r="HJO104" s="0"/>
      <c r="HJP104" s="0"/>
      <c r="HJQ104" s="0"/>
      <c r="HJR104" s="0"/>
      <c r="HJS104" s="0"/>
      <c r="HJT104" s="0"/>
      <c r="HJU104" s="0"/>
      <c r="HJV104" s="0"/>
      <c r="HJW104" s="0"/>
      <c r="HJX104" s="0"/>
      <c r="HJY104" s="0"/>
      <c r="HJZ104" s="0"/>
      <c r="HKA104" s="0"/>
      <c r="HKB104" s="0"/>
      <c r="HKC104" s="0"/>
      <c r="HKD104" s="0"/>
      <c r="HKE104" s="0"/>
      <c r="HKF104" s="0"/>
      <c r="HKG104" s="0"/>
      <c r="HKH104" s="0"/>
      <c r="HKI104" s="0"/>
      <c r="HKJ104" s="0"/>
      <c r="HKK104" s="0"/>
      <c r="HKL104" s="0"/>
      <c r="HKM104" s="0"/>
      <c r="HKN104" s="0"/>
      <c r="HKO104" s="0"/>
      <c r="HKP104" s="0"/>
      <c r="HKQ104" s="0"/>
      <c r="HKR104" s="0"/>
      <c r="HKS104" s="0"/>
      <c r="HKT104" s="0"/>
      <c r="HKU104" s="0"/>
      <c r="HKV104" s="0"/>
      <c r="HKW104" s="0"/>
      <c r="HKX104" s="0"/>
      <c r="HKY104" s="0"/>
      <c r="HKZ104" s="0"/>
      <c r="HLA104" s="0"/>
      <c r="HLB104" s="0"/>
      <c r="HLC104" s="0"/>
      <c r="HLD104" s="0"/>
      <c r="HLE104" s="0"/>
      <c r="HLF104" s="0"/>
      <c r="HLG104" s="0"/>
      <c r="HLH104" s="0"/>
      <c r="HLI104" s="0"/>
      <c r="HLJ104" s="0"/>
      <c r="HLK104" s="0"/>
      <c r="HLL104" s="0"/>
      <c r="HLM104" s="0"/>
      <c r="HLN104" s="0"/>
      <c r="HLO104" s="0"/>
      <c r="HLP104" s="0"/>
      <c r="HLQ104" s="0"/>
      <c r="HLR104" s="0"/>
      <c r="HLS104" s="0"/>
      <c r="HLT104" s="0"/>
      <c r="HLU104" s="0"/>
      <c r="HLV104" s="0"/>
      <c r="HLW104" s="0"/>
      <c r="HLX104" s="0"/>
      <c r="HLY104" s="0"/>
      <c r="HLZ104" s="0"/>
      <c r="HMA104" s="0"/>
      <c r="HMB104" s="0"/>
      <c r="HMC104" s="0"/>
      <c r="HMD104" s="0"/>
      <c r="HME104" s="0"/>
      <c r="HMF104" s="0"/>
      <c r="HMG104" s="0"/>
      <c r="HMH104" s="0"/>
      <c r="HMI104" s="0"/>
      <c r="HMJ104" s="0"/>
      <c r="HMK104" s="0"/>
      <c r="HML104" s="0"/>
      <c r="HMM104" s="0"/>
      <c r="HMN104" s="0"/>
      <c r="HMO104" s="0"/>
      <c r="HMP104" s="0"/>
      <c r="HMQ104" s="0"/>
      <c r="HMR104" s="0"/>
      <c r="HMS104" s="0"/>
      <c r="HMT104" s="0"/>
      <c r="HMU104" s="0"/>
      <c r="HMV104" s="0"/>
      <c r="HMW104" s="0"/>
      <c r="HMX104" s="0"/>
      <c r="HMY104" s="0"/>
      <c r="HMZ104" s="0"/>
      <c r="HNA104" s="0"/>
      <c r="HNB104" s="0"/>
      <c r="HNC104" s="0"/>
      <c r="HND104" s="0"/>
      <c r="HNE104" s="0"/>
      <c r="HNF104" s="0"/>
      <c r="HNG104" s="0"/>
      <c r="HNH104" s="0"/>
      <c r="HNI104" s="0"/>
      <c r="HNJ104" s="0"/>
      <c r="HNK104" s="0"/>
      <c r="HNL104" s="0"/>
      <c r="HNM104" s="0"/>
      <c r="HNN104" s="0"/>
      <c r="HNO104" s="0"/>
      <c r="HNP104" s="0"/>
      <c r="HNQ104" s="0"/>
      <c r="HNR104" s="0"/>
      <c r="HNS104" s="0"/>
      <c r="HNT104" s="0"/>
      <c r="HNU104" s="0"/>
      <c r="HNV104" s="0"/>
      <c r="HNW104" s="0"/>
      <c r="HNX104" s="0"/>
      <c r="HNY104" s="0"/>
      <c r="HNZ104" s="0"/>
      <c r="HOA104" s="0"/>
      <c r="HOB104" s="0"/>
      <c r="HOC104" s="0"/>
      <c r="HOD104" s="0"/>
      <c r="HOE104" s="0"/>
      <c r="HOF104" s="0"/>
      <c r="HOG104" s="0"/>
      <c r="HOH104" s="0"/>
      <c r="HOI104" s="0"/>
      <c r="HOJ104" s="0"/>
      <c r="HOK104" s="0"/>
      <c r="HOL104" s="0"/>
      <c r="HOM104" s="0"/>
      <c r="HON104" s="0"/>
      <c r="HOO104" s="0"/>
      <c r="HOP104" s="0"/>
      <c r="HOQ104" s="0"/>
      <c r="HOR104" s="0"/>
      <c r="HOS104" s="0"/>
      <c r="HOT104" s="0"/>
      <c r="HOU104" s="0"/>
      <c r="HOV104" s="0"/>
      <c r="HOW104" s="0"/>
      <c r="HOX104" s="0"/>
      <c r="HOY104" s="0"/>
      <c r="HOZ104" s="0"/>
      <c r="HPA104" s="0"/>
      <c r="HPB104" s="0"/>
      <c r="HPC104" s="0"/>
      <c r="HPD104" s="0"/>
      <c r="HPE104" s="0"/>
      <c r="HPF104" s="0"/>
      <c r="HPG104" s="0"/>
      <c r="HPH104" s="0"/>
      <c r="HPI104" s="0"/>
      <c r="HPJ104" s="0"/>
      <c r="HPK104" s="0"/>
      <c r="HPL104" s="0"/>
      <c r="HPM104" s="0"/>
      <c r="HPN104" s="0"/>
      <c r="HPO104" s="0"/>
      <c r="HPP104" s="0"/>
      <c r="HPQ104" s="0"/>
      <c r="HPR104" s="0"/>
      <c r="HPS104" s="0"/>
      <c r="HPT104" s="0"/>
      <c r="HPU104" s="0"/>
      <c r="HPV104" s="0"/>
      <c r="HPW104" s="0"/>
      <c r="HPX104" s="0"/>
      <c r="HPY104" s="0"/>
      <c r="HPZ104" s="0"/>
      <c r="HQA104" s="0"/>
      <c r="HQB104" s="0"/>
      <c r="HQC104" s="0"/>
      <c r="HQD104" s="0"/>
      <c r="HQE104" s="0"/>
      <c r="HQF104" s="0"/>
      <c r="HQG104" s="0"/>
      <c r="HQH104" s="0"/>
      <c r="HQI104" s="0"/>
      <c r="HQJ104" s="0"/>
      <c r="HQK104" s="0"/>
      <c r="HQL104" s="0"/>
      <c r="HQM104" s="0"/>
      <c r="HQN104" s="0"/>
      <c r="HQO104" s="0"/>
      <c r="HQP104" s="0"/>
      <c r="HQQ104" s="0"/>
      <c r="HQR104" s="0"/>
      <c r="HQS104" s="0"/>
      <c r="HQT104" s="0"/>
      <c r="HQU104" s="0"/>
      <c r="HQV104" s="0"/>
      <c r="HQW104" s="0"/>
      <c r="HQX104" s="0"/>
      <c r="HQY104" s="0"/>
      <c r="HQZ104" s="0"/>
      <c r="HRA104" s="0"/>
      <c r="HRB104" s="0"/>
      <c r="HRC104" s="0"/>
      <c r="HRD104" s="0"/>
      <c r="HRE104" s="0"/>
      <c r="HRF104" s="0"/>
      <c r="HRG104" s="0"/>
      <c r="HRH104" s="0"/>
      <c r="HRI104" s="0"/>
      <c r="HRJ104" s="0"/>
      <c r="HRK104" s="0"/>
      <c r="HRL104" s="0"/>
      <c r="HRM104" s="0"/>
      <c r="HRN104" s="0"/>
      <c r="HRO104" s="0"/>
      <c r="HRP104" s="0"/>
      <c r="HRQ104" s="0"/>
      <c r="HRR104" s="0"/>
      <c r="HRS104" s="0"/>
      <c r="HRT104" s="0"/>
      <c r="HRU104" s="0"/>
      <c r="HRV104" s="0"/>
      <c r="HRW104" s="0"/>
      <c r="HRX104" s="0"/>
      <c r="HRY104" s="0"/>
      <c r="HRZ104" s="0"/>
      <c r="HSA104" s="0"/>
      <c r="HSB104" s="0"/>
      <c r="HSC104" s="0"/>
      <c r="HSD104" s="0"/>
      <c r="HSE104" s="0"/>
      <c r="HSF104" s="0"/>
      <c r="HSG104" s="0"/>
      <c r="HSH104" s="0"/>
      <c r="HSI104" s="0"/>
      <c r="HSJ104" s="0"/>
      <c r="HSK104" s="0"/>
      <c r="HSL104" s="0"/>
      <c r="HSM104" s="0"/>
      <c r="HSN104" s="0"/>
      <c r="HSO104" s="0"/>
      <c r="HSP104" s="0"/>
      <c r="HSQ104" s="0"/>
      <c r="HSR104" s="0"/>
      <c r="HSS104" s="0"/>
      <c r="HST104" s="0"/>
      <c r="HSU104" s="0"/>
      <c r="HSV104" s="0"/>
      <c r="HSW104" s="0"/>
      <c r="HSX104" s="0"/>
      <c r="HSY104" s="0"/>
      <c r="HSZ104" s="0"/>
      <c r="HTA104" s="0"/>
      <c r="HTB104" s="0"/>
      <c r="HTC104" s="0"/>
      <c r="HTD104" s="0"/>
      <c r="HTE104" s="0"/>
      <c r="HTF104" s="0"/>
      <c r="HTG104" s="0"/>
      <c r="HTH104" s="0"/>
      <c r="HTI104" s="0"/>
      <c r="HTJ104" s="0"/>
      <c r="HTK104" s="0"/>
      <c r="HTL104" s="0"/>
      <c r="HTM104" s="0"/>
      <c r="HTN104" s="0"/>
      <c r="HTO104" s="0"/>
      <c r="HTP104" s="0"/>
      <c r="HTQ104" s="0"/>
      <c r="HTR104" s="0"/>
      <c r="HTS104" s="0"/>
      <c r="HTT104" s="0"/>
      <c r="HTU104" s="0"/>
      <c r="HTV104" s="0"/>
      <c r="HTW104" s="0"/>
      <c r="HTX104" s="0"/>
      <c r="HTY104" s="0"/>
      <c r="HTZ104" s="0"/>
      <c r="HUA104" s="0"/>
      <c r="HUB104" s="0"/>
      <c r="HUC104" s="0"/>
      <c r="HUD104" s="0"/>
      <c r="HUE104" s="0"/>
      <c r="HUF104" s="0"/>
      <c r="HUG104" s="0"/>
      <c r="HUH104" s="0"/>
      <c r="HUI104" s="0"/>
      <c r="HUJ104" s="0"/>
      <c r="HUK104" s="0"/>
      <c r="HUL104" s="0"/>
      <c r="HUM104" s="0"/>
      <c r="HUN104" s="0"/>
      <c r="HUO104" s="0"/>
      <c r="HUP104" s="0"/>
      <c r="HUQ104" s="0"/>
      <c r="HUR104" s="0"/>
      <c r="HUS104" s="0"/>
      <c r="HUT104" s="0"/>
      <c r="HUU104" s="0"/>
      <c r="HUV104" s="0"/>
      <c r="HUW104" s="0"/>
      <c r="HUX104" s="0"/>
      <c r="HUY104" s="0"/>
      <c r="HUZ104" s="0"/>
      <c r="HVA104" s="0"/>
      <c r="HVB104" s="0"/>
      <c r="HVC104" s="0"/>
      <c r="HVD104" s="0"/>
      <c r="HVE104" s="0"/>
      <c r="HVF104" s="0"/>
      <c r="HVG104" s="0"/>
      <c r="HVH104" s="0"/>
      <c r="HVI104" s="0"/>
      <c r="HVJ104" s="0"/>
      <c r="HVK104" s="0"/>
      <c r="HVL104" s="0"/>
      <c r="HVM104" s="0"/>
      <c r="HVN104" s="0"/>
      <c r="HVO104" s="0"/>
      <c r="HVP104" s="0"/>
      <c r="HVQ104" s="0"/>
      <c r="HVR104" s="0"/>
      <c r="HVS104" s="0"/>
      <c r="HVT104" s="0"/>
      <c r="HVU104" s="0"/>
      <c r="HVV104" s="0"/>
      <c r="HVW104" s="0"/>
      <c r="HVX104" s="0"/>
      <c r="HVY104" s="0"/>
      <c r="HVZ104" s="0"/>
      <c r="HWA104" s="0"/>
      <c r="HWB104" s="0"/>
      <c r="HWC104" s="0"/>
      <c r="HWD104" s="0"/>
      <c r="HWE104" s="0"/>
      <c r="HWF104" s="0"/>
      <c r="HWG104" s="0"/>
      <c r="HWH104" s="0"/>
      <c r="HWI104" s="0"/>
      <c r="HWJ104" s="0"/>
      <c r="HWK104" s="0"/>
      <c r="HWL104" s="0"/>
      <c r="HWM104" s="0"/>
      <c r="HWN104" s="0"/>
      <c r="HWO104" s="0"/>
      <c r="HWP104" s="0"/>
      <c r="HWQ104" s="0"/>
      <c r="HWR104" s="0"/>
      <c r="HWS104" s="0"/>
      <c r="HWT104" s="0"/>
      <c r="HWU104" s="0"/>
      <c r="HWV104" s="0"/>
      <c r="HWW104" s="0"/>
      <c r="HWX104" s="0"/>
      <c r="HWY104" s="0"/>
      <c r="HWZ104" s="0"/>
      <c r="HXA104" s="0"/>
      <c r="HXB104" s="0"/>
      <c r="HXC104" s="0"/>
      <c r="HXD104" s="0"/>
      <c r="HXE104" s="0"/>
      <c r="HXF104" s="0"/>
      <c r="HXG104" s="0"/>
      <c r="HXH104" s="0"/>
      <c r="HXI104" s="0"/>
      <c r="HXJ104" s="0"/>
      <c r="HXK104" s="0"/>
      <c r="HXL104" s="0"/>
      <c r="HXM104" s="0"/>
      <c r="HXN104" s="0"/>
      <c r="HXO104" s="0"/>
      <c r="HXP104" s="0"/>
      <c r="HXQ104" s="0"/>
      <c r="HXR104" s="0"/>
      <c r="HXS104" s="0"/>
      <c r="HXT104" s="0"/>
      <c r="HXU104" s="0"/>
      <c r="HXV104" s="0"/>
      <c r="HXW104" s="0"/>
      <c r="HXX104" s="0"/>
      <c r="HXY104" s="0"/>
      <c r="HXZ104" s="0"/>
      <c r="HYA104" s="0"/>
      <c r="HYB104" s="0"/>
      <c r="HYC104" s="0"/>
      <c r="HYD104" s="0"/>
      <c r="HYE104" s="0"/>
      <c r="HYF104" s="0"/>
      <c r="HYG104" s="0"/>
      <c r="HYH104" s="0"/>
      <c r="HYI104" s="0"/>
      <c r="HYJ104" s="0"/>
      <c r="HYK104" s="0"/>
      <c r="HYL104" s="0"/>
      <c r="HYM104" s="0"/>
      <c r="HYN104" s="0"/>
      <c r="HYO104" s="0"/>
      <c r="HYP104" s="0"/>
      <c r="HYQ104" s="0"/>
      <c r="HYR104" s="0"/>
      <c r="HYS104" s="0"/>
      <c r="HYT104" s="0"/>
      <c r="HYU104" s="0"/>
      <c r="HYV104" s="0"/>
      <c r="HYW104" s="0"/>
      <c r="HYX104" s="0"/>
      <c r="HYY104" s="0"/>
      <c r="HYZ104" s="0"/>
      <c r="HZA104" s="0"/>
      <c r="HZB104" s="0"/>
      <c r="HZC104" s="0"/>
      <c r="HZD104" s="0"/>
      <c r="HZE104" s="0"/>
      <c r="HZF104" s="0"/>
      <c r="HZG104" s="0"/>
      <c r="HZH104" s="0"/>
      <c r="HZI104" s="0"/>
      <c r="HZJ104" s="0"/>
      <c r="HZK104" s="0"/>
      <c r="HZL104" s="0"/>
      <c r="HZM104" s="0"/>
      <c r="HZN104" s="0"/>
      <c r="HZO104" s="0"/>
      <c r="HZP104" s="0"/>
      <c r="HZQ104" s="0"/>
      <c r="HZR104" s="0"/>
      <c r="HZS104" s="0"/>
      <c r="HZT104" s="0"/>
      <c r="HZU104" s="0"/>
      <c r="HZV104" s="0"/>
      <c r="HZW104" s="0"/>
      <c r="HZX104" s="0"/>
      <c r="HZY104" s="0"/>
      <c r="HZZ104" s="0"/>
      <c r="IAA104" s="0"/>
      <c r="IAB104" s="0"/>
      <c r="IAC104" s="0"/>
      <c r="IAD104" s="0"/>
      <c r="IAE104" s="0"/>
      <c r="IAF104" s="0"/>
      <c r="IAG104" s="0"/>
      <c r="IAH104" s="0"/>
      <c r="IAI104" s="0"/>
      <c r="IAJ104" s="0"/>
      <c r="IAK104" s="0"/>
      <c r="IAL104" s="0"/>
      <c r="IAM104" s="0"/>
      <c r="IAN104" s="0"/>
      <c r="IAO104" s="0"/>
      <c r="IAP104" s="0"/>
      <c r="IAQ104" s="0"/>
      <c r="IAR104" s="0"/>
      <c r="IAS104" s="0"/>
      <c r="IAT104" s="0"/>
      <c r="IAU104" s="0"/>
      <c r="IAV104" s="0"/>
      <c r="IAW104" s="0"/>
      <c r="IAX104" s="0"/>
      <c r="IAY104" s="0"/>
      <c r="IAZ104" s="0"/>
      <c r="IBA104" s="0"/>
      <c r="IBB104" s="0"/>
      <c r="IBC104" s="0"/>
      <c r="IBD104" s="0"/>
      <c r="IBE104" s="0"/>
      <c r="IBF104" s="0"/>
      <c r="IBG104" s="0"/>
      <c r="IBH104" s="0"/>
      <c r="IBI104" s="0"/>
      <c r="IBJ104" s="0"/>
      <c r="IBK104" s="0"/>
      <c r="IBL104" s="0"/>
      <c r="IBM104" s="0"/>
      <c r="IBN104" s="0"/>
      <c r="IBO104" s="0"/>
      <c r="IBP104" s="0"/>
      <c r="IBQ104" s="0"/>
      <c r="IBR104" s="0"/>
      <c r="IBS104" s="0"/>
      <c r="IBT104" s="0"/>
      <c r="IBU104" s="0"/>
      <c r="IBV104" s="0"/>
      <c r="IBW104" s="0"/>
      <c r="IBX104" s="0"/>
      <c r="IBY104" s="0"/>
      <c r="IBZ104" s="0"/>
      <c r="ICA104" s="0"/>
      <c r="ICB104" s="0"/>
      <c r="ICC104" s="0"/>
      <c r="ICD104" s="0"/>
      <c r="ICE104" s="0"/>
      <c r="ICF104" s="0"/>
      <c r="ICG104" s="0"/>
      <c r="ICH104" s="0"/>
      <c r="ICI104" s="0"/>
      <c r="ICJ104" s="0"/>
      <c r="ICK104" s="0"/>
      <c r="ICL104" s="0"/>
      <c r="ICM104" s="0"/>
      <c r="ICN104" s="0"/>
      <c r="ICO104" s="0"/>
      <c r="ICP104" s="0"/>
      <c r="ICQ104" s="0"/>
      <c r="ICR104" s="0"/>
      <c r="ICS104" s="0"/>
      <c r="ICT104" s="0"/>
      <c r="ICU104" s="0"/>
      <c r="ICV104" s="0"/>
      <c r="ICW104" s="0"/>
      <c r="ICX104" s="0"/>
      <c r="ICY104" s="0"/>
      <c r="ICZ104" s="0"/>
      <c r="IDA104" s="0"/>
      <c r="IDB104" s="0"/>
      <c r="IDC104" s="0"/>
      <c r="IDD104" s="0"/>
      <c r="IDE104" s="0"/>
      <c r="IDF104" s="0"/>
      <c r="IDG104" s="0"/>
      <c r="IDH104" s="0"/>
      <c r="IDI104" s="0"/>
      <c r="IDJ104" s="0"/>
      <c r="IDK104" s="0"/>
      <c r="IDL104" s="0"/>
      <c r="IDM104" s="0"/>
      <c r="IDN104" s="0"/>
      <c r="IDO104" s="0"/>
      <c r="IDP104" s="0"/>
      <c r="IDQ104" s="0"/>
      <c r="IDR104" s="0"/>
      <c r="IDS104" s="0"/>
      <c r="IDT104" s="0"/>
      <c r="IDU104" s="0"/>
      <c r="IDV104" s="0"/>
      <c r="IDW104" s="0"/>
      <c r="IDX104" s="0"/>
      <c r="IDY104" s="0"/>
      <c r="IDZ104" s="0"/>
      <c r="IEA104" s="0"/>
      <c r="IEB104" s="0"/>
      <c r="IEC104" s="0"/>
      <c r="IED104" s="0"/>
      <c r="IEE104" s="0"/>
      <c r="IEF104" s="0"/>
      <c r="IEG104" s="0"/>
      <c r="IEH104" s="0"/>
      <c r="IEI104" s="0"/>
      <c r="IEJ104" s="0"/>
      <c r="IEK104" s="0"/>
      <c r="IEL104" s="0"/>
      <c r="IEM104" s="0"/>
      <c r="IEN104" s="0"/>
      <c r="IEO104" s="0"/>
      <c r="IEP104" s="0"/>
      <c r="IEQ104" s="0"/>
      <c r="IER104" s="0"/>
      <c r="IES104" s="0"/>
      <c r="IET104" s="0"/>
      <c r="IEU104" s="0"/>
      <c r="IEV104" s="0"/>
      <c r="IEW104" s="0"/>
      <c r="IEX104" s="0"/>
      <c r="IEY104" s="0"/>
      <c r="IEZ104" s="0"/>
      <c r="IFA104" s="0"/>
      <c r="IFB104" s="0"/>
      <c r="IFC104" s="0"/>
      <c r="IFD104" s="0"/>
      <c r="IFE104" s="0"/>
      <c r="IFF104" s="0"/>
      <c r="IFG104" s="0"/>
      <c r="IFH104" s="0"/>
      <c r="IFI104" s="0"/>
      <c r="IFJ104" s="0"/>
      <c r="IFK104" s="0"/>
      <c r="IFL104" s="0"/>
      <c r="IFM104" s="0"/>
      <c r="IFN104" s="0"/>
      <c r="IFO104" s="0"/>
      <c r="IFP104" s="0"/>
      <c r="IFQ104" s="0"/>
      <c r="IFR104" s="0"/>
      <c r="IFS104" s="0"/>
      <c r="IFT104" s="0"/>
      <c r="IFU104" s="0"/>
      <c r="IFV104" s="0"/>
      <c r="IFW104" s="0"/>
      <c r="IFX104" s="0"/>
      <c r="IFY104" s="0"/>
      <c r="IFZ104" s="0"/>
      <c r="IGA104" s="0"/>
      <c r="IGB104" s="0"/>
      <c r="IGC104" s="0"/>
      <c r="IGD104" s="0"/>
      <c r="IGE104" s="0"/>
      <c r="IGF104" s="0"/>
      <c r="IGG104" s="0"/>
      <c r="IGH104" s="0"/>
      <c r="IGI104" s="0"/>
      <c r="IGJ104" s="0"/>
      <c r="IGK104" s="0"/>
      <c r="IGL104" s="0"/>
      <c r="IGM104" s="0"/>
      <c r="IGN104" s="0"/>
      <c r="IGO104" s="0"/>
      <c r="IGP104" s="0"/>
      <c r="IGQ104" s="0"/>
      <c r="IGR104" s="0"/>
      <c r="IGS104" s="0"/>
      <c r="IGT104" s="0"/>
      <c r="IGU104" s="0"/>
      <c r="IGV104" s="0"/>
      <c r="IGW104" s="0"/>
      <c r="IGX104" s="0"/>
      <c r="IGY104" s="0"/>
      <c r="IGZ104" s="0"/>
      <c r="IHA104" s="0"/>
      <c r="IHB104" s="0"/>
      <c r="IHC104" s="0"/>
      <c r="IHD104" s="0"/>
      <c r="IHE104" s="0"/>
      <c r="IHF104" s="0"/>
      <c r="IHG104" s="0"/>
      <c r="IHH104" s="0"/>
      <c r="IHI104" s="0"/>
      <c r="IHJ104" s="0"/>
      <c r="IHK104" s="0"/>
      <c r="IHL104" s="0"/>
      <c r="IHM104" s="0"/>
      <c r="IHN104" s="0"/>
      <c r="IHO104" s="0"/>
      <c r="IHP104" s="0"/>
      <c r="IHQ104" s="0"/>
      <c r="IHR104" s="0"/>
      <c r="IHS104" s="0"/>
      <c r="IHT104" s="0"/>
      <c r="IHU104" s="0"/>
      <c r="IHV104" s="0"/>
      <c r="IHW104" s="0"/>
      <c r="IHX104" s="0"/>
      <c r="IHY104" s="0"/>
      <c r="IHZ104" s="0"/>
      <c r="IIA104" s="0"/>
      <c r="IIB104" s="0"/>
      <c r="IIC104" s="0"/>
      <c r="IID104" s="0"/>
      <c r="IIE104" s="0"/>
      <c r="IIF104" s="0"/>
      <c r="IIG104" s="0"/>
      <c r="IIH104" s="0"/>
      <c r="III104" s="0"/>
      <c r="IIJ104" s="0"/>
      <c r="IIK104" s="0"/>
      <c r="IIL104" s="0"/>
      <c r="IIM104" s="0"/>
      <c r="IIN104" s="0"/>
      <c r="IIO104" s="0"/>
      <c r="IIP104" s="0"/>
      <c r="IIQ104" s="0"/>
      <c r="IIR104" s="0"/>
      <c r="IIS104" s="0"/>
      <c r="IIT104" s="0"/>
      <c r="IIU104" s="0"/>
      <c r="IIV104" s="0"/>
      <c r="IIW104" s="0"/>
      <c r="IIX104" s="0"/>
      <c r="IIY104" s="0"/>
      <c r="IIZ104" s="0"/>
      <c r="IJA104" s="0"/>
      <c r="IJB104" s="0"/>
      <c r="IJC104" s="0"/>
      <c r="IJD104" s="0"/>
      <c r="IJE104" s="0"/>
      <c r="IJF104" s="0"/>
      <c r="IJG104" s="0"/>
      <c r="IJH104" s="0"/>
      <c r="IJI104" s="0"/>
      <c r="IJJ104" s="0"/>
      <c r="IJK104" s="0"/>
      <c r="IJL104" s="0"/>
      <c r="IJM104" s="0"/>
      <c r="IJN104" s="0"/>
      <c r="IJO104" s="0"/>
      <c r="IJP104" s="0"/>
      <c r="IJQ104" s="0"/>
      <c r="IJR104" s="0"/>
      <c r="IJS104" s="0"/>
      <c r="IJT104" s="0"/>
      <c r="IJU104" s="0"/>
      <c r="IJV104" s="0"/>
      <c r="IJW104" s="0"/>
      <c r="IJX104" s="0"/>
      <c r="IJY104" s="0"/>
      <c r="IJZ104" s="0"/>
      <c r="IKA104" s="0"/>
      <c r="IKB104" s="0"/>
      <c r="IKC104" s="0"/>
      <c r="IKD104" s="0"/>
      <c r="IKE104" s="0"/>
      <c r="IKF104" s="0"/>
      <c r="IKG104" s="0"/>
      <c r="IKH104" s="0"/>
      <c r="IKI104" s="0"/>
      <c r="IKJ104" s="0"/>
      <c r="IKK104" s="0"/>
      <c r="IKL104" s="0"/>
      <c r="IKM104" s="0"/>
      <c r="IKN104" s="0"/>
      <c r="IKO104" s="0"/>
      <c r="IKP104" s="0"/>
      <c r="IKQ104" s="0"/>
      <c r="IKR104" s="0"/>
      <c r="IKS104" s="0"/>
      <c r="IKT104" s="0"/>
      <c r="IKU104" s="0"/>
      <c r="IKV104" s="0"/>
      <c r="IKW104" s="0"/>
      <c r="IKX104" s="0"/>
      <c r="IKY104" s="0"/>
      <c r="IKZ104" s="0"/>
      <c r="ILA104" s="0"/>
      <c r="ILB104" s="0"/>
      <c r="ILC104" s="0"/>
      <c r="ILD104" s="0"/>
      <c r="ILE104" s="0"/>
      <c r="ILF104" s="0"/>
      <c r="ILG104" s="0"/>
      <c r="ILH104" s="0"/>
      <c r="ILI104" s="0"/>
      <c r="ILJ104" s="0"/>
      <c r="ILK104" s="0"/>
      <c r="ILL104" s="0"/>
      <c r="ILM104" s="0"/>
      <c r="ILN104" s="0"/>
      <c r="ILO104" s="0"/>
      <c r="ILP104" s="0"/>
      <c r="ILQ104" s="0"/>
      <c r="ILR104" s="0"/>
      <c r="ILS104" s="0"/>
      <c r="ILT104" s="0"/>
      <c r="ILU104" s="0"/>
      <c r="ILV104" s="0"/>
      <c r="ILW104" s="0"/>
      <c r="ILX104" s="0"/>
      <c r="ILY104" s="0"/>
      <c r="ILZ104" s="0"/>
      <c r="IMA104" s="0"/>
      <c r="IMB104" s="0"/>
      <c r="IMC104" s="0"/>
      <c r="IMD104" s="0"/>
      <c r="IME104" s="0"/>
      <c r="IMF104" s="0"/>
      <c r="IMG104" s="0"/>
      <c r="IMH104" s="0"/>
      <c r="IMI104" s="0"/>
      <c r="IMJ104" s="0"/>
      <c r="IMK104" s="0"/>
      <c r="IML104" s="0"/>
      <c r="IMM104" s="0"/>
      <c r="IMN104" s="0"/>
      <c r="IMO104" s="0"/>
      <c r="IMP104" s="0"/>
      <c r="IMQ104" s="0"/>
      <c r="IMR104" s="0"/>
      <c r="IMS104" s="0"/>
      <c r="IMT104" s="0"/>
      <c r="IMU104" s="0"/>
      <c r="IMV104" s="0"/>
      <c r="IMW104" s="0"/>
      <c r="IMX104" s="0"/>
      <c r="IMY104" s="0"/>
      <c r="IMZ104" s="0"/>
      <c r="INA104" s="0"/>
      <c r="INB104" s="0"/>
      <c r="INC104" s="0"/>
      <c r="IND104" s="0"/>
      <c r="INE104" s="0"/>
      <c r="INF104" s="0"/>
      <c r="ING104" s="0"/>
      <c r="INH104" s="0"/>
      <c r="INI104" s="0"/>
      <c r="INJ104" s="0"/>
      <c r="INK104" s="0"/>
      <c r="INL104" s="0"/>
      <c r="INM104" s="0"/>
      <c r="INN104" s="0"/>
      <c r="INO104" s="0"/>
      <c r="INP104" s="0"/>
      <c r="INQ104" s="0"/>
      <c r="INR104" s="0"/>
      <c r="INS104" s="0"/>
      <c r="INT104" s="0"/>
      <c r="INU104" s="0"/>
      <c r="INV104" s="0"/>
      <c r="INW104" s="0"/>
      <c r="INX104" s="0"/>
      <c r="INY104" s="0"/>
      <c r="INZ104" s="0"/>
      <c r="IOA104" s="0"/>
      <c r="IOB104" s="0"/>
      <c r="IOC104" s="0"/>
      <c r="IOD104" s="0"/>
      <c r="IOE104" s="0"/>
      <c r="IOF104" s="0"/>
      <c r="IOG104" s="0"/>
      <c r="IOH104" s="0"/>
      <c r="IOI104" s="0"/>
      <c r="IOJ104" s="0"/>
      <c r="IOK104" s="0"/>
      <c r="IOL104" s="0"/>
      <c r="IOM104" s="0"/>
      <c r="ION104" s="0"/>
      <c r="IOO104" s="0"/>
      <c r="IOP104" s="0"/>
      <c r="IOQ104" s="0"/>
      <c r="IOR104" s="0"/>
      <c r="IOS104" s="0"/>
      <c r="IOT104" s="0"/>
      <c r="IOU104" s="0"/>
      <c r="IOV104" s="0"/>
      <c r="IOW104" s="0"/>
      <c r="IOX104" s="0"/>
      <c r="IOY104" s="0"/>
      <c r="IOZ104" s="0"/>
      <c r="IPA104" s="0"/>
      <c r="IPB104" s="0"/>
      <c r="IPC104" s="0"/>
      <c r="IPD104" s="0"/>
      <c r="IPE104" s="0"/>
      <c r="IPF104" s="0"/>
      <c r="IPG104" s="0"/>
      <c r="IPH104" s="0"/>
      <c r="IPI104" s="0"/>
      <c r="IPJ104" s="0"/>
      <c r="IPK104" s="0"/>
      <c r="IPL104" s="0"/>
      <c r="IPM104" s="0"/>
      <c r="IPN104" s="0"/>
      <c r="IPO104" s="0"/>
      <c r="IPP104" s="0"/>
      <c r="IPQ104" s="0"/>
      <c r="IPR104" s="0"/>
      <c r="IPS104" s="0"/>
      <c r="IPT104" s="0"/>
      <c r="IPU104" s="0"/>
      <c r="IPV104" s="0"/>
      <c r="IPW104" s="0"/>
      <c r="IPX104" s="0"/>
      <c r="IPY104" s="0"/>
      <c r="IPZ104" s="0"/>
      <c r="IQA104" s="0"/>
      <c r="IQB104" s="0"/>
      <c r="IQC104" s="0"/>
      <c r="IQD104" s="0"/>
      <c r="IQE104" s="0"/>
      <c r="IQF104" s="0"/>
      <c r="IQG104" s="0"/>
      <c r="IQH104" s="0"/>
      <c r="IQI104" s="0"/>
      <c r="IQJ104" s="0"/>
      <c r="IQK104" s="0"/>
      <c r="IQL104" s="0"/>
      <c r="IQM104" s="0"/>
      <c r="IQN104" s="0"/>
      <c r="IQO104" s="0"/>
      <c r="IQP104" s="0"/>
      <c r="IQQ104" s="0"/>
      <c r="IQR104" s="0"/>
      <c r="IQS104" s="0"/>
      <c r="IQT104" s="0"/>
      <c r="IQU104" s="0"/>
      <c r="IQV104" s="0"/>
      <c r="IQW104" s="0"/>
      <c r="IQX104" s="0"/>
      <c r="IQY104" s="0"/>
      <c r="IQZ104" s="0"/>
      <c r="IRA104" s="0"/>
      <c r="IRB104" s="0"/>
      <c r="IRC104" s="0"/>
      <c r="IRD104" s="0"/>
      <c r="IRE104" s="0"/>
      <c r="IRF104" s="0"/>
      <c r="IRG104" s="0"/>
      <c r="IRH104" s="0"/>
      <c r="IRI104" s="0"/>
      <c r="IRJ104" s="0"/>
      <c r="IRK104" s="0"/>
      <c r="IRL104" s="0"/>
      <c r="IRM104" s="0"/>
      <c r="IRN104" s="0"/>
      <c r="IRO104" s="0"/>
      <c r="IRP104" s="0"/>
      <c r="IRQ104" s="0"/>
      <c r="IRR104" s="0"/>
      <c r="IRS104" s="0"/>
      <c r="IRT104" s="0"/>
      <c r="IRU104" s="0"/>
      <c r="IRV104" s="0"/>
      <c r="IRW104" s="0"/>
      <c r="IRX104" s="0"/>
      <c r="IRY104" s="0"/>
      <c r="IRZ104" s="0"/>
      <c r="ISA104" s="0"/>
      <c r="ISB104" s="0"/>
      <c r="ISC104" s="0"/>
      <c r="ISD104" s="0"/>
      <c r="ISE104" s="0"/>
      <c r="ISF104" s="0"/>
      <c r="ISG104" s="0"/>
      <c r="ISH104" s="0"/>
      <c r="ISI104" s="0"/>
      <c r="ISJ104" s="0"/>
      <c r="ISK104" s="0"/>
      <c r="ISL104" s="0"/>
      <c r="ISM104" s="0"/>
      <c r="ISN104" s="0"/>
      <c r="ISO104" s="0"/>
      <c r="ISP104" s="0"/>
      <c r="ISQ104" s="0"/>
      <c r="ISR104" s="0"/>
      <c r="ISS104" s="0"/>
      <c r="IST104" s="0"/>
      <c r="ISU104" s="0"/>
      <c r="ISV104" s="0"/>
      <c r="ISW104" s="0"/>
      <c r="ISX104" s="0"/>
      <c r="ISY104" s="0"/>
      <c r="ISZ104" s="0"/>
      <c r="ITA104" s="0"/>
      <c r="ITB104" s="0"/>
      <c r="ITC104" s="0"/>
      <c r="ITD104" s="0"/>
      <c r="ITE104" s="0"/>
      <c r="ITF104" s="0"/>
      <c r="ITG104" s="0"/>
      <c r="ITH104" s="0"/>
      <c r="ITI104" s="0"/>
      <c r="ITJ104" s="0"/>
      <c r="ITK104" s="0"/>
      <c r="ITL104" s="0"/>
      <c r="ITM104" s="0"/>
      <c r="ITN104" s="0"/>
      <c r="ITO104" s="0"/>
      <c r="ITP104" s="0"/>
      <c r="ITQ104" s="0"/>
      <c r="ITR104" s="0"/>
      <c r="ITS104" s="0"/>
      <c r="ITT104" s="0"/>
      <c r="ITU104" s="0"/>
      <c r="ITV104" s="0"/>
      <c r="ITW104" s="0"/>
      <c r="ITX104" s="0"/>
      <c r="ITY104" s="0"/>
      <c r="ITZ104" s="0"/>
      <c r="IUA104" s="0"/>
      <c r="IUB104" s="0"/>
      <c r="IUC104" s="0"/>
      <c r="IUD104" s="0"/>
      <c r="IUE104" s="0"/>
      <c r="IUF104" s="0"/>
      <c r="IUG104" s="0"/>
      <c r="IUH104" s="0"/>
      <c r="IUI104" s="0"/>
      <c r="IUJ104" s="0"/>
      <c r="IUK104" s="0"/>
      <c r="IUL104" s="0"/>
      <c r="IUM104" s="0"/>
      <c r="IUN104" s="0"/>
      <c r="IUO104" s="0"/>
      <c r="IUP104" s="0"/>
      <c r="IUQ104" s="0"/>
      <c r="IUR104" s="0"/>
      <c r="IUS104" s="0"/>
      <c r="IUT104" s="0"/>
      <c r="IUU104" s="0"/>
      <c r="IUV104" s="0"/>
      <c r="IUW104" s="0"/>
      <c r="IUX104" s="0"/>
      <c r="IUY104" s="0"/>
      <c r="IUZ104" s="0"/>
      <c r="IVA104" s="0"/>
      <c r="IVB104" s="0"/>
      <c r="IVC104" s="0"/>
      <c r="IVD104" s="0"/>
      <c r="IVE104" s="0"/>
      <c r="IVF104" s="0"/>
      <c r="IVG104" s="0"/>
      <c r="IVH104" s="0"/>
      <c r="IVI104" s="0"/>
      <c r="IVJ104" s="0"/>
      <c r="IVK104" s="0"/>
      <c r="IVL104" s="0"/>
      <c r="IVM104" s="0"/>
      <c r="IVN104" s="0"/>
      <c r="IVO104" s="0"/>
      <c r="IVP104" s="0"/>
      <c r="IVQ104" s="0"/>
      <c r="IVR104" s="0"/>
      <c r="IVS104" s="0"/>
      <c r="IVT104" s="0"/>
      <c r="IVU104" s="0"/>
      <c r="IVV104" s="0"/>
      <c r="IVW104" s="0"/>
      <c r="IVX104" s="0"/>
      <c r="IVY104" s="0"/>
      <c r="IVZ104" s="0"/>
      <c r="IWA104" s="0"/>
      <c r="IWB104" s="0"/>
      <c r="IWC104" s="0"/>
      <c r="IWD104" s="0"/>
      <c r="IWE104" s="0"/>
      <c r="IWF104" s="0"/>
      <c r="IWG104" s="0"/>
      <c r="IWH104" s="0"/>
      <c r="IWI104" s="0"/>
      <c r="IWJ104" s="0"/>
      <c r="IWK104" s="0"/>
      <c r="IWL104" s="0"/>
      <c r="IWM104" s="0"/>
      <c r="IWN104" s="0"/>
      <c r="IWO104" s="0"/>
      <c r="IWP104" s="0"/>
      <c r="IWQ104" s="0"/>
      <c r="IWR104" s="0"/>
      <c r="IWS104" s="0"/>
      <c r="IWT104" s="0"/>
      <c r="IWU104" s="0"/>
      <c r="IWV104" s="0"/>
      <c r="IWW104" s="0"/>
      <c r="IWX104" s="0"/>
      <c r="IWY104" s="0"/>
      <c r="IWZ104" s="0"/>
      <c r="IXA104" s="0"/>
      <c r="IXB104" s="0"/>
      <c r="IXC104" s="0"/>
      <c r="IXD104" s="0"/>
      <c r="IXE104" s="0"/>
      <c r="IXF104" s="0"/>
      <c r="IXG104" s="0"/>
      <c r="IXH104" s="0"/>
      <c r="IXI104" s="0"/>
      <c r="IXJ104" s="0"/>
      <c r="IXK104" s="0"/>
      <c r="IXL104" s="0"/>
      <c r="IXM104" s="0"/>
      <c r="IXN104" s="0"/>
      <c r="IXO104" s="0"/>
      <c r="IXP104" s="0"/>
      <c r="IXQ104" s="0"/>
      <c r="IXR104" s="0"/>
      <c r="IXS104" s="0"/>
      <c r="IXT104" s="0"/>
      <c r="IXU104" s="0"/>
      <c r="IXV104" s="0"/>
      <c r="IXW104" s="0"/>
      <c r="IXX104" s="0"/>
      <c r="IXY104" s="0"/>
      <c r="IXZ104" s="0"/>
      <c r="IYA104" s="0"/>
      <c r="IYB104" s="0"/>
      <c r="IYC104" s="0"/>
      <c r="IYD104" s="0"/>
      <c r="IYE104" s="0"/>
      <c r="IYF104" s="0"/>
      <c r="IYG104" s="0"/>
      <c r="IYH104" s="0"/>
      <c r="IYI104" s="0"/>
      <c r="IYJ104" s="0"/>
      <c r="IYK104" s="0"/>
      <c r="IYL104" s="0"/>
      <c r="IYM104" s="0"/>
      <c r="IYN104" s="0"/>
      <c r="IYO104" s="0"/>
      <c r="IYP104" s="0"/>
      <c r="IYQ104" s="0"/>
      <c r="IYR104" s="0"/>
      <c r="IYS104" s="0"/>
      <c r="IYT104" s="0"/>
      <c r="IYU104" s="0"/>
      <c r="IYV104" s="0"/>
      <c r="IYW104" s="0"/>
      <c r="IYX104" s="0"/>
      <c r="IYY104" s="0"/>
      <c r="IYZ104" s="0"/>
      <c r="IZA104" s="0"/>
      <c r="IZB104" s="0"/>
      <c r="IZC104" s="0"/>
      <c r="IZD104" s="0"/>
      <c r="IZE104" s="0"/>
      <c r="IZF104" s="0"/>
      <c r="IZG104" s="0"/>
      <c r="IZH104" s="0"/>
      <c r="IZI104" s="0"/>
      <c r="IZJ104" s="0"/>
      <c r="IZK104" s="0"/>
      <c r="IZL104" s="0"/>
      <c r="IZM104" s="0"/>
      <c r="IZN104" s="0"/>
      <c r="IZO104" s="0"/>
      <c r="IZP104" s="0"/>
      <c r="IZQ104" s="0"/>
      <c r="IZR104" s="0"/>
      <c r="IZS104" s="0"/>
      <c r="IZT104" s="0"/>
      <c r="IZU104" s="0"/>
      <c r="IZV104" s="0"/>
      <c r="IZW104" s="0"/>
      <c r="IZX104" s="0"/>
      <c r="IZY104" s="0"/>
      <c r="IZZ104" s="0"/>
      <c r="JAA104" s="0"/>
      <c r="JAB104" s="0"/>
      <c r="JAC104" s="0"/>
      <c r="JAD104" s="0"/>
      <c r="JAE104" s="0"/>
      <c r="JAF104" s="0"/>
      <c r="JAG104" s="0"/>
      <c r="JAH104" s="0"/>
      <c r="JAI104" s="0"/>
      <c r="JAJ104" s="0"/>
      <c r="JAK104" s="0"/>
      <c r="JAL104" s="0"/>
      <c r="JAM104" s="0"/>
      <c r="JAN104" s="0"/>
      <c r="JAO104" s="0"/>
      <c r="JAP104" s="0"/>
      <c r="JAQ104" s="0"/>
      <c r="JAR104" s="0"/>
      <c r="JAS104" s="0"/>
      <c r="JAT104" s="0"/>
      <c r="JAU104" s="0"/>
      <c r="JAV104" s="0"/>
      <c r="JAW104" s="0"/>
      <c r="JAX104" s="0"/>
      <c r="JAY104" s="0"/>
      <c r="JAZ104" s="0"/>
      <c r="JBA104" s="0"/>
      <c r="JBB104" s="0"/>
      <c r="JBC104" s="0"/>
      <c r="JBD104" s="0"/>
      <c r="JBE104" s="0"/>
      <c r="JBF104" s="0"/>
      <c r="JBG104" s="0"/>
      <c r="JBH104" s="0"/>
      <c r="JBI104" s="0"/>
      <c r="JBJ104" s="0"/>
      <c r="JBK104" s="0"/>
      <c r="JBL104" s="0"/>
      <c r="JBM104" s="0"/>
      <c r="JBN104" s="0"/>
      <c r="JBO104" s="0"/>
      <c r="JBP104" s="0"/>
      <c r="JBQ104" s="0"/>
      <c r="JBR104" s="0"/>
      <c r="JBS104" s="0"/>
      <c r="JBT104" s="0"/>
      <c r="JBU104" s="0"/>
      <c r="JBV104" s="0"/>
      <c r="JBW104" s="0"/>
      <c r="JBX104" s="0"/>
      <c r="JBY104" s="0"/>
      <c r="JBZ104" s="0"/>
      <c r="JCA104" s="0"/>
      <c r="JCB104" s="0"/>
      <c r="JCC104" s="0"/>
      <c r="JCD104" s="0"/>
      <c r="JCE104" s="0"/>
      <c r="JCF104" s="0"/>
      <c r="JCG104" s="0"/>
      <c r="JCH104" s="0"/>
      <c r="JCI104" s="0"/>
      <c r="JCJ104" s="0"/>
      <c r="JCK104" s="0"/>
      <c r="JCL104" s="0"/>
      <c r="JCM104" s="0"/>
      <c r="JCN104" s="0"/>
      <c r="JCO104" s="0"/>
      <c r="JCP104" s="0"/>
      <c r="JCQ104" s="0"/>
      <c r="JCR104" s="0"/>
      <c r="JCS104" s="0"/>
      <c r="JCT104" s="0"/>
      <c r="JCU104" s="0"/>
      <c r="JCV104" s="0"/>
      <c r="JCW104" s="0"/>
      <c r="JCX104" s="0"/>
      <c r="JCY104" s="0"/>
      <c r="JCZ104" s="0"/>
      <c r="JDA104" s="0"/>
      <c r="JDB104" s="0"/>
      <c r="JDC104" s="0"/>
      <c r="JDD104" s="0"/>
      <c r="JDE104" s="0"/>
      <c r="JDF104" s="0"/>
      <c r="JDG104" s="0"/>
      <c r="JDH104" s="0"/>
      <c r="JDI104" s="0"/>
      <c r="JDJ104" s="0"/>
      <c r="JDK104" s="0"/>
      <c r="JDL104" s="0"/>
      <c r="JDM104" s="0"/>
      <c r="JDN104" s="0"/>
      <c r="JDO104" s="0"/>
      <c r="JDP104" s="0"/>
      <c r="JDQ104" s="0"/>
      <c r="JDR104" s="0"/>
      <c r="JDS104" s="0"/>
      <c r="JDT104" s="0"/>
      <c r="JDU104" s="0"/>
      <c r="JDV104" s="0"/>
      <c r="JDW104" s="0"/>
      <c r="JDX104" s="0"/>
      <c r="JDY104" s="0"/>
      <c r="JDZ104" s="0"/>
      <c r="JEA104" s="0"/>
      <c r="JEB104" s="0"/>
      <c r="JEC104" s="0"/>
      <c r="JED104" s="0"/>
      <c r="JEE104" s="0"/>
      <c r="JEF104" s="0"/>
      <c r="JEG104" s="0"/>
      <c r="JEH104" s="0"/>
      <c r="JEI104" s="0"/>
      <c r="JEJ104" s="0"/>
      <c r="JEK104" s="0"/>
      <c r="JEL104" s="0"/>
      <c r="JEM104" s="0"/>
      <c r="JEN104" s="0"/>
      <c r="JEO104" s="0"/>
      <c r="JEP104" s="0"/>
      <c r="JEQ104" s="0"/>
      <c r="JER104" s="0"/>
      <c r="JES104" s="0"/>
      <c r="JET104" s="0"/>
      <c r="JEU104" s="0"/>
      <c r="JEV104" s="0"/>
      <c r="JEW104" s="0"/>
      <c r="JEX104" s="0"/>
      <c r="JEY104" s="0"/>
      <c r="JEZ104" s="0"/>
      <c r="JFA104" s="0"/>
      <c r="JFB104" s="0"/>
      <c r="JFC104" s="0"/>
      <c r="JFD104" s="0"/>
      <c r="JFE104" s="0"/>
      <c r="JFF104" s="0"/>
      <c r="JFG104" s="0"/>
      <c r="JFH104" s="0"/>
      <c r="JFI104" s="0"/>
      <c r="JFJ104" s="0"/>
      <c r="JFK104" s="0"/>
      <c r="JFL104" s="0"/>
      <c r="JFM104" s="0"/>
      <c r="JFN104" s="0"/>
      <c r="JFO104" s="0"/>
      <c r="JFP104" s="0"/>
      <c r="JFQ104" s="0"/>
      <c r="JFR104" s="0"/>
      <c r="JFS104" s="0"/>
      <c r="JFT104" s="0"/>
      <c r="JFU104" s="0"/>
      <c r="JFV104" s="0"/>
      <c r="JFW104" s="0"/>
      <c r="JFX104" s="0"/>
      <c r="JFY104" s="0"/>
      <c r="JFZ104" s="0"/>
      <c r="JGA104" s="0"/>
      <c r="JGB104" s="0"/>
      <c r="JGC104" s="0"/>
      <c r="JGD104" s="0"/>
      <c r="JGE104" s="0"/>
      <c r="JGF104" s="0"/>
      <c r="JGG104" s="0"/>
      <c r="JGH104" s="0"/>
      <c r="JGI104" s="0"/>
      <c r="JGJ104" s="0"/>
      <c r="JGK104" s="0"/>
      <c r="JGL104" s="0"/>
      <c r="JGM104" s="0"/>
      <c r="JGN104" s="0"/>
      <c r="JGO104" s="0"/>
      <c r="JGP104" s="0"/>
      <c r="JGQ104" s="0"/>
      <c r="JGR104" s="0"/>
      <c r="JGS104" s="0"/>
      <c r="JGT104" s="0"/>
      <c r="JGU104" s="0"/>
      <c r="JGV104" s="0"/>
      <c r="JGW104" s="0"/>
      <c r="JGX104" s="0"/>
      <c r="JGY104" s="0"/>
      <c r="JGZ104" s="0"/>
      <c r="JHA104" s="0"/>
      <c r="JHB104" s="0"/>
      <c r="JHC104" s="0"/>
      <c r="JHD104" s="0"/>
      <c r="JHE104" s="0"/>
      <c r="JHF104" s="0"/>
      <c r="JHG104" s="0"/>
      <c r="JHH104" s="0"/>
      <c r="JHI104" s="0"/>
      <c r="JHJ104" s="0"/>
      <c r="JHK104" s="0"/>
      <c r="JHL104" s="0"/>
      <c r="JHM104" s="0"/>
      <c r="JHN104" s="0"/>
      <c r="JHO104" s="0"/>
      <c r="JHP104" s="0"/>
      <c r="JHQ104" s="0"/>
      <c r="JHR104" s="0"/>
      <c r="JHS104" s="0"/>
      <c r="JHT104" s="0"/>
      <c r="JHU104" s="0"/>
      <c r="JHV104" s="0"/>
      <c r="JHW104" s="0"/>
      <c r="JHX104" s="0"/>
      <c r="JHY104" s="0"/>
      <c r="JHZ104" s="0"/>
      <c r="JIA104" s="0"/>
      <c r="JIB104" s="0"/>
      <c r="JIC104" s="0"/>
      <c r="JID104" s="0"/>
      <c r="JIE104" s="0"/>
      <c r="JIF104" s="0"/>
      <c r="JIG104" s="0"/>
      <c r="JIH104" s="0"/>
      <c r="JII104" s="0"/>
      <c r="JIJ104" s="0"/>
      <c r="JIK104" s="0"/>
      <c r="JIL104" s="0"/>
      <c r="JIM104" s="0"/>
      <c r="JIN104" s="0"/>
      <c r="JIO104" s="0"/>
      <c r="JIP104" s="0"/>
      <c r="JIQ104" s="0"/>
      <c r="JIR104" s="0"/>
      <c r="JIS104" s="0"/>
      <c r="JIT104" s="0"/>
      <c r="JIU104" s="0"/>
      <c r="JIV104" s="0"/>
      <c r="JIW104" s="0"/>
      <c r="JIX104" s="0"/>
      <c r="JIY104" s="0"/>
      <c r="JIZ104" s="0"/>
      <c r="JJA104" s="0"/>
      <c r="JJB104" s="0"/>
      <c r="JJC104" s="0"/>
      <c r="JJD104" s="0"/>
      <c r="JJE104" s="0"/>
      <c r="JJF104" s="0"/>
      <c r="JJG104" s="0"/>
      <c r="JJH104" s="0"/>
      <c r="JJI104" s="0"/>
      <c r="JJJ104" s="0"/>
      <c r="JJK104" s="0"/>
      <c r="JJL104" s="0"/>
      <c r="JJM104" s="0"/>
      <c r="JJN104" s="0"/>
      <c r="JJO104" s="0"/>
      <c r="JJP104" s="0"/>
      <c r="JJQ104" s="0"/>
      <c r="JJR104" s="0"/>
      <c r="JJS104" s="0"/>
      <c r="JJT104" s="0"/>
      <c r="JJU104" s="0"/>
      <c r="JJV104" s="0"/>
      <c r="JJW104" s="0"/>
      <c r="JJX104" s="0"/>
      <c r="JJY104" s="0"/>
      <c r="JJZ104" s="0"/>
      <c r="JKA104" s="0"/>
      <c r="JKB104" s="0"/>
      <c r="JKC104" s="0"/>
      <c r="JKD104" s="0"/>
      <c r="JKE104" s="0"/>
      <c r="JKF104" s="0"/>
      <c r="JKG104" s="0"/>
      <c r="JKH104" s="0"/>
      <c r="JKI104" s="0"/>
      <c r="JKJ104" s="0"/>
      <c r="JKK104" s="0"/>
      <c r="JKL104" s="0"/>
      <c r="JKM104" s="0"/>
      <c r="JKN104" s="0"/>
      <c r="JKO104" s="0"/>
      <c r="JKP104" s="0"/>
      <c r="JKQ104" s="0"/>
      <c r="JKR104" s="0"/>
      <c r="JKS104" s="0"/>
      <c r="JKT104" s="0"/>
      <c r="JKU104" s="0"/>
      <c r="JKV104" s="0"/>
      <c r="JKW104" s="0"/>
      <c r="JKX104" s="0"/>
      <c r="JKY104" s="0"/>
      <c r="JKZ104" s="0"/>
      <c r="JLA104" s="0"/>
      <c r="JLB104" s="0"/>
      <c r="JLC104" s="0"/>
      <c r="JLD104" s="0"/>
      <c r="JLE104" s="0"/>
      <c r="JLF104" s="0"/>
      <c r="JLG104" s="0"/>
      <c r="JLH104" s="0"/>
      <c r="JLI104" s="0"/>
      <c r="JLJ104" s="0"/>
      <c r="JLK104" s="0"/>
      <c r="JLL104" s="0"/>
      <c r="JLM104" s="0"/>
      <c r="JLN104" s="0"/>
      <c r="JLO104" s="0"/>
      <c r="JLP104" s="0"/>
      <c r="JLQ104" s="0"/>
      <c r="JLR104" s="0"/>
      <c r="JLS104" s="0"/>
      <c r="JLT104" s="0"/>
      <c r="JLU104" s="0"/>
      <c r="JLV104" s="0"/>
      <c r="JLW104" s="0"/>
      <c r="JLX104" s="0"/>
      <c r="JLY104" s="0"/>
      <c r="JLZ104" s="0"/>
      <c r="JMA104" s="0"/>
      <c r="JMB104" s="0"/>
      <c r="JMC104" s="0"/>
      <c r="JMD104" s="0"/>
      <c r="JME104" s="0"/>
      <c r="JMF104" s="0"/>
      <c r="JMG104" s="0"/>
      <c r="JMH104" s="0"/>
      <c r="JMI104" s="0"/>
      <c r="JMJ104" s="0"/>
      <c r="JMK104" s="0"/>
      <c r="JML104" s="0"/>
      <c r="JMM104" s="0"/>
      <c r="JMN104" s="0"/>
      <c r="JMO104" s="0"/>
      <c r="JMP104" s="0"/>
      <c r="JMQ104" s="0"/>
      <c r="JMR104" s="0"/>
      <c r="JMS104" s="0"/>
      <c r="JMT104" s="0"/>
      <c r="JMU104" s="0"/>
      <c r="JMV104" s="0"/>
      <c r="JMW104" s="0"/>
      <c r="JMX104" s="0"/>
      <c r="JMY104" s="0"/>
      <c r="JMZ104" s="0"/>
      <c r="JNA104" s="0"/>
      <c r="JNB104" s="0"/>
      <c r="JNC104" s="0"/>
      <c r="JND104" s="0"/>
      <c r="JNE104" s="0"/>
      <c r="JNF104" s="0"/>
      <c r="JNG104" s="0"/>
      <c r="JNH104" s="0"/>
      <c r="JNI104" s="0"/>
      <c r="JNJ104" s="0"/>
      <c r="JNK104" s="0"/>
      <c r="JNL104" s="0"/>
      <c r="JNM104" s="0"/>
      <c r="JNN104" s="0"/>
      <c r="JNO104" s="0"/>
      <c r="JNP104" s="0"/>
      <c r="JNQ104" s="0"/>
      <c r="JNR104" s="0"/>
      <c r="JNS104" s="0"/>
      <c r="JNT104" s="0"/>
      <c r="JNU104" s="0"/>
      <c r="JNV104" s="0"/>
      <c r="JNW104" s="0"/>
      <c r="JNX104" s="0"/>
      <c r="JNY104" s="0"/>
      <c r="JNZ104" s="0"/>
      <c r="JOA104" s="0"/>
      <c r="JOB104" s="0"/>
      <c r="JOC104" s="0"/>
      <c r="JOD104" s="0"/>
      <c r="JOE104" s="0"/>
      <c r="JOF104" s="0"/>
      <c r="JOG104" s="0"/>
      <c r="JOH104" s="0"/>
      <c r="JOI104" s="0"/>
      <c r="JOJ104" s="0"/>
      <c r="JOK104" s="0"/>
      <c r="JOL104" s="0"/>
      <c r="JOM104" s="0"/>
      <c r="JON104" s="0"/>
      <c r="JOO104" s="0"/>
      <c r="JOP104" s="0"/>
      <c r="JOQ104" s="0"/>
      <c r="JOR104" s="0"/>
      <c r="JOS104" s="0"/>
      <c r="JOT104" s="0"/>
      <c r="JOU104" s="0"/>
      <c r="JOV104" s="0"/>
      <c r="JOW104" s="0"/>
      <c r="JOX104" s="0"/>
      <c r="JOY104" s="0"/>
      <c r="JOZ104" s="0"/>
      <c r="JPA104" s="0"/>
      <c r="JPB104" s="0"/>
      <c r="JPC104" s="0"/>
      <c r="JPD104" s="0"/>
      <c r="JPE104" s="0"/>
      <c r="JPF104" s="0"/>
      <c r="JPG104" s="0"/>
      <c r="JPH104" s="0"/>
      <c r="JPI104" s="0"/>
      <c r="JPJ104" s="0"/>
      <c r="JPK104" s="0"/>
      <c r="JPL104" s="0"/>
      <c r="JPM104" s="0"/>
      <c r="JPN104" s="0"/>
      <c r="JPO104" s="0"/>
      <c r="JPP104" s="0"/>
      <c r="JPQ104" s="0"/>
      <c r="JPR104" s="0"/>
      <c r="JPS104" s="0"/>
      <c r="JPT104" s="0"/>
      <c r="JPU104" s="0"/>
      <c r="JPV104" s="0"/>
      <c r="JPW104" s="0"/>
      <c r="JPX104" s="0"/>
      <c r="JPY104" s="0"/>
      <c r="JPZ104" s="0"/>
      <c r="JQA104" s="0"/>
      <c r="JQB104" s="0"/>
      <c r="JQC104" s="0"/>
      <c r="JQD104" s="0"/>
      <c r="JQE104" s="0"/>
      <c r="JQF104" s="0"/>
      <c r="JQG104" s="0"/>
      <c r="JQH104" s="0"/>
      <c r="JQI104" s="0"/>
      <c r="JQJ104" s="0"/>
      <c r="JQK104" s="0"/>
      <c r="JQL104" s="0"/>
      <c r="JQM104" s="0"/>
      <c r="JQN104" s="0"/>
      <c r="JQO104" s="0"/>
      <c r="JQP104" s="0"/>
      <c r="JQQ104" s="0"/>
      <c r="JQR104" s="0"/>
      <c r="JQS104" s="0"/>
      <c r="JQT104" s="0"/>
      <c r="JQU104" s="0"/>
      <c r="JQV104" s="0"/>
      <c r="JQW104" s="0"/>
      <c r="JQX104" s="0"/>
      <c r="JQY104" s="0"/>
      <c r="JQZ104" s="0"/>
      <c r="JRA104" s="0"/>
      <c r="JRB104" s="0"/>
      <c r="JRC104" s="0"/>
      <c r="JRD104" s="0"/>
      <c r="JRE104" s="0"/>
      <c r="JRF104" s="0"/>
      <c r="JRG104" s="0"/>
      <c r="JRH104" s="0"/>
      <c r="JRI104" s="0"/>
      <c r="JRJ104" s="0"/>
      <c r="JRK104" s="0"/>
      <c r="JRL104" s="0"/>
      <c r="JRM104" s="0"/>
      <c r="JRN104" s="0"/>
      <c r="JRO104" s="0"/>
      <c r="JRP104" s="0"/>
      <c r="JRQ104" s="0"/>
      <c r="JRR104" s="0"/>
      <c r="JRS104" s="0"/>
      <c r="JRT104" s="0"/>
      <c r="JRU104" s="0"/>
      <c r="JRV104" s="0"/>
      <c r="JRW104" s="0"/>
      <c r="JRX104" s="0"/>
      <c r="JRY104" s="0"/>
      <c r="JRZ104" s="0"/>
      <c r="JSA104" s="0"/>
      <c r="JSB104" s="0"/>
      <c r="JSC104" s="0"/>
      <c r="JSD104" s="0"/>
      <c r="JSE104" s="0"/>
      <c r="JSF104" s="0"/>
      <c r="JSG104" s="0"/>
      <c r="JSH104" s="0"/>
      <c r="JSI104" s="0"/>
      <c r="JSJ104" s="0"/>
      <c r="JSK104" s="0"/>
      <c r="JSL104" s="0"/>
      <c r="JSM104" s="0"/>
      <c r="JSN104" s="0"/>
      <c r="JSO104" s="0"/>
      <c r="JSP104" s="0"/>
      <c r="JSQ104" s="0"/>
      <c r="JSR104" s="0"/>
      <c r="JSS104" s="0"/>
      <c r="JST104" s="0"/>
      <c r="JSU104" s="0"/>
      <c r="JSV104" s="0"/>
      <c r="JSW104" s="0"/>
      <c r="JSX104" s="0"/>
      <c r="JSY104" s="0"/>
      <c r="JSZ104" s="0"/>
      <c r="JTA104" s="0"/>
      <c r="JTB104" s="0"/>
      <c r="JTC104" s="0"/>
      <c r="JTD104" s="0"/>
      <c r="JTE104" s="0"/>
      <c r="JTF104" s="0"/>
      <c r="JTG104" s="0"/>
      <c r="JTH104" s="0"/>
      <c r="JTI104" s="0"/>
      <c r="JTJ104" s="0"/>
      <c r="JTK104" s="0"/>
      <c r="JTL104" s="0"/>
      <c r="JTM104" s="0"/>
      <c r="JTN104" s="0"/>
      <c r="JTO104" s="0"/>
      <c r="JTP104" s="0"/>
      <c r="JTQ104" s="0"/>
      <c r="JTR104" s="0"/>
      <c r="JTS104" s="0"/>
      <c r="JTT104" s="0"/>
      <c r="JTU104" s="0"/>
      <c r="JTV104" s="0"/>
      <c r="JTW104" s="0"/>
      <c r="JTX104" s="0"/>
      <c r="JTY104" s="0"/>
      <c r="JTZ104" s="0"/>
      <c r="JUA104" s="0"/>
      <c r="JUB104" s="0"/>
      <c r="JUC104" s="0"/>
      <c r="JUD104" s="0"/>
      <c r="JUE104" s="0"/>
      <c r="JUF104" s="0"/>
      <c r="JUG104" s="0"/>
      <c r="JUH104" s="0"/>
      <c r="JUI104" s="0"/>
      <c r="JUJ104" s="0"/>
      <c r="JUK104" s="0"/>
      <c r="JUL104" s="0"/>
      <c r="JUM104" s="0"/>
      <c r="JUN104" s="0"/>
      <c r="JUO104" s="0"/>
      <c r="JUP104" s="0"/>
      <c r="JUQ104" s="0"/>
      <c r="JUR104" s="0"/>
      <c r="JUS104" s="0"/>
      <c r="JUT104" s="0"/>
      <c r="JUU104" s="0"/>
      <c r="JUV104" s="0"/>
      <c r="JUW104" s="0"/>
      <c r="JUX104" s="0"/>
      <c r="JUY104" s="0"/>
      <c r="JUZ104" s="0"/>
      <c r="JVA104" s="0"/>
      <c r="JVB104" s="0"/>
      <c r="JVC104" s="0"/>
      <c r="JVD104" s="0"/>
      <c r="JVE104" s="0"/>
      <c r="JVF104" s="0"/>
      <c r="JVG104" s="0"/>
      <c r="JVH104" s="0"/>
      <c r="JVI104" s="0"/>
      <c r="JVJ104" s="0"/>
      <c r="JVK104" s="0"/>
      <c r="JVL104" s="0"/>
      <c r="JVM104" s="0"/>
      <c r="JVN104" s="0"/>
      <c r="JVO104" s="0"/>
      <c r="JVP104" s="0"/>
      <c r="JVQ104" s="0"/>
      <c r="JVR104" s="0"/>
      <c r="JVS104" s="0"/>
      <c r="JVT104" s="0"/>
      <c r="JVU104" s="0"/>
      <c r="JVV104" s="0"/>
      <c r="JVW104" s="0"/>
      <c r="JVX104" s="0"/>
      <c r="JVY104" s="0"/>
      <c r="JVZ104" s="0"/>
      <c r="JWA104" s="0"/>
      <c r="JWB104" s="0"/>
      <c r="JWC104" s="0"/>
      <c r="JWD104" s="0"/>
      <c r="JWE104" s="0"/>
      <c r="JWF104" s="0"/>
      <c r="JWG104" s="0"/>
      <c r="JWH104" s="0"/>
      <c r="JWI104" s="0"/>
      <c r="JWJ104" s="0"/>
      <c r="JWK104" s="0"/>
      <c r="JWL104" s="0"/>
      <c r="JWM104" s="0"/>
      <c r="JWN104" s="0"/>
      <c r="JWO104" s="0"/>
      <c r="JWP104" s="0"/>
      <c r="JWQ104" s="0"/>
      <c r="JWR104" s="0"/>
      <c r="JWS104" s="0"/>
      <c r="JWT104" s="0"/>
      <c r="JWU104" s="0"/>
      <c r="JWV104" s="0"/>
      <c r="JWW104" s="0"/>
      <c r="JWX104" s="0"/>
      <c r="JWY104" s="0"/>
      <c r="JWZ104" s="0"/>
      <c r="JXA104" s="0"/>
      <c r="JXB104" s="0"/>
      <c r="JXC104" s="0"/>
      <c r="JXD104" s="0"/>
      <c r="JXE104" s="0"/>
      <c r="JXF104" s="0"/>
      <c r="JXG104" s="0"/>
      <c r="JXH104" s="0"/>
      <c r="JXI104" s="0"/>
      <c r="JXJ104" s="0"/>
      <c r="JXK104" s="0"/>
      <c r="JXL104" s="0"/>
      <c r="JXM104" s="0"/>
      <c r="JXN104" s="0"/>
      <c r="JXO104" s="0"/>
      <c r="JXP104" s="0"/>
      <c r="JXQ104" s="0"/>
      <c r="JXR104" s="0"/>
      <c r="JXS104" s="0"/>
      <c r="JXT104" s="0"/>
      <c r="JXU104" s="0"/>
      <c r="JXV104" s="0"/>
      <c r="JXW104" s="0"/>
      <c r="JXX104" s="0"/>
      <c r="JXY104" s="0"/>
      <c r="JXZ104" s="0"/>
      <c r="JYA104" s="0"/>
      <c r="JYB104" s="0"/>
      <c r="JYC104" s="0"/>
      <c r="JYD104" s="0"/>
      <c r="JYE104" s="0"/>
      <c r="JYF104" s="0"/>
      <c r="JYG104" s="0"/>
      <c r="JYH104" s="0"/>
      <c r="JYI104" s="0"/>
      <c r="JYJ104" s="0"/>
      <c r="JYK104" s="0"/>
      <c r="JYL104" s="0"/>
      <c r="JYM104" s="0"/>
      <c r="JYN104" s="0"/>
      <c r="JYO104" s="0"/>
      <c r="JYP104" s="0"/>
      <c r="JYQ104" s="0"/>
      <c r="JYR104" s="0"/>
      <c r="JYS104" s="0"/>
      <c r="JYT104" s="0"/>
      <c r="JYU104" s="0"/>
      <c r="JYV104" s="0"/>
      <c r="JYW104" s="0"/>
      <c r="JYX104" s="0"/>
      <c r="JYY104" s="0"/>
      <c r="JYZ104" s="0"/>
      <c r="JZA104" s="0"/>
      <c r="JZB104" s="0"/>
      <c r="JZC104" s="0"/>
      <c r="JZD104" s="0"/>
      <c r="JZE104" s="0"/>
      <c r="JZF104" s="0"/>
      <c r="JZG104" s="0"/>
      <c r="JZH104" s="0"/>
      <c r="JZI104" s="0"/>
      <c r="JZJ104" s="0"/>
      <c r="JZK104" s="0"/>
      <c r="JZL104" s="0"/>
      <c r="JZM104" s="0"/>
      <c r="JZN104" s="0"/>
      <c r="JZO104" s="0"/>
      <c r="JZP104" s="0"/>
      <c r="JZQ104" s="0"/>
      <c r="JZR104" s="0"/>
      <c r="JZS104" s="0"/>
      <c r="JZT104" s="0"/>
      <c r="JZU104" s="0"/>
      <c r="JZV104" s="0"/>
      <c r="JZW104" s="0"/>
      <c r="JZX104" s="0"/>
      <c r="JZY104" s="0"/>
      <c r="JZZ104" s="0"/>
      <c r="KAA104" s="0"/>
      <c r="KAB104" s="0"/>
      <c r="KAC104" s="0"/>
      <c r="KAD104" s="0"/>
      <c r="KAE104" s="0"/>
      <c r="KAF104" s="0"/>
      <c r="KAG104" s="0"/>
      <c r="KAH104" s="0"/>
      <c r="KAI104" s="0"/>
      <c r="KAJ104" s="0"/>
      <c r="KAK104" s="0"/>
      <c r="KAL104" s="0"/>
      <c r="KAM104" s="0"/>
      <c r="KAN104" s="0"/>
      <c r="KAO104" s="0"/>
      <c r="KAP104" s="0"/>
      <c r="KAQ104" s="0"/>
      <c r="KAR104" s="0"/>
      <c r="KAS104" s="0"/>
      <c r="KAT104" s="0"/>
      <c r="KAU104" s="0"/>
      <c r="KAV104" s="0"/>
      <c r="KAW104" s="0"/>
      <c r="KAX104" s="0"/>
      <c r="KAY104" s="0"/>
      <c r="KAZ104" s="0"/>
      <c r="KBA104" s="0"/>
      <c r="KBB104" s="0"/>
      <c r="KBC104" s="0"/>
      <c r="KBD104" s="0"/>
      <c r="KBE104" s="0"/>
      <c r="KBF104" s="0"/>
      <c r="KBG104" s="0"/>
      <c r="KBH104" s="0"/>
      <c r="KBI104" s="0"/>
      <c r="KBJ104" s="0"/>
      <c r="KBK104" s="0"/>
      <c r="KBL104" s="0"/>
      <c r="KBM104" s="0"/>
      <c r="KBN104" s="0"/>
      <c r="KBO104" s="0"/>
      <c r="KBP104" s="0"/>
      <c r="KBQ104" s="0"/>
      <c r="KBR104" s="0"/>
      <c r="KBS104" s="0"/>
      <c r="KBT104" s="0"/>
      <c r="KBU104" s="0"/>
      <c r="KBV104" s="0"/>
      <c r="KBW104" s="0"/>
      <c r="KBX104" s="0"/>
      <c r="KBY104" s="0"/>
      <c r="KBZ104" s="0"/>
      <c r="KCA104" s="0"/>
      <c r="KCB104" s="0"/>
      <c r="KCC104" s="0"/>
      <c r="KCD104" s="0"/>
      <c r="KCE104" s="0"/>
      <c r="KCF104" s="0"/>
      <c r="KCG104" s="0"/>
      <c r="KCH104" s="0"/>
      <c r="KCI104" s="0"/>
      <c r="KCJ104" s="0"/>
      <c r="KCK104" s="0"/>
      <c r="KCL104" s="0"/>
      <c r="KCM104" s="0"/>
      <c r="KCN104" s="0"/>
      <c r="KCO104" s="0"/>
      <c r="KCP104" s="0"/>
      <c r="KCQ104" s="0"/>
      <c r="KCR104" s="0"/>
      <c r="KCS104" s="0"/>
      <c r="KCT104" s="0"/>
      <c r="KCU104" s="0"/>
      <c r="KCV104" s="0"/>
      <c r="KCW104" s="0"/>
      <c r="KCX104" s="0"/>
      <c r="KCY104" s="0"/>
      <c r="KCZ104" s="0"/>
      <c r="KDA104" s="0"/>
      <c r="KDB104" s="0"/>
      <c r="KDC104" s="0"/>
      <c r="KDD104" s="0"/>
      <c r="KDE104" s="0"/>
      <c r="KDF104" s="0"/>
      <c r="KDG104" s="0"/>
      <c r="KDH104" s="0"/>
      <c r="KDI104" s="0"/>
      <c r="KDJ104" s="0"/>
      <c r="KDK104" s="0"/>
      <c r="KDL104" s="0"/>
      <c r="KDM104" s="0"/>
      <c r="KDN104" s="0"/>
      <c r="KDO104" s="0"/>
      <c r="KDP104" s="0"/>
      <c r="KDQ104" s="0"/>
      <c r="KDR104" s="0"/>
      <c r="KDS104" s="0"/>
      <c r="KDT104" s="0"/>
      <c r="KDU104" s="0"/>
      <c r="KDV104" s="0"/>
      <c r="KDW104" s="0"/>
      <c r="KDX104" s="0"/>
      <c r="KDY104" s="0"/>
      <c r="KDZ104" s="0"/>
      <c r="KEA104" s="0"/>
      <c r="KEB104" s="0"/>
      <c r="KEC104" s="0"/>
      <c r="KED104" s="0"/>
      <c r="KEE104" s="0"/>
      <c r="KEF104" s="0"/>
      <c r="KEG104" s="0"/>
      <c r="KEH104" s="0"/>
      <c r="KEI104" s="0"/>
      <c r="KEJ104" s="0"/>
      <c r="KEK104" s="0"/>
      <c r="KEL104" s="0"/>
      <c r="KEM104" s="0"/>
      <c r="KEN104" s="0"/>
      <c r="KEO104" s="0"/>
      <c r="KEP104" s="0"/>
      <c r="KEQ104" s="0"/>
      <c r="KER104" s="0"/>
      <c r="KES104" s="0"/>
      <c r="KET104" s="0"/>
      <c r="KEU104" s="0"/>
      <c r="KEV104" s="0"/>
      <c r="KEW104" s="0"/>
      <c r="KEX104" s="0"/>
      <c r="KEY104" s="0"/>
      <c r="KEZ104" s="0"/>
      <c r="KFA104" s="0"/>
      <c r="KFB104" s="0"/>
      <c r="KFC104" s="0"/>
      <c r="KFD104" s="0"/>
      <c r="KFE104" s="0"/>
      <c r="KFF104" s="0"/>
      <c r="KFG104" s="0"/>
      <c r="KFH104" s="0"/>
      <c r="KFI104" s="0"/>
      <c r="KFJ104" s="0"/>
      <c r="KFK104" s="0"/>
      <c r="KFL104" s="0"/>
      <c r="KFM104" s="0"/>
      <c r="KFN104" s="0"/>
      <c r="KFO104" s="0"/>
      <c r="KFP104" s="0"/>
      <c r="KFQ104" s="0"/>
      <c r="KFR104" s="0"/>
      <c r="KFS104" s="0"/>
      <c r="KFT104" s="0"/>
      <c r="KFU104" s="0"/>
      <c r="KFV104" s="0"/>
      <c r="KFW104" s="0"/>
      <c r="KFX104" s="0"/>
      <c r="KFY104" s="0"/>
      <c r="KFZ104" s="0"/>
      <c r="KGA104" s="0"/>
      <c r="KGB104" s="0"/>
      <c r="KGC104" s="0"/>
      <c r="KGD104" s="0"/>
      <c r="KGE104" s="0"/>
      <c r="KGF104" s="0"/>
      <c r="KGG104" s="0"/>
      <c r="KGH104" s="0"/>
      <c r="KGI104" s="0"/>
      <c r="KGJ104" s="0"/>
      <c r="KGK104" s="0"/>
      <c r="KGL104" s="0"/>
      <c r="KGM104" s="0"/>
      <c r="KGN104" s="0"/>
      <c r="KGO104" s="0"/>
      <c r="KGP104" s="0"/>
      <c r="KGQ104" s="0"/>
      <c r="KGR104" s="0"/>
      <c r="KGS104" s="0"/>
      <c r="KGT104" s="0"/>
      <c r="KGU104" s="0"/>
      <c r="KGV104" s="0"/>
      <c r="KGW104" s="0"/>
      <c r="KGX104" s="0"/>
      <c r="KGY104" s="0"/>
      <c r="KGZ104" s="0"/>
      <c r="KHA104" s="0"/>
      <c r="KHB104" s="0"/>
      <c r="KHC104" s="0"/>
      <c r="KHD104" s="0"/>
      <c r="KHE104" s="0"/>
      <c r="KHF104" s="0"/>
      <c r="KHG104" s="0"/>
      <c r="KHH104" s="0"/>
      <c r="KHI104" s="0"/>
      <c r="KHJ104" s="0"/>
      <c r="KHK104" s="0"/>
      <c r="KHL104" s="0"/>
      <c r="KHM104" s="0"/>
      <c r="KHN104" s="0"/>
      <c r="KHO104" s="0"/>
      <c r="KHP104" s="0"/>
      <c r="KHQ104" s="0"/>
      <c r="KHR104" s="0"/>
      <c r="KHS104" s="0"/>
      <c r="KHT104" s="0"/>
      <c r="KHU104" s="0"/>
      <c r="KHV104" s="0"/>
      <c r="KHW104" s="0"/>
      <c r="KHX104" s="0"/>
      <c r="KHY104" s="0"/>
      <c r="KHZ104" s="0"/>
      <c r="KIA104" s="0"/>
      <c r="KIB104" s="0"/>
      <c r="KIC104" s="0"/>
      <c r="KID104" s="0"/>
      <c r="KIE104" s="0"/>
      <c r="KIF104" s="0"/>
      <c r="KIG104" s="0"/>
      <c r="KIH104" s="0"/>
      <c r="KII104" s="0"/>
      <c r="KIJ104" s="0"/>
      <c r="KIK104" s="0"/>
      <c r="KIL104" s="0"/>
      <c r="KIM104" s="0"/>
      <c r="KIN104" s="0"/>
      <c r="KIO104" s="0"/>
      <c r="KIP104" s="0"/>
      <c r="KIQ104" s="0"/>
      <c r="KIR104" s="0"/>
      <c r="KIS104" s="0"/>
      <c r="KIT104" s="0"/>
      <c r="KIU104" s="0"/>
      <c r="KIV104" s="0"/>
      <c r="KIW104" s="0"/>
      <c r="KIX104" s="0"/>
      <c r="KIY104" s="0"/>
      <c r="KIZ104" s="0"/>
      <c r="KJA104" s="0"/>
      <c r="KJB104" s="0"/>
      <c r="KJC104" s="0"/>
      <c r="KJD104" s="0"/>
      <c r="KJE104" s="0"/>
      <c r="KJF104" s="0"/>
      <c r="KJG104" s="0"/>
      <c r="KJH104" s="0"/>
      <c r="KJI104" s="0"/>
      <c r="KJJ104" s="0"/>
      <c r="KJK104" s="0"/>
      <c r="KJL104" s="0"/>
      <c r="KJM104" s="0"/>
      <c r="KJN104" s="0"/>
      <c r="KJO104" s="0"/>
      <c r="KJP104" s="0"/>
      <c r="KJQ104" s="0"/>
      <c r="KJR104" s="0"/>
      <c r="KJS104" s="0"/>
      <c r="KJT104" s="0"/>
      <c r="KJU104" s="0"/>
      <c r="KJV104" s="0"/>
      <c r="KJW104" s="0"/>
      <c r="KJX104" s="0"/>
      <c r="KJY104" s="0"/>
      <c r="KJZ104" s="0"/>
      <c r="KKA104" s="0"/>
      <c r="KKB104" s="0"/>
      <c r="KKC104" s="0"/>
      <c r="KKD104" s="0"/>
      <c r="KKE104" s="0"/>
      <c r="KKF104" s="0"/>
      <c r="KKG104" s="0"/>
      <c r="KKH104" s="0"/>
      <c r="KKI104" s="0"/>
      <c r="KKJ104" s="0"/>
      <c r="KKK104" s="0"/>
      <c r="KKL104" s="0"/>
      <c r="KKM104" s="0"/>
      <c r="KKN104" s="0"/>
      <c r="KKO104" s="0"/>
      <c r="KKP104" s="0"/>
      <c r="KKQ104" s="0"/>
      <c r="KKR104" s="0"/>
      <c r="KKS104" s="0"/>
      <c r="KKT104" s="0"/>
      <c r="KKU104" s="0"/>
      <c r="KKV104" s="0"/>
      <c r="KKW104" s="0"/>
      <c r="KKX104" s="0"/>
      <c r="KKY104" s="0"/>
      <c r="KKZ104" s="0"/>
      <c r="KLA104" s="0"/>
      <c r="KLB104" s="0"/>
      <c r="KLC104" s="0"/>
      <c r="KLD104" s="0"/>
      <c r="KLE104" s="0"/>
      <c r="KLF104" s="0"/>
      <c r="KLG104" s="0"/>
      <c r="KLH104" s="0"/>
      <c r="KLI104" s="0"/>
      <c r="KLJ104" s="0"/>
      <c r="KLK104" s="0"/>
      <c r="KLL104" s="0"/>
      <c r="KLM104" s="0"/>
      <c r="KLN104" s="0"/>
      <c r="KLO104" s="0"/>
      <c r="KLP104" s="0"/>
      <c r="KLQ104" s="0"/>
      <c r="KLR104" s="0"/>
      <c r="KLS104" s="0"/>
      <c r="KLT104" s="0"/>
      <c r="KLU104" s="0"/>
      <c r="KLV104" s="0"/>
      <c r="KLW104" s="0"/>
      <c r="KLX104" s="0"/>
      <c r="KLY104" s="0"/>
      <c r="KLZ104" s="0"/>
      <c r="KMA104" s="0"/>
      <c r="KMB104" s="0"/>
      <c r="KMC104" s="0"/>
      <c r="KMD104" s="0"/>
      <c r="KME104" s="0"/>
      <c r="KMF104" s="0"/>
      <c r="KMG104" s="0"/>
      <c r="KMH104" s="0"/>
      <c r="KMI104" s="0"/>
      <c r="KMJ104" s="0"/>
      <c r="KMK104" s="0"/>
      <c r="KML104" s="0"/>
      <c r="KMM104" s="0"/>
      <c r="KMN104" s="0"/>
      <c r="KMO104" s="0"/>
      <c r="KMP104" s="0"/>
      <c r="KMQ104" s="0"/>
      <c r="KMR104" s="0"/>
      <c r="KMS104" s="0"/>
      <c r="KMT104" s="0"/>
      <c r="KMU104" s="0"/>
      <c r="KMV104" s="0"/>
      <c r="KMW104" s="0"/>
      <c r="KMX104" s="0"/>
      <c r="KMY104" s="0"/>
      <c r="KMZ104" s="0"/>
      <c r="KNA104" s="0"/>
      <c r="KNB104" s="0"/>
      <c r="KNC104" s="0"/>
      <c r="KND104" s="0"/>
      <c r="KNE104" s="0"/>
      <c r="KNF104" s="0"/>
      <c r="KNG104" s="0"/>
      <c r="KNH104" s="0"/>
      <c r="KNI104" s="0"/>
      <c r="KNJ104" s="0"/>
      <c r="KNK104" s="0"/>
      <c r="KNL104" s="0"/>
      <c r="KNM104" s="0"/>
      <c r="KNN104" s="0"/>
      <c r="KNO104" s="0"/>
      <c r="KNP104" s="0"/>
      <c r="KNQ104" s="0"/>
      <c r="KNR104" s="0"/>
      <c r="KNS104" s="0"/>
      <c r="KNT104" s="0"/>
      <c r="KNU104" s="0"/>
      <c r="KNV104" s="0"/>
      <c r="KNW104" s="0"/>
      <c r="KNX104" s="0"/>
      <c r="KNY104" s="0"/>
      <c r="KNZ104" s="0"/>
      <c r="KOA104" s="0"/>
      <c r="KOB104" s="0"/>
      <c r="KOC104" s="0"/>
      <c r="KOD104" s="0"/>
      <c r="KOE104" s="0"/>
      <c r="KOF104" s="0"/>
      <c r="KOG104" s="0"/>
      <c r="KOH104" s="0"/>
      <c r="KOI104" s="0"/>
      <c r="KOJ104" s="0"/>
      <c r="KOK104" s="0"/>
      <c r="KOL104" s="0"/>
      <c r="KOM104" s="0"/>
      <c r="KON104" s="0"/>
      <c r="KOO104" s="0"/>
      <c r="KOP104" s="0"/>
      <c r="KOQ104" s="0"/>
      <c r="KOR104" s="0"/>
      <c r="KOS104" s="0"/>
      <c r="KOT104" s="0"/>
      <c r="KOU104" s="0"/>
      <c r="KOV104" s="0"/>
      <c r="KOW104" s="0"/>
      <c r="KOX104" s="0"/>
      <c r="KOY104" s="0"/>
      <c r="KOZ104" s="0"/>
      <c r="KPA104" s="0"/>
      <c r="KPB104" s="0"/>
      <c r="KPC104" s="0"/>
      <c r="KPD104" s="0"/>
      <c r="KPE104" s="0"/>
      <c r="KPF104" s="0"/>
      <c r="KPG104" s="0"/>
      <c r="KPH104" s="0"/>
      <c r="KPI104" s="0"/>
      <c r="KPJ104" s="0"/>
      <c r="KPK104" s="0"/>
      <c r="KPL104" s="0"/>
      <c r="KPM104" s="0"/>
      <c r="KPN104" s="0"/>
      <c r="KPO104" s="0"/>
      <c r="KPP104" s="0"/>
      <c r="KPQ104" s="0"/>
      <c r="KPR104" s="0"/>
      <c r="KPS104" s="0"/>
      <c r="KPT104" s="0"/>
      <c r="KPU104" s="0"/>
      <c r="KPV104" s="0"/>
      <c r="KPW104" s="0"/>
      <c r="KPX104" s="0"/>
      <c r="KPY104" s="0"/>
      <c r="KPZ104" s="0"/>
      <c r="KQA104" s="0"/>
      <c r="KQB104" s="0"/>
      <c r="KQC104" s="0"/>
      <c r="KQD104" s="0"/>
      <c r="KQE104" s="0"/>
      <c r="KQF104" s="0"/>
      <c r="KQG104" s="0"/>
      <c r="KQH104" s="0"/>
      <c r="KQI104" s="0"/>
      <c r="KQJ104" s="0"/>
      <c r="KQK104" s="0"/>
      <c r="KQL104" s="0"/>
      <c r="KQM104" s="0"/>
      <c r="KQN104" s="0"/>
      <c r="KQO104" s="0"/>
      <c r="KQP104" s="0"/>
      <c r="KQQ104" s="0"/>
      <c r="KQR104" s="0"/>
      <c r="KQS104" s="0"/>
      <c r="KQT104" s="0"/>
      <c r="KQU104" s="0"/>
      <c r="KQV104" s="0"/>
      <c r="KQW104" s="0"/>
      <c r="KQX104" s="0"/>
      <c r="KQY104" s="0"/>
      <c r="KQZ104" s="0"/>
      <c r="KRA104" s="0"/>
      <c r="KRB104" s="0"/>
      <c r="KRC104" s="0"/>
      <c r="KRD104" s="0"/>
      <c r="KRE104" s="0"/>
      <c r="KRF104" s="0"/>
      <c r="KRG104" s="0"/>
      <c r="KRH104" s="0"/>
      <c r="KRI104" s="0"/>
      <c r="KRJ104" s="0"/>
      <c r="KRK104" s="0"/>
      <c r="KRL104" s="0"/>
      <c r="KRM104" s="0"/>
      <c r="KRN104" s="0"/>
      <c r="KRO104" s="0"/>
      <c r="KRP104" s="0"/>
      <c r="KRQ104" s="0"/>
      <c r="KRR104" s="0"/>
      <c r="KRS104" s="0"/>
      <c r="KRT104" s="0"/>
      <c r="KRU104" s="0"/>
      <c r="KRV104" s="0"/>
      <c r="KRW104" s="0"/>
      <c r="KRX104" s="0"/>
      <c r="KRY104" s="0"/>
      <c r="KRZ104" s="0"/>
      <c r="KSA104" s="0"/>
      <c r="KSB104" s="0"/>
      <c r="KSC104" s="0"/>
      <c r="KSD104" s="0"/>
      <c r="KSE104" s="0"/>
      <c r="KSF104" s="0"/>
      <c r="KSG104" s="0"/>
      <c r="KSH104" s="0"/>
      <c r="KSI104" s="0"/>
      <c r="KSJ104" s="0"/>
      <c r="KSK104" s="0"/>
      <c r="KSL104" s="0"/>
      <c r="KSM104" s="0"/>
      <c r="KSN104" s="0"/>
      <c r="KSO104" s="0"/>
      <c r="KSP104" s="0"/>
      <c r="KSQ104" s="0"/>
      <c r="KSR104" s="0"/>
      <c r="KSS104" s="0"/>
      <c r="KST104" s="0"/>
      <c r="KSU104" s="0"/>
      <c r="KSV104" s="0"/>
      <c r="KSW104" s="0"/>
      <c r="KSX104" s="0"/>
      <c r="KSY104" s="0"/>
      <c r="KSZ104" s="0"/>
      <c r="KTA104" s="0"/>
      <c r="KTB104" s="0"/>
      <c r="KTC104" s="0"/>
      <c r="KTD104" s="0"/>
      <c r="KTE104" s="0"/>
      <c r="KTF104" s="0"/>
      <c r="KTG104" s="0"/>
      <c r="KTH104" s="0"/>
      <c r="KTI104" s="0"/>
      <c r="KTJ104" s="0"/>
      <c r="KTK104" s="0"/>
      <c r="KTL104" s="0"/>
      <c r="KTM104" s="0"/>
      <c r="KTN104" s="0"/>
      <c r="KTO104" s="0"/>
      <c r="KTP104" s="0"/>
      <c r="KTQ104" s="0"/>
      <c r="KTR104" s="0"/>
      <c r="KTS104" s="0"/>
      <c r="KTT104" s="0"/>
      <c r="KTU104" s="0"/>
      <c r="KTV104" s="0"/>
      <c r="KTW104" s="0"/>
      <c r="KTX104" s="0"/>
      <c r="KTY104" s="0"/>
      <c r="KTZ104" s="0"/>
      <c r="KUA104" s="0"/>
      <c r="KUB104" s="0"/>
      <c r="KUC104" s="0"/>
      <c r="KUD104" s="0"/>
      <c r="KUE104" s="0"/>
      <c r="KUF104" s="0"/>
      <c r="KUG104" s="0"/>
      <c r="KUH104" s="0"/>
      <c r="KUI104" s="0"/>
      <c r="KUJ104" s="0"/>
      <c r="KUK104" s="0"/>
      <c r="KUL104" s="0"/>
      <c r="KUM104" s="0"/>
      <c r="KUN104" s="0"/>
      <c r="KUO104" s="0"/>
      <c r="KUP104" s="0"/>
      <c r="KUQ104" s="0"/>
      <c r="KUR104" s="0"/>
      <c r="KUS104" s="0"/>
      <c r="KUT104" s="0"/>
      <c r="KUU104" s="0"/>
      <c r="KUV104" s="0"/>
      <c r="KUW104" s="0"/>
      <c r="KUX104" s="0"/>
      <c r="KUY104" s="0"/>
      <c r="KUZ104" s="0"/>
      <c r="KVA104" s="0"/>
      <c r="KVB104" s="0"/>
      <c r="KVC104" s="0"/>
      <c r="KVD104" s="0"/>
      <c r="KVE104" s="0"/>
      <c r="KVF104" s="0"/>
      <c r="KVG104" s="0"/>
      <c r="KVH104" s="0"/>
      <c r="KVI104" s="0"/>
      <c r="KVJ104" s="0"/>
      <c r="KVK104" s="0"/>
      <c r="KVL104" s="0"/>
      <c r="KVM104" s="0"/>
      <c r="KVN104" s="0"/>
      <c r="KVO104" s="0"/>
      <c r="KVP104" s="0"/>
      <c r="KVQ104" s="0"/>
      <c r="KVR104" s="0"/>
      <c r="KVS104" s="0"/>
      <c r="KVT104" s="0"/>
      <c r="KVU104" s="0"/>
      <c r="KVV104" s="0"/>
      <c r="KVW104" s="0"/>
      <c r="KVX104" s="0"/>
      <c r="KVY104" s="0"/>
      <c r="KVZ104" s="0"/>
      <c r="KWA104" s="0"/>
      <c r="KWB104" s="0"/>
      <c r="KWC104" s="0"/>
      <c r="KWD104" s="0"/>
      <c r="KWE104" s="0"/>
      <c r="KWF104" s="0"/>
      <c r="KWG104" s="0"/>
      <c r="KWH104" s="0"/>
      <c r="KWI104" s="0"/>
      <c r="KWJ104" s="0"/>
      <c r="KWK104" s="0"/>
      <c r="KWL104" s="0"/>
      <c r="KWM104" s="0"/>
      <c r="KWN104" s="0"/>
      <c r="KWO104" s="0"/>
      <c r="KWP104" s="0"/>
      <c r="KWQ104" s="0"/>
      <c r="KWR104" s="0"/>
      <c r="KWS104" s="0"/>
      <c r="KWT104" s="0"/>
      <c r="KWU104" s="0"/>
      <c r="KWV104" s="0"/>
      <c r="KWW104" s="0"/>
      <c r="KWX104" s="0"/>
      <c r="KWY104" s="0"/>
      <c r="KWZ104" s="0"/>
      <c r="KXA104" s="0"/>
      <c r="KXB104" s="0"/>
      <c r="KXC104" s="0"/>
      <c r="KXD104" s="0"/>
      <c r="KXE104" s="0"/>
      <c r="KXF104" s="0"/>
      <c r="KXG104" s="0"/>
      <c r="KXH104" s="0"/>
      <c r="KXI104" s="0"/>
      <c r="KXJ104" s="0"/>
      <c r="KXK104" s="0"/>
      <c r="KXL104" s="0"/>
      <c r="KXM104" s="0"/>
      <c r="KXN104" s="0"/>
      <c r="KXO104" s="0"/>
      <c r="KXP104" s="0"/>
      <c r="KXQ104" s="0"/>
      <c r="KXR104" s="0"/>
      <c r="KXS104" s="0"/>
      <c r="KXT104" s="0"/>
      <c r="KXU104" s="0"/>
      <c r="KXV104" s="0"/>
      <c r="KXW104" s="0"/>
      <c r="KXX104" s="0"/>
      <c r="KXY104" s="0"/>
      <c r="KXZ104" s="0"/>
      <c r="KYA104" s="0"/>
      <c r="KYB104" s="0"/>
      <c r="KYC104" s="0"/>
      <c r="KYD104" s="0"/>
      <c r="KYE104" s="0"/>
      <c r="KYF104" s="0"/>
      <c r="KYG104" s="0"/>
      <c r="KYH104" s="0"/>
      <c r="KYI104" s="0"/>
      <c r="KYJ104" s="0"/>
      <c r="KYK104" s="0"/>
      <c r="KYL104" s="0"/>
      <c r="KYM104" s="0"/>
      <c r="KYN104" s="0"/>
      <c r="KYO104" s="0"/>
      <c r="KYP104" s="0"/>
      <c r="KYQ104" s="0"/>
      <c r="KYR104" s="0"/>
      <c r="KYS104" s="0"/>
      <c r="KYT104" s="0"/>
      <c r="KYU104" s="0"/>
      <c r="KYV104" s="0"/>
      <c r="KYW104" s="0"/>
      <c r="KYX104" s="0"/>
      <c r="KYY104" s="0"/>
      <c r="KYZ104" s="0"/>
      <c r="KZA104" s="0"/>
      <c r="KZB104" s="0"/>
      <c r="KZC104" s="0"/>
      <c r="KZD104" s="0"/>
      <c r="KZE104" s="0"/>
      <c r="KZF104" s="0"/>
      <c r="KZG104" s="0"/>
      <c r="KZH104" s="0"/>
      <c r="KZI104" s="0"/>
      <c r="KZJ104" s="0"/>
      <c r="KZK104" s="0"/>
      <c r="KZL104" s="0"/>
      <c r="KZM104" s="0"/>
      <c r="KZN104" s="0"/>
      <c r="KZO104" s="0"/>
      <c r="KZP104" s="0"/>
      <c r="KZQ104" s="0"/>
      <c r="KZR104" s="0"/>
      <c r="KZS104" s="0"/>
      <c r="KZT104" s="0"/>
      <c r="KZU104" s="0"/>
      <c r="KZV104" s="0"/>
      <c r="KZW104" s="0"/>
      <c r="KZX104" s="0"/>
      <c r="KZY104" s="0"/>
      <c r="KZZ104" s="0"/>
      <c r="LAA104" s="0"/>
      <c r="LAB104" s="0"/>
      <c r="LAC104" s="0"/>
      <c r="LAD104" s="0"/>
      <c r="LAE104" s="0"/>
      <c r="LAF104" s="0"/>
      <c r="LAG104" s="0"/>
      <c r="LAH104" s="0"/>
      <c r="LAI104" s="0"/>
      <c r="LAJ104" s="0"/>
      <c r="LAK104" s="0"/>
      <c r="LAL104" s="0"/>
      <c r="LAM104" s="0"/>
      <c r="LAN104" s="0"/>
      <c r="LAO104" s="0"/>
      <c r="LAP104" s="0"/>
      <c r="LAQ104" s="0"/>
      <c r="LAR104" s="0"/>
      <c r="LAS104" s="0"/>
      <c r="LAT104" s="0"/>
      <c r="LAU104" s="0"/>
      <c r="LAV104" s="0"/>
      <c r="LAW104" s="0"/>
      <c r="LAX104" s="0"/>
      <c r="LAY104" s="0"/>
      <c r="LAZ104" s="0"/>
      <c r="LBA104" s="0"/>
      <c r="LBB104" s="0"/>
      <c r="LBC104" s="0"/>
      <c r="LBD104" s="0"/>
      <c r="LBE104" s="0"/>
      <c r="LBF104" s="0"/>
      <c r="LBG104" s="0"/>
      <c r="LBH104" s="0"/>
      <c r="LBI104" s="0"/>
      <c r="LBJ104" s="0"/>
      <c r="LBK104" s="0"/>
      <c r="LBL104" s="0"/>
      <c r="LBM104" s="0"/>
      <c r="LBN104" s="0"/>
      <c r="LBO104" s="0"/>
      <c r="LBP104" s="0"/>
      <c r="LBQ104" s="0"/>
      <c r="LBR104" s="0"/>
      <c r="LBS104" s="0"/>
      <c r="LBT104" s="0"/>
      <c r="LBU104" s="0"/>
      <c r="LBV104" s="0"/>
      <c r="LBW104" s="0"/>
      <c r="LBX104" s="0"/>
      <c r="LBY104" s="0"/>
      <c r="LBZ104" s="0"/>
      <c r="LCA104" s="0"/>
      <c r="LCB104" s="0"/>
      <c r="LCC104" s="0"/>
      <c r="LCD104" s="0"/>
      <c r="LCE104" s="0"/>
      <c r="LCF104" s="0"/>
      <c r="LCG104" s="0"/>
      <c r="LCH104" s="0"/>
      <c r="LCI104" s="0"/>
      <c r="LCJ104" s="0"/>
      <c r="LCK104" s="0"/>
      <c r="LCL104" s="0"/>
      <c r="LCM104" s="0"/>
      <c r="LCN104" s="0"/>
      <c r="LCO104" s="0"/>
      <c r="LCP104" s="0"/>
      <c r="LCQ104" s="0"/>
      <c r="LCR104" s="0"/>
      <c r="LCS104" s="0"/>
      <c r="LCT104" s="0"/>
      <c r="LCU104" s="0"/>
      <c r="LCV104" s="0"/>
      <c r="LCW104" s="0"/>
      <c r="LCX104" s="0"/>
      <c r="LCY104" s="0"/>
      <c r="LCZ104" s="0"/>
      <c r="LDA104" s="0"/>
      <c r="LDB104" s="0"/>
      <c r="LDC104" s="0"/>
      <c r="LDD104" s="0"/>
      <c r="LDE104" s="0"/>
      <c r="LDF104" s="0"/>
      <c r="LDG104" s="0"/>
      <c r="LDH104" s="0"/>
      <c r="LDI104" s="0"/>
      <c r="LDJ104" s="0"/>
      <c r="LDK104" s="0"/>
      <c r="LDL104" s="0"/>
      <c r="LDM104" s="0"/>
      <c r="LDN104" s="0"/>
      <c r="LDO104" s="0"/>
      <c r="LDP104" s="0"/>
      <c r="LDQ104" s="0"/>
      <c r="LDR104" s="0"/>
      <c r="LDS104" s="0"/>
      <c r="LDT104" s="0"/>
      <c r="LDU104" s="0"/>
      <c r="LDV104" s="0"/>
      <c r="LDW104" s="0"/>
      <c r="LDX104" s="0"/>
      <c r="LDY104" s="0"/>
      <c r="LDZ104" s="0"/>
      <c r="LEA104" s="0"/>
      <c r="LEB104" s="0"/>
      <c r="LEC104" s="0"/>
      <c r="LED104" s="0"/>
      <c r="LEE104" s="0"/>
      <c r="LEF104" s="0"/>
      <c r="LEG104" s="0"/>
      <c r="LEH104" s="0"/>
      <c r="LEI104" s="0"/>
      <c r="LEJ104" s="0"/>
      <c r="LEK104" s="0"/>
      <c r="LEL104" s="0"/>
      <c r="LEM104" s="0"/>
      <c r="LEN104" s="0"/>
      <c r="LEO104" s="0"/>
      <c r="LEP104" s="0"/>
      <c r="LEQ104" s="0"/>
      <c r="LER104" s="0"/>
      <c r="LES104" s="0"/>
      <c r="LET104" s="0"/>
      <c r="LEU104" s="0"/>
      <c r="LEV104" s="0"/>
      <c r="LEW104" s="0"/>
      <c r="LEX104" s="0"/>
      <c r="LEY104" s="0"/>
      <c r="LEZ104" s="0"/>
      <c r="LFA104" s="0"/>
      <c r="LFB104" s="0"/>
      <c r="LFC104" s="0"/>
      <c r="LFD104" s="0"/>
      <c r="LFE104" s="0"/>
      <c r="LFF104" s="0"/>
      <c r="LFG104" s="0"/>
      <c r="LFH104" s="0"/>
      <c r="LFI104" s="0"/>
      <c r="LFJ104" s="0"/>
      <c r="LFK104" s="0"/>
      <c r="LFL104" s="0"/>
      <c r="LFM104" s="0"/>
      <c r="LFN104" s="0"/>
      <c r="LFO104" s="0"/>
      <c r="LFP104" s="0"/>
      <c r="LFQ104" s="0"/>
      <c r="LFR104" s="0"/>
      <c r="LFS104" s="0"/>
      <c r="LFT104" s="0"/>
      <c r="LFU104" s="0"/>
      <c r="LFV104" s="0"/>
      <c r="LFW104" s="0"/>
      <c r="LFX104" s="0"/>
      <c r="LFY104" s="0"/>
      <c r="LFZ104" s="0"/>
      <c r="LGA104" s="0"/>
      <c r="LGB104" s="0"/>
      <c r="LGC104" s="0"/>
      <c r="LGD104" s="0"/>
      <c r="LGE104" s="0"/>
      <c r="LGF104" s="0"/>
      <c r="LGG104" s="0"/>
      <c r="LGH104" s="0"/>
      <c r="LGI104" s="0"/>
      <c r="LGJ104" s="0"/>
      <c r="LGK104" s="0"/>
      <c r="LGL104" s="0"/>
      <c r="LGM104" s="0"/>
      <c r="LGN104" s="0"/>
      <c r="LGO104" s="0"/>
      <c r="LGP104" s="0"/>
      <c r="LGQ104" s="0"/>
      <c r="LGR104" s="0"/>
      <c r="LGS104" s="0"/>
      <c r="LGT104" s="0"/>
      <c r="LGU104" s="0"/>
      <c r="LGV104" s="0"/>
      <c r="LGW104" s="0"/>
      <c r="LGX104" s="0"/>
      <c r="LGY104" s="0"/>
      <c r="LGZ104" s="0"/>
      <c r="LHA104" s="0"/>
      <c r="LHB104" s="0"/>
      <c r="LHC104" s="0"/>
      <c r="LHD104" s="0"/>
      <c r="LHE104" s="0"/>
      <c r="LHF104" s="0"/>
      <c r="LHG104" s="0"/>
      <c r="LHH104" s="0"/>
      <c r="LHI104" s="0"/>
      <c r="LHJ104" s="0"/>
      <c r="LHK104" s="0"/>
      <c r="LHL104" s="0"/>
      <c r="LHM104" s="0"/>
      <c r="LHN104" s="0"/>
      <c r="LHO104" s="0"/>
      <c r="LHP104" s="0"/>
      <c r="LHQ104" s="0"/>
      <c r="LHR104" s="0"/>
      <c r="LHS104" s="0"/>
      <c r="LHT104" s="0"/>
      <c r="LHU104" s="0"/>
      <c r="LHV104" s="0"/>
      <c r="LHW104" s="0"/>
      <c r="LHX104" s="0"/>
      <c r="LHY104" s="0"/>
      <c r="LHZ104" s="0"/>
      <c r="LIA104" s="0"/>
      <c r="LIB104" s="0"/>
      <c r="LIC104" s="0"/>
      <c r="LID104" s="0"/>
      <c r="LIE104" s="0"/>
      <c r="LIF104" s="0"/>
      <c r="LIG104" s="0"/>
      <c r="LIH104" s="0"/>
      <c r="LII104" s="0"/>
      <c r="LIJ104" s="0"/>
      <c r="LIK104" s="0"/>
      <c r="LIL104" s="0"/>
      <c r="LIM104" s="0"/>
      <c r="LIN104" s="0"/>
      <c r="LIO104" s="0"/>
      <c r="LIP104" s="0"/>
      <c r="LIQ104" s="0"/>
      <c r="LIR104" s="0"/>
      <c r="LIS104" s="0"/>
      <c r="LIT104" s="0"/>
      <c r="LIU104" s="0"/>
      <c r="LIV104" s="0"/>
      <c r="LIW104" s="0"/>
      <c r="LIX104" s="0"/>
      <c r="LIY104" s="0"/>
      <c r="LIZ104" s="0"/>
      <c r="LJA104" s="0"/>
      <c r="LJB104" s="0"/>
      <c r="LJC104" s="0"/>
      <c r="LJD104" s="0"/>
      <c r="LJE104" s="0"/>
      <c r="LJF104" s="0"/>
      <c r="LJG104" s="0"/>
      <c r="LJH104" s="0"/>
      <c r="LJI104" s="0"/>
      <c r="LJJ104" s="0"/>
      <c r="LJK104" s="0"/>
      <c r="LJL104" s="0"/>
      <c r="LJM104" s="0"/>
      <c r="LJN104" s="0"/>
      <c r="LJO104" s="0"/>
      <c r="LJP104" s="0"/>
      <c r="LJQ104" s="0"/>
      <c r="LJR104" s="0"/>
      <c r="LJS104" s="0"/>
      <c r="LJT104" s="0"/>
      <c r="LJU104" s="0"/>
      <c r="LJV104" s="0"/>
      <c r="LJW104" s="0"/>
      <c r="LJX104" s="0"/>
      <c r="LJY104" s="0"/>
      <c r="LJZ104" s="0"/>
      <c r="LKA104" s="0"/>
      <c r="LKB104" s="0"/>
      <c r="LKC104" s="0"/>
      <c r="LKD104" s="0"/>
      <c r="LKE104" s="0"/>
      <c r="LKF104" s="0"/>
      <c r="LKG104" s="0"/>
      <c r="LKH104" s="0"/>
      <c r="LKI104" s="0"/>
      <c r="LKJ104" s="0"/>
      <c r="LKK104" s="0"/>
      <c r="LKL104" s="0"/>
      <c r="LKM104" s="0"/>
      <c r="LKN104" s="0"/>
      <c r="LKO104" s="0"/>
      <c r="LKP104" s="0"/>
      <c r="LKQ104" s="0"/>
      <c r="LKR104" s="0"/>
      <c r="LKS104" s="0"/>
      <c r="LKT104" s="0"/>
      <c r="LKU104" s="0"/>
      <c r="LKV104" s="0"/>
      <c r="LKW104" s="0"/>
      <c r="LKX104" s="0"/>
      <c r="LKY104" s="0"/>
      <c r="LKZ104" s="0"/>
      <c r="LLA104" s="0"/>
      <c r="LLB104" s="0"/>
      <c r="LLC104" s="0"/>
      <c r="LLD104" s="0"/>
      <c r="LLE104" s="0"/>
      <c r="LLF104" s="0"/>
      <c r="LLG104" s="0"/>
      <c r="LLH104" s="0"/>
      <c r="LLI104" s="0"/>
      <c r="LLJ104" s="0"/>
      <c r="LLK104" s="0"/>
      <c r="LLL104" s="0"/>
      <c r="LLM104" s="0"/>
      <c r="LLN104" s="0"/>
      <c r="LLO104" s="0"/>
      <c r="LLP104" s="0"/>
      <c r="LLQ104" s="0"/>
      <c r="LLR104" s="0"/>
      <c r="LLS104" s="0"/>
      <c r="LLT104" s="0"/>
      <c r="LLU104" s="0"/>
      <c r="LLV104" s="0"/>
      <c r="LLW104" s="0"/>
      <c r="LLX104" s="0"/>
      <c r="LLY104" s="0"/>
      <c r="LLZ104" s="0"/>
      <c r="LMA104" s="0"/>
      <c r="LMB104" s="0"/>
      <c r="LMC104" s="0"/>
      <c r="LMD104" s="0"/>
      <c r="LME104" s="0"/>
      <c r="LMF104" s="0"/>
      <c r="LMG104" s="0"/>
      <c r="LMH104" s="0"/>
      <c r="LMI104" s="0"/>
      <c r="LMJ104" s="0"/>
      <c r="LMK104" s="0"/>
      <c r="LML104" s="0"/>
      <c r="LMM104" s="0"/>
      <c r="LMN104" s="0"/>
      <c r="LMO104" s="0"/>
      <c r="LMP104" s="0"/>
      <c r="LMQ104" s="0"/>
      <c r="LMR104" s="0"/>
      <c r="LMS104" s="0"/>
      <c r="LMT104" s="0"/>
      <c r="LMU104" s="0"/>
      <c r="LMV104" s="0"/>
      <c r="LMW104" s="0"/>
      <c r="LMX104" s="0"/>
      <c r="LMY104" s="0"/>
      <c r="LMZ104" s="0"/>
      <c r="LNA104" s="0"/>
      <c r="LNB104" s="0"/>
      <c r="LNC104" s="0"/>
      <c r="LND104" s="0"/>
      <c r="LNE104" s="0"/>
      <c r="LNF104" s="0"/>
      <c r="LNG104" s="0"/>
      <c r="LNH104" s="0"/>
      <c r="LNI104" s="0"/>
      <c r="LNJ104" s="0"/>
      <c r="LNK104" s="0"/>
      <c r="LNL104" s="0"/>
      <c r="LNM104" s="0"/>
      <c r="LNN104" s="0"/>
      <c r="LNO104" s="0"/>
      <c r="LNP104" s="0"/>
      <c r="LNQ104" s="0"/>
      <c r="LNR104" s="0"/>
      <c r="LNS104" s="0"/>
      <c r="LNT104" s="0"/>
      <c r="LNU104" s="0"/>
      <c r="LNV104" s="0"/>
      <c r="LNW104" s="0"/>
      <c r="LNX104" s="0"/>
      <c r="LNY104" s="0"/>
      <c r="LNZ104" s="0"/>
      <c r="LOA104" s="0"/>
      <c r="LOB104" s="0"/>
      <c r="LOC104" s="0"/>
      <c r="LOD104" s="0"/>
      <c r="LOE104" s="0"/>
      <c r="LOF104" s="0"/>
      <c r="LOG104" s="0"/>
      <c r="LOH104" s="0"/>
      <c r="LOI104" s="0"/>
      <c r="LOJ104" s="0"/>
      <c r="LOK104" s="0"/>
      <c r="LOL104" s="0"/>
      <c r="LOM104" s="0"/>
      <c r="LON104" s="0"/>
      <c r="LOO104" s="0"/>
      <c r="LOP104" s="0"/>
      <c r="LOQ104" s="0"/>
      <c r="LOR104" s="0"/>
      <c r="LOS104" s="0"/>
      <c r="LOT104" s="0"/>
      <c r="LOU104" s="0"/>
      <c r="LOV104" s="0"/>
      <c r="LOW104" s="0"/>
      <c r="LOX104" s="0"/>
      <c r="LOY104" s="0"/>
      <c r="LOZ104" s="0"/>
      <c r="LPA104" s="0"/>
      <c r="LPB104" s="0"/>
      <c r="LPC104" s="0"/>
      <c r="LPD104" s="0"/>
      <c r="LPE104" s="0"/>
      <c r="LPF104" s="0"/>
      <c r="LPG104" s="0"/>
      <c r="LPH104" s="0"/>
      <c r="LPI104" s="0"/>
      <c r="LPJ104" s="0"/>
      <c r="LPK104" s="0"/>
      <c r="LPL104" s="0"/>
      <c r="LPM104" s="0"/>
      <c r="LPN104" s="0"/>
      <c r="LPO104" s="0"/>
      <c r="LPP104" s="0"/>
      <c r="LPQ104" s="0"/>
      <c r="LPR104" s="0"/>
      <c r="LPS104" s="0"/>
      <c r="LPT104" s="0"/>
      <c r="LPU104" s="0"/>
      <c r="LPV104" s="0"/>
      <c r="LPW104" s="0"/>
      <c r="LPX104" s="0"/>
      <c r="LPY104" s="0"/>
      <c r="LPZ104" s="0"/>
      <c r="LQA104" s="0"/>
      <c r="LQB104" s="0"/>
      <c r="LQC104" s="0"/>
      <c r="LQD104" s="0"/>
      <c r="LQE104" s="0"/>
      <c r="LQF104" s="0"/>
      <c r="LQG104" s="0"/>
      <c r="LQH104" s="0"/>
      <c r="LQI104" s="0"/>
      <c r="LQJ104" s="0"/>
      <c r="LQK104" s="0"/>
      <c r="LQL104" s="0"/>
      <c r="LQM104" s="0"/>
      <c r="LQN104" s="0"/>
      <c r="LQO104" s="0"/>
      <c r="LQP104" s="0"/>
      <c r="LQQ104" s="0"/>
      <c r="LQR104" s="0"/>
      <c r="LQS104" s="0"/>
      <c r="LQT104" s="0"/>
      <c r="LQU104" s="0"/>
      <c r="LQV104" s="0"/>
      <c r="LQW104" s="0"/>
      <c r="LQX104" s="0"/>
      <c r="LQY104" s="0"/>
      <c r="LQZ104" s="0"/>
      <c r="LRA104" s="0"/>
      <c r="LRB104" s="0"/>
      <c r="LRC104" s="0"/>
      <c r="LRD104" s="0"/>
      <c r="LRE104" s="0"/>
      <c r="LRF104" s="0"/>
      <c r="LRG104" s="0"/>
      <c r="LRH104" s="0"/>
      <c r="LRI104" s="0"/>
      <c r="LRJ104" s="0"/>
      <c r="LRK104" s="0"/>
      <c r="LRL104" s="0"/>
      <c r="LRM104" s="0"/>
      <c r="LRN104" s="0"/>
      <c r="LRO104" s="0"/>
      <c r="LRP104" s="0"/>
      <c r="LRQ104" s="0"/>
      <c r="LRR104" s="0"/>
      <c r="LRS104" s="0"/>
      <c r="LRT104" s="0"/>
      <c r="LRU104" s="0"/>
      <c r="LRV104" s="0"/>
      <c r="LRW104" s="0"/>
      <c r="LRX104" s="0"/>
      <c r="LRY104" s="0"/>
      <c r="LRZ104" s="0"/>
      <c r="LSA104" s="0"/>
      <c r="LSB104" s="0"/>
      <c r="LSC104" s="0"/>
      <c r="LSD104" s="0"/>
      <c r="LSE104" s="0"/>
      <c r="LSF104" s="0"/>
      <c r="LSG104" s="0"/>
      <c r="LSH104" s="0"/>
      <c r="LSI104" s="0"/>
      <c r="LSJ104" s="0"/>
      <c r="LSK104" s="0"/>
      <c r="LSL104" s="0"/>
      <c r="LSM104" s="0"/>
      <c r="LSN104" s="0"/>
      <c r="LSO104" s="0"/>
      <c r="LSP104" s="0"/>
      <c r="LSQ104" s="0"/>
      <c r="LSR104" s="0"/>
      <c r="LSS104" s="0"/>
      <c r="LST104" s="0"/>
      <c r="LSU104" s="0"/>
      <c r="LSV104" s="0"/>
      <c r="LSW104" s="0"/>
      <c r="LSX104" s="0"/>
      <c r="LSY104" s="0"/>
      <c r="LSZ104" s="0"/>
      <c r="LTA104" s="0"/>
      <c r="LTB104" s="0"/>
      <c r="LTC104" s="0"/>
      <c r="LTD104" s="0"/>
      <c r="LTE104" s="0"/>
      <c r="LTF104" s="0"/>
      <c r="LTG104" s="0"/>
      <c r="LTH104" s="0"/>
      <c r="LTI104" s="0"/>
      <c r="LTJ104" s="0"/>
      <c r="LTK104" s="0"/>
      <c r="LTL104" s="0"/>
      <c r="LTM104" s="0"/>
      <c r="LTN104" s="0"/>
      <c r="LTO104" s="0"/>
      <c r="LTP104" s="0"/>
      <c r="LTQ104" s="0"/>
      <c r="LTR104" s="0"/>
      <c r="LTS104" s="0"/>
      <c r="LTT104" s="0"/>
      <c r="LTU104" s="0"/>
      <c r="LTV104" s="0"/>
      <c r="LTW104" s="0"/>
      <c r="LTX104" s="0"/>
      <c r="LTY104" s="0"/>
      <c r="LTZ104" s="0"/>
      <c r="LUA104" s="0"/>
      <c r="LUB104" s="0"/>
      <c r="LUC104" s="0"/>
      <c r="LUD104" s="0"/>
      <c r="LUE104" s="0"/>
      <c r="LUF104" s="0"/>
      <c r="LUG104" s="0"/>
      <c r="LUH104" s="0"/>
      <c r="LUI104" s="0"/>
      <c r="LUJ104" s="0"/>
      <c r="LUK104" s="0"/>
      <c r="LUL104" s="0"/>
      <c r="LUM104" s="0"/>
      <c r="LUN104" s="0"/>
      <c r="LUO104" s="0"/>
      <c r="LUP104" s="0"/>
      <c r="LUQ104" s="0"/>
      <c r="LUR104" s="0"/>
      <c r="LUS104" s="0"/>
      <c r="LUT104" s="0"/>
      <c r="LUU104" s="0"/>
      <c r="LUV104" s="0"/>
      <c r="LUW104" s="0"/>
      <c r="LUX104" s="0"/>
      <c r="LUY104" s="0"/>
      <c r="LUZ104" s="0"/>
      <c r="LVA104" s="0"/>
      <c r="LVB104" s="0"/>
      <c r="LVC104" s="0"/>
      <c r="LVD104" s="0"/>
      <c r="LVE104" s="0"/>
      <c r="LVF104" s="0"/>
      <c r="LVG104" s="0"/>
      <c r="LVH104" s="0"/>
      <c r="LVI104" s="0"/>
      <c r="LVJ104" s="0"/>
      <c r="LVK104" s="0"/>
      <c r="LVL104" s="0"/>
      <c r="LVM104" s="0"/>
      <c r="LVN104" s="0"/>
      <c r="LVO104" s="0"/>
      <c r="LVP104" s="0"/>
      <c r="LVQ104" s="0"/>
      <c r="LVR104" s="0"/>
      <c r="LVS104" s="0"/>
      <c r="LVT104" s="0"/>
      <c r="LVU104" s="0"/>
      <c r="LVV104" s="0"/>
      <c r="LVW104" s="0"/>
      <c r="LVX104" s="0"/>
      <c r="LVY104" s="0"/>
      <c r="LVZ104" s="0"/>
      <c r="LWA104" s="0"/>
      <c r="LWB104" s="0"/>
      <c r="LWC104" s="0"/>
      <c r="LWD104" s="0"/>
      <c r="LWE104" s="0"/>
      <c r="LWF104" s="0"/>
      <c r="LWG104" s="0"/>
      <c r="LWH104" s="0"/>
      <c r="LWI104" s="0"/>
      <c r="LWJ104" s="0"/>
      <c r="LWK104" s="0"/>
      <c r="LWL104" s="0"/>
      <c r="LWM104" s="0"/>
      <c r="LWN104" s="0"/>
      <c r="LWO104" s="0"/>
      <c r="LWP104" s="0"/>
      <c r="LWQ104" s="0"/>
      <c r="LWR104" s="0"/>
      <c r="LWS104" s="0"/>
      <c r="LWT104" s="0"/>
      <c r="LWU104" s="0"/>
      <c r="LWV104" s="0"/>
      <c r="LWW104" s="0"/>
      <c r="LWX104" s="0"/>
      <c r="LWY104" s="0"/>
      <c r="LWZ104" s="0"/>
      <c r="LXA104" s="0"/>
      <c r="LXB104" s="0"/>
      <c r="LXC104" s="0"/>
      <c r="LXD104" s="0"/>
      <c r="LXE104" s="0"/>
      <c r="LXF104" s="0"/>
      <c r="LXG104" s="0"/>
      <c r="LXH104" s="0"/>
      <c r="LXI104" s="0"/>
      <c r="LXJ104" s="0"/>
      <c r="LXK104" s="0"/>
      <c r="LXL104" s="0"/>
      <c r="LXM104" s="0"/>
      <c r="LXN104" s="0"/>
      <c r="LXO104" s="0"/>
      <c r="LXP104" s="0"/>
      <c r="LXQ104" s="0"/>
      <c r="LXR104" s="0"/>
      <c r="LXS104" s="0"/>
      <c r="LXT104" s="0"/>
      <c r="LXU104" s="0"/>
      <c r="LXV104" s="0"/>
      <c r="LXW104" s="0"/>
      <c r="LXX104" s="0"/>
      <c r="LXY104" s="0"/>
      <c r="LXZ104" s="0"/>
      <c r="LYA104" s="0"/>
      <c r="LYB104" s="0"/>
      <c r="LYC104" s="0"/>
      <c r="LYD104" s="0"/>
      <c r="LYE104" s="0"/>
      <c r="LYF104" s="0"/>
      <c r="LYG104" s="0"/>
      <c r="LYH104" s="0"/>
      <c r="LYI104" s="0"/>
      <c r="LYJ104" s="0"/>
      <c r="LYK104" s="0"/>
      <c r="LYL104" s="0"/>
      <c r="LYM104" s="0"/>
      <c r="LYN104" s="0"/>
      <c r="LYO104" s="0"/>
      <c r="LYP104" s="0"/>
      <c r="LYQ104" s="0"/>
      <c r="LYR104" s="0"/>
      <c r="LYS104" s="0"/>
      <c r="LYT104" s="0"/>
      <c r="LYU104" s="0"/>
      <c r="LYV104" s="0"/>
      <c r="LYW104" s="0"/>
      <c r="LYX104" s="0"/>
      <c r="LYY104" s="0"/>
      <c r="LYZ104" s="0"/>
      <c r="LZA104" s="0"/>
      <c r="LZB104" s="0"/>
      <c r="LZC104" s="0"/>
      <c r="LZD104" s="0"/>
      <c r="LZE104" s="0"/>
      <c r="LZF104" s="0"/>
      <c r="LZG104" s="0"/>
      <c r="LZH104" s="0"/>
      <c r="LZI104" s="0"/>
      <c r="LZJ104" s="0"/>
      <c r="LZK104" s="0"/>
      <c r="LZL104" s="0"/>
      <c r="LZM104" s="0"/>
      <c r="LZN104" s="0"/>
      <c r="LZO104" s="0"/>
      <c r="LZP104" s="0"/>
      <c r="LZQ104" s="0"/>
      <c r="LZR104" s="0"/>
      <c r="LZS104" s="0"/>
      <c r="LZT104" s="0"/>
      <c r="LZU104" s="0"/>
      <c r="LZV104" s="0"/>
      <c r="LZW104" s="0"/>
      <c r="LZX104" s="0"/>
      <c r="LZY104" s="0"/>
      <c r="LZZ104" s="0"/>
      <c r="MAA104" s="0"/>
      <c r="MAB104" s="0"/>
      <c r="MAC104" s="0"/>
      <c r="MAD104" s="0"/>
      <c r="MAE104" s="0"/>
      <c r="MAF104" s="0"/>
      <c r="MAG104" s="0"/>
      <c r="MAH104" s="0"/>
      <c r="MAI104" s="0"/>
      <c r="MAJ104" s="0"/>
      <c r="MAK104" s="0"/>
      <c r="MAL104" s="0"/>
      <c r="MAM104" s="0"/>
      <c r="MAN104" s="0"/>
      <c r="MAO104" s="0"/>
      <c r="MAP104" s="0"/>
      <c r="MAQ104" s="0"/>
      <c r="MAR104" s="0"/>
      <c r="MAS104" s="0"/>
      <c r="MAT104" s="0"/>
      <c r="MAU104" s="0"/>
      <c r="MAV104" s="0"/>
      <c r="MAW104" s="0"/>
      <c r="MAX104" s="0"/>
      <c r="MAY104" s="0"/>
      <c r="MAZ104" s="0"/>
      <c r="MBA104" s="0"/>
      <c r="MBB104" s="0"/>
      <c r="MBC104" s="0"/>
      <c r="MBD104" s="0"/>
      <c r="MBE104" s="0"/>
      <c r="MBF104" s="0"/>
      <c r="MBG104" s="0"/>
      <c r="MBH104" s="0"/>
      <c r="MBI104" s="0"/>
      <c r="MBJ104" s="0"/>
      <c r="MBK104" s="0"/>
      <c r="MBL104" s="0"/>
      <c r="MBM104" s="0"/>
      <c r="MBN104" s="0"/>
      <c r="MBO104" s="0"/>
      <c r="MBP104" s="0"/>
      <c r="MBQ104" s="0"/>
      <c r="MBR104" s="0"/>
      <c r="MBS104" s="0"/>
      <c r="MBT104" s="0"/>
      <c r="MBU104" s="0"/>
      <c r="MBV104" s="0"/>
      <c r="MBW104" s="0"/>
      <c r="MBX104" s="0"/>
      <c r="MBY104" s="0"/>
      <c r="MBZ104" s="0"/>
      <c r="MCA104" s="0"/>
      <c r="MCB104" s="0"/>
      <c r="MCC104" s="0"/>
      <c r="MCD104" s="0"/>
      <c r="MCE104" s="0"/>
      <c r="MCF104" s="0"/>
      <c r="MCG104" s="0"/>
      <c r="MCH104" s="0"/>
      <c r="MCI104" s="0"/>
      <c r="MCJ104" s="0"/>
      <c r="MCK104" s="0"/>
      <c r="MCL104" s="0"/>
      <c r="MCM104" s="0"/>
      <c r="MCN104" s="0"/>
      <c r="MCO104" s="0"/>
      <c r="MCP104" s="0"/>
      <c r="MCQ104" s="0"/>
      <c r="MCR104" s="0"/>
      <c r="MCS104" s="0"/>
      <c r="MCT104" s="0"/>
      <c r="MCU104" s="0"/>
      <c r="MCV104" s="0"/>
      <c r="MCW104" s="0"/>
      <c r="MCX104" s="0"/>
      <c r="MCY104" s="0"/>
      <c r="MCZ104" s="0"/>
      <c r="MDA104" s="0"/>
      <c r="MDB104" s="0"/>
      <c r="MDC104" s="0"/>
      <c r="MDD104" s="0"/>
      <c r="MDE104" s="0"/>
      <c r="MDF104" s="0"/>
      <c r="MDG104" s="0"/>
      <c r="MDH104" s="0"/>
      <c r="MDI104" s="0"/>
      <c r="MDJ104" s="0"/>
      <c r="MDK104" s="0"/>
      <c r="MDL104" s="0"/>
      <c r="MDM104" s="0"/>
      <c r="MDN104" s="0"/>
      <c r="MDO104" s="0"/>
      <c r="MDP104" s="0"/>
      <c r="MDQ104" s="0"/>
      <c r="MDR104" s="0"/>
      <c r="MDS104" s="0"/>
      <c r="MDT104" s="0"/>
      <c r="MDU104" s="0"/>
      <c r="MDV104" s="0"/>
      <c r="MDW104" s="0"/>
      <c r="MDX104" s="0"/>
      <c r="MDY104" s="0"/>
      <c r="MDZ104" s="0"/>
      <c r="MEA104" s="0"/>
      <c r="MEB104" s="0"/>
      <c r="MEC104" s="0"/>
      <c r="MED104" s="0"/>
      <c r="MEE104" s="0"/>
      <c r="MEF104" s="0"/>
      <c r="MEG104" s="0"/>
      <c r="MEH104" s="0"/>
      <c r="MEI104" s="0"/>
      <c r="MEJ104" s="0"/>
      <c r="MEK104" s="0"/>
      <c r="MEL104" s="0"/>
      <c r="MEM104" s="0"/>
      <c r="MEN104" s="0"/>
      <c r="MEO104" s="0"/>
      <c r="MEP104" s="0"/>
      <c r="MEQ104" s="0"/>
      <c r="MER104" s="0"/>
      <c r="MES104" s="0"/>
      <c r="MET104" s="0"/>
      <c r="MEU104" s="0"/>
      <c r="MEV104" s="0"/>
      <c r="MEW104" s="0"/>
      <c r="MEX104" s="0"/>
      <c r="MEY104" s="0"/>
      <c r="MEZ104" s="0"/>
      <c r="MFA104" s="0"/>
      <c r="MFB104" s="0"/>
      <c r="MFC104" s="0"/>
      <c r="MFD104" s="0"/>
      <c r="MFE104" s="0"/>
      <c r="MFF104" s="0"/>
      <c r="MFG104" s="0"/>
      <c r="MFH104" s="0"/>
      <c r="MFI104" s="0"/>
      <c r="MFJ104" s="0"/>
      <c r="MFK104" s="0"/>
      <c r="MFL104" s="0"/>
      <c r="MFM104" s="0"/>
      <c r="MFN104" s="0"/>
      <c r="MFO104" s="0"/>
      <c r="MFP104" s="0"/>
      <c r="MFQ104" s="0"/>
      <c r="MFR104" s="0"/>
      <c r="MFS104" s="0"/>
      <c r="MFT104" s="0"/>
      <c r="MFU104" s="0"/>
      <c r="MFV104" s="0"/>
      <c r="MFW104" s="0"/>
      <c r="MFX104" s="0"/>
      <c r="MFY104" s="0"/>
      <c r="MFZ104" s="0"/>
      <c r="MGA104" s="0"/>
      <c r="MGB104" s="0"/>
      <c r="MGC104" s="0"/>
      <c r="MGD104" s="0"/>
      <c r="MGE104" s="0"/>
      <c r="MGF104" s="0"/>
      <c r="MGG104" s="0"/>
      <c r="MGH104" s="0"/>
      <c r="MGI104" s="0"/>
      <c r="MGJ104" s="0"/>
      <c r="MGK104" s="0"/>
      <c r="MGL104" s="0"/>
      <c r="MGM104" s="0"/>
      <c r="MGN104" s="0"/>
      <c r="MGO104" s="0"/>
      <c r="MGP104" s="0"/>
      <c r="MGQ104" s="0"/>
      <c r="MGR104" s="0"/>
      <c r="MGS104" s="0"/>
      <c r="MGT104" s="0"/>
      <c r="MGU104" s="0"/>
      <c r="MGV104" s="0"/>
      <c r="MGW104" s="0"/>
      <c r="MGX104" s="0"/>
      <c r="MGY104" s="0"/>
      <c r="MGZ104" s="0"/>
      <c r="MHA104" s="0"/>
      <c r="MHB104" s="0"/>
      <c r="MHC104" s="0"/>
      <c r="MHD104" s="0"/>
      <c r="MHE104" s="0"/>
      <c r="MHF104" s="0"/>
      <c r="MHG104" s="0"/>
      <c r="MHH104" s="0"/>
      <c r="MHI104" s="0"/>
      <c r="MHJ104" s="0"/>
      <c r="MHK104" s="0"/>
      <c r="MHL104" s="0"/>
      <c r="MHM104" s="0"/>
      <c r="MHN104" s="0"/>
      <c r="MHO104" s="0"/>
      <c r="MHP104" s="0"/>
      <c r="MHQ104" s="0"/>
      <c r="MHR104" s="0"/>
      <c r="MHS104" s="0"/>
      <c r="MHT104" s="0"/>
      <c r="MHU104" s="0"/>
      <c r="MHV104" s="0"/>
      <c r="MHW104" s="0"/>
      <c r="MHX104" s="0"/>
      <c r="MHY104" s="0"/>
      <c r="MHZ104" s="0"/>
      <c r="MIA104" s="0"/>
      <c r="MIB104" s="0"/>
      <c r="MIC104" s="0"/>
      <c r="MID104" s="0"/>
      <c r="MIE104" s="0"/>
      <c r="MIF104" s="0"/>
      <c r="MIG104" s="0"/>
      <c r="MIH104" s="0"/>
      <c r="MII104" s="0"/>
      <c r="MIJ104" s="0"/>
      <c r="MIK104" s="0"/>
      <c r="MIL104" s="0"/>
      <c r="MIM104" s="0"/>
      <c r="MIN104" s="0"/>
      <c r="MIO104" s="0"/>
      <c r="MIP104" s="0"/>
      <c r="MIQ104" s="0"/>
      <c r="MIR104" s="0"/>
      <c r="MIS104" s="0"/>
      <c r="MIT104" s="0"/>
      <c r="MIU104" s="0"/>
      <c r="MIV104" s="0"/>
      <c r="MIW104" s="0"/>
      <c r="MIX104" s="0"/>
      <c r="MIY104" s="0"/>
      <c r="MIZ104" s="0"/>
      <c r="MJA104" s="0"/>
      <c r="MJB104" s="0"/>
      <c r="MJC104" s="0"/>
      <c r="MJD104" s="0"/>
      <c r="MJE104" s="0"/>
      <c r="MJF104" s="0"/>
      <c r="MJG104" s="0"/>
      <c r="MJH104" s="0"/>
      <c r="MJI104" s="0"/>
      <c r="MJJ104" s="0"/>
      <c r="MJK104" s="0"/>
      <c r="MJL104" s="0"/>
      <c r="MJM104" s="0"/>
      <c r="MJN104" s="0"/>
      <c r="MJO104" s="0"/>
      <c r="MJP104" s="0"/>
      <c r="MJQ104" s="0"/>
      <c r="MJR104" s="0"/>
      <c r="MJS104" s="0"/>
      <c r="MJT104" s="0"/>
      <c r="MJU104" s="0"/>
      <c r="MJV104" s="0"/>
      <c r="MJW104" s="0"/>
      <c r="MJX104" s="0"/>
      <c r="MJY104" s="0"/>
      <c r="MJZ104" s="0"/>
      <c r="MKA104" s="0"/>
      <c r="MKB104" s="0"/>
      <c r="MKC104" s="0"/>
      <c r="MKD104" s="0"/>
      <c r="MKE104" s="0"/>
      <c r="MKF104" s="0"/>
      <c r="MKG104" s="0"/>
      <c r="MKH104" s="0"/>
      <c r="MKI104" s="0"/>
      <c r="MKJ104" s="0"/>
      <c r="MKK104" s="0"/>
      <c r="MKL104" s="0"/>
      <c r="MKM104" s="0"/>
      <c r="MKN104" s="0"/>
      <c r="MKO104" s="0"/>
      <c r="MKP104" s="0"/>
      <c r="MKQ104" s="0"/>
      <c r="MKR104" s="0"/>
      <c r="MKS104" s="0"/>
      <c r="MKT104" s="0"/>
      <c r="MKU104" s="0"/>
      <c r="MKV104" s="0"/>
      <c r="MKW104" s="0"/>
      <c r="MKX104" s="0"/>
      <c r="MKY104" s="0"/>
      <c r="MKZ104" s="0"/>
      <c r="MLA104" s="0"/>
      <c r="MLB104" s="0"/>
      <c r="MLC104" s="0"/>
      <c r="MLD104" s="0"/>
      <c r="MLE104" s="0"/>
      <c r="MLF104" s="0"/>
      <c r="MLG104" s="0"/>
      <c r="MLH104" s="0"/>
      <c r="MLI104" s="0"/>
      <c r="MLJ104" s="0"/>
      <c r="MLK104" s="0"/>
      <c r="MLL104" s="0"/>
      <c r="MLM104" s="0"/>
      <c r="MLN104" s="0"/>
      <c r="MLO104" s="0"/>
      <c r="MLP104" s="0"/>
      <c r="MLQ104" s="0"/>
      <c r="MLR104" s="0"/>
      <c r="MLS104" s="0"/>
      <c r="MLT104" s="0"/>
      <c r="MLU104" s="0"/>
      <c r="MLV104" s="0"/>
      <c r="MLW104" s="0"/>
      <c r="MLX104" s="0"/>
      <c r="MLY104" s="0"/>
      <c r="MLZ104" s="0"/>
      <c r="MMA104" s="0"/>
      <c r="MMB104" s="0"/>
      <c r="MMC104" s="0"/>
      <c r="MMD104" s="0"/>
      <c r="MME104" s="0"/>
      <c r="MMF104" s="0"/>
      <c r="MMG104" s="0"/>
      <c r="MMH104" s="0"/>
      <c r="MMI104" s="0"/>
      <c r="MMJ104" s="0"/>
      <c r="MMK104" s="0"/>
      <c r="MML104" s="0"/>
      <c r="MMM104" s="0"/>
      <c r="MMN104" s="0"/>
      <c r="MMO104" s="0"/>
      <c r="MMP104" s="0"/>
      <c r="MMQ104" s="0"/>
      <c r="MMR104" s="0"/>
      <c r="MMS104" s="0"/>
      <c r="MMT104" s="0"/>
      <c r="MMU104" s="0"/>
      <c r="MMV104" s="0"/>
      <c r="MMW104" s="0"/>
      <c r="MMX104" s="0"/>
      <c r="MMY104" s="0"/>
      <c r="MMZ104" s="0"/>
      <c r="MNA104" s="0"/>
      <c r="MNB104" s="0"/>
      <c r="MNC104" s="0"/>
      <c r="MND104" s="0"/>
      <c r="MNE104" s="0"/>
      <c r="MNF104" s="0"/>
      <c r="MNG104" s="0"/>
      <c r="MNH104" s="0"/>
      <c r="MNI104" s="0"/>
      <c r="MNJ104" s="0"/>
      <c r="MNK104" s="0"/>
      <c r="MNL104" s="0"/>
      <c r="MNM104" s="0"/>
      <c r="MNN104" s="0"/>
      <c r="MNO104" s="0"/>
      <c r="MNP104" s="0"/>
      <c r="MNQ104" s="0"/>
      <c r="MNR104" s="0"/>
      <c r="MNS104" s="0"/>
      <c r="MNT104" s="0"/>
      <c r="MNU104" s="0"/>
      <c r="MNV104" s="0"/>
      <c r="MNW104" s="0"/>
      <c r="MNX104" s="0"/>
      <c r="MNY104" s="0"/>
      <c r="MNZ104" s="0"/>
      <c r="MOA104" s="0"/>
      <c r="MOB104" s="0"/>
      <c r="MOC104" s="0"/>
      <c r="MOD104" s="0"/>
      <c r="MOE104" s="0"/>
      <c r="MOF104" s="0"/>
      <c r="MOG104" s="0"/>
      <c r="MOH104" s="0"/>
      <c r="MOI104" s="0"/>
      <c r="MOJ104" s="0"/>
      <c r="MOK104" s="0"/>
      <c r="MOL104" s="0"/>
      <c r="MOM104" s="0"/>
      <c r="MON104" s="0"/>
      <c r="MOO104" s="0"/>
      <c r="MOP104" s="0"/>
      <c r="MOQ104" s="0"/>
      <c r="MOR104" s="0"/>
      <c r="MOS104" s="0"/>
      <c r="MOT104" s="0"/>
      <c r="MOU104" s="0"/>
      <c r="MOV104" s="0"/>
      <c r="MOW104" s="0"/>
      <c r="MOX104" s="0"/>
      <c r="MOY104" s="0"/>
      <c r="MOZ104" s="0"/>
      <c r="MPA104" s="0"/>
      <c r="MPB104" s="0"/>
      <c r="MPC104" s="0"/>
      <c r="MPD104" s="0"/>
      <c r="MPE104" s="0"/>
      <c r="MPF104" s="0"/>
      <c r="MPG104" s="0"/>
      <c r="MPH104" s="0"/>
      <c r="MPI104" s="0"/>
      <c r="MPJ104" s="0"/>
      <c r="MPK104" s="0"/>
      <c r="MPL104" s="0"/>
      <c r="MPM104" s="0"/>
      <c r="MPN104" s="0"/>
      <c r="MPO104" s="0"/>
      <c r="MPP104" s="0"/>
      <c r="MPQ104" s="0"/>
      <c r="MPR104" s="0"/>
      <c r="MPS104" s="0"/>
      <c r="MPT104" s="0"/>
      <c r="MPU104" s="0"/>
      <c r="MPV104" s="0"/>
      <c r="MPW104" s="0"/>
      <c r="MPX104" s="0"/>
      <c r="MPY104" s="0"/>
      <c r="MPZ104" s="0"/>
      <c r="MQA104" s="0"/>
      <c r="MQB104" s="0"/>
      <c r="MQC104" s="0"/>
      <c r="MQD104" s="0"/>
      <c r="MQE104" s="0"/>
      <c r="MQF104" s="0"/>
      <c r="MQG104" s="0"/>
      <c r="MQH104" s="0"/>
      <c r="MQI104" s="0"/>
      <c r="MQJ104" s="0"/>
      <c r="MQK104" s="0"/>
      <c r="MQL104" s="0"/>
      <c r="MQM104" s="0"/>
      <c r="MQN104" s="0"/>
      <c r="MQO104" s="0"/>
      <c r="MQP104" s="0"/>
      <c r="MQQ104" s="0"/>
      <c r="MQR104" s="0"/>
      <c r="MQS104" s="0"/>
      <c r="MQT104" s="0"/>
      <c r="MQU104" s="0"/>
      <c r="MQV104" s="0"/>
      <c r="MQW104" s="0"/>
      <c r="MQX104" s="0"/>
      <c r="MQY104" s="0"/>
      <c r="MQZ104" s="0"/>
      <c r="MRA104" s="0"/>
      <c r="MRB104" s="0"/>
      <c r="MRC104" s="0"/>
      <c r="MRD104" s="0"/>
      <c r="MRE104" s="0"/>
      <c r="MRF104" s="0"/>
      <c r="MRG104" s="0"/>
      <c r="MRH104" s="0"/>
      <c r="MRI104" s="0"/>
      <c r="MRJ104" s="0"/>
      <c r="MRK104" s="0"/>
      <c r="MRL104" s="0"/>
      <c r="MRM104" s="0"/>
      <c r="MRN104" s="0"/>
      <c r="MRO104" s="0"/>
      <c r="MRP104" s="0"/>
      <c r="MRQ104" s="0"/>
      <c r="MRR104" s="0"/>
      <c r="MRS104" s="0"/>
      <c r="MRT104" s="0"/>
      <c r="MRU104" s="0"/>
      <c r="MRV104" s="0"/>
      <c r="MRW104" s="0"/>
      <c r="MRX104" s="0"/>
      <c r="MRY104" s="0"/>
      <c r="MRZ104" s="0"/>
      <c r="MSA104" s="0"/>
      <c r="MSB104" s="0"/>
      <c r="MSC104" s="0"/>
      <c r="MSD104" s="0"/>
      <c r="MSE104" s="0"/>
      <c r="MSF104" s="0"/>
      <c r="MSG104" s="0"/>
      <c r="MSH104" s="0"/>
      <c r="MSI104" s="0"/>
      <c r="MSJ104" s="0"/>
      <c r="MSK104" s="0"/>
      <c r="MSL104" s="0"/>
      <c r="MSM104" s="0"/>
      <c r="MSN104" s="0"/>
      <c r="MSO104" s="0"/>
      <c r="MSP104" s="0"/>
      <c r="MSQ104" s="0"/>
      <c r="MSR104" s="0"/>
      <c r="MSS104" s="0"/>
      <c r="MST104" s="0"/>
      <c r="MSU104" s="0"/>
      <c r="MSV104" s="0"/>
      <c r="MSW104" s="0"/>
      <c r="MSX104" s="0"/>
      <c r="MSY104" s="0"/>
      <c r="MSZ104" s="0"/>
      <c r="MTA104" s="0"/>
      <c r="MTB104" s="0"/>
      <c r="MTC104" s="0"/>
      <c r="MTD104" s="0"/>
      <c r="MTE104" s="0"/>
      <c r="MTF104" s="0"/>
      <c r="MTG104" s="0"/>
      <c r="MTH104" s="0"/>
      <c r="MTI104" s="0"/>
      <c r="MTJ104" s="0"/>
      <c r="MTK104" s="0"/>
      <c r="MTL104" s="0"/>
      <c r="MTM104" s="0"/>
      <c r="MTN104" s="0"/>
      <c r="MTO104" s="0"/>
      <c r="MTP104" s="0"/>
      <c r="MTQ104" s="0"/>
      <c r="MTR104" s="0"/>
      <c r="MTS104" s="0"/>
      <c r="MTT104" s="0"/>
      <c r="MTU104" s="0"/>
      <c r="MTV104" s="0"/>
      <c r="MTW104" s="0"/>
      <c r="MTX104" s="0"/>
      <c r="MTY104" s="0"/>
      <c r="MTZ104" s="0"/>
      <c r="MUA104" s="0"/>
      <c r="MUB104" s="0"/>
      <c r="MUC104" s="0"/>
      <c r="MUD104" s="0"/>
      <c r="MUE104" s="0"/>
      <c r="MUF104" s="0"/>
      <c r="MUG104" s="0"/>
      <c r="MUH104" s="0"/>
      <c r="MUI104" s="0"/>
      <c r="MUJ104" s="0"/>
      <c r="MUK104" s="0"/>
      <c r="MUL104" s="0"/>
      <c r="MUM104" s="0"/>
      <c r="MUN104" s="0"/>
      <c r="MUO104" s="0"/>
      <c r="MUP104" s="0"/>
      <c r="MUQ104" s="0"/>
      <c r="MUR104" s="0"/>
      <c r="MUS104" s="0"/>
      <c r="MUT104" s="0"/>
      <c r="MUU104" s="0"/>
      <c r="MUV104" s="0"/>
      <c r="MUW104" s="0"/>
      <c r="MUX104" s="0"/>
      <c r="MUY104" s="0"/>
      <c r="MUZ104" s="0"/>
      <c r="MVA104" s="0"/>
      <c r="MVB104" s="0"/>
      <c r="MVC104" s="0"/>
      <c r="MVD104" s="0"/>
      <c r="MVE104" s="0"/>
      <c r="MVF104" s="0"/>
      <c r="MVG104" s="0"/>
      <c r="MVH104" s="0"/>
      <c r="MVI104" s="0"/>
      <c r="MVJ104" s="0"/>
      <c r="MVK104" s="0"/>
      <c r="MVL104" s="0"/>
      <c r="MVM104" s="0"/>
      <c r="MVN104" s="0"/>
      <c r="MVO104" s="0"/>
      <c r="MVP104" s="0"/>
      <c r="MVQ104" s="0"/>
      <c r="MVR104" s="0"/>
      <c r="MVS104" s="0"/>
      <c r="MVT104" s="0"/>
      <c r="MVU104" s="0"/>
      <c r="MVV104" s="0"/>
      <c r="MVW104" s="0"/>
      <c r="MVX104" s="0"/>
      <c r="MVY104" s="0"/>
      <c r="MVZ104" s="0"/>
      <c r="MWA104" s="0"/>
      <c r="MWB104" s="0"/>
      <c r="MWC104" s="0"/>
      <c r="MWD104" s="0"/>
      <c r="MWE104" s="0"/>
      <c r="MWF104" s="0"/>
      <c r="MWG104" s="0"/>
      <c r="MWH104" s="0"/>
      <c r="MWI104" s="0"/>
      <c r="MWJ104" s="0"/>
      <c r="MWK104" s="0"/>
      <c r="MWL104" s="0"/>
      <c r="MWM104" s="0"/>
      <c r="MWN104" s="0"/>
      <c r="MWO104" s="0"/>
      <c r="MWP104" s="0"/>
      <c r="MWQ104" s="0"/>
      <c r="MWR104" s="0"/>
      <c r="MWS104" s="0"/>
      <c r="MWT104" s="0"/>
      <c r="MWU104" s="0"/>
      <c r="MWV104" s="0"/>
      <c r="MWW104" s="0"/>
      <c r="MWX104" s="0"/>
      <c r="MWY104" s="0"/>
      <c r="MWZ104" s="0"/>
      <c r="MXA104" s="0"/>
      <c r="MXB104" s="0"/>
      <c r="MXC104" s="0"/>
      <c r="MXD104" s="0"/>
      <c r="MXE104" s="0"/>
      <c r="MXF104" s="0"/>
      <c r="MXG104" s="0"/>
      <c r="MXH104" s="0"/>
      <c r="MXI104" s="0"/>
      <c r="MXJ104" s="0"/>
      <c r="MXK104" s="0"/>
      <c r="MXL104" s="0"/>
      <c r="MXM104" s="0"/>
      <c r="MXN104" s="0"/>
      <c r="MXO104" s="0"/>
      <c r="MXP104" s="0"/>
      <c r="MXQ104" s="0"/>
      <c r="MXR104" s="0"/>
      <c r="MXS104" s="0"/>
      <c r="MXT104" s="0"/>
      <c r="MXU104" s="0"/>
      <c r="MXV104" s="0"/>
      <c r="MXW104" s="0"/>
      <c r="MXX104" s="0"/>
      <c r="MXY104" s="0"/>
      <c r="MXZ104" s="0"/>
      <c r="MYA104" s="0"/>
      <c r="MYB104" s="0"/>
      <c r="MYC104" s="0"/>
      <c r="MYD104" s="0"/>
      <c r="MYE104" s="0"/>
      <c r="MYF104" s="0"/>
      <c r="MYG104" s="0"/>
      <c r="MYH104" s="0"/>
      <c r="MYI104" s="0"/>
      <c r="MYJ104" s="0"/>
      <c r="MYK104" s="0"/>
      <c r="MYL104" s="0"/>
      <c r="MYM104" s="0"/>
      <c r="MYN104" s="0"/>
      <c r="MYO104" s="0"/>
      <c r="MYP104" s="0"/>
      <c r="MYQ104" s="0"/>
      <c r="MYR104" s="0"/>
      <c r="MYS104" s="0"/>
      <c r="MYT104" s="0"/>
      <c r="MYU104" s="0"/>
      <c r="MYV104" s="0"/>
      <c r="MYW104" s="0"/>
      <c r="MYX104" s="0"/>
      <c r="MYY104" s="0"/>
      <c r="MYZ104" s="0"/>
      <c r="MZA104" s="0"/>
      <c r="MZB104" s="0"/>
      <c r="MZC104" s="0"/>
      <c r="MZD104" s="0"/>
      <c r="MZE104" s="0"/>
      <c r="MZF104" s="0"/>
      <c r="MZG104" s="0"/>
      <c r="MZH104" s="0"/>
      <c r="MZI104" s="0"/>
      <c r="MZJ104" s="0"/>
      <c r="MZK104" s="0"/>
      <c r="MZL104" s="0"/>
      <c r="MZM104" s="0"/>
      <c r="MZN104" s="0"/>
      <c r="MZO104" s="0"/>
      <c r="MZP104" s="0"/>
      <c r="MZQ104" s="0"/>
      <c r="MZR104" s="0"/>
      <c r="MZS104" s="0"/>
      <c r="MZT104" s="0"/>
      <c r="MZU104" s="0"/>
      <c r="MZV104" s="0"/>
      <c r="MZW104" s="0"/>
      <c r="MZX104" s="0"/>
      <c r="MZY104" s="0"/>
      <c r="MZZ104" s="0"/>
      <c r="NAA104" s="0"/>
      <c r="NAB104" s="0"/>
      <c r="NAC104" s="0"/>
      <c r="NAD104" s="0"/>
      <c r="NAE104" s="0"/>
      <c r="NAF104" s="0"/>
      <c r="NAG104" s="0"/>
      <c r="NAH104" s="0"/>
      <c r="NAI104" s="0"/>
      <c r="NAJ104" s="0"/>
      <c r="NAK104" s="0"/>
      <c r="NAL104" s="0"/>
      <c r="NAM104" s="0"/>
      <c r="NAN104" s="0"/>
      <c r="NAO104" s="0"/>
      <c r="NAP104" s="0"/>
      <c r="NAQ104" s="0"/>
      <c r="NAR104" s="0"/>
      <c r="NAS104" s="0"/>
      <c r="NAT104" s="0"/>
      <c r="NAU104" s="0"/>
      <c r="NAV104" s="0"/>
      <c r="NAW104" s="0"/>
      <c r="NAX104" s="0"/>
      <c r="NAY104" s="0"/>
      <c r="NAZ104" s="0"/>
      <c r="NBA104" s="0"/>
      <c r="NBB104" s="0"/>
      <c r="NBC104" s="0"/>
      <c r="NBD104" s="0"/>
      <c r="NBE104" s="0"/>
      <c r="NBF104" s="0"/>
      <c r="NBG104" s="0"/>
      <c r="NBH104" s="0"/>
      <c r="NBI104" s="0"/>
      <c r="NBJ104" s="0"/>
      <c r="NBK104" s="0"/>
      <c r="NBL104" s="0"/>
      <c r="NBM104" s="0"/>
      <c r="NBN104" s="0"/>
      <c r="NBO104" s="0"/>
      <c r="NBP104" s="0"/>
      <c r="NBQ104" s="0"/>
      <c r="NBR104" s="0"/>
      <c r="NBS104" s="0"/>
      <c r="NBT104" s="0"/>
      <c r="NBU104" s="0"/>
      <c r="NBV104" s="0"/>
      <c r="NBW104" s="0"/>
      <c r="NBX104" s="0"/>
      <c r="NBY104" s="0"/>
      <c r="NBZ104" s="0"/>
      <c r="NCA104" s="0"/>
      <c r="NCB104" s="0"/>
      <c r="NCC104" s="0"/>
      <c r="NCD104" s="0"/>
      <c r="NCE104" s="0"/>
      <c r="NCF104" s="0"/>
      <c r="NCG104" s="0"/>
      <c r="NCH104" s="0"/>
      <c r="NCI104" s="0"/>
      <c r="NCJ104" s="0"/>
      <c r="NCK104" s="0"/>
      <c r="NCL104" s="0"/>
      <c r="NCM104" s="0"/>
      <c r="NCN104" s="0"/>
      <c r="NCO104" s="0"/>
      <c r="NCP104" s="0"/>
      <c r="NCQ104" s="0"/>
      <c r="NCR104" s="0"/>
      <c r="NCS104" s="0"/>
      <c r="NCT104" s="0"/>
      <c r="NCU104" s="0"/>
      <c r="NCV104" s="0"/>
      <c r="NCW104" s="0"/>
      <c r="NCX104" s="0"/>
      <c r="NCY104" s="0"/>
      <c r="NCZ104" s="0"/>
      <c r="NDA104" s="0"/>
      <c r="NDB104" s="0"/>
      <c r="NDC104" s="0"/>
      <c r="NDD104" s="0"/>
      <c r="NDE104" s="0"/>
      <c r="NDF104" s="0"/>
      <c r="NDG104" s="0"/>
      <c r="NDH104" s="0"/>
      <c r="NDI104" s="0"/>
      <c r="NDJ104" s="0"/>
      <c r="NDK104" s="0"/>
      <c r="NDL104" s="0"/>
      <c r="NDM104" s="0"/>
      <c r="NDN104" s="0"/>
      <c r="NDO104" s="0"/>
      <c r="NDP104" s="0"/>
      <c r="NDQ104" s="0"/>
      <c r="NDR104" s="0"/>
      <c r="NDS104" s="0"/>
      <c r="NDT104" s="0"/>
      <c r="NDU104" s="0"/>
      <c r="NDV104" s="0"/>
      <c r="NDW104" s="0"/>
      <c r="NDX104" s="0"/>
      <c r="NDY104" s="0"/>
      <c r="NDZ104" s="0"/>
      <c r="NEA104" s="0"/>
      <c r="NEB104" s="0"/>
      <c r="NEC104" s="0"/>
      <c r="NED104" s="0"/>
      <c r="NEE104" s="0"/>
      <c r="NEF104" s="0"/>
      <c r="NEG104" s="0"/>
      <c r="NEH104" s="0"/>
      <c r="NEI104" s="0"/>
      <c r="NEJ104" s="0"/>
      <c r="NEK104" s="0"/>
      <c r="NEL104" s="0"/>
      <c r="NEM104" s="0"/>
      <c r="NEN104" s="0"/>
      <c r="NEO104" s="0"/>
      <c r="NEP104" s="0"/>
      <c r="NEQ104" s="0"/>
      <c r="NER104" s="0"/>
      <c r="NES104" s="0"/>
      <c r="NET104" s="0"/>
      <c r="NEU104" s="0"/>
      <c r="NEV104" s="0"/>
      <c r="NEW104" s="0"/>
      <c r="NEX104" s="0"/>
      <c r="NEY104" s="0"/>
      <c r="NEZ104" s="0"/>
      <c r="NFA104" s="0"/>
      <c r="NFB104" s="0"/>
      <c r="NFC104" s="0"/>
      <c r="NFD104" s="0"/>
      <c r="NFE104" s="0"/>
      <c r="NFF104" s="0"/>
      <c r="NFG104" s="0"/>
      <c r="NFH104" s="0"/>
      <c r="NFI104" s="0"/>
      <c r="NFJ104" s="0"/>
      <c r="NFK104" s="0"/>
      <c r="NFL104" s="0"/>
      <c r="NFM104" s="0"/>
      <c r="NFN104" s="0"/>
      <c r="NFO104" s="0"/>
      <c r="NFP104" s="0"/>
      <c r="NFQ104" s="0"/>
      <c r="NFR104" s="0"/>
      <c r="NFS104" s="0"/>
      <c r="NFT104" s="0"/>
      <c r="NFU104" s="0"/>
      <c r="NFV104" s="0"/>
      <c r="NFW104" s="0"/>
      <c r="NFX104" s="0"/>
      <c r="NFY104" s="0"/>
      <c r="NFZ104" s="0"/>
      <c r="NGA104" s="0"/>
      <c r="NGB104" s="0"/>
      <c r="NGC104" s="0"/>
      <c r="NGD104" s="0"/>
      <c r="NGE104" s="0"/>
      <c r="NGF104" s="0"/>
      <c r="NGG104" s="0"/>
      <c r="NGH104" s="0"/>
      <c r="NGI104" s="0"/>
      <c r="NGJ104" s="0"/>
      <c r="NGK104" s="0"/>
      <c r="NGL104" s="0"/>
      <c r="NGM104" s="0"/>
      <c r="NGN104" s="0"/>
      <c r="NGO104" s="0"/>
      <c r="NGP104" s="0"/>
      <c r="NGQ104" s="0"/>
      <c r="NGR104" s="0"/>
      <c r="NGS104" s="0"/>
      <c r="NGT104" s="0"/>
      <c r="NGU104" s="0"/>
      <c r="NGV104" s="0"/>
      <c r="NGW104" s="0"/>
      <c r="NGX104" s="0"/>
      <c r="NGY104" s="0"/>
      <c r="NGZ104" s="0"/>
      <c r="NHA104" s="0"/>
      <c r="NHB104" s="0"/>
      <c r="NHC104" s="0"/>
      <c r="NHD104" s="0"/>
      <c r="NHE104" s="0"/>
      <c r="NHF104" s="0"/>
      <c r="NHG104" s="0"/>
      <c r="NHH104" s="0"/>
      <c r="NHI104" s="0"/>
      <c r="NHJ104" s="0"/>
      <c r="NHK104" s="0"/>
      <c r="NHL104" s="0"/>
      <c r="NHM104" s="0"/>
      <c r="NHN104" s="0"/>
      <c r="NHO104" s="0"/>
      <c r="NHP104" s="0"/>
      <c r="NHQ104" s="0"/>
      <c r="NHR104" s="0"/>
      <c r="NHS104" s="0"/>
      <c r="NHT104" s="0"/>
      <c r="NHU104" s="0"/>
      <c r="NHV104" s="0"/>
      <c r="NHW104" s="0"/>
      <c r="NHX104" s="0"/>
      <c r="NHY104" s="0"/>
      <c r="NHZ104" s="0"/>
      <c r="NIA104" s="0"/>
      <c r="NIB104" s="0"/>
      <c r="NIC104" s="0"/>
      <c r="NID104" s="0"/>
      <c r="NIE104" s="0"/>
      <c r="NIF104" s="0"/>
      <c r="NIG104" s="0"/>
      <c r="NIH104" s="0"/>
      <c r="NII104" s="0"/>
      <c r="NIJ104" s="0"/>
      <c r="NIK104" s="0"/>
      <c r="NIL104" s="0"/>
      <c r="NIM104" s="0"/>
      <c r="NIN104" s="0"/>
      <c r="NIO104" s="0"/>
      <c r="NIP104" s="0"/>
      <c r="NIQ104" s="0"/>
      <c r="NIR104" s="0"/>
      <c r="NIS104" s="0"/>
      <c r="NIT104" s="0"/>
      <c r="NIU104" s="0"/>
      <c r="NIV104" s="0"/>
      <c r="NIW104" s="0"/>
      <c r="NIX104" s="0"/>
      <c r="NIY104" s="0"/>
      <c r="NIZ104" s="0"/>
      <c r="NJA104" s="0"/>
      <c r="NJB104" s="0"/>
      <c r="NJC104" s="0"/>
      <c r="NJD104" s="0"/>
      <c r="NJE104" s="0"/>
      <c r="NJF104" s="0"/>
      <c r="NJG104" s="0"/>
      <c r="NJH104" s="0"/>
      <c r="NJI104" s="0"/>
      <c r="NJJ104" s="0"/>
      <c r="NJK104" s="0"/>
      <c r="NJL104" s="0"/>
      <c r="NJM104" s="0"/>
      <c r="NJN104" s="0"/>
      <c r="NJO104" s="0"/>
      <c r="NJP104" s="0"/>
      <c r="NJQ104" s="0"/>
      <c r="NJR104" s="0"/>
      <c r="NJS104" s="0"/>
      <c r="NJT104" s="0"/>
      <c r="NJU104" s="0"/>
      <c r="NJV104" s="0"/>
      <c r="NJW104" s="0"/>
      <c r="NJX104" s="0"/>
      <c r="NJY104" s="0"/>
      <c r="NJZ104" s="0"/>
      <c r="NKA104" s="0"/>
      <c r="NKB104" s="0"/>
      <c r="NKC104" s="0"/>
      <c r="NKD104" s="0"/>
      <c r="NKE104" s="0"/>
      <c r="NKF104" s="0"/>
      <c r="NKG104" s="0"/>
      <c r="NKH104" s="0"/>
      <c r="NKI104" s="0"/>
      <c r="NKJ104" s="0"/>
      <c r="NKK104" s="0"/>
      <c r="NKL104" s="0"/>
      <c r="NKM104" s="0"/>
      <c r="NKN104" s="0"/>
      <c r="NKO104" s="0"/>
      <c r="NKP104" s="0"/>
      <c r="NKQ104" s="0"/>
      <c r="NKR104" s="0"/>
      <c r="NKS104" s="0"/>
      <c r="NKT104" s="0"/>
      <c r="NKU104" s="0"/>
      <c r="NKV104" s="0"/>
      <c r="NKW104" s="0"/>
      <c r="NKX104" s="0"/>
      <c r="NKY104" s="0"/>
      <c r="NKZ104" s="0"/>
      <c r="NLA104" s="0"/>
      <c r="NLB104" s="0"/>
      <c r="NLC104" s="0"/>
      <c r="NLD104" s="0"/>
      <c r="NLE104" s="0"/>
      <c r="NLF104" s="0"/>
      <c r="NLG104" s="0"/>
      <c r="NLH104" s="0"/>
      <c r="NLI104" s="0"/>
      <c r="NLJ104" s="0"/>
      <c r="NLK104" s="0"/>
      <c r="NLL104" s="0"/>
      <c r="NLM104" s="0"/>
      <c r="NLN104" s="0"/>
      <c r="NLO104" s="0"/>
      <c r="NLP104" s="0"/>
      <c r="NLQ104" s="0"/>
      <c r="NLR104" s="0"/>
      <c r="NLS104" s="0"/>
      <c r="NLT104" s="0"/>
      <c r="NLU104" s="0"/>
      <c r="NLV104" s="0"/>
      <c r="NLW104" s="0"/>
      <c r="NLX104" s="0"/>
      <c r="NLY104" s="0"/>
      <c r="NLZ104" s="0"/>
      <c r="NMA104" s="0"/>
      <c r="NMB104" s="0"/>
      <c r="NMC104" s="0"/>
      <c r="NMD104" s="0"/>
      <c r="NME104" s="0"/>
      <c r="NMF104" s="0"/>
      <c r="NMG104" s="0"/>
      <c r="NMH104" s="0"/>
      <c r="NMI104" s="0"/>
      <c r="NMJ104" s="0"/>
      <c r="NMK104" s="0"/>
      <c r="NML104" s="0"/>
      <c r="NMM104" s="0"/>
      <c r="NMN104" s="0"/>
      <c r="NMO104" s="0"/>
      <c r="NMP104" s="0"/>
      <c r="NMQ104" s="0"/>
      <c r="NMR104" s="0"/>
      <c r="NMS104" s="0"/>
      <c r="NMT104" s="0"/>
      <c r="NMU104" s="0"/>
      <c r="NMV104" s="0"/>
      <c r="NMW104" s="0"/>
      <c r="NMX104" s="0"/>
      <c r="NMY104" s="0"/>
      <c r="NMZ104" s="0"/>
      <c r="NNA104" s="0"/>
      <c r="NNB104" s="0"/>
      <c r="NNC104" s="0"/>
      <c r="NND104" s="0"/>
      <c r="NNE104" s="0"/>
      <c r="NNF104" s="0"/>
      <c r="NNG104" s="0"/>
      <c r="NNH104" s="0"/>
      <c r="NNI104" s="0"/>
      <c r="NNJ104" s="0"/>
      <c r="NNK104" s="0"/>
      <c r="NNL104" s="0"/>
      <c r="NNM104" s="0"/>
      <c r="NNN104" s="0"/>
      <c r="NNO104" s="0"/>
      <c r="NNP104" s="0"/>
      <c r="NNQ104" s="0"/>
      <c r="NNR104" s="0"/>
      <c r="NNS104" s="0"/>
      <c r="NNT104" s="0"/>
      <c r="NNU104" s="0"/>
      <c r="NNV104" s="0"/>
      <c r="NNW104" s="0"/>
      <c r="NNX104" s="0"/>
      <c r="NNY104" s="0"/>
      <c r="NNZ104" s="0"/>
      <c r="NOA104" s="0"/>
      <c r="NOB104" s="0"/>
      <c r="NOC104" s="0"/>
      <c r="NOD104" s="0"/>
      <c r="NOE104" s="0"/>
      <c r="NOF104" s="0"/>
      <c r="NOG104" s="0"/>
      <c r="NOH104" s="0"/>
      <c r="NOI104" s="0"/>
      <c r="NOJ104" s="0"/>
      <c r="NOK104" s="0"/>
      <c r="NOL104" s="0"/>
      <c r="NOM104" s="0"/>
      <c r="NON104" s="0"/>
      <c r="NOO104" s="0"/>
      <c r="NOP104" s="0"/>
      <c r="NOQ104" s="0"/>
      <c r="NOR104" s="0"/>
      <c r="NOS104" s="0"/>
      <c r="NOT104" s="0"/>
      <c r="NOU104" s="0"/>
      <c r="NOV104" s="0"/>
      <c r="NOW104" s="0"/>
      <c r="NOX104" s="0"/>
      <c r="NOY104" s="0"/>
      <c r="NOZ104" s="0"/>
      <c r="NPA104" s="0"/>
      <c r="NPB104" s="0"/>
      <c r="NPC104" s="0"/>
      <c r="NPD104" s="0"/>
      <c r="NPE104" s="0"/>
      <c r="NPF104" s="0"/>
      <c r="NPG104" s="0"/>
      <c r="NPH104" s="0"/>
      <c r="NPI104" s="0"/>
      <c r="NPJ104" s="0"/>
      <c r="NPK104" s="0"/>
      <c r="NPL104" s="0"/>
      <c r="NPM104" s="0"/>
      <c r="NPN104" s="0"/>
      <c r="NPO104" s="0"/>
      <c r="NPP104" s="0"/>
      <c r="NPQ104" s="0"/>
      <c r="NPR104" s="0"/>
      <c r="NPS104" s="0"/>
      <c r="NPT104" s="0"/>
      <c r="NPU104" s="0"/>
      <c r="NPV104" s="0"/>
      <c r="NPW104" s="0"/>
      <c r="NPX104" s="0"/>
      <c r="NPY104" s="0"/>
      <c r="NPZ104" s="0"/>
      <c r="NQA104" s="0"/>
      <c r="NQB104" s="0"/>
      <c r="NQC104" s="0"/>
      <c r="NQD104" s="0"/>
      <c r="NQE104" s="0"/>
      <c r="NQF104" s="0"/>
      <c r="NQG104" s="0"/>
      <c r="NQH104" s="0"/>
      <c r="NQI104" s="0"/>
      <c r="NQJ104" s="0"/>
      <c r="NQK104" s="0"/>
      <c r="NQL104" s="0"/>
      <c r="NQM104" s="0"/>
      <c r="NQN104" s="0"/>
      <c r="NQO104" s="0"/>
      <c r="NQP104" s="0"/>
      <c r="NQQ104" s="0"/>
      <c r="NQR104" s="0"/>
      <c r="NQS104" s="0"/>
      <c r="NQT104" s="0"/>
      <c r="NQU104" s="0"/>
      <c r="NQV104" s="0"/>
      <c r="NQW104" s="0"/>
      <c r="NQX104" s="0"/>
      <c r="NQY104" s="0"/>
      <c r="NQZ104" s="0"/>
      <c r="NRA104" s="0"/>
      <c r="NRB104" s="0"/>
      <c r="NRC104" s="0"/>
      <c r="NRD104" s="0"/>
      <c r="NRE104" s="0"/>
      <c r="NRF104" s="0"/>
      <c r="NRG104" s="0"/>
      <c r="NRH104" s="0"/>
      <c r="NRI104" s="0"/>
      <c r="NRJ104" s="0"/>
      <c r="NRK104" s="0"/>
      <c r="NRL104" s="0"/>
      <c r="NRM104" s="0"/>
      <c r="NRN104" s="0"/>
      <c r="NRO104" s="0"/>
      <c r="NRP104" s="0"/>
      <c r="NRQ104" s="0"/>
      <c r="NRR104" s="0"/>
      <c r="NRS104" s="0"/>
      <c r="NRT104" s="0"/>
      <c r="NRU104" s="0"/>
      <c r="NRV104" s="0"/>
      <c r="NRW104" s="0"/>
      <c r="NRX104" s="0"/>
      <c r="NRY104" s="0"/>
      <c r="NRZ104" s="0"/>
      <c r="NSA104" s="0"/>
      <c r="NSB104" s="0"/>
      <c r="NSC104" s="0"/>
      <c r="NSD104" s="0"/>
      <c r="NSE104" s="0"/>
      <c r="NSF104" s="0"/>
      <c r="NSG104" s="0"/>
      <c r="NSH104" s="0"/>
      <c r="NSI104" s="0"/>
      <c r="NSJ104" s="0"/>
      <c r="NSK104" s="0"/>
      <c r="NSL104" s="0"/>
      <c r="NSM104" s="0"/>
      <c r="NSN104" s="0"/>
      <c r="NSO104" s="0"/>
      <c r="NSP104" s="0"/>
      <c r="NSQ104" s="0"/>
      <c r="NSR104" s="0"/>
      <c r="NSS104" s="0"/>
      <c r="NST104" s="0"/>
      <c r="NSU104" s="0"/>
      <c r="NSV104" s="0"/>
      <c r="NSW104" s="0"/>
      <c r="NSX104" s="0"/>
      <c r="NSY104" s="0"/>
      <c r="NSZ104" s="0"/>
      <c r="NTA104" s="0"/>
      <c r="NTB104" s="0"/>
      <c r="NTC104" s="0"/>
      <c r="NTD104" s="0"/>
      <c r="NTE104" s="0"/>
      <c r="NTF104" s="0"/>
      <c r="NTG104" s="0"/>
      <c r="NTH104" s="0"/>
      <c r="NTI104" s="0"/>
      <c r="NTJ104" s="0"/>
      <c r="NTK104" s="0"/>
      <c r="NTL104" s="0"/>
      <c r="NTM104" s="0"/>
      <c r="NTN104" s="0"/>
      <c r="NTO104" s="0"/>
      <c r="NTP104" s="0"/>
      <c r="NTQ104" s="0"/>
      <c r="NTR104" s="0"/>
      <c r="NTS104" s="0"/>
      <c r="NTT104" s="0"/>
      <c r="NTU104" s="0"/>
      <c r="NTV104" s="0"/>
      <c r="NTW104" s="0"/>
      <c r="NTX104" s="0"/>
      <c r="NTY104" s="0"/>
      <c r="NTZ104" s="0"/>
      <c r="NUA104" s="0"/>
      <c r="NUB104" s="0"/>
      <c r="NUC104" s="0"/>
      <c r="NUD104" s="0"/>
      <c r="NUE104" s="0"/>
      <c r="NUF104" s="0"/>
      <c r="NUG104" s="0"/>
      <c r="NUH104" s="0"/>
      <c r="NUI104" s="0"/>
      <c r="NUJ104" s="0"/>
      <c r="NUK104" s="0"/>
      <c r="NUL104" s="0"/>
      <c r="NUM104" s="0"/>
      <c r="NUN104" s="0"/>
      <c r="NUO104" s="0"/>
      <c r="NUP104" s="0"/>
      <c r="NUQ104" s="0"/>
      <c r="NUR104" s="0"/>
      <c r="NUS104" s="0"/>
      <c r="NUT104" s="0"/>
      <c r="NUU104" s="0"/>
      <c r="NUV104" s="0"/>
      <c r="NUW104" s="0"/>
      <c r="NUX104" s="0"/>
      <c r="NUY104" s="0"/>
      <c r="NUZ104" s="0"/>
      <c r="NVA104" s="0"/>
      <c r="NVB104" s="0"/>
      <c r="NVC104" s="0"/>
      <c r="NVD104" s="0"/>
      <c r="NVE104" s="0"/>
      <c r="NVF104" s="0"/>
      <c r="NVG104" s="0"/>
      <c r="NVH104" s="0"/>
      <c r="NVI104" s="0"/>
      <c r="NVJ104" s="0"/>
      <c r="NVK104" s="0"/>
      <c r="NVL104" s="0"/>
      <c r="NVM104" s="0"/>
      <c r="NVN104" s="0"/>
      <c r="NVO104" s="0"/>
      <c r="NVP104" s="0"/>
      <c r="NVQ104" s="0"/>
      <c r="NVR104" s="0"/>
      <c r="NVS104" s="0"/>
      <c r="NVT104" s="0"/>
      <c r="NVU104" s="0"/>
      <c r="NVV104" s="0"/>
      <c r="NVW104" s="0"/>
      <c r="NVX104" s="0"/>
      <c r="NVY104" s="0"/>
      <c r="NVZ104" s="0"/>
      <c r="NWA104" s="0"/>
      <c r="NWB104" s="0"/>
      <c r="NWC104" s="0"/>
      <c r="NWD104" s="0"/>
      <c r="NWE104" s="0"/>
      <c r="NWF104" s="0"/>
      <c r="NWG104" s="0"/>
      <c r="NWH104" s="0"/>
      <c r="NWI104" s="0"/>
      <c r="NWJ104" s="0"/>
      <c r="NWK104" s="0"/>
      <c r="NWL104" s="0"/>
      <c r="NWM104" s="0"/>
      <c r="NWN104" s="0"/>
      <c r="NWO104" s="0"/>
      <c r="NWP104" s="0"/>
      <c r="NWQ104" s="0"/>
      <c r="NWR104" s="0"/>
      <c r="NWS104" s="0"/>
      <c r="NWT104" s="0"/>
      <c r="NWU104" s="0"/>
      <c r="NWV104" s="0"/>
      <c r="NWW104" s="0"/>
      <c r="NWX104" s="0"/>
      <c r="NWY104" s="0"/>
      <c r="NWZ104" s="0"/>
      <c r="NXA104" s="0"/>
      <c r="NXB104" s="0"/>
      <c r="NXC104" s="0"/>
      <c r="NXD104" s="0"/>
      <c r="NXE104" s="0"/>
      <c r="NXF104" s="0"/>
      <c r="NXG104" s="0"/>
      <c r="NXH104" s="0"/>
      <c r="NXI104" s="0"/>
      <c r="NXJ104" s="0"/>
      <c r="NXK104" s="0"/>
      <c r="NXL104" s="0"/>
      <c r="NXM104" s="0"/>
      <c r="NXN104" s="0"/>
      <c r="NXO104" s="0"/>
      <c r="NXP104" s="0"/>
      <c r="NXQ104" s="0"/>
      <c r="NXR104" s="0"/>
      <c r="NXS104" s="0"/>
      <c r="NXT104" s="0"/>
      <c r="NXU104" s="0"/>
      <c r="NXV104" s="0"/>
      <c r="NXW104" s="0"/>
      <c r="NXX104" s="0"/>
      <c r="NXY104" s="0"/>
      <c r="NXZ104" s="0"/>
      <c r="NYA104" s="0"/>
      <c r="NYB104" s="0"/>
      <c r="NYC104" s="0"/>
      <c r="NYD104" s="0"/>
      <c r="NYE104" s="0"/>
      <c r="NYF104" s="0"/>
      <c r="NYG104" s="0"/>
      <c r="NYH104" s="0"/>
      <c r="NYI104" s="0"/>
      <c r="NYJ104" s="0"/>
      <c r="NYK104" s="0"/>
      <c r="NYL104" s="0"/>
      <c r="NYM104" s="0"/>
      <c r="NYN104" s="0"/>
      <c r="NYO104" s="0"/>
      <c r="NYP104" s="0"/>
      <c r="NYQ104" s="0"/>
      <c r="NYR104" s="0"/>
      <c r="NYS104" s="0"/>
      <c r="NYT104" s="0"/>
      <c r="NYU104" s="0"/>
      <c r="NYV104" s="0"/>
      <c r="NYW104" s="0"/>
      <c r="NYX104" s="0"/>
      <c r="NYY104" s="0"/>
      <c r="NYZ104" s="0"/>
      <c r="NZA104" s="0"/>
      <c r="NZB104" s="0"/>
      <c r="NZC104" s="0"/>
      <c r="NZD104" s="0"/>
      <c r="NZE104" s="0"/>
      <c r="NZF104" s="0"/>
      <c r="NZG104" s="0"/>
      <c r="NZH104" s="0"/>
      <c r="NZI104" s="0"/>
      <c r="NZJ104" s="0"/>
      <c r="NZK104" s="0"/>
      <c r="NZL104" s="0"/>
      <c r="NZM104" s="0"/>
      <c r="NZN104" s="0"/>
      <c r="NZO104" s="0"/>
      <c r="NZP104" s="0"/>
      <c r="NZQ104" s="0"/>
      <c r="NZR104" s="0"/>
      <c r="NZS104" s="0"/>
      <c r="NZT104" s="0"/>
      <c r="NZU104" s="0"/>
      <c r="NZV104" s="0"/>
      <c r="NZW104" s="0"/>
      <c r="NZX104" s="0"/>
      <c r="NZY104" s="0"/>
      <c r="NZZ104" s="0"/>
      <c r="OAA104" s="0"/>
      <c r="OAB104" s="0"/>
      <c r="OAC104" s="0"/>
      <c r="OAD104" s="0"/>
      <c r="OAE104" s="0"/>
      <c r="OAF104" s="0"/>
      <c r="OAG104" s="0"/>
      <c r="OAH104" s="0"/>
      <c r="OAI104" s="0"/>
      <c r="OAJ104" s="0"/>
      <c r="OAK104" s="0"/>
      <c r="OAL104" s="0"/>
      <c r="OAM104" s="0"/>
      <c r="OAN104" s="0"/>
      <c r="OAO104" s="0"/>
      <c r="OAP104" s="0"/>
      <c r="OAQ104" s="0"/>
      <c r="OAR104" s="0"/>
      <c r="OAS104" s="0"/>
      <c r="OAT104" s="0"/>
      <c r="OAU104" s="0"/>
      <c r="OAV104" s="0"/>
      <c r="OAW104" s="0"/>
      <c r="OAX104" s="0"/>
      <c r="OAY104" s="0"/>
      <c r="OAZ104" s="0"/>
      <c r="OBA104" s="0"/>
      <c r="OBB104" s="0"/>
      <c r="OBC104" s="0"/>
      <c r="OBD104" s="0"/>
      <c r="OBE104" s="0"/>
      <c r="OBF104" s="0"/>
      <c r="OBG104" s="0"/>
      <c r="OBH104" s="0"/>
      <c r="OBI104" s="0"/>
      <c r="OBJ104" s="0"/>
      <c r="OBK104" s="0"/>
      <c r="OBL104" s="0"/>
      <c r="OBM104" s="0"/>
      <c r="OBN104" s="0"/>
      <c r="OBO104" s="0"/>
      <c r="OBP104" s="0"/>
      <c r="OBQ104" s="0"/>
      <c r="OBR104" s="0"/>
      <c r="OBS104" s="0"/>
      <c r="OBT104" s="0"/>
      <c r="OBU104" s="0"/>
      <c r="OBV104" s="0"/>
      <c r="OBW104" s="0"/>
      <c r="OBX104" s="0"/>
      <c r="OBY104" s="0"/>
      <c r="OBZ104" s="0"/>
      <c r="OCA104" s="0"/>
      <c r="OCB104" s="0"/>
      <c r="OCC104" s="0"/>
      <c r="OCD104" s="0"/>
      <c r="OCE104" s="0"/>
      <c r="OCF104" s="0"/>
      <c r="OCG104" s="0"/>
      <c r="OCH104" s="0"/>
      <c r="OCI104" s="0"/>
      <c r="OCJ104" s="0"/>
      <c r="OCK104" s="0"/>
      <c r="OCL104" s="0"/>
      <c r="OCM104" s="0"/>
      <c r="OCN104" s="0"/>
      <c r="OCO104" s="0"/>
      <c r="OCP104" s="0"/>
      <c r="OCQ104" s="0"/>
      <c r="OCR104" s="0"/>
      <c r="OCS104" s="0"/>
      <c r="OCT104" s="0"/>
      <c r="OCU104" s="0"/>
      <c r="OCV104" s="0"/>
      <c r="OCW104" s="0"/>
      <c r="OCX104" s="0"/>
      <c r="OCY104" s="0"/>
      <c r="OCZ104" s="0"/>
      <c r="ODA104" s="0"/>
      <c r="ODB104" s="0"/>
      <c r="ODC104" s="0"/>
      <c r="ODD104" s="0"/>
      <c r="ODE104" s="0"/>
      <c r="ODF104" s="0"/>
      <c r="ODG104" s="0"/>
      <c r="ODH104" s="0"/>
      <c r="ODI104" s="0"/>
      <c r="ODJ104" s="0"/>
      <c r="ODK104" s="0"/>
      <c r="ODL104" s="0"/>
      <c r="ODM104" s="0"/>
      <c r="ODN104" s="0"/>
      <c r="ODO104" s="0"/>
      <c r="ODP104" s="0"/>
      <c r="ODQ104" s="0"/>
      <c r="ODR104" s="0"/>
      <c r="ODS104" s="0"/>
      <c r="ODT104" s="0"/>
      <c r="ODU104" s="0"/>
      <c r="ODV104" s="0"/>
      <c r="ODW104" s="0"/>
      <c r="ODX104" s="0"/>
      <c r="ODY104" s="0"/>
      <c r="ODZ104" s="0"/>
      <c r="OEA104" s="0"/>
      <c r="OEB104" s="0"/>
      <c r="OEC104" s="0"/>
      <c r="OED104" s="0"/>
      <c r="OEE104" s="0"/>
      <c r="OEF104" s="0"/>
      <c r="OEG104" s="0"/>
      <c r="OEH104" s="0"/>
      <c r="OEI104" s="0"/>
      <c r="OEJ104" s="0"/>
      <c r="OEK104" s="0"/>
      <c r="OEL104" s="0"/>
      <c r="OEM104" s="0"/>
      <c r="OEN104" s="0"/>
      <c r="OEO104" s="0"/>
      <c r="OEP104" s="0"/>
      <c r="OEQ104" s="0"/>
      <c r="OER104" s="0"/>
      <c r="OES104" s="0"/>
      <c r="OET104" s="0"/>
      <c r="OEU104" s="0"/>
      <c r="OEV104" s="0"/>
      <c r="OEW104" s="0"/>
      <c r="OEX104" s="0"/>
      <c r="OEY104" s="0"/>
      <c r="OEZ104" s="0"/>
      <c r="OFA104" s="0"/>
      <c r="OFB104" s="0"/>
      <c r="OFC104" s="0"/>
      <c r="OFD104" s="0"/>
      <c r="OFE104" s="0"/>
      <c r="OFF104" s="0"/>
      <c r="OFG104" s="0"/>
      <c r="OFH104" s="0"/>
      <c r="OFI104" s="0"/>
      <c r="OFJ104" s="0"/>
      <c r="OFK104" s="0"/>
      <c r="OFL104" s="0"/>
      <c r="OFM104" s="0"/>
      <c r="OFN104" s="0"/>
      <c r="OFO104" s="0"/>
      <c r="OFP104" s="0"/>
      <c r="OFQ104" s="0"/>
      <c r="OFR104" s="0"/>
      <c r="OFS104" s="0"/>
      <c r="OFT104" s="0"/>
      <c r="OFU104" s="0"/>
      <c r="OFV104" s="0"/>
      <c r="OFW104" s="0"/>
      <c r="OFX104" s="0"/>
      <c r="OFY104" s="0"/>
      <c r="OFZ104" s="0"/>
      <c r="OGA104" s="0"/>
      <c r="OGB104" s="0"/>
      <c r="OGC104" s="0"/>
      <c r="OGD104" s="0"/>
      <c r="OGE104" s="0"/>
      <c r="OGF104" s="0"/>
      <c r="OGG104" s="0"/>
      <c r="OGH104" s="0"/>
      <c r="OGI104" s="0"/>
      <c r="OGJ104" s="0"/>
      <c r="OGK104" s="0"/>
      <c r="OGL104" s="0"/>
      <c r="OGM104" s="0"/>
      <c r="OGN104" s="0"/>
      <c r="OGO104" s="0"/>
      <c r="OGP104" s="0"/>
      <c r="OGQ104" s="0"/>
      <c r="OGR104" s="0"/>
      <c r="OGS104" s="0"/>
      <c r="OGT104" s="0"/>
      <c r="OGU104" s="0"/>
      <c r="OGV104" s="0"/>
      <c r="OGW104" s="0"/>
      <c r="OGX104" s="0"/>
      <c r="OGY104" s="0"/>
      <c r="OGZ104" s="0"/>
      <c r="OHA104" s="0"/>
      <c r="OHB104" s="0"/>
      <c r="OHC104" s="0"/>
      <c r="OHD104" s="0"/>
      <c r="OHE104" s="0"/>
      <c r="OHF104" s="0"/>
      <c r="OHG104" s="0"/>
      <c r="OHH104" s="0"/>
      <c r="OHI104" s="0"/>
      <c r="OHJ104" s="0"/>
      <c r="OHK104" s="0"/>
      <c r="OHL104" s="0"/>
      <c r="OHM104" s="0"/>
      <c r="OHN104" s="0"/>
      <c r="OHO104" s="0"/>
      <c r="OHP104" s="0"/>
      <c r="OHQ104" s="0"/>
      <c r="OHR104" s="0"/>
      <c r="OHS104" s="0"/>
      <c r="OHT104" s="0"/>
      <c r="OHU104" s="0"/>
      <c r="OHV104" s="0"/>
      <c r="OHW104" s="0"/>
      <c r="OHX104" s="0"/>
      <c r="OHY104" s="0"/>
      <c r="OHZ104" s="0"/>
      <c r="OIA104" s="0"/>
      <c r="OIB104" s="0"/>
      <c r="OIC104" s="0"/>
      <c r="OID104" s="0"/>
      <c r="OIE104" s="0"/>
      <c r="OIF104" s="0"/>
      <c r="OIG104" s="0"/>
      <c r="OIH104" s="0"/>
      <c r="OII104" s="0"/>
      <c r="OIJ104" s="0"/>
      <c r="OIK104" s="0"/>
      <c r="OIL104" s="0"/>
      <c r="OIM104" s="0"/>
      <c r="OIN104" s="0"/>
      <c r="OIO104" s="0"/>
      <c r="OIP104" s="0"/>
      <c r="OIQ104" s="0"/>
      <c r="OIR104" s="0"/>
      <c r="OIS104" s="0"/>
      <c r="OIT104" s="0"/>
      <c r="OIU104" s="0"/>
      <c r="OIV104" s="0"/>
      <c r="OIW104" s="0"/>
      <c r="OIX104" s="0"/>
      <c r="OIY104" s="0"/>
      <c r="OIZ104" s="0"/>
      <c r="OJA104" s="0"/>
      <c r="OJB104" s="0"/>
      <c r="OJC104" s="0"/>
      <c r="OJD104" s="0"/>
      <c r="OJE104" s="0"/>
      <c r="OJF104" s="0"/>
      <c r="OJG104" s="0"/>
      <c r="OJH104" s="0"/>
      <c r="OJI104" s="0"/>
      <c r="OJJ104" s="0"/>
      <c r="OJK104" s="0"/>
      <c r="OJL104" s="0"/>
      <c r="OJM104" s="0"/>
      <c r="OJN104" s="0"/>
      <c r="OJO104" s="0"/>
      <c r="OJP104" s="0"/>
      <c r="OJQ104" s="0"/>
      <c r="OJR104" s="0"/>
      <c r="OJS104" s="0"/>
      <c r="OJT104" s="0"/>
      <c r="OJU104" s="0"/>
      <c r="OJV104" s="0"/>
      <c r="OJW104" s="0"/>
      <c r="OJX104" s="0"/>
      <c r="OJY104" s="0"/>
      <c r="OJZ104" s="0"/>
      <c r="OKA104" s="0"/>
      <c r="OKB104" s="0"/>
      <c r="OKC104" s="0"/>
      <c r="OKD104" s="0"/>
      <c r="OKE104" s="0"/>
      <c r="OKF104" s="0"/>
      <c r="OKG104" s="0"/>
      <c r="OKH104" s="0"/>
      <c r="OKI104" s="0"/>
      <c r="OKJ104" s="0"/>
      <c r="OKK104" s="0"/>
      <c r="OKL104" s="0"/>
      <c r="OKM104" s="0"/>
      <c r="OKN104" s="0"/>
      <c r="OKO104" s="0"/>
      <c r="OKP104" s="0"/>
      <c r="OKQ104" s="0"/>
      <c r="OKR104" s="0"/>
      <c r="OKS104" s="0"/>
      <c r="OKT104" s="0"/>
      <c r="OKU104" s="0"/>
      <c r="OKV104" s="0"/>
      <c r="OKW104" s="0"/>
      <c r="OKX104" s="0"/>
      <c r="OKY104" s="0"/>
      <c r="OKZ104" s="0"/>
      <c r="OLA104" s="0"/>
      <c r="OLB104" s="0"/>
      <c r="OLC104" s="0"/>
      <c r="OLD104" s="0"/>
      <c r="OLE104" s="0"/>
      <c r="OLF104" s="0"/>
      <c r="OLG104" s="0"/>
      <c r="OLH104" s="0"/>
      <c r="OLI104" s="0"/>
      <c r="OLJ104" s="0"/>
      <c r="OLK104" s="0"/>
      <c r="OLL104" s="0"/>
      <c r="OLM104" s="0"/>
      <c r="OLN104" s="0"/>
      <c r="OLO104" s="0"/>
      <c r="OLP104" s="0"/>
      <c r="OLQ104" s="0"/>
      <c r="OLR104" s="0"/>
      <c r="OLS104" s="0"/>
      <c r="OLT104" s="0"/>
      <c r="OLU104" s="0"/>
      <c r="OLV104" s="0"/>
      <c r="OLW104" s="0"/>
      <c r="OLX104" s="0"/>
      <c r="OLY104" s="0"/>
      <c r="OLZ104" s="0"/>
      <c r="OMA104" s="0"/>
      <c r="OMB104" s="0"/>
      <c r="OMC104" s="0"/>
      <c r="OMD104" s="0"/>
      <c r="OME104" s="0"/>
      <c r="OMF104" s="0"/>
      <c r="OMG104" s="0"/>
      <c r="OMH104" s="0"/>
      <c r="OMI104" s="0"/>
      <c r="OMJ104" s="0"/>
      <c r="OMK104" s="0"/>
      <c r="OML104" s="0"/>
      <c r="OMM104" s="0"/>
      <c r="OMN104" s="0"/>
      <c r="OMO104" s="0"/>
      <c r="OMP104" s="0"/>
      <c r="OMQ104" s="0"/>
      <c r="OMR104" s="0"/>
      <c r="OMS104" s="0"/>
      <c r="OMT104" s="0"/>
      <c r="OMU104" s="0"/>
      <c r="OMV104" s="0"/>
      <c r="OMW104" s="0"/>
      <c r="OMX104" s="0"/>
      <c r="OMY104" s="0"/>
      <c r="OMZ104" s="0"/>
      <c r="ONA104" s="0"/>
      <c r="ONB104" s="0"/>
      <c r="ONC104" s="0"/>
      <c r="OND104" s="0"/>
      <c r="ONE104" s="0"/>
      <c r="ONF104" s="0"/>
      <c r="ONG104" s="0"/>
      <c r="ONH104" s="0"/>
      <c r="ONI104" s="0"/>
      <c r="ONJ104" s="0"/>
      <c r="ONK104" s="0"/>
      <c r="ONL104" s="0"/>
      <c r="ONM104" s="0"/>
      <c r="ONN104" s="0"/>
      <c r="ONO104" s="0"/>
      <c r="ONP104" s="0"/>
      <c r="ONQ104" s="0"/>
      <c r="ONR104" s="0"/>
      <c r="ONS104" s="0"/>
      <c r="ONT104" s="0"/>
      <c r="ONU104" s="0"/>
      <c r="ONV104" s="0"/>
      <c r="ONW104" s="0"/>
      <c r="ONX104" s="0"/>
      <c r="ONY104" s="0"/>
      <c r="ONZ104" s="0"/>
      <c r="OOA104" s="0"/>
      <c r="OOB104" s="0"/>
      <c r="OOC104" s="0"/>
      <c r="OOD104" s="0"/>
      <c r="OOE104" s="0"/>
      <c r="OOF104" s="0"/>
      <c r="OOG104" s="0"/>
      <c r="OOH104" s="0"/>
      <c r="OOI104" s="0"/>
      <c r="OOJ104" s="0"/>
      <c r="OOK104" s="0"/>
      <c r="OOL104" s="0"/>
      <c r="OOM104" s="0"/>
      <c r="OON104" s="0"/>
      <c r="OOO104" s="0"/>
      <c r="OOP104" s="0"/>
      <c r="OOQ104" s="0"/>
      <c r="OOR104" s="0"/>
      <c r="OOS104" s="0"/>
      <c r="OOT104" s="0"/>
      <c r="OOU104" s="0"/>
      <c r="OOV104" s="0"/>
      <c r="OOW104" s="0"/>
      <c r="OOX104" s="0"/>
      <c r="OOY104" s="0"/>
      <c r="OOZ104" s="0"/>
      <c r="OPA104" s="0"/>
      <c r="OPB104" s="0"/>
      <c r="OPC104" s="0"/>
      <c r="OPD104" s="0"/>
      <c r="OPE104" s="0"/>
      <c r="OPF104" s="0"/>
      <c r="OPG104" s="0"/>
      <c r="OPH104" s="0"/>
      <c r="OPI104" s="0"/>
      <c r="OPJ104" s="0"/>
      <c r="OPK104" s="0"/>
      <c r="OPL104" s="0"/>
      <c r="OPM104" s="0"/>
      <c r="OPN104" s="0"/>
      <c r="OPO104" s="0"/>
      <c r="OPP104" s="0"/>
      <c r="OPQ104" s="0"/>
      <c r="OPR104" s="0"/>
      <c r="OPS104" s="0"/>
      <c r="OPT104" s="0"/>
      <c r="OPU104" s="0"/>
      <c r="OPV104" s="0"/>
      <c r="OPW104" s="0"/>
      <c r="OPX104" s="0"/>
      <c r="OPY104" s="0"/>
      <c r="OPZ104" s="0"/>
      <c r="OQA104" s="0"/>
      <c r="OQB104" s="0"/>
      <c r="OQC104" s="0"/>
      <c r="OQD104" s="0"/>
      <c r="OQE104" s="0"/>
      <c r="OQF104" s="0"/>
      <c r="OQG104" s="0"/>
      <c r="OQH104" s="0"/>
      <c r="OQI104" s="0"/>
      <c r="OQJ104" s="0"/>
      <c r="OQK104" s="0"/>
      <c r="OQL104" s="0"/>
      <c r="OQM104" s="0"/>
      <c r="OQN104" s="0"/>
      <c r="OQO104" s="0"/>
      <c r="OQP104" s="0"/>
      <c r="OQQ104" s="0"/>
      <c r="OQR104" s="0"/>
      <c r="OQS104" s="0"/>
      <c r="OQT104" s="0"/>
      <c r="OQU104" s="0"/>
      <c r="OQV104" s="0"/>
      <c r="OQW104" s="0"/>
      <c r="OQX104" s="0"/>
      <c r="OQY104" s="0"/>
      <c r="OQZ104" s="0"/>
      <c r="ORA104" s="0"/>
      <c r="ORB104" s="0"/>
      <c r="ORC104" s="0"/>
      <c r="ORD104" s="0"/>
      <c r="ORE104" s="0"/>
      <c r="ORF104" s="0"/>
      <c r="ORG104" s="0"/>
      <c r="ORH104" s="0"/>
      <c r="ORI104" s="0"/>
      <c r="ORJ104" s="0"/>
      <c r="ORK104" s="0"/>
      <c r="ORL104" s="0"/>
      <c r="ORM104" s="0"/>
      <c r="ORN104" s="0"/>
      <c r="ORO104" s="0"/>
      <c r="ORP104" s="0"/>
      <c r="ORQ104" s="0"/>
      <c r="ORR104" s="0"/>
      <c r="ORS104" s="0"/>
      <c r="ORT104" s="0"/>
      <c r="ORU104" s="0"/>
      <c r="ORV104" s="0"/>
      <c r="ORW104" s="0"/>
      <c r="ORX104" s="0"/>
      <c r="ORY104" s="0"/>
      <c r="ORZ104" s="0"/>
      <c r="OSA104" s="0"/>
      <c r="OSB104" s="0"/>
      <c r="OSC104" s="0"/>
      <c r="OSD104" s="0"/>
      <c r="OSE104" s="0"/>
      <c r="OSF104" s="0"/>
      <c r="OSG104" s="0"/>
      <c r="OSH104" s="0"/>
      <c r="OSI104" s="0"/>
      <c r="OSJ104" s="0"/>
      <c r="OSK104" s="0"/>
      <c r="OSL104" s="0"/>
      <c r="OSM104" s="0"/>
      <c r="OSN104" s="0"/>
      <c r="OSO104" s="0"/>
      <c r="OSP104" s="0"/>
      <c r="OSQ104" s="0"/>
      <c r="OSR104" s="0"/>
      <c r="OSS104" s="0"/>
      <c r="OST104" s="0"/>
      <c r="OSU104" s="0"/>
      <c r="OSV104" s="0"/>
      <c r="OSW104" s="0"/>
      <c r="OSX104" s="0"/>
      <c r="OSY104" s="0"/>
      <c r="OSZ104" s="0"/>
      <c r="OTA104" s="0"/>
      <c r="OTB104" s="0"/>
      <c r="OTC104" s="0"/>
      <c r="OTD104" s="0"/>
      <c r="OTE104" s="0"/>
      <c r="OTF104" s="0"/>
      <c r="OTG104" s="0"/>
      <c r="OTH104" s="0"/>
      <c r="OTI104" s="0"/>
      <c r="OTJ104" s="0"/>
      <c r="OTK104" s="0"/>
      <c r="OTL104" s="0"/>
      <c r="OTM104" s="0"/>
      <c r="OTN104" s="0"/>
      <c r="OTO104" s="0"/>
      <c r="OTP104" s="0"/>
      <c r="OTQ104" s="0"/>
      <c r="OTR104" s="0"/>
      <c r="OTS104" s="0"/>
      <c r="OTT104" s="0"/>
      <c r="OTU104" s="0"/>
      <c r="OTV104" s="0"/>
      <c r="OTW104" s="0"/>
      <c r="OTX104" s="0"/>
      <c r="OTY104" s="0"/>
      <c r="OTZ104" s="0"/>
      <c r="OUA104" s="0"/>
      <c r="OUB104" s="0"/>
      <c r="OUC104" s="0"/>
      <c r="OUD104" s="0"/>
      <c r="OUE104" s="0"/>
      <c r="OUF104" s="0"/>
      <c r="OUG104" s="0"/>
      <c r="OUH104" s="0"/>
      <c r="OUI104" s="0"/>
      <c r="OUJ104" s="0"/>
      <c r="OUK104" s="0"/>
      <c r="OUL104" s="0"/>
      <c r="OUM104" s="0"/>
      <c r="OUN104" s="0"/>
      <c r="OUO104" s="0"/>
      <c r="OUP104" s="0"/>
      <c r="OUQ104" s="0"/>
      <c r="OUR104" s="0"/>
      <c r="OUS104" s="0"/>
      <c r="OUT104" s="0"/>
      <c r="OUU104" s="0"/>
      <c r="OUV104" s="0"/>
      <c r="OUW104" s="0"/>
      <c r="OUX104" s="0"/>
      <c r="OUY104" s="0"/>
      <c r="OUZ104" s="0"/>
      <c r="OVA104" s="0"/>
      <c r="OVB104" s="0"/>
      <c r="OVC104" s="0"/>
      <c r="OVD104" s="0"/>
      <c r="OVE104" s="0"/>
      <c r="OVF104" s="0"/>
      <c r="OVG104" s="0"/>
      <c r="OVH104" s="0"/>
      <c r="OVI104" s="0"/>
      <c r="OVJ104" s="0"/>
      <c r="OVK104" s="0"/>
      <c r="OVL104" s="0"/>
      <c r="OVM104" s="0"/>
      <c r="OVN104" s="0"/>
      <c r="OVO104" s="0"/>
      <c r="OVP104" s="0"/>
      <c r="OVQ104" s="0"/>
      <c r="OVR104" s="0"/>
      <c r="OVS104" s="0"/>
      <c r="OVT104" s="0"/>
      <c r="OVU104" s="0"/>
      <c r="OVV104" s="0"/>
      <c r="OVW104" s="0"/>
      <c r="OVX104" s="0"/>
      <c r="OVY104" s="0"/>
      <c r="OVZ104" s="0"/>
      <c r="OWA104" s="0"/>
      <c r="OWB104" s="0"/>
      <c r="OWC104" s="0"/>
      <c r="OWD104" s="0"/>
      <c r="OWE104" s="0"/>
      <c r="OWF104" s="0"/>
      <c r="OWG104" s="0"/>
      <c r="OWH104" s="0"/>
      <c r="OWI104" s="0"/>
      <c r="OWJ104" s="0"/>
      <c r="OWK104" s="0"/>
      <c r="OWL104" s="0"/>
      <c r="OWM104" s="0"/>
      <c r="OWN104" s="0"/>
      <c r="OWO104" s="0"/>
      <c r="OWP104" s="0"/>
      <c r="OWQ104" s="0"/>
      <c r="OWR104" s="0"/>
      <c r="OWS104" s="0"/>
      <c r="OWT104" s="0"/>
      <c r="OWU104" s="0"/>
      <c r="OWV104" s="0"/>
      <c r="OWW104" s="0"/>
      <c r="OWX104" s="0"/>
      <c r="OWY104" s="0"/>
      <c r="OWZ104" s="0"/>
      <c r="OXA104" s="0"/>
      <c r="OXB104" s="0"/>
      <c r="OXC104" s="0"/>
      <c r="OXD104" s="0"/>
      <c r="OXE104" s="0"/>
      <c r="OXF104" s="0"/>
      <c r="OXG104" s="0"/>
      <c r="OXH104" s="0"/>
      <c r="OXI104" s="0"/>
      <c r="OXJ104" s="0"/>
      <c r="OXK104" s="0"/>
      <c r="OXL104" s="0"/>
      <c r="OXM104" s="0"/>
      <c r="OXN104" s="0"/>
      <c r="OXO104" s="0"/>
      <c r="OXP104" s="0"/>
      <c r="OXQ104" s="0"/>
      <c r="OXR104" s="0"/>
      <c r="OXS104" s="0"/>
      <c r="OXT104" s="0"/>
      <c r="OXU104" s="0"/>
      <c r="OXV104" s="0"/>
      <c r="OXW104" s="0"/>
      <c r="OXX104" s="0"/>
      <c r="OXY104" s="0"/>
      <c r="OXZ104" s="0"/>
      <c r="OYA104" s="0"/>
      <c r="OYB104" s="0"/>
      <c r="OYC104" s="0"/>
      <c r="OYD104" s="0"/>
      <c r="OYE104" s="0"/>
      <c r="OYF104" s="0"/>
      <c r="OYG104" s="0"/>
      <c r="OYH104" s="0"/>
      <c r="OYI104" s="0"/>
      <c r="OYJ104" s="0"/>
      <c r="OYK104" s="0"/>
      <c r="OYL104" s="0"/>
      <c r="OYM104" s="0"/>
      <c r="OYN104" s="0"/>
      <c r="OYO104" s="0"/>
      <c r="OYP104" s="0"/>
      <c r="OYQ104" s="0"/>
      <c r="OYR104" s="0"/>
      <c r="OYS104" s="0"/>
      <c r="OYT104" s="0"/>
      <c r="OYU104" s="0"/>
      <c r="OYV104" s="0"/>
      <c r="OYW104" s="0"/>
      <c r="OYX104" s="0"/>
      <c r="OYY104" s="0"/>
      <c r="OYZ104" s="0"/>
      <c r="OZA104" s="0"/>
      <c r="OZB104" s="0"/>
      <c r="OZC104" s="0"/>
      <c r="OZD104" s="0"/>
      <c r="OZE104" s="0"/>
      <c r="OZF104" s="0"/>
      <c r="OZG104" s="0"/>
      <c r="OZH104" s="0"/>
      <c r="OZI104" s="0"/>
      <c r="OZJ104" s="0"/>
      <c r="OZK104" s="0"/>
      <c r="OZL104" s="0"/>
      <c r="OZM104" s="0"/>
      <c r="OZN104" s="0"/>
      <c r="OZO104" s="0"/>
      <c r="OZP104" s="0"/>
      <c r="OZQ104" s="0"/>
      <c r="OZR104" s="0"/>
      <c r="OZS104" s="0"/>
      <c r="OZT104" s="0"/>
      <c r="OZU104" s="0"/>
      <c r="OZV104" s="0"/>
      <c r="OZW104" s="0"/>
      <c r="OZX104" s="0"/>
      <c r="OZY104" s="0"/>
      <c r="OZZ104" s="0"/>
      <c r="PAA104" s="0"/>
      <c r="PAB104" s="0"/>
      <c r="PAC104" s="0"/>
      <c r="PAD104" s="0"/>
      <c r="PAE104" s="0"/>
      <c r="PAF104" s="0"/>
      <c r="PAG104" s="0"/>
      <c r="PAH104" s="0"/>
      <c r="PAI104" s="0"/>
      <c r="PAJ104" s="0"/>
      <c r="PAK104" s="0"/>
      <c r="PAL104" s="0"/>
      <c r="PAM104" s="0"/>
      <c r="PAN104" s="0"/>
      <c r="PAO104" s="0"/>
      <c r="PAP104" s="0"/>
      <c r="PAQ104" s="0"/>
      <c r="PAR104" s="0"/>
      <c r="PAS104" s="0"/>
      <c r="PAT104" s="0"/>
      <c r="PAU104" s="0"/>
      <c r="PAV104" s="0"/>
      <c r="PAW104" s="0"/>
      <c r="PAX104" s="0"/>
      <c r="PAY104" s="0"/>
      <c r="PAZ104" s="0"/>
      <c r="PBA104" s="0"/>
      <c r="PBB104" s="0"/>
      <c r="PBC104" s="0"/>
      <c r="PBD104" s="0"/>
      <c r="PBE104" s="0"/>
      <c r="PBF104" s="0"/>
      <c r="PBG104" s="0"/>
      <c r="PBH104" s="0"/>
      <c r="PBI104" s="0"/>
      <c r="PBJ104" s="0"/>
      <c r="PBK104" s="0"/>
      <c r="PBL104" s="0"/>
      <c r="PBM104" s="0"/>
      <c r="PBN104" s="0"/>
      <c r="PBO104" s="0"/>
      <c r="PBP104" s="0"/>
      <c r="PBQ104" s="0"/>
      <c r="PBR104" s="0"/>
      <c r="PBS104" s="0"/>
      <c r="PBT104" s="0"/>
      <c r="PBU104" s="0"/>
      <c r="PBV104" s="0"/>
      <c r="PBW104" s="0"/>
      <c r="PBX104" s="0"/>
      <c r="PBY104" s="0"/>
      <c r="PBZ104" s="0"/>
      <c r="PCA104" s="0"/>
      <c r="PCB104" s="0"/>
      <c r="PCC104" s="0"/>
      <c r="PCD104" s="0"/>
      <c r="PCE104" s="0"/>
      <c r="PCF104" s="0"/>
      <c r="PCG104" s="0"/>
      <c r="PCH104" s="0"/>
      <c r="PCI104" s="0"/>
      <c r="PCJ104" s="0"/>
      <c r="PCK104" s="0"/>
      <c r="PCL104" s="0"/>
      <c r="PCM104" s="0"/>
      <c r="PCN104" s="0"/>
      <c r="PCO104" s="0"/>
      <c r="PCP104" s="0"/>
      <c r="PCQ104" s="0"/>
      <c r="PCR104" s="0"/>
      <c r="PCS104" s="0"/>
      <c r="PCT104" s="0"/>
      <c r="PCU104" s="0"/>
      <c r="PCV104" s="0"/>
      <c r="PCW104" s="0"/>
      <c r="PCX104" s="0"/>
      <c r="PCY104" s="0"/>
      <c r="PCZ104" s="0"/>
      <c r="PDA104" s="0"/>
      <c r="PDB104" s="0"/>
      <c r="PDC104" s="0"/>
      <c r="PDD104" s="0"/>
      <c r="PDE104" s="0"/>
      <c r="PDF104" s="0"/>
      <c r="PDG104" s="0"/>
      <c r="PDH104" s="0"/>
      <c r="PDI104" s="0"/>
      <c r="PDJ104" s="0"/>
      <c r="PDK104" s="0"/>
      <c r="PDL104" s="0"/>
      <c r="PDM104" s="0"/>
      <c r="PDN104" s="0"/>
      <c r="PDO104" s="0"/>
      <c r="PDP104" s="0"/>
      <c r="PDQ104" s="0"/>
      <c r="PDR104" s="0"/>
      <c r="PDS104" s="0"/>
      <c r="PDT104" s="0"/>
      <c r="PDU104" s="0"/>
      <c r="PDV104" s="0"/>
      <c r="PDW104" s="0"/>
      <c r="PDX104" s="0"/>
      <c r="PDY104" s="0"/>
      <c r="PDZ104" s="0"/>
      <c r="PEA104" s="0"/>
      <c r="PEB104" s="0"/>
      <c r="PEC104" s="0"/>
      <c r="PED104" s="0"/>
      <c r="PEE104" s="0"/>
      <c r="PEF104" s="0"/>
      <c r="PEG104" s="0"/>
      <c r="PEH104" s="0"/>
      <c r="PEI104" s="0"/>
      <c r="PEJ104" s="0"/>
      <c r="PEK104" s="0"/>
      <c r="PEL104" s="0"/>
      <c r="PEM104" s="0"/>
      <c r="PEN104" s="0"/>
      <c r="PEO104" s="0"/>
      <c r="PEP104" s="0"/>
      <c r="PEQ104" s="0"/>
      <c r="PER104" s="0"/>
      <c r="PES104" s="0"/>
      <c r="PET104" s="0"/>
      <c r="PEU104" s="0"/>
      <c r="PEV104" s="0"/>
      <c r="PEW104" s="0"/>
      <c r="PEX104" s="0"/>
      <c r="PEY104" s="0"/>
      <c r="PEZ104" s="0"/>
      <c r="PFA104" s="0"/>
      <c r="PFB104" s="0"/>
      <c r="PFC104" s="0"/>
      <c r="PFD104" s="0"/>
      <c r="PFE104" s="0"/>
      <c r="PFF104" s="0"/>
      <c r="PFG104" s="0"/>
      <c r="PFH104" s="0"/>
      <c r="PFI104" s="0"/>
      <c r="PFJ104" s="0"/>
      <c r="PFK104" s="0"/>
      <c r="PFL104" s="0"/>
      <c r="PFM104" s="0"/>
      <c r="PFN104" s="0"/>
      <c r="PFO104" s="0"/>
      <c r="PFP104" s="0"/>
      <c r="PFQ104" s="0"/>
      <c r="PFR104" s="0"/>
      <c r="PFS104" s="0"/>
      <c r="PFT104" s="0"/>
      <c r="PFU104" s="0"/>
      <c r="PFV104" s="0"/>
      <c r="PFW104" s="0"/>
      <c r="PFX104" s="0"/>
      <c r="PFY104" s="0"/>
      <c r="PFZ104" s="0"/>
      <c r="PGA104" s="0"/>
      <c r="PGB104" s="0"/>
      <c r="PGC104" s="0"/>
      <c r="PGD104" s="0"/>
      <c r="PGE104" s="0"/>
      <c r="PGF104" s="0"/>
      <c r="PGG104" s="0"/>
      <c r="PGH104" s="0"/>
      <c r="PGI104" s="0"/>
      <c r="PGJ104" s="0"/>
      <c r="PGK104" s="0"/>
      <c r="PGL104" s="0"/>
      <c r="PGM104" s="0"/>
      <c r="PGN104" s="0"/>
      <c r="PGO104" s="0"/>
      <c r="PGP104" s="0"/>
      <c r="PGQ104" s="0"/>
      <c r="PGR104" s="0"/>
      <c r="PGS104" s="0"/>
      <c r="PGT104" s="0"/>
      <c r="PGU104" s="0"/>
      <c r="PGV104" s="0"/>
      <c r="PGW104" s="0"/>
      <c r="PGX104" s="0"/>
      <c r="PGY104" s="0"/>
      <c r="PGZ104" s="0"/>
      <c r="PHA104" s="0"/>
      <c r="PHB104" s="0"/>
      <c r="PHC104" s="0"/>
      <c r="PHD104" s="0"/>
      <c r="PHE104" s="0"/>
      <c r="PHF104" s="0"/>
      <c r="PHG104" s="0"/>
      <c r="PHH104" s="0"/>
      <c r="PHI104" s="0"/>
      <c r="PHJ104" s="0"/>
      <c r="PHK104" s="0"/>
      <c r="PHL104" s="0"/>
      <c r="PHM104" s="0"/>
      <c r="PHN104" s="0"/>
      <c r="PHO104" s="0"/>
      <c r="PHP104" s="0"/>
      <c r="PHQ104" s="0"/>
      <c r="PHR104" s="0"/>
      <c r="PHS104" s="0"/>
      <c r="PHT104" s="0"/>
      <c r="PHU104" s="0"/>
      <c r="PHV104" s="0"/>
      <c r="PHW104" s="0"/>
      <c r="PHX104" s="0"/>
      <c r="PHY104" s="0"/>
      <c r="PHZ104" s="0"/>
      <c r="PIA104" s="0"/>
      <c r="PIB104" s="0"/>
      <c r="PIC104" s="0"/>
      <c r="PID104" s="0"/>
      <c r="PIE104" s="0"/>
      <c r="PIF104" s="0"/>
      <c r="PIG104" s="0"/>
      <c r="PIH104" s="0"/>
      <c r="PII104" s="0"/>
      <c r="PIJ104" s="0"/>
      <c r="PIK104" s="0"/>
      <c r="PIL104" s="0"/>
      <c r="PIM104" s="0"/>
      <c r="PIN104" s="0"/>
      <c r="PIO104" s="0"/>
      <c r="PIP104" s="0"/>
      <c r="PIQ104" s="0"/>
      <c r="PIR104" s="0"/>
      <c r="PIS104" s="0"/>
      <c r="PIT104" s="0"/>
      <c r="PIU104" s="0"/>
      <c r="PIV104" s="0"/>
      <c r="PIW104" s="0"/>
      <c r="PIX104" s="0"/>
      <c r="PIY104" s="0"/>
      <c r="PIZ104" s="0"/>
      <c r="PJA104" s="0"/>
      <c r="PJB104" s="0"/>
      <c r="PJC104" s="0"/>
      <c r="PJD104" s="0"/>
      <c r="PJE104" s="0"/>
      <c r="PJF104" s="0"/>
      <c r="PJG104" s="0"/>
      <c r="PJH104" s="0"/>
      <c r="PJI104" s="0"/>
      <c r="PJJ104" s="0"/>
      <c r="PJK104" s="0"/>
      <c r="PJL104" s="0"/>
      <c r="PJM104" s="0"/>
      <c r="PJN104" s="0"/>
      <c r="PJO104" s="0"/>
      <c r="PJP104" s="0"/>
      <c r="PJQ104" s="0"/>
      <c r="PJR104" s="0"/>
      <c r="PJS104" s="0"/>
      <c r="PJT104" s="0"/>
      <c r="PJU104" s="0"/>
      <c r="PJV104" s="0"/>
      <c r="PJW104" s="0"/>
      <c r="PJX104" s="0"/>
      <c r="PJY104" s="0"/>
      <c r="PJZ104" s="0"/>
      <c r="PKA104" s="0"/>
      <c r="PKB104" s="0"/>
      <c r="PKC104" s="0"/>
      <c r="PKD104" s="0"/>
      <c r="PKE104" s="0"/>
      <c r="PKF104" s="0"/>
      <c r="PKG104" s="0"/>
      <c r="PKH104" s="0"/>
      <c r="PKI104" s="0"/>
      <c r="PKJ104" s="0"/>
      <c r="PKK104" s="0"/>
      <c r="PKL104" s="0"/>
      <c r="PKM104" s="0"/>
      <c r="PKN104" s="0"/>
      <c r="PKO104" s="0"/>
      <c r="PKP104" s="0"/>
      <c r="PKQ104" s="0"/>
      <c r="PKR104" s="0"/>
      <c r="PKS104" s="0"/>
      <c r="PKT104" s="0"/>
      <c r="PKU104" s="0"/>
      <c r="PKV104" s="0"/>
      <c r="PKW104" s="0"/>
      <c r="PKX104" s="0"/>
      <c r="PKY104" s="0"/>
      <c r="PKZ104" s="0"/>
      <c r="PLA104" s="0"/>
      <c r="PLB104" s="0"/>
      <c r="PLC104" s="0"/>
      <c r="PLD104" s="0"/>
      <c r="PLE104" s="0"/>
      <c r="PLF104" s="0"/>
      <c r="PLG104" s="0"/>
      <c r="PLH104" s="0"/>
      <c r="PLI104" s="0"/>
      <c r="PLJ104" s="0"/>
      <c r="PLK104" s="0"/>
      <c r="PLL104" s="0"/>
      <c r="PLM104" s="0"/>
      <c r="PLN104" s="0"/>
      <c r="PLO104" s="0"/>
      <c r="PLP104" s="0"/>
      <c r="PLQ104" s="0"/>
      <c r="PLR104" s="0"/>
      <c r="PLS104" s="0"/>
      <c r="PLT104" s="0"/>
      <c r="PLU104" s="0"/>
      <c r="PLV104" s="0"/>
      <c r="PLW104" s="0"/>
      <c r="PLX104" s="0"/>
      <c r="PLY104" s="0"/>
      <c r="PLZ104" s="0"/>
      <c r="PMA104" s="0"/>
      <c r="PMB104" s="0"/>
      <c r="PMC104" s="0"/>
      <c r="PMD104" s="0"/>
      <c r="PME104" s="0"/>
      <c r="PMF104" s="0"/>
      <c r="PMG104" s="0"/>
      <c r="PMH104" s="0"/>
      <c r="PMI104" s="0"/>
      <c r="PMJ104" s="0"/>
      <c r="PMK104" s="0"/>
      <c r="PML104" s="0"/>
      <c r="PMM104" s="0"/>
      <c r="PMN104" s="0"/>
      <c r="PMO104" s="0"/>
      <c r="PMP104" s="0"/>
      <c r="PMQ104" s="0"/>
      <c r="PMR104" s="0"/>
      <c r="PMS104" s="0"/>
      <c r="PMT104" s="0"/>
      <c r="PMU104" s="0"/>
      <c r="PMV104" s="0"/>
      <c r="PMW104" s="0"/>
      <c r="PMX104" s="0"/>
      <c r="PMY104" s="0"/>
      <c r="PMZ104" s="0"/>
      <c r="PNA104" s="0"/>
      <c r="PNB104" s="0"/>
      <c r="PNC104" s="0"/>
      <c r="PND104" s="0"/>
      <c r="PNE104" s="0"/>
      <c r="PNF104" s="0"/>
      <c r="PNG104" s="0"/>
      <c r="PNH104" s="0"/>
      <c r="PNI104" s="0"/>
      <c r="PNJ104" s="0"/>
      <c r="PNK104" s="0"/>
      <c r="PNL104" s="0"/>
      <c r="PNM104" s="0"/>
      <c r="PNN104" s="0"/>
      <c r="PNO104" s="0"/>
      <c r="PNP104" s="0"/>
      <c r="PNQ104" s="0"/>
      <c r="PNR104" s="0"/>
      <c r="PNS104" s="0"/>
      <c r="PNT104" s="0"/>
      <c r="PNU104" s="0"/>
      <c r="PNV104" s="0"/>
      <c r="PNW104" s="0"/>
      <c r="PNX104" s="0"/>
      <c r="PNY104" s="0"/>
      <c r="PNZ104" s="0"/>
      <c r="POA104" s="0"/>
      <c r="POB104" s="0"/>
      <c r="POC104" s="0"/>
      <c r="POD104" s="0"/>
      <c r="POE104" s="0"/>
      <c r="POF104" s="0"/>
      <c r="POG104" s="0"/>
      <c r="POH104" s="0"/>
      <c r="POI104" s="0"/>
      <c r="POJ104" s="0"/>
      <c r="POK104" s="0"/>
      <c r="POL104" s="0"/>
      <c r="POM104" s="0"/>
      <c r="PON104" s="0"/>
      <c r="POO104" s="0"/>
      <c r="POP104" s="0"/>
      <c r="POQ104" s="0"/>
      <c r="POR104" s="0"/>
      <c r="POS104" s="0"/>
      <c r="POT104" s="0"/>
      <c r="POU104" s="0"/>
      <c r="POV104" s="0"/>
      <c r="POW104" s="0"/>
      <c r="POX104" s="0"/>
      <c r="POY104" s="0"/>
      <c r="POZ104" s="0"/>
      <c r="PPA104" s="0"/>
      <c r="PPB104" s="0"/>
      <c r="PPC104" s="0"/>
      <c r="PPD104" s="0"/>
      <c r="PPE104" s="0"/>
      <c r="PPF104" s="0"/>
      <c r="PPG104" s="0"/>
      <c r="PPH104" s="0"/>
      <c r="PPI104" s="0"/>
      <c r="PPJ104" s="0"/>
      <c r="PPK104" s="0"/>
      <c r="PPL104" s="0"/>
      <c r="PPM104" s="0"/>
      <c r="PPN104" s="0"/>
      <c r="PPO104" s="0"/>
      <c r="PPP104" s="0"/>
      <c r="PPQ104" s="0"/>
      <c r="PPR104" s="0"/>
      <c r="PPS104" s="0"/>
      <c r="PPT104" s="0"/>
      <c r="PPU104" s="0"/>
      <c r="PPV104" s="0"/>
      <c r="PPW104" s="0"/>
      <c r="PPX104" s="0"/>
      <c r="PPY104" s="0"/>
      <c r="PPZ104" s="0"/>
      <c r="PQA104" s="0"/>
      <c r="PQB104" s="0"/>
      <c r="PQC104" s="0"/>
      <c r="PQD104" s="0"/>
      <c r="PQE104" s="0"/>
      <c r="PQF104" s="0"/>
      <c r="PQG104" s="0"/>
      <c r="PQH104" s="0"/>
      <c r="PQI104" s="0"/>
      <c r="PQJ104" s="0"/>
      <c r="PQK104" s="0"/>
      <c r="PQL104" s="0"/>
      <c r="PQM104" s="0"/>
      <c r="PQN104" s="0"/>
      <c r="PQO104" s="0"/>
      <c r="PQP104" s="0"/>
      <c r="PQQ104" s="0"/>
      <c r="PQR104" s="0"/>
      <c r="PQS104" s="0"/>
      <c r="PQT104" s="0"/>
      <c r="PQU104" s="0"/>
      <c r="PQV104" s="0"/>
      <c r="PQW104" s="0"/>
      <c r="PQX104" s="0"/>
      <c r="PQY104" s="0"/>
      <c r="PQZ104" s="0"/>
      <c r="PRA104" s="0"/>
      <c r="PRB104" s="0"/>
      <c r="PRC104" s="0"/>
      <c r="PRD104" s="0"/>
      <c r="PRE104" s="0"/>
      <c r="PRF104" s="0"/>
      <c r="PRG104" s="0"/>
      <c r="PRH104" s="0"/>
      <c r="PRI104" s="0"/>
      <c r="PRJ104" s="0"/>
      <c r="PRK104" s="0"/>
      <c r="PRL104" s="0"/>
      <c r="PRM104" s="0"/>
      <c r="PRN104" s="0"/>
      <c r="PRO104" s="0"/>
      <c r="PRP104" s="0"/>
      <c r="PRQ104" s="0"/>
      <c r="PRR104" s="0"/>
      <c r="PRS104" s="0"/>
      <c r="PRT104" s="0"/>
      <c r="PRU104" s="0"/>
      <c r="PRV104" s="0"/>
      <c r="PRW104" s="0"/>
      <c r="PRX104" s="0"/>
      <c r="PRY104" s="0"/>
      <c r="PRZ104" s="0"/>
      <c r="PSA104" s="0"/>
      <c r="PSB104" s="0"/>
      <c r="PSC104" s="0"/>
      <c r="PSD104" s="0"/>
      <c r="PSE104" s="0"/>
      <c r="PSF104" s="0"/>
      <c r="PSG104" s="0"/>
      <c r="PSH104" s="0"/>
      <c r="PSI104" s="0"/>
      <c r="PSJ104" s="0"/>
      <c r="PSK104" s="0"/>
      <c r="PSL104" s="0"/>
      <c r="PSM104" s="0"/>
      <c r="PSN104" s="0"/>
      <c r="PSO104" s="0"/>
      <c r="PSP104" s="0"/>
      <c r="PSQ104" s="0"/>
      <c r="PSR104" s="0"/>
      <c r="PSS104" s="0"/>
      <c r="PST104" s="0"/>
      <c r="PSU104" s="0"/>
      <c r="PSV104" s="0"/>
      <c r="PSW104" s="0"/>
      <c r="PSX104" s="0"/>
      <c r="PSY104" s="0"/>
      <c r="PSZ104" s="0"/>
      <c r="PTA104" s="0"/>
      <c r="PTB104" s="0"/>
      <c r="PTC104" s="0"/>
      <c r="PTD104" s="0"/>
      <c r="PTE104" s="0"/>
      <c r="PTF104" s="0"/>
      <c r="PTG104" s="0"/>
      <c r="PTH104" s="0"/>
      <c r="PTI104" s="0"/>
      <c r="PTJ104" s="0"/>
      <c r="PTK104" s="0"/>
      <c r="PTL104" s="0"/>
      <c r="PTM104" s="0"/>
      <c r="PTN104" s="0"/>
      <c r="PTO104" s="0"/>
      <c r="PTP104" s="0"/>
      <c r="PTQ104" s="0"/>
      <c r="PTR104" s="0"/>
      <c r="PTS104" s="0"/>
      <c r="PTT104" s="0"/>
      <c r="PTU104" s="0"/>
      <c r="PTV104" s="0"/>
      <c r="PTW104" s="0"/>
      <c r="PTX104" s="0"/>
      <c r="PTY104" s="0"/>
      <c r="PTZ104" s="0"/>
      <c r="PUA104" s="0"/>
      <c r="PUB104" s="0"/>
      <c r="PUC104" s="0"/>
      <c r="PUD104" s="0"/>
      <c r="PUE104" s="0"/>
      <c r="PUF104" s="0"/>
      <c r="PUG104" s="0"/>
      <c r="PUH104" s="0"/>
      <c r="PUI104" s="0"/>
      <c r="PUJ104" s="0"/>
      <c r="PUK104" s="0"/>
      <c r="PUL104" s="0"/>
      <c r="PUM104" s="0"/>
      <c r="PUN104" s="0"/>
      <c r="PUO104" s="0"/>
      <c r="PUP104" s="0"/>
      <c r="PUQ104" s="0"/>
      <c r="PUR104" s="0"/>
      <c r="PUS104" s="0"/>
      <c r="PUT104" s="0"/>
      <c r="PUU104" s="0"/>
      <c r="PUV104" s="0"/>
      <c r="PUW104" s="0"/>
      <c r="PUX104" s="0"/>
      <c r="PUY104" s="0"/>
      <c r="PUZ104" s="0"/>
      <c r="PVA104" s="0"/>
      <c r="PVB104" s="0"/>
      <c r="PVC104" s="0"/>
      <c r="PVD104" s="0"/>
      <c r="PVE104" s="0"/>
      <c r="PVF104" s="0"/>
      <c r="PVG104" s="0"/>
      <c r="PVH104" s="0"/>
      <c r="PVI104" s="0"/>
      <c r="PVJ104" s="0"/>
      <c r="PVK104" s="0"/>
      <c r="PVL104" s="0"/>
      <c r="PVM104" s="0"/>
      <c r="PVN104" s="0"/>
      <c r="PVO104" s="0"/>
      <c r="PVP104" s="0"/>
      <c r="PVQ104" s="0"/>
      <c r="PVR104" s="0"/>
      <c r="PVS104" s="0"/>
      <c r="PVT104" s="0"/>
      <c r="PVU104" s="0"/>
      <c r="PVV104" s="0"/>
      <c r="PVW104" s="0"/>
      <c r="PVX104" s="0"/>
      <c r="PVY104" s="0"/>
      <c r="PVZ104" s="0"/>
      <c r="PWA104" s="0"/>
      <c r="PWB104" s="0"/>
      <c r="PWC104" s="0"/>
      <c r="PWD104" s="0"/>
      <c r="PWE104" s="0"/>
      <c r="PWF104" s="0"/>
      <c r="PWG104" s="0"/>
      <c r="PWH104" s="0"/>
      <c r="PWI104" s="0"/>
      <c r="PWJ104" s="0"/>
      <c r="PWK104" s="0"/>
      <c r="PWL104" s="0"/>
      <c r="PWM104" s="0"/>
      <c r="PWN104" s="0"/>
      <c r="PWO104" s="0"/>
      <c r="PWP104" s="0"/>
      <c r="PWQ104" s="0"/>
      <c r="PWR104" s="0"/>
      <c r="PWS104" s="0"/>
      <c r="PWT104" s="0"/>
      <c r="PWU104" s="0"/>
      <c r="PWV104" s="0"/>
      <c r="PWW104" s="0"/>
      <c r="PWX104" s="0"/>
      <c r="PWY104" s="0"/>
      <c r="PWZ104" s="0"/>
      <c r="PXA104" s="0"/>
      <c r="PXB104" s="0"/>
      <c r="PXC104" s="0"/>
      <c r="PXD104" s="0"/>
      <c r="PXE104" s="0"/>
      <c r="PXF104" s="0"/>
      <c r="PXG104" s="0"/>
      <c r="PXH104" s="0"/>
      <c r="PXI104" s="0"/>
      <c r="PXJ104" s="0"/>
      <c r="PXK104" s="0"/>
      <c r="PXL104" s="0"/>
      <c r="PXM104" s="0"/>
      <c r="PXN104" s="0"/>
      <c r="PXO104" s="0"/>
      <c r="PXP104" s="0"/>
      <c r="PXQ104" s="0"/>
      <c r="PXR104" s="0"/>
      <c r="PXS104" s="0"/>
      <c r="PXT104" s="0"/>
      <c r="PXU104" s="0"/>
      <c r="PXV104" s="0"/>
      <c r="PXW104" s="0"/>
      <c r="PXX104" s="0"/>
      <c r="PXY104" s="0"/>
      <c r="PXZ104" s="0"/>
      <c r="PYA104" s="0"/>
      <c r="PYB104" s="0"/>
      <c r="PYC104" s="0"/>
      <c r="PYD104" s="0"/>
      <c r="PYE104" s="0"/>
      <c r="PYF104" s="0"/>
      <c r="PYG104" s="0"/>
      <c r="PYH104" s="0"/>
      <c r="PYI104" s="0"/>
      <c r="PYJ104" s="0"/>
      <c r="PYK104" s="0"/>
      <c r="PYL104" s="0"/>
      <c r="PYM104" s="0"/>
      <c r="PYN104" s="0"/>
      <c r="PYO104" s="0"/>
      <c r="PYP104" s="0"/>
      <c r="PYQ104" s="0"/>
      <c r="PYR104" s="0"/>
      <c r="PYS104" s="0"/>
      <c r="PYT104" s="0"/>
      <c r="PYU104" s="0"/>
      <c r="PYV104" s="0"/>
      <c r="PYW104" s="0"/>
      <c r="PYX104" s="0"/>
      <c r="PYY104" s="0"/>
      <c r="PYZ104" s="0"/>
      <c r="PZA104" s="0"/>
      <c r="PZB104" s="0"/>
      <c r="PZC104" s="0"/>
      <c r="PZD104" s="0"/>
      <c r="PZE104" s="0"/>
      <c r="PZF104" s="0"/>
      <c r="PZG104" s="0"/>
      <c r="PZH104" s="0"/>
      <c r="PZI104" s="0"/>
      <c r="PZJ104" s="0"/>
      <c r="PZK104" s="0"/>
      <c r="PZL104" s="0"/>
      <c r="PZM104" s="0"/>
      <c r="PZN104" s="0"/>
      <c r="PZO104" s="0"/>
      <c r="PZP104" s="0"/>
      <c r="PZQ104" s="0"/>
      <c r="PZR104" s="0"/>
      <c r="PZS104" s="0"/>
      <c r="PZT104" s="0"/>
      <c r="PZU104" s="0"/>
      <c r="PZV104" s="0"/>
      <c r="PZW104" s="0"/>
      <c r="PZX104" s="0"/>
      <c r="PZY104" s="0"/>
      <c r="PZZ104" s="0"/>
      <c r="QAA104" s="0"/>
      <c r="QAB104" s="0"/>
      <c r="QAC104" s="0"/>
      <c r="QAD104" s="0"/>
      <c r="QAE104" s="0"/>
      <c r="QAF104" s="0"/>
      <c r="QAG104" s="0"/>
      <c r="QAH104" s="0"/>
      <c r="QAI104" s="0"/>
      <c r="QAJ104" s="0"/>
      <c r="QAK104" s="0"/>
      <c r="QAL104" s="0"/>
      <c r="QAM104" s="0"/>
      <c r="QAN104" s="0"/>
      <c r="QAO104" s="0"/>
      <c r="QAP104" s="0"/>
      <c r="QAQ104" s="0"/>
      <c r="QAR104" s="0"/>
      <c r="QAS104" s="0"/>
      <c r="QAT104" s="0"/>
      <c r="QAU104" s="0"/>
      <c r="QAV104" s="0"/>
      <c r="QAW104" s="0"/>
      <c r="QAX104" s="0"/>
      <c r="QAY104" s="0"/>
      <c r="QAZ104" s="0"/>
      <c r="QBA104" s="0"/>
      <c r="QBB104" s="0"/>
      <c r="QBC104" s="0"/>
      <c r="QBD104" s="0"/>
      <c r="QBE104" s="0"/>
      <c r="QBF104" s="0"/>
      <c r="QBG104" s="0"/>
      <c r="QBH104" s="0"/>
      <c r="QBI104" s="0"/>
      <c r="QBJ104" s="0"/>
      <c r="QBK104" s="0"/>
      <c r="QBL104" s="0"/>
      <c r="QBM104" s="0"/>
      <c r="QBN104" s="0"/>
      <c r="QBO104" s="0"/>
      <c r="QBP104" s="0"/>
      <c r="QBQ104" s="0"/>
      <c r="QBR104" s="0"/>
      <c r="QBS104" s="0"/>
      <c r="QBT104" s="0"/>
      <c r="QBU104" s="0"/>
      <c r="QBV104" s="0"/>
      <c r="QBW104" s="0"/>
      <c r="QBX104" s="0"/>
      <c r="QBY104" s="0"/>
      <c r="QBZ104" s="0"/>
      <c r="QCA104" s="0"/>
      <c r="QCB104" s="0"/>
      <c r="QCC104" s="0"/>
      <c r="QCD104" s="0"/>
      <c r="QCE104" s="0"/>
      <c r="QCF104" s="0"/>
      <c r="QCG104" s="0"/>
      <c r="QCH104" s="0"/>
      <c r="QCI104" s="0"/>
      <c r="QCJ104" s="0"/>
      <c r="QCK104" s="0"/>
      <c r="QCL104" s="0"/>
      <c r="QCM104" s="0"/>
      <c r="QCN104" s="0"/>
      <c r="QCO104" s="0"/>
      <c r="QCP104" s="0"/>
      <c r="QCQ104" s="0"/>
      <c r="QCR104" s="0"/>
      <c r="QCS104" s="0"/>
      <c r="QCT104" s="0"/>
      <c r="QCU104" s="0"/>
      <c r="QCV104" s="0"/>
      <c r="QCW104" s="0"/>
      <c r="QCX104" s="0"/>
      <c r="QCY104" s="0"/>
      <c r="QCZ104" s="0"/>
      <c r="QDA104" s="0"/>
      <c r="QDB104" s="0"/>
      <c r="QDC104" s="0"/>
      <c r="QDD104" s="0"/>
      <c r="QDE104" s="0"/>
      <c r="QDF104" s="0"/>
      <c r="QDG104" s="0"/>
      <c r="QDH104" s="0"/>
      <c r="QDI104" s="0"/>
      <c r="QDJ104" s="0"/>
      <c r="QDK104" s="0"/>
      <c r="QDL104" s="0"/>
      <c r="QDM104" s="0"/>
      <c r="QDN104" s="0"/>
      <c r="QDO104" s="0"/>
      <c r="QDP104" s="0"/>
      <c r="QDQ104" s="0"/>
      <c r="QDR104" s="0"/>
      <c r="QDS104" s="0"/>
      <c r="QDT104" s="0"/>
      <c r="QDU104" s="0"/>
      <c r="QDV104" s="0"/>
      <c r="QDW104" s="0"/>
      <c r="QDX104" s="0"/>
      <c r="QDY104" s="0"/>
      <c r="QDZ104" s="0"/>
      <c r="QEA104" s="0"/>
      <c r="QEB104" s="0"/>
      <c r="QEC104" s="0"/>
      <c r="QED104" s="0"/>
      <c r="QEE104" s="0"/>
      <c r="QEF104" s="0"/>
      <c r="QEG104" s="0"/>
      <c r="QEH104" s="0"/>
      <c r="QEI104" s="0"/>
      <c r="QEJ104" s="0"/>
      <c r="QEK104" s="0"/>
      <c r="QEL104" s="0"/>
      <c r="QEM104" s="0"/>
      <c r="QEN104" s="0"/>
      <c r="QEO104" s="0"/>
      <c r="QEP104" s="0"/>
      <c r="QEQ104" s="0"/>
      <c r="QER104" s="0"/>
      <c r="QES104" s="0"/>
      <c r="QET104" s="0"/>
      <c r="QEU104" s="0"/>
      <c r="QEV104" s="0"/>
      <c r="QEW104" s="0"/>
      <c r="QEX104" s="0"/>
      <c r="QEY104" s="0"/>
      <c r="QEZ104" s="0"/>
      <c r="QFA104" s="0"/>
      <c r="QFB104" s="0"/>
      <c r="QFC104" s="0"/>
      <c r="QFD104" s="0"/>
      <c r="QFE104" s="0"/>
      <c r="QFF104" s="0"/>
      <c r="QFG104" s="0"/>
      <c r="QFH104" s="0"/>
      <c r="QFI104" s="0"/>
      <c r="QFJ104" s="0"/>
      <c r="QFK104" s="0"/>
      <c r="QFL104" s="0"/>
      <c r="QFM104" s="0"/>
      <c r="QFN104" s="0"/>
      <c r="QFO104" s="0"/>
      <c r="QFP104" s="0"/>
      <c r="QFQ104" s="0"/>
      <c r="QFR104" s="0"/>
      <c r="QFS104" s="0"/>
      <c r="QFT104" s="0"/>
      <c r="QFU104" s="0"/>
      <c r="QFV104" s="0"/>
      <c r="QFW104" s="0"/>
      <c r="QFX104" s="0"/>
      <c r="QFY104" s="0"/>
      <c r="QFZ104" s="0"/>
      <c r="QGA104" s="0"/>
      <c r="QGB104" s="0"/>
      <c r="QGC104" s="0"/>
      <c r="QGD104" s="0"/>
      <c r="QGE104" s="0"/>
      <c r="QGF104" s="0"/>
      <c r="QGG104" s="0"/>
      <c r="QGH104" s="0"/>
      <c r="QGI104" s="0"/>
      <c r="QGJ104" s="0"/>
      <c r="QGK104" s="0"/>
      <c r="QGL104" s="0"/>
      <c r="QGM104" s="0"/>
      <c r="QGN104" s="0"/>
      <c r="QGO104" s="0"/>
      <c r="QGP104" s="0"/>
      <c r="QGQ104" s="0"/>
      <c r="QGR104" s="0"/>
      <c r="QGS104" s="0"/>
      <c r="QGT104" s="0"/>
      <c r="QGU104" s="0"/>
      <c r="QGV104" s="0"/>
      <c r="QGW104" s="0"/>
      <c r="QGX104" s="0"/>
      <c r="QGY104" s="0"/>
      <c r="QGZ104" s="0"/>
      <c r="QHA104" s="0"/>
      <c r="QHB104" s="0"/>
      <c r="QHC104" s="0"/>
      <c r="QHD104" s="0"/>
      <c r="QHE104" s="0"/>
      <c r="QHF104" s="0"/>
      <c r="QHG104" s="0"/>
      <c r="QHH104" s="0"/>
      <c r="QHI104" s="0"/>
      <c r="QHJ104" s="0"/>
      <c r="QHK104" s="0"/>
      <c r="QHL104" s="0"/>
      <c r="QHM104" s="0"/>
      <c r="QHN104" s="0"/>
      <c r="QHO104" s="0"/>
      <c r="QHP104" s="0"/>
      <c r="QHQ104" s="0"/>
      <c r="QHR104" s="0"/>
      <c r="QHS104" s="0"/>
      <c r="QHT104" s="0"/>
      <c r="QHU104" s="0"/>
      <c r="QHV104" s="0"/>
      <c r="QHW104" s="0"/>
      <c r="QHX104" s="0"/>
      <c r="QHY104" s="0"/>
      <c r="QHZ104" s="0"/>
      <c r="QIA104" s="0"/>
      <c r="QIB104" s="0"/>
      <c r="QIC104" s="0"/>
      <c r="QID104" s="0"/>
      <c r="QIE104" s="0"/>
      <c r="QIF104" s="0"/>
      <c r="QIG104" s="0"/>
      <c r="QIH104" s="0"/>
      <c r="QII104" s="0"/>
      <c r="QIJ104" s="0"/>
      <c r="QIK104" s="0"/>
      <c r="QIL104" s="0"/>
      <c r="QIM104" s="0"/>
      <c r="QIN104" s="0"/>
      <c r="QIO104" s="0"/>
      <c r="QIP104" s="0"/>
      <c r="QIQ104" s="0"/>
      <c r="QIR104" s="0"/>
      <c r="QIS104" s="0"/>
      <c r="QIT104" s="0"/>
      <c r="QIU104" s="0"/>
      <c r="QIV104" s="0"/>
      <c r="QIW104" s="0"/>
      <c r="QIX104" s="0"/>
      <c r="QIY104" s="0"/>
      <c r="QIZ104" s="0"/>
      <c r="QJA104" s="0"/>
      <c r="QJB104" s="0"/>
      <c r="QJC104" s="0"/>
      <c r="QJD104" s="0"/>
      <c r="QJE104" s="0"/>
      <c r="QJF104" s="0"/>
      <c r="QJG104" s="0"/>
      <c r="QJH104" s="0"/>
      <c r="QJI104" s="0"/>
      <c r="QJJ104" s="0"/>
      <c r="QJK104" s="0"/>
      <c r="QJL104" s="0"/>
      <c r="QJM104" s="0"/>
      <c r="QJN104" s="0"/>
      <c r="QJO104" s="0"/>
      <c r="QJP104" s="0"/>
      <c r="QJQ104" s="0"/>
      <c r="QJR104" s="0"/>
      <c r="QJS104" s="0"/>
      <c r="QJT104" s="0"/>
      <c r="QJU104" s="0"/>
      <c r="QJV104" s="0"/>
      <c r="QJW104" s="0"/>
      <c r="QJX104" s="0"/>
      <c r="QJY104" s="0"/>
      <c r="QJZ104" s="0"/>
      <c r="QKA104" s="0"/>
      <c r="QKB104" s="0"/>
      <c r="QKC104" s="0"/>
      <c r="QKD104" s="0"/>
      <c r="QKE104" s="0"/>
      <c r="QKF104" s="0"/>
      <c r="QKG104" s="0"/>
      <c r="QKH104" s="0"/>
      <c r="QKI104" s="0"/>
      <c r="QKJ104" s="0"/>
      <c r="QKK104" s="0"/>
      <c r="QKL104" s="0"/>
      <c r="QKM104" s="0"/>
      <c r="QKN104" s="0"/>
      <c r="QKO104" s="0"/>
      <c r="QKP104" s="0"/>
      <c r="QKQ104" s="0"/>
      <c r="QKR104" s="0"/>
      <c r="QKS104" s="0"/>
      <c r="QKT104" s="0"/>
      <c r="QKU104" s="0"/>
      <c r="QKV104" s="0"/>
      <c r="QKW104" s="0"/>
      <c r="QKX104" s="0"/>
      <c r="QKY104" s="0"/>
      <c r="QKZ104" s="0"/>
      <c r="QLA104" s="0"/>
      <c r="QLB104" s="0"/>
      <c r="QLC104" s="0"/>
      <c r="QLD104" s="0"/>
      <c r="QLE104" s="0"/>
      <c r="QLF104" s="0"/>
      <c r="QLG104" s="0"/>
      <c r="QLH104" s="0"/>
      <c r="QLI104" s="0"/>
      <c r="QLJ104" s="0"/>
      <c r="QLK104" s="0"/>
      <c r="QLL104" s="0"/>
      <c r="QLM104" s="0"/>
      <c r="QLN104" s="0"/>
      <c r="QLO104" s="0"/>
      <c r="QLP104" s="0"/>
      <c r="QLQ104" s="0"/>
      <c r="QLR104" s="0"/>
      <c r="QLS104" s="0"/>
      <c r="QLT104" s="0"/>
      <c r="QLU104" s="0"/>
      <c r="QLV104" s="0"/>
      <c r="QLW104" s="0"/>
      <c r="QLX104" s="0"/>
      <c r="QLY104" s="0"/>
      <c r="QLZ104" s="0"/>
      <c r="QMA104" s="0"/>
      <c r="QMB104" s="0"/>
      <c r="QMC104" s="0"/>
      <c r="QMD104" s="0"/>
      <c r="QME104" s="0"/>
      <c r="QMF104" s="0"/>
      <c r="QMG104" s="0"/>
      <c r="QMH104" s="0"/>
      <c r="QMI104" s="0"/>
      <c r="QMJ104" s="0"/>
      <c r="QMK104" s="0"/>
      <c r="QML104" s="0"/>
      <c r="QMM104" s="0"/>
      <c r="QMN104" s="0"/>
      <c r="QMO104" s="0"/>
      <c r="QMP104" s="0"/>
      <c r="QMQ104" s="0"/>
      <c r="QMR104" s="0"/>
      <c r="QMS104" s="0"/>
      <c r="QMT104" s="0"/>
      <c r="QMU104" s="0"/>
      <c r="QMV104" s="0"/>
      <c r="QMW104" s="0"/>
      <c r="QMX104" s="0"/>
      <c r="QMY104" s="0"/>
      <c r="QMZ104" s="0"/>
      <c r="QNA104" s="0"/>
      <c r="QNB104" s="0"/>
      <c r="QNC104" s="0"/>
      <c r="QND104" s="0"/>
      <c r="QNE104" s="0"/>
      <c r="QNF104" s="0"/>
      <c r="QNG104" s="0"/>
      <c r="QNH104" s="0"/>
      <c r="QNI104" s="0"/>
      <c r="QNJ104" s="0"/>
      <c r="QNK104" s="0"/>
      <c r="QNL104" s="0"/>
      <c r="QNM104" s="0"/>
      <c r="QNN104" s="0"/>
      <c r="QNO104" s="0"/>
      <c r="QNP104" s="0"/>
      <c r="QNQ104" s="0"/>
      <c r="QNR104" s="0"/>
      <c r="QNS104" s="0"/>
      <c r="QNT104" s="0"/>
      <c r="QNU104" s="0"/>
      <c r="QNV104" s="0"/>
      <c r="QNW104" s="0"/>
      <c r="QNX104" s="0"/>
      <c r="QNY104" s="0"/>
      <c r="QNZ104" s="0"/>
      <c r="QOA104" s="0"/>
      <c r="QOB104" s="0"/>
      <c r="QOC104" s="0"/>
      <c r="QOD104" s="0"/>
      <c r="QOE104" s="0"/>
      <c r="QOF104" s="0"/>
      <c r="QOG104" s="0"/>
      <c r="QOH104" s="0"/>
      <c r="QOI104" s="0"/>
      <c r="QOJ104" s="0"/>
      <c r="QOK104" s="0"/>
      <c r="QOL104" s="0"/>
      <c r="QOM104" s="0"/>
      <c r="QON104" s="0"/>
      <c r="QOO104" s="0"/>
      <c r="QOP104" s="0"/>
      <c r="QOQ104" s="0"/>
      <c r="QOR104" s="0"/>
      <c r="QOS104" s="0"/>
      <c r="QOT104" s="0"/>
      <c r="QOU104" s="0"/>
      <c r="QOV104" s="0"/>
      <c r="QOW104" s="0"/>
      <c r="QOX104" s="0"/>
      <c r="QOY104" s="0"/>
      <c r="QOZ104" s="0"/>
      <c r="QPA104" s="0"/>
      <c r="QPB104" s="0"/>
      <c r="QPC104" s="0"/>
      <c r="QPD104" s="0"/>
      <c r="QPE104" s="0"/>
      <c r="QPF104" s="0"/>
      <c r="QPG104" s="0"/>
      <c r="QPH104" s="0"/>
      <c r="QPI104" s="0"/>
      <c r="QPJ104" s="0"/>
      <c r="QPK104" s="0"/>
      <c r="QPL104" s="0"/>
      <c r="QPM104" s="0"/>
      <c r="QPN104" s="0"/>
      <c r="QPO104" s="0"/>
      <c r="QPP104" s="0"/>
      <c r="QPQ104" s="0"/>
      <c r="QPR104" s="0"/>
      <c r="QPS104" s="0"/>
      <c r="QPT104" s="0"/>
      <c r="QPU104" s="0"/>
      <c r="QPV104" s="0"/>
      <c r="QPW104" s="0"/>
      <c r="QPX104" s="0"/>
      <c r="QPY104" s="0"/>
      <c r="QPZ104" s="0"/>
      <c r="QQA104" s="0"/>
      <c r="QQB104" s="0"/>
      <c r="QQC104" s="0"/>
      <c r="QQD104" s="0"/>
      <c r="QQE104" s="0"/>
      <c r="QQF104" s="0"/>
      <c r="QQG104" s="0"/>
      <c r="QQH104" s="0"/>
      <c r="QQI104" s="0"/>
      <c r="QQJ104" s="0"/>
      <c r="QQK104" s="0"/>
      <c r="QQL104" s="0"/>
      <c r="QQM104" s="0"/>
      <c r="QQN104" s="0"/>
      <c r="QQO104" s="0"/>
      <c r="QQP104" s="0"/>
      <c r="QQQ104" s="0"/>
      <c r="QQR104" s="0"/>
      <c r="QQS104" s="0"/>
      <c r="QQT104" s="0"/>
      <c r="QQU104" s="0"/>
      <c r="QQV104" s="0"/>
      <c r="QQW104" s="0"/>
      <c r="QQX104" s="0"/>
      <c r="QQY104" s="0"/>
      <c r="QQZ104" s="0"/>
      <c r="QRA104" s="0"/>
      <c r="QRB104" s="0"/>
      <c r="QRC104" s="0"/>
      <c r="QRD104" s="0"/>
      <c r="QRE104" s="0"/>
      <c r="QRF104" s="0"/>
      <c r="QRG104" s="0"/>
      <c r="QRH104" s="0"/>
      <c r="QRI104" s="0"/>
      <c r="QRJ104" s="0"/>
      <c r="QRK104" s="0"/>
      <c r="QRL104" s="0"/>
      <c r="QRM104" s="0"/>
      <c r="QRN104" s="0"/>
      <c r="QRO104" s="0"/>
      <c r="QRP104" s="0"/>
      <c r="QRQ104" s="0"/>
      <c r="QRR104" s="0"/>
      <c r="QRS104" s="0"/>
      <c r="QRT104" s="0"/>
      <c r="QRU104" s="0"/>
      <c r="QRV104" s="0"/>
      <c r="QRW104" s="0"/>
      <c r="QRX104" s="0"/>
      <c r="QRY104" s="0"/>
      <c r="QRZ104" s="0"/>
      <c r="QSA104" s="0"/>
      <c r="QSB104" s="0"/>
      <c r="QSC104" s="0"/>
      <c r="QSD104" s="0"/>
      <c r="QSE104" s="0"/>
      <c r="QSF104" s="0"/>
      <c r="QSG104" s="0"/>
      <c r="QSH104" s="0"/>
      <c r="QSI104" s="0"/>
      <c r="QSJ104" s="0"/>
      <c r="QSK104" s="0"/>
      <c r="QSL104" s="0"/>
      <c r="QSM104" s="0"/>
      <c r="QSN104" s="0"/>
      <c r="QSO104" s="0"/>
      <c r="QSP104" s="0"/>
      <c r="QSQ104" s="0"/>
      <c r="QSR104" s="0"/>
      <c r="QSS104" s="0"/>
      <c r="QST104" s="0"/>
      <c r="QSU104" s="0"/>
      <c r="QSV104" s="0"/>
      <c r="QSW104" s="0"/>
      <c r="QSX104" s="0"/>
      <c r="QSY104" s="0"/>
      <c r="QSZ104" s="0"/>
      <c r="QTA104" s="0"/>
      <c r="QTB104" s="0"/>
      <c r="QTC104" s="0"/>
      <c r="QTD104" s="0"/>
      <c r="QTE104" s="0"/>
      <c r="QTF104" s="0"/>
      <c r="QTG104" s="0"/>
      <c r="QTH104" s="0"/>
      <c r="QTI104" s="0"/>
      <c r="QTJ104" s="0"/>
      <c r="QTK104" s="0"/>
      <c r="QTL104" s="0"/>
      <c r="QTM104" s="0"/>
      <c r="QTN104" s="0"/>
      <c r="QTO104" s="0"/>
      <c r="QTP104" s="0"/>
      <c r="QTQ104" s="0"/>
      <c r="QTR104" s="0"/>
      <c r="QTS104" s="0"/>
      <c r="QTT104" s="0"/>
      <c r="QTU104" s="0"/>
      <c r="QTV104" s="0"/>
      <c r="QTW104" s="0"/>
      <c r="QTX104" s="0"/>
      <c r="QTY104" s="0"/>
      <c r="QTZ104" s="0"/>
      <c r="QUA104" s="0"/>
      <c r="QUB104" s="0"/>
      <c r="QUC104" s="0"/>
      <c r="QUD104" s="0"/>
      <c r="QUE104" s="0"/>
      <c r="QUF104" s="0"/>
      <c r="QUG104" s="0"/>
      <c r="QUH104" s="0"/>
      <c r="QUI104" s="0"/>
      <c r="QUJ104" s="0"/>
      <c r="QUK104" s="0"/>
      <c r="QUL104" s="0"/>
      <c r="QUM104" s="0"/>
      <c r="QUN104" s="0"/>
      <c r="QUO104" s="0"/>
      <c r="QUP104" s="0"/>
      <c r="QUQ104" s="0"/>
      <c r="QUR104" s="0"/>
      <c r="QUS104" s="0"/>
      <c r="QUT104" s="0"/>
      <c r="QUU104" s="0"/>
      <c r="QUV104" s="0"/>
      <c r="QUW104" s="0"/>
      <c r="QUX104" s="0"/>
      <c r="QUY104" s="0"/>
      <c r="QUZ104" s="0"/>
      <c r="QVA104" s="0"/>
      <c r="QVB104" s="0"/>
      <c r="QVC104" s="0"/>
      <c r="QVD104" s="0"/>
      <c r="QVE104" s="0"/>
      <c r="QVF104" s="0"/>
      <c r="QVG104" s="0"/>
      <c r="QVH104" s="0"/>
      <c r="QVI104" s="0"/>
      <c r="QVJ104" s="0"/>
      <c r="QVK104" s="0"/>
      <c r="QVL104" s="0"/>
      <c r="QVM104" s="0"/>
      <c r="QVN104" s="0"/>
      <c r="QVO104" s="0"/>
      <c r="QVP104" s="0"/>
      <c r="QVQ104" s="0"/>
      <c r="QVR104" s="0"/>
      <c r="QVS104" s="0"/>
      <c r="QVT104" s="0"/>
      <c r="QVU104" s="0"/>
      <c r="QVV104" s="0"/>
      <c r="QVW104" s="0"/>
      <c r="QVX104" s="0"/>
      <c r="QVY104" s="0"/>
      <c r="QVZ104" s="0"/>
      <c r="QWA104" s="0"/>
      <c r="QWB104" s="0"/>
      <c r="QWC104" s="0"/>
      <c r="QWD104" s="0"/>
      <c r="QWE104" s="0"/>
      <c r="QWF104" s="0"/>
      <c r="QWG104" s="0"/>
      <c r="QWH104" s="0"/>
      <c r="QWI104" s="0"/>
      <c r="QWJ104" s="0"/>
      <c r="QWK104" s="0"/>
      <c r="QWL104" s="0"/>
      <c r="QWM104" s="0"/>
      <c r="QWN104" s="0"/>
      <c r="QWO104" s="0"/>
      <c r="QWP104" s="0"/>
      <c r="QWQ104" s="0"/>
      <c r="QWR104" s="0"/>
      <c r="QWS104" s="0"/>
      <c r="QWT104" s="0"/>
      <c r="QWU104" s="0"/>
      <c r="QWV104" s="0"/>
      <c r="QWW104" s="0"/>
      <c r="QWX104" s="0"/>
      <c r="QWY104" s="0"/>
      <c r="QWZ104" s="0"/>
      <c r="QXA104" s="0"/>
      <c r="QXB104" s="0"/>
      <c r="QXC104" s="0"/>
      <c r="QXD104" s="0"/>
      <c r="QXE104" s="0"/>
      <c r="QXF104" s="0"/>
      <c r="QXG104" s="0"/>
      <c r="QXH104" s="0"/>
      <c r="QXI104" s="0"/>
      <c r="QXJ104" s="0"/>
      <c r="QXK104" s="0"/>
      <c r="QXL104" s="0"/>
      <c r="QXM104" s="0"/>
      <c r="QXN104" s="0"/>
      <c r="QXO104" s="0"/>
      <c r="QXP104" s="0"/>
      <c r="QXQ104" s="0"/>
      <c r="QXR104" s="0"/>
      <c r="QXS104" s="0"/>
      <c r="QXT104" s="0"/>
      <c r="QXU104" s="0"/>
      <c r="QXV104" s="0"/>
      <c r="QXW104" s="0"/>
      <c r="QXX104" s="0"/>
      <c r="QXY104" s="0"/>
      <c r="QXZ104" s="0"/>
      <c r="QYA104" s="0"/>
      <c r="QYB104" s="0"/>
      <c r="QYC104" s="0"/>
      <c r="QYD104" s="0"/>
      <c r="QYE104" s="0"/>
      <c r="QYF104" s="0"/>
      <c r="QYG104" s="0"/>
      <c r="QYH104" s="0"/>
      <c r="QYI104" s="0"/>
      <c r="QYJ104" s="0"/>
      <c r="QYK104" s="0"/>
      <c r="QYL104" s="0"/>
      <c r="QYM104" s="0"/>
      <c r="QYN104" s="0"/>
      <c r="QYO104" s="0"/>
      <c r="QYP104" s="0"/>
      <c r="QYQ104" s="0"/>
      <c r="QYR104" s="0"/>
      <c r="QYS104" s="0"/>
      <c r="QYT104" s="0"/>
      <c r="QYU104" s="0"/>
      <c r="QYV104" s="0"/>
      <c r="QYW104" s="0"/>
      <c r="QYX104" s="0"/>
      <c r="QYY104" s="0"/>
      <c r="QYZ104" s="0"/>
      <c r="QZA104" s="0"/>
      <c r="QZB104" s="0"/>
      <c r="QZC104" s="0"/>
      <c r="QZD104" s="0"/>
      <c r="QZE104" s="0"/>
      <c r="QZF104" s="0"/>
      <c r="QZG104" s="0"/>
      <c r="QZH104" s="0"/>
      <c r="QZI104" s="0"/>
      <c r="QZJ104" s="0"/>
      <c r="QZK104" s="0"/>
      <c r="QZL104" s="0"/>
      <c r="QZM104" s="0"/>
      <c r="QZN104" s="0"/>
      <c r="QZO104" s="0"/>
      <c r="QZP104" s="0"/>
      <c r="QZQ104" s="0"/>
      <c r="QZR104" s="0"/>
      <c r="QZS104" s="0"/>
      <c r="QZT104" s="0"/>
      <c r="QZU104" s="0"/>
      <c r="QZV104" s="0"/>
      <c r="QZW104" s="0"/>
      <c r="QZX104" s="0"/>
      <c r="QZY104" s="0"/>
      <c r="QZZ104" s="0"/>
      <c r="RAA104" s="0"/>
      <c r="RAB104" s="0"/>
      <c r="RAC104" s="0"/>
      <c r="RAD104" s="0"/>
      <c r="RAE104" s="0"/>
      <c r="RAF104" s="0"/>
      <c r="RAG104" s="0"/>
      <c r="RAH104" s="0"/>
      <c r="RAI104" s="0"/>
      <c r="RAJ104" s="0"/>
      <c r="RAK104" s="0"/>
      <c r="RAL104" s="0"/>
      <c r="RAM104" s="0"/>
      <c r="RAN104" s="0"/>
      <c r="RAO104" s="0"/>
      <c r="RAP104" s="0"/>
      <c r="RAQ104" s="0"/>
      <c r="RAR104" s="0"/>
      <c r="RAS104" s="0"/>
      <c r="RAT104" s="0"/>
      <c r="RAU104" s="0"/>
      <c r="RAV104" s="0"/>
      <c r="RAW104" s="0"/>
      <c r="RAX104" s="0"/>
      <c r="RAY104" s="0"/>
      <c r="RAZ104" s="0"/>
      <c r="RBA104" s="0"/>
      <c r="RBB104" s="0"/>
      <c r="RBC104" s="0"/>
      <c r="RBD104" s="0"/>
      <c r="RBE104" s="0"/>
      <c r="RBF104" s="0"/>
      <c r="RBG104" s="0"/>
      <c r="RBH104" s="0"/>
      <c r="RBI104" s="0"/>
      <c r="RBJ104" s="0"/>
      <c r="RBK104" s="0"/>
      <c r="RBL104" s="0"/>
      <c r="RBM104" s="0"/>
      <c r="RBN104" s="0"/>
      <c r="RBO104" s="0"/>
      <c r="RBP104" s="0"/>
      <c r="RBQ104" s="0"/>
      <c r="RBR104" s="0"/>
      <c r="RBS104" s="0"/>
      <c r="RBT104" s="0"/>
      <c r="RBU104" s="0"/>
      <c r="RBV104" s="0"/>
      <c r="RBW104" s="0"/>
      <c r="RBX104" s="0"/>
      <c r="RBY104" s="0"/>
      <c r="RBZ104" s="0"/>
      <c r="RCA104" s="0"/>
      <c r="RCB104" s="0"/>
      <c r="RCC104" s="0"/>
      <c r="RCD104" s="0"/>
      <c r="RCE104" s="0"/>
      <c r="RCF104" s="0"/>
      <c r="RCG104" s="0"/>
      <c r="RCH104" s="0"/>
      <c r="RCI104" s="0"/>
      <c r="RCJ104" s="0"/>
      <c r="RCK104" s="0"/>
      <c r="RCL104" s="0"/>
      <c r="RCM104" s="0"/>
      <c r="RCN104" s="0"/>
      <c r="RCO104" s="0"/>
      <c r="RCP104" s="0"/>
      <c r="RCQ104" s="0"/>
      <c r="RCR104" s="0"/>
      <c r="RCS104" s="0"/>
      <c r="RCT104" s="0"/>
      <c r="RCU104" s="0"/>
      <c r="RCV104" s="0"/>
      <c r="RCW104" s="0"/>
      <c r="RCX104" s="0"/>
      <c r="RCY104" s="0"/>
      <c r="RCZ104" s="0"/>
      <c r="RDA104" s="0"/>
      <c r="RDB104" s="0"/>
      <c r="RDC104" s="0"/>
      <c r="RDD104" s="0"/>
      <c r="RDE104" s="0"/>
      <c r="RDF104" s="0"/>
      <c r="RDG104" s="0"/>
      <c r="RDH104" s="0"/>
      <c r="RDI104" s="0"/>
      <c r="RDJ104" s="0"/>
      <c r="RDK104" s="0"/>
      <c r="RDL104" s="0"/>
      <c r="RDM104" s="0"/>
      <c r="RDN104" s="0"/>
      <c r="RDO104" s="0"/>
      <c r="RDP104" s="0"/>
      <c r="RDQ104" s="0"/>
      <c r="RDR104" s="0"/>
      <c r="RDS104" s="0"/>
      <c r="RDT104" s="0"/>
      <c r="RDU104" s="0"/>
      <c r="RDV104" s="0"/>
      <c r="RDW104" s="0"/>
      <c r="RDX104" s="0"/>
      <c r="RDY104" s="0"/>
      <c r="RDZ104" s="0"/>
      <c r="REA104" s="0"/>
      <c r="REB104" s="0"/>
      <c r="REC104" s="0"/>
      <c r="RED104" s="0"/>
      <c r="REE104" s="0"/>
      <c r="REF104" s="0"/>
      <c r="REG104" s="0"/>
      <c r="REH104" s="0"/>
      <c r="REI104" s="0"/>
      <c r="REJ104" s="0"/>
      <c r="REK104" s="0"/>
      <c r="REL104" s="0"/>
      <c r="REM104" s="0"/>
      <c r="REN104" s="0"/>
      <c r="REO104" s="0"/>
      <c r="REP104" s="0"/>
      <c r="REQ104" s="0"/>
      <c r="RER104" s="0"/>
      <c r="RES104" s="0"/>
      <c r="RET104" s="0"/>
      <c r="REU104" s="0"/>
      <c r="REV104" s="0"/>
      <c r="REW104" s="0"/>
      <c r="REX104" s="0"/>
      <c r="REY104" s="0"/>
      <c r="REZ104" s="0"/>
      <c r="RFA104" s="0"/>
      <c r="RFB104" s="0"/>
      <c r="RFC104" s="0"/>
      <c r="RFD104" s="0"/>
      <c r="RFE104" s="0"/>
      <c r="RFF104" s="0"/>
      <c r="RFG104" s="0"/>
      <c r="RFH104" s="0"/>
      <c r="RFI104" s="0"/>
      <c r="RFJ104" s="0"/>
      <c r="RFK104" s="0"/>
      <c r="RFL104" s="0"/>
      <c r="RFM104" s="0"/>
      <c r="RFN104" s="0"/>
      <c r="RFO104" s="0"/>
      <c r="RFP104" s="0"/>
      <c r="RFQ104" s="0"/>
      <c r="RFR104" s="0"/>
      <c r="RFS104" s="0"/>
      <c r="RFT104" s="0"/>
      <c r="RFU104" s="0"/>
      <c r="RFV104" s="0"/>
      <c r="RFW104" s="0"/>
      <c r="RFX104" s="0"/>
      <c r="RFY104" s="0"/>
      <c r="RFZ104" s="0"/>
      <c r="RGA104" s="0"/>
      <c r="RGB104" s="0"/>
      <c r="RGC104" s="0"/>
      <c r="RGD104" s="0"/>
      <c r="RGE104" s="0"/>
      <c r="RGF104" s="0"/>
      <c r="RGG104" s="0"/>
      <c r="RGH104" s="0"/>
      <c r="RGI104" s="0"/>
      <c r="RGJ104" s="0"/>
      <c r="RGK104" s="0"/>
      <c r="RGL104" s="0"/>
      <c r="RGM104" s="0"/>
      <c r="RGN104" s="0"/>
      <c r="RGO104" s="0"/>
      <c r="RGP104" s="0"/>
      <c r="RGQ104" s="0"/>
      <c r="RGR104" s="0"/>
      <c r="RGS104" s="0"/>
      <c r="RGT104" s="0"/>
      <c r="RGU104" s="0"/>
      <c r="RGV104" s="0"/>
      <c r="RGW104" s="0"/>
      <c r="RGX104" s="0"/>
      <c r="RGY104" s="0"/>
      <c r="RGZ104" s="0"/>
      <c r="RHA104" s="0"/>
      <c r="RHB104" s="0"/>
      <c r="RHC104" s="0"/>
      <c r="RHD104" s="0"/>
      <c r="RHE104" s="0"/>
      <c r="RHF104" s="0"/>
      <c r="RHG104" s="0"/>
      <c r="RHH104" s="0"/>
      <c r="RHI104" s="0"/>
      <c r="RHJ104" s="0"/>
      <c r="RHK104" s="0"/>
      <c r="RHL104" s="0"/>
      <c r="RHM104" s="0"/>
      <c r="RHN104" s="0"/>
      <c r="RHO104" s="0"/>
      <c r="RHP104" s="0"/>
      <c r="RHQ104" s="0"/>
      <c r="RHR104" s="0"/>
      <c r="RHS104" s="0"/>
      <c r="RHT104" s="0"/>
      <c r="RHU104" s="0"/>
      <c r="RHV104" s="0"/>
      <c r="RHW104" s="0"/>
      <c r="RHX104" s="0"/>
      <c r="RHY104" s="0"/>
      <c r="RHZ104" s="0"/>
      <c r="RIA104" s="0"/>
      <c r="RIB104" s="0"/>
      <c r="RIC104" s="0"/>
      <c r="RID104" s="0"/>
      <c r="RIE104" s="0"/>
      <c r="RIF104" s="0"/>
      <c r="RIG104" s="0"/>
      <c r="RIH104" s="0"/>
      <c r="RII104" s="0"/>
      <c r="RIJ104" s="0"/>
      <c r="RIK104" s="0"/>
      <c r="RIL104" s="0"/>
      <c r="RIM104" s="0"/>
      <c r="RIN104" s="0"/>
      <c r="RIO104" s="0"/>
      <c r="RIP104" s="0"/>
      <c r="RIQ104" s="0"/>
      <c r="RIR104" s="0"/>
      <c r="RIS104" s="0"/>
      <c r="RIT104" s="0"/>
      <c r="RIU104" s="0"/>
      <c r="RIV104" s="0"/>
      <c r="RIW104" s="0"/>
      <c r="RIX104" s="0"/>
      <c r="RIY104" s="0"/>
      <c r="RIZ104" s="0"/>
      <c r="RJA104" s="0"/>
      <c r="RJB104" s="0"/>
      <c r="RJC104" s="0"/>
      <c r="RJD104" s="0"/>
      <c r="RJE104" s="0"/>
      <c r="RJF104" s="0"/>
      <c r="RJG104" s="0"/>
      <c r="RJH104" s="0"/>
      <c r="RJI104" s="0"/>
      <c r="RJJ104" s="0"/>
      <c r="RJK104" s="0"/>
      <c r="RJL104" s="0"/>
      <c r="RJM104" s="0"/>
      <c r="RJN104" s="0"/>
      <c r="RJO104" s="0"/>
      <c r="RJP104" s="0"/>
      <c r="RJQ104" s="0"/>
      <c r="RJR104" s="0"/>
      <c r="RJS104" s="0"/>
      <c r="RJT104" s="0"/>
      <c r="RJU104" s="0"/>
      <c r="RJV104" s="0"/>
      <c r="RJW104" s="0"/>
      <c r="RJX104" s="0"/>
      <c r="RJY104" s="0"/>
      <c r="RJZ104" s="0"/>
      <c r="RKA104" s="0"/>
      <c r="RKB104" s="0"/>
      <c r="RKC104" s="0"/>
      <c r="RKD104" s="0"/>
      <c r="RKE104" s="0"/>
      <c r="RKF104" s="0"/>
      <c r="RKG104" s="0"/>
      <c r="RKH104" s="0"/>
      <c r="RKI104" s="0"/>
      <c r="RKJ104" s="0"/>
      <c r="RKK104" s="0"/>
      <c r="RKL104" s="0"/>
      <c r="RKM104" s="0"/>
      <c r="RKN104" s="0"/>
      <c r="RKO104" s="0"/>
      <c r="RKP104" s="0"/>
      <c r="RKQ104" s="0"/>
      <c r="RKR104" s="0"/>
      <c r="RKS104" s="0"/>
      <c r="RKT104" s="0"/>
      <c r="RKU104" s="0"/>
      <c r="RKV104" s="0"/>
      <c r="RKW104" s="0"/>
      <c r="RKX104" s="0"/>
      <c r="RKY104" s="0"/>
      <c r="RKZ104" s="0"/>
      <c r="RLA104" s="0"/>
      <c r="RLB104" s="0"/>
      <c r="RLC104" s="0"/>
      <c r="RLD104" s="0"/>
      <c r="RLE104" s="0"/>
      <c r="RLF104" s="0"/>
      <c r="RLG104" s="0"/>
      <c r="RLH104" s="0"/>
      <c r="RLI104" s="0"/>
      <c r="RLJ104" s="0"/>
      <c r="RLK104" s="0"/>
      <c r="RLL104" s="0"/>
      <c r="RLM104" s="0"/>
      <c r="RLN104" s="0"/>
      <c r="RLO104" s="0"/>
      <c r="RLP104" s="0"/>
      <c r="RLQ104" s="0"/>
      <c r="RLR104" s="0"/>
      <c r="RLS104" s="0"/>
      <c r="RLT104" s="0"/>
      <c r="RLU104" s="0"/>
      <c r="RLV104" s="0"/>
      <c r="RLW104" s="0"/>
      <c r="RLX104" s="0"/>
      <c r="RLY104" s="0"/>
      <c r="RLZ104" s="0"/>
      <c r="RMA104" s="0"/>
      <c r="RMB104" s="0"/>
      <c r="RMC104" s="0"/>
      <c r="RMD104" s="0"/>
      <c r="RME104" s="0"/>
      <c r="RMF104" s="0"/>
      <c r="RMG104" s="0"/>
      <c r="RMH104" s="0"/>
      <c r="RMI104" s="0"/>
      <c r="RMJ104" s="0"/>
      <c r="RMK104" s="0"/>
      <c r="RML104" s="0"/>
      <c r="RMM104" s="0"/>
      <c r="RMN104" s="0"/>
      <c r="RMO104" s="0"/>
      <c r="RMP104" s="0"/>
      <c r="RMQ104" s="0"/>
      <c r="RMR104" s="0"/>
      <c r="RMS104" s="0"/>
      <c r="RMT104" s="0"/>
      <c r="RMU104" s="0"/>
      <c r="RMV104" s="0"/>
      <c r="RMW104" s="0"/>
      <c r="RMX104" s="0"/>
      <c r="RMY104" s="0"/>
      <c r="RMZ104" s="0"/>
      <c r="RNA104" s="0"/>
      <c r="RNB104" s="0"/>
      <c r="RNC104" s="0"/>
      <c r="RND104" s="0"/>
      <c r="RNE104" s="0"/>
      <c r="RNF104" s="0"/>
      <c r="RNG104" s="0"/>
      <c r="RNH104" s="0"/>
      <c r="RNI104" s="0"/>
      <c r="RNJ104" s="0"/>
      <c r="RNK104" s="0"/>
      <c r="RNL104" s="0"/>
      <c r="RNM104" s="0"/>
      <c r="RNN104" s="0"/>
      <c r="RNO104" s="0"/>
      <c r="RNP104" s="0"/>
      <c r="RNQ104" s="0"/>
      <c r="RNR104" s="0"/>
      <c r="RNS104" s="0"/>
      <c r="RNT104" s="0"/>
      <c r="RNU104" s="0"/>
      <c r="RNV104" s="0"/>
      <c r="RNW104" s="0"/>
      <c r="RNX104" s="0"/>
      <c r="RNY104" s="0"/>
      <c r="RNZ104" s="0"/>
      <c r="ROA104" s="0"/>
      <c r="ROB104" s="0"/>
      <c r="ROC104" s="0"/>
      <c r="ROD104" s="0"/>
      <c r="ROE104" s="0"/>
      <c r="ROF104" s="0"/>
      <c r="ROG104" s="0"/>
      <c r="ROH104" s="0"/>
      <c r="ROI104" s="0"/>
      <c r="ROJ104" s="0"/>
      <c r="ROK104" s="0"/>
      <c r="ROL104" s="0"/>
      <c r="ROM104" s="0"/>
      <c r="RON104" s="0"/>
      <c r="ROO104" s="0"/>
      <c r="ROP104" s="0"/>
      <c r="ROQ104" s="0"/>
      <c r="ROR104" s="0"/>
      <c r="ROS104" s="0"/>
      <c r="ROT104" s="0"/>
      <c r="ROU104" s="0"/>
      <c r="ROV104" s="0"/>
      <c r="ROW104" s="0"/>
      <c r="ROX104" s="0"/>
      <c r="ROY104" s="0"/>
      <c r="ROZ104" s="0"/>
      <c r="RPA104" s="0"/>
      <c r="RPB104" s="0"/>
      <c r="RPC104" s="0"/>
      <c r="RPD104" s="0"/>
      <c r="RPE104" s="0"/>
      <c r="RPF104" s="0"/>
      <c r="RPG104" s="0"/>
      <c r="RPH104" s="0"/>
      <c r="RPI104" s="0"/>
      <c r="RPJ104" s="0"/>
      <c r="RPK104" s="0"/>
      <c r="RPL104" s="0"/>
      <c r="RPM104" s="0"/>
      <c r="RPN104" s="0"/>
      <c r="RPO104" s="0"/>
      <c r="RPP104" s="0"/>
      <c r="RPQ104" s="0"/>
      <c r="RPR104" s="0"/>
      <c r="RPS104" s="0"/>
      <c r="RPT104" s="0"/>
      <c r="RPU104" s="0"/>
      <c r="RPV104" s="0"/>
      <c r="RPW104" s="0"/>
      <c r="RPX104" s="0"/>
      <c r="RPY104" s="0"/>
      <c r="RPZ104" s="0"/>
      <c r="RQA104" s="0"/>
      <c r="RQB104" s="0"/>
      <c r="RQC104" s="0"/>
      <c r="RQD104" s="0"/>
      <c r="RQE104" s="0"/>
      <c r="RQF104" s="0"/>
      <c r="RQG104" s="0"/>
      <c r="RQH104" s="0"/>
      <c r="RQI104" s="0"/>
      <c r="RQJ104" s="0"/>
      <c r="RQK104" s="0"/>
      <c r="RQL104" s="0"/>
      <c r="RQM104" s="0"/>
      <c r="RQN104" s="0"/>
      <c r="RQO104" s="0"/>
      <c r="RQP104" s="0"/>
      <c r="RQQ104" s="0"/>
      <c r="RQR104" s="0"/>
      <c r="RQS104" s="0"/>
      <c r="RQT104" s="0"/>
      <c r="RQU104" s="0"/>
      <c r="RQV104" s="0"/>
      <c r="RQW104" s="0"/>
      <c r="RQX104" s="0"/>
      <c r="RQY104" s="0"/>
      <c r="RQZ104" s="0"/>
      <c r="RRA104" s="0"/>
      <c r="RRB104" s="0"/>
      <c r="RRC104" s="0"/>
      <c r="RRD104" s="0"/>
      <c r="RRE104" s="0"/>
      <c r="RRF104" s="0"/>
      <c r="RRG104" s="0"/>
      <c r="RRH104" s="0"/>
      <c r="RRI104" s="0"/>
      <c r="RRJ104" s="0"/>
      <c r="RRK104" s="0"/>
      <c r="RRL104" s="0"/>
      <c r="RRM104" s="0"/>
      <c r="RRN104" s="0"/>
      <c r="RRO104" s="0"/>
      <c r="RRP104" s="0"/>
      <c r="RRQ104" s="0"/>
      <c r="RRR104" s="0"/>
      <c r="RRS104" s="0"/>
      <c r="RRT104" s="0"/>
      <c r="RRU104" s="0"/>
      <c r="RRV104" s="0"/>
      <c r="RRW104" s="0"/>
      <c r="RRX104" s="0"/>
      <c r="RRY104" s="0"/>
      <c r="RRZ104" s="0"/>
      <c r="RSA104" s="0"/>
      <c r="RSB104" s="0"/>
      <c r="RSC104" s="0"/>
      <c r="RSD104" s="0"/>
      <c r="RSE104" s="0"/>
      <c r="RSF104" s="0"/>
      <c r="RSG104" s="0"/>
      <c r="RSH104" s="0"/>
      <c r="RSI104" s="0"/>
      <c r="RSJ104" s="0"/>
      <c r="RSK104" s="0"/>
      <c r="RSL104" s="0"/>
      <c r="RSM104" s="0"/>
      <c r="RSN104" s="0"/>
      <c r="RSO104" s="0"/>
      <c r="RSP104" s="0"/>
      <c r="RSQ104" s="0"/>
      <c r="RSR104" s="0"/>
      <c r="RSS104" s="0"/>
      <c r="RST104" s="0"/>
      <c r="RSU104" s="0"/>
      <c r="RSV104" s="0"/>
      <c r="RSW104" s="0"/>
      <c r="RSX104" s="0"/>
      <c r="RSY104" s="0"/>
      <c r="RSZ104" s="0"/>
      <c r="RTA104" s="0"/>
      <c r="RTB104" s="0"/>
      <c r="RTC104" s="0"/>
      <c r="RTD104" s="0"/>
      <c r="RTE104" s="0"/>
      <c r="RTF104" s="0"/>
      <c r="RTG104" s="0"/>
      <c r="RTH104" s="0"/>
      <c r="RTI104" s="0"/>
      <c r="RTJ104" s="0"/>
      <c r="RTK104" s="0"/>
      <c r="RTL104" s="0"/>
      <c r="RTM104" s="0"/>
      <c r="RTN104" s="0"/>
      <c r="RTO104" s="0"/>
      <c r="RTP104" s="0"/>
      <c r="RTQ104" s="0"/>
      <c r="RTR104" s="0"/>
      <c r="RTS104" s="0"/>
      <c r="RTT104" s="0"/>
      <c r="RTU104" s="0"/>
      <c r="RTV104" s="0"/>
      <c r="RTW104" s="0"/>
      <c r="RTX104" s="0"/>
      <c r="RTY104" s="0"/>
      <c r="RTZ104" s="0"/>
      <c r="RUA104" s="0"/>
      <c r="RUB104" s="0"/>
      <c r="RUC104" s="0"/>
      <c r="RUD104" s="0"/>
      <c r="RUE104" s="0"/>
      <c r="RUF104" s="0"/>
      <c r="RUG104" s="0"/>
      <c r="RUH104" s="0"/>
      <c r="RUI104" s="0"/>
      <c r="RUJ104" s="0"/>
      <c r="RUK104" s="0"/>
      <c r="RUL104" s="0"/>
      <c r="RUM104" s="0"/>
      <c r="RUN104" s="0"/>
      <c r="RUO104" s="0"/>
      <c r="RUP104" s="0"/>
      <c r="RUQ104" s="0"/>
      <c r="RUR104" s="0"/>
      <c r="RUS104" s="0"/>
      <c r="RUT104" s="0"/>
      <c r="RUU104" s="0"/>
      <c r="RUV104" s="0"/>
      <c r="RUW104" s="0"/>
      <c r="RUX104" s="0"/>
      <c r="RUY104" s="0"/>
      <c r="RUZ104" s="0"/>
      <c r="RVA104" s="0"/>
      <c r="RVB104" s="0"/>
      <c r="RVC104" s="0"/>
      <c r="RVD104" s="0"/>
      <c r="RVE104" s="0"/>
      <c r="RVF104" s="0"/>
      <c r="RVG104" s="0"/>
      <c r="RVH104" s="0"/>
      <c r="RVI104" s="0"/>
      <c r="RVJ104" s="0"/>
      <c r="RVK104" s="0"/>
      <c r="RVL104" s="0"/>
      <c r="RVM104" s="0"/>
      <c r="RVN104" s="0"/>
      <c r="RVO104" s="0"/>
      <c r="RVP104" s="0"/>
      <c r="RVQ104" s="0"/>
      <c r="RVR104" s="0"/>
      <c r="RVS104" s="0"/>
      <c r="RVT104" s="0"/>
      <c r="RVU104" s="0"/>
      <c r="RVV104" s="0"/>
      <c r="RVW104" s="0"/>
      <c r="RVX104" s="0"/>
      <c r="RVY104" s="0"/>
      <c r="RVZ104" s="0"/>
      <c r="RWA104" s="0"/>
      <c r="RWB104" s="0"/>
      <c r="RWC104" s="0"/>
      <c r="RWD104" s="0"/>
      <c r="RWE104" s="0"/>
      <c r="RWF104" s="0"/>
      <c r="RWG104" s="0"/>
      <c r="RWH104" s="0"/>
      <c r="RWI104" s="0"/>
      <c r="RWJ104" s="0"/>
      <c r="RWK104" s="0"/>
      <c r="RWL104" s="0"/>
      <c r="RWM104" s="0"/>
      <c r="RWN104" s="0"/>
      <c r="RWO104" s="0"/>
      <c r="RWP104" s="0"/>
      <c r="RWQ104" s="0"/>
      <c r="RWR104" s="0"/>
      <c r="RWS104" s="0"/>
      <c r="RWT104" s="0"/>
      <c r="RWU104" s="0"/>
      <c r="RWV104" s="0"/>
      <c r="RWW104" s="0"/>
      <c r="RWX104" s="0"/>
      <c r="RWY104" s="0"/>
      <c r="RWZ104" s="0"/>
      <c r="RXA104" s="0"/>
      <c r="RXB104" s="0"/>
      <c r="RXC104" s="0"/>
      <c r="RXD104" s="0"/>
      <c r="RXE104" s="0"/>
      <c r="RXF104" s="0"/>
      <c r="RXG104" s="0"/>
      <c r="RXH104" s="0"/>
      <c r="RXI104" s="0"/>
      <c r="RXJ104" s="0"/>
      <c r="RXK104" s="0"/>
      <c r="RXL104" s="0"/>
      <c r="RXM104" s="0"/>
      <c r="RXN104" s="0"/>
      <c r="RXO104" s="0"/>
      <c r="RXP104" s="0"/>
      <c r="RXQ104" s="0"/>
      <c r="RXR104" s="0"/>
      <c r="RXS104" s="0"/>
      <c r="RXT104" s="0"/>
      <c r="RXU104" s="0"/>
      <c r="RXV104" s="0"/>
      <c r="RXW104" s="0"/>
      <c r="RXX104" s="0"/>
      <c r="RXY104" s="0"/>
      <c r="RXZ104" s="0"/>
      <c r="RYA104" s="0"/>
      <c r="RYB104" s="0"/>
      <c r="RYC104" s="0"/>
      <c r="RYD104" s="0"/>
      <c r="RYE104" s="0"/>
      <c r="RYF104" s="0"/>
      <c r="RYG104" s="0"/>
      <c r="RYH104" s="0"/>
      <c r="RYI104" s="0"/>
      <c r="RYJ104" s="0"/>
      <c r="RYK104" s="0"/>
      <c r="RYL104" s="0"/>
      <c r="RYM104" s="0"/>
      <c r="RYN104" s="0"/>
      <c r="RYO104" s="0"/>
      <c r="RYP104" s="0"/>
      <c r="RYQ104" s="0"/>
      <c r="RYR104" s="0"/>
      <c r="RYS104" s="0"/>
      <c r="RYT104" s="0"/>
      <c r="RYU104" s="0"/>
      <c r="RYV104" s="0"/>
      <c r="RYW104" s="0"/>
      <c r="RYX104" s="0"/>
      <c r="RYY104" s="0"/>
      <c r="RYZ104" s="0"/>
      <c r="RZA104" s="0"/>
      <c r="RZB104" s="0"/>
      <c r="RZC104" s="0"/>
      <c r="RZD104" s="0"/>
      <c r="RZE104" s="0"/>
      <c r="RZF104" s="0"/>
      <c r="RZG104" s="0"/>
      <c r="RZH104" s="0"/>
      <c r="RZI104" s="0"/>
      <c r="RZJ104" s="0"/>
      <c r="RZK104" s="0"/>
      <c r="RZL104" s="0"/>
      <c r="RZM104" s="0"/>
      <c r="RZN104" s="0"/>
      <c r="RZO104" s="0"/>
      <c r="RZP104" s="0"/>
      <c r="RZQ104" s="0"/>
      <c r="RZR104" s="0"/>
      <c r="RZS104" s="0"/>
      <c r="RZT104" s="0"/>
      <c r="RZU104" s="0"/>
      <c r="RZV104" s="0"/>
      <c r="RZW104" s="0"/>
      <c r="RZX104" s="0"/>
      <c r="RZY104" s="0"/>
      <c r="RZZ104" s="0"/>
      <c r="SAA104" s="0"/>
      <c r="SAB104" s="0"/>
      <c r="SAC104" s="0"/>
      <c r="SAD104" s="0"/>
      <c r="SAE104" s="0"/>
      <c r="SAF104" s="0"/>
      <c r="SAG104" s="0"/>
      <c r="SAH104" s="0"/>
      <c r="SAI104" s="0"/>
      <c r="SAJ104" s="0"/>
      <c r="SAK104" s="0"/>
      <c r="SAL104" s="0"/>
      <c r="SAM104" s="0"/>
      <c r="SAN104" s="0"/>
      <c r="SAO104" s="0"/>
      <c r="SAP104" s="0"/>
      <c r="SAQ104" s="0"/>
      <c r="SAR104" s="0"/>
      <c r="SAS104" s="0"/>
      <c r="SAT104" s="0"/>
      <c r="SAU104" s="0"/>
      <c r="SAV104" s="0"/>
      <c r="SAW104" s="0"/>
      <c r="SAX104" s="0"/>
      <c r="SAY104" s="0"/>
      <c r="SAZ104" s="0"/>
      <c r="SBA104" s="0"/>
      <c r="SBB104" s="0"/>
      <c r="SBC104" s="0"/>
      <c r="SBD104" s="0"/>
      <c r="SBE104" s="0"/>
      <c r="SBF104" s="0"/>
      <c r="SBG104" s="0"/>
      <c r="SBH104" s="0"/>
      <c r="SBI104" s="0"/>
      <c r="SBJ104" s="0"/>
      <c r="SBK104" s="0"/>
      <c r="SBL104" s="0"/>
      <c r="SBM104" s="0"/>
      <c r="SBN104" s="0"/>
      <c r="SBO104" s="0"/>
      <c r="SBP104" s="0"/>
      <c r="SBQ104" s="0"/>
      <c r="SBR104" s="0"/>
      <c r="SBS104" s="0"/>
      <c r="SBT104" s="0"/>
      <c r="SBU104" s="0"/>
      <c r="SBV104" s="0"/>
      <c r="SBW104" s="0"/>
      <c r="SBX104" s="0"/>
      <c r="SBY104" s="0"/>
      <c r="SBZ104" s="0"/>
      <c r="SCA104" s="0"/>
      <c r="SCB104" s="0"/>
      <c r="SCC104" s="0"/>
      <c r="SCD104" s="0"/>
      <c r="SCE104" s="0"/>
      <c r="SCF104" s="0"/>
      <c r="SCG104" s="0"/>
      <c r="SCH104" s="0"/>
      <c r="SCI104" s="0"/>
      <c r="SCJ104" s="0"/>
      <c r="SCK104" s="0"/>
      <c r="SCL104" s="0"/>
      <c r="SCM104" s="0"/>
      <c r="SCN104" s="0"/>
      <c r="SCO104" s="0"/>
      <c r="SCP104" s="0"/>
      <c r="SCQ104" s="0"/>
      <c r="SCR104" s="0"/>
      <c r="SCS104" s="0"/>
      <c r="SCT104" s="0"/>
      <c r="SCU104" s="0"/>
      <c r="SCV104" s="0"/>
      <c r="SCW104" s="0"/>
      <c r="SCX104" s="0"/>
      <c r="SCY104" s="0"/>
      <c r="SCZ104" s="0"/>
      <c r="SDA104" s="0"/>
      <c r="SDB104" s="0"/>
      <c r="SDC104" s="0"/>
      <c r="SDD104" s="0"/>
      <c r="SDE104" s="0"/>
      <c r="SDF104" s="0"/>
      <c r="SDG104" s="0"/>
      <c r="SDH104" s="0"/>
      <c r="SDI104" s="0"/>
      <c r="SDJ104" s="0"/>
      <c r="SDK104" s="0"/>
      <c r="SDL104" s="0"/>
      <c r="SDM104" s="0"/>
      <c r="SDN104" s="0"/>
      <c r="SDO104" s="0"/>
      <c r="SDP104" s="0"/>
      <c r="SDQ104" s="0"/>
      <c r="SDR104" s="0"/>
      <c r="SDS104" s="0"/>
      <c r="SDT104" s="0"/>
      <c r="SDU104" s="0"/>
      <c r="SDV104" s="0"/>
      <c r="SDW104" s="0"/>
      <c r="SDX104" s="0"/>
      <c r="SDY104" s="0"/>
      <c r="SDZ104" s="0"/>
      <c r="SEA104" s="0"/>
      <c r="SEB104" s="0"/>
      <c r="SEC104" s="0"/>
      <c r="SED104" s="0"/>
      <c r="SEE104" s="0"/>
      <c r="SEF104" s="0"/>
      <c r="SEG104" s="0"/>
      <c r="SEH104" s="0"/>
      <c r="SEI104" s="0"/>
      <c r="SEJ104" s="0"/>
      <c r="SEK104" s="0"/>
      <c r="SEL104" s="0"/>
      <c r="SEM104" s="0"/>
      <c r="SEN104" s="0"/>
      <c r="SEO104" s="0"/>
      <c r="SEP104" s="0"/>
      <c r="SEQ104" s="0"/>
      <c r="SER104" s="0"/>
      <c r="SES104" s="0"/>
      <c r="SET104" s="0"/>
      <c r="SEU104" s="0"/>
      <c r="SEV104" s="0"/>
      <c r="SEW104" s="0"/>
      <c r="SEX104" s="0"/>
      <c r="SEY104" s="0"/>
      <c r="SEZ104" s="0"/>
      <c r="SFA104" s="0"/>
      <c r="SFB104" s="0"/>
      <c r="SFC104" s="0"/>
      <c r="SFD104" s="0"/>
      <c r="SFE104" s="0"/>
      <c r="SFF104" s="0"/>
      <c r="SFG104" s="0"/>
      <c r="SFH104" s="0"/>
      <c r="SFI104" s="0"/>
      <c r="SFJ104" s="0"/>
      <c r="SFK104" s="0"/>
      <c r="SFL104" s="0"/>
      <c r="SFM104" s="0"/>
      <c r="SFN104" s="0"/>
      <c r="SFO104" s="0"/>
      <c r="SFP104" s="0"/>
      <c r="SFQ104" s="0"/>
      <c r="SFR104" s="0"/>
      <c r="SFS104" s="0"/>
      <c r="SFT104" s="0"/>
      <c r="SFU104" s="0"/>
      <c r="SFV104" s="0"/>
      <c r="SFW104" s="0"/>
      <c r="SFX104" s="0"/>
      <c r="SFY104" s="0"/>
      <c r="SFZ104" s="0"/>
      <c r="SGA104" s="0"/>
      <c r="SGB104" s="0"/>
      <c r="SGC104" s="0"/>
      <c r="SGD104" s="0"/>
      <c r="SGE104" s="0"/>
      <c r="SGF104" s="0"/>
      <c r="SGG104" s="0"/>
      <c r="SGH104" s="0"/>
      <c r="SGI104" s="0"/>
      <c r="SGJ104" s="0"/>
      <c r="SGK104" s="0"/>
      <c r="SGL104" s="0"/>
      <c r="SGM104" s="0"/>
      <c r="SGN104" s="0"/>
      <c r="SGO104" s="0"/>
      <c r="SGP104" s="0"/>
      <c r="SGQ104" s="0"/>
      <c r="SGR104" s="0"/>
      <c r="SGS104" s="0"/>
      <c r="SGT104" s="0"/>
      <c r="SGU104" s="0"/>
      <c r="SGV104" s="0"/>
      <c r="SGW104" s="0"/>
      <c r="SGX104" s="0"/>
      <c r="SGY104" s="0"/>
      <c r="SGZ104" s="0"/>
      <c r="SHA104" s="0"/>
      <c r="SHB104" s="0"/>
      <c r="SHC104" s="0"/>
      <c r="SHD104" s="0"/>
      <c r="SHE104" s="0"/>
      <c r="SHF104" s="0"/>
      <c r="SHG104" s="0"/>
      <c r="SHH104" s="0"/>
      <c r="SHI104" s="0"/>
      <c r="SHJ104" s="0"/>
      <c r="SHK104" s="0"/>
      <c r="SHL104" s="0"/>
      <c r="SHM104" s="0"/>
      <c r="SHN104" s="0"/>
      <c r="SHO104" s="0"/>
      <c r="SHP104" s="0"/>
      <c r="SHQ104" s="0"/>
      <c r="SHR104" s="0"/>
      <c r="SHS104" s="0"/>
      <c r="SHT104" s="0"/>
      <c r="SHU104" s="0"/>
      <c r="SHV104" s="0"/>
      <c r="SHW104" s="0"/>
      <c r="SHX104" s="0"/>
      <c r="SHY104" s="0"/>
      <c r="SHZ104" s="0"/>
      <c r="SIA104" s="0"/>
      <c r="SIB104" s="0"/>
      <c r="SIC104" s="0"/>
      <c r="SID104" s="0"/>
      <c r="SIE104" s="0"/>
      <c r="SIF104" s="0"/>
      <c r="SIG104" s="0"/>
      <c r="SIH104" s="0"/>
      <c r="SII104" s="0"/>
      <c r="SIJ104" s="0"/>
      <c r="SIK104" s="0"/>
      <c r="SIL104" s="0"/>
      <c r="SIM104" s="0"/>
      <c r="SIN104" s="0"/>
      <c r="SIO104" s="0"/>
      <c r="SIP104" s="0"/>
      <c r="SIQ104" s="0"/>
      <c r="SIR104" s="0"/>
      <c r="SIS104" s="0"/>
      <c r="SIT104" s="0"/>
      <c r="SIU104" s="0"/>
      <c r="SIV104" s="0"/>
      <c r="SIW104" s="0"/>
      <c r="SIX104" s="0"/>
      <c r="SIY104" s="0"/>
      <c r="SIZ104" s="0"/>
      <c r="SJA104" s="0"/>
      <c r="SJB104" s="0"/>
      <c r="SJC104" s="0"/>
      <c r="SJD104" s="0"/>
      <c r="SJE104" s="0"/>
      <c r="SJF104" s="0"/>
      <c r="SJG104" s="0"/>
      <c r="SJH104" s="0"/>
      <c r="SJI104" s="0"/>
      <c r="SJJ104" s="0"/>
      <c r="SJK104" s="0"/>
      <c r="SJL104" s="0"/>
      <c r="SJM104" s="0"/>
      <c r="SJN104" s="0"/>
      <c r="SJO104" s="0"/>
      <c r="SJP104" s="0"/>
      <c r="SJQ104" s="0"/>
      <c r="SJR104" s="0"/>
      <c r="SJS104" s="0"/>
      <c r="SJT104" s="0"/>
      <c r="SJU104" s="0"/>
      <c r="SJV104" s="0"/>
      <c r="SJW104" s="0"/>
      <c r="SJX104" s="0"/>
      <c r="SJY104" s="0"/>
      <c r="SJZ104" s="0"/>
      <c r="SKA104" s="0"/>
      <c r="SKB104" s="0"/>
      <c r="SKC104" s="0"/>
      <c r="SKD104" s="0"/>
      <c r="SKE104" s="0"/>
      <c r="SKF104" s="0"/>
      <c r="SKG104" s="0"/>
      <c r="SKH104" s="0"/>
      <c r="SKI104" s="0"/>
      <c r="SKJ104" s="0"/>
      <c r="SKK104" s="0"/>
      <c r="SKL104" s="0"/>
      <c r="SKM104" s="0"/>
      <c r="SKN104" s="0"/>
      <c r="SKO104" s="0"/>
      <c r="SKP104" s="0"/>
      <c r="SKQ104" s="0"/>
      <c r="SKR104" s="0"/>
      <c r="SKS104" s="0"/>
      <c r="SKT104" s="0"/>
      <c r="SKU104" s="0"/>
      <c r="SKV104" s="0"/>
      <c r="SKW104" s="0"/>
      <c r="SKX104" s="0"/>
      <c r="SKY104" s="0"/>
      <c r="SKZ104" s="0"/>
      <c r="SLA104" s="0"/>
      <c r="SLB104" s="0"/>
      <c r="SLC104" s="0"/>
      <c r="SLD104" s="0"/>
      <c r="SLE104" s="0"/>
      <c r="SLF104" s="0"/>
      <c r="SLG104" s="0"/>
      <c r="SLH104" s="0"/>
      <c r="SLI104" s="0"/>
      <c r="SLJ104" s="0"/>
      <c r="SLK104" s="0"/>
      <c r="SLL104" s="0"/>
      <c r="SLM104" s="0"/>
      <c r="SLN104" s="0"/>
      <c r="SLO104" s="0"/>
      <c r="SLP104" s="0"/>
      <c r="SLQ104" s="0"/>
      <c r="SLR104" s="0"/>
      <c r="SLS104" s="0"/>
      <c r="SLT104" s="0"/>
      <c r="SLU104" s="0"/>
      <c r="SLV104" s="0"/>
      <c r="SLW104" s="0"/>
      <c r="SLX104" s="0"/>
      <c r="SLY104" s="0"/>
      <c r="SLZ104" s="0"/>
      <c r="SMA104" s="0"/>
      <c r="SMB104" s="0"/>
      <c r="SMC104" s="0"/>
      <c r="SMD104" s="0"/>
      <c r="SME104" s="0"/>
      <c r="SMF104" s="0"/>
      <c r="SMG104" s="0"/>
      <c r="SMH104" s="0"/>
      <c r="SMI104" s="0"/>
      <c r="SMJ104" s="0"/>
      <c r="SMK104" s="0"/>
      <c r="SML104" s="0"/>
      <c r="SMM104" s="0"/>
      <c r="SMN104" s="0"/>
      <c r="SMO104" s="0"/>
      <c r="SMP104" s="0"/>
      <c r="SMQ104" s="0"/>
      <c r="SMR104" s="0"/>
      <c r="SMS104" s="0"/>
      <c r="SMT104" s="0"/>
      <c r="SMU104" s="0"/>
      <c r="SMV104" s="0"/>
      <c r="SMW104" s="0"/>
      <c r="SMX104" s="0"/>
      <c r="SMY104" s="0"/>
      <c r="SMZ104" s="0"/>
      <c r="SNA104" s="0"/>
      <c r="SNB104" s="0"/>
      <c r="SNC104" s="0"/>
      <c r="SND104" s="0"/>
      <c r="SNE104" s="0"/>
      <c r="SNF104" s="0"/>
      <c r="SNG104" s="0"/>
      <c r="SNH104" s="0"/>
      <c r="SNI104" s="0"/>
      <c r="SNJ104" s="0"/>
      <c r="SNK104" s="0"/>
      <c r="SNL104" s="0"/>
      <c r="SNM104" s="0"/>
      <c r="SNN104" s="0"/>
      <c r="SNO104" s="0"/>
      <c r="SNP104" s="0"/>
      <c r="SNQ104" s="0"/>
      <c r="SNR104" s="0"/>
      <c r="SNS104" s="0"/>
      <c r="SNT104" s="0"/>
      <c r="SNU104" s="0"/>
      <c r="SNV104" s="0"/>
      <c r="SNW104" s="0"/>
      <c r="SNX104" s="0"/>
      <c r="SNY104" s="0"/>
      <c r="SNZ104" s="0"/>
      <c r="SOA104" s="0"/>
      <c r="SOB104" s="0"/>
      <c r="SOC104" s="0"/>
      <c r="SOD104" s="0"/>
      <c r="SOE104" s="0"/>
      <c r="SOF104" s="0"/>
      <c r="SOG104" s="0"/>
      <c r="SOH104" s="0"/>
      <c r="SOI104" s="0"/>
      <c r="SOJ104" s="0"/>
      <c r="SOK104" s="0"/>
      <c r="SOL104" s="0"/>
      <c r="SOM104" s="0"/>
      <c r="SON104" s="0"/>
      <c r="SOO104" s="0"/>
      <c r="SOP104" s="0"/>
      <c r="SOQ104" s="0"/>
      <c r="SOR104" s="0"/>
      <c r="SOS104" s="0"/>
      <c r="SOT104" s="0"/>
      <c r="SOU104" s="0"/>
      <c r="SOV104" s="0"/>
      <c r="SOW104" s="0"/>
      <c r="SOX104" s="0"/>
      <c r="SOY104" s="0"/>
      <c r="SOZ104" s="0"/>
      <c r="SPA104" s="0"/>
      <c r="SPB104" s="0"/>
      <c r="SPC104" s="0"/>
      <c r="SPD104" s="0"/>
      <c r="SPE104" s="0"/>
      <c r="SPF104" s="0"/>
      <c r="SPG104" s="0"/>
      <c r="SPH104" s="0"/>
      <c r="SPI104" s="0"/>
      <c r="SPJ104" s="0"/>
      <c r="SPK104" s="0"/>
      <c r="SPL104" s="0"/>
      <c r="SPM104" s="0"/>
      <c r="SPN104" s="0"/>
      <c r="SPO104" s="0"/>
      <c r="SPP104" s="0"/>
      <c r="SPQ104" s="0"/>
      <c r="SPR104" s="0"/>
      <c r="SPS104" s="0"/>
      <c r="SPT104" s="0"/>
      <c r="SPU104" s="0"/>
      <c r="SPV104" s="0"/>
      <c r="SPW104" s="0"/>
      <c r="SPX104" s="0"/>
      <c r="SPY104" s="0"/>
      <c r="SPZ104" s="0"/>
      <c r="SQA104" s="0"/>
      <c r="SQB104" s="0"/>
      <c r="SQC104" s="0"/>
      <c r="SQD104" s="0"/>
      <c r="SQE104" s="0"/>
      <c r="SQF104" s="0"/>
      <c r="SQG104" s="0"/>
      <c r="SQH104" s="0"/>
      <c r="SQI104" s="0"/>
      <c r="SQJ104" s="0"/>
      <c r="SQK104" s="0"/>
      <c r="SQL104" s="0"/>
      <c r="SQM104" s="0"/>
      <c r="SQN104" s="0"/>
      <c r="SQO104" s="0"/>
      <c r="SQP104" s="0"/>
      <c r="SQQ104" s="0"/>
      <c r="SQR104" s="0"/>
      <c r="SQS104" s="0"/>
      <c r="SQT104" s="0"/>
      <c r="SQU104" s="0"/>
      <c r="SQV104" s="0"/>
      <c r="SQW104" s="0"/>
      <c r="SQX104" s="0"/>
      <c r="SQY104" s="0"/>
      <c r="SQZ104" s="0"/>
      <c r="SRA104" s="0"/>
      <c r="SRB104" s="0"/>
      <c r="SRC104" s="0"/>
      <c r="SRD104" s="0"/>
      <c r="SRE104" s="0"/>
      <c r="SRF104" s="0"/>
      <c r="SRG104" s="0"/>
      <c r="SRH104" s="0"/>
      <c r="SRI104" s="0"/>
      <c r="SRJ104" s="0"/>
      <c r="SRK104" s="0"/>
      <c r="SRL104" s="0"/>
      <c r="SRM104" s="0"/>
      <c r="SRN104" s="0"/>
      <c r="SRO104" s="0"/>
      <c r="SRP104" s="0"/>
      <c r="SRQ104" s="0"/>
      <c r="SRR104" s="0"/>
      <c r="SRS104" s="0"/>
      <c r="SRT104" s="0"/>
      <c r="SRU104" s="0"/>
      <c r="SRV104" s="0"/>
      <c r="SRW104" s="0"/>
      <c r="SRX104" s="0"/>
      <c r="SRY104" s="0"/>
      <c r="SRZ104" s="0"/>
      <c r="SSA104" s="0"/>
      <c r="SSB104" s="0"/>
      <c r="SSC104" s="0"/>
      <c r="SSD104" s="0"/>
      <c r="SSE104" s="0"/>
      <c r="SSF104" s="0"/>
      <c r="SSG104" s="0"/>
      <c r="SSH104" s="0"/>
      <c r="SSI104" s="0"/>
      <c r="SSJ104" s="0"/>
      <c r="SSK104" s="0"/>
      <c r="SSL104" s="0"/>
      <c r="SSM104" s="0"/>
      <c r="SSN104" s="0"/>
      <c r="SSO104" s="0"/>
      <c r="SSP104" s="0"/>
      <c r="SSQ104" s="0"/>
      <c r="SSR104" s="0"/>
      <c r="SSS104" s="0"/>
      <c r="SST104" s="0"/>
      <c r="SSU104" s="0"/>
      <c r="SSV104" s="0"/>
      <c r="SSW104" s="0"/>
      <c r="SSX104" s="0"/>
      <c r="SSY104" s="0"/>
      <c r="SSZ104" s="0"/>
      <c r="STA104" s="0"/>
      <c r="STB104" s="0"/>
      <c r="STC104" s="0"/>
      <c r="STD104" s="0"/>
      <c r="STE104" s="0"/>
      <c r="STF104" s="0"/>
      <c r="STG104" s="0"/>
      <c r="STH104" s="0"/>
      <c r="STI104" s="0"/>
      <c r="STJ104" s="0"/>
      <c r="STK104" s="0"/>
      <c r="STL104" s="0"/>
      <c r="STM104" s="0"/>
      <c r="STN104" s="0"/>
      <c r="STO104" s="0"/>
      <c r="STP104" s="0"/>
      <c r="STQ104" s="0"/>
      <c r="STR104" s="0"/>
      <c r="STS104" s="0"/>
      <c r="STT104" s="0"/>
      <c r="STU104" s="0"/>
      <c r="STV104" s="0"/>
      <c r="STW104" s="0"/>
      <c r="STX104" s="0"/>
      <c r="STY104" s="0"/>
      <c r="STZ104" s="0"/>
      <c r="SUA104" s="0"/>
      <c r="SUB104" s="0"/>
      <c r="SUC104" s="0"/>
      <c r="SUD104" s="0"/>
      <c r="SUE104" s="0"/>
      <c r="SUF104" s="0"/>
      <c r="SUG104" s="0"/>
      <c r="SUH104" s="0"/>
      <c r="SUI104" s="0"/>
      <c r="SUJ104" s="0"/>
      <c r="SUK104" s="0"/>
      <c r="SUL104" s="0"/>
      <c r="SUM104" s="0"/>
      <c r="SUN104" s="0"/>
      <c r="SUO104" s="0"/>
      <c r="SUP104" s="0"/>
      <c r="SUQ104" s="0"/>
      <c r="SUR104" s="0"/>
      <c r="SUS104" s="0"/>
      <c r="SUT104" s="0"/>
      <c r="SUU104" s="0"/>
      <c r="SUV104" s="0"/>
      <c r="SUW104" s="0"/>
      <c r="SUX104" s="0"/>
      <c r="SUY104" s="0"/>
      <c r="SUZ104" s="0"/>
      <c r="SVA104" s="0"/>
      <c r="SVB104" s="0"/>
      <c r="SVC104" s="0"/>
      <c r="SVD104" s="0"/>
      <c r="SVE104" s="0"/>
      <c r="SVF104" s="0"/>
      <c r="SVG104" s="0"/>
      <c r="SVH104" s="0"/>
      <c r="SVI104" s="0"/>
      <c r="SVJ104" s="0"/>
      <c r="SVK104" s="0"/>
      <c r="SVL104" s="0"/>
      <c r="SVM104" s="0"/>
      <c r="SVN104" s="0"/>
      <c r="SVO104" s="0"/>
      <c r="SVP104" s="0"/>
      <c r="SVQ104" s="0"/>
      <c r="SVR104" s="0"/>
      <c r="SVS104" s="0"/>
      <c r="SVT104" s="0"/>
      <c r="SVU104" s="0"/>
      <c r="SVV104" s="0"/>
      <c r="SVW104" s="0"/>
      <c r="SVX104" s="0"/>
      <c r="SVY104" s="0"/>
      <c r="SVZ104" s="0"/>
      <c r="SWA104" s="0"/>
      <c r="SWB104" s="0"/>
      <c r="SWC104" s="0"/>
      <c r="SWD104" s="0"/>
      <c r="SWE104" s="0"/>
      <c r="SWF104" s="0"/>
      <c r="SWG104" s="0"/>
      <c r="SWH104" s="0"/>
      <c r="SWI104" s="0"/>
      <c r="SWJ104" s="0"/>
      <c r="SWK104" s="0"/>
      <c r="SWL104" s="0"/>
      <c r="SWM104" s="0"/>
      <c r="SWN104" s="0"/>
      <c r="SWO104" s="0"/>
      <c r="SWP104" s="0"/>
      <c r="SWQ104" s="0"/>
      <c r="SWR104" s="0"/>
      <c r="SWS104" s="0"/>
      <c r="SWT104" s="0"/>
      <c r="SWU104" s="0"/>
      <c r="SWV104" s="0"/>
      <c r="SWW104" s="0"/>
      <c r="SWX104" s="0"/>
      <c r="SWY104" s="0"/>
      <c r="SWZ104" s="0"/>
      <c r="SXA104" s="0"/>
      <c r="SXB104" s="0"/>
      <c r="SXC104" s="0"/>
      <c r="SXD104" s="0"/>
      <c r="SXE104" s="0"/>
      <c r="SXF104" s="0"/>
      <c r="SXG104" s="0"/>
      <c r="SXH104" s="0"/>
      <c r="SXI104" s="0"/>
      <c r="SXJ104" s="0"/>
      <c r="SXK104" s="0"/>
      <c r="SXL104" s="0"/>
      <c r="SXM104" s="0"/>
      <c r="SXN104" s="0"/>
      <c r="SXO104" s="0"/>
      <c r="SXP104" s="0"/>
      <c r="SXQ104" s="0"/>
      <c r="SXR104" s="0"/>
      <c r="SXS104" s="0"/>
      <c r="SXT104" s="0"/>
      <c r="SXU104" s="0"/>
      <c r="SXV104" s="0"/>
      <c r="SXW104" s="0"/>
      <c r="SXX104" s="0"/>
      <c r="SXY104" s="0"/>
      <c r="SXZ104" s="0"/>
      <c r="SYA104" s="0"/>
      <c r="SYB104" s="0"/>
      <c r="SYC104" s="0"/>
      <c r="SYD104" s="0"/>
      <c r="SYE104" s="0"/>
      <c r="SYF104" s="0"/>
      <c r="SYG104" s="0"/>
      <c r="SYH104" s="0"/>
      <c r="SYI104" s="0"/>
      <c r="SYJ104" s="0"/>
      <c r="SYK104" s="0"/>
      <c r="SYL104" s="0"/>
      <c r="SYM104" s="0"/>
      <c r="SYN104" s="0"/>
      <c r="SYO104" s="0"/>
      <c r="SYP104" s="0"/>
      <c r="SYQ104" s="0"/>
      <c r="SYR104" s="0"/>
      <c r="SYS104" s="0"/>
      <c r="SYT104" s="0"/>
      <c r="SYU104" s="0"/>
      <c r="SYV104" s="0"/>
      <c r="SYW104" s="0"/>
      <c r="SYX104" s="0"/>
      <c r="SYY104" s="0"/>
      <c r="SYZ104" s="0"/>
      <c r="SZA104" s="0"/>
      <c r="SZB104" s="0"/>
      <c r="SZC104" s="0"/>
      <c r="SZD104" s="0"/>
      <c r="SZE104" s="0"/>
      <c r="SZF104" s="0"/>
      <c r="SZG104" s="0"/>
      <c r="SZH104" s="0"/>
      <c r="SZI104" s="0"/>
      <c r="SZJ104" s="0"/>
      <c r="SZK104" s="0"/>
      <c r="SZL104" s="0"/>
      <c r="SZM104" s="0"/>
      <c r="SZN104" s="0"/>
      <c r="SZO104" s="0"/>
      <c r="SZP104" s="0"/>
      <c r="SZQ104" s="0"/>
      <c r="SZR104" s="0"/>
      <c r="SZS104" s="0"/>
      <c r="SZT104" s="0"/>
      <c r="SZU104" s="0"/>
      <c r="SZV104" s="0"/>
      <c r="SZW104" s="0"/>
      <c r="SZX104" s="0"/>
      <c r="SZY104" s="0"/>
      <c r="SZZ104" s="0"/>
      <c r="TAA104" s="0"/>
      <c r="TAB104" s="0"/>
      <c r="TAC104" s="0"/>
      <c r="TAD104" s="0"/>
      <c r="TAE104" s="0"/>
      <c r="TAF104" s="0"/>
      <c r="TAG104" s="0"/>
      <c r="TAH104" s="0"/>
      <c r="TAI104" s="0"/>
      <c r="TAJ104" s="0"/>
      <c r="TAK104" s="0"/>
      <c r="TAL104" s="0"/>
      <c r="TAM104" s="0"/>
      <c r="TAN104" s="0"/>
      <c r="TAO104" s="0"/>
      <c r="TAP104" s="0"/>
      <c r="TAQ104" s="0"/>
      <c r="TAR104" s="0"/>
      <c r="TAS104" s="0"/>
      <c r="TAT104" s="0"/>
      <c r="TAU104" s="0"/>
      <c r="TAV104" s="0"/>
      <c r="TAW104" s="0"/>
      <c r="TAX104" s="0"/>
      <c r="TAY104" s="0"/>
      <c r="TAZ104" s="0"/>
      <c r="TBA104" s="0"/>
      <c r="TBB104" s="0"/>
      <c r="TBC104" s="0"/>
      <c r="TBD104" s="0"/>
      <c r="TBE104" s="0"/>
      <c r="TBF104" s="0"/>
      <c r="TBG104" s="0"/>
      <c r="TBH104" s="0"/>
      <c r="TBI104" s="0"/>
      <c r="TBJ104" s="0"/>
      <c r="TBK104" s="0"/>
      <c r="TBL104" s="0"/>
      <c r="TBM104" s="0"/>
      <c r="TBN104" s="0"/>
      <c r="TBO104" s="0"/>
      <c r="TBP104" s="0"/>
      <c r="TBQ104" s="0"/>
      <c r="TBR104" s="0"/>
      <c r="TBS104" s="0"/>
      <c r="TBT104" s="0"/>
      <c r="TBU104" s="0"/>
      <c r="TBV104" s="0"/>
      <c r="TBW104" s="0"/>
      <c r="TBX104" s="0"/>
      <c r="TBY104" s="0"/>
      <c r="TBZ104" s="0"/>
      <c r="TCA104" s="0"/>
      <c r="TCB104" s="0"/>
      <c r="TCC104" s="0"/>
      <c r="TCD104" s="0"/>
      <c r="TCE104" s="0"/>
      <c r="TCF104" s="0"/>
      <c r="TCG104" s="0"/>
      <c r="TCH104" s="0"/>
      <c r="TCI104" s="0"/>
      <c r="TCJ104" s="0"/>
      <c r="TCK104" s="0"/>
      <c r="TCL104" s="0"/>
      <c r="TCM104" s="0"/>
      <c r="TCN104" s="0"/>
      <c r="TCO104" s="0"/>
      <c r="TCP104" s="0"/>
      <c r="TCQ104" s="0"/>
      <c r="TCR104" s="0"/>
      <c r="TCS104" s="0"/>
      <c r="TCT104" s="0"/>
      <c r="TCU104" s="0"/>
      <c r="TCV104" s="0"/>
      <c r="TCW104" s="0"/>
      <c r="TCX104" s="0"/>
      <c r="TCY104" s="0"/>
      <c r="TCZ104" s="0"/>
      <c r="TDA104" s="0"/>
      <c r="TDB104" s="0"/>
      <c r="TDC104" s="0"/>
      <c r="TDD104" s="0"/>
      <c r="TDE104" s="0"/>
      <c r="TDF104" s="0"/>
      <c r="TDG104" s="0"/>
      <c r="TDH104" s="0"/>
      <c r="TDI104" s="0"/>
      <c r="TDJ104" s="0"/>
      <c r="TDK104" s="0"/>
      <c r="TDL104" s="0"/>
      <c r="TDM104" s="0"/>
      <c r="TDN104" s="0"/>
      <c r="TDO104" s="0"/>
      <c r="TDP104" s="0"/>
      <c r="TDQ104" s="0"/>
      <c r="TDR104" s="0"/>
      <c r="TDS104" s="0"/>
      <c r="TDT104" s="0"/>
      <c r="TDU104" s="0"/>
      <c r="TDV104" s="0"/>
      <c r="TDW104" s="0"/>
      <c r="TDX104" s="0"/>
      <c r="TDY104" s="0"/>
      <c r="TDZ104" s="0"/>
      <c r="TEA104" s="0"/>
      <c r="TEB104" s="0"/>
      <c r="TEC104" s="0"/>
      <c r="TED104" s="0"/>
      <c r="TEE104" s="0"/>
      <c r="TEF104" s="0"/>
      <c r="TEG104" s="0"/>
      <c r="TEH104" s="0"/>
      <c r="TEI104" s="0"/>
      <c r="TEJ104" s="0"/>
      <c r="TEK104" s="0"/>
      <c r="TEL104" s="0"/>
      <c r="TEM104" s="0"/>
      <c r="TEN104" s="0"/>
      <c r="TEO104" s="0"/>
      <c r="TEP104" s="0"/>
      <c r="TEQ104" s="0"/>
      <c r="TER104" s="0"/>
      <c r="TES104" s="0"/>
      <c r="TET104" s="0"/>
      <c r="TEU104" s="0"/>
      <c r="TEV104" s="0"/>
      <c r="TEW104" s="0"/>
      <c r="TEX104" s="0"/>
      <c r="TEY104" s="0"/>
      <c r="TEZ104" s="0"/>
      <c r="TFA104" s="0"/>
      <c r="TFB104" s="0"/>
      <c r="TFC104" s="0"/>
      <c r="TFD104" s="0"/>
      <c r="TFE104" s="0"/>
      <c r="TFF104" s="0"/>
      <c r="TFG104" s="0"/>
      <c r="TFH104" s="0"/>
      <c r="TFI104" s="0"/>
      <c r="TFJ104" s="0"/>
      <c r="TFK104" s="0"/>
      <c r="TFL104" s="0"/>
      <c r="TFM104" s="0"/>
      <c r="TFN104" s="0"/>
      <c r="TFO104" s="0"/>
      <c r="TFP104" s="0"/>
      <c r="TFQ104" s="0"/>
      <c r="TFR104" s="0"/>
      <c r="TFS104" s="0"/>
      <c r="TFT104" s="0"/>
      <c r="TFU104" s="0"/>
      <c r="TFV104" s="0"/>
      <c r="TFW104" s="0"/>
      <c r="TFX104" s="0"/>
      <c r="TFY104" s="0"/>
      <c r="TFZ104" s="0"/>
      <c r="TGA104" s="0"/>
      <c r="TGB104" s="0"/>
      <c r="TGC104" s="0"/>
      <c r="TGD104" s="0"/>
      <c r="TGE104" s="0"/>
      <c r="TGF104" s="0"/>
      <c r="TGG104" s="0"/>
      <c r="TGH104" s="0"/>
      <c r="TGI104" s="0"/>
      <c r="TGJ104" s="0"/>
      <c r="TGK104" s="0"/>
      <c r="TGL104" s="0"/>
      <c r="TGM104" s="0"/>
      <c r="TGN104" s="0"/>
      <c r="TGO104" s="0"/>
      <c r="TGP104" s="0"/>
      <c r="TGQ104" s="0"/>
      <c r="TGR104" s="0"/>
      <c r="TGS104" s="0"/>
      <c r="TGT104" s="0"/>
      <c r="TGU104" s="0"/>
      <c r="TGV104" s="0"/>
      <c r="TGW104" s="0"/>
      <c r="TGX104" s="0"/>
      <c r="TGY104" s="0"/>
      <c r="TGZ104" s="0"/>
      <c r="THA104" s="0"/>
      <c r="THB104" s="0"/>
      <c r="THC104" s="0"/>
      <c r="THD104" s="0"/>
      <c r="THE104" s="0"/>
      <c r="THF104" s="0"/>
      <c r="THG104" s="0"/>
      <c r="THH104" s="0"/>
      <c r="THI104" s="0"/>
      <c r="THJ104" s="0"/>
      <c r="THK104" s="0"/>
      <c r="THL104" s="0"/>
      <c r="THM104" s="0"/>
      <c r="THN104" s="0"/>
      <c r="THO104" s="0"/>
      <c r="THP104" s="0"/>
      <c r="THQ104" s="0"/>
      <c r="THR104" s="0"/>
      <c r="THS104" s="0"/>
      <c r="THT104" s="0"/>
      <c r="THU104" s="0"/>
      <c r="THV104" s="0"/>
      <c r="THW104" s="0"/>
      <c r="THX104" s="0"/>
      <c r="THY104" s="0"/>
      <c r="THZ104" s="0"/>
      <c r="TIA104" s="0"/>
      <c r="TIB104" s="0"/>
      <c r="TIC104" s="0"/>
      <c r="TID104" s="0"/>
      <c r="TIE104" s="0"/>
      <c r="TIF104" s="0"/>
      <c r="TIG104" s="0"/>
      <c r="TIH104" s="0"/>
      <c r="TII104" s="0"/>
      <c r="TIJ104" s="0"/>
      <c r="TIK104" s="0"/>
      <c r="TIL104" s="0"/>
      <c r="TIM104" s="0"/>
      <c r="TIN104" s="0"/>
      <c r="TIO104" s="0"/>
      <c r="TIP104" s="0"/>
      <c r="TIQ104" s="0"/>
      <c r="TIR104" s="0"/>
      <c r="TIS104" s="0"/>
      <c r="TIT104" s="0"/>
      <c r="TIU104" s="0"/>
      <c r="TIV104" s="0"/>
      <c r="TIW104" s="0"/>
      <c r="TIX104" s="0"/>
      <c r="TIY104" s="0"/>
      <c r="TIZ104" s="0"/>
      <c r="TJA104" s="0"/>
      <c r="TJB104" s="0"/>
      <c r="TJC104" s="0"/>
      <c r="TJD104" s="0"/>
      <c r="TJE104" s="0"/>
      <c r="TJF104" s="0"/>
      <c r="TJG104" s="0"/>
      <c r="TJH104" s="0"/>
      <c r="TJI104" s="0"/>
      <c r="TJJ104" s="0"/>
      <c r="TJK104" s="0"/>
      <c r="TJL104" s="0"/>
      <c r="TJM104" s="0"/>
      <c r="TJN104" s="0"/>
      <c r="TJO104" s="0"/>
      <c r="TJP104" s="0"/>
      <c r="TJQ104" s="0"/>
      <c r="TJR104" s="0"/>
      <c r="TJS104" s="0"/>
      <c r="TJT104" s="0"/>
      <c r="TJU104" s="0"/>
      <c r="TJV104" s="0"/>
      <c r="TJW104" s="0"/>
      <c r="TJX104" s="0"/>
      <c r="TJY104" s="0"/>
      <c r="TJZ104" s="0"/>
      <c r="TKA104" s="0"/>
      <c r="TKB104" s="0"/>
      <c r="TKC104" s="0"/>
      <c r="TKD104" s="0"/>
      <c r="TKE104" s="0"/>
      <c r="TKF104" s="0"/>
      <c r="TKG104" s="0"/>
      <c r="TKH104" s="0"/>
      <c r="TKI104" s="0"/>
      <c r="TKJ104" s="0"/>
      <c r="TKK104" s="0"/>
      <c r="TKL104" s="0"/>
      <c r="TKM104" s="0"/>
      <c r="TKN104" s="0"/>
      <c r="TKO104" s="0"/>
      <c r="TKP104" s="0"/>
      <c r="TKQ104" s="0"/>
      <c r="TKR104" s="0"/>
      <c r="TKS104" s="0"/>
      <c r="TKT104" s="0"/>
      <c r="TKU104" s="0"/>
      <c r="TKV104" s="0"/>
      <c r="TKW104" s="0"/>
      <c r="TKX104" s="0"/>
      <c r="TKY104" s="0"/>
      <c r="TKZ104" s="0"/>
      <c r="TLA104" s="0"/>
      <c r="TLB104" s="0"/>
      <c r="TLC104" s="0"/>
      <c r="TLD104" s="0"/>
      <c r="TLE104" s="0"/>
      <c r="TLF104" s="0"/>
      <c r="TLG104" s="0"/>
      <c r="TLH104" s="0"/>
      <c r="TLI104" s="0"/>
      <c r="TLJ104" s="0"/>
      <c r="TLK104" s="0"/>
      <c r="TLL104" s="0"/>
      <c r="TLM104" s="0"/>
      <c r="TLN104" s="0"/>
      <c r="TLO104" s="0"/>
      <c r="TLP104" s="0"/>
      <c r="TLQ104" s="0"/>
      <c r="TLR104" s="0"/>
      <c r="TLS104" s="0"/>
      <c r="TLT104" s="0"/>
      <c r="TLU104" s="0"/>
      <c r="TLV104" s="0"/>
      <c r="TLW104" s="0"/>
      <c r="TLX104" s="0"/>
      <c r="TLY104" s="0"/>
      <c r="TLZ104" s="0"/>
      <c r="TMA104" s="0"/>
      <c r="TMB104" s="0"/>
      <c r="TMC104" s="0"/>
      <c r="TMD104" s="0"/>
      <c r="TME104" s="0"/>
      <c r="TMF104" s="0"/>
      <c r="TMG104" s="0"/>
      <c r="TMH104" s="0"/>
      <c r="TMI104" s="0"/>
      <c r="TMJ104" s="0"/>
      <c r="TMK104" s="0"/>
      <c r="TML104" s="0"/>
      <c r="TMM104" s="0"/>
      <c r="TMN104" s="0"/>
      <c r="TMO104" s="0"/>
      <c r="TMP104" s="0"/>
      <c r="TMQ104" s="0"/>
      <c r="TMR104" s="0"/>
      <c r="TMS104" s="0"/>
      <c r="TMT104" s="0"/>
      <c r="TMU104" s="0"/>
      <c r="TMV104" s="0"/>
      <c r="TMW104" s="0"/>
      <c r="TMX104" s="0"/>
      <c r="TMY104" s="0"/>
      <c r="TMZ104" s="0"/>
      <c r="TNA104" s="0"/>
      <c r="TNB104" s="0"/>
      <c r="TNC104" s="0"/>
      <c r="TND104" s="0"/>
      <c r="TNE104" s="0"/>
      <c r="TNF104" s="0"/>
      <c r="TNG104" s="0"/>
      <c r="TNH104" s="0"/>
      <c r="TNI104" s="0"/>
      <c r="TNJ104" s="0"/>
      <c r="TNK104" s="0"/>
      <c r="TNL104" s="0"/>
      <c r="TNM104" s="0"/>
      <c r="TNN104" s="0"/>
      <c r="TNO104" s="0"/>
      <c r="TNP104" s="0"/>
      <c r="TNQ104" s="0"/>
      <c r="TNR104" s="0"/>
      <c r="TNS104" s="0"/>
      <c r="TNT104" s="0"/>
      <c r="TNU104" s="0"/>
      <c r="TNV104" s="0"/>
      <c r="TNW104" s="0"/>
      <c r="TNX104" s="0"/>
      <c r="TNY104" s="0"/>
      <c r="TNZ104" s="0"/>
      <c r="TOA104" s="0"/>
      <c r="TOB104" s="0"/>
      <c r="TOC104" s="0"/>
      <c r="TOD104" s="0"/>
      <c r="TOE104" s="0"/>
      <c r="TOF104" s="0"/>
      <c r="TOG104" s="0"/>
      <c r="TOH104" s="0"/>
      <c r="TOI104" s="0"/>
      <c r="TOJ104" s="0"/>
      <c r="TOK104" s="0"/>
      <c r="TOL104" s="0"/>
      <c r="TOM104" s="0"/>
      <c r="TON104" s="0"/>
      <c r="TOO104" s="0"/>
      <c r="TOP104" s="0"/>
      <c r="TOQ104" s="0"/>
      <c r="TOR104" s="0"/>
      <c r="TOS104" s="0"/>
      <c r="TOT104" s="0"/>
      <c r="TOU104" s="0"/>
      <c r="TOV104" s="0"/>
      <c r="TOW104" s="0"/>
      <c r="TOX104" s="0"/>
      <c r="TOY104" s="0"/>
      <c r="TOZ104" s="0"/>
      <c r="TPA104" s="0"/>
      <c r="TPB104" s="0"/>
      <c r="TPC104" s="0"/>
      <c r="TPD104" s="0"/>
      <c r="TPE104" s="0"/>
      <c r="TPF104" s="0"/>
      <c r="TPG104" s="0"/>
      <c r="TPH104" s="0"/>
      <c r="TPI104" s="0"/>
      <c r="TPJ104" s="0"/>
      <c r="TPK104" s="0"/>
      <c r="TPL104" s="0"/>
      <c r="TPM104" s="0"/>
      <c r="TPN104" s="0"/>
      <c r="TPO104" s="0"/>
      <c r="TPP104" s="0"/>
      <c r="TPQ104" s="0"/>
      <c r="TPR104" s="0"/>
      <c r="TPS104" s="0"/>
      <c r="TPT104" s="0"/>
      <c r="TPU104" s="0"/>
      <c r="TPV104" s="0"/>
      <c r="TPW104" s="0"/>
      <c r="TPX104" s="0"/>
      <c r="TPY104" s="0"/>
      <c r="TPZ104" s="0"/>
      <c r="TQA104" s="0"/>
      <c r="TQB104" s="0"/>
      <c r="TQC104" s="0"/>
      <c r="TQD104" s="0"/>
      <c r="TQE104" s="0"/>
      <c r="TQF104" s="0"/>
      <c r="TQG104" s="0"/>
      <c r="TQH104" s="0"/>
      <c r="TQI104" s="0"/>
      <c r="TQJ104" s="0"/>
      <c r="TQK104" s="0"/>
      <c r="TQL104" s="0"/>
      <c r="TQM104" s="0"/>
      <c r="TQN104" s="0"/>
      <c r="TQO104" s="0"/>
      <c r="TQP104" s="0"/>
      <c r="TQQ104" s="0"/>
      <c r="TQR104" s="0"/>
      <c r="TQS104" s="0"/>
      <c r="TQT104" s="0"/>
      <c r="TQU104" s="0"/>
      <c r="TQV104" s="0"/>
      <c r="TQW104" s="0"/>
      <c r="TQX104" s="0"/>
      <c r="TQY104" s="0"/>
      <c r="TQZ104" s="0"/>
      <c r="TRA104" s="0"/>
      <c r="TRB104" s="0"/>
      <c r="TRC104" s="0"/>
      <c r="TRD104" s="0"/>
      <c r="TRE104" s="0"/>
      <c r="TRF104" s="0"/>
      <c r="TRG104" s="0"/>
      <c r="TRH104" s="0"/>
      <c r="TRI104" s="0"/>
      <c r="TRJ104" s="0"/>
      <c r="TRK104" s="0"/>
      <c r="TRL104" s="0"/>
      <c r="TRM104" s="0"/>
      <c r="TRN104" s="0"/>
      <c r="TRO104" s="0"/>
      <c r="TRP104" s="0"/>
      <c r="TRQ104" s="0"/>
      <c r="TRR104" s="0"/>
      <c r="TRS104" s="0"/>
      <c r="TRT104" s="0"/>
      <c r="TRU104" s="0"/>
      <c r="TRV104" s="0"/>
      <c r="TRW104" s="0"/>
      <c r="TRX104" s="0"/>
      <c r="TRY104" s="0"/>
      <c r="TRZ104" s="0"/>
      <c r="TSA104" s="0"/>
      <c r="TSB104" s="0"/>
      <c r="TSC104" s="0"/>
      <c r="TSD104" s="0"/>
      <c r="TSE104" s="0"/>
      <c r="TSF104" s="0"/>
      <c r="TSG104" s="0"/>
      <c r="TSH104" s="0"/>
      <c r="TSI104" s="0"/>
      <c r="TSJ104" s="0"/>
      <c r="TSK104" s="0"/>
      <c r="TSL104" s="0"/>
      <c r="TSM104" s="0"/>
      <c r="TSN104" s="0"/>
      <c r="TSO104" s="0"/>
      <c r="TSP104" s="0"/>
      <c r="TSQ104" s="0"/>
      <c r="TSR104" s="0"/>
      <c r="TSS104" s="0"/>
      <c r="TST104" s="0"/>
      <c r="TSU104" s="0"/>
      <c r="TSV104" s="0"/>
      <c r="TSW104" s="0"/>
      <c r="TSX104" s="0"/>
      <c r="TSY104" s="0"/>
      <c r="TSZ104" s="0"/>
      <c r="TTA104" s="0"/>
      <c r="TTB104" s="0"/>
      <c r="TTC104" s="0"/>
      <c r="TTD104" s="0"/>
      <c r="TTE104" s="0"/>
      <c r="TTF104" s="0"/>
      <c r="TTG104" s="0"/>
      <c r="TTH104" s="0"/>
      <c r="TTI104" s="0"/>
      <c r="TTJ104" s="0"/>
      <c r="TTK104" s="0"/>
      <c r="TTL104" s="0"/>
      <c r="TTM104" s="0"/>
      <c r="TTN104" s="0"/>
      <c r="TTO104" s="0"/>
      <c r="TTP104" s="0"/>
      <c r="TTQ104" s="0"/>
      <c r="TTR104" s="0"/>
      <c r="TTS104" s="0"/>
      <c r="TTT104" s="0"/>
      <c r="TTU104" s="0"/>
      <c r="TTV104" s="0"/>
      <c r="TTW104" s="0"/>
      <c r="TTX104" s="0"/>
      <c r="TTY104" s="0"/>
      <c r="TTZ104" s="0"/>
      <c r="TUA104" s="0"/>
      <c r="TUB104" s="0"/>
      <c r="TUC104" s="0"/>
      <c r="TUD104" s="0"/>
      <c r="TUE104" s="0"/>
      <c r="TUF104" s="0"/>
      <c r="TUG104" s="0"/>
      <c r="TUH104" s="0"/>
      <c r="TUI104" s="0"/>
      <c r="TUJ104" s="0"/>
      <c r="TUK104" s="0"/>
      <c r="TUL104" s="0"/>
      <c r="TUM104" s="0"/>
      <c r="TUN104" s="0"/>
      <c r="TUO104" s="0"/>
      <c r="TUP104" s="0"/>
      <c r="TUQ104" s="0"/>
      <c r="TUR104" s="0"/>
      <c r="TUS104" s="0"/>
      <c r="TUT104" s="0"/>
      <c r="TUU104" s="0"/>
      <c r="TUV104" s="0"/>
      <c r="TUW104" s="0"/>
      <c r="TUX104" s="0"/>
      <c r="TUY104" s="0"/>
      <c r="TUZ104" s="0"/>
      <c r="TVA104" s="0"/>
      <c r="TVB104" s="0"/>
      <c r="TVC104" s="0"/>
      <c r="TVD104" s="0"/>
      <c r="TVE104" s="0"/>
      <c r="TVF104" s="0"/>
      <c r="TVG104" s="0"/>
      <c r="TVH104" s="0"/>
      <c r="TVI104" s="0"/>
      <c r="TVJ104" s="0"/>
      <c r="TVK104" s="0"/>
      <c r="TVL104" s="0"/>
      <c r="TVM104" s="0"/>
      <c r="TVN104" s="0"/>
      <c r="TVO104" s="0"/>
      <c r="TVP104" s="0"/>
      <c r="TVQ104" s="0"/>
      <c r="TVR104" s="0"/>
      <c r="TVS104" s="0"/>
      <c r="TVT104" s="0"/>
      <c r="TVU104" s="0"/>
      <c r="TVV104" s="0"/>
      <c r="TVW104" s="0"/>
      <c r="TVX104" s="0"/>
      <c r="TVY104" s="0"/>
      <c r="TVZ104" s="0"/>
      <c r="TWA104" s="0"/>
      <c r="TWB104" s="0"/>
      <c r="TWC104" s="0"/>
      <c r="TWD104" s="0"/>
      <c r="TWE104" s="0"/>
      <c r="TWF104" s="0"/>
      <c r="TWG104" s="0"/>
      <c r="TWH104" s="0"/>
      <c r="TWI104" s="0"/>
      <c r="TWJ104" s="0"/>
      <c r="TWK104" s="0"/>
      <c r="TWL104" s="0"/>
      <c r="TWM104" s="0"/>
      <c r="TWN104" s="0"/>
      <c r="TWO104" s="0"/>
      <c r="TWP104" s="0"/>
      <c r="TWQ104" s="0"/>
      <c r="TWR104" s="0"/>
      <c r="TWS104" s="0"/>
      <c r="TWT104" s="0"/>
      <c r="TWU104" s="0"/>
      <c r="TWV104" s="0"/>
      <c r="TWW104" s="0"/>
      <c r="TWX104" s="0"/>
      <c r="TWY104" s="0"/>
      <c r="TWZ104" s="0"/>
      <c r="TXA104" s="0"/>
      <c r="TXB104" s="0"/>
      <c r="TXC104" s="0"/>
      <c r="TXD104" s="0"/>
      <c r="TXE104" s="0"/>
      <c r="TXF104" s="0"/>
      <c r="TXG104" s="0"/>
      <c r="TXH104" s="0"/>
      <c r="TXI104" s="0"/>
      <c r="TXJ104" s="0"/>
      <c r="TXK104" s="0"/>
      <c r="TXL104" s="0"/>
      <c r="TXM104" s="0"/>
      <c r="TXN104" s="0"/>
      <c r="TXO104" s="0"/>
      <c r="TXP104" s="0"/>
      <c r="TXQ104" s="0"/>
      <c r="TXR104" s="0"/>
      <c r="TXS104" s="0"/>
      <c r="TXT104" s="0"/>
      <c r="TXU104" s="0"/>
      <c r="TXV104" s="0"/>
      <c r="TXW104" s="0"/>
      <c r="TXX104" s="0"/>
      <c r="TXY104" s="0"/>
      <c r="TXZ104" s="0"/>
      <c r="TYA104" s="0"/>
      <c r="TYB104" s="0"/>
      <c r="TYC104" s="0"/>
      <c r="TYD104" s="0"/>
      <c r="TYE104" s="0"/>
      <c r="TYF104" s="0"/>
      <c r="TYG104" s="0"/>
      <c r="TYH104" s="0"/>
      <c r="TYI104" s="0"/>
      <c r="TYJ104" s="0"/>
      <c r="TYK104" s="0"/>
      <c r="TYL104" s="0"/>
      <c r="TYM104" s="0"/>
      <c r="TYN104" s="0"/>
      <c r="TYO104" s="0"/>
      <c r="TYP104" s="0"/>
      <c r="TYQ104" s="0"/>
      <c r="TYR104" s="0"/>
      <c r="TYS104" s="0"/>
      <c r="TYT104" s="0"/>
      <c r="TYU104" s="0"/>
      <c r="TYV104" s="0"/>
      <c r="TYW104" s="0"/>
      <c r="TYX104" s="0"/>
      <c r="TYY104" s="0"/>
      <c r="TYZ104" s="0"/>
      <c r="TZA104" s="0"/>
      <c r="TZB104" s="0"/>
      <c r="TZC104" s="0"/>
      <c r="TZD104" s="0"/>
      <c r="TZE104" s="0"/>
      <c r="TZF104" s="0"/>
      <c r="TZG104" s="0"/>
      <c r="TZH104" s="0"/>
      <c r="TZI104" s="0"/>
      <c r="TZJ104" s="0"/>
      <c r="TZK104" s="0"/>
      <c r="TZL104" s="0"/>
      <c r="TZM104" s="0"/>
      <c r="TZN104" s="0"/>
      <c r="TZO104" s="0"/>
      <c r="TZP104" s="0"/>
      <c r="TZQ104" s="0"/>
      <c r="TZR104" s="0"/>
      <c r="TZS104" s="0"/>
      <c r="TZT104" s="0"/>
      <c r="TZU104" s="0"/>
      <c r="TZV104" s="0"/>
      <c r="TZW104" s="0"/>
      <c r="TZX104" s="0"/>
      <c r="TZY104" s="0"/>
      <c r="TZZ104" s="0"/>
      <c r="UAA104" s="0"/>
      <c r="UAB104" s="0"/>
      <c r="UAC104" s="0"/>
      <c r="UAD104" s="0"/>
      <c r="UAE104" s="0"/>
      <c r="UAF104" s="0"/>
      <c r="UAG104" s="0"/>
      <c r="UAH104" s="0"/>
      <c r="UAI104" s="0"/>
      <c r="UAJ104" s="0"/>
      <c r="UAK104" s="0"/>
      <c r="UAL104" s="0"/>
      <c r="UAM104" s="0"/>
      <c r="UAN104" s="0"/>
      <c r="UAO104" s="0"/>
      <c r="UAP104" s="0"/>
      <c r="UAQ104" s="0"/>
      <c r="UAR104" s="0"/>
      <c r="UAS104" s="0"/>
      <c r="UAT104" s="0"/>
      <c r="UAU104" s="0"/>
      <c r="UAV104" s="0"/>
      <c r="UAW104" s="0"/>
      <c r="UAX104" s="0"/>
      <c r="UAY104" s="0"/>
      <c r="UAZ104" s="0"/>
      <c r="UBA104" s="0"/>
      <c r="UBB104" s="0"/>
      <c r="UBC104" s="0"/>
      <c r="UBD104" s="0"/>
      <c r="UBE104" s="0"/>
      <c r="UBF104" s="0"/>
      <c r="UBG104" s="0"/>
      <c r="UBH104" s="0"/>
      <c r="UBI104" s="0"/>
      <c r="UBJ104" s="0"/>
      <c r="UBK104" s="0"/>
      <c r="UBL104" s="0"/>
      <c r="UBM104" s="0"/>
      <c r="UBN104" s="0"/>
      <c r="UBO104" s="0"/>
      <c r="UBP104" s="0"/>
      <c r="UBQ104" s="0"/>
      <c r="UBR104" s="0"/>
      <c r="UBS104" s="0"/>
      <c r="UBT104" s="0"/>
      <c r="UBU104" s="0"/>
      <c r="UBV104" s="0"/>
      <c r="UBW104" s="0"/>
      <c r="UBX104" s="0"/>
      <c r="UBY104" s="0"/>
      <c r="UBZ104" s="0"/>
      <c r="UCA104" s="0"/>
      <c r="UCB104" s="0"/>
      <c r="UCC104" s="0"/>
      <c r="UCD104" s="0"/>
      <c r="UCE104" s="0"/>
      <c r="UCF104" s="0"/>
      <c r="UCG104" s="0"/>
      <c r="UCH104" s="0"/>
      <c r="UCI104" s="0"/>
      <c r="UCJ104" s="0"/>
      <c r="UCK104" s="0"/>
      <c r="UCL104" s="0"/>
      <c r="UCM104" s="0"/>
      <c r="UCN104" s="0"/>
      <c r="UCO104" s="0"/>
      <c r="UCP104" s="0"/>
      <c r="UCQ104" s="0"/>
      <c r="UCR104" s="0"/>
      <c r="UCS104" s="0"/>
      <c r="UCT104" s="0"/>
      <c r="UCU104" s="0"/>
      <c r="UCV104" s="0"/>
      <c r="UCW104" s="0"/>
      <c r="UCX104" s="0"/>
      <c r="UCY104" s="0"/>
      <c r="UCZ104" s="0"/>
      <c r="UDA104" s="0"/>
      <c r="UDB104" s="0"/>
      <c r="UDC104" s="0"/>
      <c r="UDD104" s="0"/>
      <c r="UDE104" s="0"/>
      <c r="UDF104" s="0"/>
      <c r="UDG104" s="0"/>
      <c r="UDH104" s="0"/>
      <c r="UDI104" s="0"/>
      <c r="UDJ104" s="0"/>
      <c r="UDK104" s="0"/>
      <c r="UDL104" s="0"/>
      <c r="UDM104" s="0"/>
      <c r="UDN104" s="0"/>
      <c r="UDO104" s="0"/>
      <c r="UDP104" s="0"/>
      <c r="UDQ104" s="0"/>
      <c r="UDR104" s="0"/>
      <c r="UDS104" s="0"/>
      <c r="UDT104" s="0"/>
      <c r="UDU104" s="0"/>
      <c r="UDV104" s="0"/>
      <c r="UDW104" s="0"/>
      <c r="UDX104" s="0"/>
      <c r="UDY104" s="0"/>
      <c r="UDZ104" s="0"/>
      <c r="UEA104" s="0"/>
      <c r="UEB104" s="0"/>
      <c r="UEC104" s="0"/>
      <c r="UED104" s="0"/>
      <c r="UEE104" s="0"/>
      <c r="UEF104" s="0"/>
      <c r="UEG104" s="0"/>
      <c r="UEH104" s="0"/>
      <c r="UEI104" s="0"/>
      <c r="UEJ104" s="0"/>
      <c r="UEK104" s="0"/>
      <c r="UEL104" s="0"/>
      <c r="UEM104" s="0"/>
      <c r="UEN104" s="0"/>
      <c r="UEO104" s="0"/>
      <c r="UEP104" s="0"/>
      <c r="UEQ104" s="0"/>
      <c r="UER104" s="0"/>
      <c r="UES104" s="0"/>
      <c r="UET104" s="0"/>
      <c r="UEU104" s="0"/>
      <c r="UEV104" s="0"/>
      <c r="UEW104" s="0"/>
      <c r="UEX104" s="0"/>
      <c r="UEY104" s="0"/>
      <c r="UEZ104" s="0"/>
      <c r="UFA104" s="0"/>
      <c r="UFB104" s="0"/>
      <c r="UFC104" s="0"/>
      <c r="UFD104" s="0"/>
      <c r="UFE104" s="0"/>
      <c r="UFF104" s="0"/>
      <c r="UFG104" s="0"/>
      <c r="UFH104" s="0"/>
      <c r="UFI104" s="0"/>
      <c r="UFJ104" s="0"/>
      <c r="UFK104" s="0"/>
      <c r="UFL104" s="0"/>
      <c r="UFM104" s="0"/>
      <c r="UFN104" s="0"/>
      <c r="UFO104" s="0"/>
      <c r="UFP104" s="0"/>
      <c r="UFQ104" s="0"/>
      <c r="UFR104" s="0"/>
      <c r="UFS104" s="0"/>
      <c r="UFT104" s="0"/>
      <c r="UFU104" s="0"/>
      <c r="UFV104" s="0"/>
      <c r="UFW104" s="0"/>
      <c r="UFX104" s="0"/>
      <c r="UFY104" s="0"/>
      <c r="UFZ104" s="0"/>
      <c r="UGA104" s="0"/>
      <c r="UGB104" s="0"/>
      <c r="UGC104" s="0"/>
      <c r="UGD104" s="0"/>
      <c r="UGE104" s="0"/>
      <c r="UGF104" s="0"/>
      <c r="UGG104" s="0"/>
      <c r="UGH104" s="0"/>
      <c r="UGI104" s="0"/>
      <c r="UGJ104" s="0"/>
      <c r="UGK104" s="0"/>
      <c r="UGL104" s="0"/>
      <c r="UGM104" s="0"/>
      <c r="UGN104" s="0"/>
      <c r="UGO104" s="0"/>
      <c r="UGP104" s="0"/>
      <c r="UGQ104" s="0"/>
      <c r="UGR104" s="0"/>
      <c r="UGS104" s="0"/>
      <c r="UGT104" s="0"/>
      <c r="UGU104" s="0"/>
      <c r="UGV104" s="0"/>
      <c r="UGW104" s="0"/>
      <c r="UGX104" s="0"/>
      <c r="UGY104" s="0"/>
      <c r="UGZ104" s="0"/>
      <c r="UHA104" s="0"/>
      <c r="UHB104" s="0"/>
      <c r="UHC104" s="0"/>
      <c r="UHD104" s="0"/>
      <c r="UHE104" s="0"/>
      <c r="UHF104" s="0"/>
      <c r="UHG104" s="0"/>
      <c r="UHH104" s="0"/>
      <c r="UHI104" s="0"/>
      <c r="UHJ104" s="0"/>
      <c r="UHK104" s="0"/>
      <c r="UHL104" s="0"/>
      <c r="UHM104" s="0"/>
      <c r="UHN104" s="0"/>
      <c r="UHO104" s="0"/>
      <c r="UHP104" s="0"/>
      <c r="UHQ104" s="0"/>
      <c r="UHR104" s="0"/>
      <c r="UHS104" s="0"/>
      <c r="UHT104" s="0"/>
      <c r="UHU104" s="0"/>
      <c r="UHV104" s="0"/>
      <c r="UHW104" s="0"/>
      <c r="UHX104" s="0"/>
      <c r="UHY104" s="0"/>
      <c r="UHZ104" s="0"/>
      <c r="UIA104" s="0"/>
      <c r="UIB104" s="0"/>
      <c r="UIC104" s="0"/>
      <c r="UID104" s="0"/>
      <c r="UIE104" s="0"/>
      <c r="UIF104" s="0"/>
      <c r="UIG104" s="0"/>
      <c r="UIH104" s="0"/>
      <c r="UII104" s="0"/>
      <c r="UIJ104" s="0"/>
      <c r="UIK104" s="0"/>
      <c r="UIL104" s="0"/>
      <c r="UIM104" s="0"/>
      <c r="UIN104" s="0"/>
      <c r="UIO104" s="0"/>
      <c r="UIP104" s="0"/>
      <c r="UIQ104" s="0"/>
      <c r="UIR104" s="0"/>
      <c r="UIS104" s="0"/>
      <c r="UIT104" s="0"/>
      <c r="UIU104" s="0"/>
      <c r="UIV104" s="0"/>
      <c r="UIW104" s="0"/>
      <c r="UIX104" s="0"/>
      <c r="UIY104" s="0"/>
      <c r="UIZ104" s="0"/>
      <c r="UJA104" s="0"/>
      <c r="UJB104" s="0"/>
      <c r="UJC104" s="0"/>
      <c r="UJD104" s="0"/>
      <c r="UJE104" s="0"/>
      <c r="UJF104" s="0"/>
      <c r="UJG104" s="0"/>
      <c r="UJH104" s="0"/>
      <c r="UJI104" s="0"/>
      <c r="UJJ104" s="0"/>
      <c r="UJK104" s="0"/>
      <c r="UJL104" s="0"/>
      <c r="UJM104" s="0"/>
      <c r="UJN104" s="0"/>
      <c r="UJO104" s="0"/>
      <c r="UJP104" s="0"/>
      <c r="UJQ104" s="0"/>
      <c r="UJR104" s="0"/>
      <c r="UJS104" s="0"/>
      <c r="UJT104" s="0"/>
      <c r="UJU104" s="0"/>
      <c r="UJV104" s="0"/>
      <c r="UJW104" s="0"/>
      <c r="UJX104" s="0"/>
      <c r="UJY104" s="0"/>
      <c r="UJZ104" s="0"/>
      <c r="UKA104" s="0"/>
      <c r="UKB104" s="0"/>
      <c r="UKC104" s="0"/>
      <c r="UKD104" s="0"/>
      <c r="UKE104" s="0"/>
      <c r="UKF104" s="0"/>
      <c r="UKG104" s="0"/>
      <c r="UKH104" s="0"/>
      <c r="UKI104" s="0"/>
      <c r="UKJ104" s="0"/>
      <c r="UKK104" s="0"/>
      <c r="UKL104" s="0"/>
      <c r="UKM104" s="0"/>
      <c r="UKN104" s="0"/>
      <c r="UKO104" s="0"/>
      <c r="UKP104" s="0"/>
      <c r="UKQ104" s="0"/>
      <c r="UKR104" s="0"/>
      <c r="UKS104" s="0"/>
      <c r="UKT104" s="0"/>
      <c r="UKU104" s="0"/>
      <c r="UKV104" s="0"/>
      <c r="UKW104" s="0"/>
      <c r="UKX104" s="0"/>
      <c r="UKY104" s="0"/>
      <c r="UKZ104" s="0"/>
      <c r="ULA104" s="0"/>
      <c r="ULB104" s="0"/>
      <c r="ULC104" s="0"/>
      <c r="ULD104" s="0"/>
      <c r="ULE104" s="0"/>
      <c r="ULF104" s="0"/>
      <c r="ULG104" s="0"/>
      <c r="ULH104" s="0"/>
      <c r="ULI104" s="0"/>
      <c r="ULJ104" s="0"/>
      <c r="ULK104" s="0"/>
      <c r="ULL104" s="0"/>
      <c r="ULM104" s="0"/>
      <c r="ULN104" s="0"/>
      <c r="ULO104" s="0"/>
      <c r="ULP104" s="0"/>
      <c r="ULQ104" s="0"/>
      <c r="ULR104" s="0"/>
      <c r="ULS104" s="0"/>
      <c r="ULT104" s="0"/>
      <c r="ULU104" s="0"/>
      <c r="ULV104" s="0"/>
      <c r="ULW104" s="0"/>
      <c r="ULX104" s="0"/>
      <c r="ULY104" s="0"/>
      <c r="ULZ104" s="0"/>
      <c r="UMA104" s="0"/>
      <c r="UMB104" s="0"/>
      <c r="UMC104" s="0"/>
      <c r="UMD104" s="0"/>
      <c r="UME104" s="0"/>
      <c r="UMF104" s="0"/>
      <c r="UMG104" s="0"/>
      <c r="UMH104" s="0"/>
      <c r="UMI104" s="0"/>
      <c r="UMJ104" s="0"/>
      <c r="UMK104" s="0"/>
      <c r="UML104" s="0"/>
      <c r="UMM104" s="0"/>
      <c r="UMN104" s="0"/>
      <c r="UMO104" s="0"/>
      <c r="UMP104" s="0"/>
      <c r="UMQ104" s="0"/>
      <c r="UMR104" s="0"/>
      <c r="UMS104" s="0"/>
      <c r="UMT104" s="0"/>
      <c r="UMU104" s="0"/>
      <c r="UMV104" s="0"/>
      <c r="UMW104" s="0"/>
      <c r="UMX104" s="0"/>
      <c r="UMY104" s="0"/>
      <c r="UMZ104" s="0"/>
      <c r="UNA104" s="0"/>
      <c r="UNB104" s="0"/>
      <c r="UNC104" s="0"/>
      <c r="UND104" s="0"/>
      <c r="UNE104" s="0"/>
      <c r="UNF104" s="0"/>
      <c r="UNG104" s="0"/>
      <c r="UNH104" s="0"/>
      <c r="UNI104" s="0"/>
      <c r="UNJ104" s="0"/>
      <c r="UNK104" s="0"/>
      <c r="UNL104" s="0"/>
      <c r="UNM104" s="0"/>
      <c r="UNN104" s="0"/>
      <c r="UNO104" s="0"/>
      <c r="UNP104" s="0"/>
      <c r="UNQ104" s="0"/>
      <c r="UNR104" s="0"/>
      <c r="UNS104" s="0"/>
      <c r="UNT104" s="0"/>
      <c r="UNU104" s="0"/>
      <c r="UNV104" s="0"/>
      <c r="UNW104" s="0"/>
      <c r="UNX104" s="0"/>
      <c r="UNY104" s="0"/>
      <c r="UNZ104" s="0"/>
      <c r="UOA104" s="0"/>
      <c r="UOB104" s="0"/>
      <c r="UOC104" s="0"/>
      <c r="UOD104" s="0"/>
      <c r="UOE104" s="0"/>
      <c r="UOF104" s="0"/>
      <c r="UOG104" s="0"/>
      <c r="UOH104" s="0"/>
      <c r="UOI104" s="0"/>
      <c r="UOJ104" s="0"/>
      <c r="UOK104" s="0"/>
      <c r="UOL104" s="0"/>
      <c r="UOM104" s="0"/>
      <c r="UON104" s="0"/>
      <c r="UOO104" s="0"/>
      <c r="UOP104" s="0"/>
      <c r="UOQ104" s="0"/>
      <c r="UOR104" s="0"/>
      <c r="UOS104" s="0"/>
      <c r="UOT104" s="0"/>
      <c r="UOU104" s="0"/>
      <c r="UOV104" s="0"/>
      <c r="UOW104" s="0"/>
      <c r="UOX104" s="0"/>
      <c r="UOY104" s="0"/>
      <c r="UOZ104" s="0"/>
      <c r="UPA104" s="0"/>
      <c r="UPB104" s="0"/>
      <c r="UPC104" s="0"/>
      <c r="UPD104" s="0"/>
      <c r="UPE104" s="0"/>
      <c r="UPF104" s="0"/>
      <c r="UPG104" s="0"/>
      <c r="UPH104" s="0"/>
      <c r="UPI104" s="0"/>
      <c r="UPJ104" s="0"/>
      <c r="UPK104" s="0"/>
      <c r="UPL104" s="0"/>
      <c r="UPM104" s="0"/>
      <c r="UPN104" s="0"/>
      <c r="UPO104" s="0"/>
      <c r="UPP104" s="0"/>
      <c r="UPQ104" s="0"/>
      <c r="UPR104" s="0"/>
      <c r="UPS104" s="0"/>
      <c r="UPT104" s="0"/>
      <c r="UPU104" s="0"/>
      <c r="UPV104" s="0"/>
      <c r="UPW104" s="0"/>
      <c r="UPX104" s="0"/>
      <c r="UPY104" s="0"/>
      <c r="UPZ104" s="0"/>
      <c r="UQA104" s="0"/>
      <c r="UQB104" s="0"/>
      <c r="UQC104" s="0"/>
      <c r="UQD104" s="0"/>
      <c r="UQE104" s="0"/>
      <c r="UQF104" s="0"/>
      <c r="UQG104" s="0"/>
      <c r="UQH104" s="0"/>
      <c r="UQI104" s="0"/>
      <c r="UQJ104" s="0"/>
      <c r="UQK104" s="0"/>
      <c r="UQL104" s="0"/>
      <c r="UQM104" s="0"/>
      <c r="UQN104" s="0"/>
      <c r="UQO104" s="0"/>
      <c r="UQP104" s="0"/>
      <c r="UQQ104" s="0"/>
      <c r="UQR104" s="0"/>
      <c r="UQS104" s="0"/>
      <c r="UQT104" s="0"/>
      <c r="UQU104" s="0"/>
      <c r="UQV104" s="0"/>
      <c r="UQW104" s="0"/>
      <c r="UQX104" s="0"/>
      <c r="UQY104" s="0"/>
      <c r="UQZ104" s="0"/>
      <c r="URA104" s="0"/>
      <c r="URB104" s="0"/>
      <c r="URC104" s="0"/>
      <c r="URD104" s="0"/>
      <c r="URE104" s="0"/>
      <c r="URF104" s="0"/>
      <c r="URG104" s="0"/>
      <c r="URH104" s="0"/>
      <c r="URI104" s="0"/>
      <c r="URJ104" s="0"/>
      <c r="URK104" s="0"/>
      <c r="URL104" s="0"/>
      <c r="URM104" s="0"/>
      <c r="URN104" s="0"/>
      <c r="URO104" s="0"/>
      <c r="URP104" s="0"/>
      <c r="URQ104" s="0"/>
      <c r="URR104" s="0"/>
      <c r="URS104" s="0"/>
      <c r="URT104" s="0"/>
      <c r="URU104" s="0"/>
      <c r="URV104" s="0"/>
      <c r="URW104" s="0"/>
      <c r="URX104" s="0"/>
      <c r="URY104" s="0"/>
      <c r="URZ104" s="0"/>
      <c r="USA104" s="0"/>
      <c r="USB104" s="0"/>
      <c r="USC104" s="0"/>
      <c r="USD104" s="0"/>
      <c r="USE104" s="0"/>
      <c r="USF104" s="0"/>
      <c r="USG104" s="0"/>
      <c r="USH104" s="0"/>
      <c r="USI104" s="0"/>
      <c r="USJ104" s="0"/>
      <c r="USK104" s="0"/>
      <c r="USL104" s="0"/>
      <c r="USM104" s="0"/>
      <c r="USN104" s="0"/>
      <c r="USO104" s="0"/>
      <c r="USP104" s="0"/>
      <c r="USQ104" s="0"/>
      <c r="USR104" s="0"/>
      <c r="USS104" s="0"/>
      <c r="UST104" s="0"/>
      <c r="USU104" s="0"/>
      <c r="USV104" s="0"/>
      <c r="USW104" s="0"/>
      <c r="USX104" s="0"/>
      <c r="USY104" s="0"/>
      <c r="USZ104" s="0"/>
      <c r="UTA104" s="0"/>
      <c r="UTB104" s="0"/>
      <c r="UTC104" s="0"/>
      <c r="UTD104" s="0"/>
      <c r="UTE104" s="0"/>
      <c r="UTF104" s="0"/>
      <c r="UTG104" s="0"/>
      <c r="UTH104" s="0"/>
      <c r="UTI104" s="0"/>
      <c r="UTJ104" s="0"/>
      <c r="UTK104" s="0"/>
      <c r="UTL104" s="0"/>
      <c r="UTM104" s="0"/>
      <c r="UTN104" s="0"/>
      <c r="UTO104" s="0"/>
      <c r="UTP104" s="0"/>
      <c r="UTQ104" s="0"/>
      <c r="UTR104" s="0"/>
      <c r="UTS104" s="0"/>
      <c r="UTT104" s="0"/>
      <c r="UTU104" s="0"/>
      <c r="UTV104" s="0"/>
      <c r="UTW104" s="0"/>
      <c r="UTX104" s="0"/>
      <c r="UTY104" s="0"/>
      <c r="UTZ104" s="0"/>
      <c r="UUA104" s="0"/>
      <c r="UUB104" s="0"/>
      <c r="UUC104" s="0"/>
      <c r="UUD104" s="0"/>
      <c r="UUE104" s="0"/>
      <c r="UUF104" s="0"/>
      <c r="UUG104" s="0"/>
      <c r="UUH104" s="0"/>
      <c r="UUI104" s="0"/>
      <c r="UUJ104" s="0"/>
      <c r="UUK104" s="0"/>
      <c r="UUL104" s="0"/>
      <c r="UUM104" s="0"/>
      <c r="UUN104" s="0"/>
      <c r="UUO104" s="0"/>
      <c r="UUP104" s="0"/>
      <c r="UUQ104" s="0"/>
      <c r="UUR104" s="0"/>
      <c r="UUS104" s="0"/>
      <c r="UUT104" s="0"/>
      <c r="UUU104" s="0"/>
      <c r="UUV104" s="0"/>
      <c r="UUW104" s="0"/>
      <c r="UUX104" s="0"/>
      <c r="UUY104" s="0"/>
      <c r="UUZ104" s="0"/>
      <c r="UVA104" s="0"/>
      <c r="UVB104" s="0"/>
      <c r="UVC104" s="0"/>
      <c r="UVD104" s="0"/>
      <c r="UVE104" s="0"/>
      <c r="UVF104" s="0"/>
      <c r="UVG104" s="0"/>
      <c r="UVH104" s="0"/>
      <c r="UVI104" s="0"/>
      <c r="UVJ104" s="0"/>
      <c r="UVK104" s="0"/>
      <c r="UVL104" s="0"/>
      <c r="UVM104" s="0"/>
      <c r="UVN104" s="0"/>
      <c r="UVO104" s="0"/>
      <c r="UVP104" s="0"/>
      <c r="UVQ104" s="0"/>
      <c r="UVR104" s="0"/>
      <c r="UVS104" s="0"/>
      <c r="UVT104" s="0"/>
      <c r="UVU104" s="0"/>
      <c r="UVV104" s="0"/>
      <c r="UVW104" s="0"/>
      <c r="UVX104" s="0"/>
      <c r="UVY104" s="0"/>
      <c r="UVZ104" s="0"/>
      <c r="UWA104" s="0"/>
      <c r="UWB104" s="0"/>
      <c r="UWC104" s="0"/>
      <c r="UWD104" s="0"/>
      <c r="UWE104" s="0"/>
      <c r="UWF104" s="0"/>
      <c r="UWG104" s="0"/>
      <c r="UWH104" s="0"/>
      <c r="UWI104" s="0"/>
      <c r="UWJ104" s="0"/>
      <c r="UWK104" s="0"/>
      <c r="UWL104" s="0"/>
      <c r="UWM104" s="0"/>
      <c r="UWN104" s="0"/>
      <c r="UWO104" s="0"/>
      <c r="UWP104" s="0"/>
      <c r="UWQ104" s="0"/>
      <c r="UWR104" s="0"/>
      <c r="UWS104" s="0"/>
      <c r="UWT104" s="0"/>
      <c r="UWU104" s="0"/>
      <c r="UWV104" s="0"/>
      <c r="UWW104" s="0"/>
      <c r="UWX104" s="0"/>
      <c r="UWY104" s="0"/>
      <c r="UWZ104" s="0"/>
      <c r="UXA104" s="0"/>
      <c r="UXB104" s="0"/>
      <c r="UXC104" s="0"/>
      <c r="UXD104" s="0"/>
      <c r="UXE104" s="0"/>
      <c r="UXF104" s="0"/>
      <c r="UXG104" s="0"/>
      <c r="UXH104" s="0"/>
      <c r="UXI104" s="0"/>
      <c r="UXJ104" s="0"/>
      <c r="UXK104" s="0"/>
      <c r="UXL104" s="0"/>
      <c r="UXM104" s="0"/>
      <c r="UXN104" s="0"/>
      <c r="UXO104" s="0"/>
      <c r="UXP104" s="0"/>
      <c r="UXQ104" s="0"/>
      <c r="UXR104" s="0"/>
      <c r="UXS104" s="0"/>
      <c r="UXT104" s="0"/>
      <c r="UXU104" s="0"/>
      <c r="UXV104" s="0"/>
      <c r="UXW104" s="0"/>
      <c r="UXX104" s="0"/>
      <c r="UXY104" s="0"/>
      <c r="UXZ104" s="0"/>
      <c r="UYA104" s="0"/>
      <c r="UYB104" s="0"/>
      <c r="UYC104" s="0"/>
      <c r="UYD104" s="0"/>
      <c r="UYE104" s="0"/>
      <c r="UYF104" s="0"/>
      <c r="UYG104" s="0"/>
      <c r="UYH104" s="0"/>
      <c r="UYI104" s="0"/>
      <c r="UYJ104" s="0"/>
      <c r="UYK104" s="0"/>
      <c r="UYL104" s="0"/>
      <c r="UYM104" s="0"/>
      <c r="UYN104" s="0"/>
      <c r="UYO104" s="0"/>
      <c r="UYP104" s="0"/>
      <c r="UYQ104" s="0"/>
      <c r="UYR104" s="0"/>
      <c r="UYS104" s="0"/>
      <c r="UYT104" s="0"/>
      <c r="UYU104" s="0"/>
      <c r="UYV104" s="0"/>
      <c r="UYW104" s="0"/>
      <c r="UYX104" s="0"/>
      <c r="UYY104" s="0"/>
      <c r="UYZ104" s="0"/>
      <c r="UZA104" s="0"/>
      <c r="UZB104" s="0"/>
      <c r="UZC104" s="0"/>
      <c r="UZD104" s="0"/>
      <c r="UZE104" s="0"/>
      <c r="UZF104" s="0"/>
      <c r="UZG104" s="0"/>
      <c r="UZH104" s="0"/>
      <c r="UZI104" s="0"/>
      <c r="UZJ104" s="0"/>
      <c r="UZK104" s="0"/>
      <c r="UZL104" s="0"/>
      <c r="UZM104" s="0"/>
      <c r="UZN104" s="0"/>
      <c r="UZO104" s="0"/>
      <c r="UZP104" s="0"/>
      <c r="UZQ104" s="0"/>
      <c r="UZR104" s="0"/>
      <c r="UZS104" s="0"/>
      <c r="UZT104" s="0"/>
      <c r="UZU104" s="0"/>
      <c r="UZV104" s="0"/>
      <c r="UZW104" s="0"/>
      <c r="UZX104" s="0"/>
      <c r="UZY104" s="0"/>
      <c r="UZZ104" s="0"/>
      <c r="VAA104" s="0"/>
      <c r="VAB104" s="0"/>
      <c r="VAC104" s="0"/>
      <c r="VAD104" s="0"/>
      <c r="VAE104" s="0"/>
      <c r="VAF104" s="0"/>
      <c r="VAG104" s="0"/>
      <c r="VAH104" s="0"/>
      <c r="VAI104" s="0"/>
      <c r="VAJ104" s="0"/>
      <c r="VAK104" s="0"/>
      <c r="VAL104" s="0"/>
      <c r="VAM104" s="0"/>
      <c r="VAN104" s="0"/>
      <c r="VAO104" s="0"/>
      <c r="VAP104" s="0"/>
      <c r="VAQ104" s="0"/>
      <c r="VAR104" s="0"/>
      <c r="VAS104" s="0"/>
      <c r="VAT104" s="0"/>
      <c r="VAU104" s="0"/>
      <c r="VAV104" s="0"/>
      <c r="VAW104" s="0"/>
      <c r="VAX104" s="0"/>
      <c r="VAY104" s="0"/>
      <c r="VAZ104" s="0"/>
      <c r="VBA104" s="0"/>
      <c r="VBB104" s="0"/>
      <c r="VBC104" s="0"/>
      <c r="VBD104" s="0"/>
      <c r="VBE104" s="0"/>
      <c r="VBF104" s="0"/>
      <c r="VBG104" s="0"/>
      <c r="VBH104" s="0"/>
      <c r="VBI104" s="0"/>
      <c r="VBJ104" s="0"/>
      <c r="VBK104" s="0"/>
      <c r="VBL104" s="0"/>
      <c r="VBM104" s="0"/>
      <c r="VBN104" s="0"/>
      <c r="VBO104" s="0"/>
      <c r="VBP104" s="0"/>
      <c r="VBQ104" s="0"/>
      <c r="VBR104" s="0"/>
      <c r="VBS104" s="0"/>
      <c r="VBT104" s="0"/>
      <c r="VBU104" s="0"/>
      <c r="VBV104" s="0"/>
      <c r="VBW104" s="0"/>
      <c r="VBX104" s="0"/>
      <c r="VBY104" s="0"/>
      <c r="VBZ104" s="0"/>
      <c r="VCA104" s="0"/>
      <c r="VCB104" s="0"/>
      <c r="VCC104" s="0"/>
      <c r="VCD104" s="0"/>
      <c r="VCE104" s="0"/>
      <c r="VCF104" s="0"/>
      <c r="VCG104" s="0"/>
      <c r="VCH104" s="0"/>
      <c r="VCI104" s="0"/>
      <c r="VCJ104" s="0"/>
      <c r="VCK104" s="0"/>
      <c r="VCL104" s="0"/>
      <c r="VCM104" s="0"/>
      <c r="VCN104" s="0"/>
      <c r="VCO104" s="0"/>
      <c r="VCP104" s="0"/>
      <c r="VCQ104" s="0"/>
      <c r="VCR104" s="0"/>
      <c r="VCS104" s="0"/>
      <c r="VCT104" s="0"/>
      <c r="VCU104" s="0"/>
      <c r="VCV104" s="0"/>
      <c r="VCW104" s="0"/>
      <c r="VCX104" s="0"/>
      <c r="VCY104" s="0"/>
      <c r="VCZ104" s="0"/>
      <c r="VDA104" s="0"/>
      <c r="VDB104" s="0"/>
      <c r="VDC104" s="0"/>
      <c r="VDD104" s="0"/>
      <c r="VDE104" s="0"/>
      <c r="VDF104" s="0"/>
      <c r="VDG104" s="0"/>
      <c r="VDH104" s="0"/>
      <c r="VDI104" s="0"/>
      <c r="VDJ104" s="0"/>
      <c r="VDK104" s="0"/>
      <c r="VDL104" s="0"/>
      <c r="VDM104" s="0"/>
      <c r="VDN104" s="0"/>
      <c r="VDO104" s="0"/>
      <c r="VDP104" s="0"/>
      <c r="VDQ104" s="0"/>
      <c r="VDR104" s="0"/>
      <c r="VDS104" s="0"/>
      <c r="VDT104" s="0"/>
      <c r="VDU104" s="0"/>
      <c r="VDV104" s="0"/>
      <c r="VDW104" s="0"/>
      <c r="VDX104" s="0"/>
      <c r="VDY104" s="0"/>
      <c r="VDZ104" s="0"/>
      <c r="VEA104" s="0"/>
      <c r="VEB104" s="0"/>
      <c r="VEC104" s="0"/>
      <c r="VED104" s="0"/>
      <c r="VEE104" s="0"/>
      <c r="VEF104" s="0"/>
      <c r="VEG104" s="0"/>
      <c r="VEH104" s="0"/>
      <c r="VEI104" s="0"/>
      <c r="VEJ104" s="0"/>
      <c r="VEK104" s="0"/>
      <c r="VEL104" s="0"/>
      <c r="VEM104" s="0"/>
      <c r="VEN104" s="0"/>
      <c r="VEO104" s="0"/>
      <c r="VEP104" s="0"/>
      <c r="VEQ104" s="0"/>
      <c r="VER104" s="0"/>
      <c r="VES104" s="0"/>
      <c r="VET104" s="0"/>
      <c r="VEU104" s="0"/>
      <c r="VEV104" s="0"/>
      <c r="VEW104" s="0"/>
      <c r="VEX104" s="0"/>
      <c r="VEY104" s="0"/>
      <c r="VEZ104" s="0"/>
      <c r="VFA104" s="0"/>
      <c r="VFB104" s="0"/>
      <c r="VFC104" s="0"/>
      <c r="VFD104" s="0"/>
      <c r="VFE104" s="0"/>
      <c r="VFF104" s="0"/>
      <c r="VFG104" s="0"/>
      <c r="VFH104" s="0"/>
      <c r="VFI104" s="0"/>
      <c r="VFJ104" s="0"/>
      <c r="VFK104" s="0"/>
      <c r="VFL104" s="0"/>
      <c r="VFM104" s="0"/>
      <c r="VFN104" s="0"/>
      <c r="VFO104" s="0"/>
      <c r="VFP104" s="0"/>
      <c r="VFQ104" s="0"/>
      <c r="VFR104" s="0"/>
      <c r="VFS104" s="0"/>
      <c r="VFT104" s="0"/>
      <c r="VFU104" s="0"/>
      <c r="VFV104" s="0"/>
      <c r="VFW104" s="0"/>
      <c r="VFX104" s="0"/>
      <c r="VFY104" s="0"/>
      <c r="VFZ104" s="0"/>
      <c r="VGA104" s="0"/>
      <c r="VGB104" s="0"/>
      <c r="VGC104" s="0"/>
      <c r="VGD104" s="0"/>
      <c r="VGE104" s="0"/>
      <c r="VGF104" s="0"/>
      <c r="VGG104" s="0"/>
      <c r="VGH104" s="0"/>
      <c r="VGI104" s="0"/>
      <c r="VGJ104" s="0"/>
      <c r="VGK104" s="0"/>
      <c r="VGL104" s="0"/>
      <c r="VGM104" s="0"/>
      <c r="VGN104" s="0"/>
      <c r="VGO104" s="0"/>
      <c r="VGP104" s="0"/>
      <c r="VGQ104" s="0"/>
      <c r="VGR104" s="0"/>
      <c r="VGS104" s="0"/>
      <c r="VGT104" s="0"/>
      <c r="VGU104" s="0"/>
      <c r="VGV104" s="0"/>
      <c r="VGW104" s="0"/>
      <c r="VGX104" s="0"/>
      <c r="VGY104" s="0"/>
      <c r="VGZ104" s="0"/>
      <c r="VHA104" s="0"/>
      <c r="VHB104" s="0"/>
      <c r="VHC104" s="0"/>
      <c r="VHD104" s="0"/>
      <c r="VHE104" s="0"/>
      <c r="VHF104" s="0"/>
      <c r="VHG104" s="0"/>
      <c r="VHH104" s="0"/>
      <c r="VHI104" s="0"/>
      <c r="VHJ104" s="0"/>
      <c r="VHK104" s="0"/>
      <c r="VHL104" s="0"/>
      <c r="VHM104" s="0"/>
      <c r="VHN104" s="0"/>
      <c r="VHO104" s="0"/>
      <c r="VHP104" s="0"/>
      <c r="VHQ104" s="0"/>
      <c r="VHR104" s="0"/>
      <c r="VHS104" s="0"/>
      <c r="VHT104" s="0"/>
      <c r="VHU104" s="0"/>
      <c r="VHV104" s="0"/>
      <c r="VHW104" s="0"/>
      <c r="VHX104" s="0"/>
      <c r="VHY104" s="0"/>
      <c r="VHZ104" s="0"/>
      <c r="VIA104" s="0"/>
      <c r="VIB104" s="0"/>
      <c r="VIC104" s="0"/>
      <c r="VID104" s="0"/>
      <c r="VIE104" s="0"/>
      <c r="VIF104" s="0"/>
      <c r="VIG104" s="0"/>
      <c r="VIH104" s="0"/>
      <c r="VII104" s="0"/>
      <c r="VIJ104" s="0"/>
      <c r="VIK104" s="0"/>
      <c r="VIL104" s="0"/>
      <c r="VIM104" s="0"/>
      <c r="VIN104" s="0"/>
      <c r="VIO104" s="0"/>
      <c r="VIP104" s="0"/>
      <c r="VIQ104" s="0"/>
      <c r="VIR104" s="0"/>
      <c r="VIS104" s="0"/>
      <c r="VIT104" s="0"/>
      <c r="VIU104" s="0"/>
      <c r="VIV104" s="0"/>
      <c r="VIW104" s="0"/>
      <c r="VIX104" s="0"/>
      <c r="VIY104" s="0"/>
      <c r="VIZ104" s="0"/>
      <c r="VJA104" s="0"/>
      <c r="VJB104" s="0"/>
      <c r="VJC104" s="0"/>
      <c r="VJD104" s="0"/>
      <c r="VJE104" s="0"/>
      <c r="VJF104" s="0"/>
      <c r="VJG104" s="0"/>
      <c r="VJH104" s="0"/>
      <c r="VJI104" s="0"/>
      <c r="VJJ104" s="0"/>
      <c r="VJK104" s="0"/>
      <c r="VJL104" s="0"/>
      <c r="VJM104" s="0"/>
      <c r="VJN104" s="0"/>
      <c r="VJO104" s="0"/>
      <c r="VJP104" s="0"/>
      <c r="VJQ104" s="0"/>
      <c r="VJR104" s="0"/>
      <c r="VJS104" s="0"/>
      <c r="VJT104" s="0"/>
      <c r="VJU104" s="0"/>
      <c r="VJV104" s="0"/>
      <c r="VJW104" s="0"/>
      <c r="VJX104" s="0"/>
      <c r="VJY104" s="0"/>
      <c r="VJZ104" s="0"/>
      <c r="VKA104" s="0"/>
      <c r="VKB104" s="0"/>
      <c r="VKC104" s="0"/>
      <c r="VKD104" s="0"/>
      <c r="VKE104" s="0"/>
      <c r="VKF104" s="0"/>
      <c r="VKG104" s="0"/>
      <c r="VKH104" s="0"/>
      <c r="VKI104" s="0"/>
      <c r="VKJ104" s="0"/>
      <c r="VKK104" s="0"/>
      <c r="VKL104" s="0"/>
      <c r="VKM104" s="0"/>
      <c r="VKN104" s="0"/>
      <c r="VKO104" s="0"/>
      <c r="VKP104" s="0"/>
      <c r="VKQ104" s="0"/>
      <c r="VKR104" s="0"/>
      <c r="VKS104" s="0"/>
      <c r="VKT104" s="0"/>
      <c r="VKU104" s="0"/>
      <c r="VKV104" s="0"/>
      <c r="VKW104" s="0"/>
      <c r="VKX104" s="0"/>
      <c r="VKY104" s="0"/>
      <c r="VKZ104" s="0"/>
      <c r="VLA104" s="0"/>
      <c r="VLB104" s="0"/>
      <c r="VLC104" s="0"/>
      <c r="VLD104" s="0"/>
      <c r="VLE104" s="0"/>
      <c r="VLF104" s="0"/>
      <c r="VLG104" s="0"/>
      <c r="VLH104" s="0"/>
      <c r="VLI104" s="0"/>
      <c r="VLJ104" s="0"/>
      <c r="VLK104" s="0"/>
      <c r="VLL104" s="0"/>
      <c r="VLM104" s="0"/>
      <c r="VLN104" s="0"/>
      <c r="VLO104" s="0"/>
      <c r="VLP104" s="0"/>
      <c r="VLQ104" s="0"/>
      <c r="VLR104" s="0"/>
      <c r="VLS104" s="0"/>
      <c r="VLT104" s="0"/>
      <c r="VLU104" s="0"/>
      <c r="VLV104" s="0"/>
      <c r="VLW104" s="0"/>
      <c r="VLX104" s="0"/>
      <c r="VLY104" s="0"/>
      <c r="VLZ104" s="0"/>
      <c r="VMA104" s="0"/>
      <c r="VMB104" s="0"/>
      <c r="VMC104" s="0"/>
      <c r="VMD104" s="0"/>
      <c r="VME104" s="0"/>
      <c r="VMF104" s="0"/>
      <c r="VMG104" s="0"/>
      <c r="VMH104" s="0"/>
      <c r="VMI104" s="0"/>
      <c r="VMJ104" s="0"/>
      <c r="VMK104" s="0"/>
      <c r="VML104" s="0"/>
      <c r="VMM104" s="0"/>
      <c r="VMN104" s="0"/>
      <c r="VMO104" s="0"/>
      <c r="VMP104" s="0"/>
      <c r="VMQ104" s="0"/>
      <c r="VMR104" s="0"/>
      <c r="VMS104" s="0"/>
      <c r="VMT104" s="0"/>
      <c r="VMU104" s="0"/>
      <c r="VMV104" s="0"/>
      <c r="VMW104" s="0"/>
      <c r="VMX104" s="0"/>
      <c r="VMY104" s="0"/>
      <c r="VMZ104" s="0"/>
      <c r="VNA104" s="0"/>
      <c r="VNB104" s="0"/>
      <c r="VNC104" s="0"/>
      <c r="VND104" s="0"/>
      <c r="VNE104" s="0"/>
      <c r="VNF104" s="0"/>
      <c r="VNG104" s="0"/>
      <c r="VNH104" s="0"/>
      <c r="VNI104" s="0"/>
      <c r="VNJ104" s="0"/>
      <c r="VNK104" s="0"/>
      <c r="VNL104" s="0"/>
      <c r="VNM104" s="0"/>
      <c r="VNN104" s="0"/>
      <c r="VNO104" s="0"/>
      <c r="VNP104" s="0"/>
      <c r="VNQ104" s="0"/>
      <c r="VNR104" s="0"/>
      <c r="VNS104" s="0"/>
      <c r="VNT104" s="0"/>
      <c r="VNU104" s="0"/>
      <c r="VNV104" s="0"/>
      <c r="VNW104" s="0"/>
      <c r="VNX104" s="0"/>
      <c r="VNY104" s="0"/>
      <c r="VNZ104" s="0"/>
      <c r="VOA104" s="0"/>
      <c r="VOB104" s="0"/>
      <c r="VOC104" s="0"/>
      <c r="VOD104" s="0"/>
      <c r="VOE104" s="0"/>
      <c r="VOF104" s="0"/>
      <c r="VOG104" s="0"/>
      <c r="VOH104" s="0"/>
      <c r="VOI104" s="0"/>
      <c r="VOJ104" s="0"/>
      <c r="VOK104" s="0"/>
      <c r="VOL104" s="0"/>
      <c r="VOM104" s="0"/>
      <c r="VON104" s="0"/>
      <c r="VOO104" s="0"/>
      <c r="VOP104" s="0"/>
      <c r="VOQ104" s="0"/>
      <c r="VOR104" s="0"/>
      <c r="VOS104" s="0"/>
      <c r="VOT104" s="0"/>
      <c r="VOU104" s="0"/>
      <c r="VOV104" s="0"/>
      <c r="VOW104" s="0"/>
      <c r="VOX104" s="0"/>
      <c r="VOY104" s="0"/>
      <c r="VOZ104" s="0"/>
      <c r="VPA104" s="0"/>
      <c r="VPB104" s="0"/>
      <c r="VPC104" s="0"/>
      <c r="VPD104" s="0"/>
      <c r="VPE104" s="0"/>
      <c r="VPF104" s="0"/>
      <c r="VPG104" s="0"/>
      <c r="VPH104" s="0"/>
      <c r="VPI104" s="0"/>
      <c r="VPJ104" s="0"/>
      <c r="VPK104" s="0"/>
      <c r="VPL104" s="0"/>
      <c r="VPM104" s="0"/>
      <c r="VPN104" s="0"/>
      <c r="VPO104" s="0"/>
      <c r="VPP104" s="0"/>
      <c r="VPQ104" s="0"/>
      <c r="VPR104" s="0"/>
      <c r="VPS104" s="0"/>
      <c r="VPT104" s="0"/>
      <c r="VPU104" s="0"/>
      <c r="VPV104" s="0"/>
      <c r="VPW104" s="0"/>
      <c r="VPX104" s="0"/>
      <c r="VPY104" s="0"/>
      <c r="VPZ104" s="0"/>
      <c r="VQA104" s="0"/>
      <c r="VQB104" s="0"/>
      <c r="VQC104" s="0"/>
      <c r="VQD104" s="0"/>
      <c r="VQE104" s="0"/>
      <c r="VQF104" s="0"/>
      <c r="VQG104" s="0"/>
      <c r="VQH104" s="0"/>
      <c r="VQI104" s="0"/>
      <c r="VQJ104" s="0"/>
      <c r="VQK104" s="0"/>
      <c r="VQL104" s="0"/>
      <c r="VQM104" s="0"/>
      <c r="VQN104" s="0"/>
      <c r="VQO104" s="0"/>
      <c r="VQP104" s="0"/>
      <c r="VQQ104" s="0"/>
      <c r="VQR104" s="0"/>
      <c r="VQS104" s="0"/>
      <c r="VQT104" s="0"/>
      <c r="VQU104" s="0"/>
      <c r="VQV104" s="0"/>
      <c r="VQW104" s="0"/>
      <c r="VQX104" s="0"/>
      <c r="VQY104" s="0"/>
      <c r="VQZ104" s="0"/>
      <c r="VRA104" s="0"/>
      <c r="VRB104" s="0"/>
      <c r="VRC104" s="0"/>
      <c r="VRD104" s="0"/>
      <c r="VRE104" s="0"/>
      <c r="VRF104" s="0"/>
      <c r="VRG104" s="0"/>
      <c r="VRH104" s="0"/>
      <c r="VRI104" s="0"/>
      <c r="VRJ104" s="0"/>
      <c r="VRK104" s="0"/>
      <c r="VRL104" s="0"/>
      <c r="VRM104" s="0"/>
      <c r="VRN104" s="0"/>
      <c r="VRO104" s="0"/>
      <c r="VRP104" s="0"/>
      <c r="VRQ104" s="0"/>
      <c r="VRR104" s="0"/>
      <c r="VRS104" s="0"/>
      <c r="VRT104" s="0"/>
      <c r="VRU104" s="0"/>
      <c r="VRV104" s="0"/>
      <c r="VRW104" s="0"/>
      <c r="VRX104" s="0"/>
      <c r="VRY104" s="0"/>
      <c r="VRZ104" s="0"/>
      <c r="VSA104" s="0"/>
      <c r="VSB104" s="0"/>
      <c r="VSC104" s="0"/>
      <c r="VSD104" s="0"/>
      <c r="VSE104" s="0"/>
      <c r="VSF104" s="0"/>
      <c r="VSG104" s="0"/>
      <c r="VSH104" s="0"/>
      <c r="VSI104" s="0"/>
      <c r="VSJ104" s="0"/>
      <c r="VSK104" s="0"/>
      <c r="VSL104" s="0"/>
      <c r="VSM104" s="0"/>
      <c r="VSN104" s="0"/>
      <c r="VSO104" s="0"/>
      <c r="VSP104" s="0"/>
      <c r="VSQ104" s="0"/>
      <c r="VSR104" s="0"/>
      <c r="VSS104" s="0"/>
      <c r="VST104" s="0"/>
      <c r="VSU104" s="0"/>
      <c r="VSV104" s="0"/>
      <c r="VSW104" s="0"/>
      <c r="VSX104" s="0"/>
      <c r="VSY104" s="0"/>
      <c r="VSZ104" s="0"/>
      <c r="VTA104" s="0"/>
      <c r="VTB104" s="0"/>
      <c r="VTC104" s="0"/>
      <c r="VTD104" s="0"/>
      <c r="VTE104" s="0"/>
      <c r="VTF104" s="0"/>
      <c r="VTG104" s="0"/>
      <c r="VTH104" s="0"/>
      <c r="VTI104" s="0"/>
      <c r="VTJ104" s="0"/>
      <c r="VTK104" s="0"/>
      <c r="VTL104" s="0"/>
      <c r="VTM104" s="0"/>
      <c r="VTN104" s="0"/>
      <c r="VTO104" s="0"/>
      <c r="VTP104" s="0"/>
      <c r="VTQ104" s="0"/>
      <c r="VTR104" s="0"/>
      <c r="VTS104" s="0"/>
      <c r="VTT104" s="0"/>
      <c r="VTU104" s="0"/>
      <c r="VTV104" s="0"/>
      <c r="VTW104" s="0"/>
      <c r="VTX104" s="0"/>
      <c r="VTY104" s="0"/>
      <c r="VTZ104" s="0"/>
      <c r="VUA104" s="0"/>
      <c r="VUB104" s="0"/>
      <c r="VUC104" s="0"/>
      <c r="VUD104" s="0"/>
      <c r="VUE104" s="0"/>
      <c r="VUF104" s="0"/>
      <c r="VUG104" s="0"/>
      <c r="VUH104" s="0"/>
      <c r="VUI104" s="0"/>
      <c r="VUJ104" s="0"/>
      <c r="VUK104" s="0"/>
      <c r="VUL104" s="0"/>
      <c r="VUM104" s="0"/>
      <c r="VUN104" s="0"/>
      <c r="VUO104" s="0"/>
      <c r="VUP104" s="0"/>
      <c r="VUQ104" s="0"/>
      <c r="VUR104" s="0"/>
      <c r="VUS104" s="0"/>
      <c r="VUT104" s="0"/>
      <c r="VUU104" s="0"/>
      <c r="VUV104" s="0"/>
      <c r="VUW104" s="0"/>
      <c r="VUX104" s="0"/>
      <c r="VUY104" s="0"/>
      <c r="VUZ104" s="0"/>
      <c r="VVA104" s="0"/>
      <c r="VVB104" s="0"/>
      <c r="VVC104" s="0"/>
      <c r="VVD104" s="0"/>
      <c r="VVE104" s="0"/>
      <c r="VVF104" s="0"/>
      <c r="VVG104" s="0"/>
      <c r="VVH104" s="0"/>
      <c r="VVI104" s="0"/>
      <c r="VVJ104" s="0"/>
      <c r="VVK104" s="0"/>
      <c r="VVL104" s="0"/>
      <c r="VVM104" s="0"/>
      <c r="VVN104" s="0"/>
      <c r="VVO104" s="0"/>
      <c r="VVP104" s="0"/>
      <c r="VVQ104" s="0"/>
      <c r="VVR104" s="0"/>
      <c r="VVS104" s="0"/>
      <c r="VVT104" s="0"/>
      <c r="VVU104" s="0"/>
      <c r="VVV104" s="0"/>
      <c r="VVW104" s="0"/>
      <c r="VVX104" s="0"/>
      <c r="VVY104" s="0"/>
      <c r="VVZ104" s="0"/>
      <c r="VWA104" s="0"/>
      <c r="VWB104" s="0"/>
      <c r="VWC104" s="0"/>
      <c r="VWD104" s="0"/>
      <c r="VWE104" s="0"/>
      <c r="VWF104" s="0"/>
      <c r="VWG104" s="0"/>
      <c r="VWH104" s="0"/>
      <c r="VWI104" s="0"/>
      <c r="VWJ104" s="0"/>
      <c r="VWK104" s="0"/>
      <c r="VWL104" s="0"/>
      <c r="VWM104" s="0"/>
      <c r="VWN104" s="0"/>
      <c r="VWO104" s="0"/>
      <c r="VWP104" s="0"/>
      <c r="VWQ104" s="0"/>
      <c r="VWR104" s="0"/>
      <c r="VWS104" s="0"/>
      <c r="VWT104" s="0"/>
      <c r="VWU104" s="0"/>
      <c r="VWV104" s="0"/>
      <c r="VWW104" s="0"/>
      <c r="VWX104" s="0"/>
      <c r="VWY104" s="0"/>
      <c r="VWZ104" s="0"/>
      <c r="VXA104" s="0"/>
      <c r="VXB104" s="0"/>
      <c r="VXC104" s="0"/>
      <c r="VXD104" s="0"/>
      <c r="VXE104" s="0"/>
      <c r="VXF104" s="0"/>
      <c r="VXG104" s="0"/>
      <c r="VXH104" s="0"/>
      <c r="VXI104" s="0"/>
      <c r="VXJ104" s="0"/>
      <c r="VXK104" s="0"/>
      <c r="VXL104" s="0"/>
      <c r="VXM104" s="0"/>
      <c r="VXN104" s="0"/>
      <c r="VXO104" s="0"/>
      <c r="VXP104" s="0"/>
      <c r="VXQ104" s="0"/>
      <c r="VXR104" s="0"/>
      <c r="VXS104" s="0"/>
      <c r="VXT104" s="0"/>
      <c r="VXU104" s="0"/>
      <c r="VXV104" s="0"/>
      <c r="VXW104" s="0"/>
      <c r="VXX104" s="0"/>
      <c r="VXY104" s="0"/>
      <c r="VXZ104" s="0"/>
      <c r="VYA104" s="0"/>
      <c r="VYB104" s="0"/>
      <c r="VYC104" s="0"/>
      <c r="VYD104" s="0"/>
      <c r="VYE104" s="0"/>
      <c r="VYF104" s="0"/>
      <c r="VYG104" s="0"/>
      <c r="VYH104" s="0"/>
      <c r="VYI104" s="0"/>
      <c r="VYJ104" s="0"/>
      <c r="VYK104" s="0"/>
      <c r="VYL104" s="0"/>
      <c r="VYM104" s="0"/>
      <c r="VYN104" s="0"/>
      <c r="VYO104" s="0"/>
      <c r="VYP104" s="0"/>
      <c r="VYQ104" s="0"/>
      <c r="VYR104" s="0"/>
      <c r="VYS104" s="0"/>
      <c r="VYT104" s="0"/>
      <c r="VYU104" s="0"/>
      <c r="VYV104" s="0"/>
      <c r="VYW104" s="0"/>
      <c r="VYX104" s="0"/>
      <c r="VYY104" s="0"/>
      <c r="VYZ104" s="0"/>
      <c r="VZA104" s="0"/>
      <c r="VZB104" s="0"/>
      <c r="VZC104" s="0"/>
      <c r="VZD104" s="0"/>
      <c r="VZE104" s="0"/>
      <c r="VZF104" s="0"/>
      <c r="VZG104" s="0"/>
      <c r="VZH104" s="0"/>
      <c r="VZI104" s="0"/>
      <c r="VZJ104" s="0"/>
      <c r="VZK104" s="0"/>
      <c r="VZL104" s="0"/>
      <c r="VZM104" s="0"/>
      <c r="VZN104" s="0"/>
      <c r="VZO104" s="0"/>
      <c r="VZP104" s="0"/>
      <c r="VZQ104" s="0"/>
      <c r="VZR104" s="0"/>
      <c r="VZS104" s="0"/>
      <c r="VZT104" s="0"/>
      <c r="VZU104" s="0"/>
      <c r="VZV104" s="0"/>
      <c r="VZW104" s="0"/>
      <c r="VZX104" s="0"/>
      <c r="VZY104" s="0"/>
      <c r="VZZ104" s="0"/>
      <c r="WAA104" s="0"/>
      <c r="WAB104" s="0"/>
      <c r="WAC104" s="0"/>
      <c r="WAD104" s="0"/>
      <c r="WAE104" s="0"/>
      <c r="WAF104" s="0"/>
      <c r="WAG104" s="0"/>
      <c r="WAH104" s="0"/>
      <c r="WAI104" s="0"/>
      <c r="WAJ104" s="0"/>
      <c r="WAK104" s="0"/>
      <c r="WAL104" s="0"/>
      <c r="WAM104" s="0"/>
      <c r="WAN104" s="0"/>
      <c r="WAO104" s="0"/>
      <c r="WAP104" s="0"/>
      <c r="WAQ104" s="0"/>
      <c r="WAR104" s="0"/>
      <c r="WAS104" s="0"/>
      <c r="WAT104" s="0"/>
      <c r="WAU104" s="0"/>
      <c r="WAV104" s="0"/>
      <c r="WAW104" s="0"/>
      <c r="WAX104" s="0"/>
      <c r="WAY104" s="0"/>
      <c r="WAZ104" s="0"/>
      <c r="WBA104" s="0"/>
      <c r="WBB104" s="0"/>
      <c r="WBC104" s="0"/>
      <c r="WBD104" s="0"/>
      <c r="WBE104" s="0"/>
      <c r="WBF104" s="0"/>
      <c r="WBG104" s="0"/>
      <c r="WBH104" s="0"/>
      <c r="WBI104" s="0"/>
      <c r="WBJ104" s="0"/>
      <c r="WBK104" s="0"/>
      <c r="WBL104" s="0"/>
      <c r="WBM104" s="0"/>
      <c r="WBN104" s="0"/>
      <c r="WBO104" s="0"/>
      <c r="WBP104" s="0"/>
      <c r="WBQ104" s="0"/>
      <c r="WBR104" s="0"/>
      <c r="WBS104" s="0"/>
      <c r="WBT104" s="0"/>
      <c r="WBU104" s="0"/>
      <c r="WBV104" s="0"/>
      <c r="WBW104" s="0"/>
      <c r="WBX104" s="0"/>
      <c r="WBY104" s="0"/>
      <c r="WBZ104" s="0"/>
      <c r="WCA104" s="0"/>
      <c r="WCB104" s="0"/>
      <c r="WCC104" s="0"/>
      <c r="WCD104" s="0"/>
      <c r="WCE104" s="0"/>
      <c r="WCF104" s="0"/>
      <c r="WCG104" s="0"/>
      <c r="WCH104" s="0"/>
      <c r="WCI104" s="0"/>
      <c r="WCJ104" s="0"/>
      <c r="WCK104" s="0"/>
      <c r="WCL104" s="0"/>
      <c r="WCM104" s="0"/>
      <c r="WCN104" s="0"/>
      <c r="WCO104" s="0"/>
      <c r="WCP104" s="0"/>
      <c r="WCQ104" s="0"/>
      <c r="WCR104" s="0"/>
      <c r="WCS104" s="0"/>
      <c r="WCT104" s="0"/>
      <c r="WCU104" s="0"/>
      <c r="WCV104" s="0"/>
      <c r="WCW104" s="0"/>
      <c r="WCX104" s="0"/>
      <c r="WCY104" s="0"/>
      <c r="WCZ104" s="0"/>
      <c r="WDA104" s="0"/>
      <c r="WDB104" s="0"/>
      <c r="WDC104" s="0"/>
      <c r="WDD104" s="0"/>
      <c r="WDE104" s="0"/>
      <c r="WDF104" s="0"/>
      <c r="WDG104" s="0"/>
      <c r="WDH104" s="0"/>
      <c r="WDI104" s="0"/>
      <c r="WDJ104" s="0"/>
      <c r="WDK104" s="0"/>
      <c r="WDL104" s="0"/>
      <c r="WDM104" s="0"/>
      <c r="WDN104" s="0"/>
      <c r="WDO104" s="0"/>
      <c r="WDP104" s="0"/>
      <c r="WDQ104" s="0"/>
      <c r="WDR104" s="0"/>
      <c r="WDS104" s="0"/>
      <c r="WDT104" s="0"/>
      <c r="WDU104" s="0"/>
      <c r="WDV104" s="0"/>
      <c r="WDW104" s="0"/>
      <c r="WDX104" s="0"/>
      <c r="WDY104" s="0"/>
      <c r="WDZ104" s="0"/>
      <c r="WEA104" s="0"/>
      <c r="WEB104" s="0"/>
      <c r="WEC104" s="0"/>
      <c r="WED104" s="0"/>
      <c r="WEE104" s="0"/>
      <c r="WEF104" s="0"/>
      <c r="WEG104" s="0"/>
      <c r="WEH104" s="0"/>
      <c r="WEI104" s="0"/>
      <c r="WEJ104" s="0"/>
      <c r="WEK104" s="0"/>
      <c r="WEL104" s="0"/>
      <c r="WEM104" s="0"/>
      <c r="WEN104" s="0"/>
      <c r="WEO104" s="0"/>
      <c r="WEP104" s="0"/>
      <c r="WEQ104" s="0"/>
      <c r="WER104" s="0"/>
      <c r="WES104" s="0"/>
      <c r="WET104" s="0"/>
      <c r="WEU104" s="0"/>
      <c r="WEV104" s="0"/>
      <c r="WEW104" s="0"/>
      <c r="WEX104" s="0"/>
      <c r="WEY104" s="0"/>
      <c r="WEZ104" s="0"/>
      <c r="WFA104" s="0"/>
      <c r="WFB104" s="0"/>
      <c r="WFC104" s="0"/>
      <c r="WFD104" s="0"/>
      <c r="WFE104" s="0"/>
      <c r="WFF104" s="0"/>
      <c r="WFG104" s="0"/>
      <c r="WFH104" s="0"/>
      <c r="WFI104" s="0"/>
      <c r="WFJ104" s="0"/>
      <c r="WFK104" s="0"/>
      <c r="WFL104" s="0"/>
      <c r="WFM104" s="0"/>
      <c r="WFN104" s="0"/>
      <c r="WFO104" s="0"/>
      <c r="WFP104" s="0"/>
      <c r="WFQ104" s="0"/>
      <c r="WFR104" s="0"/>
      <c r="WFS104" s="0"/>
      <c r="WFT104" s="0"/>
      <c r="WFU104" s="0"/>
      <c r="WFV104" s="0"/>
      <c r="WFW104" s="0"/>
      <c r="WFX104" s="0"/>
      <c r="WFY104" s="0"/>
      <c r="WFZ104" s="0"/>
      <c r="WGA104" s="0"/>
      <c r="WGB104" s="0"/>
      <c r="WGC104" s="0"/>
      <c r="WGD104" s="0"/>
      <c r="WGE104" s="0"/>
      <c r="WGF104" s="0"/>
      <c r="WGG104" s="0"/>
      <c r="WGH104" s="0"/>
      <c r="WGI104" s="0"/>
      <c r="WGJ104" s="0"/>
      <c r="WGK104" s="0"/>
      <c r="WGL104" s="0"/>
      <c r="WGM104" s="0"/>
      <c r="WGN104" s="0"/>
      <c r="WGO104" s="0"/>
      <c r="WGP104" s="0"/>
      <c r="WGQ104" s="0"/>
      <c r="WGR104" s="0"/>
      <c r="WGS104" s="0"/>
      <c r="WGT104" s="0"/>
      <c r="WGU104" s="0"/>
      <c r="WGV104" s="0"/>
      <c r="WGW104" s="0"/>
      <c r="WGX104" s="0"/>
      <c r="WGY104" s="0"/>
      <c r="WGZ104" s="0"/>
      <c r="WHA104" s="0"/>
      <c r="WHB104" s="0"/>
      <c r="WHC104" s="0"/>
      <c r="WHD104" s="0"/>
      <c r="WHE104" s="0"/>
      <c r="WHF104" s="0"/>
      <c r="WHG104" s="0"/>
      <c r="WHH104" s="0"/>
      <c r="WHI104" s="0"/>
      <c r="WHJ104" s="0"/>
      <c r="WHK104" s="0"/>
      <c r="WHL104" s="0"/>
      <c r="WHM104" s="0"/>
      <c r="WHN104" s="0"/>
      <c r="WHO104" s="0"/>
      <c r="WHP104" s="0"/>
      <c r="WHQ104" s="0"/>
      <c r="WHR104" s="0"/>
      <c r="WHS104" s="0"/>
      <c r="WHT104" s="0"/>
      <c r="WHU104" s="0"/>
      <c r="WHV104" s="0"/>
      <c r="WHW104" s="0"/>
      <c r="WHX104" s="0"/>
      <c r="WHY104" s="0"/>
      <c r="WHZ104" s="0"/>
      <c r="WIA104" s="0"/>
      <c r="WIB104" s="0"/>
      <c r="WIC104" s="0"/>
      <c r="WID104" s="0"/>
      <c r="WIE104" s="0"/>
      <c r="WIF104" s="0"/>
      <c r="WIG104" s="0"/>
      <c r="WIH104" s="0"/>
      <c r="WII104" s="0"/>
      <c r="WIJ104" s="0"/>
      <c r="WIK104" s="0"/>
      <c r="WIL104" s="0"/>
      <c r="WIM104" s="0"/>
      <c r="WIN104" s="0"/>
      <c r="WIO104" s="0"/>
      <c r="WIP104" s="0"/>
      <c r="WIQ104" s="0"/>
      <c r="WIR104" s="0"/>
      <c r="WIS104" s="0"/>
      <c r="WIT104" s="0"/>
      <c r="WIU104" s="0"/>
      <c r="WIV104" s="0"/>
      <c r="WIW104" s="0"/>
      <c r="WIX104" s="0"/>
      <c r="WIY104" s="0"/>
      <c r="WIZ104" s="0"/>
      <c r="WJA104" s="0"/>
      <c r="WJB104" s="0"/>
      <c r="WJC104" s="0"/>
      <c r="WJD104" s="0"/>
      <c r="WJE104" s="0"/>
      <c r="WJF104" s="0"/>
      <c r="WJG104" s="0"/>
      <c r="WJH104" s="0"/>
      <c r="WJI104" s="0"/>
      <c r="WJJ104" s="0"/>
      <c r="WJK104" s="0"/>
      <c r="WJL104" s="0"/>
      <c r="WJM104" s="0"/>
      <c r="WJN104" s="0"/>
      <c r="WJO104" s="0"/>
      <c r="WJP104" s="0"/>
      <c r="WJQ104" s="0"/>
      <c r="WJR104" s="0"/>
      <c r="WJS104" s="0"/>
      <c r="WJT104" s="0"/>
      <c r="WJU104" s="0"/>
      <c r="WJV104" s="0"/>
      <c r="WJW104" s="0"/>
      <c r="WJX104" s="0"/>
      <c r="WJY104" s="0"/>
      <c r="WJZ104" s="0"/>
      <c r="WKA104" s="0"/>
      <c r="WKB104" s="0"/>
      <c r="WKC104" s="0"/>
      <c r="WKD104" s="0"/>
      <c r="WKE104" s="0"/>
      <c r="WKF104" s="0"/>
      <c r="WKG104" s="0"/>
      <c r="WKH104" s="0"/>
      <c r="WKI104" s="0"/>
      <c r="WKJ104" s="0"/>
      <c r="WKK104" s="0"/>
      <c r="WKL104" s="0"/>
      <c r="WKM104" s="0"/>
      <c r="WKN104" s="0"/>
      <c r="WKO104" s="0"/>
      <c r="WKP104" s="0"/>
      <c r="WKQ104" s="0"/>
      <c r="WKR104" s="0"/>
      <c r="WKS104" s="0"/>
      <c r="WKT104" s="0"/>
      <c r="WKU104" s="0"/>
      <c r="WKV104" s="0"/>
      <c r="WKW104" s="0"/>
      <c r="WKX104" s="0"/>
      <c r="WKY104" s="0"/>
      <c r="WKZ104" s="0"/>
      <c r="WLA104" s="0"/>
      <c r="WLB104" s="0"/>
      <c r="WLC104" s="0"/>
      <c r="WLD104" s="0"/>
      <c r="WLE104" s="0"/>
      <c r="WLF104" s="0"/>
      <c r="WLG104" s="0"/>
      <c r="WLH104" s="0"/>
      <c r="WLI104" s="0"/>
      <c r="WLJ104" s="0"/>
      <c r="WLK104" s="0"/>
      <c r="WLL104" s="0"/>
      <c r="WLM104" s="0"/>
      <c r="WLN104" s="0"/>
      <c r="WLO104" s="0"/>
      <c r="WLP104" s="0"/>
      <c r="WLQ104" s="0"/>
      <c r="WLR104" s="0"/>
      <c r="WLS104" s="0"/>
      <c r="WLT104" s="0"/>
      <c r="WLU104" s="0"/>
      <c r="WLV104" s="0"/>
      <c r="WLW104" s="0"/>
      <c r="WLX104" s="0"/>
      <c r="WLY104" s="0"/>
      <c r="WLZ104" s="0"/>
      <c r="WMA104" s="0"/>
      <c r="WMB104" s="0"/>
      <c r="WMC104" s="0"/>
      <c r="WMD104" s="0"/>
      <c r="WME104" s="0"/>
      <c r="WMF104" s="0"/>
      <c r="WMG104" s="0"/>
      <c r="WMH104" s="0"/>
      <c r="WMI104" s="0"/>
      <c r="WMJ104" s="0"/>
      <c r="WMK104" s="0"/>
      <c r="WML104" s="0"/>
      <c r="WMM104" s="0"/>
      <c r="WMN104" s="0"/>
      <c r="WMO104" s="0"/>
      <c r="WMP104" s="0"/>
      <c r="WMQ104" s="0"/>
      <c r="WMR104" s="0"/>
      <c r="WMS104" s="0"/>
      <c r="WMT104" s="0"/>
      <c r="WMU104" s="0"/>
      <c r="WMV104" s="0"/>
      <c r="WMW104" s="0"/>
      <c r="WMX104" s="0"/>
      <c r="WMY104" s="0"/>
      <c r="WMZ104" s="0"/>
      <c r="WNA104" s="0"/>
      <c r="WNB104" s="0"/>
      <c r="WNC104" s="0"/>
      <c r="WND104" s="0"/>
      <c r="WNE104" s="0"/>
      <c r="WNF104" s="0"/>
      <c r="WNG104" s="0"/>
      <c r="WNH104" s="0"/>
      <c r="WNI104" s="0"/>
      <c r="WNJ104" s="0"/>
      <c r="WNK104" s="0"/>
      <c r="WNL104" s="0"/>
      <c r="WNM104" s="0"/>
      <c r="WNN104" s="0"/>
      <c r="WNO104" s="0"/>
      <c r="WNP104" s="0"/>
      <c r="WNQ104" s="0"/>
      <c r="WNR104" s="0"/>
      <c r="WNS104" s="0"/>
      <c r="WNT104" s="0"/>
      <c r="WNU104" s="0"/>
      <c r="WNV104" s="0"/>
      <c r="WNW104" s="0"/>
      <c r="WNX104" s="0"/>
      <c r="WNY104" s="0"/>
      <c r="WNZ104" s="0"/>
      <c r="WOA104" s="0"/>
      <c r="WOB104" s="0"/>
      <c r="WOC104" s="0"/>
      <c r="WOD104" s="0"/>
      <c r="WOE104" s="0"/>
      <c r="WOF104" s="0"/>
      <c r="WOG104" s="0"/>
      <c r="WOH104" s="0"/>
      <c r="WOI104" s="0"/>
      <c r="WOJ104" s="0"/>
      <c r="WOK104" s="0"/>
      <c r="WOL104" s="0"/>
      <c r="WOM104" s="0"/>
      <c r="WON104" s="0"/>
      <c r="WOO104" s="0"/>
      <c r="WOP104" s="0"/>
      <c r="WOQ104" s="0"/>
      <c r="WOR104" s="0"/>
      <c r="WOS104" s="0"/>
      <c r="WOT104" s="0"/>
      <c r="WOU104" s="0"/>
      <c r="WOV104" s="0"/>
      <c r="WOW104" s="0"/>
      <c r="WOX104" s="0"/>
      <c r="WOY104" s="0"/>
      <c r="WOZ104" s="0"/>
      <c r="WPA104" s="0"/>
      <c r="WPB104" s="0"/>
      <c r="WPC104" s="0"/>
      <c r="WPD104" s="0"/>
      <c r="WPE104" s="0"/>
      <c r="WPF104" s="0"/>
      <c r="WPG104" s="0"/>
      <c r="WPH104" s="0"/>
      <c r="WPI104" s="0"/>
      <c r="WPJ104" s="0"/>
      <c r="WPK104" s="0"/>
      <c r="WPL104" s="0"/>
      <c r="WPM104" s="0"/>
      <c r="WPN104" s="0"/>
      <c r="WPO104" s="0"/>
      <c r="WPP104" s="0"/>
      <c r="WPQ104" s="0"/>
      <c r="WPR104" s="0"/>
      <c r="WPS104" s="0"/>
      <c r="WPT104" s="0"/>
      <c r="WPU104" s="0"/>
      <c r="WPV104" s="0"/>
      <c r="WPW104" s="0"/>
      <c r="WPX104" s="0"/>
      <c r="WPY104" s="0"/>
      <c r="WPZ104" s="0"/>
      <c r="WQA104" s="0"/>
      <c r="WQB104" s="0"/>
      <c r="WQC104" s="0"/>
      <c r="WQD104" s="0"/>
      <c r="WQE104" s="0"/>
      <c r="WQF104" s="0"/>
      <c r="WQG104" s="0"/>
      <c r="WQH104" s="0"/>
      <c r="WQI104" s="0"/>
      <c r="WQJ104" s="0"/>
      <c r="WQK104" s="0"/>
      <c r="WQL104" s="0"/>
      <c r="WQM104" s="0"/>
      <c r="WQN104" s="0"/>
      <c r="WQO104" s="0"/>
      <c r="WQP104" s="0"/>
      <c r="WQQ104" s="0"/>
      <c r="WQR104" s="0"/>
      <c r="WQS104" s="0"/>
      <c r="WQT104" s="0"/>
      <c r="WQU104" s="0"/>
      <c r="WQV104" s="0"/>
      <c r="WQW104" s="0"/>
      <c r="WQX104" s="0"/>
      <c r="WQY104" s="0"/>
      <c r="WQZ104" s="0"/>
      <c r="WRA104" s="0"/>
      <c r="WRB104" s="0"/>
      <c r="WRC104" s="0"/>
      <c r="WRD104" s="0"/>
      <c r="WRE104" s="0"/>
      <c r="WRF104" s="0"/>
      <c r="WRG104" s="0"/>
      <c r="WRH104" s="0"/>
      <c r="WRI104" s="0"/>
      <c r="WRJ104" s="0"/>
      <c r="WRK104" s="0"/>
      <c r="WRL104" s="0"/>
      <c r="WRM104" s="0"/>
      <c r="WRN104" s="0"/>
      <c r="WRO104" s="0"/>
      <c r="WRP104" s="0"/>
      <c r="WRQ104" s="0"/>
      <c r="WRR104" s="0"/>
      <c r="WRS104" s="0"/>
      <c r="WRT104" s="0"/>
      <c r="WRU104" s="0"/>
      <c r="WRV104" s="0"/>
      <c r="WRW104" s="0"/>
      <c r="WRX104" s="0"/>
      <c r="WRY104" s="0"/>
      <c r="WRZ104" s="0"/>
      <c r="WSA104" s="0"/>
      <c r="WSB104" s="0"/>
      <c r="WSC104" s="0"/>
      <c r="WSD104" s="0"/>
      <c r="WSE104" s="0"/>
      <c r="WSF104" s="0"/>
      <c r="WSG104" s="0"/>
      <c r="WSH104" s="0"/>
      <c r="WSI104" s="0"/>
      <c r="WSJ104" s="0"/>
      <c r="WSK104" s="0"/>
      <c r="WSL104" s="0"/>
      <c r="WSM104" s="0"/>
      <c r="WSN104" s="0"/>
      <c r="WSO104" s="0"/>
      <c r="WSP104" s="0"/>
      <c r="WSQ104" s="0"/>
      <c r="WSR104" s="0"/>
      <c r="WSS104" s="0"/>
      <c r="WST104" s="0"/>
      <c r="WSU104" s="0"/>
      <c r="WSV104" s="0"/>
      <c r="WSW104" s="0"/>
      <c r="WSX104" s="0"/>
      <c r="WSY104" s="0"/>
      <c r="WSZ104" s="0"/>
      <c r="WTA104" s="0"/>
      <c r="WTB104" s="0"/>
      <c r="WTC104" s="0"/>
      <c r="WTD104" s="0"/>
      <c r="WTE104" s="0"/>
      <c r="WTF104" s="0"/>
      <c r="WTG104" s="0"/>
      <c r="WTH104" s="0"/>
      <c r="WTI104" s="0"/>
      <c r="WTJ104" s="0"/>
      <c r="WTK104" s="0"/>
      <c r="WTL104" s="0"/>
      <c r="WTM104" s="0"/>
      <c r="WTN104" s="0"/>
      <c r="WTO104" s="0"/>
      <c r="WTP104" s="0"/>
      <c r="WTQ104" s="0"/>
      <c r="WTR104" s="0"/>
      <c r="WTS104" s="0"/>
      <c r="WTT104" s="0"/>
      <c r="WTU104" s="0"/>
      <c r="WTV104" s="0"/>
      <c r="WTW104" s="0"/>
      <c r="WTX104" s="0"/>
      <c r="WTY104" s="0"/>
      <c r="WTZ104" s="0"/>
      <c r="WUA104" s="0"/>
      <c r="WUB104" s="0"/>
      <c r="WUC104" s="0"/>
      <c r="WUD104" s="0"/>
      <c r="WUE104" s="0"/>
      <c r="WUF104" s="0"/>
      <c r="WUG104" s="0"/>
      <c r="WUH104" s="0"/>
      <c r="WUI104" s="0"/>
      <c r="WUJ104" s="0"/>
      <c r="WUK104" s="0"/>
      <c r="WUL104" s="0"/>
      <c r="WUM104" s="0"/>
      <c r="WUN104" s="0"/>
      <c r="WUO104" s="0"/>
      <c r="WUP104" s="0"/>
      <c r="WUQ104" s="0"/>
      <c r="WUR104" s="0"/>
      <c r="WUS104" s="0"/>
      <c r="WUT104" s="0"/>
      <c r="WUU104" s="0"/>
      <c r="WUV104" s="0"/>
      <c r="WUW104" s="0"/>
      <c r="WUX104" s="0"/>
      <c r="WUY104" s="0"/>
      <c r="WUZ104" s="0"/>
      <c r="WVA104" s="0"/>
      <c r="WVB104" s="0"/>
      <c r="WVC104" s="0"/>
      <c r="WVD104" s="0"/>
      <c r="WVE104" s="0"/>
      <c r="WVF104" s="0"/>
      <c r="WVG104" s="0"/>
      <c r="WVH104" s="0"/>
      <c r="WVI104" s="0"/>
      <c r="WVJ104" s="0"/>
      <c r="WVK104" s="0"/>
      <c r="WVL104" s="0"/>
      <c r="WVM104" s="0"/>
      <c r="WVN104" s="0"/>
      <c r="WVO104" s="0"/>
      <c r="WVP104" s="0"/>
      <c r="WVQ104" s="0"/>
      <c r="WVR104" s="0"/>
      <c r="WVS104" s="0"/>
      <c r="WVT104" s="0"/>
      <c r="WVU104" s="0"/>
      <c r="WVV104" s="0"/>
      <c r="WVW104" s="0"/>
      <c r="WVX104" s="0"/>
      <c r="WVY104" s="0"/>
      <c r="WVZ104" s="0"/>
      <c r="WWA104" s="0"/>
      <c r="WWB104" s="0"/>
      <c r="WWC104" s="0"/>
      <c r="WWD104" s="0"/>
      <c r="WWE104" s="0"/>
      <c r="WWF104" s="0"/>
      <c r="WWG104" s="0"/>
      <c r="WWH104" s="0"/>
      <c r="WWI104" s="0"/>
      <c r="WWJ104" s="0"/>
      <c r="WWK104" s="0"/>
      <c r="WWL104" s="0"/>
      <c r="WWM104" s="0"/>
      <c r="WWN104" s="0"/>
      <c r="WWO104" s="0"/>
      <c r="WWP104" s="0"/>
      <c r="WWQ104" s="0"/>
      <c r="WWR104" s="0"/>
      <c r="WWS104" s="0"/>
      <c r="WWT104" s="0"/>
      <c r="WWU104" s="0"/>
      <c r="WWV104" s="0"/>
      <c r="WWW104" s="0"/>
      <c r="WWX104" s="0"/>
      <c r="WWY104" s="0"/>
      <c r="WWZ104" s="0"/>
      <c r="WXA104" s="0"/>
      <c r="WXB104" s="0"/>
      <c r="WXC104" s="0"/>
      <c r="WXD104" s="0"/>
      <c r="WXE104" s="0"/>
      <c r="WXF104" s="0"/>
      <c r="WXG104" s="0"/>
      <c r="WXH104" s="0"/>
      <c r="WXI104" s="0"/>
      <c r="WXJ104" s="0"/>
      <c r="WXK104" s="0"/>
      <c r="WXL104" s="0"/>
      <c r="WXM104" s="0"/>
      <c r="WXN104" s="0"/>
      <c r="WXO104" s="0"/>
      <c r="WXP104" s="0"/>
      <c r="WXQ104" s="0"/>
      <c r="WXR104" s="0"/>
      <c r="WXS104" s="0"/>
      <c r="WXT104" s="0"/>
      <c r="WXU104" s="0"/>
      <c r="WXV104" s="0"/>
      <c r="WXW104" s="0"/>
      <c r="WXX104" s="0"/>
      <c r="WXY104" s="0"/>
      <c r="WXZ104" s="0"/>
      <c r="WYA104" s="0"/>
      <c r="WYB104" s="0"/>
      <c r="WYC104" s="0"/>
      <c r="WYD104" s="0"/>
      <c r="WYE104" s="0"/>
      <c r="WYF104" s="0"/>
      <c r="WYG104" s="0"/>
      <c r="WYH104" s="0"/>
      <c r="WYI104" s="0"/>
      <c r="WYJ104" s="0"/>
      <c r="WYK104" s="0"/>
      <c r="WYL104" s="0"/>
      <c r="WYM104" s="0"/>
      <c r="WYN104" s="0"/>
      <c r="WYO104" s="0"/>
      <c r="WYP104" s="0"/>
      <c r="WYQ104" s="0"/>
      <c r="WYR104" s="0"/>
      <c r="WYS104" s="0"/>
      <c r="WYT104" s="0"/>
      <c r="WYU104" s="0"/>
      <c r="WYV104" s="0"/>
      <c r="WYW104" s="0"/>
      <c r="WYX104" s="0"/>
      <c r="WYY104" s="0"/>
      <c r="WYZ104" s="0"/>
      <c r="WZA104" s="0"/>
      <c r="WZB104" s="0"/>
      <c r="WZC104" s="0"/>
      <c r="WZD104" s="0"/>
      <c r="WZE104" s="0"/>
      <c r="WZF104" s="0"/>
      <c r="WZG104" s="0"/>
      <c r="WZH104" s="0"/>
      <c r="WZI104" s="0"/>
      <c r="WZJ104" s="0"/>
      <c r="WZK104" s="0"/>
      <c r="WZL104" s="0"/>
      <c r="WZM104" s="0"/>
      <c r="WZN104" s="0"/>
      <c r="WZO104" s="0"/>
      <c r="WZP104" s="0"/>
      <c r="WZQ104" s="0"/>
      <c r="WZR104" s="0"/>
      <c r="WZS104" s="0"/>
      <c r="WZT104" s="0"/>
      <c r="WZU104" s="0"/>
      <c r="WZV104" s="0"/>
      <c r="WZW104" s="0"/>
      <c r="WZX104" s="0"/>
      <c r="WZY104" s="0"/>
      <c r="WZZ104" s="0"/>
      <c r="XAA104" s="0"/>
      <c r="XAB104" s="0"/>
      <c r="XAC104" s="0"/>
      <c r="XAD104" s="0"/>
      <c r="XAE104" s="0"/>
      <c r="XAF104" s="0"/>
      <c r="XAG104" s="0"/>
      <c r="XAH104" s="0"/>
      <c r="XAI104" s="0"/>
      <c r="XAJ104" s="0"/>
      <c r="XAK104" s="0"/>
      <c r="XAL104" s="0"/>
      <c r="XAM104" s="0"/>
      <c r="XAN104" s="0"/>
      <c r="XAO104" s="0"/>
      <c r="XAP104" s="0"/>
      <c r="XAQ104" s="0"/>
      <c r="XAR104" s="0"/>
      <c r="XAS104" s="0"/>
      <c r="XAT104" s="0"/>
      <c r="XAU104" s="0"/>
      <c r="XAV104" s="0"/>
      <c r="XAW104" s="0"/>
      <c r="XAX104" s="0"/>
      <c r="XAY104" s="0"/>
      <c r="XAZ104" s="0"/>
      <c r="XBA104" s="0"/>
      <c r="XBB104" s="0"/>
      <c r="XBC104" s="0"/>
      <c r="XBD104" s="0"/>
      <c r="XBE104" s="0"/>
      <c r="XBF104" s="0"/>
      <c r="XBG104" s="0"/>
      <c r="XBH104" s="0"/>
      <c r="XBI104" s="0"/>
      <c r="XBJ104" s="0"/>
      <c r="XBK104" s="0"/>
      <c r="XBL104" s="0"/>
      <c r="XBM104" s="0"/>
      <c r="XBN104" s="0"/>
      <c r="XBO104" s="0"/>
      <c r="XBP104" s="0"/>
      <c r="XBQ104" s="0"/>
      <c r="XBR104" s="0"/>
      <c r="XBS104" s="0"/>
      <c r="XBT104" s="0"/>
      <c r="XBU104" s="0"/>
      <c r="XBV104" s="0"/>
      <c r="XBW104" s="0"/>
      <c r="XBX104" s="0"/>
      <c r="XBY104" s="0"/>
      <c r="XBZ104" s="0"/>
      <c r="XCA104" s="0"/>
      <c r="XCB104" s="0"/>
      <c r="XCC104" s="0"/>
      <c r="XCD104" s="0"/>
      <c r="XCE104" s="0"/>
      <c r="XCF104" s="0"/>
      <c r="XCG104" s="0"/>
      <c r="XCH104" s="0"/>
      <c r="XCI104" s="0"/>
      <c r="XCJ104" s="0"/>
      <c r="XCK104" s="0"/>
      <c r="XCL104" s="0"/>
      <c r="XCM104" s="0"/>
      <c r="XCN104" s="0"/>
      <c r="XCO104" s="0"/>
      <c r="XCP104" s="0"/>
      <c r="XCQ104" s="0"/>
      <c r="XCR104" s="0"/>
      <c r="XCS104" s="0"/>
      <c r="XCT104" s="0"/>
      <c r="XCU104" s="0"/>
      <c r="XCV104" s="0"/>
      <c r="XCW104" s="0"/>
      <c r="XCX104" s="0"/>
      <c r="XCY104" s="0"/>
      <c r="XCZ104" s="0"/>
      <c r="XDA104" s="0"/>
      <c r="XDB104" s="0"/>
      <c r="XDC104" s="0"/>
      <c r="XDD104" s="0"/>
      <c r="XDE104" s="0"/>
      <c r="XDF104" s="0"/>
      <c r="XDG104" s="0"/>
      <c r="XDH104" s="0"/>
      <c r="XDI104" s="0"/>
      <c r="XDJ104" s="0"/>
      <c r="XDK104" s="0"/>
      <c r="XDL104" s="0"/>
      <c r="XDM104" s="0"/>
      <c r="XDN104" s="0"/>
      <c r="XDO104" s="0"/>
      <c r="XDP104" s="0"/>
      <c r="XDQ104" s="0"/>
      <c r="XDR104" s="0"/>
      <c r="XDS104" s="0"/>
      <c r="XDT104" s="0"/>
      <c r="XDU104" s="0"/>
      <c r="XDV104" s="0"/>
      <c r="XDW104" s="0"/>
      <c r="XDX104" s="0"/>
      <c r="XDY104" s="0"/>
      <c r="XDZ104" s="0"/>
      <c r="XEA104" s="0"/>
      <c r="XEB104" s="0"/>
      <c r="XEC104" s="0"/>
      <c r="XED104" s="0"/>
      <c r="XEE104" s="0"/>
      <c r="XEF104" s="0"/>
      <c r="XEG104" s="0"/>
      <c r="XEH104" s="0"/>
      <c r="XEI104" s="0"/>
      <c r="XEJ104" s="0"/>
      <c r="XEK104" s="0"/>
      <c r="XEL104" s="0"/>
      <c r="XEM104" s="0"/>
      <c r="XEN104" s="0"/>
      <c r="XEO104" s="0"/>
      <c r="XEP104" s="0"/>
      <c r="XEQ104" s="0"/>
      <c r="XER104" s="0"/>
      <c r="XES104" s="0"/>
      <c r="XET104" s="0"/>
      <c r="XEU104" s="0"/>
      <c r="XEV104" s="0"/>
      <c r="XEW104" s="0"/>
      <c r="XEX104" s="0"/>
      <c r="XEY104" s="0"/>
      <c r="XEZ104" s="0"/>
      <c r="XFA104" s="0"/>
      <c r="XFB104" s="0"/>
      <c r="XFC104" s="0"/>
      <c r="XFD104" s="0"/>
    </row>
    <row r="105" customFormat="false" ht="15" hidden="false" customHeight="false" outlineLevel="0" collapsed="false">
      <c r="G105" s="1"/>
      <c r="U105" s="1"/>
      <c r="AA105" s="1"/>
      <c r="AL105" s="0"/>
      <c r="AM105" s="0"/>
      <c r="AN105" s="0"/>
      <c r="AO105" s="0"/>
      <c r="AP105" s="0"/>
      <c r="AQ105" s="0"/>
      <c r="AR105" s="0"/>
      <c r="AS105" s="0"/>
      <c r="AT105" s="0"/>
      <c r="AU105" s="0"/>
      <c r="AV105" s="0"/>
      <c r="AW105" s="0"/>
      <c r="AX105" s="0"/>
      <c r="AY105" s="0"/>
      <c r="AZ105" s="0"/>
      <c r="BA105" s="0"/>
      <c r="BB105" s="0"/>
      <c r="BC105" s="0"/>
      <c r="BD105" s="0"/>
      <c r="BE105" s="0"/>
      <c r="BF105" s="0"/>
      <c r="BG105" s="0"/>
      <c r="BH105" s="0"/>
      <c r="BI105" s="0"/>
      <c r="BJ105" s="0"/>
      <c r="BK105" s="0"/>
      <c r="BL105" s="0"/>
      <c r="BM105" s="0"/>
      <c r="BN105" s="0"/>
      <c r="BO105" s="0"/>
      <c r="BP105" s="0"/>
      <c r="BQ105" s="0"/>
      <c r="BR105" s="0"/>
      <c r="BS105" s="0"/>
      <c r="BT105" s="0"/>
      <c r="BU105" s="0"/>
      <c r="BV105" s="0"/>
      <c r="BW105" s="0"/>
      <c r="BX105" s="0"/>
      <c r="BY105" s="0"/>
      <c r="BZ105" s="0"/>
      <c r="CA105" s="0"/>
      <c r="CB105" s="0"/>
      <c r="CC105" s="0"/>
      <c r="CD105" s="0"/>
      <c r="CE105" s="0"/>
      <c r="CF105" s="0"/>
      <c r="CG105" s="0"/>
      <c r="CH105" s="0"/>
      <c r="CI105" s="0"/>
      <c r="CJ105" s="0"/>
      <c r="CK105" s="0"/>
      <c r="CL105" s="0"/>
      <c r="CM105" s="0"/>
      <c r="CN105" s="0"/>
      <c r="CO105" s="0"/>
      <c r="CP105" s="0"/>
      <c r="CQ105" s="0"/>
      <c r="CR105" s="0"/>
      <c r="CS105" s="0"/>
      <c r="CT105" s="0"/>
      <c r="CU105" s="0"/>
      <c r="CV105" s="0"/>
      <c r="CW105" s="0"/>
      <c r="CX105" s="0"/>
      <c r="CY105" s="0"/>
      <c r="CZ105" s="0"/>
      <c r="DA105" s="0"/>
      <c r="DB105" s="0"/>
      <c r="DC105" s="0"/>
      <c r="DD105" s="0"/>
      <c r="DE105" s="0"/>
      <c r="DF105" s="0"/>
      <c r="DG105" s="0"/>
      <c r="DH105" s="0"/>
      <c r="DI105" s="0"/>
      <c r="DJ105" s="0"/>
      <c r="DK105" s="0"/>
      <c r="DL105" s="0"/>
      <c r="DM105" s="0"/>
      <c r="DN105" s="0"/>
      <c r="DO105" s="0"/>
      <c r="DP105" s="0"/>
      <c r="DQ105" s="0"/>
      <c r="DR105" s="0"/>
      <c r="DS105" s="0"/>
      <c r="DT105" s="0"/>
      <c r="DU105" s="0"/>
      <c r="DV105" s="0"/>
      <c r="DW105" s="0"/>
      <c r="DX105" s="0"/>
      <c r="DY105" s="0"/>
      <c r="DZ105" s="0"/>
      <c r="EA105" s="0"/>
      <c r="EB105" s="0"/>
      <c r="EC105" s="0"/>
      <c r="ED105" s="0"/>
      <c r="EE105" s="0"/>
      <c r="EF105" s="0"/>
      <c r="EG105" s="0"/>
      <c r="EH105" s="0"/>
      <c r="EI105" s="0"/>
      <c r="EJ105" s="0"/>
      <c r="EK105" s="0"/>
      <c r="EL105" s="0"/>
      <c r="EM105" s="0"/>
      <c r="EN105" s="0"/>
      <c r="EO105" s="0"/>
      <c r="EP105" s="0"/>
      <c r="EQ105" s="0"/>
      <c r="ER105" s="0"/>
      <c r="ES105" s="0"/>
      <c r="ET105" s="0"/>
      <c r="EU105" s="0"/>
      <c r="EV105" s="0"/>
      <c r="EW105" s="0"/>
      <c r="EX105" s="0"/>
      <c r="EY105" s="0"/>
      <c r="EZ105" s="0"/>
      <c r="FA105" s="0"/>
      <c r="FB105" s="0"/>
      <c r="FC105" s="0"/>
      <c r="FD105" s="0"/>
      <c r="FE105" s="0"/>
      <c r="FF105" s="0"/>
      <c r="FG105" s="0"/>
      <c r="FH105" s="0"/>
      <c r="FI105" s="0"/>
      <c r="FJ105" s="0"/>
      <c r="FK105" s="0"/>
      <c r="FL105" s="0"/>
      <c r="FM105" s="0"/>
      <c r="FN105" s="0"/>
      <c r="FO105" s="0"/>
      <c r="FP105" s="0"/>
      <c r="FQ105" s="0"/>
      <c r="FR105" s="0"/>
      <c r="FS105" s="0"/>
      <c r="FT105" s="0"/>
      <c r="FU105" s="0"/>
      <c r="FV105" s="0"/>
      <c r="FW105" s="0"/>
      <c r="FX105" s="0"/>
      <c r="FY105" s="0"/>
      <c r="FZ105" s="0"/>
      <c r="GA105" s="0"/>
      <c r="GB105" s="0"/>
      <c r="GC105" s="0"/>
      <c r="GD105" s="0"/>
      <c r="GE105" s="0"/>
      <c r="GF105" s="0"/>
      <c r="GG105" s="0"/>
      <c r="GH105" s="0"/>
      <c r="GI105" s="0"/>
      <c r="GJ105" s="0"/>
      <c r="GK105" s="0"/>
      <c r="GL105" s="0"/>
      <c r="GM105" s="0"/>
      <c r="GN105" s="0"/>
      <c r="GO105" s="0"/>
      <c r="GP105" s="0"/>
      <c r="GQ105" s="0"/>
      <c r="GR105" s="0"/>
      <c r="GS105" s="0"/>
      <c r="GT105" s="0"/>
      <c r="GU105" s="0"/>
      <c r="GV105" s="0"/>
      <c r="GW105" s="0"/>
      <c r="GX105" s="0"/>
      <c r="GY105" s="0"/>
      <c r="GZ105" s="0"/>
      <c r="HA105" s="0"/>
      <c r="HB105" s="0"/>
      <c r="HC105" s="0"/>
      <c r="HD105" s="0"/>
      <c r="HE105" s="0"/>
      <c r="HF105" s="0"/>
      <c r="HG105" s="0"/>
      <c r="HH105" s="0"/>
      <c r="HI105" s="0"/>
      <c r="HJ105" s="0"/>
      <c r="HK105" s="0"/>
      <c r="HL105" s="0"/>
      <c r="HM105" s="0"/>
      <c r="HN105" s="0"/>
      <c r="HO105" s="0"/>
      <c r="HP105" s="0"/>
      <c r="HQ105" s="0"/>
      <c r="HR105" s="0"/>
      <c r="HS105" s="0"/>
      <c r="HT105" s="0"/>
      <c r="HU105" s="0"/>
      <c r="HV105" s="0"/>
      <c r="HW105" s="0"/>
      <c r="HX105" s="0"/>
      <c r="HY105" s="0"/>
      <c r="HZ105" s="0"/>
      <c r="IA105" s="0"/>
      <c r="IB105" s="0"/>
      <c r="IC105" s="0"/>
      <c r="ID105" s="0"/>
      <c r="IE105" s="0"/>
      <c r="IF105" s="0"/>
      <c r="IG105" s="0"/>
      <c r="IH105" s="0"/>
      <c r="II105" s="0"/>
      <c r="IJ105" s="0"/>
      <c r="IK105" s="0"/>
      <c r="IL105" s="0"/>
      <c r="IM105" s="0"/>
      <c r="IN105" s="0"/>
      <c r="IO105" s="0"/>
      <c r="IP105" s="0"/>
      <c r="IQ105" s="0"/>
      <c r="IR105" s="0"/>
      <c r="IS105" s="0"/>
      <c r="IT105" s="0"/>
      <c r="IU105" s="0"/>
      <c r="IV105" s="0"/>
      <c r="IW105" s="0"/>
      <c r="IX105" s="0"/>
      <c r="IY105" s="0"/>
      <c r="IZ105" s="0"/>
      <c r="JA105" s="0"/>
      <c r="JB105" s="0"/>
      <c r="JC105" s="0"/>
      <c r="JD105" s="0"/>
      <c r="JE105" s="0"/>
      <c r="JF105" s="0"/>
      <c r="JG105" s="0"/>
      <c r="JH105" s="0"/>
      <c r="JI105" s="0"/>
      <c r="JJ105" s="0"/>
      <c r="JK105" s="0"/>
      <c r="JL105" s="0"/>
      <c r="JM105" s="0"/>
      <c r="JN105" s="0"/>
      <c r="JO105" s="0"/>
      <c r="JP105" s="0"/>
      <c r="JQ105" s="0"/>
      <c r="JR105" s="0"/>
      <c r="JS105" s="0"/>
      <c r="JT105" s="0"/>
      <c r="JU105" s="0"/>
      <c r="JV105" s="0"/>
      <c r="JW105" s="0"/>
      <c r="JX105" s="0"/>
      <c r="JY105" s="0"/>
      <c r="JZ105" s="0"/>
      <c r="KA105" s="0"/>
      <c r="KB105" s="0"/>
      <c r="KC105" s="0"/>
      <c r="KD105" s="0"/>
      <c r="KE105" s="0"/>
      <c r="KF105" s="0"/>
      <c r="KG105" s="0"/>
      <c r="KH105" s="0"/>
      <c r="KI105" s="0"/>
      <c r="KJ105" s="0"/>
      <c r="KK105" s="0"/>
      <c r="KL105" s="0"/>
      <c r="KM105" s="0"/>
      <c r="KN105" s="0"/>
      <c r="KO105" s="0"/>
      <c r="KP105" s="0"/>
      <c r="KQ105" s="0"/>
      <c r="KR105" s="0"/>
      <c r="KS105" s="0"/>
      <c r="KT105" s="0"/>
      <c r="KU105" s="0"/>
      <c r="KV105" s="0"/>
      <c r="KW105" s="0"/>
      <c r="KX105" s="0"/>
      <c r="KY105" s="0"/>
      <c r="KZ105" s="0"/>
      <c r="LA105" s="0"/>
      <c r="LB105" s="0"/>
      <c r="LC105" s="0"/>
      <c r="LD105" s="0"/>
      <c r="LE105" s="0"/>
      <c r="LF105" s="0"/>
      <c r="LG105" s="0"/>
      <c r="LH105" s="0"/>
      <c r="LI105" s="0"/>
      <c r="LJ105" s="0"/>
      <c r="LK105" s="0"/>
      <c r="LL105" s="0"/>
      <c r="LM105" s="0"/>
      <c r="LN105" s="0"/>
      <c r="LO105" s="0"/>
      <c r="LP105" s="0"/>
      <c r="LQ105" s="0"/>
      <c r="LR105" s="0"/>
      <c r="LS105" s="0"/>
      <c r="LT105" s="0"/>
      <c r="LU105" s="0"/>
      <c r="LV105" s="0"/>
      <c r="LW105" s="0"/>
      <c r="LX105" s="0"/>
      <c r="LY105" s="0"/>
      <c r="LZ105" s="0"/>
      <c r="MA105" s="0"/>
      <c r="MB105" s="0"/>
      <c r="MC105" s="0"/>
      <c r="MD105" s="0"/>
      <c r="ME105" s="0"/>
      <c r="MF105" s="0"/>
      <c r="MG105" s="0"/>
      <c r="MH105" s="0"/>
      <c r="MI105" s="0"/>
      <c r="MJ105" s="0"/>
      <c r="MK105" s="0"/>
      <c r="ML105" s="0"/>
      <c r="MM105" s="0"/>
      <c r="MN105" s="0"/>
      <c r="MO105" s="0"/>
      <c r="MP105" s="0"/>
      <c r="MQ105" s="0"/>
      <c r="MR105" s="0"/>
      <c r="MS105" s="0"/>
      <c r="MT105" s="0"/>
      <c r="MU105" s="0"/>
      <c r="MV105" s="0"/>
      <c r="MW105" s="0"/>
      <c r="MX105" s="0"/>
      <c r="MY105" s="0"/>
      <c r="MZ105" s="0"/>
      <c r="NA105" s="0"/>
      <c r="NB105" s="0"/>
      <c r="NC105" s="0"/>
      <c r="ND105" s="0"/>
      <c r="NE105" s="0"/>
      <c r="NF105" s="0"/>
      <c r="NG105" s="0"/>
      <c r="NH105" s="0"/>
      <c r="NI105" s="0"/>
      <c r="NJ105" s="0"/>
      <c r="NK105" s="0"/>
      <c r="NL105" s="0"/>
      <c r="NM105" s="0"/>
      <c r="NN105" s="0"/>
      <c r="NO105" s="0"/>
      <c r="NP105" s="0"/>
      <c r="NQ105" s="0"/>
      <c r="NR105" s="0"/>
      <c r="NS105" s="0"/>
      <c r="NT105" s="0"/>
      <c r="NU105" s="0"/>
      <c r="NV105" s="0"/>
      <c r="NW105" s="0"/>
      <c r="NX105" s="0"/>
      <c r="NY105" s="0"/>
      <c r="NZ105" s="0"/>
      <c r="OA105" s="0"/>
      <c r="OB105" s="0"/>
      <c r="OC105" s="0"/>
      <c r="OD105" s="0"/>
      <c r="OE105" s="0"/>
      <c r="OF105" s="0"/>
      <c r="OG105" s="0"/>
      <c r="OH105" s="0"/>
      <c r="OI105" s="0"/>
      <c r="OJ105" s="0"/>
      <c r="OK105" s="0"/>
      <c r="OL105" s="0"/>
      <c r="OM105" s="0"/>
      <c r="ON105" s="0"/>
      <c r="OO105" s="0"/>
      <c r="OP105" s="0"/>
      <c r="OQ105" s="0"/>
      <c r="OR105" s="0"/>
      <c r="OS105" s="0"/>
      <c r="OT105" s="0"/>
      <c r="OU105" s="0"/>
      <c r="OV105" s="0"/>
      <c r="OW105" s="0"/>
      <c r="OX105" s="0"/>
      <c r="OY105" s="0"/>
      <c r="OZ105" s="0"/>
      <c r="PA105" s="0"/>
      <c r="PB105" s="0"/>
      <c r="PC105" s="0"/>
      <c r="PD105" s="0"/>
      <c r="PE105" s="0"/>
      <c r="PF105" s="0"/>
      <c r="PG105" s="0"/>
      <c r="PH105" s="0"/>
      <c r="PI105" s="0"/>
      <c r="PJ105" s="0"/>
      <c r="PK105" s="0"/>
      <c r="PL105" s="0"/>
      <c r="PM105" s="0"/>
      <c r="PN105" s="0"/>
      <c r="PO105" s="0"/>
      <c r="PP105" s="0"/>
      <c r="PQ105" s="0"/>
      <c r="PR105" s="0"/>
      <c r="PS105" s="0"/>
      <c r="PT105" s="0"/>
      <c r="PU105" s="0"/>
      <c r="PV105" s="0"/>
      <c r="PW105" s="0"/>
      <c r="PX105" s="0"/>
      <c r="PY105" s="0"/>
      <c r="PZ105" s="0"/>
      <c r="QA105" s="0"/>
      <c r="QB105" s="0"/>
      <c r="QC105" s="0"/>
      <c r="QD105" s="0"/>
      <c r="QE105" s="0"/>
      <c r="QF105" s="0"/>
      <c r="QG105" s="0"/>
      <c r="QH105" s="0"/>
      <c r="QI105" s="0"/>
      <c r="QJ105" s="0"/>
      <c r="QK105" s="0"/>
      <c r="QL105" s="0"/>
      <c r="QM105" s="0"/>
      <c r="QN105" s="0"/>
      <c r="QO105" s="0"/>
      <c r="QP105" s="0"/>
      <c r="QQ105" s="0"/>
      <c r="QR105" s="0"/>
      <c r="QS105" s="0"/>
      <c r="QT105" s="0"/>
      <c r="QU105" s="0"/>
      <c r="QV105" s="0"/>
      <c r="QW105" s="0"/>
      <c r="QX105" s="0"/>
      <c r="QY105" s="0"/>
      <c r="QZ105" s="0"/>
      <c r="RA105" s="0"/>
      <c r="RB105" s="0"/>
      <c r="RC105" s="0"/>
      <c r="RD105" s="0"/>
      <c r="RE105" s="0"/>
      <c r="RF105" s="0"/>
      <c r="RG105" s="0"/>
      <c r="RH105" s="0"/>
      <c r="RI105" s="0"/>
      <c r="RJ105" s="0"/>
      <c r="RK105" s="0"/>
      <c r="RL105" s="0"/>
      <c r="RM105" s="0"/>
      <c r="RN105" s="0"/>
      <c r="RO105" s="0"/>
      <c r="RP105" s="0"/>
      <c r="RQ105" s="0"/>
      <c r="RR105" s="0"/>
      <c r="RS105" s="0"/>
      <c r="RT105" s="0"/>
      <c r="RU105" s="0"/>
      <c r="RV105" s="0"/>
      <c r="RW105" s="0"/>
      <c r="RX105" s="0"/>
      <c r="RY105" s="0"/>
      <c r="RZ105" s="0"/>
      <c r="SA105" s="0"/>
      <c r="SB105" s="0"/>
      <c r="SC105" s="0"/>
      <c r="SD105" s="0"/>
      <c r="SE105" s="0"/>
      <c r="SF105" s="0"/>
      <c r="SG105" s="0"/>
      <c r="SH105" s="0"/>
      <c r="SI105" s="0"/>
      <c r="SJ105" s="0"/>
      <c r="SK105" s="0"/>
      <c r="SL105" s="0"/>
      <c r="SM105" s="0"/>
      <c r="SN105" s="0"/>
      <c r="SO105" s="0"/>
      <c r="SP105" s="0"/>
      <c r="SQ105" s="0"/>
      <c r="SR105" s="0"/>
      <c r="SS105" s="0"/>
      <c r="ST105" s="0"/>
      <c r="SU105" s="0"/>
      <c r="SV105" s="0"/>
      <c r="SW105" s="0"/>
      <c r="SX105" s="0"/>
      <c r="SY105" s="0"/>
      <c r="SZ105" s="0"/>
      <c r="TA105" s="0"/>
      <c r="TB105" s="0"/>
      <c r="TC105" s="0"/>
      <c r="TD105" s="0"/>
      <c r="TE105" s="0"/>
      <c r="TF105" s="0"/>
      <c r="TG105" s="0"/>
      <c r="TH105" s="0"/>
      <c r="TI105" s="0"/>
      <c r="TJ105" s="0"/>
      <c r="TK105" s="0"/>
      <c r="TL105" s="0"/>
      <c r="TM105" s="0"/>
      <c r="TN105" s="0"/>
      <c r="TO105" s="0"/>
      <c r="TP105" s="0"/>
      <c r="TQ105" s="0"/>
      <c r="TR105" s="0"/>
      <c r="TS105" s="0"/>
      <c r="TT105" s="0"/>
      <c r="TU105" s="0"/>
      <c r="TV105" s="0"/>
      <c r="TW105" s="0"/>
      <c r="TX105" s="0"/>
      <c r="TY105" s="0"/>
      <c r="TZ105" s="0"/>
      <c r="UA105" s="0"/>
      <c r="UB105" s="0"/>
      <c r="UC105" s="0"/>
      <c r="UD105" s="0"/>
      <c r="UE105" s="0"/>
      <c r="UF105" s="0"/>
      <c r="UG105" s="0"/>
      <c r="UH105" s="0"/>
      <c r="UI105" s="0"/>
      <c r="UJ105" s="0"/>
      <c r="UK105" s="0"/>
      <c r="UL105" s="0"/>
      <c r="UM105" s="0"/>
      <c r="UN105" s="0"/>
      <c r="UO105" s="0"/>
      <c r="UP105" s="0"/>
      <c r="UQ105" s="0"/>
      <c r="UR105" s="0"/>
      <c r="US105" s="0"/>
      <c r="UT105" s="0"/>
      <c r="UU105" s="0"/>
      <c r="UV105" s="0"/>
      <c r="UW105" s="0"/>
      <c r="UX105" s="0"/>
      <c r="UY105" s="0"/>
      <c r="UZ105" s="0"/>
      <c r="VA105" s="0"/>
      <c r="VB105" s="0"/>
      <c r="VC105" s="0"/>
      <c r="VD105" s="0"/>
      <c r="VE105" s="0"/>
      <c r="VF105" s="0"/>
      <c r="VG105" s="0"/>
      <c r="VH105" s="0"/>
      <c r="VI105" s="0"/>
      <c r="VJ105" s="0"/>
      <c r="VK105" s="0"/>
      <c r="VL105" s="0"/>
      <c r="VM105" s="0"/>
      <c r="VN105" s="0"/>
      <c r="VO105" s="0"/>
      <c r="VP105" s="0"/>
      <c r="VQ105" s="0"/>
      <c r="VR105" s="0"/>
      <c r="VS105" s="0"/>
      <c r="VT105" s="0"/>
      <c r="VU105" s="0"/>
      <c r="VV105" s="0"/>
      <c r="VW105" s="0"/>
      <c r="VX105" s="0"/>
      <c r="VY105" s="0"/>
      <c r="VZ105" s="0"/>
      <c r="WA105" s="0"/>
      <c r="WB105" s="0"/>
      <c r="WC105" s="0"/>
      <c r="WD105" s="0"/>
      <c r="WE105" s="0"/>
      <c r="WF105" s="0"/>
      <c r="WG105" s="0"/>
      <c r="WH105" s="0"/>
      <c r="WI105" s="0"/>
      <c r="WJ105" s="0"/>
      <c r="WK105" s="0"/>
      <c r="WL105" s="0"/>
      <c r="WM105" s="0"/>
      <c r="WN105" s="0"/>
      <c r="WO105" s="0"/>
      <c r="WP105" s="0"/>
      <c r="WQ105" s="0"/>
      <c r="WR105" s="0"/>
      <c r="WS105" s="0"/>
      <c r="WT105" s="0"/>
      <c r="WU105" s="0"/>
      <c r="WV105" s="0"/>
      <c r="WW105" s="0"/>
      <c r="WX105" s="0"/>
      <c r="WY105" s="0"/>
      <c r="WZ105" s="0"/>
      <c r="XA105" s="0"/>
      <c r="XB105" s="0"/>
      <c r="XC105" s="0"/>
      <c r="XD105" s="0"/>
      <c r="XE105" s="0"/>
      <c r="XF105" s="0"/>
      <c r="XG105" s="0"/>
      <c r="XH105" s="0"/>
      <c r="XI105" s="0"/>
      <c r="XJ105" s="0"/>
      <c r="XK105" s="0"/>
      <c r="XL105" s="0"/>
      <c r="XM105" s="0"/>
      <c r="XN105" s="0"/>
      <c r="XO105" s="0"/>
      <c r="XP105" s="0"/>
      <c r="XQ105" s="0"/>
      <c r="XR105" s="0"/>
      <c r="XS105" s="0"/>
      <c r="XT105" s="0"/>
      <c r="XU105" s="0"/>
      <c r="XV105" s="0"/>
      <c r="XW105" s="0"/>
      <c r="XX105" s="0"/>
      <c r="XY105" s="0"/>
      <c r="XZ105" s="0"/>
      <c r="YA105" s="0"/>
      <c r="YB105" s="0"/>
      <c r="YC105" s="0"/>
      <c r="YD105" s="0"/>
      <c r="YE105" s="0"/>
      <c r="YF105" s="0"/>
      <c r="YG105" s="0"/>
      <c r="YH105" s="0"/>
      <c r="YI105" s="0"/>
      <c r="YJ105" s="0"/>
      <c r="YK105" s="0"/>
      <c r="YL105" s="0"/>
      <c r="YM105" s="0"/>
      <c r="YN105" s="0"/>
      <c r="YO105" s="0"/>
      <c r="YP105" s="0"/>
      <c r="YQ105" s="0"/>
      <c r="YR105" s="0"/>
      <c r="YS105" s="0"/>
      <c r="YT105" s="0"/>
      <c r="YU105" s="0"/>
      <c r="YV105" s="0"/>
      <c r="YW105" s="0"/>
      <c r="YX105" s="0"/>
      <c r="YY105" s="0"/>
      <c r="YZ105" s="0"/>
      <c r="ZA105" s="0"/>
      <c r="ZB105" s="0"/>
      <c r="ZC105" s="0"/>
      <c r="ZD105" s="0"/>
      <c r="ZE105" s="0"/>
      <c r="ZF105" s="0"/>
      <c r="ZG105" s="0"/>
      <c r="ZH105" s="0"/>
      <c r="ZI105" s="0"/>
      <c r="ZJ105" s="0"/>
      <c r="ZK105" s="0"/>
      <c r="ZL105" s="0"/>
      <c r="ZM105" s="0"/>
      <c r="ZN105" s="0"/>
      <c r="ZO105" s="0"/>
      <c r="ZP105" s="0"/>
      <c r="ZQ105" s="0"/>
      <c r="ZR105" s="0"/>
      <c r="ZS105" s="0"/>
      <c r="ZT105" s="0"/>
      <c r="ZU105" s="0"/>
      <c r="ZV105" s="0"/>
      <c r="ZW105" s="0"/>
      <c r="ZX105" s="0"/>
      <c r="ZY105" s="0"/>
      <c r="ZZ105" s="0"/>
      <c r="AAA105" s="0"/>
      <c r="AAB105" s="0"/>
      <c r="AAC105" s="0"/>
      <c r="AAD105" s="0"/>
      <c r="AAE105" s="0"/>
      <c r="AAF105" s="0"/>
      <c r="AAG105" s="0"/>
      <c r="AAH105" s="0"/>
      <c r="AAI105" s="0"/>
      <c r="AAJ105" s="0"/>
      <c r="AAK105" s="0"/>
      <c r="AAL105" s="0"/>
      <c r="AAM105" s="0"/>
      <c r="AAN105" s="0"/>
      <c r="AAO105" s="0"/>
      <c r="AAP105" s="0"/>
      <c r="AAQ105" s="0"/>
      <c r="AAR105" s="0"/>
      <c r="AAS105" s="0"/>
      <c r="AAT105" s="0"/>
      <c r="AAU105" s="0"/>
      <c r="AAV105" s="0"/>
      <c r="AAW105" s="0"/>
      <c r="AAX105" s="0"/>
      <c r="AAY105" s="0"/>
      <c r="AAZ105" s="0"/>
      <c r="ABA105" s="0"/>
      <c r="ABB105" s="0"/>
      <c r="ABC105" s="0"/>
      <c r="ABD105" s="0"/>
      <c r="ABE105" s="0"/>
      <c r="ABF105" s="0"/>
      <c r="ABG105" s="0"/>
      <c r="ABH105" s="0"/>
      <c r="ABI105" s="0"/>
      <c r="ABJ105" s="0"/>
      <c r="ABK105" s="0"/>
      <c r="ABL105" s="0"/>
      <c r="ABM105" s="0"/>
      <c r="ABN105" s="0"/>
      <c r="ABO105" s="0"/>
      <c r="ABP105" s="0"/>
      <c r="ABQ105" s="0"/>
      <c r="ABR105" s="0"/>
      <c r="ABS105" s="0"/>
      <c r="ABT105" s="0"/>
      <c r="ABU105" s="0"/>
      <c r="ABV105" s="0"/>
      <c r="ABW105" s="0"/>
      <c r="ABX105" s="0"/>
      <c r="ABY105" s="0"/>
      <c r="ABZ105" s="0"/>
      <c r="ACA105" s="0"/>
      <c r="ACB105" s="0"/>
      <c r="ACC105" s="0"/>
      <c r="ACD105" s="0"/>
      <c r="ACE105" s="0"/>
      <c r="ACF105" s="0"/>
      <c r="ACG105" s="0"/>
      <c r="ACH105" s="0"/>
      <c r="ACI105" s="0"/>
      <c r="ACJ105" s="0"/>
      <c r="ACK105" s="0"/>
      <c r="ACL105" s="0"/>
      <c r="ACM105" s="0"/>
      <c r="ACN105" s="0"/>
      <c r="ACO105" s="0"/>
      <c r="ACP105" s="0"/>
      <c r="ACQ105" s="0"/>
      <c r="ACR105" s="0"/>
      <c r="ACS105" s="0"/>
      <c r="ACT105" s="0"/>
      <c r="ACU105" s="0"/>
      <c r="ACV105" s="0"/>
      <c r="ACW105" s="0"/>
      <c r="ACX105" s="0"/>
      <c r="ACY105" s="0"/>
      <c r="ACZ105" s="0"/>
      <c r="ADA105" s="0"/>
      <c r="ADB105" s="0"/>
      <c r="ADC105" s="0"/>
      <c r="ADD105" s="0"/>
      <c r="ADE105" s="0"/>
      <c r="ADF105" s="0"/>
      <c r="ADG105" s="0"/>
      <c r="ADH105" s="0"/>
      <c r="ADI105" s="0"/>
      <c r="ADJ105" s="0"/>
      <c r="ADK105" s="0"/>
      <c r="ADL105" s="0"/>
      <c r="ADM105" s="0"/>
      <c r="ADN105" s="0"/>
      <c r="ADO105" s="0"/>
      <c r="ADP105" s="0"/>
      <c r="ADQ105" s="0"/>
      <c r="ADR105" s="0"/>
      <c r="ADS105" s="0"/>
      <c r="ADT105" s="0"/>
      <c r="ADU105" s="0"/>
      <c r="ADV105" s="0"/>
      <c r="ADW105" s="0"/>
      <c r="ADX105" s="0"/>
      <c r="ADY105" s="0"/>
      <c r="ADZ105" s="0"/>
      <c r="AEA105" s="0"/>
      <c r="AEB105" s="0"/>
      <c r="AEC105" s="0"/>
      <c r="AED105" s="0"/>
      <c r="AEE105" s="0"/>
      <c r="AEF105" s="0"/>
      <c r="AEG105" s="0"/>
      <c r="AEH105" s="0"/>
      <c r="AEI105" s="0"/>
      <c r="AEJ105" s="0"/>
      <c r="AEK105" s="0"/>
      <c r="AEL105" s="0"/>
      <c r="AEM105" s="0"/>
      <c r="AEN105" s="0"/>
      <c r="AEO105" s="0"/>
      <c r="AEP105" s="0"/>
      <c r="AEQ105" s="0"/>
      <c r="AER105" s="0"/>
      <c r="AES105" s="0"/>
      <c r="AET105" s="0"/>
      <c r="AEU105" s="0"/>
      <c r="AEV105" s="0"/>
      <c r="AEW105" s="0"/>
      <c r="AEX105" s="0"/>
      <c r="AEY105" s="0"/>
      <c r="AEZ105" s="0"/>
      <c r="AFA105" s="0"/>
      <c r="AFB105" s="0"/>
      <c r="AFC105" s="0"/>
      <c r="AFD105" s="0"/>
      <c r="AFE105" s="0"/>
      <c r="AFF105" s="0"/>
      <c r="AFG105" s="0"/>
      <c r="AFH105" s="0"/>
      <c r="AFI105" s="0"/>
      <c r="AFJ105" s="0"/>
      <c r="AFK105" s="0"/>
      <c r="AFL105" s="0"/>
      <c r="AFM105" s="0"/>
      <c r="AFN105" s="0"/>
      <c r="AFO105" s="0"/>
      <c r="AFP105" s="0"/>
      <c r="AFQ105" s="0"/>
      <c r="AFR105" s="0"/>
      <c r="AFS105" s="0"/>
      <c r="AFT105" s="0"/>
      <c r="AFU105" s="0"/>
      <c r="AFV105" s="0"/>
      <c r="AFW105" s="0"/>
      <c r="AFX105" s="0"/>
      <c r="AFY105" s="0"/>
      <c r="AFZ105" s="0"/>
      <c r="AGA105" s="0"/>
      <c r="AGB105" s="0"/>
      <c r="AGC105" s="0"/>
      <c r="AGD105" s="0"/>
      <c r="AGE105" s="0"/>
      <c r="AGF105" s="0"/>
      <c r="AGG105" s="0"/>
      <c r="AGH105" s="0"/>
      <c r="AGI105" s="0"/>
      <c r="AGJ105" s="0"/>
      <c r="AGK105" s="0"/>
      <c r="AGL105" s="0"/>
      <c r="AGM105" s="0"/>
      <c r="AGN105" s="0"/>
      <c r="AGO105" s="0"/>
      <c r="AGP105" s="0"/>
      <c r="AGQ105" s="0"/>
      <c r="AGR105" s="0"/>
      <c r="AGS105" s="0"/>
      <c r="AGT105" s="0"/>
      <c r="AGU105" s="0"/>
      <c r="AGV105" s="0"/>
      <c r="AGW105" s="0"/>
      <c r="AGX105" s="0"/>
      <c r="AGY105" s="0"/>
      <c r="AGZ105" s="0"/>
      <c r="AHA105" s="0"/>
      <c r="AHB105" s="0"/>
      <c r="AHC105" s="0"/>
      <c r="AHD105" s="0"/>
      <c r="AHE105" s="0"/>
      <c r="AHF105" s="0"/>
      <c r="AHG105" s="0"/>
      <c r="AHH105" s="0"/>
      <c r="AHI105" s="0"/>
      <c r="AHJ105" s="0"/>
      <c r="AHK105" s="0"/>
      <c r="AHL105" s="0"/>
      <c r="AHM105" s="0"/>
      <c r="AHN105" s="0"/>
      <c r="AHO105" s="0"/>
      <c r="AHP105" s="0"/>
      <c r="AHQ105" s="0"/>
      <c r="AHR105" s="0"/>
      <c r="AHS105" s="0"/>
      <c r="AHT105" s="0"/>
      <c r="AHU105" s="0"/>
      <c r="AHV105" s="0"/>
      <c r="AHW105" s="0"/>
      <c r="AHX105" s="0"/>
      <c r="AHY105" s="0"/>
      <c r="AHZ105" s="0"/>
      <c r="AIA105" s="0"/>
      <c r="AIB105" s="0"/>
      <c r="AIC105" s="0"/>
      <c r="AID105" s="0"/>
      <c r="AIE105" s="0"/>
      <c r="AIF105" s="0"/>
      <c r="AIG105" s="0"/>
      <c r="AIH105" s="0"/>
      <c r="AII105" s="0"/>
      <c r="AIJ105" s="0"/>
      <c r="AIK105" s="0"/>
      <c r="AIL105" s="0"/>
      <c r="AIM105" s="0"/>
      <c r="AIN105" s="0"/>
      <c r="AIO105" s="0"/>
      <c r="AIP105" s="0"/>
      <c r="AIQ105" s="0"/>
      <c r="AIR105" s="0"/>
      <c r="AIS105" s="0"/>
      <c r="AIT105" s="0"/>
      <c r="AIU105" s="0"/>
      <c r="AIV105" s="0"/>
      <c r="AIW105" s="0"/>
      <c r="AIX105" s="0"/>
      <c r="AIY105" s="0"/>
      <c r="AIZ105" s="0"/>
      <c r="AJA105" s="0"/>
      <c r="AJB105" s="0"/>
      <c r="AJC105" s="0"/>
      <c r="AJD105" s="0"/>
      <c r="AJE105" s="0"/>
      <c r="AJF105" s="0"/>
      <c r="AJG105" s="0"/>
      <c r="AJH105" s="0"/>
      <c r="AJI105" s="0"/>
      <c r="AJJ105" s="0"/>
      <c r="AJK105" s="0"/>
      <c r="AJL105" s="0"/>
      <c r="AJM105" s="0"/>
      <c r="AJN105" s="0"/>
      <c r="AJO105" s="0"/>
      <c r="AJP105" s="0"/>
      <c r="AJQ105" s="0"/>
      <c r="AJR105" s="0"/>
      <c r="AJS105" s="0"/>
      <c r="AJT105" s="0"/>
      <c r="AJU105" s="0"/>
      <c r="AJV105" s="0"/>
      <c r="AJW105" s="0"/>
      <c r="AJX105" s="0"/>
      <c r="AJY105" s="0"/>
      <c r="AJZ105" s="0"/>
      <c r="AKA105" s="0"/>
      <c r="AKB105" s="0"/>
      <c r="AKC105" s="0"/>
      <c r="AKD105" s="0"/>
      <c r="AKE105" s="0"/>
      <c r="AKF105" s="0"/>
      <c r="AKG105" s="0"/>
      <c r="AKH105" s="0"/>
      <c r="AKI105" s="0"/>
      <c r="AKJ105" s="0"/>
      <c r="AKK105" s="0"/>
      <c r="AKL105" s="0"/>
      <c r="AKM105" s="0"/>
      <c r="AKN105" s="0"/>
      <c r="AKO105" s="0"/>
      <c r="AKP105" s="0"/>
      <c r="AKQ105" s="0"/>
      <c r="AKR105" s="0"/>
      <c r="AKS105" s="0"/>
      <c r="AKT105" s="0"/>
      <c r="AKU105" s="0"/>
      <c r="AKV105" s="0"/>
      <c r="AKW105" s="0"/>
      <c r="AKX105" s="0"/>
      <c r="AKY105" s="0"/>
      <c r="AKZ105" s="0"/>
      <c r="ALA105" s="0"/>
      <c r="ALB105" s="0"/>
      <c r="ALC105" s="0"/>
      <c r="ALD105" s="0"/>
      <c r="ALE105" s="0"/>
      <c r="ALF105" s="0"/>
      <c r="ALG105" s="0"/>
      <c r="ALH105" s="0"/>
      <c r="ALI105" s="0"/>
      <c r="ALJ105" s="0"/>
      <c r="ALK105" s="0"/>
      <c r="ALL105" s="0"/>
      <c r="ALM105" s="0"/>
      <c r="ALN105" s="0"/>
      <c r="ALO105" s="0"/>
      <c r="ALP105" s="0"/>
      <c r="ALQ105" s="0"/>
      <c r="ALR105" s="0"/>
      <c r="ALS105" s="0"/>
      <c r="ALT105" s="0"/>
      <c r="ALU105" s="0"/>
      <c r="ALV105" s="0"/>
      <c r="ALW105" s="0"/>
      <c r="ALX105" s="0"/>
      <c r="ALY105" s="0"/>
      <c r="ALZ105" s="0"/>
      <c r="AMA105" s="0"/>
      <c r="AMB105" s="0"/>
      <c r="AMC105" s="0"/>
      <c r="AMD105" s="0"/>
      <c r="AME105" s="0"/>
      <c r="AMF105" s="0"/>
      <c r="AMG105" s="0"/>
      <c r="AMH105" s="0"/>
      <c r="AMI105" s="0"/>
      <c r="AMJ105" s="0"/>
      <c r="AMK105" s="0"/>
      <c r="AML105" s="0"/>
      <c r="AMM105" s="0"/>
      <c r="AMN105" s="0"/>
      <c r="AMO105" s="0"/>
      <c r="AMP105" s="0"/>
      <c r="AMQ105" s="0"/>
      <c r="AMR105" s="0"/>
      <c r="AMS105" s="0"/>
      <c r="AMT105" s="0"/>
      <c r="AMU105" s="0"/>
      <c r="AMV105" s="0"/>
      <c r="AMW105" s="0"/>
      <c r="AMX105" s="0"/>
      <c r="AMY105" s="0"/>
      <c r="AMZ105" s="0"/>
      <c r="ANA105" s="0"/>
      <c r="ANB105" s="0"/>
      <c r="ANC105" s="0"/>
      <c r="AND105" s="0"/>
      <c r="ANE105" s="0"/>
      <c r="ANF105" s="0"/>
      <c r="ANG105" s="0"/>
      <c r="ANH105" s="0"/>
      <c r="ANI105" s="0"/>
      <c r="ANJ105" s="0"/>
      <c r="ANK105" s="0"/>
      <c r="ANL105" s="0"/>
      <c r="ANM105" s="0"/>
      <c r="ANN105" s="0"/>
      <c r="ANO105" s="0"/>
      <c r="ANP105" s="0"/>
      <c r="ANQ105" s="0"/>
      <c r="ANR105" s="0"/>
      <c r="ANS105" s="0"/>
      <c r="ANT105" s="0"/>
      <c r="ANU105" s="0"/>
      <c r="ANV105" s="0"/>
      <c r="ANW105" s="0"/>
      <c r="ANX105" s="0"/>
      <c r="ANY105" s="0"/>
      <c r="ANZ105" s="0"/>
      <c r="AOA105" s="0"/>
      <c r="AOB105" s="0"/>
      <c r="AOC105" s="0"/>
      <c r="AOD105" s="0"/>
      <c r="AOE105" s="0"/>
      <c r="AOF105" s="0"/>
      <c r="AOG105" s="0"/>
      <c r="AOH105" s="0"/>
      <c r="AOI105" s="0"/>
      <c r="AOJ105" s="0"/>
      <c r="AOK105" s="0"/>
      <c r="AOL105" s="0"/>
      <c r="AOM105" s="0"/>
      <c r="AON105" s="0"/>
      <c r="AOO105" s="0"/>
      <c r="AOP105" s="0"/>
      <c r="AOQ105" s="0"/>
      <c r="AOR105" s="0"/>
      <c r="AOS105" s="0"/>
      <c r="AOT105" s="0"/>
      <c r="AOU105" s="0"/>
      <c r="AOV105" s="0"/>
      <c r="AOW105" s="0"/>
      <c r="AOX105" s="0"/>
      <c r="AOY105" s="0"/>
      <c r="AOZ105" s="0"/>
      <c r="APA105" s="0"/>
      <c r="APB105" s="0"/>
      <c r="APC105" s="0"/>
      <c r="APD105" s="0"/>
      <c r="APE105" s="0"/>
      <c r="APF105" s="0"/>
      <c r="APG105" s="0"/>
      <c r="APH105" s="0"/>
      <c r="API105" s="0"/>
      <c r="APJ105" s="0"/>
      <c r="APK105" s="0"/>
      <c r="APL105" s="0"/>
      <c r="APM105" s="0"/>
      <c r="APN105" s="0"/>
      <c r="APO105" s="0"/>
      <c r="APP105" s="0"/>
      <c r="APQ105" s="0"/>
      <c r="APR105" s="0"/>
      <c r="APS105" s="0"/>
      <c r="APT105" s="0"/>
      <c r="APU105" s="0"/>
      <c r="APV105" s="0"/>
      <c r="APW105" s="0"/>
      <c r="APX105" s="0"/>
      <c r="APY105" s="0"/>
      <c r="APZ105" s="0"/>
      <c r="AQA105" s="0"/>
      <c r="AQB105" s="0"/>
      <c r="AQC105" s="0"/>
      <c r="AQD105" s="0"/>
      <c r="AQE105" s="0"/>
      <c r="AQF105" s="0"/>
      <c r="AQG105" s="0"/>
      <c r="AQH105" s="0"/>
      <c r="AQI105" s="0"/>
      <c r="AQJ105" s="0"/>
      <c r="AQK105" s="0"/>
      <c r="AQL105" s="0"/>
      <c r="AQM105" s="0"/>
      <c r="AQN105" s="0"/>
      <c r="AQO105" s="0"/>
      <c r="AQP105" s="0"/>
      <c r="AQQ105" s="0"/>
      <c r="AQR105" s="0"/>
      <c r="AQS105" s="0"/>
      <c r="AQT105" s="0"/>
      <c r="AQU105" s="0"/>
      <c r="AQV105" s="0"/>
      <c r="AQW105" s="0"/>
      <c r="AQX105" s="0"/>
      <c r="AQY105" s="0"/>
      <c r="AQZ105" s="0"/>
      <c r="ARA105" s="0"/>
      <c r="ARB105" s="0"/>
      <c r="ARC105" s="0"/>
      <c r="ARD105" s="0"/>
      <c r="ARE105" s="0"/>
      <c r="ARF105" s="0"/>
      <c r="ARG105" s="0"/>
      <c r="ARH105" s="0"/>
      <c r="ARI105" s="0"/>
      <c r="ARJ105" s="0"/>
      <c r="ARK105" s="0"/>
      <c r="ARL105" s="0"/>
      <c r="ARM105" s="0"/>
      <c r="ARN105" s="0"/>
      <c r="ARO105" s="0"/>
      <c r="ARP105" s="0"/>
      <c r="ARQ105" s="0"/>
      <c r="ARR105" s="0"/>
      <c r="ARS105" s="0"/>
      <c r="ART105" s="0"/>
      <c r="ARU105" s="0"/>
      <c r="ARV105" s="0"/>
      <c r="ARW105" s="0"/>
      <c r="ARX105" s="0"/>
      <c r="ARY105" s="0"/>
      <c r="ARZ105" s="0"/>
      <c r="ASA105" s="0"/>
      <c r="ASB105" s="0"/>
      <c r="ASC105" s="0"/>
      <c r="ASD105" s="0"/>
      <c r="ASE105" s="0"/>
      <c r="ASF105" s="0"/>
      <c r="ASG105" s="0"/>
      <c r="ASH105" s="0"/>
      <c r="ASI105" s="0"/>
      <c r="ASJ105" s="0"/>
      <c r="ASK105" s="0"/>
      <c r="ASL105" s="0"/>
      <c r="ASM105" s="0"/>
      <c r="ASN105" s="0"/>
      <c r="ASO105" s="0"/>
      <c r="ASP105" s="0"/>
      <c r="ASQ105" s="0"/>
      <c r="ASR105" s="0"/>
      <c r="ASS105" s="0"/>
      <c r="AST105" s="0"/>
      <c r="ASU105" s="0"/>
      <c r="ASV105" s="0"/>
      <c r="ASW105" s="0"/>
      <c r="ASX105" s="0"/>
      <c r="ASY105" s="0"/>
      <c r="ASZ105" s="0"/>
      <c r="ATA105" s="0"/>
      <c r="ATB105" s="0"/>
      <c r="ATC105" s="0"/>
      <c r="ATD105" s="0"/>
      <c r="ATE105" s="0"/>
      <c r="ATF105" s="0"/>
      <c r="ATG105" s="0"/>
      <c r="ATH105" s="0"/>
      <c r="ATI105" s="0"/>
      <c r="ATJ105" s="0"/>
      <c r="ATK105" s="0"/>
      <c r="ATL105" s="0"/>
      <c r="ATM105" s="0"/>
      <c r="ATN105" s="0"/>
      <c r="ATO105" s="0"/>
      <c r="ATP105" s="0"/>
      <c r="ATQ105" s="0"/>
      <c r="ATR105" s="0"/>
      <c r="ATS105" s="0"/>
      <c r="ATT105" s="0"/>
      <c r="ATU105" s="0"/>
      <c r="ATV105" s="0"/>
      <c r="ATW105" s="0"/>
      <c r="ATX105" s="0"/>
      <c r="ATY105" s="0"/>
      <c r="ATZ105" s="0"/>
      <c r="AUA105" s="0"/>
      <c r="AUB105" s="0"/>
      <c r="AUC105" s="0"/>
      <c r="AUD105" s="0"/>
      <c r="AUE105" s="0"/>
      <c r="AUF105" s="0"/>
      <c r="AUG105" s="0"/>
      <c r="AUH105" s="0"/>
      <c r="AUI105" s="0"/>
      <c r="AUJ105" s="0"/>
      <c r="AUK105" s="0"/>
      <c r="AUL105" s="0"/>
      <c r="AUM105" s="0"/>
      <c r="AUN105" s="0"/>
      <c r="AUO105" s="0"/>
      <c r="AUP105" s="0"/>
      <c r="AUQ105" s="0"/>
      <c r="AUR105" s="0"/>
      <c r="AUS105" s="0"/>
      <c r="AUT105" s="0"/>
      <c r="AUU105" s="0"/>
      <c r="AUV105" s="0"/>
      <c r="AUW105" s="0"/>
      <c r="AUX105" s="0"/>
      <c r="AUY105" s="0"/>
      <c r="AUZ105" s="0"/>
      <c r="AVA105" s="0"/>
      <c r="AVB105" s="0"/>
      <c r="AVC105" s="0"/>
      <c r="AVD105" s="0"/>
      <c r="AVE105" s="0"/>
      <c r="AVF105" s="0"/>
      <c r="AVG105" s="0"/>
      <c r="AVH105" s="0"/>
      <c r="AVI105" s="0"/>
      <c r="AVJ105" s="0"/>
      <c r="AVK105" s="0"/>
      <c r="AVL105" s="0"/>
      <c r="AVM105" s="0"/>
      <c r="AVN105" s="0"/>
      <c r="AVO105" s="0"/>
      <c r="AVP105" s="0"/>
      <c r="AVQ105" s="0"/>
      <c r="AVR105" s="0"/>
      <c r="AVS105" s="0"/>
      <c r="AVT105" s="0"/>
      <c r="AVU105" s="0"/>
      <c r="AVV105" s="0"/>
      <c r="AVW105" s="0"/>
      <c r="AVX105" s="0"/>
      <c r="AVY105" s="0"/>
      <c r="AVZ105" s="0"/>
      <c r="AWA105" s="0"/>
      <c r="AWB105" s="0"/>
      <c r="AWC105" s="0"/>
      <c r="AWD105" s="0"/>
      <c r="AWE105" s="0"/>
      <c r="AWF105" s="0"/>
      <c r="AWG105" s="0"/>
      <c r="AWH105" s="0"/>
      <c r="AWI105" s="0"/>
      <c r="AWJ105" s="0"/>
      <c r="AWK105" s="0"/>
      <c r="AWL105" s="0"/>
      <c r="AWM105" s="0"/>
      <c r="AWN105" s="0"/>
      <c r="AWO105" s="0"/>
      <c r="AWP105" s="0"/>
      <c r="AWQ105" s="0"/>
      <c r="AWR105" s="0"/>
      <c r="AWS105" s="0"/>
      <c r="AWT105" s="0"/>
      <c r="AWU105" s="0"/>
      <c r="AWV105" s="0"/>
      <c r="AWW105" s="0"/>
      <c r="AWX105" s="0"/>
      <c r="AWY105" s="0"/>
      <c r="AWZ105" s="0"/>
      <c r="AXA105" s="0"/>
      <c r="AXB105" s="0"/>
      <c r="AXC105" s="0"/>
      <c r="AXD105" s="0"/>
      <c r="AXE105" s="0"/>
      <c r="AXF105" s="0"/>
      <c r="AXG105" s="0"/>
      <c r="AXH105" s="0"/>
      <c r="AXI105" s="0"/>
      <c r="AXJ105" s="0"/>
      <c r="AXK105" s="0"/>
      <c r="AXL105" s="0"/>
      <c r="AXM105" s="0"/>
      <c r="AXN105" s="0"/>
      <c r="AXO105" s="0"/>
      <c r="AXP105" s="0"/>
      <c r="AXQ105" s="0"/>
      <c r="AXR105" s="0"/>
      <c r="AXS105" s="0"/>
      <c r="AXT105" s="0"/>
      <c r="AXU105" s="0"/>
      <c r="AXV105" s="0"/>
      <c r="AXW105" s="0"/>
      <c r="AXX105" s="0"/>
      <c r="AXY105" s="0"/>
      <c r="AXZ105" s="0"/>
      <c r="AYA105" s="0"/>
      <c r="AYB105" s="0"/>
      <c r="AYC105" s="0"/>
      <c r="AYD105" s="0"/>
      <c r="AYE105" s="0"/>
      <c r="AYF105" s="0"/>
      <c r="AYG105" s="0"/>
      <c r="AYH105" s="0"/>
      <c r="AYI105" s="0"/>
      <c r="AYJ105" s="0"/>
      <c r="AYK105" s="0"/>
      <c r="AYL105" s="0"/>
      <c r="AYM105" s="0"/>
      <c r="AYN105" s="0"/>
      <c r="AYO105" s="0"/>
      <c r="AYP105" s="0"/>
      <c r="AYQ105" s="0"/>
      <c r="AYR105" s="0"/>
      <c r="AYS105" s="0"/>
      <c r="AYT105" s="0"/>
      <c r="AYU105" s="0"/>
      <c r="AYV105" s="0"/>
      <c r="AYW105" s="0"/>
      <c r="AYX105" s="0"/>
      <c r="AYY105" s="0"/>
      <c r="AYZ105" s="0"/>
      <c r="AZA105" s="0"/>
      <c r="AZB105" s="0"/>
      <c r="AZC105" s="0"/>
      <c r="AZD105" s="0"/>
      <c r="AZE105" s="0"/>
      <c r="AZF105" s="0"/>
      <c r="AZG105" s="0"/>
      <c r="AZH105" s="0"/>
      <c r="AZI105" s="0"/>
      <c r="AZJ105" s="0"/>
      <c r="AZK105" s="0"/>
      <c r="AZL105" s="0"/>
      <c r="AZM105" s="0"/>
      <c r="AZN105" s="0"/>
      <c r="AZO105" s="0"/>
      <c r="AZP105" s="0"/>
      <c r="AZQ105" s="0"/>
      <c r="AZR105" s="0"/>
      <c r="AZS105" s="0"/>
      <c r="AZT105" s="0"/>
      <c r="AZU105" s="0"/>
      <c r="AZV105" s="0"/>
      <c r="AZW105" s="0"/>
      <c r="AZX105" s="0"/>
      <c r="AZY105" s="0"/>
      <c r="AZZ105" s="0"/>
      <c r="BAA105" s="0"/>
      <c r="BAB105" s="0"/>
      <c r="BAC105" s="0"/>
      <c r="BAD105" s="0"/>
      <c r="BAE105" s="0"/>
      <c r="BAF105" s="0"/>
      <c r="BAG105" s="0"/>
      <c r="BAH105" s="0"/>
      <c r="BAI105" s="0"/>
      <c r="BAJ105" s="0"/>
      <c r="BAK105" s="0"/>
      <c r="BAL105" s="0"/>
      <c r="BAM105" s="0"/>
      <c r="BAN105" s="0"/>
      <c r="BAO105" s="0"/>
      <c r="BAP105" s="0"/>
      <c r="BAQ105" s="0"/>
      <c r="BAR105" s="0"/>
      <c r="BAS105" s="0"/>
      <c r="BAT105" s="0"/>
      <c r="BAU105" s="0"/>
      <c r="BAV105" s="0"/>
      <c r="BAW105" s="0"/>
      <c r="BAX105" s="0"/>
      <c r="BAY105" s="0"/>
      <c r="BAZ105" s="0"/>
      <c r="BBA105" s="0"/>
      <c r="BBB105" s="0"/>
      <c r="BBC105" s="0"/>
      <c r="BBD105" s="0"/>
      <c r="BBE105" s="0"/>
      <c r="BBF105" s="0"/>
      <c r="BBG105" s="0"/>
      <c r="BBH105" s="0"/>
      <c r="BBI105" s="0"/>
      <c r="BBJ105" s="0"/>
      <c r="BBK105" s="0"/>
      <c r="BBL105" s="0"/>
      <c r="BBM105" s="0"/>
      <c r="BBN105" s="0"/>
      <c r="BBO105" s="0"/>
      <c r="BBP105" s="0"/>
      <c r="BBQ105" s="0"/>
      <c r="BBR105" s="0"/>
      <c r="BBS105" s="0"/>
      <c r="BBT105" s="0"/>
      <c r="BBU105" s="0"/>
      <c r="BBV105" s="0"/>
      <c r="BBW105" s="0"/>
      <c r="BBX105" s="0"/>
      <c r="BBY105" s="0"/>
      <c r="BBZ105" s="0"/>
      <c r="BCA105" s="0"/>
      <c r="BCB105" s="0"/>
      <c r="BCC105" s="0"/>
      <c r="BCD105" s="0"/>
      <c r="BCE105" s="0"/>
      <c r="BCF105" s="0"/>
      <c r="BCG105" s="0"/>
      <c r="BCH105" s="0"/>
      <c r="BCI105" s="0"/>
      <c r="BCJ105" s="0"/>
      <c r="BCK105" s="0"/>
      <c r="BCL105" s="0"/>
      <c r="BCM105" s="0"/>
      <c r="BCN105" s="0"/>
      <c r="BCO105" s="0"/>
      <c r="BCP105" s="0"/>
      <c r="BCQ105" s="0"/>
      <c r="BCR105" s="0"/>
      <c r="BCS105" s="0"/>
      <c r="BCT105" s="0"/>
      <c r="BCU105" s="0"/>
      <c r="BCV105" s="0"/>
      <c r="BCW105" s="0"/>
      <c r="BCX105" s="0"/>
      <c r="BCY105" s="0"/>
      <c r="BCZ105" s="0"/>
      <c r="BDA105" s="0"/>
      <c r="BDB105" s="0"/>
      <c r="BDC105" s="0"/>
      <c r="BDD105" s="0"/>
      <c r="BDE105" s="0"/>
      <c r="BDF105" s="0"/>
      <c r="BDG105" s="0"/>
      <c r="BDH105" s="0"/>
      <c r="BDI105" s="0"/>
      <c r="BDJ105" s="0"/>
      <c r="BDK105" s="0"/>
      <c r="BDL105" s="0"/>
      <c r="BDM105" s="0"/>
      <c r="BDN105" s="0"/>
      <c r="BDO105" s="0"/>
      <c r="BDP105" s="0"/>
      <c r="BDQ105" s="0"/>
      <c r="BDR105" s="0"/>
      <c r="BDS105" s="0"/>
      <c r="BDT105" s="0"/>
      <c r="BDU105" s="0"/>
      <c r="BDV105" s="0"/>
      <c r="BDW105" s="0"/>
      <c r="BDX105" s="0"/>
      <c r="BDY105" s="0"/>
      <c r="BDZ105" s="0"/>
      <c r="BEA105" s="0"/>
      <c r="BEB105" s="0"/>
      <c r="BEC105" s="0"/>
      <c r="BED105" s="0"/>
      <c r="BEE105" s="0"/>
      <c r="BEF105" s="0"/>
      <c r="BEG105" s="0"/>
      <c r="BEH105" s="0"/>
      <c r="BEI105" s="0"/>
      <c r="BEJ105" s="0"/>
      <c r="BEK105" s="0"/>
      <c r="BEL105" s="0"/>
      <c r="BEM105" s="0"/>
      <c r="BEN105" s="0"/>
      <c r="BEO105" s="0"/>
      <c r="BEP105" s="0"/>
      <c r="BEQ105" s="0"/>
      <c r="BER105" s="0"/>
      <c r="BES105" s="0"/>
      <c r="BET105" s="0"/>
      <c r="BEU105" s="0"/>
      <c r="BEV105" s="0"/>
      <c r="BEW105" s="0"/>
      <c r="BEX105" s="0"/>
      <c r="BEY105" s="0"/>
      <c r="BEZ105" s="0"/>
      <c r="BFA105" s="0"/>
      <c r="BFB105" s="0"/>
      <c r="BFC105" s="0"/>
      <c r="BFD105" s="0"/>
      <c r="BFE105" s="0"/>
      <c r="BFF105" s="0"/>
      <c r="BFG105" s="0"/>
      <c r="BFH105" s="0"/>
      <c r="BFI105" s="0"/>
      <c r="BFJ105" s="0"/>
      <c r="BFK105" s="0"/>
      <c r="BFL105" s="0"/>
      <c r="BFM105" s="0"/>
      <c r="BFN105" s="0"/>
      <c r="BFO105" s="0"/>
      <c r="BFP105" s="0"/>
      <c r="BFQ105" s="0"/>
      <c r="BFR105" s="0"/>
      <c r="BFS105" s="0"/>
      <c r="BFT105" s="0"/>
      <c r="BFU105" s="0"/>
      <c r="BFV105" s="0"/>
      <c r="BFW105" s="0"/>
      <c r="BFX105" s="0"/>
      <c r="BFY105" s="0"/>
      <c r="BFZ105" s="0"/>
      <c r="BGA105" s="0"/>
      <c r="BGB105" s="0"/>
      <c r="BGC105" s="0"/>
      <c r="BGD105" s="0"/>
      <c r="BGE105" s="0"/>
      <c r="BGF105" s="0"/>
      <c r="BGG105" s="0"/>
      <c r="BGH105" s="0"/>
      <c r="BGI105" s="0"/>
      <c r="BGJ105" s="0"/>
      <c r="BGK105" s="0"/>
      <c r="BGL105" s="0"/>
      <c r="BGM105" s="0"/>
      <c r="BGN105" s="0"/>
      <c r="BGO105" s="0"/>
      <c r="BGP105" s="0"/>
      <c r="BGQ105" s="0"/>
      <c r="BGR105" s="0"/>
      <c r="BGS105" s="0"/>
      <c r="BGT105" s="0"/>
      <c r="BGU105" s="0"/>
      <c r="BGV105" s="0"/>
      <c r="BGW105" s="0"/>
      <c r="BGX105" s="0"/>
      <c r="BGY105" s="0"/>
      <c r="BGZ105" s="0"/>
      <c r="BHA105" s="0"/>
      <c r="BHB105" s="0"/>
      <c r="BHC105" s="0"/>
      <c r="BHD105" s="0"/>
      <c r="BHE105" s="0"/>
      <c r="BHF105" s="0"/>
      <c r="BHG105" s="0"/>
      <c r="BHH105" s="0"/>
      <c r="BHI105" s="0"/>
      <c r="BHJ105" s="0"/>
      <c r="BHK105" s="0"/>
      <c r="BHL105" s="0"/>
      <c r="BHM105" s="0"/>
      <c r="BHN105" s="0"/>
      <c r="BHO105" s="0"/>
      <c r="BHP105" s="0"/>
      <c r="BHQ105" s="0"/>
      <c r="BHR105" s="0"/>
      <c r="BHS105" s="0"/>
      <c r="BHT105" s="0"/>
      <c r="BHU105" s="0"/>
      <c r="BHV105" s="0"/>
      <c r="BHW105" s="0"/>
      <c r="BHX105" s="0"/>
      <c r="BHY105" s="0"/>
      <c r="BHZ105" s="0"/>
      <c r="BIA105" s="0"/>
      <c r="BIB105" s="0"/>
      <c r="BIC105" s="0"/>
      <c r="BID105" s="0"/>
      <c r="BIE105" s="0"/>
      <c r="BIF105" s="0"/>
      <c r="BIG105" s="0"/>
      <c r="BIH105" s="0"/>
      <c r="BII105" s="0"/>
      <c r="BIJ105" s="0"/>
      <c r="BIK105" s="0"/>
      <c r="BIL105" s="0"/>
      <c r="BIM105" s="0"/>
      <c r="BIN105" s="0"/>
      <c r="BIO105" s="0"/>
      <c r="BIP105" s="0"/>
      <c r="BIQ105" s="0"/>
      <c r="BIR105" s="0"/>
      <c r="BIS105" s="0"/>
      <c r="BIT105" s="0"/>
      <c r="BIU105" s="0"/>
      <c r="BIV105" s="0"/>
      <c r="BIW105" s="0"/>
      <c r="BIX105" s="0"/>
      <c r="BIY105" s="0"/>
      <c r="BIZ105" s="0"/>
      <c r="BJA105" s="0"/>
      <c r="BJB105" s="0"/>
      <c r="BJC105" s="0"/>
      <c r="BJD105" s="0"/>
      <c r="BJE105" s="0"/>
      <c r="BJF105" s="0"/>
      <c r="BJG105" s="0"/>
      <c r="BJH105" s="0"/>
      <c r="BJI105" s="0"/>
      <c r="BJJ105" s="0"/>
      <c r="BJK105" s="0"/>
      <c r="BJL105" s="0"/>
      <c r="BJM105" s="0"/>
      <c r="BJN105" s="0"/>
      <c r="BJO105" s="0"/>
      <c r="BJP105" s="0"/>
      <c r="BJQ105" s="0"/>
      <c r="BJR105" s="0"/>
      <c r="BJS105" s="0"/>
      <c r="BJT105" s="0"/>
      <c r="BJU105" s="0"/>
      <c r="BJV105" s="0"/>
      <c r="BJW105" s="0"/>
      <c r="BJX105" s="0"/>
      <c r="BJY105" s="0"/>
      <c r="BJZ105" s="0"/>
      <c r="BKA105" s="0"/>
      <c r="BKB105" s="0"/>
      <c r="BKC105" s="0"/>
      <c r="BKD105" s="0"/>
      <c r="BKE105" s="0"/>
      <c r="BKF105" s="0"/>
      <c r="BKG105" s="0"/>
      <c r="BKH105" s="0"/>
      <c r="BKI105" s="0"/>
      <c r="BKJ105" s="0"/>
      <c r="BKK105" s="0"/>
      <c r="BKL105" s="0"/>
      <c r="BKM105" s="0"/>
      <c r="BKN105" s="0"/>
      <c r="BKO105" s="0"/>
      <c r="BKP105" s="0"/>
      <c r="BKQ105" s="0"/>
      <c r="BKR105" s="0"/>
      <c r="BKS105" s="0"/>
      <c r="BKT105" s="0"/>
      <c r="BKU105" s="0"/>
      <c r="BKV105" s="0"/>
      <c r="BKW105" s="0"/>
      <c r="BKX105" s="0"/>
      <c r="BKY105" s="0"/>
      <c r="BKZ105" s="0"/>
      <c r="BLA105" s="0"/>
      <c r="BLB105" s="0"/>
      <c r="BLC105" s="0"/>
      <c r="BLD105" s="0"/>
      <c r="BLE105" s="0"/>
      <c r="BLF105" s="0"/>
      <c r="BLG105" s="0"/>
      <c r="BLH105" s="0"/>
      <c r="BLI105" s="0"/>
      <c r="BLJ105" s="0"/>
      <c r="BLK105" s="0"/>
      <c r="BLL105" s="0"/>
      <c r="BLM105" s="0"/>
      <c r="BLN105" s="0"/>
      <c r="BLO105" s="0"/>
      <c r="BLP105" s="0"/>
      <c r="BLQ105" s="0"/>
      <c r="BLR105" s="0"/>
      <c r="BLS105" s="0"/>
      <c r="BLT105" s="0"/>
      <c r="BLU105" s="0"/>
      <c r="BLV105" s="0"/>
      <c r="BLW105" s="0"/>
      <c r="BLX105" s="0"/>
      <c r="BLY105" s="0"/>
      <c r="BLZ105" s="0"/>
      <c r="BMA105" s="0"/>
      <c r="BMB105" s="0"/>
      <c r="BMC105" s="0"/>
      <c r="BMD105" s="0"/>
      <c r="BME105" s="0"/>
      <c r="BMF105" s="0"/>
      <c r="BMG105" s="0"/>
      <c r="BMH105" s="0"/>
      <c r="BMI105" s="0"/>
      <c r="BMJ105" s="0"/>
      <c r="BMK105" s="0"/>
      <c r="BML105" s="0"/>
      <c r="BMM105" s="0"/>
      <c r="BMN105" s="0"/>
      <c r="BMO105" s="0"/>
      <c r="BMP105" s="0"/>
      <c r="BMQ105" s="0"/>
      <c r="BMR105" s="0"/>
      <c r="BMS105" s="0"/>
      <c r="BMT105" s="0"/>
      <c r="BMU105" s="0"/>
      <c r="BMV105" s="0"/>
      <c r="BMW105" s="0"/>
      <c r="BMX105" s="0"/>
      <c r="BMY105" s="0"/>
      <c r="BMZ105" s="0"/>
      <c r="BNA105" s="0"/>
      <c r="BNB105" s="0"/>
      <c r="BNC105" s="0"/>
      <c r="BND105" s="0"/>
      <c r="BNE105" s="0"/>
      <c r="BNF105" s="0"/>
      <c r="BNG105" s="0"/>
      <c r="BNH105" s="0"/>
      <c r="BNI105" s="0"/>
      <c r="BNJ105" s="0"/>
      <c r="BNK105" s="0"/>
      <c r="BNL105" s="0"/>
      <c r="BNM105" s="0"/>
      <c r="BNN105" s="0"/>
      <c r="BNO105" s="0"/>
      <c r="BNP105" s="0"/>
      <c r="BNQ105" s="0"/>
      <c r="BNR105" s="0"/>
      <c r="BNS105" s="0"/>
      <c r="BNT105" s="0"/>
      <c r="BNU105" s="0"/>
      <c r="BNV105" s="0"/>
      <c r="BNW105" s="0"/>
      <c r="BNX105" s="0"/>
      <c r="BNY105" s="0"/>
      <c r="BNZ105" s="0"/>
      <c r="BOA105" s="0"/>
      <c r="BOB105" s="0"/>
      <c r="BOC105" s="0"/>
      <c r="BOD105" s="0"/>
      <c r="BOE105" s="0"/>
      <c r="BOF105" s="0"/>
      <c r="BOG105" s="0"/>
      <c r="BOH105" s="0"/>
      <c r="BOI105" s="0"/>
      <c r="BOJ105" s="0"/>
      <c r="BOK105" s="0"/>
      <c r="BOL105" s="0"/>
      <c r="BOM105" s="0"/>
      <c r="BON105" s="0"/>
      <c r="BOO105" s="0"/>
      <c r="BOP105" s="0"/>
      <c r="BOQ105" s="0"/>
      <c r="BOR105" s="0"/>
      <c r="BOS105" s="0"/>
      <c r="BOT105" s="0"/>
      <c r="BOU105" s="0"/>
      <c r="BOV105" s="0"/>
      <c r="BOW105" s="0"/>
      <c r="BOX105" s="0"/>
      <c r="BOY105" s="0"/>
      <c r="BOZ105" s="0"/>
      <c r="BPA105" s="0"/>
      <c r="BPB105" s="0"/>
      <c r="BPC105" s="0"/>
      <c r="BPD105" s="0"/>
      <c r="BPE105" s="0"/>
      <c r="BPF105" s="0"/>
      <c r="BPG105" s="0"/>
      <c r="BPH105" s="0"/>
      <c r="BPI105" s="0"/>
      <c r="BPJ105" s="0"/>
      <c r="BPK105" s="0"/>
      <c r="BPL105" s="0"/>
      <c r="BPM105" s="0"/>
      <c r="BPN105" s="0"/>
      <c r="BPO105" s="0"/>
      <c r="BPP105" s="0"/>
      <c r="BPQ105" s="0"/>
      <c r="BPR105" s="0"/>
      <c r="BPS105" s="0"/>
      <c r="BPT105" s="0"/>
      <c r="BPU105" s="0"/>
      <c r="BPV105" s="0"/>
      <c r="BPW105" s="0"/>
      <c r="BPX105" s="0"/>
      <c r="BPY105" s="0"/>
      <c r="BPZ105" s="0"/>
      <c r="BQA105" s="0"/>
      <c r="BQB105" s="0"/>
      <c r="BQC105" s="0"/>
      <c r="BQD105" s="0"/>
      <c r="BQE105" s="0"/>
      <c r="BQF105" s="0"/>
      <c r="BQG105" s="0"/>
      <c r="BQH105" s="0"/>
      <c r="BQI105" s="0"/>
      <c r="BQJ105" s="0"/>
      <c r="BQK105" s="0"/>
      <c r="BQL105" s="0"/>
      <c r="BQM105" s="0"/>
      <c r="BQN105" s="0"/>
      <c r="BQO105" s="0"/>
      <c r="BQP105" s="0"/>
      <c r="BQQ105" s="0"/>
      <c r="BQR105" s="0"/>
      <c r="BQS105" s="0"/>
      <c r="BQT105" s="0"/>
      <c r="BQU105" s="0"/>
      <c r="BQV105" s="0"/>
      <c r="BQW105" s="0"/>
      <c r="BQX105" s="0"/>
      <c r="BQY105" s="0"/>
      <c r="BQZ105" s="0"/>
      <c r="BRA105" s="0"/>
      <c r="BRB105" s="0"/>
      <c r="BRC105" s="0"/>
      <c r="BRD105" s="0"/>
      <c r="BRE105" s="0"/>
      <c r="BRF105" s="0"/>
      <c r="BRG105" s="0"/>
      <c r="BRH105" s="0"/>
      <c r="BRI105" s="0"/>
      <c r="BRJ105" s="0"/>
      <c r="BRK105" s="0"/>
      <c r="BRL105" s="0"/>
      <c r="BRM105" s="0"/>
      <c r="BRN105" s="0"/>
      <c r="BRO105" s="0"/>
      <c r="BRP105" s="0"/>
      <c r="BRQ105" s="0"/>
      <c r="BRR105" s="0"/>
      <c r="BRS105" s="0"/>
      <c r="BRT105" s="0"/>
      <c r="BRU105" s="0"/>
      <c r="BRV105" s="0"/>
      <c r="BRW105" s="0"/>
      <c r="BRX105" s="0"/>
      <c r="BRY105" s="0"/>
      <c r="BRZ105" s="0"/>
      <c r="BSA105" s="0"/>
      <c r="BSB105" s="0"/>
      <c r="BSC105" s="0"/>
      <c r="BSD105" s="0"/>
      <c r="BSE105" s="0"/>
      <c r="BSF105" s="0"/>
      <c r="BSG105" s="0"/>
      <c r="BSH105" s="0"/>
      <c r="BSI105" s="0"/>
      <c r="BSJ105" s="0"/>
      <c r="BSK105" s="0"/>
      <c r="BSL105" s="0"/>
      <c r="BSM105" s="0"/>
      <c r="BSN105" s="0"/>
      <c r="BSO105" s="0"/>
      <c r="BSP105" s="0"/>
      <c r="BSQ105" s="0"/>
      <c r="BSR105" s="0"/>
      <c r="BSS105" s="0"/>
      <c r="BST105" s="0"/>
      <c r="BSU105" s="0"/>
      <c r="BSV105" s="0"/>
      <c r="BSW105" s="0"/>
      <c r="BSX105" s="0"/>
      <c r="BSY105" s="0"/>
      <c r="BSZ105" s="0"/>
      <c r="BTA105" s="0"/>
      <c r="BTB105" s="0"/>
      <c r="BTC105" s="0"/>
      <c r="BTD105" s="0"/>
      <c r="BTE105" s="0"/>
      <c r="BTF105" s="0"/>
      <c r="BTG105" s="0"/>
      <c r="BTH105" s="0"/>
      <c r="BTI105" s="0"/>
      <c r="BTJ105" s="0"/>
      <c r="BTK105" s="0"/>
      <c r="BTL105" s="0"/>
      <c r="BTM105" s="0"/>
      <c r="BTN105" s="0"/>
      <c r="BTO105" s="0"/>
      <c r="BTP105" s="0"/>
      <c r="BTQ105" s="0"/>
      <c r="BTR105" s="0"/>
      <c r="BTS105" s="0"/>
      <c r="BTT105" s="0"/>
      <c r="BTU105" s="0"/>
      <c r="BTV105" s="0"/>
      <c r="BTW105" s="0"/>
      <c r="BTX105" s="0"/>
      <c r="BTY105" s="0"/>
      <c r="BTZ105" s="0"/>
      <c r="BUA105" s="0"/>
      <c r="BUB105" s="0"/>
      <c r="BUC105" s="0"/>
      <c r="BUD105" s="0"/>
      <c r="BUE105" s="0"/>
      <c r="BUF105" s="0"/>
      <c r="BUG105" s="0"/>
      <c r="BUH105" s="0"/>
      <c r="BUI105" s="0"/>
      <c r="BUJ105" s="0"/>
      <c r="BUK105" s="0"/>
      <c r="BUL105" s="0"/>
      <c r="BUM105" s="0"/>
      <c r="BUN105" s="0"/>
      <c r="BUO105" s="0"/>
      <c r="BUP105" s="0"/>
      <c r="BUQ105" s="0"/>
      <c r="BUR105" s="0"/>
      <c r="BUS105" s="0"/>
      <c r="BUT105" s="0"/>
      <c r="BUU105" s="0"/>
      <c r="BUV105" s="0"/>
      <c r="BUW105" s="0"/>
      <c r="BUX105" s="0"/>
      <c r="BUY105" s="0"/>
      <c r="BUZ105" s="0"/>
      <c r="BVA105" s="0"/>
      <c r="BVB105" s="0"/>
      <c r="BVC105" s="0"/>
      <c r="BVD105" s="0"/>
      <c r="BVE105" s="0"/>
      <c r="BVF105" s="0"/>
      <c r="BVG105" s="0"/>
      <c r="BVH105" s="0"/>
      <c r="BVI105" s="0"/>
      <c r="BVJ105" s="0"/>
      <c r="BVK105" s="0"/>
      <c r="BVL105" s="0"/>
      <c r="BVM105" s="0"/>
      <c r="BVN105" s="0"/>
      <c r="BVO105" s="0"/>
      <c r="BVP105" s="0"/>
      <c r="BVQ105" s="0"/>
      <c r="BVR105" s="0"/>
      <c r="BVS105" s="0"/>
      <c r="BVT105" s="0"/>
      <c r="BVU105" s="0"/>
      <c r="BVV105" s="0"/>
      <c r="BVW105" s="0"/>
      <c r="BVX105" s="0"/>
      <c r="BVY105" s="0"/>
      <c r="BVZ105" s="0"/>
      <c r="BWA105" s="0"/>
      <c r="BWB105" s="0"/>
      <c r="BWC105" s="0"/>
      <c r="BWD105" s="0"/>
      <c r="BWE105" s="0"/>
      <c r="BWF105" s="0"/>
      <c r="BWG105" s="0"/>
      <c r="BWH105" s="0"/>
      <c r="BWI105" s="0"/>
      <c r="BWJ105" s="0"/>
      <c r="BWK105" s="0"/>
      <c r="BWL105" s="0"/>
      <c r="BWM105" s="0"/>
      <c r="BWN105" s="0"/>
      <c r="BWO105" s="0"/>
      <c r="BWP105" s="0"/>
      <c r="BWQ105" s="0"/>
      <c r="BWR105" s="0"/>
      <c r="BWS105" s="0"/>
      <c r="BWT105" s="0"/>
      <c r="BWU105" s="0"/>
      <c r="BWV105" s="0"/>
      <c r="BWW105" s="0"/>
      <c r="BWX105" s="0"/>
      <c r="BWY105" s="0"/>
      <c r="BWZ105" s="0"/>
      <c r="BXA105" s="0"/>
      <c r="BXB105" s="0"/>
      <c r="BXC105" s="0"/>
      <c r="BXD105" s="0"/>
      <c r="BXE105" s="0"/>
      <c r="BXF105" s="0"/>
      <c r="BXG105" s="0"/>
      <c r="BXH105" s="0"/>
      <c r="BXI105" s="0"/>
      <c r="BXJ105" s="0"/>
      <c r="BXK105" s="0"/>
      <c r="BXL105" s="0"/>
      <c r="BXM105" s="0"/>
      <c r="BXN105" s="0"/>
      <c r="BXO105" s="0"/>
      <c r="BXP105" s="0"/>
      <c r="BXQ105" s="0"/>
      <c r="BXR105" s="0"/>
      <c r="BXS105" s="0"/>
      <c r="BXT105" s="0"/>
      <c r="BXU105" s="0"/>
      <c r="BXV105" s="0"/>
      <c r="BXW105" s="0"/>
      <c r="BXX105" s="0"/>
      <c r="BXY105" s="0"/>
      <c r="BXZ105" s="0"/>
      <c r="BYA105" s="0"/>
      <c r="BYB105" s="0"/>
      <c r="BYC105" s="0"/>
      <c r="BYD105" s="0"/>
      <c r="BYE105" s="0"/>
      <c r="BYF105" s="0"/>
      <c r="BYG105" s="0"/>
      <c r="BYH105" s="0"/>
      <c r="BYI105" s="0"/>
      <c r="BYJ105" s="0"/>
      <c r="BYK105" s="0"/>
      <c r="BYL105" s="0"/>
      <c r="BYM105" s="0"/>
      <c r="BYN105" s="0"/>
      <c r="BYO105" s="0"/>
      <c r="BYP105" s="0"/>
      <c r="BYQ105" s="0"/>
      <c r="BYR105" s="0"/>
      <c r="BYS105" s="0"/>
      <c r="BYT105" s="0"/>
      <c r="BYU105" s="0"/>
      <c r="BYV105" s="0"/>
      <c r="BYW105" s="0"/>
      <c r="BYX105" s="0"/>
      <c r="BYY105" s="0"/>
      <c r="BYZ105" s="0"/>
      <c r="BZA105" s="0"/>
      <c r="BZB105" s="0"/>
      <c r="BZC105" s="0"/>
      <c r="BZD105" s="0"/>
      <c r="BZE105" s="0"/>
      <c r="BZF105" s="0"/>
      <c r="BZG105" s="0"/>
      <c r="BZH105" s="0"/>
      <c r="BZI105" s="0"/>
      <c r="BZJ105" s="0"/>
      <c r="BZK105" s="0"/>
      <c r="BZL105" s="0"/>
      <c r="BZM105" s="0"/>
      <c r="BZN105" s="0"/>
      <c r="BZO105" s="0"/>
      <c r="BZP105" s="0"/>
      <c r="BZQ105" s="0"/>
      <c r="BZR105" s="0"/>
      <c r="BZS105" s="0"/>
      <c r="BZT105" s="0"/>
      <c r="BZU105" s="0"/>
      <c r="BZV105" s="0"/>
      <c r="BZW105" s="0"/>
      <c r="BZX105" s="0"/>
      <c r="BZY105" s="0"/>
      <c r="BZZ105" s="0"/>
      <c r="CAA105" s="0"/>
      <c r="CAB105" s="0"/>
      <c r="CAC105" s="0"/>
      <c r="CAD105" s="0"/>
      <c r="CAE105" s="0"/>
      <c r="CAF105" s="0"/>
      <c r="CAG105" s="0"/>
      <c r="CAH105" s="0"/>
      <c r="CAI105" s="0"/>
      <c r="CAJ105" s="0"/>
      <c r="CAK105" s="0"/>
      <c r="CAL105" s="0"/>
      <c r="CAM105" s="0"/>
      <c r="CAN105" s="0"/>
      <c r="CAO105" s="0"/>
      <c r="CAP105" s="0"/>
      <c r="CAQ105" s="0"/>
      <c r="CAR105" s="0"/>
      <c r="CAS105" s="0"/>
      <c r="CAT105" s="0"/>
      <c r="CAU105" s="0"/>
      <c r="CAV105" s="0"/>
      <c r="CAW105" s="0"/>
      <c r="CAX105" s="0"/>
      <c r="CAY105" s="0"/>
      <c r="CAZ105" s="0"/>
      <c r="CBA105" s="0"/>
      <c r="CBB105" s="0"/>
      <c r="CBC105" s="0"/>
      <c r="CBD105" s="0"/>
      <c r="CBE105" s="0"/>
      <c r="CBF105" s="0"/>
      <c r="CBG105" s="0"/>
      <c r="CBH105" s="0"/>
      <c r="CBI105" s="0"/>
      <c r="CBJ105" s="0"/>
      <c r="CBK105" s="0"/>
      <c r="CBL105" s="0"/>
      <c r="CBM105" s="0"/>
      <c r="CBN105" s="0"/>
      <c r="CBO105" s="0"/>
      <c r="CBP105" s="0"/>
      <c r="CBQ105" s="0"/>
      <c r="CBR105" s="0"/>
      <c r="CBS105" s="0"/>
      <c r="CBT105" s="0"/>
      <c r="CBU105" s="0"/>
      <c r="CBV105" s="0"/>
      <c r="CBW105" s="0"/>
      <c r="CBX105" s="0"/>
      <c r="CBY105" s="0"/>
      <c r="CBZ105" s="0"/>
      <c r="CCA105" s="0"/>
      <c r="CCB105" s="0"/>
      <c r="CCC105" s="0"/>
      <c r="CCD105" s="0"/>
      <c r="CCE105" s="0"/>
      <c r="CCF105" s="0"/>
      <c r="CCG105" s="0"/>
      <c r="CCH105" s="0"/>
      <c r="CCI105" s="0"/>
      <c r="CCJ105" s="0"/>
      <c r="CCK105" s="0"/>
      <c r="CCL105" s="0"/>
      <c r="CCM105" s="0"/>
      <c r="CCN105" s="0"/>
      <c r="CCO105" s="0"/>
      <c r="CCP105" s="0"/>
      <c r="CCQ105" s="0"/>
      <c r="CCR105" s="0"/>
      <c r="CCS105" s="0"/>
      <c r="CCT105" s="0"/>
      <c r="CCU105" s="0"/>
      <c r="CCV105" s="0"/>
      <c r="CCW105" s="0"/>
      <c r="CCX105" s="0"/>
      <c r="CCY105" s="0"/>
      <c r="CCZ105" s="0"/>
      <c r="CDA105" s="0"/>
      <c r="CDB105" s="0"/>
      <c r="CDC105" s="0"/>
      <c r="CDD105" s="0"/>
      <c r="CDE105" s="0"/>
      <c r="CDF105" s="0"/>
      <c r="CDG105" s="0"/>
      <c r="CDH105" s="0"/>
      <c r="CDI105" s="0"/>
      <c r="CDJ105" s="0"/>
      <c r="CDK105" s="0"/>
      <c r="CDL105" s="0"/>
      <c r="CDM105" s="0"/>
      <c r="CDN105" s="0"/>
      <c r="CDO105" s="0"/>
      <c r="CDP105" s="0"/>
      <c r="CDQ105" s="0"/>
      <c r="CDR105" s="0"/>
      <c r="CDS105" s="0"/>
      <c r="CDT105" s="0"/>
      <c r="CDU105" s="0"/>
      <c r="CDV105" s="0"/>
      <c r="CDW105" s="0"/>
      <c r="CDX105" s="0"/>
      <c r="CDY105" s="0"/>
      <c r="CDZ105" s="0"/>
      <c r="CEA105" s="0"/>
      <c r="CEB105" s="0"/>
      <c r="CEC105" s="0"/>
      <c r="CED105" s="0"/>
      <c r="CEE105" s="0"/>
      <c r="CEF105" s="0"/>
      <c r="CEG105" s="0"/>
      <c r="CEH105" s="0"/>
      <c r="CEI105" s="0"/>
      <c r="CEJ105" s="0"/>
      <c r="CEK105" s="0"/>
      <c r="CEL105" s="0"/>
      <c r="CEM105" s="0"/>
      <c r="CEN105" s="0"/>
      <c r="CEO105" s="0"/>
      <c r="CEP105" s="0"/>
      <c r="CEQ105" s="0"/>
      <c r="CER105" s="0"/>
      <c r="CES105" s="0"/>
      <c r="CET105" s="0"/>
      <c r="CEU105" s="0"/>
      <c r="CEV105" s="0"/>
      <c r="CEW105" s="0"/>
      <c r="CEX105" s="0"/>
      <c r="CEY105" s="0"/>
      <c r="CEZ105" s="0"/>
      <c r="CFA105" s="0"/>
      <c r="CFB105" s="0"/>
      <c r="CFC105" s="0"/>
      <c r="CFD105" s="0"/>
      <c r="CFE105" s="0"/>
      <c r="CFF105" s="0"/>
      <c r="CFG105" s="0"/>
      <c r="CFH105" s="0"/>
      <c r="CFI105" s="0"/>
      <c r="CFJ105" s="0"/>
      <c r="CFK105" s="0"/>
      <c r="CFL105" s="0"/>
      <c r="CFM105" s="0"/>
      <c r="CFN105" s="0"/>
      <c r="CFO105" s="0"/>
      <c r="CFP105" s="0"/>
      <c r="CFQ105" s="0"/>
      <c r="CFR105" s="0"/>
      <c r="CFS105" s="0"/>
      <c r="CFT105" s="0"/>
      <c r="CFU105" s="0"/>
      <c r="CFV105" s="0"/>
      <c r="CFW105" s="0"/>
      <c r="CFX105" s="0"/>
      <c r="CFY105" s="0"/>
      <c r="CFZ105" s="0"/>
      <c r="CGA105" s="0"/>
      <c r="CGB105" s="0"/>
      <c r="CGC105" s="0"/>
      <c r="CGD105" s="0"/>
      <c r="CGE105" s="0"/>
      <c r="CGF105" s="0"/>
      <c r="CGG105" s="0"/>
      <c r="CGH105" s="0"/>
      <c r="CGI105" s="0"/>
      <c r="CGJ105" s="0"/>
      <c r="CGK105" s="0"/>
      <c r="CGL105" s="0"/>
      <c r="CGM105" s="0"/>
      <c r="CGN105" s="0"/>
      <c r="CGO105" s="0"/>
      <c r="CGP105" s="0"/>
      <c r="CGQ105" s="0"/>
      <c r="CGR105" s="0"/>
      <c r="CGS105" s="0"/>
      <c r="CGT105" s="0"/>
      <c r="CGU105" s="0"/>
      <c r="CGV105" s="0"/>
      <c r="CGW105" s="0"/>
      <c r="CGX105" s="0"/>
      <c r="CGY105" s="0"/>
      <c r="CGZ105" s="0"/>
      <c r="CHA105" s="0"/>
      <c r="CHB105" s="0"/>
      <c r="CHC105" s="0"/>
      <c r="CHD105" s="0"/>
      <c r="CHE105" s="0"/>
      <c r="CHF105" s="0"/>
      <c r="CHG105" s="0"/>
      <c r="CHH105" s="0"/>
      <c r="CHI105" s="0"/>
      <c r="CHJ105" s="0"/>
      <c r="CHK105" s="0"/>
      <c r="CHL105" s="0"/>
      <c r="CHM105" s="0"/>
      <c r="CHN105" s="0"/>
      <c r="CHO105" s="0"/>
      <c r="CHP105" s="0"/>
      <c r="CHQ105" s="0"/>
      <c r="CHR105" s="0"/>
      <c r="CHS105" s="0"/>
      <c r="CHT105" s="0"/>
      <c r="CHU105" s="0"/>
      <c r="CHV105" s="0"/>
      <c r="CHW105" s="0"/>
      <c r="CHX105" s="0"/>
      <c r="CHY105" s="0"/>
      <c r="CHZ105" s="0"/>
      <c r="CIA105" s="0"/>
      <c r="CIB105" s="0"/>
      <c r="CIC105" s="0"/>
      <c r="CID105" s="0"/>
      <c r="CIE105" s="0"/>
      <c r="CIF105" s="0"/>
      <c r="CIG105" s="0"/>
      <c r="CIH105" s="0"/>
      <c r="CII105" s="0"/>
      <c r="CIJ105" s="0"/>
      <c r="CIK105" s="0"/>
      <c r="CIL105" s="0"/>
      <c r="CIM105" s="0"/>
      <c r="CIN105" s="0"/>
      <c r="CIO105" s="0"/>
      <c r="CIP105" s="0"/>
      <c r="CIQ105" s="0"/>
      <c r="CIR105" s="0"/>
      <c r="CIS105" s="0"/>
      <c r="CIT105" s="0"/>
      <c r="CIU105" s="0"/>
      <c r="CIV105" s="0"/>
      <c r="CIW105" s="0"/>
      <c r="CIX105" s="0"/>
      <c r="CIY105" s="0"/>
      <c r="CIZ105" s="0"/>
      <c r="CJA105" s="0"/>
      <c r="CJB105" s="0"/>
      <c r="CJC105" s="0"/>
      <c r="CJD105" s="0"/>
      <c r="CJE105" s="0"/>
      <c r="CJF105" s="0"/>
      <c r="CJG105" s="0"/>
      <c r="CJH105" s="0"/>
      <c r="CJI105" s="0"/>
      <c r="CJJ105" s="0"/>
      <c r="CJK105" s="0"/>
      <c r="CJL105" s="0"/>
      <c r="CJM105" s="0"/>
      <c r="CJN105" s="0"/>
      <c r="CJO105" s="0"/>
      <c r="CJP105" s="0"/>
      <c r="CJQ105" s="0"/>
      <c r="CJR105" s="0"/>
      <c r="CJS105" s="0"/>
      <c r="CJT105" s="0"/>
      <c r="CJU105" s="0"/>
      <c r="CJV105" s="0"/>
      <c r="CJW105" s="0"/>
      <c r="CJX105" s="0"/>
      <c r="CJY105" s="0"/>
      <c r="CJZ105" s="0"/>
      <c r="CKA105" s="0"/>
      <c r="CKB105" s="0"/>
      <c r="CKC105" s="0"/>
      <c r="CKD105" s="0"/>
      <c r="CKE105" s="0"/>
      <c r="CKF105" s="0"/>
      <c r="CKG105" s="0"/>
      <c r="CKH105" s="0"/>
      <c r="CKI105" s="0"/>
      <c r="CKJ105" s="0"/>
      <c r="CKK105" s="0"/>
      <c r="CKL105" s="0"/>
      <c r="CKM105" s="0"/>
      <c r="CKN105" s="0"/>
      <c r="CKO105" s="0"/>
      <c r="CKP105" s="0"/>
      <c r="CKQ105" s="0"/>
      <c r="CKR105" s="0"/>
      <c r="CKS105" s="0"/>
      <c r="CKT105" s="0"/>
      <c r="CKU105" s="0"/>
      <c r="CKV105" s="0"/>
      <c r="CKW105" s="0"/>
      <c r="CKX105" s="0"/>
      <c r="CKY105" s="0"/>
      <c r="CKZ105" s="0"/>
      <c r="CLA105" s="0"/>
      <c r="CLB105" s="0"/>
      <c r="CLC105" s="0"/>
      <c r="CLD105" s="0"/>
      <c r="CLE105" s="0"/>
      <c r="CLF105" s="0"/>
      <c r="CLG105" s="0"/>
      <c r="CLH105" s="0"/>
      <c r="CLI105" s="0"/>
      <c r="CLJ105" s="0"/>
      <c r="CLK105" s="0"/>
      <c r="CLL105" s="0"/>
      <c r="CLM105" s="0"/>
      <c r="CLN105" s="0"/>
      <c r="CLO105" s="0"/>
      <c r="CLP105" s="0"/>
      <c r="CLQ105" s="0"/>
      <c r="CLR105" s="0"/>
      <c r="CLS105" s="0"/>
      <c r="CLT105" s="0"/>
      <c r="CLU105" s="0"/>
      <c r="CLV105" s="0"/>
      <c r="CLW105" s="0"/>
      <c r="CLX105" s="0"/>
      <c r="CLY105" s="0"/>
      <c r="CLZ105" s="0"/>
      <c r="CMA105" s="0"/>
      <c r="CMB105" s="0"/>
      <c r="CMC105" s="0"/>
      <c r="CMD105" s="0"/>
      <c r="CME105" s="0"/>
      <c r="CMF105" s="0"/>
      <c r="CMG105" s="0"/>
      <c r="CMH105" s="0"/>
      <c r="CMI105" s="0"/>
      <c r="CMJ105" s="0"/>
      <c r="CMK105" s="0"/>
      <c r="CML105" s="0"/>
      <c r="CMM105" s="0"/>
      <c r="CMN105" s="0"/>
      <c r="CMO105" s="0"/>
      <c r="CMP105" s="0"/>
      <c r="CMQ105" s="0"/>
      <c r="CMR105" s="0"/>
      <c r="CMS105" s="0"/>
      <c r="CMT105" s="0"/>
      <c r="CMU105" s="0"/>
      <c r="CMV105" s="0"/>
      <c r="CMW105" s="0"/>
      <c r="CMX105" s="0"/>
      <c r="CMY105" s="0"/>
      <c r="CMZ105" s="0"/>
      <c r="CNA105" s="0"/>
      <c r="CNB105" s="0"/>
      <c r="CNC105" s="0"/>
      <c r="CND105" s="0"/>
      <c r="CNE105" s="0"/>
      <c r="CNF105" s="0"/>
      <c r="CNG105" s="0"/>
      <c r="CNH105" s="0"/>
      <c r="CNI105" s="0"/>
      <c r="CNJ105" s="0"/>
      <c r="CNK105" s="0"/>
      <c r="CNL105" s="0"/>
      <c r="CNM105" s="0"/>
      <c r="CNN105" s="0"/>
      <c r="CNO105" s="0"/>
      <c r="CNP105" s="0"/>
      <c r="CNQ105" s="0"/>
      <c r="CNR105" s="0"/>
      <c r="CNS105" s="0"/>
      <c r="CNT105" s="0"/>
      <c r="CNU105" s="0"/>
      <c r="CNV105" s="0"/>
      <c r="CNW105" s="0"/>
      <c r="CNX105" s="0"/>
      <c r="CNY105" s="0"/>
      <c r="CNZ105" s="0"/>
      <c r="COA105" s="0"/>
      <c r="COB105" s="0"/>
      <c r="COC105" s="0"/>
      <c r="COD105" s="0"/>
      <c r="COE105" s="0"/>
      <c r="COF105" s="0"/>
      <c r="COG105" s="0"/>
      <c r="COH105" s="0"/>
      <c r="COI105" s="0"/>
      <c r="COJ105" s="0"/>
      <c r="COK105" s="0"/>
      <c r="COL105" s="0"/>
      <c r="COM105" s="0"/>
      <c r="CON105" s="0"/>
      <c r="COO105" s="0"/>
      <c r="COP105" s="0"/>
      <c r="COQ105" s="0"/>
      <c r="COR105" s="0"/>
      <c r="COS105" s="0"/>
      <c r="COT105" s="0"/>
      <c r="COU105" s="0"/>
      <c r="COV105" s="0"/>
      <c r="COW105" s="0"/>
      <c r="COX105" s="0"/>
      <c r="COY105" s="0"/>
      <c r="COZ105" s="0"/>
      <c r="CPA105" s="0"/>
      <c r="CPB105" s="0"/>
      <c r="CPC105" s="0"/>
      <c r="CPD105" s="0"/>
      <c r="CPE105" s="0"/>
      <c r="CPF105" s="0"/>
      <c r="CPG105" s="0"/>
      <c r="CPH105" s="0"/>
      <c r="CPI105" s="0"/>
      <c r="CPJ105" s="0"/>
      <c r="CPK105" s="0"/>
      <c r="CPL105" s="0"/>
      <c r="CPM105" s="0"/>
      <c r="CPN105" s="0"/>
      <c r="CPO105" s="0"/>
      <c r="CPP105" s="0"/>
      <c r="CPQ105" s="0"/>
      <c r="CPR105" s="0"/>
      <c r="CPS105" s="0"/>
      <c r="CPT105" s="0"/>
      <c r="CPU105" s="0"/>
      <c r="CPV105" s="0"/>
      <c r="CPW105" s="0"/>
      <c r="CPX105" s="0"/>
      <c r="CPY105" s="0"/>
      <c r="CPZ105" s="0"/>
      <c r="CQA105" s="0"/>
      <c r="CQB105" s="0"/>
      <c r="CQC105" s="0"/>
      <c r="CQD105" s="0"/>
      <c r="CQE105" s="0"/>
      <c r="CQF105" s="0"/>
      <c r="CQG105" s="0"/>
      <c r="CQH105" s="0"/>
      <c r="CQI105" s="0"/>
      <c r="CQJ105" s="0"/>
      <c r="CQK105" s="0"/>
      <c r="CQL105" s="0"/>
      <c r="CQM105" s="0"/>
      <c r="CQN105" s="0"/>
      <c r="CQO105" s="0"/>
      <c r="CQP105" s="0"/>
      <c r="CQQ105" s="0"/>
      <c r="CQR105" s="0"/>
      <c r="CQS105" s="0"/>
      <c r="CQT105" s="0"/>
      <c r="CQU105" s="0"/>
      <c r="CQV105" s="0"/>
      <c r="CQW105" s="0"/>
      <c r="CQX105" s="0"/>
      <c r="CQY105" s="0"/>
      <c r="CQZ105" s="0"/>
      <c r="CRA105" s="0"/>
      <c r="CRB105" s="0"/>
      <c r="CRC105" s="0"/>
      <c r="CRD105" s="0"/>
      <c r="CRE105" s="0"/>
      <c r="CRF105" s="0"/>
      <c r="CRG105" s="0"/>
      <c r="CRH105" s="0"/>
      <c r="CRI105" s="0"/>
      <c r="CRJ105" s="0"/>
      <c r="CRK105" s="0"/>
      <c r="CRL105" s="0"/>
      <c r="CRM105" s="0"/>
      <c r="CRN105" s="0"/>
      <c r="CRO105" s="0"/>
      <c r="CRP105" s="0"/>
      <c r="CRQ105" s="0"/>
      <c r="CRR105" s="0"/>
      <c r="CRS105" s="0"/>
      <c r="CRT105" s="0"/>
      <c r="CRU105" s="0"/>
      <c r="CRV105" s="0"/>
      <c r="CRW105" s="0"/>
      <c r="CRX105" s="0"/>
      <c r="CRY105" s="0"/>
      <c r="CRZ105" s="0"/>
      <c r="CSA105" s="0"/>
      <c r="CSB105" s="0"/>
      <c r="CSC105" s="0"/>
      <c r="CSD105" s="0"/>
      <c r="CSE105" s="0"/>
      <c r="CSF105" s="0"/>
      <c r="CSG105" s="0"/>
      <c r="CSH105" s="0"/>
      <c r="CSI105" s="0"/>
      <c r="CSJ105" s="0"/>
      <c r="CSK105" s="0"/>
      <c r="CSL105" s="0"/>
      <c r="CSM105" s="0"/>
      <c r="CSN105" s="0"/>
      <c r="CSO105" s="0"/>
      <c r="CSP105" s="0"/>
      <c r="CSQ105" s="0"/>
      <c r="CSR105" s="0"/>
      <c r="CSS105" s="0"/>
      <c r="CST105" s="0"/>
      <c r="CSU105" s="0"/>
      <c r="CSV105" s="0"/>
      <c r="CSW105" s="0"/>
      <c r="CSX105" s="0"/>
      <c r="CSY105" s="0"/>
      <c r="CSZ105" s="0"/>
      <c r="CTA105" s="0"/>
      <c r="CTB105" s="0"/>
      <c r="CTC105" s="0"/>
      <c r="CTD105" s="0"/>
      <c r="CTE105" s="0"/>
      <c r="CTF105" s="0"/>
      <c r="CTG105" s="0"/>
      <c r="CTH105" s="0"/>
      <c r="CTI105" s="0"/>
      <c r="CTJ105" s="0"/>
      <c r="CTK105" s="0"/>
      <c r="CTL105" s="0"/>
      <c r="CTM105" s="0"/>
      <c r="CTN105" s="0"/>
      <c r="CTO105" s="0"/>
      <c r="CTP105" s="0"/>
      <c r="CTQ105" s="0"/>
      <c r="CTR105" s="0"/>
      <c r="CTS105" s="0"/>
      <c r="CTT105" s="0"/>
      <c r="CTU105" s="0"/>
      <c r="CTV105" s="0"/>
      <c r="CTW105" s="0"/>
      <c r="CTX105" s="0"/>
      <c r="CTY105" s="0"/>
      <c r="CTZ105" s="0"/>
      <c r="CUA105" s="0"/>
      <c r="CUB105" s="0"/>
      <c r="CUC105" s="0"/>
      <c r="CUD105" s="0"/>
      <c r="CUE105" s="0"/>
      <c r="CUF105" s="0"/>
      <c r="CUG105" s="0"/>
      <c r="CUH105" s="0"/>
      <c r="CUI105" s="0"/>
      <c r="CUJ105" s="0"/>
      <c r="CUK105" s="0"/>
      <c r="CUL105" s="0"/>
      <c r="CUM105" s="0"/>
      <c r="CUN105" s="0"/>
      <c r="CUO105" s="0"/>
      <c r="CUP105" s="0"/>
      <c r="CUQ105" s="0"/>
      <c r="CUR105" s="0"/>
      <c r="CUS105" s="0"/>
      <c r="CUT105" s="0"/>
      <c r="CUU105" s="0"/>
      <c r="CUV105" s="0"/>
      <c r="CUW105" s="0"/>
      <c r="CUX105" s="0"/>
      <c r="CUY105" s="0"/>
      <c r="CUZ105" s="0"/>
      <c r="CVA105" s="0"/>
      <c r="CVB105" s="0"/>
      <c r="CVC105" s="0"/>
      <c r="CVD105" s="0"/>
      <c r="CVE105" s="0"/>
      <c r="CVF105" s="0"/>
      <c r="CVG105" s="0"/>
      <c r="CVH105" s="0"/>
      <c r="CVI105" s="0"/>
      <c r="CVJ105" s="0"/>
      <c r="CVK105" s="0"/>
      <c r="CVL105" s="0"/>
      <c r="CVM105" s="0"/>
      <c r="CVN105" s="0"/>
      <c r="CVO105" s="0"/>
      <c r="CVP105" s="0"/>
      <c r="CVQ105" s="0"/>
      <c r="CVR105" s="0"/>
      <c r="CVS105" s="0"/>
      <c r="CVT105" s="0"/>
      <c r="CVU105" s="0"/>
      <c r="CVV105" s="0"/>
      <c r="CVW105" s="0"/>
      <c r="CVX105" s="0"/>
      <c r="CVY105" s="0"/>
      <c r="CVZ105" s="0"/>
      <c r="CWA105" s="0"/>
      <c r="CWB105" s="0"/>
      <c r="CWC105" s="0"/>
      <c r="CWD105" s="0"/>
      <c r="CWE105" s="0"/>
      <c r="CWF105" s="0"/>
      <c r="CWG105" s="0"/>
      <c r="CWH105" s="0"/>
      <c r="CWI105" s="0"/>
      <c r="CWJ105" s="0"/>
      <c r="CWK105" s="0"/>
      <c r="CWL105" s="0"/>
      <c r="CWM105" s="0"/>
      <c r="CWN105" s="0"/>
      <c r="CWO105" s="0"/>
      <c r="CWP105" s="0"/>
      <c r="CWQ105" s="0"/>
      <c r="CWR105" s="0"/>
      <c r="CWS105" s="0"/>
      <c r="CWT105" s="0"/>
      <c r="CWU105" s="0"/>
      <c r="CWV105" s="0"/>
      <c r="CWW105" s="0"/>
      <c r="CWX105" s="0"/>
      <c r="CWY105" s="0"/>
      <c r="CWZ105" s="0"/>
      <c r="CXA105" s="0"/>
      <c r="CXB105" s="0"/>
      <c r="CXC105" s="0"/>
      <c r="CXD105" s="0"/>
      <c r="CXE105" s="0"/>
      <c r="CXF105" s="0"/>
      <c r="CXG105" s="0"/>
      <c r="CXH105" s="0"/>
      <c r="CXI105" s="0"/>
      <c r="CXJ105" s="0"/>
      <c r="CXK105" s="0"/>
      <c r="CXL105" s="0"/>
      <c r="CXM105" s="0"/>
      <c r="CXN105" s="0"/>
      <c r="CXO105" s="0"/>
      <c r="CXP105" s="0"/>
      <c r="CXQ105" s="0"/>
      <c r="CXR105" s="0"/>
      <c r="CXS105" s="0"/>
      <c r="CXT105" s="0"/>
      <c r="CXU105" s="0"/>
      <c r="CXV105" s="0"/>
      <c r="CXW105" s="0"/>
      <c r="CXX105" s="0"/>
      <c r="CXY105" s="0"/>
      <c r="CXZ105" s="0"/>
      <c r="CYA105" s="0"/>
      <c r="CYB105" s="0"/>
      <c r="CYC105" s="0"/>
      <c r="CYD105" s="0"/>
      <c r="CYE105" s="0"/>
      <c r="CYF105" s="0"/>
      <c r="CYG105" s="0"/>
      <c r="CYH105" s="0"/>
      <c r="CYI105" s="0"/>
      <c r="CYJ105" s="0"/>
      <c r="CYK105" s="0"/>
      <c r="CYL105" s="0"/>
      <c r="CYM105" s="0"/>
      <c r="CYN105" s="0"/>
      <c r="CYO105" s="0"/>
      <c r="CYP105" s="0"/>
      <c r="CYQ105" s="0"/>
      <c r="CYR105" s="0"/>
      <c r="CYS105" s="0"/>
      <c r="CYT105" s="0"/>
      <c r="CYU105" s="0"/>
      <c r="CYV105" s="0"/>
      <c r="CYW105" s="0"/>
      <c r="CYX105" s="0"/>
      <c r="CYY105" s="0"/>
      <c r="CYZ105" s="0"/>
      <c r="CZA105" s="0"/>
      <c r="CZB105" s="0"/>
      <c r="CZC105" s="0"/>
      <c r="CZD105" s="0"/>
      <c r="CZE105" s="0"/>
      <c r="CZF105" s="0"/>
      <c r="CZG105" s="0"/>
      <c r="CZH105" s="0"/>
      <c r="CZI105" s="0"/>
      <c r="CZJ105" s="0"/>
      <c r="CZK105" s="0"/>
      <c r="CZL105" s="0"/>
      <c r="CZM105" s="0"/>
      <c r="CZN105" s="0"/>
      <c r="CZO105" s="0"/>
      <c r="CZP105" s="0"/>
      <c r="CZQ105" s="0"/>
      <c r="CZR105" s="0"/>
      <c r="CZS105" s="0"/>
      <c r="CZT105" s="0"/>
      <c r="CZU105" s="0"/>
      <c r="CZV105" s="0"/>
      <c r="CZW105" s="0"/>
      <c r="CZX105" s="0"/>
      <c r="CZY105" s="0"/>
      <c r="CZZ105" s="0"/>
      <c r="DAA105" s="0"/>
      <c r="DAB105" s="0"/>
      <c r="DAC105" s="0"/>
      <c r="DAD105" s="0"/>
      <c r="DAE105" s="0"/>
      <c r="DAF105" s="0"/>
      <c r="DAG105" s="0"/>
      <c r="DAH105" s="0"/>
      <c r="DAI105" s="0"/>
      <c r="DAJ105" s="0"/>
      <c r="DAK105" s="0"/>
      <c r="DAL105" s="0"/>
      <c r="DAM105" s="0"/>
      <c r="DAN105" s="0"/>
      <c r="DAO105" s="0"/>
      <c r="DAP105" s="0"/>
      <c r="DAQ105" s="0"/>
      <c r="DAR105" s="0"/>
      <c r="DAS105" s="0"/>
      <c r="DAT105" s="0"/>
      <c r="DAU105" s="0"/>
      <c r="DAV105" s="0"/>
      <c r="DAW105" s="0"/>
      <c r="DAX105" s="0"/>
      <c r="DAY105" s="0"/>
      <c r="DAZ105" s="0"/>
      <c r="DBA105" s="0"/>
      <c r="DBB105" s="0"/>
      <c r="DBC105" s="0"/>
      <c r="DBD105" s="0"/>
      <c r="DBE105" s="0"/>
      <c r="DBF105" s="0"/>
      <c r="DBG105" s="0"/>
      <c r="DBH105" s="0"/>
      <c r="DBI105" s="0"/>
      <c r="DBJ105" s="0"/>
      <c r="DBK105" s="0"/>
      <c r="DBL105" s="0"/>
      <c r="DBM105" s="0"/>
      <c r="DBN105" s="0"/>
      <c r="DBO105" s="0"/>
      <c r="DBP105" s="0"/>
      <c r="DBQ105" s="0"/>
      <c r="DBR105" s="0"/>
      <c r="DBS105" s="0"/>
      <c r="DBT105" s="0"/>
      <c r="DBU105" s="0"/>
      <c r="DBV105" s="0"/>
      <c r="DBW105" s="0"/>
      <c r="DBX105" s="0"/>
      <c r="DBY105" s="0"/>
      <c r="DBZ105" s="0"/>
      <c r="DCA105" s="0"/>
      <c r="DCB105" s="0"/>
      <c r="DCC105" s="0"/>
      <c r="DCD105" s="0"/>
      <c r="DCE105" s="0"/>
      <c r="DCF105" s="0"/>
      <c r="DCG105" s="0"/>
      <c r="DCH105" s="0"/>
      <c r="DCI105" s="0"/>
      <c r="DCJ105" s="0"/>
      <c r="DCK105" s="0"/>
      <c r="DCL105" s="0"/>
      <c r="DCM105" s="0"/>
      <c r="DCN105" s="0"/>
      <c r="DCO105" s="0"/>
      <c r="DCP105" s="0"/>
      <c r="DCQ105" s="0"/>
      <c r="DCR105" s="0"/>
      <c r="DCS105" s="0"/>
      <c r="DCT105" s="0"/>
      <c r="DCU105" s="0"/>
      <c r="DCV105" s="0"/>
      <c r="DCW105" s="0"/>
      <c r="DCX105" s="0"/>
      <c r="DCY105" s="0"/>
      <c r="DCZ105" s="0"/>
      <c r="DDA105" s="0"/>
      <c r="DDB105" s="0"/>
      <c r="DDC105" s="0"/>
      <c r="DDD105" s="0"/>
      <c r="DDE105" s="0"/>
      <c r="DDF105" s="0"/>
      <c r="DDG105" s="0"/>
      <c r="DDH105" s="0"/>
      <c r="DDI105" s="0"/>
      <c r="DDJ105" s="0"/>
      <c r="DDK105" s="0"/>
      <c r="DDL105" s="0"/>
      <c r="DDM105" s="0"/>
      <c r="DDN105" s="0"/>
      <c r="DDO105" s="0"/>
      <c r="DDP105" s="0"/>
      <c r="DDQ105" s="0"/>
      <c r="DDR105" s="0"/>
      <c r="DDS105" s="0"/>
      <c r="DDT105" s="0"/>
      <c r="DDU105" s="0"/>
      <c r="DDV105" s="0"/>
      <c r="DDW105" s="0"/>
      <c r="DDX105" s="0"/>
      <c r="DDY105" s="0"/>
      <c r="DDZ105" s="0"/>
      <c r="DEA105" s="0"/>
      <c r="DEB105" s="0"/>
      <c r="DEC105" s="0"/>
      <c r="DED105" s="0"/>
      <c r="DEE105" s="0"/>
      <c r="DEF105" s="0"/>
      <c r="DEG105" s="0"/>
      <c r="DEH105" s="0"/>
      <c r="DEI105" s="0"/>
      <c r="DEJ105" s="0"/>
      <c r="DEK105" s="0"/>
      <c r="DEL105" s="0"/>
      <c r="DEM105" s="0"/>
      <c r="DEN105" s="0"/>
      <c r="DEO105" s="0"/>
      <c r="DEP105" s="0"/>
      <c r="DEQ105" s="0"/>
      <c r="DER105" s="0"/>
      <c r="DES105" s="0"/>
      <c r="DET105" s="0"/>
      <c r="DEU105" s="0"/>
      <c r="DEV105" s="0"/>
      <c r="DEW105" s="0"/>
      <c r="DEX105" s="0"/>
      <c r="DEY105" s="0"/>
      <c r="DEZ105" s="0"/>
      <c r="DFA105" s="0"/>
      <c r="DFB105" s="0"/>
      <c r="DFC105" s="0"/>
      <c r="DFD105" s="0"/>
      <c r="DFE105" s="0"/>
      <c r="DFF105" s="0"/>
      <c r="DFG105" s="0"/>
      <c r="DFH105" s="0"/>
      <c r="DFI105" s="0"/>
      <c r="DFJ105" s="0"/>
      <c r="DFK105" s="0"/>
      <c r="DFL105" s="0"/>
      <c r="DFM105" s="0"/>
      <c r="DFN105" s="0"/>
      <c r="DFO105" s="0"/>
      <c r="DFP105" s="0"/>
      <c r="DFQ105" s="0"/>
      <c r="DFR105" s="0"/>
      <c r="DFS105" s="0"/>
      <c r="DFT105" s="0"/>
      <c r="DFU105" s="0"/>
      <c r="DFV105" s="0"/>
      <c r="DFW105" s="0"/>
      <c r="DFX105" s="0"/>
      <c r="DFY105" s="0"/>
      <c r="DFZ105" s="0"/>
      <c r="DGA105" s="0"/>
      <c r="DGB105" s="0"/>
      <c r="DGC105" s="0"/>
      <c r="DGD105" s="0"/>
      <c r="DGE105" s="0"/>
      <c r="DGF105" s="0"/>
      <c r="DGG105" s="0"/>
      <c r="DGH105" s="0"/>
      <c r="DGI105" s="0"/>
      <c r="DGJ105" s="0"/>
      <c r="DGK105" s="0"/>
      <c r="DGL105" s="0"/>
      <c r="DGM105" s="0"/>
      <c r="DGN105" s="0"/>
      <c r="DGO105" s="0"/>
      <c r="DGP105" s="0"/>
      <c r="DGQ105" s="0"/>
      <c r="DGR105" s="0"/>
      <c r="DGS105" s="0"/>
      <c r="DGT105" s="0"/>
      <c r="DGU105" s="0"/>
      <c r="DGV105" s="0"/>
      <c r="DGW105" s="0"/>
      <c r="DGX105" s="0"/>
      <c r="DGY105" s="0"/>
      <c r="DGZ105" s="0"/>
      <c r="DHA105" s="0"/>
      <c r="DHB105" s="0"/>
      <c r="DHC105" s="0"/>
      <c r="DHD105" s="0"/>
      <c r="DHE105" s="0"/>
      <c r="DHF105" s="0"/>
      <c r="DHG105" s="0"/>
      <c r="DHH105" s="0"/>
      <c r="DHI105" s="0"/>
      <c r="DHJ105" s="0"/>
      <c r="DHK105" s="0"/>
      <c r="DHL105" s="0"/>
      <c r="DHM105" s="0"/>
      <c r="DHN105" s="0"/>
      <c r="DHO105" s="0"/>
      <c r="DHP105" s="0"/>
      <c r="DHQ105" s="0"/>
      <c r="DHR105" s="0"/>
      <c r="DHS105" s="0"/>
      <c r="DHT105" s="0"/>
      <c r="DHU105" s="0"/>
      <c r="DHV105" s="0"/>
      <c r="DHW105" s="0"/>
      <c r="DHX105" s="0"/>
      <c r="DHY105" s="0"/>
      <c r="DHZ105" s="0"/>
      <c r="DIA105" s="0"/>
      <c r="DIB105" s="0"/>
      <c r="DIC105" s="0"/>
      <c r="DID105" s="0"/>
      <c r="DIE105" s="0"/>
      <c r="DIF105" s="0"/>
      <c r="DIG105" s="0"/>
      <c r="DIH105" s="0"/>
      <c r="DII105" s="0"/>
      <c r="DIJ105" s="0"/>
      <c r="DIK105" s="0"/>
      <c r="DIL105" s="0"/>
      <c r="DIM105" s="0"/>
      <c r="DIN105" s="0"/>
      <c r="DIO105" s="0"/>
      <c r="DIP105" s="0"/>
      <c r="DIQ105" s="0"/>
      <c r="DIR105" s="0"/>
      <c r="DIS105" s="0"/>
      <c r="DIT105" s="0"/>
      <c r="DIU105" s="0"/>
      <c r="DIV105" s="0"/>
      <c r="DIW105" s="0"/>
      <c r="DIX105" s="0"/>
      <c r="DIY105" s="0"/>
      <c r="DIZ105" s="0"/>
      <c r="DJA105" s="0"/>
      <c r="DJB105" s="0"/>
      <c r="DJC105" s="0"/>
      <c r="DJD105" s="0"/>
      <c r="DJE105" s="0"/>
      <c r="DJF105" s="0"/>
      <c r="DJG105" s="0"/>
      <c r="DJH105" s="0"/>
      <c r="DJI105" s="0"/>
      <c r="DJJ105" s="0"/>
      <c r="DJK105" s="0"/>
      <c r="DJL105" s="0"/>
      <c r="DJM105" s="0"/>
      <c r="DJN105" s="0"/>
      <c r="DJO105" s="0"/>
      <c r="DJP105" s="0"/>
      <c r="DJQ105" s="0"/>
      <c r="DJR105" s="0"/>
      <c r="DJS105" s="0"/>
      <c r="DJT105" s="0"/>
      <c r="DJU105" s="0"/>
      <c r="DJV105" s="0"/>
      <c r="DJW105" s="0"/>
      <c r="DJX105" s="0"/>
      <c r="DJY105" s="0"/>
      <c r="DJZ105" s="0"/>
      <c r="DKA105" s="0"/>
      <c r="DKB105" s="0"/>
      <c r="DKC105" s="0"/>
      <c r="DKD105" s="0"/>
      <c r="DKE105" s="0"/>
      <c r="DKF105" s="0"/>
      <c r="DKG105" s="0"/>
      <c r="DKH105" s="0"/>
      <c r="DKI105" s="0"/>
      <c r="DKJ105" s="0"/>
      <c r="DKK105" s="0"/>
      <c r="DKL105" s="0"/>
      <c r="DKM105" s="0"/>
      <c r="DKN105" s="0"/>
      <c r="DKO105" s="0"/>
      <c r="DKP105" s="0"/>
      <c r="DKQ105" s="0"/>
      <c r="DKR105" s="0"/>
      <c r="DKS105" s="0"/>
      <c r="DKT105" s="0"/>
      <c r="DKU105" s="0"/>
      <c r="DKV105" s="0"/>
      <c r="DKW105" s="0"/>
      <c r="DKX105" s="0"/>
      <c r="DKY105" s="0"/>
      <c r="DKZ105" s="0"/>
      <c r="DLA105" s="0"/>
      <c r="DLB105" s="0"/>
      <c r="DLC105" s="0"/>
      <c r="DLD105" s="0"/>
      <c r="DLE105" s="0"/>
      <c r="DLF105" s="0"/>
      <c r="DLG105" s="0"/>
      <c r="DLH105" s="0"/>
      <c r="DLI105" s="0"/>
      <c r="DLJ105" s="0"/>
      <c r="DLK105" s="0"/>
      <c r="DLL105" s="0"/>
      <c r="DLM105" s="0"/>
      <c r="DLN105" s="0"/>
      <c r="DLO105" s="0"/>
      <c r="DLP105" s="0"/>
      <c r="DLQ105" s="0"/>
      <c r="DLR105" s="0"/>
      <c r="DLS105" s="0"/>
      <c r="DLT105" s="0"/>
      <c r="DLU105" s="0"/>
      <c r="DLV105" s="0"/>
      <c r="DLW105" s="0"/>
      <c r="DLX105" s="0"/>
      <c r="DLY105" s="0"/>
      <c r="DLZ105" s="0"/>
      <c r="DMA105" s="0"/>
      <c r="DMB105" s="0"/>
      <c r="DMC105" s="0"/>
      <c r="DMD105" s="0"/>
      <c r="DME105" s="0"/>
      <c r="DMF105" s="0"/>
      <c r="DMG105" s="0"/>
      <c r="DMH105" s="0"/>
      <c r="DMI105" s="0"/>
      <c r="DMJ105" s="0"/>
      <c r="DMK105" s="0"/>
      <c r="DML105" s="0"/>
      <c r="DMM105" s="0"/>
      <c r="DMN105" s="0"/>
      <c r="DMO105" s="0"/>
      <c r="DMP105" s="0"/>
      <c r="DMQ105" s="0"/>
      <c r="DMR105" s="0"/>
      <c r="DMS105" s="0"/>
      <c r="DMT105" s="0"/>
      <c r="DMU105" s="0"/>
      <c r="DMV105" s="0"/>
      <c r="DMW105" s="0"/>
      <c r="DMX105" s="0"/>
      <c r="DMY105" s="0"/>
      <c r="DMZ105" s="0"/>
      <c r="DNA105" s="0"/>
      <c r="DNB105" s="0"/>
      <c r="DNC105" s="0"/>
      <c r="DND105" s="0"/>
      <c r="DNE105" s="0"/>
      <c r="DNF105" s="0"/>
      <c r="DNG105" s="0"/>
      <c r="DNH105" s="0"/>
      <c r="DNI105" s="0"/>
      <c r="DNJ105" s="0"/>
      <c r="DNK105" s="0"/>
      <c r="DNL105" s="0"/>
      <c r="DNM105" s="0"/>
      <c r="DNN105" s="0"/>
      <c r="DNO105" s="0"/>
      <c r="DNP105" s="0"/>
      <c r="DNQ105" s="0"/>
      <c r="DNR105" s="0"/>
      <c r="DNS105" s="0"/>
      <c r="DNT105" s="0"/>
      <c r="DNU105" s="0"/>
      <c r="DNV105" s="0"/>
      <c r="DNW105" s="0"/>
      <c r="DNX105" s="0"/>
      <c r="DNY105" s="0"/>
      <c r="DNZ105" s="0"/>
      <c r="DOA105" s="0"/>
      <c r="DOB105" s="0"/>
      <c r="DOC105" s="0"/>
      <c r="DOD105" s="0"/>
      <c r="DOE105" s="0"/>
      <c r="DOF105" s="0"/>
      <c r="DOG105" s="0"/>
      <c r="DOH105" s="0"/>
      <c r="DOI105" s="0"/>
      <c r="DOJ105" s="0"/>
      <c r="DOK105" s="0"/>
      <c r="DOL105" s="0"/>
      <c r="DOM105" s="0"/>
      <c r="DON105" s="0"/>
      <c r="DOO105" s="0"/>
      <c r="DOP105" s="0"/>
      <c r="DOQ105" s="0"/>
      <c r="DOR105" s="0"/>
      <c r="DOS105" s="0"/>
      <c r="DOT105" s="0"/>
      <c r="DOU105" s="0"/>
      <c r="DOV105" s="0"/>
      <c r="DOW105" s="0"/>
      <c r="DOX105" s="0"/>
      <c r="DOY105" s="0"/>
      <c r="DOZ105" s="0"/>
      <c r="DPA105" s="0"/>
      <c r="DPB105" s="0"/>
      <c r="DPC105" s="0"/>
      <c r="DPD105" s="0"/>
      <c r="DPE105" s="0"/>
      <c r="DPF105" s="0"/>
      <c r="DPG105" s="0"/>
      <c r="DPH105" s="0"/>
      <c r="DPI105" s="0"/>
      <c r="DPJ105" s="0"/>
      <c r="DPK105" s="0"/>
      <c r="DPL105" s="0"/>
      <c r="DPM105" s="0"/>
      <c r="DPN105" s="0"/>
      <c r="DPO105" s="0"/>
      <c r="DPP105" s="0"/>
      <c r="DPQ105" s="0"/>
      <c r="DPR105" s="0"/>
      <c r="DPS105" s="0"/>
      <c r="DPT105" s="0"/>
      <c r="DPU105" s="0"/>
      <c r="DPV105" s="0"/>
      <c r="DPW105" s="0"/>
      <c r="DPX105" s="0"/>
      <c r="DPY105" s="0"/>
      <c r="DPZ105" s="0"/>
      <c r="DQA105" s="0"/>
      <c r="DQB105" s="0"/>
      <c r="DQC105" s="0"/>
      <c r="DQD105" s="0"/>
      <c r="DQE105" s="0"/>
      <c r="DQF105" s="0"/>
      <c r="DQG105" s="0"/>
      <c r="DQH105" s="0"/>
      <c r="DQI105" s="0"/>
      <c r="DQJ105" s="0"/>
      <c r="DQK105" s="0"/>
      <c r="DQL105" s="0"/>
      <c r="DQM105" s="0"/>
      <c r="DQN105" s="0"/>
      <c r="DQO105" s="0"/>
      <c r="DQP105" s="0"/>
      <c r="DQQ105" s="0"/>
      <c r="DQR105" s="0"/>
      <c r="DQS105" s="0"/>
      <c r="DQT105" s="0"/>
      <c r="DQU105" s="0"/>
      <c r="DQV105" s="0"/>
      <c r="DQW105" s="0"/>
      <c r="DQX105" s="0"/>
      <c r="DQY105" s="0"/>
      <c r="DQZ105" s="0"/>
      <c r="DRA105" s="0"/>
      <c r="DRB105" s="0"/>
      <c r="DRC105" s="0"/>
      <c r="DRD105" s="0"/>
      <c r="DRE105" s="0"/>
      <c r="DRF105" s="0"/>
      <c r="DRG105" s="0"/>
      <c r="DRH105" s="0"/>
      <c r="DRI105" s="0"/>
      <c r="DRJ105" s="0"/>
      <c r="DRK105" s="0"/>
      <c r="DRL105" s="0"/>
      <c r="DRM105" s="0"/>
      <c r="DRN105" s="0"/>
      <c r="DRO105" s="0"/>
      <c r="DRP105" s="0"/>
      <c r="DRQ105" s="0"/>
      <c r="DRR105" s="0"/>
      <c r="DRS105" s="0"/>
      <c r="DRT105" s="0"/>
      <c r="DRU105" s="0"/>
      <c r="DRV105" s="0"/>
      <c r="DRW105" s="0"/>
      <c r="DRX105" s="0"/>
      <c r="DRY105" s="0"/>
      <c r="DRZ105" s="0"/>
      <c r="DSA105" s="0"/>
      <c r="DSB105" s="0"/>
      <c r="DSC105" s="0"/>
      <c r="DSD105" s="0"/>
      <c r="DSE105" s="0"/>
      <c r="DSF105" s="0"/>
      <c r="DSG105" s="0"/>
      <c r="DSH105" s="0"/>
      <c r="DSI105" s="0"/>
      <c r="DSJ105" s="0"/>
      <c r="DSK105" s="0"/>
      <c r="DSL105" s="0"/>
      <c r="DSM105" s="0"/>
      <c r="DSN105" s="0"/>
      <c r="DSO105" s="0"/>
      <c r="DSP105" s="0"/>
      <c r="DSQ105" s="0"/>
      <c r="DSR105" s="0"/>
      <c r="DSS105" s="0"/>
      <c r="DST105" s="0"/>
      <c r="DSU105" s="0"/>
      <c r="DSV105" s="0"/>
      <c r="DSW105" s="0"/>
      <c r="DSX105" s="0"/>
      <c r="DSY105" s="0"/>
      <c r="DSZ105" s="0"/>
      <c r="DTA105" s="0"/>
      <c r="DTB105" s="0"/>
      <c r="DTC105" s="0"/>
      <c r="DTD105" s="0"/>
      <c r="DTE105" s="0"/>
      <c r="DTF105" s="0"/>
      <c r="DTG105" s="0"/>
      <c r="DTH105" s="0"/>
      <c r="DTI105" s="0"/>
      <c r="DTJ105" s="0"/>
      <c r="DTK105" s="0"/>
      <c r="DTL105" s="0"/>
      <c r="DTM105" s="0"/>
      <c r="DTN105" s="0"/>
      <c r="DTO105" s="0"/>
      <c r="DTP105" s="0"/>
      <c r="DTQ105" s="0"/>
      <c r="DTR105" s="0"/>
      <c r="DTS105" s="0"/>
      <c r="DTT105" s="0"/>
      <c r="DTU105" s="0"/>
      <c r="DTV105" s="0"/>
      <c r="DTW105" s="0"/>
      <c r="DTX105" s="0"/>
      <c r="DTY105" s="0"/>
      <c r="DTZ105" s="0"/>
      <c r="DUA105" s="0"/>
      <c r="DUB105" s="0"/>
      <c r="DUC105" s="0"/>
      <c r="DUD105" s="0"/>
      <c r="DUE105" s="0"/>
      <c r="DUF105" s="0"/>
      <c r="DUG105" s="0"/>
      <c r="DUH105" s="0"/>
      <c r="DUI105" s="0"/>
      <c r="DUJ105" s="0"/>
      <c r="DUK105" s="0"/>
      <c r="DUL105" s="0"/>
      <c r="DUM105" s="0"/>
      <c r="DUN105" s="0"/>
      <c r="DUO105" s="0"/>
      <c r="DUP105" s="0"/>
      <c r="DUQ105" s="0"/>
      <c r="DUR105" s="0"/>
      <c r="DUS105" s="0"/>
      <c r="DUT105" s="0"/>
      <c r="DUU105" s="0"/>
      <c r="DUV105" s="0"/>
      <c r="DUW105" s="0"/>
      <c r="DUX105" s="0"/>
      <c r="DUY105" s="0"/>
      <c r="DUZ105" s="0"/>
      <c r="DVA105" s="0"/>
      <c r="DVB105" s="0"/>
      <c r="DVC105" s="0"/>
      <c r="DVD105" s="0"/>
      <c r="DVE105" s="0"/>
      <c r="DVF105" s="0"/>
      <c r="DVG105" s="0"/>
      <c r="DVH105" s="0"/>
      <c r="DVI105" s="0"/>
      <c r="DVJ105" s="0"/>
      <c r="DVK105" s="0"/>
      <c r="DVL105" s="0"/>
      <c r="DVM105" s="0"/>
      <c r="DVN105" s="0"/>
      <c r="DVO105" s="0"/>
      <c r="DVP105" s="0"/>
      <c r="DVQ105" s="0"/>
      <c r="DVR105" s="0"/>
      <c r="DVS105" s="0"/>
      <c r="DVT105" s="0"/>
      <c r="DVU105" s="0"/>
      <c r="DVV105" s="0"/>
      <c r="DVW105" s="0"/>
      <c r="DVX105" s="0"/>
      <c r="DVY105" s="0"/>
      <c r="DVZ105" s="0"/>
      <c r="DWA105" s="0"/>
      <c r="DWB105" s="0"/>
      <c r="DWC105" s="0"/>
      <c r="DWD105" s="0"/>
      <c r="DWE105" s="0"/>
      <c r="DWF105" s="0"/>
      <c r="DWG105" s="0"/>
      <c r="DWH105" s="0"/>
      <c r="DWI105" s="0"/>
      <c r="DWJ105" s="0"/>
      <c r="DWK105" s="0"/>
      <c r="DWL105" s="0"/>
      <c r="DWM105" s="0"/>
      <c r="DWN105" s="0"/>
      <c r="DWO105" s="0"/>
      <c r="DWP105" s="0"/>
      <c r="DWQ105" s="0"/>
      <c r="DWR105" s="0"/>
      <c r="DWS105" s="0"/>
      <c r="DWT105" s="0"/>
      <c r="DWU105" s="0"/>
      <c r="DWV105" s="0"/>
      <c r="DWW105" s="0"/>
      <c r="DWX105" s="0"/>
      <c r="DWY105" s="0"/>
      <c r="DWZ105" s="0"/>
      <c r="DXA105" s="0"/>
      <c r="DXB105" s="0"/>
      <c r="DXC105" s="0"/>
      <c r="DXD105" s="0"/>
      <c r="DXE105" s="0"/>
      <c r="DXF105" s="0"/>
      <c r="DXG105" s="0"/>
      <c r="DXH105" s="0"/>
      <c r="DXI105" s="0"/>
      <c r="DXJ105" s="0"/>
      <c r="DXK105" s="0"/>
      <c r="DXL105" s="0"/>
      <c r="DXM105" s="0"/>
      <c r="DXN105" s="0"/>
      <c r="DXO105" s="0"/>
      <c r="DXP105" s="0"/>
      <c r="DXQ105" s="0"/>
      <c r="DXR105" s="0"/>
      <c r="DXS105" s="0"/>
      <c r="DXT105" s="0"/>
      <c r="DXU105" s="0"/>
      <c r="DXV105" s="0"/>
      <c r="DXW105" s="0"/>
      <c r="DXX105" s="0"/>
      <c r="DXY105" s="0"/>
      <c r="DXZ105" s="0"/>
      <c r="DYA105" s="0"/>
      <c r="DYB105" s="0"/>
      <c r="DYC105" s="0"/>
      <c r="DYD105" s="0"/>
      <c r="DYE105" s="0"/>
      <c r="DYF105" s="0"/>
      <c r="DYG105" s="0"/>
      <c r="DYH105" s="0"/>
      <c r="DYI105" s="0"/>
      <c r="DYJ105" s="0"/>
      <c r="DYK105" s="0"/>
      <c r="DYL105" s="0"/>
      <c r="DYM105" s="0"/>
      <c r="DYN105" s="0"/>
      <c r="DYO105" s="0"/>
      <c r="DYP105" s="0"/>
      <c r="DYQ105" s="0"/>
      <c r="DYR105" s="0"/>
      <c r="DYS105" s="0"/>
      <c r="DYT105" s="0"/>
      <c r="DYU105" s="0"/>
      <c r="DYV105" s="0"/>
      <c r="DYW105" s="0"/>
      <c r="DYX105" s="0"/>
      <c r="DYY105" s="0"/>
      <c r="DYZ105" s="0"/>
      <c r="DZA105" s="0"/>
      <c r="DZB105" s="0"/>
      <c r="DZC105" s="0"/>
      <c r="DZD105" s="0"/>
      <c r="DZE105" s="0"/>
      <c r="DZF105" s="0"/>
      <c r="DZG105" s="0"/>
      <c r="DZH105" s="0"/>
      <c r="DZI105" s="0"/>
      <c r="DZJ105" s="0"/>
      <c r="DZK105" s="0"/>
      <c r="DZL105" s="0"/>
      <c r="DZM105" s="0"/>
      <c r="DZN105" s="0"/>
      <c r="DZO105" s="0"/>
      <c r="DZP105" s="0"/>
      <c r="DZQ105" s="0"/>
      <c r="DZR105" s="0"/>
      <c r="DZS105" s="0"/>
      <c r="DZT105" s="0"/>
      <c r="DZU105" s="0"/>
      <c r="DZV105" s="0"/>
      <c r="DZW105" s="0"/>
      <c r="DZX105" s="0"/>
      <c r="DZY105" s="0"/>
      <c r="DZZ105" s="0"/>
      <c r="EAA105" s="0"/>
      <c r="EAB105" s="0"/>
      <c r="EAC105" s="0"/>
      <c r="EAD105" s="0"/>
      <c r="EAE105" s="0"/>
      <c r="EAF105" s="0"/>
      <c r="EAG105" s="0"/>
      <c r="EAH105" s="0"/>
      <c r="EAI105" s="0"/>
      <c r="EAJ105" s="0"/>
      <c r="EAK105" s="0"/>
      <c r="EAL105" s="0"/>
      <c r="EAM105" s="0"/>
      <c r="EAN105" s="0"/>
      <c r="EAO105" s="0"/>
      <c r="EAP105" s="0"/>
      <c r="EAQ105" s="0"/>
      <c r="EAR105" s="0"/>
      <c r="EAS105" s="0"/>
      <c r="EAT105" s="0"/>
      <c r="EAU105" s="0"/>
      <c r="EAV105" s="0"/>
      <c r="EAW105" s="0"/>
      <c r="EAX105" s="0"/>
      <c r="EAY105" s="0"/>
      <c r="EAZ105" s="0"/>
      <c r="EBA105" s="0"/>
      <c r="EBB105" s="0"/>
      <c r="EBC105" s="0"/>
      <c r="EBD105" s="0"/>
      <c r="EBE105" s="0"/>
      <c r="EBF105" s="0"/>
      <c r="EBG105" s="0"/>
      <c r="EBH105" s="0"/>
      <c r="EBI105" s="0"/>
      <c r="EBJ105" s="0"/>
      <c r="EBK105" s="0"/>
      <c r="EBL105" s="0"/>
      <c r="EBM105" s="0"/>
      <c r="EBN105" s="0"/>
      <c r="EBO105" s="0"/>
      <c r="EBP105" s="0"/>
      <c r="EBQ105" s="0"/>
      <c r="EBR105" s="0"/>
      <c r="EBS105" s="0"/>
      <c r="EBT105" s="0"/>
      <c r="EBU105" s="0"/>
      <c r="EBV105" s="0"/>
      <c r="EBW105" s="0"/>
      <c r="EBX105" s="0"/>
      <c r="EBY105" s="0"/>
      <c r="EBZ105" s="0"/>
      <c r="ECA105" s="0"/>
      <c r="ECB105" s="0"/>
      <c r="ECC105" s="0"/>
      <c r="ECD105" s="0"/>
      <c r="ECE105" s="0"/>
      <c r="ECF105" s="0"/>
      <c r="ECG105" s="0"/>
      <c r="ECH105" s="0"/>
      <c r="ECI105" s="0"/>
      <c r="ECJ105" s="0"/>
      <c r="ECK105" s="0"/>
      <c r="ECL105" s="0"/>
      <c r="ECM105" s="0"/>
      <c r="ECN105" s="0"/>
      <c r="ECO105" s="0"/>
      <c r="ECP105" s="0"/>
      <c r="ECQ105" s="0"/>
      <c r="ECR105" s="0"/>
      <c r="ECS105" s="0"/>
      <c r="ECT105" s="0"/>
      <c r="ECU105" s="0"/>
      <c r="ECV105" s="0"/>
      <c r="ECW105" s="0"/>
      <c r="ECX105" s="0"/>
      <c r="ECY105" s="0"/>
      <c r="ECZ105" s="0"/>
      <c r="EDA105" s="0"/>
      <c r="EDB105" s="0"/>
      <c r="EDC105" s="0"/>
      <c r="EDD105" s="0"/>
      <c r="EDE105" s="0"/>
      <c r="EDF105" s="0"/>
      <c r="EDG105" s="0"/>
      <c r="EDH105" s="0"/>
      <c r="EDI105" s="0"/>
      <c r="EDJ105" s="0"/>
      <c r="EDK105" s="0"/>
      <c r="EDL105" s="0"/>
      <c r="EDM105" s="0"/>
      <c r="EDN105" s="0"/>
      <c r="EDO105" s="0"/>
      <c r="EDP105" s="0"/>
      <c r="EDQ105" s="0"/>
      <c r="EDR105" s="0"/>
      <c r="EDS105" s="0"/>
      <c r="EDT105" s="0"/>
      <c r="EDU105" s="0"/>
      <c r="EDV105" s="0"/>
      <c r="EDW105" s="0"/>
      <c r="EDX105" s="0"/>
      <c r="EDY105" s="0"/>
      <c r="EDZ105" s="0"/>
      <c r="EEA105" s="0"/>
      <c r="EEB105" s="0"/>
      <c r="EEC105" s="0"/>
      <c r="EED105" s="0"/>
      <c r="EEE105" s="0"/>
      <c r="EEF105" s="0"/>
      <c r="EEG105" s="0"/>
      <c r="EEH105" s="0"/>
      <c r="EEI105" s="0"/>
      <c r="EEJ105" s="0"/>
      <c r="EEK105" s="0"/>
      <c r="EEL105" s="0"/>
      <c r="EEM105" s="0"/>
      <c r="EEN105" s="0"/>
      <c r="EEO105" s="0"/>
      <c r="EEP105" s="0"/>
      <c r="EEQ105" s="0"/>
      <c r="EER105" s="0"/>
      <c r="EES105" s="0"/>
      <c r="EET105" s="0"/>
      <c r="EEU105" s="0"/>
      <c r="EEV105" s="0"/>
      <c r="EEW105" s="0"/>
      <c r="EEX105" s="0"/>
      <c r="EEY105" s="0"/>
      <c r="EEZ105" s="0"/>
      <c r="EFA105" s="0"/>
      <c r="EFB105" s="0"/>
      <c r="EFC105" s="0"/>
      <c r="EFD105" s="0"/>
      <c r="EFE105" s="0"/>
      <c r="EFF105" s="0"/>
      <c r="EFG105" s="0"/>
      <c r="EFH105" s="0"/>
      <c r="EFI105" s="0"/>
      <c r="EFJ105" s="0"/>
      <c r="EFK105" s="0"/>
      <c r="EFL105" s="0"/>
      <c r="EFM105" s="0"/>
      <c r="EFN105" s="0"/>
      <c r="EFO105" s="0"/>
      <c r="EFP105" s="0"/>
      <c r="EFQ105" s="0"/>
      <c r="EFR105" s="0"/>
      <c r="EFS105" s="0"/>
      <c r="EFT105" s="0"/>
      <c r="EFU105" s="0"/>
      <c r="EFV105" s="0"/>
      <c r="EFW105" s="0"/>
      <c r="EFX105" s="0"/>
      <c r="EFY105" s="0"/>
      <c r="EFZ105" s="0"/>
      <c r="EGA105" s="0"/>
      <c r="EGB105" s="0"/>
      <c r="EGC105" s="0"/>
      <c r="EGD105" s="0"/>
      <c r="EGE105" s="0"/>
      <c r="EGF105" s="0"/>
      <c r="EGG105" s="0"/>
      <c r="EGH105" s="0"/>
      <c r="EGI105" s="0"/>
      <c r="EGJ105" s="0"/>
      <c r="EGK105" s="0"/>
      <c r="EGL105" s="0"/>
      <c r="EGM105" s="0"/>
      <c r="EGN105" s="0"/>
      <c r="EGO105" s="0"/>
      <c r="EGP105" s="0"/>
      <c r="EGQ105" s="0"/>
      <c r="EGR105" s="0"/>
      <c r="EGS105" s="0"/>
      <c r="EGT105" s="0"/>
      <c r="EGU105" s="0"/>
      <c r="EGV105" s="0"/>
      <c r="EGW105" s="0"/>
      <c r="EGX105" s="0"/>
      <c r="EGY105" s="0"/>
      <c r="EGZ105" s="0"/>
      <c r="EHA105" s="0"/>
      <c r="EHB105" s="0"/>
      <c r="EHC105" s="0"/>
      <c r="EHD105" s="0"/>
      <c r="EHE105" s="0"/>
      <c r="EHF105" s="0"/>
      <c r="EHG105" s="0"/>
      <c r="EHH105" s="0"/>
      <c r="EHI105" s="0"/>
      <c r="EHJ105" s="0"/>
      <c r="EHK105" s="0"/>
      <c r="EHL105" s="0"/>
      <c r="EHM105" s="0"/>
      <c r="EHN105" s="0"/>
      <c r="EHO105" s="0"/>
      <c r="EHP105" s="0"/>
      <c r="EHQ105" s="0"/>
      <c r="EHR105" s="0"/>
      <c r="EHS105" s="0"/>
      <c r="EHT105" s="0"/>
      <c r="EHU105" s="0"/>
      <c r="EHV105" s="0"/>
      <c r="EHW105" s="0"/>
      <c r="EHX105" s="0"/>
      <c r="EHY105" s="0"/>
      <c r="EHZ105" s="0"/>
      <c r="EIA105" s="0"/>
      <c r="EIB105" s="0"/>
      <c r="EIC105" s="0"/>
      <c r="EID105" s="0"/>
      <c r="EIE105" s="0"/>
      <c r="EIF105" s="0"/>
      <c r="EIG105" s="0"/>
      <c r="EIH105" s="0"/>
      <c r="EII105" s="0"/>
      <c r="EIJ105" s="0"/>
      <c r="EIK105" s="0"/>
      <c r="EIL105" s="0"/>
      <c r="EIM105" s="0"/>
      <c r="EIN105" s="0"/>
      <c r="EIO105" s="0"/>
      <c r="EIP105" s="0"/>
      <c r="EIQ105" s="0"/>
      <c r="EIR105" s="0"/>
      <c r="EIS105" s="0"/>
      <c r="EIT105" s="0"/>
      <c r="EIU105" s="0"/>
      <c r="EIV105" s="0"/>
      <c r="EIW105" s="0"/>
      <c r="EIX105" s="0"/>
      <c r="EIY105" s="0"/>
      <c r="EIZ105" s="0"/>
      <c r="EJA105" s="0"/>
      <c r="EJB105" s="0"/>
      <c r="EJC105" s="0"/>
      <c r="EJD105" s="0"/>
      <c r="EJE105" s="0"/>
      <c r="EJF105" s="0"/>
      <c r="EJG105" s="0"/>
      <c r="EJH105" s="0"/>
      <c r="EJI105" s="0"/>
      <c r="EJJ105" s="0"/>
      <c r="EJK105" s="0"/>
      <c r="EJL105" s="0"/>
      <c r="EJM105" s="0"/>
      <c r="EJN105" s="0"/>
      <c r="EJO105" s="0"/>
      <c r="EJP105" s="0"/>
      <c r="EJQ105" s="0"/>
      <c r="EJR105" s="0"/>
      <c r="EJS105" s="0"/>
      <c r="EJT105" s="0"/>
      <c r="EJU105" s="0"/>
      <c r="EJV105" s="0"/>
      <c r="EJW105" s="0"/>
      <c r="EJX105" s="0"/>
      <c r="EJY105" s="0"/>
      <c r="EJZ105" s="0"/>
      <c r="EKA105" s="0"/>
      <c r="EKB105" s="0"/>
      <c r="EKC105" s="0"/>
      <c r="EKD105" s="0"/>
      <c r="EKE105" s="0"/>
      <c r="EKF105" s="0"/>
      <c r="EKG105" s="0"/>
      <c r="EKH105" s="0"/>
      <c r="EKI105" s="0"/>
      <c r="EKJ105" s="0"/>
      <c r="EKK105" s="0"/>
      <c r="EKL105" s="0"/>
      <c r="EKM105" s="0"/>
      <c r="EKN105" s="0"/>
      <c r="EKO105" s="0"/>
      <c r="EKP105" s="0"/>
      <c r="EKQ105" s="0"/>
      <c r="EKR105" s="0"/>
      <c r="EKS105" s="0"/>
      <c r="EKT105" s="0"/>
      <c r="EKU105" s="0"/>
      <c r="EKV105" s="0"/>
      <c r="EKW105" s="0"/>
      <c r="EKX105" s="0"/>
      <c r="EKY105" s="0"/>
      <c r="EKZ105" s="0"/>
      <c r="ELA105" s="0"/>
      <c r="ELB105" s="0"/>
      <c r="ELC105" s="0"/>
      <c r="ELD105" s="0"/>
      <c r="ELE105" s="0"/>
      <c r="ELF105" s="0"/>
      <c r="ELG105" s="0"/>
      <c r="ELH105" s="0"/>
      <c r="ELI105" s="0"/>
      <c r="ELJ105" s="0"/>
      <c r="ELK105" s="0"/>
      <c r="ELL105" s="0"/>
      <c r="ELM105" s="0"/>
      <c r="ELN105" s="0"/>
      <c r="ELO105" s="0"/>
      <c r="ELP105" s="0"/>
      <c r="ELQ105" s="0"/>
      <c r="ELR105" s="0"/>
      <c r="ELS105" s="0"/>
      <c r="ELT105" s="0"/>
      <c r="ELU105" s="0"/>
      <c r="ELV105" s="0"/>
      <c r="ELW105" s="0"/>
      <c r="ELX105" s="0"/>
      <c r="ELY105" s="0"/>
      <c r="ELZ105" s="0"/>
      <c r="EMA105" s="0"/>
      <c r="EMB105" s="0"/>
      <c r="EMC105" s="0"/>
      <c r="EMD105" s="0"/>
      <c r="EME105" s="0"/>
      <c r="EMF105" s="0"/>
      <c r="EMG105" s="0"/>
      <c r="EMH105" s="0"/>
      <c r="EMI105" s="0"/>
      <c r="EMJ105" s="0"/>
      <c r="EMK105" s="0"/>
      <c r="EML105" s="0"/>
      <c r="EMM105" s="0"/>
      <c r="EMN105" s="0"/>
      <c r="EMO105" s="0"/>
      <c r="EMP105" s="0"/>
      <c r="EMQ105" s="0"/>
      <c r="EMR105" s="0"/>
      <c r="EMS105" s="0"/>
      <c r="EMT105" s="0"/>
      <c r="EMU105" s="0"/>
      <c r="EMV105" s="0"/>
      <c r="EMW105" s="0"/>
      <c r="EMX105" s="0"/>
      <c r="EMY105" s="0"/>
      <c r="EMZ105" s="0"/>
      <c r="ENA105" s="0"/>
      <c r="ENB105" s="0"/>
      <c r="ENC105" s="0"/>
      <c r="END105" s="0"/>
      <c r="ENE105" s="0"/>
      <c r="ENF105" s="0"/>
      <c r="ENG105" s="0"/>
      <c r="ENH105" s="0"/>
      <c r="ENI105" s="0"/>
      <c r="ENJ105" s="0"/>
      <c r="ENK105" s="0"/>
      <c r="ENL105" s="0"/>
      <c r="ENM105" s="0"/>
      <c r="ENN105" s="0"/>
      <c r="ENO105" s="0"/>
      <c r="ENP105" s="0"/>
      <c r="ENQ105" s="0"/>
      <c r="ENR105" s="0"/>
      <c r="ENS105" s="0"/>
      <c r="ENT105" s="0"/>
      <c r="ENU105" s="0"/>
      <c r="ENV105" s="0"/>
      <c r="ENW105" s="0"/>
      <c r="ENX105" s="0"/>
      <c r="ENY105" s="0"/>
      <c r="ENZ105" s="0"/>
      <c r="EOA105" s="0"/>
      <c r="EOB105" s="0"/>
      <c r="EOC105" s="0"/>
      <c r="EOD105" s="0"/>
      <c r="EOE105" s="0"/>
      <c r="EOF105" s="0"/>
      <c r="EOG105" s="0"/>
      <c r="EOH105" s="0"/>
      <c r="EOI105" s="0"/>
      <c r="EOJ105" s="0"/>
      <c r="EOK105" s="0"/>
      <c r="EOL105" s="0"/>
      <c r="EOM105" s="0"/>
      <c r="EON105" s="0"/>
      <c r="EOO105" s="0"/>
      <c r="EOP105" s="0"/>
      <c r="EOQ105" s="0"/>
      <c r="EOR105" s="0"/>
      <c r="EOS105" s="0"/>
      <c r="EOT105" s="0"/>
      <c r="EOU105" s="0"/>
      <c r="EOV105" s="0"/>
      <c r="EOW105" s="0"/>
      <c r="EOX105" s="0"/>
      <c r="EOY105" s="0"/>
      <c r="EOZ105" s="0"/>
      <c r="EPA105" s="0"/>
      <c r="EPB105" s="0"/>
      <c r="EPC105" s="0"/>
      <c r="EPD105" s="0"/>
      <c r="EPE105" s="0"/>
      <c r="EPF105" s="0"/>
      <c r="EPG105" s="0"/>
      <c r="EPH105" s="0"/>
      <c r="EPI105" s="0"/>
      <c r="EPJ105" s="0"/>
      <c r="EPK105" s="0"/>
      <c r="EPL105" s="0"/>
      <c r="EPM105" s="0"/>
      <c r="EPN105" s="0"/>
      <c r="EPO105" s="0"/>
      <c r="EPP105" s="0"/>
      <c r="EPQ105" s="0"/>
      <c r="EPR105" s="0"/>
      <c r="EPS105" s="0"/>
      <c r="EPT105" s="0"/>
      <c r="EPU105" s="0"/>
      <c r="EPV105" s="0"/>
      <c r="EPW105" s="0"/>
      <c r="EPX105" s="0"/>
      <c r="EPY105" s="0"/>
      <c r="EPZ105" s="0"/>
      <c r="EQA105" s="0"/>
      <c r="EQB105" s="0"/>
      <c r="EQC105" s="0"/>
      <c r="EQD105" s="0"/>
      <c r="EQE105" s="0"/>
      <c r="EQF105" s="0"/>
      <c r="EQG105" s="0"/>
      <c r="EQH105" s="0"/>
      <c r="EQI105" s="0"/>
      <c r="EQJ105" s="0"/>
      <c r="EQK105" s="0"/>
      <c r="EQL105" s="0"/>
      <c r="EQM105" s="0"/>
      <c r="EQN105" s="0"/>
      <c r="EQO105" s="0"/>
      <c r="EQP105" s="0"/>
      <c r="EQQ105" s="0"/>
      <c r="EQR105" s="0"/>
      <c r="EQS105" s="0"/>
      <c r="EQT105" s="0"/>
      <c r="EQU105" s="0"/>
      <c r="EQV105" s="0"/>
      <c r="EQW105" s="0"/>
      <c r="EQX105" s="0"/>
      <c r="EQY105" s="0"/>
      <c r="EQZ105" s="0"/>
      <c r="ERA105" s="0"/>
      <c r="ERB105" s="0"/>
      <c r="ERC105" s="0"/>
      <c r="ERD105" s="0"/>
      <c r="ERE105" s="0"/>
      <c r="ERF105" s="0"/>
      <c r="ERG105" s="0"/>
      <c r="ERH105" s="0"/>
      <c r="ERI105" s="0"/>
      <c r="ERJ105" s="0"/>
      <c r="ERK105" s="0"/>
      <c r="ERL105" s="0"/>
      <c r="ERM105" s="0"/>
      <c r="ERN105" s="0"/>
      <c r="ERO105" s="0"/>
      <c r="ERP105" s="0"/>
      <c r="ERQ105" s="0"/>
      <c r="ERR105" s="0"/>
      <c r="ERS105" s="0"/>
      <c r="ERT105" s="0"/>
      <c r="ERU105" s="0"/>
      <c r="ERV105" s="0"/>
      <c r="ERW105" s="0"/>
      <c r="ERX105" s="0"/>
      <c r="ERY105" s="0"/>
      <c r="ERZ105" s="0"/>
      <c r="ESA105" s="0"/>
      <c r="ESB105" s="0"/>
      <c r="ESC105" s="0"/>
      <c r="ESD105" s="0"/>
      <c r="ESE105" s="0"/>
      <c r="ESF105" s="0"/>
      <c r="ESG105" s="0"/>
      <c r="ESH105" s="0"/>
      <c r="ESI105" s="0"/>
      <c r="ESJ105" s="0"/>
      <c r="ESK105" s="0"/>
      <c r="ESL105" s="0"/>
      <c r="ESM105" s="0"/>
      <c r="ESN105" s="0"/>
      <c r="ESO105" s="0"/>
      <c r="ESP105" s="0"/>
      <c r="ESQ105" s="0"/>
      <c r="ESR105" s="0"/>
      <c r="ESS105" s="0"/>
      <c r="EST105" s="0"/>
      <c r="ESU105" s="0"/>
      <c r="ESV105" s="0"/>
      <c r="ESW105" s="0"/>
      <c r="ESX105" s="0"/>
      <c r="ESY105" s="0"/>
      <c r="ESZ105" s="0"/>
      <c r="ETA105" s="0"/>
      <c r="ETB105" s="0"/>
      <c r="ETC105" s="0"/>
      <c r="ETD105" s="0"/>
      <c r="ETE105" s="0"/>
      <c r="ETF105" s="0"/>
      <c r="ETG105" s="0"/>
      <c r="ETH105" s="0"/>
      <c r="ETI105" s="0"/>
      <c r="ETJ105" s="0"/>
      <c r="ETK105" s="0"/>
      <c r="ETL105" s="0"/>
      <c r="ETM105" s="0"/>
      <c r="ETN105" s="0"/>
      <c r="ETO105" s="0"/>
      <c r="ETP105" s="0"/>
      <c r="ETQ105" s="0"/>
      <c r="ETR105" s="0"/>
      <c r="ETS105" s="0"/>
      <c r="ETT105" s="0"/>
      <c r="ETU105" s="0"/>
      <c r="ETV105" s="0"/>
      <c r="ETW105" s="0"/>
      <c r="ETX105" s="0"/>
      <c r="ETY105" s="0"/>
      <c r="ETZ105" s="0"/>
      <c r="EUA105" s="0"/>
      <c r="EUB105" s="0"/>
      <c r="EUC105" s="0"/>
      <c r="EUD105" s="0"/>
      <c r="EUE105" s="0"/>
      <c r="EUF105" s="0"/>
      <c r="EUG105" s="0"/>
      <c r="EUH105" s="0"/>
      <c r="EUI105" s="0"/>
      <c r="EUJ105" s="0"/>
      <c r="EUK105" s="0"/>
      <c r="EUL105" s="0"/>
      <c r="EUM105" s="0"/>
      <c r="EUN105" s="0"/>
      <c r="EUO105" s="0"/>
      <c r="EUP105" s="0"/>
      <c r="EUQ105" s="0"/>
      <c r="EUR105" s="0"/>
      <c r="EUS105" s="0"/>
      <c r="EUT105" s="0"/>
      <c r="EUU105" s="0"/>
      <c r="EUV105" s="0"/>
      <c r="EUW105" s="0"/>
      <c r="EUX105" s="0"/>
      <c r="EUY105" s="0"/>
      <c r="EUZ105" s="0"/>
      <c r="EVA105" s="0"/>
      <c r="EVB105" s="0"/>
      <c r="EVC105" s="0"/>
      <c r="EVD105" s="0"/>
      <c r="EVE105" s="0"/>
      <c r="EVF105" s="0"/>
      <c r="EVG105" s="0"/>
      <c r="EVH105" s="0"/>
      <c r="EVI105" s="0"/>
      <c r="EVJ105" s="0"/>
      <c r="EVK105" s="0"/>
      <c r="EVL105" s="0"/>
      <c r="EVM105" s="0"/>
      <c r="EVN105" s="0"/>
      <c r="EVO105" s="0"/>
      <c r="EVP105" s="0"/>
      <c r="EVQ105" s="0"/>
      <c r="EVR105" s="0"/>
      <c r="EVS105" s="0"/>
      <c r="EVT105" s="0"/>
      <c r="EVU105" s="0"/>
      <c r="EVV105" s="0"/>
      <c r="EVW105" s="0"/>
      <c r="EVX105" s="0"/>
      <c r="EVY105" s="0"/>
      <c r="EVZ105" s="0"/>
      <c r="EWA105" s="0"/>
      <c r="EWB105" s="0"/>
      <c r="EWC105" s="0"/>
      <c r="EWD105" s="0"/>
      <c r="EWE105" s="0"/>
      <c r="EWF105" s="0"/>
      <c r="EWG105" s="0"/>
      <c r="EWH105" s="0"/>
      <c r="EWI105" s="0"/>
      <c r="EWJ105" s="0"/>
      <c r="EWK105" s="0"/>
      <c r="EWL105" s="0"/>
      <c r="EWM105" s="0"/>
      <c r="EWN105" s="0"/>
      <c r="EWO105" s="0"/>
      <c r="EWP105" s="0"/>
      <c r="EWQ105" s="0"/>
      <c r="EWR105" s="0"/>
      <c r="EWS105" s="0"/>
      <c r="EWT105" s="0"/>
      <c r="EWU105" s="0"/>
      <c r="EWV105" s="0"/>
      <c r="EWW105" s="0"/>
      <c r="EWX105" s="0"/>
      <c r="EWY105" s="0"/>
      <c r="EWZ105" s="0"/>
      <c r="EXA105" s="0"/>
      <c r="EXB105" s="0"/>
      <c r="EXC105" s="0"/>
      <c r="EXD105" s="0"/>
      <c r="EXE105" s="0"/>
      <c r="EXF105" s="0"/>
      <c r="EXG105" s="0"/>
      <c r="EXH105" s="0"/>
      <c r="EXI105" s="0"/>
      <c r="EXJ105" s="0"/>
      <c r="EXK105" s="0"/>
      <c r="EXL105" s="0"/>
      <c r="EXM105" s="0"/>
      <c r="EXN105" s="0"/>
      <c r="EXO105" s="0"/>
      <c r="EXP105" s="0"/>
      <c r="EXQ105" s="0"/>
      <c r="EXR105" s="0"/>
      <c r="EXS105" s="0"/>
      <c r="EXT105" s="0"/>
      <c r="EXU105" s="0"/>
      <c r="EXV105" s="0"/>
      <c r="EXW105" s="0"/>
      <c r="EXX105" s="0"/>
      <c r="EXY105" s="0"/>
      <c r="EXZ105" s="0"/>
      <c r="EYA105" s="0"/>
      <c r="EYB105" s="0"/>
      <c r="EYC105" s="0"/>
      <c r="EYD105" s="0"/>
      <c r="EYE105" s="0"/>
      <c r="EYF105" s="0"/>
      <c r="EYG105" s="0"/>
      <c r="EYH105" s="0"/>
      <c r="EYI105" s="0"/>
      <c r="EYJ105" s="0"/>
      <c r="EYK105" s="0"/>
      <c r="EYL105" s="0"/>
      <c r="EYM105" s="0"/>
      <c r="EYN105" s="0"/>
      <c r="EYO105" s="0"/>
      <c r="EYP105" s="0"/>
      <c r="EYQ105" s="0"/>
      <c r="EYR105" s="0"/>
      <c r="EYS105" s="0"/>
      <c r="EYT105" s="0"/>
      <c r="EYU105" s="0"/>
      <c r="EYV105" s="0"/>
      <c r="EYW105" s="0"/>
      <c r="EYX105" s="0"/>
      <c r="EYY105" s="0"/>
      <c r="EYZ105" s="0"/>
      <c r="EZA105" s="0"/>
      <c r="EZB105" s="0"/>
      <c r="EZC105" s="0"/>
      <c r="EZD105" s="0"/>
      <c r="EZE105" s="0"/>
      <c r="EZF105" s="0"/>
      <c r="EZG105" s="0"/>
      <c r="EZH105" s="0"/>
      <c r="EZI105" s="0"/>
      <c r="EZJ105" s="0"/>
      <c r="EZK105" s="0"/>
      <c r="EZL105" s="0"/>
      <c r="EZM105" s="0"/>
      <c r="EZN105" s="0"/>
      <c r="EZO105" s="0"/>
      <c r="EZP105" s="0"/>
      <c r="EZQ105" s="0"/>
      <c r="EZR105" s="0"/>
      <c r="EZS105" s="0"/>
      <c r="EZT105" s="0"/>
      <c r="EZU105" s="0"/>
      <c r="EZV105" s="0"/>
      <c r="EZW105" s="0"/>
      <c r="EZX105" s="0"/>
      <c r="EZY105" s="0"/>
      <c r="EZZ105" s="0"/>
      <c r="FAA105" s="0"/>
      <c r="FAB105" s="0"/>
      <c r="FAC105" s="0"/>
      <c r="FAD105" s="0"/>
      <c r="FAE105" s="0"/>
      <c r="FAF105" s="0"/>
      <c r="FAG105" s="0"/>
      <c r="FAH105" s="0"/>
      <c r="FAI105" s="0"/>
      <c r="FAJ105" s="0"/>
      <c r="FAK105" s="0"/>
      <c r="FAL105" s="0"/>
      <c r="FAM105" s="0"/>
      <c r="FAN105" s="0"/>
      <c r="FAO105" s="0"/>
      <c r="FAP105" s="0"/>
      <c r="FAQ105" s="0"/>
      <c r="FAR105" s="0"/>
      <c r="FAS105" s="0"/>
      <c r="FAT105" s="0"/>
      <c r="FAU105" s="0"/>
      <c r="FAV105" s="0"/>
      <c r="FAW105" s="0"/>
      <c r="FAX105" s="0"/>
      <c r="FAY105" s="0"/>
      <c r="FAZ105" s="0"/>
      <c r="FBA105" s="0"/>
      <c r="FBB105" s="0"/>
      <c r="FBC105" s="0"/>
      <c r="FBD105" s="0"/>
      <c r="FBE105" s="0"/>
      <c r="FBF105" s="0"/>
      <c r="FBG105" s="0"/>
      <c r="FBH105" s="0"/>
      <c r="FBI105" s="0"/>
      <c r="FBJ105" s="0"/>
      <c r="FBK105" s="0"/>
      <c r="FBL105" s="0"/>
      <c r="FBM105" s="0"/>
      <c r="FBN105" s="0"/>
      <c r="FBO105" s="0"/>
      <c r="FBP105" s="0"/>
      <c r="FBQ105" s="0"/>
      <c r="FBR105" s="0"/>
      <c r="FBS105" s="0"/>
      <c r="FBT105" s="0"/>
      <c r="FBU105" s="0"/>
      <c r="FBV105" s="0"/>
      <c r="FBW105" s="0"/>
      <c r="FBX105" s="0"/>
      <c r="FBY105" s="0"/>
      <c r="FBZ105" s="0"/>
      <c r="FCA105" s="0"/>
      <c r="FCB105" s="0"/>
      <c r="FCC105" s="0"/>
      <c r="FCD105" s="0"/>
      <c r="FCE105" s="0"/>
      <c r="FCF105" s="0"/>
      <c r="FCG105" s="0"/>
      <c r="FCH105" s="0"/>
      <c r="FCI105" s="0"/>
      <c r="FCJ105" s="0"/>
      <c r="FCK105" s="0"/>
      <c r="FCL105" s="0"/>
      <c r="FCM105" s="0"/>
      <c r="FCN105" s="0"/>
      <c r="FCO105" s="0"/>
      <c r="FCP105" s="0"/>
      <c r="FCQ105" s="0"/>
      <c r="FCR105" s="0"/>
      <c r="FCS105" s="0"/>
      <c r="FCT105" s="0"/>
      <c r="FCU105" s="0"/>
      <c r="FCV105" s="0"/>
      <c r="FCW105" s="0"/>
      <c r="FCX105" s="0"/>
      <c r="FCY105" s="0"/>
      <c r="FCZ105" s="0"/>
      <c r="FDA105" s="0"/>
      <c r="FDB105" s="0"/>
      <c r="FDC105" s="0"/>
      <c r="FDD105" s="0"/>
      <c r="FDE105" s="0"/>
      <c r="FDF105" s="0"/>
      <c r="FDG105" s="0"/>
      <c r="FDH105" s="0"/>
      <c r="FDI105" s="0"/>
      <c r="FDJ105" s="0"/>
      <c r="FDK105" s="0"/>
      <c r="FDL105" s="0"/>
      <c r="FDM105" s="0"/>
      <c r="FDN105" s="0"/>
      <c r="FDO105" s="0"/>
      <c r="FDP105" s="0"/>
      <c r="FDQ105" s="0"/>
      <c r="FDR105" s="0"/>
      <c r="FDS105" s="0"/>
      <c r="FDT105" s="0"/>
      <c r="FDU105" s="0"/>
      <c r="FDV105" s="0"/>
      <c r="FDW105" s="0"/>
      <c r="FDX105" s="0"/>
      <c r="FDY105" s="0"/>
      <c r="FDZ105" s="0"/>
      <c r="FEA105" s="0"/>
      <c r="FEB105" s="0"/>
      <c r="FEC105" s="0"/>
      <c r="FED105" s="0"/>
      <c r="FEE105" s="0"/>
      <c r="FEF105" s="0"/>
      <c r="FEG105" s="0"/>
      <c r="FEH105" s="0"/>
      <c r="FEI105" s="0"/>
      <c r="FEJ105" s="0"/>
      <c r="FEK105" s="0"/>
      <c r="FEL105" s="0"/>
      <c r="FEM105" s="0"/>
      <c r="FEN105" s="0"/>
      <c r="FEO105" s="0"/>
      <c r="FEP105" s="0"/>
      <c r="FEQ105" s="0"/>
      <c r="FER105" s="0"/>
      <c r="FES105" s="0"/>
      <c r="FET105" s="0"/>
      <c r="FEU105" s="0"/>
      <c r="FEV105" s="0"/>
      <c r="FEW105" s="0"/>
      <c r="FEX105" s="0"/>
      <c r="FEY105" s="0"/>
      <c r="FEZ105" s="0"/>
      <c r="FFA105" s="0"/>
      <c r="FFB105" s="0"/>
      <c r="FFC105" s="0"/>
      <c r="FFD105" s="0"/>
      <c r="FFE105" s="0"/>
      <c r="FFF105" s="0"/>
      <c r="FFG105" s="0"/>
      <c r="FFH105" s="0"/>
      <c r="FFI105" s="0"/>
      <c r="FFJ105" s="0"/>
      <c r="FFK105" s="0"/>
      <c r="FFL105" s="0"/>
      <c r="FFM105" s="0"/>
      <c r="FFN105" s="0"/>
      <c r="FFO105" s="0"/>
      <c r="FFP105" s="0"/>
      <c r="FFQ105" s="0"/>
      <c r="FFR105" s="0"/>
      <c r="FFS105" s="0"/>
      <c r="FFT105" s="0"/>
      <c r="FFU105" s="0"/>
      <c r="FFV105" s="0"/>
      <c r="FFW105" s="0"/>
      <c r="FFX105" s="0"/>
      <c r="FFY105" s="0"/>
      <c r="FFZ105" s="0"/>
      <c r="FGA105" s="0"/>
      <c r="FGB105" s="0"/>
      <c r="FGC105" s="0"/>
      <c r="FGD105" s="0"/>
      <c r="FGE105" s="0"/>
      <c r="FGF105" s="0"/>
      <c r="FGG105" s="0"/>
      <c r="FGH105" s="0"/>
      <c r="FGI105" s="0"/>
      <c r="FGJ105" s="0"/>
      <c r="FGK105" s="0"/>
      <c r="FGL105" s="0"/>
      <c r="FGM105" s="0"/>
      <c r="FGN105" s="0"/>
      <c r="FGO105" s="0"/>
      <c r="FGP105" s="0"/>
      <c r="FGQ105" s="0"/>
      <c r="FGR105" s="0"/>
      <c r="FGS105" s="0"/>
      <c r="FGT105" s="0"/>
      <c r="FGU105" s="0"/>
      <c r="FGV105" s="0"/>
      <c r="FGW105" s="0"/>
      <c r="FGX105" s="0"/>
      <c r="FGY105" s="0"/>
      <c r="FGZ105" s="0"/>
      <c r="FHA105" s="0"/>
      <c r="FHB105" s="0"/>
      <c r="FHC105" s="0"/>
      <c r="FHD105" s="0"/>
      <c r="FHE105" s="0"/>
      <c r="FHF105" s="0"/>
      <c r="FHG105" s="0"/>
      <c r="FHH105" s="0"/>
      <c r="FHI105" s="0"/>
      <c r="FHJ105" s="0"/>
      <c r="FHK105" s="0"/>
      <c r="FHL105" s="0"/>
      <c r="FHM105" s="0"/>
      <c r="FHN105" s="0"/>
      <c r="FHO105" s="0"/>
      <c r="FHP105" s="0"/>
      <c r="FHQ105" s="0"/>
      <c r="FHR105" s="0"/>
      <c r="FHS105" s="0"/>
      <c r="FHT105" s="0"/>
      <c r="FHU105" s="0"/>
      <c r="FHV105" s="0"/>
      <c r="FHW105" s="0"/>
      <c r="FHX105" s="0"/>
      <c r="FHY105" s="0"/>
      <c r="FHZ105" s="0"/>
      <c r="FIA105" s="0"/>
      <c r="FIB105" s="0"/>
      <c r="FIC105" s="0"/>
      <c r="FID105" s="0"/>
      <c r="FIE105" s="0"/>
      <c r="FIF105" s="0"/>
      <c r="FIG105" s="0"/>
      <c r="FIH105" s="0"/>
      <c r="FII105" s="0"/>
      <c r="FIJ105" s="0"/>
      <c r="FIK105" s="0"/>
      <c r="FIL105" s="0"/>
      <c r="FIM105" s="0"/>
      <c r="FIN105" s="0"/>
      <c r="FIO105" s="0"/>
      <c r="FIP105" s="0"/>
      <c r="FIQ105" s="0"/>
      <c r="FIR105" s="0"/>
      <c r="FIS105" s="0"/>
      <c r="FIT105" s="0"/>
      <c r="FIU105" s="0"/>
      <c r="FIV105" s="0"/>
      <c r="FIW105" s="0"/>
      <c r="FIX105" s="0"/>
      <c r="FIY105" s="0"/>
      <c r="FIZ105" s="0"/>
      <c r="FJA105" s="0"/>
      <c r="FJB105" s="0"/>
      <c r="FJC105" s="0"/>
      <c r="FJD105" s="0"/>
      <c r="FJE105" s="0"/>
      <c r="FJF105" s="0"/>
      <c r="FJG105" s="0"/>
      <c r="FJH105" s="0"/>
      <c r="FJI105" s="0"/>
      <c r="FJJ105" s="0"/>
      <c r="FJK105" s="0"/>
      <c r="FJL105" s="0"/>
      <c r="FJM105" s="0"/>
      <c r="FJN105" s="0"/>
      <c r="FJO105" s="0"/>
      <c r="FJP105" s="0"/>
      <c r="FJQ105" s="0"/>
      <c r="FJR105" s="0"/>
      <c r="FJS105" s="0"/>
      <c r="FJT105" s="0"/>
      <c r="FJU105" s="0"/>
      <c r="FJV105" s="0"/>
      <c r="FJW105" s="0"/>
      <c r="FJX105" s="0"/>
      <c r="FJY105" s="0"/>
      <c r="FJZ105" s="0"/>
      <c r="FKA105" s="0"/>
      <c r="FKB105" s="0"/>
      <c r="FKC105" s="0"/>
      <c r="FKD105" s="0"/>
      <c r="FKE105" s="0"/>
      <c r="FKF105" s="0"/>
      <c r="FKG105" s="0"/>
      <c r="FKH105" s="0"/>
      <c r="FKI105" s="0"/>
      <c r="FKJ105" s="0"/>
      <c r="FKK105" s="0"/>
      <c r="FKL105" s="0"/>
      <c r="FKM105" s="0"/>
      <c r="FKN105" s="0"/>
      <c r="FKO105" s="0"/>
      <c r="FKP105" s="0"/>
      <c r="FKQ105" s="0"/>
      <c r="FKR105" s="0"/>
      <c r="FKS105" s="0"/>
      <c r="FKT105" s="0"/>
      <c r="FKU105" s="0"/>
      <c r="FKV105" s="0"/>
      <c r="FKW105" s="0"/>
      <c r="FKX105" s="0"/>
      <c r="FKY105" s="0"/>
      <c r="FKZ105" s="0"/>
      <c r="FLA105" s="0"/>
      <c r="FLB105" s="0"/>
      <c r="FLC105" s="0"/>
      <c r="FLD105" s="0"/>
      <c r="FLE105" s="0"/>
      <c r="FLF105" s="0"/>
      <c r="FLG105" s="0"/>
      <c r="FLH105" s="0"/>
      <c r="FLI105" s="0"/>
      <c r="FLJ105" s="0"/>
      <c r="FLK105" s="0"/>
      <c r="FLL105" s="0"/>
      <c r="FLM105" s="0"/>
      <c r="FLN105" s="0"/>
      <c r="FLO105" s="0"/>
      <c r="FLP105" s="0"/>
      <c r="FLQ105" s="0"/>
      <c r="FLR105" s="0"/>
      <c r="FLS105" s="0"/>
      <c r="FLT105" s="0"/>
      <c r="FLU105" s="0"/>
      <c r="FLV105" s="0"/>
      <c r="FLW105" s="0"/>
      <c r="FLX105" s="0"/>
      <c r="FLY105" s="0"/>
      <c r="FLZ105" s="0"/>
      <c r="FMA105" s="0"/>
      <c r="FMB105" s="0"/>
      <c r="FMC105" s="0"/>
      <c r="FMD105" s="0"/>
      <c r="FME105" s="0"/>
      <c r="FMF105" s="0"/>
      <c r="FMG105" s="0"/>
      <c r="FMH105" s="0"/>
      <c r="FMI105" s="0"/>
      <c r="FMJ105" s="0"/>
      <c r="FMK105" s="0"/>
      <c r="FML105" s="0"/>
      <c r="FMM105" s="0"/>
      <c r="FMN105" s="0"/>
      <c r="FMO105" s="0"/>
      <c r="FMP105" s="0"/>
      <c r="FMQ105" s="0"/>
      <c r="FMR105" s="0"/>
      <c r="FMS105" s="0"/>
      <c r="FMT105" s="0"/>
      <c r="FMU105" s="0"/>
      <c r="FMV105" s="0"/>
      <c r="FMW105" s="0"/>
      <c r="FMX105" s="0"/>
      <c r="FMY105" s="0"/>
      <c r="FMZ105" s="0"/>
      <c r="FNA105" s="0"/>
      <c r="FNB105" s="0"/>
      <c r="FNC105" s="0"/>
      <c r="FND105" s="0"/>
      <c r="FNE105" s="0"/>
      <c r="FNF105" s="0"/>
      <c r="FNG105" s="0"/>
      <c r="FNH105" s="0"/>
      <c r="FNI105" s="0"/>
      <c r="FNJ105" s="0"/>
      <c r="FNK105" s="0"/>
      <c r="FNL105" s="0"/>
      <c r="FNM105" s="0"/>
      <c r="FNN105" s="0"/>
      <c r="FNO105" s="0"/>
      <c r="FNP105" s="0"/>
      <c r="FNQ105" s="0"/>
      <c r="FNR105" s="0"/>
      <c r="FNS105" s="0"/>
      <c r="FNT105" s="0"/>
      <c r="FNU105" s="0"/>
      <c r="FNV105" s="0"/>
      <c r="FNW105" s="0"/>
      <c r="FNX105" s="0"/>
      <c r="FNY105" s="0"/>
      <c r="FNZ105" s="0"/>
      <c r="FOA105" s="0"/>
      <c r="FOB105" s="0"/>
      <c r="FOC105" s="0"/>
      <c r="FOD105" s="0"/>
      <c r="FOE105" s="0"/>
      <c r="FOF105" s="0"/>
      <c r="FOG105" s="0"/>
      <c r="FOH105" s="0"/>
      <c r="FOI105" s="0"/>
      <c r="FOJ105" s="0"/>
      <c r="FOK105" s="0"/>
      <c r="FOL105" s="0"/>
      <c r="FOM105" s="0"/>
      <c r="FON105" s="0"/>
      <c r="FOO105" s="0"/>
      <c r="FOP105" s="0"/>
      <c r="FOQ105" s="0"/>
      <c r="FOR105" s="0"/>
      <c r="FOS105" s="0"/>
      <c r="FOT105" s="0"/>
      <c r="FOU105" s="0"/>
      <c r="FOV105" s="0"/>
      <c r="FOW105" s="0"/>
      <c r="FOX105" s="0"/>
      <c r="FOY105" s="0"/>
      <c r="FOZ105" s="0"/>
      <c r="FPA105" s="0"/>
      <c r="FPB105" s="0"/>
      <c r="FPC105" s="0"/>
      <c r="FPD105" s="0"/>
      <c r="FPE105" s="0"/>
      <c r="FPF105" s="0"/>
      <c r="FPG105" s="0"/>
      <c r="FPH105" s="0"/>
      <c r="FPI105" s="0"/>
      <c r="FPJ105" s="0"/>
      <c r="FPK105" s="0"/>
      <c r="FPL105" s="0"/>
      <c r="FPM105" s="0"/>
      <c r="FPN105" s="0"/>
      <c r="FPO105" s="0"/>
      <c r="FPP105" s="0"/>
      <c r="FPQ105" s="0"/>
      <c r="FPR105" s="0"/>
      <c r="FPS105" s="0"/>
      <c r="FPT105" s="0"/>
      <c r="FPU105" s="0"/>
      <c r="FPV105" s="0"/>
      <c r="FPW105" s="0"/>
      <c r="FPX105" s="0"/>
      <c r="FPY105" s="0"/>
      <c r="FPZ105" s="0"/>
      <c r="FQA105" s="0"/>
      <c r="FQB105" s="0"/>
      <c r="FQC105" s="0"/>
      <c r="FQD105" s="0"/>
      <c r="FQE105" s="0"/>
      <c r="FQF105" s="0"/>
      <c r="FQG105" s="0"/>
      <c r="FQH105" s="0"/>
      <c r="FQI105" s="0"/>
      <c r="FQJ105" s="0"/>
      <c r="FQK105" s="0"/>
      <c r="FQL105" s="0"/>
      <c r="FQM105" s="0"/>
      <c r="FQN105" s="0"/>
      <c r="FQO105" s="0"/>
      <c r="FQP105" s="0"/>
      <c r="FQQ105" s="0"/>
      <c r="FQR105" s="0"/>
      <c r="FQS105" s="0"/>
      <c r="FQT105" s="0"/>
      <c r="FQU105" s="0"/>
      <c r="FQV105" s="0"/>
      <c r="FQW105" s="0"/>
      <c r="FQX105" s="0"/>
      <c r="FQY105" s="0"/>
      <c r="FQZ105" s="0"/>
      <c r="FRA105" s="0"/>
      <c r="FRB105" s="0"/>
      <c r="FRC105" s="0"/>
      <c r="FRD105" s="0"/>
      <c r="FRE105" s="0"/>
      <c r="FRF105" s="0"/>
      <c r="FRG105" s="0"/>
      <c r="FRH105" s="0"/>
      <c r="FRI105" s="0"/>
      <c r="FRJ105" s="0"/>
      <c r="FRK105" s="0"/>
      <c r="FRL105" s="0"/>
      <c r="FRM105" s="0"/>
      <c r="FRN105" s="0"/>
      <c r="FRO105" s="0"/>
      <c r="FRP105" s="0"/>
      <c r="FRQ105" s="0"/>
      <c r="FRR105" s="0"/>
      <c r="FRS105" s="0"/>
      <c r="FRT105" s="0"/>
      <c r="FRU105" s="0"/>
      <c r="FRV105" s="0"/>
      <c r="FRW105" s="0"/>
      <c r="FRX105" s="0"/>
      <c r="FRY105" s="0"/>
      <c r="FRZ105" s="0"/>
      <c r="FSA105" s="0"/>
      <c r="FSB105" s="0"/>
      <c r="FSC105" s="0"/>
      <c r="FSD105" s="0"/>
      <c r="FSE105" s="0"/>
      <c r="FSF105" s="0"/>
      <c r="FSG105" s="0"/>
      <c r="FSH105" s="0"/>
      <c r="FSI105" s="0"/>
      <c r="FSJ105" s="0"/>
      <c r="FSK105" s="0"/>
      <c r="FSL105" s="0"/>
      <c r="FSM105" s="0"/>
      <c r="FSN105" s="0"/>
      <c r="FSO105" s="0"/>
      <c r="FSP105" s="0"/>
      <c r="FSQ105" s="0"/>
      <c r="FSR105" s="0"/>
      <c r="FSS105" s="0"/>
      <c r="FST105" s="0"/>
      <c r="FSU105" s="0"/>
      <c r="FSV105" s="0"/>
      <c r="FSW105" s="0"/>
      <c r="FSX105" s="0"/>
      <c r="FSY105" s="0"/>
      <c r="FSZ105" s="0"/>
      <c r="FTA105" s="0"/>
      <c r="FTB105" s="0"/>
      <c r="FTC105" s="0"/>
      <c r="FTD105" s="0"/>
      <c r="FTE105" s="0"/>
      <c r="FTF105" s="0"/>
      <c r="FTG105" s="0"/>
      <c r="FTH105" s="0"/>
      <c r="FTI105" s="0"/>
      <c r="FTJ105" s="0"/>
      <c r="FTK105" s="0"/>
      <c r="FTL105" s="0"/>
      <c r="FTM105" s="0"/>
      <c r="FTN105" s="0"/>
      <c r="FTO105" s="0"/>
      <c r="FTP105" s="0"/>
      <c r="FTQ105" s="0"/>
      <c r="FTR105" s="0"/>
      <c r="FTS105" s="0"/>
      <c r="FTT105" s="0"/>
      <c r="FTU105" s="0"/>
      <c r="FTV105" s="0"/>
      <c r="FTW105" s="0"/>
      <c r="FTX105" s="0"/>
      <c r="FTY105" s="0"/>
      <c r="FTZ105" s="0"/>
      <c r="FUA105" s="0"/>
      <c r="FUB105" s="0"/>
      <c r="FUC105" s="0"/>
      <c r="FUD105" s="0"/>
      <c r="FUE105" s="0"/>
      <c r="FUF105" s="0"/>
      <c r="FUG105" s="0"/>
      <c r="FUH105" s="0"/>
      <c r="FUI105" s="0"/>
      <c r="FUJ105" s="0"/>
      <c r="FUK105" s="0"/>
      <c r="FUL105" s="0"/>
      <c r="FUM105" s="0"/>
      <c r="FUN105" s="0"/>
      <c r="FUO105" s="0"/>
      <c r="FUP105" s="0"/>
      <c r="FUQ105" s="0"/>
      <c r="FUR105" s="0"/>
      <c r="FUS105" s="0"/>
      <c r="FUT105" s="0"/>
      <c r="FUU105" s="0"/>
      <c r="FUV105" s="0"/>
      <c r="FUW105" s="0"/>
      <c r="FUX105" s="0"/>
      <c r="FUY105" s="0"/>
      <c r="FUZ105" s="0"/>
      <c r="FVA105" s="0"/>
      <c r="FVB105" s="0"/>
      <c r="FVC105" s="0"/>
      <c r="FVD105" s="0"/>
      <c r="FVE105" s="0"/>
      <c r="FVF105" s="0"/>
      <c r="FVG105" s="0"/>
      <c r="FVH105" s="0"/>
      <c r="FVI105" s="0"/>
      <c r="FVJ105" s="0"/>
      <c r="FVK105" s="0"/>
      <c r="FVL105" s="0"/>
      <c r="FVM105" s="0"/>
      <c r="FVN105" s="0"/>
      <c r="FVO105" s="0"/>
      <c r="FVP105" s="0"/>
      <c r="FVQ105" s="0"/>
      <c r="FVR105" s="0"/>
      <c r="FVS105" s="0"/>
      <c r="FVT105" s="0"/>
      <c r="FVU105" s="0"/>
      <c r="FVV105" s="0"/>
      <c r="FVW105" s="0"/>
      <c r="FVX105" s="0"/>
      <c r="FVY105" s="0"/>
      <c r="FVZ105" s="0"/>
      <c r="FWA105" s="0"/>
      <c r="FWB105" s="0"/>
      <c r="FWC105" s="0"/>
      <c r="FWD105" s="0"/>
      <c r="FWE105" s="0"/>
      <c r="FWF105" s="0"/>
      <c r="FWG105" s="0"/>
      <c r="FWH105" s="0"/>
      <c r="FWI105" s="0"/>
      <c r="FWJ105" s="0"/>
      <c r="FWK105" s="0"/>
      <c r="FWL105" s="0"/>
      <c r="FWM105" s="0"/>
      <c r="FWN105" s="0"/>
      <c r="FWO105" s="0"/>
      <c r="FWP105" s="0"/>
      <c r="FWQ105" s="0"/>
      <c r="FWR105" s="0"/>
      <c r="FWS105" s="0"/>
      <c r="FWT105" s="0"/>
      <c r="FWU105" s="0"/>
      <c r="FWV105" s="0"/>
      <c r="FWW105" s="0"/>
      <c r="FWX105" s="0"/>
      <c r="FWY105" s="0"/>
      <c r="FWZ105" s="0"/>
      <c r="FXA105" s="0"/>
      <c r="FXB105" s="0"/>
      <c r="FXC105" s="0"/>
      <c r="FXD105" s="0"/>
      <c r="FXE105" s="0"/>
      <c r="FXF105" s="0"/>
      <c r="FXG105" s="0"/>
      <c r="FXH105" s="0"/>
      <c r="FXI105" s="0"/>
      <c r="FXJ105" s="0"/>
      <c r="FXK105" s="0"/>
      <c r="FXL105" s="0"/>
      <c r="FXM105" s="0"/>
      <c r="FXN105" s="0"/>
      <c r="FXO105" s="0"/>
      <c r="FXP105" s="0"/>
      <c r="FXQ105" s="0"/>
      <c r="FXR105" s="0"/>
      <c r="FXS105" s="0"/>
      <c r="FXT105" s="0"/>
      <c r="FXU105" s="0"/>
      <c r="FXV105" s="0"/>
      <c r="FXW105" s="0"/>
      <c r="FXX105" s="0"/>
      <c r="FXY105" s="0"/>
      <c r="FXZ105" s="0"/>
      <c r="FYA105" s="0"/>
      <c r="FYB105" s="0"/>
      <c r="FYC105" s="0"/>
      <c r="FYD105" s="0"/>
      <c r="FYE105" s="0"/>
      <c r="FYF105" s="0"/>
      <c r="FYG105" s="0"/>
      <c r="FYH105" s="0"/>
      <c r="FYI105" s="0"/>
      <c r="FYJ105" s="0"/>
      <c r="FYK105" s="0"/>
      <c r="FYL105" s="0"/>
      <c r="FYM105" s="0"/>
      <c r="FYN105" s="0"/>
      <c r="FYO105" s="0"/>
      <c r="FYP105" s="0"/>
      <c r="FYQ105" s="0"/>
      <c r="FYR105" s="0"/>
      <c r="FYS105" s="0"/>
      <c r="FYT105" s="0"/>
      <c r="FYU105" s="0"/>
      <c r="FYV105" s="0"/>
      <c r="FYW105" s="0"/>
      <c r="FYX105" s="0"/>
      <c r="FYY105" s="0"/>
      <c r="FYZ105" s="0"/>
      <c r="FZA105" s="0"/>
      <c r="FZB105" s="0"/>
      <c r="FZC105" s="0"/>
      <c r="FZD105" s="0"/>
      <c r="FZE105" s="0"/>
      <c r="FZF105" s="0"/>
      <c r="FZG105" s="0"/>
      <c r="FZH105" s="0"/>
      <c r="FZI105" s="0"/>
      <c r="FZJ105" s="0"/>
      <c r="FZK105" s="0"/>
      <c r="FZL105" s="0"/>
      <c r="FZM105" s="0"/>
      <c r="FZN105" s="0"/>
      <c r="FZO105" s="0"/>
      <c r="FZP105" s="0"/>
      <c r="FZQ105" s="0"/>
      <c r="FZR105" s="0"/>
      <c r="FZS105" s="0"/>
      <c r="FZT105" s="0"/>
      <c r="FZU105" s="0"/>
      <c r="FZV105" s="0"/>
      <c r="FZW105" s="0"/>
      <c r="FZX105" s="0"/>
      <c r="FZY105" s="0"/>
      <c r="FZZ105" s="0"/>
      <c r="GAA105" s="0"/>
      <c r="GAB105" s="0"/>
      <c r="GAC105" s="0"/>
      <c r="GAD105" s="0"/>
      <c r="GAE105" s="0"/>
      <c r="GAF105" s="0"/>
      <c r="GAG105" s="0"/>
      <c r="GAH105" s="0"/>
      <c r="GAI105" s="0"/>
      <c r="GAJ105" s="0"/>
      <c r="GAK105" s="0"/>
      <c r="GAL105" s="0"/>
      <c r="GAM105" s="0"/>
      <c r="GAN105" s="0"/>
      <c r="GAO105" s="0"/>
      <c r="GAP105" s="0"/>
      <c r="GAQ105" s="0"/>
      <c r="GAR105" s="0"/>
      <c r="GAS105" s="0"/>
      <c r="GAT105" s="0"/>
      <c r="GAU105" s="0"/>
      <c r="GAV105" s="0"/>
      <c r="GAW105" s="0"/>
      <c r="GAX105" s="0"/>
      <c r="GAY105" s="0"/>
      <c r="GAZ105" s="0"/>
      <c r="GBA105" s="0"/>
      <c r="GBB105" s="0"/>
      <c r="GBC105" s="0"/>
      <c r="GBD105" s="0"/>
      <c r="GBE105" s="0"/>
      <c r="GBF105" s="0"/>
      <c r="GBG105" s="0"/>
      <c r="GBH105" s="0"/>
      <c r="GBI105" s="0"/>
      <c r="GBJ105" s="0"/>
      <c r="GBK105" s="0"/>
      <c r="GBL105" s="0"/>
      <c r="GBM105" s="0"/>
      <c r="GBN105" s="0"/>
      <c r="GBO105" s="0"/>
      <c r="GBP105" s="0"/>
      <c r="GBQ105" s="0"/>
      <c r="GBR105" s="0"/>
      <c r="GBS105" s="0"/>
      <c r="GBT105" s="0"/>
      <c r="GBU105" s="0"/>
      <c r="GBV105" s="0"/>
      <c r="GBW105" s="0"/>
      <c r="GBX105" s="0"/>
      <c r="GBY105" s="0"/>
      <c r="GBZ105" s="0"/>
      <c r="GCA105" s="0"/>
      <c r="GCB105" s="0"/>
      <c r="GCC105" s="0"/>
      <c r="GCD105" s="0"/>
      <c r="GCE105" s="0"/>
      <c r="GCF105" s="0"/>
      <c r="GCG105" s="0"/>
      <c r="GCH105" s="0"/>
      <c r="GCI105" s="0"/>
      <c r="GCJ105" s="0"/>
      <c r="GCK105" s="0"/>
      <c r="GCL105" s="0"/>
      <c r="GCM105" s="0"/>
      <c r="GCN105" s="0"/>
      <c r="GCO105" s="0"/>
      <c r="GCP105" s="0"/>
      <c r="GCQ105" s="0"/>
      <c r="GCR105" s="0"/>
      <c r="GCS105" s="0"/>
      <c r="GCT105" s="0"/>
      <c r="GCU105" s="0"/>
      <c r="GCV105" s="0"/>
      <c r="GCW105" s="0"/>
      <c r="GCX105" s="0"/>
      <c r="GCY105" s="0"/>
      <c r="GCZ105" s="0"/>
      <c r="GDA105" s="0"/>
      <c r="GDB105" s="0"/>
      <c r="GDC105" s="0"/>
      <c r="GDD105" s="0"/>
      <c r="GDE105" s="0"/>
      <c r="GDF105" s="0"/>
      <c r="GDG105" s="0"/>
      <c r="GDH105" s="0"/>
      <c r="GDI105" s="0"/>
      <c r="GDJ105" s="0"/>
      <c r="GDK105" s="0"/>
      <c r="GDL105" s="0"/>
      <c r="GDM105" s="0"/>
      <c r="GDN105" s="0"/>
      <c r="GDO105" s="0"/>
      <c r="GDP105" s="0"/>
      <c r="GDQ105" s="0"/>
      <c r="GDR105" s="0"/>
      <c r="GDS105" s="0"/>
      <c r="GDT105" s="0"/>
      <c r="GDU105" s="0"/>
      <c r="GDV105" s="0"/>
      <c r="GDW105" s="0"/>
      <c r="GDX105" s="0"/>
      <c r="GDY105" s="0"/>
      <c r="GDZ105" s="0"/>
      <c r="GEA105" s="0"/>
      <c r="GEB105" s="0"/>
      <c r="GEC105" s="0"/>
      <c r="GED105" s="0"/>
      <c r="GEE105" s="0"/>
      <c r="GEF105" s="0"/>
      <c r="GEG105" s="0"/>
      <c r="GEH105" s="0"/>
      <c r="GEI105" s="0"/>
      <c r="GEJ105" s="0"/>
      <c r="GEK105" s="0"/>
      <c r="GEL105" s="0"/>
      <c r="GEM105" s="0"/>
      <c r="GEN105" s="0"/>
      <c r="GEO105" s="0"/>
      <c r="GEP105" s="0"/>
      <c r="GEQ105" s="0"/>
      <c r="GER105" s="0"/>
      <c r="GES105" s="0"/>
      <c r="GET105" s="0"/>
      <c r="GEU105" s="0"/>
      <c r="GEV105" s="0"/>
      <c r="GEW105" s="0"/>
      <c r="GEX105" s="0"/>
      <c r="GEY105" s="0"/>
      <c r="GEZ105" s="0"/>
      <c r="GFA105" s="0"/>
      <c r="GFB105" s="0"/>
      <c r="GFC105" s="0"/>
      <c r="GFD105" s="0"/>
      <c r="GFE105" s="0"/>
      <c r="GFF105" s="0"/>
      <c r="GFG105" s="0"/>
      <c r="GFH105" s="0"/>
      <c r="GFI105" s="0"/>
      <c r="GFJ105" s="0"/>
      <c r="GFK105" s="0"/>
      <c r="GFL105" s="0"/>
      <c r="GFM105" s="0"/>
      <c r="GFN105" s="0"/>
      <c r="GFO105" s="0"/>
      <c r="GFP105" s="0"/>
      <c r="GFQ105" s="0"/>
      <c r="GFR105" s="0"/>
      <c r="GFS105" s="0"/>
      <c r="GFT105" s="0"/>
      <c r="GFU105" s="0"/>
      <c r="GFV105" s="0"/>
      <c r="GFW105" s="0"/>
      <c r="GFX105" s="0"/>
      <c r="GFY105" s="0"/>
      <c r="GFZ105" s="0"/>
      <c r="GGA105" s="0"/>
      <c r="GGB105" s="0"/>
      <c r="GGC105" s="0"/>
      <c r="GGD105" s="0"/>
      <c r="GGE105" s="0"/>
      <c r="GGF105" s="0"/>
      <c r="GGG105" s="0"/>
      <c r="GGH105" s="0"/>
      <c r="GGI105" s="0"/>
      <c r="GGJ105" s="0"/>
      <c r="GGK105" s="0"/>
      <c r="GGL105" s="0"/>
      <c r="GGM105" s="0"/>
      <c r="GGN105" s="0"/>
      <c r="GGO105" s="0"/>
      <c r="GGP105" s="0"/>
      <c r="GGQ105" s="0"/>
      <c r="GGR105" s="0"/>
      <c r="GGS105" s="0"/>
      <c r="GGT105" s="0"/>
      <c r="GGU105" s="0"/>
      <c r="GGV105" s="0"/>
      <c r="GGW105" s="0"/>
      <c r="GGX105" s="0"/>
      <c r="GGY105" s="0"/>
      <c r="GGZ105" s="0"/>
      <c r="GHA105" s="0"/>
      <c r="GHB105" s="0"/>
      <c r="GHC105" s="0"/>
      <c r="GHD105" s="0"/>
      <c r="GHE105" s="0"/>
      <c r="GHF105" s="0"/>
      <c r="GHG105" s="0"/>
      <c r="GHH105" s="0"/>
      <c r="GHI105" s="0"/>
      <c r="GHJ105" s="0"/>
      <c r="GHK105" s="0"/>
      <c r="GHL105" s="0"/>
      <c r="GHM105" s="0"/>
      <c r="GHN105" s="0"/>
      <c r="GHO105" s="0"/>
      <c r="GHP105" s="0"/>
      <c r="GHQ105" s="0"/>
      <c r="GHR105" s="0"/>
      <c r="GHS105" s="0"/>
      <c r="GHT105" s="0"/>
      <c r="GHU105" s="0"/>
      <c r="GHV105" s="0"/>
      <c r="GHW105" s="0"/>
      <c r="GHX105" s="0"/>
      <c r="GHY105" s="0"/>
      <c r="GHZ105" s="0"/>
      <c r="GIA105" s="0"/>
      <c r="GIB105" s="0"/>
      <c r="GIC105" s="0"/>
      <c r="GID105" s="0"/>
      <c r="GIE105" s="0"/>
      <c r="GIF105" s="0"/>
      <c r="GIG105" s="0"/>
      <c r="GIH105" s="0"/>
      <c r="GII105" s="0"/>
      <c r="GIJ105" s="0"/>
      <c r="GIK105" s="0"/>
      <c r="GIL105" s="0"/>
      <c r="GIM105" s="0"/>
      <c r="GIN105" s="0"/>
      <c r="GIO105" s="0"/>
      <c r="GIP105" s="0"/>
      <c r="GIQ105" s="0"/>
      <c r="GIR105" s="0"/>
      <c r="GIS105" s="0"/>
      <c r="GIT105" s="0"/>
      <c r="GIU105" s="0"/>
      <c r="GIV105" s="0"/>
      <c r="GIW105" s="0"/>
      <c r="GIX105" s="0"/>
      <c r="GIY105" s="0"/>
      <c r="GIZ105" s="0"/>
      <c r="GJA105" s="0"/>
      <c r="GJB105" s="0"/>
      <c r="GJC105" s="0"/>
      <c r="GJD105" s="0"/>
      <c r="GJE105" s="0"/>
      <c r="GJF105" s="0"/>
      <c r="GJG105" s="0"/>
      <c r="GJH105" s="0"/>
      <c r="GJI105" s="0"/>
      <c r="GJJ105" s="0"/>
      <c r="GJK105" s="0"/>
      <c r="GJL105" s="0"/>
      <c r="GJM105" s="0"/>
      <c r="GJN105" s="0"/>
      <c r="GJO105" s="0"/>
      <c r="GJP105" s="0"/>
      <c r="GJQ105" s="0"/>
      <c r="GJR105" s="0"/>
      <c r="GJS105" s="0"/>
      <c r="GJT105" s="0"/>
      <c r="GJU105" s="0"/>
      <c r="GJV105" s="0"/>
      <c r="GJW105" s="0"/>
      <c r="GJX105" s="0"/>
      <c r="GJY105" s="0"/>
      <c r="GJZ105" s="0"/>
      <c r="GKA105" s="0"/>
      <c r="GKB105" s="0"/>
      <c r="GKC105" s="0"/>
      <c r="GKD105" s="0"/>
      <c r="GKE105" s="0"/>
      <c r="GKF105" s="0"/>
      <c r="GKG105" s="0"/>
      <c r="GKH105" s="0"/>
      <c r="GKI105" s="0"/>
      <c r="GKJ105" s="0"/>
      <c r="GKK105" s="0"/>
      <c r="GKL105" s="0"/>
      <c r="GKM105" s="0"/>
      <c r="GKN105" s="0"/>
      <c r="GKO105" s="0"/>
      <c r="GKP105" s="0"/>
      <c r="GKQ105" s="0"/>
      <c r="GKR105" s="0"/>
      <c r="GKS105" s="0"/>
      <c r="GKT105" s="0"/>
      <c r="GKU105" s="0"/>
      <c r="GKV105" s="0"/>
      <c r="GKW105" s="0"/>
      <c r="GKX105" s="0"/>
      <c r="GKY105" s="0"/>
      <c r="GKZ105" s="0"/>
      <c r="GLA105" s="0"/>
      <c r="GLB105" s="0"/>
      <c r="GLC105" s="0"/>
      <c r="GLD105" s="0"/>
      <c r="GLE105" s="0"/>
      <c r="GLF105" s="0"/>
      <c r="GLG105" s="0"/>
      <c r="GLH105" s="0"/>
      <c r="GLI105" s="0"/>
      <c r="GLJ105" s="0"/>
      <c r="GLK105" s="0"/>
      <c r="GLL105" s="0"/>
      <c r="GLM105" s="0"/>
      <c r="GLN105" s="0"/>
      <c r="GLO105" s="0"/>
      <c r="GLP105" s="0"/>
      <c r="GLQ105" s="0"/>
      <c r="GLR105" s="0"/>
      <c r="GLS105" s="0"/>
      <c r="GLT105" s="0"/>
      <c r="GLU105" s="0"/>
      <c r="GLV105" s="0"/>
      <c r="GLW105" s="0"/>
      <c r="GLX105" s="0"/>
      <c r="GLY105" s="0"/>
      <c r="GLZ105" s="0"/>
      <c r="GMA105" s="0"/>
      <c r="GMB105" s="0"/>
      <c r="GMC105" s="0"/>
      <c r="GMD105" s="0"/>
      <c r="GME105" s="0"/>
      <c r="GMF105" s="0"/>
      <c r="GMG105" s="0"/>
      <c r="GMH105" s="0"/>
      <c r="GMI105" s="0"/>
      <c r="GMJ105" s="0"/>
      <c r="GMK105" s="0"/>
      <c r="GML105" s="0"/>
      <c r="GMM105" s="0"/>
      <c r="GMN105" s="0"/>
      <c r="GMO105" s="0"/>
      <c r="GMP105" s="0"/>
      <c r="GMQ105" s="0"/>
      <c r="GMR105" s="0"/>
      <c r="GMS105" s="0"/>
      <c r="GMT105" s="0"/>
      <c r="GMU105" s="0"/>
      <c r="GMV105" s="0"/>
      <c r="GMW105" s="0"/>
      <c r="GMX105" s="0"/>
      <c r="GMY105" s="0"/>
      <c r="GMZ105" s="0"/>
      <c r="GNA105" s="0"/>
      <c r="GNB105" s="0"/>
      <c r="GNC105" s="0"/>
      <c r="GND105" s="0"/>
      <c r="GNE105" s="0"/>
      <c r="GNF105" s="0"/>
      <c r="GNG105" s="0"/>
      <c r="GNH105" s="0"/>
      <c r="GNI105" s="0"/>
      <c r="GNJ105" s="0"/>
      <c r="GNK105" s="0"/>
      <c r="GNL105" s="0"/>
      <c r="GNM105" s="0"/>
      <c r="GNN105" s="0"/>
      <c r="GNO105" s="0"/>
      <c r="GNP105" s="0"/>
      <c r="GNQ105" s="0"/>
      <c r="GNR105" s="0"/>
      <c r="GNS105" s="0"/>
      <c r="GNT105" s="0"/>
      <c r="GNU105" s="0"/>
      <c r="GNV105" s="0"/>
      <c r="GNW105" s="0"/>
      <c r="GNX105" s="0"/>
      <c r="GNY105" s="0"/>
      <c r="GNZ105" s="0"/>
      <c r="GOA105" s="0"/>
      <c r="GOB105" s="0"/>
      <c r="GOC105" s="0"/>
      <c r="GOD105" s="0"/>
      <c r="GOE105" s="0"/>
      <c r="GOF105" s="0"/>
      <c r="GOG105" s="0"/>
      <c r="GOH105" s="0"/>
      <c r="GOI105" s="0"/>
      <c r="GOJ105" s="0"/>
      <c r="GOK105" s="0"/>
      <c r="GOL105" s="0"/>
      <c r="GOM105" s="0"/>
      <c r="GON105" s="0"/>
      <c r="GOO105" s="0"/>
      <c r="GOP105" s="0"/>
      <c r="GOQ105" s="0"/>
      <c r="GOR105" s="0"/>
      <c r="GOS105" s="0"/>
      <c r="GOT105" s="0"/>
      <c r="GOU105" s="0"/>
      <c r="GOV105" s="0"/>
      <c r="GOW105" s="0"/>
      <c r="GOX105" s="0"/>
      <c r="GOY105" s="0"/>
      <c r="GOZ105" s="0"/>
      <c r="GPA105" s="0"/>
      <c r="GPB105" s="0"/>
      <c r="GPC105" s="0"/>
      <c r="GPD105" s="0"/>
      <c r="GPE105" s="0"/>
      <c r="GPF105" s="0"/>
      <c r="GPG105" s="0"/>
      <c r="GPH105" s="0"/>
      <c r="GPI105" s="0"/>
      <c r="GPJ105" s="0"/>
      <c r="GPK105" s="0"/>
      <c r="GPL105" s="0"/>
      <c r="GPM105" s="0"/>
      <c r="GPN105" s="0"/>
      <c r="GPO105" s="0"/>
      <c r="GPP105" s="0"/>
      <c r="GPQ105" s="0"/>
      <c r="GPR105" s="0"/>
      <c r="GPS105" s="0"/>
      <c r="GPT105" s="0"/>
      <c r="GPU105" s="0"/>
      <c r="GPV105" s="0"/>
      <c r="GPW105" s="0"/>
      <c r="GPX105" s="0"/>
      <c r="GPY105" s="0"/>
      <c r="GPZ105" s="0"/>
      <c r="GQA105" s="0"/>
      <c r="GQB105" s="0"/>
      <c r="GQC105" s="0"/>
      <c r="GQD105" s="0"/>
      <c r="GQE105" s="0"/>
      <c r="GQF105" s="0"/>
      <c r="GQG105" s="0"/>
      <c r="GQH105" s="0"/>
      <c r="GQI105" s="0"/>
      <c r="GQJ105" s="0"/>
      <c r="GQK105" s="0"/>
      <c r="GQL105" s="0"/>
      <c r="GQM105" s="0"/>
      <c r="GQN105" s="0"/>
      <c r="GQO105" s="0"/>
      <c r="GQP105" s="0"/>
      <c r="GQQ105" s="0"/>
      <c r="GQR105" s="0"/>
      <c r="GQS105" s="0"/>
      <c r="GQT105" s="0"/>
      <c r="GQU105" s="0"/>
      <c r="GQV105" s="0"/>
      <c r="GQW105" s="0"/>
      <c r="GQX105" s="0"/>
      <c r="GQY105" s="0"/>
      <c r="GQZ105" s="0"/>
      <c r="GRA105" s="0"/>
      <c r="GRB105" s="0"/>
      <c r="GRC105" s="0"/>
      <c r="GRD105" s="0"/>
      <c r="GRE105" s="0"/>
      <c r="GRF105" s="0"/>
      <c r="GRG105" s="0"/>
      <c r="GRH105" s="0"/>
      <c r="GRI105" s="0"/>
      <c r="GRJ105" s="0"/>
      <c r="GRK105" s="0"/>
      <c r="GRL105" s="0"/>
      <c r="GRM105" s="0"/>
      <c r="GRN105" s="0"/>
      <c r="GRO105" s="0"/>
      <c r="GRP105" s="0"/>
      <c r="GRQ105" s="0"/>
      <c r="GRR105" s="0"/>
      <c r="GRS105" s="0"/>
      <c r="GRT105" s="0"/>
      <c r="GRU105" s="0"/>
      <c r="GRV105" s="0"/>
      <c r="GRW105" s="0"/>
      <c r="GRX105" s="0"/>
      <c r="GRY105" s="0"/>
      <c r="GRZ105" s="0"/>
      <c r="GSA105" s="0"/>
      <c r="GSB105" s="0"/>
      <c r="GSC105" s="0"/>
      <c r="GSD105" s="0"/>
      <c r="GSE105" s="0"/>
      <c r="GSF105" s="0"/>
      <c r="GSG105" s="0"/>
      <c r="GSH105" s="0"/>
      <c r="GSI105" s="0"/>
      <c r="GSJ105" s="0"/>
      <c r="GSK105" s="0"/>
      <c r="GSL105" s="0"/>
      <c r="GSM105" s="0"/>
      <c r="GSN105" s="0"/>
      <c r="GSO105" s="0"/>
      <c r="GSP105" s="0"/>
      <c r="GSQ105" s="0"/>
      <c r="GSR105" s="0"/>
      <c r="GSS105" s="0"/>
      <c r="GST105" s="0"/>
      <c r="GSU105" s="0"/>
      <c r="GSV105" s="0"/>
      <c r="GSW105" s="0"/>
      <c r="GSX105" s="0"/>
      <c r="GSY105" s="0"/>
      <c r="GSZ105" s="0"/>
      <c r="GTA105" s="0"/>
      <c r="GTB105" s="0"/>
      <c r="GTC105" s="0"/>
      <c r="GTD105" s="0"/>
      <c r="GTE105" s="0"/>
      <c r="GTF105" s="0"/>
      <c r="GTG105" s="0"/>
      <c r="GTH105" s="0"/>
      <c r="GTI105" s="0"/>
      <c r="GTJ105" s="0"/>
      <c r="GTK105" s="0"/>
      <c r="GTL105" s="0"/>
      <c r="GTM105" s="0"/>
      <c r="GTN105" s="0"/>
      <c r="GTO105" s="0"/>
      <c r="GTP105" s="0"/>
      <c r="GTQ105" s="0"/>
      <c r="GTR105" s="0"/>
      <c r="GTS105" s="0"/>
      <c r="GTT105" s="0"/>
      <c r="GTU105" s="0"/>
      <c r="GTV105" s="0"/>
      <c r="GTW105" s="0"/>
      <c r="GTX105" s="0"/>
      <c r="GTY105" s="0"/>
      <c r="GTZ105" s="0"/>
      <c r="GUA105" s="0"/>
      <c r="GUB105" s="0"/>
      <c r="GUC105" s="0"/>
      <c r="GUD105" s="0"/>
      <c r="GUE105" s="0"/>
      <c r="GUF105" s="0"/>
      <c r="GUG105" s="0"/>
      <c r="GUH105" s="0"/>
      <c r="GUI105" s="0"/>
      <c r="GUJ105" s="0"/>
      <c r="GUK105" s="0"/>
      <c r="GUL105" s="0"/>
      <c r="GUM105" s="0"/>
      <c r="GUN105" s="0"/>
      <c r="GUO105" s="0"/>
      <c r="GUP105" s="0"/>
      <c r="GUQ105" s="0"/>
      <c r="GUR105" s="0"/>
      <c r="GUS105" s="0"/>
      <c r="GUT105" s="0"/>
      <c r="GUU105" s="0"/>
      <c r="GUV105" s="0"/>
      <c r="GUW105" s="0"/>
      <c r="GUX105" s="0"/>
      <c r="GUY105" s="0"/>
      <c r="GUZ105" s="0"/>
      <c r="GVA105" s="0"/>
      <c r="GVB105" s="0"/>
      <c r="GVC105" s="0"/>
      <c r="GVD105" s="0"/>
      <c r="GVE105" s="0"/>
      <c r="GVF105" s="0"/>
      <c r="GVG105" s="0"/>
      <c r="GVH105" s="0"/>
      <c r="GVI105" s="0"/>
      <c r="GVJ105" s="0"/>
      <c r="GVK105" s="0"/>
      <c r="GVL105" s="0"/>
      <c r="GVM105" s="0"/>
      <c r="GVN105" s="0"/>
      <c r="GVO105" s="0"/>
      <c r="GVP105" s="0"/>
      <c r="GVQ105" s="0"/>
      <c r="GVR105" s="0"/>
      <c r="GVS105" s="0"/>
      <c r="GVT105" s="0"/>
      <c r="GVU105" s="0"/>
      <c r="GVV105" s="0"/>
      <c r="GVW105" s="0"/>
      <c r="GVX105" s="0"/>
      <c r="GVY105" s="0"/>
      <c r="GVZ105" s="0"/>
      <c r="GWA105" s="0"/>
      <c r="GWB105" s="0"/>
      <c r="GWC105" s="0"/>
      <c r="GWD105" s="0"/>
      <c r="GWE105" s="0"/>
      <c r="GWF105" s="0"/>
      <c r="GWG105" s="0"/>
      <c r="GWH105" s="0"/>
      <c r="GWI105" s="0"/>
      <c r="GWJ105" s="0"/>
      <c r="GWK105" s="0"/>
      <c r="GWL105" s="0"/>
      <c r="GWM105" s="0"/>
      <c r="GWN105" s="0"/>
      <c r="GWO105" s="0"/>
      <c r="GWP105" s="0"/>
      <c r="GWQ105" s="0"/>
      <c r="GWR105" s="0"/>
      <c r="GWS105" s="0"/>
      <c r="GWT105" s="0"/>
      <c r="GWU105" s="0"/>
      <c r="GWV105" s="0"/>
      <c r="GWW105" s="0"/>
      <c r="GWX105" s="0"/>
      <c r="GWY105" s="0"/>
      <c r="GWZ105" s="0"/>
      <c r="GXA105" s="0"/>
      <c r="GXB105" s="0"/>
      <c r="GXC105" s="0"/>
      <c r="GXD105" s="0"/>
      <c r="GXE105" s="0"/>
      <c r="GXF105" s="0"/>
      <c r="GXG105" s="0"/>
      <c r="GXH105" s="0"/>
      <c r="GXI105" s="0"/>
      <c r="GXJ105" s="0"/>
      <c r="GXK105" s="0"/>
      <c r="GXL105" s="0"/>
      <c r="GXM105" s="0"/>
      <c r="GXN105" s="0"/>
      <c r="GXO105" s="0"/>
      <c r="GXP105" s="0"/>
      <c r="GXQ105" s="0"/>
      <c r="GXR105" s="0"/>
      <c r="GXS105" s="0"/>
      <c r="GXT105" s="0"/>
      <c r="GXU105" s="0"/>
      <c r="GXV105" s="0"/>
      <c r="GXW105" s="0"/>
      <c r="GXX105" s="0"/>
      <c r="GXY105" s="0"/>
      <c r="GXZ105" s="0"/>
      <c r="GYA105" s="0"/>
      <c r="GYB105" s="0"/>
      <c r="GYC105" s="0"/>
      <c r="GYD105" s="0"/>
      <c r="GYE105" s="0"/>
      <c r="GYF105" s="0"/>
      <c r="GYG105" s="0"/>
      <c r="GYH105" s="0"/>
      <c r="GYI105" s="0"/>
      <c r="GYJ105" s="0"/>
      <c r="GYK105" s="0"/>
      <c r="GYL105" s="0"/>
      <c r="GYM105" s="0"/>
      <c r="GYN105" s="0"/>
      <c r="GYO105" s="0"/>
      <c r="GYP105" s="0"/>
      <c r="GYQ105" s="0"/>
      <c r="GYR105" s="0"/>
      <c r="GYS105" s="0"/>
      <c r="GYT105" s="0"/>
      <c r="GYU105" s="0"/>
      <c r="GYV105" s="0"/>
      <c r="GYW105" s="0"/>
      <c r="GYX105" s="0"/>
      <c r="GYY105" s="0"/>
      <c r="GYZ105" s="0"/>
      <c r="GZA105" s="0"/>
      <c r="GZB105" s="0"/>
      <c r="GZC105" s="0"/>
      <c r="GZD105" s="0"/>
      <c r="GZE105" s="0"/>
      <c r="GZF105" s="0"/>
      <c r="GZG105" s="0"/>
      <c r="GZH105" s="0"/>
      <c r="GZI105" s="0"/>
      <c r="GZJ105" s="0"/>
      <c r="GZK105" s="0"/>
      <c r="GZL105" s="0"/>
      <c r="GZM105" s="0"/>
      <c r="GZN105" s="0"/>
      <c r="GZO105" s="0"/>
      <c r="GZP105" s="0"/>
      <c r="GZQ105" s="0"/>
      <c r="GZR105" s="0"/>
      <c r="GZS105" s="0"/>
      <c r="GZT105" s="0"/>
      <c r="GZU105" s="0"/>
      <c r="GZV105" s="0"/>
      <c r="GZW105" s="0"/>
      <c r="GZX105" s="0"/>
      <c r="GZY105" s="0"/>
      <c r="GZZ105" s="0"/>
      <c r="HAA105" s="0"/>
      <c r="HAB105" s="0"/>
      <c r="HAC105" s="0"/>
      <c r="HAD105" s="0"/>
      <c r="HAE105" s="0"/>
      <c r="HAF105" s="0"/>
      <c r="HAG105" s="0"/>
      <c r="HAH105" s="0"/>
      <c r="HAI105" s="0"/>
      <c r="HAJ105" s="0"/>
      <c r="HAK105" s="0"/>
      <c r="HAL105" s="0"/>
      <c r="HAM105" s="0"/>
      <c r="HAN105" s="0"/>
      <c r="HAO105" s="0"/>
      <c r="HAP105" s="0"/>
      <c r="HAQ105" s="0"/>
      <c r="HAR105" s="0"/>
      <c r="HAS105" s="0"/>
      <c r="HAT105" s="0"/>
      <c r="HAU105" s="0"/>
      <c r="HAV105" s="0"/>
      <c r="HAW105" s="0"/>
      <c r="HAX105" s="0"/>
      <c r="HAY105" s="0"/>
      <c r="HAZ105" s="0"/>
      <c r="HBA105" s="0"/>
      <c r="HBB105" s="0"/>
      <c r="HBC105" s="0"/>
      <c r="HBD105" s="0"/>
      <c r="HBE105" s="0"/>
      <c r="HBF105" s="0"/>
      <c r="HBG105" s="0"/>
      <c r="HBH105" s="0"/>
      <c r="HBI105" s="0"/>
      <c r="HBJ105" s="0"/>
      <c r="HBK105" s="0"/>
      <c r="HBL105" s="0"/>
      <c r="HBM105" s="0"/>
      <c r="HBN105" s="0"/>
      <c r="HBO105" s="0"/>
      <c r="HBP105" s="0"/>
      <c r="HBQ105" s="0"/>
      <c r="HBR105" s="0"/>
      <c r="HBS105" s="0"/>
      <c r="HBT105" s="0"/>
      <c r="HBU105" s="0"/>
      <c r="HBV105" s="0"/>
      <c r="HBW105" s="0"/>
      <c r="HBX105" s="0"/>
      <c r="HBY105" s="0"/>
      <c r="HBZ105" s="0"/>
      <c r="HCA105" s="0"/>
      <c r="HCB105" s="0"/>
      <c r="HCC105" s="0"/>
      <c r="HCD105" s="0"/>
      <c r="HCE105" s="0"/>
      <c r="HCF105" s="0"/>
      <c r="HCG105" s="0"/>
      <c r="HCH105" s="0"/>
      <c r="HCI105" s="0"/>
      <c r="HCJ105" s="0"/>
      <c r="HCK105" s="0"/>
      <c r="HCL105" s="0"/>
      <c r="HCM105" s="0"/>
      <c r="HCN105" s="0"/>
      <c r="HCO105" s="0"/>
      <c r="HCP105" s="0"/>
      <c r="HCQ105" s="0"/>
      <c r="HCR105" s="0"/>
      <c r="HCS105" s="0"/>
      <c r="HCT105" s="0"/>
      <c r="HCU105" s="0"/>
      <c r="HCV105" s="0"/>
      <c r="HCW105" s="0"/>
      <c r="HCX105" s="0"/>
      <c r="HCY105" s="0"/>
      <c r="HCZ105" s="0"/>
      <c r="HDA105" s="0"/>
      <c r="HDB105" s="0"/>
      <c r="HDC105" s="0"/>
      <c r="HDD105" s="0"/>
      <c r="HDE105" s="0"/>
      <c r="HDF105" s="0"/>
      <c r="HDG105" s="0"/>
      <c r="HDH105" s="0"/>
      <c r="HDI105" s="0"/>
      <c r="HDJ105" s="0"/>
      <c r="HDK105" s="0"/>
      <c r="HDL105" s="0"/>
      <c r="HDM105" s="0"/>
      <c r="HDN105" s="0"/>
      <c r="HDO105" s="0"/>
      <c r="HDP105" s="0"/>
      <c r="HDQ105" s="0"/>
      <c r="HDR105" s="0"/>
      <c r="HDS105" s="0"/>
      <c r="HDT105" s="0"/>
      <c r="HDU105" s="0"/>
      <c r="HDV105" s="0"/>
      <c r="HDW105" s="0"/>
      <c r="HDX105" s="0"/>
      <c r="HDY105" s="0"/>
      <c r="HDZ105" s="0"/>
      <c r="HEA105" s="0"/>
      <c r="HEB105" s="0"/>
      <c r="HEC105" s="0"/>
      <c r="HED105" s="0"/>
      <c r="HEE105" s="0"/>
      <c r="HEF105" s="0"/>
      <c r="HEG105" s="0"/>
      <c r="HEH105" s="0"/>
      <c r="HEI105" s="0"/>
      <c r="HEJ105" s="0"/>
      <c r="HEK105" s="0"/>
      <c r="HEL105" s="0"/>
      <c r="HEM105" s="0"/>
      <c r="HEN105" s="0"/>
      <c r="HEO105" s="0"/>
      <c r="HEP105" s="0"/>
      <c r="HEQ105" s="0"/>
      <c r="HER105" s="0"/>
      <c r="HES105" s="0"/>
      <c r="HET105" s="0"/>
      <c r="HEU105" s="0"/>
      <c r="HEV105" s="0"/>
      <c r="HEW105" s="0"/>
      <c r="HEX105" s="0"/>
      <c r="HEY105" s="0"/>
      <c r="HEZ105" s="0"/>
      <c r="HFA105" s="0"/>
      <c r="HFB105" s="0"/>
      <c r="HFC105" s="0"/>
      <c r="HFD105" s="0"/>
      <c r="HFE105" s="0"/>
      <c r="HFF105" s="0"/>
      <c r="HFG105" s="0"/>
      <c r="HFH105" s="0"/>
      <c r="HFI105" s="0"/>
      <c r="HFJ105" s="0"/>
      <c r="HFK105" s="0"/>
      <c r="HFL105" s="0"/>
      <c r="HFM105" s="0"/>
      <c r="HFN105" s="0"/>
      <c r="HFO105" s="0"/>
      <c r="HFP105" s="0"/>
      <c r="HFQ105" s="0"/>
      <c r="HFR105" s="0"/>
      <c r="HFS105" s="0"/>
      <c r="HFT105" s="0"/>
      <c r="HFU105" s="0"/>
      <c r="HFV105" s="0"/>
      <c r="HFW105" s="0"/>
      <c r="HFX105" s="0"/>
      <c r="HFY105" s="0"/>
      <c r="HFZ105" s="0"/>
      <c r="HGA105" s="0"/>
      <c r="HGB105" s="0"/>
      <c r="HGC105" s="0"/>
      <c r="HGD105" s="0"/>
      <c r="HGE105" s="0"/>
      <c r="HGF105" s="0"/>
      <c r="HGG105" s="0"/>
      <c r="HGH105" s="0"/>
      <c r="HGI105" s="0"/>
      <c r="HGJ105" s="0"/>
      <c r="HGK105" s="0"/>
      <c r="HGL105" s="0"/>
      <c r="HGM105" s="0"/>
      <c r="HGN105" s="0"/>
      <c r="HGO105" s="0"/>
      <c r="HGP105" s="0"/>
      <c r="HGQ105" s="0"/>
      <c r="HGR105" s="0"/>
      <c r="HGS105" s="0"/>
      <c r="HGT105" s="0"/>
      <c r="HGU105" s="0"/>
      <c r="HGV105" s="0"/>
      <c r="HGW105" s="0"/>
      <c r="HGX105" s="0"/>
      <c r="HGY105" s="0"/>
      <c r="HGZ105" s="0"/>
      <c r="HHA105" s="0"/>
      <c r="HHB105" s="0"/>
      <c r="HHC105" s="0"/>
      <c r="HHD105" s="0"/>
      <c r="HHE105" s="0"/>
      <c r="HHF105" s="0"/>
      <c r="HHG105" s="0"/>
      <c r="HHH105" s="0"/>
      <c r="HHI105" s="0"/>
      <c r="HHJ105" s="0"/>
      <c r="HHK105" s="0"/>
      <c r="HHL105" s="0"/>
      <c r="HHM105" s="0"/>
      <c r="HHN105" s="0"/>
      <c r="HHO105" s="0"/>
      <c r="HHP105" s="0"/>
      <c r="HHQ105" s="0"/>
      <c r="HHR105" s="0"/>
      <c r="HHS105" s="0"/>
      <c r="HHT105" s="0"/>
      <c r="HHU105" s="0"/>
      <c r="HHV105" s="0"/>
      <c r="HHW105" s="0"/>
      <c r="HHX105" s="0"/>
      <c r="HHY105" s="0"/>
      <c r="HHZ105" s="0"/>
      <c r="HIA105" s="0"/>
      <c r="HIB105" s="0"/>
      <c r="HIC105" s="0"/>
      <c r="HID105" s="0"/>
      <c r="HIE105" s="0"/>
      <c r="HIF105" s="0"/>
      <c r="HIG105" s="0"/>
      <c r="HIH105" s="0"/>
      <c r="HII105" s="0"/>
      <c r="HIJ105" s="0"/>
      <c r="HIK105" s="0"/>
      <c r="HIL105" s="0"/>
      <c r="HIM105" s="0"/>
      <c r="HIN105" s="0"/>
      <c r="HIO105" s="0"/>
      <c r="HIP105" s="0"/>
      <c r="HIQ105" s="0"/>
      <c r="HIR105" s="0"/>
      <c r="HIS105" s="0"/>
      <c r="HIT105" s="0"/>
      <c r="HIU105" s="0"/>
      <c r="HIV105" s="0"/>
      <c r="HIW105" s="0"/>
      <c r="HIX105" s="0"/>
      <c r="HIY105" s="0"/>
      <c r="HIZ105" s="0"/>
      <c r="HJA105" s="0"/>
      <c r="HJB105" s="0"/>
      <c r="HJC105" s="0"/>
      <c r="HJD105" s="0"/>
      <c r="HJE105" s="0"/>
      <c r="HJF105" s="0"/>
      <c r="HJG105" s="0"/>
      <c r="HJH105" s="0"/>
      <c r="HJI105" s="0"/>
      <c r="HJJ105" s="0"/>
      <c r="HJK105" s="0"/>
      <c r="HJL105" s="0"/>
      <c r="HJM105" s="0"/>
      <c r="HJN105" s="0"/>
      <c r="HJO105" s="0"/>
      <c r="HJP105" s="0"/>
      <c r="HJQ105" s="0"/>
      <c r="HJR105" s="0"/>
      <c r="HJS105" s="0"/>
      <c r="HJT105" s="0"/>
      <c r="HJU105" s="0"/>
      <c r="HJV105" s="0"/>
      <c r="HJW105" s="0"/>
      <c r="HJX105" s="0"/>
      <c r="HJY105" s="0"/>
      <c r="HJZ105" s="0"/>
      <c r="HKA105" s="0"/>
      <c r="HKB105" s="0"/>
      <c r="HKC105" s="0"/>
      <c r="HKD105" s="0"/>
      <c r="HKE105" s="0"/>
      <c r="HKF105" s="0"/>
      <c r="HKG105" s="0"/>
      <c r="HKH105" s="0"/>
      <c r="HKI105" s="0"/>
      <c r="HKJ105" s="0"/>
      <c r="HKK105" s="0"/>
      <c r="HKL105" s="0"/>
      <c r="HKM105" s="0"/>
      <c r="HKN105" s="0"/>
      <c r="HKO105" s="0"/>
      <c r="HKP105" s="0"/>
      <c r="HKQ105" s="0"/>
      <c r="HKR105" s="0"/>
      <c r="HKS105" s="0"/>
      <c r="HKT105" s="0"/>
      <c r="HKU105" s="0"/>
      <c r="HKV105" s="0"/>
      <c r="HKW105" s="0"/>
      <c r="HKX105" s="0"/>
      <c r="HKY105" s="0"/>
      <c r="HKZ105" s="0"/>
      <c r="HLA105" s="0"/>
      <c r="HLB105" s="0"/>
      <c r="HLC105" s="0"/>
      <c r="HLD105" s="0"/>
      <c r="HLE105" s="0"/>
      <c r="HLF105" s="0"/>
      <c r="HLG105" s="0"/>
      <c r="HLH105" s="0"/>
      <c r="HLI105" s="0"/>
      <c r="HLJ105" s="0"/>
      <c r="HLK105" s="0"/>
      <c r="HLL105" s="0"/>
      <c r="HLM105" s="0"/>
      <c r="HLN105" s="0"/>
      <c r="HLO105" s="0"/>
      <c r="HLP105" s="0"/>
      <c r="HLQ105" s="0"/>
      <c r="HLR105" s="0"/>
      <c r="HLS105" s="0"/>
      <c r="HLT105" s="0"/>
      <c r="HLU105" s="0"/>
      <c r="HLV105" s="0"/>
      <c r="HLW105" s="0"/>
      <c r="HLX105" s="0"/>
      <c r="HLY105" s="0"/>
      <c r="HLZ105" s="0"/>
      <c r="HMA105" s="0"/>
      <c r="HMB105" s="0"/>
      <c r="HMC105" s="0"/>
      <c r="HMD105" s="0"/>
      <c r="HME105" s="0"/>
      <c r="HMF105" s="0"/>
      <c r="HMG105" s="0"/>
      <c r="HMH105" s="0"/>
      <c r="HMI105" s="0"/>
      <c r="HMJ105" s="0"/>
      <c r="HMK105" s="0"/>
      <c r="HML105" s="0"/>
      <c r="HMM105" s="0"/>
      <c r="HMN105" s="0"/>
      <c r="HMO105" s="0"/>
      <c r="HMP105" s="0"/>
      <c r="HMQ105" s="0"/>
      <c r="HMR105" s="0"/>
      <c r="HMS105" s="0"/>
      <c r="HMT105" s="0"/>
      <c r="HMU105" s="0"/>
      <c r="HMV105" s="0"/>
      <c r="HMW105" s="0"/>
      <c r="HMX105" s="0"/>
      <c r="HMY105" s="0"/>
      <c r="HMZ105" s="0"/>
      <c r="HNA105" s="0"/>
      <c r="HNB105" s="0"/>
      <c r="HNC105" s="0"/>
      <c r="HND105" s="0"/>
      <c r="HNE105" s="0"/>
      <c r="HNF105" s="0"/>
      <c r="HNG105" s="0"/>
      <c r="HNH105" s="0"/>
      <c r="HNI105" s="0"/>
      <c r="HNJ105" s="0"/>
      <c r="HNK105" s="0"/>
      <c r="HNL105" s="0"/>
      <c r="HNM105" s="0"/>
      <c r="HNN105" s="0"/>
      <c r="HNO105" s="0"/>
      <c r="HNP105" s="0"/>
      <c r="HNQ105" s="0"/>
      <c r="HNR105" s="0"/>
      <c r="HNS105" s="0"/>
      <c r="HNT105" s="0"/>
      <c r="HNU105" s="0"/>
      <c r="HNV105" s="0"/>
      <c r="HNW105" s="0"/>
      <c r="HNX105" s="0"/>
      <c r="HNY105" s="0"/>
      <c r="HNZ105" s="0"/>
      <c r="HOA105" s="0"/>
      <c r="HOB105" s="0"/>
      <c r="HOC105" s="0"/>
      <c r="HOD105" s="0"/>
      <c r="HOE105" s="0"/>
      <c r="HOF105" s="0"/>
      <c r="HOG105" s="0"/>
      <c r="HOH105" s="0"/>
      <c r="HOI105" s="0"/>
      <c r="HOJ105" s="0"/>
      <c r="HOK105" s="0"/>
      <c r="HOL105" s="0"/>
      <c r="HOM105" s="0"/>
      <c r="HON105" s="0"/>
      <c r="HOO105" s="0"/>
      <c r="HOP105" s="0"/>
      <c r="HOQ105" s="0"/>
      <c r="HOR105" s="0"/>
      <c r="HOS105" s="0"/>
      <c r="HOT105" s="0"/>
      <c r="HOU105" s="0"/>
      <c r="HOV105" s="0"/>
      <c r="HOW105" s="0"/>
      <c r="HOX105" s="0"/>
      <c r="HOY105" s="0"/>
      <c r="HOZ105" s="0"/>
      <c r="HPA105" s="0"/>
      <c r="HPB105" s="0"/>
      <c r="HPC105" s="0"/>
      <c r="HPD105" s="0"/>
      <c r="HPE105" s="0"/>
      <c r="HPF105" s="0"/>
      <c r="HPG105" s="0"/>
      <c r="HPH105" s="0"/>
      <c r="HPI105" s="0"/>
      <c r="HPJ105" s="0"/>
      <c r="HPK105" s="0"/>
      <c r="HPL105" s="0"/>
      <c r="HPM105" s="0"/>
      <c r="HPN105" s="0"/>
      <c r="HPO105" s="0"/>
      <c r="HPP105" s="0"/>
      <c r="HPQ105" s="0"/>
      <c r="HPR105" s="0"/>
      <c r="HPS105" s="0"/>
      <c r="HPT105" s="0"/>
      <c r="HPU105" s="0"/>
      <c r="HPV105" s="0"/>
      <c r="HPW105" s="0"/>
      <c r="HPX105" s="0"/>
      <c r="HPY105" s="0"/>
      <c r="HPZ105" s="0"/>
      <c r="HQA105" s="0"/>
      <c r="HQB105" s="0"/>
      <c r="HQC105" s="0"/>
      <c r="HQD105" s="0"/>
      <c r="HQE105" s="0"/>
      <c r="HQF105" s="0"/>
      <c r="HQG105" s="0"/>
      <c r="HQH105" s="0"/>
      <c r="HQI105" s="0"/>
      <c r="HQJ105" s="0"/>
      <c r="HQK105" s="0"/>
      <c r="HQL105" s="0"/>
      <c r="HQM105" s="0"/>
      <c r="HQN105" s="0"/>
      <c r="HQO105" s="0"/>
      <c r="HQP105" s="0"/>
      <c r="HQQ105" s="0"/>
      <c r="HQR105" s="0"/>
      <c r="HQS105" s="0"/>
      <c r="HQT105" s="0"/>
      <c r="HQU105" s="0"/>
      <c r="HQV105" s="0"/>
      <c r="HQW105" s="0"/>
      <c r="HQX105" s="0"/>
      <c r="HQY105" s="0"/>
      <c r="HQZ105" s="0"/>
      <c r="HRA105" s="0"/>
      <c r="HRB105" s="0"/>
      <c r="HRC105" s="0"/>
      <c r="HRD105" s="0"/>
      <c r="HRE105" s="0"/>
      <c r="HRF105" s="0"/>
      <c r="HRG105" s="0"/>
      <c r="HRH105" s="0"/>
      <c r="HRI105" s="0"/>
      <c r="HRJ105" s="0"/>
      <c r="HRK105" s="0"/>
      <c r="HRL105" s="0"/>
      <c r="HRM105" s="0"/>
      <c r="HRN105" s="0"/>
      <c r="HRO105" s="0"/>
      <c r="HRP105" s="0"/>
      <c r="HRQ105" s="0"/>
      <c r="HRR105" s="0"/>
      <c r="HRS105" s="0"/>
      <c r="HRT105" s="0"/>
      <c r="HRU105" s="0"/>
      <c r="HRV105" s="0"/>
      <c r="HRW105" s="0"/>
      <c r="HRX105" s="0"/>
      <c r="HRY105" s="0"/>
      <c r="HRZ105" s="0"/>
      <c r="HSA105" s="0"/>
      <c r="HSB105" s="0"/>
      <c r="HSC105" s="0"/>
      <c r="HSD105" s="0"/>
      <c r="HSE105" s="0"/>
      <c r="HSF105" s="0"/>
      <c r="HSG105" s="0"/>
      <c r="HSH105" s="0"/>
      <c r="HSI105" s="0"/>
      <c r="HSJ105" s="0"/>
      <c r="HSK105" s="0"/>
      <c r="HSL105" s="0"/>
      <c r="HSM105" s="0"/>
      <c r="HSN105" s="0"/>
      <c r="HSO105" s="0"/>
      <c r="HSP105" s="0"/>
      <c r="HSQ105" s="0"/>
      <c r="HSR105" s="0"/>
      <c r="HSS105" s="0"/>
      <c r="HST105" s="0"/>
      <c r="HSU105" s="0"/>
      <c r="HSV105" s="0"/>
      <c r="HSW105" s="0"/>
      <c r="HSX105" s="0"/>
      <c r="HSY105" s="0"/>
      <c r="HSZ105" s="0"/>
      <c r="HTA105" s="0"/>
      <c r="HTB105" s="0"/>
      <c r="HTC105" s="0"/>
      <c r="HTD105" s="0"/>
      <c r="HTE105" s="0"/>
      <c r="HTF105" s="0"/>
      <c r="HTG105" s="0"/>
      <c r="HTH105" s="0"/>
      <c r="HTI105" s="0"/>
      <c r="HTJ105" s="0"/>
      <c r="HTK105" s="0"/>
      <c r="HTL105" s="0"/>
      <c r="HTM105" s="0"/>
      <c r="HTN105" s="0"/>
      <c r="HTO105" s="0"/>
      <c r="HTP105" s="0"/>
      <c r="HTQ105" s="0"/>
      <c r="HTR105" s="0"/>
      <c r="HTS105" s="0"/>
      <c r="HTT105" s="0"/>
      <c r="HTU105" s="0"/>
      <c r="HTV105" s="0"/>
      <c r="HTW105" s="0"/>
      <c r="HTX105" s="0"/>
      <c r="HTY105" s="0"/>
      <c r="HTZ105" s="0"/>
      <c r="HUA105" s="0"/>
      <c r="HUB105" s="0"/>
      <c r="HUC105" s="0"/>
      <c r="HUD105" s="0"/>
      <c r="HUE105" s="0"/>
      <c r="HUF105" s="0"/>
      <c r="HUG105" s="0"/>
      <c r="HUH105" s="0"/>
      <c r="HUI105" s="0"/>
      <c r="HUJ105" s="0"/>
      <c r="HUK105" s="0"/>
      <c r="HUL105" s="0"/>
      <c r="HUM105" s="0"/>
      <c r="HUN105" s="0"/>
      <c r="HUO105" s="0"/>
      <c r="HUP105" s="0"/>
      <c r="HUQ105" s="0"/>
      <c r="HUR105" s="0"/>
      <c r="HUS105" s="0"/>
      <c r="HUT105" s="0"/>
      <c r="HUU105" s="0"/>
      <c r="HUV105" s="0"/>
      <c r="HUW105" s="0"/>
      <c r="HUX105" s="0"/>
      <c r="HUY105" s="0"/>
      <c r="HUZ105" s="0"/>
      <c r="HVA105" s="0"/>
      <c r="HVB105" s="0"/>
      <c r="HVC105" s="0"/>
      <c r="HVD105" s="0"/>
      <c r="HVE105" s="0"/>
      <c r="HVF105" s="0"/>
      <c r="HVG105" s="0"/>
      <c r="HVH105" s="0"/>
      <c r="HVI105" s="0"/>
      <c r="HVJ105" s="0"/>
      <c r="HVK105" s="0"/>
      <c r="HVL105" s="0"/>
      <c r="HVM105" s="0"/>
      <c r="HVN105" s="0"/>
      <c r="HVO105" s="0"/>
      <c r="HVP105" s="0"/>
      <c r="HVQ105" s="0"/>
      <c r="HVR105" s="0"/>
      <c r="HVS105" s="0"/>
      <c r="HVT105" s="0"/>
      <c r="HVU105" s="0"/>
      <c r="HVV105" s="0"/>
      <c r="HVW105" s="0"/>
      <c r="HVX105" s="0"/>
      <c r="HVY105" s="0"/>
      <c r="HVZ105" s="0"/>
      <c r="HWA105" s="0"/>
      <c r="HWB105" s="0"/>
      <c r="HWC105" s="0"/>
      <c r="HWD105" s="0"/>
      <c r="HWE105" s="0"/>
      <c r="HWF105" s="0"/>
      <c r="HWG105" s="0"/>
      <c r="HWH105" s="0"/>
      <c r="HWI105" s="0"/>
      <c r="HWJ105" s="0"/>
      <c r="HWK105" s="0"/>
      <c r="HWL105" s="0"/>
      <c r="HWM105" s="0"/>
      <c r="HWN105" s="0"/>
      <c r="HWO105" s="0"/>
      <c r="HWP105" s="0"/>
      <c r="HWQ105" s="0"/>
      <c r="HWR105" s="0"/>
      <c r="HWS105" s="0"/>
      <c r="HWT105" s="0"/>
      <c r="HWU105" s="0"/>
      <c r="HWV105" s="0"/>
      <c r="HWW105" s="0"/>
      <c r="HWX105" s="0"/>
      <c r="HWY105" s="0"/>
      <c r="HWZ105" s="0"/>
      <c r="HXA105" s="0"/>
      <c r="HXB105" s="0"/>
      <c r="HXC105" s="0"/>
      <c r="HXD105" s="0"/>
      <c r="HXE105" s="0"/>
      <c r="HXF105" s="0"/>
      <c r="HXG105" s="0"/>
      <c r="HXH105" s="0"/>
      <c r="HXI105" s="0"/>
      <c r="HXJ105" s="0"/>
      <c r="HXK105" s="0"/>
      <c r="HXL105" s="0"/>
      <c r="HXM105" s="0"/>
      <c r="HXN105" s="0"/>
      <c r="HXO105" s="0"/>
      <c r="HXP105" s="0"/>
      <c r="HXQ105" s="0"/>
      <c r="HXR105" s="0"/>
      <c r="HXS105" s="0"/>
      <c r="HXT105" s="0"/>
      <c r="HXU105" s="0"/>
      <c r="HXV105" s="0"/>
      <c r="HXW105" s="0"/>
      <c r="HXX105" s="0"/>
      <c r="HXY105" s="0"/>
      <c r="HXZ105" s="0"/>
      <c r="HYA105" s="0"/>
      <c r="HYB105" s="0"/>
      <c r="HYC105" s="0"/>
      <c r="HYD105" s="0"/>
      <c r="HYE105" s="0"/>
      <c r="HYF105" s="0"/>
      <c r="HYG105" s="0"/>
      <c r="HYH105" s="0"/>
      <c r="HYI105" s="0"/>
      <c r="HYJ105" s="0"/>
      <c r="HYK105" s="0"/>
      <c r="HYL105" s="0"/>
      <c r="HYM105" s="0"/>
      <c r="HYN105" s="0"/>
      <c r="HYO105" s="0"/>
      <c r="HYP105" s="0"/>
      <c r="HYQ105" s="0"/>
      <c r="HYR105" s="0"/>
      <c r="HYS105" s="0"/>
      <c r="HYT105" s="0"/>
      <c r="HYU105" s="0"/>
      <c r="HYV105" s="0"/>
      <c r="HYW105" s="0"/>
      <c r="HYX105" s="0"/>
      <c r="HYY105" s="0"/>
      <c r="HYZ105" s="0"/>
      <c r="HZA105" s="0"/>
      <c r="HZB105" s="0"/>
      <c r="HZC105" s="0"/>
      <c r="HZD105" s="0"/>
      <c r="HZE105" s="0"/>
      <c r="HZF105" s="0"/>
      <c r="HZG105" s="0"/>
      <c r="HZH105" s="0"/>
      <c r="HZI105" s="0"/>
      <c r="HZJ105" s="0"/>
      <c r="HZK105" s="0"/>
      <c r="HZL105" s="0"/>
      <c r="HZM105" s="0"/>
      <c r="HZN105" s="0"/>
      <c r="HZO105" s="0"/>
      <c r="HZP105" s="0"/>
      <c r="HZQ105" s="0"/>
      <c r="HZR105" s="0"/>
      <c r="HZS105" s="0"/>
      <c r="HZT105" s="0"/>
      <c r="HZU105" s="0"/>
      <c r="HZV105" s="0"/>
      <c r="HZW105" s="0"/>
      <c r="HZX105" s="0"/>
      <c r="HZY105" s="0"/>
      <c r="HZZ105" s="0"/>
      <c r="IAA105" s="0"/>
      <c r="IAB105" s="0"/>
      <c r="IAC105" s="0"/>
      <c r="IAD105" s="0"/>
      <c r="IAE105" s="0"/>
      <c r="IAF105" s="0"/>
      <c r="IAG105" s="0"/>
      <c r="IAH105" s="0"/>
      <c r="IAI105" s="0"/>
      <c r="IAJ105" s="0"/>
      <c r="IAK105" s="0"/>
      <c r="IAL105" s="0"/>
      <c r="IAM105" s="0"/>
      <c r="IAN105" s="0"/>
      <c r="IAO105" s="0"/>
      <c r="IAP105" s="0"/>
      <c r="IAQ105" s="0"/>
      <c r="IAR105" s="0"/>
      <c r="IAS105" s="0"/>
      <c r="IAT105" s="0"/>
      <c r="IAU105" s="0"/>
      <c r="IAV105" s="0"/>
      <c r="IAW105" s="0"/>
      <c r="IAX105" s="0"/>
      <c r="IAY105" s="0"/>
      <c r="IAZ105" s="0"/>
      <c r="IBA105" s="0"/>
      <c r="IBB105" s="0"/>
      <c r="IBC105" s="0"/>
      <c r="IBD105" s="0"/>
      <c r="IBE105" s="0"/>
      <c r="IBF105" s="0"/>
      <c r="IBG105" s="0"/>
      <c r="IBH105" s="0"/>
      <c r="IBI105" s="0"/>
      <c r="IBJ105" s="0"/>
      <c r="IBK105" s="0"/>
      <c r="IBL105" s="0"/>
      <c r="IBM105" s="0"/>
      <c r="IBN105" s="0"/>
      <c r="IBO105" s="0"/>
      <c r="IBP105" s="0"/>
      <c r="IBQ105" s="0"/>
      <c r="IBR105" s="0"/>
      <c r="IBS105" s="0"/>
      <c r="IBT105" s="0"/>
      <c r="IBU105" s="0"/>
      <c r="IBV105" s="0"/>
      <c r="IBW105" s="0"/>
      <c r="IBX105" s="0"/>
      <c r="IBY105" s="0"/>
      <c r="IBZ105" s="0"/>
      <c r="ICA105" s="0"/>
      <c r="ICB105" s="0"/>
      <c r="ICC105" s="0"/>
      <c r="ICD105" s="0"/>
      <c r="ICE105" s="0"/>
      <c r="ICF105" s="0"/>
      <c r="ICG105" s="0"/>
      <c r="ICH105" s="0"/>
      <c r="ICI105" s="0"/>
      <c r="ICJ105" s="0"/>
      <c r="ICK105" s="0"/>
      <c r="ICL105" s="0"/>
      <c r="ICM105" s="0"/>
      <c r="ICN105" s="0"/>
      <c r="ICO105" s="0"/>
      <c r="ICP105" s="0"/>
      <c r="ICQ105" s="0"/>
      <c r="ICR105" s="0"/>
      <c r="ICS105" s="0"/>
      <c r="ICT105" s="0"/>
      <c r="ICU105" s="0"/>
      <c r="ICV105" s="0"/>
      <c r="ICW105" s="0"/>
      <c r="ICX105" s="0"/>
      <c r="ICY105" s="0"/>
      <c r="ICZ105" s="0"/>
      <c r="IDA105" s="0"/>
      <c r="IDB105" s="0"/>
      <c r="IDC105" s="0"/>
      <c r="IDD105" s="0"/>
      <c r="IDE105" s="0"/>
      <c r="IDF105" s="0"/>
      <c r="IDG105" s="0"/>
      <c r="IDH105" s="0"/>
      <c r="IDI105" s="0"/>
      <c r="IDJ105" s="0"/>
      <c r="IDK105" s="0"/>
      <c r="IDL105" s="0"/>
      <c r="IDM105" s="0"/>
      <c r="IDN105" s="0"/>
      <c r="IDO105" s="0"/>
      <c r="IDP105" s="0"/>
      <c r="IDQ105" s="0"/>
      <c r="IDR105" s="0"/>
      <c r="IDS105" s="0"/>
      <c r="IDT105" s="0"/>
      <c r="IDU105" s="0"/>
      <c r="IDV105" s="0"/>
      <c r="IDW105" s="0"/>
      <c r="IDX105" s="0"/>
      <c r="IDY105" s="0"/>
      <c r="IDZ105" s="0"/>
      <c r="IEA105" s="0"/>
      <c r="IEB105" s="0"/>
      <c r="IEC105" s="0"/>
      <c r="IED105" s="0"/>
      <c r="IEE105" s="0"/>
      <c r="IEF105" s="0"/>
      <c r="IEG105" s="0"/>
      <c r="IEH105" s="0"/>
      <c r="IEI105" s="0"/>
      <c r="IEJ105" s="0"/>
      <c r="IEK105" s="0"/>
      <c r="IEL105" s="0"/>
      <c r="IEM105" s="0"/>
      <c r="IEN105" s="0"/>
      <c r="IEO105" s="0"/>
      <c r="IEP105" s="0"/>
      <c r="IEQ105" s="0"/>
      <c r="IER105" s="0"/>
      <c r="IES105" s="0"/>
      <c r="IET105" s="0"/>
      <c r="IEU105" s="0"/>
      <c r="IEV105" s="0"/>
      <c r="IEW105" s="0"/>
      <c r="IEX105" s="0"/>
      <c r="IEY105" s="0"/>
      <c r="IEZ105" s="0"/>
      <c r="IFA105" s="0"/>
      <c r="IFB105" s="0"/>
      <c r="IFC105" s="0"/>
      <c r="IFD105" s="0"/>
      <c r="IFE105" s="0"/>
      <c r="IFF105" s="0"/>
      <c r="IFG105" s="0"/>
      <c r="IFH105" s="0"/>
      <c r="IFI105" s="0"/>
      <c r="IFJ105" s="0"/>
      <c r="IFK105" s="0"/>
      <c r="IFL105" s="0"/>
      <c r="IFM105" s="0"/>
      <c r="IFN105" s="0"/>
      <c r="IFO105" s="0"/>
      <c r="IFP105" s="0"/>
      <c r="IFQ105" s="0"/>
      <c r="IFR105" s="0"/>
      <c r="IFS105" s="0"/>
      <c r="IFT105" s="0"/>
      <c r="IFU105" s="0"/>
      <c r="IFV105" s="0"/>
      <c r="IFW105" s="0"/>
      <c r="IFX105" s="0"/>
      <c r="IFY105" s="0"/>
      <c r="IFZ105" s="0"/>
      <c r="IGA105" s="0"/>
      <c r="IGB105" s="0"/>
      <c r="IGC105" s="0"/>
      <c r="IGD105" s="0"/>
      <c r="IGE105" s="0"/>
      <c r="IGF105" s="0"/>
      <c r="IGG105" s="0"/>
      <c r="IGH105" s="0"/>
      <c r="IGI105" s="0"/>
      <c r="IGJ105" s="0"/>
      <c r="IGK105" s="0"/>
      <c r="IGL105" s="0"/>
      <c r="IGM105" s="0"/>
      <c r="IGN105" s="0"/>
      <c r="IGO105" s="0"/>
      <c r="IGP105" s="0"/>
      <c r="IGQ105" s="0"/>
      <c r="IGR105" s="0"/>
      <c r="IGS105" s="0"/>
      <c r="IGT105" s="0"/>
      <c r="IGU105" s="0"/>
      <c r="IGV105" s="0"/>
      <c r="IGW105" s="0"/>
      <c r="IGX105" s="0"/>
      <c r="IGY105" s="0"/>
      <c r="IGZ105" s="0"/>
      <c r="IHA105" s="0"/>
      <c r="IHB105" s="0"/>
      <c r="IHC105" s="0"/>
      <c r="IHD105" s="0"/>
      <c r="IHE105" s="0"/>
      <c r="IHF105" s="0"/>
      <c r="IHG105" s="0"/>
      <c r="IHH105" s="0"/>
      <c r="IHI105" s="0"/>
      <c r="IHJ105" s="0"/>
      <c r="IHK105" s="0"/>
      <c r="IHL105" s="0"/>
      <c r="IHM105" s="0"/>
      <c r="IHN105" s="0"/>
      <c r="IHO105" s="0"/>
      <c r="IHP105" s="0"/>
      <c r="IHQ105" s="0"/>
      <c r="IHR105" s="0"/>
      <c r="IHS105" s="0"/>
      <c r="IHT105" s="0"/>
      <c r="IHU105" s="0"/>
      <c r="IHV105" s="0"/>
      <c r="IHW105" s="0"/>
      <c r="IHX105" s="0"/>
      <c r="IHY105" s="0"/>
      <c r="IHZ105" s="0"/>
      <c r="IIA105" s="0"/>
      <c r="IIB105" s="0"/>
      <c r="IIC105" s="0"/>
      <c r="IID105" s="0"/>
      <c r="IIE105" s="0"/>
      <c r="IIF105" s="0"/>
      <c r="IIG105" s="0"/>
      <c r="IIH105" s="0"/>
      <c r="III105" s="0"/>
      <c r="IIJ105" s="0"/>
      <c r="IIK105" s="0"/>
      <c r="IIL105" s="0"/>
      <c r="IIM105" s="0"/>
      <c r="IIN105" s="0"/>
      <c r="IIO105" s="0"/>
      <c r="IIP105" s="0"/>
      <c r="IIQ105" s="0"/>
      <c r="IIR105" s="0"/>
      <c r="IIS105" s="0"/>
      <c r="IIT105" s="0"/>
      <c r="IIU105" s="0"/>
      <c r="IIV105" s="0"/>
      <c r="IIW105" s="0"/>
      <c r="IIX105" s="0"/>
      <c r="IIY105" s="0"/>
      <c r="IIZ105" s="0"/>
      <c r="IJA105" s="0"/>
      <c r="IJB105" s="0"/>
      <c r="IJC105" s="0"/>
      <c r="IJD105" s="0"/>
      <c r="IJE105" s="0"/>
      <c r="IJF105" s="0"/>
      <c r="IJG105" s="0"/>
      <c r="IJH105" s="0"/>
      <c r="IJI105" s="0"/>
      <c r="IJJ105" s="0"/>
      <c r="IJK105" s="0"/>
      <c r="IJL105" s="0"/>
      <c r="IJM105" s="0"/>
      <c r="IJN105" s="0"/>
      <c r="IJO105" s="0"/>
      <c r="IJP105" s="0"/>
      <c r="IJQ105" s="0"/>
      <c r="IJR105" s="0"/>
      <c r="IJS105" s="0"/>
      <c r="IJT105" s="0"/>
      <c r="IJU105" s="0"/>
      <c r="IJV105" s="0"/>
      <c r="IJW105" s="0"/>
      <c r="IJX105" s="0"/>
      <c r="IJY105" s="0"/>
      <c r="IJZ105" s="0"/>
      <c r="IKA105" s="0"/>
      <c r="IKB105" s="0"/>
      <c r="IKC105" s="0"/>
      <c r="IKD105" s="0"/>
      <c r="IKE105" s="0"/>
      <c r="IKF105" s="0"/>
      <c r="IKG105" s="0"/>
      <c r="IKH105" s="0"/>
      <c r="IKI105" s="0"/>
      <c r="IKJ105" s="0"/>
      <c r="IKK105" s="0"/>
      <c r="IKL105" s="0"/>
      <c r="IKM105" s="0"/>
      <c r="IKN105" s="0"/>
      <c r="IKO105" s="0"/>
      <c r="IKP105" s="0"/>
      <c r="IKQ105" s="0"/>
      <c r="IKR105" s="0"/>
      <c r="IKS105" s="0"/>
      <c r="IKT105" s="0"/>
      <c r="IKU105" s="0"/>
      <c r="IKV105" s="0"/>
      <c r="IKW105" s="0"/>
      <c r="IKX105" s="0"/>
      <c r="IKY105" s="0"/>
      <c r="IKZ105" s="0"/>
      <c r="ILA105" s="0"/>
      <c r="ILB105" s="0"/>
      <c r="ILC105" s="0"/>
      <c r="ILD105" s="0"/>
      <c r="ILE105" s="0"/>
      <c r="ILF105" s="0"/>
      <c r="ILG105" s="0"/>
      <c r="ILH105" s="0"/>
      <c r="ILI105" s="0"/>
      <c r="ILJ105" s="0"/>
      <c r="ILK105" s="0"/>
      <c r="ILL105" s="0"/>
      <c r="ILM105" s="0"/>
      <c r="ILN105" s="0"/>
      <c r="ILO105" s="0"/>
      <c r="ILP105" s="0"/>
      <c r="ILQ105" s="0"/>
      <c r="ILR105" s="0"/>
      <c r="ILS105" s="0"/>
      <c r="ILT105" s="0"/>
      <c r="ILU105" s="0"/>
      <c r="ILV105" s="0"/>
      <c r="ILW105" s="0"/>
      <c r="ILX105" s="0"/>
      <c r="ILY105" s="0"/>
      <c r="ILZ105" s="0"/>
      <c r="IMA105" s="0"/>
      <c r="IMB105" s="0"/>
      <c r="IMC105" s="0"/>
      <c r="IMD105" s="0"/>
      <c r="IME105" s="0"/>
      <c r="IMF105" s="0"/>
      <c r="IMG105" s="0"/>
      <c r="IMH105" s="0"/>
      <c r="IMI105" s="0"/>
      <c r="IMJ105" s="0"/>
      <c r="IMK105" s="0"/>
      <c r="IML105" s="0"/>
      <c r="IMM105" s="0"/>
      <c r="IMN105" s="0"/>
      <c r="IMO105" s="0"/>
      <c r="IMP105" s="0"/>
      <c r="IMQ105" s="0"/>
      <c r="IMR105" s="0"/>
      <c r="IMS105" s="0"/>
      <c r="IMT105" s="0"/>
      <c r="IMU105" s="0"/>
      <c r="IMV105" s="0"/>
      <c r="IMW105" s="0"/>
      <c r="IMX105" s="0"/>
      <c r="IMY105" s="0"/>
      <c r="IMZ105" s="0"/>
      <c r="INA105" s="0"/>
      <c r="INB105" s="0"/>
      <c r="INC105" s="0"/>
      <c r="IND105" s="0"/>
      <c r="INE105" s="0"/>
      <c r="INF105" s="0"/>
      <c r="ING105" s="0"/>
      <c r="INH105" s="0"/>
      <c r="INI105" s="0"/>
      <c r="INJ105" s="0"/>
      <c r="INK105" s="0"/>
      <c r="INL105" s="0"/>
      <c r="INM105" s="0"/>
      <c r="INN105" s="0"/>
      <c r="INO105" s="0"/>
      <c r="INP105" s="0"/>
      <c r="INQ105" s="0"/>
      <c r="INR105" s="0"/>
      <c r="INS105" s="0"/>
      <c r="INT105" s="0"/>
      <c r="INU105" s="0"/>
      <c r="INV105" s="0"/>
      <c r="INW105" s="0"/>
      <c r="INX105" s="0"/>
      <c r="INY105" s="0"/>
      <c r="INZ105" s="0"/>
      <c r="IOA105" s="0"/>
      <c r="IOB105" s="0"/>
      <c r="IOC105" s="0"/>
      <c r="IOD105" s="0"/>
      <c r="IOE105" s="0"/>
      <c r="IOF105" s="0"/>
      <c r="IOG105" s="0"/>
      <c r="IOH105" s="0"/>
      <c r="IOI105" s="0"/>
      <c r="IOJ105" s="0"/>
      <c r="IOK105" s="0"/>
      <c r="IOL105" s="0"/>
      <c r="IOM105" s="0"/>
      <c r="ION105" s="0"/>
      <c r="IOO105" s="0"/>
      <c r="IOP105" s="0"/>
      <c r="IOQ105" s="0"/>
      <c r="IOR105" s="0"/>
      <c r="IOS105" s="0"/>
      <c r="IOT105" s="0"/>
      <c r="IOU105" s="0"/>
      <c r="IOV105" s="0"/>
      <c r="IOW105" s="0"/>
      <c r="IOX105" s="0"/>
      <c r="IOY105" s="0"/>
      <c r="IOZ105" s="0"/>
      <c r="IPA105" s="0"/>
      <c r="IPB105" s="0"/>
      <c r="IPC105" s="0"/>
      <c r="IPD105" s="0"/>
      <c r="IPE105" s="0"/>
      <c r="IPF105" s="0"/>
      <c r="IPG105" s="0"/>
      <c r="IPH105" s="0"/>
      <c r="IPI105" s="0"/>
      <c r="IPJ105" s="0"/>
      <c r="IPK105" s="0"/>
      <c r="IPL105" s="0"/>
      <c r="IPM105" s="0"/>
      <c r="IPN105" s="0"/>
      <c r="IPO105" s="0"/>
      <c r="IPP105" s="0"/>
      <c r="IPQ105" s="0"/>
      <c r="IPR105" s="0"/>
      <c r="IPS105" s="0"/>
      <c r="IPT105" s="0"/>
      <c r="IPU105" s="0"/>
      <c r="IPV105" s="0"/>
      <c r="IPW105" s="0"/>
      <c r="IPX105" s="0"/>
      <c r="IPY105" s="0"/>
      <c r="IPZ105" s="0"/>
      <c r="IQA105" s="0"/>
      <c r="IQB105" s="0"/>
      <c r="IQC105" s="0"/>
      <c r="IQD105" s="0"/>
      <c r="IQE105" s="0"/>
      <c r="IQF105" s="0"/>
      <c r="IQG105" s="0"/>
      <c r="IQH105" s="0"/>
      <c r="IQI105" s="0"/>
      <c r="IQJ105" s="0"/>
      <c r="IQK105" s="0"/>
      <c r="IQL105" s="0"/>
      <c r="IQM105" s="0"/>
      <c r="IQN105" s="0"/>
      <c r="IQO105" s="0"/>
      <c r="IQP105" s="0"/>
      <c r="IQQ105" s="0"/>
      <c r="IQR105" s="0"/>
      <c r="IQS105" s="0"/>
      <c r="IQT105" s="0"/>
      <c r="IQU105" s="0"/>
      <c r="IQV105" s="0"/>
      <c r="IQW105" s="0"/>
      <c r="IQX105" s="0"/>
      <c r="IQY105" s="0"/>
      <c r="IQZ105" s="0"/>
      <c r="IRA105" s="0"/>
      <c r="IRB105" s="0"/>
      <c r="IRC105" s="0"/>
      <c r="IRD105" s="0"/>
      <c r="IRE105" s="0"/>
      <c r="IRF105" s="0"/>
      <c r="IRG105" s="0"/>
      <c r="IRH105" s="0"/>
      <c r="IRI105" s="0"/>
      <c r="IRJ105" s="0"/>
      <c r="IRK105" s="0"/>
      <c r="IRL105" s="0"/>
      <c r="IRM105" s="0"/>
      <c r="IRN105" s="0"/>
      <c r="IRO105" s="0"/>
      <c r="IRP105" s="0"/>
      <c r="IRQ105" s="0"/>
      <c r="IRR105" s="0"/>
      <c r="IRS105" s="0"/>
      <c r="IRT105" s="0"/>
      <c r="IRU105" s="0"/>
      <c r="IRV105" s="0"/>
      <c r="IRW105" s="0"/>
      <c r="IRX105" s="0"/>
      <c r="IRY105" s="0"/>
      <c r="IRZ105" s="0"/>
      <c r="ISA105" s="0"/>
      <c r="ISB105" s="0"/>
      <c r="ISC105" s="0"/>
      <c r="ISD105" s="0"/>
      <c r="ISE105" s="0"/>
      <c r="ISF105" s="0"/>
      <c r="ISG105" s="0"/>
      <c r="ISH105" s="0"/>
      <c r="ISI105" s="0"/>
      <c r="ISJ105" s="0"/>
      <c r="ISK105" s="0"/>
      <c r="ISL105" s="0"/>
      <c r="ISM105" s="0"/>
      <c r="ISN105" s="0"/>
      <c r="ISO105" s="0"/>
      <c r="ISP105" s="0"/>
      <c r="ISQ105" s="0"/>
      <c r="ISR105" s="0"/>
      <c r="ISS105" s="0"/>
      <c r="IST105" s="0"/>
      <c r="ISU105" s="0"/>
      <c r="ISV105" s="0"/>
      <c r="ISW105" s="0"/>
      <c r="ISX105" s="0"/>
      <c r="ISY105" s="0"/>
      <c r="ISZ105" s="0"/>
      <c r="ITA105" s="0"/>
      <c r="ITB105" s="0"/>
      <c r="ITC105" s="0"/>
      <c r="ITD105" s="0"/>
      <c r="ITE105" s="0"/>
      <c r="ITF105" s="0"/>
      <c r="ITG105" s="0"/>
      <c r="ITH105" s="0"/>
      <c r="ITI105" s="0"/>
      <c r="ITJ105" s="0"/>
      <c r="ITK105" s="0"/>
      <c r="ITL105" s="0"/>
      <c r="ITM105" s="0"/>
      <c r="ITN105" s="0"/>
      <c r="ITO105" s="0"/>
      <c r="ITP105" s="0"/>
      <c r="ITQ105" s="0"/>
      <c r="ITR105" s="0"/>
      <c r="ITS105" s="0"/>
      <c r="ITT105" s="0"/>
      <c r="ITU105" s="0"/>
      <c r="ITV105" s="0"/>
      <c r="ITW105" s="0"/>
      <c r="ITX105" s="0"/>
      <c r="ITY105" s="0"/>
      <c r="ITZ105" s="0"/>
      <c r="IUA105" s="0"/>
      <c r="IUB105" s="0"/>
      <c r="IUC105" s="0"/>
      <c r="IUD105" s="0"/>
      <c r="IUE105" s="0"/>
      <c r="IUF105" s="0"/>
      <c r="IUG105" s="0"/>
      <c r="IUH105" s="0"/>
      <c r="IUI105" s="0"/>
      <c r="IUJ105" s="0"/>
      <c r="IUK105" s="0"/>
      <c r="IUL105" s="0"/>
      <c r="IUM105" s="0"/>
      <c r="IUN105" s="0"/>
      <c r="IUO105" s="0"/>
      <c r="IUP105" s="0"/>
      <c r="IUQ105" s="0"/>
      <c r="IUR105" s="0"/>
      <c r="IUS105" s="0"/>
      <c r="IUT105" s="0"/>
      <c r="IUU105" s="0"/>
      <c r="IUV105" s="0"/>
      <c r="IUW105" s="0"/>
      <c r="IUX105" s="0"/>
      <c r="IUY105" s="0"/>
      <c r="IUZ105" s="0"/>
      <c r="IVA105" s="0"/>
      <c r="IVB105" s="0"/>
      <c r="IVC105" s="0"/>
      <c r="IVD105" s="0"/>
      <c r="IVE105" s="0"/>
      <c r="IVF105" s="0"/>
      <c r="IVG105" s="0"/>
      <c r="IVH105" s="0"/>
      <c r="IVI105" s="0"/>
      <c r="IVJ105" s="0"/>
      <c r="IVK105" s="0"/>
      <c r="IVL105" s="0"/>
      <c r="IVM105" s="0"/>
      <c r="IVN105" s="0"/>
      <c r="IVO105" s="0"/>
      <c r="IVP105" s="0"/>
      <c r="IVQ105" s="0"/>
      <c r="IVR105" s="0"/>
      <c r="IVS105" s="0"/>
      <c r="IVT105" s="0"/>
      <c r="IVU105" s="0"/>
      <c r="IVV105" s="0"/>
      <c r="IVW105" s="0"/>
      <c r="IVX105" s="0"/>
      <c r="IVY105" s="0"/>
      <c r="IVZ105" s="0"/>
      <c r="IWA105" s="0"/>
      <c r="IWB105" s="0"/>
      <c r="IWC105" s="0"/>
      <c r="IWD105" s="0"/>
      <c r="IWE105" s="0"/>
      <c r="IWF105" s="0"/>
      <c r="IWG105" s="0"/>
      <c r="IWH105" s="0"/>
      <c r="IWI105" s="0"/>
      <c r="IWJ105" s="0"/>
      <c r="IWK105" s="0"/>
      <c r="IWL105" s="0"/>
      <c r="IWM105" s="0"/>
      <c r="IWN105" s="0"/>
      <c r="IWO105" s="0"/>
      <c r="IWP105" s="0"/>
      <c r="IWQ105" s="0"/>
      <c r="IWR105" s="0"/>
      <c r="IWS105" s="0"/>
      <c r="IWT105" s="0"/>
      <c r="IWU105" s="0"/>
      <c r="IWV105" s="0"/>
      <c r="IWW105" s="0"/>
      <c r="IWX105" s="0"/>
      <c r="IWY105" s="0"/>
      <c r="IWZ105" s="0"/>
      <c r="IXA105" s="0"/>
      <c r="IXB105" s="0"/>
      <c r="IXC105" s="0"/>
      <c r="IXD105" s="0"/>
      <c r="IXE105" s="0"/>
      <c r="IXF105" s="0"/>
      <c r="IXG105" s="0"/>
      <c r="IXH105" s="0"/>
      <c r="IXI105" s="0"/>
      <c r="IXJ105" s="0"/>
      <c r="IXK105" s="0"/>
      <c r="IXL105" s="0"/>
      <c r="IXM105" s="0"/>
      <c r="IXN105" s="0"/>
      <c r="IXO105" s="0"/>
      <c r="IXP105" s="0"/>
      <c r="IXQ105" s="0"/>
      <c r="IXR105" s="0"/>
      <c r="IXS105" s="0"/>
      <c r="IXT105" s="0"/>
      <c r="IXU105" s="0"/>
      <c r="IXV105" s="0"/>
      <c r="IXW105" s="0"/>
      <c r="IXX105" s="0"/>
      <c r="IXY105" s="0"/>
      <c r="IXZ105" s="0"/>
      <c r="IYA105" s="0"/>
      <c r="IYB105" s="0"/>
      <c r="IYC105" s="0"/>
      <c r="IYD105" s="0"/>
      <c r="IYE105" s="0"/>
      <c r="IYF105" s="0"/>
      <c r="IYG105" s="0"/>
      <c r="IYH105" s="0"/>
      <c r="IYI105" s="0"/>
      <c r="IYJ105" s="0"/>
      <c r="IYK105" s="0"/>
      <c r="IYL105" s="0"/>
      <c r="IYM105" s="0"/>
      <c r="IYN105" s="0"/>
      <c r="IYO105" s="0"/>
      <c r="IYP105" s="0"/>
      <c r="IYQ105" s="0"/>
      <c r="IYR105" s="0"/>
      <c r="IYS105" s="0"/>
      <c r="IYT105" s="0"/>
      <c r="IYU105" s="0"/>
      <c r="IYV105" s="0"/>
      <c r="IYW105" s="0"/>
      <c r="IYX105" s="0"/>
      <c r="IYY105" s="0"/>
      <c r="IYZ105" s="0"/>
      <c r="IZA105" s="0"/>
      <c r="IZB105" s="0"/>
      <c r="IZC105" s="0"/>
      <c r="IZD105" s="0"/>
      <c r="IZE105" s="0"/>
      <c r="IZF105" s="0"/>
      <c r="IZG105" s="0"/>
      <c r="IZH105" s="0"/>
      <c r="IZI105" s="0"/>
      <c r="IZJ105" s="0"/>
      <c r="IZK105" s="0"/>
      <c r="IZL105" s="0"/>
      <c r="IZM105" s="0"/>
      <c r="IZN105" s="0"/>
      <c r="IZO105" s="0"/>
      <c r="IZP105" s="0"/>
      <c r="IZQ105" s="0"/>
      <c r="IZR105" s="0"/>
      <c r="IZS105" s="0"/>
      <c r="IZT105" s="0"/>
      <c r="IZU105" s="0"/>
      <c r="IZV105" s="0"/>
      <c r="IZW105" s="0"/>
      <c r="IZX105" s="0"/>
      <c r="IZY105" s="0"/>
      <c r="IZZ105" s="0"/>
      <c r="JAA105" s="0"/>
      <c r="JAB105" s="0"/>
      <c r="JAC105" s="0"/>
      <c r="JAD105" s="0"/>
      <c r="JAE105" s="0"/>
      <c r="JAF105" s="0"/>
      <c r="JAG105" s="0"/>
      <c r="JAH105" s="0"/>
      <c r="JAI105" s="0"/>
      <c r="JAJ105" s="0"/>
      <c r="JAK105" s="0"/>
      <c r="JAL105" s="0"/>
      <c r="JAM105" s="0"/>
      <c r="JAN105" s="0"/>
      <c r="JAO105" s="0"/>
      <c r="JAP105" s="0"/>
      <c r="JAQ105" s="0"/>
      <c r="JAR105" s="0"/>
      <c r="JAS105" s="0"/>
      <c r="JAT105" s="0"/>
      <c r="JAU105" s="0"/>
      <c r="JAV105" s="0"/>
      <c r="JAW105" s="0"/>
      <c r="JAX105" s="0"/>
      <c r="JAY105" s="0"/>
      <c r="JAZ105" s="0"/>
      <c r="JBA105" s="0"/>
      <c r="JBB105" s="0"/>
      <c r="JBC105" s="0"/>
      <c r="JBD105" s="0"/>
      <c r="JBE105" s="0"/>
      <c r="JBF105" s="0"/>
      <c r="JBG105" s="0"/>
      <c r="JBH105" s="0"/>
      <c r="JBI105" s="0"/>
      <c r="JBJ105" s="0"/>
      <c r="JBK105" s="0"/>
      <c r="JBL105" s="0"/>
      <c r="JBM105" s="0"/>
      <c r="JBN105" s="0"/>
      <c r="JBO105" s="0"/>
      <c r="JBP105" s="0"/>
      <c r="JBQ105" s="0"/>
      <c r="JBR105" s="0"/>
      <c r="JBS105" s="0"/>
      <c r="JBT105" s="0"/>
      <c r="JBU105" s="0"/>
      <c r="JBV105" s="0"/>
      <c r="JBW105" s="0"/>
      <c r="JBX105" s="0"/>
      <c r="JBY105" s="0"/>
      <c r="JBZ105" s="0"/>
      <c r="JCA105" s="0"/>
      <c r="JCB105" s="0"/>
      <c r="JCC105" s="0"/>
      <c r="JCD105" s="0"/>
      <c r="JCE105" s="0"/>
      <c r="JCF105" s="0"/>
      <c r="JCG105" s="0"/>
      <c r="JCH105" s="0"/>
      <c r="JCI105" s="0"/>
      <c r="JCJ105" s="0"/>
      <c r="JCK105" s="0"/>
      <c r="JCL105" s="0"/>
      <c r="JCM105" s="0"/>
      <c r="JCN105" s="0"/>
      <c r="JCO105" s="0"/>
      <c r="JCP105" s="0"/>
      <c r="JCQ105" s="0"/>
      <c r="JCR105" s="0"/>
      <c r="JCS105" s="0"/>
      <c r="JCT105" s="0"/>
      <c r="JCU105" s="0"/>
      <c r="JCV105" s="0"/>
      <c r="JCW105" s="0"/>
      <c r="JCX105" s="0"/>
      <c r="JCY105" s="0"/>
      <c r="JCZ105" s="0"/>
      <c r="JDA105" s="0"/>
      <c r="JDB105" s="0"/>
      <c r="JDC105" s="0"/>
      <c r="JDD105" s="0"/>
      <c r="JDE105" s="0"/>
      <c r="JDF105" s="0"/>
      <c r="JDG105" s="0"/>
      <c r="JDH105" s="0"/>
      <c r="JDI105" s="0"/>
      <c r="JDJ105" s="0"/>
      <c r="JDK105" s="0"/>
      <c r="JDL105" s="0"/>
      <c r="JDM105" s="0"/>
      <c r="JDN105" s="0"/>
      <c r="JDO105" s="0"/>
      <c r="JDP105" s="0"/>
      <c r="JDQ105" s="0"/>
      <c r="JDR105" s="0"/>
      <c r="JDS105" s="0"/>
      <c r="JDT105" s="0"/>
      <c r="JDU105" s="0"/>
      <c r="JDV105" s="0"/>
      <c r="JDW105" s="0"/>
      <c r="JDX105" s="0"/>
      <c r="JDY105" s="0"/>
      <c r="JDZ105" s="0"/>
      <c r="JEA105" s="0"/>
      <c r="JEB105" s="0"/>
      <c r="JEC105" s="0"/>
      <c r="JED105" s="0"/>
      <c r="JEE105" s="0"/>
      <c r="JEF105" s="0"/>
      <c r="JEG105" s="0"/>
      <c r="JEH105" s="0"/>
      <c r="JEI105" s="0"/>
      <c r="JEJ105" s="0"/>
      <c r="JEK105" s="0"/>
      <c r="JEL105" s="0"/>
      <c r="JEM105" s="0"/>
      <c r="JEN105" s="0"/>
      <c r="JEO105" s="0"/>
      <c r="JEP105" s="0"/>
      <c r="JEQ105" s="0"/>
      <c r="JER105" s="0"/>
      <c r="JES105" s="0"/>
      <c r="JET105" s="0"/>
      <c r="JEU105" s="0"/>
      <c r="JEV105" s="0"/>
      <c r="JEW105" s="0"/>
      <c r="JEX105" s="0"/>
      <c r="JEY105" s="0"/>
      <c r="JEZ105" s="0"/>
      <c r="JFA105" s="0"/>
      <c r="JFB105" s="0"/>
      <c r="JFC105" s="0"/>
      <c r="JFD105" s="0"/>
      <c r="JFE105" s="0"/>
      <c r="JFF105" s="0"/>
      <c r="JFG105" s="0"/>
      <c r="JFH105" s="0"/>
      <c r="JFI105" s="0"/>
      <c r="JFJ105" s="0"/>
      <c r="JFK105" s="0"/>
      <c r="JFL105" s="0"/>
      <c r="JFM105" s="0"/>
      <c r="JFN105" s="0"/>
      <c r="JFO105" s="0"/>
      <c r="JFP105" s="0"/>
      <c r="JFQ105" s="0"/>
      <c r="JFR105" s="0"/>
      <c r="JFS105" s="0"/>
      <c r="JFT105" s="0"/>
      <c r="JFU105" s="0"/>
      <c r="JFV105" s="0"/>
      <c r="JFW105" s="0"/>
      <c r="JFX105" s="0"/>
      <c r="JFY105" s="0"/>
      <c r="JFZ105" s="0"/>
      <c r="JGA105" s="0"/>
      <c r="JGB105" s="0"/>
      <c r="JGC105" s="0"/>
      <c r="JGD105" s="0"/>
      <c r="JGE105" s="0"/>
      <c r="JGF105" s="0"/>
      <c r="JGG105" s="0"/>
      <c r="JGH105" s="0"/>
      <c r="JGI105" s="0"/>
      <c r="JGJ105" s="0"/>
      <c r="JGK105" s="0"/>
      <c r="JGL105" s="0"/>
      <c r="JGM105" s="0"/>
      <c r="JGN105" s="0"/>
      <c r="JGO105" s="0"/>
      <c r="JGP105" s="0"/>
      <c r="JGQ105" s="0"/>
      <c r="JGR105" s="0"/>
      <c r="JGS105" s="0"/>
      <c r="JGT105" s="0"/>
      <c r="JGU105" s="0"/>
      <c r="JGV105" s="0"/>
      <c r="JGW105" s="0"/>
      <c r="JGX105" s="0"/>
      <c r="JGY105" s="0"/>
      <c r="JGZ105" s="0"/>
      <c r="JHA105" s="0"/>
      <c r="JHB105" s="0"/>
      <c r="JHC105" s="0"/>
      <c r="JHD105" s="0"/>
      <c r="JHE105" s="0"/>
      <c r="JHF105" s="0"/>
      <c r="JHG105" s="0"/>
      <c r="JHH105" s="0"/>
      <c r="JHI105" s="0"/>
      <c r="JHJ105" s="0"/>
      <c r="JHK105" s="0"/>
      <c r="JHL105" s="0"/>
      <c r="JHM105" s="0"/>
      <c r="JHN105" s="0"/>
      <c r="JHO105" s="0"/>
      <c r="JHP105" s="0"/>
      <c r="JHQ105" s="0"/>
      <c r="JHR105" s="0"/>
      <c r="JHS105" s="0"/>
      <c r="JHT105" s="0"/>
      <c r="JHU105" s="0"/>
      <c r="JHV105" s="0"/>
      <c r="JHW105" s="0"/>
      <c r="JHX105" s="0"/>
      <c r="JHY105" s="0"/>
      <c r="JHZ105" s="0"/>
      <c r="JIA105" s="0"/>
      <c r="JIB105" s="0"/>
      <c r="JIC105" s="0"/>
      <c r="JID105" s="0"/>
      <c r="JIE105" s="0"/>
      <c r="JIF105" s="0"/>
      <c r="JIG105" s="0"/>
      <c r="JIH105" s="0"/>
      <c r="JII105" s="0"/>
      <c r="JIJ105" s="0"/>
      <c r="JIK105" s="0"/>
      <c r="JIL105" s="0"/>
      <c r="JIM105" s="0"/>
      <c r="JIN105" s="0"/>
      <c r="JIO105" s="0"/>
      <c r="JIP105" s="0"/>
      <c r="JIQ105" s="0"/>
      <c r="JIR105" s="0"/>
      <c r="JIS105" s="0"/>
      <c r="JIT105" s="0"/>
      <c r="JIU105" s="0"/>
      <c r="JIV105" s="0"/>
      <c r="JIW105" s="0"/>
      <c r="JIX105" s="0"/>
      <c r="JIY105" s="0"/>
      <c r="JIZ105" s="0"/>
      <c r="JJA105" s="0"/>
      <c r="JJB105" s="0"/>
      <c r="JJC105" s="0"/>
      <c r="JJD105" s="0"/>
      <c r="JJE105" s="0"/>
      <c r="JJF105" s="0"/>
      <c r="JJG105" s="0"/>
      <c r="JJH105" s="0"/>
      <c r="JJI105" s="0"/>
      <c r="JJJ105" s="0"/>
      <c r="JJK105" s="0"/>
      <c r="JJL105" s="0"/>
      <c r="JJM105" s="0"/>
      <c r="JJN105" s="0"/>
      <c r="JJO105" s="0"/>
      <c r="JJP105" s="0"/>
      <c r="JJQ105" s="0"/>
      <c r="JJR105" s="0"/>
      <c r="JJS105" s="0"/>
      <c r="JJT105" s="0"/>
      <c r="JJU105" s="0"/>
      <c r="JJV105" s="0"/>
      <c r="JJW105" s="0"/>
      <c r="JJX105" s="0"/>
      <c r="JJY105" s="0"/>
      <c r="JJZ105" s="0"/>
      <c r="JKA105" s="0"/>
      <c r="JKB105" s="0"/>
      <c r="JKC105" s="0"/>
      <c r="JKD105" s="0"/>
      <c r="JKE105" s="0"/>
      <c r="JKF105" s="0"/>
      <c r="JKG105" s="0"/>
      <c r="JKH105" s="0"/>
      <c r="JKI105" s="0"/>
      <c r="JKJ105" s="0"/>
      <c r="JKK105" s="0"/>
      <c r="JKL105" s="0"/>
      <c r="JKM105" s="0"/>
      <c r="JKN105" s="0"/>
      <c r="JKO105" s="0"/>
      <c r="JKP105" s="0"/>
      <c r="JKQ105" s="0"/>
      <c r="JKR105" s="0"/>
      <c r="JKS105" s="0"/>
      <c r="JKT105" s="0"/>
      <c r="JKU105" s="0"/>
      <c r="JKV105" s="0"/>
      <c r="JKW105" s="0"/>
      <c r="JKX105" s="0"/>
      <c r="JKY105" s="0"/>
      <c r="JKZ105" s="0"/>
      <c r="JLA105" s="0"/>
      <c r="JLB105" s="0"/>
      <c r="JLC105" s="0"/>
      <c r="JLD105" s="0"/>
      <c r="JLE105" s="0"/>
      <c r="JLF105" s="0"/>
      <c r="JLG105" s="0"/>
      <c r="JLH105" s="0"/>
      <c r="JLI105" s="0"/>
      <c r="JLJ105" s="0"/>
      <c r="JLK105" s="0"/>
      <c r="JLL105" s="0"/>
      <c r="JLM105" s="0"/>
      <c r="JLN105" s="0"/>
      <c r="JLO105" s="0"/>
      <c r="JLP105" s="0"/>
      <c r="JLQ105" s="0"/>
      <c r="JLR105" s="0"/>
      <c r="JLS105" s="0"/>
      <c r="JLT105" s="0"/>
      <c r="JLU105" s="0"/>
      <c r="JLV105" s="0"/>
      <c r="JLW105" s="0"/>
      <c r="JLX105" s="0"/>
      <c r="JLY105" s="0"/>
      <c r="JLZ105" s="0"/>
      <c r="JMA105" s="0"/>
      <c r="JMB105" s="0"/>
      <c r="JMC105" s="0"/>
      <c r="JMD105" s="0"/>
      <c r="JME105" s="0"/>
      <c r="JMF105" s="0"/>
      <c r="JMG105" s="0"/>
      <c r="JMH105" s="0"/>
      <c r="JMI105" s="0"/>
      <c r="JMJ105" s="0"/>
      <c r="JMK105" s="0"/>
      <c r="JML105" s="0"/>
      <c r="JMM105" s="0"/>
      <c r="JMN105" s="0"/>
      <c r="JMO105" s="0"/>
      <c r="JMP105" s="0"/>
      <c r="JMQ105" s="0"/>
      <c r="JMR105" s="0"/>
      <c r="JMS105" s="0"/>
      <c r="JMT105" s="0"/>
      <c r="JMU105" s="0"/>
      <c r="JMV105" s="0"/>
      <c r="JMW105" s="0"/>
      <c r="JMX105" s="0"/>
      <c r="JMY105" s="0"/>
      <c r="JMZ105" s="0"/>
      <c r="JNA105" s="0"/>
      <c r="JNB105" s="0"/>
      <c r="JNC105" s="0"/>
      <c r="JND105" s="0"/>
      <c r="JNE105" s="0"/>
      <c r="JNF105" s="0"/>
      <c r="JNG105" s="0"/>
      <c r="JNH105" s="0"/>
      <c r="JNI105" s="0"/>
      <c r="JNJ105" s="0"/>
      <c r="JNK105" s="0"/>
      <c r="JNL105" s="0"/>
      <c r="JNM105" s="0"/>
      <c r="JNN105" s="0"/>
      <c r="JNO105" s="0"/>
      <c r="JNP105" s="0"/>
      <c r="JNQ105" s="0"/>
      <c r="JNR105" s="0"/>
      <c r="JNS105" s="0"/>
      <c r="JNT105" s="0"/>
      <c r="JNU105" s="0"/>
      <c r="JNV105" s="0"/>
      <c r="JNW105" s="0"/>
      <c r="JNX105" s="0"/>
      <c r="JNY105" s="0"/>
      <c r="JNZ105" s="0"/>
      <c r="JOA105" s="0"/>
      <c r="JOB105" s="0"/>
      <c r="JOC105" s="0"/>
      <c r="JOD105" s="0"/>
      <c r="JOE105" s="0"/>
      <c r="JOF105" s="0"/>
      <c r="JOG105" s="0"/>
      <c r="JOH105" s="0"/>
      <c r="JOI105" s="0"/>
      <c r="JOJ105" s="0"/>
      <c r="JOK105" s="0"/>
      <c r="JOL105" s="0"/>
      <c r="JOM105" s="0"/>
      <c r="JON105" s="0"/>
      <c r="JOO105" s="0"/>
      <c r="JOP105" s="0"/>
      <c r="JOQ105" s="0"/>
      <c r="JOR105" s="0"/>
      <c r="JOS105" s="0"/>
      <c r="JOT105" s="0"/>
      <c r="JOU105" s="0"/>
      <c r="JOV105" s="0"/>
      <c r="JOW105" s="0"/>
      <c r="JOX105" s="0"/>
      <c r="JOY105" s="0"/>
      <c r="JOZ105" s="0"/>
      <c r="JPA105" s="0"/>
      <c r="JPB105" s="0"/>
      <c r="JPC105" s="0"/>
      <c r="JPD105" s="0"/>
      <c r="JPE105" s="0"/>
      <c r="JPF105" s="0"/>
      <c r="JPG105" s="0"/>
      <c r="JPH105" s="0"/>
      <c r="JPI105" s="0"/>
      <c r="JPJ105" s="0"/>
      <c r="JPK105" s="0"/>
      <c r="JPL105" s="0"/>
      <c r="JPM105" s="0"/>
      <c r="JPN105" s="0"/>
      <c r="JPO105" s="0"/>
      <c r="JPP105" s="0"/>
      <c r="JPQ105" s="0"/>
      <c r="JPR105" s="0"/>
      <c r="JPS105" s="0"/>
      <c r="JPT105" s="0"/>
      <c r="JPU105" s="0"/>
      <c r="JPV105" s="0"/>
      <c r="JPW105" s="0"/>
      <c r="JPX105" s="0"/>
      <c r="JPY105" s="0"/>
      <c r="JPZ105" s="0"/>
      <c r="JQA105" s="0"/>
      <c r="JQB105" s="0"/>
      <c r="JQC105" s="0"/>
      <c r="JQD105" s="0"/>
      <c r="JQE105" s="0"/>
      <c r="JQF105" s="0"/>
      <c r="JQG105" s="0"/>
      <c r="JQH105" s="0"/>
      <c r="JQI105" s="0"/>
      <c r="JQJ105" s="0"/>
      <c r="JQK105" s="0"/>
      <c r="JQL105" s="0"/>
      <c r="JQM105" s="0"/>
      <c r="JQN105" s="0"/>
      <c r="JQO105" s="0"/>
      <c r="JQP105" s="0"/>
      <c r="JQQ105" s="0"/>
      <c r="JQR105" s="0"/>
      <c r="JQS105" s="0"/>
      <c r="JQT105" s="0"/>
      <c r="JQU105" s="0"/>
      <c r="JQV105" s="0"/>
      <c r="JQW105" s="0"/>
      <c r="JQX105" s="0"/>
      <c r="JQY105" s="0"/>
      <c r="JQZ105" s="0"/>
      <c r="JRA105" s="0"/>
      <c r="JRB105" s="0"/>
      <c r="JRC105" s="0"/>
      <c r="JRD105" s="0"/>
      <c r="JRE105" s="0"/>
      <c r="JRF105" s="0"/>
      <c r="JRG105" s="0"/>
      <c r="JRH105" s="0"/>
      <c r="JRI105" s="0"/>
      <c r="JRJ105" s="0"/>
      <c r="JRK105" s="0"/>
      <c r="JRL105" s="0"/>
      <c r="JRM105" s="0"/>
      <c r="JRN105" s="0"/>
      <c r="JRO105" s="0"/>
      <c r="JRP105" s="0"/>
      <c r="JRQ105" s="0"/>
      <c r="JRR105" s="0"/>
      <c r="JRS105" s="0"/>
      <c r="JRT105" s="0"/>
      <c r="JRU105" s="0"/>
      <c r="JRV105" s="0"/>
      <c r="JRW105" s="0"/>
      <c r="JRX105" s="0"/>
      <c r="JRY105" s="0"/>
      <c r="JRZ105" s="0"/>
      <c r="JSA105" s="0"/>
      <c r="JSB105" s="0"/>
      <c r="JSC105" s="0"/>
      <c r="JSD105" s="0"/>
      <c r="JSE105" s="0"/>
      <c r="JSF105" s="0"/>
      <c r="JSG105" s="0"/>
      <c r="JSH105" s="0"/>
      <c r="JSI105" s="0"/>
      <c r="JSJ105" s="0"/>
      <c r="JSK105" s="0"/>
      <c r="JSL105" s="0"/>
      <c r="JSM105" s="0"/>
      <c r="JSN105" s="0"/>
      <c r="JSO105" s="0"/>
      <c r="JSP105" s="0"/>
      <c r="JSQ105" s="0"/>
      <c r="JSR105" s="0"/>
      <c r="JSS105" s="0"/>
      <c r="JST105" s="0"/>
      <c r="JSU105" s="0"/>
      <c r="JSV105" s="0"/>
      <c r="JSW105" s="0"/>
      <c r="JSX105" s="0"/>
      <c r="JSY105" s="0"/>
      <c r="JSZ105" s="0"/>
      <c r="JTA105" s="0"/>
      <c r="JTB105" s="0"/>
      <c r="JTC105" s="0"/>
      <c r="JTD105" s="0"/>
      <c r="JTE105" s="0"/>
      <c r="JTF105" s="0"/>
      <c r="JTG105" s="0"/>
      <c r="JTH105" s="0"/>
      <c r="JTI105" s="0"/>
      <c r="JTJ105" s="0"/>
      <c r="JTK105" s="0"/>
      <c r="JTL105" s="0"/>
      <c r="JTM105" s="0"/>
      <c r="JTN105" s="0"/>
      <c r="JTO105" s="0"/>
      <c r="JTP105" s="0"/>
      <c r="JTQ105" s="0"/>
      <c r="JTR105" s="0"/>
      <c r="JTS105" s="0"/>
      <c r="JTT105" s="0"/>
      <c r="JTU105" s="0"/>
      <c r="JTV105" s="0"/>
      <c r="JTW105" s="0"/>
      <c r="JTX105" s="0"/>
      <c r="JTY105" s="0"/>
      <c r="JTZ105" s="0"/>
      <c r="JUA105" s="0"/>
      <c r="JUB105" s="0"/>
      <c r="JUC105" s="0"/>
      <c r="JUD105" s="0"/>
      <c r="JUE105" s="0"/>
      <c r="JUF105" s="0"/>
      <c r="JUG105" s="0"/>
      <c r="JUH105" s="0"/>
      <c r="JUI105" s="0"/>
      <c r="JUJ105" s="0"/>
      <c r="JUK105" s="0"/>
      <c r="JUL105" s="0"/>
      <c r="JUM105" s="0"/>
      <c r="JUN105" s="0"/>
      <c r="JUO105" s="0"/>
      <c r="JUP105" s="0"/>
      <c r="JUQ105" s="0"/>
      <c r="JUR105" s="0"/>
      <c r="JUS105" s="0"/>
      <c r="JUT105" s="0"/>
      <c r="JUU105" s="0"/>
      <c r="JUV105" s="0"/>
      <c r="JUW105" s="0"/>
      <c r="JUX105" s="0"/>
      <c r="JUY105" s="0"/>
      <c r="JUZ105" s="0"/>
      <c r="JVA105" s="0"/>
      <c r="JVB105" s="0"/>
      <c r="JVC105" s="0"/>
      <c r="JVD105" s="0"/>
      <c r="JVE105" s="0"/>
      <c r="JVF105" s="0"/>
      <c r="JVG105" s="0"/>
      <c r="JVH105" s="0"/>
      <c r="JVI105" s="0"/>
      <c r="JVJ105" s="0"/>
      <c r="JVK105" s="0"/>
      <c r="JVL105" s="0"/>
      <c r="JVM105" s="0"/>
      <c r="JVN105" s="0"/>
      <c r="JVO105" s="0"/>
      <c r="JVP105" s="0"/>
      <c r="JVQ105" s="0"/>
      <c r="JVR105" s="0"/>
      <c r="JVS105" s="0"/>
      <c r="JVT105" s="0"/>
      <c r="JVU105" s="0"/>
      <c r="JVV105" s="0"/>
      <c r="JVW105" s="0"/>
      <c r="JVX105" s="0"/>
      <c r="JVY105" s="0"/>
      <c r="JVZ105" s="0"/>
      <c r="JWA105" s="0"/>
      <c r="JWB105" s="0"/>
      <c r="JWC105" s="0"/>
      <c r="JWD105" s="0"/>
      <c r="JWE105" s="0"/>
      <c r="JWF105" s="0"/>
      <c r="JWG105" s="0"/>
      <c r="JWH105" s="0"/>
      <c r="JWI105" s="0"/>
      <c r="JWJ105" s="0"/>
      <c r="JWK105" s="0"/>
      <c r="JWL105" s="0"/>
      <c r="JWM105" s="0"/>
      <c r="JWN105" s="0"/>
      <c r="JWO105" s="0"/>
      <c r="JWP105" s="0"/>
      <c r="JWQ105" s="0"/>
      <c r="JWR105" s="0"/>
      <c r="JWS105" s="0"/>
      <c r="JWT105" s="0"/>
      <c r="JWU105" s="0"/>
      <c r="JWV105" s="0"/>
      <c r="JWW105" s="0"/>
      <c r="JWX105" s="0"/>
      <c r="JWY105" s="0"/>
      <c r="JWZ105" s="0"/>
      <c r="JXA105" s="0"/>
      <c r="JXB105" s="0"/>
      <c r="JXC105" s="0"/>
      <c r="JXD105" s="0"/>
      <c r="JXE105" s="0"/>
      <c r="JXF105" s="0"/>
      <c r="JXG105" s="0"/>
      <c r="JXH105" s="0"/>
      <c r="JXI105" s="0"/>
      <c r="JXJ105" s="0"/>
      <c r="JXK105" s="0"/>
      <c r="JXL105" s="0"/>
      <c r="JXM105" s="0"/>
      <c r="JXN105" s="0"/>
      <c r="JXO105" s="0"/>
      <c r="JXP105" s="0"/>
      <c r="JXQ105" s="0"/>
      <c r="JXR105" s="0"/>
      <c r="JXS105" s="0"/>
      <c r="JXT105" s="0"/>
      <c r="JXU105" s="0"/>
      <c r="JXV105" s="0"/>
      <c r="JXW105" s="0"/>
      <c r="JXX105" s="0"/>
      <c r="JXY105" s="0"/>
      <c r="JXZ105" s="0"/>
      <c r="JYA105" s="0"/>
      <c r="JYB105" s="0"/>
      <c r="JYC105" s="0"/>
      <c r="JYD105" s="0"/>
      <c r="JYE105" s="0"/>
      <c r="JYF105" s="0"/>
      <c r="JYG105" s="0"/>
      <c r="JYH105" s="0"/>
      <c r="JYI105" s="0"/>
      <c r="JYJ105" s="0"/>
      <c r="JYK105" s="0"/>
      <c r="JYL105" s="0"/>
      <c r="JYM105" s="0"/>
      <c r="JYN105" s="0"/>
      <c r="JYO105" s="0"/>
      <c r="JYP105" s="0"/>
      <c r="JYQ105" s="0"/>
      <c r="JYR105" s="0"/>
      <c r="JYS105" s="0"/>
      <c r="JYT105" s="0"/>
      <c r="JYU105" s="0"/>
      <c r="JYV105" s="0"/>
      <c r="JYW105" s="0"/>
      <c r="JYX105" s="0"/>
      <c r="JYY105" s="0"/>
      <c r="JYZ105" s="0"/>
      <c r="JZA105" s="0"/>
      <c r="JZB105" s="0"/>
      <c r="JZC105" s="0"/>
      <c r="JZD105" s="0"/>
      <c r="JZE105" s="0"/>
      <c r="JZF105" s="0"/>
      <c r="JZG105" s="0"/>
      <c r="JZH105" s="0"/>
      <c r="JZI105" s="0"/>
      <c r="JZJ105" s="0"/>
      <c r="JZK105" s="0"/>
      <c r="JZL105" s="0"/>
      <c r="JZM105" s="0"/>
      <c r="JZN105" s="0"/>
      <c r="JZO105" s="0"/>
      <c r="JZP105" s="0"/>
      <c r="JZQ105" s="0"/>
      <c r="JZR105" s="0"/>
      <c r="JZS105" s="0"/>
      <c r="JZT105" s="0"/>
      <c r="JZU105" s="0"/>
      <c r="JZV105" s="0"/>
      <c r="JZW105" s="0"/>
      <c r="JZX105" s="0"/>
      <c r="JZY105" s="0"/>
      <c r="JZZ105" s="0"/>
      <c r="KAA105" s="0"/>
      <c r="KAB105" s="0"/>
      <c r="KAC105" s="0"/>
      <c r="KAD105" s="0"/>
      <c r="KAE105" s="0"/>
      <c r="KAF105" s="0"/>
      <c r="KAG105" s="0"/>
      <c r="KAH105" s="0"/>
      <c r="KAI105" s="0"/>
      <c r="KAJ105" s="0"/>
      <c r="KAK105" s="0"/>
      <c r="KAL105" s="0"/>
      <c r="KAM105" s="0"/>
      <c r="KAN105" s="0"/>
      <c r="KAO105" s="0"/>
      <c r="KAP105" s="0"/>
      <c r="KAQ105" s="0"/>
      <c r="KAR105" s="0"/>
      <c r="KAS105" s="0"/>
      <c r="KAT105" s="0"/>
      <c r="KAU105" s="0"/>
      <c r="KAV105" s="0"/>
      <c r="KAW105" s="0"/>
      <c r="KAX105" s="0"/>
      <c r="KAY105" s="0"/>
      <c r="KAZ105" s="0"/>
      <c r="KBA105" s="0"/>
      <c r="KBB105" s="0"/>
      <c r="KBC105" s="0"/>
      <c r="KBD105" s="0"/>
      <c r="KBE105" s="0"/>
      <c r="KBF105" s="0"/>
      <c r="KBG105" s="0"/>
      <c r="KBH105" s="0"/>
      <c r="KBI105" s="0"/>
      <c r="KBJ105" s="0"/>
      <c r="KBK105" s="0"/>
      <c r="KBL105" s="0"/>
      <c r="KBM105" s="0"/>
      <c r="KBN105" s="0"/>
      <c r="KBO105" s="0"/>
      <c r="KBP105" s="0"/>
      <c r="KBQ105" s="0"/>
      <c r="KBR105" s="0"/>
      <c r="KBS105" s="0"/>
      <c r="KBT105" s="0"/>
      <c r="KBU105" s="0"/>
      <c r="KBV105" s="0"/>
      <c r="KBW105" s="0"/>
      <c r="KBX105" s="0"/>
      <c r="KBY105" s="0"/>
      <c r="KBZ105" s="0"/>
      <c r="KCA105" s="0"/>
      <c r="KCB105" s="0"/>
      <c r="KCC105" s="0"/>
      <c r="KCD105" s="0"/>
      <c r="KCE105" s="0"/>
      <c r="KCF105" s="0"/>
      <c r="KCG105" s="0"/>
      <c r="KCH105" s="0"/>
      <c r="KCI105" s="0"/>
      <c r="KCJ105" s="0"/>
      <c r="KCK105" s="0"/>
      <c r="KCL105" s="0"/>
      <c r="KCM105" s="0"/>
      <c r="KCN105" s="0"/>
      <c r="KCO105" s="0"/>
      <c r="KCP105" s="0"/>
      <c r="KCQ105" s="0"/>
      <c r="KCR105" s="0"/>
      <c r="KCS105" s="0"/>
      <c r="KCT105" s="0"/>
      <c r="KCU105" s="0"/>
      <c r="KCV105" s="0"/>
      <c r="KCW105" s="0"/>
      <c r="KCX105" s="0"/>
      <c r="KCY105" s="0"/>
      <c r="KCZ105" s="0"/>
      <c r="KDA105" s="0"/>
      <c r="KDB105" s="0"/>
      <c r="KDC105" s="0"/>
      <c r="KDD105" s="0"/>
      <c r="KDE105" s="0"/>
      <c r="KDF105" s="0"/>
      <c r="KDG105" s="0"/>
      <c r="KDH105" s="0"/>
      <c r="KDI105" s="0"/>
      <c r="KDJ105" s="0"/>
      <c r="KDK105" s="0"/>
      <c r="KDL105" s="0"/>
      <c r="KDM105" s="0"/>
      <c r="KDN105" s="0"/>
      <c r="KDO105" s="0"/>
      <c r="KDP105" s="0"/>
      <c r="KDQ105" s="0"/>
      <c r="KDR105" s="0"/>
      <c r="KDS105" s="0"/>
      <c r="KDT105" s="0"/>
      <c r="KDU105" s="0"/>
      <c r="KDV105" s="0"/>
      <c r="KDW105" s="0"/>
      <c r="KDX105" s="0"/>
      <c r="KDY105" s="0"/>
      <c r="KDZ105" s="0"/>
      <c r="KEA105" s="0"/>
      <c r="KEB105" s="0"/>
      <c r="KEC105" s="0"/>
      <c r="KED105" s="0"/>
      <c r="KEE105" s="0"/>
      <c r="KEF105" s="0"/>
      <c r="KEG105" s="0"/>
      <c r="KEH105" s="0"/>
      <c r="KEI105" s="0"/>
      <c r="KEJ105" s="0"/>
      <c r="KEK105" s="0"/>
      <c r="KEL105" s="0"/>
      <c r="KEM105" s="0"/>
      <c r="KEN105" s="0"/>
      <c r="KEO105" s="0"/>
      <c r="KEP105" s="0"/>
      <c r="KEQ105" s="0"/>
      <c r="KER105" s="0"/>
      <c r="KES105" s="0"/>
      <c r="KET105" s="0"/>
      <c r="KEU105" s="0"/>
      <c r="KEV105" s="0"/>
      <c r="KEW105" s="0"/>
      <c r="KEX105" s="0"/>
      <c r="KEY105" s="0"/>
      <c r="KEZ105" s="0"/>
      <c r="KFA105" s="0"/>
      <c r="KFB105" s="0"/>
      <c r="KFC105" s="0"/>
      <c r="KFD105" s="0"/>
      <c r="KFE105" s="0"/>
      <c r="KFF105" s="0"/>
      <c r="KFG105" s="0"/>
      <c r="KFH105" s="0"/>
      <c r="KFI105" s="0"/>
      <c r="KFJ105" s="0"/>
      <c r="KFK105" s="0"/>
      <c r="KFL105" s="0"/>
      <c r="KFM105" s="0"/>
      <c r="KFN105" s="0"/>
      <c r="KFO105" s="0"/>
      <c r="KFP105" s="0"/>
      <c r="KFQ105" s="0"/>
      <c r="KFR105" s="0"/>
      <c r="KFS105" s="0"/>
      <c r="KFT105" s="0"/>
      <c r="KFU105" s="0"/>
      <c r="KFV105" s="0"/>
      <c r="KFW105" s="0"/>
      <c r="KFX105" s="0"/>
      <c r="KFY105" s="0"/>
      <c r="KFZ105" s="0"/>
      <c r="KGA105" s="0"/>
      <c r="KGB105" s="0"/>
      <c r="KGC105" s="0"/>
      <c r="KGD105" s="0"/>
      <c r="KGE105" s="0"/>
      <c r="KGF105" s="0"/>
      <c r="KGG105" s="0"/>
      <c r="KGH105" s="0"/>
      <c r="KGI105" s="0"/>
      <c r="KGJ105" s="0"/>
      <c r="KGK105" s="0"/>
      <c r="KGL105" s="0"/>
      <c r="KGM105" s="0"/>
      <c r="KGN105" s="0"/>
      <c r="KGO105" s="0"/>
      <c r="KGP105" s="0"/>
      <c r="KGQ105" s="0"/>
      <c r="KGR105" s="0"/>
      <c r="KGS105" s="0"/>
      <c r="KGT105" s="0"/>
      <c r="KGU105" s="0"/>
      <c r="KGV105" s="0"/>
      <c r="KGW105" s="0"/>
      <c r="KGX105" s="0"/>
      <c r="KGY105" s="0"/>
      <c r="KGZ105" s="0"/>
      <c r="KHA105" s="0"/>
      <c r="KHB105" s="0"/>
      <c r="KHC105" s="0"/>
      <c r="KHD105" s="0"/>
      <c r="KHE105" s="0"/>
      <c r="KHF105" s="0"/>
      <c r="KHG105" s="0"/>
      <c r="KHH105" s="0"/>
      <c r="KHI105" s="0"/>
      <c r="KHJ105" s="0"/>
      <c r="KHK105" s="0"/>
      <c r="KHL105" s="0"/>
      <c r="KHM105" s="0"/>
      <c r="KHN105" s="0"/>
      <c r="KHO105" s="0"/>
      <c r="KHP105" s="0"/>
      <c r="KHQ105" s="0"/>
      <c r="KHR105" s="0"/>
      <c r="KHS105" s="0"/>
      <c r="KHT105" s="0"/>
      <c r="KHU105" s="0"/>
      <c r="KHV105" s="0"/>
      <c r="KHW105" s="0"/>
      <c r="KHX105" s="0"/>
      <c r="KHY105" s="0"/>
      <c r="KHZ105" s="0"/>
      <c r="KIA105" s="0"/>
      <c r="KIB105" s="0"/>
      <c r="KIC105" s="0"/>
      <c r="KID105" s="0"/>
      <c r="KIE105" s="0"/>
      <c r="KIF105" s="0"/>
      <c r="KIG105" s="0"/>
      <c r="KIH105" s="0"/>
      <c r="KII105" s="0"/>
      <c r="KIJ105" s="0"/>
      <c r="KIK105" s="0"/>
      <c r="KIL105" s="0"/>
      <c r="KIM105" s="0"/>
      <c r="KIN105" s="0"/>
      <c r="KIO105" s="0"/>
      <c r="KIP105" s="0"/>
      <c r="KIQ105" s="0"/>
      <c r="KIR105" s="0"/>
      <c r="KIS105" s="0"/>
      <c r="KIT105" s="0"/>
      <c r="KIU105" s="0"/>
      <c r="KIV105" s="0"/>
      <c r="KIW105" s="0"/>
      <c r="KIX105" s="0"/>
      <c r="KIY105" s="0"/>
      <c r="KIZ105" s="0"/>
      <c r="KJA105" s="0"/>
      <c r="KJB105" s="0"/>
      <c r="KJC105" s="0"/>
      <c r="KJD105" s="0"/>
      <c r="KJE105" s="0"/>
      <c r="KJF105" s="0"/>
      <c r="KJG105" s="0"/>
      <c r="KJH105" s="0"/>
      <c r="KJI105" s="0"/>
      <c r="KJJ105" s="0"/>
      <c r="KJK105" s="0"/>
      <c r="KJL105" s="0"/>
      <c r="KJM105" s="0"/>
      <c r="KJN105" s="0"/>
      <c r="KJO105" s="0"/>
      <c r="KJP105" s="0"/>
      <c r="KJQ105" s="0"/>
      <c r="KJR105" s="0"/>
      <c r="KJS105" s="0"/>
      <c r="KJT105" s="0"/>
      <c r="KJU105" s="0"/>
      <c r="KJV105" s="0"/>
      <c r="KJW105" s="0"/>
      <c r="KJX105" s="0"/>
      <c r="KJY105" s="0"/>
      <c r="KJZ105" s="0"/>
      <c r="KKA105" s="0"/>
      <c r="KKB105" s="0"/>
      <c r="KKC105" s="0"/>
      <c r="KKD105" s="0"/>
      <c r="KKE105" s="0"/>
      <c r="KKF105" s="0"/>
      <c r="KKG105" s="0"/>
      <c r="KKH105" s="0"/>
      <c r="KKI105" s="0"/>
      <c r="KKJ105" s="0"/>
      <c r="KKK105" s="0"/>
      <c r="KKL105" s="0"/>
      <c r="KKM105" s="0"/>
      <c r="KKN105" s="0"/>
      <c r="KKO105" s="0"/>
      <c r="KKP105" s="0"/>
      <c r="KKQ105" s="0"/>
      <c r="KKR105" s="0"/>
      <c r="KKS105" s="0"/>
      <c r="KKT105" s="0"/>
      <c r="KKU105" s="0"/>
      <c r="KKV105" s="0"/>
      <c r="KKW105" s="0"/>
      <c r="KKX105" s="0"/>
      <c r="KKY105" s="0"/>
      <c r="KKZ105" s="0"/>
      <c r="KLA105" s="0"/>
      <c r="KLB105" s="0"/>
      <c r="KLC105" s="0"/>
      <c r="KLD105" s="0"/>
      <c r="KLE105" s="0"/>
      <c r="KLF105" s="0"/>
      <c r="KLG105" s="0"/>
      <c r="KLH105" s="0"/>
      <c r="KLI105" s="0"/>
      <c r="KLJ105" s="0"/>
      <c r="KLK105" s="0"/>
      <c r="KLL105" s="0"/>
      <c r="KLM105" s="0"/>
      <c r="KLN105" s="0"/>
      <c r="KLO105" s="0"/>
      <c r="KLP105" s="0"/>
      <c r="KLQ105" s="0"/>
      <c r="KLR105" s="0"/>
      <c r="KLS105" s="0"/>
      <c r="KLT105" s="0"/>
      <c r="KLU105" s="0"/>
      <c r="KLV105" s="0"/>
      <c r="KLW105" s="0"/>
      <c r="KLX105" s="0"/>
      <c r="KLY105" s="0"/>
      <c r="KLZ105" s="0"/>
      <c r="KMA105" s="0"/>
      <c r="KMB105" s="0"/>
      <c r="KMC105" s="0"/>
      <c r="KMD105" s="0"/>
      <c r="KME105" s="0"/>
      <c r="KMF105" s="0"/>
      <c r="KMG105" s="0"/>
      <c r="KMH105" s="0"/>
      <c r="KMI105" s="0"/>
      <c r="KMJ105" s="0"/>
      <c r="KMK105" s="0"/>
      <c r="KML105" s="0"/>
      <c r="KMM105" s="0"/>
      <c r="KMN105" s="0"/>
      <c r="KMO105" s="0"/>
      <c r="KMP105" s="0"/>
      <c r="KMQ105" s="0"/>
      <c r="KMR105" s="0"/>
      <c r="KMS105" s="0"/>
      <c r="KMT105" s="0"/>
      <c r="KMU105" s="0"/>
      <c r="KMV105" s="0"/>
      <c r="KMW105" s="0"/>
      <c r="KMX105" s="0"/>
      <c r="KMY105" s="0"/>
      <c r="KMZ105" s="0"/>
      <c r="KNA105" s="0"/>
      <c r="KNB105" s="0"/>
      <c r="KNC105" s="0"/>
      <c r="KND105" s="0"/>
      <c r="KNE105" s="0"/>
      <c r="KNF105" s="0"/>
      <c r="KNG105" s="0"/>
      <c r="KNH105" s="0"/>
      <c r="KNI105" s="0"/>
      <c r="KNJ105" s="0"/>
      <c r="KNK105" s="0"/>
      <c r="KNL105" s="0"/>
      <c r="KNM105" s="0"/>
      <c r="KNN105" s="0"/>
      <c r="KNO105" s="0"/>
      <c r="KNP105" s="0"/>
      <c r="KNQ105" s="0"/>
      <c r="KNR105" s="0"/>
      <c r="KNS105" s="0"/>
      <c r="KNT105" s="0"/>
      <c r="KNU105" s="0"/>
      <c r="KNV105" s="0"/>
      <c r="KNW105" s="0"/>
      <c r="KNX105" s="0"/>
      <c r="KNY105" s="0"/>
      <c r="KNZ105" s="0"/>
      <c r="KOA105" s="0"/>
      <c r="KOB105" s="0"/>
      <c r="KOC105" s="0"/>
      <c r="KOD105" s="0"/>
      <c r="KOE105" s="0"/>
      <c r="KOF105" s="0"/>
      <c r="KOG105" s="0"/>
      <c r="KOH105" s="0"/>
      <c r="KOI105" s="0"/>
      <c r="KOJ105" s="0"/>
      <c r="KOK105" s="0"/>
      <c r="KOL105" s="0"/>
      <c r="KOM105" s="0"/>
      <c r="KON105" s="0"/>
      <c r="KOO105" s="0"/>
      <c r="KOP105" s="0"/>
      <c r="KOQ105" s="0"/>
      <c r="KOR105" s="0"/>
      <c r="KOS105" s="0"/>
      <c r="KOT105" s="0"/>
      <c r="KOU105" s="0"/>
      <c r="KOV105" s="0"/>
      <c r="KOW105" s="0"/>
      <c r="KOX105" s="0"/>
      <c r="KOY105" s="0"/>
      <c r="KOZ105" s="0"/>
      <c r="KPA105" s="0"/>
      <c r="KPB105" s="0"/>
      <c r="KPC105" s="0"/>
      <c r="KPD105" s="0"/>
      <c r="KPE105" s="0"/>
      <c r="KPF105" s="0"/>
      <c r="KPG105" s="0"/>
      <c r="KPH105" s="0"/>
      <c r="KPI105" s="0"/>
      <c r="KPJ105" s="0"/>
      <c r="KPK105" s="0"/>
      <c r="KPL105" s="0"/>
      <c r="KPM105" s="0"/>
      <c r="KPN105" s="0"/>
      <c r="KPO105" s="0"/>
      <c r="KPP105" s="0"/>
      <c r="KPQ105" s="0"/>
      <c r="KPR105" s="0"/>
      <c r="KPS105" s="0"/>
      <c r="KPT105" s="0"/>
      <c r="KPU105" s="0"/>
      <c r="KPV105" s="0"/>
      <c r="KPW105" s="0"/>
      <c r="KPX105" s="0"/>
      <c r="KPY105" s="0"/>
      <c r="KPZ105" s="0"/>
      <c r="KQA105" s="0"/>
      <c r="KQB105" s="0"/>
      <c r="KQC105" s="0"/>
      <c r="KQD105" s="0"/>
      <c r="KQE105" s="0"/>
      <c r="KQF105" s="0"/>
      <c r="KQG105" s="0"/>
      <c r="KQH105" s="0"/>
      <c r="KQI105" s="0"/>
      <c r="KQJ105" s="0"/>
      <c r="KQK105" s="0"/>
      <c r="KQL105" s="0"/>
      <c r="KQM105" s="0"/>
      <c r="KQN105" s="0"/>
      <c r="KQO105" s="0"/>
      <c r="KQP105" s="0"/>
      <c r="KQQ105" s="0"/>
      <c r="KQR105" s="0"/>
      <c r="KQS105" s="0"/>
      <c r="KQT105" s="0"/>
      <c r="KQU105" s="0"/>
      <c r="KQV105" s="0"/>
      <c r="KQW105" s="0"/>
      <c r="KQX105" s="0"/>
      <c r="KQY105" s="0"/>
      <c r="KQZ105" s="0"/>
      <c r="KRA105" s="0"/>
      <c r="KRB105" s="0"/>
      <c r="KRC105" s="0"/>
      <c r="KRD105" s="0"/>
      <c r="KRE105" s="0"/>
      <c r="KRF105" s="0"/>
      <c r="KRG105" s="0"/>
      <c r="KRH105" s="0"/>
      <c r="KRI105" s="0"/>
      <c r="KRJ105" s="0"/>
      <c r="KRK105" s="0"/>
      <c r="KRL105" s="0"/>
      <c r="KRM105" s="0"/>
      <c r="KRN105" s="0"/>
      <c r="KRO105" s="0"/>
      <c r="KRP105" s="0"/>
      <c r="KRQ105" s="0"/>
      <c r="KRR105" s="0"/>
      <c r="KRS105" s="0"/>
      <c r="KRT105" s="0"/>
      <c r="KRU105" s="0"/>
      <c r="KRV105" s="0"/>
      <c r="KRW105" s="0"/>
      <c r="KRX105" s="0"/>
      <c r="KRY105" s="0"/>
      <c r="KRZ105" s="0"/>
      <c r="KSA105" s="0"/>
      <c r="KSB105" s="0"/>
      <c r="KSC105" s="0"/>
      <c r="KSD105" s="0"/>
      <c r="KSE105" s="0"/>
      <c r="KSF105" s="0"/>
      <c r="KSG105" s="0"/>
      <c r="KSH105" s="0"/>
      <c r="KSI105" s="0"/>
      <c r="KSJ105" s="0"/>
      <c r="KSK105" s="0"/>
      <c r="KSL105" s="0"/>
      <c r="KSM105" s="0"/>
      <c r="KSN105" s="0"/>
      <c r="KSO105" s="0"/>
      <c r="KSP105" s="0"/>
      <c r="KSQ105" s="0"/>
      <c r="KSR105" s="0"/>
      <c r="KSS105" s="0"/>
      <c r="KST105" s="0"/>
      <c r="KSU105" s="0"/>
      <c r="KSV105" s="0"/>
      <c r="KSW105" s="0"/>
      <c r="KSX105" s="0"/>
      <c r="KSY105" s="0"/>
      <c r="KSZ105" s="0"/>
      <c r="KTA105" s="0"/>
      <c r="KTB105" s="0"/>
      <c r="KTC105" s="0"/>
      <c r="KTD105" s="0"/>
      <c r="KTE105" s="0"/>
      <c r="KTF105" s="0"/>
      <c r="KTG105" s="0"/>
      <c r="KTH105" s="0"/>
      <c r="KTI105" s="0"/>
      <c r="KTJ105" s="0"/>
      <c r="KTK105" s="0"/>
      <c r="KTL105" s="0"/>
      <c r="KTM105" s="0"/>
      <c r="KTN105" s="0"/>
      <c r="KTO105" s="0"/>
      <c r="KTP105" s="0"/>
      <c r="KTQ105" s="0"/>
      <c r="KTR105" s="0"/>
      <c r="KTS105" s="0"/>
      <c r="KTT105" s="0"/>
      <c r="KTU105" s="0"/>
      <c r="KTV105" s="0"/>
      <c r="KTW105" s="0"/>
      <c r="KTX105" s="0"/>
      <c r="KTY105" s="0"/>
      <c r="KTZ105" s="0"/>
      <c r="KUA105" s="0"/>
      <c r="KUB105" s="0"/>
      <c r="KUC105" s="0"/>
      <c r="KUD105" s="0"/>
      <c r="KUE105" s="0"/>
      <c r="KUF105" s="0"/>
      <c r="KUG105" s="0"/>
      <c r="KUH105" s="0"/>
      <c r="KUI105" s="0"/>
      <c r="KUJ105" s="0"/>
      <c r="KUK105" s="0"/>
      <c r="KUL105" s="0"/>
      <c r="KUM105" s="0"/>
      <c r="KUN105" s="0"/>
      <c r="KUO105" s="0"/>
      <c r="KUP105" s="0"/>
      <c r="KUQ105" s="0"/>
      <c r="KUR105" s="0"/>
      <c r="KUS105" s="0"/>
      <c r="KUT105" s="0"/>
      <c r="KUU105" s="0"/>
      <c r="KUV105" s="0"/>
      <c r="KUW105" s="0"/>
      <c r="KUX105" s="0"/>
      <c r="KUY105" s="0"/>
      <c r="KUZ105" s="0"/>
      <c r="KVA105" s="0"/>
      <c r="KVB105" s="0"/>
      <c r="KVC105" s="0"/>
      <c r="KVD105" s="0"/>
      <c r="KVE105" s="0"/>
      <c r="KVF105" s="0"/>
      <c r="KVG105" s="0"/>
      <c r="KVH105" s="0"/>
      <c r="KVI105" s="0"/>
      <c r="KVJ105" s="0"/>
      <c r="KVK105" s="0"/>
      <c r="KVL105" s="0"/>
      <c r="KVM105" s="0"/>
      <c r="KVN105" s="0"/>
      <c r="KVO105" s="0"/>
      <c r="KVP105" s="0"/>
      <c r="KVQ105" s="0"/>
      <c r="KVR105" s="0"/>
      <c r="KVS105" s="0"/>
      <c r="KVT105" s="0"/>
      <c r="KVU105" s="0"/>
      <c r="KVV105" s="0"/>
      <c r="KVW105" s="0"/>
      <c r="KVX105" s="0"/>
      <c r="KVY105" s="0"/>
      <c r="KVZ105" s="0"/>
      <c r="KWA105" s="0"/>
      <c r="KWB105" s="0"/>
      <c r="KWC105" s="0"/>
      <c r="KWD105" s="0"/>
      <c r="KWE105" s="0"/>
      <c r="KWF105" s="0"/>
      <c r="KWG105" s="0"/>
      <c r="KWH105" s="0"/>
      <c r="KWI105" s="0"/>
      <c r="KWJ105" s="0"/>
      <c r="KWK105" s="0"/>
      <c r="KWL105" s="0"/>
      <c r="KWM105" s="0"/>
      <c r="KWN105" s="0"/>
      <c r="KWO105" s="0"/>
      <c r="KWP105" s="0"/>
      <c r="KWQ105" s="0"/>
      <c r="KWR105" s="0"/>
      <c r="KWS105" s="0"/>
      <c r="KWT105" s="0"/>
      <c r="KWU105" s="0"/>
      <c r="KWV105" s="0"/>
      <c r="KWW105" s="0"/>
      <c r="KWX105" s="0"/>
      <c r="KWY105" s="0"/>
      <c r="KWZ105" s="0"/>
      <c r="KXA105" s="0"/>
      <c r="KXB105" s="0"/>
      <c r="KXC105" s="0"/>
      <c r="KXD105" s="0"/>
      <c r="KXE105" s="0"/>
      <c r="KXF105" s="0"/>
      <c r="KXG105" s="0"/>
      <c r="KXH105" s="0"/>
      <c r="KXI105" s="0"/>
      <c r="KXJ105" s="0"/>
      <c r="KXK105" s="0"/>
      <c r="KXL105" s="0"/>
      <c r="KXM105" s="0"/>
      <c r="KXN105" s="0"/>
      <c r="KXO105" s="0"/>
      <c r="KXP105" s="0"/>
      <c r="KXQ105" s="0"/>
      <c r="KXR105" s="0"/>
      <c r="KXS105" s="0"/>
      <c r="KXT105" s="0"/>
      <c r="KXU105" s="0"/>
      <c r="KXV105" s="0"/>
      <c r="KXW105" s="0"/>
      <c r="KXX105" s="0"/>
      <c r="KXY105" s="0"/>
      <c r="KXZ105" s="0"/>
      <c r="KYA105" s="0"/>
      <c r="KYB105" s="0"/>
      <c r="KYC105" s="0"/>
      <c r="KYD105" s="0"/>
      <c r="KYE105" s="0"/>
      <c r="KYF105" s="0"/>
      <c r="KYG105" s="0"/>
      <c r="KYH105" s="0"/>
      <c r="KYI105" s="0"/>
      <c r="KYJ105" s="0"/>
      <c r="KYK105" s="0"/>
      <c r="KYL105" s="0"/>
      <c r="KYM105" s="0"/>
      <c r="KYN105" s="0"/>
      <c r="KYO105" s="0"/>
      <c r="KYP105" s="0"/>
      <c r="KYQ105" s="0"/>
      <c r="KYR105" s="0"/>
      <c r="KYS105" s="0"/>
      <c r="KYT105" s="0"/>
      <c r="KYU105" s="0"/>
      <c r="KYV105" s="0"/>
      <c r="KYW105" s="0"/>
      <c r="KYX105" s="0"/>
      <c r="KYY105" s="0"/>
      <c r="KYZ105" s="0"/>
      <c r="KZA105" s="0"/>
      <c r="KZB105" s="0"/>
      <c r="KZC105" s="0"/>
      <c r="KZD105" s="0"/>
      <c r="KZE105" s="0"/>
      <c r="KZF105" s="0"/>
      <c r="KZG105" s="0"/>
      <c r="KZH105" s="0"/>
      <c r="KZI105" s="0"/>
      <c r="KZJ105" s="0"/>
      <c r="KZK105" s="0"/>
      <c r="KZL105" s="0"/>
      <c r="KZM105" s="0"/>
      <c r="KZN105" s="0"/>
      <c r="KZO105" s="0"/>
      <c r="KZP105" s="0"/>
      <c r="KZQ105" s="0"/>
      <c r="KZR105" s="0"/>
      <c r="KZS105" s="0"/>
      <c r="KZT105" s="0"/>
      <c r="KZU105" s="0"/>
      <c r="KZV105" s="0"/>
      <c r="KZW105" s="0"/>
      <c r="KZX105" s="0"/>
      <c r="KZY105" s="0"/>
      <c r="KZZ105" s="0"/>
      <c r="LAA105" s="0"/>
      <c r="LAB105" s="0"/>
      <c r="LAC105" s="0"/>
      <c r="LAD105" s="0"/>
      <c r="LAE105" s="0"/>
      <c r="LAF105" s="0"/>
      <c r="LAG105" s="0"/>
      <c r="LAH105" s="0"/>
      <c r="LAI105" s="0"/>
      <c r="LAJ105" s="0"/>
      <c r="LAK105" s="0"/>
      <c r="LAL105" s="0"/>
      <c r="LAM105" s="0"/>
      <c r="LAN105" s="0"/>
      <c r="LAO105" s="0"/>
      <c r="LAP105" s="0"/>
      <c r="LAQ105" s="0"/>
      <c r="LAR105" s="0"/>
      <c r="LAS105" s="0"/>
      <c r="LAT105" s="0"/>
      <c r="LAU105" s="0"/>
      <c r="LAV105" s="0"/>
      <c r="LAW105" s="0"/>
      <c r="LAX105" s="0"/>
      <c r="LAY105" s="0"/>
      <c r="LAZ105" s="0"/>
      <c r="LBA105" s="0"/>
      <c r="LBB105" s="0"/>
      <c r="LBC105" s="0"/>
      <c r="LBD105" s="0"/>
      <c r="LBE105" s="0"/>
      <c r="LBF105" s="0"/>
      <c r="LBG105" s="0"/>
      <c r="LBH105" s="0"/>
      <c r="LBI105" s="0"/>
      <c r="LBJ105" s="0"/>
      <c r="LBK105" s="0"/>
      <c r="LBL105" s="0"/>
      <c r="LBM105" s="0"/>
      <c r="LBN105" s="0"/>
      <c r="LBO105" s="0"/>
      <c r="LBP105" s="0"/>
      <c r="LBQ105" s="0"/>
      <c r="LBR105" s="0"/>
      <c r="LBS105" s="0"/>
      <c r="LBT105" s="0"/>
      <c r="LBU105" s="0"/>
      <c r="LBV105" s="0"/>
      <c r="LBW105" s="0"/>
      <c r="LBX105" s="0"/>
      <c r="LBY105" s="0"/>
      <c r="LBZ105" s="0"/>
      <c r="LCA105" s="0"/>
      <c r="LCB105" s="0"/>
      <c r="LCC105" s="0"/>
      <c r="LCD105" s="0"/>
      <c r="LCE105" s="0"/>
      <c r="LCF105" s="0"/>
      <c r="LCG105" s="0"/>
      <c r="LCH105" s="0"/>
      <c r="LCI105" s="0"/>
      <c r="LCJ105" s="0"/>
      <c r="LCK105" s="0"/>
      <c r="LCL105" s="0"/>
      <c r="LCM105" s="0"/>
      <c r="LCN105" s="0"/>
      <c r="LCO105" s="0"/>
      <c r="LCP105" s="0"/>
      <c r="LCQ105" s="0"/>
      <c r="LCR105" s="0"/>
      <c r="LCS105" s="0"/>
      <c r="LCT105" s="0"/>
      <c r="LCU105" s="0"/>
      <c r="LCV105" s="0"/>
      <c r="LCW105" s="0"/>
      <c r="LCX105" s="0"/>
      <c r="LCY105" s="0"/>
      <c r="LCZ105" s="0"/>
      <c r="LDA105" s="0"/>
      <c r="LDB105" s="0"/>
      <c r="LDC105" s="0"/>
      <c r="LDD105" s="0"/>
      <c r="LDE105" s="0"/>
      <c r="LDF105" s="0"/>
      <c r="LDG105" s="0"/>
      <c r="LDH105" s="0"/>
      <c r="LDI105" s="0"/>
      <c r="LDJ105" s="0"/>
      <c r="LDK105" s="0"/>
      <c r="LDL105" s="0"/>
      <c r="LDM105" s="0"/>
      <c r="LDN105" s="0"/>
      <c r="LDO105" s="0"/>
      <c r="LDP105" s="0"/>
      <c r="LDQ105" s="0"/>
      <c r="LDR105" s="0"/>
      <c r="LDS105" s="0"/>
      <c r="LDT105" s="0"/>
      <c r="LDU105" s="0"/>
      <c r="LDV105" s="0"/>
      <c r="LDW105" s="0"/>
      <c r="LDX105" s="0"/>
      <c r="LDY105" s="0"/>
      <c r="LDZ105" s="0"/>
      <c r="LEA105" s="0"/>
      <c r="LEB105" s="0"/>
      <c r="LEC105" s="0"/>
      <c r="LED105" s="0"/>
      <c r="LEE105" s="0"/>
      <c r="LEF105" s="0"/>
      <c r="LEG105" s="0"/>
      <c r="LEH105" s="0"/>
      <c r="LEI105" s="0"/>
      <c r="LEJ105" s="0"/>
      <c r="LEK105" s="0"/>
      <c r="LEL105" s="0"/>
      <c r="LEM105" s="0"/>
      <c r="LEN105" s="0"/>
      <c r="LEO105" s="0"/>
      <c r="LEP105" s="0"/>
      <c r="LEQ105" s="0"/>
      <c r="LER105" s="0"/>
      <c r="LES105" s="0"/>
      <c r="LET105" s="0"/>
      <c r="LEU105" s="0"/>
      <c r="LEV105" s="0"/>
      <c r="LEW105" s="0"/>
      <c r="LEX105" s="0"/>
      <c r="LEY105" s="0"/>
      <c r="LEZ105" s="0"/>
      <c r="LFA105" s="0"/>
      <c r="LFB105" s="0"/>
      <c r="LFC105" s="0"/>
      <c r="LFD105" s="0"/>
      <c r="LFE105" s="0"/>
      <c r="LFF105" s="0"/>
      <c r="LFG105" s="0"/>
      <c r="LFH105" s="0"/>
      <c r="LFI105" s="0"/>
      <c r="LFJ105" s="0"/>
      <c r="LFK105" s="0"/>
      <c r="LFL105" s="0"/>
      <c r="LFM105" s="0"/>
      <c r="LFN105" s="0"/>
      <c r="LFO105" s="0"/>
      <c r="LFP105" s="0"/>
      <c r="LFQ105" s="0"/>
      <c r="LFR105" s="0"/>
      <c r="LFS105" s="0"/>
      <c r="LFT105" s="0"/>
      <c r="LFU105" s="0"/>
      <c r="LFV105" s="0"/>
      <c r="LFW105" s="0"/>
      <c r="LFX105" s="0"/>
      <c r="LFY105" s="0"/>
      <c r="LFZ105" s="0"/>
      <c r="LGA105" s="0"/>
      <c r="LGB105" s="0"/>
      <c r="LGC105" s="0"/>
      <c r="LGD105" s="0"/>
      <c r="LGE105" s="0"/>
      <c r="LGF105" s="0"/>
      <c r="LGG105" s="0"/>
      <c r="LGH105" s="0"/>
      <c r="LGI105" s="0"/>
      <c r="LGJ105" s="0"/>
      <c r="LGK105" s="0"/>
      <c r="LGL105" s="0"/>
      <c r="LGM105" s="0"/>
      <c r="LGN105" s="0"/>
      <c r="LGO105" s="0"/>
      <c r="LGP105" s="0"/>
      <c r="LGQ105" s="0"/>
      <c r="LGR105" s="0"/>
      <c r="LGS105" s="0"/>
      <c r="LGT105" s="0"/>
      <c r="LGU105" s="0"/>
      <c r="LGV105" s="0"/>
      <c r="LGW105" s="0"/>
      <c r="LGX105" s="0"/>
      <c r="LGY105" s="0"/>
      <c r="LGZ105" s="0"/>
      <c r="LHA105" s="0"/>
      <c r="LHB105" s="0"/>
      <c r="LHC105" s="0"/>
      <c r="LHD105" s="0"/>
      <c r="LHE105" s="0"/>
      <c r="LHF105" s="0"/>
      <c r="LHG105" s="0"/>
      <c r="LHH105" s="0"/>
      <c r="LHI105" s="0"/>
      <c r="LHJ105" s="0"/>
      <c r="LHK105" s="0"/>
      <c r="LHL105" s="0"/>
      <c r="LHM105" s="0"/>
      <c r="LHN105" s="0"/>
      <c r="LHO105" s="0"/>
      <c r="LHP105" s="0"/>
      <c r="LHQ105" s="0"/>
      <c r="LHR105" s="0"/>
      <c r="LHS105" s="0"/>
      <c r="LHT105" s="0"/>
      <c r="LHU105" s="0"/>
      <c r="LHV105" s="0"/>
      <c r="LHW105" s="0"/>
      <c r="LHX105" s="0"/>
      <c r="LHY105" s="0"/>
      <c r="LHZ105" s="0"/>
      <c r="LIA105" s="0"/>
      <c r="LIB105" s="0"/>
      <c r="LIC105" s="0"/>
      <c r="LID105" s="0"/>
      <c r="LIE105" s="0"/>
      <c r="LIF105" s="0"/>
      <c r="LIG105" s="0"/>
      <c r="LIH105" s="0"/>
      <c r="LII105" s="0"/>
      <c r="LIJ105" s="0"/>
      <c r="LIK105" s="0"/>
      <c r="LIL105" s="0"/>
      <c r="LIM105" s="0"/>
      <c r="LIN105" s="0"/>
      <c r="LIO105" s="0"/>
      <c r="LIP105" s="0"/>
      <c r="LIQ105" s="0"/>
      <c r="LIR105" s="0"/>
      <c r="LIS105" s="0"/>
      <c r="LIT105" s="0"/>
      <c r="LIU105" s="0"/>
      <c r="LIV105" s="0"/>
      <c r="LIW105" s="0"/>
      <c r="LIX105" s="0"/>
      <c r="LIY105" s="0"/>
      <c r="LIZ105" s="0"/>
      <c r="LJA105" s="0"/>
      <c r="LJB105" s="0"/>
      <c r="LJC105" s="0"/>
      <c r="LJD105" s="0"/>
      <c r="LJE105" s="0"/>
      <c r="LJF105" s="0"/>
      <c r="LJG105" s="0"/>
      <c r="LJH105" s="0"/>
      <c r="LJI105" s="0"/>
      <c r="LJJ105" s="0"/>
      <c r="LJK105" s="0"/>
      <c r="LJL105" s="0"/>
      <c r="LJM105" s="0"/>
      <c r="LJN105" s="0"/>
      <c r="LJO105" s="0"/>
      <c r="LJP105" s="0"/>
      <c r="LJQ105" s="0"/>
      <c r="LJR105" s="0"/>
      <c r="LJS105" s="0"/>
      <c r="LJT105" s="0"/>
      <c r="LJU105" s="0"/>
      <c r="LJV105" s="0"/>
      <c r="LJW105" s="0"/>
      <c r="LJX105" s="0"/>
      <c r="LJY105" s="0"/>
      <c r="LJZ105" s="0"/>
      <c r="LKA105" s="0"/>
      <c r="LKB105" s="0"/>
      <c r="LKC105" s="0"/>
      <c r="LKD105" s="0"/>
      <c r="LKE105" s="0"/>
      <c r="LKF105" s="0"/>
      <c r="LKG105" s="0"/>
      <c r="LKH105" s="0"/>
      <c r="LKI105" s="0"/>
      <c r="LKJ105" s="0"/>
      <c r="LKK105" s="0"/>
      <c r="LKL105" s="0"/>
      <c r="LKM105" s="0"/>
      <c r="LKN105" s="0"/>
      <c r="LKO105" s="0"/>
      <c r="LKP105" s="0"/>
      <c r="LKQ105" s="0"/>
      <c r="LKR105" s="0"/>
      <c r="LKS105" s="0"/>
      <c r="LKT105" s="0"/>
      <c r="LKU105" s="0"/>
      <c r="LKV105" s="0"/>
      <c r="LKW105" s="0"/>
      <c r="LKX105" s="0"/>
      <c r="LKY105" s="0"/>
      <c r="LKZ105" s="0"/>
      <c r="LLA105" s="0"/>
      <c r="LLB105" s="0"/>
      <c r="LLC105" s="0"/>
      <c r="LLD105" s="0"/>
      <c r="LLE105" s="0"/>
      <c r="LLF105" s="0"/>
      <c r="LLG105" s="0"/>
      <c r="LLH105" s="0"/>
      <c r="LLI105" s="0"/>
      <c r="LLJ105" s="0"/>
      <c r="LLK105" s="0"/>
      <c r="LLL105" s="0"/>
      <c r="LLM105" s="0"/>
      <c r="LLN105" s="0"/>
      <c r="LLO105" s="0"/>
      <c r="LLP105" s="0"/>
      <c r="LLQ105" s="0"/>
      <c r="LLR105" s="0"/>
      <c r="LLS105" s="0"/>
      <c r="LLT105" s="0"/>
      <c r="LLU105" s="0"/>
      <c r="LLV105" s="0"/>
      <c r="LLW105" s="0"/>
      <c r="LLX105" s="0"/>
      <c r="LLY105" s="0"/>
      <c r="LLZ105" s="0"/>
      <c r="LMA105" s="0"/>
      <c r="LMB105" s="0"/>
      <c r="LMC105" s="0"/>
      <c r="LMD105" s="0"/>
      <c r="LME105" s="0"/>
      <c r="LMF105" s="0"/>
      <c r="LMG105" s="0"/>
      <c r="LMH105" s="0"/>
      <c r="LMI105" s="0"/>
      <c r="LMJ105" s="0"/>
      <c r="LMK105" s="0"/>
      <c r="LML105" s="0"/>
      <c r="LMM105" s="0"/>
      <c r="LMN105" s="0"/>
      <c r="LMO105" s="0"/>
      <c r="LMP105" s="0"/>
      <c r="LMQ105" s="0"/>
      <c r="LMR105" s="0"/>
      <c r="LMS105" s="0"/>
      <c r="LMT105" s="0"/>
      <c r="LMU105" s="0"/>
      <c r="LMV105" s="0"/>
      <c r="LMW105" s="0"/>
      <c r="LMX105" s="0"/>
      <c r="LMY105" s="0"/>
      <c r="LMZ105" s="0"/>
      <c r="LNA105" s="0"/>
      <c r="LNB105" s="0"/>
      <c r="LNC105" s="0"/>
      <c r="LND105" s="0"/>
      <c r="LNE105" s="0"/>
      <c r="LNF105" s="0"/>
      <c r="LNG105" s="0"/>
      <c r="LNH105" s="0"/>
      <c r="LNI105" s="0"/>
      <c r="LNJ105" s="0"/>
      <c r="LNK105" s="0"/>
      <c r="LNL105" s="0"/>
      <c r="LNM105" s="0"/>
      <c r="LNN105" s="0"/>
      <c r="LNO105" s="0"/>
      <c r="LNP105" s="0"/>
      <c r="LNQ105" s="0"/>
      <c r="LNR105" s="0"/>
      <c r="LNS105" s="0"/>
      <c r="LNT105" s="0"/>
      <c r="LNU105" s="0"/>
      <c r="LNV105" s="0"/>
      <c r="LNW105" s="0"/>
      <c r="LNX105" s="0"/>
      <c r="LNY105" s="0"/>
      <c r="LNZ105" s="0"/>
      <c r="LOA105" s="0"/>
      <c r="LOB105" s="0"/>
      <c r="LOC105" s="0"/>
      <c r="LOD105" s="0"/>
      <c r="LOE105" s="0"/>
      <c r="LOF105" s="0"/>
      <c r="LOG105" s="0"/>
      <c r="LOH105" s="0"/>
      <c r="LOI105" s="0"/>
      <c r="LOJ105" s="0"/>
      <c r="LOK105" s="0"/>
      <c r="LOL105" s="0"/>
      <c r="LOM105" s="0"/>
      <c r="LON105" s="0"/>
      <c r="LOO105" s="0"/>
      <c r="LOP105" s="0"/>
      <c r="LOQ105" s="0"/>
      <c r="LOR105" s="0"/>
      <c r="LOS105" s="0"/>
      <c r="LOT105" s="0"/>
      <c r="LOU105" s="0"/>
      <c r="LOV105" s="0"/>
      <c r="LOW105" s="0"/>
      <c r="LOX105" s="0"/>
      <c r="LOY105" s="0"/>
      <c r="LOZ105" s="0"/>
      <c r="LPA105" s="0"/>
      <c r="LPB105" s="0"/>
      <c r="LPC105" s="0"/>
      <c r="LPD105" s="0"/>
      <c r="LPE105" s="0"/>
      <c r="LPF105" s="0"/>
      <c r="LPG105" s="0"/>
      <c r="LPH105" s="0"/>
      <c r="LPI105" s="0"/>
      <c r="LPJ105" s="0"/>
      <c r="LPK105" s="0"/>
      <c r="LPL105" s="0"/>
      <c r="LPM105" s="0"/>
      <c r="LPN105" s="0"/>
      <c r="LPO105" s="0"/>
      <c r="LPP105" s="0"/>
      <c r="LPQ105" s="0"/>
      <c r="LPR105" s="0"/>
      <c r="LPS105" s="0"/>
      <c r="LPT105" s="0"/>
      <c r="LPU105" s="0"/>
      <c r="LPV105" s="0"/>
      <c r="LPW105" s="0"/>
      <c r="LPX105" s="0"/>
      <c r="LPY105" s="0"/>
      <c r="LPZ105" s="0"/>
      <c r="LQA105" s="0"/>
      <c r="LQB105" s="0"/>
      <c r="LQC105" s="0"/>
      <c r="LQD105" s="0"/>
      <c r="LQE105" s="0"/>
      <c r="LQF105" s="0"/>
      <c r="LQG105" s="0"/>
      <c r="LQH105" s="0"/>
      <c r="LQI105" s="0"/>
      <c r="LQJ105" s="0"/>
      <c r="LQK105" s="0"/>
      <c r="LQL105" s="0"/>
      <c r="LQM105" s="0"/>
      <c r="LQN105" s="0"/>
      <c r="LQO105" s="0"/>
      <c r="LQP105" s="0"/>
      <c r="LQQ105" s="0"/>
      <c r="LQR105" s="0"/>
      <c r="LQS105" s="0"/>
      <c r="LQT105" s="0"/>
      <c r="LQU105" s="0"/>
      <c r="LQV105" s="0"/>
      <c r="LQW105" s="0"/>
      <c r="LQX105" s="0"/>
      <c r="LQY105" s="0"/>
      <c r="LQZ105" s="0"/>
      <c r="LRA105" s="0"/>
      <c r="LRB105" s="0"/>
      <c r="LRC105" s="0"/>
      <c r="LRD105" s="0"/>
      <c r="LRE105" s="0"/>
      <c r="LRF105" s="0"/>
      <c r="LRG105" s="0"/>
      <c r="LRH105" s="0"/>
      <c r="LRI105" s="0"/>
      <c r="LRJ105" s="0"/>
      <c r="LRK105" s="0"/>
      <c r="LRL105" s="0"/>
      <c r="LRM105" s="0"/>
      <c r="LRN105" s="0"/>
      <c r="LRO105" s="0"/>
      <c r="LRP105" s="0"/>
      <c r="LRQ105" s="0"/>
      <c r="LRR105" s="0"/>
      <c r="LRS105" s="0"/>
      <c r="LRT105" s="0"/>
      <c r="LRU105" s="0"/>
      <c r="LRV105" s="0"/>
      <c r="LRW105" s="0"/>
      <c r="LRX105" s="0"/>
      <c r="LRY105" s="0"/>
      <c r="LRZ105" s="0"/>
      <c r="LSA105" s="0"/>
      <c r="LSB105" s="0"/>
      <c r="LSC105" s="0"/>
      <c r="LSD105" s="0"/>
      <c r="LSE105" s="0"/>
      <c r="LSF105" s="0"/>
      <c r="LSG105" s="0"/>
      <c r="LSH105" s="0"/>
      <c r="LSI105" s="0"/>
      <c r="LSJ105" s="0"/>
      <c r="LSK105" s="0"/>
      <c r="LSL105" s="0"/>
      <c r="LSM105" s="0"/>
      <c r="LSN105" s="0"/>
      <c r="LSO105" s="0"/>
      <c r="LSP105" s="0"/>
      <c r="LSQ105" s="0"/>
      <c r="LSR105" s="0"/>
      <c r="LSS105" s="0"/>
      <c r="LST105" s="0"/>
      <c r="LSU105" s="0"/>
      <c r="LSV105" s="0"/>
      <c r="LSW105" s="0"/>
      <c r="LSX105" s="0"/>
      <c r="LSY105" s="0"/>
      <c r="LSZ105" s="0"/>
      <c r="LTA105" s="0"/>
      <c r="LTB105" s="0"/>
      <c r="LTC105" s="0"/>
      <c r="LTD105" s="0"/>
      <c r="LTE105" s="0"/>
      <c r="LTF105" s="0"/>
      <c r="LTG105" s="0"/>
      <c r="LTH105" s="0"/>
      <c r="LTI105" s="0"/>
      <c r="LTJ105" s="0"/>
      <c r="LTK105" s="0"/>
      <c r="LTL105" s="0"/>
      <c r="LTM105" s="0"/>
      <c r="LTN105" s="0"/>
      <c r="LTO105" s="0"/>
      <c r="LTP105" s="0"/>
      <c r="LTQ105" s="0"/>
      <c r="LTR105" s="0"/>
      <c r="LTS105" s="0"/>
      <c r="LTT105" s="0"/>
      <c r="LTU105" s="0"/>
      <c r="LTV105" s="0"/>
      <c r="LTW105" s="0"/>
      <c r="LTX105" s="0"/>
      <c r="LTY105" s="0"/>
      <c r="LTZ105" s="0"/>
      <c r="LUA105" s="0"/>
      <c r="LUB105" s="0"/>
      <c r="LUC105" s="0"/>
      <c r="LUD105" s="0"/>
      <c r="LUE105" s="0"/>
      <c r="LUF105" s="0"/>
      <c r="LUG105" s="0"/>
      <c r="LUH105" s="0"/>
      <c r="LUI105" s="0"/>
      <c r="LUJ105" s="0"/>
      <c r="LUK105" s="0"/>
      <c r="LUL105" s="0"/>
      <c r="LUM105" s="0"/>
      <c r="LUN105" s="0"/>
      <c r="LUO105" s="0"/>
      <c r="LUP105" s="0"/>
      <c r="LUQ105" s="0"/>
      <c r="LUR105" s="0"/>
      <c r="LUS105" s="0"/>
      <c r="LUT105" s="0"/>
      <c r="LUU105" s="0"/>
      <c r="LUV105" s="0"/>
      <c r="LUW105" s="0"/>
      <c r="LUX105" s="0"/>
      <c r="LUY105" s="0"/>
      <c r="LUZ105" s="0"/>
      <c r="LVA105" s="0"/>
      <c r="LVB105" s="0"/>
      <c r="LVC105" s="0"/>
      <c r="LVD105" s="0"/>
      <c r="LVE105" s="0"/>
      <c r="LVF105" s="0"/>
      <c r="LVG105" s="0"/>
      <c r="LVH105" s="0"/>
      <c r="LVI105" s="0"/>
      <c r="LVJ105" s="0"/>
      <c r="LVK105" s="0"/>
      <c r="LVL105" s="0"/>
      <c r="LVM105" s="0"/>
      <c r="LVN105" s="0"/>
      <c r="LVO105" s="0"/>
      <c r="LVP105" s="0"/>
      <c r="LVQ105" s="0"/>
      <c r="LVR105" s="0"/>
      <c r="LVS105" s="0"/>
      <c r="LVT105" s="0"/>
      <c r="LVU105" s="0"/>
      <c r="LVV105" s="0"/>
      <c r="LVW105" s="0"/>
      <c r="LVX105" s="0"/>
      <c r="LVY105" s="0"/>
      <c r="LVZ105" s="0"/>
      <c r="LWA105" s="0"/>
      <c r="LWB105" s="0"/>
      <c r="LWC105" s="0"/>
      <c r="LWD105" s="0"/>
      <c r="LWE105" s="0"/>
      <c r="LWF105" s="0"/>
      <c r="LWG105" s="0"/>
      <c r="LWH105" s="0"/>
      <c r="LWI105" s="0"/>
      <c r="LWJ105" s="0"/>
      <c r="LWK105" s="0"/>
      <c r="LWL105" s="0"/>
      <c r="LWM105" s="0"/>
      <c r="LWN105" s="0"/>
      <c r="LWO105" s="0"/>
      <c r="LWP105" s="0"/>
      <c r="LWQ105" s="0"/>
      <c r="LWR105" s="0"/>
      <c r="LWS105" s="0"/>
      <c r="LWT105" s="0"/>
      <c r="LWU105" s="0"/>
      <c r="LWV105" s="0"/>
      <c r="LWW105" s="0"/>
      <c r="LWX105" s="0"/>
      <c r="LWY105" s="0"/>
      <c r="LWZ105" s="0"/>
      <c r="LXA105" s="0"/>
      <c r="LXB105" s="0"/>
      <c r="LXC105" s="0"/>
      <c r="LXD105" s="0"/>
      <c r="LXE105" s="0"/>
      <c r="LXF105" s="0"/>
      <c r="LXG105" s="0"/>
      <c r="LXH105" s="0"/>
      <c r="LXI105" s="0"/>
      <c r="LXJ105" s="0"/>
      <c r="LXK105" s="0"/>
      <c r="LXL105" s="0"/>
      <c r="LXM105" s="0"/>
      <c r="LXN105" s="0"/>
      <c r="LXO105" s="0"/>
      <c r="LXP105" s="0"/>
      <c r="LXQ105" s="0"/>
      <c r="LXR105" s="0"/>
      <c r="LXS105" s="0"/>
      <c r="LXT105" s="0"/>
      <c r="LXU105" s="0"/>
      <c r="LXV105" s="0"/>
      <c r="LXW105" s="0"/>
      <c r="LXX105" s="0"/>
      <c r="LXY105" s="0"/>
      <c r="LXZ105" s="0"/>
      <c r="LYA105" s="0"/>
      <c r="LYB105" s="0"/>
      <c r="LYC105" s="0"/>
      <c r="LYD105" s="0"/>
      <c r="LYE105" s="0"/>
      <c r="LYF105" s="0"/>
      <c r="LYG105" s="0"/>
      <c r="LYH105" s="0"/>
      <c r="LYI105" s="0"/>
      <c r="LYJ105" s="0"/>
      <c r="LYK105" s="0"/>
      <c r="LYL105" s="0"/>
      <c r="LYM105" s="0"/>
      <c r="LYN105" s="0"/>
      <c r="LYO105" s="0"/>
      <c r="LYP105" s="0"/>
      <c r="LYQ105" s="0"/>
      <c r="LYR105" s="0"/>
      <c r="LYS105" s="0"/>
      <c r="LYT105" s="0"/>
      <c r="LYU105" s="0"/>
      <c r="LYV105" s="0"/>
      <c r="LYW105" s="0"/>
      <c r="LYX105" s="0"/>
      <c r="LYY105" s="0"/>
      <c r="LYZ105" s="0"/>
      <c r="LZA105" s="0"/>
      <c r="LZB105" s="0"/>
      <c r="LZC105" s="0"/>
      <c r="LZD105" s="0"/>
      <c r="LZE105" s="0"/>
      <c r="LZF105" s="0"/>
      <c r="LZG105" s="0"/>
      <c r="LZH105" s="0"/>
      <c r="LZI105" s="0"/>
      <c r="LZJ105" s="0"/>
      <c r="LZK105" s="0"/>
      <c r="LZL105" s="0"/>
      <c r="LZM105" s="0"/>
      <c r="LZN105" s="0"/>
      <c r="LZO105" s="0"/>
      <c r="LZP105" s="0"/>
      <c r="LZQ105" s="0"/>
      <c r="LZR105" s="0"/>
      <c r="LZS105" s="0"/>
      <c r="LZT105" s="0"/>
      <c r="LZU105" s="0"/>
      <c r="LZV105" s="0"/>
      <c r="LZW105" s="0"/>
      <c r="LZX105" s="0"/>
      <c r="LZY105" s="0"/>
      <c r="LZZ105" s="0"/>
      <c r="MAA105" s="0"/>
      <c r="MAB105" s="0"/>
      <c r="MAC105" s="0"/>
      <c r="MAD105" s="0"/>
      <c r="MAE105" s="0"/>
      <c r="MAF105" s="0"/>
      <c r="MAG105" s="0"/>
      <c r="MAH105" s="0"/>
      <c r="MAI105" s="0"/>
      <c r="MAJ105" s="0"/>
      <c r="MAK105" s="0"/>
      <c r="MAL105" s="0"/>
      <c r="MAM105" s="0"/>
      <c r="MAN105" s="0"/>
      <c r="MAO105" s="0"/>
      <c r="MAP105" s="0"/>
      <c r="MAQ105" s="0"/>
      <c r="MAR105" s="0"/>
      <c r="MAS105" s="0"/>
      <c r="MAT105" s="0"/>
      <c r="MAU105" s="0"/>
      <c r="MAV105" s="0"/>
      <c r="MAW105" s="0"/>
      <c r="MAX105" s="0"/>
      <c r="MAY105" s="0"/>
      <c r="MAZ105" s="0"/>
      <c r="MBA105" s="0"/>
      <c r="MBB105" s="0"/>
      <c r="MBC105" s="0"/>
      <c r="MBD105" s="0"/>
      <c r="MBE105" s="0"/>
      <c r="MBF105" s="0"/>
      <c r="MBG105" s="0"/>
      <c r="MBH105" s="0"/>
      <c r="MBI105" s="0"/>
      <c r="MBJ105" s="0"/>
      <c r="MBK105" s="0"/>
      <c r="MBL105" s="0"/>
      <c r="MBM105" s="0"/>
      <c r="MBN105" s="0"/>
      <c r="MBO105" s="0"/>
      <c r="MBP105" s="0"/>
      <c r="MBQ105" s="0"/>
      <c r="MBR105" s="0"/>
      <c r="MBS105" s="0"/>
      <c r="MBT105" s="0"/>
      <c r="MBU105" s="0"/>
      <c r="MBV105" s="0"/>
      <c r="MBW105" s="0"/>
      <c r="MBX105" s="0"/>
      <c r="MBY105" s="0"/>
      <c r="MBZ105" s="0"/>
      <c r="MCA105" s="0"/>
      <c r="MCB105" s="0"/>
      <c r="MCC105" s="0"/>
      <c r="MCD105" s="0"/>
      <c r="MCE105" s="0"/>
      <c r="MCF105" s="0"/>
      <c r="MCG105" s="0"/>
      <c r="MCH105" s="0"/>
      <c r="MCI105" s="0"/>
      <c r="MCJ105" s="0"/>
      <c r="MCK105" s="0"/>
      <c r="MCL105" s="0"/>
      <c r="MCM105" s="0"/>
      <c r="MCN105" s="0"/>
      <c r="MCO105" s="0"/>
      <c r="MCP105" s="0"/>
      <c r="MCQ105" s="0"/>
      <c r="MCR105" s="0"/>
      <c r="MCS105" s="0"/>
      <c r="MCT105" s="0"/>
      <c r="MCU105" s="0"/>
      <c r="MCV105" s="0"/>
      <c r="MCW105" s="0"/>
      <c r="MCX105" s="0"/>
      <c r="MCY105" s="0"/>
      <c r="MCZ105" s="0"/>
      <c r="MDA105" s="0"/>
      <c r="MDB105" s="0"/>
      <c r="MDC105" s="0"/>
      <c r="MDD105" s="0"/>
      <c r="MDE105" s="0"/>
      <c r="MDF105" s="0"/>
      <c r="MDG105" s="0"/>
      <c r="MDH105" s="0"/>
      <c r="MDI105" s="0"/>
      <c r="MDJ105" s="0"/>
      <c r="MDK105" s="0"/>
      <c r="MDL105" s="0"/>
      <c r="MDM105" s="0"/>
      <c r="MDN105" s="0"/>
      <c r="MDO105" s="0"/>
      <c r="MDP105" s="0"/>
      <c r="MDQ105" s="0"/>
      <c r="MDR105" s="0"/>
      <c r="MDS105" s="0"/>
      <c r="MDT105" s="0"/>
      <c r="MDU105" s="0"/>
      <c r="MDV105" s="0"/>
      <c r="MDW105" s="0"/>
      <c r="MDX105" s="0"/>
      <c r="MDY105" s="0"/>
      <c r="MDZ105" s="0"/>
      <c r="MEA105" s="0"/>
      <c r="MEB105" s="0"/>
      <c r="MEC105" s="0"/>
      <c r="MED105" s="0"/>
      <c r="MEE105" s="0"/>
      <c r="MEF105" s="0"/>
      <c r="MEG105" s="0"/>
      <c r="MEH105" s="0"/>
      <c r="MEI105" s="0"/>
      <c r="MEJ105" s="0"/>
      <c r="MEK105" s="0"/>
      <c r="MEL105" s="0"/>
      <c r="MEM105" s="0"/>
      <c r="MEN105" s="0"/>
      <c r="MEO105" s="0"/>
      <c r="MEP105" s="0"/>
      <c r="MEQ105" s="0"/>
      <c r="MER105" s="0"/>
      <c r="MES105" s="0"/>
      <c r="MET105" s="0"/>
      <c r="MEU105" s="0"/>
      <c r="MEV105" s="0"/>
      <c r="MEW105" s="0"/>
      <c r="MEX105" s="0"/>
      <c r="MEY105" s="0"/>
      <c r="MEZ105" s="0"/>
      <c r="MFA105" s="0"/>
      <c r="MFB105" s="0"/>
      <c r="MFC105" s="0"/>
      <c r="MFD105" s="0"/>
      <c r="MFE105" s="0"/>
      <c r="MFF105" s="0"/>
      <c r="MFG105" s="0"/>
      <c r="MFH105" s="0"/>
      <c r="MFI105" s="0"/>
      <c r="MFJ105" s="0"/>
      <c r="MFK105" s="0"/>
      <c r="MFL105" s="0"/>
      <c r="MFM105" s="0"/>
      <c r="MFN105" s="0"/>
      <c r="MFO105" s="0"/>
      <c r="MFP105" s="0"/>
      <c r="MFQ105" s="0"/>
      <c r="MFR105" s="0"/>
      <c r="MFS105" s="0"/>
      <c r="MFT105" s="0"/>
      <c r="MFU105" s="0"/>
      <c r="MFV105" s="0"/>
      <c r="MFW105" s="0"/>
      <c r="MFX105" s="0"/>
      <c r="MFY105" s="0"/>
      <c r="MFZ105" s="0"/>
      <c r="MGA105" s="0"/>
      <c r="MGB105" s="0"/>
      <c r="MGC105" s="0"/>
      <c r="MGD105" s="0"/>
      <c r="MGE105" s="0"/>
      <c r="MGF105" s="0"/>
      <c r="MGG105" s="0"/>
      <c r="MGH105" s="0"/>
      <c r="MGI105" s="0"/>
      <c r="MGJ105" s="0"/>
      <c r="MGK105" s="0"/>
      <c r="MGL105" s="0"/>
      <c r="MGM105" s="0"/>
      <c r="MGN105" s="0"/>
      <c r="MGO105" s="0"/>
      <c r="MGP105" s="0"/>
      <c r="MGQ105" s="0"/>
      <c r="MGR105" s="0"/>
      <c r="MGS105" s="0"/>
      <c r="MGT105" s="0"/>
      <c r="MGU105" s="0"/>
      <c r="MGV105" s="0"/>
      <c r="MGW105" s="0"/>
      <c r="MGX105" s="0"/>
      <c r="MGY105" s="0"/>
      <c r="MGZ105" s="0"/>
      <c r="MHA105" s="0"/>
      <c r="MHB105" s="0"/>
      <c r="MHC105" s="0"/>
      <c r="MHD105" s="0"/>
      <c r="MHE105" s="0"/>
      <c r="MHF105" s="0"/>
      <c r="MHG105" s="0"/>
      <c r="MHH105" s="0"/>
      <c r="MHI105" s="0"/>
      <c r="MHJ105" s="0"/>
      <c r="MHK105" s="0"/>
      <c r="MHL105" s="0"/>
      <c r="MHM105" s="0"/>
      <c r="MHN105" s="0"/>
      <c r="MHO105" s="0"/>
      <c r="MHP105" s="0"/>
      <c r="MHQ105" s="0"/>
      <c r="MHR105" s="0"/>
      <c r="MHS105" s="0"/>
      <c r="MHT105" s="0"/>
      <c r="MHU105" s="0"/>
      <c r="MHV105" s="0"/>
      <c r="MHW105" s="0"/>
      <c r="MHX105" s="0"/>
      <c r="MHY105" s="0"/>
      <c r="MHZ105" s="0"/>
      <c r="MIA105" s="0"/>
      <c r="MIB105" s="0"/>
      <c r="MIC105" s="0"/>
      <c r="MID105" s="0"/>
      <c r="MIE105" s="0"/>
      <c r="MIF105" s="0"/>
      <c r="MIG105" s="0"/>
      <c r="MIH105" s="0"/>
      <c r="MII105" s="0"/>
      <c r="MIJ105" s="0"/>
      <c r="MIK105" s="0"/>
      <c r="MIL105" s="0"/>
      <c r="MIM105" s="0"/>
      <c r="MIN105" s="0"/>
      <c r="MIO105" s="0"/>
      <c r="MIP105" s="0"/>
      <c r="MIQ105" s="0"/>
      <c r="MIR105" s="0"/>
      <c r="MIS105" s="0"/>
      <c r="MIT105" s="0"/>
      <c r="MIU105" s="0"/>
      <c r="MIV105" s="0"/>
      <c r="MIW105" s="0"/>
      <c r="MIX105" s="0"/>
      <c r="MIY105" s="0"/>
      <c r="MIZ105" s="0"/>
      <c r="MJA105" s="0"/>
      <c r="MJB105" s="0"/>
      <c r="MJC105" s="0"/>
      <c r="MJD105" s="0"/>
      <c r="MJE105" s="0"/>
      <c r="MJF105" s="0"/>
      <c r="MJG105" s="0"/>
      <c r="MJH105" s="0"/>
      <c r="MJI105" s="0"/>
      <c r="MJJ105" s="0"/>
      <c r="MJK105" s="0"/>
      <c r="MJL105" s="0"/>
      <c r="MJM105" s="0"/>
      <c r="MJN105" s="0"/>
      <c r="MJO105" s="0"/>
      <c r="MJP105" s="0"/>
      <c r="MJQ105" s="0"/>
      <c r="MJR105" s="0"/>
      <c r="MJS105" s="0"/>
      <c r="MJT105" s="0"/>
      <c r="MJU105" s="0"/>
      <c r="MJV105" s="0"/>
      <c r="MJW105" s="0"/>
      <c r="MJX105" s="0"/>
      <c r="MJY105" s="0"/>
      <c r="MJZ105" s="0"/>
      <c r="MKA105" s="0"/>
      <c r="MKB105" s="0"/>
      <c r="MKC105" s="0"/>
      <c r="MKD105" s="0"/>
      <c r="MKE105" s="0"/>
      <c r="MKF105" s="0"/>
      <c r="MKG105" s="0"/>
      <c r="MKH105" s="0"/>
      <c r="MKI105" s="0"/>
      <c r="MKJ105" s="0"/>
      <c r="MKK105" s="0"/>
      <c r="MKL105" s="0"/>
      <c r="MKM105" s="0"/>
      <c r="MKN105" s="0"/>
      <c r="MKO105" s="0"/>
      <c r="MKP105" s="0"/>
      <c r="MKQ105" s="0"/>
      <c r="MKR105" s="0"/>
      <c r="MKS105" s="0"/>
      <c r="MKT105" s="0"/>
      <c r="MKU105" s="0"/>
      <c r="MKV105" s="0"/>
      <c r="MKW105" s="0"/>
      <c r="MKX105" s="0"/>
      <c r="MKY105" s="0"/>
      <c r="MKZ105" s="0"/>
      <c r="MLA105" s="0"/>
      <c r="MLB105" s="0"/>
      <c r="MLC105" s="0"/>
      <c r="MLD105" s="0"/>
      <c r="MLE105" s="0"/>
      <c r="MLF105" s="0"/>
      <c r="MLG105" s="0"/>
      <c r="MLH105" s="0"/>
      <c r="MLI105" s="0"/>
      <c r="MLJ105" s="0"/>
      <c r="MLK105" s="0"/>
      <c r="MLL105" s="0"/>
      <c r="MLM105" s="0"/>
      <c r="MLN105" s="0"/>
      <c r="MLO105" s="0"/>
      <c r="MLP105" s="0"/>
      <c r="MLQ105" s="0"/>
      <c r="MLR105" s="0"/>
      <c r="MLS105" s="0"/>
      <c r="MLT105" s="0"/>
      <c r="MLU105" s="0"/>
      <c r="MLV105" s="0"/>
      <c r="MLW105" s="0"/>
      <c r="MLX105" s="0"/>
      <c r="MLY105" s="0"/>
      <c r="MLZ105" s="0"/>
      <c r="MMA105" s="0"/>
      <c r="MMB105" s="0"/>
      <c r="MMC105" s="0"/>
      <c r="MMD105" s="0"/>
      <c r="MME105" s="0"/>
      <c r="MMF105" s="0"/>
      <c r="MMG105" s="0"/>
      <c r="MMH105" s="0"/>
      <c r="MMI105" s="0"/>
      <c r="MMJ105" s="0"/>
      <c r="MMK105" s="0"/>
      <c r="MML105" s="0"/>
      <c r="MMM105" s="0"/>
      <c r="MMN105" s="0"/>
      <c r="MMO105" s="0"/>
      <c r="MMP105" s="0"/>
      <c r="MMQ105" s="0"/>
      <c r="MMR105" s="0"/>
      <c r="MMS105" s="0"/>
      <c r="MMT105" s="0"/>
      <c r="MMU105" s="0"/>
      <c r="MMV105" s="0"/>
      <c r="MMW105" s="0"/>
      <c r="MMX105" s="0"/>
      <c r="MMY105" s="0"/>
      <c r="MMZ105" s="0"/>
      <c r="MNA105" s="0"/>
      <c r="MNB105" s="0"/>
      <c r="MNC105" s="0"/>
      <c r="MND105" s="0"/>
      <c r="MNE105" s="0"/>
      <c r="MNF105" s="0"/>
      <c r="MNG105" s="0"/>
      <c r="MNH105" s="0"/>
      <c r="MNI105" s="0"/>
      <c r="MNJ105" s="0"/>
      <c r="MNK105" s="0"/>
      <c r="MNL105" s="0"/>
      <c r="MNM105" s="0"/>
      <c r="MNN105" s="0"/>
      <c r="MNO105" s="0"/>
      <c r="MNP105" s="0"/>
      <c r="MNQ105" s="0"/>
      <c r="MNR105" s="0"/>
      <c r="MNS105" s="0"/>
      <c r="MNT105" s="0"/>
      <c r="MNU105" s="0"/>
      <c r="MNV105" s="0"/>
      <c r="MNW105" s="0"/>
      <c r="MNX105" s="0"/>
      <c r="MNY105" s="0"/>
      <c r="MNZ105" s="0"/>
      <c r="MOA105" s="0"/>
      <c r="MOB105" s="0"/>
      <c r="MOC105" s="0"/>
      <c r="MOD105" s="0"/>
      <c r="MOE105" s="0"/>
      <c r="MOF105" s="0"/>
      <c r="MOG105" s="0"/>
      <c r="MOH105" s="0"/>
      <c r="MOI105" s="0"/>
      <c r="MOJ105" s="0"/>
      <c r="MOK105" s="0"/>
      <c r="MOL105" s="0"/>
      <c r="MOM105" s="0"/>
      <c r="MON105" s="0"/>
      <c r="MOO105" s="0"/>
      <c r="MOP105" s="0"/>
      <c r="MOQ105" s="0"/>
      <c r="MOR105" s="0"/>
      <c r="MOS105" s="0"/>
      <c r="MOT105" s="0"/>
      <c r="MOU105" s="0"/>
      <c r="MOV105" s="0"/>
      <c r="MOW105" s="0"/>
      <c r="MOX105" s="0"/>
      <c r="MOY105" s="0"/>
      <c r="MOZ105" s="0"/>
      <c r="MPA105" s="0"/>
      <c r="MPB105" s="0"/>
      <c r="MPC105" s="0"/>
      <c r="MPD105" s="0"/>
      <c r="MPE105" s="0"/>
      <c r="MPF105" s="0"/>
      <c r="MPG105" s="0"/>
      <c r="MPH105" s="0"/>
      <c r="MPI105" s="0"/>
      <c r="MPJ105" s="0"/>
      <c r="MPK105" s="0"/>
      <c r="MPL105" s="0"/>
      <c r="MPM105" s="0"/>
      <c r="MPN105" s="0"/>
      <c r="MPO105" s="0"/>
      <c r="MPP105" s="0"/>
      <c r="MPQ105" s="0"/>
      <c r="MPR105" s="0"/>
      <c r="MPS105" s="0"/>
      <c r="MPT105" s="0"/>
      <c r="MPU105" s="0"/>
      <c r="MPV105" s="0"/>
      <c r="MPW105" s="0"/>
      <c r="MPX105" s="0"/>
      <c r="MPY105" s="0"/>
      <c r="MPZ105" s="0"/>
      <c r="MQA105" s="0"/>
      <c r="MQB105" s="0"/>
      <c r="MQC105" s="0"/>
      <c r="MQD105" s="0"/>
      <c r="MQE105" s="0"/>
      <c r="MQF105" s="0"/>
      <c r="MQG105" s="0"/>
      <c r="MQH105" s="0"/>
      <c r="MQI105" s="0"/>
      <c r="MQJ105" s="0"/>
      <c r="MQK105" s="0"/>
      <c r="MQL105" s="0"/>
      <c r="MQM105" s="0"/>
      <c r="MQN105" s="0"/>
      <c r="MQO105" s="0"/>
      <c r="MQP105" s="0"/>
      <c r="MQQ105" s="0"/>
      <c r="MQR105" s="0"/>
      <c r="MQS105" s="0"/>
      <c r="MQT105" s="0"/>
      <c r="MQU105" s="0"/>
      <c r="MQV105" s="0"/>
      <c r="MQW105" s="0"/>
      <c r="MQX105" s="0"/>
      <c r="MQY105" s="0"/>
      <c r="MQZ105" s="0"/>
      <c r="MRA105" s="0"/>
      <c r="MRB105" s="0"/>
      <c r="MRC105" s="0"/>
      <c r="MRD105" s="0"/>
      <c r="MRE105" s="0"/>
      <c r="MRF105" s="0"/>
      <c r="MRG105" s="0"/>
      <c r="MRH105" s="0"/>
      <c r="MRI105" s="0"/>
      <c r="MRJ105" s="0"/>
      <c r="MRK105" s="0"/>
      <c r="MRL105" s="0"/>
      <c r="MRM105" s="0"/>
      <c r="MRN105" s="0"/>
      <c r="MRO105" s="0"/>
      <c r="MRP105" s="0"/>
      <c r="MRQ105" s="0"/>
      <c r="MRR105" s="0"/>
      <c r="MRS105" s="0"/>
      <c r="MRT105" s="0"/>
      <c r="MRU105" s="0"/>
      <c r="MRV105" s="0"/>
      <c r="MRW105" s="0"/>
      <c r="MRX105" s="0"/>
      <c r="MRY105" s="0"/>
      <c r="MRZ105" s="0"/>
      <c r="MSA105" s="0"/>
      <c r="MSB105" s="0"/>
      <c r="MSC105" s="0"/>
      <c r="MSD105" s="0"/>
      <c r="MSE105" s="0"/>
      <c r="MSF105" s="0"/>
      <c r="MSG105" s="0"/>
      <c r="MSH105" s="0"/>
      <c r="MSI105" s="0"/>
      <c r="MSJ105" s="0"/>
      <c r="MSK105" s="0"/>
      <c r="MSL105" s="0"/>
      <c r="MSM105" s="0"/>
      <c r="MSN105" s="0"/>
      <c r="MSO105" s="0"/>
      <c r="MSP105" s="0"/>
      <c r="MSQ105" s="0"/>
      <c r="MSR105" s="0"/>
      <c r="MSS105" s="0"/>
      <c r="MST105" s="0"/>
      <c r="MSU105" s="0"/>
      <c r="MSV105" s="0"/>
      <c r="MSW105" s="0"/>
      <c r="MSX105" s="0"/>
      <c r="MSY105" s="0"/>
      <c r="MSZ105" s="0"/>
      <c r="MTA105" s="0"/>
      <c r="MTB105" s="0"/>
      <c r="MTC105" s="0"/>
      <c r="MTD105" s="0"/>
      <c r="MTE105" s="0"/>
      <c r="MTF105" s="0"/>
      <c r="MTG105" s="0"/>
      <c r="MTH105" s="0"/>
      <c r="MTI105" s="0"/>
      <c r="MTJ105" s="0"/>
      <c r="MTK105" s="0"/>
      <c r="MTL105" s="0"/>
      <c r="MTM105" s="0"/>
      <c r="MTN105" s="0"/>
      <c r="MTO105" s="0"/>
      <c r="MTP105" s="0"/>
      <c r="MTQ105" s="0"/>
      <c r="MTR105" s="0"/>
      <c r="MTS105" s="0"/>
      <c r="MTT105" s="0"/>
      <c r="MTU105" s="0"/>
      <c r="MTV105" s="0"/>
      <c r="MTW105" s="0"/>
      <c r="MTX105" s="0"/>
      <c r="MTY105" s="0"/>
      <c r="MTZ105" s="0"/>
      <c r="MUA105" s="0"/>
      <c r="MUB105" s="0"/>
      <c r="MUC105" s="0"/>
      <c r="MUD105" s="0"/>
      <c r="MUE105" s="0"/>
      <c r="MUF105" s="0"/>
      <c r="MUG105" s="0"/>
      <c r="MUH105" s="0"/>
      <c r="MUI105" s="0"/>
      <c r="MUJ105" s="0"/>
      <c r="MUK105" s="0"/>
      <c r="MUL105" s="0"/>
      <c r="MUM105" s="0"/>
      <c r="MUN105" s="0"/>
      <c r="MUO105" s="0"/>
      <c r="MUP105" s="0"/>
      <c r="MUQ105" s="0"/>
      <c r="MUR105" s="0"/>
      <c r="MUS105" s="0"/>
      <c r="MUT105" s="0"/>
      <c r="MUU105" s="0"/>
      <c r="MUV105" s="0"/>
      <c r="MUW105" s="0"/>
      <c r="MUX105" s="0"/>
      <c r="MUY105" s="0"/>
      <c r="MUZ105" s="0"/>
      <c r="MVA105" s="0"/>
      <c r="MVB105" s="0"/>
      <c r="MVC105" s="0"/>
      <c r="MVD105" s="0"/>
      <c r="MVE105" s="0"/>
      <c r="MVF105" s="0"/>
      <c r="MVG105" s="0"/>
      <c r="MVH105" s="0"/>
      <c r="MVI105" s="0"/>
      <c r="MVJ105" s="0"/>
      <c r="MVK105" s="0"/>
      <c r="MVL105" s="0"/>
      <c r="MVM105" s="0"/>
      <c r="MVN105" s="0"/>
      <c r="MVO105" s="0"/>
      <c r="MVP105" s="0"/>
      <c r="MVQ105" s="0"/>
      <c r="MVR105" s="0"/>
      <c r="MVS105" s="0"/>
      <c r="MVT105" s="0"/>
      <c r="MVU105" s="0"/>
      <c r="MVV105" s="0"/>
      <c r="MVW105" s="0"/>
      <c r="MVX105" s="0"/>
      <c r="MVY105" s="0"/>
      <c r="MVZ105" s="0"/>
      <c r="MWA105" s="0"/>
      <c r="MWB105" s="0"/>
      <c r="MWC105" s="0"/>
      <c r="MWD105" s="0"/>
      <c r="MWE105" s="0"/>
      <c r="MWF105" s="0"/>
      <c r="MWG105" s="0"/>
      <c r="MWH105" s="0"/>
      <c r="MWI105" s="0"/>
      <c r="MWJ105" s="0"/>
      <c r="MWK105" s="0"/>
      <c r="MWL105" s="0"/>
      <c r="MWM105" s="0"/>
      <c r="MWN105" s="0"/>
      <c r="MWO105" s="0"/>
      <c r="MWP105" s="0"/>
      <c r="MWQ105" s="0"/>
      <c r="MWR105" s="0"/>
      <c r="MWS105" s="0"/>
      <c r="MWT105" s="0"/>
      <c r="MWU105" s="0"/>
      <c r="MWV105" s="0"/>
      <c r="MWW105" s="0"/>
      <c r="MWX105" s="0"/>
      <c r="MWY105" s="0"/>
      <c r="MWZ105" s="0"/>
      <c r="MXA105" s="0"/>
      <c r="MXB105" s="0"/>
      <c r="MXC105" s="0"/>
      <c r="MXD105" s="0"/>
      <c r="MXE105" s="0"/>
      <c r="MXF105" s="0"/>
      <c r="MXG105" s="0"/>
      <c r="MXH105" s="0"/>
      <c r="MXI105" s="0"/>
      <c r="MXJ105" s="0"/>
      <c r="MXK105" s="0"/>
      <c r="MXL105" s="0"/>
      <c r="MXM105" s="0"/>
      <c r="MXN105" s="0"/>
      <c r="MXO105" s="0"/>
      <c r="MXP105" s="0"/>
      <c r="MXQ105" s="0"/>
      <c r="MXR105" s="0"/>
      <c r="MXS105" s="0"/>
      <c r="MXT105" s="0"/>
      <c r="MXU105" s="0"/>
      <c r="MXV105" s="0"/>
      <c r="MXW105" s="0"/>
      <c r="MXX105" s="0"/>
      <c r="MXY105" s="0"/>
      <c r="MXZ105" s="0"/>
      <c r="MYA105" s="0"/>
      <c r="MYB105" s="0"/>
      <c r="MYC105" s="0"/>
      <c r="MYD105" s="0"/>
      <c r="MYE105" s="0"/>
      <c r="MYF105" s="0"/>
      <c r="MYG105" s="0"/>
      <c r="MYH105" s="0"/>
      <c r="MYI105" s="0"/>
      <c r="MYJ105" s="0"/>
      <c r="MYK105" s="0"/>
      <c r="MYL105" s="0"/>
      <c r="MYM105" s="0"/>
      <c r="MYN105" s="0"/>
      <c r="MYO105" s="0"/>
      <c r="MYP105" s="0"/>
      <c r="MYQ105" s="0"/>
      <c r="MYR105" s="0"/>
      <c r="MYS105" s="0"/>
      <c r="MYT105" s="0"/>
      <c r="MYU105" s="0"/>
      <c r="MYV105" s="0"/>
      <c r="MYW105" s="0"/>
      <c r="MYX105" s="0"/>
      <c r="MYY105" s="0"/>
      <c r="MYZ105" s="0"/>
      <c r="MZA105" s="0"/>
      <c r="MZB105" s="0"/>
      <c r="MZC105" s="0"/>
      <c r="MZD105" s="0"/>
      <c r="MZE105" s="0"/>
      <c r="MZF105" s="0"/>
      <c r="MZG105" s="0"/>
      <c r="MZH105" s="0"/>
      <c r="MZI105" s="0"/>
      <c r="MZJ105" s="0"/>
      <c r="MZK105" s="0"/>
      <c r="MZL105" s="0"/>
      <c r="MZM105" s="0"/>
      <c r="MZN105" s="0"/>
      <c r="MZO105" s="0"/>
      <c r="MZP105" s="0"/>
      <c r="MZQ105" s="0"/>
      <c r="MZR105" s="0"/>
      <c r="MZS105" s="0"/>
      <c r="MZT105" s="0"/>
      <c r="MZU105" s="0"/>
      <c r="MZV105" s="0"/>
      <c r="MZW105" s="0"/>
      <c r="MZX105" s="0"/>
      <c r="MZY105" s="0"/>
      <c r="MZZ105" s="0"/>
      <c r="NAA105" s="0"/>
      <c r="NAB105" s="0"/>
      <c r="NAC105" s="0"/>
      <c r="NAD105" s="0"/>
      <c r="NAE105" s="0"/>
      <c r="NAF105" s="0"/>
      <c r="NAG105" s="0"/>
      <c r="NAH105" s="0"/>
      <c r="NAI105" s="0"/>
      <c r="NAJ105" s="0"/>
      <c r="NAK105" s="0"/>
      <c r="NAL105" s="0"/>
      <c r="NAM105" s="0"/>
      <c r="NAN105" s="0"/>
      <c r="NAO105" s="0"/>
      <c r="NAP105" s="0"/>
      <c r="NAQ105" s="0"/>
      <c r="NAR105" s="0"/>
      <c r="NAS105" s="0"/>
      <c r="NAT105" s="0"/>
      <c r="NAU105" s="0"/>
      <c r="NAV105" s="0"/>
      <c r="NAW105" s="0"/>
      <c r="NAX105" s="0"/>
      <c r="NAY105" s="0"/>
      <c r="NAZ105" s="0"/>
      <c r="NBA105" s="0"/>
      <c r="NBB105" s="0"/>
      <c r="NBC105" s="0"/>
      <c r="NBD105" s="0"/>
      <c r="NBE105" s="0"/>
      <c r="NBF105" s="0"/>
      <c r="NBG105" s="0"/>
      <c r="NBH105" s="0"/>
      <c r="NBI105" s="0"/>
      <c r="NBJ105" s="0"/>
      <c r="NBK105" s="0"/>
      <c r="NBL105" s="0"/>
      <c r="NBM105" s="0"/>
      <c r="NBN105" s="0"/>
      <c r="NBO105" s="0"/>
      <c r="NBP105" s="0"/>
      <c r="NBQ105" s="0"/>
      <c r="NBR105" s="0"/>
      <c r="NBS105" s="0"/>
      <c r="NBT105" s="0"/>
      <c r="NBU105" s="0"/>
      <c r="NBV105" s="0"/>
      <c r="NBW105" s="0"/>
      <c r="NBX105" s="0"/>
      <c r="NBY105" s="0"/>
      <c r="NBZ105" s="0"/>
      <c r="NCA105" s="0"/>
      <c r="NCB105" s="0"/>
      <c r="NCC105" s="0"/>
      <c r="NCD105" s="0"/>
      <c r="NCE105" s="0"/>
      <c r="NCF105" s="0"/>
      <c r="NCG105" s="0"/>
      <c r="NCH105" s="0"/>
      <c r="NCI105" s="0"/>
      <c r="NCJ105" s="0"/>
      <c r="NCK105" s="0"/>
      <c r="NCL105" s="0"/>
      <c r="NCM105" s="0"/>
      <c r="NCN105" s="0"/>
      <c r="NCO105" s="0"/>
      <c r="NCP105" s="0"/>
      <c r="NCQ105" s="0"/>
      <c r="NCR105" s="0"/>
      <c r="NCS105" s="0"/>
      <c r="NCT105" s="0"/>
      <c r="NCU105" s="0"/>
      <c r="NCV105" s="0"/>
      <c r="NCW105" s="0"/>
      <c r="NCX105" s="0"/>
      <c r="NCY105" s="0"/>
      <c r="NCZ105" s="0"/>
      <c r="NDA105" s="0"/>
      <c r="NDB105" s="0"/>
      <c r="NDC105" s="0"/>
      <c r="NDD105" s="0"/>
      <c r="NDE105" s="0"/>
      <c r="NDF105" s="0"/>
      <c r="NDG105" s="0"/>
      <c r="NDH105" s="0"/>
      <c r="NDI105" s="0"/>
      <c r="NDJ105" s="0"/>
      <c r="NDK105" s="0"/>
      <c r="NDL105" s="0"/>
      <c r="NDM105" s="0"/>
      <c r="NDN105" s="0"/>
      <c r="NDO105" s="0"/>
      <c r="NDP105" s="0"/>
      <c r="NDQ105" s="0"/>
      <c r="NDR105" s="0"/>
      <c r="NDS105" s="0"/>
      <c r="NDT105" s="0"/>
      <c r="NDU105" s="0"/>
      <c r="NDV105" s="0"/>
      <c r="NDW105" s="0"/>
      <c r="NDX105" s="0"/>
      <c r="NDY105" s="0"/>
      <c r="NDZ105" s="0"/>
      <c r="NEA105" s="0"/>
      <c r="NEB105" s="0"/>
      <c r="NEC105" s="0"/>
      <c r="NED105" s="0"/>
      <c r="NEE105" s="0"/>
      <c r="NEF105" s="0"/>
      <c r="NEG105" s="0"/>
      <c r="NEH105" s="0"/>
      <c r="NEI105" s="0"/>
      <c r="NEJ105" s="0"/>
      <c r="NEK105" s="0"/>
      <c r="NEL105" s="0"/>
      <c r="NEM105" s="0"/>
      <c r="NEN105" s="0"/>
      <c r="NEO105" s="0"/>
      <c r="NEP105" s="0"/>
      <c r="NEQ105" s="0"/>
      <c r="NER105" s="0"/>
      <c r="NES105" s="0"/>
      <c r="NET105" s="0"/>
      <c r="NEU105" s="0"/>
      <c r="NEV105" s="0"/>
      <c r="NEW105" s="0"/>
      <c r="NEX105" s="0"/>
      <c r="NEY105" s="0"/>
      <c r="NEZ105" s="0"/>
      <c r="NFA105" s="0"/>
      <c r="NFB105" s="0"/>
      <c r="NFC105" s="0"/>
      <c r="NFD105" s="0"/>
      <c r="NFE105" s="0"/>
      <c r="NFF105" s="0"/>
      <c r="NFG105" s="0"/>
      <c r="NFH105" s="0"/>
      <c r="NFI105" s="0"/>
      <c r="NFJ105" s="0"/>
      <c r="NFK105" s="0"/>
      <c r="NFL105" s="0"/>
      <c r="NFM105" s="0"/>
      <c r="NFN105" s="0"/>
      <c r="NFO105" s="0"/>
      <c r="NFP105" s="0"/>
      <c r="NFQ105" s="0"/>
      <c r="NFR105" s="0"/>
      <c r="NFS105" s="0"/>
      <c r="NFT105" s="0"/>
      <c r="NFU105" s="0"/>
      <c r="NFV105" s="0"/>
      <c r="NFW105" s="0"/>
      <c r="NFX105" s="0"/>
      <c r="NFY105" s="0"/>
      <c r="NFZ105" s="0"/>
      <c r="NGA105" s="0"/>
      <c r="NGB105" s="0"/>
      <c r="NGC105" s="0"/>
      <c r="NGD105" s="0"/>
      <c r="NGE105" s="0"/>
      <c r="NGF105" s="0"/>
      <c r="NGG105" s="0"/>
      <c r="NGH105" s="0"/>
      <c r="NGI105" s="0"/>
      <c r="NGJ105" s="0"/>
      <c r="NGK105" s="0"/>
      <c r="NGL105" s="0"/>
      <c r="NGM105" s="0"/>
      <c r="NGN105" s="0"/>
      <c r="NGO105" s="0"/>
      <c r="NGP105" s="0"/>
      <c r="NGQ105" s="0"/>
      <c r="NGR105" s="0"/>
      <c r="NGS105" s="0"/>
      <c r="NGT105" s="0"/>
      <c r="NGU105" s="0"/>
      <c r="NGV105" s="0"/>
      <c r="NGW105" s="0"/>
      <c r="NGX105" s="0"/>
      <c r="NGY105" s="0"/>
      <c r="NGZ105" s="0"/>
      <c r="NHA105" s="0"/>
      <c r="NHB105" s="0"/>
      <c r="NHC105" s="0"/>
      <c r="NHD105" s="0"/>
      <c r="NHE105" s="0"/>
      <c r="NHF105" s="0"/>
      <c r="NHG105" s="0"/>
      <c r="NHH105" s="0"/>
      <c r="NHI105" s="0"/>
      <c r="NHJ105" s="0"/>
      <c r="NHK105" s="0"/>
      <c r="NHL105" s="0"/>
      <c r="NHM105" s="0"/>
      <c r="NHN105" s="0"/>
      <c r="NHO105" s="0"/>
      <c r="NHP105" s="0"/>
      <c r="NHQ105" s="0"/>
      <c r="NHR105" s="0"/>
      <c r="NHS105" s="0"/>
      <c r="NHT105" s="0"/>
      <c r="NHU105" s="0"/>
      <c r="NHV105" s="0"/>
      <c r="NHW105" s="0"/>
      <c r="NHX105" s="0"/>
      <c r="NHY105" s="0"/>
      <c r="NHZ105" s="0"/>
      <c r="NIA105" s="0"/>
      <c r="NIB105" s="0"/>
      <c r="NIC105" s="0"/>
      <c r="NID105" s="0"/>
      <c r="NIE105" s="0"/>
      <c r="NIF105" s="0"/>
      <c r="NIG105" s="0"/>
      <c r="NIH105" s="0"/>
      <c r="NII105" s="0"/>
      <c r="NIJ105" s="0"/>
      <c r="NIK105" s="0"/>
      <c r="NIL105" s="0"/>
      <c r="NIM105" s="0"/>
      <c r="NIN105" s="0"/>
      <c r="NIO105" s="0"/>
      <c r="NIP105" s="0"/>
      <c r="NIQ105" s="0"/>
      <c r="NIR105" s="0"/>
      <c r="NIS105" s="0"/>
      <c r="NIT105" s="0"/>
      <c r="NIU105" s="0"/>
      <c r="NIV105" s="0"/>
      <c r="NIW105" s="0"/>
      <c r="NIX105" s="0"/>
      <c r="NIY105" s="0"/>
      <c r="NIZ105" s="0"/>
      <c r="NJA105" s="0"/>
      <c r="NJB105" s="0"/>
      <c r="NJC105" s="0"/>
      <c r="NJD105" s="0"/>
      <c r="NJE105" s="0"/>
      <c r="NJF105" s="0"/>
      <c r="NJG105" s="0"/>
      <c r="NJH105" s="0"/>
      <c r="NJI105" s="0"/>
      <c r="NJJ105" s="0"/>
      <c r="NJK105" s="0"/>
      <c r="NJL105" s="0"/>
      <c r="NJM105" s="0"/>
      <c r="NJN105" s="0"/>
      <c r="NJO105" s="0"/>
      <c r="NJP105" s="0"/>
      <c r="NJQ105" s="0"/>
      <c r="NJR105" s="0"/>
      <c r="NJS105" s="0"/>
      <c r="NJT105" s="0"/>
      <c r="NJU105" s="0"/>
      <c r="NJV105" s="0"/>
      <c r="NJW105" s="0"/>
      <c r="NJX105" s="0"/>
      <c r="NJY105" s="0"/>
      <c r="NJZ105" s="0"/>
      <c r="NKA105" s="0"/>
      <c r="NKB105" s="0"/>
      <c r="NKC105" s="0"/>
      <c r="NKD105" s="0"/>
      <c r="NKE105" s="0"/>
      <c r="NKF105" s="0"/>
      <c r="NKG105" s="0"/>
      <c r="NKH105" s="0"/>
      <c r="NKI105" s="0"/>
      <c r="NKJ105" s="0"/>
      <c r="NKK105" s="0"/>
      <c r="NKL105" s="0"/>
      <c r="NKM105" s="0"/>
      <c r="NKN105" s="0"/>
      <c r="NKO105" s="0"/>
      <c r="NKP105" s="0"/>
      <c r="NKQ105" s="0"/>
      <c r="NKR105" s="0"/>
      <c r="NKS105" s="0"/>
      <c r="NKT105" s="0"/>
      <c r="NKU105" s="0"/>
      <c r="NKV105" s="0"/>
      <c r="NKW105" s="0"/>
      <c r="NKX105" s="0"/>
      <c r="NKY105" s="0"/>
      <c r="NKZ105" s="0"/>
      <c r="NLA105" s="0"/>
      <c r="NLB105" s="0"/>
      <c r="NLC105" s="0"/>
      <c r="NLD105" s="0"/>
      <c r="NLE105" s="0"/>
      <c r="NLF105" s="0"/>
      <c r="NLG105" s="0"/>
      <c r="NLH105" s="0"/>
      <c r="NLI105" s="0"/>
      <c r="NLJ105" s="0"/>
      <c r="NLK105" s="0"/>
      <c r="NLL105" s="0"/>
      <c r="NLM105" s="0"/>
      <c r="NLN105" s="0"/>
      <c r="NLO105" s="0"/>
      <c r="NLP105" s="0"/>
      <c r="NLQ105" s="0"/>
      <c r="NLR105" s="0"/>
      <c r="NLS105" s="0"/>
      <c r="NLT105" s="0"/>
      <c r="NLU105" s="0"/>
      <c r="NLV105" s="0"/>
      <c r="NLW105" s="0"/>
      <c r="NLX105" s="0"/>
      <c r="NLY105" s="0"/>
      <c r="NLZ105" s="0"/>
      <c r="NMA105" s="0"/>
      <c r="NMB105" s="0"/>
      <c r="NMC105" s="0"/>
      <c r="NMD105" s="0"/>
      <c r="NME105" s="0"/>
      <c r="NMF105" s="0"/>
      <c r="NMG105" s="0"/>
      <c r="NMH105" s="0"/>
      <c r="NMI105" s="0"/>
      <c r="NMJ105" s="0"/>
      <c r="NMK105" s="0"/>
      <c r="NML105" s="0"/>
      <c r="NMM105" s="0"/>
      <c r="NMN105" s="0"/>
      <c r="NMO105" s="0"/>
      <c r="NMP105" s="0"/>
      <c r="NMQ105" s="0"/>
      <c r="NMR105" s="0"/>
      <c r="NMS105" s="0"/>
      <c r="NMT105" s="0"/>
      <c r="NMU105" s="0"/>
      <c r="NMV105" s="0"/>
      <c r="NMW105" s="0"/>
      <c r="NMX105" s="0"/>
      <c r="NMY105" s="0"/>
      <c r="NMZ105" s="0"/>
      <c r="NNA105" s="0"/>
      <c r="NNB105" s="0"/>
      <c r="NNC105" s="0"/>
      <c r="NND105" s="0"/>
      <c r="NNE105" s="0"/>
      <c r="NNF105" s="0"/>
      <c r="NNG105" s="0"/>
      <c r="NNH105" s="0"/>
      <c r="NNI105" s="0"/>
      <c r="NNJ105" s="0"/>
      <c r="NNK105" s="0"/>
      <c r="NNL105" s="0"/>
      <c r="NNM105" s="0"/>
      <c r="NNN105" s="0"/>
      <c r="NNO105" s="0"/>
      <c r="NNP105" s="0"/>
      <c r="NNQ105" s="0"/>
      <c r="NNR105" s="0"/>
      <c r="NNS105" s="0"/>
      <c r="NNT105" s="0"/>
      <c r="NNU105" s="0"/>
      <c r="NNV105" s="0"/>
      <c r="NNW105" s="0"/>
      <c r="NNX105" s="0"/>
      <c r="NNY105" s="0"/>
      <c r="NNZ105" s="0"/>
      <c r="NOA105" s="0"/>
      <c r="NOB105" s="0"/>
      <c r="NOC105" s="0"/>
      <c r="NOD105" s="0"/>
      <c r="NOE105" s="0"/>
      <c r="NOF105" s="0"/>
      <c r="NOG105" s="0"/>
      <c r="NOH105" s="0"/>
      <c r="NOI105" s="0"/>
      <c r="NOJ105" s="0"/>
      <c r="NOK105" s="0"/>
      <c r="NOL105" s="0"/>
      <c r="NOM105" s="0"/>
      <c r="NON105" s="0"/>
      <c r="NOO105" s="0"/>
      <c r="NOP105" s="0"/>
      <c r="NOQ105" s="0"/>
      <c r="NOR105" s="0"/>
      <c r="NOS105" s="0"/>
      <c r="NOT105" s="0"/>
      <c r="NOU105" s="0"/>
      <c r="NOV105" s="0"/>
      <c r="NOW105" s="0"/>
      <c r="NOX105" s="0"/>
      <c r="NOY105" s="0"/>
      <c r="NOZ105" s="0"/>
      <c r="NPA105" s="0"/>
      <c r="NPB105" s="0"/>
      <c r="NPC105" s="0"/>
      <c r="NPD105" s="0"/>
      <c r="NPE105" s="0"/>
      <c r="NPF105" s="0"/>
      <c r="NPG105" s="0"/>
      <c r="NPH105" s="0"/>
      <c r="NPI105" s="0"/>
      <c r="NPJ105" s="0"/>
      <c r="NPK105" s="0"/>
      <c r="NPL105" s="0"/>
      <c r="NPM105" s="0"/>
      <c r="NPN105" s="0"/>
      <c r="NPO105" s="0"/>
      <c r="NPP105" s="0"/>
      <c r="NPQ105" s="0"/>
      <c r="NPR105" s="0"/>
      <c r="NPS105" s="0"/>
      <c r="NPT105" s="0"/>
      <c r="NPU105" s="0"/>
      <c r="NPV105" s="0"/>
      <c r="NPW105" s="0"/>
      <c r="NPX105" s="0"/>
      <c r="NPY105" s="0"/>
      <c r="NPZ105" s="0"/>
      <c r="NQA105" s="0"/>
      <c r="NQB105" s="0"/>
      <c r="NQC105" s="0"/>
      <c r="NQD105" s="0"/>
      <c r="NQE105" s="0"/>
      <c r="NQF105" s="0"/>
      <c r="NQG105" s="0"/>
      <c r="NQH105" s="0"/>
      <c r="NQI105" s="0"/>
      <c r="NQJ105" s="0"/>
      <c r="NQK105" s="0"/>
      <c r="NQL105" s="0"/>
      <c r="NQM105" s="0"/>
      <c r="NQN105" s="0"/>
      <c r="NQO105" s="0"/>
      <c r="NQP105" s="0"/>
      <c r="NQQ105" s="0"/>
      <c r="NQR105" s="0"/>
      <c r="NQS105" s="0"/>
      <c r="NQT105" s="0"/>
      <c r="NQU105" s="0"/>
      <c r="NQV105" s="0"/>
      <c r="NQW105" s="0"/>
      <c r="NQX105" s="0"/>
      <c r="NQY105" s="0"/>
      <c r="NQZ105" s="0"/>
      <c r="NRA105" s="0"/>
      <c r="NRB105" s="0"/>
      <c r="NRC105" s="0"/>
      <c r="NRD105" s="0"/>
      <c r="NRE105" s="0"/>
      <c r="NRF105" s="0"/>
      <c r="NRG105" s="0"/>
      <c r="NRH105" s="0"/>
      <c r="NRI105" s="0"/>
      <c r="NRJ105" s="0"/>
      <c r="NRK105" s="0"/>
      <c r="NRL105" s="0"/>
      <c r="NRM105" s="0"/>
      <c r="NRN105" s="0"/>
      <c r="NRO105" s="0"/>
      <c r="NRP105" s="0"/>
      <c r="NRQ105" s="0"/>
      <c r="NRR105" s="0"/>
      <c r="NRS105" s="0"/>
      <c r="NRT105" s="0"/>
      <c r="NRU105" s="0"/>
      <c r="NRV105" s="0"/>
      <c r="NRW105" s="0"/>
      <c r="NRX105" s="0"/>
      <c r="NRY105" s="0"/>
      <c r="NRZ105" s="0"/>
      <c r="NSA105" s="0"/>
      <c r="NSB105" s="0"/>
      <c r="NSC105" s="0"/>
      <c r="NSD105" s="0"/>
      <c r="NSE105" s="0"/>
      <c r="NSF105" s="0"/>
      <c r="NSG105" s="0"/>
      <c r="NSH105" s="0"/>
      <c r="NSI105" s="0"/>
      <c r="NSJ105" s="0"/>
      <c r="NSK105" s="0"/>
      <c r="NSL105" s="0"/>
      <c r="NSM105" s="0"/>
      <c r="NSN105" s="0"/>
      <c r="NSO105" s="0"/>
      <c r="NSP105" s="0"/>
      <c r="NSQ105" s="0"/>
      <c r="NSR105" s="0"/>
      <c r="NSS105" s="0"/>
      <c r="NST105" s="0"/>
      <c r="NSU105" s="0"/>
      <c r="NSV105" s="0"/>
      <c r="NSW105" s="0"/>
      <c r="NSX105" s="0"/>
      <c r="NSY105" s="0"/>
      <c r="NSZ105" s="0"/>
      <c r="NTA105" s="0"/>
      <c r="NTB105" s="0"/>
      <c r="NTC105" s="0"/>
      <c r="NTD105" s="0"/>
      <c r="NTE105" s="0"/>
      <c r="NTF105" s="0"/>
      <c r="NTG105" s="0"/>
      <c r="NTH105" s="0"/>
      <c r="NTI105" s="0"/>
      <c r="NTJ105" s="0"/>
      <c r="NTK105" s="0"/>
      <c r="NTL105" s="0"/>
      <c r="NTM105" s="0"/>
      <c r="NTN105" s="0"/>
      <c r="NTO105" s="0"/>
      <c r="NTP105" s="0"/>
      <c r="NTQ105" s="0"/>
      <c r="NTR105" s="0"/>
      <c r="NTS105" s="0"/>
      <c r="NTT105" s="0"/>
      <c r="NTU105" s="0"/>
      <c r="NTV105" s="0"/>
      <c r="NTW105" s="0"/>
      <c r="NTX105" s="0"/>
      <c r="NTY105" s="0"/>
      <c r="NTZ105" s="0"/>
      <c r="NUA105" s="0"/>
      <c r="NUB105" s="0"/>
      <c r="NUC105" s="0"/>
      <c r="NUD105" s="0"/>
      <c r="NUE105" s="0"/>
      <c r="NUF105" s="0"/>
      <c r="NUG105" s="0"/>
      <c r="NUH105" s="0"/>
      <c r="NUI105" s="0"/>
      <c r="NUJ105" s="0"/>
      <c r="NUK105" s="0"/>
      <c r="NUL105" s="0"/>
      <c r="NUM105" s="0"/>
      <c r="NUN105" s="0"/>
      <c r="NUO105" s="0"/>
      <c r="NUP105" s="0"/>
      <c r="NUQ105" s="0"/>
      <c r="NUR105" s="0"/>
      <c r="NUS105" s="0"/>
      <c r="NUT105" s="0"/>
      <c r="NUU105" s="0"/>
      <c r="NUV105" s="0"/>
      <c r="NUW105" s="0"/>
      <c r="NUX105" s="0"/>
      <c r="NUY105" s="0"/>
      <c r="NUZ105" s="0"/>
      <c r="NVA105" s="0"/>
      <c r="NVB105" s="0"/>
      <c r="NVC105" s="0"/>
      <c r="NVD105" s="0"/>
      <c r="NVE105" s="0"/>
      <c r="NVF105" s="0"/>
      <c r="NVG105" s="0"/>
      <c r="NVH105" s="0"/>
      <c r="NVI105" s="0"/>
      <c r="NVJ105" s="0"/>
      <c r="NVK105" s="0"/>
      <c r="NVL105" s="0"/>
      <c r="NVM105" s="0"/>
      <c r="NVN105" s="0"/>
      <c r="NVO105" s="0"/>
      <c r="NVP105" s="0"/>
      <c r="NVQ105" s="0"/>
      <c r="NVR105" s="0"/>
      <c r="NVS105" s="0"/>
      <c r="NVT105" s="0"/>
      <c r="NVU105" s="0"/>
      <c r="NVV105" s="0"/>
      <c r="NVW105" s="0"/>
      <c r="NVX105" s="0"/>
      <c r="NVY105" s="0"/>
      <c r="NVZ105" s="0"/>
      <c r="NWA105" s="0"/>
      <c r="NWB105" s="0"/>
      <c r="NWC105" s="0"/>
      <c r="NWD105" s="0"/>
      <c r="NWE105" s="0"/>
      <c r="NWF105" s="0"/>
      <c r="NWG105" s="0"/>
      <c r="NWH105" s="0"/>
      <c r="NWI105" s="0"/>
      <c r="NWJ105" s="0"/>
      <c r="NWK105" s="0"/>
      <c r="NWL105" s="0"/>
      <c r="NWM105" s="0"/>
      <c r="NWN105" s="0"/>
      <c r="NWO105" s="0"/>
      <c r="NWP105" s="0"/>
      <c r="NWQ105" s="0"/>
      <c r="NWR105" s="0"/>
      <c r="NWS105" s="0"/>
      <c r="NWT105" s="0"/>
      <c r="NWU105" s="0"/>
      <c r="NWV105" s="0"/>
      <c r="NWW105" s="0"/>
      <c r="NWX105" s="0"/>
      <c r="NWY105" s="0"/>
      <c r="NWZ105" s="0"/>
      <c r="NXA105" s="0"/>
      <c r="NXB105" s="0"/>
      <c r="NXC105" s="0"/>
      <c r="NXD105" s="0"/>
      <c r="NXE105" s="0"/>
      <c r="NXF105" s="0"/>
      <c r="NXG105" s="0"/>
      <c r="NXH105" s="0"/>
      <c r="NXI105" s="0"/>
      <c r="NXJ105" s="0"/>
      <c r="NXK105" s="0"/>
      <c r="NXL105" s="0"/>
      <c r="NXM105" s="0"/>
      <c r="NXN105" s="0"/>
      <c r="NXO105" s="0"/>
      <c r="NXP105" s="0"/>
      <c r="NXQ105" s="0"/>
      <c r="NXR105" s="0"/>
      <c r="NXS105" s="0"/>
      <c r="NXT105" s="0"/>
      <c r="NXU105" s="0"/>
      <c r="NXV105" s="0"/>
      <c r="NXW105" s="0"/>
      <c r="NXX105" s="0"/>
      <c r="NXY105" s="0"/>
      <c r="NXZ105" s="0"/>
      <c r="NYA105" s="0"/>
      <c r="NYB105" s="0"/>
      <c r="NYC105" s="0"/>
      <c r="NYD105" s="0"/>
      <c r="NYE105" s="0"/>
      <c r="NYF105" s="0"/>
      <c r="NYG105" s="0"/>
      <c r="NYH105" s="0"/>
      <c r="NYI105" s="0"/>
      <c r="NYJ105" s="0"/>
      <c r="NYK105" s="0"/>
      <c r="NYL105" s="0"/>
      <c r="NYM105" s="0"/>
      <c r="NYN105" s="0"/>
      <c r="NYO105" s="0"/>
      <c r="NYP105" s="0"/>
      <c r="NYQ105" s="0"/>
      <c r="NYR105" s="0"/>
      <c r="NYS105" s="0"/>
      <c r="NYT105" s="0"/>
      <c r="NYU105" s="0"/>
      <c r="NYV105" s="0"/>
      <c r="NYW105" s="0"/>
      <c r="NYX105" s="0"/>
      <c r="NYY105" s="0"/>
      <c r="NYZ105" s="0"/>
      <c r="NZA105" s="0"/>
      <c r="NZB105" s="0"/>
      <c r="NZC105" s="0"/>
      <c r="NZD105" s="0"/>
      <c r="NZE105" s="0"/>
      <c r="NZF105" s="0"/>
      <c r="NZG105" s="0"/>
      <c r="NZH105" s="0"/>
      <c r="NZI105" s="0"/>
      <c r="NZJ105" s="0"/>
      <c r="NZK105" s="0"/>
      <c r="NZL105" s="0"/>
      <c r="NZM105" s="0"/>
      <c r="NZN105" s="0"/>
      <c r="NZO105" s="0"/>
      <c r="NZP105" s="0"/>
      <c r="NZQ105" s="0"/>
      <c r="NZR105" s="0"/>
      <c r="NZS105" s="0"/>
      <c r="NZT105" s="0"/>
      <c r="NZU105" s="0"/>
      <c r="NZV105" s="0"/>
      <c r="NZW105" s="0"/>
      <c r="NZX105" s="0"/>
      <c r="NZY105" s="0"/>
      <c r="NZZ105" s="0"/>
      <c r="OAA105" s="0"/>
      <c r="OAB105" s="0"/>
      <c r="OAC105" s="0"/>
      <c r="OAD105" s="0"/>
      <c r="OAE105" s="0"/>
      <c r="OAF105" s="0"/>
      <c r="OAG105" s="0"/>
      <c r="OAH105" s="0"/>
      <c r="OAI105" s="0"/>
      <c r="OAJ105" s="0"/>
      <c r="OAK105" s="0"/>
      <c r="OAL105" s="0"/>
      <c r="OAM105" s="0"/>
      <c r="OAN105" s="0"/>
      <c r="OAO105" s="0"/>
      <c r="OAP105" s="0"/>
      <c r="OAQ105" s="0"/>
      <c r="OAR105" s="0"/>
      <c r="OAS105" s="0"/>
      <c r="OAT105" s="0"/>
      <c r="OAU105" s="0"/>
      <c r="OAV105" s="0"/>
      <c r="OAW105" s="0"/>
      <c r="OAX105" s="0"/>
      <c r="OAY105" s="0"/>
      <c r="OAZ105" s="0"/>
      <c r="OBA105" s="0"/>
      <c r="OBB105" s="0"/>
      <c r="OBC105" s="0"/>
      <c r="OBD105" s="0"/>
      <c r="OBE105" s="0"/>
      <c r="OBF105" s="0"/>
      <c r="OBG105" s="0"/>
      <c r="OBH105" s="0"/>
      <c r="OBI105" s="0"/>
      <c r="OBJ105" s="0"/>
      <c r="OBK105" s="0"/>
      <c r="OBL105" s="0"/>
      <c r="OBM105" s="0"/>
      <c r="OBN105" s="0"/>
      <c r="OBO105" s="0"/>
      <c r="OBP105" s="0"/>
      <c r="OBQ105" s="0"/>
      <c r="OBR105" s="0"/>
      <c r="OBS105" s="0"/>
      <c r="OBT105" s="0"/>
      <c r="OBU105" s="0"/>
      <c r="OBV105" s="0"/>
      <c r="OBW105" s="0"/>
      <c r="OBX105" s="0"/>
      <c r="OBY105" s="0"/>
      <c r="OBZ105" s="0"/>
      <c r="OCA105" s="0"/>
      <c r="OCB105" s="0"/>
      <c r="OCC105" s="0"/>
      <c r="OCD105" s="0"/>
      <c r="OCE105" s="0"/>
      <c r="OCF105" s="0"/>
      <c r="OCG105" s="0"/>
      <c r="OCH105" s="0"/>
      <c r="OCI105" s="0"/>
      <c r="OCJ105" s="0"/>
      <c r="OCK105" s="0"/>
      <c r="OCL105" s="0"/>
      <c r="OCM105" s="0"/>
      <c r="OCN105" s="0"/>
      <c r="OCO105" s="0"/>
      <c r="OCP105" s="0"/>
      <c r="OCQ105" s="0"/>
      <c r="OCR105" s="0"/>
      <c r="OCS105" s="0"/>
      <c r="OCT105" s="0"/>
      <c r="OCU105" s="0"/>
      <c r="OCV105" s="0"/>
      <c r="OCW105" s="0"/>
      <c r="OCX105" s="0"/>
      <c r="OCY105" s="0"/>
      <c r="OCZ105" s="0"/>
      <c r="ODA105" s="0"/>
      <c r="ODB105" s="0"/>
      <c r="ODC105" s="0"/>
      <c r="ODD105" s="0"/>
      <c r="ODE105" s="0"/>
      <c r="ODF105" s="0"/>
      <c r="ODG105" s="0"/>
      <c r="ODH105" s="0"/>
      <c r="ODI105" s="0"/>
      <c r="ODJ105" s="0"/>
      <c r="ODK105" s="0"/>
      <c r="ODL105" s="0"/>
      <c r="ODM105" s="0"/>
      <c r="ODN105" s="0"/>
      <c r="ODO105" s="0"/>
      <c r="ODP105" s="0"/>
      <c r="ODQ105" s="0"/>
      <c r="ODR105" s="0"/>
      <c r="ODS105" s="0"/>
      <c r="ODT105" s="0"/>
      <c r="ODU105" s="0"/>
      <c r="ODV105" s="0"/>
      <c r="ODW105" s="0"/>
      <c r="ODX105" s="0"/>
      <c r="ODY105" s="0"/>
      <c r="ODZ105" s="0"/>
      <c r="OEA105" s="0"/>
      <c r="OEB105" s="0"/>
      <c r="OEC105" s="0"/>
      <c r="OED105" s="0"/>
      <c r="OEE105" s="0"/>
      <c r="OEF105" s="0"/>
      <c r="OEG105" s="0"/>
      <c r="OEH105" s="0"/>
      <c r="OEI105" s="0"/>
      <c r="OEJ105" s="0"/>
      <c r="OEK105" s="0"/>
      <c r="OEL105" s="0"/>
      <c r="OEM105" s="0"/>
      <c r="OEN105" s="0"/>
      <c r="OEO105" s="0"/>
      <c r="OEP105" s="0"/>
      <c r="OEQ105" s="0"/>
      <c r="OER105" s="0"/>
      <c r="OES105" s="0"/>
      <c r="OET105" s="0"/>
      <c r="OEU105" s="0"/>
      <c r="OEV105" s="0"/>
      <c r="OEW105" s="0"/>
      <c r="OEX105" s="0"/>
      <c r="OEY105" s="0"/>
      <c r="OEZ105" s="0"/>
      <c r="OFA105" s="0"/>
      <c r="OFB105" s="0"/>
      <c r="OFC105" s="0"/>
      <c r="OFD105" s="0"/>
      <c r="OFE105" s="0"/>
      <c r="OFF105" s="0"/>
      <c r="OFG105" s="0"/>
      <c r="OFH105" s="0"/>
      <c r="OFI105" s="0"/>
      <c r="OFJ105" s="0"/>
      <c r="OFK105" s="0"/>
      <c r="OFL105" s="0"/>
      <c r="OFM105" s="0"/>
      <c r="OFN105" s="0"/>
      <c r="OFO105" s="0"/>
      <c r="OFP105" s="0"/>
      <c r="OFQ105" s="0"/>
      <c r="OFR105" s="0"/>
      <c r="OFS105" s="0"/>
      <c r="OFT105" s="0"/>
      <c r="OFU105" s="0"/>
      <c r="OFV105" s="0"/>
      <c r="OFW105" s="0"/>
      <c r="OFX105" s="0"/>
      <c r="OFY105" s="0"/>
      <c r="OFZ105" s="0"/>
      <c r="OGA105" s="0"/>
      <c r="OGB105" s="0"/>
      <c r="OGC105" s="0"/>
      <c r="OGD105" s="0"/>
      <c r="OGE105" s="0"/>
      <c r="OGF105" s="0"/>
      <c r="OGG105" s="0"/>
      <c r="OGH105" s="0"/>
      <c r="OGI105" s="0"/>
      <c r="OGJ105" s="0"/>
      <c r="OGK105" s="0"/>
      <c r="OGL105" s="0"/>
      <c r="OGM105" s="0"/>
      <c r="OGN105" s="0"/>
      <c r="OGO105" s="0"/>
      <c r="OGP105" s="0"/>
      <c r="OGQ105" s="0"/>
      <c r="OGR105" s="0"/>
      <c r="OGS105" s="0"/>
      <c r="OGT105" s="0"/>
      <c r="OGU105" s="0"/>
      <c r="OGV105" s="0"/>
      <c r="OGW105" s="0"/>
      <c r="OGX105" s="0"/>
      <c r="OGY105" s="0"/>
      <c r="OGZ105" s="0"/>
      <c r="OHA105" s="0"/>
      <c r="OHB105" s="0"/>
      <c r="OHC105" s="0"/>
      <c r="OHD105" s="0"/>
      <c r="OHE105" s="0"/>
      <c r="OHF105" s="0"/>
      <c r="OHG105" s="0"/>
      <c r="OHH105" s="0"/>
      <c r="OHI105" s="0"/>
      <c r="OHJ105" s="0"/>
      <c r="OHK105" s="0"/>
      <c r="OHL105" s="0"/>
      <c r="OHM105" s="0"/>
      <c r="OHN105" s="0"/>
      <c r="OHO105" s="0"/>
      <c r="OHP105" s="0"/>
      <c r="OHQ105" s="0"/>
      <c r="OHR105" s="0"/>
      <c r="OHS105" s="0"/>
      <c r="OHT105" s="0"/>
      <c r="OHU105" s="0"/>
      <c r="OHV105" s="0"/>
      <c r="OHW105" s="0"/>
      <c r="OHX105" s="0"/>
      <c r="OHY105" s="0"/>
      <c r="OHZ105" s="0"/>
      <c r="OIA105" s="0"/>
      <c r="OIB105" s="0"/>
      <c r="OIC105" s="0"/>
      <c r="OID105" s="0"/>
      <c r="OIE105" s="0"/>
      <c r="OIF105" s="0"/>
      <c r="OIG105" s="0"/>
      <c r="OIH105" s="0"/>
      <c r="OII105" s="0"/>
      <c r="OIJ105" s="0"/>
      <c r="OIK105" s="0"/>
      <c r="OIL105" s="0"/>
      <c r="OIM105" s="0"/>
      <c r="OIN105" s="0"/>
      <c r="OIO105" s="0"/>
      <c r="OIP105" s="0"/>
      <c r="OIQ105" s="0"/>
      <c r="OIR105" s="0"/>
      <c r="OIS105" s="0"/>
      <c r="OIT105" s="0"/>
      <c r="OIU105" s="0"/>
      <c r="OIV105" s="0"/>
      <c r="OIW105" s="0"/>
      <c r="OIX105" s="0"/>
      <c r="OIY105" s="0"/>
      <c r="OIZ105" s="0"/>
      <c r="OJA105" s="0"/>
      <c r="OJB105" s="0"/>
      <c r="OJC105" s="0"/>
      <c r="OJD105" s="0"/>
      <c r="OJE105" s="0"/>
      <c r="OJF105" s="0"/>
      <c r="OJG105" s="0"/>
      <c r="OJH105" s="0"/>
      <c r="OJI105" s="0"/>
      <c r="OJJ105" s="0"/>
      <c r="OJK105" s="0"/>
      <c r="OJL105" s="0"/>
      <c r="OJM105" s="0"/>
      <c r="OJN105" s="0"/>
      <c r="OJO105" s="0"/>
      <c r="OJP105" s="0"/>
      <c r="OJQ105" s="0"/>
      <c r="OJR105" s="0"/>
      <c r="OJS105" s="0"/>
      <c r="OJT105" s="0"/>
      <c r="OJU105" s="0"/>
      <c r="OJV105" s="0"/>
      <c r="OJW105" s="0"/>
      <c r="OJX105" s="0"/>
      <c r="OJY105" s="0"/>
      <c r="OJZ105" s="0"/>
      <c r="OKA105" s="0"/>
      <c r="OKB105" s="0"/>
      <c r="OKC105" s="0"/>
      <c r="OKD105" s="0"/>
      <c r="OKE105" s="0"/>
      <c r="OKF105" s="0"/>
      <c r="OKG105" s="0"/>
      <c r="OKH105" s="0"/>
      <c r="OKI105" s="0"/>
      <c r="OKJ105" s="0"/>
      <c r="OKK105" s="0"/>
      <c r="OKL105" s="0"/>
      <c r="OKM105" s="0"/>
      <c r="OKN105" s="0"/>
      <c r="OKO105" s="0"/>
      <c r="OKP105" s="0"/>
      <c r="OKQ105" s="0"/>
      <c r="OKR105" s="0"/>
      <c r="OKS105" s="0"/>
      <c r="OKT105" s="0"/>
      <c r="OKU105" s="0"/>
      <c r="OKV105" s="0"/>
      <c r="OKW105" s="0"/>
      <c r="OKX105" s="0"/>
      <c r="OKY105" s="0"/>
      <c r="OKZ105" s="0"/>
      <c r="OLA105" s="0"/>
      <c r="OLB105" s="0"/>
      <c r="OLC105" s="0"/>
      <c r="OLD105" s="0"/>
      <c r="OLE105" s="0"/>
      <c r="OLF105" s="0"/>
      <c r="OLG105" s="0"/>
      <c r="OLH105" s="0"/>
      <c r="OLI105" s="0"/>
      <c r="OLJ105" s="0"/>
      <c r="OLK105" s="0"/>
      <c r="OLL105" s="0"/>
      <c r="OLM105" s="0"/>
      <c r="OLN105" s="0"/>
      <c r="OLO105" s="0"/>
      <c r="OLP105" s="0"/>
      <c r="OLQ105" s="0"/>
      <c r="OLR105" s="0"/>
      <c r="OLS105" s="0"/>
      <c r="OLT105" s="0"/>
      <c r="OLU105" s="0"/>
      <c r="OLV105" s="0"/>
      <c r="OLW105" s="0"/>
      <c r="OLX105" s="0"/>
      <c r="OLY105" s="0"/>
      <c r="OLZ105" s="0"/>
      <c r="OMA105" s="0"/>
      <c r="OMB105" s="0"/>
      <c r="OMC105" s="0"/>
      <c r="OMD105" s="0"/>
      <c r="OME105" s="0"/>
      <c r="OMF105" s="0"/>
      <c r="OMG105" s="0"/>
      <c r="OMH105" s="0"/>
      <c r="OMI105" s="0"/>
      <c r="OMJ105" s="0"/>
      <c r="OMK105" s="0"/>
      <c r="OML105" s="0"/>
      <c r="OMM105" s="0"/>
      <c r="OMN105" s="0"/>
      <c r="OMO105" s="0"/>
      <c r="OMP105" s="0"/>
      <c r="OMQ105" s="0"/>
      <c r="OMR105" s="0"/>
      <c r="OMS105" s="0"/>
      <c r="OMT105" s="0"/>
      <c r="OMU105" s="0"/>
      <c r="OMV105" s="0"/>
      <c r="OMW105" s="0"/>
      <c r="OMX105" s="0"/>
      <c r="OMY105" s="0"/>
      <c r="OMZ105" s="0"/>
      <c r="ONA105" s="0"/>
      <c r="ONB105" s="0"/>
      <c r="ONC105" s="0"/>
      <c r="OND105" s="0"/>
      <c r="ONE105" s="0"/>
      <c r="ONF105" s="0"/>
      <c r="ONG105" s="0"/>
      <c r="ONH105" s="0"/>
      <c r="ONI105" s="0"/>
      <c r="ONJ105" s="0"/>
      <c r="ONK105" s="0"/>
      <c r="ONL105" s="0"/>
      <c r="ONM105" s="0"/>
      <c r="ONN105" s="0"/>
      <c r="ONO105" s="0"/>
      <c r="ONP105" s="0"/>
      <c r="ONQ105" s="0"/>
      <c r="ONR105" s="0"/>
      <c r="ONS105" s="0"/>
      <c r="ONT105" s="0"/>
      <c r="ONU105" s="0"/>
      <c r="ONV105" s="0"/>
      <c r="ONW105" s="0"/>
      <c r="ONX105" s="0"/>
      <c r="ONY105" s="0"/>
      <c r="ONZ105" s="0"/>
      <c r="OOA105" s="0"/>
      <c r="OOB105" s="0"/>
      <c r="OOC105" s="0"/>
      <c r="OOD105" s="0"/>
      <c r="OOE105" s="0"/>
      <c r="OOF105" s="0"/>
      <c r="OOG105" s="0"/>
      <c r="OOH105" s="0"/>
      <c r="OOI105" s="0"/>
      <c r="OOJ105" s="0"/>
      <c r="OOK105" s="0"/>
      <c r="OOL105" s="0"/>
      <c r="OOM105" s="0"/>
      <c r="OON105" s="0"/>
      <c r="OOO105" s="0"/>
      <c r="OOP105" s="0"/>
      <c r="OOQ105" s="0"/>
      <c r="OOR105" s="0"/>
      <c r="OOS105" s="0"/>
      <c r="OOT105" s="0"/>
      <c r="OOU105" s="0"/>
      <c r="OOV105" s="0"/>
      <c r="OOW105" s="0"/>
      <c r="OOX105" s="0"/>
      <c r="OOY105" s="0"/>
      <c r="OOZ105" s="0"/>
      <c r="OPA105" s="0"/>
      <c r="OPB105" s="0"/>
      <c r="OPC105" s="0"/>
      <c r="OPD105" s="0"/>
      <c r="OPE105" s="0"/>
      <c r="OPF105" s="0"/>
      <c r="OPG105" s="0"/>
      <c r="OPH105" s="0"/>
      <c r="OPI105" s="0"/>
      <c r="OPJ105" s="0"/>
      <c r="OPK105" s="0"/>
      <c r="OPL105" s="0"/>
      <c r="OPM105" s="0"/>
      <c r="OPN105" s="0"/>
      <c r="OPO105" s="0"/>
      <c r="OPP105" s="0"/>
      <c r="OPQ105" s="0"/>
      <c r="OPR105" s="0"/>
      <c r="OPS105" s="0"/>
      <c r="OPT105" s="0"/>
      <c r="OPU105" s="0"/>
      <c r="OPV105" s="0"/>
      <c r="OPW105" s="0"/>
      <c r="OPX105" s="0"/>
      <c r="OPY105" s="0"/>
      <c r="OPZ105" s="0"/>
      <c r="OQA105" s="0"/>
      <c r="OQB105" s="0"/>
      <c r="OQC105" s="0"/>
      <c r="OQD105" s="0"/>
      <c r="OQE105" s="0"/>
      <c r="OQF105" s="0"/>
      <c r="OQG105" s="0"/>
      <c r="OQH105" s="0"/>
      <c r="OQI105" s="0"/>
      <c r="OQJ105" s="0"/>
      <c r="OQK105" s="0"/>
      <c r="OQL105" s="0"/>
      <c r="OQM105" s="0"/>
      <c r="OQN105" s="0"/>
      <c r="OQO105" s="0"/>
      <c r="OQP105" s="0"/>
      <c r="OQQ105" s="0"/>
      <c r="OQR105" s="0"/>
      <c r="OQS105" s="0"/>
      <c r="OQT105" s="0"/>
      <c r="OQU105" s="0"/>
      <c r="OQV105" s="0"/>
      <c r="OQW105" s="0"/>
      <c r="OQX105" s="0"/>
      <c r="OQY105" s="0"/>
      <c r="OQZ105" s="0"/>
      <c r="ORA105" s="0"/>
      <c r="ORB105" s="0"/>
      <c r="ORC105" s="0"/>
      <c r="ORD105" s="0"/>
      <c r="ORE105" s="0"/>
      <c r="ORF105" s="0"/>
      <c r="ORG105" s="0"/>
      <c r="ORH105" s="0"/>
      <c r="ORI105" s="0"/>
      <c r="ORJ105" s="0"/>
      <c r="ORK105" s="0"/>
      <c r="ORL105" s="0"/>
      <c r="ORM105" s="0"/>
      <c r="ORN105" s="0"/>
      <c r="ORO105" s="0"/>
      <c r="ORP105" s="0"/>
      <c r="ORQ105" s="0"/>
      <c r="ORR105" s="0"/>
      <c r="ORS105" s="0"/>
      <c r="ORT105" s="0"/>
      <c r="ORU105" s="0"/>
      <c r="ORV105" s="0"/>
      <c r="ORW105" s="0"/>
      <c r="ORX105" s="0"/>
      <c r="ORY105" s="0"/>
      <c r="ORZ105" s="0"/>
      <c r="OSA105" s="0"/>
      <c r="OSB105" s="0"/>
      <c r="OSC105" s="0"/>
      <c r="OSD105" s="0"/>
      <c r="OSE105" s="0"/>
      <c r="OSF105" s="0"/>
      <c r="OSG105" s="0"/>
      <c r="OSH105" s="0"/>
      <c r="OSI105" s="0"/>
      <c r="OSJ105" s="0"/>
      <c r="OSK105" s="0"/>
      <c r="OSL105" s="0"/>
      <c r="OSM105" s="0"/>
      <c r="OSN105" s="0"/>
      <c r="OSO105" s="0"/>
      <c r="OSP105" s="0"/>
      <c r="OSQ105" s="0"/>
      <c r="OSR105" s="0"/>
      <c r="OSS105" s="0"/>
      <c r="OST105" s="0"/>
      <c r="OSU105" s="0"/>
      <c r="OSV105" s="0"/>
      <c r="OSW105" s="0"/>
      <c r="OSX105" s="0"/>
      <c r="OSY105" s="0"/>
      <c r="OSZ105" s="0"/>
      <c r="OTA105" s="0"/>
      <c r="OTB105" s="0"/>
      <c r="OTC105" s="0"/>
      <c r="OTD105" s="0"/>
      <c r="OTE105" s="0"/>
      <c r="OTF105" s="0"/>
      <c r="OTG105" s="0"/>
      <c r="OTH105" s="0"/>
      <c r="OTI105" s="0"/>
      <c r="OTJ105" s="0"/>
      <c r="OTK105" s="0"/>
      <c r="OTL105" s="0"/>
      <c r="OTM105" s="0"/>
      <c r="OTN105" s="0"/>
      <c r="OTO105" s="0"/>
      <c r="OTP105" s="0"/>
      <c r="OTQ105" s="0"/>
      <c r="OTR105" s="0"/>
      <c r="OTS105" s="0"/>
      <c r="OTT105" s="0"/>
      <c r="OTU105" s="0"/>
      <c r="OTV105" s="0"/>
      <c r="OTW105" s="0"/>
      <c r="OTX105" s="0"/>
      <c r="OTY105" s="0"/>
      <c r="OTZ105" s="0"/>
      <c r="OUA105" s="0"/>
      <c r="OUB105" s="0"/>
      <c r="OUC105" s="0"/>
      <c r="OUD105" s="0"/>
      <c r="OUE105" s="0"/>
      <c r="OUF105" s="0"/>
      <c r="OUG105" s="0"/>
      <c r="OUH105" s="0"/>
      <c r="OUI105" s="0"/>
      <c r="OUJ105" s="0"/>
      <c r="OUK105" s="0"/>
      <c r="OUL105" s="0"/>
      <c r="OUM105" s="0"/>
      <c r="OUN105" s="0"/>
      <c r="OUO105" s="0"/>
      <c r="OUP105" s="0"/>
      <c r="OUQ105" s="0"/>
      <c r="OUR105" s="0"/>
      <c r="OUS105" s="0"/>
      <c r="OUT105" s="0"/>
      <c r="OUU105" s="0"/>
      <c r="OUV105" s="0"/>
      <c r="OUW105" s="0"/>
      <c r="OUX105" s="0"/>
      <c r="OUY105" s="0"/>
      <c r="OUZ105" s="0"/>
      <c r="OVA105" s="0"/>
      <c r="OVB105" s="0"/>
      <c r="OVC105" s="0"/>
      <c r="OVD105" s="0"/>
      <c r="OVE105" s="0"/>
      <c r="OVF105" s="0"/>
      <c r="OVG105" s="0"/>
      <c r="OVH105" s="0"/>
      <c r="OVI105" s="0"/>
      <c r="OVJ105" s="0"/>
      <c r="OVK105" s="0"/>
      <c r="OVL105" s="0"/>
      <c r="OVM105" s="0"/>
      <c r="OVN105" s="0"/>
      <c r="OVO105" s="0"/>
      <c r="OVP105" s="0"/>
      <c r="OVQ105" s="0"/>
      <c r="OVR105" s="0"/>
      <c r="OVS105" s="0"/>
      <c r="OVT105" s="0"/>
      <c r="OVU105" s="0"/>
      <c r="OVV105" s="0"/>
      <c r="OVW105" s="0"/>
      <c r="OVX105" s="0"/>
      <c r="OVY105" s="0"/>
      <c r="OVZ105" s="0"/>
      <c r="OWA105" s="0"/>
      <c r="OWB105" s="0"/>
      <c r="OWC105" s="0"/>
      <c r="OWD105" s="0"/>
      <c r="OWE105" s="0"/>
      <c r="OWF105" s="0"/>
      <c r="OWG105" s="0"/>
      <c r="OWH105" s="0"/>
      <c r="OWI105" s="0"/>
      <c r="OWJ105" s="0"/>
      <c r="OWK105" s="0"/>
      <c r="OWL105" s="0"/>
      <c r="OWM105" s="0"/>
      <c r="OWN105" s="0"/>
      <c r="OWO105" s="0"/>
      <c r="OWP105" s="0"/>
      <c r="OWQ105" s="0"/>
      <c r="OWR105" s="0"/>
      <c r="OWS105" s="0"/>
      <c r="OWT105" s="0"/>
      <c r="OWU105" s="0"/>
      <c r="OWV105" s="0"/>
      <c r="OWW105" s="0"/>
      <c r="OWX105" s="0"/>
      <c r="OWY105" s="0"/>
      <c r="OWZ105" s="0"/>
      <c r="OXA105" s="0"/>
      <c r="OXB105" s="0"/>
      <c r="OXC105" s="0"/>
      <c r="OXD105" s="0"/>
      <c r="OXE105" s="0"/>
      <c r="OXF105" s="0"/>
      <c r="OXG105" s="0"/>
      <c r="OXH105" s="0"/>
      <c r="OXI105" s="0"/>
      <c r="OXJ105" s="0"/>
      <c r="OXK105" s="0"/>
      <c r="OXL105" s="0"/>
      <c r="OXM105" s="0"/>
      <c r="OXN105" s="0"/>
      <c r="OXO105" s="0"/>
      <c r="OXP105" s="0"/>
      <c r="OXQ105" s="0"/>
      <c r="OXR105" s="0"/>
      <c r="OXS105" s="0"/>
      <c r="OXT105" s="0"/>
      <c r="OXU105" s="0"/>
      <c r="OXV105" s="0"/>
      <c r="OXW105" s="0"/>
      <c r="OXX105" s="0"/>
      <c r="OXY105" s="0"/>
      <c r="OXZ105" s="0"/>
      <c r="OYA105" s="0"/>
      <c r="OYB105" s="0"/>
      <c r="OYC105" s="0"/>
      <c r="OYD105" s="0"/>
      <c r="OYE105" s="0"/>
      <c r="OYF105" s="0"/>
      <c r="OYG105" s="0"/>
      <c r="OYH105" s="0"/>
      <c r="OYI105" s="0"/>
      <c r="OYJ105" s="0"/>
      <c r="OYK105" s="0"/>
      <c r="OYL105" s="0"/>
      <c r="OYM105" s="0"/>
      <c r="OYN105" s="0"/>
      <c r="OYO105" s="0"/>
      <c r="OYP105" s="0"/>
      <c r="OYQ105" s="0"/>
      <c r="OYR105" s="0"/>
      <c r="OYS105" s="0"/>
      <c r="OYT105" s="0"/>
      <c r="OYU105" s="0"/>
      <c r="OYV105" s="0"/>
      <c r="OYW105" s="0"/>
      <c r="OYX105" s="0"/>
      <c r="OYY105" s="0"/>
      <c r="OYZ105" s="0"/>
      <c r="OZA105" s="0"/>
      <c r="OZB105" s="0"/>
      <c r="OZC105" s="0"/>
      <c r="OZD105" s="0"/>
      <c r="OZE105" s="0"/>
      <c r="OZF105" s="0"/>
      <c r="OZG105" s="0"/>
      <c r="OZH105" s="0"/>
      <c r="OZI105" s="0"/>
      <c r="OZJ105" s="0"/>
      <c r="OZK105" s="0"/>
      <c r="OZL105" s="0"/>
      <c r="OZM105" s="0"/>
      <c r="OZN105" s="0"/>
      <c r="OZO105" s="0"/>
      <c r="OZP105" s="0"/>
      <c r="OZQ105" s="0"/>
      <c r="OZR105" s="0"/>
      <c r="OZS105" s="0"/>
      <c r="OZT105" s="0"/>
      <c r="OZU105" s="0"/>
      <c r="OZV105" s="0"/>
      <c r="OZW105" s="0"/>
      <c r="OZX105" s="0"/>
      <c r="OZY105" s="0"/>
      <c r="OZZ105" s="0"/>
      <c r="PAA105" s="0"/>
      <c r="PAB105" s="0"/>
      <c r="PAC105" s="0"/>
      <c r="PAD105" s="0"/>
      <c r="PAE105" s="0"/>
      <c r="PAF105" s="0"/>
      <c r="PAG105" s="0"/>
      <c r="PAH105" s="0"/>
      <c r="PAI105" s="0"/>
      <c r="PAJ105" s="0"/>
      <c r="PAK105" s="0"/>
      <c r="PAL105" s="0"/>
      <c r="PAM105" s="0"/>
      <c r="PAN105" s="0"/>
      <c r="PAO105" s="0"/>
      <c r="PAP105" s="0"/>
      <c r="PAQ105" s="0"/>
      <c r="PAR105" s="0"/>
      <c r="PAS105" s="0"/>
      <c r="PAT105" s="0"/>
      <c r="PAU105" s="0"/>
      <c r="PAV105" s="0"/>
      <c r="PAW105" s="0"/>
      <c r="PAX105" s="0"/>
      <c r="PAY105" s="0"/>
      <c r="PAZ105" s="0"/>
      <c r="PBA105" s="0"/>
      <c r="PBB105" s="0"/>
      <c r="PBC105" s="0"/>
      <c r="PBD105" s="0"/>
      <c r="PBE105" s="0"/>
      <c r="PBF105" s="0"/>
      <c r="PBG105" s="0"/>
      <c r="PBH105" s="0"/>
      <c r="PBI105" s="0"/>
      <c r="PBJ105" s="0"/>
      <c r="PBK105" s="0"/>
      <c r="PBL105" s="0"/>
      <c r="PBM105" s="0"/>
      <c r="PBN105" s="0"/>
      <c r="PBO105" s="0"/>
      <c r="PBP105" s="0"/>
      <c r="PBQ105" s="0"/>
      <c r="PBR105" s="0"/>
      <c r="PBS105" s="0"/>
      <c r="PBT105" s="0"/>
      <c r="PBU105" s="0"/>
      <c r="PBV105" s="0"/>
      <c r="PBW105" s="0"/>
      <c r="PBX105" s="0"/>
      <c r="PBY105" s="0"/>
      <c r="PBZ105" s="0"/>
      <c r="PCA105" s="0"/>
      <c r="PCB105" s="0"/>
      <c r="PCC105" s="0"/>
      <c r="PCD105" s="0"/>
      <c r="PCE105" s="0"/>
      <c r="PCF105" s="0"/>
      <c r="PCG105" s="0"/>
      <c r="PCH105" s="0"/>
      <c r="PCI105" s="0"/>
      <c r="PCJ105" s="0"/>
      <c r="PCK105" s="0"/>
      <c r="PCL105" s="0"/>
      <c r="PCM105" s="0"/>
      <c r="PCN105" s="0"/>
      <c r="PCO105" s="0"/>
      <c r="PCP105" s="0"/>
      <c r="PCQ105" s="0"/>
      <c r="PCR105" s="0"/>
      <c r="PCS105" s="0"/>
      <c r="PCT105" s="0"/>
      <c r="PCU105" s="0"/>
      <c r="PCV105" s="0"/>
      <c r="PCW105" s="0"/>
      <c r="PCX105" s="0"/>
      <c r="PCY105" s="0"/>
      <c r="PCZ105" s="0"/>
      <c r="PDA105" s="0"/>
      <c r="PDB105" s="0"/>
      <c r="PDC105" s="0"/>
      <c r="PDD105" s="0"/>
      <c r="PDE105" s="0"/>
      <c r="PDF105" s="0"/>
      <c r="PDG105" s="0"/>
      <c r="PDH105" s="0"/>
      <c r="PDI105" s="0"/>
      <c r="PDJ105" s="0"/>
      <c r="PDK105" s="0"/>
      <c r="PDL105" s="0"/>
      <c r="PDM105" s="0"/>
      <c r="PDN105" s="0"/>
      <c r="PDO105" s="0"/>
      <c r="PDP105" s="0"/>
      <c r="PDQ105" s="0"/>
      <c r="PDR105" s="0"/>
      <c r="PDS105" s="0"/>
      <c r="PDT105" s="0"/>
      <c r="PDU105" s="0"/>
      <c r="PDV105" s="0"/>
      <c r="PDW105" s="0"/>
      <c r="PDX105" s="0"/>
      <c r="PDY105" s="0"/>
      <c r="PDZ105" s="0"/>
      <c r="PEA105" s="0"/>
      <c r="PEB105" s="0"/>
      <c r="PEC105" s="0"/>
      <c r="PED105" s="0"/>
      <c r="PEE105" s="0"/>
      <c r="PEF105" s="0"/>
      <c r="PEG105" s="0"/>
      <c r="PEH105" s="0"/>
      <c r="PEI105" s="0"/>
      <c r="PEJ105" s="0"/>
      <c r="PEK105" s="0"/>
      <c r="PEL105" s="0"/>
      <c r="PEM105" s="0"/>
      <c r="PEN105" s="0"/>
      <c r="PEO105" s="0"/>
      <c r="PEP105" s="0"/>
      <c r="PEQ105" s="0"/>
      <c r="PER105" s="0"/>
      <c r="PES105" s="0"/>
      <c r="PET105" s="0"/>
      <c r="PEU105" s="0"/>
      <c r="PEV105" s="0"/>
      <c r="PEW105" s="0"/>
      <c r="PEX105" s="0"/>
      <c r="PEY105" s="0"/>
      <c r="PEZ105" s="0"/>
      <c r="PFA105" s="0"/>
      <c r="PFB105" s="0"/>
      <c r="PFC105" s="0"/>
      <c r="PFD105" s="0"/>
      <c r="PFE105" s="0"/>
      <c r="PFF105" s="0"/>
      <c r="PFG105" s="0"/>
      <c r="PFH105" s="0"/>
      <c r="PFI105" s="0"/>
      <c r="PFJ105" s="0"/>
      <c r="PFK105" s="0"/>
      <c r="PFL105" s="0"/>
      <c r="PFM105" s="0"/>
      <c r="PFN105" s="0"/>
      <c r="PFO105" s="0"/>
      <c r="PFP105" s="0"/>
      <c r="PFQ105" s="0"/>
      <c r="PFR105" s="0"/>
      <c r="PFS105" s="0"/>
      <c r="PFT105" s="0"/>
      <c r="PFU105" s="0"/>
      <c r="PFV105" s="0"/>
      <c r="PFW105" s="0"/>
      <c r="PFX105" s="0"/>
      <c r="PFY105" s="0"/>
      <c r="PFZ105" s="0"/>
      <c r="PGA105" s="0"/>
      <c r="PGB105" s="0"/>
      <c r="PGC105" s="0"/>
      <c r="PGD105" s="0"/>
      <c r="PGE105" s="0"/>
      <c r="PGF105" s="0"/>
      <c r="PGG105" s="0"/>
      <c r="PGH105" s="0"/>
      <c r="PGI105" s="0"/>
      <c r="PGJ105" s="0"/>
      <c r="PGK105" s="0"/>
      <c r="PGL105" s="0"/>
      <c r="PGM105" s="0"/>
      <c r="PGN105" s="0"/>
      <c r="PGO105" s="0"/>
      <c r="PGP105" s="0"/>
      <c r="PGQ105" s="0"/>
      <c r="PGR105" s="0"/>
      <c r="PGS105" s="0"/>
      <c r="PGT105" s="0"/>
      <c r="PGU105" s="0"/>
      <c r="PGV105" s="0"/>
      <c r="PGW105" s="0"/>
      <c r="PGX105" s="0"/>
      <c r="PGY105" s="0"/>
      <c r="PGZ105" s="0"/>
      <c r="PHA105" s="0"/>
      <c r="PHB105" s="0"/>
      <c r="PHC105" s="0"/>
      <c r="PHD105" s="0"/>
      <c r="PHE105" s="0"/>
      <c r="PHF105" s="0"/>
      <c r="PHG105" s="0"/>
      <c r="PHH105" s="0"/>
      <c r="PHI105" s="0"/>
      <c r="PHJ105" s="0"/>
      <c r="PHK105" s="0"/>
      <c r="PHL105" s="0"/>
      <c r="PHM105" s="0"/>
      <c r="PHN105" s="0"/>
      <c r="PHO105" s="0"/>
      <c r="PHP105" s="0"/>
      <c r="PHQ105" s="0"/>
      <c r="PHR105" s="0"/>
      <c r="PHS105" s="0"/>
      <c r="PHT105" s="0"/>
      <c r="PHU105" s="0"/>
      <c r="PHV105" s="0"/>
      <c r="PHW105" s="0"/>
      <c r="PHX105" s="0"/>
      <c r="PHY105" s="0"/>
      <c r="PHZ105" s="0"/>
      <c r="PIA105" s="0"/>
      <c r="PIB105" s="0"/>
      <c r="PIC105" s="0"/>
      <c r="PID105" s="0"/>
      <c r="PIE105" s="0"/>
      <c r="PIF105" s="0"/>
      <c r="PIG105" s="0"/>
      <c r="PIH105" s="0"/>
      <c r="PII105" s="0"/>
      <c r="PIJ105" s="0"/>
      <c r="PIK105" s="0"/>
      <c r="PIL105" s="0"/>
      <c r="PIM105" s="0"/>
      <c r="PIN105" s="0"/>
      <c r="PIO105" s="0"/>
      <c r="PIP105" s="0"/>
      <c r="PIQ105" s="0"/>
      <c r="PIR105" s="0"/>
      <c r="PIS105" s="0"/>
      <c r="PIT105" s="0"/>
      <c r="PIU105" s="0"/>
      <c r="PIV105" s="0"/>
      <c r="PIW105" s="0"/>
      <c r="PIX105" s="0"/>
      <c r="PIY105" s="0"/>
      <c r="PIZ105" s="0"/>
      <c r="PJA105" s="0"/>
      <c r="PJB105" s="0"/>
      <c r="PJC105" s="0"/>
      <c r="PJD105" s="0"/>
      <c r="PJE105" s="0"/>
      <c r="PJF105" s="0"/>
      <c r="PJG105" s="0"/>
      <c r="PJH105" s="0"/>
      <c r="PJI105" s="0"/>
      <c r="PJJ105" s="0"/>
      <c r="PJK105" s="0"/>
      <c r="PJL105" s="0"/>
      <c r="PJM105" s="0"/>
      <c r="PJN105" s="0"/>
      <c r="PJO105" s="0"/>
      <c r="PJP105" s="0"/>
      <c r="PJQ105" s="0"/>
      <c r="PJR105" s="0"/>
      <c r="PJS105" s="0"/>
      <c r="PJT105" s="0"/>
      <c r="PJU105" s="0"/>
      <c r="PJV105" s="0"/>
      <c r="PJW105" s="0"/>
      <c r="PJX105" s="0"/>
      <c r="PJY105" s="0"/>
      <c r="PJZ105" s="0"/>
      <c r="PKA105" s="0"/>
      <c r="PKB105" s="0"/>
      <c r="PKC105" s="0"/>
      <c r="PKD105" s="0"/>
      <c r="PKE105" s="0"/>
      <c r="PKF105" s="0"/>
      <c r="PKG105" s="0"/>
      <c r="PKH105" s="0"/>
      <c r="PKI105" s="0"/>
      <c r="PKJ105" s="0"/>
      <c r="PKK105" s="0"/>
      <c r="PKL105" s="0"/>
      <c r="PKM105" s="0"/>
      <c r="PKN105" s="0"/>
      <c r="PKO105" s="0"/>
      <c r="PKP105" s="0"/>
      <c r="PKQ105" s="0"/>
      <c r="PKR105" s="0"/>
      <c r="PKS105" s="0"/>
      <c r="PKT105" s="0"/>
      <c r="PKU105" s="0"/>
      <c r="PKV105" s="0"/>
      <c r="PKW105" s="0"/>
      <c r="PKX105" s="0"/>
      <c r="PKY105" s="0"/>
      <c r="PKZ105" s="0"/>
      <c r="PLA105" s="0"/>
      <c r="PLB105" s="0"/>
      <c r="PLC105" s="0"/>
      <c r="PLD105" s="0"/>
      <c r="PLE105" s="0"/>
      <c r="PLF105" s="0"/>
      <c r="PLG105" s="0"/>
      <c r="PLH105" s="0"/>
      <c r="PLI105" s="0"/>
      <c r="PLJ105" s="0"/>
      <c r="PLK105" s="0"/>
      <c r="PLL105" s="0"/>
      <c r="PLM105" s="0"/>
      <c r="PLN105" s="0"/>
      <c r="PLO105" s="0"/>
      <c r="PLP105" s="0"/>
      <c r="PLQ105" s="0"/>
      <c r="PLR105" s="0"/>
      <c r="PLS105" s="0"/>
      <c r="PLT105" s="0"/>
      <c r="PLU105" s="0"/>
      <c r="PLV105" s="0"/>
      <c r="PLW105" s="0"/>
      <c r="PLX105" s="0"/>
      <c r="PLY105" s="0"/>
      <c r="PLZ105" s="0"/>
      <c r="PMA105" s="0"/>
      <c r="PMB105" s="0"/>
      <c r="PMC105" s="0"/>
      <c r="PMD105" s="0"/>
      <c r="PME105" s="0"/>
      <c r="PMF105" s="0"/>
      <c r="PMG105" s="0"/>
      <c r="PMH105" s="0"/>
      <c r="PMI105" s="0"/>
      <c r="PMJ105" s="0"/>
      <c r="PMK105" s="0"/>
      <c r="PML105" s="0"/>
      <c r="PMM105" s="0"/>
      <c r="PMN105" s="0"/>
      <c r="PMO105" s="0"/>
      <c r="PMP105" s="0"/>
      <c r="PMQ105" s="0"/>
      <c r="PMR105" s="0"/>
      <c r="PMS105" s="0"/>
      <c r="PMT105" s="0"/>
      <c r="PMU105" s="0"/>
      <c r="PMV105" s="0"/>
      <c r="PMW105" s="0"/>
      <c r="PMX105" s="0"/>
      <c r="PMY105" s="0"/>
      <c r="PMZ105" s="0"/>
      <c r="PNA105" s="0"/>
      <c r="PNB105" s="0"/>
      <c r="PNC105" s="0"/>
      <c r="PND105" s="0"/>
      <c r="PNE105" s="0"/>
      <c r="PNF105" s="0"/>
      <c r="PNG105" s="0"/>
      <c r="PNH105" s="0"/>
      <c r="PNI105" s="0"/>
      <c r="PNJ105" s="0"/>
      <c r="PNK105" s="0"/>
      <c r="PNL105" s="0"/>
      <c r="PNM105" s="0"/>
      <c r="PNN105" s="0"/>
      <c r="PNO105" s="0"/>
      <c r="PNP105" s="0"/>
      <c r="PNQ105" s="0"/>
      <c r="PNR105" s="0"/>
      <c r="PNS105" s="0"/>
      <c r="PNT105" s="0"/>
      <c r="PNU105" s="0"/>
      <c r="PNV105" s="0"/>
      <c r="PNW105" s="0"/>
      <c r="PNX105" s="0"/>
      <c r="PNY105" s="0"/>
      <c r="PNZ105" s="0"/>
      <c r="POA105" s="0"/>
      <c r="POB105" s="0"/>
      <c r="POC105" s="0"/>
      <c r="POD105" s="0"/>
      <c r="POE105" s="0"/>
      <c r="POF105" s="0"/>
      <c r="POG105" s="0"/>
      <c r="POH105" s="0"/>
      <c r="POI105" s="0"/>
      <c r="POJ105" s="0"/>
      <c r="POK105" s="0"/>
      <c r="POL105" s="0"/>
      <c r="POM105" s="0"/>
      <c r="PON105" s="0"/>
      <c r="POO105" s="0"/>
      <c r="POP105" s="0"/>
      <c r="POQ105" s="0"/>
      <c r="POR105" s="0"/>
      <c r="POS105" s="0"/>
      <c r="POT105" s="0"/>
      <c r="POU105" s="0"/>
      <c r="POV105" s="0"/>
      <c r="POW105" s="0"/>
      <c r="POX105" s="0"/>
      <c r="POY105" s="0"/>
      <c r="POZ105" s="0"/>
      <c r="PPA105" s="0"/>
      <c r="PPB105" s="0"/>
      <c r="PPC105" s="0"/>
      <c r="PPD105" s="0"/>
      <c r="PPE105" s="0"/>
      <c r="PPF105" s="0"/>
      <c r="PPG105" s="0"/>
      <c r="PPH105" s="0"/>
      <c r="PPI105" s="0"/>
      <c r="PPJ105" s="0"/>
      <c r="PPK105" s="0"/>
      <c r="PPL105" s="0"/>
      <c r="PPM105" s="0"/>
      <c r="PPN105" s="0"/>
      <c r="PPO105" s="0"/>
      <c r="PPP105" s="0"/>
      <c r="PPQ105" s="0"/>
      <c r="PPR105" s="0"/>
      <c r="PPS105" s="0"/>
      <c r="PPT105" s="0"/>
      <c r="PPU105" s="0"/>
      <c r="PPV105" s="0"/>
      <c r="PPW105" s="0"/>
      <c r="PPX105" s="0"/>
      <c r="PPY105" s="0"/>
      <c r="PPZ105" s="0"/>
      <c r="PQA105" s="0"/>
      <c r="PQB105" s="0"/>
      <c r="PQC105" s="0"/>
      <c r="PQD105" s="0"/>
      <c r="PQE105" s="0"/>
      <c r="PQF105" s="0"/>
      <c r="PQG105" s="0"/>
      <c r="PQH105" s="0"/>
      <c r="PQI105" s="0"/>
      <c r="PQJ105" s="0"/>
      <c r="PQK105" s="0"/>
      <c r="PQL105" s="0"/>
      <c r="PQM105" s="0"/>
      <c r="PQN105" s="0"/>
      <c r="PQO105" s="0"/>
      <c r="PQP105" s="0"/>
      <c r="PQQ105" s="0"/>
      <c r="PQR105" s="0"/>
      <c r="PQS105" s="0"/>
      <c r="PQT105" s="0"/>
      <c r="PQU105" s="0"/>
      <c r="PQV105" s="0"/>
      <c r="PQW105" s="0"/>
      <c r="PQX105" s="0"/>
      <c r="PQY105" s="0"/>
      <c r="PQZ105" s="0"/>
      <c r="PRA105" s="0"/>
      <c r="PRB105" s="0"/>
      <c r="PRC105" s="0"/>
      <c r="PRD105" s="0"/>
      <c r="PRE105" s="0"/>
      <c r="PRF105" s="0"/>
      <c r="PRG105" s="0"/>
      <c r="PRH105" s="0"/>
      <c r="PRI105" s="0"/>
      <c r="PRJ105" s="0"/>
      <c r="PRK105" s="0"/>
      <c r="PRL105" s="0"/>
      <c r="PRM105" s="0"/>
      <c r="PRN105" s="0"/>
      <c r="PRO105" s="0"/>
      <c r="PRP105" s="0"/>
      <c r="PRQ105" s="0"/>
      <c r="PRR105" s="0"/>
      <c r="PRS105" s="0"/>
      <c r="PRT105" s="0"/>
      <c r="PRU105" s="0"/>
      <c r="PRV105" s="0"/>
      <c r="PRW105" s="0"/>
      <c r="PRX105" s="0"/>
      <c r="PRY105" s="0"/>
      <c r="PRZ105" s="0"/>
      <c r="PSA105" s="0"/>
      <c r="PSB105" s="0"/>
      <c r="PSC105" s="0"/>
      <c r="PSD105" s="0"/>
      <c r="PSE105" s="0"/>
      <c r="PSF105" s="0"/>
      <c r="PSG105" s="0"/>
      <c r="PSH105" s="0"/>
      <c r="PSI105" s="0"/>
      <c r="PSJ105" s="0"/>
      <c r="PSK105" s="0"/>
      <c r="PSL105" s="0"/>
      <c r="PSM105" s="0"/>
      <c r="PSN105" s="0"/>
      <c r="PSO105" s="0"/>
      <c r="PSP105" s="0"/>
      <c r="PSQ105" s="0"/>
      <c r="PSR105" s="0"/>
      <c r="PSS105" s="0"/>
      <c r="PST105" s="0"/>
      <c r="PSU105" s="0"/>
      <c r="PSV105" s="0"/>
      <c r="PSW105" s="0"/>
      <c r="PSX105" s="0"/>
      <c r="PSY105" s="0"/>
      <c r="PSZ105" s="0"/>
      <c r="PTA105" s="0"/>
      <c r="PTB105" s="0"/>
      <c r="PTC105" s="0"/>
      <c r="PTD105" s="0"/>
      <c r="PTE105" s="0"/>
      <c r="PTF105" s="0"/>
      <c r="PTG105" s="0"/>
      <c r="PTH105" s="0"/>
      <c r="PTI105" s="0"/>
      <c r="PTJ105" s="0"/>
      <c r="PTK105" s="0"/>
      <c r="PTL105" s="0"/>
      <c r="PTM105" s="0"/>
      <c r="PTN105" s="0"/>
      <c r="PTO105" s="0"/>
      <c r="PTP105" s="0"/>
      <c r="PTQ105" s="0"/>
      <c r="PTR105" s="0"/>
      <c r="PTS105" s="0"/>
      <c r="PTT105" s="0"/>
      <c r="PTU105" s="0"/>
      <c r="PTV105" s="0"/>
      <c r="PTW105" s="0"/>
      <c r="PTX105" s="0"/>
      <c r="PTY105" s="0"/>
      <c r="PTZ105" s="0"/>
      <c r="PUA105" s="0"/>
      <c r="PUB105" s="0"/>
      <c r="PUC105" s="0"/>
      <c r="PUD105" s="0"/>
      <c r="PUE105" s="0"/>
      <c r="PUF105" s="0"/>
      <c r="PUG105" s="0"/>
      <c r="PUH105" s="0"/>
      <c r="PUI105" s="0"/>
      <c r="PUJ105" s="0"/>
      <c r="PUK105" s="0"/>
      <c r="PUL105" s="0"/>
      <c r="PUM105" s="0"/>
      <c r="PUN105" s="0"/>
      <c r="PUO105" s="0"/>
      <c r="PUP105" s="0"/>
      <c r="PUQ105" s="0"/>
      <c r="PUR105" s="0"/>
      <c r="PUS105" s="0"/>
      <c r="PUT105" s="0"/>
      <c r="PUU105" s="0"/>
      <c r="PUV105" s="0"/>
      <c r="PUW105" s="0"/>
      <c r="PUX105" s="0"/>
      <c r="PUY105" s="0"/>
      <c r="PUZ105" s="0"/>
      <c r="PVA105" s="0"/>
      <c r="PVB105" s="0"/>
      <c r="PVC105" s="0"/>
      <c r="PVD105" s="0"/>
      <c r="PVE105" s="0"/>
      <c r="PVF105" s="0"/>
      <c r="PVG105" s="0"/>
      <c r="PVH105" s="0"/>
      <c r="PVI105" s="0"/>
      <c r="PVJ105" s="0"/>
      <c r="PVK105" s="0"/>
      <c r="PVL105" s="0"/>
      <c r="PVM105" s="0"/>
      <c r="PVN105" s="0"/>
      <c r="PVO105" s="0"/>
      <c r="PVP105" s="0"/>
      <c r="PVQ105" s="0"/>
      <c r="PVR105" s="0"/>
      <c r="PVS105" s="0"/>
      <c r="PVT105" s="0"/>
      <c r="PVU105" s="0"/>
      <c r="PVV105" s="0"/>
      <c r="PVW105" s="0"/>
      <c r="PVX105" s="0"/>
      <c r="PVY105" s="0"/>
      <c r="PVZ105" s="0"/>
      <c r="PWA105" s="0"/>
      <c r="PWB105" s="0"/>
      <c r="PWC105" s="0"/>
      <c r="PWD105" s="0"/>
      <c r="PWE105" s="0"/>
      <c r="PWF105" s="0"/>
      <c r="PWG105" s="0"/>
      <c r="PWH105" s="0"/>
      <c r="PWI105" s="0"/>
      <c r="PWJ105" s="0"/>
      <c r="PWK105" s="0"/>
      <c r="PWL105" s="0"/>
      <c r="PWM105" s="0"/>
      <c r="PWN105" s="0"/>
      <c r="PWO105" s="0"/>
      <c r="PWP105" s="0"/>
      <c r="PWQ105" s="0"/>
      <c r="PWR105" s="0"/>
      <c r="PWS105" s="0"/>
      <c r="PWT105" s="0"/>
      <c r="PWU105" s="0"/>
      <c r="PWV105" s="0"/>
      <c r="PWW105" s="0"/>
      <c r="PWX105" s="0"/>
      <c r="PWY105" s="0"/>
      <c r="PWZ105" s="0"/>
      <c r="PXA105" s="0"/>
      <c r="PXB105" s="0"/>
      <c r="PXC105" s="0"/>
      <c r="PXD105" s="0"/>
      <c r="PXE105" s="0"/>
      <c r="PXF105" s="0"/>
      <c r="PXG105" s="0"/>
      <c r="PXH105" s="0"/>
      <c r="PXI105" s="0"/>
      <c r="PXJ105" s="0"/>
      <c r="PXK105" s="0"/>
      <c r="PXL105" s="0"/>
      <c r="PXM105" s="0"/>
      <c r="PXN105" s="0"/>
      <c r="PXO105" s="0"/>
      <c r="PXP105" s="0"/>
      <c r="PXQ105" s="0"/>
      <c r="PXR105" s="0"/>
      <c r="PXS105" s="0"/>
      <c r="PXT105" s="0"/>
      <c r="PXU105" s="0"/>
      <c r="PXV105" s="0"/>
      <c r="PXW105" s="0"/>
      <c r="PXX105" s="0"/>
      <c r="PXY105" s="0"/>
      <c r="PXZ105" s="0"/>
      <c r="PYA105" s="0"/>
      <c r="PYB105" s="0"/>
      <c r="PYC105" s="0"/>
      <c r="PYD105" s="0"/>
      <c r="PYE105" s="0"/>
      <c r="PYF105" s="0"/>
      <c r="PYG105" s="0"/>
      <c r="PYH105" s="0"/>
      <c r="PYI105" s="0"/>
      <c r="PYJ105" s="0"/>
      <c r="PYK105" s="0"/>
      <c r="PYL105" s="0"/>
      <c r="PYM105" s="0"/>
      <c r="PYN105" s="0"/>
      <c r="PYO105" s="0"/>
      <c r="PYP105" s="0"/>
      <c r="PYQ105" s="0"/>
      <c r="PYR105" s="0"/>
      <c r="PYS105" s="0"/>
      <c r="PYT105" s="0"/>
      <c r="PYU105" s="0"/>
      <c r="PYV105" s="0"/>
      <c r="PYW105" s="0"/>
      <c r="PYX105" s="0"/>
      <c r="PYY105" s="0"/>
      <c r="PYZ105" s="0"/>
      <c r="PZA105" s="0"/>
      <c r="PZB105" s="0"/>
      <c r="PZC105" s="0"/>
      <c r="PZD105" s="0"/>
      <c r="PZE105" s="0"/>
      <c r="PZF105" s="0"/>
      <c r="PZG105" s="0"/>
      <c r="PZH105" s="0"/>
      <c r="PZI105" s="0"/>
      <c r="PZJ105" s="0"/>
      <c r="PZK105" s="0"/>
      <c r="PZL105" s="0"/>
      <c r="PZM105" s="0"/>
      <c r="PZN105" s="0"/>
      <c r="PZO105" s="0"/>
      <c r="PZP105" s="0"/>
      <c r="PZQ105" s="0"/>
      <c r="PZR105" s="0"/>
      <c r="PZS105" s="0"/>
      <c r="PZT105" s="0"/>
      <c r="PZU105" s="0"/>
      <c r="PZV105" s="0"/>
      <c r="PZW105" s="0"/>
      <c r="PZX105" s="0"/>
      <c r="PZY105" s="0"/>
      <c r="PZZ105" s="0"/>
      <c r="QAA105" s="0"/>
      <c r="QAB105" s="0"/>
      <c r="QAC105" s="0"/>
      <c r="QAD105" s="0"/>
      <c r="QAE105" s="0"/>
      <c r="QAF105" s="0"/>
      <c r="QAG105" s="0"/>
      <c r="QAH105" s="0"/>
      <c r="QAI105" s="0"/>
      <c r="QAJ105" s="0"/>
      <c r="QAK105" s="0"/>
      <c r="QAL105" s="0"/>
      <c r="QAM105" s="0"/>
      <c r="QAN105" s="0"/>
      <c r="QAO105" s="0"/>
      <c r="QAP105" s="0"/>
      <c r="QAQ105" s="0"/>
      <c r="QAR105" s="0"/>
      <c r="QAS105" s="0"/>
      <c r="QAT105" s="0"/>
      <c r="QAU105" s="0"/>
      <c r="QAV105" s="0"/>
      <c r="QAW105" s="0"/>
      <c r="QAX105" s="0"/>
      <c r="QAY105" s="0"/>
      <c r="QAZ105" s="0"/>
      <c r="QBA105" s="0"/>
      <c r="QBB105" s="0"/>
      <c r="QBC105" s="0"/>
      <c r="QBD105" s="0"/>
      <c r="QBE105" s="0"/>
      <c r="QBF105" s="0"/>
      <c r="QBG105" s="0"/>
      <c r="QBH105" s="0"/>
      <c r="QBI105" s="0"/>
      <c r="QBJ105" s="0"/>
      <c r="QBK105" s="0"/>
      <c r="QBL105" s="0"/>
      <c r="QBM105" s="0"/>
      <c r="QBN105" s="0"/>
      <c r="QBO105" s="0"/>
      <c r="QBP105" s="0"/>
      <c r="QBQ105" s="0"/>
      <c r="QBR105" s="0"/>
      <c r="QBS105" s="0"/>
      <c r="QBT105" s="0"/>
      <c r="QBU105" s="0"/>
      <c r="QBV105" s="0"/>
      <c r="QBW105" s="0"/>
      <c r="QBX105" s="0"/>
      <c r="QBY105" s="0"/>
      <c r="QBZ105" s="0"/>
      <c r="QCA105" s="0"/>
      <c r="QCB105" s="0"/>
      <c r="QCC105" s="0"/>
      <c r="QCD105" s="0"/>
      <c r="QCE105" s="0"/>
      <c r="QCF105" s="0"/>
      <c r="QCG105" s="0"/>
      <c r="QCH105" s="0"/>
      <c r="QCI105" s="0"/>
      <c r="QCJ105" s="0"/>
      <c r="QCK105" s="0"/>
      <c r="QCL105" s="0"/>
      <c r="QCM105" s="0"/>
      <c r="QCN105" s="0"/>
      <c r="QCO105" s="0"/>
      <c r="QCP105" s="0"/>
      <c r="QCQ105" s="0"/>
      <c r="QCR105" s="0"/>
      <c r="QCS105" s="0"/>
      <c r="QCT105" s="0"/>
      <c r="QCU105" s="0"/>
      <c r="QCV105" s="0"/>
      <c r="QCW105" s="0"/>
      <c r="QCX105" s="0"/>
      <c r="QCY105" s="0"/>
      <c r="QCZ105" s="0"/>
      <c r="QDA105" s="0"/>
      <c r="QDB105" s="0"/>
      <c r="QDC105" s="0"/>
      <c r="QDD105" s="0"/>
      <c r="QDE105" s="0"/>
      <c r="QDF105" s="0"/>
      <c r="QDG105" s="0"/>
      <c r="QDH105" s="0"/>
      <c r="QDI105" s="0"/>
      <c r="QDJ105" s="0"/>
      <c r="QDK105" s="0"/>
      <c r="QDL105" s="0"/>
      <c r="QDM105" s="0"/>
      <c r="QDN105" s="0"/>
      <c r="QDO105" s="0"/>
      <c r="QDP105" s="0"/>
      <c r="QDQ105" s="0"/>
      <c r="QDR105" s="0"/>
      <c r="QDS105" s="0"/>
      <c r="QDT105" s="0"/>
      <c r="QDU105" s="0"/>
      <c r="QDV105" s="0"/>
      <c r="QDW105" s="0"/>
      <c r="QDX105" s="0"/>
      <c r="QDY105" s="0"/>
      <c r="QDZ105" s="0"/>
      <c r="QEA105" s="0"/>
      <c r="QEB105" s="0"/>
      <c r="QEC105" s="0"/>
      <c r="QED105" s="0"/>
      <c r="QEE105" s="0"/>
      <c r="QEF105" s="0"/>
      <c r="QEG105" s="0"/>
      <c r="QEH105" s="0"/>
      <c r="QEI105" s="0"/>
      <c r="QEJ105" s="0"/>
      <c r="QEK105" s="0"/>
      <c r="QEL105" s="0"/>
      <c r="QEM105" s="0"/>
      <c r="QEN105" s="0"/>
      <c r="QEO105" s="0"/>
      <c r="QEP105" s="0"/>
      <c r="QEQ105" s="0"/>
      <c r="QER105" s="0"/>
      <c r="QES105" s="0"/>
      <c r="QET105" s="0"/>
      <c r="QEU105" s="0"/>
      <c r="QEV105" s="0"/>
      <c r="QEW105" s="0"/>
      <c r="QEX105" s="0"/>
      <c r="QEY105" s="0"/>
      <c r="QEZ105" s="0"/>
      <c r="QFA105" s="0"/>
      <c r="QFB105" s="0"/>
      <c r="QFC105" s="0"/>
      <c r="QFD105" s="0"/>
      <c r="QFE105" s="0"/>
      <c r="QFF105" s="0"/>
      <c r="QFG105" s="0"/>
      <c r="QFH105" s="0"/>
      <c r="QFI105" s="0"/>
      <c r="QFJ105" s="0"/>
      <c r="QFK105" s="0"/>
      <c r="QFL105" s="0"/>
      <c r="QFM105" s="0"/>
      <c r="QFN105" s="0"/>
      <c r="QFO105" s="0"/>
      <c r="QFP105" s="0"/>
      <c r="QFQ105" s="0"/>
      <c r="QFR105" s="0"/>
      <c r="QFS105" s="0"/>
      <c r="QFT105" s="0"/>
      <c r="QFU105" s="0"/>
      <c r="QFV105" s="0"/>
      <c r="QFW105" s="0"/>
      <c r="QFX105" s="0"/>
      <c r="QFY105" s="0"/>
      <c r="QFZ105" s="0"/>
      <c r="QGA105" s="0"/>
      <c r="QGB105" s="0"/>
      <c r="QGC105" s="0"/>
      <c r="QGD105" s="0"/>
      <c r="QGE105" s="0"/>
      <c r="QGF105" s="0"/>
      <c r="QGG105" s="0"/>
      <c r="QGH105" s="0"/>
      <c r="QGI105" s="0"/>
      <c r="QGJ105" s="0"/>
      <c r="QGK105" s="0"/>
      <c r="QGL105" s="0"/>
      <c r="QGM105" s="0"/>
      <c r="QGN105" s="0"/>
      <c r="QGO105" s="0"/>
      <c r="QGP105" s="0"/>
      <c r="QGQ105" s="0"/>
      <c r="QGR105" s="0"/>
      <c r="QGS105" s="0"/>
      <c r="QGT105" s="0"/>
      <c r="QGU105" s="0"/>
      <c r="QGV105" s="0"/>
      <c r="QGW105" s="0"/>
      <c r="QGX105" s="0"/>
      <c r="QGY105" s="0"/>
      <c r="QGZ105" s="0"/>
      <c r="QHA105" s="0"/>
      <c r="QHB105" s="0"/>
      <c r="QHC105" s="0"/>
      <c r="QHD105" s="0"/>
      <c r="QHE105" s="0"/>
      <c r="QHF105" s="0"/>
      <c r="QHG105" s="0"/>
      <c r="QHH105" s="0"/>
      <c r="QHI105" s="0"/>
      <c r="QHJ105" s="0"/>
      <c r="QHK105" s="0"/>
      <c r="QHL105" s="0"/>
      <c r="QHM105" s="0"/>
      <c r="QHN105" s="0"/>
      <c r="QHO105" s="0"/>
      <c r="QHP105" s="0"/>
      <c r="QHQ105" s="0"/>
      <c r="QHR105" s="0"/>
      <c r="QHS105" s="0"/>
      <c r="QHT105" s="0"/>
      <c r="QHU105" s="0"/>
      <c r="QHV105" s="0"/>
      <c r="QHW105" s="0"/>
      <c r="QHX105" s="0"/>
      <c r="QHY105" s="0"/>
      <c r="QHZ105" s="0"/>
      <c r="QIA105" s="0"/>
      <c r="QIB105" s="0"/>
      <c r="QIC105" s="0"/>
      <c r="QID105" s="0"/>
      <c r="QIE105" s="0"/>
      <c r="QIF105" s="0"/>
      <c r="QIG105" s="0"/>
      <c r="QIH105" s="0"/>
      <c r="QII105" s="0"/>
      <c r="QIJ105" s="0"/>
      <c r="QIK105" s="0"/>
      <c r="QIL105" s="0"/>
      <c r="QIM105" s="0"/>
      <c r="QIN105" s="0"/>
      <c r="QIO105" s="0"/>
      <c r="QIP105" s="0"/>
      <c r="QIQ105" s="0"/>
      <c r="QIR105" s="0"/>
      <c r="QIS105" s="0"/>
      <c r="QIT105" s="0"/>
      <c r="QIU105" s="0"/>
      <c r="QIV105" s="0"/>
      <c r="QIW105" s="0"/>
      <c r="QIX105" s="0"/>
      <c r="QIY105" s="0"/>
      <c r="QIZ105" s="0"/>
      <c r="QJA105" s="0"/>
      <c r="QJB105" s="0"/>
      <c r="QJC105" s="0"/>
      <c r="QJD105" s="0"/>
      <c r="QJE105" s="0"/>
      <c r="QJF105" s="0"/>
      <c r="QJG105" s="0"/>
      <c r="QJH105" s="0"/>
      <c r="QJI105" s="0"/>
      <c r="QJJ105" s="0"/>
      <c r="QJK105" s="0"/>
      <c r="QJL105" s="0"/>
      <c r="QJM105" s="0"/>
      <c r="QJN105" s="0"/>
      <c r="QJO105" s="0"/>
      <c r="QJP105" s="0"/>
      <c r="QJQ105" s="0"/>
      <c r="QJR105" s="0"/>
      <c r="QJS105" s="0"/>
      <c r="QJT105" s="0"/>
      <c r="QJU105" s="0"/>
      <c r="QJV105" s="0"/>
      <c r="QJW105" s="0"/>
      <c r="QJX105" s="0"/>
      <c r="QJY105" s="0"/>
      <c r="QJZ105" s="0"/>
      <c r="QKA105" s="0"/>
      <c r="QKB105" s="0"/>
      <c r="QKC105" s="0"/>
      <c r="QKD105" s="0"/>
      <c r="QKE105" s="0"/>
      <c r="QKF105" s="0"/>
      <c r="QKG105" s="0"/>
      <c r="QKH105" s="0"/>
      <c r="QKI105" s="0"/>
      <c r="QKJ105" s="0"/>
      <c r="QKK105" s="0"/>
      <c r="QKL105" s="0"/>
      <c r="QKM105" s="0"/>
      <c r="QKN105" s="0"/>
      <c r="QKO105" s="0"/>
      <c r="QKP105" s="0"/>
      <c r="QKQ105" s="0"/>
      <c r="QKR105" s="0"/>
      <c r="QKS105" s="0"/>
      <c r="QKT105" s="0"/>
      <c r="QKU105" s="0"/>
      <c r="QKV105" s="0"/>
      <c r="QKW105" s="0"/>
      <c r="QKX105" s="0"/>
      <c r="QKY105" s="0"/>
      <c r="QKZ105" s="0"/>
      <c r="QLA105" s="0"/>
      <c r="QLB105" s="0"/>
      <c r="QLC105" s="0"/>
      <c r="QLD105" s="0"/>
      <c r="QLE105" s="0"/>
      <c r="QLF105" s="0"/>
      <c r="QLG105" s="0"/>
      <c r="QLH105" s="0"/>
      <c r="QLI105" s="0"/>
      <c r="QLJ105" s="0"/>
      <c r="QLK105" s="0"/>
      <c r="QLL105" s="0"/>
      <c r="QLM105" s="0"/>
      <c r="QLN105" s="0"/>
      <c r="QLO105" s="0"/>
      <c r="QLP105" s="0"/>
      <c r="QLQ105" s="0"/>
      <c r="QLR105" s="0"/>
      <c r="QLS105" s="0"/>
      <c r="QLT105" s="0"/>
      <c r="QLU105" s="0"/>
      <c r="QLV105" s="0"/>
      <c r="QLW105" s="0"/>
      <c r="QLX105" s="0"/>
      <c r="QLY105" s="0"/>
      <c r="QLZ105" s="0"/>
      <c r="QMA105" s="0"/>
      <c r="QMB105" s="0"/>
      <c r="QMC105" s="0"/>
      <c r="QMD105" s="0"/>
      <c r="QME105" s="0"/>
      <c r="QMF105" s="0"/>
      <c r="QMG105" s="0"/>
      <c r="QMH105" s="0"/>
      <c r="QMI105" s="0"/>
      <c r="QMJ105" s="0"/>
      <c r="QMK105" s="0"/>
      <c r="QML105" s="0"/>
      <c r="QMM105" s="0"/>
      <c r="QMN105" s="0"/>
      <c r="QMO105" s="0"/>
      <c r="QMP105" s="0"/>
      <c r="QMQ105" s="0"/>
      <c r="QMR105" s="0"/>
      <c r="QMS105" s="0"/>
      <c r="QMT105" s="0"/>
      <c r="QMU105" s="0"/>
      <c r="QMV105" s="0"/>
      <c r="QMW105" s="0"/>
      <c r="QMX105" s="0"/>
      <c r="QMY105" s="0"/>
      <c r="QMZ105" s="0"/>
      <c r="QNA105" s="0"/>
      <c r="QNB105" s="0"/>
      <c r="QNC105" s="0"/>
      <c r="QND105" s="0"/>
      <c r="QNE105" s="0"/>
      <c r="QNF105" s="0"/>
      <c r="QNG105" s="0"/>
      <c r="QNH105" s="0"/>
      <c r="QNI105" s="0"/>
      <c r="QNJ105" s="0"/>
      <c r="QNK105" s="0"/>
      <c r="QNL105" s="0"/>
      <c r="QNM105" s="0"/>
      <c r="QNN105" s="0"/>
      <c r="QNO105" s="0"/>
      <c r="QNP105" s="0"/>
      <c r="QNQ105" s="0"/>
      <c r="QNR105" s="0"/>
      <c r="QNS105" s="0"/>
      <c r="QNT105" s="0"/>
      <c r="QNU105" s="0"/>
      <c r="QNV105" s="0"/>
      <c r="QNW105" s="0"/>
      <c r="QNX105" s="0"/>
      <c r="QNY105" s="0"/>
      <c r="QNZ105" s="0"/>
      <c r="QOA105" s="0"/>
      <c r="QOB105" s="0"/>
      <c r="QOC105" s="0"/>
      <c r="QOD105" s="0"/>
      <c r="QOE105" s="0"/>
      <c r="QOF105" s="0"/>
      <c r="QOG105" s="0"/>
      <c r="QOH105" s="0"/>
      <c r="QOI105" s="0"/>
      <c r="QOJ105" s="0"/>
      <c r="QOK105" s="0"/>
      <c r="QOL105" s="0"/>
      <c r="QOM105" s="0"/>
      <c r="QON105" s="0"/>
      <c r="QOO105" s="0"/>
      <c r="QOP105" s="0"/>
      <c r="QOQ105" s="0"/>
      <c r="QOR105" s="0"/>
      <c r="QOS105" s="0"/>
      <c r="QOT105" s="0"/>
      <c r="QOU105" s="0"/>
      <c r="QOV105" s="0"/>
      <c r="QOW105" s="0"/>
      <c r="QOX105" s="0"/>
      <c r="QOY105" s="0"/>
      <c r="QOZ105" s="0"/>
      <c r="QPA105" s="0"/>
      <c r="QPB105" s="0"/>
      <c r="QPC105" s="0"/>
      <c r="QPD105" s="0"/>
      <c r="QPE105" s="0"/>
      <c r="QPF105" s="0"/>
      <c r="QPG105" s="0"/>
      <c r="QPH105" s="0"/>
      <c r="QPI105" s="0"/>
      <c r="QPJ105" s="0"/>
      <c r="QPK105" s="0"/>
      <c r="QPL105" s="0"/>
      <c r="QPM105" s="0"/>
      <c r="QPN105" s="0"/>
      <c r="QPO105" s="0"/>
      <c r="QPP105" s="0"/>
      <c r="QPQ105" s="0"/>
      <c r="QPR105" s="0"/>
      <c r="QPS105" s="0"/>
      <c r="QPT105" s="0"/>
      <c r="QPU105" s="0"/>
      <c r="QPV105" s="0"/>
      <c r="QPW105" s="0"/>
      <c r="QPX105" s="0"/>
      <c r="QPY105" s="0"/>
      <c r="QPZ105" s="0"/>
      <c r="QQA105" s="0"/>
      <c r="QQB105" s="0"/>
      <c r="QQC105" s="0"/>
      <c r="QQD105" s="0"/>
      <c r="QQE105" s="0"/>
      <c r="QQF105" s="0"/>
      <c r="QQG105" s="0"/>
      <c r="QQH105" s="0"/>
      <c r="QQI105" s="0"/>
      <c r="QQJ105" s="0"/>
      <c r="QQK105" s="0"/>
      <c r="QQL105" s="0"/>
      <c r="QQM105" s="0"/>
      <c r="QQN105" s="0"/>
      <c r="QQO105" s="0"/>
      <c r="QQP105" s="0"/>
      <c r="QQQ105" s="0"/>
      <c r="QQR105" s="0"/>
      <c r="QQS105" s="0"/>
      <c r="QQT105" s="0"/>
      <c r="QQU105" s="0"/>
      <c r="QQV105" s="0"/>
      <c r="QQW105" s="0"/>
      <c r="QQX105" s="0"/>
      <c r="QQY105" s="0"/>
      <c r="QQZ105" s="0"/>
      <c r="QRA105" s="0"/>
      <c r="QRB105" s="0"/>
      <c r="QRC105" s="0"/>
      <c r="QRD105" s="0"/>
      <c r="QRE105" s="0"/>
      <c r="QRF105" s="0"/>
      <c r="QRG105" s="0"/>
      <c r="QRH105" s="0"/>
      <c r="QRI105" s="0"/>
      <c r="QRJ105" s="0"/>
      <c r="QRK105" s="0"/>
      <c r="QRL105" s="0"/>
      <c r="QRM105" s="0"/>
      <c r="QRN105" s="0"/>
      <c r="QRO105" s="0"/>
      <c r="QRP105" s="0"/>
      <c r="QRQ105" s="0"/>
      <c r="QRR105" s="0"/>
      <c r="QRS105" s="0"/>
      <c r="QRT105" s="0"/>
      <c r="QRU105" s="0"/>
      <c r="QRV105" s="0"/>
      <c r="QRW105" s="0"/>
      <c r="QRX105" s="0"/>
      <c r="QRY105" s="0"/>
      <c r="QRZ105" s="0"/>
      <c r="QSA105" s="0"/>
      <c r="QSB105" s="0"/>
      <c r="QSC105" s="0"/>
      <c r="QSD105" s="0"/>
      <c r="QSE105" s="0"/>
      <c r="QSF105" s="0"/>
      <c r="QSG105" s="0"/>
      <c r="QSH105" s="0"/>
      <c r="QSI105" s="0"/>
      <c r="QSJ105" s="0"/>
      <c r="QSK105" s="0"/>
      <c r="QSL105" s="0"/>
      <c r="QSM105" s="0"/>
      <c r="QSN105" s="0"/>
      <c r="QSO105" s="0"/>
      <c r="QSP105" s="0"/>
      <c r="QSQ105" s="0"/>
      <c r="QSR105" s="0"/>
      <c r="QSS105" s="0"/>
      <c r="QST105" s="0"/>
      <c r="QSU105" s="0"/>
      <c r="QSV105" s="0"/>
      <c r="QSW105" s="0"/>
      <c r="QSX105" s="0"/>
      <c r="QSY105" s="0"/>
      <c r="QSZ105" s="0"/>
      <c r="QTA105" s="0"/>
      <c r="QTB105" s="0"/>
      <c r="QTC105" s="0"/>
      <c r="QTD105" s="0"/>
      <c r="QTE105" s="0"/>
      <c r="QTF105" s="0"/>
      <c r="QTG105" s="0"/>
      <c r="QTH105" s="0"/>
      <c r="QTI105" s="0"/>
      <c r="QTJ105" s="0"/>
      <c r="QTK105" s="0"/>
      <c r="QTL105" s="0"/>
      <c r="QTM105" s="0"/>
      <c r="QTN105" s="0"/>
      <c r="QTO105" s="0"/>
      <c r="QTP105" s="0"/>
      <c r="QTQ105" s="0"/>
      <c r="QTR105" s="0"/>
      <c r="QTS105" s="0"/>
      <c r="QTT105" s="0"/>
      <c r="QTU105" s="0"/>
      <c r="QTV105" s="0"/>
      <c r="QTW105" s="0"/>
      <c r="QTX105" s="0"/>
      <c r="QTY105" s="0"/>
      <c r="QTZ105" s="0"/>
      <c r="QUA105" s="0"/>
      <c r="QUB105" s="0"/>
      <c r="QUC105" s="0"/>
      <c r="QUD105" s="0"/>
      <c r="QUE105" s="0"/>
      <c r="QUF105" s="0"/>
      <c r="QUG105" s="0"/>
      <c r="QUH105" s="0"/>
      <c r="QUI105" s="0"/>
      <c r="QUJ105" s="0"/>
      <c r="QUK105" s="0"/>
      <c r="QUL105" s="0"/>
      <c r="QUM105" s="0"/>
      <c r="QUN105" s="0"/>
      <c r="QUO105" s="0"/>
      <c r="QUP105" s="0"/>
      <c r="QUQ105" s="0"/>
      <c r="QUR105" s="0"/>
      <c r="QUS105" s="0"/>
      <c r="QUT105" s="0"/>
      <c r="QUU105" s="0"/>
      <c r="QUV105" s="0"/>
      <c r="QUW105" s="0"/>
      <c r="QUX105" s="0"/>
      <c r="QUY105" s="0"/>
      <c r="QUZ105" s="0"/>
      <c r="QVA105" s="0"/>
      <c r="QVB105" s="0"/>
      <c r="QVC105" s="0"/>
      <c r="QVD105" s="0"/>
      <c r="QVE105" s="0"/>
      <c r="QVF105" s="0"/>
      <c r="QVG105" s="0"/>
      <c r="QVH105" s="0"/>
      <c r="QVI105" s="0"/>
      <c r="QVJ105" s="0"/>
      <c r="QVK105" s="0"/>
      <c r="QVL105" s="0"/>
      <c r="QVM105" s="0"/>
      <c r="QVN105" s="0"/>
      <c r="QVO105" s="0"/>
      <c r="QVP105" s="0"/>
      <c r="QVQ105" s="0"/>
      <c r="QVR105" s="0"/>
      <c r="QVS105" s="0"/>
      <c r="QVT105" s="0"/>
      <c r="QVU105" s="0"/>
      <c r="QVV105" s="0"/>
      <c r="QVW105" s="0"/>
      <c r="QVX105" s="0"/>
      <c r="QVY105" s="0"/>
      <c r="QVZ105" s="0"/>
      <c r="QWA105" s="0"/>
      <c r="QWB105" s="0"/>
      <c r="QWC105" s="0"/>
      <c r="QWD105" s="0"/>
      <c r="QWE105" s="0"/>
      <c r="QWF105" s="0"/>
      <c r="QWG105" s="0"/>
      <c r="QWH105" s="0"/>
      <c r="QWI105" s="0"/>
      <c r="QWJ105" s="0"/>
      <c r="QWK105" s="0"/>
      <c r="QWL105" s="0"/>
      <c r="QWM105" s="0"/>
      <c r="QWN105" s="0"/>
      <c r="QWO105" s="0"/>
      <c r="QWP105" s="0"/>
      <c r="QWQ105" s="0"/>
      <c r="QWR105" s="0"/>
      <c r="QWS105" s="0"/>
      <c r="QWT105" s="0"/>
      <c r="QWU105" s="0"/>
      <c r="QWV105" s="0"/>
      <c r="QWW105" s="0"/>
      <c r="QWX105" s="0"/>
      <c r="QWY105" s="0"/>
      <c r="QWZ105" s="0"/>
      <c r="QXA105" s="0"/>
      <c r="QXB105" s="0"/>
      <c r="QXC105" s="0"/>
      <c r="QXD105" s="0"/>
      <c r="QXE105" s="0"/>
      <c r="QXF105" s="0"/>
      <c r="QXG105" s="0"/>
      <c r="QXH105" s="0"/>
      <c r="QXI105" s="0"/>
      <c r="QXJ105" s="0"/>
      <c r="QXK105" s="0"/>
      <c r="QXL105" s="0"/>
      <c r="QXM105" s="0"/>
      <c r="QXN105" s="0"/>
      <c r="QXO105" s="0"/>
      <c r="QXP105" s="0"/>
      <c r="QXQ105" s="0"/>
      <c r="QXR105" s="0"/>
      <c r="QXS105" s="0"/>
      <c r="QXT105" s="0"/>
      <c r="QXU105" s="0"/>
      <c r="QXV105" s="0"/>
      <c r="QXW105" s="0"/>
      <c r="QXX105" s="0"/>
      <c r="QXY105" s="0"/>
      <c r="QXZ105" s="0"/>
      <c r="QYA105" s="0"/>
      <c r="QYB105" s="0"/>
      <c r="QYC105" s="0"/>
      <c r="QYD105" s="0"/>
      <c r="QYE105" s="0"/>
      <c r="QYF105" s="0"/>
      <c r="QYG105" s="0"/>
      <c r="QYH105" s="0"/>
      <c r="QYI105" s="0"/>
      <c r="QYJ105" s="0"/>
      <c r="QYK105" s="0"/>
      <c r="QYL105" s="0"/>
      <c r="QYM105" s="0"/>
      <c r="QYN105" s="0"/>
      <c r="QYO105" s="0"/>
      <c r="QYP105" s="0"/>
      <c r="QYQ105" s="0"/>
      <c r="QYR105" s="0"/>
      <c r="QYS105" s="0"/>
      <c r="QYT105" s="0"/>
      <c r="QYU105" s="0"/>
      <c r="QYV105" s="0"/>
      <c r="QYW105" s="0"/>
      <c r="QYX105" s="0"/>
      <c r="QYY105" s="0"/>
      <c r="QYZ105" s="0"/>
      <c r="QZA105" s="0"/>
      <c r="QZB105" s="0"/>
      <c r="QZC105" s="0"/>
      <c r="QZD105" s="0"/>
      <c r="QZE105" s="0"/>
      <c r="QZF105" s="0"/>
      <c r="QZG105" s="0"/>
      <c r="QZH105" s="0"/>
      <c r="QZI105" s="0"/>
      <c r="QZJ105" s="0"/>
      <c r="QZK105" s="0"/>
      <c r="QZL105" s="0"/>
      <c r="QZM105" s="0"/>
      <c r="QZN105" s="0"/>
      <c r="QZO105" s="0"/>
      <c r="QZP105" s="0"/>
      <c r="QZQ105" s="0"/>
      <c r="QZR105" s="0"/>
      <c r="QZS105" s="0"/>
      <c r="QZT105" s="0"/>
      <c r="QZU105" s="0"/>
      <c r="QZV105" s="0"/>
      <c r="QZW105" s="0"/>
      <c r="QZX105" s="0"/>
      <c r="QZY105" s="0"/>
      <c r="QZZ105" s="0"/>
      <c r="RAA105" s="0"/>
      <c r="RAB105" s="0"/>
      <c r="RAC105" s="0"/>
      <c r="RAD105" s="0"/>
      <c r="RAE105" s="0"/>
      <c r="RAF105" s="0"/>
      <c r="RAG105" s="0"/>
      <c r="RAH105" s="0"/>
      <c r="RAI105" s="0"/>
      <c r="RAJ105" s="0"/>
      <c r="RAK105" s="0"/>
      <c r="RAL105" s="0"/>
      <c r="RAM105" s="0"/>
      <c r="RAN105" s="0"/>
      <c r="RAO105" s="0"/>
      <c r="RAP105" s="0"/>
      <c r="RAQ105" s="0"/>
      <c r="RAR105" s="0"/>
      <c r="RAS105" s="0"/>
      <c r="RAT105" s="0"/>
      <c r="RAU105" s="0"/>
      <c r="RAV105" s="0"/>
      <c r="RAW105" s="0"/>
      <c r="RAX105" s="0"/>
      <c r="RAY105" s="0"/>
      <c r="RAZ105" s="0"/>
      <c r="RBA105" s="0"/>
      <c r="RBB105" s="0"/>
      <c r="RBC105" s="0"/>
      <c r="RBD105" s="0"/>
      <c r="RBE105" s="0"/>
      <c r="RBF105" s="0"/>
      <c r="RBG105" s="0"/>
      <c r="RBH105" s="0"/>
      <c r="RBI105" s="0"/>
      <c r="RBJ105" s="0"/>
      <c r="RBK105" s="0"/>
      <c r="RBL105" s="0"/>
      <c r="RBM105" s="0"/>
      <c r="RBN105" s="0"/>
      <c r="RBO105" s="0"/>
      <c r="RBP105" s="0"/>
      <c r="RBQ105" s="0"/>
      <c r="RBR105" s="0"/>
      <c r="RBS105" s="0"/>
      <c r="RBT105" s="0"/>
      <c r="RBU105" s="0"/>
      <c r="RBV105" s="0"/>
      <c r="RBW105" s="0"/>
      <c r="RBX105" s="0"/>
      <c r="RBY105" s="0"/>
      <c r="RBZ105" s="0"/>
      <c r="RCA105" s="0"/>
      <c r="RCB105" s="0"/>
      <c r="RCC105" s="0"/>
      <c r="RCD105" s="0"/>
      <c r="RCE105" s="0"/>
      <c r="RCF105" s="0"/>
      <c r="RCG105" s="0"/>
      <c r="RCH105" s="0"/>
      <c r="RCI105" s="0"/>
      <c r="RCJ105" s="0"/>
      <c r="RCK105" s="0"/>
      <c r="RCL105" s="0"/>
      <c r="RCM105" s="0"/>
      <c r="RCN105" s="0"/>
      <c r="RCO105" s="0"/>
      <c r="RCP105" s="0"/>
      <c r="RCQ105" s="0"/>
      <c r="RCR105" s="0"/>
      <c r="RCS105" s="0"/>
      <c r="RCT105" s="0"/>
      <c r="RCU105" s="0"/>
      <c r="RCV105" s="0"/>
      <c r="RCW105" s="0"/>
      <c r="RCX105" s="0"/>
      <c r="RCY105" s="0"/>
      <c r="RCZ105" s="0"/>
      <c r="RDA105" s="0"/>
      <c r="RDB105" s="0"/>
      <c r="RDC105" s="0"/>
      <c r="RDD105" s="0"/>
      <c r="RDE105" s="0"/>
      <c r="RDF105" s="0"/>
      <c r="RDG105" s="0"/>
      <c r="RDH105" s="0"/>
      <c r="RDI105" s="0"/>
      <c r="RDJ105" s="0"/>
      <c r="RDK105" s="0"/>
      <c r="RDL105" s="0"/>
      <c r="RDM105" s="0"/>
      <c r="RDN105" s="0"/>
      <c r="RDO105" s="0"/>
      <c r="RDP105" s="0"/>
      <c r="RDQ105" s="0"/>
      <c r="RDR105" s="0"/>
      <c r="RDS105" s="0"/>
      <c r="RDT105" s="0"/>
      <c r="RDU105" s="0"/>
      <c r="RDV105" s="0"/>
      <c r="RDW105" s="0"/>
      <c r="RDX105" s="0"/>
      <c r="RDY105" s="0"/>
      <c r="RDZ105" s="0"/>
      <c r="REA105" s="0"/>
      <c r="REB105" s="0"/>
      <c r="REC105" s="0"/>
      <c r="RED105" s="0"/>
      <c r="REE105" s="0"/>
      <c r="REF105" s="0"/>
      <c r="REG105" s="0"/>
      <c r="REH105" s="0"/>
      <c r="REI105" s="0"/>
      <c r="REJ105" s="0"/>
      <c r="REK105" s="0"/>
      <c r="REL105" s="0"/>
      <c r="REM105" s="0"/>
      <c r="REN105" s="0"/>
      <c r="REO105" s="0"/>
      <c r="REP105" s="0"/>
      <c r="REQ105" s="0"/>
      <c r="RER105" s="0"/>
      <c r="RES105" s="0"/>
      <c r="RET105" s="0"/>
      <c r="REU105" s="0"/>
      <c r="REV105" s="0"/>
      <c r="REW105" s="0"/>
      <c r="REX105" s="0"/>
      <c r="REY105" s="0"/>
      <c r="REZ105" s="0"/>
      <c r="RFA105" s="0"/>
      <c r="RFB105" s="0"/>
      <c r="RFC105" s="0"/>
      <c r="RFD105" s="0"/>
      <c r="RFE105" s="0"/>
      <c r="RFF105" s="0"/>
      <c r="RFG105" s="0"/>
      <c r="RFH105" s="0"/>
      <c r="RFI105" s="0"/>
      <c r="RFJ105" s="0"/>
      <c r="RFK105" s="0"/>
      <c r="RFL105" s="0"/>
      <c r="RFM105" s="0"/>
      <c r="RFN105" s="0"/>
      <c r="RFO105" s="0"/>
      <c r="RFP105" s="0"/>
      <c r="RFQ105" s="0"/>
      <c r="RFR105" s="0"/>
      <c r="RFS105" s="0"/>
      <c r="RFT105" s="0"/>
      <c r="RFU105" s="0"/>
      <c r="RFV105" s="0"/>
      <c r="RFW105" s="0"/>
      <c r="RFX105" s="0"/>
      <c r="RFY105" s="0"/>
      <c r="RFZ105" s="0"/>
      <c r="RGA105" s="0"/>
      <c r="RGB105" s="0"/>
      <c r="RGC105" s="0"/>
      <c r="RGD105" s="0"/>
      <c r="RGE105" s="0"/>
      <c r="RGF105" s="0"/>
      <c r="RGG105" s="0"/>
      <c r="RGH105" s="0"/>
      <c r="RGI105" s="0"/>
      <c r="RGJ105" s="0"/>
      <c r="RGK105" s="0"/>
      <c r="RGL105" s="0"/>
      <c r="RGM105" s="0"/>
      <c r="RGN105" s="0"/>
      <c r="RGO105" s="0"/>
      <c r="RGP105" s="0"/>
      <c r="RGQ105" s="0"/>
      <c r="RGR105" s="0"/>
      <c r="RGS105" s="0"/>
      <c r="RGT105" s="0"/>
      <c r="RGU105" s="0"/>
      <c r="RGV105" s="0"/>
      <c r="RGW105" s="0"/>
      <c r="RGX105" s="0"/>
      <c r="RGY105" s="0"/>
      <c r="RGZ105" s="0"/>
      <c r="RHA105" s="0"/>
      <c r="RHB105" s="0"/>
      <c r="RHC105" s="0"/>
      <c r="RHD105" s="0"/>
      <c r="RHE105" s="0"/>
      <c r="RHF105" s="0"/>
      <c r="RHG105" s="0"/>
      <c r="RHH105" s="0"/>
      <c r="RHI105" s="0"/>
      <c r="RHJ105" s="0"/>
      <c r="RHK105" s="0"/>
      <c r="RHL105" s="0"/>
      <c r="RHM105" s="0"/>
      <c r="RHN105" s="0"/>
      <c r="RHO105" s="0"/>
      <c r="RHP105" s="0"/>
      <c r="RHQ105" s="0"/>
      <c r="RHR105" s="0"/>
      <c r="RHS105" s="0"/>
      <c r="RHT105" s="0"/>
      <c r="RHU105" s="0"/>
      <c r="RHV105" s="0"/>
      <c r="RHW105" s="0"/>
      <c r="RHX105" s="0"/>
      <c r="RHY105" s="0"/>
      <c r="RHZ105" s="0"/>
      <c r="RIA105" s="0"/>
      <c r="RIB105" s="0"/>
      <c r="RIC105" s="0"/>
      <c r="RID105" s="0"/>
      <c r="RIE105" s="0"/>
      <c r="RIF105" s="0"/>
      <c r="RIG105" s="0"/>
      <c r="RIH105" s="0"/>
      <c r="RII105" s="0"/>
      <c r="RIJ105" s="0"/>
      <c r="RIK105" s="0"/>
      <c r="RIL105" s="0"/>
      <c r="RIM105" s="0"/>
      <c r="RIN105" s="0"/>
      <c r="RIO105" s="0"/>
      <c r="RIP105" s="0"/>
      <c r="RIQ105" s="0"/>
      <c r="RIR105" s="0"/>
      <c r="RIS105" s="0"/>
      <c r="RIT105" s="0"/>
      <c r="RIU105" s="0"/>
      <c r="RIV105" s="0"/>
      <c r="RIW105" s="0"/>
      <c r="RIX105" s="0"/>
      <c r="RIY105" s="0"/>
      <c r="RIZ105" s="0"/>
      <c r="RJA105" s="0"/>
      <c r="RJB105" s="0"/>
      <c r="RJC105" s="0"/>
      <c r="RJD105" s="0"/>
      <c r="RJE105" s="0"/>
      <c r="RJF105" s="0"/>
      <c r="RJG105" s="0"/>
      <c r="RJH105" s="0"/>
      <c r="RJI105" s="0"/>
      <c r="RJJ105" s="0"/>
      <c r="RJK105" s="0"/>
      <c r="RJL105" s="0"/>
      <c r="RJM105" s="0"/>
      <c r="RJN105" s="0"/>
      <c r="RJO105" s="0"/>
      <c r="RJP105" s="0"/>
      <c r="RJQ105" s="0"/>
      <c r="RJR105" s="0"/>
      <c r="RJS105" s="0"/>
      <c r="RJT105" s="0"/>
      <c r="RJU105" s="0"/>
      <c r="RJV105" s="0"/>
      <c r="RJW105" s="0"/>
      <c r="RJX105" s="0"/>
      <c r="RJY105" s="0"/>
      <c r="RJZ105" s="0"/>
      <c r="RKA105" s="0"/>
      <c r="RKB105" s="0"/>
      <c r="RKC105" s="0"/>
      <c r="RKD105" s="0"/>
      <c r="RKE105" s="0"/>
      <c r="RKF105" s="0"/>
      <c r="RKG105" s="0"/>
      <c r="RKH105" s="0"/>
      <c r="RKI105" s="0"/>
      <c r="RKJ105" s="0"/>
      <c r="RKK105" s="0"/>
      <c r="RKL105" s="0"/>
      <c r="RKM105" s="0"/>
      <c r="RKN105" s="0"/>
      <c r="RKO105" s="0"/>
      <c r="RKP105" s="0"/>
      <c r="RKQ105" s="0"/>
      <c r="RKR105" s="0"/>
      <c r="RKS105" s="0"/>
      <c r="RKT105" s="0"/>
      <c r="RKU105" s="0"/>
      <c r="RKV105" s="0"/>
      <c r="RKW105" s="0"/>
      <c r="RKX105" s="0"/>
      <c r="RKY105" s="0"/>
      <c r="RKZ105" s="0"/>
      <c r="RLA105" s="0"/>
      <c r="RLB105" s="0"/>
      <c r="RLC105" s="0"/>
      <c r="RLD105" s="0"/>
      <c r="RLE105" s="0"/>
      <c r="RLF105" s="0"/>
      <c r="RLG105" s="0"/>
      <c r="RLH105" s="0"/>
      <c r="RLI105" s="0"/>
      <c r="RLJ105" s="0"/>
      <c r="RLK105" s="0"/>
      <c r="RLL105" s="0"/>
      <c r="RLM105" s="0"/>
      <c r="RLN105" s="0"/>
      <c r="RLO105" s="0"/>
      <c r="RLP105" s="0"/>
      <c r="RLQ105" s="0"/>
      <c r="RLR105" s="0"/>
      <c r="RLS105" s="0"/>
      <c r="RLT105" s="0"/>
      <c r="RLU105" s="0"/>
      <c r="RLV105" s="0"/>
      <c r="RLW105" s="0"/>
      <c r="RLX105" s="0"/>
      <c r="RLY105" s="0"/>
      <c r="RLZ105" s="0"/>
      <c r="RMA105" s="0"/>
      <c r="RMB105" s="0"/>
      <c r="RMC105" s="0"/>
      <c r="RMD105" s="0"/>
      <c r="RME105" s="0"/>
      <c r="RMF105" s="0"/>
      <c r="RMG105" s="0"/>
      <c r="RMH105" s="0"/>
      <c r="RMI105" s="0"/>
      <c r="RMJ105" s="0"/>
      <c r="RMK105" s="0"/>
      <c r="RML105" s="0"/>
      <c r="RMM105" s="0"/>
      <c r="RMN105" s="0"/>
      <c r="RMO105" s="0"/>
      <c r="RMP105" s="0"/>
      <c r="RMQ105" s="0"/>
      <c r="RMR105" s="0"/>
      <c r="RMS105" s="0"/>
      <c r="RMT105" s="0"/>
      <c r="RMU105" s="0"/>
      <c r="RMV105" s="0"/>
      <c r="RMW105" s="0"/>
      <c r="RMX105" s="0"/>
      <c r="RMY105" s="0"/>
      <c r="RMZ105" s="0"/>
      <c r="RNA105" s="0"/>
      <c r="RNB105" s="0"/>
      <c r="RNC105" s="0"/>
      <c r="RND105" s="0"/>
      <c r="RNE105" s="0"/>
      <c r="RNF105" s="0"/>
      <c r="RNG105" s="0"/>
      <c r="RNH105" s="0"/>
      <c r="RNI105" s="0"/>
      <c r="RNJ105" s="0"/>
      <c r="RNK105" s="0"/>
      <c r="RNL105" s="0"/>
      <c r="RNM105" s="0"/>
      <c r="RNN105" s="0"/>
      <c r="RNO105" s="0"/>
      <c r="RNP105" s="0"/>
      <c r="RNQ105" s="0"/>
      <c r="RNR105" s="0"/>
      <c r="RNS105" s="0"/>
      <c r="RNT105" s="0"/>
      <c r="RNU105" s="0"/>
      <c r="RNV105" s="0"/>
      <c r="RNW105" s="0"/>
      <c r="RNX105" s="0"/>
      <c r="RNY105" s="0"/>
      <c r="RNZ105" s="0"/>
      <c r="ROA105" s="0"/>
      <c r="ROB105" s="0"/>
      <c r="ROC105" s="0"/>
      <c r="ROD105" s="0"/>
      <c r="ROE105" s="0"/>
      <c r="ROF105" s="0"/>
      <c r="ROG105" s="0"/>
      <c r="ROH105" s="0"/>
      <c r="ROI105" s="0"/>
      <c r="ROJ105" s="0"/>
      <c r="ROK105" s="0"/>
      <c r="ROL105" s="0"/>
      <c r="ROM105" s="0"/>
      <c r="RON105" s="0"/>
      <c r="ROO105" s="0"/>
      <c r="ROP105" s="0"/>
      <c r="ROQ105" s="0"/>
      <c r="ROR105" s="0"/>
      <c r="ROS105" s="0"/>
      <c r="ROT105" s="0"/>
      <c r="ROU105" s="0"/>
      <c r="ROV105" s="0"/>
      <c r="ROW105" s="0"/>
      <c r="ROX105" s="0"/>
      <c r="ROY105" s="0"/>
      <c r="ROZ105" s="0"/>
      <c r="RPA105" s="0"/>
      <c r="RPB105" s="0"/>
      <c r="RPC105" s="0"/>
      <c r="RPD105" s="0"/>
      <c r="RPE105" s="0"/>
      <c r="RPF105" s="0"/>
      <c r="RPG105" s="0"/>
      <c r="RPH105" s="0"/>
      <c r="RPI105" s="0"/>
      <c r="RPJ105" s="0"/>
      <c r="RPK105" s="0"/>
      <c r="RPL105" s="0"/>
      <c r="RPM105" s="0"/>
      <c r="RPN105" s="0"/>
      <c r="RPO105" s="0"/>
      <c r="RPP105" s="0"/>
      <c r="RPQ105" s="0"/>
      <c r="RPR105" s="0"/>
      <c r="RPS105" s="0"/>
      <c r="RPT105" s="0"/>
      <c r="RPU105" s="0"/>
      <c r="RPV105" s="0"/>
      <c r="RPW105" s="0"/>
      <c r="RPX105" s="0"/>
      <c r="RPY105" s="0"/>
      <c r="RPZ105" s="0"/>
      <c r="RQA105" s="0"/>
      <c r="RQB105" s="0"/>
      <c r="RQC105" s="0"/>
      <c r="RQD105" s="0"/>
      <c r="RQE105" s="0"/>
      <c r="RQF105" s="0"/>
      <c r="RQG105" s="0"/>
      <c r="RQH105" s="0"/>
      <c r="RQI105" s="0"/>
      <c r="RQJ105" s="0"/>
      <c r="RQK105" s="0"/>
      <c r="RQL105" s="0"/>
      <c r="RQM105" s="0"/>
      <c r="RQN105" s="0"/>
      <c r="RQO105" s="0"/>
      <c r="RQP105" s="0"/>
      <c r="RQQ105" s="0"/>
      <c r="RQR105" s="0"/>
      <c r="RQS105" s="0"/>
      <c r="RQT105" s="0"/>
      <c r="RQU105" s="0"/>
      <c r="RQV105" s="0"/>
      <c r="RQW105" s="0"/>
      <c r="RQX105" s="0"/>
      <c r="RQY105" s="0"/>
      <c r="RQZ105" s="0"/>
      <c r="RRA105" s="0"/>
      <c r="RRB105" s="0"/>
      <c r="RRC105" s="0"/>
      <c r="RRD105" s="0"/>
      <c r="RRE105" s="0"/>
      <c r="RRF105" s="0"/>
      <c r="RRG105" s="0"/>
      <c r="RRH105" s="0"/>
      <c r="RRI105" s="0"/>
      <c r="RRJ105" s="0"/>
      <c r="RRK105" s="0"/>
      <c r="RRL105" s="0"/>
      <c r="RRM105" s="0"/>
      <c r="RRN105" s="0"/>
      <c r="RRO105" s="0"/>
      <c r="RRP105" s="0"/>
      <c r="RRQ105" s="0"/>
      <c r="RRR105" s="0"/>
      <c r="RRS105" s="0"/>
      <c r="RRT105" s="0"/>
      <c r="RRU105" s="0"/>
      <c r="RRV105" s="0"/>
      <c r="RRW105" s="0"/>
      <c r="RRX105" s="0"/>
      <c r="RRY105" s="0"/>
      <c r="RRZ105" s="0"/>
      <c r="RSA105" s="0"/>
      <c r="RSB105" s="0"/>
      <c r="RSC105" s="0"/>
      <c r="RSD105" s="0"/>
      <c r="RSE105" s="0"/>
      <c r="RSF105" s="0"/>
      <c r="RSG105" s="0"/>
      <c r="RSH105" s="0"/>
      <c r="RSI105" s="0"/>
      <c r="RSJ105" s="0"/>
      <c r="RSK105" s="0"/>
      <c r="RSL105" s="0"/>
      <c r="RSM105" s="0"/>
      <c r="RSN105" s="0"/>
      <c r="RSO105" s="0"/>
      <c r="RSP105" s="0"/>
      <c r="RSQ105" s="0"/>
      <c r="RSR105" s="0"/>
      <c r="RSS105" s="0"/>
      <c r="RST105" s="0"/>
      <c r="RSU105" s="0"/>
      <c r="RSV105" s="0"/>
      <c r="RSW105" s="0"/>
      <c r="RSX105" s="0"/>
      <c r="RSY105" s="0"/>
      <c r="RSZ105" s="0"/>
      <c r="RTA105" s="0"/>
      <c r="RTB105" s="0"/>
      <c r="RTC105" s="0"/>
      <c r="RTD105" s="0"/>
      <c r="RTE105" s="0"/>
      <c r="RTF105" s="0"/>
      <c r="RTG105" s="0"/>
      <c r="RTH105" s="0"/>
      <c r="RTI105" s="0"/>
      <c r="RTJ105" s="0"/>
      <c r="RTK105" s="0"/>
      <c r="RTL105" s="0"/>
      <c r="RTM105" s="0"/>
      <c r="RTN105" s="0"/>
      <c r="RTO105" s="0"/>
      <c r="RTP105" s="0"/>
      <c r="RTQ105" s="0"/>
      <c r="RTR105" s="0"/>
      <c r="RTS105" s="0"/>
      <c r="RTT105" s="0"/>
      <c r="RTU105" s="0"/>
      <c r="RTV105" s="0"/>
      <c r="RTW105" s="0"/>
      <c r="RTX105" s="0"/>
      <c r="RTY105" s="0"/>
      <c r="RTZ105" s="0"/>
      <c r="RUA105" s="0"/>
      <c r="RUB105" s="0"/>
      <c r="RUC105" s="0"/>
      <c r="RUD105" s="0"/>
      <c r="RUE105" s="0"/>
      <c r="RUF105" s="0"/>
      <c r="RUG105" s="0"/>
      <c r="RUH105" s="0"/>
      <c r="RUI105" s="0"/>
      <c r="RUJ105" s="0"/>
      <c r="RUK105" s="0"/>
      <c r="RUL105" s="0"/>
      <c r="RUM105" s="0"/>
      <c r="RUN105" s="0"/>
      <c r="RUO105" s="0"/>
      <c r="RUP105" s="0"/>
      <c r="RUQ105" s="0"/>
      <c r="RUR105" s="0"/>
      <c r="RUS105" s="0"/>
      <c r="RUT105" s="0"/>
      <c r="RUU105" s="0"/>
      <c r="RUV105" s="0"/>
      <c r="RUW105" s="0"/>
      <c r="RUX105" s="0"/>
      <c r="RUY105" s="0"/>
      <c r="RUZ105" s="0"/>
      <c r="RVA105" s="0"/>
      <c r="RVB105" s="0"/>
      <c r="RVC105" s="0"/>
      <c r="RVD105" s="0"/>
      <c r="RVE105" s="0"/>
      <c r="RVF105" s="0"/>
      <c r="RVG105" s="0"/>
      <c r="RVH105" s="0"/>
      <c r="RVI105" s="0"/>
      <c r="RVJ105" s="0"/>
      <c r="RVK105" s="0"/>
      <c r="RVL105" s="0"/>
      <c r="RVM105" s="0"/>
      <c r="RVN105" s="0"/>
      <c r="RVO105" s="0"/>
      <c r="RVP105" s="0"/>
      <c r="RVQ105" s="0"/>
      <c r="RVR105" s="0"/>
      <c r="RVS105" s="0"/>
      <c r="RVT105" s="0"/>
      <c r="RVU105" s="0"/>
      <c r="RVV105" s="0"/>
      <c r="RVW105" s="0"/>
      <c r="RVX105" s="0"/>
      <c r="RVY105" s="0"/>
      <c r="RVZ105" s="0"/>
      <c r="RWA105" s="0"/>
      <c r="RWB105" s="0"/>
      <c r="RWC105" s="0"/>
      <c r="RWD105" s="0"/>
      <c r="RWE105" s="0"/>
      <c r="RWF105" s="0"/>
      <c r="RWG105" s="0"/>
      <c r="RWH105" s="0"/>
      <c r="RWI105" s="0"/>
      <c r="RWJ105" s="0"/>
      <c r="RWK105" s="0"/>
      <c r="RWL105" s="0"/>
      <c r="RWM105" s="0"/>
      <c r="RWN105" s="0"/>
      <c r="RWO105" s="0"/>
      <c r="RWP105" s="0"/>
      <c r="RWQ105" s="0"/>
      <c r="RWR105" s="0"/>
      <c r="RWS105" s="0"/>
      <c r="RWT105" s="0"/>
      <c r="RWU105" s="0"/>
      <c r="RWV105" s="0"/>
      <c r="RWW105" s="0"/>
      <c r="RWX105" s="0"/>
      <c r="RWY105" s="0"/>
      <c r="RWZ105" s="0"/>
      <c r="RXA105" s="0"/>
      <c r="RXB105" s="0"/>
      <c r="RXC105" s="0"/>
      <c r="RXD105" s="0"/>
      <c r="RXE105" s="0"/>
      <c r="RXF105" s="0"/>
      <c r="RXG105" s="0"/>
      <c r="RXH105" s="0"/>
      <c r="RXI105" s="0"/>
      <c r="RXJ105" s="0"/>
      <c r="RXK105" s="0"/>
      <c r="RXL105" s="0"/>
      <c r="RXM105" s="0"/>
      <c r="RXN105" s="0"/>
      <c r="RXO105" s="0"/>
      <c r="RXP105" s="0"/>
      <c r="RXQ105" s="0"/>
      <c r="RXR105" s="0"/>
      <c r="RXS105" s="0"/>
      <c r="RXT105" s="0"/>
      <c r="RXU105" s="0"/>
      <c r="RXV105" s="0"/>
      <c r="RXW105" s="0"/>
      <c r="RXX105" s="0"/>
      <c r="RXY105" s="0"/>
      <c r="RXZ105" s="0"/>
      <c r="RYA105" s="0"/>
      <c r="RYB105" s="0"/>
      <c r="RYC105" s="0"/>
      <c r="RYD105" s="0"/>
      <c r="RYE105" s="0"/>
      <c r="RYF105" s="0"/>
      <c r="RYG105" s="0"/>
      <c r="RYH105" s="0"/>
      <c r="RYI105" s="0"/>
      <c r="RYJ105" s="0"/>
      <c r="RYK105" s="0"/>
      <c r="RYL105" s="0"/>
      <c r="RYM105" s="0"/>
      <c r="RYN105" s="0"/>
      <c r="RYO105" s="0"/>
      <c r="RYP105" s="0"/>
      <c r="RYQ105" s="0"/>
      <c r="RYR105" s="0"/>
      <c r="RYS105" s="0"/>
      <c r="RYT105" s="0"/>
      <c r="RYU105" s="0"/>
      <c r="RYV105" s="0"/>
      <c r="RYW105" s="0"/>
      <c r="RYX105" s="0"/>
      <c r="RYY105" s="0"/>
      <c r="RYZ105" s="0"/>
      <c r="RZA105" s="0"/>
      <c r="RZB105" s="0"/>
      <c r="RZC105" s="0"/>
      <c r="RZD105" s="0"/>
      <c r="RZE105" s="0"/>
      <c r="RZF105" s="0"/>
      <c r="RZG105" s="0"/>
      <c r="RZH105" s="0"/>
      <c r="RZI105" s="0"/>
      <c r="RZJ105" s="0"/>
      <c r="RZK105" s="0"/>
      <c r="RZL105" s="0"/>
      <c r="RZM105" s="0"/>
      <c r="RZN105" s="0"/>
      <c r="RZO105" s="0"/>
      <c r="RZP105" s="0"/>
      <c r="RZQ105" s="0"/>
      <c r="RZR105" s="0"/>
      <c r="RZS105" s="0"/>
      <c r="RZT105" s="0"/>
      <c r="RZU105" s="0"/>
      <c r="RZV105" s="0"/>
      <c r="RZW105" s="0"/>
      <c r="RZX105" s="0"/>
      <c r="RZY105" s="0"/>
      <c r="RZZ105" s="0"/>
      <c r="SAA105" s="0"/>
      <c r="SAB105" s="0"/>
      <c r="SAC105" s="0"/>
      <c r="SAD105" s="0"/>
      <c r="SAE105" s="0"/>
      <c r="SAF105" s="0"/>
      <c r="SAG105" s="0"/>
      <c r="SAH105" s="0"/>
      <c r="SAI105" s="0"/>
      <c r="SAJ105" s="0"/>
      <c r="SAK105" s="0"/>
      <c r="SAL105" s="0"/>
      <c r="SAM105" s="0"/>
      <c r="SAN105" s="0"/>
      <c r="SAO105" s="0"/>
      <c r="SAP105" s="0"/>
      <c r="SAQ105" s="0"/>
      <c r="SAR105" s="0"/>
      <c r="SAS105" s="0"/>
      <c r="SAT105" s="0"/>
      <c r="SAU105" s="0"/>
      <c r="SAV105" s="0"/>
      <c r="SAW105" s="0"/>
      <c r="SAX105" s="0"/>
      <c r="SAY105" s="0"/>
      <c r="SAZ105" s="0"/>
      <c r="SBA105" s="0"/>
      <c r="SBB105" s="0"/>
      <c r="SBC105" s="0"/>
      <c r="SBD105" s="0"/>
      <c r="SBE105" s="0"/>
      <c r="SBF105" s="0"/>
      <c r="SBG105" s="0"/>
      <c r="SBH105" s="0"/>
      <c r="SBI105" s="0"/>
      <c r="SBJ105" s="0"/>
      <c r="SBK105" s="0"/>
      <c r="SBL105" s="0"/>
      <c r="SBM105" s="0"/>
      <c r="SBN105" s="0"/>
      <c r="SBO105" s="0"/>
      <c r="SBP105" s="0"/>
      <c r="SBQ105" s="0"/>
      <c r="SBR105" s="0"/>
      <c r="SBS105" s="0"/>
      <c r="SBT105" s="0"/>
      <c r="SBU105" s="0"/>
      <c r="SBV105" s="0"/>
      <c r="SBW105" s="0"/>
      <c r="SBX105" s="0"/>
      <c r="SBY105" s="0"/>
      <c r="SBZ105" s="0"/>
      <c r="SCA105" s="0"/>
      <c r="SCB105" s="0"/>
      <c r="SCC105" s="0"/>
      <c r="SCD105" s="0"/>
      <c r="SCE105" s="0"/>
      <c r="SCF105" s="0"/>
      <c r="SCG105" s="0"/>
      <c r="SCH105" s="0"/>
      <c r="SCI105" s="0"/>
      <c r="SCJ105" s="0"/>
      <c r="SCK105" s="0"/>
      <c r="SCL105" s="0"/>
      <c r="SCM105" s="0"/>
      <c r="SCN105" s="0"/>
      <c r="SCO105" s="0"/>
      <c r="SCP105" s="0"/>
      <c r="SCQ105" s="0"/>
      <c r="SCR105" s="0"/>
      <c r="SCS105" s="0"/>
      <c r="SCT105" s="0"/>
      <c r="SCU105" s="0"/>
      <c r="SCV105" s="0"/>
      <c r="SCW105" s="0"/>
      <c r="SCX105" s="0"/>
      <c r="SCY105" s="0"/>
      <c r="SCZ105" s="0"/>
      <c r="SDA105" s="0"/>
      <c r="SDB105" s="0"/>
      <c r="SDC105" s="0"/>
      <c r="SDD105" s="0"/>
      <c r="SDE105" s="0"/>
      <c r="SDF105" s="0"/>
      <c r="SDG105" s="0"/>
      <c r="SDH105" s="0"/>
      <c r="SDI105" s="0"/>
      <c r="SDJ105" s="0"/>
      <c r="SDK105" s="0"/>
      <c r="SDL105" s="0"/>
      <c r="SDM105" s="0"/>
      <c r="SDN105" s="0"/>
      <c r="SDO105" s="0"/>
      <c r="SDP105" s="0"/>
      <c r="SDQ105" s="0"/>
      <c r="SDR105" s="0"/>
      <c r="SDS105" s="0"/>
      <c r="SDT105" s="0"/>
      <c r="SDU105" s="0"/>
      <c r="SDV105" s="0"/>
      <c r="SDW105" s="0"/>
      <c r="SDX105" s="0"/>
      <c r="SDY105" s="0"/>
      <c r="SDZ105" s="0"/>
      <c r="SEA105" s="0"/>
      <c r="SEB105" s="0"/>
      <c r="SEC105" s="0"/>
      <c r="SED105" s="0"/>
      <c r="SEE105" s="0"/>
      <c r="SEF105" s="0"/>
      <c r="SEG105" s="0"/>
      <c r="SEH105" s="0"/>
      <c r="SEI105" s="0"/>
      <c r="SEJ105" s="0"/>
      <c r="SEK105" s="0"/>
      <c r="SEL105" s="0"/>
      <c r="SEM105" s="0"/>
      <c r="SEN105" s="0"/>
      <c r="SEO105" s="0"/>
      <c r="SEP105" s="0"/>
      <c r="SEQ105" s="0"/>
      <c r="SER105" s="0"/>
      <c r="SES105" s="0"/>
      <c r="SET105" s="0"/>
      <c r="SEU105" s="0"/>
      <c r="SEV105" s="0"/>
      <c r="SEW105" s="0"/>
      <c r="SEX105" s="0"/>
      <c r="SEY105" s="0"/>
      <c r="SEZ105" s="0"/>
      <c r="SFA105" s="0"/>
      <c r="SFB105" s="0"/>
      <c r="SFC105" s="0"/>
      <c r="SFD105" s="0"/>
      <c r="SFE105" s="0"/>
      <c r="SFF105" s="0"/>
      <c r="SFG105" s="0"/>
      <c r="SFH105" s="0"/>
      <c r="SFI105" s="0"/>
      <c r="SFJ105" s="0"/>
      <c r="SFK105" s="0"/>
      <c r="SFL105" s="0"/>
      <c r="SFM105" s="0"/>
      <c r="SFN105" s="0"/>
      <c r="SFO105" s="0"/>
      <c r="SFP105" s="0"/>
      <c r="SFQ105" s="0"/>
      <c r="SFR105" s="0"/>
      <c r="SFS105" s="0"/>
      <c r="SFT105" s="0"/>
      <c r="SFU105" s="0"/>
      <c r="SFV105" s="0"/>
      <c r="SFW105" s="0"/>
      <c r="SFX105" s="0"/>
      <c r="SFY105" s="0"/>
      <c r="SFZ105" s="0"/>
      <c r="SGA105" s="0"/>
      <c r="SGB105" s="0"/>
      <c r="SGC105" s="0"/>
      <c r="SGD105" s="0"/>
      <c r="SGE105" s="0"/>
      <c r="SGF105" s="0"/>
      <c r="SGG105" s="0"/>
      <c r="SGH105" s="0"/>
      <c r="SGI105" s="0"/>
      <c r="SGJ105" s="0"/>
      <c r="SGK105" s="0"/>
      <c r="SGL105" s="0"/>
      <c r="SGM105" s="0"/>
      <c r="SGN105" s="0"/>
      <c r="SGO105" s="0"/>
      <c r="SGP105" s="0"/>
      <c r="SGQ105" s="0"/>
      <c r="SGR105" s="0"/>
      <c r="SGS105" s="0"/>
      <c r="SGT105" s="0"/>
      <c r="SGU105" s="0"/>
      <c r="SGV105" s="0"/>
      <c r="SGW105" s="0"/>
      <c r="SGX105" s="0"/>
      <c r="SGY105" s="0"/>
      <c r="SGZ105" s="0"/>
      <c r="SHA105" s="0"/>
      <c r="SHB105" s="0"/>
      <c r="SHC105" s="0"/>
      <c r="SHD105" s="0"/>
      <c r="SHE105" s="0"/>
      <c r="SHF105" s="0"/>
      <c r="SHG105" s="0"/>
      <c r="SHH105" s="0"/>
      <c r="SHI105" s="0"/>
      <c r="SHJ105" s="0"/>
      <c r="SHK105" s="0"/>
      <c r="SHL105" s="0"/>
      <c r="SHM105" s="0"/>
      <c r="SHN105" s="0"/>
      <c r="SHO105" s="0"/>
      <c r="SHP105" s="0"/>
      <c r="SHQ105" s="0"/>
      <c r="SHR105" s="0"/>
      <c r="SHS105" s="0"/>
      <c r="SHT105" s="0"/>
      <c r="SHU105" s="0"/>
      <c r="SHV105" s="0"/>
      <c r="SHW105" s="0"/>
      <c r="SHX105" s="0"/>
      <c r="SHY105" s="0"/>
      <c r="SHZ105" s="0"/>
      <c r="SIA105" s="0"/>
      <c r="SIB105" s="0"/>
      <c r="SIC105" s="0"/>
      <c r="SID105" s="0"/>
      <c r="SIE105" s="0"/>
      <c r="SIF105" s="0"/>
      <c r="SIG105" s="0"/>
      <c r="SIH105" s="0"/>
      <c r="SII105" s="0"/>
      <c r="SIJ105" s="0"/>
      <c r="SIK105" s="0"/>
      <c r="SIL105" s="0"/>
      <c r="SIM105" s="0"/>
      <c r="SIN105" s="0"/>
      <c r="SIO105" s="0"/>
      <c r="SIP105" s="0"/>
      <c r="SIQ105" s="0"/>
      <c r="SIR105" s="0"/>
      <c r="SIS105" s="0"/>
      <c r="SIT105" s="0"/>
      <c r="SIU105" s="0"/>
      <c r="SIV105" s="0"/>
      <c r="SIW105" s="0"/>
      <c r="SIX105" s="0"/>
      <c r="SIY105" s="0"/>
      <c r="SIZ105" s="0"/>
      <c r="SJA105" s="0"/>
      <c r="SJB105" s="0"/>
      <c r="SJC105" s="0"/>
      <c r="SJD105" s="0"/>
      <c r="SJE105" s="0"/>
      <c r="SJF105" s="0"/>
      <c r="SJG105" s="0"/>
      <c r="SJH105" s="0"/>
      <c r="SJI105" s="0"/>
      <c r="SJJ105" s="0"/>
      <c r="SJK105" s="0"/>
      <c r="SJL105" s="0"/>
      <c r="SJM105" s="0"/>
      <c r="SJN105" s="0"/>
      <c r="SJO105" s="0"/>
      <c r="SJP105" s="0"/>
      <c r="SJQ105" s="0"/>
      <c r="SJR105" s="0"/>
      <c r="SJS105" s="0"/>
      <c r="SJT105" s="0"/>
      <c r="SJU105" s="0"/>
      <c r="SJV105" s="0"/>
      <c r="SJW105" s="0"/>
      <c r="SJX105" s="0"/>
      <c r="SJY105" s="0"/>
      <c r="SJZ105" s="0"/>
      <c r="SKA105" s="0"/>
      <c r="SKB105" s="0"/>
      <c r="SKC105" s="0"/>
      <c r="SKD105" s="0"/>
      <c r="SKE105" s="0"/>
      <c r="SKF105" s="0"/>
      <c r="SKG105" s="0"/>
      <c r="SKH105" s="0"/>
      <c r="SKI105" s="0"/>
      <c r="SKJ105" s="0"/>
      <c r="SKK105" s="0"/>
      <c r="SKL105" s="0"/>
      <c r="SKM105" s="0"/>
      <c r="SKN105" s="0"/>
      <c r="SKO105" s="0"/>
      <c r="SKP105" s="0"/>
      <c r="SKQ105" s="0"/>
      <c r="SKR105" s="0"/>
      <c r="SKS105" s="0"/>
      <c r="SKT105" s="0"/>
      <c r="SKU105" s="0"/>
      <c r="SKV105" s="0"/>
      <c r="SKW105" s="0"/>
      <c r="SKX105" s="0"/>
      <c r="SKY105" s="0"/>
      <c r="SKZ105" s="0"/>
      <c r="SLA105" s="0"/>
      <c r="SLB105" s="0"/>
      <c r="SLC105" s="0"/>
      <c r="SLD105" s="0"/>
      <c r="SLE105" s="0"/>
      <c r="SLF105" s="0"/>
      <c r="SLG105" s="0"/>
      <c r="SLH105" s="0"/>
      <c r="SLI105" s="0"/>
      <c r="SLJ105" s="0"/>
      <c r="SLK105" s="0"/>
      <c r="SLL105" s="0"/>
      <c r="SLM105" s="0"/>
      <c r="SLN105" s="0"/>
      <c r="SLO105" s="0"/>
      <c r="SLP105" s="0"/>
      <c r="SLQ105" s="0"/>
      <c r="SLR105" s="0"/>
      <c r="SLS105" s="0"/>
      <c r="SLT105" s="0"/>
      <c r="SLU105" s="0"/>
      <c r="SLV105" s="0"/>
      <c r="SLW105" s="0"/>
      <c r="SLX105" s="0"/>
      <c r="SLY105" s="0"/>
      <c r="SLZ105" s="0"/>
      <c r="SMA105" s="0"/>
      <c r="SMB105" s="0"/>
      <c r="SMC105" s="0"/>
      <c r="SMD105" s="0"/>
      <c r="SME105" s="0"/>
      <c r="SMF105" s="0"/>
      <c r="SMG105" s="0"/>
      <c r="SMH105" s="0"/>
      <c r="SMI105" s="0"/>
      <c r="SMJ105" s="0"/>
      <c r="SMK105" s="0"/>
      <c r="SML105" s="0"/>
      <c r="SMM105" s="0"/>
      <c r="SMN105" s="0"/>
      <c r="SMO105" s="0"/>
      <c r="SMP105" s="0"/>
      <c r="SMQ105" s="0"/>
      <c r="SMR105" s="0"/>
      <c r="SMS105" s="0"/>
      <c r="SMT105" s="0"/>
      <c r="SMU105" s="0"/>
      <c r="SMV105" s="0"/>
      <c r="SMW105" s="0"/>
      <c r="SMX105" s="0"/>
      <c r="SMY105" s="0"/>
      <c r="SMZ105" s="0"/>
      <c r="SNA105" s="0"/>
      <c r="SNB105" s="0"/>
      <c r="SNC105" s="0"/>
      <c r="SND105" s="0"/>
      <c r="SNE105" s="0"/>
      <c r="SNF105" s="0"/>
      <c r="SNG105" s="0"/>
      <c r="SNH105" s="0"/>
      <c r="SNI105" s="0"/>
      <c r="SNJ105" s="0"/>
      <c r="SNK105" s="0"/>
      <c r="SNL105" s="0"/>
      <c r="SNM105" s="0"/>
      <c r="SNN105" s="0"/>
      <c r="SNO105" s="0"/>
      <c r="SNP105" s="0"/>
      <c r="SNQ105" s="0"/>
      <c r="SNR105" s="0"/>
      <c r="SNS105" s="0"/>
      <c r="SNT105" s="0"/>
      <c r="SNU105" s="0"/>
      <c r="SNV105" s="0"/>
      <c r="SNW105" s="0"/>
      <c r="SNX105" s="0"/>
      <c r="SNY105" s="0"/>
      <c r="SNZ105" s="0"/>
      <c r="SOA105" s="0"/>
      <c r="SOB105" s="0"/>
      <c r="SOC105" s="0"/>
      <c r="SOD105" s="0"/>
      <c r="SOE105" s="0"/>
      <c r="SOF105" s="0"/>
      <c r="SOG105" s="0"/>
      <c r="SOH105" s="0"/>
      <c r="SOI105" s="0"/>
      <c r="SOJ105" s="0"/>
      <c r="SOK105" s="0"/>
      <c r="SOL105" s="0"/>
      <c r="SOM105" s="0"/>
      <c r="SON105" s="0"/>
      <c r="SOO105" s="0"/>
      <c r="SOP105" s="0"/>
      <c r="SOQ105" s="0"/>
      <c r="SOR105" s="0"/>
      <c r="SOS105" s="0"/>
      <c r="SOT105" s="0"/>
      <c r="SOU105" s="0"/>
      <c r="SOV105" s="0"/>
      <c r="SOW105" s="0"/>
      <c r="SOX105" s="0"/>
      <c r="SOY105" s="0"/>
      <c r="SOZ105" s="0"/>
      <c r="SPA105" s="0"/>
      <c r="SPB105" s="0"/>
      <c r="SPC105" s="0"/>
      <c r="SPD105" s="0"/>
      <c r="SPE105" s="0"/>
      <c r="SPF105" s="0"/>
      <c r="SPG105" s="0"/>
      <c r="SPH105" s="0"/>
      <c r="SPI105" s="0"/>
      <c r="SPJ105" s="0"/>
      <c r="SPK105" s="0"/>
      <c r="SPL105" s="0"/>
      <c r="SPM105" s="0"/>
      <c r="SPN105" s="0"/>
      <c r="SPO105" s="0"/>
      <c r="SPP105" s="0"/>
      <c r="SPQ105" s="0"/>
      <c r="SPR105" s="0"/>
      <c r="SPS105" s="0"/>
      <c r="SPT105" s="0"/>
      <c r="SPU105" s="0"/>
      <c r="SPV105" s="0"/>
      <c r="SPW105" s="0"/>
      <c r="SPX105" s="0"/>
      <c r="SPY105" s="0"/>
      <c r="SPZ105" s="0"/>
      <c r="SQA105" s="0"/>
      <c r="SQB105" s="0"/>
      <c r="SQC105" s="0"/>
      <c r="SQD105" s="0"/>
      <c r="SQE105" s="0"/>
      <c r="SQF105" s="0"/>
      <c r="SQG105" s="0"/>
      <c r="SQH105" s="0"/>
      <c r="SQI105" s="0"/>
      <c r="SQJ105" s="0"/>
      <c r="SQK105" s="0"/>
      <c r="SQL105" s="0"/>
      <c r="SQM105" s="0"/>
      <c r="SQN105" s="0"/>
      <c r="SQO105" s="0"/>
      <c r="SQP105" s="0"/>
      <c r="SQQ105" s="0"/>
      <c r="SQR105" s="0"/>
      <c r="SQS105" s="0"/>
      <c r="SQT105" s="0"/>
      <c r="SQU105" s="0"/>
      <c r="SQV105" s="0"/>
      <c r="SQW105" s="0"/>
      <c r="SQX105" s="0"/>
      <c r="SQY105" s="0"/>
      <c r="SQZ105" s="0"/>
      <c r="SRA105" s="0"/>
      <c r="SRB105" s="0"/>
      <c r="SRC105" s="0"/>
      <c r="SRD105" s="0"/>
      <c r="SRE105" s="0"/>
      <c r="SRF105" s="0"/>
      <c r="SRG105" s="0"/>
      <c r="SRH105" s="0"/>
      <c r="SRI105" s="0"/>
      <c r="SRJ105" s="0"/>
      <c r="SRK105" s="0"/>
      <c r="SRL105" s="0"/>
      <c r="SRM105" s="0"/>
      <c r="SRN105" s="0"/>
      <c r="SRO105" s="0"/>
      <c r="SRP105" s="0"/>
      <c r="SRQ105" s="0"/>
      <c r="SRR105" s="0"/>
      <c r="SRS105" s="0"/>
      <c r="SRT105" s="0"/>
      <c r="SRU105" s="0"/>
      <c r="SRV105" s="0"/>
      <c r="SRW105" s="0"/>
      <c r="SRX105" s="0"/>
      <c r="SRY105" s="0"/>
      <c r="SRZ105" s="0"/>
      <c r="SSA105" s="0"/>
      <c r="SSB105" s="0"/>
      <c r="SSC105" s="0"/>
      <c r="SSD105" s="0"/>
      <c r="SSE105" s="0"/>
      <c r="SSF105" s="0"/>
      <c r="SSG105" s="0"/>
      <c r="SSH105" s="0"/>
      <c r="SSI105" s="0"/>
      <c r="SSJ105" s="0"/>
      <c r="SSK105" s="0"/>
      <c r="SSL105" s="0"/>
      <c r="SSM105" s="0"/>
      <c r="SSN105" s="0"/>
      <c r="SSO105" s="0"/>
      <c r="SSP105" s="0"/>
      <c r="SSQ105" s="0"/>
      <c r="SSR105" s="0"/>
      <c r="SSS105" s="0"/>
      <c r="SST105" s="0"/>
      <c r="SSU105" s="0"/>
      <c r="SSV105" s="0"/>
      <c r="SSW105" s="0"/>
      <c r="SSX105" s="0"/>
      <c r="SSY105" s="0"/>
      <c r="SSZ105" s="0"/>
      <c r="STA105" s="0"/>
      <c r="STB105" s="0"/>
      <c r="STC105" s="0"/>
      <c r="STD105" s="0"/>
      <c r="STE105" s="0"/>
      <c r="STF105" s="0"/>
      <c r="STG105" s="0"/>
      <c r="STH105" s="0"/>
      <c r="STI105" s="0"/>
      <c r="STJ105" s="0"/>
      <c r="STK105" s="0"/>
      <c r="STL105" s="0"/>
      <c r="STM105" s="0"/>
      <c r="STN105" s="0"/>
      <c r="STO105" s="0"/>
      <c r="STP105" s="0"/>
      <c r="STQ105" s="0"/>
      <c r="STR105" s="0"/>
      <c r="STS105" s="0"/>
      <c r="STT105" s="0"/>
      <c r="STU105" s="0"/>
      <c r="STV105" s="0"/>
      <c r="STW105" s="0"/>
      <c r="STX105" s="0"/>
      <c r="STY105" s="0"/>
      <c r="STZ105" s="0"/>
      <c r="SUA105" s="0"/>
      <c r="SUB105" s="0"/>
      <c r="SUC105" s="0"/>
      <c r="SUD105" s="0"/>
      <c r="SUE105" s="0"/>
      <c r="SUF105" s="0"/>
      <c r="SUG105" s="0"/>
      <c r="SUH105" s="0"/>
      <c r="SUI105" s="0"/>
      <c r="SUJ105" s="0"/>
      <c r="SUK105" s="0"/>
      <c r="SUL105" s="0"/>
      <c r="SUM105" s="0"/>
      <c r="SUN105" s="0"/>
      <c r="SUO105" s="0"/>
      <c r="SUP105" s="0"/>
      <c r="SUQ105" s="0"/>
      <c r="SUR105" s="0"/>
      <c r="SUS105" s="0"/>
      <c r="SUT105" s="0"/>
      <c r="SUU105" s="0"/>
      <c r="SUV105" s="0"/>
      <c r="SUW105" s="0"/>
      <c r="SUX105" s="0"/>
      <c r="SUY105" s="0"/>
      <c r="SUZ105" s="0"/>
      <c r="SVA105" s="0"/>
      <c r="SVB105" s="0"/>
      <c r="SVC105" s="0"/>
      <c r="SVD105" s="0"/>
      <c r="SVE105" s="0"/>
      <c r="SVF105" s="0"/>
      <c r="SVG105" s="0"/>
      <c r="SVH105" s="0"/>
      <c r="SVI105" s="0"/>
      <c r="SVJ105" s="0"/>
      <c r="SVK105" s="0"/>
      <c r="SVL105" s="0"/>
      <c r="SVM105" s="0"/>
      <c r="SVN105" s="0"/>
      <c r="SVO105" s="0"/>
      <c r="SVP105" s="0"/>
      <c r="SVQ105" s="0"/>
      <c r="SVR105" s="0"/>
      <c r="SVS105" s="0"/>
      <c r="SVT105" s="0"/>
      <c r="SVU105" s="0"/>
      <c r="SVV105" s="0"/>
      <c r="SVW105" s="0"/>
      <c r="SVX105" s="0"/>
      <c r="SVY105" s="0"/>
      <c r="SVZ105" s="0"/>
      <c r="SWA105" s="0"/>
      <c r="SWB105" s="0"/>
      <c r="SWC105" s="0"/>
      <c r="SWD105" s="0"/>
      <c r="SWE105" s="0"/>
      <c r="SWF105" s="0"/>
      <c r="SWG105" s="0"/>
      <c r="SWH105" s="0"/>
      <c r="SWI105" s="0"/>
      <c r="SWJ105" s="0"/>
      <c r="SWK105" s="0"/>
      <c r="SWL105" s="0"/>
      <c r="SWM105" s="0"/>
      <c r="SWN105" s="0"/>
      <c r="SWO105" s="0"/>
      <c r="SWP105" s="0"/>
      <c r="SWQ105" s="0"/>
      <c r="SWR105" s="0"/>
      <c r="SWS105" s="0"/>
      <c r="SWT105" s="0"/>
      <c r="SWU105" s="0"/>
      <c r="SWV105" s="0"/>
      <c r="SWW105" s="0"/>
      <c r="SWX105" s="0"/>
      <c r="SWY105" s="0"/>
      <c r="SWZ105" s="0"/>
      <c r="SXA105" s="0"/>
      <c r="SXB105" s="0"/>
      <c r="SXC105" s="0"/>
      <c r="SXD105" s="0"/>
      <c r="SXE105" s="0"/>
      <c r="SXF105" s="0"/>
      <c r="SXG105" s="0"/>
      <c r="SXH105" s="0"/>
      <c r="SXI105" s="0"/>
      <c r="SXJ105" s="0"/>
      <c r="SXK105" s="0"/>
      <c r="SXL105" s="0"/>
      <c r="SXM105" s="0"/>
      <c r="SXN105" s="0"/>
      <c r="SXO105" s="0"/>
      <c r="SXP105" s="0"/>
      <c r="SXQ105" s="0"/>
      <c r="SXR105" s="0"/>
      <c r="SXS105" s="0"/>
      <c r="SXT105" s="0"/>
      <c r="SXU105" s="0"/>
      <c r="SXV105" s="0"/>
      <c r="SXW105" s="0"/>
      <c r="SXX105" s="0"/>
      <c r="SXY105" s="0"/>
      <c r="SXZ105" s="0"/>
      <c r="SYA105" s="0"/>
      <c r="SYB105" s="0"/>
      <c r="SYC105" s="0"/>
      <c r="SYD105" s="0"/>
      <c r="SYE105" s="0"/>
      <c r="SYF105" s="0"/>
      <c r="SYG105" s="0"/>
      <c r="SYH105" s="0"/>
      <c r="SYI105" s="0"/>
      <c r="SYJ105" s="0"/>
      <c r="SYK105" s="0"/>
      <c r="SYL105" s="0"/>
      <c r="SYM105" s="0"/>
      <c r="SYN105" s="0"/>
      <c r="SYO105" s="0"/>
      <c r="SYP105" s="0"/>
      <c r="SYQ105" s="0"/>
      <c r="SYR105" s="0"/>
      <c r="SYS105" s="0"/>
      <c r="SYT105" s="0"/>
      <c r="SYU105" s="0"/>
      <c r="SYV105" s="0"/>
      <c r="SYW105" s="0"/>
      <c r="SYX105" s="0"/>
      <c r="SYY105" s="0"/>
      <c r="SYZ105" s="0"/>
      <c r="SZA105" s="0"/>
      <c r="SZB105" s="0"/>
      <c r="SZC105" s="0"/>
      <c r="SZD105" s="0"/>
      <c r="SZE105" s="0"/>
      <c r="SZF105" s="0"/>
      <c r="SZG105" s="0"/>
      <c r="SZH105" s="0"/>
      <c r="SZI105" s="0"/>
      <c r="SZJ105" s="0"/>
      <c r="SZK105" s="0"/>
      <c r="SZL105" s="0"/>
      <c r="SZM105" s="0"/>
      <c r="SZN105" s="0"/>
      <c r="SZO105" s="0"/>
      <c r="SZP105" s="0"/>
      <c r="SZQ105" s="0"/>
      <c r="SZR105" s="0"/>
      <c r="SZS105" s="0"/>
      <c r="SZT105" s="0"/>
      <c r="SZU105" s="0"/>
      <c r="SZV105" s="0"/>
      <c r="SZW105" s="0"/>
      <c r="SZX105" s="0"/>
      <c r="SZY105" s="0"/>
      <c r="SZZ105" s="0"/>
      <c r="TAA105" s="0"/>
      <c r="TAB105" s="0"/>
      <c r="TAC105" s="0"/>
      <c r="TAD105" s="0"/>
      <c r="TAE105" s="0"/>
      <c r="TAF105" s="0"/>
      <c r="TAG105" s="0"/>
      <c r="TAH105" s="0"/>
      <c r="TAI105" s="0"/>
      <c r="TAJ105" s="0"/>
      <c r="TAK105" s="0"/>
      <c r="TAL105" s="0"/>
      <c r="TAM105" s="0"/>
      <c r="TAN105" s="0"/>
      <c r="TAO105" s="0"/>
      <c r="TAP105" s="0"/>
      <c r="TAQ105" s="0"/>
      <c r="TAR105" s="0"/>
      <c r="TAS105" s="0"/>
      <c r="TAT105" s="0"/>
      <c r="TAU105" s="0"/>
      <c r="TAV105" s="0"/>
      <c r="TAW105" s="0"/>
      <c r="TAX105" s="0"/>
      <c r="TAY105" s="0"/>
      <c r="TAZ105" s="0"/>
      <c r="TBA105" s="0"/>
      <c r="TBB105" s="0"/>
      <c r="TBC105" s="0"/>
      <c r="TBD105" s="0"/>
      <c r="TBE105" s="0"/>
      <c r="TBF105" s="0"/>
      <c r="TBG105" s="0"/>
      <c r="TBH105" s="0"/>
      <c r="TBI105" s="0"/>
      <c r="TBJ105" s="0"/>
      <c r="TBK105" s="0"/>
      <c r="TBL105" s="0"/>
      <c r="TBM105" s="0"/>
      <c r="TBN105" s="0"/>
      <c r="TBO105" s="0"/>
      <c r="TBP105" s="0"/>
      <c r="TBQ105" s="0"/>
      <c r="TBR105" s="0"/>
      <c r="TBS105" s="0"/>
      <c r="TBT105" s="0"/>
      <c r="TBU105" s="0"/>
      <c r="TBV105" s="0"/>
      <c r="TBW105" s="0"/>
      <c r="TBX105" s="0"/>
      <c r="TBY105" s="0"/>
      <c r="TBZ105" s="0"/>
      <c r="TCA105" s="0"/>
      <c r="TCB105" s="0"/>
      <c r="TCC105" s="0"/>
      <c r="TCD105" s="0"/>
      <c r="TCE105" s="0"/>
      <c r="TCF105" s="0"/>
      <c r="TCG105" s="0"/>
      <c r="TCH105" s="0"/>
      <c r="TCI105" s="0"/>
      <c r="TCJ105" s="0"/>
      <c r="TCK105" s="0"/>
      <c r="TCL105" s="0"/>
      <c r="TCM105" s="0"/>
      <c r="TCN105" s="0"/>
      <c r="TCO105" s="0"/>
      <c r="TCP105" s="0"/>
      <c r="TCQ105" s="0"/>
      <c r="TCR105" s="0"/>
      <c r="TCS105" s="0"/>
      <c r="TCT105" s="0"/>
      <c r="TCU105" s="0"/>
      <c r="TCV105" s="0"/>
      <c r="TCW105" s="0"/>
      <c r="TCX105" s="0"/>
      <c r="TCY105" s="0"/>
      <c r="TCZ105" s="0"/>
      <c r="TDA105" s="0"/>
      <c r="TDB105" s="0"/>
      <c r="TDC105" s="0"/>
      <c r="TDD105" s="0"/>
      <c r="TDE105" s="0"/>
      <c r="TDF105" s="0"/>
      <c r="TDG105" s="0"/>
      <c r="TDH105" s="0"/>
      <c r="TDI105" s="0"/>
      <c r="TDJ105" s="0"/>
      <c r="TDK105" s="0"/>
      <c r="TDL105" s="0"/>
      <c r="TDM105" s="0"/>
      <c r="TDN105" s="0"/>
      <c r="TDO105" s="0"/>
      <c r="TDP105" s="0"/>
      <c r="TDQ105" s="0"/>
      <c r="TDR105" s="0"/>
      <c r="TDS105" s="0"/>
      <c r="TDT105" s="0"/>
      <c r="TDU105" s="0"/>
      <c r="TDV105" s="0"/>
      <c r="TDW105" s="0"/>
      <c r="TDX105" s="0"/>
      <c r="TDY105" s="0"/>
      <c r="TDZ105" s="0"/>
      <c r="TEA105" s="0"/>
      <c r="TEB105" s="0"/>
      <c r="TEC105" s="0"/>
      <c r="TED105" s="0"/>
      <c r="TEE105" s="0"/>
      <c r="TEF105" s="0"/>
      <c r="TEG105" s="0"/>
      <c r="TEH105" s="0"/>
      <c r="TEI105" s="0"/>
      <c r="TEJ105" s="0"/>
      <c r="TEK105" s="0"/>
      <c r="TEL105" s="0"/>
      <c r="TEM105" s="0"/>
      <c r="TEN105" s="0"/>
      <c r="TEO105" s="0"/>
      <c r="TEP105" s="0"/>
      <c r="TEQ105" s="0"/>
      <c r="TER105" s="0"/>
      <c r="TES105" s="0"/>
      <c r="TET105" s="0"/>
      <c r="TEU105" s="0"/>
      <c r="TEV105" s="0"/>
      <c r="TEW105" s="0"/>
      <c r="TEX105" s="0"/>
      <c r="TEY105" s="0"/>
      <c r="TEZ105" s="0"/>
      <c r="TFA105" s="0"/>
      <c r="TFB105" s="0"/>
      <c r="TFC105" s="0"/>
      <c r="TFD105" s="0"/>
      <c r="TFE105" s="0"/>
      <c r="TFF105" s="0"/>
      <c r="TFG105" s="0"/>
      <c r="TFH105" s="0"/>
      <c r="TFI105" s="0"/>
      <c r="TFJ105" s="0"/>
      <c r="TFK105" s="0"/>
      <c r="TFL105" s="0"/>
      <c r="TFM105" s="0"/>
      <c r="TFN105" s="0"/>
      <c r="TFO105" s="0"/>
      <c r="TFP105" s="0"/>
      <c r="TFQ105" s="0"/>
      <c r="TFR105" s="0"/>
      <c r="TFS105" s="0"/>
      <c r="TFT105" s="0"/>
      <c r="TFU105" s="0"/>
      <c r="TFV105" s="0"/>
      <c r="TFW105" s="0"/>
      <c r="TFX105" s="0"/>
      <c r="TFY105" s="0"/>
      <c r="TFZ105" s="0"/>
      <c r="TGA105" s="0"/>
      <c r="TGB105" s="0"/>
      <c r="TGC105" s="0"/>
      <c r="TGD105" s="0"/>
      <c r="TGE105" s="0"/>
      <c r="TGF105" s="0"/>
      <c r="TGG105" s="0"/>
      <c r="TGH105" s="0"/>
      <c r="TGI105" s="0"/>
      <c r="TGJ105" s="0"/>
      <c r="TGK105" s="0"/>
      <c r="TGL105" s="0"/>
      <c r="TGM105" s="0"/>
      <c r="TGN105" s="0"/>
      <c r="TGO105" s="0"/>
      <c r="TGP105" s="0"/>
      <c r="TGQ105" s="0"/>
      <c r="TGR105" s="0"/>
      <c r="TGS105" s="0"/>
      <c r="TGT105" s="0"/>
      <c r="TGU105" s="0"/>
      <c r="TGV105" s="0"/>
      <c r="TGW105" s="0"/>
      <c r="TGX105" s="0"/>
      <c r="TGY105" s="0"/>
      <c r="TGZ105" s="0"/>
      <c r="THA105" s="0"/>
      <c r="THB105" s="0"/>
      <c r="THC105" s="0"/>
      <c r="THD105" s="0"/>
      <c r="THE105" s="0"/>
      <c r="THF105" s="0"/>
      <c r="THG105" s="0"/>
      <c r="THH105" s="0"/>
      <c r="THI105" s="0"/>
      <c r="THJ105" s="0"/>
      <c r="THK105" s="0"/>
      <c r="THL105" s="0"/>
      <c r="THM105" s="0"/>
      <c r="THN105" s="0"/>
      <c r="THO105" s="0"/>
      <c r="THP105" s="0"/>
      <c r="THQ105" s="0"/>
      <c r="THR105" s="0"/>
      <c r="THS105" s="0"/>
      <c r="THT105" s="0"/>
      <c r="THU105" s="0"/>
      <c r="THV105" s="0"/>
      <c r="THW105" s="0"/>
      <c r="THX105" s="0"/>
      <c r="THY105" s="0"/>
      <c r="THZ105" s="0"/>
      <c r="TIA105" s="0"/>
      <c r="TIB105" s="0"/>
      <c r="TIC105" s="0"/>
      <c r="TID105" s="0"/>
      <c r="TIE105" s="0"/>
      <c r="TIF105" s="0"/>
      <c r="TIG105" s="0"/>
      <c r="TIH105" s="0"/>
      <c r="TII105" s="0"/>
      <c r="TIJ105" s="0"/>
      <c r="TIK105" s="0"/>
      <c r="TIL105" s="0"/>
      <c r="TIM105" s="0"/>
      <c r="TIN105" s="0"/>
      <c r="TIO105" s="0"/>
      <c r="TIP105" s="0"/>
      <c r="TIQ105" s="0"/>
      <c r="TIR105" s="0"/>
      <c r="TIS105" s="0"/>
      <c r="TIT105" s="0"/>
      <c r="TIU105" s="0"/>
      <c r="TIV105" s="0"/>
      <c r="TIW105" s="0"/>
      <c r="TIX105" s="0"/>
      <c r="TIY105" s="0"/>
      <c r="TIZ105" s="0"/>
      <c r="TJA105" s="0"/>
      <c r="TJB105" s="0"/>
      <c r="TJC105" s="0"/>
      <c r="TJD105" s="0"/>
      <c r="TJE105" s="0"/>
      <c r="TJF105" s="0"/>
      <c r="TJG105" s="0"/>
      <c r="TJH105" s="0"/>
      <c r="TJI105" s="0"/>
      <c r="TJJ105" s="0"/>
      <c r="TJK105" s="0"/>
      <c r="TJL105" s="0"/>
      <c r="TJM105" s="0"/>
      <c r="TJN105" s="0"/>
      <c r="TJO105" s="0"/>
      <c r="TJP105" s="0"/>
      <c r="TJQ105" s="0"/>
      <c r="TJR105" s="0"/>
      <c r="TJS105" s="0"/>
      <c r="TJT105" s="0"/>
      <c r="TJU105" s="0"/>
      <c r="TJV105" s="0"/>
      <c r="TJW105" s="0"/>
      <c r="TJX105" s="0"/>
      <c r="TJY105" s="0"/>
      <c r="TJZ105" s="0"/>
      <c r="TKA105" s="0"/>
      <c r="TKB105" s="0"/>
      <c r="TKC105" s="0"/>
      <c r="TKD105" s="0"/>
      <c r="TKE105" s="0"/>
      <c r="TKF105" s="0"/>
      <c r="TKG105" s="0"/>
      <c r="TKH105" s="0"/>
      <c r="TKI105" s="0"/>
      <c r="TKJ105" s="0"/>
      <c r="TKK105" s="0"/>
      <c r="TKL105" s="0"/>
      <c r="TKM105" s="0"/>
      <c r="TKN105" s="0"/>
      <c r="TKO105" s="0"/>
      <c r="TKP105" s="0"/>
      <c r="TKQ105" s="0"/>
      <c r="TKR105" s="0"/>
      <c r="TKS105" s="0"/>
      <c r="TKT105" s="0"/>
      <c r="TKU105" s="0"/>
      <c r="TKV105" s="0"/>
      <c r="TKW105" s="0"/>
      <c r="TKX105" s="0"/>
      <c r="TKY105" s="0"/>
      <c r="TKZ105" s="0"/>
      <c r="TLA105" s="0"/>
      <c r="TLB105" s="0"/>
      <c r="TLC105" s="0"/>
      <c r="TLD105" s="0"/>
      <c r="TLE105" s="0"/>
      <c r="TLF105" s="0"/>
      <c r="TLG105" s="0"/>
      <c r="TLH105" s="0"/>
      <c r="TLI105" s="0"/>
      <c r="TLJ105" s="0"/>
      <c r="TLK105" s="0"/>
      <c r="TLL105" s="0"/>
      <c r="TLM105" s="0"/>
      <c r="TLN105" s="0"/>
      <c r="TLO105" s="0"/>
      <c r="TLP105" s="0"/>
      <c r="TLQ105" s="0"/>
      <c r="TLR105" s="0"/>
      <c r="TLS105" s="0"/>
      <c r="TLT105" s="0"/>
      <c r="TLU105" s="0"/>
      <c r="TLV105" s="0"/>
      <c r="TLW105" s="0"/>
      <c r="TLX105" s="0"/>
      <c r="TLY105" s="0"/>
      <c r="TLZ105" s="0"/>
      <c r="TMA105" s="0"/>
      <c r="TMB105" s="0"/>
      <c r="TMC105" s="0"/>
      <c r="TMD105" s="0"/>
      <c r="TME105" s="0"/>
      <c r="TMF105" s="0"/>
      <c r="TMG105" s="0"/>
      <c r="TMH105" s="0"/>
      <c r="TMI105" s="0"/>
      <c r="TMJ105" s="0"/>
      <c r="TMK105" s="0"/>
      <c r="TML105" s="0"/>
      <c r="TMM105" s="0"/>
      <c r="TMN105" s="0"/>
      <c r="TMO105" s="0"/>
      <c r="TMP105" s="0"/>
      <c r="TMQ105" s="0"/>
      <c r="TMR105" s="0"/>
      <c r="TMS105" s="0"/>
      <c r="TMT105" s="0"/>
      <c r="TMU105" s="0"/>
      <c r="TMV105" s="0"/>
      <c r="TMW105" s="0"/>
      <c r="TMX105" s="0"/>
      <c r="TMY105" s="0"/>
      <c r="TMZ105" s="0"/>
      <c r="TNA105" s="0"/>
      <c r="TNB105" s="0"/>
      <c r="TNC105" s="0"/>
      <c r="TND105" s="0"/>
      <c r="TNE105" s="0"/>
      <c r="TNF105" s="0"/>
      <c r="TNG105" s="0"/>
      <c r="TNH105" s="0"/>
      <c r="TNI105" s="0"/>
      <c r="TNJ105" s="0"/>
      <c r="TNK105" s="0"/>
      <c r="TNL105" s="0"/>
      <c r="TNM105" s="0"/>
      <c r="TNN105" s="0"/>
      <c r="TNO105" s="0"/>
      <c r="TNP105" s="0"/>
      <c r="TNQ105" s="0"/>
      <c r="TNR105" s="0"/>
      <c r="TNS105" s="0"/>
      <c r="TNT105" s="0"/>
      <c r="TNU105" s="0"/>
      <c r="TNV105" s="0"/>
      <c r="TNW105" s="0"/>
      <c r="TNX105" s="0"/>
      <c r="TNY105" s="0"/>
      <c r="TNZ105" s="0"/>
      <c r="TOA105" s="0"/>
      <c r="TOB105" s="0"/>
      <c r="TOC105" s="0"/>
      <c r="TOD105" s="0"/>
      <c r="TOE105" s="0"/>
      <c r="TOF105" s="0"/>
      <c r="TOG105" s="0"/>
      <c r="TOH105" s="0"/>
      <c r="TOI105" s="0"/>
      <c r="TOJ105" s="0"/>
      <c r="TOK105" s="0"/>
      <c r="TOL105" s="0"/>
      <c r="TOM105" s="0"/>
      <c r="TON105" s="0"/>
      <c r="TOO105" s="0"/>
      <c r="TOP105" s="0"/>
      <c r="TOQ105" s="0"/>
      <c r="TOR105" s="0"/>
      <c r="TOS105" s="0"/>
      <c r="TOT105" s="0"/>
      <c r="TOU105" s="0"/>
      <c r="TOV105" s="0"/>
      <c r="TOW105" s="0"/>
      <c r="TOX105" s="0"/>
      <c r="TOY105" s="0"/>
      <c r="TOZ105" s="0"/>
      <c r="TPA105" s="0"/>
      <c r="TPB105" s="0"/>
      <c r="TPC105" s="0"/>
      <c r="TPD105" s="0"/>
      <c r="TPE105" s="0"/>
      <c r="TPF105" s="0"/>
      <c r="TPG105" s="0"/>
      <c r="TPH105" s="0"/>
      <c r="TPI105" s="0"/>
      <c r="TPJ105" s="0"/>
      <c r="TPK105" s="0"/>
      <c r="TPL105" s="0"/>
      <c r="TPM105" s="0"/>
      <c r="TPN105" s="0"/>
      <c r="TPO105" s="0"/>
      <c r="TPP105" s="0"/>
      <c r="TPQ105" s="0"/>
      <c r="TPR105" s="0"/>
      <c r="TPS105" s="0"/>
      <c r="TPT105" s="0"/>
      <c r="TPU105" s="0"/>
      <c r="TPV105" s="0"/>
      <c r="TPW105" s="0"/>
      <c r="TPX105" s="0"/>
      <c r="TPY105" s="0"/>
      <c r="TPZ105" s="0"/>
      <c r="TQA105" s="0"/>
      <c r="TQB105" s="0"/>
      <c r="TQC105" s="0"/>
      <c r="TQD105" s="0"/>
      <c r="TQE105" s="0"/>
      <c r="TQF105" s="0"/>
      <c r="TQG105" s="0"/>
      <c r="TQH105" s="0"/>
      <c r="TQI105" s="0"/>
      <c r="TQJ105" s="0"/>
      <c r="TQK105" s="0"/>
      <c r="TQL105" s="0"/>
      <c r="TQM105" s="0"/>
      <c r="TQN105" s="0"/>
      <c r="TQO105" s="0"/>
      <c r="TQP105" s="0"/>
      <c r="TQQ105" s="0"/>
      <c r="TQR105" s="0"/>
      <c r="TQS105" s="0"/>
      <c r="TQT105" s="0"/>
      <c r="TQU105" s="0"/>
      <c r="TQV105" s="0"/>
      <c r="TQW105" s="0"/>
      <c r="TQX105" s="0"/>
      <c r="TQY105" s="0"/>
      <c r="TQZ105" s="0"/>
      <c r="TRA105" s="0"/>
      <c r="TRB105" s="0"/>
      <c r="TRC105" s="0"/>
      <c r="TRD105" s="0"/>
      <c r="TRE105" s="0"/>
      <c r="TRF105" s="0"/>
      <c r="TRG105" s="0"/>
      <c r="TRH105" s="0"/>
      <c r="TRI105" s="0"/>
      <c r="TRJ105" s="0"/>
      <c r="TRK105" s="0"/>
      <c r="TRL105" s="0"/>
      <c r="TRM105" s="0"/>
      <c r="TRN105" s="0"/>
      <c r="TRO105" s="0"/>
      <c r="TRP105" s="0"/>
      <c r="TRQ105" s="0"/>
      <c r="TRR105" s="0"/>
      <c r="TRS105" s="0"/>
      <c r="TRT105" s="0"/>
      <c r="TRU105" s="0"/>
      <c r="TRV105" s="0"/>
      <c r="TRW105" s="0"/>
      <c r="TRX105" s="0"/>
      <c r="TRY105" s="0"/>
      <c r="TRZ105" s="0"/>
      <c r="TSA105" s="0"/>
      <c r="TSB105" s="0"/>
      <c r="TSC105" s="0"/>
      <c r="TSD105" s="0"/>
      <c r="TSE105" s="0"/>
      <c r="TSF105" s="0"/>
      <c r="TSG105" s="0"/>
      <c r="TSH105" s="0"/>
      <c r="TSI105" s="0"/>
      <c r="TSJ105" s="0"/>
      <c r="TSK105" s="0"/>
      <c r="TSL105" s="0"/>
      <c r="TSM105" s="0"/>
      <c r="TSN105" s="0"/>
      <c r="TSO105" s="0"/>
      <c r="TSP105" s="0"/>
      <c r="TSQ105" s="0"/>
      <c r="TSR105" s="0"/>
      <c r="TSS105" s="0"/>
      <c r="TST105" s="0"/>
      <c r="TSU105" s="0"/>
      <c r="TSV105" s="0"/>
      <c r="TSW105" s="0"/>
      <c r="TSX105" s="0"/>
      <c r="TSY105" s="0"/>
      <c r="TSZ105" s="0"/>
      <c r="TTA105" s="0"/>
      <c r="TTB105" s="0"/>
      <c r="TTC105" s="0"/>
      <c r="TTD105" s="0"/>
      <c r="TTE105" s="0"/>
      <c r="TTF105" s="0"/>
      <c r="TTG105" s="0"/>
      <c r="TTH105" s="0"/>
      <c r="TTI105" s="0"/>
      <c r="TTJ105" s="0"/>
      <c r="TTK105" s="0"/>
      <c r="TTL105" s="0"/>
      <c r="TTM105" s="0"/>
      <c r="TTN105" s="0"/>
      <c r="TTO105" s="0"/>
      <c r="TTP105" s="0"/>
      <c r="TTQ105" s="0"/>
      <c r="TTR105" s="0"/>
      <c r="TTS105" s="0"/>
      <c r="TTT105" s="0"/>
      <c r="TTU105" s="0"/>
      <c r="TTV105" s="0"/>
      <c r="TTW105" s="0"/>
      <c r="TTX105" s="0"/>
      <c r="TTY105" s="0"/>
      <c r="TTZ105" s="0"/>
      <c r="TUA105" s="0"/>
      <c r="TUB105" s="0"/>
      <c r="TUC105" s="0"/>
      <c r="TUD105" s="0"/>
      <c r="TUE105" s="0"/>
      <c r="TUF105" s="0"/>
      <c r="TUG105" s="0"/>
      <c r="TUH105" s="0"/>
      <c r="TUI105" s="0"/>
      <c r="TUJ105" s="0"/>
      <c r="TUK105" s="0"/>
      <c r="TUL105" s="0"/>
      <c r="TUM105" s="0"/>
      <c r="TUN105" s="0"/>
      <c r="TUO105" s="0"/>
      <c r="TUP105" s="0"/>
      <c r="TUQ105" s="0"/>
      <c r="TUR105" s="0"/>
      <c r="TUS105" s="0"/>
      <c r="TUT105" s="0"/>
      <c r="TUU105" s="0"/>
      <c r="TUV105" s="0"/>
      <c r="TUW105" s="0"/>
      <c r="TUX105" s="0"/>
      <c r="TUY105" s="0"/>
      <c r="TUZ105" s="0"/>
      <c r="TVA105" s="0"/>
      <c r="TVB105" s="0"/>
      <c r="TVC105" s="0"/>
      <c r="TVD105" s="0"/>
      <c r="TVE105" s="0"/>
      <c r="TVF105" s="0"/>
      <c r="TVG105" s="0"/>
      <c r="TVH105" s="0"/>
      <c r="TVI105" s="0"/>
      <c r="TVJ105" s="0"/>
      <c r="TVK105" s="0"/>
      <c r="TVL105" s="0"/>
      <c r="TVM105" s="0"/>
      <c r="TVN105" s="0"/>
      <c r="TVO105" s="0"/>
      <c r="TVP105" s="0"/>
      <c r="TVQ105" s="0"/>
      <c r="TVR105" s="0"/>
      <c r="TVS105" s="0"/>
      <c r="TVT105" s="0"/>
      <c r="TVU105" s="0"/>
      <c r="TVV105" s="0"/>
      <c r="TVW105" s="0"/>
      <c r="TVX105" s="0"/>
      <c r="TVY105" s="0"/>
      <c r="TVZ105" s="0"/>
      <c r="TWA105" s="0"/>
      <c r="TWB105" s="0"/>
      <c r="TWC105" s="0"/>
      <c r="TWD105" s="0"/>
      <c r="TWE105" s="0"/>
      <c r="TWF105" s="0"/>
      <c r="TWG105" s="0"/>
      <c r="TWH105" s="0"/>
      <c r="TWI105" s="0"/>
      <c r="TWJ105" s="0"/>
      <c r="TWK105" s="0"/>
      <c r="TWL105" s="0"/>
      <c r="TWM105" s="0"/>
      <c r="TWN105" s="0"/>
      <c r="TWO105" s="0"/>
      <c r="TWP105" s="0"/>
      <c r="TWQ105" s="0"/>
      <c r="TWR105" s="0"/>
      <c r="TWS105" s="0"/>
      <c r="TWT105" s="0"/>
      <c r="TWU105" s="0"/>
      <c r="TWV105" s="0"/>
      <c r="TWW105" s="0"/>
      <c r="TWX105" s="0"/>
      <c r="TWY105" s="0"/>
      <c r="TWZ105" s="0"/>
      <c r="TXA105" s="0"/>
      <c r="TXB105" s="0"/>
      <c r="TXC105" s="0"/>
      <c r="TXD105" s="0"/>
      <c r="TXE105" s="0"/>
      <c r="TXF105" s="0"/>
      <c r="TXG105" s="0"/>
      <c r="TXH105" s="0"/>
      <c r="TXI105" s="0"/>
      <c r="TXJ105" s="0"/>
      <c r="TXK105" s="0"/>
      <c r="TXL105" s="0"/>
      <c r="TXM105" s="0"/>
      <c r="TXN105" s="0"/>
      <c r="TXO105" s="0"/>
      <c r="TXP105" s="0"/>
      <c r="TXQ105" s="0"/>
      <c r="TXR105" s="0"/>
      <c r="TXS105" s="0"/>
      <c r="TXT105" s="0"/>
      <c r="TXU105" s="0"/>
      <c r="TXV105" s="0"/>
      <c r="TXW105" s="0"/>
      <c r="TXX105" s="0"/>
      <c r="TXY105" s="0"/>
      <c r="TXZ105" s="0"/>
      <c r="TYA105" s="0"/>
      <c r="TYB105" s="0"/>
      <c r="TYC105" s="0"/>
      <c r="TYD105" s="0"/>
      <c r="TYE105" s="0"/>
      <c r="TYF105" s="0"/>
      <c r="TYG105" s="0"/>
      <c r="TYH105" s="0"/>
      <c r="TYI105" s="0"/>
      <c r="TYJ105" s="0"/>
      <c r="TYK105" s="0"/>
      <c r="TYL105" s="0"/>
      <c r="TYM105" s="0"/>
      <c r="TYN105" s="0"/>
      <c r="TYO105" s="0"/>
      <c r="TYP105" s="0"/>
      <c r="TYQ105" s="0"/>
      <c r="TYR105" s="0"/>
      <c r="TYS105" s="0"/>
      <c r="TYT105" s="0"/>
      <c r="TYU105" s="0"/>
      <c r="TYV105" s="0"/>
      <c r="TYW105" s="0"/>
      <c r="TYX105" s="0"/>
      <c r="TYY105" s="0"/>
      <c r="TYZ105" s="0"/>
      <c r="TZA105" s="0"/>
      <c r="TZB105" s="0"/>
      <c r="TZC105" s="0"/>
      <c r="TZD105" s="0"/>
      <c r="TZE105" s="0"/>
      <c r="TZF105" s="0"/>
      <c r="TZG105" s="0"/>
      <c r="TZH105" s="0"/>
      <c r="TZI105" s="0"/>
      <c r="TZJ105" s="0"/>
      <c r="TZK105" s="0"/>
      <c r="TZL105" s="0"/>
      <c r="TZM105" s="0"/>
      <c r="TZN105" s="0"/>
      <c r="TZO105" s="0"/>
      <c r="TZP105" s="0"/>
      <c r="TZQ105" s="0"/>
      <c r="TZR105" s="0"/>
      <c r="TZS105" s="0"/>
      <c r="TZT105" s="0"/>
      <c r="TZU105" s="0"/>
      <c r="TZV105" s="0"/>
      <c r="TZW105" s="0"/>
      <c r="TZX105" s="0"/>
      <c r="TZY105" s="0"/>
      <c r="TZZ105" s="0"/>
      <c r="UAA105" s="0"/>
      <c r="UAB105" s="0"/>
      <c r="UAC105" s="0"/>
      <c r="UAD105" s="0"/>
      <c r="UAE105" s="0"/>
      <c r="UAF105" s="0"/>
      <c r="UAG105" s="0"/>
      <c r="UAH105" s="0"/>
      <c r="UAI105" s="0"/>
      <c r="UAJ105" s="0"/>
      <c r="UAK105" s="0"/>
      <c r="UAL105" s="0"/>
      <c r="UAM105" s="0"/>
      <c r="UAN105" s="0"/>
      <c r="UAO105" s="0"/>
      <c r="UAP105" s="0"/>
      <c r="UAQ105" s="0"/>
      <c r="UAR105" s="0"/>
      <c r="UAS105" s="0"/>
      <c r="UAT105" s="0"/>
      <c r="UAU105" s="0"/>
      <c r="UAV105" s="0"/>
      <c r="UAW105" s="0"/>
      <c r="UAX105" s="0"/>
      <c r="UAY105" s="0"/>
      <c r="UAZ105" s="0"/>
      <c r="UBA105" s="0"/>
      <c r="UBB105" s="0"/>
      <c r="UBC105" s="0"/>
      <c r="UBD105" s="0"/>
      <c r="UBE105" s="0"/>
      <c r="UBF105" s="0"/>
      <c r="UBG105" s="0"/>
      <c r="UBH105" s="0"/>
      <c r="UBI105" s="0"/>
      <c r="UBJ105" s="0"/>
      <c r="UBK105" s="0"/>
      <c r="UBL105" s="0"/>
      <c r="UBM105" s="0"/>
      <c r="UBN105" s="0"/>
      <c r="UBO105" s="0"/>
      <c r="UBP105" s="0"/>
      <c r="UBQ105" s="0"/>
      <c r="UBR105" s="0"/>
      <c r="UBS105" s="0"/>
      <c r="UBT105" s="0"/>
      <c r="UBU105" s="0"/>
      <c r="UBV105" s="0"/>
      <c r="UBW105" s="0"/>
      <c r="UBX105" s="0"/>
      <c r="UBY105" s="0"/>
      <c r="UBZ105" s="0"/>
      <c r="UCA105" s="0"/>
      <c r="UCB105" s="0"/>
      <c r="UCC105" s="0"/>
      <c r="UCD105" s="0"/>
      <c r="UCE105" s="0"/>
      <c r="UCF105" s="0"/>
      <c r="UCG105" s="0"/>
      <c r="UCH105" s="0"/>
      <c r="UCI105" s="0"/>
      <c r="UCJ105" s="0"/>
      <c r="UCK105" s="0"/>
      <c r="UCL105" s="0"/>
      <c r="UCM105" s="0"/>
      <c r="UCN105" s="0"/>
      <c r="UCO105" s="0"/>
      <c r="UCP105" s="0"/>
      <c r="UCQ105" s="0"/>
      <c r="UCR105" s="0"/>
      <c r="UCS105" s="0"/>
      <c r="UCT105" s="0"/>
      <c r="UCU105" s="0"/>
      <c r="UCV105" s="0"/>
      <c r="UCW105" s="0"/>
      <c r="UCX105" s="0"/>
      <c r="UCY105" s="0"/>
      <c r="UCZ105" s="0"/>
      <c r="UDA105" s="0"/>
      <c r="UDB105" s="0"/>
      <c r="UDC105" s="0"/>
      <c r="UDD105" s="0"/>
      <c r="UDE105" s="0"/>
      <c r="UDF105" s="0"/>
      <c r="UDG105" s="0"/>
      <c r="UDH105" s="0"/>
      <c r="UDI105" s="0"/>
      <c r="UDJ105" s="0"/>
      <c r="UDK105" s="0"/>
      <c r="UDL105" s="0"/>
      <c r="UDM105" s="0"/>
      <c r="UDN105" s="0"/>
      <c r="UDO105" s="0"/>
      <c r="UDP105" s="0"/>
      <c r="UDQ105" s="0"/>
      <c r="UDR105" s="0"/>
      <c r="UDS105" s="0"/>
      <c r="UDT105" s="0"/>
      <c r="UDU105" s="0"/>
      <c r="UDV105" s="0"/>
      <c r="UDW105" s="0"/>
      <c r="UDX105" s="0"/>
      <c r="UDY105" s="0"/>
      <c r="UDZ105" s="0"/>
      <c r="UEA105" s="0"/>
      <c r="UEB105" s="0"/>
      <c r="UEC105" s="0"/>
      <c r="UED105" s="0"/>
      <c r="UEE105" s="0"/>
      <c r="UEF105" s="0"/>
      <c r="UEG105" s="0"/>
      <c r="UEH105" s="0"/>
      <c r="UEI105" s="0"/>
      <c r="UEJ105" s="0"/>
      <c r="UEK105" s="0"/>
      <c r="UEL105" s="0"/>
      <c r="UEM105" s="0"/>
      <c r="UEN105" s="0"/>
      <c r="UEO105" s="0"/>
      <c r="UEP105" s="0"/>
      <c r="UEQ105" s="0"/>
      <c r="UER105" s="0"/>
      <c r="UES105" s="0"/>
      <c r="UET105" s="0"/>
      <c r="UEU105" s="0"/>
      <c r="UEV105" s="0"/>
      <c r="UEW105" s="0"/>
      <c r="UEX105" s="0"/>
      <c r="UEY105" s="0"/>
      <c r="UEZ105" s="0"/>
      <c r="UFA105" s="0"/>
      <c r="UFB105" s="0"/>
      <c r="UFC105" s="0"/>
      <c r="UFD105" s="0"/>
      <c r="UFE105" s="0"/>
      <c r="UFF105" s="0"/>
      <c r="UFG105" s="0"/>
      <c r="UFH105" s="0"/>
      <c r="UFI105" s="0"/>
      <c r="UFJ105" s="0"/>
      <c r="UFK105" s="0"/>
      <c r="UFL105" s="0"/>
      <c r="UFM105" s="0"/>
      <c r="UFN105" s="0"/>
      <c r="UFO105" s="0"/>
      <c r="UFP105" s="0"/>
      <c r="UFQ105" s="0"/>
      <c r="UFR105" s="0"/>
      <c r="UFS105" s="0"/>
      <c r="UFT105" s="0"/>
      <c r="UFU105" s="0"/>
      <c r="UFV105" s="0"/>
      <c r="UFW105" s="0"/>
      <c r="UFX105" s="0"/>
      <c r="UFY105" s="0"/>
      <c r="UFZ105" s="0"/>
      <c r="UGA105" s="0"/>
      <c r="UGB105" s="0"/>
      <c r="UGC105" s="0"/>
      <c r="UGD105" s="0"/>
      <c r="UGE105" s="0"/>
      <c r="UGF105" s="0"/>
      <c r="UGG105" s="0"/>
      <c r="UGH105" s="0"/>
      <c r="UGI105" s="0"/>
      <c r="UGJ105" s="0"/>
      <c r="UGK105" s="0"/>
      <c r="UGL105" s="0"/>
      <c r="UGM105" s="0"/>
      <c r="UGN105" s="0"/>
      <c r="UGO105" s="0"/>
      <c r="UGP105" s="0"/>
      <c r="UGQ105" s="0"/>
      <c r="UGR105" s="0"/>
      <c r="UGS105" s="0"/>
      <c r="UGT105" s="0"/>
      <c r="UGU105" s="0"/>
      <c r="UGV105" s="0"/>
      <c r="UGW105" s="0"/>
      <c r="UGX105" s="0"/>
      <c r="UGY105" s="0"/>
      <c r="UGZ105" s="0"/>
      <c r="UHA105" s="0"/>
      <c r="UHB105" s="0"/>
      <c r="UHC105" s="0"/>
      <c r="UHD105" s="0"/>
      <c r="UHE105" s="0"/>
      <c r="UHF105" s="0"/>
      <c r="UHG105" s="0"/>
      <c r="UHH105" s="0"/>
      <c r="UHI105" s="0"/>
      <c r="UHJ105" s="0"/>
      <c r="UHK105" s="0"/>
      <c r="UHL105" s="0"/>
      <c r="UHM105" s="0"/>
      <c r="UHN105" s="0"/>
      <c r="UHO105" s="0"/>
      <c r="UHP105" s="0"/>
      <c r="UHQ105" s="0"/>
      <c r="UHR105" s="0"/>
      <c r="UHS105" s="0"/>
      <c r="UHT105" s="0"/>
      <c r="UHU105" s="0"/>
      <c r="UHV105" s="0"/>
      <c r="UHW105" s="0"/>
      <c r="UHX105" s="0"/>
      <c r="UHY105" s="0"/>
      <c r="UHZ105" s="0"/>
      <c r="UIA105" s="0"/>
      <c r="UIB105" s="0"/>
      <c r="UIC105" s="0"/>
      <c r="UID105" s="0"/>
      <c r="UIE105" s="0"/>
      <c r="UIF105" s="0"/>
      <c r="UIG105" s="0"/>
      <c r="UIH105" s="0"/>
      <c r="UII105" s="0"/>
      <c r="UIJ105" s="0"/>
      <c r="UIK105" s="0"/>
      <c r="UIL105" s="0"/>
      <c r="UIM105" s="0"/>
      <c r="UIN105" s="0"/>
      <c r="UIO105" s="0"/>
      <c r="UIP105" s="0"/>
      <c r="UIQ105" s="0"/>
      <c r="UIR105" s="0"/>
      <c r="UIS105" s="0"/>
      <c r="UIT105" s="0"/>
      <c r="UIU105" s="0"/>
      <c r="UIV105" s="0"/>
      <c r="UIW105" s="0"/>
      <c r="UIX105" s="0"/>
      <c r="UIY105" s="0"/>
      <c r="UIZ105" s="0"/>
      <c r="UJA105" s="0"/>
      <c r="UJB105" s="0"/>
      <c r="UJC105" s="0"/>
      <c r="UJD105" s="0"/>
      <c r="UJE105" s="0"/>
      <c r="UJF105" s="0"/>
      <c r="UJG105" s="0"/>
      <c r="UJH105" s="0"/>
      <c r="UJI105" s="0"/>
      <c r="UJJ105" s="0"/>
      <c r="UJK105" s="0"/>
      <c r="UJL105" s="0"/>
      <c r="UJM105" s="0"/>
      <c r="UJN105" s="0"/>
      <c r="UJO105" s="0"/>
      <c r="UJP105" s="0"/>
      <c r="UJQ105" s="0"/>
      <c r="UJR105" s="0"/>
      <c r="UJS105" s="0"/>
      <c r="UJT105" s="0"/>
      <c r="UJU105" s="0"/>
      <c r="UJV105" s="0"/>
      <c r="UJW105" s="0"/>
      <c r="UJX105" s="0"/>
      <c r="UJY105" s="0"/>
      <c r="UJZ105" s="0"/>
      <c r="UKA105" s="0"/>
      <c r="UKB105" s="0"/>
      <c r="UKC105" s="0"/>
      <c r="UKD105" s="0"/>
      <c r="UKE105" s="0"/>
      <c r="UKF105" s="0"/>
      <c r="UKG105" s="0"/>
      <c r="UKH105" s="0"/>
      <c r="UKI105" s="0"/>
      <c r="UKJ105" s="0"/>
      <c r="UKK105" s="0"/>
      <c r="UKL105" s="0"/>
      <c r="UKM105" s="0"/>
      <c r="UKN105" s="0"/>
      <c r="UKO105" s="0"/>
      <c r="UKP105" s="0"/>
      <c r="UKQ105" s="0"/>
      <c r="UKR105" s="0"/>
      <c r="UKS105" s="0"/>
      <c r="UKT105" s="0"/>
      <c r="UKU105" s="0"/>
      <c r="UKV105" s="0"/>
      <c r="UKW105" s="0"/>
      <c r="UKX105" s="0"/>
      <c r="UKY105" s="0"/>
      <c r="UKZ105" s="0"/>
      <c r="ULA105" s="0"/>
      <c r="ULB105" s="0"/>
      <c r="ULC105" s="0"/>
      <c r="ULD105" s="0"/>
      <c r="ULE105" s="0"/>
      <c r="ULF105" s="0"/>
      <c r="ULG105" s="0"/>
      <c r="ULH105" s="0"/>
      <c r="ULI105" s="0"/>
      <c r="ULJ105" s="0"/>
      <c r="ULK105" s="0"/>
      <c r="ULL105" s="0"/>
      <c r="ULM105" s="0"/>
      <c r="ULN105" s="0"/>
      <c r="ULO105" s="0"/>
      <c r="ULP105" s="0"/>
      <c r="ULQ105" s="0"/>
      <c r="ULR105" s="0"/>
      <c r="ULS105" s="0"/>
      <c r="ULT105" s="0"/>
      <c r="ULU105" s="0"/>
      <c r="ULV105" s="0"/>
      <c r="ULW105" s="0"/>
      <c r="ULX105" s="0"/>
      <c r="ULY105" s="0"/>
      <c r="ULZ105" s="0"/>
      <c r="UMA105" s="0"/>
      <c r="UMB105" s="0"/>
      <c r="UMC105" s="0"/>
      <c r="UMD105" s="0"/>
      <c r="UME105" s="0"/>
      <c r="UMF105" s="0"/>
      <c r="UMG105" s="0"/>
      <c r="UMH105" s="0"/>
      <c r="UMI105" s="0"/>
      <c r="UMJ105" s="0"/>
      <c r="UMK105" s="0"/>
      <c r="UML105" s="0"/>
      <c r="UMM105" s="0"/>
      <c r="UMN105" s="0"/>
      <c r="UMO105" s="0"/>
      <c r="UMP105" s="0"/>
      <c r="UMQ105" s="0"/>
      <c r="UMR105" s="0"/>
      <c r="UMS105" s="0"/>
      <c r="UMT105" s="0"/>
      <c r="UMU105" s="0"/>
      <c r="UMV105" s="0"/>
      <c r="UMW105" s="0"/>
      <c r="UMX105" s="0"/>
      <c r="UMY105" s="0"/>
      <c r="UMZ105" s="0"/>
      <c r="UNA105" s="0"/>
      <c r="UNB105" s="0"/>
      <c r="UNC105" s="0"/>
      <c r="UND105" s="0"/>
      <c r="UNE105" s="0"/>
      <c r="UNF105" s="0"/>
      <c r="UNG105" s="0"/>
      <c r="UNH105" s="0"/>
      <c r="UNI105" s="0"/>
      <c r="UNJ105" s="0"/>
      <c r="UNK105" s="0"/>
      <c r="UNL105" s="0"/>
      <c r="UNM105" s="0"/>
      <c r="UNN105" s="0"/>
      <c r="UNO105" s="0"/>
      <c r="UNP105" s="0"/>
      <c r="UNQ105" s="0"/>
      <c r="UNR105" s="0"/>
      <c r="UNS105" s="0"/>
      <c r="UNT105" s="0"/>
      <c r="UNU105" s="0"/>
      <c r="UNV105" s="0"/>
      <c r="UNW105" s="0"/>
      <c r="UNX105" s="0"/>
      <c r="UNY105" s="0"/>
      <c r="UNZ105" s="0"/>
      <c r="UOA105" s="0"/>
      <c r="UOB105" s="0"/>
      <c r="UOC105" s="0"/>
      <c r="UOD105" s="0"/>
      <c r="UOE105" s="0"/>
      <c r="UOF105" s="0"/>
      <c r="UOG105" s="0"/>
      <c r="UOH105" s="0"/>
      <c r="UOI105" s="0"/>
      <c r="UOJ105" s="0"/>
      <c r="UOK105" s="0"/>
      <c r="UOL105" s="0"/>
      <c r="UOM105" s="0"/>
      <c r="UON105" s="0"/>
      <c r="UOO105" s="0"/>
      <c r="UOP105" s="0"/>
      <c r="UOQ105" s="0"/>
      <c r="UOR105" s="0"/>
      <c r="UOS105" s="0"/>
      <c r="UOT105" s="0"/>
      <c r="UOU105" s="0"/>
      <c r="UOV105" s="0"/>
      <c r="UOW105" s="0"/>
      <c r="UOX105" s="0"/>
      <c r="UOY105" s="0"/>
      <c r="UOZ105" s="0"/>
      <c r="UPA105" s="0"/>
      <c r="UPB105" s="0"/>
      <c r="UPC105" s="0"/>
      <c r="UPD105" s="0"/>
      <c r="UPE105" s="0"/>
      <c r="UPF105" s="0"/>
      <c r="UPG105" s="0"/>
      <c r="UPH105" s="0"/>
      <c r="UPI105" s="0"/>
      <c r="UPJ105" s="0"/>
      <c r="UPK105" s="0"/>
      <c r="UPL105" s="0"/>
      <c r="UPM105" s="0"/>
      <c r="UPN105" s="0"/>
      <c r="UPO105" s="0"/>
      <c r="UPP105" s="0"/>
      <c r="UPQ105" s="0"/>
      <c r="UPR105" s="0"/>
      <c r="UPS105" s="0"/>
      <c r="UPT105" s="0"/>
      <c r="UPU105" s="0"/>
      <c r="UPV105" s="0"/>
      <c r="UPW105" s="0"/>
      <c r="UPX105" s="0"/>
      <c r="UPY105" s="0"/>
      <c r="UPZ105" s="0"/>
      <c r="UQA105" s="0"/>
      <c r="UQB105" s="0"/>
      <c r="UQC105" s="0"/>
      <c r="UQD105" s="0"/>
      <c r="UQE105" s="0"/>
      <c r="UQF105" s="0"/>
      <c r="UQG105" s="0"/>
      <c r="UQH105" s="0"/>
      <c r="UQI105" s="0"/>
      <c r="UQJ105" s="0"/>
      <c r="UQK105" s="0"/>
      <c r="UQL105" s="0"/>
      <c r="UQM105" s="0"/>
      <c r="UQN105" s="0"/>
      <c r="UQO105" s="0"/>
      <c r="UQP105" s="0"/>
      <c r="UQQ105" s="0"/>
      <c r="UQR105" s="0"/>
      <c r="UQS105" s="0"/>
      <c r="UQT105" s="0"/>
      <c r="UQU105" s="0"/>
      <c r="UQV105" s="0"/>
      <c r="UQW105" s="0"/>
      <c r="UQX105" s="0"/>
      <c r="UQY105" s="0"/>
      <c r="UQZ105" s="0"/>
      <c r="URA105" s="0"/>
      <c r="URB105" s="0"/>
      <c r="URC105" s="0"/>
      <c r="URD105" s="0"/>
      <c r="URE105" s="0"/>
      <c r="URF105" s="0"/>
      <c r="URG105" s="0"/>
      <c r="URH105" s="0"/>
      <c r="URI105" s="0"/>
      <c r="URJ105" s="0"/>
      <c r="URK105" s="0"/>
      <c r="URL105" s="0"/>
      <c r="URM105" s="0"/>
      <c r="URN105" s="0"/>
      <c r="URO105" s="0"/>
      <c r="URP105" s="0"/>
      <c r="URQ105" s="0"/>
      <c r="URR105" s="0"/>
      <c r="URS105" s="0"/>
      <c r="URT105" s="0"/>
      <c r="URU105" s="0"/>
      <c r="URV105" s="0"/>
      <c r="URW105" s="0"/>
      <c r="URX105" s="0"/>
      <c r="URY105" s="0"/>
      <c r="URZ105" s="0"/>
      <c r="USA105" s="0"/>
      <c r="USB105" s="0"/>
      <c r="USC105" s="0"/>
      <c r="USD105" s="0"/>
      <c r="USE105" s="0"/>
      <c r="USF105" s="0"/>
      <c r="USG105" s="0"/>
      <c r="USH105" s="0"/>
      <c r="USI105" s="0"/>
      <c r="USJ105" s="0"/>
      <c r="USK105" s="0"/>
      <c r="USL105" s="0"/>
      <c r="USM105" s="0"/>
      <c r="USN105" s="0"/>
      <c r="USO105" s="0"/>
      <c r="USP105" s="0"/>
      <c r="USQ105" s="0"/>
      <c r="USR105" s="0"/>
      <c r="USS105" s="0"/>
      <c r="UST105" s="0"/>
      <c r="USU105" s="0"/>
      <c r="USV105" s="0"/>
      <c r="USW105" s="0"/>
      <c r="USX105" s="0"/>
      <c r="USY105" s="0"/>
      <c r="USZ105" s="0"/>
      <c r="UTA105" s="0"/>
      <c r="UTB105" s="0"/>
      <c r="UTC105" s="0"/>
      <c r="UTD105" s="0"/>
      <c r="UTE105" s="0"/>
      <c r="UTF105" s="0"/>
      <c r="UTG105" s="0"/>
      <c r="UTH105" s="0"/>
      <c r="UTI105" s="0"/>
      <c r="UTJ105" s="0"/>
      <c r="UTK105" s="0"/>
      <c r="UTL105" s="0"/>
      <c r="UTM105" s="0"/>
      <c r="UTN105" s="0"/>
      <c r="UTO105" s="0"/>
      <c r="UTP105" s="0"/>
      <c r="UTQ105" s="0"/>
      <c r="UTR105" s="0"/>
      <c r="UTS105" s="0"/>
      <c r="UTT105" s="0"/>
      <c r="UTU105" s="0"/>
      <c r="UTV105" s="0"/>
      <c r="UTW105" s="0"/>
      <c r="UTX105" s="0"/>
      <c r="UTY105" s="0"/>
      <c r="UTZ105" s="0"/>
      <c r="UUA105" s="0"/>
      <c r="UUB105" s="0"/>
      <c r="UUC105" s="0"/>
      <c r="UUD105" s="0"/>
      <c r="UUE105" s="0"/>
      <c r="UUF105" s="0"/>
      <c r="UUG105" s="0"/>
      <c r="UUH105" s="0"/>
      <c r="UUI105" s="0"/>
      <c r="UUJ105" s="0"/>
      <c r="UUK105" s="0"/>
      <c r="UUL105" s="0"/>
      <c r="UUM105" s="0"/>
      <c r="UUN105" s="0"/>
      <c r="UUO105" s="0"/>
      <c r="UUP105" s="0"/>
      <c r="UUQ105" s="0"/>
      <c r="UUR105" s="0"/>
      <c r="UUS105" s="0"/>
      <c r="UUT105" s="0"/>
      <c r="UUU105" s="0"/>
      <c r="UUV105" s="0"/>
      <c r="UUW105" s="0"/>
      <c r="UUX105" s="0"/>
      <c r="UUY105" s="0"/>
      <c r="UUZ105" s="0"/>
      <c r="UVA105" s="0"/>
      <c r="UVB105" s="0"/>
      <c r="UVC105" s="0"/>
      <c r="UVD105" s="0"/>
      <c r="UVE105" s="0"/>
      <c r="UVF105" s="0"/>
      <c r="UVG105" s="0"/>
      <c r="UVH105" s="0"/>
      <c r="UVI105" s="0"/>
      <c r="UVJ105" s="0"/>
      <c r="UVK105" s="0"/>
      <c r="UVL105" s="0"/>
      <c r="UVM105" s="0"/>
      <c r="UVN105" s="0"/>
      <c r="UVO105" s="0"/>
      <c r="UVP105" s="0"/>
      <c r="UVQ105" s="0"/>
      <c r="UVR105" s="0"/>
      <c r="UVS105" s="0"/>
      <c r="UVT105" s="0"/>
      <c r="UVU105" s="0"/>
      <c r="UVV105" s="0"/>
      <c r="UVW105" s="0"/>
      <c r="UVX105" s="0"/>
      <c r="UVY105" s="0"/>
      <c r="UVZ105" s="0"/>
      <c r="UWA105" s="0"/>
      <c r="UWB105" s="0"/>
      <c r="UWC105" s="0"/>
      <c r="UWD105" s="0"/>
      <c r="UWE105" s="0"/>
      <c r="UWF105" s="0"/>
      <c r="UWG105" s="0"/>
      <c r="UWH105" s="0"/>
      <c r="UWI105" s="0"/>
      <c r="UWJ105" s="0"/>
      <c r="UWK105" s="0"/>
      <c r="UWL105" s="0"/>
      <c r="UWM105" s="0"/>
      <c r="UWN105" s="0"/>
      <c r="UWO105" s="0"/>
      <c r="UWP105" s="0"/>
      <c r="UWQ105" s="0"/>
      <c r="UWR105" s="0"/>
      <c r="UWS105" s="0"/>
      <c r="UWT105" s="0"/>
      <c r="UWU105" s="0"/>
      <c r="UWV105" s="0"/>
      <c r="UWW105" s="0"/>
      <c r="UWX105" s="0"/>
      <c r="UWY105" s="0"/>
      <c r="UWZ105" s="0"/>
      <c r="UXA105" s="0"/>
      <c r="UXB105" s="0"/>
      <c r="UXC105" s="0"/>
      <c r="UXD105" s="0"/>
      <c r="UXE105" s="0"/>
      <c r="UXF105" s="0"/>
      <c r="UXG105" s="0"/>
      <c r="UXH105" s="0"/>
      <c r="UXI105" s="0"/>
      <c r="UXJ105" s="0"/>
      <c r="UXK105" s="0"/>
      <c r="UXL105" s="0"/>
      <c r="UXM105" s="0"/>
      <c r="UXN105" s="0"/>
      <c r="UXO105" s="0"/>
      <c r="UXP105" s="0"/>
      <c r="UXQ105" s="0"/>
      <c r="UXR105" s="0"/>
      <c r="UXS105" s="0"/>
      <c r="UXT105" s="0"/>
      <c r="UXU105" s="0"/>
      <c r="UXV105" s="0"/>
      <c r="UXW105" s="0"/>
      <c r="UXX105" s="0"/>
      <c r="UXY105" s="0"/>
      <c r="UXZ105" s="0"/>
      <c r="UYA105" s="0"/>
      <c r="UYB105" s="0"/>
      <c r="UYC105" s="0"/>
      <c r="UYD105" s="0"/>
      <c r="UYE105" s="0"/>
      <c r="UYF105" s="0"/>
      <c r="UYG105" s="0"/>
      <c r="UYH105" s="0"/>
      <c r="UYI105" s="0"/>
      <c r="UYJ105" s="0"/>
      <c r="UYK105" s="0"/>
      <c r="UYL105" s="0"/>
      <c r="UYM105" s="0"/>
      <c r="UYN105" s="0"/>
      <c r="UYO105" s="0"/>
      <c r="UYP105" s="0"/>
      <c r="UYQ105" s="0"/>
      <c r="UYR105" s="0"/>
      <c r="UYS105" s="0"/>
      <c r="UYT105" s="0"/>
      <c r="UYU105" s="0"/>
      <c r="UYV105" s="0"/>
      <c r="UYW105" s="0"/>
      <c r="UYX105" s="0"/>
      <c r="UYY105" s="0"/>
      <c r="UYZ105" s="0"/>
      <c r="UZA105" s="0"/>
      <c r="UZB105" s="0"/>
      <c r="UZC105" s="0"/>
      <c r="UZD105" s="0"/>
      <c r="UZE105" s="0"/>
      <c r="UZF105" s="0"/>
      <c r="UZG105" s="0"/>
      <c r="UZH105" s="0"/>
      <c r="UZI105" s="0"/>
      <c r="UZJ105" s="0"/>
      <c r="UZK105" s="0"/>
      <c r="UZL105" s="0"/>
      <c r="UZM105" s="0"/>
      <c r="UZN105" s="0"/>
      <c r="UZO105" s="0"/>
      <c r="UZP105" s="0"/>
      <c r="UZQ105" s="0"/>
      <c r="UZR105" s="0"/>
      <c r="UZS105" s="0"/>
      <c r="UZT105" s="0"/>
      <c r="UZU105" s="0"/>
      <c r="UZV105" s="0"/>
      <c r="UZW105" s="0"/>
      <c r="UZX105" s="0"/>
      <c r="UZY105" s="0"/>
      <c r="UZZ105" s="0"/>
      <c r="VAA105" s="0"/>
      <c r="VAB105" s="0"/>
      <c r="VAC105" s="0"/>
      <c r="VAD105" s="0"/>
      <c r="VAE105" s="0"/>
      <c r="VAF105" s="0"/>
      <c r="VAG105" s="0"/>
      <c r="VAH105" s="0"/>
      <c r="VAI105" s="0"/>
      <c r="VAJ105" s="0"/>
      <c r="VAK105" s="0"/>
      <c r="VAL105" s="0"/>
      <c r="VAM105" s="0"/>
      <c r="VAN105" s="0"/>
      <c r="VAO105" s="0"/>
      <c r="VAP105" s="0"/>
      <c r="VAQ105" s="0"/>
      <c r="VAR105" s="0"/>
      <c r="VAS105" s="0"/>
      <c r="VAT105" s="0"/>
      <c r="VAU105" s="0"/>
      <c r="VAV105" s="0"/>
      <c r="VAW105" s="0"/>
      <c r="VAX105" s="0"/>
      <c r="VAY105" s="0"/>
      <c r="VAZ105" s="0"/>
      <c r="VBA105" s="0"/>
      <c r="VBB105" s="0"/>
      <c r="VBC105" s="0"/>
      <c r="VBD105" s="0"/>
      <c r="VBE105" s="0"/>
      <c r="VBF105" s="0"/>
      <c r="VBG105" s="0"/>
      <c r="VBH105" s="0"/>
      <c r="VBI105" s="0"/>
      <c r="VBJ105" s="0"/>
      <c r="VBK105" s="0"/>
      <c r="VBL105" s="0"/>
      <c r="VBM105" s="0"/>
      <c r="VBN105" s="0"/>
      <c r="VBO105" s="0"/>
      <c r="VBP105" s="0"/>
      <c r="VBQ105" s="0"/>
      <c r="VBR105" s="0"/>
      <c r="VBS105" s="0"/>
      <c r="VBT105" s="0"/>
      <c r="VBU105" s="0"/>
      <c r="VBV105" s="0"/>
      <c r="VBW105" s="0"/>
      <c r="VBX105" s="0"/>
      <c r="VBY105" s="0"/>
      <c r="VBZ105" s="0"/>
      <c r="VCA105" s="0"/>
      <c r="VCB105" s="0"/>
      <c r="VCC105" s="0"/>
      <c r="VCD105" s="0"/>
      <c r="VCE105" s="0"/>
      <c r="VCF105" s="0"/>
      <c r="VCG105" s="0"/>
      <c r="VCH105" s="0"/>
      <c r="VCI105" s="0"/>
      <c r="VCJ105" s="0"/>
      <c r="VCK105" s="0"/>
      <c r="VCL105" s="0"/>
      <c r="VCM105" s="0"/>
      <c r="VCN105" s="0"/>
      <c r="VCO105" s="0"/>
      <c r="VCP105" s="0"/>
      <c r="VCQ105" s="0"/>
      <c r="VCR105" s="0"/>
      <c r="VCS105" s="0"/>
      <c r="VCT105" s="0"/>
      <c r="VCU105" s="0"/>
      <c r="VCV105" s="0"/>
      <c r="VCW105" s="0"/>
      <c r="VCX105" s="0"/>
      <c r="VCY105" s="0"/>
      <c r="VCZ105" s="0"/>
      <c r="VDA105" s="0"/>
      <c r="VDB105" s="0"/>
      <c r="VDC105" s="0"/>
      <c r="VDD105" s="0"/>
      <c r="VDE105" s="0"/>
      <c r="VDF105" s="0"/>
      <c r="VDG105" s="0"/>
      <c r="VDH105" s="0"/>
      <c r="VDI105" s="0"/>
      <c r="VDJ105" s="0"/>
      <c r="VDK105" s="0"/>
      <c r="VDL105" s="0"/>
      <c r="VDM105" s="0"/>
      <c r="VDN105" s="0"/>
      <c r="VDO105" s="0"/>
      <c r="VDP105" s="0"/>
      <c r="VDQ105" s="0"/>
      <c r="VDR105" s="0"/>
      <c r="VDS105" s="0"/>
      <c r="VDT105" s="0"/>
      <c r="VDU105" s="0"/>
      <c r="VDV105" s="0"/>
      <c r="VDW105" s="0"/>
      <c r="VDX105" s="0"/>
      <c r="VDY105" s="0"/>
      <c r="VDZ105" s="0"/>
      <c r="VEA105" s="0"/>
      <c r="VEB105" s="0"/>
      <c r="VEC105" s="0"/>
      <c r="VED105" s="0"/>
      <c r="VEE105" s="0"/>
      <c r="VEF105" s="0"/>
      <c r="VEG105" s="0"/>
      <c r="VEH105" s="0"/>
      <c r="VEI105" s="0"/>
      <c r="VEJ105" s="0"/>
      <c r="VEK105" s="0"/>
      <c r="VEL105" s="0"/>
      <c r="VEM105" s="0"/>
      <c r="VEN105" s="0"/>
      <c r="VEO105" s="0"/>
      <c r="VEP105" s="0"/>
      <c r="VEQ105" s="0"/>
      <c r="VER105" s="0"/>
      <c r="VES105" s="0"/>
      <c r="VET105" s="0"/>
      <c r="VEU105" s="0"/>
      <c r="VEV105" s="0"/>
      <c r="VEW105" s="0"/>
      <c r="VEX105" s="0"/>
      <c r="VEY105" s="0"/>
      <c r="VEZ105" s="0"/>
      <c r="VFA105" s="0"/>
      <c r="VFB105" s="0"/>
      <c r="VFC105" s="0"/>
      <c r="VFD105" s="0"/>
      <c r="VFE105" s="0"/>
      <c r="VFF105" s="0"/>
      <c r="VFG105" s="0"/>
      <c r="VFH105" s="0"/>
      <c r="VFI105" s="0"/>
      <c r="VFJ105" s="0"/>
      <c r="VFK105" s="0"/>
      <c r="VFL105" s="0"/>
      <c r="VFM105" s="0"/>
      <c r="VFN105" s="0"/>
      <c r="VFO105" s="0"/>
      <c r="VFP105" s="0"/>
      <c r="VFQ105" s="0"/>
      <c r="VFR105" s="0"/>
      <c r="VFS105" s="0"/>
      <c r="VFT105" s="0"/>
      <c r="VFU105" s="0"/>
      <c r="VFV105" s="0"/>
      <c r="VFW105" s="0"/>
      <c r="VFX105" s="0"/>
      <c r="VFY105" s="0"/>
      <c r="VFZ105" s="0"/>
      <c r="VGA105" s="0"/>
      <c r="VGB105" s="0"/>
      <c r="VGC105" s="0"/>
      <c r="VGD105" s="0"/>
      <c r="VGE105" s="0"/>
      <c r="VGF105" s="0"/>
      <c r="VGG105" s="0"/>
      <c r="VGH105" s="0"/>
      <c r="VGI105" s="0"/>
      <c r="VGJ105" s="0"/>
      <c r="VGK105" s="0"/>
      <c r="VGL105" s="0"/>
      <c r="VGM105" s="0"/>
      <c r="VGN105" s="0"/>
      <c r="VGO105" s="0"/>
      <c r="VGP105" s="0"/>
      <c r="VGQ105" s="0"/>
      <c r="VGR105" s="0"/>
      <c r="VGS105" s="0"/>
      <c r="VGT105" s="0"/>
      <c r="VGU105" s="0"/>
      <c r="VGV105" s="0"/>
      <c r="VGW105" s="0"/>
      <c r="VGX105" s="0"/>
      <c r="VGY105" s="0"/>
      <c r="VGZ105" s="0"/>
      <c r="VHA105" s="0"/>
      <c r="VHB105" s="0"/>
      <c r="VHC105" s="0"/>
      <c r="VHD105" s="0"/>
      <c r="VHE105" s="0"/>
      <c r="VHF105" s="0"/>
      <c r="VHG105" s="0"/>
      <c r="VHH105" s="0"/>
      <c r="VHI105" s="0"/>
      <c r="VHJ105" s="0"/>
      <c r="VHK105" s="0"/>
      <c r="VHL105" s="0"/>
      <c r="VHM105" s="0"/>
      <c r="VHN105" s="0"/>
      <c r="VHO105" s="0"/>
      <c r="VHP105" s="0"/>
      <c r="VHQ105" s="0"/>
      <c r="VHR105" s="0"/>
      <c r="VHS105" s="0"/>
      <c r="VHT105" s="0"/>
      <c r="VHU105" s="0"/>
      <c r="VHV105" s="0"/>
      <c r="VHW105" s="0"/>
      <c r="VHX105" s="0"/>
      <c r="VHY105" s="0"/>
      <c r="VHZ105" s="0"/>
      <c r="VIA105" s="0"/>
      <c r="VIB105" s="0"/>
      <c r="VIC105" s="0"/>
      <c r="VID105" s="0"/>
      <c r="VIE105" s="0"/>
      <c r="VIF105" s="0"/>
      <c r="VIG105" s="0"/>
      <c r="VIH105" s="0"/>
      <c r="VII105" s="0"/>
      <c r="VIJ105" s="0"/>
      <c r="VIK105" s="0"/>
      <c r="VIL105" s="0"/>
      <c r="VIM105" s="0"/>
      <c r="VIN105" s="0"/>
      <c r="VIO105" s="0"/>
      <c r="VIP105" s="0"/>
      <c r="VIQ105" s="0"/>
      <c r="VIR105" s="0"/>
      <c r="VIS105" s="0"/>
      <c r="VIT105" s="0"/>
      <c r="VIU105" s="0"/>
      <c r="VIV105" s="0"/>
      <c r="VIW105" s="0"/>
      <c r="VIX105" s="0"/>
      <c r="VIY105" s="0"/>
      <c r="VIZ105" s="0"/>
      <c r="VJA105" s="0"/>
      <c r="VJB105" s="0"/>
      <c r="VJC105" s="0"/>
      <c r="VJD105" s="0"/>
      <c r="VJE105" s="0"/>
      <c r="VJF105" s="0"/>
      <c r="VJG105" s="0"/>
      <c r="VJH105" s="0"/>
      <c r="VJI105" s="0"/>
      <c r="VJJ105" s="0"/>
      <c r="VJK105" s="0"/>
      <c r="VJL105" s="0"/>
      <c r="VJM105" s="0"/>
      <c r="VJN105" s="0"/>
      <c r="VJO105" s="0"/>
      <c r="VJP105" s="0"/>
      <c r="VJQ105" s="0"/>
      <c r="VJR105" s="0"/>
      <c r="VJS105" s="0"/>
      <c r="VJT105" s="0"/>
      <c r="VJU105" s="0"/>
      <c r="VJV105" s="0"/>
      <c r="VJW105" s="0"/>
      <c r="VJX105" s="0"/>
      <c r="VJY105" s="0"/>
      <c r="VJZ105" s="0"/>
      <c r="VKA105" s="0"/>
      <c r="VKB105" s="0"/>
      <c r="VKC105" s="0"/>
      <c r="VKD105" s="0"/>
      <c r="VKE105" s="0"/>
      <c r="VKF105" s="0"/>
      <c r="VKG105" s="0"/>
      <c r="VKH105" s="0"/>
      <c r="VKI105" s="0"/>
      <c r="VKJ105" s="0"/>
      <c r="VKK105" s="0"/>
      <c r="VKL105" s="0"/>
      <c r="VKM105" s="0"/>
      <c r="VKN105" s="0"/>
      <c r="VKO105" s="0"/>
      <c r="VKP105" s="0"/>
      <c r="VKQ105" s="0"/>
      <c r="VKR105" s="0"/>
      <c r="VKS105" s="0"/>
      <c r="VKT105" s="0"/>
      <c r="VKU105" s="0"/>
      <c r="VKV105" s="0"/>
      <c r="VKW105" s="0"/>
      <c r="VKX105" s="0"/>
      <c r="VKY105" s="0"/>
      <c r="VKZ105" s="0"/>
      <c r="VLA105" s="0"/>
      <c r="VLB105" s="0"/>
      <c r="VLC105" s="0"/>
      <c r="VLD105" s="0"/>
      <c r="VLE105" s="0"/>
      <c r="VLF105" s="0"/>
      <c r="VLG105" s="0"/>
      <c r="VLH105" s="0"/>
      <c r="VLI105" s="0"/>
      <c r="VLJ105" s="0"/>
      <c r="VLK105" s="0"/>
      <c r="VLL105" s="0"/>
      <c r="VLM105" s="0"/>
      <c r="VLN105" s="0"/>
      <c r="VLO105" s="0"/>
      <c r="VLP105" s="0"/>
      <c r="VLQ105" s="0"/>
      <c r="VLR105" s="0"/>
      <c r="VLS105" s="0"/>
      <c r="VLT105" s="0"/>
      <c r="VLU105" s="0"/>
      <c r="VLV105" s="0"/>
      <c r="VLW105" s="0"/>
      <c r="VLX105" s="0"/>
      <c r="VLY105" s="0"/>
      <c r="VLZ105" s="0"/>
      <c r="VMA105" s="0"/>
      <c r="VMB105" s="0"/>
      <c r="VMC105" s="0"/>
      <c r="VMD105" s="0"/>
      <c r="VME105" s="0"/>
      <c r="VMF105" s="0"/>
      <c r="VMG105" s="0"/>
      <c r="VMH105" s="0"/>
      <c r="VMI105" s="0"/>
      <c r="VMJ105" s="0"/>
      <c r="VMK105" s="0"/>
      <c r="VML105" s="0"/>
      <c r="VMM105" s="0"/>
      <c r="VMN105" s="0"/>
      <c r="VMO105" s="0"/>
      <c r="VMP105" s="0"/>
      <c r="VMQ105" s="0"/>
      <c r="VMR105" s="0"/>
      <c r="VMS105" s="0"/>
      <c r="VMT105" s="0"/>
      <c r="VMU105" s="0"/>
      <c r="VMV105" s="0"/>
      <c r="VMW105" s="0"/>
      <c r="VMX105" s="0"/>
      <c r="VMY105" s="0"/>
      <c r="VMZ105" s="0"/>
      <c r="VNA105" s="0"/>
      <c r="VNB105" s="0"/>
      <c r="VNC105" s="0"/>
      <c r="VND105" s="0"/>
      <c r="VNE105" s="0"/>
      <c r="VNF105" s="0"/>
      <c r="VNG105" s="0"/>
      <c r="VNH105" s="0"/>
      <c r="VNI105" s="0"/>
      <c r="VNJ105" s="0"/>
      <c r="VNK105" s="0"/>
      <c r="VNL105" s="0"/>
      <c r="VNM105" s="0"/>
      <c r="VNN105" s="0"/>
      <c r="VNO105" s="0"/>
      <c r="VNP105" s="0"/>
      <c r="VNQ105" s="0"/>
      <c r="VNR105" s="0"/>
      <c r="VNS105" s="0"/>
      <c r="VNT105" s="0"/>
      <c r="VNU105" s="0"/>
      <c r="VNV105" s="0"/>
      <c r="VNW105" s="0"/>
      <c r="VNX105" s="0"/>
      <c r="VNY105" s="0"/>
      <c r="VNZ105" s="0"/>
      <c r="VOA105" s="0"/>
      <c r="VOB105" s="0"/>
      <c r="VOC105" s="0"/>
      <c r="VOD105" s="0"/>
      <c r="VOE105" s="0"/>
      <c r="VOF105" s="0"/>
      <c r="VOG105" s="0"/>
      <c r="VOH105" s="0"/>
      <c r="VOI105" s="0"/>
      <c r="VOJ105" s="0"/>
      <c r="VOK105" s="0"/>
      <c r="VOL105" s="0"/>
      <c r="VOM105" s="0"/>
      <c r="VON105" s="0"/>
      <c r="VOO105" s="0"/>
      <c r="VOP105" s="0"/>
      <c r="VOQ105" s="0"/>
      <c r="VOR105" s="0"/>
      <c r="VOS105" s="0"/>
      <c r="VOT105" s="0"/>
      <c r="VOU105" s="0"/>
      <c r="VOV105" s="0"/>
      <c r="VOW105" s="0"/>
      <c r="VOX105" s="0"/>
      <c r="VOY105" s="0"/>
      <c r="VOZ105" s="0"/>
      <c r="VPA105" s="0"/>
      <c r="VPB105" s="0"/>
      <c r="VPC105" s="0"/>
      <c r="VPD105" s="0"/>
      <c r="VPE105" s="0"/>
      <c r="VPF105" s="0"/>
      <c r="VPG105" s="0"/>
      <c r="VPH105" s="0"/>
      <c r="VPI105" s="0"/>
      <c r="VPJ105" s="0"/>
      <c r="VPK105" s="0"/>
      <c r="VPL105" s="0"/>
      <c r="VPM105" s="0"/>
      <c r="VPN105" s="0"/>
      <c r="VPO105" s="0"/>
      <c r="VPP105" s="0"/>
      <c r="VPQ105" s="0"/>
      <c r="VPR105" s="0"/>
      <c r="VPS105" s="0"/>
      <c r="VPT105" s="0"/>
      <c r="VPU105" s="0"/>
      <c r="VPV105" s="0"/>
      <c r="VPW105" s="0"/>
      <c r="VPX105" s="0"/>
      <c r="VPY105" s="0"/>
      <c r="VPZ105" s="0"/>
      <c r="VQA105" s="0"/>
      <c r="VQB105" s="0"/>
      <c r="VQC105" s="0"/>
      <c r="VQD105" s="0"/>
      <c r="VQE105" s="0"/>
      <c r="VQF105" s="0"/>
      <c r="VQG105" s="0"/>
      <c r="VQH105" s="0"/>
      <c r="VQI105" s="0"/>
      <c r="VQJ105" s="0"/>
      <c r="VQK105" s="0"/>
      <c r="VQL105" s="0"/>
      <c r="VQM105" s="0"/>
      <c r="VQN105" s="0"/>
      <c r="VQO105" s="0"/>
      <c r="VQP105" s="0"/>
      <c r="VQQ105" s="0"/>
      <c r="VQR105" s="0"/>
      <c r="VQS105" s="0"/>
      <c r="VQT105" s="0"/>
      <c r="VQU105" s="0"/>
      <c r="VQV105" s="0"/>
      <c r="VQW105" s="0"/>
      <c r="VQX105" s="0"/>
      <c r="VQY105" s="0"/>
      <c r="VQZ105" s="0"/>
      <c r="VRA105" s="0"/>
      <c r="VRB105" s="0"/>
      <c r="VRC105" s="0"/>
      <c r="VRD105" s="0"/>
      <c r="VRE105" s="0"/>
      <c r="VRF105" s="0"/>
      <c r="VRG105" s="0"/>
      <c r="VRH105" s="0"/>
      <c r="VRI105" s="0"/>
      <c r="VRJ105" s="0"/>
      <c r="VRK105" s="0"/>
      <c r="VRL105" s="0"/>
      <c r="VRM105" s="0"/>
      <c r="VRN105" s="0"/>
      <c r="VRO105" s="0"/>
      <c r="VRP105" s="0"/>
      <c r="VRQ105" s="0"/>
      <c r="VRR105" s="0"/>
      <c r="VRS105" s="0"/>
      <c r="VRT105" s="0"/>
      <c r="VRU105" s="0"/>
      <c r="VRV105" s="0"/>
      <c r="VRW105" s="0"/>
      <c r="VRX105" s="0"/>
      <c r="VRY105" s="0"/>
      <c r="VRZ105" s="0"/>
      <c r="VSA105" s="0"/>
      <c r="VSB105" s="0"/>
      <c r="VSC105" s="0"/>
      <c r="VSD105" s="0"/>
      <c r="VSE105" s="0"/>
      <c r="VSF105" s="0"/>
      <c r="VSG105" s="0"/>
      <c r="VSH105" s="0"/>
      <c r="VSI105" s="0"/>
      <c r="VSJ105" s="0"/>
      <c r="VSK105" s="0"/>
      <c r="VSL105" s="0"/>
      <c r="VSM105" s="0"/>
      <c r="VSN105" s="0"/>
      <c r="VSO105" s="0"/>
      <c r="VSP105" s="0"/>
      <c r="VSQ105" s="0"/>
      <c r="VSR105" s="0"/>
      <c r="VSS105" s="0"/>
      <c r="VST105" s="0"/>
      <c r="VSU105" s="0"/>
      <c r="VSV105" s="0"/>
      <c r="VSW105" s="0"/>
      <c r="VSX105" s="0"/>
      <c r="VSY105" s="0"/>
      <c r="VSZ105" s="0"/>
      <c r="VTA105" s="0"/>
      <c r="VTB105" s="0"/>
      <c r="VTC105" s="0"/>
      <c r="VTD105" s="0"/>
      <c r="VTE105" s="0"/>
      <c r="VTF105" s="0"/>
      <c r="VTG105" s="0"/>
      <c r="VTH105" s="0"/>
      <c r="VTI105" s="0"/>
      <c r="VTJ105" s="0"/>
      <c r="VTK105" s="0"/>
      <c r="VTL105" s="0"/>
      <c r="VTM105" s="0"/>
      <c r="VTN105" s="0"/>
      <c r="VTO105" s="0"/>
      <c r="VTP105" s="0"/>
      <c r="VTQ105" s="0"/>
      <c r="VTR105" s="0"/>
      <c r="VTS105" s="0"/>
      <c r="VTT105" s="0"/>
      <c r="VTU105" s="0"/>
      <c r="VTV105" s="0"/>
      <c r="VTW105" s="0"/>
      <c r="VTX105" s="0"/>
      <c r="VTY105" s="0"/>
      <c r="VTZ105" s="0"/>
      <c r="VUA105" s="0"/>
      <c r="VUB105" s="0"/>
      <c r="VUC105" s="0"/>
      <c r="VUD105" s="0"/>
      <c r="VUE105" s="0"/>
      <c r="VUF105" s="0"/>
      <c r="VUG105" s="0"/>
      <c r="VUH105" s="0"/>
      <c r="VUI105" s="0"/>
      <c r="VUJ105" s="0"/>
      <c r="VUK105" s="0"/>
      <c r="VUL105" s="0"/>
      <c r="VUM105" s="0"/>
      <c r="VUN105" s="0"/>
      <c r="VUO105" s="0"/>
      <c r="VUP105" s="0"/>
      <c r="VUQ105" s="0"/>
      <c r="VUR105" s="0"/>
      <c r="VUS105" s="0"/>
      <c r="VUT105" s="0"/>
      <c r="VUU105" s="0"/>
      <c r="VUV105" s="0"/>
      <c r="VUW105" s="0"/>
      <c r="VUX105" s="0"/>
      <c r="VUY105" s="0"/>
      <c r="VUZ105" s="0"/>
      <c r="VVA105" s="0"/>
      <c r="VVB105" s="0"/>
      <c r="VVC105" s="0"/>
      <c r="VVD105" s="0"/>
      <c r="VVE105" s="0"/>
      <c r="VVF105" s="0"/>
      <c r="VVG105" s="0"/>
      <c r="VVH105" s="0"/>
      <c r="VVI105" s="0"/>
      <c r="VVJ105" s="0"/>
      <c r="VVK105" s="0"/>
      <c r="VVL105" s="0"/>
      <c r="VVM105" s="0"/>
      <c r="VVN105" s="0"/>
      <c r="VVO105" s="0"/>
      <c r="VVP105" s="0"/>
      <c r="VVQ105" s="0"/>
      <c r="VVR105" s="0"/>
      <c r="VVS105" s="0"/>
      <c r="VVT105" s="0"/>
      <c r="VVU105" s="0"/>
      <c r="VVV105" s="0"/>
      <c r="VVW105" s="0"/>
      <c r="VVX105" s="0"/>
      <c r="VVY105" s="0"/>
      <c r="VVZ105" s="0"/>
      <c r="VWA105" s="0"/>
      <c r="VWB105" s="0"/>
      <c r="VWC105" s="0"/>
      <c r="VWD105" s="0"/>
      <c r="VWE105" s="0"/>
      <c r="VWF105" s="0"/>
      <c r="VWG105" s="0"/>
      <c r="VWH105" s="0"/>
      <c r="VWI105" s="0"/>
      <c r="VWJ105" s="0"/>
      <c r="VWK105" s="0"/>
      <c r="VWL105" s="0"/>
      <c r="VWM105" s="0"/>
      <c r="VWN105" s="0"/>
      <c r="VWO105" s="0"/>
      <c r="VWP105" s="0"/>
      <c r="VWQ105" s="0"/>
      <c r="VWR105" s="0"/>
      <c r="VWS105" s="0"/>
      <c r="VWT105" s="0"/>
      <c r="VWU105" s="0"/>
      <c r="VWV105" s="0"/>
      <c r="VWW105" s="0"/>
      <c r="VWX105" s="0"/>
      <c r="VWY105" s="0"/>
      <c r="VWZ105" s="0"/>
      <c r="VXA105" s="0"/>
      <c r="VXB105" s="0"/>
      <c r="VXC105" s="0"/>
      <c r="VXD105" s="0"/>
      <c r="VXE105" s="0"/>
      <c r="VXF105" s="0"/>
      <c r="VXG105" s="0"/>
      <c r="VXH105" s="0"/>
      <c r="VXI105" s="0"/>
      <c r="VXJ105" s="0"/>
      <c r="VXK105" s="0"/>
      <c r="VXL105" s="0"/>
      <c r="VXM105" s="0"/>
      <c r="VXN105" s="0"/>
      <c r="VXO105" s="0"/>
      <c r="VXP105" s="0"/>
      <c r="VXQ105" s="0"/>
      <c r="VXR105" s="0"/>
      <c r="VXS105" s="0"/>
      <c r="VXT105" s="0"/>
      <c r="VXU105" s="0"/>
      <c r="VXV105" s="0"/>
      <c r="VXW105" s="0"/>
      <c r="VXX105" s="0"/>
      <c r="VXY105" s="0"/>
      <c r="VXZ105" s="0"/>
      <c r="VYA105" s="0"/>
      <c r="VYB105" s="0"/>
      <c r="VYC105" s="0"/>
      <c r="VYD105" s="0"/>
      <c r="VYE105" s="0"/>
      <c r="VYF105" s="0"/>
      <c r="VYG105" s="0"/>
      <c r="VYH105" s="0"/>
      <c r="VYI105" s="0"/>
      <c r="VYJ105" s="0"/>
      <c r="VYK105" s="0"/>
      <c r="VYL105" s="0"/>
      <c r="VYM105" s="0"/>
      <c r="VYN105" s="0"/>
      <c r="VYO105" s="0"/>
      <c r="VYP105" s="0"/>
      <c r="VYQ105" s="0"/>
      <c r="VYR105" s="0"/>
      <c r="VYS105" s="0"/>
      <c r="VYT105" s="0"/>
      <c r="VYU105" s="0"/>
      <c r="VYV105" s="0"/>
      <c r="VYW105" s="0"/>
      <c r="VYX105" s="0"/>
      <c r="VYY105" s="0"/>
      <c r="VYZ105" s="0"/>
      <c r="VZA105" s="0"/>
      <c r="VZB105" s="0"/>
      <c r="VZC105" s="0"/>
      <c r="VZD105" s="0"/>
      <c r="VZE105" s="0"/>
      <c r="VZF105" s="0"/>
      <c r="VZG105" s="0"/>
      <c r="VZH105" s="0"/>
      <c r="VZI105" s="0"/>
      <c r="VZJ105" s="0"/>
      <c r="VZK105" s="0"/>
      <c r="VZL105" s="0"/>
      <c r="VZM105" s="0"/>
      <c r="VZN105" s="0"/>
      <c r="VZO105" s="0"/>
      <c r="VZP105" s="0"/>
      <c r="VZQ105" s="0"/>
      <c r="VZR105" s="0"/>
      <c r="VZS105" s="0"/>
      <c r="VZT105" s="0"/>
      <c r="VZU105" s="0"/>
      <c r="VZV105" s="0"/>
      <c r="VZW105" s="0"/>
      <c r="VZX105" s="0"/>
      <c r="VZY105" s="0"/>
      <c r="VZZ105" s="0"/>
      <c r="WAA105" s="0"/>
      <c r="WAB105" s="0"/>
      <c r="WAC105" s="0"/>
      <c r="WAD105" s="0"/>
      <c r="WAE105" s="0"/>
      <c r="WAF105" s="0"/>
      <c r="WAG105" s="0"/>
      <c r="WAH105" s="0"/>
      <c r="WAI105" s="0"/>
      <c r="WAJ105" s="0"/>
      <c r="WAK105" s="0"/>
      <c r="WAL105" s="0"/>
      <c r="WAM105" s="0"/>
      <c r="WAN105" s="0"/>
      <c r="WAO105" s="0"/>
      <c r="WAP105" s="0"/>
      <c r="WAQ105" s="0"/>
      <c r="WAR105" s="0"/>
      <c r="WAS105" s="0"/>
      <c r="WAT105" s="0"/>
      <c r="WAU105" s="0"/>
      <c r="WAV105" s="0"/>
      <c r="WAW105" s="0"/>
      <c r="WAX105" s="0"/>
      <c r="WAY105" s="0"/>
      <c r="WAZ105" s="0"/>
      <c r="WBA105" s="0"/>
      <c r="WBB105" s="0"/>
      <c r="WBC105" s="0"/>
      <c r="WBD105" s="0"/>
      <c r="WBE105" s="0"/>
      <c r="WBF105" s="0"/>
      <c r="WBG105" s="0"/>
      <c r="WBH105" s="0"/>
      <c r="WBI105" s="0"/>
      <c r="WBJ105" s="0"/>
      <c r="WBK105" s="0"/>
      <c r="WBL105" s="0"/>
      <c r="WBM105" s="0"/>
      <c r="WBN105" s="0"/>
      <c r="WBO105" s="0"/>
      <c r="WBP105" s="0"/>
      <c r="WBQ105" s="0"/>
      <c r="WBR105" s="0"/>
      <c r="WBS105" s="0"/>
      <c r="WBT105" s="0"/>
      <c r="WBU105" s="0"/>
      <c r="WBV105" s="0"/>
      <c r="WBW105" s="0"/>
      <c r="WBX105" s="0"/>
      <c r="WBY105" s="0"/>
      <c r="WBZ105" s="0"/>
      <c r="WCA105" s="0"/>
      <c r="WCB105" s="0"/>
      <c r="WCC105" s="0"/>
      <c r="WCD105" s="0"/>
      <c r="WCE105" s="0"/>
      <c r="WCF105" s="0"/>
      <c r="WCG105" s="0"/>
      <c r="WCH105" s="0"/>
      <c r="WCI105" s="0"/>
      <c r="WCJ105" s="0"/>
      <c r="WCK105" s="0"/>
      <c r="WCL105" s="0"/>
      <c r="WCM105" s="0"/>
      <c r="WCN105" s="0"/>
      <c r="WCO105" s="0"/>
      <c r="WCP105" s="0"/>
      <c r="WCQ105" s="0"/>
      <c r="WCR105" s="0"/>
      <c r="WCS105" s="0"/>
      <c r="WCT105" s="0"/>
      <c r="WCU105" s="0"/>
      <c r="WCV105" s="0"/>
      <c r="WCW105" s="0"/>
      <c r="WCX105" s="0"/>
      <c r="WCY105" s="0"/>
      <c r="WCZ105" s="0"/>
      <c r="WDA105" s="0"/>
      <c r="WDB105" s="0"/>
      <c r="WDC105" s="0"/>
      <c r="WDD105" s="0"/>
      <c r="WDE105" s="0"/>
      <c r="WDF105" s="0"/>
      <c r="WDG105" s="0"/>
      <c r="WDH105" s="0"/>
      <c r="WDI105" s="0"/>
      <c r="WDJ105" s="0"/>
      <c r="WDK105" s="0"/>
      <c r="WDL105" s="0"/>
      <c r="WDM105" s="0"/>
      <c r="WDN105" s="0"/>
      <c r="WDO105" s="0"/>
      <c r="WDP105" s="0"/>
      <c r="WDQ105" s="0"/>
      <c r="WDR105" s="0"/>
      <c r="WDS105" s="0"/>
      <c r="WDT105" s="0"/>
      <c r="WDU105" s="0"/>
      <c r="WDV105" s="0"/>
      <c r="WDW105" s="0"/>
      <c r="WDX105" s="0"/>
      <c r="WDY105" s="0"/>
      <c r="WDZ105" s="0"/>
      <c r="WEA105" s="0"/>
      <c r="WEB105" s="0"/>
      <c r="WEC105" s="0"/>
      <c r="WED105" s="0"/>
      <c r="WEE105" s="0"/>
      <c r="WEF105" s="0"/>
      <c r="WEG105" s="0"/>
      <c r="WEH105" s="0"/>
      <c r="WEI105" s="0"/>
      <c r="WEJ105" s="0"/>
      <c r="WEK105" s="0"/>
      <c r="WEL105" s="0"/>
      <c r="WEM105" s="0"/>
      <c r="WEN105" s="0"/>
      <c r="WEO105" s="0"/>
      <c r="WEP105" s="0"/>
      <c r="WEQ105" s="0"/>
      <c r="WER105" s="0"/>
      <c r="WES105" s="0"/>
      <c r="WET105" s="0"/>
      <c r="WEU105" s="0"/>
      <c r="WEV105" s="0"/>
      <c r="WEW105" s="0"/>
      <c r="WEX105" s="0"/>
      <c r="WEY105" s="0"/>
      <c r="WEZ105" s="0"/>
      <c r="WFA105" s="0"/>
      <c r="WFB105" s="0"/>
      <c r="WFC105" s="0"/>
      <c r="WFD105" s="0"/>
      <c r="WFE105" s="0"/>
      <c r="WFF105" s="0"/>
      <c r="WFG105" s="0"/>
      <c r="WFH105" s="0"/>
      <c r="WFI105" s="0"/>
      <c r="WFJ105" s="0"/>
      <c r="WFK105" s="0"/>
      <c r="WFL105" s="0"/>
      <c r="WFM105" s="0"/>
      <c r="WFN105" s="0"/>
      <c r="WFO105" s="0"/>
      <c r="WFP105" s="0"/>
      <c r="WFQ105" s="0"/>
      <c r="WFR105" s="0"/>
      <c r="WFS105" s="0"/>
      <c r="WFT105" s="0"/>
      <c r="WFU105" s="0"/>
      <c r="WFV105" s="0"/>
      <c r="WFW105" s="0"/>
      <c r="WFX105" s="0"/>
      <c r="WFY105" s="0"/>
      <c r="WFZ105" s="0"/>
      <c r="WGA105" s="0"/>
      <c r="WGB105" s="0"/>
      <c r="WGC105" s="0"/>
      <c r="WGD105" s="0"/>
      <c r="WGE105" s="0"/>
      <c r="WGF105" s="0"/>
      <c r="WGG105" s="0"/>
      <c r="WGH105" s="0"/>
      <c r="WGI105" s="0"/>
      <c r="WGJ105" s="0"/>
      <c r="WGK105" s="0"/>
      <c r="WGL105" s="0"/>
      <c r="WGM105" s="0"/>
      <c r="WGN105" s="0"/>
      <c r="WGO105" s="0"/>
      <c r="WGP105" s="0"/>
      <c r="WGQ105" s="0"/>
      <c r="WGR105" s="0"/>
      <c r="WGS105" s="0"/>
      <c r="WGT105" s="0"/>
      <c r="WGU105" s="0"/>
      <c r="WGV105" s="0"/>
      <c r="WGW105" s="0"/>
      <c r="WGX105" s="0"/>
      <c r="WGY105" s="0"/>
      <c r="WGZ105" s="0"/>
      <c r="WHA105" s="0"/>
      <c r="WHB105" s="0"/>
      <c r="WHC105" s="0"/>
      <c r="WHD105" s="0"/>
      <c r="WHE105" s="0"/>
      <c r="WHF105" s="0"/>
      <c r="WHG105" s="0"/>
      <c r="WHH105" s="0"/>
      <c r="WHI105" s="0"/>
      <c r="WHJ105" s="0"/>
      <c r="WHK105" s="0"/>
      <c r="WHL105" s="0"/>
      <c r="WHM105" s="0"/>
      <c r="WHN105" s="0"/>
      <c r="WHO105" s="0"/>
      <c r="WHP105" s="0"/>
      <c r="WHQ105" s="0"/>
      <c r="WHR105" s="0"/>
      <c r="WHS105" s="0"/>
      <c r="WHT105" s="0"/>
      <c r="WHU105" s="0"/>
      <c r="WHV105" s="0"/>
      <c r="WHW105" s="0"/>
      <c r="WHX105" s="0"/>
      <c r="WHY105" s="0"/>
      <c r="WHZ105" s="0"/>
      <c r="WIA105" s="0"/>
      <c r="WIB105" s="0"/>
      <c r="WIC105" s="0"/>
      <c r="WID105" s="0"/>
      <c r="WIE105" s="0"/>
      <c r="WIF105" s="0"/>
      <c r="WIG105" s="0"/>
      <c r="WIH105" s="0"/>
      <c r="WII105" s="0"/>
      <c r="WIJ105" s="0"/>
      <c r="WIK105" s="0"/>
      <c r="WIL105" s="0"/>
      <c r="WIM105" s="0"/>
      <c r="WIN105" s="0"/>
      <c r="WIO105" s="0"/>
      <c r="WIP105" s="0"/>
      <c r="WIQ105" s="0"/>
      <c r="WIR105" s="0"/>
      <c r="WIS105" s="0"/>
      <c r="WIT105" s="0"/>
      <c r="WIU105" s="0"/>
      <c r="WIV105" s="0"/>
      <c r="WIW105" s="0"/>
      <c r="WIX105" s="0"/>
      <c r="WIY105" s="0"/>
      <c r="WIZ105" s="0"/>
      <c r="WJA105" s="0"/>
      <c r="WJB105" s="0"/>
      <c r="WJC105" s="0"/>
      <c r="WJD105" s="0"/>
      <c r="WJE105" s="0"/>
      <c r="WJF105" s="0"/>
      <c r="WJG105" s="0"/>
      <c r="WJH105" s="0"/>
      <c r="WJI105" s="0"/>
      <c r="WJJ105" s="0"/>
      <c r="WJK105" s="0"/>
      <c r="WJL105" s="0"/>
      <c r="WJM105" s="0"/>
      <c r="WJN105" s="0"/>
      <c r="WJO105" s="0"/>
      <c r="WJP105" s="0"/>
      <c r="WJQ105" s="0"/>
      <c r="WJR105" s="0"/>
      <c r="WJS105" s="0"/>
      <c r="WJT105" s="0"/>
      <c r="WJU105" s="0"/>
      <c r="WJV105" s="0"/>
      <c r="WJW105" s="0"/>
      <c r="WJX105" s="0"/>
      <c r="WJY105" s="0"/>
      <c r="WJZ105" s="0"/>
      <c r="WKA105" s="0"/>
      <c r="WKB105" s="0"/>
      <c r="WKC105" s="0"/>
      <c r="WKD105" s="0"/>
      <c r="WKE105" s="0"/>
      <c r="WKF105" s="0"/>
      <c r="WKG105" s="0"/>
      <c r="WKH105" s="0"/>
      <c r="WKI105" s="0"/>
      <c r="WKJ105" s="0"/>
      <c r="WKK105" s="0"/>
      <c r="WKL105" s="0"/>
      <c r="WKM105" s="0"/>
      <c r="WKN105" s="0"/>
      <c r="WKO105" s="0"/>
      <c r="WKP105" s="0"/>
      <c r="WKQ105" s="0"/>
      <c r="WKR105" s="0"/>
      <c r="WKS105" s="0"/>
      <c r="WKT105" s="0"/>
      <c r="WKU105" s="0"/>
      <c r="WKV105" s="0"/>
      <c r="WKW105" s="0"/>
      <c r="WKX105" s="0"/>
      <c r="WKY105" s="0"/>
      <c r="WKZ105" s="0"/>
      <c r="WLA105" s="0"/>
      <c r="WLB105" s="0"/>
      <c r="WLC105" s="0"/>
      <c r="WLD105" s="0"/>
      <c r="WLE105" s="0"/>
      <c r="WLF105" s="0"/>
      <c r="WLG105" s="0"/>
      <c r="WLH105" s="0"/>
      <c r="WLI105" s="0"/>
      <c r="WLJ105" s="0"/>
      <c r="WLK105" s="0"/>
      <c r="WLL105" s="0"/>
      <c r="WLM105" s="0"/>
      <c r="WLN105" s="0"/>
      <c r="WLO105" s="0"/>
      <c r="WLP105" s="0"/>
      <c r="WLQ105" s="0"/>
      <c r="WLR105" s="0"/>
      <c r="WLS105" s="0"/>
      <c r="WLT105" s="0"/>
      <c r="WLU105" s="0"/>
      <c r="WLV105" s="0"/>
      <c r="WLW105" s="0"/>
      <c r="WLX105" s="0"/>
      <c r="WLY105" s="0"/>
      <c r="WLZ105" s="0"/>
      <c r="WMA105" s="0"/>
      <c r="WMB105" s="0"/>
      <c r="WMC105" s="0"/>
      <c r="WMD105" s="0"/>
      <c r="WME105" s="0"/>
      <c r="WMF105" s="0"/>
      <c r="WMG105" s="0"/>
      <c r="WMH105" s="0"/>
      <c r="WMI105" s="0"/>
      <c r="WMJ105" s="0"/>
      <c r="WMK105" s="0"/>
      <c r="WML105" s="0"/>
      <c r="WMM105" s="0"/>
      <c r="WMN105" s="0"/>
      <c r="WMO105" s="0"/>
      <c r="WMP105" s="0"/>
      <c r="WMQ105" s="0"/>
      <c r="WMR105" s="0"/>
      <c r="WMS105" s="0"/>
      <c r="WMT105" s="0"/>
      <c r="WMU105" s="0"/>
      <c r="WMV105" s="0"/>
      <c r="WMW105" s="0"/>
      <c r="WMX105" s="0"/>
      <c r="WMY105" s="0"/>
      <c r="WMZ105" s="0"/>
      <c r="WNA105" s="0"/>
      <c r="WNB105" s="0"/>
      <c r="WNC105" s="0"/>
      <c r="WND105" s="0"/>
      <c r="WNE105" s="0"/>
      <c r="WNF105" s="0"/>
      <c r="WNG105" s="0"/>
      <c r="WNH105" s="0"/>
      <c r="WNI105" s="0"/>
      <c r="WNJ105" s="0"/>
      <c r="WNK105" s="0"/>
      <c r="WNL105" s="0"/>
      <c r="WNM105" s="0"/>
      <c r="WNN105" s="0"/>
      <c r="WNO105" s="0"/>
      <c r="WNP105" s="0"/>
      <c r="WNQ105" s="0"/>
      <c r="WNR105" s="0"/>
      <c r="WNS105" s="0"/>
      <c r="WNT105" s="0"/>
      <c r="WNU105" s="0"/>
      <c r="WNV105" s="0"/>
      <c r="WNW105" s="0"/>
      <c r="WNX105" s="0"/>
      <c r="WNY105" s="0"/>
      <c r="WNZ105" s="0"/>
      <c r="WOA105" s="0"/>
      <c r="WOB105" s="0"/>
      <c r="WOC105" s="0"/>
      <c r="WOD105" s="0"/>
      <c r="WOE105" s="0"/>
      <c r="WOF105" s="0"/>
      <c r="WOG105" s="0"/>
      <c r="WOH105" s="0"/>
      <c r="WOI105" s="0"/>
      <c r="WOJ105" s="0"/>
      <c r="WOK105" s="0"/>
      <c r="WOL105" s="0"/>
      <c r="WOM105" s="0"/>
      <c r="WON105" s="0"/>
      <c r="WOO105" s="0"/>
      <c r="WOP105" s="0"/>
      <c r="WOQ105" s="0"/>
      <c r="WOR105" s="0"/>
      <c r="WOS105" s="0"/>
      <c r="WOT105" s="0"/>
      <c r="WOU105" s="0"/>
      <c r="WOV105" s="0"/>
      <c r="WOW105" s="0"/>
      <c r="WOX105" s="0"/>
      <c r="WOY105" s="0"/>
      <c r="WOZ105" s="0"/>
      <c r="WPA105" s="0"/>
      <c r="WPB105" s="0"/>
      <c r="WPC105" s="0"/>
      <c r="WPD105" s="0"/>
      <c r="WPE105" s="0"/>
      <c r="WPF105" s="0"/>
      <c r="WPG105" s="0"/>
      <c r="WPH105" s="0"/>
      <c r="WPI105" s="0"/>
      <c r="WPJ105" s="0"/>
      <c r="WPK105" s="0"/>
      <c r="WPL105" s="0"/>
      <c r="WPM105" s="0"/>
      <c r="WPN105" s="0"/>
      <c r="WPO105" s="0"/>
      <c r="WPP105" s="0"/>
      <c r="WPQ105" s="0"/>
      <c r="WPR105" s="0"/>
      <c r="WPS105" s="0"/>
      <c r="WPT105" s="0"/>
      <c r="WPU105" s="0"/>
      <c r="WPV105" s="0"/>
      <c r="WPW105" s="0"/>
      <c r="WPX105" s="0"/>
      <c r="WPY105" s="0"/>
      <c r="WPZ105" s="0"/>
      <c r="WQA105" s="0"/>
      <c r="WQB105" s="0"/>
      <c r="WQC105" s="0"/>
      <c r="WQD105" s="0"/>
      <c r="WQE105" s="0"/>
      <c r="WQF105" s="0"/>
      <c r="WQG105" s="0"/>
      <c r="WQH105" s="0"/>
      <c r="WQI105" s="0"/>
      <c r="WQJ105" s="0"/>
      <c r="WQK105" s="0"/>
      <c r="WQL105" s="0"/>
      <c r="WQM105" s="0"/>
      <c r="WQN105" s="0"/>
      <c r="WQO105" s="0"/>
      <c r="WQP105" s="0"/>
      <c r="WQQ105" s="0"/>
      <c r="WQR105" s="0"/>
      <c r="WQS105" s="0"/>
      <c r="WQT105" s="0"/>
      <c r="WQU105" s="0"/>
      <c r="WQV105" s="0"/>
      <c r="WQW105" s="0"/>
      <c r="WQX105" s="0"/>
      <c r="WQY105" s="0"/>
      <c r="WQZ105" s="0"/>
      <c r="WRA105" s="0"/>
      <c r="WRB105" s="0"/>
      <c r="WRC105" s="0"/>
      <c r="WRD105" s="0"/>
      <c r="WRE105" s="0"/>
      <c r="WRF105" s="0"/>
      <c r="WRG105" s="0"/>
      <c r="WRH105" s="0"/>
      <c r="WRI105" s="0"/>
      <c r="WRJ105" s="0"/>
      <c r="WRK105" s="0"/>
      <c r="WRL105" s="0"/>
      <c r="WRM105" s="0"/>
      <c r="WRN105" s="0"/>
      <c r="WRO105" s="0"/>
      <c r="WRP105" s="0"/>
      <c r="WRQ105" s="0"/>
      <c r="WRR105" s="0"/>
      <c r="WRS105" s="0"/>
      <c r="WRT105" s="0"/>
      <c r="WRU105" s="0"/>
      <c r="WRV105" s="0"/>
      <c r="WRW105" s="0"/>
      <c r="WRX105" s="0"/>
      <c r="WRY105" s="0"/>
      <c r="WRZ105" s="0"/>
      <c r="WSA105" s="0"/>
      <c r="WSB105" s="0"/>
      <c r="WSC105" s="0"/>
      <c r="WSD105" s="0"/>
      <c r="WSE105" s="0"/>
      <c r="WSF105" s="0"/>
      <c r="WSG105" s="0"/>
      <c r="WSH105" s="0"/>
      <c r="WSI105" s="0"/>
      <c r="WSJ105" s="0"/>
      <c r="WSK105" s="0"/>
      <c r="WSL105" s="0"/>
      <c r="WSM105" s="0"/>
      <c r="WSN105" s="0"/>
      <c r="WSO105" s="0"/>
      <c r="WSP105" s="0"/>
      <c r="WSQ105" s="0"/>
      <c r="WSR105" s="0"/>
      <c r="WSS105" s="0"/>
      <c r="WST105" s="0"/>
      <c r="WSU105" s="0"/>
      <c r="WSV105" s="0"/>
      <c r="WSW105" s="0"/>
      <c r="WSX105" s="0"/>
      <c r="WSY105" s="0"/>
      <c r="WSZ105" s="0"/>
      <c r="WTA105" s="0"/>
      <c r="WTB105" s="0"/>
      <c r="WTC105" s="0"/>
      <c r="WTD105" s="0"/>
      <c r="WTE105" s="0"/>
      <c r="WTF105" s="0"/>
      <c r="WTG105" s="0"/>
      <c r="WTH105" s="0"/>
      <c r="WTI105" s="0"/>
      <c r="WTJ105" s="0"/>
      <c r="WTK105" s="0"/>
      <c r="WTL105" s="0"/>
      <c r="WTM105" s="0"/>
      <c r="WTN105" s="0"/>
      <c r="WTO105" s="0"/>
      <c r="WTP105" s="0"/>
      <c r="WTQ105" s="0"/>
      <c r="WTR105" s="0"/>
      <c r="WTS105" s="0"/>
      <c r="WTT105" s="0"/>
      <c r="WTU105" s="0"/>
      <c r="WTV105" s="0"/>
      <c r="WTW105" s="0"/>
      <c r="WTX105" s="0"/>
      <c r="WTY105" s="0"/>
      <c r="WTZ105" s="0"/>
      <c r="WUA105" s="0"/>
      <c r="WUB105" s="0"/>
      <c r="WUC105" s="0"/>
      <c r="WUD105" s="0"/>
      <c r="WUE105" s="0"/>
      <c r="WUF105" s="0"/>
      <c r="WUG105" s="0"/>
      <c r="WUH105" s="0"/>
      <c r="WUI105" s="0"/>
      <c r="WUJ105" s="0"/>
      <c r="WUK105" s="0"/>
      <c r="WUL105" s="0"/>
      <c r="WUM105" s="0"/>
      <c r="WUN105" s="0"/>
      <c r="WUO105" s="0"/>
      <c r="WUP105" s="0"/>
      <c r="WUQ105" s="0"/>
      <c r="WUR105" s="0"/>
      <c r="WUS105" s="0"/>
      <c r="WUT105" s="0"/>
      <c r="WUU105" s="0"/>
      <c r="WUV105" s="0"/>
      <c r="WUW105" s="0"/>
      <c r="WUX105" s="0"/>
      <c r="WUY105" s="0"/>
      <c r="WUZ105" s="0"/>
      <c r="WVA105" s="0"/>
      <c r="WVB105" s="0"/>
      <c r="WVC105" s="0"/>
      <c r="WVD105" s="0"/>
      <c r="WVE105" s="0"/>
      <c r="WVF105" s="0"/>
      <c r="WVG105" s="0"/>
      <c r="WVH105" s="0"/>
      <c r="WVI105" s="0"/>
      <c r="WVJ105" s="0"/>
      <c r="WVK105" s="0"/>
      <c r="WVL105" s="0"/>
      <c r="WVM105" s="0"/>
      <c r="WVN105" s="0"/>
      <c r="WVO105" s="0"/>
      <c r="WVP105" s="0"/>
      <c r="WVQ105" s="0"/>
      <c r="WVR105" s="0"/>
      <c r="WVS105" s="0"/>
      <c r="WVT105" s="0"/>
      <c r="WVU105" s="0"/>
      <c r="WVV105" s="0"/>
      <c r="WVW105" s="0"/>
      <c r="WVX105" s="0"/>
      <c r="WVY105" s="0"/>
      <c r="WVZ105" s="0"/>
      <c r="WWA105" s="0"/>
      <c r="WWB105" s="0"/>
      <c r="WWC105" s="0"/>
      <c r="WWD105" s="0"/>
      <c r="WWE105" s="0"/>
      <c r="WWF105" s="0"/>
      <c r="WWG105" s="0"/>
      <c r="WWH105" s="0"/>
      <c r="WWI105" s="0"/>
      <c r="WWJ105" s="0"/>
      <c r="WWK105" s="0"/>
      <c r="WWL105" s="0"/>
      <c r="WWM105" s="0"/>
      <c r="WWN105" s="0"/>
      <c r="WWO105" s="0"/>
      <c r="WWP105" s="0"/>
      <c r="WWQ105" s="0"/>
      <c r="WWR105" s="0"/>
      <c r="WWS105" s="0"/>
      <c r="WWT105" s="0"/>
      <c r="WWU105" s="0"/>
      <c r="WWV105" s="0"/>
      <c r="WWW105" s="0"/>
      <c r="WWX105" s="0"/>
      <c r="WWY105" s="0"/>
      <c r="WWZ105" s="0"/>
      <c r="WXA105" s="0"/>
      <c r="WXB105" s="0"/>
      <c r="WXC105" s="0"/>
      <c r="WXD105" s="0"/>
      <c r="WXE105" s="0"/>
      <c r="WXF105" s="0"/>
      <c r="WXG105" s="0"/>
      <c r="WXH105" s="0"/>
      <c r="WXI105" s="0"/>
      <c r="WXJ105" s="0"/>
      <c r="WXK105" s="0"/>
      <c r="WXL105" s="0"/>
      <c r="WXM105" s="0"/>
      <c r="WXN105" s="0"/>
      <c r="WXO105" s="0"/>
      <c r="WXP105" s="0"/>
      <c r="WXQ105" s="0"/>
      <c r="WXR105" s="0"/>
      <c r="WXS105" s="0"/>
      <c r="WXT105" s="0"/>
      <c r="WXU105" s="0"/>
      <c r="WXV105" s="0"/>
      <c r="WXW105" s="0"/>
      <c r="WXX105" s="0"/>
      <c r="WXY105" s="0"/>
      <c r="WXZ105" s="0"/>
      <c r="WYA105" s="0"/>
      <c r="WYB105" s="0"/>
      <c r="WYC105" s="0"/>
      <c r="WYD105" s="0"/>
      <c r="WYE105" s="0"/>
      <c r="WYF105" s="0"/>
      <c r="WYG105" s="0"/>
      <c r="WYH105" s="0"/>
      <c r="WYI105" s="0"/>
      <c r="WYJ105" s="0"/>
      <c r="WYK105" s="0"/>
      <c r="WYL105" s="0"/>
      <c r="WYM105" s="0"/>
      <c r="WYN105" s="0"/>
      <c r="WYO105" s="0"/>
      <c r="WYP105" s="0"/>
      <c r="WYQ105" s="0"/>
      <c r="WYR105" s="0"/>
      <c r="WYS105" s="0"/>
      <c r="WYT105" s="0"/>
      <c r="WYU105" s="0"/>
      <c r="WYV105" s="0"/>
      <c r="WYW105" s="0"/>
      <c r="WYX105" s="0"/>
      <c r="WYY105" s="0"/>
      <c r="WYZ105" s="0"/>
      <c r="WZA105" s="0"/>
      <c r="WZB105" s="0"/>
      <c r="WZC105" s="0"/>
      <c r="WZD105" s="0"/>
      <c r="WZE105" s="0"/>
      <c r="WZF105" s="0"/>
      <c r="WZG105" s="0"/>
      <c r="WZH105" s="0"/>
      <c r="WZI105" s="0"/>
      <c r="WZJ105" s="0"/>
      <c r="WZK105" s="0"/>
      <c r="WZL105" s="0"/>
      <c r="WZM105" s="0"/>
      <c r="WZN105" s="0"/>
      <c r="WZO105" s="0"/>
      <c r="WZP105" s="0"/>
      <c r="WZQ105" s="0"/>
      <c r="WZR105" s="0"/>
      <c r="WZS105" s="0"/>
      <c r="WZT105" s="0"/>
      <c r="WZU105" s="0"/>
      <c r="WZV105" s="0"/>
      <c r="WZW105" s="0"/>
      <c r="WZX105" s="0"/>
      <c r="WZY105" s="0"/>
      <c r="WZZ105" s="0"/>
      <c r="XAA105" s="0"/>
      <c r="XAB105" s="0"/>
      <c r="XAC105" s="0"/>
      <c r="XAD105" s="0"/>
      <c r="XAE105" s="0"/>
      <c r="XAF105" s="0"/>
      <c r="XAG105" s="0"/>
      <c r="XAH105" s="0"/>
      <c r="XAI105" s="0"/>
      <c r="XAJ105" s="0"/>
      <c r="XAK105" s="0"/>
      <c r="XAL105" s="0"/>
      <c r="XAM105" s="0"/>
      <c r="XAN105" s="0"/>
      <c r="XAO105" s="0"/>
      <c r="XAP105" s="0"/>
      <c r="XAQ105" s="0"/>
      <c r="XAR105" s="0"/>
      <c r="XAS105" s="0"/>
      <c r="XAT105" s="0"/>
      <c r="XAU105" s="0"/>
      <c r="XAV105" s="0"/>
      <c r="XAW105" s="0"/>
      <c r="XAX105" s="0"/>
      <c r="XAY105" s="0"/>
      <c r="XAZ105" s="0"/>
      <c r="XBA105" s="0"/>
      <c r="XBB105" s="0"/>
      <c r="XBC105" s="0"/>
      <c r="XBD105" s="0"/>
      <c r="XBE105" s="0"/>
      <c r="XBF105" s="0"/>
      <c r="XBG105" s="0"/>
      <c r="XBH105" s="0"/>
      <c r="XBI105" s="0"/>
      <c r="XBJ105" s="0"/>
      <c r="XBK105" s="0"/>
      <c r="XBL105" s="0"/>
      <c r="XBM105" s="0"/>
      <c r="XBN105" s="0"/>
      <c r="XBO105" s="0"/>
      <c r="XBP105" s="0"/>
      <c r="XBQ105" s="0"/>
      <c r="XBR105" s="0"/>
      <c r="XBS105" s="0"/>
      <c r="XBT105" s="0"/>
      <c r="XBU105" s="0"/>
      <c r="XBV105" s="0"/>
      <c r="XBW105" s="0"/>
      <c r="XBX105" s="0"/>
      <c r="XBY105" s="0"/>
      <c r="XBZ105" s="0"/>
      <c r="XCA105" s="0"/>
      <c r="XCB105" s="0"/>
      <c r="XCC105" s="0"/>
      <c r="XCD105" s="0"/>
      <c r="XCE105" s="0"/>
      <c r="XCF105" s="0"/>
      <c r="XCG105" s="0"/>
      <c r="XCH105" s="0"/>
      <c r="XCI105" s="0"/>
      <c r="XCJ105" s="0"/>
      <c r="XCK105" s="0"/>
      <c r="XCL105" s="0"/>
      <c r="XCM105" s="0"/>
      <c r="XCN105" s="0"/>
      <c r="XCO105" s="0"/>
      <c r="XCP105" s="0"/>
      <c r="XCQ105" s="0"/>
      <c r="XCR105" s="0"/>
      <c r="XCS105" s="0"/>
      <c r="XCT105" s="0"/>
      <c r="XCU105" s="0"/>
      <c r="XCV105" s="0"/>
      <c r="XCW105" s="0"/>
      <c r="XCX105" s="0"/>
      <c r="XCY105" s="0"/>
      <c r="XCZ105" s="0"/>
      <c r="XDA105" s="0"/>
      <c r="XDB105" s="0"/>
      <c r="XDC105" s="0"/>
      <c r="XDD105" s="0"/>
      <c r="XDE105" s="0"/>
      <c r="XDF105" s="0"/>
      <c r="XDG105" s="0"/>
      <c r="XDH105" s="0"/>
      <c r="XDI105" s="0"/>
      <c r="XDJ105" s="0"/>
      <c r="XDK105" s="0"/>
      <c r="XDL105" s="0"/>
      <c r="XDM105" s="0"/>
      <c r="XDN105" s="0"/>
      <c r="XDO105" s="0"/>
      <c r="XDP105" s="0"/>
      <c r="XDQ105" s="0"/>
      <c r="XDR105" s="0"/>
      <c r="XDS105" s="0"/>
      <c r="XDT105" s="0"/>
      <c r="XDU105" s="0"/>
      <c r="XDV105" s="0"/>
      <c r="XDW105" s="0"/>
      <c r="XDX105" s="0"/>
      <c r="XDY105" s="0"/>
      <c r="XDZ105" s="0"/>
      <c r="XEA105" s="0"/>
      <c r="XEB105" s="0"/>
      <c r="XEC105" s="0"/>
      <c r="XED105" s="0"/>
      <c r="XEE105" s="0"/>
      <c r="XEF105" s="0"/>
      <c r="XEG105" s="0"/>
      <c r="XEH105" s="0"/>
      <c r="XEI105" s="0"/>
      <c r="XEJ105" s="0"/>
      <c r="XEK105" s="0"/>
      <c r="XEL105" s="0"/>
      <c r="XEM105" s="0"/>
      <c r="XEN105" s="0"/>
      <c r="XEO105" s="0"/>
      <c r="XEP105" s="0"/>
      <c r="XEQ105" s="0"/>
      <c r="XER105" s="0"/>
      <c r="XES105" s="0"/>
      <c r="XET105" s="0"/>
      <c r="XEU105" s="0"/>
      <c r="XEV105" s="0"/>
      <c r="XEW105" s="0"/>
      <c r="XEX105" s="0"/>
      <c r="XEY105" s="0"/>
      <c r="XEZ105" s="0"/>
      <c r="XFA105" s="0"/>
      <c r="XFB105" s="0"/>
      <c r="XFC105" s="0"/>
      <c r="XFD105" s="0"/>
    </row>
    <row r="106" customFormat="false" ht="15" hidden="false" customHeight="false" outlineLevel="0" collapsed="false">
      <c r="G106" s="1"/>
      <c r="U106" s="1"/>
      <c r="AA106" s="1"/>
      <c r="AL106" s="0"/>
      <c r="AM106" s="0"/>
      <c r="AN106" s="0"/>
      <c r="AO106" s="0"/>
      <c r="AP106" s="0"/>
      <c r="AQ106" s="0"/>
      <c r="AR106" s="0"/>
      <c r="AS106" s="0"/>
      <c r="AT106" s="0"/>
      <c r="AU106" s="0"/>
      <c r="AV106" s="0"/>
      <c r="AW106" s="0"/>
      <c r="AX106" s="0"/>
      <c r="AY106" s="0"/>
      <c r="AZ106" s="0"/>
      <c r="BA106" s="0"/>
      <c r="BB106" s="0"/>
      <c r="BC106" s="0"/>
      <c r="BD106" s="0"/>
      <c r="BE106" s="0"/>
      <c r="BF106" s="0"/>
      <c r="BG106" s="0"/>
      <c r="BH106" s="0"/>
      <c r="BI106" s="0"/>
      <c r="BJ106" s="0"/>
      <c r="BK106" s="0"/>
      <c r="BL106" s="0"/>
      <c r="BM106" s="0"/>
      <c r="BN106" s="0"/>
      <c r="BO106" s="0"/>
      <c r="BP106" s="0"/>
      <c r="BQ106" s="0"/>
      <c r="BR106" s="0"/>
      <c r="BS106" s="0"/>
      <c r="BT106" s="0"/>
      <c r="BU106" s="0"/>
      <c r="BV106" s="0"/>
      <c r="BW106" s="0"/>
      <c r="BX106" s="0"/>
      <c r="BY106" s="0"/>
      <c r="BZ106" s="0"/>
      <c r="CA106" s="0"/>
      <c r="CB106" s="0"/>
      <c r="CC106" s="0"/>
      <c r="CD106" s="0"/>
      <c r="CE106" s="0"/>
      <c r="CF106" s="0"/>
      <c r="CG106" s="0"/>
      <c r="CH106" s="0"/>
      <c r="CI106" s="0"/>
      <c r="CJ106" s="0"/>
      <c r="CK106" s="0"/>
      <c r="CL106" s="0"/>
      <c r="CM106" s="0"/>
      <c r="CN106" s="0"/>
      <c r="CO106" s="0"/>
      <c r="CP106" s="0"/>
      <c r="CQ106" s="0"/>
      <c r="CR106" s="0"/>
      <c r="CS106" s="0"/>
      <c r="CT106" s="0"/>
      <c r="CU106" s="0"/>
      <c r="CV106" s="0"/>
      <c r="CW106" s="0"/>
      <c r="CX106" s="0"/>
      <c r="CY106" s="0"/>
      <c r="CZ106" s="0"/>
      <c r="DA106" s="0"/>
      <c r="DB106" s="0"/>
      <c r="DC106" s="0"/>
      <c r="DD106" s="0"/>
      <c r="DE106" s="0"/>
      <c r="DF106" s="0"/>
      <c r="DG106" s="0"/>
      <c r="DH106" s="0"/>
      <c r="DI106" s="0"/>
      <c r="DJ106" s="0"/>
      <c r="DK106" s="0"/>
      <c r="DL106" s="0"/>
      <c r="DM106" s="0"/>
      <c r="DN106" s="0"/>
      <c r="DO106" s="0"/>
      <c r="DP106" s="0"/>
      <c r="DQ106" s="0"/>
      <c r="DR106" s="0"/>
      <c r="DS106" s="0"/>
      <c r="DT106" s="0"/>
      <c r="DU106" s="0"/>
      <c r="DV106" s="0"/>
      <c r="DW106" s="0"/>
      <c r="DX106" s="0"/>
      <c r="DY106" s="0"/>
      <c r="DZ106" s="0"/>
      <c r="EA106" s="0"/>
      <c r="EB106" s="0"/>
      <c r="EC106" s="0"/>
      <c r="ED106" s="0"/>
      <c r="EE106" s="0"/>
      <c r="EF106" s="0"/>
      <c r="EG106" s="0"/>
      <c r="EH106" s="0"/>
      <c r="EI106" s="0"/>
      <c r="EJ106" s="0"/>
      <c r="EK106" s="0"/>
      <c r="EL106" s="0"/>
      <c r="EM106" s="0"/>
      <c r="EN106" s="0"/>
      <c r="EO106" s="0"/>
      <c r="EP106" s="0"/>
      <c r="EQ106" s="0"/>
      <c r="ER106" s="0"/>
      <c r="ES106" s="0"/>
      <c r="ET106" s="0"/>
      <c r="EU106" s="0"/>
      <c r="EV106" s="0"/>
      <c r="EW106" s="0"/>
      <c r="EX106" s="0"/>
      <c r="EY106" s="0"/>
      <c r="EZ106" s="0"/>
      <c r="FA106" s="0"/>
      <c r="FB106" s="0"/>
      <c r="FC106" s="0"/>
      <c r="FD106" s="0"/>
      <c r="FE106" s="0"/>
      <c r="FF106" s="0"/>
      <c r="FG106" s="0"/>
      <c r="FH106" s="0"/>
      <c r="FI106" s="0"/>
      <c r="FJ106" s="0"/>
      <c r="FK106" s="0"/>
      <c r="FL106" s="0"/>
      <c r="FM106" s="0"/>
      <c r="FN106" s="0"/>
      <c r="FO106" s="0"/>
      <c r="FP106" s="0"/>
      <c r="FQ106" s="0"/>
      <c r="FR106" s="0"/>
      <c r="FS106" s="0"/>
      <c r="FT106" s="0"/>
      <c r="FU106" s="0"/>
      <c r="FV106" s="0"/>
      <c r="FW106" s="0"/>
      <c r="FX106" s="0"/>
      <c r="FY106" s="0"/>
      <c r="FZ106" s="0"/>
      <c r="GA106" s="0"/>
      <c r="GB106" s="0"/>
      <c r="GC106" s="0"/>
      <c r="GD106" s="0"/>
      <c r="GE106" s="0"/>
      <c r="GF106" s="0"/>
      <c r="GG106" s="0"/>
      <c r="GH106" s="0"/>
      <c r="GI106" s="0"/>
      <c r="GJ106" s="0"/>
      <c r="GK106" s="0"/>
      <c r="GL106" s="0"/>
      <c r="GM106" s="0"/>
      <c r="GN106" s="0"/>
      <c r="GO106" s="0"/>
      <c r="GP106" s="0"/>
      <c r="GQ106" s="0"/>
      <c r="GR106" s="0"/>
      <c r="GS106" s="0"/>
      <c r="GT106" s="0"/>
      <c r="GU106" s="0"/>
      <c r="GV106" s="0"/>
      <c r="GW106" s="0"/>
      <c r="GX106" s="0"/>
      <c r="GY106" s="0"/>
      <c r="GZ106" s="0"/>
      <c r="HA106" s="0"/>
      <c r="HB106" s="0"/>
      <c r="HC106" s="0"/>
      <c r="HD106" s="0"/>
      <c r="HE106" s="0"/>
      <c r="HF106" s="0"/>
      <c r="HG106" s="0"/>
      <c r="HH106" s="0"/>
      <c r="HI106" s="0"/>
      <c r="HJ106" s="0"/>
      <c r="HK106" s="0"/>
      <c r="HL106" s="0"/>
      <c r="HM106" s="0"/>
      <c r="HN106" s="0"/>
      <c r="HO106" s="0"/>
      <c r="HP106" s="0"/>
      <c r="HQ106" s="0"/>
      <c r="HR106" s="0"/>
      <c r="HS106" s="0"/>
      <c r="HT106" s="0"/>
      <c r="HU106" s="0"/>
      <c r="HV106" s="0"/>
      <c r="HW106" s="0"/>
      <c r="HX106" s="0"/>
      <c r="HY106" s="0"/>
      <c r="HZ106" s="0"/>
      <c r="IA106" s="0"/>
      <c r="IB106" s="0"/>
      <c r="IC106" s="0"/>
      <c r="ID106" s="0"/>
      <c r="IE106" s="0"/>
      <c r="IF106" s="0"/>
      <c r="IG106" s="0"/>
      <c r="IH106" s="0"/>
      <c r="II106" s="0"/>
      <c r="IJ106" s="0"/>
      <c r="IK106" s="0"/>
      <c r="IL106" s="0"/>
      <c r="IM106" s="0"/>
      <c r="IN106" s="0"/>
      <c r="IO106" s="0"/>
      <c r="IP106" s="0"/>
      <c r="IQ106" s="0"/>
      <c r="IR106" s="0"/>
      <c r="IS106" s="0"/>
      <c r="IT106" s="0"/>
      <c r="IU106" s="0"/>
      <c r="IV106" s="0"/>
      <c r="IW106" s="0"/>
      <c r="IX106" s="0"/>
      <c r="IY106" s="0"/>
      <c r="IZ106" s="0"/>
      <c r="JA106" s="0"/>
      <c r="JB106" s="0"/>
      <c r="JC106" s="0"/>
      <c r="JD106" s="0"/>
      <c r="JE106" s="0"/>
      <c r="JF106" s="0"/>
      <c r="JG106" s="0"/>
      <c r="JH106" s="0"/>
      <c r="JI106" s="0"/>
      <c r="JJ106" s="0"/>
      <c r="JK106" s="0"/>
      <c r="JL106" s="0"/>
      <c r="JM106" s="0"/>
      <c r="JN106" s="0"/>
      <c r="JO106" s="0"/>
      <c r="JP106" s="0"/>
      <c r="JQ106" s="0"/>
      <c r="JR106" s="0"/>
      <c r="JS106" s="0"/>
      <c r="JT106" s="0"/>
      <c r="JU106" s="0"/>
      <c r="JV106" s="0"/>
      <c r="JW106" s="0"/>
      <c r="JX106" s="0"/>
      <c r="JY106" s="0"/>
      <c r="JZ106" s="0"/>
      <c r="KA106" s="0"/>
      <c r="KB106" s="0"/>
      <c r="KC106" s="0"/>
      <c r="KD106" s="0"/>
      <c r="KE106" s="0"/>
      <c r="KF106" s="0"/>
      <c r="KG106" s="0"/>
      <c r="KH106" s="0"/>
      <c r="KI106" s="0"/>
      <c r="KJ106" s="0"/>
      <c r="KK106" s="0"/>
      <c r="KL106" s="0"/>
      <c r="KM106" s="0"/>
      <c r="KN106" s="0"/>
      <c r="KO106" s="0"/>
      <c r="KP106" s="0"/>
      <c r="KQ106" s="0"/>
      <c r="KR106" s="0"/>
      <c r="KS106" s="0"/>
      <c r="KT106" s="0"/>
      <c r="KU106" s="0"/>
      <c r="KV106" s="0"/>
      <c r="KW106" s="0"/>
      <c r="KX106" s="0"/>
      <c r="KY106" s="0"/>
      <c r="KZ106" s="0"/>
      <c r="LA106" s="0"/>
      <c r="LB106" s="0"/>
      <c r="LC106" s="0"/>
      <c r="LD106" s="0"/>
      <c r="LE106" s="0"/>
      <c r="LF106" s="0"/>
      <c r="LG106" s="0"/>
      <c r="LH106" s="0"/>
      <c r="LI106" s="0"/>
      <c r="LJ106" s="0"/>
      <c r="LK106" s="0"/>
      <c r="LL106" s="0"/>
      <c r="LM106" s="0"/>
      <c r="LN106" s="0"/>
      <c r="LO106" s="0"/>
      <c r="LP106" s="0"/>
      <c r="LQ106" s="0"/>
      <c r="LR106" s="0"/>
      <c r="LS106" s="0"/>
      <c r="LT106" s="0"/>
      <c r="LU106" s="0"/>
      <c r="LV106" s="0"/>
      <c r="LW106" s="0"/>
      <c r="LX106" s="0"/>
      <c r="LY106" s="0"/>
      <c r="LZ106" s="0"/>
      <c r="MA106" s="0"/>
      <c r="MB106" s="0"/>
      <c r="MC106" s="0"/>
      <c r="MD106" s="0"/>
      <c r="ME106" s="0"/>
      <c r="MF106" s="0"/>
      <c r="MG106" s="0"/>
      <c r="MH106" s="0"/>
      <c r="MI106" s="0"/>
      <c r="MJ106" s="0"/>
      <c r="MK106" s="0"/>
      <c r="ML106" s="0"/>
      <c r="MM106" s="0"/>
      <c r="MN106" s="0"/>
      <c r="MO106" s="0"/>
      <c r="MP106" s="0"/>
      <c r="MQ106" s="0"/>
      <c r="MR106" s="0"/>
      <c r="MS106" s="0"/>
      <c r="MT106" s="0"/>
      <c r="MU106" s="0"/>
      <c r="MV106" s="0"/>
      <c r="MW106" s="0"/>
      <c r="MX106" s="0"/>
      <c r="MY106" s="0"/>
      <c r="MZ106" s="0"/>
      <c r="NA106" s="0"/>
      <c r="NB106" s="0"/>
      <c r="NC106" s="0"/>
      <c r="ND106" s="0"/>
      <c r="NE106" s="0"/>
      <c r="NF106" s="0"/>
      <c r="NG106" s="0"/>
      <c r="NH106" s="0"/>
      <c r="NI106" s="0"/>
      <c r="NJ106" s="0"/>
      <c r="NK106" s="0"/>
      <c r="NL106" s="0"/>
      <c r="NM106" s="0"/>
      <c r="NN106" s="0"/>
      <c r="NO106" s="0"/>
      <c r="NP106" s="0"/>
      <c r="NQ106" s="0"/>
      <c r="NR106" s="0"/>
      <c r="NS106" s="0"/>
      <c r="NT106" s="0"/>
      <c r="NU106" s="0"/>
      <c r="NV106" s="0"/>
      <c r="NW106" s="0"/>
      <c r="NX106" s="0"/>
      <c r="NY106" s="0"/>
      <c r="NZ106" s="0"/>
      <c r="OA106" s="0"/>
      <c r="OB106" s="0"/>
      <c r="OC106" s="0"/>
      <c r="OD106" s="0"/>
      <c r="OE106" s="0"/>
      <c r="OF106" s="0"/>
      <c r="OG106" s="0"/>
      <c r="OH106" s="0"/>
      <c r="OI106" s="0"/>
      <c r="OJ106" s="0"/>
      <c r="OK106" s="0"/>
      <c r="OL106" s="0"/>
      <c r="OM106" s="0"/>
      <c r="ON106" s="0"/>
      <c r="OO106" s="0"/>
      <c r="OP106" s="0"/>
      <c r="OQ106" s="0"/>
      <c r="OR106" s="0"/>
      <c r="OS106" s="0"/>
      <c r="OT106" s="0"/>
      <c r="OU106" s="0"/>
      <c r="OV106" s="0"/>
      <c r="OW106" s="0"/>
      <c r="OX106" s="0"/>
      <c r="OY106" s="0"/>
      <c r="OZ106" s="0"/>
      <c r="PA106" s="0"/>
      <c r="PB106" s="0"/>
      <c r="PC106" s="0"/>
      <c r="PD106" s="0"/>
      <c r="PE106" s="0"/>
      <c r="PF106" s="0"/>
      <c r="PG106" s="0"/>
      <c r="PH106" s="0"/>
      <c r="PI106" s="0"/>
      <c r="PJ106" s="0"/>
      <c r="PK106" s="0"/>
      <c r="PL106" s="0"/>
      <c r="PM106" s="0"/>
      <c r="PN106" s="0"/>
      <c r="PO106" s="0"/>
      <c r="PP106" s="0"/>
      <c r="PQ106" s="0"/>
      <c r="PR106" s="0"/>
      <c r="PS106" s="0"/>
      <c r="PT106" s="0"/>
      <c r="PU106" s="0"/>
      <c r="PV106" s="0"/>
      <c r="PW106" s="0"/>
      <c r="PX106" s="0"/>
      <c r="PY106" s="0"/>
      <c r="PZ106" s="0"/>
      <c r="QA106" s="0"/>
      <c r="QB106" s="0"/>
      <c r="QC106" s="0"/>
      <c r="QD106" s="0"/>
      <c r="QE106" s="0"/>
      <c r="QF106" s="0"/>
      <c r="QG106" s="0"/>
      <c r="QH106" s="0"/>
      <c r="QI106" s="0"/>
      <c r="QJ106" s="0"/>
      <c r="QK106" s="0"/>
      <c r="QL106" s="0"/>
      <c r="QM106" s="0"/>
      <c r="QN106" s="0"/>
      <c r="QO106" s="0"/>
      <c r="QP106" s="0"/>
      <c r="QQ106" s="0"/>
      <c r="QR106" s="0"/>
      <c r="QS106" s="0"/>
      <c r="QT106" s="0"/>
      <c r="QU106" s="0"/>
      <c r="QV106" s="0"/>
      <c r="QW106" s="0"/>
      <c r="QX106" s="0"/>
      <c r="QY106" s="0"/>
      <c r="QZ106" s="0"/>
      <c r="RA106" s="0"/>
      <c r="RB106" s="0"/>
      <c r="RC106" s="0"/>
      <c r="RD106" s="0"/>
      <c r="RE106" s="0"/>
      <c r="RF106" s="0"/>
      <c r="RG106" s="0"/>
      <c r="RH106" s="0"/>
      <c r="RI106" s="0"/>
      <c r="RJ106" s="0"/>
      <c r="RK106" s="0"/>
      <c r="RL106" s="0"/>
      <c r="RM106" s="0"/>
      <c r="RN106" s="0"/>
      <c r="RO106" s="0"/>
      <c r="RP106" s="0"/>
      <c r="RQ106" s="0"/>
      <c r="RR106" s="0"/>
      <c r="RS106" s="0"/>
      <c r="RT106" s="0"/>
      <c r="RU106" s="0"/>
      <c r="RV106" s="0"/>
      <c r="RW106" s="0"/>
      <c r="RX106" s="0"/>
      <c r="RY106" s="0"/>
      <c r="RZ106" s="0"/>
      <c r="SA106" s="0"/>
      <c r="SB106" s="0"/>
      <c r="SC106" s="0"/>
      <c r="SD106" s="0"/>
      <c r="SE106" s="0"/>
      <c r="SF106" s="0"/>
      <c r="SG106" s="0"/>
      <c r="SH106" s="0"/>
      <c r="SI106" s="0"/>
      <c r="SJ106" s="0"/>
      <c r="SK106" s="0"/>
      <c r="SL106" s="0"/>
      <c r="SM106" s="0"/>
      <c r="SN106" s="0"/>
      <c r="SO106" s="0"/>
      <c r="SP106" s="0"/>
      <c r="SQ106" s="0"/>
      <c r="SR106" s="0"/>
      <c r="SS106" s="0"/>
      <c r="ST106" s="0"/>
      <c r="SU106" s="0"/>
      <c r="SV106" s="0"/>
      <c r="SW106" s="0"/>
      <c r="SX106" s="0"/>
      <c r="SY106" s="0"/>
      <c r="SZ106" s="0"/>
      <c r="TA106" s="0"/>
      <c r="TB106" s="0"/>
      <c r="TC106" s="0"/>
      <c r="TD106" s="0"/>
      <c r="TE106" s="0"/>
      <c r="TF106" s="0"/>
      <c r="TG106" s="0"/>
      <c r="TH106" s="0"/>
      <c r="TI106" s="0"/>
      <c r="TJ106" s="0"/>
      <c r="TK106" s="0"/>
      <c r="TL106" s="0"/>
      <c r="TM106" s="0"/>
      <c r="TN106" s="0"/>
      <c r="TO106" s="0"/>
      <c r="TP106" s="0"/>
      <c r="TQ106" s="0"/>
      <c r="TR106" s="0"/>
      <c r="TS106" s="0"/>
      <c r="TT106" s="0"/>
      <c r="TU106" s="0"/>
      <c r="TV106" s="0"/>
      <c r="TW106" s="0"/>
      <c r="TX106" s="0"/>
      <c r="TY106" s="0"/>
      <c r="TZ106" s="0"/>
      <c r="UA106" s="0"/>
      <c r="UB106" s="0"/>
      <c r="UC106" s="0"/>
      <c r="UD106" s="0"/>
      <c r="UE106" s="0"/>
      <c r="UF106" s="0"/>
      <c r="UG106" s="0"/>
      <c r="UH106" s="0"/>
      <c r="UI106" s="0"/>
      <c r="UJ106" s="0"/>
      <c r="UK106" s="0"/>
      <c r="UL106" s="0"/>
      <c r="UM106" s="0"/>
      <c r="UN106" s="0"/>
      <c r="UO106" s="0"/>
      <c r="UP106" s="0"/>
      <c r="UQ106" s="0"/>
      <c r="UR106" s="0"/>
      <c r="US106" s="0"/>
      <c r="UT106" s="0"/>
      <c r="UU106" s="0"/>
      <c r="UV106" s="0"/>
      <c r="UW106" s="0"/>
      <c r="UX106" s="0"/>
      <c r="UY106" s="0"/>
      <c r="UZ106" s="0"/>
      <c r="VA106" s="0"/>
      <c r="VB106" s="0"/>
      <c r="VC106" s="0"/>
      <c r="VD106" s="0"/>
      <c r="VE106" s="0"/>
      <c r="VF106" s="0"/>
      <c r="VG106" s="0"/>
      <c r="VH106" s="0"/>
      <c r="VI106" s="0"/>
      <c r="VJ106" s="0"/>
      <c r="VK106" s="0"/>
      <c r="VL106" s="0"/>
      <c r="VM106" s="0"/>
      <c r="VN106" s="0"/>
      <c r="VO106" s="0"/>
      <c r="VP106" s="0"/>
      <c r="VQ106" s="0"/>
      <c r="VR106" s="0"/>
      <c r="VS106" s="0"/>
      <c r="VT106" s="0"/>
      <c r="VU106" s="0"/>
      <c r="VV106" s="0"/>
      <c r="VW106" s="0"/>
      <c r="VX106" s="0"/>
      <c r="VY106" s="0"/>
      <c r="VZ106" s="0"/>
      <c r="WA106" s="0"/>
      <c r="WB106" s="0"/>
      <c r="WC106" s="0"/>
      <c r="WD106" s="0"/>
      <c r="WE106" s="0"/>
      <c r="WF106" s="0"/>
      <c r="WG106" s="0"/>
      <c r="WH106" s="0"/>
      <c r="WI106" s="0"/>
      <c r="WJ106" s="0"/>
      <c r="WK106" s="0"/>
      <c r="WL106" s="0"/>
      <c r="WM106" s="0"/>
      <c r="WN106" s="0"/>
      <c r="WO106" s="0"/>
      <c r="WP106" s="0"/>
      <c r="WQ106" s="0"/>
      <c r="WR106" s="0"/>
      <c r="WS106" s="0"/>
      <c r="WT106" s="0"/>
      <c r="WU106" s="0"/>
      <c r="WV106" s="0"/>
      <c r="WW106" s="0"/>
      <c r="WX106" s="0"/>
      <c r="WY106" s="0"/>
      <c r="WZ106" s="0"/>
      <c r="XA106" s="0"/>
      <c r="XB106" s="0"/>
      <c r="XC106" s="0"/>
      <c r="XD106" s="0"/>
      <c r="XE106" s="0"/>
      <c r="XF106" s="0"/>
      <c r="XG106" s="0"/>
      <c r="XH106" s="0"/>
      <c r="XI106" s="0"/>
      <c r="XJ106" s="0"/>
      <c r="XK106" s="0"/>
      <c r="XL106" s="0"/>
      <c r="XM106" s="0"/>
      <c r="XN106" s="0"/>
      <c r="XO106" s="0"/>
      <c r="XP106" s="0"/>
      <c r="XQ106" s="0"/>
      <c r="XR106" s="0"/>
      <c r="XS106" s="0"/>
      <c r="XT106" s="0"/>
      <c r="XU106" s="0"/>
      <c r="XV106" s="0"/>
      <c r="XW106" s="0"/>
      <c r="XX106" s="0"/>
      <c r="XY106" s="0"/>
      <c r="XZ106" s="0"/>
      <c r="YA106" s="0"/>
      <c r="YB106" s="0"/>
      <c r="YC106" s="0"/>
      <c r="YD106" s="0"/>
      <c r="YE106" s="0"/>
      <c r="YF106" s="0"/>
      <c r="YG106" s="0"/>
      <c r="YH106" s="0"/>
      <c r="YI106" s="0"/>
      <c r="YJ106" s="0"/>
      <c r="YK106" s="0"/>
      <c r="YL106" s="0"/>
      <c r="YM106" s="0"/>
      <c r="YN106" s="0"/>
      <c r="YO106" s="0"/>
      <c r="YP106" s="0"/>
      <c r="YQ106" s="0"/>
      <c r="YR106" s="0"/>
      <c r="YS106" s="0"/>
      <c r="YT106" s="0"/>
      <c r="YU106" s="0"/>
      <c r="YV106" s="0"/>
      <c r="YW106" s="0"/>
      <c r="YX106" s="0"/>
      <c r="YY106" s="0"/>
      <c r="YZ106" s="0"/>
      <c r="ZA106" s="0"/>
      <c r="ZB106" s="0"/>
      <c r="ZC106" s="0"/>
      <c r="ZD106" s="0"/>
      <c r="ZE106" s="0"/>
      <c r="ZF106" s="0"/>
      <c r="ZG106" s="0"/>
      <c r="ZH106" s="0"/>
      <c r="ZI106" s="0"/>
      <c r="ZJ106" s="0"/>
      <c r="ZK106" s="0"/>
      <c r="ZL106" s="0"/>
      <c r="ZM106" s="0"/>
      <c r="ZN106" s="0"/>
      <c r="ZO106" s="0"/>
      <c r="ZP106" s="0"/>
      <c r="ZQ106" s="0"/>
      <c r="ZR106" s="0"/>
      <c r="ZS106" s="0"/>
      <c r="ZT106" s="0"/>
      <c r="ZU106" s="0"/>
      <c r="ZV106" s="0"/>
      <c r="ZW106" s="0"/>
      <c r="ZX106" s="0"/>
      <c r="ZY106" s="0"/>
      <c r="ZZ106" s="0"/>
      <c r="AAA106" s="0"/>
      <c r="AAB106" s="0"/>
      <c r="AAC106" s="0"/>
      <c r="AAD106" s="0"/>
      <c r="AAE106" s="0"/>
      <c r="AAF106" s="0"/>
      <c r="AAG106" s="0"/>
      <c r="AAH106" s="0"/>
      <c r="AAI106" s="0"/>
      <c r="AAJ106" s="0"/>
      <c r="AAK106" s="0"/>
      <c r="AAL106" s="0"/>
      <c r="AAM106" s="0"/>
      <c r="AAN106" s="0"/>
      <c r="AAO106" s="0"/>
      <c r="AAP106" s="0"/>
      <c r="AAQ106" s="0"/>
      <c r="AAR106" s="0"/>
      <c r="AAS106" s="0"/>
      <c r="AAT106" s="0"/>
      <c r="AAU106" s="0"/>
      <c r="AAV106" s="0"/>
      <c r="AAW106" s="0"/>
      <c r="AAX106" s="0"/>
      <c r="AAY106" s="0"/>
      <c r="AAZ106" s="0"/>
      <c r="ABA106" s="0"/>
      <c r="ABB106" s="0"/>
      <c r="ABC106" s="0"/>
      <c r="ABD106" s="0"/>
      <c r="ABE106" s="0"/>
      <c r="ABF106" s="0"/>
      <c r="ABG106" s="0"/>
      <c r="ABH106" s="0"/>
      <c r="ABI106" s="0"/>
      <c r="ABJ106" s="0"/>
      <c r="ABK106" s="0"/>
      <c r="ABL106" s="0"/>
      <c r="ABM106" s="0"/>
      <c r="ABN106" s="0"/>
      <c r="ABO106" s="0"/>
      <c r="ABP106" s="0"/>
      <c r="ABQ106" s="0"/>
      <c r="ABR106" s="0"/>
      <c r="ABS106" s="0"/>
      <c r="ABT106" s="0"/>
      <c r="ABU106" s="0"/>
      <c r="ABV106" s="0"/>
      <c r="ABW106" s="0"/>
      <c r="ABX106" s="0"/>
      <c r="ABY106" s="0"/>
      <c r="ABZ106" s="0"/>
      <c r="ACA106" s="0"/>
      <c r="ACB106" s="0"/>
      <c r="ACC106" s="0"/>
      <c r="ACD106" s="0"/>
      <c r="ACE106" s="0"/>
      <c r="ACF106" s="0"/>
      <c r="ACG106" s="0"/>
      <c r="ACH106" s="0"/>
      <c r="ACI106" s="0"/>
      <c r="ACJ106" s="0"/>
      <c r="ACK106" s="0"/>
      <c r="ACL106" s="0"/>
      <c r="ACM106" s="0"/>
      <c r="ACN106" s="0"/>
      <c r="ACO106" s="0"/>
      <c r="ACP106" s="0"/>
      <c r="ACQ106" s="0"/>
      <c r="ACR106" s="0"/>
      <c r="ACS106" s="0"/>
      <c r="ACT106" s="0"/>
      <c r="ACU106" s="0"/>
      <c r="ACV106" s="0"/>
      <c r="ACW106" s="0"/>
      <c r="ACX106" s="0"/>
      <c r="ACY106" s="0"/>
      <c r="ACZ106" s="0"/>
      <c r="ADA106" s="0"/>
      <c r="ADB106" s="0"/>
      <c r="ADC106" s="0"/>
      <c r="ADD106" s="0"/>
      <c r="ADE106" s="0"/>
      <c r="ADF106" s="0"/>
      <c r="ADG106" s="0"/>
      <c r="ADH106" s="0"/>
      <c r="ADI106" s="0"/>
      <c r="ADJ106" s="0"/>
      <c r="ADK106" s="0"/>
      <c r="ADL106" s="0"/>
      <c r="ADM106" s="0"/>
      <c r="ADN106" s="0"/>
      <c r="ADO106" s="0"/>
      <c r="ADP106" s="0"/>
      <c r="ADQ106" s="0"/>
      <c r="ADR106" s="0"/>
      <c r="ADS106" s="0"/>
      <c r="ADT106" s="0"/>
      <c r="ADU106" s="0"/>
      <c r="ADV106" s="0"/>
      <c r="ADW106" s="0"/>
      <c r="ADX106" s="0"/>
      <c r="ADY106" s="0"/>
      <c r="ADZ106" s="0"/>
      <c r="AEA106" s="0"/>
      <c r="AEB106" s="0"/>
      <c r="AEC106" s="0"/>
      <c r="AED106" s="0"/>
      <c r="AEE106" s="0"/>
      <c r="AEF106" s="0"/>
      <c r="AEG106" s="0"/>
      <c r="AEH106" s="0"/>
      <c r="AEI106" s="0"/>
      <c r="AEJ106" s="0"/>
      <c r="AEK106" s="0"/>
      <c r="AEL106" s="0"/>
      <c r="AEM106" s="0"/>
      <c r="AEN106" s="0"/>
      <c r="AEO106" s="0"/>
      <c r="AEP106" s="0"/>
      <c r="AEQ106" s="0"/>
      <c r="AER106" s="0"/>
      <c r="AES106" s="0"/>
      <c r="AET106" s="0"/>
      <c r="AEU106" s="0"/>
      <c r="AEV106" s="0"/>
      <c r="AEW106" s="0"/>
      <c r="AEX106" s="0"/>
      <c r="AEY106" s="0"/>
      <c r="AEZ106" s="0"/>
      <c r="AFA106" s="0"/>
      <c r="AFB106" s="0"/>
      <c r="AFC106" s="0"/>
      <c r="AFD106" s="0"/>
      <c r="AFE106" s="0"/>
      <c r="AFF106" s="0"/>
      <c r="AFG106" s="0"/>
      <c r="AFH106" s="0"/>
      <c r="AFI106" s="0"/>
      <c r="AFJ106" s="0"/>
      <c r="AFK106" s="0"/>
      <c r="AFL106" s="0"/>
      <c r="AFM106" s="0"/>
      <c r="AFN106" s="0"/>
      <c r="AFO106" s="0"/>
      <c r="AFP106" s="0"/>
      <c r="AFQ106" s="0"/>
      <c r="AFR106" s="0"/>
      <c r="AFS106" s="0"/>
      <c r="AFT106" s="0"/>
      <c r="AFU106" s="0"/>
      <c r="AFV106" s="0"/>
      <c r="AFW106" s="0"/>
      <c r="AFX106" s="0"/>
      <c r="AFY106" s="0"/>
      <c r="AFZ106" s="0"/>
      <c r="AGA106" s="0"/>
      <c r="AGB106" s="0"/>
      <c r="AGC106" s="0"/>
      <c r="AGD106" s="0"/>
      <c r="AGE106" s="0"/>
      <c r="AGF106" s="0"/>
      <c r="AGG106" s="0"/>
      <c r="AGH106" s="0"/>
      <c r="AGI106" s="0"/>
      <c r="AGJ106" s="0"/>
      <c r="AGK106" s="0"/>
      <c r="AGL106" s="0"/>
      <c r="AGM106" s="0"/>
      <c r="AGN106" s="0"/>
      <c r="AGO106" s="0"/>
      <c r="AGP106" s="0"/>
      <c r="AGQ106" s="0"/>
      <c r="AGR106" s="0"/>
      <c r="AGS106" s="0"/>
      <c r="AGT106" s="0"/>
      <c r="AGU106" s="0"/>
      <c r="AGV106" s="0"/>
      <c r="AGW106" s="0"/>
      <c r="AGX106" s="0"/>
      <c r="AGY106" s="0"/>
      <c r="AGZ106" s="0"/>
      <c r="AHA106" s="0"/>
      <c r="AHB106" s="0"/>
      <c r="AHC106" s="0"/>
      <c r="AHD106" s="0"/>
      <c r="AHE106" s="0"/>
      <c r="AHF106" s="0"/>
      <c r="AHG106" s="0"/>
      <c r="AHH106" s="0"/>
      <c r="AHI106" s="0"/>
      <c r="AHJ106" s="0"/>
      <c r="AHK106" s="0"/>
      <c r="AHL106" s="0"/>
      <c r="AHM106" s="0"/>
      <c r="AHN106" s="0"/>
      <c r="AHO106" s="0"/>
      <c r="AHP106" s="0"/>
      <c r="AHQ106" s="0"/>
      <c r="AHR106" s="0"/>
      <c r="AHS106" s="0"/>
      <c r="AHT106" s="0"/>
      <c r="AHU106" s="0"/>
      <c r="AHV106" s="0"/>
      <c r="AHW106" s="0"/>
      <c r="AHX106" s="0"/>
      <c r="AHY106" s="0"/>
      <c r="AHZ106" s="0"/>
      <c r="AIA106" s="0"/>
      <c r="AIB106" s="0"/>
      <c r="AIC106" s="0"/>
      <c r="AID106" s="0"/>
      <c r="AIE106" s="0"/>
      <c r="AIF106" s="0"/>
      <c r="AIG106" s="0"/>
      <c r="AIH106" s="0"/>
      <c r="AII106" s="0"/>
      <c r="AIJ106" s="0"/>
      <c r="AIK106" s="0"/>
      <c r="AIL106" s="0"/>
      <c r="AIM106" s="0"/>
      <c r="AIN106" s="0"/>
      <c r="AIO106" s="0"/>
      <c r="AIP106" s="0"/>
      <c r="AIQ106" s="0"/>
      <c r="AIR106" s="0"/>
      <c r="AIS106" s="0"/>
      <c r="AIT106" s="0"/>
      <c r="AIU106" s="0"/>
      <c r="AIV106" s="0"/>
      <c r="AIW106" s="0"/>
      <c r="AIX106" s="0"/>
      <c r="AIY106" s="0"/>
      <c r="AIZ106" s="0"/>
      <c r="AJA106" s="0"/>
      <c r="AJB106" s="0"/>
      <c r="AJC106" s="0"/>
      <c r="AJD106" s="0"/>
      <c r="AJE106" s="0"/>
      <c r="AJF106" s="0"/>
      <c r="AJG106" s="0"/>
      <c r="AJH106" s="0"/>
      <c r="AJI106" s="0"/>
      <c r="AJJ106" s="0"/>
      <c r="AJK106" s="0"/>
      <c r="AJL106" s="0"/>
      <c r="AJM106" s="0"/>
      <c r="AJN106" s="0"/>
      <c r="AJO106" s="0"/>
      <c r="AJP106" s="0"/>
      <c r="AJQ106" s="0"/>
      <c r="AJR106" s="0"/>
      <c r="AJS106" s="0"/>
      <c r="AJT106" s="0"/>
      <c r="AJU106" s="0"/>
      <c r="AJV106" s="0"/>
      <c r="AJW106" s="0"/>
      <c r="AJX106" s="0"/>
      <c r="AJY106" s="0"/>
      <c r="AJZ106" s="0"/>
      <c r="AKA106" s="0"/>
      <c r="AKB106" s="0"/>
      <c r="AKC106" s="0"/>
      <c r="AKD106" s="0"/>
      <c r="AKE106" s="0"/>
      <c r="AKF106" s="0"/>
      <c r="AKG106" s="0"/>
      <c r="AKH106" s="0"/>
      <c r="AKI106" s="0"/>
      <c r="AKJ106" s="0"/>
      <c r="AKK106" s="0"/>
      <c r="AKL106" s="0"/>
      <c r="AKM106" s="0"/>
      <c r="AKN106" s="0"/>
      <c r="AKO106" s="0"/>
      <c r="AKP106" s="0"/>
      <c r="AKQ106" s="0"/>
      <c r="AKR106" s="0"/>
      <c r="AKS106" s="0"/>
      <c r="AKT106" s="0"/>
      <c r="AKU106" s="0"/>
      <c r="AKV106" s="0"/>
      <c r="AKW106" s="0"/>
      <c r="AKX106" s="0"/>
      <c r="AKY106" s="0"/>
      <c r="AKZ106" s="0"/>
      <c r="ALA106" s="0"/>
      <c r="ALB106" s="0"/>
      <c r="ALC106" s="0"/>
      <c r="ALD106" s="0"/>
      <c r="ALE106" s="0"/>
      <c r="ALF106" s="0"/>
      <c r="ALG106" s="0"/>
      <c r="ALH106" s="0"/>
      <c r="ALI106" s="0"/>
      <c r="ALJ106" s="0"/>
      <c r="ALK106" s="0"/>
      <c r="ALL106" s="0"/>
      <c r="ALM106" s="0"/>
      <c r="ALN106" s="0"/>
      <c r="ALO106" s="0"/>
      <c r="ALP106" s="0"/>
      <c r="ALQ106" s="0"/>
      <c r="ALR106" s="0"/>
      <c r="ALS106" s="0"/>
      <c r="ALT106" s="0"/>
      <c r="ALU106" s="0"/>
      <c r="ALV106" s="0"/>
      <c r="ALW106" s="0"/>
      <c r="ALX106" s="0"/>
      <c r="ALY106" s="0"/>
      <c r="ALZ106" s="0"/>
      <c r="AMA106" s="0"/>
      <c r="AMB106" s="0"/>
      <c r="AMC106" s="0"/>
      <c r="AMD106" s="0"/>
      <c r="AME106" s="0"/>
      <c r="AMF106" s="0"/>
      <c r="AMG106" s="0"/>
      <c r="AMH106" s="0"/>
      <c r="AMI106" s="0"/>
      <c r="AMJ106" s="0"/>
      <c r="AMK106" s="0"/>
      <c r="AML106" s="0"/>
      <c r="AMM106" s="0"/>
      <c r="AMN106" s="0"/>
      <c r="AMO106" s="0"/>
      <c r="AMP106" s="0"/>
      <c r="AMQ106" s="0"/>
      <c r="AMR106" s="0"/>
      <c r="AMS106" s="0"/>
      <c r="AMT106" s="0"/>
      <c r="AMU106" s="0"/>
      <c r="AMV106" s="0"/>
      <c r="AMW106" s="0"/>
      <c r="AMX106" s="0"/>
      <c r="AMY106" s="0"/>
      <c r="AMZ106" s="0"/>
      <c r="ANA106" s="0"/>
      <c r="ANB106" s="0"/>
      <c r="ANC106" s="0"/>
      <c r="AND106" s="0"/>
      <c r="ANE106" s="0"/>
      <c r="ANF106" s="0"/>
      <c r="ANG106" s="0"/>
      <c r="ANH106" s="0"/>
      <c r="ANI106" s="0"/>
      <c r="ANJ106" s="0"/>
      <c r="ANK106" s="0"/>
      <c r="ANL106" s="0"/>
      <c r="ANM106" s="0"/>
      <c r="ANN106" s="0"/>
      <c r="ANO106" s="0"/>
      <c r="ANP106" s="0"/>
      <c r="ANQ106" s="0"/>
      <c r="ANR106" s="0"/>
      <c r="ANS106" s="0"/>
      <c r="ANT106" s="0"/>
      <c r="ANU106" s="0"/>
      <c r="ANV106" s="0"/>
      <c r="ANW106" s="0"/>
      <c r="ANX106" s="0"/>
      <c r="ANY106" s="0"/>
      <c r="ANZ106" s="0"/>
      <c r="AOA106" s="0"/>
      <c r="AOB106" s="0"/>
      <c r="AOC106" s="0"/>
      <c r="AOD106" s="0"/>
      <c r="AOE106" s="0"/>
      <c r="AOF106" s="0"/>
      <c r="AOG106" s="0"/>
      <c r="AOH106" s="0"/>
      <c r="AOI106" s="0"/>
      <c r="AOJ106" s="0"/>
      <c r="AOK106" s="0"/>
      <c r="AOL106" s="0"/>
      <c r="AOM106" s="0"/>
      <c r="AON106" s="0"/>
      <c r="AOO106" s="0"/>
      <c r="AOP106" s="0"/>
      <c r="AOQ106" s="0"/>
      <c r="AOR106" s="0"/>
      <c r="AOS106" s="0"/>
      <c r="AOT106" s="0"/>
      <c r="AOU106" s="0"/>
      <c r="AOV106" s="0"/>
      <c r="AOW106" s="0"/>
      <c r="AOX106" s="0"/>
      <c r="AOY106" s="0"/>
      <c r="AOZ106" s="0"/>
      <c r="APA106" s="0"/>
      <c r="APB106" s="0"/>
      <c r="APC106" s="0"/>
      <c r="APD106" s="0"/>
      <c r="APE106" s="0"/>
      <c r="APF106" s="0"/>
      <c r="APG106" s="0"/>
      <c r="APH106" s="0"/>
      <c r="API106" s="0"/>
      <c r="APJ106" s="0"/>
      <c r="APK106" s="0"/>
      <c r="APL106" s="0"/>
      <c r="APM106" s="0"/>
      <c r="APN106" s="0"/>
      <c r="APO106" s="0"/>
      <c r="APP106" s="0"/>
      <c r="APQ106" s="0"/>
      <c r="APR106" s="0"/>
      <c r="APS106" s="0"/>
      <c r="APT106" s="0"/>
      <c r="APU106" s="0"/>
      <c r="APV106" s="0"/>
      <c r="APW106" s="0"/>
      <c r="APX106" s="0"/>
      <c r="APY106" s="0"/>
      <c r="APZ106" s="0"/>
      <c r="AQA106" s="0"/>
      <c r="AQB106" s="0"/>
      <c r="AQC106" s="0"/>
      <c r="AQD106" s="0"/>
      <c r="AQE106" s="0"/>
      <c r="AQF106" s="0"/>
      <c r="AQG106" s="0"/>
      <c r="AQH106" s="0"/>
      <c r="AQI106" s="0"/>
      <c r="AQJ106" s="0"/>
      <c r="AQK106" s="0"/>
      <c r="AQL106" s="0"/>
      <c r="AQM106" s="0"/>
      <c r="AQN106" s="0"/>
      <c r="AQO106" s="0"/>
      <c r="AQP106" s="0"/>
      <c r="AQQ106" s="0"/>
      <c r="AQR106" s="0"/>
      <c r="AQS106" s="0"/>
      <c r="AQT106" s="0"/>
      <c r="AQU106" s="0"/>
      <c r="AQV106" s="0"/>
      <c r="AQW106" s="0"/>
      <c r="AQX106" s="0"/>
      <c r="AQY106" s="0"/>
      <c r="AQZ106" s="0"/>
      <c r="ARA106" s="0"/>
      <c r="ARB106" s="0"/>
      <c r="ARC106" s="0"/>
      <c r="ARD106" s="0"/>
      <c r="ARE106" s="0"/>
      <c r="ARF106" s="0"/>
      <c r="ARG106" s="0"/>
      <c r="ARH106" s="0"/>
      <c r="ARI106" s="0"/>
      <c r="ARJ106" s="0"/>
      <c r="ARK106" s="0"/>
      <c r="ARL106" s="0"/>
      <c r="ARM106" s="0"/>
      <c r="ARN106" s="0"/>
      <c r="ARO106" s="0"/>
      <c r="ARP106" s="0"/>
      <c r="ARQ106" s="0"/>
      <c r="ARR106" s="0"/>
      <c r="ARS106" s="0"/>
      <c r="ART106" s="0"/>
      <c r="ARU106" s="0"/>
      <c r="ARV106" s="0"/>
      <c r="ARW106" s="0"/>
      <c r="ARX106" s="0"/>
      <c r="ARY106" s="0"/>
      <c r="ARZ106" s="0"/>
      <c r="ASA106" s="0"/>
      <c r="ASB106" s="0"/>
      <c r="ASC106" s="0"/>
      <c r="ASD106" s="0"/>
      <c r="ASE106" s="0"/>
      <c r="ASF106" s="0"/>
      <c r="ASG106" s="0"/>
      <c r="ASH106" s="0"/>
      <c r="ASI106" s="0"/>
      <c r="ASJ106" s="0"/>
      <c r="ASK106" s="0"/>
      <c r="ASL106" s="0"/>
      <c r="ASM106" s="0"/>
      <c r="ASN106" s="0"/>
      <c r="ASO106" s="0"/>
      <c r="ASP106" s="0"/>
      <c r="ASQ106" s="0"/>
      <c r="ASR106" s="0"/>
      <c r="ASS106" s="0"/>
      <c r="AST106" s="0"/>
      <c r="ASU106" s="0"/>
      <c r="ASV106" s="0"/>
      <c r="ASW106" s="0"/>
      <c r="ASX106" s="0"/>
      <c r="ASY106" s="0"/>
      <c r="ASZ106" s="0"/>
      <c r="ATA106" s="0"/>
      <c r="ATB106" s="0"/>
      <c r="ATC106" s="0"/>
      <c r="ATD106" s="0"/>
      <c r="ATE106" s="0"/>
      <c r="ATF106" s="0"/>
      <c r="ATG106" s="0"/>
      <c r="ATH106" s="0"/>
      <c r="ATI106" s="0"/>
      <c r="ATJ106" s="0"/>
      <c r="ATK106" s="0"/>
      <c r="ATL106" s="0"/>
      <c r="ATM106" s="0"/>
      <c r="ATN106" s="0"/>
      <c r="ATO106" s="0"/>
      <c r="ATP106" s="0"/>
      <c r="ATQ106" s="0"/>
      <c r="ATR106" s="0"/>
      <c r="ATS106" s="0"/>
      <c r="ATT106" s="0"/>
      <c r="ATU106" s="0"/>
      <c r="ATV106" s="0"/>
      <c r="ATW106" s="0"/>
      <c r="ATX106" s="0"/>
      <c r="ATY106" s="0"/>
      <c r="ATZ106" s="0"/>
      <c r="AUA106" s="0"/>
      <c r="AUB106" s="0"/>
      <c r="AUC106" s="0"/>
      <c r="AUD106" s="0"/>
      <c r="AUE106" s="0"/>
      <c r="AUF106" s="0"/>
      <c r="AUG106" s="0"/>
      <c r="AUH106" s="0"/>
      <c r="AUI106" s="0"/>
      <c r="AUJ106" s="0"/>
      <c r="AUK106" s="0"/>
      <c r="AUL106" s="0"/>
      <c r="AUM106" s="0"/>
      <c r="AUN106" s="0"/>
      <c r="AUO106" s="0"/>
      <c r="AUP106" s="0"/>
      <c r="AUQ106" s="0"/>
      <c r="AUR106" s="0"/>
      <c r="AUS106" s="0"/>
      <c r="AUT106" s="0"/>
      <c r="AUU106" s="0"/>
      <c r="AUV106" s="0"/>
      <c r="AUW106" s="0"/>
      <c r="AUX106" s="0"/>
      <c r="AUY106" s="0"/>
      <c r="AUZ106" s="0"/>
      <c r="AVA106" s="0"/>
      <c r="AVB106" s="0"/>
      <c r="AVC106" s="0"/>
      <c r="AVD106" s="0"/>
      <c r="AVE106" s="0"/>
      <c r="AVF106" s="0"/>
      <c r="AVG106" s="0"/>
      <c r="AVH106" s="0"/>
      <c r="AVI106" s="0"/>
      <c r="AVJ106" s="0"/>
      <c r="AVK106" s="0"/>
      <c r="AVL106" s="0"/>
      <c r="AVM106" s="0"/>
      <c r="AVN106" s="0"/>
      <c r="AVO106" s="0"/>
      <c r="AVP106" s="0"/>
      <c r="AVQ106" s="0"/>
      <c r="AVR106" s="0"/>
      <c r="AVS106" s="0"/>
      <c r="AVT106" s="0"/>
      <c r="AVU106" s="0"/>
      <c r="AVV106" s="0"/>
      <c r="AVW106" s="0"/>
      <c r="AVX106" s="0"/>
      <c r="AVY106" s="0"/>
      <c r="AVZ106" s="0"/>
      <c r="AWA106" s="0"/>
      <c r="AWB106" s="0"/>
      <c r="AWC106" s="0"/>
      <c r="AWD106" s="0"/>
      <c r="AWE106" s="0"/>
      <c r="AWF106" s="0"/>
      <c r="AWG106" s="0"/>
      <c r="AWH106" s="0"/>
      <c r="AWI106" s="0"/>
      <c r="AWJ106" s="0"/>
      <c r="AWK106" s="0"/>
      <c r="AWL106" s="0"/>
      <c r="AWM106" s="0"/>
      <c r="AWN106" s="0"/>
      <c r="AWO106" s="0"/>
      <c r="AWP106" s="0"/>
      <c r="AWQ106" s="0"/>
      <c r="AWR106" s="0"/>
      <c r="AWS106" s="0"/>
      <c r="AWT106" s="0"/>
      <c r="AWU106" s="0"/>
      <c r="AWV106" s="0"/>
      <c r="AWW106" s="0"/>
      <c r="AWX106" s="0"/>
      <c r="AWY106" s="0"/>
      <c r="AWZ106" s="0"/>
      <c r="AXA106" s="0"/>
      <c r="AXB106" s="0"/>
      <c r="AXC106" s="0"/>
      <c r="AXD106" s="0"/>
      <c r="AXE106" s="0"/>
      <c r="AXF106" s="0"/>
      <c r="AXG106" s="0"/>
      <c r="AXH106" s="0"/>
      <c r="AXI106" s="0"/>
      <c r="AXJ106" s="0"/>
      <c r="AXK106" s="0"/>
      <c r="AXL106" s="0"/>
      <c r="AXM106" s="0"/>
      <c r="AXN106" s="0"/>
      <c r="AXO106" s="0"/>
      <c r="AXP106" s="0"/>
      <c r="AXQ106" s="0"/>
      <c r="AXR106" s="0"/>
      <c r="AXS106" s="0"/>
      <c r="AXT106" s="0"/>
      <c r="AXU106" s="0"/>
      <c r="AXV106" s="0"/>
      <c r="AXW106" s="0"/>
      <c r="AXX106" s="0"/>
      <c r="AXY106" s="0"/>
      <c r="AXZ106" s="0"/>
      <c r="AYA106" s="0"/>
      <c r="AYB106" s="0"/>
      <c r="AYC106" s="0"/>
      <c r="AYD106" s="0"/>
      <c r="AYE106" s="0"/>
      <c r="AYF106" s="0"/>
      <c r="AYG106" s="0"/>
      <c r="AYH106" s="0"/>
      <c r="AYI106" s="0"/>
      <c r="AYJ106" s="0"/>
      <c r="AYK106" s="0"/>
      <c r="AYL106" s="0"/>
      <c r="AYM106" s="0"/>
      <c r="AYN106" s="0"/>
      <c r="AYO106" s="0"/>
      <c r="AYP106" s="0"/>
      <c r="AYQ106" s="0"/>
      <c r="AYR106" s="0"/>
      <c r="AYS106" s="0"/>
      <c r="AYT106" s="0"/>
      <c r="AYU106" s="0"/>
      <c r="AYV106" s="0"/>
      <c r="AYW106" s="0"/>
      <c r="AYX106" s="0"/>
      <c r="AYY106" s="0"/>
      <c r="AYZ106" s="0"/>
      <c r="AZA106" s="0"/>
      <c r="AZB106" s="0"/>
      <c r="AZC106" s="0"/>
      <c r="AZD106" s="0"/>
      <c r="AZE106" s="0"/>
      <c r="AZF106" s="0"/>
      <c r="AZG106" s="0"/>
      <c r="AZH106" s="0"/>
      <c r="AZI106" s="0"/>
      <c r="AZJ106" s="0"/>
      <c r="AZK106" s="0"/>
      <c r="AZL106" s="0"/>
      <c r="AZM106" s="0"/>
      <c r="AZN106" s="0"/>
      <c r="AZO106" s="0"/>
      <c r="AZP106" s="0"/>
      <c r="AZQ106" s="0"/>
      <c r="AZR106" s="0"/>
      <c r="AZS106" s="0"/>
      <c r="AZT106" s="0"/>
      <c r="AZU106" s="0"/>
      <c r="AZV106" s="0"/>
      <c r="AZW106" s="0"/>
      <c r="AZX106" s="0"/>
      <c r="AZY106" s="0"/>
      <c r="AZZ106" s="0"/>
      <c r="BAA106" s="0"/>
      <c r="BAB106" s="0"/>
      <c r="BAC106" s="0"/>
      <c r="BAD106" s="0"/>
      <c r="BAE106" s="0"/>
      <c r="BAF106" s="0"/>
      <c r="BAG106" s="0"/>
      <c r="BAH106" s="0"/>
      <c r="BAI106" s="0"/>
      <c r="BAJ106" s="0"/>
      <c r="BAK106" s="0"/>
      <c r="BAL106" s="0"/>
      <c r="BAM106" s="0"/>
      <c r="BAN106" s="0"/>
      <c r="BAO106" s="0"/>
      <c r="BAP106" s="0"/>
      <c r="BAQ106" s="0"/>
      <c r="BAR106" s="0"/>
      <c r="BAS106" s="0"/>
      <c r="BAT106" s="0"/>
      <c r="BAU106" s="0"/>
      <c r="BAV106" s="0"/>
      <c r="BAW106" s="0"/>
      <c r="BAX106" s="0"/>
      <c r="BAY106" s="0"/>
      <c r="BAZ106" s="0"/>
      <c r="BBA106" s="0"/>
      <c r="BBB106" s="0"/>
      <c r="BBC106" s="0"/>
      <c r="BBD106" s="0"/>
      <c r="BBE106" s="0"/>
      <c r="BBF106" s="0"/>
      <c r="BBG106" s="0"/>
      <c r="BBH106" s="0"/>
      <c r="BBI106" s="0"/>
      <c r="BBJ106" s="0"/>
      <c r="BBK106" s="0"/>
      <c r="BBL106" s="0"/>
      <c r="BBM106" s="0"/>
      <c r="BBN106" s="0"/>
      <c r="BBO106" s="0"/>
      <c r="BBP106" s="0"/>
      <c r="BBQ106" s="0"/>
      <c r="BBR106" s="0"/>
      <c r="BBS106" s="0"/>
      <c r="BBT106" s="0"/>
      <c r="BBU106" s="0"/>
      <c r="BBV106" s="0"/>
      <c r="BBW106" s="0"/>
      <c r="BBX106" s="0"/>
      <c r="BBY106" s="0"/>
      <c r="BBZ106" s="0"/>
      <c r="BCA106" s="0"/>
      <c r="BCB106" s="0"/>
      <c r="BCC106" s="0"/>
      <c r="BCD106" s="0"/>
      <c r="BCE106" s="0"/>
      <c r="BCF106" s="0"/>
      <c r="BCG106" s="0"/>
      <c r="BCH106" s="0"/>
      <c r="BCI106" s="0"/>
      <c r="BCJ106" s="0"/>
      <c r="BCK106" s="0"/>
      <c r="BCL106" s="0"/>
      <c r="BCM106" s="0"/>
      <c r="BCN106" s="0"/>
      <c r="BCO106" s="0"/>
      <c r="BCP106" s="0"/>
      <c r="BCQ106" s="0"/>
      <c r="BCR106" s="0"/>
      <c r="BCS106" s="0"/>
      <c r="BCT106" s="0"/>
      <c r="BCU106" s="0"/>
      <c r="BCV106" s="0"/>
      <c r="BCW106" s="0"/>
      <c r="BCX106" s="0"/>
      <c r="BCY106" s="0"/>
      <c r="BCZ106" s="0"/>
      <c r="BDA106" s="0"/>
      <c r="BDB106" s="0"/>
      <c r="BDC106" s="0"/>
      <c r="BDD106" s="0"/>
      <c r="BDE106" s="0"/>
      <c r="BDF106" s="0"/>
      <c r="BDG106" s="0"/>
      <c r="BDH106" s="0"/>
      <c r="BDI106" s="0"/>
      <c r="BDJ106" s="0"/>
      <c r="BDK106" s="0"/>
      <c r="BDL106" s="0"/>
      <c r="BDM106" s="0"/>
      <c r="BDN106" s="0"/>
      <c r="BDO106" s="0"/>
      <c r="BDP106" s="0"/>
      <c r="BDQ106" s="0"/>
      <c r="BDR106" s="0"/>
      <c r="BDS106" s="0"/>
      <c r="BDT106" s="0"/>
      <c r="BDU106" s="0"/>
      <c r="BDV106" s="0"/>
      <c r="BDW106" s="0"/>
      <c r="BDX106" s="0"/>
      <c r="BDY106" s="0"/>
      <c r="BDZ106" s="0"/>
      <c r="BEA106" s="0"/>
      <c r="BEB106" s="0"/>
      <c r="BEC106" s="0"/>
      <c r="BED106" s="0"/>
      <c r="BEE106" s="0"/>
      <c r="BEF106" s="0"/>
      <c r="BEG106" s="0"/>
      <c r="BEH106" s="0"/>
      <c r="BEI106" s="0"/>
      <c r="BEJ106" s="0"/>
      <c r="BEK106" s="0"/>
      <c r="BEL106" s="0"/>
      <c r="BEM106" s="0"/>
      <c r="BEN106" s="0"/>
      <c r="BEO106" s="0"/>
      <c r="BEP106" s="0"/>
      <c r="BEQ106" s="0"/>
      <c r="BER106" s="0"/>
      <c r="BES106" s="0"/>
      <c r="BET106" s="0"/>
      <c r="BEU106" s="0"/>
      <c r="BEV106" s="0"/>
      <c r="BEW106" s="0"/>
      <c r="BEX106" s="0"/>
      <c r="BEY106" s="0"/>
      <c r="BEZ106" s="0"/>
      <c r="BFA106" s="0"/>
      <c r="BFB106" s="0"/>
      <c r="BFC106" s="0"/>
      <c r="BFD106" s="0"/>
      <c r="BFE106" s="0"/>
      <c r="BFF106" s="0"/>
      <c r="BFG106" s="0"/>
      <c r="BFH106" s="0"/>
      <c r="BFI106" s="0"/>
      <c r="BFJ106" s="0"/>
      <c r="BFK106" s="0"/>
      <c r="BFL106" s="0"/>
      <c r="BFM106" s="0"/>
      <c r="BFN106" s="0"/>
      <c r="BFO106" s="0"/>
      <c r="BFP106" s="0"/>
      <c r="BFQ106" s="0"/>
      <c r="BFR106" s="0"/>
      <c r="BFS106" s="0"/>
      <c r="BFT106" s="0"/>
      <c r="BFU106" s="0"/>
      <c r="BFV106" s="0"/>
      <c r="BFW106" s="0"/>
      <c r="BFX106" s="0"/>
      <c r="BFY106" s="0"/>
      <c r="BFZ106" s="0"/>
      <c r="BGA106" s="0"/>
      <c r="BGB106" s="0"/>
      <c r="BGC106" s="0"/>
      <c r="BGD106" s="0"/>
      <c r="BGE106" s="0"/>
      <c r="BGF106" s="0"/>
      <c r="BGG106" s="0"/>
      <c r="BGH106" s="0"/>
      <c r="BGI106" s="0"/>
      <c r="BGJ106" s="0"/>
      <c r="BGK106" s="0"/>
      <c r="BGL106" s="0"/>
      <c r="BGM106" s="0"/>
      <c r="BGN106" s="0"/>
      <c r="BGO106" s="0"/>
      <c r="BGP106" s="0"/>
      <c r="BGQ106" s="0"/>
      <c r="BGR106" s="0"/>
      <c r="BGS106" s="0"/>
      <c r="BGT106" s="0"/>
      <c r="BGU106" s="0"/>
      <c r="BGV106" s="0"/>
      <c r="BGW106" s="0"/>
      <c r="BGX106" s="0"/>
      <c r="BGY106" s="0"/>
      <c r="BGZ106" s="0"/>
      <c r="BHA106" s="0"/>
      <c r="BHB106" s="0"/>
      <c r="BHC106" s="0"/>
      <c r="BHD106" s="0"/>
      <c r="BHE106" s="0"/>
      <c r="BHF106" s="0"/>
      <c r="BHG106" s="0"/>
      <c r="BHH106" s="0"/>
      <c r="BHI106" s="0"/>
      <c r="BHJ106" s="0"/>
      <c r="BHK106" s="0"/>
      <c r="BHL106" s="0"/>
      <c r="BHM106" s="0"/>
      <c r="BHN106" s="0"/>
      <c r="BHO106" s="0"/>
      <c r="BHP106" s="0"/>
      <c r="BHQ106" s="0"/>
      <c r="BHR106" s="0"/>
      <c r="BHS106" s="0"/>
      <c r="BHT106" s="0"/>
      <c r="BHU106" s="0"/>
      <c r="BHV106" s="0"/>
      <c r="BHW106" s="0"/>
      <c r="BHX106" s="0"/>
      <c r="BHY106" s="0"/>
      <c r="BHZ106" s="0"/>
      <c r="BIA106" s="0"/>
      <c r="BIB106" s="0"/>
      <c r="BIC106" s="0"/>
      <c r="BID106" s="0"/>
      <c r="BIE106" s="0"/>
      <c r="BIF106" s="0"/>
      <c r="BIG106" s="0"/>
      <c r="BIH106" s="0"/>
      <c r="BII106" s="0"/>
      <c r="BIJ106" s="0"/>
      <c r="BIK106" s="0"/>
      <c r="BIL106" s="0"/>
      <c r="BIM106" s="0"/>
      <c r="BIN106" s="0"/>
      <c r="BIO106" s="0"/>
      <c r="BIP106" s="0"/>
      <c r="BIQ106" s="0"/>
      <c r="BIR106" s="0"/>
      <c r="BIS106" s="0"/>
      <c r="BIT106" s="0"/>
      <c r="BIU106" s="0"/>
      <c r="BIV106" s="0"/>
      <c r="BIW106" s="0"/>
      <c r="BIX106" s="0"/>
      <c r="BIY106" s="0"/>
      <c r="BIZ106" s="0"/>
      <c r="BJA106" s="0"/>
      <c r="BJB106" s="0"/>
      <c r="BJC106" s="0"/>
      <c r="BJD106" s="0"/>
      <c r="BJE106" s="0"/>
      <c r="BJF106" s="0"/>
      <c r="BJG106" s="0"/>
      <c r="BJH106" s="0"/>
      <c r="BJI106" s="0"/>
      <c r="BJJ106" s="0"/>
      <c r="BJK106" s="0"/>
      <c r="BJL106" s="0"/>
      <c r="BJM106" s="0"/>
      <c r="BJN106" s="0"/>
      <c r="BJO106" s="0"/>
      <c r="BJP106" s="0"/>
      <c r="BJQ106" s="0"/>
      <c r="BJR106" s="0"/>
      <c r="BJS106" s="0"/>
      <c r="BJT106" s="0"/>
      <c r="BJU106" s="0"/>
      <c r="BJV106" s="0"/>
      <c r="BJW106" s="0"/>
      <c r="BJX106" s="0"/>
      <c r="BJY106" s="0"/>
      <c r="BJZ106" s="0"/>
      <c r="BKA106" s="0"/>
      <c r="BKB106" s="0"/>
      <c r="BKC106" s="0"/>
      <c r="BKD106" s="0"/>
      <c r="BKE106" s="0"/>
      <c r="BKF106" s="0"/>
      <c r="BKG106" s="0"/>
      <c r="BKH106" s="0"/>
      <c r="BKI106" s="0"/>
      <c r="BKJ106" s="0"/>
      <c r="BKK106" s="0"/>
      <c r="BKL106" s="0"/>
      <c r="BKM106" s="0"/>
      <c r="BKN106" s="0"/>
      <c r="BKO106" s="0"/>
      <c r="BKP106" s="0"/>
      <c r="BKQ106" s="0"/>
      <c r="BKR106" s="0"/>
      <c r="BKS106" s="0"/>
      <c r="BKT106" s="0"/>
      <c r="BKU106" s="0"/>
      <c r="BKV106" s="0"/>
      <c r="BKW106" s="0"/>
      <c r="BKX106" s="0"/>
      <c r="BKY106" s="0"/>
      <c r="BKZ106" s="0"/>
      <c r="BLA106" s="0"/>
      <c r="BLB106" s="0"/>
      <c r="BLC106" s="0"/>
      <c r="BLD106" s="0"/>
      <c r="BLE106" s="0"/>
      <c r="BLF106" s="0"/>
      <c r="BLG106" s="0"/>
      <c r="BLH106" s="0"/>
      <c r="BLI106" s="0"/>
      <c r="BLJ106" s="0"/>
      <c r="BLK106" s="0"/>
      <c r="BLL106" s="0"/>
      <c r="BLM106" s="0"/>
      <c r="BLN106" s="0"/>
      <c r="BLO106" s="0"/>
      <c r="BLP106" s="0"/>
      <c r="BLQ106" s="0"/>
      <c r="BLR106" s="0"/>
      <c r="BLS106" s="0"/>
      <c r="BLT106" s="0"/>
      <c r="BLU106" s="0"/>
      <c r="BLV106" s="0"/>
      <c r="BLW106" s="0"/>
      <c r="BLX106" s="0"/>
      <c r="BLY106" s="0"/>
      <c r="BLZ106" s="0"/>
      <c r="BMA106" s="0"/>
      <c r="BMB106" s="0"/>
      <c r="BMC106" s="0"/>
      <c r="BMD106" s="0"/>
      <c r="BME106" s="0"/>
      <c r="BMF106" s="0"/>
      <c r="BMG106" s="0"/>
      <c r="BMH106" s="0"/>
      <c r="BMI106" s="0"/>
      <c r="BMJ106" s="0"/>
      <c r="BMK106" s="0"/>
      <c r="BML106" s="0"/>
      <c r="BMM106" s="0"/>
      <c r="BMN106" s="0"/>
      <c r="BMO106" s="0"/>
      <c r="BMP106" s="0"/>
      <c r="BMQ106" s="0"/>
      <c r="BMR106" s="0"/>
      <c r="BMS106" s="0"/>
      <c r="BMT106" s="0"/>
      <c r="BMU106" s="0"/>
      <c r="BMV106" s="0"/>
      <c r="BMW106" s="0"/>
      <c r="BMX106" s="0"/>
      <c r="BMY106" s="0"/>
      <c r="BMZ106" s="0"/>
      <c r="BNA106" s="0"/>
      <c r="BNB106" s="0"/>
      <c r="BNC106" s="0"/>
      <c r="BND106" s="0"/>
      <c r="BNE106" s="0"/>
      <c r="BNF106" s="0"/>
      <c r="BNG106" s="0"/>
      <c r="BNH106" s="0"/>
      <c r="BNI106" s="0"/>
      <c r="BNJ106" s="0"/>
      <c r="BNK106" s="0"/>
      <c r="BNL106" s="0"/>
      <c r="BNM106" s="0"/>
      <c r="BNN106" s="0"/>
      <c r="BNO106" s="0"/>
      <c r="BNP106" s="0"/>
      <c r="BNQ106" s="0"/>
      <c r="BNR106" s="0"/>
      <c r="BNS106" s="0"/>
      <c r="BNT106" s="0"/>
      <c r="BNU106" s="0"/>
      <c r="BNV106" s="0"/>
      <c r="BNW106" s="0"/>
      <c r="BNX106" s="0"/>
      <c r="BNY106" s="0"/>
      <c r="BNZ106" s="0"/>
      <c r="BOA106" s="0"/>
      <c r="BOB106" s="0"/>
      <c r="BOC106" s="0"/>
      <c r="BOD106" s="0"/>
      <c r="BOE106" s="0"/>
      <c r="BOF106" s="0"/>
      <c r="BOG106" s="0"/>
      <c r="BOH106" s="0"/>
      <c r="BOI106" s="0"/>
      <c r="BOJ106" s="0"/>
      <c r="BOK106" s="0"/>
      <c r="BOL106" s="0"/>
      <c r="BOM106" s="0"/>
      <c r="BON106" s="0"/>
      <c r="BOO106" s="0"/>
      <c r="BOP106" s="0"/>
      <c r="BOQ106" s="0"/>
      <c r="BOR106" s="0"/>
      <c r="BOS106" s="0"/>
      <c r="BOT106" s="0"/>
      <c r="BOU106" s="0"/>
      <c r="BOV106" s="0"/>
      <c r="BOW106" s="0"/>
      <c r="BOX106" s="0"/>
      <c r="BOY106" s="0"/>
      <c r="BOZ106" s="0"/>
      <c r="BPA106" s="0"/>
      <c r="BPB106" s="0"/>
      <c r="BPC106" s="0"/>
      <c r="BPD106" s="0"/>
      <c r="BPE106" s="0"/>
      <c r="BPF106" s="0"/>
      <c r="BPG106" s="0"/>
      <c r="BPH106" s="0"/>
      <c r="BPI106" s="0"/>
      <c r="BPJ106" s="0"/>
      <c r="BPK106" s="0"/>
      <c r="BPL106" s="0"/>
      <c r="BPM106" s="0"/>
      <c r="BPN106" s="0"/>
      <c r="BPO106" s="0"/>
      <c r="BPP106" s="0"/>
      <c r="BPQ106" s="0"/>
      <c r="BPR106" s="0"/>
      <c r="BPS106" s="0"/>
      <c r="BPT106" s="0"/>
      <c r="BPU106" s="0"/>
      <c r="BPV106" s="0"/>
      <c r="BPW106" s="0"/>
      <c r="BPX106" s="0"/>
      <c r="BPY106" s="0"/>
      <c r="BPZ106" s="0"/>
      <c r="BQA106" s="0"/>
      <c r="BQB106" s="0"/>
      <c r="BQC106" s="0"/>
      <c r="BQD106" s="0"/>
      <c r="BQE106" s="0"/>
      <c r="BQF106" s="0"/>
      <c r="BQG106" s="0"/>
      <c r="BQH106" s="0"/>
      <c r="BQI106" s="0"/>
      <c r="BQJ106" s="0"/>
      <c r="BQK106" s="0"/>
      <c r="BQL106" s="0"/>
      <c r="BQM106" s="0"/>
      <c r="BQN106" s="0"/>
      <c r="BQO106" s="0"/>
      <c r="BQP106" s="0"/>
      <c r="BQQ106" s="0"/>
      <c r="BQR106" s="0"/>
      <c r="BQS106" s="0"/>
      <c r="BQT106" s="0"/>
      <c r="BQU106" s="0"/>
      <c r="BQV106" s="0"/>
      <c r="BQW106" s="0"/>
      <c r="BQX106" s="0"/>
      <c r="BQY106" s="0"/>
      <c r="BQZ106" s="0"/>
      <c r="BRA106" s="0"/>
      <c r="BRB106" s="0"/>
      <c r="BRC106" s="0"/>
      <c r="BRD106" s="0"/>
      <c r="BRE106" s="0"/>
      <c r="BRF106" s="0"/>
      <c r="BRG106" s="0"/>
      <c r="BRH106" s="0"/>
      <c r="BRI106" s="0"/>
      <c r="BRJ106" s="0"/>
      <c r="BRK106" s="0"/>
      <c r="BRL106" s="0"/>
      <c r="BRM106" s="0"/>
      <c r="BRN106" s="0"/>
      <c r="BRO106" s="0"/>
      <c r="BRP106" s="0"/>
      <c r="BRQ106" s="0"/>
      <c r="BRR106" s="0"/>
      <c r="BRS106" s="0"/>
      <c r="BRT106" s="0"/>
      <c r="BRU106" s="0"/>
      <c r="BRV106" s="0"/>
      <c r="BRW106" s="0"/>
      <c r="BRX106" s="0"/>
      <c r="BRY106" s="0"/>
      <c r="BRZ106" s="0"/>
      <c r="BSA106" s="0"/>
      <c r="BSB106" s="0"/>
      <c r="BSC106" s="0"/>
      <c r="BSD106" s="0"/>
      <c r="BSE106" s="0"/>
      <c r="BSF106" s="0"/>
      <c r="BSG106" s="0"/>
      <c r="BSH106" s="0"/>
      <c r="BSI106" s="0"/>
      <c r="BSJ106" s="0"/>
      <c r="BSK106" s="0"/>
      <c r="BSL106" s="0"/>
      <c r="BSM106" s="0"/>
      <c r="BSN106" s="0"/>
      <c r="BSO106" s="0"/>
      <c r="BSP106" s="0"/>
      <c r="BSQ106" s="0"/>
      <c r="BSR106" s="0"/>
      <c r="BSS106" s="0"/>
      <c r="BST106" s="0"/>
      <c r="BSU106" s="0"/>
      <c r="BSV106" s="0"/>
      <c r="BSW106" s="0"/>
      <c r="BSX106" s="0"/>
      <c r="BSY106" s="0"/>
      <c r="BSZ106" s="0"/>
      <c r="BTA106" s="0"/>
      <c r="BTB106" s="0"/>
      <c r="BTC106" s="0"/>
      <c r="BTD106" s="0"/>
      <c r="BTE106" s="0"/>
      <c r="BTF106" s="0"/>
      <c r="BTG106" s="0"/>
      <c r="BTH106" s="0"/>
      <c r="BTI106" s="0"/>
      <c r="BTJ106" s="0"/>
      <c r="BTK106" s="0"/>
      <c r="BTL106" s="0"/>
      <c r="BTM106" s="0"/>
      <c r="BTN106" s="0"/>
      <c r="BTO106" s="0"/>
      <c r="BTP106" s="0"/>
      <c r="BTQ106" s="0"/>
      <c r="BTR106" s="0"/>
      <c r="BTS106" s="0"/>
      <c r="BTT106" s="0"/>
      <c r="BTU106" s="0"/>
      <c r="BTV106" s="0"/>
      <c r="BTW106" s="0"/>
      <c r="BTX106" s="0"/>
      <c r="BTY106" s="0"/>
      <c r="BTZ106" s="0"/>
      <c r="BUA106" s="0"/>
      <c r="BUB106" s="0"/>
      <c r="BUC106" s="0"/>
      <c r="BUD106" s="0"/>
      <c r="BUE106" s="0"/>
      <c r="BUF106" s="0"/>
      <c r="BUG106" s="0"/>
      <c r="BUH106" s="0"/>
      <c r="BUI106" s="0"/>
      <c r="BUJ106" s="0"/>
      <c r="BUK106" s="0"/>
      <c r="BUL106" s="0"/>
      <c r="BUM106" s="0"/>
      <c r="BUN106" s="0"/>
      <c r="BUO106" s="0"/>
      <c r="BUP106" s="0"/>
      <c r="BUQ106" s="0"/>
      <c r="BUR106" s="0"/>
      <c r="BUS106" s="0"/>
      <c r="BUT106" s="0"/>
      <c r="BUU106" s="0"/>
      <c r="BUV106" s="0"/>
      <c r="BUW106" s="0"/>
      <c r="BUX106" s="0"/>
      <c r="BUY106" s="0"/>
      <c r="BUZ106" s="0"/>
      <c r="BVA106" s="0"/>
      <c r="BVB106" s="0"/>
      <c r="BVC106" s="0"/>
      <c r="BVD106" s="0"/>
      <c r="BVE106" s="0"/>
      <c r="BVF106" s="0"/>
      <c r="BVG106" s="0"/>
      <c r="BVH106" s="0"/>
      <c r="BVI106" s="0"/>
      <c r="BVJ106" s="0"/>
      <c r="BVK106" s="0"/>
      <c r="BVL106" s="0"/>
      <c r="BVM106" s="0"/>
      <c r="BVN106" s="0"/>
      <c r="BVO106" s="0"/>
      <c r="BVP106" s="0"/>
      <c r="BVQ106" s="0"/>
      <c r="BVR106" s="0"/>
      <c r="BVS106" s="0"/>
      <c r="BVT106" s="0"/>
      <c r="BVU106" s="0"/>
      <c r="BVV106" s="0"/>
      <c r="BVW106" s="0"/>
      <c r="BVX106" s="0"/>
      <c r="BVY106" s="0"/>
      <c r="BVZ106" s="0"/>
      <c r="BWA106" s="0"/>
      <c r="BWB106" s="0"/>
      <c r="BWC106" s="0"/>
      <c r="BWD106" s="0"/>
      <c r="BWE106" s="0"/>
      <c r="BWF106" s="0"/>
      <c r="BWG106" s="0"/>
      <c r="BWH106" s="0"/>
      <c r="BWI106" s="0"/>
      <c r="BWJ106" s="0"/>
      <c r="BWK106" s="0"/>
      <c r="BWL106" s="0"/>
      <c r="BWM106" s="0"/>
      <c r="BWN106" s="0"/>
      <c r="BWO106" s="0"/>
      <c r="BWP106" s="0"/>
      <c r="BWQ106" s="0"/>
      <c r="BWR106" s="0"/>
      <c r="BWS106" s="0"/>
      <c r="BWT106" s="0"/>
      <c r="BWU106" s="0"/>
      <c r="BWV106" s="0"/>
      <c r="BWW106" s="0"/>
      <c r="BWX106" s="0"/>
      <c r="BWY106" s="0"/>
      <c r="BWZ106" s="0"/>
      <c r="BXA106" s="0"/>
      <c r="BXB106" s="0"/>
      <c r="BXC106" s="0"/>
      <c r="BXD106" s="0"/>
      <c r="BXE106" s="0"/>
      <c r="BXF106" s="0"/>
      <c r="BXG106" s="0"/>
      <c r="BXH106" s="0"/>
      <c r="BXI106" s="0"/>
      <c r="BXJ106" s="0"/>
      <c r="BXK106" s="0"/>
      <c r="BXL106" s="0"/>
      <c r="BXM106" s="0"/>
      <c r="BXN106" s="0"/>
      <c r="BXO106" s="0"/>
      <c r="BXP106" s="0"/>
      <c r="BXQ106" s="0"/>
      <c r="BXR106" s="0"/>
      <c r="BXS106" s="0"/>
      <c r="BXT106" s="0"/>
      <c r="BXU106" s="0"/>
      <c r="BXV106" s="0"/>
      <c r="BXW106" s="0"/>
      <c r="BXX106" s="0"/>
      <c r="BXY106" s="0"/>
      <c r="BXZ106" s="0"/>
      <c r="BYA106" s="0"/>
      <c r="BYB106" s="0"/>
      <c r="BYC106" s="0"/>
      <c r="BYD106" s="0"/>
      <c r="BYE106" s="0"/>
      <c r="BYF106" s="0"/>
      <c r="BYG106" s="0"/>
      <c r="BYH106" s="0"/>
      <c r="BYI106" s="0"/>
      <c r="BYJ106" s="0"/>
      <c r="BYK106" s="0"/>
      <c r="BYL106" s="0"/>
      <c r="BYM106" s="0"/>
      <c r="BYN106" s="0"/>
      <c r="BYO106" s="0"/>
      <c r="BYP106" s="0"/>
      <c r="BYQ106" s="0"/>
      <c r="BYR106" s="0"/>
      <c r="BYS106" s="0"/>
      <c r="BYT106" s="0"/>
      <c r="BYU106" s="0"/>
      <c r="BYV106" s="0"/>
      <c r="BYW106" s="0"/>
      <c r="BYX106" s="0"/>
      <c r="BYY106" s="0"/>
      <c r="BYZ106" s="0"/>
      <c r="BZA106" s="0"/>
      <c r="BZB106" s="0"/>
      <c r="BZC106" s="0"/>
      <c r="BZD106" s="0"/>
      <c r="BZE106" s="0"/>
      <c r="BZF106" s="0"/>
      <c r="BZG106" s="0"/>
      <c r="BZH106" s="0"/>
      <c r="BZI106" s="0"/>
      <c r="BZJ106" s="0"/>
      <c r="BZK106" s="0"/>
      <c r="BZL106" s="0"/>
      <c r="BZM106" s="0"/>
      <c r="BZN106" s="0"/>
      <c r="BZO106" s="0"/>
      <c r="BZP106" s="0"/>
      <c r="BZQ106" s="0"/>
      <c r="BZR106" s="0"/>
      <c r="BZS106" s="0"/>
      <c r="BZT106" s="0"/>
      <c r="BZU106" s="0"/>
      <c r="BZV106" s="0"/>
      <c r="BZW106" s="0"/>
      <c r="BZX106" s="0"/>
      <c r="BZY106" s="0"/>
      <c r="BZZ106" s="0"/>
      <c r="CAA106" s="0"/>
      <c r="CAB106" s="0"/>
      <c r="CAC106" s="0"/>
      <c r="CAD106" s="0"/>
      <c r="CAE106" s="0"/>
      <c r="CAF106" s="0"/>
      <c r="CAG106" s="0"/>
      <c r="CAH106" s="0"/>
      <c r="CAI106" s="0"/>
      <c r="CAJ106" s="0"/>
      <c r="CAK106" s="0"/>
      <c r="CAL106" s="0"/>
      <c r="CAM106" s="0"/>
      <c r="CAN106" s="0"/>
      <c r="CAO106" s="0"/>
      <c r="CAP106" s="0"/>
      <c r="CAQ106" s="0"/>
      <c r="CAR106" s="0"/>
      <c r="CAS106" s="0"/>
      <c r="CAT106" s="0"/>
      <c r="CAU106" s="0"/>
      <c r="CAV106" s="0"/>
      <c r="CAW106" s="0"/>
      <c r="CAX106" s="0"/>
      <c r="CAY106" s="0"/>
      <c r="CAZ106" s="0"/>
      <c r="CBA106" s="0"/>
      <c r="CBB106" s="0"/>
      <c r="CBC106" s="0"/>
      <c r="CBD106" s="0"/>
      <c r="CBE106" s="0"/>
      <c r="CBF106" s="0"/>
      <c r="CBG106" s="0"/>
      <c r="CBH106" s="0"/>
      <c r="CBI106" s="0"/>
      <c r="CBJ106" s="0"/>
      <c r="CBK106" s="0"/>
      <c r="CBL106" s="0"/>
      <c r="CBM106" s="0"/>
      <c r="CBN106" s="0"/>
      <c r="CBO106" s="0"/>
      <c r="CBP106" s="0"/>
      <c r="CBQ106" s="0"/>
      <c r="CBR106" s="0"/>
      <c r="CBS106" s="0"/>
      <c r="CBT106" s="0"/>
      <c r="CBU106" s="0"/>
      <c r="CBV106" s="0"/>
      <c r="CBW106" s="0"/>
      <c r="CBX106" s="0"/>
      <c r="CBY106" s="0"/>
      <c r="CBZ106" s="0"/>
      <c r="CCA106" s="0"/>
      <c r="CCB106" s="0"/>
      <c r="CCC106" s="0"/>
      <c r="CCD106" s="0"/>
      <c r="CCE106" s="0"/>
      <c r="CCF106" s="0"/>
      <c r="CCG106" s="0"/>
      <c r="CCH106" s="0"/>
      <c r="CCI106" s="0"/>
      <c r="CCJ106" s="0"/>
      <c r="CCK106" s="0"/>
      <c r="CCL106" s="0"/>
      <c r="CCM106" s="0"/>
      <c r="CCN106" s="0"/>
      <c r="CCO106" s="0"/>
      <c r="CCP106" s="0"/>
      <c r="CCQ106" s="0"/>
      <c r="CCR106" s="0"/>
      <c r="CCS106" s="0"/>
      <c r="CCT106" s="0"/>
      <c r="CCU106" s="0"/>
      <c r="CCV106" s="0"/>
      <c r="CCW106" s="0"/>
      <c r="CCX106" s="0"/>
      <c r="CCY106" s="0"/>
      <c r="CCZ106" s="0"/>
      <c r="CDA106" s="0"/>
      <c r="CDB106" s="0"/>
      <c r="CDC106" s="0"/>
      <c r="CDD106" s="0"/>
      <c r="CDE106" s="0"/>
      <c r="CDF106" s="0"/>
      <c r="CDG106" s="0"/>
      <c r="CDH106" s="0"/>
      <c r="CDI106" s="0"/>
      <c r="CDJ106" s="0"/>
      <c r="CDK106" s="0"/>
      <c r="CDL106" s="0"/>
      <c r="CDM106" s="0"/>
      <c r="CDN106" s="0"/>
      <c r="CDO106" s="0"/>
      <c r="CDP106" s="0"/>
      <c r="CDQ106" s="0"/>
      <c r="CDR106" s="0"/>
      <c r="CDS106" s="0"/>
      <c r="CDT106" s="0"/>
      <c r="CDU106" s="0"/>
      <c r="CDV106" s="0"/>
      <c r="CDW106" s="0"/>
      <c r="CDX106" s="0"/>
      <c r="CDY106" s="0"/>
      <c r="CDZ106" s="0"/>
      <c r="CEA106" s="0"/>
      <c r="CEB106" s="0"/>
      <c r="CEC106" s="0"/>
      <c r="CED106" s="0"/>
      <c r="CEE106" s="0"/>
      <c r="CEF106" s="0"/>
      <c r="CEG106" s="0"/>
      <c r="CEH106" s="0"/>
      <c r="CEI106" s="0"/>
      <c r="CEJ106" s="0"/>
      <c r="CEK106" s="0"/>
      <c r="CEL106" s="0"/>
      <c r="CEM106" s="0"/>
      <c r="CEN106" s="0"/>
      <c r="CEO106" s="0"/>
      <c r="CEP106" s="0"/>
      <c r="CEQ106" s="0"/>
      <c r="CER106" s="0"/>
      <c r="CES106" s="0"/>
      <c r="CET106" s="0"/>
      <c r="CEU106" s="0"/>
      <c r="CEV106" s="0"/>
      <c r="CEW106" s="0"/>
      <c r="CEX106" s="0"/>
      <c r="CEY106" s="0"/>
      <c r="CEZ106" s="0"/>
      <c r="CFA106" s="0"/>
      <c r="CFB106" s="0"/>
      <c r="CFC106" s="0"/>
      <c r="CFD106" s="0"/>
      <c r="CFE106" s="0"/>
      <c r="CFF106" s="0"/>
      <c r="CFG106" s="0"/>
      <c r="CFH106" s="0"/>
      <c r="CFI106" s="0"/>
      <c r="CFJ106" s="0"/>
      <c r="CFK106" s="0"/>
      <c r="CFL106" s="0"/>
      <c r="CFM106" s="0"/>
      <c r="CFN106" s="0"/>
      <c r="CFO106" s="0"/>
      <c r="CFP106" s="0"/>
      <c r="CFQ106" s="0"/>
      <c r="CFR106" s="0"/>
      <c r="CFS106" s="0"/>
      <c r="CFT106" s="0"/>
      <c r="CFU106" s="0"/>
      <c r="CFV106" s="0"/>
      <c r="CFW106" s="0"/>
      <c r="CFX106" s="0"/>
      <c r="CFY106" s="0"/>
      <c r="CFZ106" s="0"/>
      <c r="CGA106" s="0"/>
      <c r="CGB106" s="0"/>
      <c r="CGC106" s="0"/>
      <c r="CGD106" s="0"/>
      <c r="CGE106" s="0"/>
      <c r="CGF106" s="0"/>
      <c r="CGG106" s="0"/>
      <c r="CGH106" s="0"/>
      <c r="CGI106" s="0"/>
      <c r="CGJ106" s="0"/>
      <c r="CGK106" s="0"/>
      <c r="CGL106" s="0"/>
      <c r="CGM106" s="0"/>
      <c r="CGN106" s="0"/>
      <c r="CGO106" s="0"/>
      <c r="CGP106" s="0"/>
      <c r="CGQ106" s="0"/>
      <c r="CGR106" s="0"/>
      <c r="CGS106" s="0"/>
      <c r="CGT106" s="0"/>
      <c r="CGU106" s="0"/>
      <c r="CGV106" s="0"/>
      <c r="CGW106" s="0"/>
      <c r="CGX106" s="0"/>
      <c r="CGY106" s="0"/>
      <c r="CGZ106" s="0"/>
      <c r="CHA106" s="0"/>
      <c r="CHB106" s="0"/>
      <c r="CHC106" s="0"/>
      <c r="CHD106" s="0"/>
      <c r="CHE106" s="0"/>
      <c r="CHF106" s="0"/>
      <c r="CHG106" s="0"/>
      <c r="CHH106" s="0"/>
      <c r="CHI106" s="0"/>
      <c r="CHJ106" s="0"/>
      <c r="CHK106" s="0"/>
      <c r="CHL106" s="0"/>
      <c r="CHM106" s="0"/>
      <c r="CHN106" s="0"/>
      <c r="CHO106" s="0"/>
      <c r="CHP106" s="0"/>
      <c r="CHQ106" s="0"/>
      <c r="CHR106" s="0"/>
      <c r="CHS106" s="0"/>
      <c r="CHT106" s="0"/>
      <c r="CHU106" s="0"/>
      <c r="CHV106" s="0"/>
      <c r="CHW106" s="0"/>
      <c r="CHX106" s="0"/>
      <c r="CHY106" s="0"/>
      <c r="CHZ106" s="0"/>
      <c r="CIA106" s="0"/>
      <c r="CIB106" s="0"/>
      <c r="CIC106" s="0"/>
      <c r="CID106" s="0"/>
      <c r="CIE106" s="0"/>
      <c r="CIF106" s="0"/>
      <c r="CIG106" s="0"/>
      <c r="CIH106" s="0"/>
      <c r="CII106" s="0"/>
      <c r="CIJ106" s="0"/>
      <c r="CIK106" s="0"/>
      <c r="CIL106" s="0"/>
      <c r="CIM106" s="0"/>
      <c r="CIN106" s="0"/>
      <c r="CIO106" s="0"/>
      <c r="CIP106" s="0"/>
      <c r="CIQ106" s="0"/>
      <c r="CIR106" s="0"/>
      <c r="CIS106" s="0"/>
      <c r="CIT106" s="0"/>
      <c r="CIU106" s="0"/>
      <c r="CIV106" s="0"/>
      <c r="CIW106" s="0"/>
      <c r="CIX106" s="0"/>
      <c r="CIY106" s="0"/>
      <c r="CIZ106" s="0"/>
      <c r="CJA106" s="0"/>
      <c r="CJB106" s="0"/>
      <c r="CJC106" s="0"/>
      <c r="CJD106" s="0"/>
      <c r="CJE106" s="0"/>
      <c r="CJF106" s="0"/>
      <c r="CJG106" s="0"/>
      <c r="CJH106" s="0"/>
      <c r="CJI106" s="0"/>
      <c r="CJJ106" s="0"/>
      <c r="CJK106" s="0"/>
      <c r="CJL106" s="0"/>
      <c r="CJM106" s="0"/>
      <c r="CJN106" s="0"/>
      <c r="CJO106" s="0"/>
      <c r="CJP106" s="0"/>
      <c r="CJQ106" s="0"/>
      <c r="CJR106" s="0"/>
      <c r="CJS106" s="0"/>
      <c r="CJT106" s="0"/>
      <c r="CJU106" s="0"/>
      <c r="CJV106" s="0"/>
      <c r="CJW106" s="0"/>
      <c r="CJX106" s="0"/>
      <c r="CJY106" s="0"/>
      <c r="CJZ106" s="0"/>
      <c r="CKA106" s="0"/>
      <c r="CKB106" s="0"/>
      <c r="CKC106" s="0"/>
      <c r="CKD106" s="0"/>
      <c r="CKE106" s="0"/>
      <c r="CKF106" s="0"/>
      <c r="CKG106" s="0"/>
      <c r="CKH106" s="0"/>
      <c r="CKI106" s="0"/>
      <c r="CKJ106" s="0"/>
      <c r="CKK106" s="0"/>
      <c r="CKL106" s="0"/>
      <c r="CKM106" s="0"/>
      <c r="CKN106" s="0"/>
      <c r="CKO106" s="0"/>
      <c r="CKP106" s="0"/>
      <c r="CKQ106" s="0"/>
      <c r="CKR106" s="0"/>
      <c r="CKS106" s="0"/>
      <c r="CKT106" s="0"/>
      <c r="CKU106" s="0"/>
      <c r="CKV106" s="0"/>
      <c r="CKW106" s="0"/>
      <c r="CKX106" s="0"/>
      <c r="CKY106" s="0"/>
      <c r="CKZ106" s="0"/>
      <c r="CLA106" s="0"/>
      <c r="CLB106" s="0"/>
      <c r="CLC106" s="0"/>
      <c r="CLD106" s="0"/>
      <c r="CLE106" s="0"/>
      <c r="CLF106" s="0"/>
      <c r="CLG106" s="0"/>
      <c r="CLH106" s="0"/>
      <c r="CLI106" s="0"/>
      <c r="CLJ106" s="0"/>
      <c r="CLK106" s="0"/>
      <c r="CLL106" s="0"/>
      <c r="CLM106" s="0"/>
      <c r="CLN106" s="0"/>
      <c r="CLO106" s="0"/>
      <c r="CLP106" s="0"/>
      <c r="CLQ106" s="0"/>
      <c r="CLR106" s="0"/>
      <c r="CLS106" s="0"/>
      <c r="CLT106" s="0"/>
      <c r="CLU106" s="0"/>
      <c r="CLV106" s="0"/>
      <c r="CLW106" s="0"/>
      <c r="CLX106" s="0"/>
      <c r="CLY106" s="0"/>
      <c r="CLZ106" s="0"/>
      <c r="CMA106" s="0"/>
      <c r="CMB106" s="0"/>
      <c r="CMC106" s="0"/>
      <c r="CMD106" s="0"/>
      <c r="CME106" s="0"/>
      <c r="CMF106" s="0"/>
      <c r="CMG106" s="0"/>
      <c r="CMH106" s="0"/>
      <c r="CMI106" s="0"/>
      <c r="CMJ106" s="0"/>
      <c r="CMK106" s="0"/>
      <c r="CML106" s="0"/>
      <c r="CMM106" s="0"/>
      <c r="CMN106" s="0"/>
      <c r="CMO106" s="0"/>
      <c r="CMP106" s="0"/>
      <c r="CMQ106" s="0"/>
      <c r="CMR106" s="0"/>
      <c r="CMS106" s="0"/>
      <c r="CMT106" s="0"/>
      <c r="CMU106" s="0"/>
      <c r="CMV106" s="0"/>
      <c r="CMW106" s="0"/>
      <c r="CMX106" s="0"/>
      <c r="CMY106" s="0"/>
      <c r="CMZ106" s="0"/>
      <c r="CNA106" s="0"/>
      <c r="CNB106" s="0"/>
      <c r="CNC106" s="0"/>
      <c r="CND106" s="0"/>
      <c r="CNE106" s="0"/>
      <c r="CNF106" s="0"/>
      <c r="CNG106" s="0"/>
      <c r="CNH106" s="0"/>
      <c r="CNI106" s="0"/>
      <c r="CNJ106" s="0"/>
      <c r="CNK106" s="0"/>
      <c r="CNL106" s="0"/>
      <c r="CNM106" s="0"/>
      <c r="CNN106" s="0"/>
      <c r="CNO106" s="0"/>
      <c r="CNP106" s="0"/>
      <c r="CNQ106" s="0"/>
      <c r="CNR106" s="0"/>
      <c r="CNS106" s="0"/>
      <c r="CNT106" s="0"/>
      <c r="CNU106" s="0"/>
      <c r="CNV106" s="0"/>
      <c r="CNW106" s="0"/>
      <c r="CNX106" s="0"/>
      <c r="CNY106" s="0"/>
      <c r="CNZ106" s="0"/>
      <c r="COA106" s="0"/>
      <c r="COB106" s="0"/>
      <c r="COC106" s="0"/>
      <c r="COD106" s="0"/>
      <c r="COE106" s="0"/>
      <c r="COF106" s="0"/>
      <c r="COG106" s="0"/>
      <c r="COH106" s="0"/>
      <c r="COI106" s="0"/>
      <c r="COJ106" s="0"/>
      <c r="COK106" s="0"/>
      <c r="COL106" s="0"/>
      <c r="COM106" s="0"/>
      <c r="CON106" s="0"/>
      <c r="COO106" s="0"/>
      <c r="COP106" s="0"/>
      <c r="COQ106" s="0"/>
      <c r="COR106" s="0"/>
      <c r="COS106" s="0"/>
      <c r="COT106" s="0"/>
      <c r="COU106" s="0"/>
      <c r="COV106" s="0"/>
      <c r="COW106" s="0"/>
      <c r="COX106" s="0"/>
      <c r="COY106" s="0"/>
      <c r="COZ106" s="0"/>
      <c r="CPA106" s="0"/>
      <c r="CPB106" s="0"/>
      <c r="CPC106" s="0"/>
      <c r="CPD106" s="0"/>
      <c r="CPE106" s="0"/>
      <c r="CPF106" s="0"/>
      <c r="CPG106" s="0"/>
      <c r="CPH106" s="0"/>
      <c r="CPI106" s="0"/>
      <c r="CPJ106" s="0"/>
      <c r="CPK106" s="0"/>
      <c r="CPL106" s="0"/>
      <c r="CPM106" s="0"/>
      <c r="CPN106" s="0"/>
      <c r="CPO106" s="0"/>
      <c r="CPP106" s="0"/>
      <c r="CPQ106" s="0"/>
      <c r="CPR106" s="0"/>
      <c r="CPS106" s="0"/>
      <c r="CPT106" s="0"/>
      <c r="CPU106" s="0"/>
      <c r="CPV106" s="0"/>
      <c r="CPW106" s="0"/>
      <c r="CPX106" s="0"/>
      <c r="CPY106" s="0"/>
      <c r="CPZ106" s="0"/>
      <c r="CQA106" s="0"/>
      <c r="CQB106" s="0"/>
      <c r="CQC106" s="0"/>
      <c r="CQD106" s="0"/>
      <c r="CQE106" s="0"/>
      <c r="CQF106" s="0"/>
      <c r="CQG106" s="0"/>
      <c r="CQH106" s="0"/>
      <c r="CQI106" s="0"/>
      <c r="CQJ106" s="0"/>
      <c r="CQK106" s="0"/>
      <c r="CQL106" s="0"/>
      <c r="CQM106" s="0"/>
      <c r="CQN106" s="0"/>
      <c r="CQO106" s="0"/>
      <c r="CQP106" s="0"/>
      <c r="CQQ106" s="0"/>
      <c r="CQR106" s="0"/>
      <c r="CQS106" s="0"/>
      <c r="CQT106" s="0"/>
      <c r="CQU106" s="0"/>
      <c r="CQV106" s="0"/>
      <c r="CQW106" s="0"/>
      <c r="CQX106" s="0"/>
      <c r="CQY106" s="0"/>
      <c r="CQZ106" s="0"/>
      <c r="CRA106" s="0"/>
      <c r="CRB106" s="0"/>
      <c r="CRC106" s="0"/>
      <c r="CRD106" s="0"/>
      <c r="CRE106" s="0"/>
      <c r="CRF106" s="0"/>
      <c r="CRG106" s="0"/>
      <c r="CRH106" s="0"/>
      <c r="CRI106" s="0"/>
      <c r="CRJ106" s="0"/>
      <c r="CRK106" s="0"/>
      <c r="CRL106" s="0"/>
      <c r="CRM106" s="0"/>
      <c r="CRN106" s="0"/>
      <c r="CRO106" s="0"/>
      <c r="CRP106" s="0"/>
      <c r="CRQ106" s="0"/>
      <c r="CRR106" s="0"/>
      <c r="CRS106" s="0"/>
      <c r="CRT106" s="0"/>
      <c r="CRU106" s="0"/>
      <c r="CRV106" s="0"/>
      <c r="CRW106" s="0"/>
      <c r="CRX106" s="0"/>
      <c r="CRY106" s="0"/>
      <c r="CRZ106" s="0"/>
      <c r="CSA106" s="0"/>
      <c r="CSB106" s="0"/>
      <c r="CSC106" s="0"/>
      <c r="CSD106" s="0"/>
      <c r="CSE106" s="0"/>
      <c r="CSF106" s="0"/>
      <c r="CSG106" s="0"/>
      <c r="CSH106" s="0"/>
      <c r="CSI106" s="0"/>
      <c r="CSJ106" s="0"/>
      <c r="CSK106" s="0"/>
      <c r="CSL106" s="0"/>
      <c r="CSM106" s="0"/>
      <c r="CSN106" s="0"/>
      <c r="CSO106" s="0"/>
      <c r="CSP106" s="0"/>
      <c r="CSQ106" s="0"/>
      <c r="CSR106" s="0"/>
      <c r="CSS106" s="0"/>
      <c r="CST106" s="0"/>
      <c r="CSU106" s="0"/>
      <c r="CSV106" s="0"/>
      <c r="CSW106" s="0"/>
      <c r="CSX106" s="0"/>
      <c r="CSY106" s="0"/>
      <c r="CSZ106" s="0"/>
      <c r="CTA106" s="0"/>
      <c r="CTB106" s="0"/>
      <c r="CTC106" s="0"/>
      <c r="CTD106" s="0"/>
      <c r="CTE106" s="0"/>
      <c r="CTF106" s="0"/>
      <c r="CTG106" s="0"/>
      <c r="CTH106" s="0"/>
      <c r="CTI106" s="0"/>
      <c r="CTJ106" s="0"/>
      <c r="CTK106" s="0"/>
      <c r="CTL106" s="0"/>
      <c r="CTM106" s="0"/>
      <c r="CTN106" s="0"/>
      <c r="CTO106" s="0"/>
      <c r="CTP106" s="0"/>
      <c r="CTQ106" s="0"/>
      <c r="CTR106" s="0"/>
      <c r="CTS106" s="0"/>
      <c r="CTT106" s="0"/>
      <c r="CTU106" s="0"/>
      <c r="CTV106" s="0"/>
      <c r="CTW106" s="0"/>
      <c r="CTX106" s="0"/>
      <c r="CTY106" s="0"/>
      <c r="CTZ106" s="0"/>
      <c r="CUA106" s="0"/>
      <c r="CUB106" s="0"/>
      <c r="CUC106" s="0"/>
      <c r="CUD106" s="0"/>
      <c r="CUE106" s="0"/>
      <c r="CUF106" s="0"/>
      <c r="CUG106" s="0"/>
      <c r="CUH106" s="0"/>
      <c r="CUI106" s="0"/>
      <c r="CUJ106" s="0"/>
      <c r="CUK106" s="0"/>
      <c r="CUL106" s="0"/>
      <c r="CUM106" s="0"/>
      <c r="CUN106" s="0"/>
      <c r="CUO106" s="0"/>
      <c r="CUP106" s="0"/>
      <c r="CUQ106" s="0"/>
      <c r="CUR106" s="0"/>
      <c r="CUS106" s="0"/>
      <c r="CUT106" s="0"/>
      <c r="CUU106" s="0"/>
      <c r="CUV106" s="0"/>
      <c r="CUW106" s="0"/>
      <c r="CUX106" s="0"/>
      <c r="CUY106" s="0"/>
      <c r="CUZ106" s="0"/>
      <c r="CVA106" s="0"/>
      <c r="CVB106" s="0"/>
      <c r="CVC106" s="0"/>
      <c r="CVD106" s="0"/>
      <c r="CVE106" s="0"/>
      <c r="CVF106" s="0"/>
      <c r="CVG106" s="0"/>
      <c r="CVH106" s="0"/>
      <c r="CVI106" s="0"/>
      <c r="CVJ106" s="0"/>
      <c r="CVK106" s="0"/>
      <c r="CVL106" s="0"/>
      <c r="CVM106" s="0"/>
      <c r="CVN106" s="0"/>
      <c r="CVO106" s="0"/>
      <c r="CVP106" s="0"/>
      <c r="CVQ106" s="0"/>
      <c r="CVR106" s="0"/>
      <c r="CVS106" s="0"/>
      <c r="CVT106" s="0"/>
      <c r="CVU106" s="0"/>
      <c r="CVV106" s="0"/>
      <c r="CVW106" s="0"/>
      <c r="CVX106" s="0"/>
      <c r="CVY106" s="0"/>
      <c r="CVZ106" s="0"/>
      <c r="CWA106" s="0"/>
      <c r="CWB106" s="0"/>
      <c r="CWC106" s="0"/>
      <c r="CWD106" s="0"/>
      <c r="CWE106" s="0"/>
      <c r="CWF106" s="0"/>
      <c r="CWG106" s="0"/>
      <c r="CWH106" s="0"/>
      <c r="CWI106" s="0"/>
      <c r="CWJ106" s="0"/>
      <c r="CWK106" s="0"/>
      <c r="CWL106" s="0"/>
      <c r="CWM106" s="0"/>
      <c r="CWN106" s="0"/>
      <c r="CWO106" s="0"/>
      <c r="CWP106" s="0"/>
      <c r="CWQ106" s="0"/>
      <c r="CWR106" s="0"/>
      <c r="CWS106" s="0"/>
      <c r="CWT106" s="0"/>
      <c r="CWU106" s="0"/>
      <c r="CWV106" s="0"/>
      <c r="CWW106" s="0"/>
      <c r="CWX106" s="0"/>
      <c r="CWY106" s="0"/>
      <c r="CWZ106" s="0"/>
      <c r="CXA106" s="0"/>
      <c r="CXB106" s="0"/>
      <c r="CXC106" s="0"/>
      <c r="CXD106" s="0"/>
      <c r="CXE106" s="0"/>
      <c r="CXF106" s="0"/>
      <c r="CXG106" s="0"/>
      <c r="CXH106" s="0"/>
      <c r="CXI106" s="0"/>
      <c r="CXJ106" s="0"/>
      <c r="CXK106" s="0"/>
      <c r="CXL106" s="0"/>
      <c r="CXM106" s="0"/>
      <c r="CXN106" s="0"/>
      <c r="CXO106" s="0"/>
      <c r="CXP106" s="0"/>
      <c r="CXQ106" s="0"/>
      <c r="CXR106" s="0"/>
      <c r="CXS106" s="0"/>
      <c r="CXT106" s="0"/>
      <c r="CXU106" s="0"/>
      <c r="CXV106" s="0"/>
      <c r="CXW106" s="0"/>
      <c r="CXX106" s="0"/>
      <c r="CXY106" s="0"/>
      <c r="CXZ106" s="0"/>
      <c r="CYA106" s="0"/>
      <c r="CYB106" s="0"/>
      <c r="CYC106" s="0"/>
      <c r="CYD106" s="0"/>
      <c r="CYE106" s="0"/>
      <c r="CYF106" s="0"/>
      <c r="CYG106" s="0"/>
      <c r="CYH106" s="0"/>
      <c r="CYI106" s="0"/>
      <c r="CYJ106" s="0"/>
      <c r="CYK106" s="0"/>
      <c r="CYL106" s="0"/>
      <c r="CYM106" s="0"/>
      <c r="CYN106" s="0"/>
      <c r="CYO106" s="0"/>
      <c r="CYP106" s="0"/>
      <c r="CYQ106" s="0"/>
      <c r="CYR106" s="0"/>
      <c r="CYS106" s="0"/>
      <c r="CYT106" s="0"/>
      <c r="CYU106" s="0"/>
      <c r="CYV106" s="0"/>
      <c r="CYW106" s="0"/>
      <c r="CYX106" s="0"/>
      <c r="CYY106" s="0"/>
      <c r="CYZ106" s="0"/>
      <c r="CZA106" s="0"/>
      <c r="CZB106" s="0"/>
      <c r="CZC106" s="0"/>
      <c r="CZD106" s="0"/>
      <c r="CZE106" s="0"/>
      <c r="CZF106" s="0"/>
      <c r="CZG106" s="0"/>
      <c r="CZH106" s="0"/>
      <c r="CZI106" s="0"/>
      <c r="CZJ106" s="0"/>
      <c r="CZK106" s="0"/>
      <c r="CZL106" s="0"/>
      <c r="CZM106" s="0"/>
      <c r="CZN106" s="0"/>
      <c r="CZO106" s="0"/>
      <c r="CZP106" s="0"/>
      <c r="CZQ106" s="0"/>
      <c r="CZR106" s="0"/>
      <c r="CZS106" s="0"/>
      <c r="CZT106" s="0"/>
      <c r="CZU106" s="0"/>
      <c r="CZV106" s="0"/>
      <c r="CZW106" s="0"/>
      <c r="CZX106" s="0"/>
      <c r="CZY106" s="0"/>
      <c r="CZZ106" s="0"/>
      <c r="DAA106" s="0"/>
      <c r="DAB106" s="0"/>
      <c r="DAC106" s="0"/>
      <c r="DAD106" s="0"/>
      <c r="DAE106" s="0"/>
      <c r="DAF106" s="0"/>
      <c r="DAG106" s="0"/>
      <c r="DAH106" s="0"/>
      <c r="DAI106" s="0"/>
      <c r="DAJ106" s="0"/>
      <c r="DAK106" s="0"/>
      <c r="DAL106" s="0"/>
      <c r="DAM106" s="0"/>
      <c r="DAN106" s="0"/>
      <c r="DAO106" s="0"/>
      <c r="DAP106" s="0"/>
      <c r="DAQ106" s="0"/>
      <c r="DAR106" s="0"/>
      <c r="DAS106" s="0"/>
      <c r="DAT106" s="0"/>
      <c r="DAU106" s="0"/>
      <c r="DAV106" s="0"/>
      <c r="DAW106" s="0"/>
      <c r="DAX106" s="0"/>
      <c r="DAY106" s="0"/>
      <c r="DAZ106" s="0"/>
      <c r="DBA106" s="0"/>
      <c r="DBB106" s="0"/>
      <c r="DBC106" s="0"/>
      <c r="DBD106" s="0"/>
      <c r="DBE106" s="0"/>
      <c r="DBF106" s="0"/>
      <c r="DBG106" s="0"/>
      <c r="DBH106" s="0"/>
      <c r="DBI106" s="0"/>
      <c r="DBJ106" s="0"/>
      <c r="DBK106" s="0"/>
      <c r="DBL106" s="0"/>
      <c r="DBM106" s="0"/>
      <c r="DBN106" s="0"/>
      <c r="DBO106" s="0"/>
      <c r="DBP106" s="0"/>
      <c r="DBQ106" s="0"/>
      <c r="DBR106" s="0"/>
      <c r="DBS106" s="0"/>
      <c r="DBT106" s="0"/>
      <c r="DBU106" s="0"/>
      <c r="DBV106" s="0"/>
      <c r="DBW106" s="0"/>
      <c r="DBX106" s="0"/>
      <c r="DBY106" s="0"/>
      <c r="DBZ106" s="0"/>
      <c r="DCA106" s="0"/>
      <c r="DCB106" s="0"/>
      <c r="DCC106" s="0"/>
      <c r="DCD106" s="0"/>
      <c r="DCE106" s="0"/>
      <c r="DCF106" s="0"/>
      <c r="DCG106" s="0"/>
      <c r="DCH106" s="0"/>
      <c r="DCI106" s="0"/>
      <c r="DCJ106" s="0"/>
      <c r="DCK106" s="0"/>
      <c r="DCL106" s="0"/>
      <c r="DCM106" s="0"/>
      <c r="DCN106" s="0"/>
      <c r="DCO106" s="0"/>
      <c r="DCP106" s="0"/>
      <c r="DCQ106" s="0"/>
      <c r="DCR106" s="0"/>
      <c r="DCS106" s="0"/>
      <c r="DCT106" s="0"/>
      <c r="DCU106" s="0"/>
      <c r="DCV106" s="0"/>
      <c r="DCW106" s="0"/>
      <c r="DCX106" s="0"/>
      <c r="DCY106" s="0"/>
      <c r="DCZ106" s="0"/>
      <c r="DDA106" s="0"/>
      <c r="DDB106" s="0"/>
      <c r="DDC106" s="0"/>
      <c r="DDD106" s="0"/>
      <c r="DDE106" s="0"/>
      <c r="DDF106" s="0"/>
      <c r="DDG106" s="0"/>
      <c r="DDH106" s="0"/>
      <c r="DDI106" s="0"/>
      <c r="DDJ106" s="0"/>
      <c r="DDK106" s="0"/>
      <c r="DDL106" s="0"/>
      <c r="DDM106" s="0"/>
      <c r="DDN106" s="0"/>
      <c r="DDO106" s="0"/>
      <c r="DDP106" s="0"/>
      <c r="DDQ106" s="0"/>
      <c r="DDR106" s="0"/>
      <c r="DDS106" s="0"/>
      <c r="DDT106" s="0"/>
      <c r="DDU106" s="0"/>
      <c r="DDV106" s="0"/>
      <c r="DDW106" s="0"/>
      <c r="DDX106" s="0"/>
      <c r="DDY106" s="0"/>
      <c r="DDZ106" s="0"/>
      <c r="DEA106" s="0"/>
      <c r="DEB106" s="0"/>
      <c r="DEC106" s="0"/>
      <c r="DED106" s="0"/>
      <c r="DEE106" s="0"/>
      <c r="DEF106" s="0"/>
      <c r="DEG106" s="0"/>
      <c r="DEH106" s="0"/>
      <c r="DEI106" s="0"/>
      <c r="DEJ106" s="0"/>
      <c r="DEK106" s="0"/>
      <c r="DEL106" s="0"/>
      <c r="DEM106" s="0"/>
      <c r="DEN106" s="0"/>
      <c r="DEO106" s="0"/>
      <c r="DEP106" s="0"/>
      <c r="DEQ106" s="0"/>
      <c r="DER106" s="0"/>
      <c r="DES106" s="0"/>
      <c r="DET106" s="0"/>
      <c r="DEU106" s="0"/>
      <c r="DEV106" s="0"/>
      <c r="DEW106" s="0"/>
      <c r="DEX106" s="0"/>
      <c r="DEY106" s="0"/>
      <c r="DEZ106" s="0"/>
      <c r="DFA106" s="0"/>
      <c r="DFB106" s="0"/>
      <c r="DFC106" s="0"/>
      <c r="DFD106" s="0"/>
      <c r="DFE106" s="0"/>
      <c r="DFF106" s="0"/>
      <c r="DFG106" s="0"/>
      <c r="DFH106" s="0"/>
      <c r="DFI106" s="0"/>
      <c r="DFJ106" s="0"/>
      <c r="DFK106" s="0"/>
      <c r="DFL106" s="0"/>
      <c r="DFM106" s="0"/>
      <c r="DFN106" s="0"/>
      <c r="DFO106" s="0"/>
      <c r="DFP106" s="0"/>
      <c r="DFQ106" s="0"/>
      <c r="DFR106" s="0"/>
      <c r="DFS106" s="0"/>
      <c r="DFT106" s="0"/>
      <c r="DFU106" s="0"/>
      <c r="DFV106" s="0"/>
      <c r="DFW106" s="0"/>
      <c r="DFX106" s="0"/>
      <c r="DFY106" s="0"/>
      <c r="DFZ106" s="0"/>
      <c r="DGA106" s="0"/>
      <c r="DGB106" s="0"/>
      <c r="DGC106" s="0"/>
      <c r="DGD106" s="0"/>
      <c r="DGE106" s="0"/>
      <c r="DGF106" s="0"/>
      <c r="DGG106" s="0"/>
      <c r="DGH106" s="0"/>
      <c r="DGI106" s="0"/>
      <c r="DGJ106" s="0"/>
      <c r="DGK106" s="0"/>
      <c r="DGL106" s="0"/>
      <c r="DGM106" s="0"/>
      <c r="DGN106" s="0"/>
      <c r="DGO106" s="0"/>
      <c r="DGP106" s="0"/>
      <c r="DGQ106" s="0"/>
      <c r="DGR106" s="0"/>
      <c r="DGS106" s="0"/>
      <c r="DGT106" s="0"/>
      <c r="DGU106" s="0"/>
      <c r="DGV106" s="0"/>
      <c r="DGW106" s="0"/>
      <c r="DGX106" s="0"/>
      <c r="DGY106" s="0"/>
      <c r="DGZ106" s="0"/>
      <c r="DHA106" s="0"/>
      <c r="DHB106" s="0"/>
      <c r="DHC106" s="0"/>
      <c r="DHD106" s="0"/>
      <c r="DHE106" s="0"/>
      <c r="DHF106" s="0"/>
      <c r="DHG106" s="0"/>
      <c r="DHH106" s="0"/>
      <c r="DHI106" s="0"/>
      <c r="DHJ106" s="0"/>
      <c r="DHK106" s="0"/>
      <c r="DHL106" s="0"/>
      <c r="DHM106" s="0"/>
      <c r="DHN106" s="0"/>
      <c r="DHO106" s="0"/>
      <c r="DHP106" s="0"/>
      <c r="DHQ106" s="0"/>
      <c r="DHR106" s="0"/>
      <c r="DHS106" s="0"/>
      <c r="DHT106" s="0"/>
      <c r="DHU106" s="0"/>
      <c r="DHV106" s="0"/>
      <c r="DHW106" s="0"/>
      <c r="DHX106" s="0"/>
      <c r="DHY106" s="0"/>
      <c r="DHZ106" s="0"/>
      <c r="DIA106" s="0"/>
      <c r="DIB106" s="0"/>
      <c r="DIC106" s="0"/>
      <c r="DID106" s="0"/>
      <c r="DIE106" s="0"/>
      <c r="DIF106" s="0"/>
      <c r="DIG106" s="0"/>
      <c r="DIH106" s="0"/>
      <c r="DII106" s="0"/>
      <c r="DIJ106" s="0"/>
      <c r="DIK106" s="0"/>
      <c r="DIL106" s="0"/>
      <c r="DIM106" s="0"/>
      <c r="DIN106" s="0"/>
      <c r="DIO106" s="0"/>
      <c r="DIP106" s="0"/>
      <c r="DIQ106" s="0"/>
      <c r="DIR106" s="0"/>
      <c r="DIS106" s="0"/>
      <c r="DIT106" s="0"/>
      <c r="DIU106" s="0"/>
      <c r="DIV106" s="0"/>
      <c r="DIW106" s="0"/>
      <c r="DIX106" s="0"/>
      <c r="DIY106" s="0"/>
      <c r="DIZ106" s="0"/>
      <c r="DJA106" s="0"/>
      <c r="DJB106" s="0"/>
      <c r="DJC106" s="0"/>
      <c r="DJD106" s="0"/>
      <c r="DJE106" s="0"/>
      <c r="DJF106" s="0"/>
      <c r="DJG106" s="0"/>
      <c r="DJH106" s="0"/>
      <c r="DJI106" s="0"/>
      <c r="DJJ106" s="0"/>
      <c r="DJK106" s="0"/>
      <c r="DJL106" s="0"/>
      <c r="DJM106" s="0"/>
      <c r="DJN106" s="0"/>
      <c r="DJO106" s="0"/>
      <c r="DJP106" s="0"/>
      <c r="DJQ106" s="0"/>
      <c r="DJR106" s="0"/>
      <c r="DJS106" s="0"/>
      <c r="DJT106" s="0"/>
      <c r="DJU106" s="0"/>
      <c r="DJV106" s="0"/>
      <c r="DJW106" s="0"/>
      <c r="DJX106" s="0"/>
      <c r="DJY106" s="0"/>
      <c r="DJZ106" s="0"/>
      <c r="DKA106" s="0"/>
      <c r="DKB106" s="0"/>
      <c r="DKC106" s="0"/>
      <c r="DKD106" s="0"/>
      <c r="DKE106" s="0"/>
      <c r="DKF106" s="0"/>
      <c r="DKG106" s="0"/>
      <c r="DKH106" s="0"/>
      <c r="DKI106" s="0"/>
      <c r="DKJ106" s="0"/>
      <c r="DKK106" s="0"/>
      <c r="DKL106" s="0"/>
      <c r="DKM106" s="0"/>
      <c r="DKN106" s="0"/>
      <c r="DKO106" s="0"/>
      <c r="DKP106" s="0"/>
      <c r="DKQ106" s="0"/>
      <c r="DKR106" s="0"/>
      <c r="DKS106" s="0"/>
      <c r="DKT106" s="0"/>
      <c r="DKU106" s="0"/>
      <c r="DKV106" s="0"/>
      <c r="DKW106" s="0"/>
      <c r="DKX106" s="0"/>
      <c r="DKY106" s="0"/>
      <c r="DKZ106" s="0"/>
      <c r="DLA106" s="0"/>
      <c r="DLB106" s="0"/>
      <c r="DLC106" s="0"/>
      <c r="DLD106" s="0"/>
      <c r="DLE106" s="0"/>
      <c r="DLF106" s="0"/>
      <c r="DLG106" s="0"/>
      <c r="DLH106" s="0"/>
      <c r="DLI106" s="0"/>
      <c r="DLJ106" s="0"/>
      <c r="DLK106" s="0"/>
      <c r="DLL106" s="0"/>
      <c r="DLM106" s="0"/>
      <c r="DLN106" s="0"/>
      <c r="DLO106" s="0"/>
      <c r="DLP106" s="0"/>
      <c r="DLQ106" s="0"/>
      <c r="DLR106" s="0"/>
      <c r="DLS106" s="0"/>
      <c r="DLT106" s="0"/>
      <c r="DLU106" s="0"/>
      <c r="DLV106" s="0"/>
      <c r="DLW106" s="0"/>
      <c r="DLX106" s="0"/>
      <c r="DLY106" s="0"/>
      <c r="DLZ106" s="0"/>
      <c r="DMA106" s="0"/>
      <c r="DMB106" s="0"/>
      <c r="DMC106" s="0"/>
      <c r="DMD106" s="0"/>
      <c r="DME106" s="0"/>
      <c r="DMF106" s="0"/>
      <c r="DMG106" s="0"/>
      <c r="DMH106" s="0"/>
      <c r="DMI106" s="0"/>
      <c r="DMJ106" s="0"/>
      <c r="DMK106" s="0"/>
      <c r="DML106" s="0"/>
      <c r="DMM106" s="0"/>
      <c r="DMN106" s="0"/>
      <c r="DMO106" s="0"/>
      <c r="DMP106" s="0"/>
      <c r="DMQ106" s="0"/>
      <c r="DMR106" s="0"/>
      <c r="DMS106" s="0"/>
      <c r="DMT106" s="0"/>
      <c r="DMU106" s="0"/>
      <c r="DMV106" s="0"/>
      <c r="DMW106" s="0"/>
      <c r="DMX106" s="0"/>
      <c r="DMY106" s="0"/>
      <c r="DMZ106" s="0"/>
      <c r="DNA106" s="0"/>
      <c r="DNB106" s="0"/>
      <c r="DNC106" s="0"/>
      <c r="DND106" s="0"/>
      <c r="DNE106" s="0"/>
      <c r="DNF106" s="0"/>
      <c r="DNG106" s="0"/>
      <c r="DNH106" s="0"/>
      <c r="DNI106" s="0"/>
      <c r="DNJ106" s="0"/>
      <c r="DNK106" s="0"/>
      <c r="DNL106" s="0"/>
      <c r="DNM106" s="0"/>
      <c r="DNN106" s="0"/>
      <c r="DNO106" s="0"/>
      <c r="DNP106" s="0"/>
      <c r="DNQ106" s="0"/>
      <c r="DNR106" s="0"/>
      <c r="DNS106" s="0"/>
      <c r="DNT106" s="0"/>
      <c r="DNU106" s="0"/>
      <c r="DNV106" s="0"/>
      <c r="DNW106" s="0"/>
      <c r="DNX106" s="0"/>
      <c r="DNY106" s="0"/>
      <c r="DNZ106" s="0"/>
      <c r="DOA106" s="0"/>
      <c r="DOB106" s="0"/>
      <c r="DOC106" s="0"/>
      <c r="DOD106" s="0"/>
      <c r="DOE106" s="0"/>
      <c r="DOF106" s="0"/>
      <c r="DOG106" s="0"/>
      <c r="DOH106" s="0"/>
      <c r="DOI106" s="0"/>
      <c r="DOJ106" s="0"/>
      <c r="DOK106" s="0"/>
      <c r="DOL106" s="0"/>
      <c r="DOM106" s="0"/>
      <c r="DON106" s="0"/>
      <c r="DOO106" s="0"/>
      <c r="DOP106" s="0"/>
      <c r="DOQ106" s="0"/>
      <c r="DOR106" s="0"/>
      <c r="DOS106" s="0"/>
      <c r="DOT106" s="0"/>
      <c r="DOU106" s="0"/>
      <c r="DOV106" s="0"/>
      <c r="DOW106" s="0"/>
      <c r="DOX106" s="0"/>
      <c r="DOY106" s="0"/>
      <c r="DOZ106" s="0"/>
      <c r="DPA106" s="0"/>
      <c r="DPB106" s="0"/>
      <c r="DPC106" s="0"/>
      <c r="DPD106" s="0"/>
      <c r="DPE106" s="0"/>
      <c r="DPF106" s="0"/>
      <c r="DPG106" s="0"/>
      <c r="DPH106" s="0"/>
      <c r="DPI106" s="0"/>
      <c r="DPJ106" s="0"/>
      <c r="DPK106" s="0"/>
      <c r="DPL106" s="0"/>
      <c r="DPM106" s="0"/>
      <c r="DPN106" s="0"/>
      <c r="DPO106" s="0"/>
      <c r="DPP106" s="0"/>
      <c r="DPQ106" s="0"/>
      <c r="DPR106" s="0"/>
      <c r="DPS106" s="0"/>
      <c r="DPT106" s="0"/>
      <c r="DPU106" s="0"/>
      <c r="DPV106" s="0"/>
      <c r="DPW106" s="0"/>
      <c r="DPX106" s="0"/>
      <c r="DPY106" s="0"/>
      <c r="DPZ106" s="0"/>
      <c r="DQA106" s="0"/>
      <c r="DQB106" s="0"/>
      <c r="DQC106" s="0"/>
      <c r="DQD106" s="0"/>
      <c r="DQE106" s="0"/>
      <c r="DQF106" s="0"/>
      <c r="DQG106" s="0"/>
      <c r="DQH106" s="0"/>
      <c r="DQI106" s="0"/>
      <c r="DQJ106" s="0"/>
      <c r="DQK106" s="0"/>
      <c r="DQL106" s="0"/>
      <c r="DQM106" s="0"/>
      <c r="DQN106" s="0"/>
      <c r="DQO106" s="0"/>
      <c r="DQP106" s="0"/>
      <c r="DQQ106" s="0"/>
      <c r="DQR106" s="0"/>
      <c r="DQS106" s="0"/>
      <c r="DQT106" s="0"/>
      <c r="DQU106" s="0"/>
      <c r="DQV106" s="0"/>
      <c r="DQW106" s="0"/>
      <c r="DQX106" s="0"/>
      <c r="DQY106" s="0"/>
      <c r="DQZ106" s="0"/>
      <c r="DRA106" s="0"/>
      <c r="DRB106" s="0"/>
      <c r="DRC106" s="0"/>
      <c r="DRD106" s="0"/>
      <c r="DRE106" s="0"/>
      <c r="DRF106" s="0"/>
      <c r="DRG106" s="0"/>
      <c r="DRH106" s="0"/>
      <c r="DRI106" s="0"/>
      <c r="DRJ106" s="0"/>
      <c r="DRK106" s="0"/>
      <c r="DRL106" s="0"/>
      <c r="DRM106" s="0"/>
      <c r="DRN106" s="0"/>
      <c r="DRO106" s="0"/>
      <c r="DRP106" s="0"/>
      <c r="DRQ106" s="0"/>
      <c r="DRR106" s="0"/>
      <c r="DRS106" s="0"/>
      <c r="DRT106" s="0"/>
      <c r="DRU106" s="0"/>
      <c r="DRV106" s="0"/>
      <c r="DRW106" s="0"/>
      <c r="DRX106" s="0"/>
      <c r="DRY106" s="0"/>
      <c r="DRZ106" s="0"/>
      <c r="DSA106" s="0"/>
      <c r="DSB106" s="0"/>
      <c r="DSC106" s="0"/>
      <c r="DSD106" s="0"/>
      <c r="DSE106" s="0"/>
      <c r="DSF106" s="0"/>
      <c r="DSG106" s="0"/>
      <c r="DSH106" s="0"/>
      <c r="DSI106" s="0"/>
      <c r="DSJ106" s="0"/>
      <c r="DSK106" s="0"/>
      <c r="DSL106" s="0"/>
      <c r="DSM106" s="0"/>
      <c r="DSN106" s="0"/>
      <c r="DSO106" s="0"/>
      <c r="DSP106" s="0"/>
      <c r="DSQ106" s="0"/>
      <c r="DSR106" s="0"/>
      <c r="DSS106" s="0"/>
      <c r="DST106" s="0"/>
      <c r="DSU106" s="0"/>
      <c r="DSV106" s="0"/>
      <c r="DSW106" s="0"/>
      <c r="DSX106" s="0"/>
      <c r="DSY106" s="0"/>
      <c r="DSZ106" s="0"/>
      <c r="DTA106" s="0"/>
      <c r="DTB106" s="0"/>
      <c r="DTC106" s="0"/>
      <c r="DTD106" s="0"/>
      <c r="DTE106" s="0"/>
      <c r="DTF106" s="0"/>
      <c r="DTG106" s="0"/>
      <c r="DTH106" s="0"/>
      <c r="DTI106" s="0"/>
      <c r="DTJ106" s="0"/>
      <c r="DTK106" s="0"/>
      <c r="DTL106" s="0"/>
      <c r="DTM106" s="0"/>
      <c r="DTN106" s="0"/>
      <c r="DTO106" s="0"/>
      <c r="DTP106" s="0"/>
      <c r="DTQ106" s="0"/>
      <c r="DTR106" s="0"/>
      <c r="DTS106" s="0"/>
      <c r="DTT106" s="0"/>
      <c r="DTU106" s="0"/>
      <c r="DTV106" s="0"/>
      <c r="DTW106" s="0"/>
      <c r="DTX106" s="0"/>
      <c r="DTY106" s="0"/>
      <c r="DTZ106" s="0"/>
      <c r="DUA106" s="0"/>
      <c r="DUB106" s="0"/>
      <c r="DUC106" s="0"/>
      <c r="DUD106" s="0"/>
      <c r="DUE106" s="0"/>
      <c r="DUF106" s="0"/>
      <c r="DUG106" s="0"/>
      <c r="DUH106" s="0"/>
      <c r="DUI106" s="0"/>
      <c r="DUJ106" s="0"/>
      <c r="DUK106" s="0"/>
      <c r="DUL106" s="0"/>
      <c r="DUM106" s="0"/>
      <c r="DUN106" s="0"/>
      <c r="DUO106" s="0"/>
      <c r="DUP106" s="0"/>
      <c r="DUQ106" s="0"/>
      <c r="DUR106" s="0"/>
      <c r="DUS106" s="0"/>
      <c r="DUT106" s="0"/>
      <c r="DUU106" s="0"/>
      <c r="DUV106" s="0"/>
      <c r="DUW106" s="0"/>
      <c r="DUX106" s="0"/>
      <c r="DUY106" s="0"/>
      <c r="DUZ106" s="0"/>
      <c r="DVA106" s="0"/>
      <c r="DVB106" s="0"/>
      <c r="DVC106" s="0"/>
      <c r="DVD106" s="0"/>
      <c r="DVE106" s="0"/>
      <c r="DVF106" s="0"/>
      <c r="DVG106" s="0"/>
      <c r="DVH106" s="0"/>
      <c r="DVI106" s="0"/>
      <c r="DVJ106" s="0"/>
      <c r="DVK106" s="0"/>
      <c r="DVL106" s="0"/>
      <c r="DVM106" s="0"/>
      <c r="DVN106" s="0"/>
      <c r="DVO106" s="0"/>
      <c r="DVP106" s="0"/>
      <c r="DVQ106" s="0"/>
      <c r="DVR106" s="0"/>
      <c r="DVS106" s="0"/>
      <c r="DVT106" s="0"/>
      <c r="DVU106" s="0"/>
      <c r="DVV106" s="0"/>
      <c r="DVW106" s="0"/>
      <c r="DVX106" s="0"/>
      <c r="DVY106" s="0"/>
      <c r="DVZ106" s="0"/>
      <c r="DWA106" s="0"/>
      <c r="DWB106" s="0"/>
      <c r="DWC106" s="0"/>
      <c r="DWD106" s="0"/>
      <c r="DWE106" s="0"/>
      <c r="DWF106" s="0"/>
      <c r="DWG106" s="0"/>
      <c r="DWH106" s="0"/>
      <c r="DWI106" s="0"/>
      <c r="DWJ106" s="0"/>
      <c r="DWK106" s="0"/>
      <c r="DWL106" s="0"/>
      <c r="DWM106" s="0"/>
      <c r="DWN106" s="0"/>
      <c r="DWO106" s="0"/>
      <c r="DWP106" s="0"/>
      <c r="DWQ106" s="0"/>
      <c r="DWR106" s="0"/>
      <c r="DWS106" s="0"/>
      <c r="DWT106" s="0"/>
      <c r="DWU106" s="0"/>
      <c r="DWV106" s="0"/>
      <c r="DWW106" s="0"/>
      <c r="DWX106" s="0"/>
      <c r="DWY106" s="0"/>
      <c r="DWZ106" s="0"/>
      <c r="DXA106" s="0"/>
      <c r="DXB106" s="0"/>
      <c r="DXC106" s="0"/>
      <c r="DXD106" s="0"/>
      <c r="DXE106" s="0"/>
      <c r="DXF106" s="0"/>
      <c r="DXG106" s="0"/>
      <c r="DXH106" s="0"/>
      <c r="DXI106" s="0"/>
      <c r="DXJ106" s="0"/>
      <c r="DXK106" s="0"/>
      <c r="DXL106" s="0"/>
      <c r="DXM106" s="0"/>
      <c r="DXN106" s="0"/>
      <c r="DXO106" s="0"/>
      <c r="DXP106" s="0"/>
      <c r="DXQ106" s="0"/>
      <c r="DXR106" s="0"/>
      <c r="DXS106" s="0"/>
      <c r="DXT106" s="0"/>
      <c r="DXU106" s="0"/>
      <c r="DXV106" s="0"/>
      <c r="DXW106" s="0"/>
      <c r="DXX106" s="0"/>
      <c r="DXY106" s="0"/>
      <c r="DXZ106" s="0"/>
      <c r="DYA106" s="0"/>
      <c r="DYB106" s="0"/>
      <c r="DYC106" s="0"/>
      <c r="DYD106" s="0"/>
      <c r="DYE106" s="0"/>
      <c r="DYF106" s="0"/>
      <c r="DYG106" s="0"/>
      <c r="DYH106" s="0"/>
      <c r="DYI106" s="0"/>
      <c r="DYJ106" s="0"/>
      <c r="DYK106" s="0"/>
      <c r="DYL106" s="0"/>
      <c r="DYM106" s="0"/>
      <c r="DYN106" s="0"/>
      <c r="DYO106" s="0"/>
      <c r="DYP106" s="0"/>
      <c r="DYQ106" s="0"/>
      <c r="DYR106" s="0"/>
      <c r="DYS106" s="0"/>
      <c r="DYT106" s="0"/>
      <c r="DYU106" s="0"/>
      <c r="DYV106" s="0"/>
      <c r="DYW106" s="0"/>
      <c r="DYX106" s="0"/>
      <c r="DYY106" s="0"/>
      <c r="DYZ106" s="0"/>
      <c r="DZA106" s="0"/>
      <c r="DZB106" s="0"/>
      <c r="DZC106" s="0"/>
      <c r="DZD106" s="0"/>
      <c r="DZE106" s="0"/>
      <c r="DZF106" s="0"/>
      <c r="DZG106" s="0"/>
      <c r="DZH106" s="0"/>
      <c r="DZI106" s="0"/>
      <c r="DZJ106" s="0"/>
      <c r="DZK106" s="0"/>
      <c r="DZL106" s="0"/>
      <c r="DZM106" s="0"/>
      <c r="DZN106" s="0"/>
      <c r="DZO106" s="0"/>
      <c r="DZP106" s="0"/>
      <c r="DZQ106" s="0"/>
      <c r="DZR106" s="0"/>
      <c r="DZS106" s="0"/>
      <c r="DZT106" s="0"/>
      <c r="DZU106" s="0"/>
      <c r="DZV106" s="0"/>
      <c r="DZW106" s="0"/>
      <c r="DZX106" s="0"/>
      <c r="DZY106" s="0"/>
      <c r="DZZ106" s="0"/>
      <c r="EAA106" s="0"/>
      <c r="EAB106" s="0"/>
      <c r="EAC106" s="0"/>
      <c r="EAD106" s="0"/>
      <c r="EAE106" s="0"/>
      <c r="EAF106" s="0"/>
      <c r="EAG106" s="0"/>
      <c r="EAH106" s="0"/>
      <c r="EAI106" s="0"/>
      <c r="EAJ106" s="0"/>
      <c r="EAK106" s="0"/>
      <c r="EAL106" s="0"/>
      <c r="EAM106" s="0"/>
      <c r="EAN106" s="0"/>
      <c r="EAO106" s="0"/>
      <c r="EAP106" s="0"/>
      <c r="EAQ106" s="0"/>
      <c r="EAR106" s="0"/>
      <c r="EAS106" s="0"/>
      <c r="EAT106" s="0"/>
      <c r="EAU106" s="0"/>
      <c r="EAV106" s="0"/>
      <c r="EAW106" s="0"/>
      <c r="EAX106" s="0"/>
      <c r="EAY106" s="0"/>
      <c r="EAZ106" s="0"/>
      <c r="EBA106" s="0"/>
      <c r="EBB106" s="0"/>
      <c r="EBC106" s="0"/>
      <c r="EBD106" s="0"/>
      <c r="EBE106" s="0"/>
      <c r="EBF106" s="0"/>
      <c r="EBG106" s="0"/>
      <c r="EBH106" s="0"/>
      <c r="EBI106" s="0"/>
      <c r="EBJ106" s="0"/>
      <c r="EBK106" s="0"/>
      <c r="EBL106" s="0"/>
      <c r="EBM106" s="0"/>
      <c r="EBN106" s="0"/>
      <c r="EBO106" s="0"/>
      <c r="EBP106" s="0"/>
      <c r="EBQ106" s="0"/>
      <c r="EBR106" s="0"/>
      <c r="EBS106" s="0"/>
      <c r="EBT106" s="0"/>
      <c r="EBU106" s="0"/>
      <c r="EBV106" s="0"/>
      <c r="EBW106" s="0"/>
      <c r="EBX106" s="0"/>
      <c r="EBY106" s="0"/>
      <c r="EBZ106" s="0"/>
      <c r="ECA106" s="0"/>
      <c r="ECB106" s="0"/>
      <c r="ECC106" s="0"/>
      <c r="ECD106" s="0"/>
      <c r="ECE106" s="0"/>
      <c r="ECF106" s="0"/>
      <c r="ECG106" s="0"/>
      <c r="ECH106" s="0"/>
      <c r="ECI106" s="0"/>
      <c r="ECJ106" s="0"/>
      <c r="ECK106" s="0"/>
      <c r="ECL106" s="0"/>
      <c r="ECM106" s="0"/>
      <c r="ECN106" s="0"/>
      <c r="ECO106" s="0"/>
      <c r="ECP106" s="0"/>
      <c r="ECQ106" s="0"/>
      <c r="ECR106" s="0"/>
      <c r="ECS106" s="0"/>
      <c r="ECT106" s="0"/>
      <c r="ECU106" s="0"/>
      <c r="ECV106" s="0"/>
      <c r="ECW106" s="0"/>
      <c r="ECX106" s="0"/>
      <c r="ECY106" s="0"/>
      <c r="ECZ106" s="0"/>
      <c r="EDA106" s="0"/>
      <c r="EDB106" s="0"/>
      <c r="EDC106" s="0"/>
      <c r="EDD106" s="0"/>
      <c r="EDE106" s="0"/>
      <c r="EDF106" s="0"/>
      <c r="EDG106" s="0"/>
      <c r="EDH106" s="0"/>
      <c r="EDI106" s="0"/>
      <c r="EDJ106" s="0"/>
      <c r="EDK106" s="0"/>
      <c r="EDL106" s="0"/>
      <c r="EDM106" s="0"/>
      <c r="EDN106" s="0"/>
      <c r="EDO106" s="0"/>
      <c r="EDP106" s="0"/>
      <c r="EDQ106" s="0"/>
      <c r="EDR106" s="0"/>
      <c r="EDS106" s="0"/>
      <c r="EDT106" s="0"/>
      <c r="EDU106" s="0"/>
      <c r="EDV106" s="0"/>
      <c r="EDW106" s="0"/>
      <c r="EDX106" s="0"/>
      <c r="EDY106" s="0"/>
      <c r="EDZ106" s="0"/>
      <c r="EEA106" s="0"/>
      <c r="EEB106" s="0"/>
      <c r="EEC106" s="0"/>
      <c r="EED106" s="0"/>
      <c r="EEE106" s="0"/>
      <c r="EEF106" s="0"/>
      <c r="EEG106" s="0"/>
      <c r="EEH106" s="0"/>
      <c r="EEI106" s="0"/>
      <c r="EEJ106" s="0"/>
      <c r="EEK106" s="0"/>
      <c r="EEL106" s="0"/>
      <c r="EEM106" s="0"/>
      <c r="EEN106" s="0"/>
      <c r="EEO106" s="0"/>
      <c r="EEP106" s="0"/>
      <c r="EEQ106" s="0"/>
      <c r="EER106" s="0"/>
      <c r="EES106" s="0"/>
      <c r="EET106" s="0"/>
      <c r="EEU106" s="0"/>
      <c r="EEV106" s="0"/>
      <c r="EEW106" s="0"/>
      <c r="EEX106" s="0"/>
      <c r="EEY106" s="0"/>
      <c r="EEZ106" s="0"/>
      <c r="EFA106" s="0"/>
      <c r="EFB106" s="0"/>
      <c r="EFC106" s="0"/>
      <c r="EFD106" s="0"/>
      <c r="EFE106" s="0"/>
      <c r="EFF106" s="0"/>
      <c r="EFG106" s="0"/>
      <c r="EFH106" s="0"/>
      <c r="EFI106" s="0"/>
      <c r="EFJ106" s="0"/>
      <c r="EFK106" s="0"/>
      <c r="EFL106" s="0"/>
      <c r="EFM106" s="0"/>
      <c r="EFN106" s="0"/>
      <c r="EFO106" s="0"/>
      <c r="EFP106" s="0"/>
      <c r="EFQ106" s="0"/>
      <c r="EFR106" s="0"/>
      <c r="EFS106" s="0"/>
      <c r="EFT106" s="0"/>
      <c r="EFU106" s="0"/>
      <c r="EFV106" s="0"/>
      <c r="EFW106" s="0"/>
      <c r="EFX106" s="0"/>
      <c r="EFY106" s="0"/>
      <c r="EFZ106" s="0"/>
      <c r="EGA106" s="0"/>
      <c r="EGB106" s="0"/>
      <c r="EGC106" s="0"/>
      <c r="EGD106" s="0"/>
      <c r="EGE106" s="0"/>
      <c r="EGF106" s="0"/>
      <c r="EGG106" s="0"/>
      <c r="EGH106" s="0"/>
      <c r="EGI106" s="0"/>
      <c r="EGJ106" s="0"/>
      <c r="EGK106" s="0"/>
      <c r="EGL106" s="0"/>
      <c r="EGM106" s="0"/>
      <c r="EGN106" s="0"/>
      <c r="EGO106" s="0"/>
      <c r="EGP106" s="0"/>
      <c r="EGQ106" s="0"/>
      <c r="EGR106" s="0"/>
      <c r="EGS106" s="0"/>
      <c r="EGT106" s="0"/>
      <c r="EGU106" s="0"/>
      <c r="EGV106" s="0"/>
      <c r="EGW106" s="0"/>
      <c r="EGX106" s="0"/>
      <c r="EGY106" s="0"/>
      <c r="EGZ106" s="0"/>
      <c r="EHA106" s="0"/>
      <c r="EHB106" s="0"/>
      <c r="EHC106" s="0"/>
      <c r="EHD106" s="0"/>
      <c r="EHE106" s="0"/>
      <c r="EHF106" s="0"/>
      <c r="EHG106" s="0"/>
      <c r="EHH106" s="0"/>
      <c r="EHI106" s="0"/>
      <c r="EHJ106" s="0"/>
      <c r="EHK106" s="0"/>
      <c r="EHL106" s="0"/>
      <c r="EHM106" s="0"/>
      <c r="EHN106" s="0"/>
      <c r="EHO106" s="0"/>
      <c r="EHP106" s="0"/>
      <c r="EHQ106" s="0"/>
      <c r="EHR106" s="0"/>
      <c r="EHS106" s="0"/>
      <c r="EHT106" s="0"/>
      <c r="EHU106" s="0"/>
      <c r="EHV106" s="0"/>
      <c r="EHW106" s="0"/>
      <c r="EHX106" s="0"/>
      <c r="EHY106" s="0"/>
      <c r="EHZ106" s="0"/>
      <c r="EIA106" s="0"/>
      <c r="EIB106" s="0"/>
      <c r="EIC106" s="0"/>
      <c r="EID106" s="0"/>
      <c r="EIE106" s="0"/>
      <c r="EIF106" s="0"/>
      <c r="EIG106" s="0"/>
      <c r="EIH106" s="0"/>
      <c r="EII106" s="0"/>
      <c r="EIJ106" s="0"/>
      <c r="EIK106" s="0"/>
      <c r="EIL106" s="0"/>
      <c r="EIM106" s="0"/>
      <c r="EIN106" s="0"/>
      <c r="EIO106" s="0"/>
      <c r="EIP106" s="0"/>
      <c r="EIQ106" s="0"/>
      <c r="EIR106" s="0"/>
      <c r="EIS106" s="0"/>
      <c r="EIT106" s="0"/>
      <c r="EIU106" s="0"/>
      <c r="EIV106" s="0"/>
      <c r="EIW106" s="0"/>
      <c r="EIX106" s="0"/>
      <c r="EIY106" s="0"/>
      <c r="EIZ106" s="0"/>
      <c r="EJA106" s="0"/>
      <c r="EJB106" s="0"/>
      <c r="EJC106" s="0"/>
      <c r="EJD106" s="0"/>
      <c r="EJE106" s="0"/>
      <c r="EJF106" s="0"/>
      <c r="EJG106" s="0"/>
      <c r="EJH106" s="0"/>
      <c r="EJI106" s="0"/>
      <c r="EJJ106" s="0"/>
      <c r="EJK106" s="0"/>
      <c r="EJL106" s="0"/>
      <c r="EJM106" s="0"/>
      <c r="EJN106" s="0"/>
      <c r="EJO106" s="0"/>
      <c r="EJP106" s="0"/>
      <c r="EJQ106" s="0"/>
      <c r="EJR106" s="0"/>
      <c r="EJS106" s="0"/>
      <c r="EJT106" s="0"/>
      <c r="EJU106" s="0"/>
      <c r="EJV106" s="0"/>
      <c r="EJW106" s="0"/>
      <c r="EJX106" s="0"/>
      <c r="EJY106" s="0"/>
      <c r="EJZ106" s="0"/>
      <c r="EKA106" s="0"/>
      <c r="EKB106" s="0"/>
      <c r="EKC106" s="0"/>
      <c r="EKD106" s="0"/>
      <c r="EKE106" s="0"/>
      <c r="EKF106" s="0"/>
      <c r="EKG106" s="0"/>
      <c r="EKH106" s="0"/>
      <c r="EKI106" s="0"/>
      <c r="EKJ106" s="0"/>
      <c r="EKK106" s="0"/>
      <c r="EKL106" s="0"/>
      <c r="EKM106" s="0"/>
      <c r="EKN106" s="0"/>
      <c r="EKO106" s="0"/>
      <c r="EKP106" s="0"/>
      <c r="EKQ106" s="0"/>
      <c r="EKR106" s="0"/>
      <c r="EKS106" s="0"/>
      <c r="EKT106" s="0"/>
      <c r="EKU106" s="0"/>
      <c r="EKV106" s="0"/>
      <c r="EKW106" s="0"/>
      <c r="EKX106" s="0"/>
      <c r="EKY106" s="0"/>
      <c r="EKZ106" s="0"/>
      <c r="ELA106" s="0"/>
      <c r="ELB106" s="0"/>
      <c r="ELC106" s="0"/>
      <c r="ELD106" s="0"/>
      <c r="ELE106" s="0"/>
      <c r="ELF106" s="0"/>
      <c r="ELG106" s="0"/>
      <c r="ELH106" s="0"/>
      <c r="ELI106" s="0"/>
      <c r="ELJ106" s="0"/>
      <c r="ELK106" s="0"/>
      <c r="ELL106" s="0"/>
      <c r="ELM106" s="0"/>
      <c r="ELN106" s="0"/>
      <c r="ELO106" s="0"/>
      <c r="ELP106" s="0"/>
      <c r="ELQ106" s="0"/>
      <c r="ELR106" s="0"/>
      <c r="ELS106" s="0"/>
      <c r="ELT106" s="0"/>
      <c r="ELU106" s="0"/>
      <c r="ELV106" s="0"/>
      <c r="ELW106" s="0"/>
      <c r="ELX106" s="0"/>
      <c r="ELY106" s="0"/>
      <c r="ELZ106" s="0"/>
      <c r="EMA106" s="0"/>
      <c r="EMB106" s="0"/>
      <c r="EMC106" s="0"/>
      <c r="EMD106" s="0"/>
      <c r="EME106" s="0"/>
      <c r="EMF106" s="0"/>
      <c r="EMG106" s="0"/>
      <c r="EMH106" s="0"/>
      <c r="EMI106" s="0"/>
      <c r="EMJ106" s="0"/>
      <c r="EMK106" s="0"/>
      <c r="EML106" s="0"/>
      <c r="EMM106" s="0"/>
      <c r="EMN106" s="0"/>
      <c r="EMO106" s="0"/>
      <c r="EMP106" s="0"/>
      <c r="EMQ106" s="0"/>
      <c r="EMR106" s="0"/>
      <c r="EMS106" s="0"/>
      <c r="EMT106" s="0"/>
      <c r="EMU106" s="0"/>
      <c r="EMV106" s="0"/>
      <c r="EMW106" s="0"/>
      <c r="EMX106" s="0"/>
      <c r="EMY106" s="0"/>
      <c r="EMZ106" s="0"/>
      <c r="ENA106" s="0"/>
      <c r="ENB106" s="0"/>
      <c r="ENC106" s="0"/>
      <c r="END106" s="0"/>
      <c r="ENE106" s="0"/>
      <c r="ENF106" s="0"/>
      <c r="ENG106" s="0"/>
      <c r="ENH106" s="0"/>
      <c r="ENI106" s="0"/>
      <c r="ENJ106" s="0"/>
      <c r="ENK106" s="0"/>
      <c r="ENL106" s="0"/>
      <c r="ENM106" s="0"/>
      <c r="ENN106" s="0"/>
      <c r="ENO106" s="0"/>
      <c r="ENP106" s="0"/>
      <c r="ENQ106" s="0"/>
      <c r="ENR106" s="0"/>
      <c r="ENS106" s="0"/>
      <c r="ENT106" s="0"/>
      <c r="ENU106" s="0"/>
      <c r="ENV106" s="0"/>
      <c r="ENW106" s="0"/>
      <c r="ENX106" s="0"/>
      <c r="ENY106" s="0"/>
      <c r="ENZ106" s="0"/>
      <c r="EOA106" s="0"/>
      <c r="EOB106" s="0"/>
      <c r="EOC106" s="0"/>
      <c r="EOD106" s="0"/>
      <c r="EOE106" s="0"/>
      <c r="EOF106" s="0"/>
      <c r="EOG106" s="0"/>
      <c r="EOH106" s="0"/>
      <c r="EOI106" s="0"/>
      <c r="EOJ106" s="0"/>
      <c r="EOK106" s="0"/>
      <c r="EOL106" s="0"/>
      <c r="EOM106" s="0"/>
      <c r="EON106" s="0"/>
      <c r="EOO106" s="0"/>
      <c r="EOP106" s="0"/>
      <c r="EOQ106" s="0"/>
      <c r="EOR106" s="0"/>
      <c r="EOS106" s="0"/>
      <c r="EOT106" s="0"/>
      <c r="EOU106" s="0"/>
      <c r="EOV106" s="0"/>
      <c r="EOW106" s="0"/>
      <c r="EOX106" s="0"/>
      <c r="EOY106" s="0"/>
      <c r="EOZ106" s="0"/>
      <c r="EPA106" s="0"/>
      <c r="EPB106" s="0"/>
      <c r="EPC106" s="0"/>
      <c r="EPD106" s="0"/>
      <c r="EPE106" s="0"/>
      <c r="EPF106" s="0"/>
      <c r="EPG106" s="0"/>
      <c r="EPH106" s="0"/>
      <c r="EPI106" s="0"/>
      <c r="EPJ106" s="0"/>
      <c r="EPK106" s="0"/>
      <c r="EPL106" s="0"/>
      <c r="EPM106" s="0"/>
      <c r="EPN106" s="0"/>
      <c r="EPO106" s="0"/>
      <c r="EPP106" s="0"/>
      <c r="EPQ106" s="0"/>
      <c r="EPR106" s="0"/>
      <c r="EPS106" s="0"/>
      <c r="EPT106" s="0"/>
      <c r="EPU106" s="0"/>
      <c r="EPV106" s="0"/>
      <c r="EPW106" s="0"/>
      <c r="EPX106" s="0"/>
      <c r="EPY106" s="0"/>
      <c r="EPZ106" s="0"/>
      <c r="EQA106" s="0"/>
      <c r="EQB106" s="0"/>
      <c r="EQC106" s="0"/>
      <c r="EQD106" s="0"/>
      <c r="EQE106" s="0"/>
      <c r="EQF106" s="0"/>
      <c r="EQG106" s="0"/>
      <c r="EQH106" s="0"/>
      <c r="EQI106" s="0"/>
      <c r="EQJ106" s="0"/>
      <c r="EQK106" s="0"/>
      <c r="EQL106" s="0"/>
      <c r="EQM106" s="0"/>
      <c r="EQN106" s="0"/>
      <c r="EQO106" s="0"/>
      <c r="EQP106" s="0"/>
      <c r="EQQ106" s="0"/>
      <c r="EQR106" s="0"/>
      <c r="EQS106" s="0"/>
      <c r="EQT106" s="0"/>
      <c r="EQU106" s="0"/>
      <c r="EQV106" s="0"/>
      <c r="EQW106" s="0"/>
      <c r="EQX106" s="0"/>
      <c r="EQY106" s="0"/>
      <c r="EQZ106" s="0"/>
      <c r="ERA106" s="0"/>
      <c r="ERB106" s="0"/>
      <c r="ERC106" s="0"/>
      <c r="ERD106" s="0"/>
      <c r="ERE106" s="0"/>
      <c r="ERF106" s="0"/>
      <c r="ERG106" s="0"/>
      <c r="ERH106" s="0"/>
      <c r="ERI106" s="0"/>
      <c r="ERJ106" s="0"/>
      <c r="ERK106" s="0"/>
      <c r="ERL106" s="0"/>
      <c r="ERM106" s="0"/>
      <c r="ERN106" s="0"/>
      <c r="ERO106" s="0"/>
      <c r="ERP106" s="0"/>
      <c r="ERQ106" s="0"/>
      <c r="ERR106" s="0"/>
      <c r="ERS106" s="0"/>
      <c r="ERT106" s="0"/>
      <c r="ERU106" s="0"/>
      <c r="ERV106" s="0"/>
      <c r="ERW106" s="0"/>
      <c r="ERX106" s="0"/>
      <c r="ERY106" s="0"/>
      <c r="ERZ106" s="0"/>
      <c r="ESA106" s="0"/>
      <c r="ESB106" s="0"/>
      <c r="ESC106" s="0"/>
      <c r="ESD106" s="0"/>
      <c r="ESE106" s="0"/>
      <c r="ESF106" s="0"/>
      <c r="ESG106" s="0"/>
      <c r="ESH106" s="0"/>
      <c r="ESI106" s="0"/>
      <c r="ESJ106" s="0"/>
      <c r="ESK106" s="0"/>
      <c r="ESL106" s="0"/>
      <c r="ESM106" s="0"/>
      <c r="ESN106" s="0"/>
      <c r="ESO106" s="0"/>
      <c r="ESP106" s="0"/>
      <c r="ESQ106" s="0"/>
      <c r="ESR106" s="0"/>
      <c r="ESS106" s="0"/>
      <c r="EST106" s="0"/>
      <c r="ESU106" s="0"/>
      <c r="ESV106" s="0"/>
      <c r="ESW106" s="0"/>
      <c r="ESX106" s="0"/>
      <c r="ESY106" s="0"/>
      <c r="ESZ106" s="0"/>
      <c r="ETA106" s="0"/>
      <c r="ETB106" s="0"/>
      <c r="ETC106" s="0"/>
      <c r="ETD106" s="0"/>
      <c r="ETE106" s="0"/>
      <c r="ETF106" s="0"/>
      <c r="ETG106" s="0"/>
      <c r="ETH106" s="0"/>
      <c r="ETI106" s="0"/>
      <c r="ETJ106" s="0"/>
      <c r="ETK106" s="0"/>
      <c r="ETL106" s="0"/>
      <c r="ETM106" s="0"/>
      <c r="ETN106" s="0"/>
      <c r="ETO106" s="0"/>
      <c r="ETP106" s="0"/>
      <c r="ETQ106" s="0"/>
      <c r="ETR106" s="0"/>
      <c r="ETS106" s="0"/>
      <c r="ETT106" s="0"/>
      <c r="ETU106" s="0"/>
      <c r="ETV106" s="0"/>
      <c r="ETW106" s="0"/>
      <c r="ETX106" s="0"/>
      <c r="ETY106" s="0"/>
      <c r="ETZ106" s="0"/>
      <c r="EUA106" s="0"/>
      <c r="EUB106" s="0"/>
      <c r="EUC106" s="0"/>
      <c r="EUD106" s="0"/>
      <c r="EUE106" s="0"/>
      <c r="EUF106" s="0"/>
      <c r="EUG106" s="0"/>
      <c r="EUH106" s="0"/>
      <c r="EUI106" s="0"/>
      <c r="EUJ106" s="0"/>
      <c r="EUK106" s="0"/>
      <c r="EUL106" s="0"/>
      <c r="EUM106" s="0"/>
      <c r="EUN106" s="0"/>
      <c r="EUO106" s="0"/>
      <c r="EUP106" s="0"/>
      <c r="EUQ106" s="0"/>
      <c r="EUR106" s="0"/>
      <c r="EUS106" s="0"/>
      <c r="EUT106" s="0"/>
      <c r="EUU106" s="0"/>
      <c r="EUV106" s="0"/>
      <c r="EUW106" s="0"/>
      <c r="EUX106" s="0"/>
      <c r="EUY106" s="0"/>
      <c r="EUZ106" s="0"/>
      <c r="EVA106" s="0"/>
      <c r="EVB106" s="0"/>
      <c r="EVC106" s="0"/>
      <c r="EVD106" s="0"/>
      <c r="EVE106" s="0"/>
      <c r="EVF106" s="0"/>
      <c r="EVG106" s="0"/>
      <c r="EVH106" s="0"/>
      <c r="EVI106" s="0"/>
      <c r="EVJ106" s="0"/>
      <c r="EVK106" s="0"/>
      <c r="EVL106" s="0"/>
      <c r="EVM106" s="0"/>
      <c r="EVN106" s="0"/>
      <c r="EVO106" s="0"/>
      <c r="EVP106" s="0"/>
      <c r="EVQ106" s="0"/>
      <c r="EVR106" s="0"/>
      <c r="EVS106" s="0"/>
      <c r="EVT106" s="0"/>
      <c r="EVU106" s="0"/>
      <c r="EVV106" s="0"/>
      <c r="EVW106" s="0"/>
      <c r="EVX106" s="0"/>
      <c r="EVY106" s="0"/>
      <c r="EVZ106" s="0"/>
      <c r="EWA106" s="0"/>
      <c r="EWB106" s="0"/>
      <c r="EWC106" s="0"/>
      <c r="EWD106" s="0"/>
      <c r="EWE106" s="0"/>
      <c r="EWF106" s="0"/>
      <c r="EWG106" s="0"/>
      <c r="EWH106" s="0"/>
      <c r="EWI106" s="0"/>
      <c r="EWJ106" s="0"/>
      <c r="EWK106" s="0"/>
      <c r="EWL106" s="0"/>
      <c r="EWM106" s="0"/>
      <c r="EWN106" s="0"/>
      <c r="EWO106" s="0"/>
      <c r="EWP106" s="0"/>
      <c r="EWQ106" s="0"/>
      <c r="EWR106" s="0"/>
      <c r="EWS106" s="0"/>
      <c r="EWT106" s="0"/>
      <c r="EWU106" s="0"/>
      <c r="EWV106" s="0"/>
      <c r="EWW106" s="0"/>
      <c r="EWX106" s="0"/>
      <c r="EWY106" s="0"/>
      <c r="EWZ106" s="0"/>
      <c r="EXA106" s="0"/>
      <c r="EXB106" s="0"/>
      <c r="EXC106" s="0"/>
      <c r="EXD106" s="0"/>
      <c r="EXE106" s="0"/>
      <c r="EXF106" s="0"/>
      <c r="EXG106" s="0"/>
      <c r="EXH106" s="0"/>
      <c r="EXI106" s="0"/>
      <c r="EXJ106" s="0"/>
      <c r="EXK106" s="0"/>
      <c r="EXL106" s="0"/>
      <c r="EXM106" s="0"/>
      <c r="EXN106" s="0"/>
      <c r="EXO106" s="0"/>
      <c r="EXP106" s="0"/>
      <c r="EXQ106" s="0"/>
      <c r="EXR106" s="0"/>
      <c r="EXS106" s="0"/>
      <c r="EXT106" s="0"/>
      <c r="EXU106" s="0"/>
      <c r="EXV106" s="0"/>
      <c r="EXW106" s="0"/>
      <c r="EXX106" s="0"/>
      <c r="EXY106" s="0"/>
      <c r="EXZ106" s="0"/>
      <c r="EYA106" s="0"/>
      <c r="EYB106" s="0"/>
      <c r="EYC106" s="0"/>
      <c r="EYD106" s="0"/>
      <c r="EYE106" s="0"/>
      <c r="EYF106" s="0"/>
      <c r="EYG106" s="0"/>
      <c r="EYH106" s="0"/>
      <c r="EYI106" s="0"/>
      <c r="EYJ106" s="0"/>
      <c r="EYK106" s="0"/>
      <c r="EYL106" s="0"/>
      <c r="EYM106" s="0"/>
      <c r="EYN106" s="0"/>
      <c r="EYO106" s="0"/>
      <c r="EYP106" s="0"/>
      <c r="EYQ106" s="0"/>
      <c r="EYR106" s="0"/>
      <c r="EYS106" s="0"/>
      <c r="EYT106" s="0"/>
      <c r="EYU106" s="0"/>
      <c r="EYV106" s="0"/>
      <c r="EYW106" s="0"/>
      <c r="EYX106" s="0"/>
      <c r="EYY106" s="0"/>
      <c r="EYZ106" s="0"/>
      <c r="EZA106" s="0"/>
      <c r="EZB106" s="0"/>
      <c r="EZC106" s="0"/>
      <c r="EZD106" s="0"/>
      <c r="EZE106" s="0"/>
      <c r="EZF106" s="0"/>
      <c r="EZG106" s="0"/>
      <c r="EZH106" s="0"/>
      <c r="EZI106" s="0"/>
      <c r="EZJ106" s="0"/>
      <c r="EZK106" s="0"/>
      <c r="EZL106" s="0"/>
      <c r="EZM106" s="0"/>
      <c r="EZN106" s="0"/>
      <c r="EZO106" s="0"/>
      <c r="EZP106" s="0"/>
      <c r="EZQ106" s="0"/>
      <c r="EZR106" s="0"/>
      <c r="EZS106" s="0"/>
      <c r="EZT106" s="0"/>
      <c r="EZU106" s="0"/>
      <c r="EZV106" s="0"/>
      <c r="EZW106" s="0"/>
      <c r="EZX106" s="0"/>
      <c r="EZY106" s="0"/>
      <c r="EZZ106" s="0"/>
      <c r="FAA106" s="0"/>
      <c r="FAB106" s="0"/>
      <c r="FAC106" s="0"/>
      <c r="FAD106" s="0"/>
      <c r="FAE106" s="0"/>
      <c r="FAF106" s="0"/>
      <c r="FAG106" s="0"/>
      <c r="FAH106" s="0"/>
      <c r="FAI106" s="0"/>
      <c r="FAJ106" s="0"/>
      <c r="FAK106" s="0"/>
      <c r="FAL106" s="0"/>
      <c r="FAM106" s="0"/>
      <c r="FAN106" s="0"/>
      <c r="FAO106" s="0"/>
      <c r="FAP106" s="0"/>
      <c r="FAQ106" s="0"/>
      <c r="FAR106" s="0"/>
      <c r="FAS106" s="0"/>
      <c r="FAT106" s="0"/>
      <c r="FAU106" s="0"/>
      <c r="FAV106" s="0"/>
      <c r="FAW106" s="0"/>
      <c r="FAX106" s="0"/>
      <c r="FAY106" s="0"/>
      <c r="FAZ106" s="0"/>
      <c r="FBA106" s="0"/>
      <c r="FBB106" s="0"/>
      <c r="FBC106" s="0"/>
      <c r="FBD106" s="0"/>
      <c r="FBE106" s="0"/>
      <c r="FBF106" s="0"/>
      <c r="FBG106" s="0"/>
      <c r="FBH106" s="0"/>
      <c r="FBI106" s="0"/>
      <c r="FBJ106" s="0"/>
      <c r="FBK106" s="0"/>
      <c r="FBL106" s="0"/>
      <c r="FBM106" s="0"/>
      <c r="FBN106" s="0"/>
      <c r="FBO106" s="0"/>
      <c r="FBP106" s="0"/>
      <c r="FBQ106" s="0"/>
      <c r="FBR106" s="0"/>
      <c r="FBS106" s="0"/>
      <c r="FBT106" s="0"/>
      <c r="FBU106" s="0"/>
      <c r="FBV106" s="0"/>
      <c r="FBW106" s="0"/>
      <c r="FBX106" s="0"/>
      <c r="FBY106" s="0"/>
      <c r="FBZ106" s="0"/>
      <c r="FCA106" s="0"/>
      <c r="FCB106" s="0"/>
      <c r="FCC106" s="0"/>
      <c r="FCD106" s="0"/>
      <c r="FCE106" s="0"/>
      <c r="FCF106" s="0"/>
      <c r="FCG106" s="0"/>
      <c r="FCH106" s="0"/>
      <c r="FCI106" s="0"/>
      <c r="FCJ106" s="0"/>
      <c r="FCK106" s="0"/>
      <c r="FCL106" s="0"/>
      <c r="FCM106" s="0"/>
      <c r="FCN106" s="0"/>
      <c r="FCO106" s="0"/>
      <c r="FCP106" s="0"/>
      <c r="FCQ106" s="0"/>
      <c r="FCR106" s="0"/>
      <c r="FCS106" s="0"/>
      <c r="FCT106" s="0"/>
      <c r="FCU106" s="0"/>
      <c r="FCV106" s="0"/>
      <c r="FCW106" s="0"/>
      <c r="FCX106" s="0"/>
      <c r="FCY106" s="0"/>
      <c r="FCZ106" s="0"/>
      <c r="FDA106" s="0"/>
      <c r="FDB106" s="0"/>
      <c r="FDC106" s="0"/>
      <c r="FDD106" s="0"/>
      <c r="FDE106" s="0"/>
      <c r="FDF106" s="0"/>
      <c r="FDG106" s="0"/>
      <c r="FDH106" s="0"/>
      <c r="FDI106" s="0"/>
      <c r="FDJ106" s="0"/>
      <c r="FDK106" s="0"/>
      <c r="FDL106" s="0"/>
      <c r="FDM106" s="0"/>
      <c r="FDN106" s="0"/>
      <c r="FDO106" s="0"/>
      <c r="FDP106" s="0"/>
      <c r="FDQ106" s="0"/>
      <c r="FDR106" s="0"/>
      <c r="FDS106" s="0"/>
      <c r="FDT106" s="0"/>
      <c r="FDU106" s="0"/>
      <c r="FDV106" s="0"/>
      <c r="FDW106" s="0"/>
      <c r="FDX106" s="0"/>
      <c r="FDY106" s="0"/>
      <c r="FDZ106" s="0"/>
      <c r="FEA106" s="0"/>
      <c r="FEB106" s="0"/>
      <c r="FEC106" s="0"/>
      <c r="FED106" s="0"/>
      <c r="FEE106" s="0"/>
      <c r="FEF106" s="0"/>
      <c r="FEG106" s="0"/>
      <c r="FEH106" s="0"/>
      <c r="FEI106" s="0"/>
      <c r="FEJ106" s="0"/>
      <c r="FEK106" s="0"/>
      <c r="FEL106" s="0"/>
      <c r="FEM106" s="0"/>
      <c r="FEN106" s="0"/>
      <c r="FEO106" s="0"/>
      <c r="FEP106" s="0"/>
      <c r="FEQ106" s="0"/>
      <c r="FER106" s="0"/>
      <c r="FES106" s="0"/>
      <c r="FET106" s="0"/>
      <c r="FEU106" s="0"/>
      <c r="FEV106" s="0"/>
      <c r="FEW106" s="0"/>
      <c r="FEX106" s="0"/>
      <c r="FEY106" s="0"/>
      <c r="FEZ106" s="0"/>
      <c r="FFA106" s="0"/>
      <c r="FFB106" s="0"/>
      <c r="FFC106" s="0"/>
      <c r="FFD106" s="0"/>
      <c r="FFE106" s="0"/>
      <c r="FFF106" s="0"/>
      <c r="FFG106" s="0"/>
      <c r="FFH106" s="0"/>
      <c r="FFI106" s="0"/>
      <c r="FFJ106" s="0"/>
      <c r="FFK106" s="0"/>
      <c r="FFL106" s="0"/>
      <c r="FFM106" s="0"/>
      <c r="FFN106" s="0"/>
      <c r="FFO106" s="0"/>
      <c r="FFP106" s="0"/>
      <c r="FFQ106" s="0"/>
      <c r="FFR106" s="0"/>
      <c r="FFS106" s="0"/>
      <c r="FFT106" s="0"/>
      <c r="FFU106" s="0"/>
      <c r="FFV106" s="0"/>
      <c r="FFW106" s="0"/>
      <c r="FFX106" s="0"/>
      <c r="FFY106" s="0"/>
      <c r="FFZ106" s="0"/>
      <c r="FGA106" s="0"/>
      <c r="FGB106" s="0"/>
      <c r="FGC106" s="0"/>
      <c r="FGD106" s="0"/>
      <c r="FGE106" s="0"/>
      <c r="FGF106" s="0"/>
      <c r="FGG106" s="0"/>
      <c r="FGH106" s="0"/>
      <c r="FGI106" s="0"/>
      <c r="FGJ106" s="0"/>
      <c r="FGK106" s="0"/>
      <c r="FGL106" s="0"/>
      <c r="FGM106" s="0"/>
      <c r="FGN106" s="0"/>
      <c r="FGO106" s="0"/>
      <c r="FGP106" s="0"/>
      <c r="FGQ106" s="0"/>
      <c r="FGR106" s="0"/>
      <c r="FGS106" s="0"/>
      <c r="FGT106" s="0"/>
      <c r="FGU106" s="0"/>
      <c r="FGV106" s="0"/>
      <c r="FGW106" s="0"/>
      <c r="FGX106" s="0"/>
      <c r="FGY106" s="0"/>
      <c r="FGZ106" s="0"/>
      <c r="FHA106" s="0"/>
      <c r="FHB106" s="0"/>
      <c r="FHC106" s="0"/>
      <c r="FHD106" s="0"/>
      <c r="FHE106" s="0"/>
      <c r="FHF106" s="0"/>
      <c r="FHG106" s="0"/>
      <c r="FHH106" s="0"/>
      <c r="FHI106" s="0"/>
      <c r="FHJ106" s="0"/>
      <c r="FHK106" s="0"/>
      <c r="FHL106" s="0"/>
      <c r="FHM106" s="0"/>
      <c r="FHN106" s="0"/>
      <c r="FHO106" s="0"/>
      <c r="FHP106" s="0"/>
      <c r="FHQ106" s="0"/>
      <c r="FHR106" s="0"/>
      <c r="FHS106" s="0"/>
      <c r="FHT106" s="0"/>
      <c r="FHU106" s="0"/>
      <c r="FHV106" s="0"/>
      <c r="FHW106" s="0"/>
      <c r="FHX106" s="0"/>
      <c r="FHY106" s="0"/>
      <c r="FHZ106" s="0"/>
      <c r="FIA106" s="0"/>
      <c r="FIB106" s="0"/>
      <c r="FIC106" s="0"/>
      <c r="FID106" s="0"/>
      <c r="FIE106" s="0"/>
      <c r="FIF106" s="0"/>
      <c r="FIG106" s="0"/>
      <c r="FIH106" s="0"/>
      <c r="FII106" s="0"/>
      <c r="FIJ106" s="0"/>
      <c r="FIK106" s="0"/>
      <c r="FIL106" s="0"/>
      <c r="FIM106" s="0"/>
      <c r="FIN106" s="0"/>
      <c r="FIO106" s="0"/>
      <c r="FIP106" s="0"/>
      <c r="FIQ106" s="0"/>
      <c r="FIR106" s="0"/>
      <c r="FIS106" s="0"/>
      <c r="FIT106" s="0"/>
      <c r="FIU106" s="0"/>
      <c r="FIV106" s="0"/>
      <c r="FIW106" s="0"/>
      <c r="FIX106" s="0"/>
      <c r="FIY106" s="0"/>
      <c r="FIZ106" s="0"/>
      <c r="FJA106" s="0"/>
      <c r="FJB106" s="0"/>
      <c r="FJC106" s="0"/>
      <c r="FJD106" s="0"/>
      <c r="FJE106" s="0"/>
      <c r="FJF106" s="0"/>
      <c r="FJG106" s="0"/>
      <c r="FJH106" s="0"/>
      <c r="FJI106" s="0"/>
      <c r="FJJ106" s="0"/>
      <c r="FJK106" s="0"/>
      <c r="FJL106" s="0"/>
      <c r="FJM106" s="0"/>
      <c r="FJN106" s="0"/>
      <c r="FJO106" s="0"/>
      <c r="FJP106" s="0"/>
      <c r="FJQ106" s="0"/>
      <c r="FJR106" s="0"/>
      <c r="FJS106" s="0"/>
      <c r="FJT106" s="0"/>
      <c r="FJU106" s="0"/>
      <c r="FJV106" s="0"/>
      <c r="FJW106" s="0"/>
      <c r="FJX106" s="0"/>
      <c r="FJY106" s="0"/>
      <c r="FJZ106" s="0"/>
      <c r="FKA106" s="0"/>
      <c r="FKB106" s="0"/>
      <c r="FKC106" s="0"/>
      <c r="FKD106" s="0"/>
      <c r="FKE106" s="0"/>
      <c r="FKF106" s="0"/>
      <c r="FKG106" s="0"/>
      <c r="FKH106" s="0"/>
      <c r="FKI106" s="0"/>
      <c r="FKJ106" s="0"/>
      <c r="FKK106" s="0"/>
      <c r="FKL106" s="0"/>
      <c r="FKM106" s="0"/>
      <c r="FKN106" s="0"/>
      <c r="FKO106" s="0"/>
      <c r="FKP106" s="0"/>
      <c r="FKQ106" s="0"/>
      <c r="FKR106" s="0"/>
      <c r="FKS106" s="0"/>
      <c r="FKT106" s="0"/>
      <c r="FKU106" s="0"/>
      <c r="FKV106" s="0"/>
      <c r="FKW106" s="0"/>
      <c r="FKX106" s="0"/>
      <c r="FKY106" s="0"/>
      <c r="FKZ106" s="0"/>
      <c r="FLA106" s="0"/>
      <c r="FLB106" s="0"/>
      <c r="FLC106" s="0"/>
      <c r="FLD106" s="0"/>
      <c r="FLE106" s="0"/>
      <c r="FLF106" s="0"/>
      <c r="FLG106" s="0"/>
      <c r="FLH106" s="0"/>
      <c r="FLI106" s="0"/>
      <c r="FLJ106" s="0"/>
      <c r="FLK106" s="0"/>
      <c r="FLL106" s="0"/>
      <c r="FLM106" s="0"/>
      <c r="FLN106" s="0"/>
      <c r="FLO106" s="0"/>
      <c r="FLP106" s="0"/>
      <c r="FLQ106" s="0"/>
      <c r="FLR106" s="0"/>
      <c r="FLS106" s="0"/>
      <c r="FLT106" s="0"/>
      <c r="FLU106" s="0"/>
      <c r="FLV106" s="0"/>
      <c r="FLW106" s="0"/>
      <c r="FLX106" s="0"/>
      <c r="FLY106" s="0"/>
      <c r="FLZ106" s="0"/>
      <c r="FMA106" s="0"/>
      <c r="FMB106" s="0"/>
      <c r="FMC106" s="0"/>
      <c r="FMD106" s="0"/>
      <c r="FME106" s="0"/>
      <c r="FMF106" s="0"/>
      <c r="FMG106" s="0"/>
      <c r="FMH106" s="0"/>
      <c r="FMI106" s="0"/>
      <c r="FMJ106" s="0"/>
      <c r="FMK106" s="0"/>
      <c r="FML106" s="0"/>
      <c r="FMM106" s="0"/>
      <c r="FMN106" s="0"/>
      <c r="FMO106" s="0"/>
      <c r="FMP106" s="0"/>
      <c r="FMQ106" s="0"/>
      <c r="FMR106" s="0"/>
      <c r="FMS106" s="0"/>
      <c r="FMT106" s="0"/>
      <c r="FMU106" s="0"/>
      <c r="FMV106" s="0"/>
      <c r="FMW106" s="0"/>
      <c r="FMX106" s="0"/>
      <c r="FMY106" s="0"/>
      <c r="FMZ106" s="0"/>
      <c r="FNA106" s="0"/>
      <c r="FNB106" s="0"/>
      <c r="FNC106" s="0"/>
      <c r="FND106" s="0"/>
      <c r="FNE106" s="0"/>
      <c r="FNF106" s="0"/>
      <c r="FNG106" s="0"/>
      <c r="FNH106" s="0"/>
      <c r="FNI106" s="0"/>
      <c r="FNJ106" s="0"/>
      <c r="FNK106" s="0"/>
      <c r="FNL106" s="0"/>
      <c r="FNM106" s="0"/>
      <c r="FNN106" s="0"/>
      <c r="FNO106" s="0"/>
      <c r="FNP106" s="0"/>
      <c r="FNQ106" s="0"/>
      <c r="FNR106" s="0"/>
      <c r="FNS106" s="0"/>
      <c r="FNT106" s="0"/>
      <c r="FNU106" s="0"/>
      <c r="FNV106" s="0"/>
      <c r="FNW106" s="0"/>
      <c r="FNX106" s="0"/>
      <c r="FNY106" s="0"/>
      <c r="FNZ106" s="0"/>
      <c r="FOA106" s="0"/>
      <c r="FOB106" s="0"/>
      <c r="FOC106" s="0"/>
      <c r="FOD106" s="0"/>
      <c r="FOE106" s="0"/>
      <c r="FOF106" s="0"/>
      <c r="FOG106" s="0"/>
      <c r="FOH106" s="0"/>
      <c r="FOI106" s="0"/>
      <c r="FOJ106" s="0"/>
      <c r="FOK106" s="0"/>
      <c r="FOL106" s="0"/>
      <c r="FOM106" s="0"/>
      <c r="FON106" s="0"/>
      <c r="FOO106" s="0"/>
      <c r="FOP106" s="0"/>
      <c r="FOQ106" s="0"/>
      <c r="FOR106" s="0"/>
      <c r="FOS106" s="0"/>
      <c r="FOT106" s="0"/>
      <c r="FOU106" s="0"/>
      <c r="FOV106" s="0"/>
      <c r="FOW106" s="0"/>
      <c r="FOX106" s="0"/>
      <c r="FOY106" s="0"/>
      <c r="FOZ106" s="0"/>
      <c r="FPA106" s="0"/>
      <c r="FPB106" s="0"/>
      <c r="FPC106" s="0"/>
      <c r="FPD106" s="0"/>
      <c r="FPE106" s="0"/>
      <c r="FPF106" s="0"/>
      <c r="FPG106" s="0"/>
      <c r="FPH106" s="0"/>
      <c r="FPI106" s="0"/>
      <c r="FPJ106" s="0"/>
      <c r="FPK106" s="0"/>
      <c r="FPL106" s="0"/>
      <c r="FPM106" s="0"/>
      <c r="FPN106" s="0"/>
      <c r="FPO106" s="0"/>
      <c r="FPP106" s="0"/>
      <c r="FPQ106" s="0"/>
      <c r="FPR106" s="0"/>
      <c r="FPS106" s="0"/>
      <c r="FPT106" s="0"/>
      <c r="FPU106" s="0"/>
      <c r="FPV106" s="0"/>
      <c r="FPW106" s="0"/>
      <c r="FPX106" s="0"/>
      <c r="FPY106" s="0"/>
      <c r="FPZ106" s="0"/>
      <c r="FQA106" s="0"/>
      <c r="FQB106" s="0"/>
      <c r="FQC106" s="0"/>
      <c r="FQD106" s="0"/>
      <c r="FQE106" s="0"/>
      <c r="FQF106" s="0"/>
      <c r="FQG106" s="0"/>
      <c r="FQH106" s="0"/>
      <c r="FQI106" s="0"/>
      <c r="FQJ106" s="0"/>
      <c r="FQK106" s="0"/>
      <c r="FQL106" s="0"/>
      <c r="FQM106" s="0"/>
      <c r="FQN106" s="0"/>
      <c r="FQO106" s="0"/>
      <c r="FQP106" s="0"/>
      <c r="FQQ106" s="0"/>
      <c r="FQR106" s="0"/>
      <c r="FQS106" s="0"/>
      <c r="FQT106" s="0"/>
      <c r="FQU106" s="0"/>
      <c r="FQV106" s="0"/>
      <c r="FQW106" s="0"/>
      <c r="FQX106" s="0"/>
      <c r="FQY106" s="0"/>
      <c r="FQZ106" s="0"/>
      <c r="FRA106" s="0"/>
      <c r="FRB106" s="0"/>
      <c r="FRC106" s="0"/>
      <c r="FRD106" s="0"/>
      <c r="FRE106" s="0"/>
      <c r="FRF106" s="0"/>
      <c r="FRG106" s="0"/>
      <c r="FRH106" s="0"/>
      <c r="FRI106" s="0"/>
      <c r="FRJ106" s="0"/>
      <c r="FRK106" s="0"/>
      <c r="FRL106" s="0"/>
      <c r="FRM106" s="0"/>
      <c r="FRN106" s="0"/>
      <c r="FRO106" s="0"/>
      <c r="FRP106" s="0"/>
      <c r="FRQ106" s="0"/>
      <c r="FRR106" s="0"/>
      <c r="FRS106" s="0"/>
      <c r="FRT106" s="0"/>
      <c r="FRU106" s="0"/>
      <c r="FRV106" s="0"/>
      <c r="FRW106" s="0"/>
      <c r="FRX106" s="0"/>
      <c r="FRY106" s="0"/>
      <c r="FRZ106" s="0"/>
      <c r="FSA106" s="0"/>
      <c r="FSB106" s="0"/>
      <c r="FSC106" s="0"/>
      <c r="FSD106" s="0"/>
      <c r="FSE106" s="0"/>
      <c r="FSF106" s="0"/>
      <c r="FSG106" s="0"/>
      <c r="FSH106" s="0"/>
      <c r="FSI106" s="0"/>
      <c r="FSJ106" s="0"/>
      <c r="FSK106" s="0"/>
      <c r="FSL106" s="0"/>
      <c r="FSM106" s="0"/>
      <c r="FSN106" s="0"/>
      <c r="FSO106" s="0"/>
      <c r="FSP106" s="0"/>
      <c r="FSQ106" s="0"/>
      <c r="FSR106" s="0"/>
      <c r="FSS106" s="0"/>
      <c r="FST106" s="0"/>
      <c r="FSU106" s="0"/>
      <c r="FSV106" s="0"/>
      <c r="FSW106" s="0"/>
      <c r="FSX106" s="0"/>
      <c r="FSY106" s="0"/>
      <c r="FSZ106" s="0"/>
      <c r="FTA106" s="0"/>
      <c r="FTB106" s="0"/>
      <c r="FTC106" s="0"/>
      <c r="FTD106" s="0"/>
      <c r="FTE106" s="0"/>
      <c r="FTF106" s="0"/>
      <c r="FTG106" s="0"/>
      <c r="FTH106" s="0"/>
      <c r="FTI106" s="0"/>
      <c r="FTJ106" s="0"/>
      <c r="FTK106" s="0"/>
      <c r="FTL106" s="0"/>
      <c r="FTM106" s="0"/>
      <c r="FTN106" s="0"/>
      <c r="FTO106" s="0"/>
      <c r="FTP106" s="0"/>
      <c r="FTQ106" s="0"/>
      <c r="FTR106" s="0"/>
      <c r="FTS106" s="0"/>
      <c r="FTT106" s="0"/>
      <c r="FTU106" s="0"/>
      <c r="FTV106" s="0"/>
      <c r="FTW106" s="0"/>
      <c r="FTX106" s="0"/>
      <c r="FTY106" s="0"/>
      <c r="FTZ106" s="0"/>
      <c r="FUA106" s="0"/>
      <c r="FUB106" s="0"/>
      <c r="FUC106" s="0"/>
      <c r="FUD106" s="0"/>
      <c r="FUE106" s="0"/>
      <c r="FUF106" s="0"/>
      <c r="FUG106" s="0"/>
      <c r="FUH106" s="0"/>
      <c r="FUI106" s="0"/>
      <c r="FUJ106" s="0"/>
      <c r="FUK106" s="0"/>
      <c r="FUL106" s="0"/>
      <c r="FUM106" s="0"/>
      <c r="FUN106" s="0"/>
      <c r="FUO106" s="0"/>
      <c r="FUP106" s="0"/>
      <c r="FUQ106" s="0"/>
      <c r="FUR106" s="0"/>
      <c r="FUS106" s="0"/>
      <c r="FUT106" s="0"/>
      <c r="FUU106" s="0"/>
      <c r="FUV106" s="0"/>
      <c r="FUW106" s="0"/>
      <c r="FUX106" s="0"/>
      <c r="FUY106" s="0"/>
      <c r="FUZ106" s="0"/>
      <c r="FVA106" s="0"/>
      <c r="FVB106" s="0"/>
      <c r="FVC106" s="0"/>
      <c r="FVD106" s="0"/>
      <c r="FVE106" s="0"/>
      <c r="FVF106" s="0"/>
      <c r="FVG106" s="0"/>
      <c r="FVH106" s="0"/>
      <c r="FVI106" s="0"/>
      <c r="FVJ106" s="0"/>
      <c r="FVK106" s="0"/>
      <c r="FVL106" s="0"/>
      <c r="FVM106" s="0"/>
      <c r="FVN106" s="0"/>
      <c r="FVO106" s="0"/>
      <c r="FVP106" s="0"/>
      <c r="FVQ106" s="0"/>
      <c r="FVR106" s="0"/>
      <c r="FVS106" s="0"/>
      <c r="FVT106" s="0"/>
      <c r="FVU106" s="0"/>
      <c r="FVV106" s="0"/>
      <c r="FVW106" s="0"/>
      <c r="FVX106" s="0"/>
      <c r="FVY106" s="0"/>
      <c r="FVZ106" s="0"/>
      <c r="FWA106" s="0"/>
      <c r="FWB106" s="0"/>
      <c r="FWC106" s="0"/>
      <c r="FWD106" s="0"/>
      <c r="FWE106" s="0"/>
      <c r="FWF106" s="0"/>
      <c r="FWG106" s="0"/>
      <c r="FWH106" s="0"/>
      <c r="FWI106" s="0"/>
      <c r="FWJ106" s="0"/>
      <c r="FWK106" s="0"/>
      <c r="FWL106" s="0"/>
      <c r="FWM106" s="0"/>
      <c r="FWN106" s="0"/>
      <c r="FWO106" s="0"/>
      <c r="FWP106" s="0"/>
      <c r="FWQ106" s="0"/>
      <c r="FWR106" s="0"/>
      <c r="FWS106" s="0"/>
      <c r="FWT106" s="0"/>
      <c r="FWU106" s="0"/>
      <c r="FWV106" s="0"/>
      <c r="FWW106" s="0"/>
      <c r="FWX106" s="0"/>
      <c r="FWY106" s="0"/>
      <c r="FWZ106" s="0"/>
      <c r="FXA106" s="0"/>
      <c r="FXB106" s="0"/>
      <c r="FXC106" s="0"/>
      <c r="FXD106" s="0"/>
      <c r="FXE106" s="0"/>
      <c r="FXF106" s="0"/>
      <c r="FXG106" s="0"/>
      <c r="FXH106" s="0"/>
      <c r="FXI106" s="0"/>
      <c r="FXJ106" s="0"/>
      <c r="FXK106" s="0"/>
      <c r="FXL106" s="0"/>
      <c r="FXM106" s="0"/>
      <c r="FXN106" s="0"/>
      <c r="FXO106" s="0"/>
      <c r="FXP106" s="0"/>
      <c r="FXQ106" s="0"/>
      <c r="FXR106" s="0"/>
      <c r="FXS106" s="0"/>
      <c r="FXT106" s="0"/>
      <c r="FXU106" s="0"/>
      <c r="FXV106" s="0"/>
      <c r="FXW106" s="0"/>
      <c r="FXX106" s="0"/>
      <c r="FXY106" s="0"/>
      <c r="FXZ106" s="0"/>
      <c r="FYA106" s="0"/>
      <c r="FYB106" s="0"/>
      <c r="FYC106" s="0"/>
      <c r="FYD106" s="0"/>
      <c r="FYE106" s="0"/>
      <c r="FYF106" s="0"/>
      <c r="FYG106" s="0"/>
      <c r="FYH106" s="0"/>
      <c r="FYI106" s="0"/>
      <c r="FYJ106" s="0"/>
      <c r="FYK106" s="0"/>
      <c r="FYL106" s="0"/>
      <c r="FYM106" s="0"/>
      <c r="FYN106" s="0"/>
      <c r="FYO106" s="0"/>
      <c r="FYP106" s="0"/>
      <c r="FYQ106" s="0"/>
      <c r="FYR106" s="0"/>
      <c r="FYS106" s="0"/>
      <c r="FYT106" s="0"/>
      <c r="FYU106" s="0"/>
      <c r="FYV106" s="0"/>
      <c r="FYW106" s="0"/>
      <c r="FYX106" s="0"/>
      <c r="FYY106" s="0"/>
      <c r="FYZ106" s="0"/>
      <c r="FZA106" s="0"/>
      <c r="FZB106" s="0"/>
      <c r="FZC106" s="0"/>
      <c r="FZD106" s="0"/>
      <c r="FZE106" s="0"/>
      <c r="FZF106" s="0"/>
      <c r="FZG106" s="0"/>
      <c r="FZH106" s="0"/>
      <c r="FZI106" s="0"/>
      <c r="FZJ106" s="0"/>
      <c r="FZK106" s="0"/>
      <c r="FZL106" s="0"/>
      <c r="FZM106" s="0"/>
      <c r="FZN106" s="0"/>
      <c r="FZO106" s="0"/>
      <c r="FZP106" s="0"/>
      <c r="FZQ106" s="0"/>
      <c r="FZR106" s="0"/>
      <c r="FZS106" s="0"/>
      <c r="FZT106" s="0"/>
      <c r="FZU106" s="0"/>
      <c r="FZV106" s="0"/>
      <c r="FZW106" s="0"/>
      <c r="FZX106" s="0"/>
      <c r="FZY106" s="0"/>
      <c r="FZZ106" s="0"/>
      <c r="GAA106" s="0"/>
      <c r="GAB106" s="0"/>
      <c r="GAC106" s="0"/>
      <c r="GAD106" s="0"/>
      <c r="GAE106" s="0"/>
      <c r="GAF106" s="0"/>
      <c r="GAG106" s="0"/>
      <c r="GAH106" s="0"/>
      <c r="GAI106" s="0"/>
      <c r="GAJ106" s="0"/>
      <c r="GAK106" s="0"/>
      <c r="GAL106" s="0"/>
      <c r="GAM106" s="0"/>
      <c r="GAN106" s="0"/>
      <c r="GAO106" s="0"/>
      <c r="GAP106" s="0"/>
      <c r="GAQ106" s="0"/>
      <c r="GAR106" s="0"/>
      <c r="GAS106" s="0"/>
      <c r="GAT106" s="0"/>
      <c r="GAU106" s="0"/>
      <c r="GAV106" s="0"/>
      <c r="GAW106" s="0"/>
      <c r="GAX106" s="0"/>
      <c r="GAY106" s="0"/>
      <c r="GAZ106" s="0"/>
      <c r="GBA106" s="0"/>
      <c r="GBB106" s="0"/>
      <c r="GBC106" s="0"/>
      <c r="GBD106" s="0"/>
      <c r="GBE106" s="0"/>
      <c r="GBF106" s="0"/>
      <c r="GBG106" s="0"/>
      <c r="GBH106" s="0"/>
      <c r="GBI106" s="0"/>
      <c r="GBJ106" s="0"/>
      <c r="GBK106" s="0"/>
      <c r="GBL106" s="0"/>
      <c r="GBM106" s="0"/>
      <c r="GBN106" s="0"/>
      <c r="GBO106" s="0"/>
      <c r="GBP106" s="0"/>
      <c r="GBQ106" s="0"/>
      <c r="GBR106" s="0"/>
      <c r="GBS106" s="0"/>
      <c r="GBT106" s="0"/>
      <c r="GBU106" s="0"/>
      <c r="GBV106" s="0"/>
      <c r="GBW106" s="0"/>
      <c r="GBX106" s="0"/>
      <c r="GBY106" s="0"/>
      <c r="GBZ106" s="0"/>
      <c r="GCA106" s="0"/>
      <c r="GCB106" s="0"/>
      <c r="GCC106" s="0"/>
      <c r="GCD106" s="0"/>
      <c r="GCE106" s="0"/>
      <c r="GCF106" s="0"/>
      <c r="GCG106" s="0"/>
      <c r="GCH106" s="0"/>
      <c r="GCI106" s="0"/>
      <c r="GCJ106" s="0"/>
      <c r="GCK106" s="0"/>
      <c r="GCL106" s="0"/>
      <c r="GCM106" s="0"/>
      <c r="GCN106" s="0"/>
      <c r="GCO106" s="0"/>
      <c r="GCP106" s="0"/>
      <c r="GCQ106" s="0"/>
      <c r="GCR106" s="0"/>
      <c r="GCS106" s="0"/>
      <c r="GCT106" s="0"/>
      <c r="GCU106" s="0"/>
      <c r="GCV106" s="0"/>
      <c r="GCW106" s="0"/>
      <c r="GCX106" s="0"/>
      <c r="GCY106" s="0"/>
      <c r="GCZ106" s="0"/>
      <c r="GDA106" s="0"/>
      <c r="GDB106" s="0"/>
      <c r="GDC106" s="0"/>
      <c r="GDD106" s="0"/>
      <c r="GDE106" s="0"/>
      <c r="GDF106" s="0"/>
      <c r="GDG106" s="0"/>
      <c r="GDH106" s="0"/>
      <c r="GDI106" s="0"/>
      <c r="GDJ106" s="0"/>
      <c r="GDK106" s="0"/>
      <c r="GDL106" s="0"/>
      <c r="GDM106" s="0"/>
      <c r="GDN106" s="0"/>
      <c r="GDO106" s="0"/>
      <c r="GDP106" s="0"/>
      <c r="GDQ106" s="0"/>
      <c r="GDR106" s="0"/>
      <c r="GDS106" s="0"/>
      <c r="GDT106" s="0"/>
      <c r="GDU106" s="0"/>
      <c r="GDV106" s="0"/>
      <c r="GDW106" s="0"/>
      <c r="GDX106" s="0"/>
      <c r="GDY106" s="0"/>
      <c r="GDZ106" s="0"/>
      <c r="GEA106" s="0"/>
      <c r="GEB106" s="0"/>
      <c r="GEC106" s="0"/>
      <c r="GED106" s="0"/>
      <c r="GEE106" s="0"/>
      <c r="GEF106" s="0"/>
      <c r="GEG106" s="0"/>
      <c r="GEH106" s="0"/>
      <c r="GEI106" s="0"/>
      <c r="GEJ106" s="0"/>
      <c r="GEK106" s="0"/>
      <c r="GEL106" s="0"/>
      <c r="GEM106" s="0"/>
      <c r="GEN106" s="0"/>
      <c r="GEO106" s="0"/>
      <c r="GEP106" s="0"/>
      <c r="GEQ106" s="0"/>
      <c r="GER106" s="0"/>
      <c r="GES106" s="0"/>
      <c r="GET106" s="0"/>
      <c r="GEU106" s="0"/>
      <c r="GEV106" s="0"/>
      <c r="GEW106" s="0"/>
      <c r="GEX106" s="0"/>
      <c r="GEY106" s="0"/>
      <c r="GEZ106" s="0"/>
      <c r="GFA106" s="0"/>
      <c r="GFB106" s="0"/>
      <c r="GFC106" s="0"/>
      <c r="GFD106" s="0"/>
      <c r="GFE106" s="0"/>
      <c r="GFF106" s="0"/>
      <c r="GFG106" s="0"/>
      <c r="GFH106" s="0"/>
      <c r="GFI106" s="0"/>
      <c r="GFJ106" s="0"/>
      <c r="GFK106" s="0"/>
      <c r="GFL106" s="0"/>
      <c r="GFM106" s="0"/>
      <c r="GFN106" s="0"/>
      <c r="GFO106" s="0"/>
      <c r="GFP106" s="0"/>
      <c r="GFQ106" s="0"/>
      <c r="GFR106" s="0"/>
      <c r="GFS106" s="0"/>
      <c r="GFT106" s="0"/>
      <c r="GFU106" s="0"/>
      <c r="GFV106" s="0"/>
      <c r="GFW106" s="0"/>
      <c r="GFX106" s="0"/>
      <c r="GFY106" s="0"/>
      <c r="GFZ106" s="0"/>
      <c r="GGA106" s="0"/>
      <c r="GGB106" s="0"/>
      <c r="GGC106" s="0"/>
      <c r="GGD106" s="0"/>
      <c r="GGE106" s="0"/>
      <c r="GGF106" s="0"/>
      <c r="GGG106" s="0"/>
      <c r="GGH106" s="0"/>
      <c r="GGI106" s="0"/>
      <c r="GGJ106" s="0"/>
      <c r="GGK106" s="0"/>
      <c r="GGL106" s="0"/>
      <c r="GGM106" s="0"/>
      <c r="GGN106" s="0"/>
      <c r="GGO106" s="0"/>
      <c r="GGP106" s="0"/>
      <c r="GGQ106" s="0"/>
      <c r="GGR106" s="0"/>
      <c r="GGS106" s="0"/>
      <c r="GGT106" s="0"/>
      <c r="GGU106" s="0"/>
      <c r="GGV106" s="0"/>
      <c r="GGW106" s="0"/>
      <c r="GGX106" s="0"/>
      <c r="GGY106" s="0"/>
      <c r="GGZ106" s="0"/>
      <c r="GHA106" s="0"/>
      <c r="GHB106" s="0"/>
      <c r="GHC106" s="0"/>
      <c r="GHD106" s="0"/>
      <c r="GHE106" s="0"/>
      <c r="GHF106" s="0"/>
      <c r="GHG106" s="0"/>
      <c r="GHH106" s="0"/>
      <c r="GHI106" s="0"/>
      <c r="GHJ106" s="0"/>
      <c r="GHK106" s="0"/>
      <c r="GHL106" s="0"/>
      <c r="GHM106" s="0"/>
      <c r="GHN106" s="0"/>
      <c r="GHO106" s="0"/>
      <c r="GHP106" s="0"/>
      <c r="GHQ106" s="0"/>
      <c r="GHR106" s="0"/>
      <c r="GHS106" s="0"/>
      <c r="GHT106" s="0"/>
      <c r="GHU106" s="0"/>
      <c r="GHV106" s="0"/>
      <c r="GHW106" s="0"/>
      <c r="GHX106" s="0"/>
      <c r="GHY106" s="0"/>
      <c r="GHZ106" s="0"/>
      <c r="GIA106" s="0"/>
      <c r="GIB106" s="0"/>
      <c r="GIC106" s="0"/>
      <c r="GID106" s="0"/>
      <c r="GIE106" s="0"/>
      <c r="GIF106" s="0"/>
      <c r="GIG106" s="0"/>
      <c r="GIH106" s="0"/>
      <c r="GII106" s="0"/>
      <c r="GIJ106" s="0"/>
      <c r="GIK106" s="0"/>
      <c r="GIL106" s="0"/>
      <c r="GIM106" s="0"/>
      <c r="GIN106" s="0"/>
      <c r="GIO106" s="0"/>
      <c r="GIP106" s="0"/>
      <c r="GIQ106" s="0"/>
      <c r="GIR106" s="0"/>
      <c r="GIS106" s="0"/>
      <c r="GIT106" s="0"/>
      <c r="GIU106" s="0"/>
      <c r="GIV106" s="0"/>
      <c r="GIW106" s="0"/>
      <c r="GIX106" s="0"/>
      <c r="GIY106" s="0"/>
      <c r="GIZ106" s="0"/>
      <c r="GJA106" s="0"/>
      <c r="GJB106" s="0"/>
      <c r="GJC106" s="0"/>
      <c r="GJD106" s="0"/>
      <c r="GJE106" s="0"/>
      <c r="GJF106" s="0"/>
      <c r="GJG106" s="0"/>
      <c r="GJH106" s="0"/>
      <c r="GJI106" s="0"/>
      <c r="GJJ106" s="0"/>
      <c r="GJK106" s="0"/>
      <c r="GJL106" s="0"/>
      <c r="GJM106" s="0"/>
      <c r="GJN106" s="0"/>
      <c r="GJO106" s="0"/>
      <c r="GJP106" s="0"/>
      <c r="GJQ106" s="0"/>
      <c r="GJR106" s="0"/>
      <c r="GJS106" s="0"/>
      <c r="GJT106" s="0"/>
      <c r="GJU106" s="0"/>
      <c r="GJV106" s="0"/>
      <c r="GJW106" s="0"/>
      <c r="GJX106" s="0"/>
      <c r="GJY106" s="0"/>
      <c r="GJZ106" s="0"/>
      <c r="GKA106" s="0"/>
      <c r="GKB106" s="0"/>
      <c r="GKC106" s="0"/>
      <c r="GKD106" s="0"/>
      <c r="GKE106" s="0"/>
      <c r="GKF106" s="0"/>
      <c r="GKG106" s="0"/>
      <c r="GKH106" s="0"/>
      <c r="GKI106" s="0"/>
      <c r="GKJ106" s="0"/>
      <c r="GKK106" s="0"/>
      <c r="GKL106" s="0"/>
      <c r="GKM106" s="0"/>
      <c r="GKN106" s="0"/>
      <c r="GKO106" s="0"/>
      <c r="GKP106" s="0"/>
      <c r="GKQ106" s="0"/>
      <c r="GKR106" s="0"/>
      <c r="GKS106" s="0"/>
      <c r="GKT106" s="0"/>
      <c r="GKU106" s="0"/>
      <c r="GKV106" s="0"/>
      <c r="GKW106" s="0"/>
      <c r="GKX106" s="0"/>
      <c r="GKY106" s="0"/>
      <c r="GKZ106" s="0"/>
      <c r="GLA106" s="0"/>
      <c r="GLB106" s="0"/>
      <c r="GLC106" s="0"/>
      <c r="GLD106" s="0"/>
      <c r="GLE106" s="0"/>
      <c r="GLF106" s="0"/>
      <c r="GLG106" s="0"/>
      <c r="GLH106" s="0"/>
      <c r="GLI106" s="0"/>
      <c r="GLJ106" s="0"/>
      <c r="GLK106" s="0"/>
      <c r="GLL106" s="0"/>
      <c r="GLM106" s="0"/>
      <c r="GLN106" s="0"/>
      <c r="GLO106" s="0"/>
      <c r="GLP106" s="0"/>
      <c r="GLQ106" s="0"/>
      <c r="GLR106" s="0"/>
      <c r="GLS106" s="0"/>
      <c r="GLT106" s="0"/>
      <c r="GLU106" s="0"/>
      <c r="GLV106" s="0"/>
      <c r="GLW106" s="0"/>
      <c r="GLX106" s="0"/>
      <c r="GLY106" s="0"/>
      <c r="GLZ106" s="0"/>
      <c r="GMA106" s="0"/>
      <c r="GMB106" s="0"/>
      <c r="GMC106" s="0"/>
      <c r="GMD106" s="0"/>
      <c r="GME106" s="0"/>
      <c r="GMF106" s="0"/>
      <c r="GMG106" s="0"/>
      <c r="GMH106" s="0"/>
      <c r="GMI106" s="0"/>
      <c r="GMJ106" s="0"/>
      <c r="GMK106" s="0"/>
      <c r="GML106" s="0"/>
      <c r="GMM106" s="0"/>
      <c r="GMN106" s="0"/>
      <c r="GMO106" s="0"/>
      <c r="GMP106" s="0"/>
      <c r="GMQ106" s="0"/>
      <c r="GMR106" s="0"/>
      <c r="GMS106" s="0"/>
      <c r="GMT106" s="0"/>
      <c r="GMU106" s="0"/>
      <c r="GMV106" s="0"/>
      <c r="GMW106" s="0"/>
      <c r="GMX106" s="0"/>
      <c r="GMY106" s="0"/>
      <c r="GMZ106" s="0"/>
      <c r="GNA106" s="0"/>
      <c r="GNB106" s="0"/>
      <c r="GNC106" s="0"/>
      <c r="GND106" s="0"/>
      <c r="GNE106" s="0"/>
      <c r="GNF106" s="0"/>
      <c r="GNG106" s="0"/>
      <c r="GNH106" s="0"/>
      <c r="GNI106" s="0"/>
      <c r="GNJ106" s="0"/>
      <c r="GNK106" s="0"/>
      <c r="GNL106" s="0"/>
      <c r="GNM106" s="0"/>
      <c r="GNN106" s="0"/>
      <c r="GNO106" s="0"/>
      <c r="GNP106" s="0"/>
      <c r="GNQ106" s="0"/>
      <c r="GNR106" s="0"/>
      <c r="GNS106" s="0"/>
      <c r="GNT106" s="0"/>
      <c r="GNU106" s="0"/>
      <c r="GNV106" s="0"/>
      <c r="GNW106" s="0"/>
      <c r="GNX106" s="0"/>
      <c r="GNY106" s="0"/>
      <c r="GNZ106" s="0"/>
      <c r="GOA106" s="0"/>
      <c r="GOB106" s="0"/>
      <c r="GOC106" s="0"/>
      <c r="GOD106" s="0"/>
      <c r="GOE106" s="0"/>
      <c r="GOF106" s="0"/>
      <c r="GOG106" s="0"/>
      <c r="GOH106" s="0"/>
      <c r="GOI106" s="0"/>
      <c r="GOJ106" s="0"/>
      <c r="GOK106" s="0"/>
      <c r="GOL106" s="0"/>
      <c r="GOM106" s="0"/>
      <c r="GON106" s="0"/>
      <c r="GOO106" s="0"/>
      <c r="GOP106" s="0"/>
      <c r="GOQ106" s="0"/>
      <c r="GOR106" s="0"/>
      <c r="GOS106" s="0"/>
      <c r="GOT106" s="0"/>
      <c r="GOU106" s="0"/>
      <c r="GOV106" s="0"/>
      <c r="GOW106" s="0"/>
      <c r="GOX106" s="0"/>
      <c r="GOY106" s="0"/>
      <c r="GOZ106" s="0"/>
      <c r="GPA106" s="0"/>
      <c r="GPB106" s="0"/>
      <c r="GPC106" s="0"/>
      <c r="GPD106" s="0"/>
      <c r="GPE106" s="0"/>
      <c r="GPF106" s="0"/>
      <c r="GPG106" s="0"/>
      <c r="GPH106" s="0"/>
      <c r="GPI106" s="0"/>
      <c r="GPJ106" s="0"/>
      <c r="GPK106" s="0"/>
      <c r="GPL106" s="0"/>
      <c r="GPM106" s="0"/>
      <c r="GPN106" s="0"/>
      <c r="GPO106" s="0"/>
      <c r="GPP106" s="0"/>
      <c r="GPQ106" s="0"/>
      <c r="GPR106" s="0"/>
      <c r="GPS106" s="0"/>
      <c r="GPT106" s="0"/>
      <c r="GPU106" s="0"/>
      <c r="GPV106" s="0"/>
      <c r="GPW106" s="0"/>
      <c r="GPX106" s="0"/>
      <c r="GPY106" s="0"/>
      <c r="GPZ106" s="0"/>
      <c r="GQA106" s="0"/>
      <c r="GQB106" s="0"/>
      <c r="GQC106" s="0"/>
      <c r="GQD106" s="0"/>
      <c r="GQE106" s="0"/>
      <c r="GQF106" s="0"/>
      <c r="GQG106" s="0"/>
      <c r="GQH106" s="0"/>
      <c r="GQI106" s="0"/>
      <c r="GQJ106" s="0"/>
      <c r="GQK106" s="0"/>
      <c r="GQL106" s="0"/>
      <c r="GQM106" s="0"/>
      <c r="GQN106" s="0"/>
      <c r="GQO106" s="0"/>
      <c r="GQP106" s="0"/>
      <c r="GQQ106" s="0"/>
      <c r="GQR106" s="0"/>
      <c r="GQS106" s="0"/>
      <c r="GQT106" s="0"/>
      <c r="GQU106" s="0"/>
      <c r="GQV106" s="0"/>
      <c r="GQW106" s="0"/>
      <c r="GQX106" s="0"/>
      <c r="GQY106" s="0"/>
      <c r="GQZ106" s="0"/>
      <c r="GRA106" s="0"/>
      <c r="GRB106" s="0"/>
      <c r="GRC106" s="0"/>
      <c r="GRD106" s="0"/>
      <c r="GRE106" s="0"/>
      <c r="GRF106" s="0"/>
      <c r="GRG106" s="0"/>
      <c r="GRH106" s="0"/>
      <c r="GRI106" s="0"/>
      <c r="GRJ106" s="0"/>
      <c r="GRK106" s="0"/>
      <c r="GRL106" s="0"/>
      <c r="GRM106" s="0"/>
      <c r="GRN106" s="0"/>
      <c r="GRO106" s="0"/>
      <c r="GRP106" s="0"/>
      <c r="GRQ106" s="0"/>
      <c r="GRR106" s="0"/>
      <c r="GRS106" s="0"/>
      <c r="GRT106" s="0"/>
      <c r="GRU106" s="0"/>
      <c r="GRV106" s="0"/>
      <c r="GRW106" s="0"/>
      <c r="GRX106" s="0"/>
      <c r="GRY106" s="0"/>
      <c r="GRZ106" s="0"/>
      <c r="GSA106" s="0"/>
      <c r="GSB106" s="0"/>
      <c r="GSC106" s="0"/>
      <c r="GSD106" s="0"/>
      <c r="GSE106" s="0"/>
      <c r="GSF106" s="0"/>
      <c r="GSG106" s="0"/>
      <c r="GSH106" s="0"/>
      <c r="GSI106" s="0"/>
      <c r="GSJ106" s="0"/>
      <c r="GSK106" s="0"/>
      <c r="GSL106" s="0"/>
      <c r="GSM106" s="0"/>
      <c r="GSN106" s="0"/>
      <c r="GSO106" s="0"/>
      <c r="GSP106" s="0"/>
      <c r="GSQ106" s="0"/>
      <c r="GSR106" s="0"/>
      <c r="GSS106" s="0"/>
      <c r="GST106" s="0"/>
      <c r="GSU106" s="0"/>
      <c r="GSV106" s="0"/>
      <c r="GSW106" s="0"/>
      <c r="GSX106" s="0"/>
      <c r="GSY106" s="0"/>
      <c r="GSZ106" s="0"/>
      <c r="GTA106" s="0"/>
      <c r="GTB106" s="0"/>
      <c r="GTC106" s="0"/>
      <c r="GTD106" s="0"/>
      <c r="GTE106" s="0"/>
      <c r="GTF106" s="0"/>
      <c r="GTG106" s="0"/>
      <c r="GTH106" s="0"/>
      <c r="GTI106" s="0"/>
      <c r="GTJ106" s="0"/>
      <c r="GTK106" s="0"/>
      <c r="GTL106" s="0"/>
      <c r="GTM106" s="0"/>
      <c r="GTN106" s="0"/>
      <c r="GTO106" s="0"/>
      <c r="GTP106" s="0"/>
      <c r="GTQ106" s="0"/>
      <c r="GTR106" s="0"/>
      <c r="GTS106" s="0"/>
      <c r="GTT106" s="0"/>
      <c r="GTU106" s="0"/>
      <c r="GTV106" s="0"/>
      <c r="GTW106" s="0"/>
      <c r="GTX106" s="0"/>
      <c r="GTY106" s="0"/>
      <c r="GTZ106" s="0"/>
      <c r="GUA106" s="0"/>
      <c r="GUB106" s="0"/>
      <c r="GUC106" s="0"/>
      <c r="GUD106" s="0"/>
      <c r="GUE106" s="0"/>
      <c r="GUF106" s="0"/>
      <c r="GUG106" s="0"/>
      <c r="GUH106" s="0"/>
      <c r="GUI106" s="0"/>
      <c r="GUJ106" s="0"/>
      <c r="GUK106" s="0"/>
      <c r="GUL106" s="0"/>
      <c r="GUM106" s="0"/>
      <c r="GUN106" s="0"/>
      <c r="GUO106" s="0"/>
      <c r="GUP106" s="0"/>
      <c r="GUQ106" s="0"/>
      <c r="GUR106" s="0"/>
      <c r="GUS106" s="0"/>
      <c r="GUT106" s="0"/>
      <c r="GUU106" s="0"/>
      <c r="GUV106" s="0"/>
      <c r="GUW106" s="0"/>
      <c r="GUX106" s="0"/>
      <c r="GUY106" s="0"/>
      <c r="GUZ106" s="0"/>
      <c r="GVA106" s="0"/>
      <c r="GVB106" s="0"/>
      <c r="GVC106" s="0"/>
      <c r="GVD106" s="0"/>
      <c r="GVE106" s="0"/>
      <c r="GVF106" s="0"/>
      <c r="GVG106" s="0"/>
      <c r="GVH106" s="0"/>
      <c r="GVI106" s="0"/>
      <c r="GVJ106" s="0"/>
      <c r="GVK106" s="0"/>
      <c r="GVL106" s="0"/>
      <c r="GVM106" s="0"/>
      <c r="GVN106" s="0"/>
      <c r="GVO106" s="0"/>
      <c r="GVP106" s="0"/>
      <c r="GVQ106" s="0"/>
      <c r="GVR106" s="0"/>
      <c r="GVS106" s="0"/>
      <c r="GVT106" s="0"/>
      <c r="GVU106" s="0"/>
      <c r="GVV106" s="0"/>
      <c r="GVW106" s="0"/>
      <c r="GVX106" s="0"/>
      <c r="GVY106" s="0"/>
      <c r="GVZ106" s="0"/>
      <c r="GWA106" s="0"/>
      <c r="GWB106" s="0"/>
      <c r="GWC106" s="0"/>
      <c r="GWD106" s="0"/>
      <c r="GWE106" s="0"/>
      <c r="GWF106" s="0"/>
      <c r="GWG106" s="0"/>
      <c r="GWH106" s="0"/>
      <c r="GWI106" s="0"/>
      <c r="GWJ106" s="0"/>
      <c r="GWK106" s="0"/>
      <c r="GWL106" s="0"/>
      <c r="GWM106" s="0"/>
      <c r="GWN106" s="0"/>
      <c r="GWO106" s="0"/>
      <c r="GWP106" s="0"/>
      <c r="GWQ106" s="0"/>
      <c r="GWR106" s="0"/>
      <c r="GWS106" s="0"/>
      <c r="GWT106" s="0"/>
      <c r="GWU106" s="0"/>
      <c r="GWV106" s="0"/>
      <c r="GWW106" s="0"/>
      <c r="GWX106" s="0"/>
      <c r="GWY106" s="0"/>
      <c r="GWZ106" s="0"/>
      <c r="GXA106" s="0"/>
      <c r="GXB106" s="0"/>
      <c r="GXC106" s="0"/>
      <c r="GXD106" s="0"/>
      <c r="GXE106" s="0"/>
      <c r="GXF106" s="0"/>
      <c r="GXG106" s="0"/>
      <c r="GXH106" s="0"/>
      <c r="GXI106" s="0"/>
      <c r="GXJ106" s="0"/>
      <c r="GXK106" s="0"/>
      <c r="GXL106" s="0"/>
      <c r="GXM106" s="0"/>
      <c r="GXN106" s="0"/>
      <c r="GXO106" s="0"/>
      <c r="GXP106" s="0"/>
      <c r="GXQ106" s="0"/>
      <c r="GXR106" s="0"/>
      <c r="GXS106" s="0"/>
      <c r="GXT106" s="0"/>
      <c r="GXU106" s="0"/>
      <c r="GXV106" s="0"/>
      <c r="GXW106" s="0"/>
      <c r="GXX106" s="0"/>
      <c r="GXY106" s="0"/>
      <c r="GXZ106" s="0"/>
      <c r="GYA106" s="0"/>
      <c r="GYB106" s="0"/>
      <c r="GYC106" s="0"/>
      <c r="GYD106" s="0"/>
      <c r="GYE106" s="0"/>
      <c r="GYF106" s="0"/>
      <c r="GYG106" s="0"/>
      <c r="GYH106" s="0"/>
      <c r="GYI106" s="0"/>
      <c r="GYJ106" s="0"/>
      <c r="GYK106" s="0"/>
      <c r="GYL106" s="0"/>
      <c r="GYM106" s="0"/>
      <c r="GYN106" s="0"/>
      <c r="GYO106" s="0"/>
      <c r="GYP106" s="0"/>
      <c r="GYQ106" s="0"/>
      <c r="GYR106" s="0"/>
      <c r="GYS106" s="0"/>
      <c r="GYT106" s="0"/>
      <c r="GYU106" s="0"/>
      <c r="GYV106" s="0"/>
      <c r="GYW106" s="0"/>
      <c r="GYX106" s="0"/>
      <c r="GYY106" s="0"/>
      <c r="GYZ106" s="0"/>
      <c r="GZA106" s="0"/>
      <c r="GZB106" s="0"/>
      <c r="GZC106" s="0"/>
      <c r="GZD106" s="0"/>
      <c r="GZE106" s="0"/>
      <c r="GZF106" s="0"/>
      <c r="GZG106" s="0"/>
      <c r="GZH106" s="0"/>
      <c r="GZI106" s="0"/>
      <c r="GZJ106" s="0"/>
      <c r="GZK106" s="0"/>
      <c r="GZL106" s="0"/>
      <c r="GZM106" s="0"/>
      <c r="GZN106" s="0"/>
      <c r="GZO106" s="0"/>
      <c r="GZP106" s="0"/>
      <c r="GZQ106" s="0"/>
      <c r="GZR106" s="0"/>
      <c r="GZS106" s="0"/>
      <c r="GZT106" s="0"/>
      <c r="GZU106" s="0"/>
      <c r="GZV106" s="0"/>
      <c r="GZW106" s="0"/>
      <c r="GZX106" s="0"/>
      <c r="GZY106" s="0"/>
      <c r="GZZ106" s="0"/>
      <c r="HAA106" s="0"/>
      <c r="HAB106" s="0"/>
      <c r="HAC106" s="0"/>
      <c r="HAD106" s="0"/>
      <c r="HAE106" s="0"/>
      <c r="HAF106" s="0"/>
      <c r="HAG106" s="0"/>
      <c r="HAH106" s="0"/>
      <c r="HAI106" s="0"/>
      <c r="HAJ106" s="0"/>
      <c r="HAK106" s="0"/>
      <c r="HAL106" s="0"/>
      <c r="HAM106" s="0"/>
      <c r="HAN106" s="0"/>
      <c r="HAO106" s="0"/>
      <c r="HAP106" s="0"/>
      <c r="HAQ106" s="0"/>
      <c r="HAR106" s="0"/>
      <c r="HAS106" s="0"/>
      <c r="HAT106" s="0"/>
      <c r="HAU106" s="0"/>
      <c r="HAV106" s="0"/>
      <c r="HAW106" s="0"/>
      <c r="HAX106" s="0"/>
      <c r="HAY106" s="0"/>
      <c r="HAZ106" s="0"/>
      <c r="HBA106" s="0"/>
      <c r="HBB106" s="0"/>
      <c r="HBC106" s="0"/>
      <c r="HBD106" s="0"/>
      <c r="HBE106" s="0"/>
      <c r="HBF106" s="0"/>
      <c r="HBG106" s="0"/>
      <c r="HBH106" s="0"/>
      <c r="HBI106" s="0"/>
      <c r="HBJ106" s="0"/>
      <c r="HBK106" s="0"/>
      <c r="HBL106" s="0"/>
      <c r="HBM106" s="0"/>
      <c r="HBN106" s="0"/>
      <c r="HBO106" s="0"/>
      <c r="HBP106" s="0"/>
      <c r="HBQ106" s="0"/>
      <c r="HBR106" s="0"/>
      <c r="HBS106" s="0"/>
      <c r="HBT106" s="0"/>
      <c r="HBU106" s="0"/>
      <c r="HBV106" s="0"/>
      <c r="HBW106" s="0"/>
      <c r="HBX106" s="0"/>
      <c r="HBY106" s="0"/>
      <c r="HBZ106" s="0"/>
      <c r="HCA106" s="0"/>
      <c r="HCB106" s="0"/>
      <c r="HCC106" s="0"/>
      <c r="HCD106" s="0"/>
      <c r="HCE106" s="0"/>
      <c r="HCF106" s="0"/>
      <c r="HCG106" s="0"/>
      <c r="HCH106" s="0"/>
      <c r="HCI106" s="0"/>
      <c r="HCJ106" s="0"/>
      <c r="HCK106" s="0"/>
      <c r="HCL106" s="0"/>
      <c r="HCM106" s="0"/>
      <c r="HCN106" s="0"/>
      <c r="HCO106" s="0"/>
      <c r="HCP106" s="0"/>
      <c r="HCQ106" s="0"/>
      <c r="HCR106" s="0"/>
      <c r="HCS106" s="0"/>
      <c r="HCT106" s="0"/>
      <c r="HCU106" s="0"/>
      <c r="HCV106" s="0"/>
      <c r="HCW106" s="0"/>
      <c r="HCX106" s="0"/>
      <c r="HCY106" s="0"/>
      <c r="HCZ106" s="0"/>
      <c r="HDA106" s="0"/>
      <c r="HDB106" s="0"/>
      <c r="HDC106" s="0"/>
      <c r="HDD106" s="0"/>
      <c r="HDE106" s="0"/>
      <c r="HDF106" s="0"/>
      <c r="HDG106" s="0"/>
      <c r="HDH106" s="0"/>
      <c r="HDI106" s="0"/>
      <c r="HDJ106" s="0"/>
      <c r="HDK106" s="0"/>
      <c r="HDL106" s="0"/>
      <c r="HDM106" s="0"/>
      <c r="HDN106" s="0"/>
      <c r="HDO106" s="0"/>
      <c r="HDP106" s="0"/>
      <c r="HDQ106" s="0"/>
      <c r="HDR106" s="0"/>
      <c r="HDS106" s="0"/>
      <c r="HDT106" s="0"/>
      <c r="HDU106" s="0"/>
      <c r="HDV106" s="0"/>
      <c r="HDW106" s="0"/>
      <c r="HDX106" s="0"/>
      <c r="HDY106" s="0"/>
      <c r="HDZ106" s="0"/>
      <c r="HEA106" s="0"/>
      <c r="HEB106" s="0"/>
      <c r="HEC106" s="0"/>
      <c r="HED106" s="0"/>
      <c r="HEE106" s="0"/>
      <c r="HEF106" s="0"/>
      <c r="HEG106" s="0"/>
      <c r="HEH106" s="0"/>
      <c r="HEI106" s="0"/>
      <c r="HEJ106" s="0"/>
      <c r="HEK106" s="0"/>
      <c r="HEL106" s="0"/>
      <c r="HEM106" s="0"/>
      <c r="HEN106" s="0"/>
      <c r="HEO106" s="0"/>
      <c r="HEP106" s="0"/>
      <c r="HEQ106" s="0"/>
      <c r="HER106" s="0"/>
      <c r="HES106" s="0"/>
      <c r="HET106" s="0"/>
      <c r="HEU106" s="0"/>
      <c r="HEV106" s="0"/>
      <c r="HEW106" s="0"/>
      <c r="HEX106" s="0"/>
      <c r="HEY106" s="0"/>
      <c r="HEZ106" s="0"/>
      <c r="HFA106" s="0"/>
      <c r="HFB106" s="0"/>
      <c r="HFC106" s="0"/>
      <c r="HFD106" s="0"/>
      <c r="HFE106" s="0"/>
      <c r="HFF106" s="0"/>
      <c r="HFG106" s="0"/>
      <c r="HFH106" s="0"/>
      <c r="HFI106" s="0"/>
      <c r="HFJ106" s="0"/>
      <c r="HFK106" s="0"/>
      <c r="HFL106" s="0"/>
      <c r="HFM106" s="0"/>
      <c r="HFN106" s="0"/>
      <c r="HFO106" s="0"/>
      <c r="HFP106" s="0"/>
      <c r="HFQ106" s="0"/>
      <c r="HFR106" s="0"/>
      <c r="HFS106" s="0"/>
      <c r="HFT106" s="0"/>
      <c r="HFU106" s="0"/>
      <c r="HFV106" s="0"/>
      <c r="HFW106" s="0"/>
      <c r="HFX106" s="0"/>
      <c r="HFY106" s="0"/>
      <c r="HFZ106" s="0"/>
      <c r="HGA106" s="0"/>
      <c r="HGB106" s="0"/>
      <c r="HGC106" s="0"/>
      <c r="HGD106" s="0"/>
      <c r="HGE106" s="0"/>
      <c r="HGF106" s="0"/>
      <c r="HGG106" s="0"/>
      <c r="HGH106" s="0"/>
      <c r="HGI106" s="0"/>
      <c r="HGJ106" s="0"/>
      <c r="HGK106" s="0"/>
      <c r="HGL106" s="0"/>
      <c r="HGM106" s="0"/>
      <c r="HGN106" s="0"/>
      <c r="HGO106" s="0"/>
      <c r="HGP106" s="0"/>
      <c r="HGQ106" s="0"/>
      <c r="HGR106" s="0"/>
      <c r="HGS106" s="0"/>
      <c r="HGT106" s="0"/>
      <c r="HGU106" s="0"/>
      <c r="HGV106" s="0"/>
      <c r="HGW106" s="0"/>
      <c r="HGX106" s="0"/>
      <c r="HGY106" s="0"/>
      <c r="HGZ106" s="0"/>
      <c r="HHA106" s="0"/>
      <c r="HHB106" s="0"/>
      <c r="HHC106" s="0"/>
      <c r="HHD106" s="0"/>
      <c r="HHE106" s="0"/>
      <c r="HHF106" s="0"/>
      <c r="HHG106" s="0"/>
      <c r="HHH106" s="0"/>
      <c r="HHI106" s="0"/>
      <c r="HHJ106" s="0"/>
      <c r="HHK106" s="0"/>
      <c r="HHL106" s="0"/>
      <c r="HHM106" s="0"/>
      <c r="HHN106" s="0"/>
      <c r="HHO106" s="0"/>
      <c r="HHP106" s="0"/>
      <c r="HHQ106" s="0"/>
      <c r="HHR106" s="0"/>
      <c r="HHS106" s="0"/>
      <c r="HHT106" s="0"/>
      <c r="HHU106" s="0"/>
      <c r="HHV106" s="0"/>
      <c r="HHW106" s="0"/>
      <c r="HHX106" s="0"/>
      <c r="HHY106" s="0"/>
      <c r="HHZ106" s="0"/>
      <c r="HIA106" s="0"/>
      <c r="HIB106" s="0"/>
      <c r="HIC106" s="0"/>
      <c r="HID106" s="0"/>
      <c r="HIE106" s="0"/>
      <c r="HIF106" s="0"/>
      <c r="HIG106" s="0"/>
      <c r="HIH106" s="0"/>
      <c r="HII106" s="0"/>
      <c r="HIJ106" s="0"/>
      <c r="HIK106" s="0"/>
      <c r="HIL106" s="0"/>
      <c r="HIM106" s="0"/>
      <c r="HIN106" s="0"/>
      <c r="HIO106" s="0"/>
      <c r="HIP106" s="0"/>
      <c r="HIQ106" s="0"/>
      <c r="HIR106" s="0"/>
      <c r="HIS106" s="0"/>
      <c r="HIT106" s="0"/>
      <c r="HIU106" s="0"/>
      <c r="HIV106" s="0"/>
      <c r="HIW106" s="0"/>
      <c r="HIX106" s="0"/>
      <c r="HIY106" s="0"/>
      <c r="HIZ106" s="0"/>
      <c r="HJA106" s="0"/>
      <c r="HJB106" s="0"/>
      <c r="HJC106" s="0"/>
      <c r="HJD106" s="0"/>
      <c r="HJE106" s="0"/>
      <c r="HJF106" s="0"/>
      <c r="HJG106" s="0"/>
      <c r="HJH106" s="0"/>
      <c r="HJI106" s="0"/>
      <c r="HJJ106" s="0"/>
      <c r="HJK106" s="0"/>
      <c r="HJL106" s="0"/>
      <c r="HJM106" s="0"/>
      <c r="HJN106" s="0"/>
      <c r="HJO106" s="0"/>
      <c r="HJP106" s="0"/>
      <c r="HJQ106" s="0"/>
      <c r="HJR106" s="0"/>
      <c r="HJS106" s="0"/>
      <c r="HJT106" s="0"/>
      <c r="HJU106" s="0"/>
      <c r="HJV106" s="0"/>
      <c r="HJW106" s="0"/>
      <c r="HJX106" s="0"/>
      <c r="HJY106" s="0"/>
      <c r="HJZ106" s="0"/>
      <c r="HKA106" s="0"/>
      <c r="HKB106" s="0"/>
      <c r="HKC106" s="0"/>
      <c r="HKD106" s="0"/>
      <c r="HKE106" s="0"/>
      <c r="HKF106" s="0"/>
      <c r="HKG106" s="0"/>
      <c r="HKH106" s="0"/>
      <c r="HKI106" s="0"/>
      <c r="HKJ106" s="0"/>
      <c r="HKK106" s="0"/>
      <c r="HKL106" s="0"/>
      <c r="HKM106" s="0"/>
      <c r="HKN106" s="0"/>
      <c r="HKO106" s="0"/>
      <c r="HKP106" s="0"/>
      <c r="HKQ106" s="0"/>
      <c r="HKR106" s="0"/>
      <c r="HKS106" s="0"/>
      <c r="HKT106" s="0"/>
      <c r="HKU106" s="0"/>
      <c r="HKV106" s="0"/>
      <c r="HKW106" s="0"/>
      <c r="HKX106" s="0"/>
      <c r="HKY106" s="0"/>
      <c r="HKZ106" s="0"/>
      <c r="HLA106" s="0"/>
      <c r="HLB106" s="0"/>
      <c r="HLC106" s="0"/>
      <c r="HLD106" s="0"/>
      <c r="HLE106" s="0"/>
      <c r="HLF106" s="0"/>
      <c r="HLG106" s="0"/>
      <c r="HLH106" s="0"/>
      <c r="HLI106" s="0"/>
      <c r="HLJ106" s="0"/>
      <c r="HLK106" s="0"/>
      <c r="HLL106" s="0"/>
      <c r="HLM106" s="0"/>
      <c r="HLN106" s="0"/>
      <c r="HLO106" s="0"/>
      <c r="HLP106" s="0"/>
      <c r="HLQ106" s="0"/>
      <c r="HLR106" s="0"/>
      <c r="HLS106" s="0"/>
      <c r="HLT106" s="0"/>
      <c r="HLU106" s="0"/>
      <c r="HLV106" s="0"/>
      <c r="HLW106" s="0"/>
      <c r="HLX106" s="0"/>
      <c r="HLY106" s="0"/>
      <c r="HLZ106" s="0"/>
      <c r="HMA106" s="0"/>
      <c r="HMB106" s="0"/>
      <c r="HMC106" s="0"/>
      <c r="HMD106" s="0"/>
      <c r="HME106" s="0"/>
      <c r="HMF106" s="0"/>
      <c r="HMG106" s="0"/>
      <c r="HMH106" s="0"/>
      <c r="HMI106" s="0"/>
      <c r="HMJ106" s="0"/>
      <c r="HMK106" s="0"/>
      <c r="HML106" s="0"/>
      <c r="HMM106" s="0"/>
      <c r="HMN106" s="0"/>
      <c r="HMO106" s="0"/>
      <c r="HMP106" s="0"/>
      <c r="HMQ106" s="0"/>
      <c r="HMR106" s="0"/>
      <c r="HMS106" s="0"/>
      <c r="HMT106" s="0"/>
      <c r="HMU106" s="0"/>
      <c r="HMV106" s="0"/>
      <c r="HMW106" s="0"/>
      <c r="HMX106" s="0"/>
      <c r="HMY106" s="0"/>
      <c r="HMZ106" s="0"/>
      <c r="HNA106" s="0"/>
      <c r="HNB106" s="0"/>
      <c r="HNC106" s="0"/>
      <c r="HND106" s="0"/>
      <c r="HNE106" s="0"/>
      <c r="HNF106" s="0"/>
      <c r="HNG106" s="0"/>
      <c r="HNH106" s="0"/>
      <c r="HNI106" s="0"/>
      <c r="HNJ106" s="0"/>
      <c r="HNK106" s="0"/>
      <c r="HNL106" s="0"/>
      <c r="HNM106" s="0"/>
      <c r="HNN106" s="0"/>
      <c r="HNO106" s="0"/>
      <c r="HNP106" s="0"/>
      <c r="HNQ106" s="0"/>
      <c r="HNR106" s="0"/>
      <c r="HNS106" s="0"/>
      <c r="HNT106" s="0"/>
      <c r="HNU106" s="0"/>
      <c r="HNV106" s="0"/>
      <c r="HNW106" s="0"/>
      <c r="HNX106" s="0"/>
      <c r="HNY106" s="0"/>
      <c r="HNZ106" s="0"/>
      <c r="HOA106" s="0"/>
      <c r="HOB106" s="0"/>
      <c r="HOC106" s="0"/>
      <c r="HOD106" s="0"/>
      <c r="HOE106" s="0"/>
      <c r="HOF106" s="0"/>
      <c r="HOG106" s="0"/>
      <c r="HOH106" s="0"/>
      <c r="HOI106" s="0"/>
      <c r="HOJ106" s="0"/>
      <c r="HOK106" s="0"/>
      <c r="HOL106" s="0"/>
      <c r="HOM106" s="0"/>
      <c r="HON106" s="0"/>
      <c r="HOO106" s="0"/>
      <c r="HOP106" s="0"/>
      <c r="HOQ106" s="0"/>
      <c r="HOR106" s="0"/>
      <c r="HOS106" s="0"/>
      <c r="HOT106" s="0"/>
      <c r="HOU106" s="0"/>
      <c r="HOV106" s="0"/>
      <c r="HOW106" s="0"/>
      <c r="HOX106" s="0"/>
      <c r="HOY106" s="0"/>
      <c r="HOZ106" s="0"/>
      <c r="HPA106" s="0"/>
      <c r="HPB106" s="0"/>
      <c r="HPC106" s="0"/>
      <c r="HPD106" s="0"/>
      <c r="HPE106" s="0"/>
      <c r="HPF106" s="0"/>
      <c r="HPG106" s="0"/>
      <c r="HPH106" s="0"/>
      <c r="HPI106" s="0"/>
      <c r="HPJ106" s="0"/>
      <c r="HPK106" s="0"/>
      <c r="HPL106" s="0"/>
      <c r="HPM106" s="0"/>
      <c r="HPN106" s="0"/>
      <c r="HPO106" s="0"/>
      <c r="HPP106" s="0"/>
      <c r="HPQ106" s="0"/>
      <c r="HPR106" s="0"/>
      <c r="HPS106" s="0"/>
      <c r="HPT106" s="0"/>
      <c r="HPU106" s="0"/>
      <c r="HPV106" s="0"/>
      <c r="HPW106" s="0"/>
      <c r="HPX106" s="0"/>
      <c r="HPY106" s="0"/>
      <c r="HPZ106" s="0"/>
      <c r="HQA106" s="0"/>
      <c r="HQB106" s="0"/>
      <c r="HQC106" s="0"/>
      <c r="HQD106" s="0"/>
      <c r="HQE106" s="0"/>
      <c r="HQF106" s="0"/>
      <c r="HQG106" s="0"/>
      <c r="HQH106" s="0"/>
      <c r="HQI106" s="0"/>
      <c r="HQJ106" s="0"/>
      <c r="HQK106" s="0"/>
      <c r="HQL106" s="0"/>
      <c r="HQM106" s="0"/>
      <c r="HQN106" s="0"/>
      <c r="HQO106" s="0"/>
      <c r="HQP106" s="0"/>
      <c r="HQQ106" s="0"/>
      <c r="HQR106" s="0"/>
      <c r="HQS106" s="0"/>
      <c r="HQT106" s="0"/>
      <c r="HQU106" s="0"/>
      <c r="HQV106" s="0"/>
      <c r="HQW106" s="0"/>
      <c r="HQX106" s="0"/>
      <c r="HQY106" s="0"/>
      <c r="HQZ106" s="0"/>
      <c r="HRA106" s="0"/>
      <c r="HRB106" s="0"/>
      <c r="HRC106" s="0"/>
      <c r="HRD106" s="0"/>
      <c r="HRE106" s="0"/>
      <c r="HRF106" s="0"/>
      <c r="HRG106" s="0"/>
      <c r="HRH106" s="0"/>
      <c r="HRI106" s="0"/>
      <c r="HRJ106" s="0"/>
      <c r="HRK106" s="0"/>
      <c r="HRL106" s="0"/>
      <c r="HRM106" s="0"/>
      <c r="HRN106" s="0"/>
      <c r="HRO106" s="0"/>
      <c r="HRP106" s="0"/>
      <c r="HRQ106" s="0"/>
      <c r="HRR106" s="0"/>
      <c r="HRS106" s="0"/>
      <c r="HRT106" s="0"/>
      <c r="HRU106" s="0"/>
      <c r="HRV106" s="0"/>
      <c r="HRW106" s="0"/>
      <c r="HRX106" s="0"/>
      <c r="HRY106" s="0"/>
      <c r="HRZ106" s="0"/>
      <c r="HSA106" s="0"/>
      <c r="HSB106" s="0"/>
      <c r="HSC106" s="0"/>
      <c r="HSD106" s="0"/>
      <c r="HSE106" s="0"/>
      <c r="HSF106" s="0"/>
      <c r="HSG106" s="0"/>
      <c r="HSH106" s="0"/>
      <c r="HSI106" s="0"/>
      <c r="HSJ106" s="0"/>
      <c r="HSK106" s="0"/>
      <c r="HSL106" s="0"/>
      <c r="HSM106" s="0"/>
      <c r="HSN106" s="0"/>
      <c r="HSO106" s="0"/>
      <c r="HSP106" s="0"/>
      <c r="HSQ106" s="0"/>
      <c r="HSR106" s="0"/>
      <c r="HSS106" s="0"/>
      <c r="HST106" s="0"/>
      <c r="HSU106" s="0"/>
      <c r="HSV106" s="0"/>
      <c r="HSW106" s="0"/>
      <c r="HSX106" s="0"/>
      <c r="HSY106" s="0"/>
      <c r="HSZ106" s="0"/>
      <c r="HTA106" s="0"/>
      <c r="HTB106" s="0"/>
      <c r="HTC106" s="0"/>
      <c r="HTD106" s="0"/>
      <c r="HTE106" s="0"/>
      <c r="HTF106" s="0"/>
      <c r="HTG106" s="0"/>
      <c r="HTH106" s="0"/>
      <c r="HTI106" s="0"/>
      <c r="HTJ106" s="0"/>
      <c r="HTK106" s="0"/>
      <c r="HTL106" s="0"/>
      <c r="HTM106" s="0"/>
      <c r="HTN106" s="0"/>
      <c r="HTO106" s="0"/>
      <c r="HTP106" s="0"/>
      <c r="HTQ106" s="0"/>
      <c r="HTR106" s="0"/>
      <c r="HTS106" s="0"/>
      <c r="HTT106" s="0"/>
      <c r="HTU106" s="0"/>
      <c r="HTV106" s="0"/>
      <c r="HTW106" s="0"/>
      <c r="HTX106" s="0"/>
      <c r="HTY106" s="0"/>
      <c r="HTZ106" s="0"/>
      <c r="HUA106" s="0"/>
      <c r="HUB106" s="0"/>
      <c r="HUC106" s="0"/>
      <c r="HUD106" s="0"/>
      <c r="HUE106" s="0"/>
      <c r="HUF106" s="0"/>
      <c r="HUG106" s="0"/>
      <c r="HUH106" s="0"/>
      <c r="HUI106" s="0"/>
      <c r="HUJ106" s="0"/>
      <c r="HUK106" s="0"/>
      <c r="HUL106" s="0"/>
      <c r="HUM106" s="0"/>
      <c r="HUN106" s="0"/>
      <c r="HUO106" s="0"/>
      <c r="HUP106" s="0"/>
      <c r="HUQ106" s="0"/>
      <c r="HUR106" s="0"/>
      <c r="HUS106" s="0"/>
      <c r="HUT106" s="0"/>
      <c r="HUU106" s="0"/>
      <c r="HUV106" s="0"/>
      <c r="HUW106" s="0"/>
      <c r="HUX106" s="0"/>
      <c r="HUY106" s="0"/>
      <c r="HUZ106" s="0"/>
      <c r="HVA106" s="0"/>
      <c r="HVB106" s="0"/>
      <c r="HVC106" s="0"/>
      <c r="HVD106" s="0"/>
      <c r="HVE106" s="0"/>
      <c r="HVF106" s="0"/>
      <c r="HVG106" s="0"/>
      <c r="HVH106" s="0"/>
      <c r="HVI106" s="0"/>
      <c r="HVJ106" s="0"/>
      <c r="HVK106" s="0"/>
      <c r="HVL106" s="0"/>
      <c r="HVM106" s="0"/>
      <c r="HVN106" s="0"/>
      <c r="HVO106" s="0"/>
      <c r="HVP106" s="0"/>
      <c r="HVQ106" s="0"/>
      <c r="HVR106" s="0"/>
      <c r="HVS106" s="0"/>
      <c r="HVT106" s="0"/>
      <c r="HVU106" s="0"/>
      <c r="HVV106" s="0"/>
      <c r="HVW106" s="0"/>
      <c r="HVX106" s="0"/>
      <c r="HVY106" s="0"/>
      <c r="HVZ106" s="0"/>
      <c r="HWA106" s="0"/>
      <c r="HWB106" s="0"/>
      <c r="HWC106" s="0"/>
      <c r="HWD106" s="0"/>
      <c r="HWE106" s="0"/>
      <c r="HWF106" s="0"/>
      <c r="HWG106" s="0"/>
      <c r="HWH106" s="0"/>
      <c r="HWI106" s="0"/>
      <c r="HWJ106" s="0"/>
      <c r="HWK106" s="0"/>
      <c r="HWL106" s="0"/>
      <c r="HWM106" s="0"/>
      <c r="HWN106" s="0"/>
      <c r="HWO106" s="0"/>
      <c r="HWP106" s="0"/>
      <c r="HWQ106" s="0"/>
      <c r="HWR106" s="0"/>
      <c r="HWS106" s="0"/>
      <c r="HWT106" s="0"/>
      <c r="HWU106" s="0"/>
      <c r="HWV106" s="0"/>
      <c r="HWW106" s="0"/>
      <c r="HWX106" s="0"/>
      <c r="HWY106" s="0"/>
      <c r="HWZ106" s="0"/>
      <c r="HXA106" s="0"/>
      <c r="HXB106" s="0"/>
      <c r="HXC106" s="0"/>
      <c r="HXD106" s="0"/>
      <c r="HXE106" s="0"/>
      <c r="HXF106" s="0"/>
      <c r="HXG106" s="0"/>
      <c r="HXH106" s="0"/>
      <c r="HXI106" s="0"/>
      <c r="HXJ106" s="0"/>
      <c r="HXK106" s="0"/>
      <c r="HXL106" s="0"/>
      <c r="HXM106" s="0"/>
      <c r="HXN106" s="0"/>
      <c r="HXO106" s="0"/>
      <c r="HXP106" s="0"/>
      <c r="HXQ106" s="0"/>
      <c r="HXR106" s="0"/>
      <c r="HXS106" s="0"/>
      <c r="HXT106" s="0"/>
      <c r="HXU106" s="0"/>
      <c r="HXV106" s="0"/>
      <c r="HXW106" s="0"/>
      <c r="HXX106" s="0"/>
      <c r="HXY106" s="0"/>
      <c r="HXZ106" s="0"/>
      <c r="HYA106" s="0"/>
      <c r="HYB106" s="0"/>
      <c r="HYC106" s="0"/>
      <c r="HYD106" s="0"/>
      <c r="HYE106" s="0"/>
      <c r="HYF106" s="0"/>
      <c r="HYG106" s="0"/>
      <c r="HYH106" s="0"/>
      <c r="HYI106" s="0"/>
      <c r="HYJ106" s="0"/>
      <c r="HYK106" s="0"/>
      <c r="HYL106" s="0"/>
      <c r="HYM106" s="0"/>
      <c r="HYN106" s="0"/>
      <c r="HYO106" s="0"/>
      <c r="HYP106" s="0"/>
      <c r="HYQ106" s="0"/>
      <c r="HYR106" s="0"/>
      <c r="HYS106" s="0"/>
      <c r="HYT106" s="0"/>
      <c r="HYU106" s="0"/>
      <c r="HYV106" s="0"/>
      <c r="HYW106" s="0"/>
      <c r="HYX106" s="0"/>
      <c r="HYY106" s="0"/>
      <c r="HYZ106" s="0"/>
      <c r="HZA106" s="0"/>
      <c r="HZB106" s="0"/>
      <c r="HZC106" s="0"/>
      <c r="HZD106" s="0"/>
      <c r="HZE106" s="0"/>
      <c r="HZF106" s="0"/>
      <c r="HZG106" s="0"/>
      <c r="HZH106" s="0"/>
      <c r="HZI106" s="0"/>
      <c r="HZJ106" s="0"/>
      <c r="HZK106" s="0"/>
      <c r="HZL106" s="0"/>
      <c r="HZM106" s="0"/>
      <c r="HZN106" s="0"/>
      <c r="HZO106" s="0"/>
      <c r="HZP106" s="0"/>
      <c r="HZQ106" s="0"/>
      <c r="HZR106" s="0"/>
      <c r="HZS106" s="0"/>
      <c r="HZT106" s="0"/>
      <c r="HZU106" s="0"/>
      <c r="HZV106" s="0"/>
      <c r="HZW106" s="0"/>
      <c r="HZX106" s="0"/>
      <c r="HZY106" s="0"/>
      <c r="HZZ106" s="0"/>
      <c r="IAA106" s="0"/>
      <c r="IAB106" s="0"/>
      <c r="IAC106" s="0"/>
      <c r="IAD106" s="0"/>
      <c r="IAE106" s="0"/>
      <c r="IAF106" s="0"/>
      <c r="IAG106" s="0"/>
      <c r="IAH106" s="0"/>
      <c r="IAI106" s="0"/>
      <c r="IAJ106" s="0"/>
      <c r="IAK106" s="0"/>
      <c r="IAL106" s="0"/>
      <c r="IAM106" s="0"/>
      <c r="IAN106" s="0"/>
      <c r="IAO106" s="0"/>
      <c r="IAP106" s="0"/>
      <c r="IAQ106" s="0"/>
      <c r="IAR106" s="0"/>
      <c r="IAS106" s="0"/>
      <c r="IAT106" s="0"/>
      <c r="IAU106" s="0"/>
      <c r="IAV106" s="0"/>
      <c r="IAW106" s="0"/>
      <c r="IAX106" s="0"/>
      <c r="IAY106" s="0"/>
      <c r="IAZ106" s="0"/>
      <c r="IBA106" s="0"/>
      <c r="IBB106" s="0"/>
      <c r="IBC106" s="0"/>
      <c r="IBD106" s="0"/>
      <c r="IBE106" s="0"/>
      <c r="IBF106" s="0"/>
      <c r="IBG106" s="0"/>
      <c r="IBH106" s="0"/>
      <c r="IBI106" s="0"/>
      <c r="IBJ106" s="0"/>
      <c r="IBK106" s="0"/>
      <c r="IBL106" s="0"/>
      <c r="IBM106" s="0"/>
      <c r="IBN106" s="0"/>
      <c r="IBO106" s="0"/>
      <c r="IBP106" s="0"/>
      <c r="IBQ106" s="0"/>
      <c r="IBR106" s="0"/>
      <c r="IBS106" s="0"/>
      <c r="IBT106" s="0"/>
      <c r="IBU106" s="0"/>
      <c r="IBV106" s="0"/>
      <c r="IBW106" s="0"/>
      <c r="IBX106" s="0"/>
      <c r="IBY106" s="0"/>
      <c r="IBZ106" s="0"/>
      <c r="ICA106" s="0"/>
      <c r="ICB106" s="0"/>
      <c r="ICC106" s="0"/>
      <c r="ICD106" s="0"/>
      <c r="ICE106" s="0"/>
      <c r="ICF106" s="0"/>
      <c r="ICG106" s="0"/>
      <c r="ICH106" s="0"/>
      <c r="ICI106" s="0"/>
      <c r="ICJ106" s="0"/>
      <c r="ICK106" s="0"/>
      <c r="ICL106" s="0"/>
      <c r="ICM106" s="0"/>
      <c r="ICN106" s="0"/>
      <c r="ICO106" s="0"/>
      <c r="ICP106" s="0"/>
      <c r="ICQ106" s="0"/>
      <c r="ICR106" s="0"/>
      <c r="ICS106" s="0"/>
      <c r="ICT106" s="0"/>
      <c r="ICU106" s="0"/>
      <c r="ICV106" s="0"/>
      <c r="ICW106" s="0"/>
      <c r="ICX106" s="0"/>
      <c r="ICY106" s="0"/>
      <c r="ICZ106" s="0"/>
      <c r="IDA106" s="0"/>
      <c r="IDB106" s="0"/>
      <c r="IDC106" s="0"/>
      <c r="IDD106" s="0"/>
      <c r="IDE106" s="0"/>
      <c r="IDF106" s="0"/>
      <c r="IDG106" s="0"/>
      <c r="IDH106" s="0"/>
      <c r="IDI106" s="0"/>
      <c r="IDJ106" s="0"/>
      <c r="IDK106" s="0"/>
      <c r="IDL106" s="0"/>
      <c r="IDM106" s="0"/>
      <c r="IDN106" s="0"/>
      <c r="IDO106" s="0"/>
      <c r="IDP106" s="0"/>
      <c r="IDQ106" s="0"/>
      <c r="IDR106" s="0"/>
      <c r="IDS106" s="0"/>
      <c r="IDT106" s="0"/>
      <c r="IDU106" s="0"/>
      <c r="IDV106" s="0"/>
      <c r="IDW106" s="0"/>
      <c r="IDX106" s="0"/>
      <c r="IDY106" s="0"/>
      <c r="IDZ106" s="0"/>
      <c r="IEA106" s="0"/>
      <c r="IEB106" s="0"/>
      <c r="IEC106" s="0"/>
      <c r="IED106" s="0"/>
      <c r="IEE106" s="0"/>
      <c r="IEF106" s="0"/>
      <c r="IEG106" s="0"/>
      <c r="IEH106" s="0"/>
      <c r="IEI106" s="0"/>
      <c r="IEJ106" s="0"/>
      <c r="IEK106" s="0"/>
      <c r="IEL106" s="0"/>
      <c r="IEM106" s="0"/>
      <c r="IEN106" s="0"/>
      <c r="IEO106" s="0"/>
      <c r="IEP106" s="0"/>
      <c r="IEQ106" s="0"/>
      <c r="IER106" s="0"/>
      <c r="IES106" s="0"/>
      <c r="IET106" s="0"/>
      <c r="IEU106" s="0"/>
      <c r="IEV106" s="0"/>
      <c r="IEW106" s="0"/>
      <c r="IEX106" s="0"/>
      <c r="IEY106" s="0"/>
      <c r="IEZ106" s="0"/>
      <c r="IFA106" s="0"/>
      <c r="IFB106" s="0"/>
      <c r="IFC106" s="0"/>
      <c r="IFD106" s="0"/>
      <c r="IFE106" s="0"/>
      <c r="IFF106" s="0"/>
      <c r="IFG106" s="0"/>
      <c r="IFH106" s="0"/>
      <c r="IFI106" s="0"/>
      <c r="IFJ106" s="0"/>
      <c r="IFK106" s="0"/>
      <c r="IFL106" s="0"/>
      <c r="IFM106" s="0"/>
      <c r="IFN106" s="0"/>
      <c r="IFO106" s="0"/>
      <c r="IFP106" s="0"/>
      <c r="IFQ106" s="0"/>
      <c r="IFR106" s="0"/>
      <c r="IFS106" s="0"/>
      <c r="IFT106" s="0"/>
      <c r="IFU106" s="0"/>
      <c r="IFV106" s="0"/>
      <c r="IFW106" s="0"/>
      <c r="IFX106" s="0"/>
      <c r="IFY106" s="0"/>
      <c r="IFZ106" s="0"/>
      <c r="IGA106" s="0"/>
      <c r="IGB106" s="0"/>
      <c r="IGC106" s="0"/>
      <c r="IGD106" s="0"/>
      <c r="IGE106" s="0"/>
      <c r="IGF106" s="0"/>
      <c r="IGG106" s="0"/>
      <c r="IGH106" s="0"/>
      <c r="IGI106" s="0"/>
      <c r="IGJ106" s="0"/>
      <c r="IGK106" s="0"/>
      <c r="IGL106" s="0"/>
      <c r="IGM106" s="0"/>
      <c r="IGN106" s="0"/>
      <c r="IGO106" s="0"/>
      <c r="IGP106" s="0"/>
      <c r="IGQ106" s="0"/>
      <c r="IGR106" s="0"/>
      <c r="IGS106" s="0"/>
      <c r="IGT106" s="0"/>
      <c r="IGU106" s="0"/>
      <c r="IGV106" s="0"/>
      <c r="IGW106" s="0"/>
      <c r="IGX106" s="0"/>
      <c r="IGY106" s="0"/>
      <c r="IGZ106" s="0"/>
      <c r="IHA106" s="0"/>
      <c r="IHB106" s="0"/>
      <c r="IHC106" s="0"/>
      <c r="IHD106" s="0"/>
      <c r="IHE106" s="0"/>
      <c r="IHF106" s="0"/>
      <c r="IHG106" s="0"/>
      <c r="IHH106" s="0"/>
      <c r="IHI106" s="0"/>
      <c r="IHJ106" s="0"/>
      <c r="IHK106" s="0"/>
      <c r="IHL106" s="0"/>
      <c r="IHM106" s="0"/>
      <c r="IHN106" s="0"/>
      <c r="IHO106" s="0"/>
      <c r="IHP106" s="0"/>
      <c r="IHQ106" s="0"/>
      <c r="IHR106" s="0"/>
      <c r="IHS106" s="0"/>
      <c r="IHT106" s="0"/>
      <c r="IHU106" s="0"/>
      <c r="IHV106" s="0"/>
      <c r="IHW106" s="0"/>
      <c r="IHX106" s="0"/>
      <c r="IHY106" s="0"/>
      <c r="IHZ106" s="0"/>
      <c r="IIA106" s="0"/>
      <c r="IIB106" s="0"/>
      <c r="IIC106" s="0"/>
      <c r="IID106" s="0"/>
      <c r="IIE106" s="0"/>
      <c r="IIF106" s="0"/>
      <c r="IIG106" s="0"/>
      <c r="IIH106" s="0"/>
      <c r="III106" s="0"/>
      <c r="IIJ106" s="0"/>
      <c r="IIK106" s="0"/>
      <c r="IIL106" s="0"/>
      <c r="IIM106" s="0"/>
      <c r="IIN106" s="0"/>
      <c r="IIO106" s="0"/>
      <c r="IIP106" s="0"/>
      <c r="IIQ106" s="0"/>
      <c r="IIR106" s="0"/>
      <c r="IIS106" s="0"/>
      <c r="IIT106" s="0"/>
      <c r="IIU106" s="0"/>
      <c r="IIV106" s="0"/>
      <c r="IIW106" s="0"/>
      <c r="IIX106" s="0"/>
      <c r="IIY106" s="0"/>
      <c r="IIZ106" s="0"/>
      <c r="IJA106" s="0"/>
      <c r="IJB106" s="0"/>
      <c r="IJC106" s="0"/>
      <c r="IJD106" s="0"/>
      <c r="IJE106" s="0"/>
      <c r="IJF106" s="0"/>
      <c r="IJG106" s="0"/>
      <c r="IJH106" s="0"/>
      <c r="IJI106" s="0"/>
      <c r="IJJ106" s="0"/>
      <c r="IJK106" s="0"/>
      <c r="IJL106" s="0"/>
      <c r="IJM106" s="0"/>
      <c r="IJN106" s="0"/>
      <c r="IJO106" s="0"/>
      <c r="IJP106" s="0"/>
      <c r="IJQ106" s="0"/>
      <c r="IJR106" s="0"/>
      <c r="IJS106" s="0"/>
      <c r="IJT106" s="0"/>
      <c r="IJU106" s="0"/>
      <c r="IJV106" s="0"/>
      <c r="IJW106" s="0"/>
      <c r="IJX106" s="0"/>
      <c r="IJY106" s="0"/>
      <c r="IJZ106" s="0"/>
      <c r="IKA106" s="0"/>
      <c r="IKB106" s="0"/>
      <c r="IKC106" s="0"/>
      <c r="IKD106" s="0"/>
      <c r="IKE106" s="0"/>
      <c r="IKF106" s="0"/>
      <c r="IKG106" s="0"/>
      <c r="IKH106" s="0"/>
      <c r="IKI106" s="0"/>
      <c r="IKJ106" s="0"/>
      <c r="IKK106" s="0"/>
      <c r="IKL106" s="0"/>
      <c r="IKM106" s="0"/>
      <c r="IKN106" s="0"/>
      <c r="IKO106" s="0"/>
      <c r="IKP106" s="0"/>
      <c r="IKQ106" s="0"/>
      <c r="IKR106" s="0"/>
      <c r="IKS106" s="0"/>
      <c r="IKT106" s="0"/>
      <c r="IKU106" s="0"/>
      <c r="IKV106" s="0"/>
      <c r="IKW106" s="0"/>
      <c r="IKX106" s="0"/>
      <c r="IKY106" s="0"/>
      <c r="IKZ106" s="0"/>
      <c r="ILA106" s="0"/>
      <c r="ILB106" s="0"/>
      <c r="ILC106" s="0"/>
      <c r="ILD106" s="0"/>
      <c r="ILE106" s="0"/>
      <c r="ILF106" s="0"/>
      <c r="ILG106" s="0"/>
      <c r="ILH106" s="0"/>
      <c r="ILI106" s="0"/>
      <c r="ILJ106" s="0"/>
      <c r="ILK106" s="0"/>
      <c r="ILL106" s="0"/>
      <c r="ILM106" s="0"/>
      <c r="ILN106" s="0"/>
      <c r="ILO106" s="0"/>
      <c r="ILP106" s="0"/>
      <c r="ILQ106" s="0"/>
      <c r="ILR106" s="0"/>
      <c r="ILS106" s="0"/>
      <c r="ILT106" s="0"/>
      <c r="ILU106" s="0"/>
      <c r="ILV106" s="0"/>
      <c r="ILW106" s="0"/>
      <c r="ILX106" s="0"/>
      <c r="ILY106" s="0"/>
      <c r="ILZ106" s="0"/>
      <c r="IMA106" s="0"/>
      <c r="IMB106" s="0"/>
      <c r="IMC106" s="0"/>
      <c r="IMD106" s="0"/>
      <c r="IME106" s="0"/>
      <c r="IMF106" s="0"/>
      <c r="IMG106" s="0"/>
      <c r="IMH106" s="0"/>
      <c r="IMI106" s="0"/>
      <c r="IMJ106" s="0"/>
      <c r="IMK106" s="0"/>
      <c r="IML106" s="0"/>
      <c r="IMM106" s="0"/>
      <c r="IMN106" s="0"/>
      <c r="IMO106" s="0"/>
      <c r="IMP106" s="0"/>
      <c r="IMQ106" s="0"/>
      <c r="IMR106" s="0"/>
      <c r="IMS106" s="0"/>
      <c r="IMT106" s="0"/>
      <c r="IMU106" s="0"/>
      <c r="IMV106" s="0"/>
      <c r="IMW106" s="0"/>
      <c r="IMX106" s="0"/>
      <c r="IMY106" s="0"/>
      <c r="IMZ106" s="0"/>
      <c r="INA106" s="0"/>
      <c r="INB106" s="0"/>
      <c r="INC106" s="0"/>
      <c r="IND106" s="0"/>
      <c r="INE106" s="0"/>
      <c r="INF106" s="0"/>
      <c r="ING106" s="0"/>
      <c r="INH106" s="0"/>
      <c r="INI106" s="0"/>
      <c r="INJ106" s="0"/>
      <c r="INK106" s="0"/>
      <c r="INL106" s="0"/>
      <c r="INM106" s="0"/>
      <c r="INN106" s="0"/>
      <c r="INO106" s="0"/>
      <c r="INP106" s="0"/>
      <c r="INQ106" s="0"/>
      <c r="INR106" s="0"/>
      <c r="INS106" s="0"/>
      <c r="INT106" s="0"/>
      <c r="INU106" s="0"/>
      <c r="INV106" s="0"/>
      <c r="INW106" s="0"/>
      <c r="INX106" s="0"/>
      <c r="INY106" s="0"/>
      <c r="INZ106" s="0"/>
      <c r="IOA106" s="0"/>
      <c r="IOB106" s="0"/>
      <c r="IOC106" s="0"/>
      <c r="IOD106" s="0"/>
      <c r="IOE106" s="0"/>
      <c r="IOF106" s="0"/>
      <c r="IOG106" s="0"/>
      <c r="IOH106" s="0"/>
      <c r="IOI106" s="0"/>
      <c r="IOJ106" s="0"/>
      <c r="IOK106" s="0"/>
      <c r="IOL106" s="0"/>
      <c r="IOM106" s="0"/>
      <c r="ION106" s="0"/>
      <c r="IOO106" s="0"/>
      <c r="IOP106" s="0"/>
      <c r="IOQ106" s="0"/>
      <c r="IOR106" s="0"/>
      <c r="IOS106" s="0"/>
      <c r="IOT106" s="0"/>
      <c r="IOU106" s="0"/>
      <c r="IOV106" s="0"/>
      <c r="IOW106" s="0"/>
      <c r="IOX106" s="0"/>
      <c r="IOY106" s="0"/>
      <c r="IOZ106" s="0"/>
      <c r="IPA106" s="0"/>
      <c r="IPB106" s="0"/>
      <c r="IPC106" s="0"/>
      <c r="IPD106" s="0"/>
      <c r="IPE106" s="0"/>
      <c r="IPF106" s="0"/>
      <c r="IPG106" s="0"/>
      <c r="IPH106" s="0"/>
      <c r="IPI106" s="0"/>
      <c r="IPJ106" s="0"/>
      <c r="IPK106" s="0"/>
      <c r="IPL106" s="0"/>
      <c r="IPM106" s="0"/>
      <c r="IPN106" s="0"/>
      <c r="IPO106" s="0"/>
      <c r="IPP106" s="0"/>
      <c r="IPQ106" s="0"/>
      <c r="IPR106" s="0"/>
      <c r="IPS106" s="0"/>
      <c r="IPT106" s="0"/>
      <c r="IPU106" s="0"/>
      <c r="IPV106" s="0"/>
      <c r="IPW106" s="0"/>
      <c r="IPX106" s="0"/>
      <c r="IPY106" s="0"/>
      <c r="IPZ106" s="0"/>
      <c r="IQA106" s="0"/>
      <c r="IQB106" s="0"/>
      <c r="IQC106" s="0"/>
      <c r="IQD106" s="0"/>
      <c r="IQE106" s="0"/>
      <c r="IQF106" s="0"/>
      <c r="IQG106" s="0"/>
      <c r="IQH106" s="0"/>
      <c r="IQI106" s="0"/>
      <c r="IQJ106" s="0"/>
      <c r="IQK106" s="0"/>
      <c r="IQL106" s="0"/>
      <c r="IQM106" s="0"/>
      <c r="IQN106" s="0"/>
      <c r="IQO106" s="0"/>
      <c r="IQP106" s="0"/>
      <c r="IQQ106" s="0"/>
      <c r="IQR106" s="0"/>
      <c r="IQS106" s="0"/>
      <c r="IQT106" s="0"/>
      <c r="IQU106" s="0"/>
      <c r="IQV106" s="0"/>
      <c r="IQW106" s="0"/>
      <c r="IQX106" s="0"/>
      <c r="IQY106" s="0"/>
      <c r="IQZ106" s="0"/>
      <c r="IRA106" s="0"/>
      <c r="IRB106" s="0"/>
      <c r="IRC106" s="0"/>
      <c r="IRD106" s="0"/>
      <c r="IRE106" s="0"/>
      <c r="IRF106" s="0"/>
      <c r="IRG106" s="0"/>
      <c r="IRH106" s="0"/>
      <c r="IRI106" s="0"/>
      <c r="IRJ106" s="0"/>
      <c r="IRK106" s="0"/>
      <c r="IRL106" s="0"/>
      <c r="IRM106" s="0"/>
      <c r="IRN106" s="0"/>
      <c r="IRO106" s="0"/>
      <c r="IRP106" s="0"/>
      <c r="IRQ106" s="0"/>
      <c r="IRR106" s="0"/>
      <c r="IRS106" s="0"/>
      <c r="IRT106" s="0"/>
      <c r="IRU106" s="0"/>
      <c r="IRV106" s="0"/>
      <c r="IRW106" s="0"/>
      <c r="IRX106" s="0"/>
      <c r="IRY106" s="0"/>
      <c r="IRZ106" s="0"/>
      <c r="ISA106" s="0"/>
      <c r="ISB106" s="0"/>
      <c r="ISC106" s="0"/>
      <c r="ISD106" s="0"/>
      <c r="ISE106" s="0"/>
      <c r="ISF106" s="0"/>
      <c r="ISG106" s="0"/>
      <c r="ISH106" s="0"/>
      <c r="ISI106" s="0"/>
      <c r="ISJ106" s="0"/>
      <c r="ISK106" s="0"/>
      <c r="ISL106" s="0"/>
      <c r="ISM106" s="0"/>
      <c r="ISN106" s="0"/>
      <c r="ISO106" s="0"/>
      <c r="ISP106" s="0"/>
      <c r="ISQ106" s="0"/>
      <c r="ISR106" s="0"/>
      <c r="ISS106" s="0"/>
      <c r="IST106" s="0"/>
      <c r="ISU106" s="0"/>
      <c r="ISV106" s="0"/>
      <c r="ISW106" s="0"/>
      <c r="ISX106" s="0"/>
      <c r="ISY106" s="0"/>
      <c r="ISZ106" s="0"/>
      <c r="ITA106" s="0"/>
      <c r="ITB106" s="0"/>
      <c r="ITC106" s="0"/>
      <c r="ITD106" s="0"/>
      <c r="ITE106" s="0"/>
      <c r="ITF106" s="0"/>
      <c r="ITG106" s="0"/>
      <c r="ITH106" s="0"/>
      <c r="ITI106" s="0"/>
      <c r="ITJ106" s="0"/>
      <c r="ITK106" s="0"/>
      <c r="ITL106" s="0"/>
      <c r="ITM106" s="0"/>
      <c r="ITN106" s="0"/>
      <c r="ITO106" s="0"/>
      <c r="ITP106" s="0"/>
      <c r="ITQ106" s="0"/>
      <c r="ITR106" s="0"/>
      <c r="ITS106" s="0"/>
      <c r="ITT106" s="0"/>
      <c r="ITU106" s="0"/>
      <c r="ITV106" s="0"/>
      <c r="ITW106" s="0"/>
      <c r="ITX106" s="0"/>
      <c r="ITY106" s="0"/>
      <c r="ITZ106" s="0"/>
      <c r="IUA106" s="0"/>
      <c r="IUB106" s="0"/>
      <c r="IUC106" s="0"/>
      <c r="IUD106" s="0"/>
      <c r="IUE106" s="0"/>
      <c r="IUF106" s="0"/>
      <c r="IUG106" s="0"/>
      <c r="IUH106" s="0"/>
      <c r="IUI106" s="0"/>
      <c r="IUJ106" s="0"/>
      <c r="IUK106" s="0"/>
      <c r="IUL106" s="0"/>
      <c r="IUM106" s="0"/>
      <c r="IUN106" s="0"/>
      <c r="IUO106" s="0"/>
      <c r="IUP106" s="0"/>
      <c r="IUQ106" s="0"/>
      <c r="IUR106" s="0"/>
      <c r="IUS106" s="0"/>
      <c r="IUT106" s="0"/>
      <c r="IUU106" s="0"/>
      <c r="IUV106" s="0"/>
      <c r="IUW106" s="0"/>
      <c r="IUX106" s="0"/>
      <c r="IUY106" s="0"/>
      <c r="IUZ106" s="0"/>
      <c r="IVA106" s="0"/>
      <c r="IVB106" s="0"/>
      <c r="IVC106" s="0"/>
      <c r="IVD106" s="0"/>
      <c r="IVE106" s="0"/>
      <c r="IVF106" s="0"/>
      <c r="IVG106" s="0"/>
      <c r="IVH106" s="0"/>
      <c r="IVI106" s="0"/>
      <c r="IVJ106" s="0"/>
      <c r="IVK106" s="0"/>
      <c r="IVL106" s="0"/>
      <c r="IVM106" s="0"/>
      <c r="IVN106" s="0"/>
      <c r="IVO106" s="0"/>
      <c r="IVP106" s="0"/>
      <c r="IVQ106" s="0"/>
      <c r="IVR106" s="0"/>
      <c r="IVS106" s="0"/>
      <c r="IVT106" s="0"/>
      <c r="IVU106" s="0"/>
      <c r="IVV106" s="0"/>
      <c r="IVW106" s="0"/>
      <c r="IVX106" s="0"/>
      <c r="IVY106" s="0"/>
      <c r="IVZ106" s="0"/>
      <c r="IWA106" s="0"/>
      <c r="IWB106" s="0"/>
      <c r="IWC106" s="0"/>
      <c r="IWD106" s="0"/>
      <c r="IWE106" s="0"/>
      <c r="IWF106" s="0"/>
      <c r="IWG106" s="0"/>
      <c r="IWH106" s="0"/>
      <c r="IWI106" s="0"/>
      <c r="IWJ106" s="0"/>
      <c r="IWK106" s="0"/>
      <c r="IWL106" s="0"/>
      <c r="IWM106" s="0"/>
      <c r="IWN106" s="0"/>
      <c r="IWO106" s="0"/>
      <c r="IWP106" s="0"/>
      <c r="IWQ106" s="0"/>
      <c r="IWR106" s="0"/>
      <c r="IWS106" s="0"/>
      <c r="IWT106" s="0"/>
      <c r="IWU106" s="0"/>
      <c r="IWV106" s="0"/>
      <c r="IWW106" s="0"/>
      <c r="IWX106" s="0"/>
      <c r="IWY106" s="0"/>
      <c r="IWZ106" s="0"/>
      <c r="IXA106" s="0"/>
      <c r="IXB106" s="0"/>
      <c r="IXC106" s="0"/>
      <c r="IXD106" s="0"/>
      <c r="IXE106" s="0"/>
      <c r="IXF106" s="0"/>
      <c r="IXG106" s="0"/>
      <c r="IXH106" s="0"/>
      <c r="IXI106" s="0"/>
      <c r="IXJ106" s="0"/>
      <c r="IXK106" s="0"/>
      <c r="IXL106" s="0"/>
      <c r="IXM106" s="0"/>
      <c r="IXN106" s="0"/>
      <c r="IXO106" s="0"/>
      <c r="IXP106" s="0"/>
      <c r="IXQ106" s="0"/>
      <c r="IXR106" s="0"/>
      <c r="IXS106" s="0"/>
      <c r="IXT106" s="0"/>
      <c r="IXU106" s="0"/>
      <c r="IXV106" s="0"/>
      <c r="IXW106" s="0"/>
      <c r="IXX106" s="0"/>
      <c r="IXY106" s="0"/>
      <c r="IXZ106" s="0"/>
      <c r="IYA106" s="0"/>
      <c r="IYB106" s="0"/>
      <c r="IYC106" s="0"/>
      <c r="IYD106" s="0"/>
      <c r="IYE106" s="0"/>
      <c r="IYF106" s="0"/>
      <c r="IYG106" s="0"/>
      <c r="IYH106" s="0"/>
      <c r="IYI106" s="0"/>
      <c r="IYJ106" s="0"/>
      <c r="IYK106" s="0"/>
      <c r="IYL106" s="0"/>
      <c r="IYM106" s="0"/>
      <c r="IYN106" s="0"/>
      <c r="IYO106" s="0"/>
      <c r="IYP106" s="0"/>
      <c r="IYQ106" s="0"/>
      <c r="IYR106" s="0"/>
      <c r="IYS106" s="0"/>
      <c r="IYT106" s="0"/>
      <c r="IYU106" s="0"/>
      <c r="IYV106" s="0"/>
      <c r="IYW106" s="0"/>
      <c r="IYX106" s="0"/>
      <c r="IYY106" s="0"/>
      <c r="IYZ106" s="0"/>
      <c r="IZA106" s="0"/>
      <c r="IZB106" s="0"/>
      <c r="IZC106" s="0"/>
      <c r="IZD106" s="0"/>
      <c r="IZE106" s="0"/>
      <c r="IZF106" s="0"/>
      <c r="IZG106" s="0"/>
      <c r="IZH106" s="0"/>
      <c r="IZI106" s="0"/>
      <c r="IZJ106" s="0"/>
      <c r="IZK106" s="0"/>
      <c r="IZL106" s="0"/>
      <c r="IZM106" s="0"/>
      <c r="IZN106" s="0"/>
      <c r="IZO106" s="0"/>
      <c r="IZP106" s="0"/>
      <c r="IZQ106" s="0"/>
      <c r="IZR106" s="0"/>
      <c r="IZS106" s="0"/>
      <c r="IZT106" s="0"/>
      <c r="IZU106" s="0"/>
      <c r="IZV106" s="0"/>
      <c r="IZW106" s="0"/>
      <c r="IZX106" s="0"/>
      <c r="IZY106" s="0"/>
      <c r="IZZ106" s="0"/>
      <c r="JAA106" s="0"/>
      <c r="JAB106" s="0"/>
      <c r="JAC106" s="0"/>
      <c r="JAD106" s="0"/>
      <c r="JAE106" s="0"/>
      <c r="JAF106" s="0"/>
      <c r="JAG106" s="0"/>
      <c r="JAH106" s="0"/>
      <c r="JAI106" s="0"/>
      <c r="JAJ106" s="0"/>
      <c r="JAK106" s="0"/>
      <c r="JAL106" s="0"/>
      <c r="JAM106" s="0"/>
      <c r="JAN106" s="0"/>
      <c r="JAO106" s="0"/>
      <c r="JAP106" s="0"/>
      <c r="JAQ106" s="0"/>
      <c r="JAR106" s="0"/>
      <c r="JAS106" s="0"/>
      <c r="JAT106" s="0"/>
      <c r="JAU106" s="0"/>
      <c r="JAV106" s="0"/>
      <c r="JAW106" s="0"/>
      <c r="JAX106" s="0"/>
      <c r="JAY106" s="0"/>
      <c r="JAZ106" s="0"/>
      <c r="JBA106" s="0"/>
      <c r="JBB106" s="0"/>
      <c r="JBC106" s="0"/>
      <c r="JBD106" s="0"/>
      <c r="JBE106" s="0"/>
      <c r="JBF106" s="0"/>
      <c r="JBG106" s="0"/>
      <c r="JBH106" s="0"/>
      <c r="JBI106" s="0"/>
      <c r="JBJ106" s="0"/>
      <c r="JBK106" s="0"/>
      <c r="JBL106" s="0"/>
      <c r="JBM106" s="0"/>
      <c r="JBN106" s="0"/>
      <c r="JBO106" s="0"/>
      <c r="JBP106" s="0"/>
      <c r="JBQ106" s="0"/>
      <c r="JBR106" s="0"/>
      <c r="JBS106" s="0"/>
      <c r="JBT106" s="0"/>
      <c r="JBU106" s="0"/>
      <c r="JBV106" s="0"/>
      <c r="JBW106" s="0"/>
      <c r="JBX106" s="0"/>
      <c r="JBY106" s="0"/>
      <c r="JBZ106" s="0"/>
      <c r="JCA106" s="0"/>
      <c r="JCB106" s="0"/>
      <c r="JCC106" s="0"/>
      <c r="JCD106" s="0"/>
      <c r="JCE106" s="0"/>
      <c r="JCF106" s="0"/>
      <c r="JCG106" s="0"/>
      <c r="JCH106" s="0"/>
      <c r="JCI106" s="0"/>
      <c r="JCJ106" s="0"/>
      <c r="JCK106" s="0"/>
      <c r="JCL106" s="0"/>
      <c r="JCM106" s="0"/>
      <c r="JCN106" s="0"/>
      <c r="JCO106" s="0"/>
      <c r="JCP106" s="0"/>
      <c r="JCQ106" s="0"/>
      <c r="JCR106" s="0"/>
      <c r="JCS106" s="0"/>
      <c r="JCT106" s="0"/>
      <c r="JCU106" s="0"/>
      <c r="JCV106" s="0"/>
      <c r="JCW106" s="0"/>
      <c r="JCX106" s="0"/>
      <c r="JCY106" s="0"/>
      <c r="JCZ106" s="0"/>
      <c r="JDA106" s="0"/>
      <c r="JDB106" s="0"/>
      <c r="JDC106" s="0"/>
      <c r="JDD106" s="0"/>
      <c r="JDE106" s="0"/>
      <c r="JDF106" s="0"/>
      <c r="JDG106" s="0"/>
      <c r="JDH106" s="0"/>
      <c r="JDI106" s="0"/>
      <c r="JDJ106" s="0"/>
      <c r="JDK106" s="0"/>
      <c r="JDL106" s="0"/>
      <c r="JDM106" s="0"/>
      <c r="JDN106" s="0"/>
      <c r="JDO106" s="0"/>
      <c r="JDP106" s="0"/>
      <c r="JDQ106" s="0"/>
      <c r="JDR106" s="0"/>
      <c r="JDS106" s="0"/>
      <c r="JDT106" s="0"/>
      <c r="JDU106" s="0"/>
      <c r="JDV106" s="0"/>
      <c r="JDW106" s="0"/>
      <c r="JDX106" s="0"/>
      <c r="JDY106" s="0"/>
      <c r="JDZ106" s="0"/>
      <c r="JEA106" s="0"/>
      <c r="JEB106" s="0"/>
      <c r="JEC106" s="0"/>
      <c r="JED106" s="0"/>
      <c r="JEE106" s="0"/>
      <c r="JEF106" s="0"/>
      <c r="JEG106" s="0"/>
      <c r="JEH106" s="0"/>
      <c r="JEI106" s="0"/>
      <c r="JEJ106" s="0"/>
      <c r="JEK106" s="0"/>
      <c r="JEL106" s="0"/>
      <c r="JEM106" s="0"/>
      <c r="JEN106" s="0"/>
      <c r="JEO106" s="0"/>
      <c r="JEP106" s="0"/>
      <c r="JEQ106" s="0"/>
      <c r="JER106" s="0"/>
      <c r="JES106" s="0"/>
      <c r="JET106" s="0"/>
      <c r="JEU106" s="0"/>
      <c r="JEV106" s="0"/>
      <c r="JEW106" s="0"/>
      <c r="JEX106" s="0"/>
      <c r="JEY106" s="0"/>
      <c r="JEZ106" s="0"/>
      <c r="JFA106" s="0"/>
      <c r="JFB106" s="0"/>
      <c r="JFC106" s="0"/>
      <c r="JFD106" s="0"/>
      <c r="JFE106" s="0"/>
      <c r="JFF106" s="0"/>
      <c r="JFG106" s="0"/>
      <c r="JFH106" s="0"/>
      <c r="JFI106" s="0"/>
      <c r="JFJ106" s="0"/>
      <c r="JFK106" s="0"/>
      <c r="JFL106" s="0"/>
      <c r="JFM106" s="0"/>
      <c r="JFN106" s="0"/>
      <c r="JFO106" s="0"/>
      <c r="JFP106" s="0"/>
      <c r="JFQ106" s="0"/>
      <c r="JFR106" s="0"/>
      <c r="JFS106" s="0"/>
      <c r="JFT106" s="0"/>
      <c r="JFU106" s="0"/>
      <c r="JFV106" s="0"/>
      <c r="JFW106" s="0"/>
      <c r="JFX106" s="0"/>
      <c r="JFY106" s="0"/>
      <c r="JFZ106" s="0"/>
      <c r="JGA106" s="0"/>
      <c r="JGB106" s="0"/>
      <c r="JGC106" s="0"/>
      <c r="JGD106" s="0"/>
      <c r="JGE106" s="0"/>
      <c r="JGF106" s="0"/>
      <c r="JGG106" s="0"/>
      <c r="JGH106" s="0"/>
      <c r="JGI106" s="0"/>
      <c r="JGJ106" s="0"/>
      <c r="JGK106" s="0"/>
      <c r="JGL106" s="0"/>
      <c r="JGM106" s="0"/>
      <c r="JGN106" s="0"/>
      <c r="JGO106" s="0"/>
      <c r="JGP106" s="0"/>
      <c r="JGQ106" s="0"/>
      <c r="JGR106" s="0"/>
      <c r="JGS106" s="0"/>
      <c r="JGT106" s="0"/>
      <c r="JGU106" s="0"/>
      <c r="JGV106" s="0"/>
      <c r="JGW106" s="0"/>
      <c r="JGX106" s="0"/>
      <c r="JGY106" s="0"/>
      <c r="JGZ106" s="0"/>
      <c r="JHA106" s="0"/>
      <c r="JHB106" s="0"/>
      <c r="JHC106" s="0"/>
      <c r="JHD106" s="0"/>
      <c r="JHE106" s="0"/>
      <c r="JHF106" s="0"/>
      <c r="JHG106" s="0"/>
      <c r="JHH106" s="0"/>
      <c r="JHI106" s="0"/>
      <c r="JHJ106" s="0"/>
      <c r="JHK106" s="0"/>
      <c r="JHL106" s="0"/>
      <c r="JHM106" s="0"/>
      <c r="JHN106" s="0"/>
      <c r="JHO106" s="0"/>
      <c r="JHP106" s="0"/>
      <c r="JHQ106" s="0"/>
      <c r="JHR106" s="0"/>
      <c r="JHS106" s="0"/>
      <c r="JHT106" s="0"/>
      <c r="JHU106" s="0"/>
      <c r="JHV106" s="0"/>
      <c r="JHW106" s="0"/>
      <c r="JHX106" s="0"/>
      <c r="JHY106" s="0"/>
      <c r="JHZ106" s="0"/>
      <c r="JIA106" s="0"/>
      <c r="JIB106" s="0"/>
      <c r="JIC106" s="0"/>
      <c r="JID106" s="0"/>
      <c r="JIE106" s="0"/>
      <c r="JIF106" s="0"/>
      <c r="JIG106" s="0"/>
      <c r="JIH106" s="0"/>
      <c r="JII106" s="0"/>
      <c r="JIJ106" s="0"/>
      <c r="JIK106" s="0"/>
      <c r="JIL106" s="0"/>
      <c r="JIM106" s="0"/>
      <c r="JIN106" s="0"/>
      <c r="JIO106" s="0"/>
      <c r="JIP106" s="0"/>
      <c r="JIQ106" s="0"/>
      <c r="JIR106" s="0"/>
      <c r="JIS106" s="0"/>
      <c r="JIT106" s="0"/>
      <c r="JIU106" s="0"/>
      <c r="JIV106" s="0"/>
      <c r="JIW106" s="0"/>
      <c r="JIX106" s="0"/>
      <c r="JIY106" s="0"/>
      <c r="JIZ106" s="0"/>
      <c r="JJA106" s="0"/>
      <c r="JJB106" s="0"/>
      <c r="JJC106" s="0"/>
      <c r="JJD106" s="0"/>
      <c r="JJE106" s="0"/>
      <c r="JJF106" s="0"/>
      <c r="JJG106" s="0"/>
      <c r="JJH106" s="0"/>
      <c r="JJI106" s="0"/>
      <c r="JJJ106" s="0"/>
      <c r="JJK106" s="0"/>
      <c r="JJL106" s="0"/>
      <c r="JJM106" s="0"/>
      <c r="JJN106" s="0"/>
      <c r="JJO106" s="0"/>
      <c r="JJP106" s="0"/>
      <c r="JJQ106" s="0"/>
      <c r="JJR106" s="0"/>
      <c r="JJS106" s="0"/>
      <c r="JJT106" s="0"/>
      <c r="JJU106" s="0"/>
      <c r="JJV106" s="0"/>
      <c r="JJW106" s="0"/>
      <c r="JJX106" s="0"/>
      <c r="JJY106" s="0"/>
      <c r="JJZ106" s="0"/>
      <c r="JKA106" s="0"/>
      <c r="JKB106" s="0"/>
      <c r="JKC106" s="0"/>
      <c r="JKD106" s="0"/>
      <c r="JKE106" s="0"/>
      <c r="JKF106" s="0"/>
      <c r="JKG106" s="0"/>
      <c r="JKH106" s="0"/>
      <c r="JKI106" s="0"/>
      <c r="JKJ106" s="0"/>
      <c r="JKK106" s="0"/>
      <c r="JKL106" s="0"/>
      <c r="JKM106" s="0"/>
      <c r="JKN106" s="0"/>
      <c r="JKO106" s="0"/>
      <c r="JKP106" s="0"/>
      <c r="JKQ106" s="0"/>
      <c r="JKR106" s="0"/>
      <c r="JKS106" s="0"/>
      <c r="JKT106" s="0"/>
      <c r="JKU106" s="0"/>
      <c r="JKV106" s="0"/>
      <c r="JKW106" s="0"/>
      <c r="JKX106" s="0"/>
      <c r="JKY106" s="0"/>
      <c r="JKZ106" s="0"/>
      <c r="JLA106" s="0"/>
      <c r="JLB106" s="0"/>
      <c r="JLC106" s="0"/>
      <c r="JLD106" s="0"/>
      <c r="JLE106" s="0"/>
      <c r="JLF106" s="0"/>
      <c r="JLG106" s="0"/>
      <c r="JLH106" s="0"/>
      <c r="JLI106" s="0"/>
      <c r="JLJ106" s="0"/>
      <c r="JLK106" s="0"/>
      <c r="JLL106" s="0"/>
      <c r="JLM106" s="0"/>
      <c r="JLN106" s="0"/>
      <c r="JLO106" s="0"/>
      <c r="JLP106" s="0"/>
      <c r="JLQ106" s="0"/>
      <c r="JLR106" s="0"/>
      <c r="JLS106" s="0"/>
      <c r="JLT106" s="0"/>
      <c r="JLU106" s="0"/>
      <c r="JLV106" s="0"/>
      <c r="JLW106" s="0"/>
      <c r="JLX106" s="0"/>
      <c r="JLY106" s="0"/>
      <c r="JLZ106" s="0"/>
      <c r="JMA106" s="0"/>
      <c r="JMB106" s="0"/>
      <c r="JMC106" s="0"/>
      <c r="JMD106" s="0"/>
      <c r="JME106" s="0"/>
      <c r="JMF106" s="0"/>
      <c r="JMG106" s="0"/>
      <c r="JMH106" s="0"/>
      <c r="JMI106" s="0"/>
      <c r="JMJ106" s="0"/>
      <c r="JMK106" s="0"/>
      <c r="JML106" s="0"/>
      <c r="JMM106" s="0"/>
      <c r="JMN106" s="0"/>
      <c r="JMO106" s="0"/>
      <c r="JMP106" s="0"/>
      <c r="JMQ106" s="0"/>
      <c r="JMR106" s="0"/>
      <c r="JMS106" s="0"/>
      <c r="JMT106" s="0"/>
      <c r="JMU106" s="0"/>
      <c r="JMV106" s="0"/>
      <c r="JMW106" s="0"/>
      <c r="JMX106" s="0"/>
      <c r="JMY106" s="0"/>
      <c r="JMZ106" s="0"/>
      <c r="JNA106" s="0"/>
      <c r="JNB106" s="0"/>
      <c r="JNC106" s="0"/>
      <c r="JND106" s="0"/>
      <c r="JNE106" s="0"/>
      <c r="JNF106" s="0"/>
      <c r="JNG106" s="0"/>
      <c r="JNH106" s="0"/>
      <c r="JNI106" s="0"/>
      <c r="JNJ106" s="0"/>
      <c r="JNK106" s="0"/>
      <c r="JNL106" s="0"/>
      <c r="JNM106" s="0"/>
      <c r="JNN106" s="0"/>
      <c r="JNO106" s="0"/>
      <c r="JNP106" s="0"/>
      <c r="JNQ106" s="0"/>
      <c r="JNR106" s="0"/>
      <c r="JNS106" s="0"/>
      <c r="JNT106" s="0"/>
      <c r="JNU106" s="0"/>
      <c r="JNV106" s="0"/>
      <c r="JNW106" s="0"/>
      <c r="JNX106" s="0"/>
      <c r="JNY106" s="0"/>
      <c r="JNZ106" s="0"/>
      <c r="JOA106" s="0"/>
      <c r="JOB106" s="0"/>
      <c r="JOC106" s="0"/>
      <c r="JOD106" s="0"/>
      <c r="JOE106" s="0"/>
      <c r="JOF106" s="0"/>
      <c r="JOG106" s="0"/>
      <c r="JOH106" s="0"/>
      <c r="JOI106" s="0"/>
      <c r="JOJ106" s="0"/>
      <c r="JOK106" s="0"/>
      <c r="JOL106" s="0"/>
      <c r="JOM106" s="0"/>
      <c r="JON106" s="0"/>
      <c r="JOO106" s="0"/>
      <c r="JOP106" s="0"/>
      <c r="JOQ106" s="0"/>
      <c r="JOR106" s="0"/>
      <c r="JOS106" s="0"/>
      <c r="JOT106" s="0"/>
      <c r="JOU106" s="0"/>
      <c r="JOV106" s="0"/>
      <c r="JOW106" s="0"/>
      <c r="JOX106" s="0"/>
      <c r="JOY106" s="0"/>
      <c r="JOZ106" s="0"/>
      <c r="JPA106" s="0"/>
      <c r="JPB106" s="0"/>
      <c r="JPC106" s="0"/>
      <c r="JPD106" s="0"/>
      <c r="JPE106" s="0"/>
      <c r="JPF106" s="0"/>
      <c r="JPG106" s="0"/>
      <c r="JPH106" s="0"/>
      <c r="JPI106" s="0"/>
      <c r="JPJ106" s="0"/>
      <c r="JPK106" s="0"/>
      <c r="JPL106" s="0"/>
      <c r="JPM106" s="0"/>
      <c r="JPN106" s="0"/>
      <c r="JPO106" s="0"/>
      <c r="JPP106" s="0"/>
      <c r="JPQ106" s="0"/>
      <c r="JPR106" s="0"/>
      <c r="JPS106" s="0"/>
      <c r="JPT106" s="0"/>
      <c r="JPU106" s="0"/>
      <c r="JPV106" s="0"/>
      <c r="JPW106" s="0"/>
      <c r="JPX106" s="0"/>
      <c r="JPY106" s="0"/>
      <c r="JPZ106" s="0"/>
      <c r="JQA106" s="0"/>
      <c r="JQB106" s="0"/>
      <c r="JQC106" s="0"/>
      <c r="JQD106" s="0"/>
      <c r="JQE106" s="0"/>
      <c r="JQF106" s="0"/>
      <c r="JQG106" s="0"/>
      <c r="JQH106" s="0"/>
      <c r="JQI106" s="0"/>
      <c r="JQJ106" s="0"/>
      <c r="JQK106" s="0"/>
      <c r="JQL106" s="0"/>
      <c r="JQM106" s="0"/>
      <c r="JQN106" s="0"/>
      <c r="JQO106" s="0"/>
      <c r="JQP106" s="0"/>
      <c r="JQQ106" s="0"/>
      <c r="JQR106" s="0"/>
      <c r="JQS106" s="0"/>
      <c r="JQT106" s="0"/>
      <c r="JQU106" s="0"/>
      <c r="JQV106" s="0"/>
      <c r="JQW106" s="0"/>
      <c r="JQX106" s="0"/>
      <c r="JQY106" s="0"/>
      <c r="JQZ106" s="0"/>
      <c r="JRA106" s="0"/>
      <c r="JRB106" s="0"/>
      <c r="JRC106" s="0"/>
      <c r="JRD106" s="0"/>
      <c r="JRE106" s="0"/>
      <c r="JRF106" s="0"/>
      <c r="JRG106" s="0"/>
      <c r="JRH106" s="0"/>
      <c r="JRI106" s="0"/>
      <c r="JRJ106" s="0"/>
      <c r="JRK106" s="0"/>
      <c r="JRL106" s="0"/>
      <c r="JRM106" s="0"/>
      <c r="JRN106" s="0"/>
      <c r="JRO106" s="0"/>
      <c r="JRP106" s="0"/>
      <c r="JRQ106" s="0"/>
      <c r="JRR106" s="0"/>
      <c r="JRS106" s="0"/>
      <c r="JRT106" s="0"/>
      <c r="JRU106" s="0"/>
      <c r="JRV106" s="0"/>
      <c r="JRW106" s="0"/>
      <c r="JRX106" s="0"/>
      <c r="JRY106" s="0"/>
      <c r="JRZ106" s="0"/>
      <c r="JSA106" s="0"/>
      <c r="JSB106" s="0"/>
      <c r="JSC106" s="0"/>
      <c r="JSD106" s="0"/>
      <c r="JSE106" s="0"/>
      <c r="JSF106" s="0"/>
      <c r="JSG106" s="0"/>
      <c r="JSH106" s="0"/>
      <c r="JSI106" s="0"/>
      <c r="JSJ106" s="0"/>
      <c r="JSK106" s="0"/>
      <c r="JSL106" s="0"/>
      <c r="JSM106" s="0"/>
      <c r="JSN106" s="0"/>
      <c r="JSO106" s="0"/>
      <c r="JSP106" s="0"/>
      <c r="JSQ106" s="0"/>
      <c r="JSR106" s="0"/>
      <c r="JSS106" s="0"/>
      <c r="JST106" s="0"/>
      <c r="JSU106" s="0"/>
      <c r="JSV106" s="0"/>
      <c r="JSW106" s="0"/>
      <c r="JSX106" s="0"/>
      <c r="JSY106" s="0"/>
      <c r="JSZ106" s="0"/>
      <c r="JTA106" s="0"/>
      <c r="JTB106" s="0"/>
      <c r="JTC106" s="0"/>
      <c r="JTD106" s="0"/>
      <c r="JTE106" s="0"/>
      <c r="JTF106" s="0"/>
      <c r="JTG106" s="0"/>
      <c r="JTH106" s="0"/>
      <c r="JTI106" s="0"/>
      <c r="JTJ106" s="0"/>
      <c r="JTK106" s="0"/>
      <c r="JTL106" s="0"/>
      <c r="JTM106" s="0"/>
      <c r="JTN106" s="0"/>
      <c r="JTO106" s="0"/>
      <c r="JTP106" s="0"/>
      <c r="JTQ106" s="0"/>
      <c r="JTR106" s="0"/>
      <c r="JTS106" s="0"/>
      <c r="JTT106" s="0"/>
      <c r="JTU106" s="0"/>
      <c r="JTV106" s="0"/>
      <c r="JTW106" s="0"/>
      <c r="JTX106" s="0"/>
      <c r="JTY106" s="0"/>
      <c r="JTZ106" s="0"/>
      <c r="JUA106" s="0"/>
      <c r="JUB106" s="0"/>
      <c r="JUC106" s="0"/>
      <c r="JUD106" s="0"/>
      <c r="JUE106" s="0"/>
      <c r="JUF106" s="0"/>
      <c r="JUG106" s="0"/>
      <c r="JUH106" s="0"/>
      <c r="JUI106" s="0"/>
      <c r="JUJ106" s="0"/>
      <c r="JUK106" s="0"/>
      <c r="JUL106" s="0"/>
      <c r="JUM106" s="0"/>
      <c r="JUN106" s="0"/>
      <c r="JUO106" s="0"/>
      <c r="JUP106" s="0"/>
      <c r="JUQ106" s="0"/>
      <c r="JUR106" s="0"/>
      <c r="JUS106" s="0"/>
      <c r="JUT106" s="0"/>
      <c r="JUU106" s="0"/>
      <c r="JUV106" s="0"/>
      <c r="JUW106" s="0"/>
      <c r="JUX106" s="0"/>
      <c r="JUY106" s="0"/>
      <c r="JUZ106" s="0"/>
      <c r="JVA106" s="0"/>
      <c r="JVB106" s="0"/>
      <c r="JVC106" s="0"/>
      <c r="JVD106" s="0"/>
      <c r="JVE106" s="0"/>
      <c r="JVF106" s="0"/>
      <c r="JVG106" s="0"/>
      <c r="JVH106" s="0"/>
      <c r="JVI106" s="0"/>
      <c r="JVJ106" s="0"/>
      <c r="JVK106" s="0"/>
      <c r="JVL106" s="0"/>
      <c r="JVM106" s="0"/>
      <c r="JVN106" s="0"/>
      <c r="JVO106" s="0"/>
      <c r="JVP106" s="0"/>
      <c r="JVQ106" s="0"/>
      <c r="JVR106" s="0"/>
      <c r="JVS106" s="0"/>
      <c r="JVT106" s="0"/>
      <c r="JVU106" s="0"/>
      <c r="JVV106" s="0"/>
      <c r="JVW106" s="0"/>
      <c r="JVX106" s="0"/>
      <c r="JVY106" s="0"/>
      <c r="JVZ106" s="0"/>
      <c r="JWA106" s="0"/>
      <c r="JWB106" s="0"/>
      <c r="JWC106" s="0"/>
      <c r="JWD106" s="0"/>
      <c r="JWE106" s="0"/>
      <c r="JWF106" s="0"/>
      <c r="JWG106" s="0"/>
      <c r="JWH106" s="0"/>
      <c r="JWI106" s="0"/>
      <c r="JWJ106" s="0"/>
      <c r="JWK106" s="0"/>
      <c r="JWL106" s="0"/>
      <c r="JWM106" s="0"/>
      <c r="JWN106" s="0"/>
      <c r="JWO106" s="0"/>
      <c r="JWP106" s="0"/>
      <c r="JWQ106" s="0"/>
      <c r="JWR106" s="0"/>
      <c r="JWS106" s="0"/>
      <c r="JWT106" s="0"/>
      <c r="JWU106" s="0"/>
      <c r="JWV106" s="0"/>
      <c r="JWW106" s="0"/>
      <c r="JWX106" s="0"/>
      <c r="JWY106" s="0"/>
      <c r="JWZ106" s="0"/>
      <c r="JXA106" s="0"/>
      <c r="JXB106" s="0"/>
      <c r="JXC106" s="0"/>
      <c r="JXD106" s="0"/>
      <c r="JXE106" s="0"/>
      <c r="JXF106" s="0"/>
      <c r="JXG106" s="0"/>
      <c r="JXH106" s="0"/>
      <c r="JXI106" s="0"/>
      <c r="JXJ106" s="0"/>
      <c r="JXK106" s="0"/>
      <c r="JXL106" s="0"/>
      <c r="JXM106" s="0"/>
      <c r="JXN106" s="0"/>
      <c r="JXO106" s="0"/>
      <c r="JXP106" s="0"/>
      <c r="JXQ106" s="0"/>
      <c r="JXR106" s="0"/>
      <c r="JXS106" s="0"/>
      <c r="JXT106" s="0"/>
      <c r="JXU106" s="0"/>
      <c r="JXV106" s="0"/>
      <c r="JXW106" s="0"/>
      <c r="JXX106" s="0"/>
      <c r="JXY106" s="0"/>
      <c r="JXZ106" s="0"/>
      <c r="JYA106" s="0"/>
      <c r="JYB106" s="0"/>
      <c r="JYC106" s="0"/>
      <c r="JYD106" s="0"/>
      <c r="JYE106" s="0"/>
      <c r="JYF106" s="0"/>
      <c r="JYG106" s="0"/>
      <c r="JYH106" s="0"/>
      <c r="JYI106" s="0"/>
      <c r="JYJ106" s="0"/>
      <c r="JYK106" s="0"/>
      <c r="JYL106" s="0"/>
      <c r="JYM106" s="0"/>
      <c r="JYN106" s="0"/>
      <c r="JYO106" s="0"/>
      <c r="JYP106" s="0"/>
      <c r="JYQ106" s="0"/>
      <c r="JYR106" s="0"/>
      <c r="JYS106" s="0"/>
      <c r="JYT106" s="0"/>
      <c r="JYU106" s="0"/>
      <c r="JYV106" s="0"/>
      <c r="JYW106" s="0"/>
      <c r="JYX106" s="0"/>
      <c r="JYY106" s="0"/>
      <c r="JYZ106" s="0"/>
      <c r="JZA106" s="0"/>
      <c r="JZB106" s="0"/>
      <c r="JZC106" s="0"/>
      <c r="JZD106" s="0"/>
      <c r="JZE106" s="0"/>
      <c r="JZF106" s="0"/>
      <c r="JZG106" s="0"/>
      <c r="JZH106" s="0"/>
      <c r="JZI106" s="0"/>
      <c r="JZJ106" s="0"/>
      <c r="JZK106" s="0"/>
      <c r="JZL106" s="0"/>
      <c r="JZM106" s="0"/>
      <c r="JZN106" s="0"/>
      <c r="JZO106" s="0"/>
      <c r="JZP106" s="0"/>
      <c r="JZQ106" s="0"/>
      <c r="JZR106" s="0"/>
      <c r="JZS106" s="0"/>
      <c r="JZT106" s="0"/>
      <c r="JZU106" s="0"/>
      <c r="JZV106" s="0"/>
      <c r="JZW106" s="0"/>
      <c r="JZX106" s="0"/>
      <c r="JZY106" s="0"/>
      <c r="JZZ106" s="0"/>
      <c r="KAA106" s="0"/>
      <c r="KAB106" s="0"/>
      <c r="KAC106" s="0"/>
      <c r="KAD106" s="0"/>
      <c r="KAE106" s="0"/>
      <c r="KAF106" s="0"/>
      <c r="KAG106" s="0"/>
      <c r="KAH106" s="0"/>
      <c r="KAI106" s="0"/>
      <c r="KAJ106" s="0"/>
      <c r="KAK106" s="0"/>
      <c r="KAL106" s="0"/>
      <c r="KAM106" s="0"/>
      <c r="KAN106" s="0"/>
      <c r="KAO106" s="0"/>
      <c r="KAP106" s="0"/>
      <c r="KAQ106" s="0"/>
      <c r="KAR106" s="0"/>
      <c r="KAS106" s="0"/>
      <c r="KAT106" s="0"/>
      <c r="KAU106" s="0"/>
      <c r="KAV106" s="0"/>
      <c r="KAW106" s="0"/>
      <c r="KAX106" s="0"/>
      <c r="KAY106" s="0"/>
      <c r="KAZ106" s="0"/>
      <c r="KBA106" s="0"/>
      <c r="KBB106" s="0"/>
      <c r="KBC106" s="0"/>
      <c r="KBD106" s="0"/>
      <c r="KBE106" s="0"/>
      <c r="KBF106" s="0"/>
      <c r="KBG106" s="0"/>
      <c r="KBH106" s="0"/>
      <c r="KBI106" s="0"/>
      <c r="KBJ106" s="0"/>
      <c r="KBK106" s="0"/>
      <c r="KBL106" s="0"/>
      <c r="KBM106" s="0"/>
      <c r="KBN106" s="0"/>
      <c r="KBO106" s="0"/>
      <c r="KBP106" s="0"/>
      <c r="KBQ106" s="0"/>
      <c r="KBR106" s="0"/>
      <c r="KBS106" s="0"/>
      <c r="KBT106" s="0"/>
      <c r="KBU106" s="0"/>
      <c r="KBV106" s="0"/>
      <c r="KBW106" s="0"/>
      <c r="KBX106" s="0"/>
      <c r="KBY106" s="0"/>
      <c r="KBZ106" s="0"/>
      <c r="KCA106" s="0"/>
      <c r="KCB106" s="0"/>
      <c r="KCC106" s="0"/>
      <c r="KCD106" s="0"/>
      <c r="KCE106" s="0"/>
      <c r="KCF106" s="0"/>
      <c r="KCG106" s="0"/>
      <c r="KCH106" s="0"/>
      <c r="KCI106" s="0"/>
      <c r="KCJ106" s="0"/>
      <c r="KCK106" s="0"/>
      <c r="KCL106" s="0"/>
      <c r="KCM106" s="0"/>
      <c r="KCN106" s="0"/>
      <c r="KCO106" s="0"/>
      <c r="KCP106" s="0"/>
      <c r="KCQ106" s="0"/>
      <c r="KCR106" s="0"/>
      <c r="KCS106" s="0"/>
      <c r="KCT106" s="0"/>
      <c r="KCU106" s="0"/>
      <c r="KCV106" s="0"/>
      <c r="KCW106" s="0"/>
      <c r="KCX106" s="0"/>
      <c r="KCY106" s="0"/>
      <c r="KCZ106" s="0"/>
      <c r="KDA106" s="0"/>
      <c r="KDB106" s="0"/>
      <c r="KDC106" s="0"/>
      <c r="KDD106" s="0"/>
      <c r="KDE106" s="0"/>
      <c r="KDF106" s="0"/>
      <c r="KDG106" s="0"/>
      <c r="KDH106" s="0"/>
      <c r="KDI106" s="0"/>
      <c r="KDJ106" s="0"/>
      <c r="KDK106" s="0"/>
      <c r="KDL106" s="0"/>
      <c r="KDM106" s="0"/>
      <c r="KDN106" s="0"/>
      <c r="KDO106" s="0"/>
      <c r="KDP106" s="0"/>
      <c r="KDQ106" s="0"/>
      <c r="KDR106" s="0"/>
      <c r="KDS106" s="0"/>
      <c r="KDT106" s="0"/>
      <c r="KDU106" s="0"/>
      <c r="KDV106" s="0"/>
      <c r="KDW106" s="0"/>
      <c r="KDX106" s="0"/>
      <c r="KDY106" s="0"/>
      <c r="KDZ106" s="0"/>
      <c r="KEA106" s="0"/>
      <c r="KEB106" s="0"/>
      <c r="KEC106" s="0"/>
      <c r="KED106" s="0"/>
      <c r="KEE106" s="0"/>
      <c r="KEF106" s="0"/>
      <c r="KEG106" s="0"/>
      <c r="KEH106" s="0"/>
      <c r="KEI106" s="0"/>
      <c r="KEJ106" s="0"/>
      <c r="KEK106" s="0"/>
      <c r="KEL106" s="0"/>
      <c r="KEM106" s="0"/>
      <c r="KEN106" s="0"/>
      <c r="KEO106" s="0"/>
      <c r="KEP106" s="0"/>
      <c r="KEQ106" s="0"/>
      <c r="KER106" s="0"/>
      <c r="KES106" s="0"/>
      <c r="KET106" s="0"/>
      <c r="KEU106" s="0"/>
      <c r="KEV106" s="0"/>
      <c r="KEW106" s="0"/>
      <c r="KEX106" s="0"/>
      <c r="KEY106" s="0"/>
      <c r="KEZ106" s="0"/>
      <c r="KFA106" s="0"/>
      <c r="KFB106" s="0"/>
      <c r="KFC106" s="0"/>
      <c r="KFD106" s="0"/>
      <c r="KFE106" s="0"/>
      <c r="KFF106" s="0"/>
      <c r="KFG106" s="0"/>
      <c r="KFH106" s="0"/>
      <c r="KFI106" s="0"/>
      <c r="KFJ106" s="0"/>
      <c r="KFK106" s="0"/>
      <c r="KFL106" s="0"/>
      <c r="KFM106" s="0"/>
      <c r="KFN106" s="0"/>
      <c r="KFO106" s="0"/>
      <c r="KFP106" s="0"/>
      <c r="KFQ106" s="0"/>
      <c r="KFR106" s="0"/>
      <c r="KFS106" s="0"/>
      <c r="KFT106" s="0"/>
      <c r="KFU106" s="0"/>
      <c r="KFV106" s="0"/>
      <c r="KFW106" s="0"/>
      <c r="KFX106" s="0"/>
      <c r="KFY106" s="0"/>
      <c r="KFZ106" s="0"/>
      <c r="KGA106" s="0"/>
      <c r="KGB106" s="0"/>
      <c r="KGC106" s="0"/>
      <c r="KGD106" s="0"/>
      <c r="KGE106" s="0"/>
      <c r="KGF106" s="0"/>
      <c r="KGG106" s="0"/>
      <c r="KGH106" s="0"/>
      <c r="KGI106" s="0"/>
      <c r="KGJ106" s="0"/>
      <c r="KGK106" s="0"/>
      <c r="KGL106" s="0"/>
      <c r="KGM106" s="0"/>
      <c r="KGN106" s="0"/>
      <c r="KGO106" s="0"/>
      <c r="KGP106" s="0"/>
      <c r="KGQ106" s="0"/>
      <c r="KGR106" s="0"/>
      <c r="KGS106" s="0"/>
      <c r="KGT106" s="0"/>
      <c r="KGU106" s="0"/>
      <c r="KGV106" s="0"/>
      <c r="KGW106" s="0"/>
      <c r="KGX106" s="0"/>
      <c r="KGY106" s="0"/>
      <c r="KGZ106" s="0"/>
      <c r="KHA106" s="0"/>
      <c r="KHB106" s="0"/>
      <c r="KHC106" s="0"/>
      <c r="KHD106" s="0"/>
      <c r="KHE106" s="0"/>
      <c r="KHF106" s="0"/>
      <c r="KHG106" s="0"/>
      <c r="KHH106" s="0"/>
      <c r="KHI106" s="0"/>
      <c r="KHJ106" s="0"/>
      <c r="KHK106" s="0"/>
      <c r="KHL106" s="0"/>
      <c r="KHM106" s="0"/>
      <c r="KHN106" s="0"/>
      <c r="KHO106" s="0"/>
      <c r="KHP106" s="0"/>
      <c r="KHQ106" s="0"/>
      <c r="KHR106" s="0"/>
      <c r="KHS106" s="0"/>
      <c r="KHT106" s="0"/>
      <c r="KHU106" s="0"/>
      <c r="KHV106" s="0"/>
      <c r="KHW106" s="0"/>
      <c r="KHX106" s="0"/>
      <c r="KHY106" s="0"/>
      <c r="KHZ106" s="0"/>
      <c r="KIA106" s="0"/>
      <c r="KIB106" s="0"/>
      <c r="KIC106" s="0"/>
      <c r="KID106" s="0"/>
      <c r="KIE106" s="0"/>
      <c r="KIF106" s="0"/>
      <c r="KIG106" s="0"/>
      <c r="KIH106" s="0"/>
      <c r="KII106" s="0"/>
      <c r="KIJ106" s="0"/>
      <c r="KIK106" s="0"/>
      <c r="KIL106" s="0"/>
      <c r="KIM106" s="0"/>
      <c r="KIN106" s="0"/>
      <c r="KIO106" s="0"/>
      <c r="KIP106" s="0"/>
      <c r="KIQ106" s="0"/>
      <c r="KIR106" s="0"/>
      <c r="KIS106" s="0"/>
      <c r="KIT106" s="0"/>
      <c r="KIU106" s="0"/>
      <c r="KIV106" s="0"/>
      <c r="KIW106" s="0"/>
      <c r="KIX106" s="0"/>
      <c r="KIY106" s="0"/>
      <c r="KIZ106" s="0"/>
      <c r="KJA106" s="0"/>
      <c r="KJB106" s="0"/>
      <c r="KJC106" s="0"/>
      <c r="KJD106" s="0"/>
      <c r="KJE106" s="0"/>
      <c r="KJF106" s="0"/>
      <c r="KJG106" s="0"/>
      <c r="KJH106" s="0"/>
      <c r="KJI106" s="0"/>
      <c r="KJJ106" s="0"/>
      <c r="KJK106" s="0"/>
      <c r="KJL106" s="0"/>
      <c r="KJM106" s="0"/>
      <c r="KJN106" s="0"/>
      <c r="KJO106" s="0"/>
      <c r="KJP106" s="0"/>
      <c r="KJQ106" s="0"/>
      <c r="KJR106" s="0"/>
      <c r="KJS106" s="0"/>
      <c r="KJT106" s="0"/>
      <c r="KJU106" s="0"/>
      <c r="KJV106" s="0"/>
      <c r="KJW106" s="0"/>
      <c r="KJX106" s="0"/>
      <c r="KJY106" s="0"/>
      <c r="KJZ106" s="0"/>
      <c r="KKA106" s="0"/>
      <c r="KKB106" s="0"/>
      <c r="KKC106" s="0"/>
      <c r="KKD106" s="0"/>
      <c r="KKE106" s="0"/>
      <c r="KKF106" s="0"/>
      <c r="KKG106" s="0"/>
      <c r="KKH106" s="0"/>
      <c r="KKI106" s="0"/>
      <c r="KKJ106" s="0"/>
      <c r="KKK106" s="0"/>
      <c r="KKL106" s="0"/>
      <c r="KKM106" s="0"/>
      <c r="KKN106" s="0"/>
      <c r="KKO106" s="0"/>
      <c r="KKP106" s="0"/>
      <c r="KKQ106" s="0"/>
      <c r="KKR106" s="0"/>
      <c r="KKS106" s="0"/>
      <c r="KKT106" s="0"/>
      <c r="KKU106" s="0"/>
      <c r="KKV106" s="0"/>
      <c r="KKW106" s="0"/>
      <c r="KKX106" s="0"/>
      <c r="KKY106" s="0"/>
      <c r="KKZ106" s="0"/>
      <c r="KLA106" s="0"/>
      <c r="KLB106" s="0"/>
      <c r="KLC106" s="0"/>
      <c r="KLD106" s="0"/>
      <c r="KLE106" s="0"/>
      <c r="KLF106" s="0"/>
      <c r="KLG106" s="0"/>
      <c r="KLH106" s="0"/>
      <c r="KLI106" s="0"/>
      <c r="KLJ106" s="0"/>
      <c r="KLK106" s="0"/>
      <c r="KLL106" s="0"/>
      <c r="KLM106" s="0"/>
      <c r="KLN106" s="0"/>
      <c r="KLO106" s="0"/>
      <c r="KLP106" s="0"/>
      <c r="KLQ106" s="0"/>
      <c r="KLR106" s="0"/>
      <c r="KLS106" s="0"/>
      <c r="KLT106" s="0"/>
      <c r="KLU106" s="0"/>
      <c r="KLV106" s="0"/>
      <c r="KLW106" s="0"/>
      <c r="KLX106" s="0"/>
      <c r="KLY106" s="0"/>
      <c r="KLZ106" s="0"/>
      <c r="KMA106" s="0"/>
      <c r="KMB106" s="0"/>
      <c r="KMC106" s="0"/>
      <c r="KMD106" s="0"/>
      <c r="KME106" s="0"/>
      <c r="KMF106" s="0"/>
      <c r="KMG106" s="0"/>
      <c r="KMH106" s="0"/>
      <c r="KMI106" s="0"/>
      <c r="KMJ106" s="0"/>
      <c r="KMK106" s="0"/>
      <c r="KML106" s="0"/>
      <c r="KMM106" s="0"/>
      <c r="KMN106" s="0"/>
      <c r="KMO106" s="0"/>
      <c r="KMP106" s="0"/>
      <c r="KMQ106" s="0"/>
      <c r="KMR106" s="0"/>
      <c r="KMS106" s="0"/>
      <c r="KMT106" s="0"/>
      <c r="KMU106" s="0"/>
      <c r="KMV106" s="0"/>
      <c r="KMW106" s="0"/>
      <c r="KMX106" s="0"/>
      <c r="KMY106" s="0"/>
      <c r="KMZ106" s="0"/>
      <c r="KNA106" s="0"/>
      <c r="KNB106" s="0"/>
      <c r="KNC106" s="0"/>
      <c r="KND106" s="0"/>
      <c r="KNE106" s="0"/>
      <c r="KNF106" s="0"/>
      <c r="KNG106" s="0"/>
      <c r="KNH106" s="0"/>
      <c r="KNI106" s="0"/>
      <c r="KNJ106" s="0"/>
      <c r="KNK106" s="0"/>
      <c r="KNL106" s="0"/>
      <c r="KNM106" s="0"/>
      <c r="KNN106" s="0"/>
      <c r="KNO106" s="0"/>
      <c r="KNP106" s="0"/>
      <c r="KNQ106" s="0"/>
      <c r="KNR106" s="0"/>
      <c r="KNS106" s="0"/>
      <c r="KNT106" s="0"/>
      <c r="KNU106" s="0"/>
      <c r="KNV106" s="0"/>
      <c r="KNW106" s="0"/>
      <c r="KNX106" s="0"/>
      <c r="KNY106" s="0"/>
      <c r="KNZ106" s="0"/>
      <c r="KOA106" s="0"/>
      <c r="KOB106" s="0"/>
      <c r="KOC106" s="0"/>
      <c r="KOD106" s="0"/>
      <c r="KOE106" s="0"/>
      <c r="KOF106" s="0"/>
      <c r="KOG106" s="0"/>
      <c r="KOH106" s="0"/>
      <c r="KOI106" s="0"/>
      <c r="KOJ106" s="0"/>
      <c r="KOK106" s="0"/>
      <c r="KOL106" s="0"/>
      <c r="KOM106" s="0"/>
      <c r="KON106" s="0"/>
      <c r="KOO106" s="0"/>
      <c r="KOP106" s="0"/>
      <c r="KOQ106" s="0"/>
      <c r="KOR106" s="0"/>
      <c r="KOS106" s="0"/>
      <c r="KOT106" s="0"/>
      <c r="KOU106" s="0"/>
      <c r="KOV106" s="0"/>
      <c r="KOW106" s="0"/>
      <c r="KOX106" s="0"/>
      <c r="KOY106" s="0"/>
      <c r="KOZ106" s="0"/>
      <c r="KPA106" s="0"/>
      <c r="KPB106" s="0"/>
      <c r="KPC106" s="0"/>
      <c r="KPD106" s="0"/>
      <c r="KPE106" s="0"/>
      <c r="KPF106" s="0"/>
      <c r="KPG106" s="0"/>
      <c r="KPH106" s="0"/>
      <c r="KPI106" s="0"/>
      <c r="KPJ106" s="0"/>
      <c r="KPK106" s="0"/>
      <c r="KPL106" s="0"/>
      <c r="KPM106" s="0"/>
      <c r="KPN106" s="0"/>
      <c r="KPO106" s="0"/>
      <c r="KPP106" s="0"/>
      <c r="KPQ106" s="0"/>
      <c r="KPR106" s="0"/>
      <c r="KPS106" s="0"/>
      <c r="KPT106" s="0"/>
      <c r="KPU106" s="0"/>
      <c r="KPV106" s="0"/>
      <c r="KPW106" s="0"/>
      <c r="KPX106" s="0"/>
      <c r="KPY106" s="0"/>
      <c r="KPZ106" s="0"/>
      <c r="KQA106" s="0"/>
      <c r="KQB106" s="0"/>
      <c r="KQC106" s="0"/>
      <c r="KQD106" s="0"/>
      <c r="KQE106" s="0"/>
      <c r="KQF106" s="0"/>
      <c r="KQG106" s="0"/>
      <c r="KQH106" s="0"/>
      <c r="KQI106" s="0"/>
      <c r="KQJ106" s="0"/>
      <c r="KQK106" s="0"/>
      <c r="KQL106" s="0"/>
      <c r="KQM106" s="0"/>
      <c r="KQN106" s="0"/>
      <c r="KQO106" s="0"/>
      <c r="KQP106" s="0"/>
      <c r="KQQ106" s="0"/>
      <c r="KQR106" s="0"/>
      <c r="KQS106" s="0"/>
      <c r="KQT106" s="0"/>
      <c r="KQU106" s="0"/>
      <c r="KQV106" s="0"/>
      <c r="KQW106" s="0"/>
      <c r="KQX106" s="0"/>
      <c r="KQY106" s="0"/>
      <c r="KQZ106" s="0"/>
      <c r="KRA106" s="0"/>
      <c r="KRB106" s="0"/>
      <c r="KRC106" s="0"/>
      <c r="KRD106" s="0"/>
      <c r="KRE106" s="0"/>
      <c r="KRF106" s="0"/>
      <c r="KRG106" s="0"/>
      <c r="KRH106" s="0"/>
      <c r="KRI106" s="0"/>
      <c r="KRJ106" s="0"/>
      <c r="KRK106" s="0"/>
      <c r="KRL106" s="0"/>
      <c r="KRM106" s="0"/>
      <c r="KRN106" s="0"/>
      <c r="KRO106" s="0"/>
      <c r="KRP106" s="0"/>
      <c r="KRQ106" s="0"/>
      <c r="KRR106" s="0"/>
      <c r="KRS106" s="0"/>
      <c r="KRT106" s="0"/>
      <c r="KRU106" s="0"/>
      <c r="KRV106" s="0"/>
      <c r="KRW106" s="0"/>
      <c r="KRX106" s="0"/>
      <c r="KRY106" s="0"/>
      <c r="KRZ106" s="0"/>
      <c r="KSA106" s="0"/>
      <c r="KSB106" s="0"/>
      <c r="KSC106" s="0"/>
      <c r="KSD106" s="0"/>
      <c r="KSE106" s="0"/>
      <c r="KSF106" s="0"/>
      <c r="KSG106" s="0"/>
      <c r="KSH106" s="0"/>
      <c r="KSI106" s="0"/>
      <c r="KSJ106" s="0"/>
      <c r="KSK106" s="0"/>
      <c r="KSL106" s="0"/>
      <c r="KSM106" s="0"/>
      <c r="KSN106" s="0"/>
      <c r="KSO106" s="0"/>
      <c r="KSP106" s="0"/>
      <c r="KSQ106" s="0"/>
      <c r="KSR106" s="0"/>
      <c r="KSS106" s="0"/>
      <c r="KST106" s="0"/>
      <c r="KSU106" s="0"/>
      <c r="KSV106" s="0"/>
      <c r="KSW106" s="0"/>
      <c r="KSX106" s="0"/>
      <c r="KSY106" s="0"/>
      <c r="KSZ106" s="0"/>
      <c r="KTA106" s="0"/>
      <c r="KTB106" s="0"/>
      <c r="KTC106" s="0"/>
      <c r="KTD106" s="0"/>
      <c r="KTE106" s="0"/>
      <c r="KTF106" s="0"/>
      <c r="KTG106" s="0"/>
      <c r="KTH106" s="0"/>
      <c r="KTI106" s="0"/>
      <c r="KTJ106" s="0"/>
      <c r="KTK106" s="0"/>
      <c r="KTL106" s="0"/>
      <c r="KTM106" s="0"/>
      <c r="KTN106" s="0"/>
      <c r="KTO106" s="0"/>
      <c r="KTP106" s="0"/>
      <c r="KTQ106" s="0"/>
      <c r="KTR106" s="0"/>
      <c r="KTS106" s="0"/>
      <c r="KTT106" s="0"/>
      <c r="KTU106" s="0"/>
      <c r="KTV106" s="0"/>
      <c r="KTW106" s="0"/>
      <c r="KTX106" s="0"/>
      <c r="KTY106" s="0"/>
      <c r="KTZ106" s="0"/>
      <c r="KUA106" s="0"/>
      <c r="KUB106" s="0"/>
      <c r="KUC106" s="0"/>
      <c r="KUD106" s="0"/>
      <c r="KUE106" s="0"/>
      <c r="KUF106" s="0"/>
      <c r="KUG106" s="0"/>
      <c r="KUH106" s="0"/>
      <c r="KUI106" s="0"/>
      <c r="KUJ106" s="0"/>
      <c r="KUK106" s="0"/>
      <c r="KUL106" s="0"/>
      <c r="KUM106" s="0"/>
      <c r="KUN106" s="0"/>
      <c r="KUO106" s="0"/>
      <c r="KUP106" s="0"/>
      <c r="KUQ106" s="0"/>
      <c r="KUR106" s="0"/>
      <c r="KUS106" s="0"/>
      <c r="KUT106" s="0"/>
      <c r="KUU106" s="0"/>
      <c r="KUV106" s="0"/>
      <c r="KUW106" s="0"/>
      <c r="KUX106" s="0"/>
      <c r="KUY106" s="0"/>
      <c r="KUZ106" s="0"/>
      <c r="KVA106" s="0"/>
      <c r="KVB106" s="0"/>
      <c r="KVC106" s="0"/>
      <c r="KVD106" s="0"/>
      <c r="KVE106" s="0"/>
      <c r="KVF106" s="0"/>
      <c r="KVG106" s="0"/>
      <c r="KVH106" s="0"/>
      <c r="KVI106" s="0"/>
      <c r="KVJ106" s="0"/>
      <c r="KVK106" s="0"/>
      <c r="KVL106" s="0"/>
      <c r="KVM106" s="0"/>
      <c r="KVN106" s="0"/>
      <c r="KVO106" s="0"/>
      <c r="KVP106" s="0"/>
      <c r="KVQ106" s="0"/>
      <c r="KVR106" s="0"/>
      <c r="KVS106" s="0"/>
      <c r="KVT106" s="0"/>
      <c r="KVU106" s="0"/>
      <c r="KVV106" s="0"/>
      <c r="KVW106" s="0"/>
      <c r="KVX106" s="0"/>
      <c r="KVY106" s="0"/>
      <c r="KVZ106" s="0"/>
      <c r="KWA106" s="0"/>
      <c r="KWB106" s="0"/>
      <c r="KWC106" s="0"/>
      <c r="KWD106" s="0"/>
      <c r="KWE106" s="0"/>
      <c r="KWF106" s="0"/>
      <c r="KWG106" s="0"/>
      <c r="KWH106" s="0"/>
      <c r="KWI106" s="0"/>
      <c r="KWJ106" s="0"/>
      <c r="KWK106" s="0"/>
      <c r="KWL106" s="0"/>
      <c r="KWM106" s="0"/>
      <c r="KWN106" s="0"/>
      <c r="KWO106" s="0"/>
      <c r="KWP106" s="0"/>
      <c r="KWQ106" s="0"/>
      <c r="KWR106" s="0"/>
      <c r="KWS106" s="0"/>
      <c r="KWT106" s="0"/>
      <c r="KWU106" s="0"/>
      <c r="KWV106" s="0"/>
      <c r="KWW106" s="0"/>
      <c r="KWX106" s="0"/>
      <c r="KWY106" s="0"/>
      <c r="KWZ106" s="0"/>
      <c r="KXA106" s="0"/>
      <c r="KXB106" s="0"/>
      <c r="KXC106" s="0"/>
      <c r="KXD106" s="0"/>
      <c r="KXE106" s="0"/>
      <c r="KXF106" s="0"/>
      <c r="KXG106" s="0"/>
      <c r="KXH106" s="0"/>
      <c r="KXI106" s="0"/>
      <c r="KXJ106" s="0"/>
      <c r="KXK106" s="0"/>
      <c r="KXL106" s="0"/>
      <c r="KXM106" s="0"/>
      <c r="KXN106" s="0"/>
      <c r="KXO106" s="0"/>
      <c r="KXP106" s="0"/>
      <c r="KXQ106" s="0"/>
      <c r="KXR106" s="0"/>
      <c r="KXS106" s="0"/>
      <c r="KXT106" s="0"/>
      <c r="KXU106" s="0"/>
      <c r="KXV106" s="0"/>
      <c r="KXW106" s="0"/>
      <c r="KXX106" s="0"/>
      <c r="KXY106" s="0"/>
      <c r="KXZ106" s="0"/>
      <c r="KYA106" s="0"/>
      <c r="KYB106" s="0"/>
      <c r="KYC106" s="0"/>
      <c r="KYD106" s="0"/>
      <c r="KYE106" s="0"/>
      <c r="KYF106" s="0"/>
      <c r="KYG106" s="0"/>
      <c r="KYH106" s="0"/>
      <c r="KYI106" s="0"/>
      <c r="KYJ106" s="0"/>
      <c r="KYK106" s="0"/>
      <c r="KYL106" s="0"/>
      <c r="KYM106" s="0"/>
      <c r="KYN106" s="0"/>
      <c r="KYO106" s="0"/>
      <c r="KYP106" s="0"/>
      <c r="KYQ106" s="0"/>
      <c r="KYR106" s="0"/>
      <c r="KYS106" s="0"/>
      <c r="KYT106" s="0"/>
      <c r="KYU106" s="0"/>
      <c r="KYV106" s="0"/>
      <c r="KYW106" s="0"/>
      <c r="KYX106" s="0"/>
      <c r="KYY106" s="0"/>
      <c r="KYZ106" s="0"/>
      <c r="KZA106" s="0"/>
      <c r="KZB106" s="0"/>
      <c r="KZC106" s="0"/>
      <c r="KZD106" s="0"/>
      <c r="KZE106" s="0"/>
      <c r="KZF106" s="0"/>
      <c r="KZG106" s="0"/>
      <c r="KZH106" s="0"/>
      <c r="KZI106" s="0"/>
      <c r="KZJ106" s="0"/>
      <c r="KZK106" s="0"/>
      <c r="KZL106" s="0"/>
      <c r="KZM106" s="0"/>
      <c r="KZN106" s="0"/>
      <c r="KZO106" s="0"/>
      <c r="KZP106" s="0"/>
      <c r="KZQ106" s="0"/>
      <c r="KZR106" s="0"/>
      <c r="KZS106" s="0"/>
      <c r="KZT106" s="0"/>
      <c r="KZU106" s="0"/>
      <c r="KZV106" s="0"/>
      <c r="KZW106" s="0"/>
      <c r="KZX106" s="0"/>
      <c r="KZY106" s="0"/>
      <c r="KZZ106" s="0"/>
      <c r="LAA106" s="0"/>
      <c r="LAB106" s="0"/>
      <c r="LAC106" s="0"/>
      <c r="LAD106" s="0"/>
      <c r="LAE106" s="0"/>
      <c r="LAF106" s="0"/>
      <c r="LAG106" s="0"/>
      <c r="LAH106" s="0"/>
      <c r="LAI106" s="0"/>
      <c r="LAJ106" s="0"/>
      <c r="LAK106" s="0"/>
      <c r="LAL106" s="0"/>
      <c r="LAM106" s="0"/>
      <c r="LAN106" s="0"/>
      <c r="LAO106" s="0"/>
      <c r="LAP106" s="0"/>
      <c r="LAQ106" s="0"/>
      <c r="LAR106" s="0"/>
      <c r="LAS106" s="0"/>
      <c r="LAT106" s="0"/>
      <c r="LAU106" s="0"/>
      <c r="LAV106" s="0"/>
      <c r="LAW106" s="0"/>
      <c r="LAX106" s="0"/>
      <c r="LAY106" s="0"/>
      <c r="LAZ106" s="0"/>
      <c r="LBA106" s="0"/>
      <c r="LBB106" s="0"/>
      <c r="LBC106" s="0"/>
      <c r="LBD106" s="0"/>
      <c r="LBE106" s="0"/>
      <c r="LBF106" s="0"/>
      <c r="LBG106" s="0"/>
      <c r="LBH106" s="0"/>
      <c r="LBI106" s="0"/>
      <c r="LBJ106" s="0"/>
      <c r="LBK106" s="0"/>
      <c r="LBL106" s="0"/>
      <c r="LBM106" s="0"/>
      <c r="LBN106" s="0"/>
      <c r="LBO106" s="0"/>
      <c r="LBP106" s="0"/>
      <c r="LBQ106" s="0"/>
      <c r="LBR106" s="0"/>
      <c r="LBS106" s="0"/>
      <c r="LBT106" s="0"/>
      <c r="LBU106" s="0"/>
      <c r="LBV106" s="0"/>
      <c r="LBW106" s="0"/>
      <c r="LBX106" s="0"/>
      <c r="LBY106" s="0"/>
      <c r="LBZ106" s="0"/>
      <c r="LCA106" s="0"/>
      <c r="LCB106" s="0"/>
      <c r="LCC106" s="0"/>
      <c r="LCD106" s="0"/>
      <c r="LCE106" s="0"/>
      <c r="LCF106" s="0"/>
      <c r="LCG106" s="0"/>
      <c r="LCH106" s="0"/>
      <c r="LCI106" s="0"/>
      <c r="LCJ106" s="0"/>
      <c r="LCK106" s="0"/>
      <c r="LCL106" s="0"/>
      <c r="LCM106" s="0"/>
      <c r="LCN106" s="0"/>
      <c r="LCO106" s="0"/>
      <c r="LCP106" s="0"/>
      <c r="LCQ106" s="0"/>
      <c r="LCR106" s="0"/>
      <c r="LCS106" s="0"/>
      <c r="LCT106" s="0"/>
      <c r="LCU106" s="0"/>
      <c r="LCV106" s="0"/>
      <c r="LCW106" s="0"/>
      <c r="LCX106" s="0"/>
      <c r="LCY106" s="0"/>
      <c r="LCZ106" s="0"/>
      <c r="LDA106" s="0"/>
      <c r="LDB106" s="0"/>
      <c r="LDC106" s="0"/>
      <c r="LDD106" s="0"/>
      <c r="LDE106" s="0"/>
      <c r="LDF106" s="0"/>
      <c r="LDG106" s="0"/>
      <c r="LDH106" s="0"/>
      <c r="LDI106" s="0"/>
      <c r="LDJ106" s="0"/>
      <c r="LDK106" s="0"/>
      <c r="LDL106" s="0"/>
      <c r="LDM106" s="0"/>
      <c r="LDN106" s="0"/>
      <c r="LDO106" s="0"/>
      <c r="LDP106" s="0"/>
      <c r="LDQ106" s="0"/>
      <c r="LDR106" s="0"/>
      <c r="LDS106" s="0"/>
      <c r="LDT106" s="0"/>
      <c r="LDU106" s="0"/>
      <c r="LDV106" s="0"/>
      <c r="LDW106" s="0"/>
      <c r="LDX106" s="0"/>
      <c r="LDY106" s="0"/>
      <c r="LDZ106" s="0"/>
      <c r="LEA106" s="0"/>
      <c r="LEB106" s="0"/>
      <c r="LEC106" s="0"/>
      <c r="LED106" s="0"/>
      <c r="LEE106" s="0"/>
      <c r="LEF106" s="0"/>
      <c r="LEG106" s="0"/>
      <c r="LEH106" s="0"/>
      <c r="LEI106" s="0"/>
      <c r="LEJ106" s="0"/>
      <c r="LEK106" s="0"/>
      <c r="LEL106" s="0"/>
      <c r="LEM106" s="0"/>
      <c r="LEN106" s="0"/>
      <c r="LEO106" s="0"/>
      <c r="LEP106" s="0"/>
      <c r="LEQ106" s="0"/>
      <c r="LER106" s="0"/>
      <c r="LES106" s="0"/>
      <c r="LET106" s="0"/>
      <c r="LEU106" s="0"/>
      <c r="LEV106" s="0"/>
      <c r="LEW106" s="0"/>
      <c r="LEX106" s="0"/>
      <c r="LEY106" s="0"/>
      <c r="LEZ106" s="0"/>
      <c r="LFA106" s="0"/>
      <c r="LFB106" s="0"/>
      <c r="LFC106" s="0"/>
      <c r="LFD106" s="0"/>
      <c r="LFE106" s="0"/>
      <c r="LFF106" s="0"/>
      <c r="LFG106" s="0"/>
      <c r="LFH106" s="0"/>
      <c r="LFI106" s="0"/>
      <c r="LFJ106" s="0"/>
      <c r="LFK106" s="0"/>
      <c r="LFL106" s="0"/>
      <c r="LFM106" s="0"/>
      <c r="LFN106" s="0"/>
      <c r="LFO106" s="0"/>
      <c r="LFP106" s="0"/>
      <c r="LFQ106" s="0"/>
      <c r="LFR106" s="0"/>
      <c r="LFS106" s="0"/>
      <c r="LFT106" s="0"/>
      <c r="LFU106" s="0"/>
      <c r="LFV106" s="0"/>
      <c r="LFW106" s="0"/>
      <c r="LFX106" s="0"/>
      <c r="LFY106" s="0"/>
      <c r="LFZ106" s="0"/>
      <c r="LGA106" s="0"/>
      <c r="LGB106" s="0"/>
      <c r="LGC106" s="0"/>
      <c r="LGD106" s="0"/>
      <c r="LGE106" s="0"/>
      <c r="LGF106" s="0"/>
      <c r="LGG106" s="0"/>
      <c r="LGH106" s="0"/>
      <c r="LGI106" s="0"/>
      <c r="LGJ106" s="0"/>
      <c r="LGK106" s="0"/>
      <c r="LGL106" s="0"/>
      <c r="LGM106" s="0"/>
      <c r="LGN106" s="0"/>
      <c r="LGO106" s="0"/>
      <c r="LGP106" s="0"/>
      <c r="LGQ106" s="0"/>
      <c r="LGR106" s="0"/>
      <c r="LGS106" s="0"/>
      <c r="LGT106" s="0"/>
      <c r="LGU106" s="0"/>
      <c r="LGV106" s="0"/>
      <c r="LGW106" s="0"/>
      <c r="LGX106" s="0"/>
      <c r="LGY106" s="0"/>
      <c r="LGZ106" s="0"/>
      <c r="LHA106" s="0"/>
      <c r="LHB106" s="0"/>
      <c r="LHC106" s="0"/>
      <c r="LHD106" s="0"/>
      <c r="LHE106" s="0"/>
      <c r="LHF106" s="0"/>
      <c r="LHG106" s="0"/>
      <c r="LHH106" s="0"/>
      <c r="LHI106" s="0"/>
      <c r="LHJ106" s="0"/>
      <c r="LHK106" s="0"/>
      <c r="LHL106" s="0"/>
      <c r="LHM106" s="0"/>
      <c r="LHN106" s="0"/>
      <c r="LHO106" s="0"/>
      <c r="LHP106" s="0"/>
      <c r="LHQ106" s="0"/>
      <c r="LHR106" s="0"/>
      <c r="LHS106" s="0"/>
      <c r="LHT106" s="0"/>
      <c r="LHU106" s="0"/>
      <c r="LHV106" s="0"/>
      <c r="LHW106" s="0"/>
      <c r="LHX106" s="0"/>
      <c r="LHY106" s="0"/>
      <c r="LHZ106" s="0"/>
      <c r="LIA106" s="0"/>
      <c r="LIB106" s="0"/>
      <c r="LIC106" s="0"/>
      <c r="LID106" s="0"/>
      <c r="LIE106" s="0"/>
      <c r="LIF106" s="0"/>
      <c r="LIG106" s="0"/>
      <c r="LIH106" s="0"/>
      <c r="LII106" s="0"/>
      <c r="LIJ106" s="0"/>
      <c r="LIK106" s="0"/>
      <c r="LIL106" s="0"/>
      <c r="LIM106" s="0"/>
      <c r="LIN106" s="0"/>
      <c r="LIO106" s="0"/>
      <c r="LIP106" s="0"/>
      <c r="LIQ106" s="0"/>
      <c r="LIR106" s="0"/>
      <c r="LIS106" s="0"/>
      <c r="LIT106" s="0"/>
      <c r="LIU106" s="0"/>
      <c r="LIV106" s="0"/>
      <c r="LIW106" s="0"/>
      <c r="LIX106" s="0"/>
      <c r="LIY106" s="0"/>
      <c r="LIZ106" s="0"/>
      <c r="LJA106" s="0"/>
      <c r="LJB106" s="0"/>
      <c r="LJC106" s="0"/>
      <c r="LJD106" s="0"/>
      <c r="LJE106" s="0"/>
      <c r="LJF106" s="0"/>
      <c r="LJG106" s="0"/>
      <c r="LJH106" s="0"/>
      <c r="LJI106" s="0"/>
      <c r="LJJ106" s="0"/>
      <c r="LJK106" s="0"/>
      <c r="LJL106" s="0"/>
      <c r="LJM106" s="0"/>
      <c r="LJN106" s="0"/>
      <c r="LJO106" s="0"/>
      <c r="LJP106" s="0"/>
      <c r="LJQ106" s="0"/>
      <c r="LJR106" s="0"/>
      <c r="LJS106" s="0"/>
      <c r="LJT106" s="0"/>
      <c r="LJU106" s="0"/>
      <c r="LJV106" s="0"/>
      <c r="LJW106" s="0"/>
      <c r="LJX106" s="0"/>
      <c r="LJY106" s="0"/>
      <c r="LJZ106" s="0"/>
      <c r="LKA106" s="0"/>
      <c r="LKB106" s="0"/>
      <c r="LKC106" s="0"/>
      <c r="LKD106" s="0"/>
      <c r="LKE106" s="0"/>
      <c r="LKF106" s="0"/>
      <c r="LKG106" s="0"/>
      <c r="LKH106" s="0"/>
      <c r="LKI106" s="0"/>
      <c r="LKJ106" s="0"/>
      <c r="LKK106" s="0"/>
      <c r="LKL106" s="0"/>
      <c r="LKM106" s="0"/>
      <c r="LKN106" s="0"/>
      <c r="LKO106" s="0"/>
      <c r="LKP106" s="0"/>
      <c r="LKQ106" s="0"/>
      <c r="LKR106" s="0"/>
      <c r="LKS106" s="0"/>
      <c r="LKT106" s="0"/>
      <c r="LKU106" s="0"/>
      <c r="LKV106" s="0"/>
      <c r="LKW106" s="0"/>
      <c r="LKX106" s="0"/>
      <c r="LKY106" s="0"/>
      <c r="LKZ106" s="0"/>
      <c r="LLA106" s="0"/>
      <c r="LLB106" s="0"/>
      <c r="LLC106" s="0"/>
      <c r="LLD106" s="0"/>
      <c r="LLE106" s="0"/>
      <c r="LLF106" s="0"/>
      <c r="LLG106" s="0"/>
      <c r="LLH106" s="0"/>
      <c r="LLI106" s="0"/>
      <c r="LLJ106" s="0"/>
      <c r="LLK106" s="0"/>
      <c r="LLL106" s="0"/>
      <c r="LLM106" s="0"/>
      <c r="LLN106" s="0"/>
      <c r="LLO106" s="0"/>
      <c r="LLP106" s="0"/>
      <c r="LLQ106" s="0"/>
      <c r="LLR106" s="0"/>
      <c r="LLS106" s="0"/>
      <c r="LLT106" s="0"/>
      <c r="LLU106" s="0"/>
      <c r="LLV106" s="0"/>
      <c r="LLW106" s="0"/>
      <c r="LLX106" s="0"/>
      <c r="LLY106" s="0"/>
      <c r="LLZ106" s="0"/>
      <c r="LMA106" s="0"/>
      <c r="LMB106" s="0"/>
      <c r="LMC106" s="0"/>
      <c r="LMD106" s="0"/>
      <c r="LME106" s="0"/>
      <c r="LMF106" s="0"/>
      <c r="LMG106" s="0"/>
      <c r="LMH106" s="0"/>
      <c r="LMI106" s="0"/>
      <c r="LMJ106" s="0"/>
      <c r="LMK106" s="0"/>
      <c r="LML106" s="0"/>
      <c r="LMM106" s="0"/>
      <c r="LMN106" s="0"/>
      <c r="LMO106" s="0"/>
      <c r="LMP106" s="0"/>
      <c r="LMQ106" s="0"/>
      <c r="LMR106" s="0"/>
      <c r="LMS106" s="0"/>
      <c r="LMT106" s="0"/>
      <c r="LMU106" s="0"/>
      <c r="LMV106" s="0"/>
      <c r="LMW106" s="0"/>
      <c r="LMX106" s="0"/>
      <c r="LMY106" s="0"/>
      <c r="LMZ106" s="0"/>
      <c r="LNA106" s="0"/>
      <c r="LNB106" s="0"/>
      <c r="LNC106" s="0"/>
      <c r="LND106" s="0"/>
      <c r="LNE106" s="0"/>
      <c r="LNF106" s="0"/>
      <c r="LNG106" s="0"/>
      <c r="LNH106" s="0"/>
      <c r="LNI106" s="0"/>
      <c r="LNJ106" s="0"/>
      <c r="LNK106" s="0"/>
      <c r="LNL106" s="0"/>
      <c r="LNM106" s="0"/>
      <c r="LNN106" s="0"/>
      <c r="LNO106" s="0"/>
      <c r="LNP106" s="0"/>
      <c r="LNQ106" s="0"/>
      <c r="LNR106" s="0"/>
      <c r="LNS106" s="0"/>
      <c r="LNT106" s="0"/>
      <c r="LNU106" s="0"/>
      <c r="LNV106" s="0"/>
      <c r="LNW106" s="0"/>
      <c r="LNX106" s="0"/>
      <c r="LNY106" s="0"/>
      <c r="LNZ106" s="0"/>
      <c r="LOA106" s="0"/>
      <c r="LOB106" s="0"/>
      <c r="LOC106" s="0"/>
      <c r="LOD106" s="0"/>
      <c r="LOE106" s="0"/>
      <c r="LOF106" s="0"/>
      <c r="LOG106" s="0"/>
      <c r="LOH106" s="0"/>
      <c r="LOI106" s="0"/>
      <c r="LOJ106" s="0"/>
      <c r="LOK106" s="0"/>
      <c r="LOL106" s="0"/>
      <c r="LOM106" s="0"/>
      <c r="LON106" s="0"/>
      <c r="LOO106" s="0"/>
      <c r="LOP106" s="0"/>
      <c r="LOQ106" s="0"/>
      <c r="LOR106" s="0"/>
      <c r="LOS106" s="0"/>
      <c r="LOT106" s="0"/>
      <c r="LOU106" s="0"/>
      <c r="LOV106" s="0"/>
      <c r="LOW106" s="0"/>
      <c r="LOX106" s="0"/>
      <c r="LOY106" s="0"/>
      <c r="LOZ106" s="0"/>
      <c r="LPA106" s="0"/>
      <c r="LPB106" s="0"/>
      <c r="LPC106" s="0"/>
      <c r="LPD106" s="0"/>
      <c r="LPE106" s="0"/>
      <c r="LPF106" s="0"/>
      <c r="LPG106" s="0"/>
      <c r="LPH106" s="0"/>
      <c r="LPI106" s="0"/>
      <c r="LPJ106" s="0"/>
      <c r="LPK106" s="0"/>
      <c r="LPL106" s="0"/>
      <c r="LPM106" s="0"/>
      <c r="LPN106" s="0"/>
      <c r="LPO106" s="0"/>
      <c r="LPP106" s="0"/>
      <c r="LPQ106" s="0"/>
      <c r="LPR106" s="0"/>
      <c r="LPS106" s="0"/>
      <c r="LPT106" s="0"/>
      <c r="LPU106" s="0"/>
      <c r="LPV106" s="0"/>
      <c r="LPW106" s="0"/>
      <c r="LPX106" s="0"/>
      <c r="LPY106" s="0"/>
      <c r="LPZ106" s="0"/>
      <c r="LQA106" s="0"/>
      <c r="LQB106" s="0"/>
      <c r="LQC106" s="0"/>
      <c r="LQD106" s="0"/>
      <c r="LQE106" s="0"/>
      <c r="LQF106" s="0"/>
      <c r="LQG106" s="0"/>
      <c r="LQH106" s="0"/>
      <c r="LQI106" s="0"/>
      <c r="LQJ106" s="0"/>
      <c r="LQK106" s="0"/>
      <c r="LQL106" s="0"/>
      <c r="LQM106" s="0"/>
      <c r="LQN106" s="0"/>
      <c r="LQO106" s="0"/>
      <c r="LQP106" s="0"/>
      <c r="LQQ106" s="0"/>
      <c r="LQR106" s="0"/>
      <c r="LQS106" s="0"/>
      <c r="LQT106" s="0"/>
      <c r="LQU106" s="0"/>
      <c r="LQV106" s="0"/>
      <c r="LQW106" s="0"/>
      <c r="LQX106" s="0"/>
      <c r="LQY106" s="0"/>
      <c r="LQZ106" s="0"/>
      <c r="LRA106" s="0"/>
      <c r="LRB106" s="0"/>
      <c r="LRC106" s="0"/>
      <c r="LRD106" s="0"/>
      <c r="LRE106" s="0"/>
      <c r="LRF106" s="0"/>
      <c r="LRG106" s="0"/>
      <c r="LRH106" s="0"/>
      <c r="LRI106" s="0"/>
      <c r="LRJ106" s="0"/>
      <c r="LRK106" s="0"/>
      <c r="LRL106" s="0"/>
      <c r="LRM106" s="0"/>
      <c r="LRN106" s="0"/>
      <c r="LRO106" s="0"/>
      <c r="LRP106" s="0"/>
      <c r="LRQ106" s="0"/>
      <c r="LRR106" s="0"/>
      <c r="LRS106" s="0"/>
      <c r="LRT106" s="0"/>
      <c r="LRU106" s="0"/>
      <c r="LRV106" s="0"/>
      <c r="LRW106" s="0"/>
      <c r="LRX106" s="0"/>
      <c r="LRY106" s="0"/>
      <c r="LRZ106" s="0"/>
      <c r="LSA106" s="0"/>
      <c r="LSB106" s="0"/>
      <c r="LSC106" s="0"/>
      <c r="LSD106" s="0"/>
      <c r="LSE106" s="0"/>
      <c r="LSF106" s="0"/>
      <c r="LSG106" s="0"/>
      <c r="LSH106" s="0"/>
      <c r="LSI106" s="0"/>
      <c r="LSJ106" s="0"/>
      <c r="LSK106" s="0"/>
      <c r="LSL106" s="0"/>
      <c r="LSM106" s="0"/>
      <c r="LSN106" s="0"/>
      <c r="LSO106" s="0"/>
      <c r="LSP106" s="0"/>
      <c r="LSQ106" s="0"/>
      <c r="LSR106" s="0"/>
      <c r="LSS106" s="0"/>
      <c r="LST106" s="0"/>
      <c r="LSU106" s="0"/>
      <c r="LSV106" s="0"/>
      <c r="LSW106" s="0"/>
      <c r="LSX106" s="0"/>
      <c r="LSY106" s="0"/>
      <c r="LSZ106" s="0"/>
      <c r="LTA106" s="0"/>
      <c r="LTB106" s="0"/>
      <c r="LTC106" s="0"/>
      <c r="LTD106" s="0"/>
      <c r="LTE106" s="0"/>
      <c r="LTF106" s="0"/>
      <c r="LTG106" s="0"/>
      <c r="LTH106" s="0"/>
      <c r="LTI106" s="0"/>
      <c r="LTJ106" s="0"/>
      <c r="LTK106" s="0"/>
      <c r="LTL106" s="0"/>
      <c r="LTM106" s="0"/>
      <c r="LTN106" s="0"/>
      <c r="LTO106" s="0"/>
      <c r="LTP106" s="0"/>
      <c r="LTQ106" s="0"/>
      <c r="LTR106" s="0"/>
      <c r="LTS106" s="0"/>
      <c r="LTT106" s="0"/>
      <c r="LTU106" s="0"/>
      <c r="LTV106" s="0"/>
      <c r="LTW106" s="0"/>
      <c r="LTX106" s="0"/>
      <c r="LTY106" s="0"/>
      <c r="LTZ106" s="0"/>
      <c r="LUA106" s="0"/>
      <c r="LUB106" s="0"/>
      <c r="LUC106" s="0"/>
      <c r="LUD106" s="0"/>
      <c r="LUE106" s="0"/>
      <c r="LUF106" s="0"/>
      <c r="LUG106" s="0"/>
      <c r="LUH106" s="0"/>
      <c r="LUI106" s="0"/>
      <c r="LUJ106" s="0"/>
      <c r="LUK106" s="0"/>
      <c r="LUL106" s="0"/>
      <c r="LUM106" s="0"/>
      <c r="LUN106" s="0"/>
      <c r="LUO106" s="0"/>
      <c r="LUP106" s="0"/>
      <c r="LUQ106" s="0"/>
      <c r="LUR106" s="0"/>
      <c r="LUS106" s="0"/>
      <c r="LUT106" s="0"/>
      <c r="LUU106" s="0"/>
      <c r="LUV106" s="0"/>
      <c r="LUW106" s="0"/>
      <c r="LUX106" s="0"/>
      <c r="LUY106" s="0"/>
      <c r="LUZ106" s="0"/>
      <c r="LVA106" s="0"/>
      <c r="LVB106" s="0"/>
      <c r="LVC106" s="0"/>
      <c r="LVD106" s="0"/>
      <c r="LVE106" s="0"/>
      <c r="LVF106" s="0"/>
      <c r="LVG106" s="0"/>
      <c r="LVH106" s="0"/>
      <c r="LVI106" s="0"/>
      <c r="LVJ106" s="0"/>
      <c r="LVK106" s="0"/>
      <c r="LVL106" s="0"/>
      <c r="LVM106" s="0"/>
      <c r="LVN106" s="0"/>
      <c r="LVO106" s="0"/>
      <c r="LVP106" s="0"/>
      <c r="LVQ106" s="0"/>
      <c r="LVR106" s="0"/>
      <c r="LVS106" s="0"/>
      <c r="LVT106" s="0"/>
      <c r="LVU106" s="0"/>
      <c r="LVV106" s="0"/>
      <c r="LVW106" s="0"/>
      <c r="LVX106" s="0"/>
      <c r="LVY106" s="0"/>
      <c r="LVZ106" s="0"/>
      <c r="LWA106" s="0"/>
      <c r="LWB106" s="0"/>
      <c r="LWC106" s="0"/>
      <c r="LWD106" s="0"/>
      <c r="LWE106" s="0"/>
      <c r="LWF106" s="0"/>
      <c r="LWG106" s="0"/>
      <c r="LWH106" s="0"/>
      <c r="LWI106" s="0"/>
      <c r="LWJ106" s="0"/>
      <c r="LWK106" s="0"/>
      <c r="LWL106" s="0"/>
      <c r="LWM106" s="0"/>
      <c r="LWN106" s="0"/>
      <c r="LWO106" s="0"/>
      <c r="LWP106" s="0"/>
      <c r="LWQ106" s="0"/>
      <c r="LWR106" s="0"/>
      <c r="LWS106" s="0"/>
      <c r="LWT106" s="0"/>
      <c r="LWU106" s="0"/>
      <c r="LWV106" s="0"/>
      <c r="LWW106" s="0"/>
      <c r="LWX106" s="0"/>
      <c r="LWY106" s="0"/>
      <c r="LWZ106" s="0"/>
      <c r="LXA106" s="0"/>
      <c r="LXB106" s="0"/>
      <c r="LXC106" s="0"/>
      <c r="LXD106" s="0"/>
      <c r="LXE106" s="0"/>
      <c r="LXF106" s="0"/>
      <c r="LXG106" s="0"/>
      <c r="LXH106" s="0"/>
      <c r="LXI106" s="0"/>
      <c r="LXJ106" s="0"/>
      <c r="LXK106" s="0"/>
      <c r="LXL106" s="0"/>
      <c r="LXM106" s="0"/>
      <c r="LXN106" s="0"/>
      <c r="LXO106" s="0"/>
      <c r="LXP106" s="0"/>
      <c r="LXQ106" s="0"/>
      <c r="LXR106" s="0"/>
      <c r="LXS106" s="0"/>
      <c r="LXT106" s="0"/>
      <c r="LXU106" s="0"/>
      <c r="LXV106" s="0"/>
      <c r="LXW106" s="0"/>
      <c r="LXX106" s="0"/>
      <c r="LXY106" s="0"/>
      <c r="LXZ106" s="0"/>
      <c r="LYA106" s="0"/>
      <c r="LYB106" s="0"/>
      <c r="LYC106" s="0"/>
      <c r="LYD106" s="0"/>
      <c r="LYE106" s="0"/>
      <c r="LYF106" s="0"/>
      <c r="LYG106" s="0"/>
      <c r="LYH106" s="0"/>
      <c r="LYI106" s="0"/>
      <c r="LYJ106" s="0"/>
      <c r="LYK106" s="0"/>
      <c r="LYL106" s="0"/>
      <c r="LYM106" s="0"/>
      <c r="LYN106" s="0"/>
      <c r="LYO106" s="0"/>
      <c r="LYP106" s="0"/>
      <c r="LYQ106" s="0"/>
      <c r="LYR106" s="0"/>
      <c r="LYS106" s="0"/>
      <c r="LYT106" s="0"/>
      <c r="LYU106" s="0"/>
      <c r="LYV106" s="0"/>
      <c r="LYW106" s="0"/>
      <c r="LYX106" s="0"/>
      <c r="LYY106" s="0"/>
      <c r="LYZ106" s="0"/>
      <c r="LZA106" s="0"/>
      <c r="LZB106" s="0"/>
      <c r="LZC106" s="0"/>
      <c r="LZD106" s="0"/>
      <c r="LZE106" s="0"/>
      <c r="LZF106" s="0"/>
      <c r="LZG106" s="0"/>
      <c r="LZH106" s="0"/>
      <c r="LZI106" s="0"/>
      <c r="LZJ106" s="0"/>
      <c r="LZK106" s="0"/>
      <c r="LZL106" s="0"/>
      <c r="LZM106" s="0"/>
      <c r="LZN106" s="0"/>
      <c r="LZO106" s="0"/>
      <c r="LZP106" s="0"/>
      <c r="LZQ106" s="0"/>
      <c r="LZR106" s="0"/>
      <c r="LZS106" s="0"/>
      <c r="LZT106" s="0"/>
      <c r="LZU106" s="0"/>
      <c r="LZV106" s="0"/>
      <c r="LZW106" s="0"/>
      <c r="LZX106" s="0"/>
      <c r="LZY106" s="0"/>
      <c r="LZZ106" s="0"/>
      <c r="MAA106" s="0"/>
      <c r="MAB106" s="0"/>
      <c r="MAC106" s="0"/>
      <c r="MAD106" s="0"/>
      <c r="MAE106" s="0"/>
      <c r="MAF106" s="0"/>
      <c r="MAG106" s="0"/>
      <c r="MAH106" s="0"/>
      <c r="MAI106" s="0"/>
      <c r="MAJ106" s="0"/>
      <c r="MAK106" s="0"/>
      <c r="MAL106" s="0"/>
      <c r="MAM106" s="0"/>
      <c r="MAN106" s="0"/>
      <c r="MAO106" s="0"/>
      <c r="MAP106" s="0"/>
      <c r="MAQ106" s="0"/>
      <c r="MAR106" s="0"/>
      <c r="MAS106" s="0"/>
      <c r="MAT106" s="0"/>
      <c r="MAU106" s="0"/>
      <c r="MAV106" s="0"/>
      <c r="MAW106" s="0"/>
      <c r="MAX106" s="0"/>
      <c r="MAY106" s="0"/>
      <c r="MAZ106" s="0"/>
      <c r="MBA106" s="0"/>
      <c r="MBB106" s="0"/>
      <c r="MBC106" s="0"/>
      <c r="MBD106" s="0"/>
      <c r="MBE106" s="0"/>
      <c r="MBF106" s="0"/>
      <c r="MBG106" s="0"/>
      <c r="MBH106" s="0"/>
      <c r="MBI106" s="0"/>
      <c r="MBJ106" s="0"/>
      <c r="MBK106" s="0"/>
      <c r="MBL106" s="0"/>
      <c r="MBM106" s="0"/>
      <c r="MBN106" s="0"/>
      <c r="MBO106" s="0"/>
      <c r="MBP106" s="0"/>
      <c r="MBQ106" s="0"/>
      <c r="MBR106" s="0"/>
      <c r="MBS106" s="0"/>
      <c r="MBT106" s="0"/>
      <c r="MBU106" s="0"/>
      <c r="MBV106" s="0"/>
      <c r="MBW106" s="0"/>
      <c r="MBX106" s="0"/>
      <c r="MBY106" s="0"/>
      <c r="MBZ106" s="0"/>
      <c r="MCA106" s="0"/>
      <c r="MCB106" s="0"/>
      <c r="MCC106" s="0"/>
      <c r="MCD106" s="0"/>
      <c r="MCE106" s="0"/>
      <c r="MCF106" s="0"/>
      <c r="MCG106" s="0"/>
      <c r="MCH106" s="0"/>
      <c r="MCI106" s="0"/>
      <c r="MCJ106" s="0"/>
      <c r="MCK106" s="0"/>
      <c r="MCL106" s="0"/>
      <c r="MCM106" s="0"/>
      <c r="MCN106" s="0"/>
      <c r="MCO106" s="0"/>
      <c r="MCP106" s="0"/>
      <c r="MCQ106" s="0"/>
      <c r="MCR106" s="0"/>
      <c r="MCS106" s="0"/>
      <c r="MCT106" s="0"/>
      <c r="MCU106" s="0"/>
      <c r="MCV106" s="0"/>
      <c r="MCW106" s="0"/>
      <c r="MCX106" s="0"/>
      <c r="MCY106" s="0"/>
      <c r="MCZ106" s="0"/>
      <c r="MDA106" s="0"/>
      <c r="MDB106" s="0"/>
      <c r="MDC106" s="0"/>
      <c r="MDD106" s="0"/>
      <c r="MDE106" s="0"/>
      <c r="MDF106" s="0"/>
      <c r="MDG106" s="0"/>
      <c r="MDH106" s="0"/>
      <c r="MDI106" s="0"/>
      <c r="MDJ106" s="0"/>
      <c r="MDK106" s="0"/>
      <c r="MDL106" s="0"/>
      <c r="MDM106" s="0"/>
      <c r="MDN106" s="0"/>
      <c r="MDO106" s="0"/>
      <c r="MDP106" s="0"/>
      <c r="MDQ106" s="0"/>
      <c r="MDR106" s="0"/>
      <c r="MDS106" s="0"/>
      <c r="MDT106" s="0"/>
      <c r="MDU106" s="0"/>
      <c r="MDV106" s="0"/>
      <c r="MDW106" s="0"/>
      <c r="MDX106" s="0"/>
      <c r="MDY106" s="0"/>
      <c r="MDZ106" s="0"/>
      <c r="MEA106" s="0"/>
      <c r="MEB106" s="0"/>
      <c r="MEC106" s="0"/>
      <c r="MED106" s="0"/>
      <c r="MEE106" s="0"/>
      <c r="MEF106" s="0"/>
      <c r="MEG106" s="0"/>
      <c r="MEH106" s="0"/>
      <c r="MEI106" s="0"/>
      <c r="MEJ106" s="0"/>
      <c r="MEK106" s="0"/>
      <c r="MEL106" s="0"/>
      <c r="MEM106" s="0"/>
      <c r="MEN106" s="0"/>
      <c r="MEO106" s="0"/>
      <c r="MEP106" s="0"/>
      <c r="MEQ106" s="0"/>
      <c r="MER106" s="0"/>
      <c r="MES106" s="0"/>
      <c r="MET106" s="0"/>
      <c r="MEU106" s="0"/>
      <c r="MEV106" s="0"/>
      <c r="MEW106" s="0"/>
      <c r="MEX106" s="0"/>
      <c r="MEY106" s="0"/>
      <c r="MEZ106" s="0"/>
      <c r="MFA106" s="0"/>
      <c r="MFB106" s="0"/>
      <c r="MFC106" s="0"/>
      <c r="MFD106" s="0"/>
      <c r="MFE106" s="0"/>
      <c r="MFF106" s="0"/>
      <c r="MFG106" s="0"/>
      <c r="MFH106" s="0"/>
      <c r="MFI106" s="0"/>
      <c r="MFJ106" s="0"/>
      <c r="MFK106" s="0"/>
      <c r="MFL106" s="0"/>
      <c r="MFM106" s="0"/>
      <c r="MFN106" s="0"/>
      <c r="MFO106" s="0"/>
      <c r="MFP106" s="0"/>
      <c r="MFQ106" s="0"/>
      <c r="MFR106" s="0"/>
      <c r="MFS106" s="0"/>
      <c r="MFT106" s="0"/>
      <c r="MFU106" s="0"/>
      <c r="MFV106" s="0"/>
      <c r="MFW106" s="0"/>
      <c r="MFX106" s="0"/>
      <c r="MFY106" s="0"/>
      <c r="MFZ106" s="0"/>
      <c r="MGA106" s="0"/>
      <c r="MGB106" s="0"/>
      <c r="MGC106" s="0"/>
      <c r="MGD106" s="0"/>
      <c r="MGE106" s="0"/>
      <c r="MGF106" s="0"/>
      <c r="MGG106" s="0"/>
      <c r="MGH106" s="0"/>
      <c r="MGI106" s="0"/>
      <c r="MGJ106" s="0"/>
      <c r="MGK106" s="0"/>
      <c r="MGL106" s="0"/>
      <c r="MGM106" s="0"/>
      <c r="MGN106" s="0"/>
      <c r="MGO106" s="0"/>
      <c r="MGP106" s="0"/>
      <c r="MGQ106" s="0"/>
      <c r="MGR106" s="0"/>
      <c r="MGS106" s="0"/>
      <c r="MGT106" s="0"/>
      <c r="MGU106" s="0"/>
      <c r="MGV106" s="0"/>
      <c r="MGW106" s="0"/>
      <c r="MGX106" s="0"/>
      <c r="MGY106" s="0"/>
      <c r="MGZ106" s="0"/>
      <c r="MHA106" s="0"/>
      <c r="MHB106" s="0"/>
      <c r="MHC106" s="0"/>
      <c r="MHD106" s="0"/>
      <c r="MHE106" s="0"/>
      <c r="MHF106" s="0"/>
      <c r="MHG106" s="0"/>
      <c r="MHH106" s="0"/>
      <c r="MHI106" s="0"/>
      <c r="MHJ106" s="0"/>
      <c r="MHK106" s="0"/>
      <c r="MHL106" s="0"/>
      <c r="MHM106" s="0"/>
      <c r="MHN106" s="0"/>
      <c r="MHO106" s="0"/>
      <c r="MHP106" s="0"/>
      <c r="MHQ106" s="0"/>
      <c r="MHR106" s="0"/>
      <c r="MHS106" s="0"/>
      <c r="MHT106" s="0"/>
      <c r="MHU106" s="0"/>
      <c r="MHV106" s="0"/>
      <c r="MHW106" s="0"/>
      <c r="MHX106" s="0"/>
      <c r="MHY106" s="0"/>
      <c r="MHZ106" s="0"/>
      <c r="MIA106" s="0"/>
      <c r="MIB106" s="0"/>
      <c r="MIC106" s="0"/>
      <c r="MID106" s="0"/>
      <c r="MIE106" s="0"/>
      <c r="MIF106" s="0"/>
      <c r="MIG106" s="0"/>
      <c r="MIH106" s="0"/>
      <c r="MII106" s="0"/>
      <c r="MIJ106" s="0"/>
      <c r="MIK106" s="0"/>
      <c r="MIL106" s="0"/>
      <c r="MIM106" s="0"/>
      <c r="MIN106" s="0"/>
      <c r="MIO106" s="0"/>
      <c r="MIP106" s="0"/>
      <c r="MIQ106" s="0"/>
      <c r="MIR106" s="0"/>
      <c r="MIS106" s="0"/>
      <c r="MIT106" s="0"/>
      <c r="MIU106" s="0"/>
      <c r="MIV106" s="0"/>
      <c r="MIW106" s="0"/>
      <c r="MIX106" s="0"/>
      <c r="MIY106" s="0"/>
      <c r="MIZ106" s="0"/>
      <c r="MJA106" s="0"/>
      <c r="MJB106" s="0"/>
      <c r="MJC106" s="0"/>
      <c r="MJD106" s="0"/>
      <c r="MJE106" s="0"/>
      <c r="MJF106" s="0"/>
      <c r="MJG106" s="0"/>
      <c r="MJH106" s="0"/>
      <c r="MJI106" s="0"/>
      <c r="MJJ106" s="0"/>
      <c r="MJK106" s="0"/>
      <c r="MJL106" s="0"/>
      <c r="MJM106" s="0"/>
      <c r="MJN106" s="0"/>
      <c r="MJO106" s="0"/>
      <c r="MJP106" s="0"/>
      <c r="MJQ106" s="0"/>
      <c r="MJR106" s="0"/>
      <c r="MJS106" s="0"/>
      <c r="MJT106" s="0"/>
      <c r="MJU106" s="0"/>
      <c r="MJV106" s="0"/>
      <c r="MJW106" s="0"/>
      <c r="MJX106" s="0"/>
      <c r="MJY106" s="0"/>
      <c r="MJZ106" s="0"/>
      <c r="MKA106" s="0"/>
      <c r="MKB106" s="0"/>
      <c r="MKC106" s="0"/>
      <c r="MKD106" s="0"/>
      <c r="MKE106" s="0"/>
      <c r="MKF106" s="0"/>
      <c r="MKG106" s="0"/>
      <c r="MKH106" s="0"/>
      <c r="MKI106" s="0"/>
      <c r="MKJ106" s="0"/>
      <c r="MKK106" s="0"/>
      <c r="MKL106" s="0"/>
      <c r="MKM106" s="0"/>
      <c r="MKN106" s="0"/>
      <c r="MKO106" s="0"/>
      <c r="MKP106" s="0"/>
      <c r="MKQ106" s="0"/>
      <c r="MKR106" s="0"/>
      <c r="MKS106" s="0"/>
      <c r="MKT106" s="0"/>
      <c r="MKU106" s="0"/>
      <c r="MKV106" s="0"/>
      <c r="MKW106" s="0"/>
      <c r="MKX106" s="0"/>
      <c r="MKY106" s="0"/>
      <c r="MKZ106" s="0"/>
      <c r="MLA106" s="0"/>
      <c r="MLB106" s="0"/>
      <c r="MLC106" s="0"/>
      <c r="MLD106" s="0"/>
      <c r="MLE106" s="0"/>
      <c r="MLF106" s="0"/>
      <c r="MLG106" s="0"/>
      <c r="MLH106" s="0"/>
      <c r="MLI106" s="0"/>
      <c r="MLJ106" s="0"/>
      <c r="MLK106" s="0"/>
      <c r="MLL106" s="0"/>
      <c r="MLM106" s="0"/>
      <c r="MLN106" s="0"/>
      <c r="MLO106" s="0"/>
      <c r="MLP106" s="0"/>
      <c r="MLQ106" s="0"/>
      <c r="MLR106" s="0"/>
      <c r="MLS106" s="0"/>
      <c r="MLT106" s="0"/>
      <c r="MLU106" s="0"/>
      <c r="MLV106" s="0"/>
      <c r="MLW106" s="0"/>
      <c r="MLX106" s="0"/>
      <c r="MLY106" s="0"/>
      <c r="MLZ106" s="0"/>
      <c r="MMA106" s="0"/>
      <c r="MMB106" s="0"/>
      <c r="MMC106" s="0"/>
      <c r="MMD106" s="0"/>
      <c r="MME106" s="0"/>
      <c r="MMF106" s="0"/>
      <c r="MMG106" s="0"/>
      <c r="MMH106" s="0"/>
      <c r="MMI106" s="0"/>
      <c r="MMJ106" s="0"/>
      <c r="MMK106" s="0"/>
      <c r="MML106" s="0"/>
      <c r="MMM106" s="0"/>
      <c r="MMN106" s="0"/>
      <c r="MMO106" s="0"/>
      <c r="MMP106" s="0"/>
      <c r="MMQ106" s="0"/>
      <c r="MMR106" s="0"/>
      <c r="MMS106" s="0"/>
      <c r="MMT106" s="0"/>
      <c r="MMU106" s="0"/>
      <c r="MMV106" s="0"/>
      <c r="MMW106" s="0"/>
      <c r="MMX106" s="0"/>
      <c r="MMY106" s="0"/>
      <c r="MMZ106" s="0"/>
      <c r="MNA106" s="0"/>
      <c r="MNB106" s="0"/>
      <c r="MNC106" s="0"/>
      <c r="MND106" s="0"/>
      <c r="MNE106" s="0"/>
      <c r="MNF106" s="0"/>
      <c r="MNG106" s="0"/>
      <c r="MNH106" s="0"/>
      <c r="MNI106" s="0"/>
      <c r="MNJ106" s="0"/>
      <c r="MNK106" s="0"/>
      <c r="MNL106" s="0"/>
      <c r="MNM106" s="0"/>
      <c r="MNN106" s="0"/>
      <c r="MNO106" s="0"/>
      <c r="MNP106" s="0"/>
      <c r="MNQ106" s="0"/>
      <c r="MNR106" s="0"/>
      <c r="MNS106" s="0"/>
      <c r="MNT106" s="0"/>
      <c r="MNU106" s="0"/>
      <c r="MNV106" s="0"/>
      <c r="MNW106" s="0"/>
      <c r="MNX106" s="0"/>
      <c r="MNY106" s="0"/>
      <c r="MNZ106" s="0"/>
      <c r="MOA106" s="0"/>
      <c r="MOB106" s="0"/>
      <c r="MOC106" s="0"/>
      <c r="MOD106" s="0"/>
      <c r="MOE106" s="0"/>
      <c r="MOF106" s="0"/>
      <c r="MOG106" s="0"/>
      <c r="MOH106" s="0"/>
      <c r="MOI106" s="0"/>
      <c r="MOJ106" s="0"/>
      <c r="MOK106" s="0"/>
      <c r="MOL106" s="0"/>
      <c r="MOM106" s="0"/>
      <c r="MON106" s="0"/>
      <c r="MOO106" s="0"/>
      <c r="MOP106" s="0"/>
      <c r="MOQ106" s="0"/>
      <c r="MOR106" s="0"/>
      <c r="MOS106" s="0"/>
      <c r="MOT106" s="0"/>
      <c r="MOU106" s="0"/>
      <c r="MOV106" s="0"/>
      <c r="MOW106" s="0"/>
      <c r="MOX106" s="0"/>
      <c r="MOY106" s="0"/>
      <c r="MOZ106" s="0"/>
      <c r="MPA106" s="0"/>
      <c r="MPB106" s="0"/>
      <c r="MPC106" s="0"/>
      <c r="MPD106" s="0"/>
      <c r="MPE106" s="0"/>
      <c r="MPF106" s="0"/>
      <c r="MPG106" s="0"/>
      <c r="MPH106" s="0"/>
      <c r="MPI106" s="0"/>
      <c r="MPJ106" s="0"/>
      <c r="MPK106" s="0"/>
      <c r="MPL106" s="0"/>
      <c r="MPM106" s="0"/>
      <c r="MPN106" s="0"/>
      <c r="MPO106" s="0"/>
      <c r="MPP106" s="0"/>
      <c r="MPQ106" s="0"/>
      <c r="MPR106" s="0"/>
      <c r="MPS106" s="0"/>
      <c r="MPT106" s="0"/>
      <c r="MPU106" s="0"/>
      <c r="MPV106" s="0"/>
      <c r="MPW106" s="0"/>
      <c r="MPX106" s="0"/>
      <c r="MPY106" s="0"/>
      <c r="MPZ106" s="0"/>
      <c r="MQA106" s="0"/>
      <c r="MQB106" s="0"/>
      <c r="MQC106" s="0"/>
      <c r="MQD106" s="0"/>
      <c r="MQE106" s="0"/>
      <c r="MQF106" s="0"/>
      <c r="MQG106" s="0"/>
      <c r="MQH106" s="0"/>
      <c r="MQI106" s="0"/>
      <c r="MQJ106" s="0"/>
      <c r="MQK106" s="0"/>
      <c r="MQL106" s="0"/>
      <c r="MQM106" s="0"/>
      <c r="MQN106" s="0"/>
      <c r="MQO106" s="0"/>
      <c r="MQP106" s="0"/>
      <c r="MQQ106" s="0"/>
      <c r="MQR106" s="0"/>
      <c r="MQS106" s="0"/>
      <c r="MQT106" s="0"/>
      <c r="MQU106" s="0"/>
      <c r="MQV106" s="0"/>
      <c r="MQW106" s="0"/>
      <c r="MQX106" s="0"/>
      <c r="MQY106" s="0"/>
      <c r="MQZ106" s="0"/>
      <c r="MRA106" s="0"/>
      <c r="MRB106" s="0"/>
      <c r="MRC106" s="0"/>
      <c r="MRD106" s="0"/>
      <c r="MRE106" s="0"/>
      <c r="MRF106" s="0"/>
      <c r="MRG106" s="0"/>
      <c r="MRH106" s="0"/>
      <c r="MRI106" s="0"/>
      <c r="MRJ106" s="0"/>
      <c r="MRK106" s="0"/>
      <c r="MRL106" s="0"/>
      <c r="MRM106" s="0"/>
      <c r="MRN106" s="0"/>
      <c r="MRO106" s="0"/>
      <c r="MRP106" s="0"/>
      <c r="MRQ106" s="0"/>
      <c r="MRR106" s="0"/>
      <c r="MRS106" s="0"/>
      <c r="MRT106" s="0"/>
      <c r="MRU106" s="0"/>
      <c r="MRV106" s="0"/>
      <c r="MRW106" s="0"/>
      <c r="MRX106" s="0"/>
      <c r="MRY106" s="0"/>
      <c r="MRZ106" s="0"/>
      <c r="MSA106" s="0"/>
      <c r="MSB106" s="0"/>
      <c r="MSC106" s="0"/>
      <c r="MSD106" s="0"/>
      <c r="MSE106" s="0"/>
      <c r="MSF106" s="0"/>
      <c r="MSG106" s="0"/>
      <c r="MSH106" s="0"/>
      <c r="MSI106" s="0"/>
      <c r="MSJ106" s="0"/>
      <c r="MSK106" s="0"/>
      <c r="MSL106" s="0"/>
      <c r="MSM106" s="0"/>
      <c r="MSN106" s="0"/>
      <c r="MSO106" s="0"/>
      <c r="MSP106" s="0"/>
      <c r="MSQ106" s="0"/>
      <c r="MSR106" s="0"/>
      <c r="MSS106" s="0"/>
      <c r="MST106" s="0"/>
      <c r="MSU106" s="0"/>
      <c r="MSV106" s="0"/>
      <c r="MSW106" s="0"/>
      <c r="MSX106" s="0"/>
      <c r="MSY106" s="0"/>
      <c r="MSZ106" s="0"/>
      <c r="MTA106" s="0"/>
      <c r="MTB106" s="0"/>
      <c r="MTC106" s="0"/>
      <c r="MTD106" s="0"/>
      <c r="MTE106" s="0"/>
      <c r="MTF106" s="0"/>
      <c r="MTG106" s="0"/>
      <c r="MTH106" s="0"/>
      <c r="MTI106" s="0"/>
      <c r="MTJ106" s="0"/>
      <c r="MTK106" s="0"/>
      <c r="MTL106" s="0"/>
      <c r="MTM106" s="0"/>
      <c r="MTN106" s="0"/>
      <c r="MTO106" s="0"/>
      <c r="MTP106" s="0"/>
      <c r="MTQ106" s="0"/>
      <c r="MTR106" s="0"/>
      <c r="MTS106" s="0"/>
      <c r="MTT106" s="0"/>
      <c r="MTU106" s="0"/>
      <c r="MTV106" s="0"/>
      <c r="MTW106" s="0"/>
      <c r="MTX106" s="0"/>
      <c r="MTY106" s="0"/>
      <c r="MTZ106" s="0"/>
      <c r="MUA106" s="0"/>
      <c r="MUB106" s="0"/>
      <c r="MUC106" s="0"/>
      <c r="MUD106" s="0"/>
      <c r="MUE106" s="0"/>
      <c r="MUF106" s="0"/>
      <c r="MUG106" s="0"/>
      <c r="MUH106" s="0"/>
      <c r="MUI106" s="0"/>
      <c r="MUJ106" s="0"/>
      <c r="MUK106" s="0"/>
      <c r="MUL106" s="0"/>
      <c r="MUM106" s="0"/>
      <c r="MUN106" s="0"/>
      <c r="MUO106" s="0"/>
      <c r="MUP106" s="0"/>
      <c r="MUQ106" s="0"/>
      <c r="MUR106" s="0"/>
      <c r="MUS106" s="0"/>
      <c r="MUT106" s="0"/>
      <c r="MUU106" s="0"/>
      <c r="MUV106" s="0"/>
      <c r="MUW106" s="0"/>
      <c r="MUX106" s="0"/>
      <c r="MUY106" s="0"/>
      <c r="MUZ106" s="0"/>
      <c r="MVA106" s="0"/>
      <c r="MVB106" s="0"/>
      <c r="MVC106" s="0"/>
      <c r="MVD106" s="0"/>
      <c r="MVE106" s="0"/>
      <c r="MVF106" s="0"/>
      <c r="MVG106" s="0"/>
      <c r="MVH106" s="0"/>
      <c r="MVI106" s="0"/>
      <c r="MVJ106" s="0"/>
      <c r="MVK106" s="0"/>
      <c r="MVL106" s="0"/>
      <c r="MVM106" s="0"/>
      <c r="MVN106" s="0"/>
      <c r="MVO106" s="0"/>
      <c r="MVP106" s="0"/>
      <c r="MVQ106" s="0"/>
      <c r="MVR106" s="0"/>
      <c r="MVS106" s="0"/>
      <c r="MVT106" s="0"/>
      <c r="MVU106" s="0"/>
      <c r="MVV106" s="0"/>
      <c r="MVW106" s="0"/>
      <c r="MVX106" s="0"/>
      <c r="MVY106" s="0"/>
      <c r="MVZ106" s="0"/>
      <c r="MWA106" s="0"/>
      <c r="MWB106" s="0"/>
      <c r="MWC106" s="0"/>
      <c r="MWD106" s="0"/>
      <c r="MWE106" s="0"/>
      <c r="MWF106" s="0"/>
      <c r="MWG106" s="0"/>
      <c r="MWH106" s="0"/>
      <c r="MWI106" s="0"/>
      <c r="MWJ106" s="0"/>
      <c r="MWK106" s="0"/>
      <c r="MWL106" s="0"/>
      <c r="MWM106" s="0"/>
      <c r="MWN106" s="0"/>
      <c r="MWO106" s="0"/>
      <c r="MWP106" s="0"/>
      <c r="MWQ106" s="0"/>
      <c r="MWR106" s="0"/>
      <c r="MWS106" s="0"/>
      <c r="MWT106" s="0"/>
      <c r="MWU106" s="0"/>
      <c r="MWV106" s="0"/>
      <c r="MWW106" s="0"/>
      <c r="MWX106" s="0"/>
      <c r="MWY106" s="0"/>
      <c r="MWZ106" s="0"/>
      <c r="MXA106" s="0"/>
      <c r="MXB106" s="0"/>
      <c r="MXC106" s="0"/>
      <c r="MXD106" s="0"/>
      <c r="MXE106" s="0"/>
      <c r="MXF106" s="0"/>
      <c r="MXG106" s="0"/>
      <c r="MXH106" s="0"/>
      <c r="MXI106" s="0"/>
      <c r="MXJ106" s="0"/>
      <c r="MXK106" s="0"/>
      <c r="MXL106" s="0"/>
      <c r="MXM106" s="0"/>
      <c r="MXN106" s="0"/>
      <c r="MXO106" s="0"/>
      <c r="MXP106" s="0"/>
      <c r="MXQ106" s="0"/>
      <c r="MXR106" s="0"/>
      <c r="MXS106" s="0"/>
      <c r="MXT106" s="0"/>
      <c r="MXU106" s="0"/>
      <c r="MXV106" s="0"/>
      <c r="MXW106" s="0"/>
      <c r="MXX106" s="0"/>
      <c r="MXY106" s="0"/>
      <c r="MXZ106" s="0"/>
      <c r="MYA106" s="0"/>
      <c r="MYB106" s="0"/>
      <c r="MYC106" s="0"/>
      <c r="MYD106" s="0"/>
      <c r="MYE106" s="0"/>
      <c r="MYF106" s="0"/>
      <c r="MYG106" s="0"/>
      <c r="MYH106" s="0"/>
      <c r="MYI106" s="0"/>
      <c r="MYJ106" s="0"/>
      <c r="MYK106" s="0"/>
      <c r="MYL106" s="0"/>
      <c r="MYM106" s="0"/>
      <c r="MYN106" s="0"/>
      <c r="MYO106" s="0"/>
      <c r="MYP106" s="0"/>
      <c r="MYQ106" s="0"/>
      <c r="MYR106" s="0"/>
      <c r="MYS106" s="0"/>
      <c r="MYT106" s="0"/>
      <c r="MYU106" s="0"/>
      <c r="MYV106" s="0"/>
      <c r="MYW106" s="0"/>
      <c r="MYX106" s="0"/>
      <c r="MYY106" s="0"/>
      <c r="MYZ106" s="0"/>
      <c r="MZA106" s="0"/>
      <c r="MZB106" s="0"/>
      <c r="MZC106" s="0"/>
      <c r="MZD106" s="0"/>
      <c r="MZE106" s="0"/>
      <c r="MZF106" s="0"/>
      <c r="MZG106" s="0"/>
      <c r="MZH106" s="0"/>
      <c r="MZI106" s="0"/>
      <c r="MZJ106" s="0"/>
      <c r="MZK106" s="0"/>
      <c r="MZL106" s="0"/>
      <c r="MZM106" s="0"/>
      <c r="MZN106" s="0"/>
      <c r="MZO106" s="0"/>
      <c r="MZP106" s="0"/>
      <c r="MZQ106" s="0"/>
      <c r="MZR106" s="0"/>
      <c r="MZS106" s="0"/>
      <c r="MZT106" s="0"/>
      <c r="MZU106" s="0"/>
      <c r="MZV106" s="0"/>
      <c r="MZW106" s="0"/>
      <c r="MZX106" s="0"/>
      <c r="MZY106" s="0"/>
      <c r="MZZ106" s="0"/>
      <c r="NAA106" s="0"/>
      <c r="NAB106" s="0"/>
      <c r="NAC106" s="0"/>
      <c r="NAD106" s="0"/>
      <c r="NAE106" s="0"/>
      <c r="NAF106" s="0"/>
      <c r="NAG106" s="0"/>
      <c r="NAH106" s="0"/>
      <c r="NAI106" s="0"/>
      <c r="NAJ106" s="0"/>
      <c r="NAK106" s="0"/>
      <c r="NAL106" s="0"/>
      <c r="NAM106" s="0"/>
      <c r="NAN106" s="0"/>
      <c r="NAO106" s="0"/>
      <c r="NAP106" s="0"/>
      <c r="NAQ106" s="0"/>
      <c r="NAR106" s="0"/>
      <c r="NAS106" s="0"/>
      <c r="NAT106" s="0"/>
      <c r="NAU106" s="0"/>
      <c r="NAV106" s="0"/>
      <c r="NAW106" s="0"/>
      <c r="NAX106" s="0"/>
      <c r="NAY106" s="0"/>
      <c r="NAZ106" s="0"/>
      <c r="NBA106" s="0"/>
      <c r="NBB106" s="0"/>
      <c r="NBC106" s="0"/>
      <c r="NBD106" s="0"/>
      <c r="NBE106" s="0"/>
      <c r="NBF106" s="0"/>
      <c r="NBG106" s="0"/>
      <c r="NBH106" s="0"/>
      <c r="NBI106" s="0"/>
      <c r="NBJ106" s="0"/>
      <c r="NBK106" s="0"/>
      <c r="NBL106" s="0"/>
      <c r="NBM106" s="0"/>
      <c r="NBN106" s="0"/>
      <c r="NBO106" s="0"/>
      <c r="NBP106" s="0"/>
      <c r="NBQ106" s="0"/>
      <c r="NBR106" s="0"/>
      <c r="NBS106" s="0"/>
      <c r="NBT106" s="0"/>
      <c r="NBU106" s="0"/>
      <c r="NBV106" s="0"/>
      <c r="NBW106" s="0"/>
      <c r="NBX106" s="0"/>
      <c r="NBY106" s="0"/>
      <c r="NBZ106" s="0"/>
      <c r="NCA106" s="0"/>
      <c r="NCB106" s="0"/>
      <c r="NCC106" s="0"/>
      <c r="NCD106" s="0"/>
      <c r="NCE106" s="0"/>
      <c r="NCF106" s="0"/>
      <c r="NCG106" s="0"/>
      <c r="NCH106" s="0"/>
      <c r="NCI106" s="0"/>
      <c r="NCJ106" s="0"/>
      <c r="NCK106" s="0"/>
      <c r="NCL106" s="0"/>
      <c r="NCM106" s="0"/>
      <c r="NCN106" s="0"/>
      <c r="NCO106" s="0"/>
      <c r="NCP106" s="0"/>
      <c r="NCQ106" s="0"/>
      <c r="NCR106" s="0"/>
      <c r="NCS106" s="0"/>
      <c r="NCT106" s="0"/>
      <c r="NCU106" s="0"/>
      <c r="NCV106" s="0"/>
      <c r="NCW106" s="0"/>
      <c r="NCX106" s="0"/>
      <c r="NCY106" s="0"/>
      <c r="NCZ106" s="0"/>
      <c r="NDA106" s="0"/>
      <c r="NDB106" s="0"/>
      <c r="NDC106" s="0"/>
      <c r="NDD106" s="0"/>
      <c r="NDE106" s="0"/>
      <c r="NDF106" s="0"/>
      <c r="NDG106" s="0"/>
      <c r="NDH106" s="0"/>
      <c r="NDI106" s="0"/>
      <c r="NDJ106" s="0"/>
      <c r="NDK106" s="0"/>
      <c r="NDL106" s="0"/>
      <c r="NDM106" s="0"/>
      <c r="NDN106" s="0"/>
      <c r="NDO106" s="0"/>
      <c r="NDP106" s="0"/>
      <c r="NDQ106" s="0"/>
      <c r="NDR106" s="0"/>
      <c r="NDS106" s="0"/>
      <c r="NDT106" s="0"/>
      <c r="NDU106" s="0"/>
      <c r="NDV106" s="0"/>
      <c r="NDW106" s="0"/>
      <c r="NDX106" s="0"/>
      <c r="NDY106" s="0"/>
      <c r="NDZ106" s="0"/>
      <c r="NEA106" s="0"/>
      <c r="NEB106" s="0"/>
      <c r="NEC106" s="0"/>
      <c r="NED106" s="0"/>
      <c r="NEE106" s="0"/>
      <c r="NEF106" s="0"/>
      <c r="NEG106" s="0"/>
      <c r="NEH106" s="0"/>
      <c r="NEI106" s="0"/>
      <c r="NEJ106" s="0"/>
      <c r="NEK106" s="0"/>
      <c r="NEL106" s="0"/>
      <c r="NEM106" s="0"/>
      <c r="NEN106" s="0"/>
      <c r="NEO106" s="0"/>
      <c r="NEP106" s="0"/>
      <c r="NEQ106" s="0"/>
      <c r="NER106" s="0"/>
      <c r="NES106" s="0"/>
      <c r="NET106" s="0"/>
      <c r="NEU106" s="0"/>
      <c r="NEV106" s="0"/>
      <c r="NEW106" s="0"/>
      <c r="NEX106" s="0"/>
      <c r="NEY106" s="0"/>
      <c r="NEZ106" s="0"/>
      <c r="NFA106" s="0"/>
      <c r="NFB106" s="0"/>
      <c r="NFC106" s="0"/>
      <c r="NFD106" s="0"/>
      <c r="NFE106" s="0"/>
      <c r="NFF106" s="0"/>
      <c r="NFG106" s="0"/>
      <c r="NFH106" s="0"/>
      <c r="NFI106" s="0"/>
      <c r="NFJ106" s="0"/>
      <c r="NFK106" s="0"/>
      <c r="NFL106" s="0"/>
      <c r="NFM106" s="0"/>
      <c r="NFN106" s="0"/>
      <c r="NFO106" s="0"/>
      <c r="NFP106" s="0"/>
      <c r="NFQ106" s="0"/>
      <c r="NFR106" s="0"/>
      <c r="NFS106" s="0"/>
      <c r="NFT106" s="0"/>
      <c r="NFU106" s="0"/>
      <c r="NFV106" s="0"/>
      <c r="NFW106" s="0"/>
      <c r="NFX106" s="0"/>
      <c r="NFY106" s="0"/>
      <c r="NFZ106" s="0"/>
      <c r="NGA106" s="0"/>
      <c r="NGB106" s="0"/>
      <c r="NGC106" s="0"/>
      <c r="NGD106" s="0"/>
      <c r="NGE106" s="0"/>
      <c r="NGF106" s="0"/>
      <c r="NGG106" s="0"/>
      <c r="NGH106" s="0"/>
      <c r="NGI106" s="0"/>
      <c r="NGJ106" s="0"/>
      <c r="NGK106" s="0"/>
      <c r="NGL106" s="0"/>
      <c r="NGM106" s="0"/>
      <c r="NGN106" s="0"/>
      <c r="NGO106" s="0"/>
      <c r="NGP106" s="0"/>
      <c r="NGQ106" s="0"/>
      <c r="NGR106" s="0"/>
      <c r="NGS106" s="0"/>
      <c r="NGT106" s="0"/>
      <c r="NGU106" s="0"/>
      <c r="NGV106" s="0"/>
      <c r="NGW106" s="0"/>
      <c r="NGX106" s="0"/>
      <c r="NGY106" s="0"/>
      <c r="NGZ106" s="0"/>
      <c r="NHA106" s="0"/>
      <c r="NHB106" s="0"/>
      <c r="NHC106" s="0"/>
      <c r="NHD106" s="0"/>
      <c r="NHE106" s="0"/>
      <c r="NHF106" s="0"/>
      <c r="NHG106" s="0"/>
      <c r="NHH106" s="0"/>
      <c r="NHI106" s="0"/>
      <c r="NHJ106" s="0"/>
      <c r="NHK106" s="0"/>
      <c r="NHL106" s="0"/>
      <c r="NHM106" s="0"/>
      <c r="NHN106" s="0"/>
      <c r="NHO106" s="0"/>
      <c r="NHP106" s="0"/>
      <c r="NHQ106" s="0"/>
      <c r="NHR106" s="0"/>
      <c r="NHS106" s="0"/>
      <c r="NHT106" s="0"/>
      <c r="NHU106" s="0"/>
      <c r="NHV106" s="0"/>
      <c r="NHW106" s="0"/>
      <c r="NHX106" s="0"/>
      <c r="NHY106" s="0"/>
      <c r="NHZ106" s="0"/>
      <c r="NIA106" s="0"/>
      <c r="NIB106" s="0"/>
      <c r="NIC106" s="0"/>
      <c r="NID106" s="0"/>
      <c r="NIE106" s="0"/>
      <c r="NIF106" s="0"/>
      <c r="NIG106" s="0"/>
      <c r="NIH106" s="0"/>
      <c r="NII106" s="0"/>
      <c r="NIJ106" s="0"/>
      <c r="NIK106" s="0"/>
      <c r="NIL106" s="0"/>
      <c r="NIM106" s="0"/>
      <c r="NIN106" s="0"/>
      <c r="NIO106" s="0"/>
      <c r="NIP106" s="0"/>
      <c r="NIQ106" s="0"/>
      <c r="NIR106" s="0"/>
      <c r="NIS106" s="0"/>
      <c r="NIT106" s="0"/>
      <c r="NIU106" s="0"/>
      <c r="NIV106" s="0"/>
      <c r="NIW106" s="0"/>
      <c r="NIX106" s="0"/>
      <c r="NIY106" s="0"/>
      <c r="NIZ106" s="0"/>
      <c r="NJA106" s="0"/>
      <c r="NJB106" s="0"/>
      <c r="NJC106" s="0"/>
      <c r="NJD106" s="0"/>
      <c r="NJE106" s="0"/>
      <c r="NJF106" s="0"/>
      <c r="NJG106" s="0"/>
      <c r="NJH106" s="0"/>
      <c r="NJI106" s="0"/>
      <c r="NJJ106" s="0"/>
      <c r="NJK106" s="0"/>
      <c r="NJL106" s="0"/>
      <c r="NJM106" s="0"/>
      <c r="NJN106" s="0"/>
      <c r="NJO106" s="0"/>
      <c r="NJP106" s="0"/>
      <c r="NJQ106" s="0"/>
      <c r="NJR106" s="0"/>
      <c r="NJS106" s="0"/>
      <c r="NJT106" s="0"/>
      <c r="NJU106" s="0"/>
      <c r="NJV106" s="0"/>
      <c r="NJW106" s="0"/>
      <c r="NJX106" s="0"/>
      <c r="NJY106" s="0"/>
      <c r="NJZ106" s="0"/>
      <c r="NKA106" s="0"/>
      <c r="NKB106" s="0"/>
      <c r="NKC106" s="0"/>
      <c r="NKD106" s="0"/>
      <c r="NKE106" s="0"/>
      <c r="NKF106" s="0"/>
      <c r="NKG106" s="0"/>
      <c r="NKH106" s="0"/>
      <c r="NKI106" s="0"/>
      <c r="NKJ106" s="0"/>
      <c r="NKK106" s="0"/>
      <c r="NKL106" s="0"/>
      <c r="NKM106" s="0"/>
      <c r="NKN106" s="0"/>
      <c r="NKO106" s="0"/>
      <c r="NKP106" s="0"/>
      <c r="NKQ106" s="0"/>
      <c r="NKR106" s="0"/>
      <c r="NKS106" s="0"/>
      <c r="NKT106" s="0"/>
      <c r="NKU106" s="0"/>
      <c r="NKV106" s="0"/>
      <c r="NKW106" s="0"/>
      <c r="NKX106" s="0"/>
      <c r="NKY106" s="0"/>
      <c r="NKZ106" s="0"/>
      <c r="NLA106" s="0"/>
      <c r="NLB106" s="0"/>
      <c r="NLC106" s="0"/>
      <c r="NLD106" s="0"/>
      <c r="NLE106" s="0"/>
      <c r="NLF106" s="0"/>
      <c r="NLG106" s="0"/>
      <c r="NLH106" s="0"/>
      <c r="NLI106" s="0"/>
      <c r="NLJ106" s="0"/>
      <c r="NLK106" s="0"/>
      <c r="NLL106" s="0"/>
      <c r="NLM106" s="0"/>
      <c r="NLN106" s="0"/>
      <c r="NLO106" s="0"/>
      <c r="NLP106" s="0"/>
      <c r="NLQ106" s="0"/>
      <c r="NLR106" s="0"/>
      <c r="NLS106" s="0"/>
      <c r="NLT106" s="0"/>
      <c r="NLU106" s="0"/>
      <c r="NLV106" s="0"/>
      <c r="NLW106" s="0"/>
      <c r="NLX106" s="0"/>
      <c r="NLY106" s="0"/>
      <c r="NLZ106" s="0"/>
      <c r="NMA106" s="0"/>
      <c r="NMB106" s="0"/>
      <c r="NMC106" s="0"/>
      <c r="NMD106" s="0"/>
      <c r="NME106" s="0"/>
      <c r="NMF106" s="0"/>
      <c r="NMG106" s="0"/>
      <c r="NMH106" s="0"/>
      <c r="NMI106" s="0"/>
      <c r="NMJ106" s="0"/>
      <c r="NMK106" s="0"/>
      <c r="NML106" s="0"/>
      <c r="NMM106" s="0"/>
      <c r="NMN106" s="0"/>
      <c r="NMO106" s="0"/>
      <c r="NMP106" s="0"/>
      <c r="NMQ106" s="0"/>
      <c r="NMR106" s="0"/>
      <c r="NMS106" s="0"/>
      <c r="NMT106" s="0"/>
      <c r="NMU106" s="0"/>
      <c r="NMV106" s="0"/>
      <c r="NMW106" s="0"/>
      <c r="NMX106" s="0"/>
      <c r="NMY106" s="0"/>
      <c r="NMZ106" s="0"/>
      <c r="NNA106" s="0"/>
      <c r="NNB106" s="0"/>
      <c r="NNC106" s="0"/>
      <c r="NND106" s="0"/>
      <c r="NNE106" s="0"/>
      <c r="NNF106" s="0"/>
      <c r="NNG106" s="0"/>
      <c r="NNH106" s="0"/>
      <c r="NNI106" s="0"/>
      <c r="NNJ106" s="0"/>
      <c r="NNK106" s="0"/>
      <c r="NNL106" s="0"/>
      <c r="NNM106" s="0"/>
      <c r="NNN106" s="0"/>
      <c r="NNO106" s="0"/>
      <c r="NNP106" s="0"/>
      <c r="NNQ106" s="0"/>
      <c r="NNR106" s="0"/>
      <c r="NNS106" s="0"/>
      <c r="NNT106" s="0"/>
      <c r="NNU106" s="0"/>
      <c r="NNV106" s="0"/>
      <c r="NNW106" s="0"/>
      <c r="NNX106" s="0"/>
      <c r="NNY106" s="0"/>
      <c r="NNZ106" s="0"/>
      <c r="NOA106" s="0"/>
      <c r="NOB106" s="0"/>
      <c r="NOC106" s="0"/>
      <c r="NOD106" s="0"/>
      <c r="NOE106" s="0"/>
      <c r="NOF106" s="0"/>
      <c r="NOG106" s="0"/>
      <c r="NOH106" s="0"/>
      <c r="NOI106" s="0"/>
      <c r="NOJ106" s="0"/>
      <c r="NOK106" s="0"/>
      <c r="NOL106" s="0"/>
      <c r="NOM106" s="0"/>
      <c r="NON106" s="0"/>
      <c r="NOO106" s="0"/>
      <c r="NOP106" s="0"/>
      <c r="NOQ106" s="0"/>
      <c r="NOR106" s="0"/>
      <c r="NOS106" s="0"/>
      <c r="NOT106" s="0"/>
      <c r="NOU106" s="0"/>
      <c r="NOV106" s="0"/>
      <c r="NOW106" s="0"/>
      <c r="NOX106" s="0"/>
      <c r="NOY106" s="0"/>
      <c r="NOZ106" s="0"/>
      <c r="NPA106" s="0"/>
      <c r="NPB106" s="0"/>
      <c r="NPC106" s="0"/>
      <c r="NPD106" s="0"/>
      <c r="NPE106" s="0"/>
      <c r="NPF106" s="0"/>
      <c r="NPG106" s="0"/>
      <c r="NPH106" s="0"/>
      <c r="NPI106" s="0"/>
      <c r="NPJ106" s="0"/>
      <c r="NPK106" s="0"/>
      <c r="NPL106" s="0"/>
      <c r="NPM106" s="0"/>
      <c r="NPN106" s="0"/>
      <c r="NPO106" s="0"/>
      <c r="NPP106" s="0"/>
      <c r="NPQ106" s="0"/>
      <c r="NPR106" s="0"/>
      <c r="NPS106" s="0"/>
      <c r="NPT106" s="0"/>
      <c r="NPU106" s="0"/>
      <c r="NPV106" s="0"/>
      <c r="NPW106" s="0"/>
      <c r="NPX106" s="0"/>
      <c r="NPY106" s="0"/>
      <c r="NPZ106" s="0"/>
      <c r="NQA106" s="0"/>
      <c r="NQB106" s="0"/>
      <c r="NQC106" s="0"/>
      <c r="NQD106" s="0"/>
      <c r="NQE106" s="0"/>
      <c r="NQF106" s="0"/>
      <c r="NQG106" s="0"/>
      <c r="NQH106" s="0"/>
      <c r="NQI106" s="0"/>
      <c r="NQJ106" s="0"/>
      <c r="NQK106" s="0"/>
      <c r="NQL106" s="0"/>
      <c r="NQM106" s="0"/>
      <c r="NQN106" s="0"/>
      <c r="NQO106" s="0"/>
      <c r="NQP106" s="0"/>
      <c r="NQQ106" s="0"/>
      <c r="NQR106" s="0"/>
      <c r="NQS106" s="0"/>
      <c r="NQT106" s="0"/>
      <c r="NQU106" s="0"/>
      <c r="NQV106" s="0"/>
      <c r="NQW106" s="0"/>
      <c r="NQX106" s="0"/>
      <c r="NQY106" s="0"/>
      <c r="NQZ106" s="0"/>
      <c r="NRA106" s="0"/>
      <c r="NRB106" s="0"/>
      <c r="NRC106" s="0"/>
      <c r="NRD106" s="0"/>
      <c r="NRE106" s="0"/>
      <c r="NRF106" s="0"/>
      <c r="NRG106" s="0"/>
      <c r="NRH106" s="0"/>
      <c r="NRI106" s="0"/>
      <c r="NRJ106" s="0"/>
      <c r="NRK106" s="0"/>
      <c r="NRL106" s="0"/>
      <c r="NRM106" s="0"/>
      <c r="NRN106" s="0"/>
      <c r="NRO106" s="0"/>
      <c r="NRP106" s="0"/>
      <c r="NRQ106" s="0"/>
      <c r="NRR106" s="0"/>
      <c r="NRS106" s="0"/>
      <c r="NRT106" s="0"/>
      <c r="NRU106" s="0"/>
      <c r="NRV106" s="0"/>
      <c r="NRW106" s="0"/>
      <c r="NRX106" s="0"/>
      <c r="NRY106" s="0"/>
      <c r="NRZ106" s="0"/>
      <c r="NSA106" s="0"/>
      <c r="NSB106" s="0"/>
      <c r="NSC106" s="0"/>
      <c r="NSD106" s="0"/>
      <c r="NSE106" s="0"/>
      <c r="NSF106" s="0"/>
      <c r="NSG106" s="0"/>
      <c r="NSH106" s="0"/>
      <c r="NSI106" s="0"/>
      <c r="NSJ106" s="0"/>
      <c r="NSK106" s="0"/>
      <c r="NSL106" s="0"/>
      <c r="NSM106" s="0"/>
      <c r="NSN106" s="0"/>
      <c r="NSO106" s="0"/>
      <c r="NSP106" s="0"/>
      <c r="NSQ106" s="0"/>
      <c r="NSR106" s="0"/>
      <c r="NSS106" s="0"/>
      <c r="NST106" s="0"/>
      <c r="NSU106" s="0"/>
      <c r="NSV106" s="0"/>
      <c r="NSW106" s="0"/>
      <c r="NSX106" s="0"/>
      <c r="NSY106" s="0"/>
      <c r="NSZ106" s="0"/>
      <c r="NTA106" s="0"/>
      <c r="NTB106" s="0"/>
      <c r="NTC106" s="0"/>
      <c r="NTD106" s="0"/>
      <c r="NTE106" s="0"/>
      <c r="NTF106" s="0"/>
      <c r="NTG106" s="0"/>
      <c r="NTH106" s="0"/>
      <c r="NTI106" s="0"/>
      <c r="NTJ106" s="0"/>
      <c r="NTK106" s="0"/>
      <c r="NTL106" s="0"/>
      <c r="NTM106" s="0"/>
      <c r="NTN106" s="0"/>
      <c r="NTO106" s="0"/>
      <c r="NTP106" s="0"/>
      <c r="NTQ106" s="0"/>
      <c r="NTR106" s="0"/>
      <c r="NTS106" s="0"/>
      <c r="NTT106" s="0"/>
      <c r="NTU106" s="0"/>
      <c r="NTV106" s="0"/>
      <c r="NTW106" s="0"/>
      <c r="NTX106" s="0"/>
      <c r="NTY106" s="0"/>
      <c r="NTZ106" s="0"/>
      <c r="NUA106" s="0"/>
      <c r="NUB106" s="0"/>
      <c r="NUC106" s="0"/>
      <c r="NUD106" s="0"/>
      <c r="NUE106" s="0"/>
      <c r="NUF106" s="0"/>
      <c r="NUG106" s="0"/>
      <c r="NUH106" s="0"/>
      <c r="NUI106" s="0"/>
      <c r="NUJ106" s="0"/>
      <c r="NUK106" s="0"/>
      <c r="NUL106" s="0"/>
      <c r="NUM106" s="0"/>
      <c r="NUN106" s="0"/>
      <c r="NUO106" s="0"/>
      <c r="NUP106" s="0"/>
      <c r="NUQ106" s="0"/>
      <c r="NUR106" s="0"/>
      <c r="NUS106" s="0"/>
      <c r="NUT106" s="0"/>
      <c r="NUU106" s="0"/>
      <c r="NUV106" s="0"/>
      <c r="NUW106" s="0"/>
      <c r="NUX106" s="0"/>
      <c r="NUY106" s="0"/>
      <c r="NUZ106" s="0"/>
      <c r="NVA106" s="0"/>
      <c r="NVB106" s="0"/>
      <c r="NVC106" s="0"/>
      <c r="NVD106" s="0"/>
      <c r="NVE106" s="0"/>
      <c r="NVF106" s="0"/>
      <c r="NVG106" s="0"/>
      <c r="NVH106" s="0"/>
      <c r="NVI106" s="0"/>
      <c r="NVJ106" s="0"/>
      <c r="NVK106" s="0"/>
      <c r="NVL106" s="0"/>
      <c r="NVM106" s="0"/>
      <c r="NVN106" s="0"/>
      <c r="NVO106" s="0"/>
      <c r="NVP106" s="0"/>
      <c r="NVQ106" s="0"/>
      <c r="NVR106" s="0"/>
      <c r="NVS106" s="0"/>
      <c r="NVT106" s="0"/>
      <c r="NVU106" s="0"/>
      <c r="NVV106" s="0"/>
      <c r="NVW106" s="0"/>
      <c r="NVX106" s="0"/>
      <c r="NVY106" s="0"/>
      <c r="NVZ106" s="0"/>
      <c r="NWA106" s="0"/>
      <c r="NWB106" s="0"/>
      <c r="NWC106" s="0"/>
      <c r="NWD106" s="0"/>
      <c r="NWE106" s="0"/>
      <c r="NWF106" s="0"/>
      <c r="NWG106" s="0"/>
      <c r="NWH106" s="0"/>
      <c r="NWI106" s="0"/>
      <c r="NWJ106" s="0"/>
      <c r="NWK106" s="0"/>
      <c r="NWL106" s="0"/>
      <c r="NWM106" s="0"/>
      <c r="NWN106" s="0"/>
      <c r="NWO106" s="0"/>
      <c r="NWP106" s="0"/>
      <c r="NWQ106" s="0"/>
      <c r="NWR106" s="0"/>
      <c r="NWS106" s="0"/>
      <c r="NWT106" s="0"/>
      <c r="NWU106" s="0"/>
      <c r="NWV106" s="0"/>
      <c r="NWW106" s="0"/>
      <c r="NWX106" s="0"/>
      <c r="NWY106" s="0"/>
      <c r="NWZ106" s="0"/>
      <c r="NXA106" s="0"/>
      <c r="NXB106" s="0"/>
      <c r="NXC106" s="0"/>
      <c r="NXD106" s="0"/>
      <c r="NXE106" s="0"/>
      <c r="NXF106" s="0"/>
      <c r="NXG106" s="0"/>
      <c r="NXH106" s="0"/>
      <c r="NXI106" s="0"/>
      <c r="NXJ106" s="0"/>
      <c r="NXK106" s="0"/>
      <c r="NXL106" s="0"/>
      <c r="NXM106" s="0"/>
      <c r="NXN106" s="0"/>
      <c r="NXO106" s="0"/>
      <c r="NXP106" s="0"/>
      <c r="NXQ106" s="0"/>
      <c r="NXR106" s="0"/>
      <c r="NXS106" s="0"/>
      <c r="NXT106" s="0"/>
      <c r="NXU106" s="0"/>
      <c r="NXV106" s="0"/>
      <c r="NXW106" s="0"/>
      <c r="NXX106" s="0"/>
      <c r="NXY106" s="0"/>
      <c r="NXZ106" s="0"/>
      <c r="NYA106" s="0"/>
      <c r="NYB106" s="0"/>
      <c r="NYC106" s="0"/>
      <c r="NYD106" s="0"/>
      <c r="NYE106" s="0"/>
      <c r="NYF106" s="0"/>
      <c r="NYG106" s="0"/>
      <c r="NYH106" s="0"/>
      <c r="NYI106" s="0"/>
      <c r="NYJ106" s="0"/>
      <c r="NYK106" s="0"/>
      <c r="NYL106" s="0"/>
      <c r="NYM106" s="0"/>
      <c r="NYN106" s="0"/>
      <c r="NYO106" s="0"/>
      <c r="NYP106" s="0"/>
      <c r="NYQ106" s="0"/>
      <c r="NYR106" s="0"/>
      <c r="NYS106" s="0"/>
      <c r="NYT106" s="0"/>
      <c r="NYU106" s="0"/>
      <c r="NYV106" s="0"/>
      <c r="NYW106" s="0"/>
      <c r="NYX106" s="0"/>
      <c r="NYY106" s="0"/>
      <c r="NYZ106" s="0"/>
      <c r="NZA106" s="0"/>
      <c r="NZB106" s="0"/>
      <c r="NZC106" s="0"/>
      <c r="NZD106" s="0"/>
      <c r="NZE106" s="0"/>
      <c r="NZF106" s="0"/>
      <c r="NZG106" s="0"/>
      <c r="NZH106" s="0"/>
      <c r="NZI106" s="0"/>
      <c r="NZJ106" s="0"/>
      <c r="NZK106" s="0"/>
      <c r="NZL106" s="0"/>
      <c r="NZM106" s="0"/>
      <c r="NZN106" s="0"/>
      <c r="NZO106" s="0"/>
      <c r="NZP106" s="0"/>
      <c r="NZQ106" s="0"/>
      <c r="NZR106" s="0"/>
      <c r="NZS106" s="0"/>
      <c r="NZT106" s="0"/>
      <c r="NZU106" s="0"/>
      <c r="NZV106" s="0"/>
      <c r="NZW106" s="0"/>
      <c r="NZX106" s="0"/>
      <c r="NZY106" s="0"/>
      <c r="NZZ106" s="0"/>
      <c r="OAA106" s="0"/>
      <c r="OAB106" s="0"/>
      <c r="OAC106" s="0"/>
      <c r="OAD106" s="0"/>
      <c r="OAE106" s="0"/>
      <c r="OAF106" s="0"/>
      <c r="OAG106" s="0"/>
      <c r="OAH106" s="0"/>
      <c r="OAI106" s="0"/>
      <c r="OAJ106" s="0"/>
      <c r="OAK106" s="0"/>
      <c r="OAL106" s="0"/>
      <c r="OAM106" s="0"/>
      <c r="OAN106" s="0"/>
      <c r="OAO106" s="0"/>
      <c r="OAP106" s="0"/>
      <c r="OAQ106" s="0"/>
      <c r="OAR106" s="0"/>
      <c r="OAS106" s="0"/>
      <c r="OAT106" s="0"/>
      <c r="OAU106" s="0"/>
      <c r="OAV106" s="0"/>
      <c r="OAW106" s="0"/>
      <c r="OAX106" s="0"/>
      <c r="OAY106" s="0"/>
      <c r="OAZ106" s="0"/>
      <c r="OBA106" s="0"/>
      <c r="OBB106" s="0"/>
      <c r="OBC106" s="0"/>
      <c r="OBD106" s="0"/>
      <c r="OBE106" s="0"/>
      <c r="OBF106" s="0"/>
      <c r="OBG106" s="0"/>
      <c r="OBH106" s="0"/>
      <c r="OBI106" s="0"/>
      <c r="OBJ106" s="0"/>
      <c r="OBK106" s="0"/>
      <c r="OBL106" s="0"/>
      <c r="OBM106" s="0"/>
      <c r="OBN106" s="0"/>
      <c r="OBO106" s="0"/>
      <c r="OBP106" s="0"/>
      <c r="OBQ106" s="0"/>
      <c r="OBR106" s="0"/>
      <c r="OBS106" s="0"/>
      <c r="OBT106" s="0"/>
      <c r="OBU106" s="0"/>
      <c r="OBV106" s="0"/>
      <c r="OBW106" s="0"/>
      <c r="OBX106" s="0"/>
      <c r="OBY106" s="0"/>
      <c r="OBZ106" s="0"/>
      <c r="OCA106" s="0"/>
      <c r="OCB106" s="0"/>
      <c r="OCC106" s="0"/>
      <c r="OCD106" s="0"/>
      <c r="OCE106" s="0"/>
      <c r="OCF106" s="0"/>
      <c r="OCG106" s="0"/>
      <c r="OCH106" s="0"/>
      <c r="OCI106" s="0"/>
      <c r="OCJ106" s="0"/>
      <c r="OCK106" s="0"/>
      <c r="OCL106" s="0"/>
      <c r="OCM106" s="0"/>
      <c r="OCN106" s="0"/>
      <c r="OCO106" s="0"/>
      <c r="OCP106" s="0"/>
      <c r="OCQ106" s="0"/>
      <c r="OCR106" s="0"/>
      <c r="OCS106" s="0"/>
      <c r="OCT106" s="0"/>
      <c r="OCU106" s="0"/>
      <c r="OCV106" s="0"/>
      <c r="OCW106" s="0"/>
      <c r="OCX106" s="0"/>
      <c r="OCY106" s="0"/>
      <c r="OCZ106" s="0"/>
      <c r="ODA106" s="0"/>
      <c r="ODB106" s="0"/>
      <c r="ODC106" s="0"/>
      <c r="ODD106" s="0"/>
      <c r="ODE106" s="0"/>
      <c r="ODF106" s="0"/>
      <c r="ODG106" s="0"/>
      <c r="ODH106" s="0"/>
      <c r="ODI106" s="0"/>
      <c r="ODJ106" s="0"/>
      <c r="ODK106" s="0"/>
      <c r="ODL106" s="0"/>
      <c r="ODM106" s="0"/>
      <c r="ODN106" s="0"/>
      <c r="ODO106" s="0"/>
      <c r="ODP106" s="0"/>
      <c r="ODQ106" s="0"/>
      <c r="ODR106" s="0"/>
      <c r="ODS106" s="0"/>
      <c r="ODT106" s="0"/>
      <c r="ODU106" s="0"/>
      <c r="ODV106" s="0"/>
      <c r="ODW106" s="0"/>
      <c r="ODX106" s="0"/>
      <c r="ODY106" s="0"/>
      <c r="ODZ106" s="0"/>
      <c r="OEA106" s="0"/>
      <c r="OEB106" s="0"/>
      <c r="OEC106" s="0"/>
      <c r="OED106" s="0"/>
      <c r="OEE106" s="0"/>
      <c r="OEF106" s="0"/>
      <c r="OEG106" s="0"/>
      <c r="OEH106" s="0"/>
      <c r="OEI106" s="0"/>
      <c r="OEJ106" s="0"/>
      <c r="OEK106" s="0"/>
      <c r="OEL106" s="0"/>
      <c r="OEM106" s="0"/>
      <c r="OEN106" s="0"/>
      <c r="OEO106" s="0"/>
      <c r="OEP106" s="0"/>
      <c r="OEQ106" s="0"/>
      <c r="OER106" s="0"/>
      <c r="OES106" s="0"/>
      <c r="OET106" s="0"/>
      <c r="OEU106" s="0"/>
      <c r="OEV106" s="0"/>
      <c r="OEW106" s="0"/>
      <c r="OEX106" s="0"/>
      <c r="OEY106" s="0"/>
      <c r="OEZ106" s="0"/>
      <c r="OFA106" s="0"/>
      <c r="OFB106" s="0"/>
      <c r="OFC106" s="0"/>
      <c r="OFD106" s="0"/>
      <c r="OFE106" s="0"/>
      <c r="OFF106" s="0"/>
      <c r="OFG106" s="0"/>
      <c r="OFH106" s="0"/>
      <c r="OFI106" s="0"/>
      <c r="OFJ106" s="0"/>
      <c r="OFK106" s="0"/>
      <c r="OFL106" s="0"/>
      <c r="OFM106" s="0"/>
      <c r="OFN106" s="0"/>
      <c r="OFO106" s="0"/>
      <c r="OFP106" s="0"/>
      <c r="OFQ106" s="0"/>
      <c r="OFR106" s="0"/>
      <c r="OFS106" s="0"/>
      <c r="OFT106" s="0"/>
      <c r="OFU106" s="0"/>
      <c r="OFV106" s="0"/>
      <c r="OFW106" s="0"/>
      <c r="OFX106" s="0"/>
      <c r="OFY106" s="0"/>
      <c r="OFZ106" s="0"/>
      <c r="OGA106" s="0"/>
      <c r="OGB106" s="0"/>
      <c r="OGC106" s="0"/>
      <c r="OGD106" s="0"/>
      <c r="OGE106" s="0"/>
      <c r="OGF106" s="0"/>
      <c r="OGG106" s="0"/>
      <c r="OGH106" s="0"/>
      <c r="OGI106" s="0"/>
      <c r="OGJ106" s="0"/>
      <c r="OGK106" s="0"/>
      <c r="OGL106" s="0"/>
      <c r="OGM106" s="0"/>
      <c r="OGN106" s="0"/>
      <c r="OGO106" s="0"/>
      <c r="OGP106" s="0"/>
      <c r="OGQ106" s="0"/>
      <c r="OGR106" s="0"/>
      <c r="OGS106" s="0"/>
      <c r="OGT106" s="0"/>
      <c r="OGU106" s="0"/>
      <c r="OGV106" s="0"/>
      <c r="OGW106" s="0"/>
      <c r="OGX106" s="0"/>
      <c r="OGY106" s="0"/>
      <c r="OGZ106" s="0"/>
      <c r="OHA106" s="0"/>
      <c r="OHB106" s="0"/>
      <c r="OHC106" s="0"/>
      <c r="OHD106" s="0"/>
      <c r="OHE106" s="0"/>
      <c r="OHF106" s="0"/>
      <c r="OHG106" s="0"/>
      <c r="OHH106" s="0"/>
      <c r="OHI106" s="0"/>
      <c r="OHJ106" s="0"/>
      <c r="OHK106" s="0"/>
      <c r="OHL106" s="0"/>
      <c r="OHM106" s="0"/>
      <c r="OHN106" s="0"/>
      <c r="OHO106" s="0"/>
      <c r="OHP106" s="0"/>
      <c r="OHQ106" s="0"/>
      <c r="OHR106" s="0"/>
      <c r="OHS106" s="0"/>
      <c r="OHT106" s="0"/>
      <c r="OHU106" s="0"/>
      <c r="OHV106" s="0"/>
      <c r="OHW106" s="0"/>
      <c r="OHX106" s="0"/>
      <c r="OHY106" s="0"/>
      <c r="OHZ106" s="0"/>
      <c r="OIA106" s="0"/>
      <c r="OIB106" s="0"/>
      <c r="OIC106" s="0"/>
      <c r="OID106" s="0"/>
      <c r="OIE106" s="0"/>
      <c r="OIF106" s="0"/>
      <c r="OIG106" s="0"/>
      <c r="OIH106" s="0"/>
      <c r="OII106" s="0"/>
      <c r="OIJ106" s="0"/>
      <c r="OIK106" s="0"/>
      <c r="OIL106" s="0"/>
      <c r="OIM106" s="0"/>
      <c r="OIN106" s="0"/>
      <c r="OIO106" s="0"/>
      <c r="OIP106" s="0"/>
      <c r="OIQ106" s="0"/>
      <c r="OIR106" s="0"/>
      <c r="OIS106" s="0"/>
      <c r="OIT106" s="0"/>
      <c r="OIU106" s="0"/>
      <c r="OIV106" s="0"/>
      <c r="OIW106" s="0"/>
      <c r="OIX106" s="0"/>
      <c r="OIY106" s="0"/>
      <c r="OIZ106" s="0"/>
      <c r="OJA106" s="0"/>
      <c r="OJB106" s="0"/>
      <c r="OJC106" s="0"/>
      <c r="OJD106" s="0"/>
      <c r="OJE106" s="0"/>
      <c r="OJF106" s="0"/>
      <c r="OJG106" s="0"/>
      <c r="OJH106" s="0"/>
      <c r="OJI106" s="0"/>
      <c r="OJJ106" s="0"/>
      <c r="OJK106" s="0"/>
      <c r="OJL106" s="0"/>
      <c r="OJM106" s="0"/>
      <c r="OJN106" s="0"/>
      <c r="OJO106" s="0"/>
      <c r="OJP106" s="0"/>
      <c r="OJQ106" s="0"/>
      <c r="OJR106" s="0"/>
      <c r="OJS106" s="0"/>
      <c r="OJT106" s="0"/>
      <c r="OJU106" s="0"/>
      <c r="OJV106" s="0"/>
      <c r="OJW106" s="0"/>
      <c r="OJX106" s="0"/>
      <c r="OJY106" s="0"/>
      <c r="OJZ106" s="0"/>
      <c r="OKA106" s="0"/>
      <c r="OKB106" s="0"/>
      <c r="OKC106" s="0"/>
      <c r="OKD106" s="0"/>
      <c r="OKE106" s="0"/>
      <c r="OKF106" s="0"/>
      <c r="OKG106" s="0"/>
      <c r="OKH106" s="0"/>
      <c r="OKI106" s="0"/>
      <c r="OKJ106" s="0"/>
      <c r="OKK106" s="0"/>
      <c r="OKL106" s="0"/>
      <c r="OKM106" s="0"/>
      <c r="OKN106" s="0"/>
      <c r="OKO106" s="0"/>
      <c r="OKP106" s="0"/>
      <c r="OKQ106" s="0"/>
      <c r="OKR106" s="0"/>
      <c r="OKS106" s="0"/>
      <c r="OKT106" s="0"/>
      <c r="OKU106" s="0"/>
      <c r="OKV106" s="0"/>
      <c r="OKW106" s="0"/>
      <c r="OKX106" s="0"/>
      <c r="OKY106" s="0"/>
      <c r="OKZ106" s="0"/>
      <c r="OLA106" s="0"/>
      <c r="OLB106" s="0"/>
      <c r="OLC106" s="0"/>
      <c r="OLD106" s="0"/>
      <c r="OLE106" s="0"/>
      <c r="OLF106" s="0"/>
      <c r="OLG106" s="0"/>
      <c r="OLH106" s="0"/>
      <c r="OLI106" s="0"/>
      <c r="OLJ106" s="0"/>
      <c r="OLK106" s="0"/>
      <c r="OLL106" s="0"/>
      <c r="OLM106" s="0"/>
      <c r="OLN106" s="0"/>
      <c r="OLO106" s="0"/>
      <c r="OLP106" s="0"/>
      <c r="OLQ106" s="0"/>
      <c r="OLR106" s="0"/>
      <c r="OLS106" s="0"/>
      <c r="OLT106" s="0"/>
      <c r="OLU106" s="0"/>
      <c r="OLV106" s="0"/>
      <c r="OLW106" s="0"/>
      <c r="OLX106" s="0"/>
      <c r="OLY106" s="0"/>
      <c r="OLZ106" s="0"/>
      <c r="OMA106" s="0"/>
      <c r="OMB106" s="0"/>
      <c r="OMC106" s="0"/>
      <c r="OMD106" s="0"/>
      <c r="OME106" s="0"/>
      <c r="OMF106" s="0"/>
      <c r="OMG106" s="0"/>
      <c r="OMH106" s="0"/>
      <c r="OMI106" s="0"/>
      <c r="OMJ106" s="0"/>
      <c r="OMK106" s="0"/>
      <c r="OML106" s="0"/>
      <c r="OMM106" s="0"/>
      <c r="OMN106" s="0"/>
      <c r="OMO106" s="0"/>
      <c r="OMP106" s="0"/>
      <c r="OMQ106" s="0"/>
      <c r="OMR106" s="0"/>
      <c r="OMS106" s="0"/>
      <c r="OMT106" s="0"/>
      <c r="OMU106" s="0"/>
      <c r="OMV106" s="0"/>
      <c r="OMW106" s="0"/>
      <c r="OMX106" s="0"/>
      <c r="OMY106" s="0"/>
      <c r="OMZ106" s="0"/>
      <c r="ONA106" s="0"/>
      <c r="ONB106" s="0"/>
      <c r="ONC106" s="0"/>
      <c r="OND106" s="0"/>
      <c r="ONE106" s="0"/>
      <c r="ONF106" s="0"/>
      <c r="ONG106" s="0"/>
      <c r="ONH106" s="0"/>
      <c r="ONI106" s="0"/>
      <c r="ONJ106" s="0"/>
      <c r="ONK106" s="0"/>
      <c r="ONL106" s="0"/>
      <c r="ONM106" s="0"/>
      <c r="ONN106" s="0"/>
      <c r="ONO106" s="0"/>
      <c r="ONP106" s="0"/>
      <c r="ONQ106" s="0"/>
      <c r="ONR106" s="0"/>
      <c r="ONS106" s="0"/>
      <c r="ONT106" s="0"/>
      <c r="ONU106" s="0"/>
      <c r="ONV106" s="0"/>
      <c r="ONW106" s="0"/>
      <c r="ONX106" s="0"/>
      <c r="ONY106" s="0"/>
      <c r="ONZ106" s="0"/>
      <c r="OOA106" s="0"/>
      <c r="OOB106" s="0"/>
      <c r="OOC106" s="0"/>
      <c r="OOD106" s="0"/>
      <c r="OOE106" s="0"/>
      <c r="OOF106" s="0"/>
      <c r="OOG106" s="0"/>
      <c r="OOH106" s="0"/>
      <c r="OOI106" s="0"/>
      <c r="OOJ106" s="0"/>
      <c r="OOK106" s="0"/>
      <c r="OOL106" s="0"/>
      <c r="OOM106" s="0"/>
      <c r="OON106" s="0"/>
      <c r="OOO106" s="0"/>
      <c r="OOP106" s="0"/>
      <c r="OOQ106" s="0"/>
      <c r="OOR106" s="0"/>
      <c r="OOS106" s="0"/>
      <c r="OOT106" s="0"/>
      <c r="OOU106" s="0"/>
      <c r="OOV106" s="0"/>
      <c r="OOW106" s="0"/>
      <c r="OOX106" s="0"/>
      <c r="OOY106" s="0"/>
      <c r="OOZ106" s="0"/>
      <c r="OPA106" s="0"/>
      <c r="OPB106" s="0"/>
      <c r="OPC106" s="0"/>
      <c r="OPD106" s="0"/>
      <c r="OPE106" s="0"/>
      <c r="OPF106" s="0"/>
      <c r="OPG106" s="0"/>
      <c r="OPH106" s="0"/>
      <c r="OPI106" s="0"/>
      <c r="OPJ106" s="0"/>
      <c r="OPK106" s="0"/>
      <c r="OPL106" s="0"/>
      <c r="OPM106" s="0"/>
      <c r="OPN106" s="0"/>
      <c r="OPO106" s="0"/>
      <c r="OPP106" s="0"/>
      <c r="OPQ106" s="0"/>
      <c r="OPR106" s="0"/>
      <c r="OPS106" s="0"/>
      <c r="OPT106" s="0"/>
      <c r="OPU106" s="0"/>
      <c r="OPV106" s="0"/>
      <c r="OPW106" s="0"/>
      <c r="OPX106" s="0"/>
      <c r="OPY106" s="0"/>
      <c r="OPZ106" s="0"/>
      <c r="OQA106" s="0"/>
      <c r="OQB106" s="0"/>
      <c r="OQC106" s="0"/>
      <c r="OQD106" s="0"/>
      <c r="OQE106" s="0"/>
      <c r="OQF106" s="0"/>
      <c r="OQG106" s="0"/>
      <c r="OQH106" s="0"/>
      <c r="OQI106" s="0"/>
      <c r="OQJ106" s="0"/>
      <c r="OQK106" s="0"/>
      <c r="OQL106" s="0"/>
      <c r="OQM106" s="0"/>
      <c r="OQN106" s="0"/>
      <c r="OQO106" s="0"/>
      <c r="OQP106" s="0"/>
      <c r="OQQ106" s="0"/>
      <c r="OQR106" s="0"/>
      <c r="OQS106" s="0"/>
      <c r="OQT106" s="0"/>
      <c r="OQU106" s="0"/>
      <c r="OQV106" s="0"/>
      <c r="OQW106" s="0"/>
      <c r="OQX106" s="0"/>
      <c r="OQY106" s="0"/>
      <c r="OQZ106" s="0"/>
      <c r="ORA106" s="0"/>
      <c r="ORB106" s="0"/>
      <c r="ORC106" s="0"/>
      <c r="ORD106" s="0"/>
      <c r="ORE106" s="0"/>
      <c r="ORF106" s="0"/>
      <c r="ORG106" s="0"/>
      <c r="ORH106" s="0"/>
      <c r="ORI106" s="0"/>
      <c r="ORJ106" s="0"/>
      <c r="ORK106" s="0"/>
      <c r="ORL106" s="0"/>
      <c r="ORM106" s="0"/>
      <c r="ORN106" s="0"/>
      <c r="ORO106" s="0"/>
      <c r="ORP106" s="0"/>
      <c r="ORQ106" s="0"/>
      <c r="ORR106" s="0"/>
      <c r="ORS106" s="0"/>
      <c r="ORT106" s="0"/>
      <c r="ORU106" s="0"/>
      <c r="ORV106" s="0"/>
      <c r="ORW106" s="0"/>
      <c r="ORX106" s="0"/>
      <c r="ORY106" s="0"/>
      <c r="ORZ106" s="0"/>
      <c r="OSA106" s="0"/>
      <c r="OSB106" s="0"/>
      <c r="OSC106" s="0"/>
      <c r="OSD106" s="0"/>
      <c r="OSE106" s="0"/>
      <c r="OSF106" s="0"/>
      <c r="OSG106" s="0"/>
      <c r="OSH106" s="0"/>
      <c r="OSI106" s="0"/>
      <c r="OSJ106" s="0"/>
      <c r="OSK106" s="0"/>
      <c r="OSL106" s="0"/>
      <c r="OSM106" s="0"/>
      <c r="OSN106" s="0"/>
      <c r="OSO106" s="0"/>
      <c r="OSP106" s="0"/>
      <c r="OSQ106" s="0"/>
      <c r="OSR106" s="0"/>
      <c r="OSS106" s="0"/>
      <c r="OST106" s="0"/>
      <c r="OSU106" s="0"/>
      <c r="OSV106" s="0"/>
      <c r="OSW106" s="0"/>
      <c r="OSX106" s="0"/>
      <c r="OSY106" s="0"/>
      <c r="OSZ106" s="0"/>
      <c r="OTA106" s="0"/>
      <c r="OTB106" s="0"/>
      <c r="OTC106" s="0"/>
      <c r="OTD106" s="0"/>
      <c r="OTE106" s="0"/>
      <c r="OTF106" s="0"/>
      <c r="OTG106" s="0"/>
      <c r="OTH106" s="0"/>
      <c r="OTI106" s="0"/>
      <c r="OTJ106" s="0"/>
      <c r="OTK106" s="0"/>
      <c r="OTL106" s="0"/>
      <c r="OTM106" s="0"/>
      <c r="OTN106" s="0"/>
      <c r="OTO106" s="0"/>
      <c r="OTP106" s="0"/>
      <c r="OTQ106" s="0"/>
      <c r="OTR106" s="0"/>
      <c r="OTS106" s="0"/>
      <c r="OTT106" s="0"/>
      <c r="OTU106" s="0"/>
      <c r="OTV106" s="0"/>
      <c r="OTW106" s="0"/>
      <c r="OTX106" s="0"/>
      <c r="OTY106" s="0"/>
      <c r="OTZ106" s="0"/>
      <c r="OUA106" s="0"/>
      <c r="OUB106" s="0"/>
      <c r="OUC106" s="0"/>
      <c r="OUD106" s="0"/>
      <c r="OUE106" s="0"/>
      <c r="OUF106" s="0"/>
      <c r="OUG106" s="0"/>
      <c r="OUH106" s="0"/>
      <c r="OUI106" s="0"/>
      <c r="OUJ106" s="0"/>
      <c r="OUK106" s="0"/>
      <c r="OUL106" s="0"/>
      <c r="OUM106" s="0"/>
      <c r="OUN106" s="0"/>
      <c r="OUO106" s="0"/>
      <c r="OUP106" s="0"/>
      <c r="OUQ106" s="0"/>
      <c r="OUR106" s="0"/>
      <c r="OUS106" s="0"/>
      <c r="OUT106" s="0"/>
      <c r="OUU106" s="0"/>
      <c r="OUV106" s="0"/>
      <c r="OUW106" s="0"/>
      <c r="OUX106" s="0"/>
      <c r="OUY106" s="0"/>
      <c r="OUZ106" s="0"/>
      <c r="OVA106" s="0"/>
      <c r="OVB106" s="0"/>
      <c r="OVC106" s="0"/>
      <c r="OVD106" s="0"/>
      <c r="OVE106" s="0"/>
      <c r="OVF106" s="0"/>
      <c r="OVG106" s="0"/>
      <c r="OVH106" s="0"/>
      <c r="OVI106" s="0"/>
      <c r="OVJ106" s="0"/>
      <c r="OVK106" s="0"/>
      <c r="OVL106" s="0"/>
      <c r="OVM106" s="0"/>
      <c r="OVN106" s="0"/>
      <c r="OVO106" s="0"/>
      <c r="OVP106" s="0"/>
      <c r="OVQ106" s="0"/>
      <c r="OVR106" s="0"/>
      <c r="OVS106" s="0"/>
      <c r="OVT106" s="0"/>
      <c r="OVU106" s="0"/>
      <c r="OVV106" s="0"/>
      <c r="OVW106" s="0"/>
      <c r="OVX106" s="0"/>
      <c r="OVY106" s="0"/>
      <c r="OVZ106" s="0"/>
      <c r="OWA106" s="0"/>
      <c r="OWB106" s="0"/>
      <c r="OWC106" s="0"/>
      <c r="OWD106" s="0"/>
      <c r="OWE106" s="0"/>
      <c r="OWF106" s="0"/>
      <c r="OWG106" s="0"/>
      <c r="OWH106" s="0"/>
      <c r="OWI106" s="0"/>
      <c r="OWJ106" s="0"/>
      <c r="OWK106" s="0"/>
      <c r="OWL106" s="0"/>
      <c r="OWM106" s="0"/>
      <c r="OWN106" s="0"/>
      <c r="OWO106" s="0"/>
      <c r="OWP106" s="0"/>
      <c r="OWQ106" s="0"/>
      <c r="OWR106" s="0"/>
      <c r="OWS106" s="0"/>
      <c r="OWT106" s="0"/>
      <c r="OWU106" s="0"/>
      <c r="OWV106" s="0"/>
      <c r="OWW106" s="0"/>
      <c r="OWX106" s="0"/>
      <c r="OWY106" s="0"/>
      <c r="OWZ106" s="0"/>
      <c r="OXA106" s="0"/>
      <c r="OXB106" s="0"/>
      <c r="OXC106" s="0"/>
      <c r="OXD106" s="0"/>
      <c r="OXE106" s="0"/>
      <c r="OXF106" s="0"/>
      <c r="OXG106" s="0"/>
      <c r="OXH106" s="0"/>
      <c r="OXI106" s="0"/>
      <c r="OXJ106" s="0"/>
      <c r="OXK106" s="0"/>
      <c r="OXL106" s="0"/>
      <c r="OXM106" s="0"/>
      <c r="OXN106" s="0"/>
      <c r="OXO106" s="0"/>
      <c r="OXP106" s="0"/>
      <c r="OXQ106" s="0"/>
      <c r="OXR106" s="0"/>
      <c r="OXS106" s="0"/>
      <c r="OXT106" s="0"/>
      <c r="OXU106" s="0"/>
      <c r="OXV106" s="0"/>
      <c r="OXW106" s="0"/>
      <c r="OXX106" s="0"/>
      <c r="OXY106" s="0"/>
      <c r="OXZ106" s="0"/>
      <c r="OYA106" s="0"/>
      <c r="OYB106" s="0"/>
      <c r="OYC106" s="0"/>
      <c r="OYD106" s="0"/>
      <c r="OYE106" s="0"/>
      <c r="OYF106" s="0"/>
      <c r="OYG106" s="0"/>
      <c r="OYH106" s="0"/>
      <c r="OYI106" s="0"/>
      <c r="OYJ106" s="0"/>
      <c r="OYK106" s="0"/>
      <c r="OYL106" s="0"/>
      <c r="OYM106" s="0"/>
      <c r="OYN106" s="0"/>
      <c r="OYO106" s="0"/>
      <c r="OYP106" s="0"/>
      <c r="OYQ106" s="0"/>
      <c r="OYR106" s="0"/>
      <c r="OYS106" s="0"/>
      <c r="OYT106" s="0"/>
      <c r="OYU106" s="0"/>
      <c r="OYV106" s="0"/>
      <c r="OYW106" s="0"/>
      <c r="OYX106" s="0"/>
      <c r="OYY106" s="0"/>
      <c r="OYZ106" s="0"/>
      <c r="OZA106" s="0"/>
      <c r="OZB106" s="0"/>
      <c r="OZC106" s="0"/>
      <c r="OZD106" s="0"/>
      <c r="OZE106" s="0"/>
      <c r="OZF106" s="0"/>
      <c r="OZG106" s="0"/>
      <c r="OZH106" s="0"/>
      <c r="OZI106" s="0"/>
      <c r="OZJ106" s="0"/>
      <c r="OZK106" s="0"/>
      <c r="OZL106" s="0"/>
      <c r="OZM106" s="0"/>
      <c r="OZN106" s="0"/>
      <c r="OZO106" s="0"/>
      <c r="OZP106" s="0"/>
      <c r="OZQ106" s="0"/>
      <c r="OZR106" s="0"/>
      <c r="OZS106" s="0"/>
      <c r="OZT106" s="0"/>
      <c r="OZU106" s="0"/>
      <c r="OZV106" s="0"/>
      <c r="OZW106" s="0"/>
      <c r="OZX106" s="0"/>
      <c r="OZY106" s="0"/>
      <c r="OZZ106" s="0"/>
      <c r="PAA106" s="0"/>
      <c r="PAB106" s="0"/>
      <c r="PAC106" s="0"/>
      <c r="PAD106" s="0"/>
      <c r="PAE106" s="0"/>
      <c r="PAF106" s="0"/>
      <c r="PAG106" s="0"/>
      <c r="PAH106" s="0"/>
      <c r="PAI106" s="0"/>
      <c r="PAJ106" s="0"/>
      <c r="PAK106" s="0"/>
      <c r="PAL106" s="0"/>
      <c r="PAM106" s="0"/>
      <c r="PAN106" s="0"/>
      <c r="PAO106" s="0"/>
      <c r="PAP106" s="0"/>
      <c r="PAQ106" s="0"/>
      <c r="PAR106" s="0"/>
      <c r="PAS106" s="0"/>
      <c r="PAT106" s="0"/>
      <c r="PAU106" s="0"/>
      <c r="PAV106" s="0"/>
      <c r="PAW106" s="0"/>
      <c r="PAX106" s="0"/>
      <c r="PAY106" s="0"/>
      <c r="PAZ106" s="0"/>
      <c r="PBA106" s="0"/>
      <c r="PBB106" s="0"/>
      <c r="PBC106" s="0"/>
      <c r="PBD106" s="0"/>
      <c r="PBE106" s="0"/>
      <c r="PBF106" s="0"/>
      <c r="PBG106" s="0"/>
      <c r="PBH106" s="0"/>
      <c r="PBI106" s="0"/>
      <c r="PBJ106" s="0"/>
      <c r="PBK106" s="0"/>
      <c r="PBL106" s="0"/>
      <c r="PBM106" s="0"/>
      <c r="PBN106" s="0"/>
      <c r="PBO106" s="0"/>
      <c r="PBP106" s="0"/>
      <c r="PBQ106" s="0"/>
      <c r="PBR106" s="0"/>
      <c r="PBS106" s="0"/>
      <c r="PBT106" s="0"/>
      <c r="PBU106" s="0"/>
      <c r="PBV106" s="0"/>
      <c r="PBW106" s="0"/>
      <c r="PBX106" s="0"/>
      <c r="PBY106" s="0"/>
      <c r="PBZ106" s="0"/>
      <c r="PCA106" s="0"/>
      <c r="PCB106" s="0"/>
      <c r="PCC106" s="0"/>
      <c r="PCD106" s="0"/>
      <c r="PCE106" s="0"/>
      <c r="PCF106" s="0"/>
      <c r="PCG106" s="0"/>
      <c r="PCH106" s="0"/>
      <c r="PCI106" s="0"/>
      <c r="PCJ106" s="0"/>
      <c r="PCK106" s="0"/>
      <c r="PCL106" s="0"/>
      <c r="PCM106" s="0"/>
      <c r="PCN106" s="0"/>
      <c r="PCO106" s="0"/>
      <c r="PCP106" s="0"/>
      <c r="PCQ106" s="0"/>
      <c r="PCR106" s="0"/>
      <c r="PCS106" s="0"/>
      <c r="PCT106" s="0"/>
      <c r="PCU106" s="0"/>
      <c r="PCV106" s="0"/>
      <c r="PCW106" s="0"/>
      <c r="PCX106" s="0"/>
      <c r="PCY106" s="0"/>
      <c r="PCZ106" s="0"/>
      <c r="PDA106" s="0"/>
      <c r="PDB106" s="0"/>
      <c r="PDC106" s="0"/>
      <c r="PDD106" s="0"/>
      <c r="PDE106" s="0"/>
      <c r="PDF106" s="0"/>
      <c r="PDG106" s="0"/>
      <c r="PDH106" s="0"/>
      <c r="PDI106" s="0"/>
      <c r="PDJ106" s="0"/>
      <c r="PDK106" s="0"/>
      <c r="PDL106" s="0"/>
      <c r="PDM106" s="0"/>
      <c r="PDN106" s="0"/>
      <c r="PDO106" s="0"/>
      <c r="PDP106" s="0"/>
      <c r="PDQ106" s="0"/>
      <c r="PDR106" s="0"/>
      <c r="PDS106" s="0"/>
      <c r="PDT106" s="0"/>
      <c r="PDU106" s="0"/>
      <c r="PDV106" s="0"/>
      <c r="PDW106" s="0"/>
      <c r="PDX106" s="0"/>
      <c r="PDY106" s="0"/>
      <c r="PDZ106" s="0"/>
      <c r="PEA106" s="0"/>
      <c r="PEB106" s="0"/>
      <c r="PEC106" s="0"/>
      <c r="PED106" s="0"/>
      <c r="PEE106" s="0"/>
      <c r="PEF106" s="0"/>
      <c r="PEG106" s="0"/>
      <c r="PEH106" s="0"/>
      <c r="PEI106" s="0"/>
      <c r="PEJ106" s="0"/>
      <c r="PEK106" s="0"/>
      <c r="PEL106" s="0"/>
      <c r="PEM106" s="0"/>
      <c r="PEN106" s="0"/>
      <c r="PEO106" s="0"/>
      <c r="PEP106" s="0"/>
      <c r="PEQ106" s="0"/>
      <c r="PER106" s="0"/>
      <c r="PES106" s="0"/>
      <c r="PET106" s="0"/>
      <c r="PEU106" s="0"/>
      <c r="PEV106" s="0"/>
      <c r="PEW106" s="0"/>
      <c r="PEX106" s="0"/>
      <c r="PEY106" s="0"/>
      <c r="PEZ106" s="0"/>
      <c r="PFA106" s="0"/>
      <c r="PFB106" s="0"/>
      <c r="PFC106" s="0"/>
      <c r="PFD106" s="0"/>
      <c r="PFE106" s="0"/>
      <c r="PFF106" s="0"/>
      <c r="PFG106" s="0"/>
      <c r="PFH106" s="0"/>
      <c r="PFI106" s="0"/>
      <c r="PFJ106" s="0"/>
      <c r="PFK106" s="0"/>
      <c r="PFL106" s="0"/>
      <c r="PFM106" s="0"/>
      <c r="PFN106" s="0"/>
      <c r="PFO106" s="0"/>
      <c r="PFP106" s="0"/>
      <c r="PFQ106" s="0"/>
      <c r="PFR106" s="0"/>
      <c r="PFS106" s="0"/>
      <c r="PFT106" s="0"/>
      <c r="PFU106" s="0"/>
      <c r="PFV106" s="0"/>
      <c r="PFW106" s="0"/>
      <c r="PFX106" s="0"/>
      <c r="PFY106" s="0"/>
      <c r="PFZ106" s="0"/>
      <c r="PGA106" s="0"/>
      <c r="PGB106" s="0"/>
      <c r="PGC106" s="0"/>
      <c r="PGD106" s="0"/>
      <c r="PGE106" s="0"/>
      <c r="PGF106" s="0"/>
      <c r="PGG106" s="0"/>
      <c r="PGH106" s="0"/>
      <c r="PGI106" s="0"/>
      <c r="PGJ106" s="0"/>
      <c r="PGK106" s="0"/>
      <c r="PGL106" s="0"/>
      <c r="PGM106" s="0"/>
      <c r="PGN106" s="0"/>
      <c r="PGO106" s="0"/>
      <c r="PGP106" s="0"/>
      <c r="PGQ106" s="0"/>
      <c r="PGR106" s="0"/>
      <c r="PGS106" s="0"/>
      <c r="PGT106" s="0"/>
      <c r="PGU106" s="0"/>
      <c r="PGV106" s="0"/>
      <c r="PGW106" s="0"/>
      <c r="PGX106" s="0"/>
      <c r="PGY106" s="0"/>
      <c r="PGZ106" s="0"/>
      <c r="PHA106" s="0"/>
      <c r="PHB106" s="0"/>
      <c r="PHC106" s="0"/>
      <c r="PHD106" s="0"/>
      <c r="PHE106" s="0"/>
      <c r="PHF106" s="0"/>
      <c r="PHG106" s="0"/>
      <c r="PHH106" s="0"/>
      <c r="PHI106" s="0"/>
      <c r="PHJ106" s="0"/>
      <c r="PHK106" s="0"/>
      <c r="PHL106" s="0"/>
      <c r="PHM106" s="0"/>
      <c r="PHN106" s="0"/>
      <c r="PHO106" s="0"/>
      <c r="PHP106" s="0"/>
      <c r="PHQ106" s="0"/>
      <c r="PHR106" s="0"/>
      <c r="PHS106" s="0"/>
      <c r="PHT106" s="0"/>
      <c r="PHU106" s="0"/>
      <c r="PHV106" s="0"/>
      <c r="PHW106" s="0"/>
      <c r="PHX106" s="0"/>
      <c r="PHY106" s="0"/>
      <c r="PHZ106" s="0"/>
      <c r="PIA106" s="0"/>
      <c r="PIB106" s="0"/>
      <c r="PIC106" s="0"/>
      <c r="PID106" s="0"/>
      <c r="PIE106" s="0"/>
      <c r="PIF106" s="0"/>
      <c r="PIG106" s="0"/>
      <c r="PIH106" s="0"/>
      <c r="PII106" s="0"/>
      <c r="PIJ106" s="0"/>
      <c r="PIK106" s="0"/>
      <c r="PIL106" s="0"/>
      <c r="PIM106" s="0"/>
      <c r="PIN106" s="0"/>
      <c r="PIO106" s="0"/>
      <c r="PIP106" s="0"/>
      <c r="PIQ106" s="0"/>
      <c r="PIR106" s="0"/>
      <c r="PIS106" s="0"/>
      <c r="PIT106" s="0"/>
      <c r="PIU106" s="0"/>
      <c r="PIV106" s="0"/>
      <c r="PIW106" s="0"/>
      <c r="PIX106" s="0"/>
      <c r="PIY106" s="0"/>
      <c r="PIZ106" s="0"/>
      <c r="PJA106" s="0"/>
      <c r="PJB106" s="0"/>
      <c r="PJC106" s="0"/>
      <c r="PJD106" s="0"/>
      <c r="PJE106" s="0"/>
      <c r="PJF106" s="0"/>
      <c r="PJG106" s="0"/>
      <c r="PJH106" s="0"/>
      <c r="PJI106" s="0"/>
      <c r="PJJ106" s="0"/>
      <c r="PJK106" s="0"/>
      <c r="PJL106" s="0"/>
      <c r="PJM106" s="0"/>
      <c r="PJN106" s="0"/>
      <c r="PJO106" s="0"/>
      <c r="PJP106" s="0"/>
      <c r="PJQ106" s="0"/>
      <c r="PJR106" s="0"/>
      <c r="PJS106" s="0"/>
      <c r="PJT106" s="0"/>
      <c r="PJU106" s="0"/>
      <c r="PJV106" s="0"/>
      <c r="PJW106" s="0"/>
      <c r="PJX106" s="0"/>
      <c r="PJY106" s="0"/>
      <c r="PJZ106" s="0"/>
      <c r="PKA106" s="0"/>
      <c r="PKB106" s="0"/>
      <c r="PKC106" s="0"/>
      <c r="PKD106" s="0"/>
      <c r="PKE106" s="0"/>
      <c r="PKF106" s="0"/>
      <c r="PKG106" s="0"/>
      <c r="PKH106" s="0"/>
      <c r="PKI106" s="0"/>
      <c r="PKJ106" s="0"/>
      <c r="PKK106" s="0"/>
      <c r="PKL106" s="0"/>
      <c r="PKM106" s="0"/>
      <c r="PKN106" s="0"/>
      <c r="PKO106" s="0"/>
      <c r="PKP106" s="0"/>
      <c r="PKQ106" s="0"/>
      <c r="PKR106" s="0"/>
      <c r="PKS106" s="0"/>
      <c r="PKT106" s="0"/>
      <c r="PKU106" s="0"/>
      <c r="PKV106" s="0"/>
      <c r="PKW106" s="0"/>
      <c r="PKX106" s="0"/>
      <c r="PKY106" s="0"/>
      <c r="PKZ106" s="0"/>
      <c r="PLA106" s="0"/>
      <c r="PLB106" s="0"/>
      <c r="PLC106" s="0"/>
      <c r="PLD106" s="0"/>
      <c r="PLE106" s="0"/>
      <c r="PLF106" s="0"/>
      <c r="PLG106" s="0"/>
      <c r="PLH106" s="0"/>
      <c r="PLI106" s="0"/>
      <c r="PLJ106" s="0"/>
      <c r="PLK106" s="0"/>
      <c r="PLL106" s="0"/>
      <c r="PLM106" s="0"/>
      <c r="PLN106" s="0"/>
      <c r="PLO106" s="0"/>
      <c r="PLP106" s="0"/>
      <c r="PLQ106" s="0"/>
      <c r="PLR106" s="0"/>
      <c r="PLS106" s="0"/>
      <c r="PLT106" s="0"/>
      <c r="PLU106" s="0"/>
      <c r="PLV106" s="0"/>
      <c r="PLW106" s="0"/>
      <c r="PLX106" s="0"/>
      <c r="PLY106" s="0"/>
      <c r="PLZ106" s="0"/>
      <c r="PMA106" s="0"/>
      <c r="PMB106" s="0"/>
      <c r="PMC106" s="0"/>
      <c r="PMD106" s="0"/>
      <c r="PME106" s="0"/>
      <c r="PMF106" s="0"/>
      <c r="PMG106" s="0"/>
      <c r="PMH106" s="0"/>
      <c r="PMI106" s="0"/>
      <c r="PMJ106" s="0"/>
      <c r="PMK106" s="0"/>
      <c r="PML106" s="0"/>
      <c r="PMM106" s="0"/>
      <c r="PMN106" s="0"/>
      <c r="PMO106" s="0"/>
      <c r="PMP106" s="0"/>
      <c r="PMQ106" s="0"/>
      <c r="PMR106" s="0"/>
      <c r="PMS106" s="0"/>
      <c r="PMT106" s="0"/>
      <c r="PMU106" s="0"/>
      <c r="PMV106" s="0"/>
      <c r="PMW106" s="0"/>
      <c r="PMX106" s="0"/>
      <c r="PMY106" s="0"/>
      <c r="PMZ106" s="0"/>
      <c r="PNA106" s="0"/>
      <c r="PNB106" s="0"/>
      <c r="PNC106" s="0"/>
      <c r="PND106" s="0"/>
      <c r="PNE106" s="0"/>
      <c r="PNF106" s="0"/>
      <c r="PNG106" s="0"/>
      <c r="PNH106" s="0"/>
      <c r="PNI106" s="0"/>
      <c r="PNJ106" s="0"/>
      <c r="PNK106" s="0"/>
      <c r="PNL106" s="0"/>
      <c r="PNM106" s="0"/>
      <c r="PNN106" s="0"/>
      <c r="PNO106" s="0"/>
      <c r="PNP106" s="0"/>
      <c r="PNQ106" s="0"/>
      <c r="PNR106" s="0"/>
      <c r="PNS106" s="0"/>
      <c r="PNT106" s="0"/>
      <c r="PNU106" s="0"/>
      <c r="PNV106" s="0"/>
      <c r="PNW106" s="0"/>
      <c r="PNX106" s="0"/>
      <c r="PNY106" s="0"/>
      <c r="PNZ106" s="0"/>
      <c r="POA106" s="0"/>
      <c r="POB106" s="0"/>
      <c r="POC106" s="0"/>
      <c r="POD106" s="0"/>
      <c r="POE106" s="0"/>
      <c r="POF106" s="0"/>
      <c r="POG106" s="0"/>
      <c r="POH106" s="0"/>
      <c r="POI106" s="0"/>
      <c r="POJ106" s="0"/>
      <c r="POK106" s="0"/>
      <c r="POL106" s="0"/>
      <c r="POM106" s="0"/>
      <c r="PON106" s="0"/>
      <c r="POO106" s="0"/>
      <c r="POP106" s="0"/>
      <c r="POQ106" s="0"/>
      <c r="POR106" s="0"/>
      <c r="POS106" s="0"/>
      <c r="POT106" s="0"/>
      <c r="POU106" s="0"/>
      <c r="POV106" s="0"/>
      <c r="POW106" s="0"/>
      <c r="POX106" s="0"/>
      <c r="POY106" s="0"/>
      <c r="POZ106" s="0"/>
      <c r="PPA106" s="0"/>
      <c r="PPB106" s="0"/>
      <c r="PPC106" s="0"/>
      <c r="PPD106" s="0"/>
      <c r="PPE106" s="0"/>
      <c r="PPF106" s="0"/>
      <c r="PPG106" s="0"/>
      <c r="PPH106" s="0"/>
      <c r="PPI106" s="0"/>
      <c r="PPJ106" s="0"/>
      <c r="PPK106" s="0"/>
      <c r="PPL106" s="0"/>
      <c r="PPM106" s="0"/>
      <c r="PPN106" s="0"/>
      <c r="PPO106" s="0"/>
      <c r="PPP106" s="0"/>
      <c r="PPQ106" s="0"/>
      <c r="PPR106" s="0"/>
      <c r="PPS106" s="0"/>
      <c r="PPT106" s="0"/>
      <c r="PPU106" s="0"/>
      <c r="PPV106" s="0"/>
      <c r="PPW106" s="0"/>
      <c r="PPX106" s="0"/>
      <c r="PPY106" s="0"/>
      <c r="PPZ106" s="0"/>
      <c r="PQA106" s="0"/>
      <c r="PQB106" s="0"/>
      <c r="PQC106" s="0"/>
      <c r="PQD106" s="0"/>
      <c r="PQE106" s="0"/>
      <c r="PQF106" s="0"/>
      <c r="PQG106" s="0"/>
      <c r="PQH106" s="0"/>
      <c r="PQI106" s="0"/>
      <c r="PQJ106" s="0"/>
      <c r="PQK106" s="0"/>
      <c r="PQL106" s="0"/>
      <c r="PQM106" s="0"/>
      <c r="PQN106" s="0"/>
      <c r="PQO106" s="0"/>
      <c r="PQP106" s="0"/>
      <c r="PQQ106" s="0"/>
      <c r="PQR106" s="0"/>
      <c r="PQS106" s="0"/>
      <c r="PQT106" s="0"/>
      <c r="PQU106" s="0"/>
      <c r="PQV106" s="0"/>
      <c r="PQW106" s="0"/>
      <c r="PQX106" s="0"/>
      <c r="PQY106" s="0"/>
      <c r="PQZ106" s="0"/>
      <c r="PRA106" s="0"/>
      <c r="PRB106" s="0"/>
      <c r="PRC106" s="0"/>
      <c r="PRD106" s="0"/>
      <c r="PRE106" s="0"/>
      <c r="PRF106" s="0"/>
      <c r="PRG106" s="0"/>
      <c r="PRH106" s="0"/>
      <c r="PRI106" s="0"/>
      <c r="PRJ106" s="0"/>
      <c r="PRK106" s="0"/>
      <c r="PRL106" s="0"/>
      <c r="PRM106" s="0"/>
      <c r="PRN106" s="0"/>
      <c r="PRO106" s="0"/>
      <c r="PRP106" s="0"/>
      <c r="PRQ106" s="0"/>
      <c r="PRR106" s="0"/>
      <c r="PRS106" s="0"/>
      <c r="PRT106" s="0"/>
      <c r="PRU106" s="0"/>
      <c r="PRV106" s="0"/>
      <c r="PRW106" s="0"/>
      <c r="PRX106" s="0"/>
      <c r="PRY106" s="0"/>
      <c r="PRZ106" s="0"/>
      <c r="PSA106" s="0"/>
      <c r="PSB106" s="0"/>
      <c r="PSC106" s="0"/>
      <c r="PSD106" s="0"/>
      <c r="PSE106" s="0"/>
      <c r="PSF106" s="0"/>
      <c r="PSG106" s="0"/>
      <c r="PSH106" s="0"/>
      <c r="PSI106" s="0"/>
      <c r="PSJ106" s="0"/>
      <c r="PSK106" s="0"/>
      <c r="PSL106" s="0"/>
      <c r="PSM106" s="0"/>
      <c r="PSN106" s="0"/>
      <c r="PSO106" s="0"/>
      <c r="PSP106" s="0"/>
      <c r="PSQ106" s="0"/>
      <c r="PSR106" s="0"/>
      <c r="PSS106" s="0"/>
      <c r="PST106" s="0"/>
      <c r="PSU106" s="0"/>
      <c r="PSV106" s="0"/>
      <c r="PSW106" s="0"/>
      <c r="PSX106" s="0"/>
      <c r="PSY106" s="0"/>
      <c r="PSZ106" s="0"/>
      <c r="PTA106" s="0"/>
      <c r="PTB106" s="0"/>
      <c r="PTC106" s="0"/>
      <c r="PTD106" s="0"/>
      <c r="PTE106" s="0"/>
      <c r="PTF106" s="0"/>
      <c r="PTG106" s="0"/>
      <c r="PTH106" s="0"/>
      <c r="PTI106" s="0"/>
      <c r="PTJ106" s="0"/>
      <c r="PTK106" s="0"/>
      <c r="PTL106" s="0"/>
      <c r="PTM106" s="0"/>
      <c r="PTN106" s="0"/>
      <c r="PTO106" s="0"/>
      <c r="PTP106" s="0"/>
      <c r="PTQ106" s="0"/>
      <c r="PTR106" s="0"/>
      <c r="PTS106" s="0"/>
      <c r="PTT106" s="0"/>
      <c r="PTU106" s="0"/>
      <c r="PTV106" s="0"/>
      <c r="PTW106" s="0"/>
      <c r="PTX106" s="0"/>
      <c r="PTY106" s="0"/>
      <c r="PTZ106" s="0"/>
      <c r="PUA106" s="0"/>
      <c r="PUB106" s="0"/>
      <c r="PUC106" s="0"/>
      <c r="PUD106" s="0"/>
      <c r="PUE106" s="0"/>
      <c r="PUF106" s="0"/>
      <c r="PUG106" s="0"/>
      <c r="PUH106" s="0"/>
      <c r="PUI106" s="0"/>
      <c r="PUJ106" s="0"/>
      <c r="PUK106" s="0"/>
      <c r="PUL106" s="0"/>
      <c r="PUM106" s="0"/>
      <c r="PUN106" s="0"/>
      <c r="PUO106" s="0"/>
      <c r="PUP106" s="0"/>
      <c r="PUQ106" s="0"/>
      <c r="PUR106" s="0"/>
      <c r="PUS106" s="0"/>
      <c r="PUT106" s="0"/>
      <c r="PUU106" s="0"/>
      <c r="PUV106" s="0"/>
      <c r="PUW106" s="0"/>
      <c r="PUX106" s="0"/>
      <c r="PUY106" s="0"/>
      <c r="PUZ106" s="0"/>
      <c r="PVA106" s="0"/>
      <c r="PVB106" s="0"/>
      <c r="PVC106" s="0"/>
      <c r="PVD106" s="0"/>
      <c r="PVE106" s="0"/>
      <c r="PVF106" s="0"/>
      <c r="PVG106" s="0"/>
      <c r="PVH106" s="0"/>
      <c r="PVI106" s="0"/>
      <c r="PVJ106" s="0"/>
      <c r="PVK106" s="0"/>
      <c r="PVL106" s="0"/>
      <c r="PVM106" s="0"/>
      <c r="PVN106" s="0"/>
      <c r="PVO106" s="0"/>
      <c r="PVP106" s="0"/>
      <c r="PVQ106" s="0"/>
      <c r="PVR106" s="0"/>
      <c r="PVS106" s="0"/>
      <c r="PVT106" s="0"/>
      <c r="PVU106" s="0"/>
      <c r="PVV106" s="0"/>
      <c r="PVW106" s="0"/>
      <c r="PVX106" s="0"/>
      <c r="PVY106" s="0"/>
      <c r="PVZ106" s="0"/>
      <c r="PWA106" s="0"/>
      <c r="PWB106" s="0"/>
      <c r="PWC106" s="0"/>
      <c r="PWD106" s="0"/>
      <c r="PWE106" s="0"/>
      <c r="PWF106" s="0"/>
      <c r="PWG106" s="0"/>
      <c r="PWH106" s="0"/>
      <c r="PWI106" s="0"/>
      <c r="PWJ106" s="0"/>
      <c r="PWK106" s="0"/>
      <c r="PWL106" s="0"/>
      <c r="PWM106" s="0"/>
      <c r="PWN106" s="0"/>
      <c r="PWO106" s="0"/>
      <c r="PWP106" s="0"/>
      <c r="PWQ106" s="0"/>
      <c r="PWR106" s="0"/>
      <c r="PWS106" s="0"/>
      <c r="PWT106" s="0"/>
      <c r="PWU106" s="0"/>
      <c r="PWV106" s="0"/>
      <c r="PWW106" s="0"/>
      <c r="PWX106" s="0"/>
      <c r="PWY106" s="0"/>
      <c r="PWZ106" s="0"/>
      <c r="PXA106" s="0"/>
      <c r="PXB106" s="0"/>
      <c r="PXC106" s="0"/>
      <c r="PXD106" s="0"/>
      <c r="PXE106" s="0"/>
      <c r="PXF106" s="0"/>
      <c r="PXG106" s="0"/>
      <c r="PXH106" s="0"/>
      <c r="PXI106" s="0"/>
      <c r="PXJ106" s="0"/>
      <c r="PXK106" s="0"/>
      <c r="PXL106" s="0"/>
      <c r="PXM106" s="0"/>
      <c r="PXN106" s="0"/>
      <c r="PXO106" s="0"/>
      <c r="PXP106" s="0"/>
      <c r="PXQ106" s="0"/>
      <c r="PXR106" s="0"/>
      <c r="PXS106" s="0"/>
      <c r="PXT106" s="0"/>
      <c r="PXU106" s="0"/>
      <c r="PXV106" s="0"/>
      <c r="PXW106" s="0"/>
      <c r="PXX106" s="0"/>
      <c r="PXY106" s="0"/>
      <c r="PXZ106" s="0"/>
      <c r="PYA106" s="0"/>
      <c r="PYB106" s="0"/>
      <c r="PYC106" s="0"/>
      <c r="PYD106" s="0"/>
      <c r="PYE106" s="0"/>
      <c r="PYF106" s="0"/>
      <c r="PYG106" s="0"/>
      <c r="PYH106" s="0"/>
      <c r="PYI106" s="0"/>
      <c r="PYJ106" s="0"/>
      <c r="PYK106" s="0"/>
      <c r="PYL106" s="0"/>
      <c r="PYM106" s="0"/>
      <c r="PYN106" s="0"/>
      <c r="PYO106" s="0"/>
      <c r="PYP106" s="0"/>
      <c r="PYQ106" s="0"/>
      <c r="PYR106" s="0"/>
      <c r="PYS106" s="0"/>
      <c r="PYT106" s="0"/>
      <c r="PYU106" s="0"/>
      <c r="PYV106" s="0"/>
      <c r="PYW106" s="0"/>
      <c r="PYX106" s="0"/>
      <c r="PYY106" s="0"/>
      <c r="PYZ106" s="0"/>
      <c r="PZA106" s="0"/>
      <c r="PZB106" s="0"/>
      <c r="PZC106" s="0"/>
      <c r="PZD106" s="0"/>
      <c r="PZE106" s="0"/>
      <c r="PZF106" s="0"/>
      <c r="PZG106" s="0"/>
      <c r="PZH106" s="0"/>
      <c r="PZI106" s="0"/>
      <c r="PZJ106" s="0"/>
      <c r="PZK106" s="0"/>
      <c r="PZL106" s="0"/>
      <c r="PZM106" s="0"/>
      <c r="PZN106" s="0"/>
      <c r="PZO106" s="0"/>
      <c r="PZP106" s="0"/>
      <c r="PZQ106" s="0"/>
      <c r="PZR106" s="0"/>
      <c r="PZS106" s="0"/>
      <c r="PZT106" s="0"/>
      <c r="PZU106" s="0"/>
      <c r="PZV106" s="0"/>
      <c r="PZW106" s="0"/>
      <c r="PZX106" s="0"/>
      <c r="PZY106" s="0"/>
      <c r="PZZ106" s="0"/>
      <c r="QAA106" s="0"/>
      <c r="QAB106" s="0"/>
      <c r="QAC106" s="0"/>
      <c r="QAD106" s="0"/>
      <c r="QAE106" s="0"/>
      <c r="QAF106" s="0"/>
      <c r="QAG106" s="0"/>
      <c r="QAH106" s="0"/>
      <c r="QAI106" s="0"/>
      <c r="QAJ106" s="0"/>
      <c r="QAK106" s="0"/>
      <c r="QAL106" s="0"/>
      <c r="QAM106" s="0"/>
      <c r="QAN106" s="0"/>
      <c r="QAO106" s="0"/>
      <c r="QAP106" s="0"/>
      <c r="QAQ106" s="0"/>
      <c r="QAR106" s="0"/>
      <c r="QAS106" s="0"/>
      <c r="QAT106" s="0"/>
      <c r="QAU106" s="0"/>
      <c r="QAV106" s="0"/>
      <c r="QAW106" s="0"/>
      <c r="QAX106" s="0"/>
      <c r="QAY106" s="0"/>
      <c r="QAZ106" s="0"/>
      <c r="QBA106" s="0"/>
      <c r="QBB106" s="0"/>
      <c r="QBC106" s="0"/>
      <c r="QBD106" s="0"/>
      <c r="QBE106" s="0"/>
      <c r="QBF106" s="0"/>
      <c r="QBG106" s="0"/>
      <c r="QBH106" s="0"/>
      <c r="QBI106" s="0"/>
      <c r="QBJ106" s="0"/>
      <c r="QBK106" s="0"/>
      <c r="QBL106" s="0"/>
      <c r="QBM106" s="0"/>
      <c r="QBN106" s="0"/>
      <c r="QBO106" s="0"/>
      <c r="QBP106" s="0"/>
      <c r="QBQ106" s="0"/>
      <c r="QBR106" s="0"/>
      <c r="QBS106" s="0"/>
      <c r="QBT106" s="0"/>
      <c r="QBU106" s="0"/>
      <c r="QBV106" s="0"/>
      <c r="QBW106" s="0"/>
      <c r="QBX106" s="0"/>
      <c r="QBY106" s="0"/>
      <c r="QBZ106" s="0"/>
      <c r="QCA106" s="0"/>
      <c r="QCB106" s="0"/>
      <c r="QCC106" s="0"/>
      <c r="QCD106" s="0"/>
      <c r="QCE106" s="0"/>
      <c r="QCF106" s="0"/>
      <c r="QCG106" s="0"/>
      <c r="QCH106" s="0"/>
      <c r="QCI106" s="0"/>
      <c r="QCJ106" s="0"/>
      <c r="QCK106" s="0"/>
      <c r="QCL106" s="0"/>
      <c r="QCM106" s="0"/>
      <c r="QCN106" s="0"/>
      <c r="QCO106" s="0"/>
      <c r="QCP106" s="0"/>
      <c r="QCQ106" s="0"/>
      <c r="QCR106" s="0"/>
      <c r="QCS106" s="0"/>
      <c r="QCT106" s="0"/>
      <c r="QCU106" s="0"/>
      <c r="QCV106" s="0"/>
      <c r="QCW106" s="0"/>
      <c r="QCX106" s="0"/>
      <c r="QCY106" s="0"/>
      <c r="QCZ106" s="0"/>
      <c r="QDA106" s="0"/>
      <c r="QDB106" s="0"/>
      <c r="QDC106" s="0"/>
      <c r="QDD106" s="0"/>
      <c r="QDE106" s="0"/>
      <c r="QDF106" s="0"/>
      <c r="QDG106" s="0"/>
      <c r="QDH106" s="0"/>
      <c r="QDI106" s="0"/>
      <c r="QDJ106" s="0"/>
      <c r="QDK106" s="0"/>
      <c r="QDL106" s="0"/>
      <c r="QDM106" s="0"/>
      <c r="QDN106" s="0"/>
      <c r="QDO106" s="0"/>
      <c r="QDP106" s="0"/>
      <c r="QDQ106" s="0"/>
      <c r="QDR106" s="0"/>
      <c r="QDS106" s="0"/>
      <c r="QDT106" s="0"/>
      <c r="QDU106" s="0"/>
      <c r="QDV106" s="0"/>
      <c r="QDW106" s="0"/>
      <c r="QDX106" s="0"/>
      <c r="QDY106" s="0"/>
      <c r="QDZ106" s="0"/>
      <c r="QEA106" s="0"/>
      <c r="QEB106" s="0"/>
      <c r="QEC106" s="0"/>
      <c r="QED106" s="0"/>
      <c r="QEE106" s="0"/>
      <c r="QEF106" s="0"/>
      <c r="QEG106" s="0"/>
      <c r="QEH106" s="0"/>
      <c r="QEI106" s="0"/>
      <c r="QEJ106" s="0"/>
      <c r="QEK106" s="0"/>
      <c r="QEL106" s="0"/>
      <c r="QEM106" s="0"/>
      <c r="QEN106" s="0"/>
      <c r="QEO106" s="0"/>
      <c r="QEP106" s="0"/>
      <c r="QEQ106" s="0"/>
      <c r="QER106" s="0"/>
      <c r="QES106" s="0"/>
      <c r="QET106" s="0"/>
      <c r="QEU106" s="0"/>
      <c r="QEV106" s="0"/>
      <c r="QEW106" s="0"/>
      <c r="QEX106" s="0"/>
      <c r="QEY106" s="0"/>
      <c r="QEZ106" s="0"/>
      <c r="QFA106" s="0"/>
      <c r="QFB106" s="0"/>
      <c r="QFC106" s="0"/>
      <c r="QFD106" s="0"/>
      <c r="QFE106" s="0"/>
      <c r="QFF106" s="0"/>
      <c r="QFG106" s="0"/>
      <c r="QFH106" s="0"/>
      <c r="QFI106" s="0"/>
      <c r="QFJ106" s="0"/>
      <c r="QFK106" s="0"/>
      <c r="QFL106" s="0"/>
      <c r="QFM106" s="0"/>
      <c r="QFN106" s="0"/>
      <c r="QFO106" s="0"/>
      <c r="QFP106" s="0"/>
      <c r="QFQ106" s="0"/>
      <c r="QFR106" s="0"/>
      <c r="QFS106" s="0"/>
      <c r="QFT106" s="0"/>
      <c r="QFU106" s="0"/>
      <c r="QFV106" s="0"/>
      <c r="QFW106" s="0"/>
      <c r="QFX106" s="0"/>
      <c r="QFY106" s="0"/>
      <c r="QFZ106" s="0"/>
      <c r="QGA106" s="0"/>
      <c r="QGB106" s="0"/>
      <c r="QGC106" s="0"/>
      <c r="QGD106" s="0"/>
      <c r="QGE106" s="0"/>
      <c r="QGF106" s="0"/>
      <c r="QGG106" s="0"/>
      <c r="QGH106" s="0"/>
      <c r="QGI106" s="0"/>
      <c r="QGJ106" s="0"/>
      <c r="QGK106" s="0"/>
      <c r="QGL106" s="0"/>
      <c r="QGM106" s="0"/>
      <c r="QGN106" s="0"/>
      <c r="QGO106" s="0"/>
      <c r="QGP106" s="0"/>
      <c r="QGQ106" s="0"/>
      <c r="QGR106" s="0"/>
      <c r="QGS106" s="0"/>
      <c r="QGT106" s="0"/>
      <c r="QGU106" s="0"/>
      <c r="QGV106" s="0"/>
      <c r="QGW106" s="0"/>
      <c r="QGX106" s="0"/>
      <c r="QGY106" s="0"/>
      <c r="QGZ106" s="0"/>
      <c r="QHA106" s="0"/>
      <c r="QHB106" s="0"/>
      <c r="QHC106" s="0"/>
      <c r="QHD106" s="0"/>
      <c r="QHE106" s="0"/>
      <c r="QHF106" s="0"/>
      <c r="QHG106" s="0"/>
      <c r="QHH106" s="0"/>
      <c r="QHI106" s="0"/>
      <c r="QHJ106" s="0"/>
      <c r="QHK106" s="0"/>
      <c r="QHL106" s="0"/>
      <c r="QHM106" s="0"/>
      <c r="QHN106" s="0"/>
      <c r="QHO106" s="0"/>
      <c r="QHP106" s="0"/>
      <c r="QHQ106" s="0"/>
      <c r="QHR106" s="0"/>
      <c r="QHS106" s="0"/>
      <c r="QHT106" s="0"/>
      <c r="QHU106" s="0"/>
      <c r="QHV106" s="0"/>
      <c r="QHW106" s="0"/>
      <c r="QHX106" s="0"/>
      <c r="QHY106" s="0"/>
      <c r="QHZ106" s="0"/>
      <c r="QIA106" s="0"/>
      <c r="QIB106" s="0"/>
      <c r="QIC106" s="0"/>
      <c r="QID106" s="0"/>
      <c r="QIE106" s="0"/>
      <c r="QIF106" s="0"/>
      <c r="QIG106" s="0"/>
      <c r="QIH106" s="0"/>
      <c r="QII106" s="0"/>
      <c r="QIJ106" s="0"/>
      <c r="QIK106" s="0"/>
      <c r="QIL106" s="0"/>
      <c r="QIM106" s="0"/>
      <c r="QIN106" s="0"/>
      <c r="QIO106" s="0"/>
      <c r="QIP106" s="0"/>
      <c r="QIQ106" s="0"/>
      <c r="QIR106" s="0"/>
      <c r="QIS106" s="0"/>
      <c r="QIT106" s="0"/>
      <c r="QIU106" s="0"/>
      <c r="QIV106" s="0"/>
      <c r="QIW106" s="0"/>
      <c r="QIX106" s="0"/>
      <c r="QIY106" s="0"/>
      <c r="QIZ106" s="0"/>
      <c r="QJA106" s="0"/>
      <c r="QJB106" s="0"/>
      <c r="QJC106" s="0"/>
      <c r="QJD106" s="0"/>
      <c r="QJE106" s="0"/>
      <c r="QJF106" s="0"/>
      <c r="QJG106" s="0"/>
      <c r="QJH106" s="0"/>
      <c r="QJI106" s="0"/>
      <c r="QJJ106" s="0"/>
      <c r="QJK106" s="0"/>
      <c r="QJL106" s="0"/>
      <c r="QJM106" s="0"/>
      <c r="QJN106" s="0"/>
      <c r="QJO106" s="0"/>
      <c r="QJP106" s="0"/>
      <c r="QJQ106" s="0"/>
      <c r="QJR106" s="0"/>
      <c r="QJS106" s="0"/>
      <c r="QJT106" s="0"/>
      <c r="QJU106" s="0"/>
      <c r="QJV106" s="0"/>
      <c r="QJW106" s="0"/>
      <c r="QJX106" s="0"/>
      <c r="QJY106" s="0"/>
      <c r="QJZ106" s="0"/>
      <c r="QKA106" s="0"/>
      <c r="QKB106" s="0"/>
      <c r="QKC106" s="0"/>
      <c r="QKD106" s="0"/>
      <c r="QKE106" s="0"/>
      <c r="QKF106" s="0"/>
      <c r="QKG106" s="0"/>
      <c r="QKH106" s="0"/>
      <c r="QKI106" s="0"/>
      <c r="QKJ106" s="0"/>
      <c r="QKK106" s="0"/>
      <c r="QKL106" s="0"/>
      <c r="QKM106" s="0"/>
      <c r="QKN106" s="0"/>
      <c r="QKO106" s="0"/>
      <c r="QKP106" s="0"/>
      <c r="QKQ106" s="0"/>
      <c r="QKR106" s="0"/>
      <c r="QKS106" s="0"/>
      <c r="QKT106" s="0"/>
      <c r="QKU106" s="0"/>
      <c r="QKV106" s="0"/>
      <c r="QKW106" s="0"/>
      <c r="QKX106" s="0"/>
      <c r="QKY106" s="0"/>
      <c r="QKZ106" s="0"/>
      <c r="QLA106" s="0"/>
      <c r="QLB106" s="0"/>
      <c r="QLC106" s="0"/>
      <c r="QLD106" s="0"/>
      <c r="QLE106" s="0"/>
      <c r="QLF106" s="0"/>
      <c r="QLG106" s="0"/>
      <c r="QLH106" s="0"/>
      <c r="QLI106" s="0"/>
      <c r="QLJ106" s="0"/>
      <c r="QLK106" s="0"/>
      <c r="QLL106" s="0"/>
      <c r="QLM106" s="0"/>
      <c r="QLN106" s="0"/>
      <c r="QLO106" s="0"/>
      <c r="QLP106" s="0"/>
      <c r="QLQ106" s="0"/>
      <c r="QLR106" s="0"/>
      <c r="QLS106" s="0"/>
      <c r="QLT106" s="0"/>
      <c r="QLU106" s="0"/>
      <c r="QLV106" s="0"/>
      <c r="QLW106" s="0"/>
      <c r="QLX106" s="0"/>
      <c r="QLY106" s="0"/>
      <c r="QLZ106" s="0"/>
      <c r="QMA106" s="0"/>
      <c r="QMB106" s="0"/>
      <c r="QMC106" s="0"/>
      <c r="QMD106" s="0"/>
      <c r="QME106" s="0"/>
      <c r="QMF106" s="0"/>
      <c r="QMG106" s="0"/>
      <c r="QMH106" s="0"/>
      <c r="QMI106" s="0"/>
      <c r="QMJ106" s="0"/>
      <c r="QMK106" s="0"/>
      <c r="QML106" s="0"/>
      <c r="QMM106" s="0"/>
      <c r="QMN106" s="0"/>
      <c r="QMO106" s="0"/>
      <c r="QMP106" s="0"/>
      <c r="QMQ106" s="0"/>
      <c r="QMR106" s="0"/>
      <c r="QMS106" s="0"/>
      <c r="QMT106" s="0"/>
      <c r="QMU106" s="0"/>
      <c r="QMV106" s="0"/>
      <c r="QMW106" s="0"/>
      <c r="QMX106" s="0"/>
      <c r="QMY106" s="0"/>
      <c r="QMZ106" s="0"/>
      <c r="QNA106" s="0"/>
      <c r="QNB106" s="0"/>
      <c r="QNC106" s="0"/>
      <c r="QND106" s="0"/>
      <c r="QNE106" s="0"/>
      <c r="QNF106" s="0"/>
      <c r="QNG106" s="0"/>
      <c r="QNH106" s="0"/>
      <c r="QNI106" s="0"/>
      <c r="QNJ106" s="0"/>
      <c r="QNK106" s="0"/>
      <c r="QNL106" s="0"/>
      <c r="QNM106" s="0"/>
      <c r="QNN106" s="0"/>
      <c r="QNO106" s="0"/>
      <c r="QNP106" s="0"/>
      <c r="QNQ106" s="0"/>
      <c r="QNR106" s="0"/>
      <c r="QNS106" s="0"/>
      <c r="QNT106" s="0"/>
      <c r="QNU106" s="0"/>
      <c r="QNV106" s="0"/>
      <c r="QNW106" s="0"/>
      <c r="QNX106" s="0"/>
      <c r="QNY106" s="0"/>
      <c r="QNZ106" s="0"/>
      <c r="QOA106" s="0"/>
      <c r="QOB106" s="0"/>
      <c r="QOC106" s="0"/>
      <c r="QOD106" s="0"/>
      <c r="QOE106" s="0"/>
      <c r="QOF106" s="0"/>
      <c r="QOG106" s="0"/>
      <c r="QOH106" s="0"/>
      <c r="QOI106" s="0"/>
      <c r="QOJ106" s="0"/>
      <c r="QOK106" s="0"/>
      <c r="QOL106" s="0"/>
      <c r="QOM106" s="0"/>
      <c r="QON106" s="0"/>
      <c r="QOO106" s="0"/>
      <c r="QOP106" s="0"/>
      <c r="QOQ106" s="0"/>
      <c r="QOR106" s="0"/>
      <c r="QOS106" s="0"/>
      <c r="QOT106" s="0"/>
      <c r="QOU106" s="0"/>
      <c r="QOV106" s="0"/>
      <c r="QOW106" s="0"/>
      <c r="QOX106" s="0"/>
      <c r="QOY106" s="0"/>
      <c r="QOZ106" s="0"/>
      <c r="QPA106" s="0"/>
      <c r="QPB106" s="0"/>
      <c r="QPC106" s="0"/>
      <c r="QPD106" s="0"/>
      <c r="QPE106" s="0"/>
      <c r="QPF106" s="0"/>
      <c r="QPG106" s="0"/>
      <c r="QPH106" s="0"/>
      <c r="QPI106" s="0"/>
      <c r="QPJ106" s="0"/>
      <c r="QPK106" s="0"/>
      <c r="QPL106" s="0"/>
      <c r="QPM106" s="0"/>
      <c r="QPN106" s="0"/>
      <c r="QPO106" s="0"/>
      <c r="QPP106" s="0"/>
      <c r="QPQ106" s="0"/>
      <c r="QPR106" s="0"/>
      <c r="QPS106" s="0"/>
      <c r="QPT106" s="0"/>
      <c r="QPU106" s="0"/>
      <c r="QPV106" s="0"/>
      <c r="QPW106" s="0"/>
      <c r="QPX106" s="0"/>
      <c r="QPY106" s="0"/>
      <c r="QPZ106" s="0"/>
      <c r="QQA106" s="0"/>
      <c r="QQB106" s="0"/>
      <c r="QQC106" s="0"/>
      <c r="QQD106" s="0"/>
      <c r="QQE106" s="0"/>
      <c r="QQF106" s="0"/>
      <c r="QQG106" s="0"/>
      <c r="QQH106" s="0"/>
      <c r="QQI106" s="0"/>
      <c r="QQJ106" s="0"/>
      <c r="QQK106" s="0"/>
      <c r="QQL106" s="0"/>
      <c r="QQM106" s="0"/>
      <c r="QQN106" s="0"/>
      <c r="QQO106" s="0"/>
      <c r="QQP106" s="0"/>
      <c r="QQQ106" s="0"/>
      <c r="QQR106" s="0"/>
      <c r="QQS106" s="0"/>
      <c r="QQT106" s="0"/>
      <c r="QQU106" s="0"/>
      <c r="QQV106" s="0"/>
      <c r="QQW106" s="0"/>
      <c r="QQX106" s="0"/>
      <c r="QQY106" s="0"/>
      <c r="QQZ106" s="0"/>
      <c r="QRA106" s="0"/>
      <c r="QRB106" s="0"/>
      <c r="QRC106" s="0"/>
      <c r="QRD106" s="0"/>
      <c r="QRE106" s="0"/>
      <c r="QRF106" s="0"/>
      <c r="QRG106" s="0"/>
      <c r="QRH106" s="0"/>
      <c r="QRI106" s="0"/>
      <c r="QRJ106" s="0"/>
      <c r="QRK106" s="0"/>
      <c r="QRL106" s="0"/>
      <c r="QRM106" s="0"/>
      <c r="QRN106" s="0"/>
      <c r="QRO106" s="0"/>
      <c r="QRP106" s="0"/>
      <c r="QRQ106" s="0"/>
      <c r="QRR106" s="0"/>
      <c r="QRS106" s="0"/>
      <c r="QRT106" s="0"/>
      <c r="QRU106" s="0"/>
      <c r="QRV106" s="0"/>
      <c r="QRW106" s="0"/>
      <c r="QRX106" s="0"/>
      <c r="QRY106" s="0"/>
      <c r="QRZ106" s="0"/>
      <c r="QSA106" s="0"/>
      <c r="QSB106" s="0"/>
      <c r="QSC106" s="0"/>
      <c r="QSD106" s="0"/>
      <c r="QSE106" s="0"/>
      <c r="QSF106" s="0"/>
      <c r="QSG106" s="0"/>
      <c r="QSH106" s="0"/>
      <c r="QSI106" s="0"/>
      <c r="QSJ106" s="0"/>
      <c r="QSK106" s="0"/>
      <c r="QSL106" s="0"/>
      <c r="QSM106" s="0"/>
      <c r="QSN106" s="0"/>
      <c r="QSO106" s="0"/>
      <c r="QSP106" s="0"/>
      <c r="QSQ106" s="0"/>
      <c r="QSR106" s="0"/>
      <c r="QSS106" s="0"/>
      <c r="QST106" s="0"/>
      <c r="QSU106" s="0"/>
      <c r="QSV106" s="0"/>
      <c r="QSW106" s="0"/>
      <c r="QSX106" s="0"/>
      <c r="QSY106" s="0"/>
      <c r="QSZ106" s="0"/>
      <c r="QTA106" s="0"/>
      <c r="QTB106" s="0"/>
      <c r="QTC106" s="0"/>
      <c r="QTD106" s="0"/>
      <c r="QTE106" s="0"/>
      <c r="QTF106" s="0"/>
      <c r="QTG106" s="0"/>
      <c r="QTH106" s="0"/>
      <c r="QTI106" s="0"/>
      <c r="QTJ106" s="0"/>
      <c r="QTK106" s="0"/>
      <c r="QTL106" s="0"/>
      <c r="QTM106" s="0"/>
      <c r="QTN106" s="0"/>
      <c r="QTO106" s="0"/>
      <c r="QTP106" s="0"/>
      <c r="QTQ106" s="0"/>
      <c r="QTR106" s="0"/>
      <c r="QTS106" s="0"/>
      <c r="QTT106" s="0"/>
      <c r="QTU106" s="0"/>
      <c r="QTV106" s="0"/>
      <c r="QTW106" s="0"/>
      <c r="QTX106" s="0"/>
      <c r="QTY106" s="0"/>
      <c r="QTZ106" s="0"/>
      <c r="QUA106" s="0"/>
      <c r="QUB106" s="0"/>
      <c r="QUC106" s="0"/>
      <c r="QUD106" s="0"/>
      <c r="QUE106" s="0"/>
      <c r="QUF106" s="0"/>
      <c r="QUG106" s="0"/>
      <c r="QUH106" s="0"/>
      <c r="QUI106" s="0"/>
      <c r="QUJ106" s="0"/>
      <c r="QUK106" s="0"/>
      <c r="QUL106" s="0"/>
      <c r="QUM106" s="0"/>
      <c r="QUN106" s="0"/>
      <c r="QUO106" s="0"/>
      <c r="QUP106" s="0"/>
      <c r="QUQ106" s="0"/>
      <c r="QUR106" s="0"/>
      <c r="QUS106" s="0"/>
      <c r="QUT106" s="0"/>
      <c r="QUU106" s="0"/>
      <c r="QUV106" s="0"/>
      <c r="QUW106" s="0"/>
      <c r="QUX106" s="0"/>
      <c r="QUY106" s="0"/>
      <c r="QUZ106" s="0"/>
      <c r="QVA106" s="0"/>
      <c r="QVB106" s="0"/>
      <c r="QVC106" s="0"/>
      <c r="QVD106" s="0"/>
      <c r="QVE106" s="0"/>
      <c r="QVF106" s="0"/>
      <c r="QVG106" s="0"/>
      <c r="QVH106" s="0"/>
      <c r="QVI106" s="0"/>
      <c r="QVJ106" s="0"/>
      <c r="QVK106" s="0"/>
      <c r="QVL106" s="0"/>
      <c r="QVM106" s="0"/>
      <c r="QVN106" s="0"/>
      <c r="QVO106" s="0"/>
      <c r="QVP106" s="0"/>
      <c r="QVQ106" s="0"/>
      <c r="QVR106" s="0"/>
      <c r="QVS106" s="0"/>
      <c r="QVT106" s="0"/>
      <c r="QVU106" s="0"/>
      <c r="QVV106" s="0"/>
      <c r="QVW106" s="0"/>
      <c r="QVX106" s="0"/>
      <c r="QVY106" s="0"/>
      <c r="QVZ106" s="0"/>
      <c r="QWA106" s="0"/>
      <c r="QWB106" s="0"/>
      <c r="QWC106" s="0"/>
      <c r="QWD106" s="0"/>
      <c r="QWE106" s="0"/>
      <c r="QWF106" s="0"/>
      <c r="QWG106" s="0"/>
      <c r="QWH106" s="0"/>
      <c r="QWI106" s="0"/>
      <c r="QWJ106" s="0"/>
      <c r="QWK106" s="0"/>
      <c r="QWL106" s="0"/>
      <c r="QWM106" s="0"/>
      <c r="QWN106" s="0"/>
      <c r="QWO106" s="0"/>
      <c r="QWP106" s="0"/>
      <c r="QWQ106" s="0"/>
      <c r="QWR106" s="0"/>
      <c r="QWS106" s="0"/>
      <c r="QWT106" s="0"/>
      <c r="QWU106" s="0"/>
      <c r="QWV106" s="0"/>
      <c r="QWW106" s="0"/>
      <c r="QWX106" s="0"/>
      <c r="QWY106" s="0"/>
      <c r="QWZ106" s="0"/>
      <c r="QXA106" s="0"/>
      <c r="QXB106" s="0"/>
      <c r="QXC106" s="0"/>
      <c r="QXD106" s="0"/>
      <c r="QXE106" s="0"/>
      <c r="QXF106" s="0"/>
      <c r="QXG106" s="0"/>
      <c r="QXH106" s="0"/>
      <c r="QXI106" s="0"/>
      <c r="QXJ106" s="0"/>
      <c r="QXK106" s="0"/>
      <c r="QXL106" s="0"/>
      <c r="QXM106" s="0"/>
      <c r="QXN106" s="0"/>
      <c r="QXO106" s="0"/>
      <c r="QXP106" s="0"/>
      <c r="QXQ106" s="0"/>
      <c r="QXR106" s="0"/>
      <c r="QXS106" s="0"/>
      <c r="QXT106" s="0"/>
      <c r="QXU106" s="0"/>
      <c r="QXV106" s="0"/>
      <c r="QXW106" s="0"/>
      <c r="QXX106" s="0"/>
      <c r="QXY106" s="0"/>
      <c r="QXZ106" s="0"/>
      <c r="QYA106" s="0"/>
      <c r="QYB106" s="0"/>
      <c r="QYC106" s="0"/>
      <c r="QYD106" s="0"/>
      <c r="QYE106" s="0"/>
      <c r="QYF106" s="0"/>
      <c r="QYG106" s="0"/>
      <c r="QYH106" s="0"/>
      <c r="QYI106" s="0"/>
      <c r="QYJ106" s="0"/>
      <c r="QYK106" s="0"/>
      <c r="QYL106" s="0"/>
      <c r="QYM106" s="0"/>
      <c r="QYN106" s="0"/>
      <c r="QYO106" s="0"/>
      <c r="QYP106" s="0"/>
      <c r="QYQ106" s="0"/>
      <c r="QYR106" s="0"/>
      <c r="QYS106" s="0"/>
      <c r="QYT106" s="0"/>
      <c r="QYU106" s="0"/>
      <c r="QYV106" s="0"/>
      <c r="QYW106" s="0"/>
      <c r="QYX106" s="0"/>
      <c r="QYY106" s="0"/>
      <c r="QYZ106" s="0"/>
      <c r="QZA106" s="0"/>
      <c r="QZB106" s="0"/>
      <c r="QZC106" s="0"/>
      <c r="QZD106" s="0"/>
      <c r="QZE106" s="0"/>
      <c r="QZF106" s="0"/>
      <c r="QZG106" s="0"/>
      <c r="QZH106" s="0"/>
      <c r="QZI106" s="0"/>
      <c r="QZJ106" s="0"/>
      <c r="QZK106" s="0"/>
      <c r="QZL106" s="0"/>
      <c r="QZM106" s="0"/>
      <c r="QZN106" s="0"/>
      <c r="QZO106" s="0"/>
      <c r="QZP106" s="0"/>
      <c r="QZQ106" s="0"/>
      <c r="QZR106" s="0"/>
      <c r="QZS106" s="0"/>
      <c r="QZT106" s="0"/>
      <c r="QZU106" s="0"/>
      <c r="QZV106" s="0"/>
      <c r="QZW106" s="0"/>
      <c r="QZX106" s="0"/>
      <c r="QZY106" s="0"/>
      <c r="QZZ106" s="0"/>
      <c r="RAA106" s="0"/>
      <c r="RAB106" s="0"/>
      <c r="RAC106" s="0"/>
      <c r="RAD106" s="0"/>
      <c r="RAE106" s="0"/>
      <c r="RAF106" s="0"/>
      <c r="RAG106" s="0"/>
      <c r="RAH106" s="0"/>
      <c r="RAI106" s="0"/>
      <c r="RAJ106" s="0"/>
      <c r="RAK106" s="0"/>
      <c r="RAL106" s="0"/>
      <c r="RAM106" s="0"/>
      <c r="RAN106" s="0"/>
      <c r="RAO106" s="0"/>
      <c r="RAP106" s="0"/>
      <c r="RAQ106" s="0"/>
      <c r="RAR106" s="0"/>
      <c r="RAS106" s="0"/>
      <c r="RAT106" s="0"/>
      <c r="RAU106" s="0"/>
      <c r="RAV106" s="0"/>
      <c r="RAW106" s="0"/>
      <c r="RAX106" s="0"/>
      <c r="RAY106" s="0"/>
      <c r="RAZ106" s="0"/>
      <c r="RBA106" s="0"/>
      <c r="RBB106" s="0"/>
      <c r="RBC106" s="0"/>
      <c r="RBD106" s="0"/>
      <c r="RBE106" s="0"/>
      <c r="RBF106" s="0"/>
      <c r="RBG106" s="0"/>
      <c r="RBH106" s="0"/>
      <c r="RBI106" s="0"/>
      <c r="RBJ106" s="0"/>
      <c r="RBK106" s="0"/>
      <c r="RBL106" s="0"/>
      <c r="RBM106" s="0"/>
      <c r="RBN106" s="0"/>
      <c r="RBO106" s="0"/>
      <c r="RBP106" s="0"/>
      <c r="RBQ106" s="0"/>
      <c r="RBR106" s="0"/>
      <c r="RBS106" s="0"/>
      <c r="RBT106" s="0"/>
      <c r="RBU106" s="0"/>
      <c r="RBV106" s="0"/>
      <c r="RBW106" s="0"/>
      <c r="RBX106" s="0"/>
      <c r="RBY106" s="0"/>
      <c r="RBZ106" s="0"/>
      <c r="RCA106" s="0"/>
      <c r="RCB106" s="0"/>
      <c r="RCC106" s="0"/>
      <c r="RCD106" s="0"/>
      <c r="RCE106" s="0"/>
      <c r="RCF106" s="0"/>
      <c r="RCG106" s="0"/>
      <c r="RCH106" s="0"/>
      <c r="RCI106" s="0"/>
      <c r="RCJ106" s="0"/>
      <c r="RCK106" s="0"/>
      <c r="RCL106" s="0"/>
      <c r="RCM106" s="0"/>
      <c r="RCN106" s="0"/>
      <c r="RCO106" s="0"/>
      <c r="RCP106" s="0"/>
      <c r="RCQ106" s="0"/>
      <c r="RCR106" s="0"/>
      <c r="RCS106" s="0"/>
      <c r="RCT106" s="0"/>
      <c r="RCU106" s="0"/>
      <c r="RCV106" s="0"/>
      <c r="RCW106" s="0"/>
      <c r="RCX106" s="0"/>
      <c r="RCY106" s="0"/>
      <c r="RCZ106" s="0"/>
      <c r="RDA106" s="0"/>
      <c r="RDB106" s="0"/>
      <c r="RDC106" s="0"/>
      <c r="RDD106" s="0"/>
      <c r="RDE106" s="0"/>
      <c r="RDF106" s="0"/>
      <c r="RDG106" s="0"/>
      <c r="RDH106" s="0"/>
      <c r="RDI106" s="0"/>
      <c r="RDJ106" s="0"/>
      <c r="RDK106" s="0"/>
      <c r="RDL106" s="0"/>
      <c r="RDM106" s="0"/>
      <c r="RDN106" s="0"/>
      <c r="RDO106" s="0"/>
      <c r="RDP106" s="0"/>
      <c r="RDQ106" s="0"/>
      <c r="RDR106" s="0"/>
      <c r="RDS106" s="0"/>
      <c r="RDT106" s="0"/>
      <c r="RDU106" s="0"/>
      <c r="RDV106" s="0"/>
      <c r="RDW106" s="0"/>
      <c r="RDX106" s="0"/>
      <c r="RDY106" s="0"/>
      <c r="RDZ106" s="0"/>
      <c r="REA106" s="0"/>
      <c r="REB106" s="0"/>
      <c r="REC106" s="0"/>
      <c r="RED106" s="0"/>
      <c r="REE106" s="0"/>
      <c r="REF106" s="0"/>
      <c r="REG106" s="0"/>
      <c r="REH106" s="0"/>
      <c r="REI106" s="0"/>
      <c r="REJ106" s="0"/>
      <c r="REK106" s="0"/>
      <c r="REL106" s="0"/>
      <c r="REM106" s="0"/>
      <c r="REN106" s="0"/>
      <c r="REO106" s="0"/>
      <c r="REP106" s="0"/>
      <c r="REQ106" s="0"/>
      <c r="RER106" s="0"/>
      <c r="RES106" s="0"/>
      <c r="RET106" s="0"/>
      <c r="REU106" s="0"/>
      <c r="REV106" s="0"/>
      <c r="REW106" s="0"/>
      <c r="REX106" s="0"/>
      <c r="REY106" s="0"/>
      <c r="REZ106" s="0"/>
      <c r="RFA106" s="0"/>
      <c r="RFB106" s="0"/>
      <c r="RFC106" s="0"/>
      <c r="RFD106" s="0"/>
      <c r="RFE106" s="0"/>
      <c r="RFF106" s="0"/>
      <c r="RFG106" s="0"/>
      <c r="RFH106" s="0"/>
      <c r="RFI106" s="0"/>
      <c r="RFJ106" s="0"/>
      <c r="RFK106" s="0"/>
      <c r="RFL106" s="0"/>
      <c r="RFM106" s="0"/>
      <c r="RFN106" s="0"/>
      <c r="RFO106" s="0"/>
      <c r="RFP106" s="0"/>
      <c r="RFQ106" s="0"/>
      <c r="RFR106" s="0"/>
      <c r="RFS106" s="0"/>
      <c r="RFT106" s="0"/>
      <c r="RFU106" s="0"/>
      <c r="RFV106" s="0"/>
      <c r="RFW106" s="0"/>
      <c r="RFX106" s="0"/>
      <c r="RFY106" s="0"/>
      <c r="RFZ106" s="0"/>
      <c r="RGA106" s="0"/>
      <c r="RGB106" s="0"/>
      <c r="RGC106" s="0"/>
      <c r="RGD106" s="0"/>
      <c r="RGE106" s="0"/>
      <c r="RGF106" s="0"/>
      <c r="RGG106" s="0"/>
      <c r="RGH106" s="0"/>
      <c r="RGI106" s="0"/>
      <c r="RGJ106" s="0"/>
      <c r="RGK106" s="0"/>
      <c r="RGL106" s="0"/>
      <c r="RGM106" s="0"/>
      <c r="RGN106" s="0"/>
      <c r="RGO106" s="0"/>
      <c r="RGP106" s="0"/>
      <c r="RGQ106" s="0"/>
      <c r="RGR106" s="0"/>
      <c r="RGS106" s="0"/>
      <c r="RGT106" s="0"/>
      <c r="RGU106" s="0"/>
      <c r="RGV106" s="0"/>
      <c r="RGW106" s="0"/>
      <c r="RGX106" s="0"/>
      <c r="RGY106" s="0"/>
      <c r="RGZ106" s="0"/>
      <c r="RHA106" s="0"/>
      <c r="RHB106" s="0"/>
      <c r="RHC106" s="0"/>
      <c r="RHD106" s="0"/>
      <c r="RHE106" s="0"/>
      <c r="RHF106" s="0"/>
      <c r="RHG106" s="0"/>
      <c r="RHH106" s="0"/>
      <c r="RHI106" s="0"/>
      <c r="RHJ106" s="0"/>
      <c r="RHK106" s="0"/>
      <c r="RHL106" s="0"/>
      <c r="RHM106" s="0"/>
      <c r="RHN106" s="0"/>
      <c r="RHO106" s="0"/>
      <c r="RHP106" s="0"/>
      <c r="RHQ106" s="0"/>
      <c r="RHR106" s="0"/>
      <c r="RHS106" s="0"/>
      <c r="RHT106" s="0"/>
      <c r="RHU106" s="0"/>
      <c r="RHV106" s="0"/>
      <c r="RHW106" s="0"/>
      <c r="RHX106" s="0"/>
      <c r="RHY106" s="0"/>
      <c r="RHZ106" s="0"/>
      <c r="RIA106" s="0"/>
      <c r="RIB106" s="0"/>
      <c r="RIC106" s="0"/>
      <c r="RID106" s="0"/>
      <c r="RIE106" s="0"/>
      <c r="RIF106" s="0"/>
      <c r="RIG106" s="0"/>
      <c r="RIH106" s="0"/>
      <c r="RII106" s="0"/>
      <c r="RIJ106" s="0"/>
      <c r="RIK106" s="0"/>
      <c r="RIL106" s="0"/>
      <c r="RIM106" s="0"/>
      <c r="RIN106" s="0"/>
      <c r="RIO106" s="0"/>
      <c r="RIP106" s="0"/>
      <c r="RIQ106" s="0"/>
      <c r="RIR106" s="0"/>
      <c r="RIS106" s="0"/>
      <c r="RIT106" s="0"/>
      <c r="RIU106" s="0"/>
      <c r="RIV106" s="0"/>
      <c r="RIW106" s="0"/>
      <c r="RIX106" s="0"/>
      <c r="RIY106" s="0"/>
      <c r="RIZ106" s="0"/>
      <c r="RJA106" s="0"/>
      <c r="RJB106" s="0"/>
      <c r="RJC106" s="0"/>
      <c r="RJD106" s="0"/>
      <c r="RJE106" s="0"/>
      <c r="RJF106" s="0"/>
      <c r="RJG106" s="0"/>
      <c r="RJH106" s="0"/>
      <c r="RJI106" s="0"/>
      <c r="RJJ106" s="0"/>
      <c r="RJK106" s="0"/>
      <c r="RJL106" s="0"/>
      <c r="RJM106" s="0"/>
      <c r="RJN106" s="0"/>
      <c r="RJO106" s="0"/>
      <c r="RJP106" s="0"/>
      <c r="RJQ106" s="0"/>
      <c r="RJR106" s="0"/>
      <c r="RJS106" s="0"/>
      <c r="RJT106" s="0"/>
      <c r="RJU106" s="0"/>
      <c r="RJV106" s="0"/>
      <c r="RJW106" s="0"/>
      <c r="RJX106" s="0"/>
      <c r="RJY106" s="0"/>
      <c r="RJZ106" s="0"/>
      <c r="RKA106" s="0"/>
      <c r="RKB106" s="0"/>
      <c r="RKC106" s="0"/>
      <c r="RKD106" s="0"/>
      <c r="RKE106" s="0"/>
      <c r="RKF106" s="0"/>
      <c r="RKG106" s="0"/>
      <c r="RKH106" s="0"/>
      <c r="RKI106" s="0"/>
      <c r="RKJ106" s="0"/>
      <c r="RKK106" s="0"/>
      <c r="RKL106" s="0"/>
      <c r="RKM106" s="0"/>
      <c r="RKN106" s="0"/>
      <c r="RKO106" s="0"/>
      <c r="RKP106" s="0"/>
      <c r="RKQ106" s="0"/>
      <c r="RKR106" s="0"/>
      <c r="RKS106" s="0"/>
      <c r="RKT106" s="0"/>
      <c r="RKU106" s="0"/>
      <c r="RKV106" s="0"/>
      <c r="RKW106" s="0"/>
      <c r="RKX106" s="0"/>
      <c r="RKY106" s="0"/>
      <c r="RKZ106" s="0"/>
      <c r="RLA106" s="0"/>
      <c r="RLB106" s="0"/>
      <c r="RLC106" s="0"/>
      <c r="RLD106" s="0"/>
      <c r="RLE106" s="0"/>
      <c r="RLF106" s="0"/>
      <c r="RLG106" s="0"/>
      <c r="RLH106" s="0"/>
      <c r="RLI106" s="0"/>
      <c r="RLJ106" s="0"/>
      <c r="RLK106" s="0"/>
      <c r="RLL106" s="0"/>
      <c r="RLM106" s="0"/>
      <c r="RLN106" s="0"/>
      <c r="RLO106" s="0"/>
      <c r="RLP106" s="0"/>
      <c r="RLQ106" s="0"/>
      <c r="RLR106" s="0"/>
      <c r="RLS106" s="0"/>
      <c r="RLT106" s="0"/>
      <c r="RLU106" s="0"/>
      <c r="RLV106" s="0"/>
      <c r="RLW106" s="0"/>
      <c r="RLX106" s="0"/>
      <c r="RLY106" s="0"/>
      <c r="RLZ106" s="0"/>
      <c r="RMA106" s="0"/>
      <c r="RMB106" s="0"/>
      <c r="RMC106" s="0"/>
      <c r="RMD106" s="0"/>
      <c r="RME106" s="0"/>
      <c r="RMF106" s="0"/>
      <c r="RMG106" s="0"/>
      <c r="RMH106" s="0"/>
      <c r="RMI106" s="0"/>
      <c r="RMJ106" s="0"/>
      <c r="RMK106" s="0"/>
      <c r="RML106" s="0"/>
      <c r="RMM106" s="0"/>
      <c r="RMN106" s="0"/>
      <c r="RMO106" s="0"/>
      <c r="RMP106" s="0"/>
      <c r="RMQ106" s="0"/>
      <c r="RMR106" s="0"/>
      <c r="RMS106" s="0"/>
      <c r="RMT106" s="0"/>
      <c r="RMU106" s="0"/>
      <c r="RMV106" s="0"/>
      <c r="RMW106" s="0"/>
      <c r="RMX106" s="0"/>
      <c r="RMY106" s="0"/>
      <c r="RMZ106" s="0"/>
      <c r="RNA106" s="0"/>
      <c r="RNB106" s="0"/>
      <c r="RNC106" s="0"/>
      <c r="RND106" s="0"/>
      <c r="RNE106" s="0"/>
      <c r="RNF106" s="0"/>
      <c r="RNG106" s="0"/>
      <c r="RNH106" s="0"/>
      <c r="RNI106" s="0"/>
      <c r="RNJ106" s="0"/>
      <c r="RNK106" s="0"/>
      <c r="RNL106" s="0"/>
      <c r="RNM106" s="0"/>
      <c r="RNN106" s="0"/>
      <c r="RNO106" s="0"/>
      <c r="RNP106" s="0"/>
      <c r="RNQ106" s="0"/>
      <c r="RNR106" s="0"/>
      <c r="RNS106" s="0"/>
      <c r="RNT106" s="0"/>
      <c r="RNU106" s="0"/>
      <c r="RNV106" s="0"/>
      <c r="RNW106" s="0"/>
      <c r="RNX106" s="0"/>
      <c r="RNY106" s="0"/>
      <c r="RNZ106" s="0"/>
      <c r="ROA106" s="0"/>
      <c r="ROB106" s="0"/>
      <c r="ROC106" s="0"/>
      <c r="ROD106" s="0"/>
      <c r="ROE106" s="0"/>
      <c r="ROF106" s="0"/>
      <c r="ROG106" s="0"/>
      <c r="ROH106" s="0"/>
      <c r="ROI106" s="0"/>
      <c r="ROJ106" s="0"/>
      <c r="ROK106" s="0"/>
      <c r="ROL106" s="0"/>
      <c r="ROM106" s="0"/>
      <c r="RON106" s="0"/>
      <c r="ROO106" s="0"/>
      <c r="ROP106" s="0"/>
      <c r="ROQ106" s="0"/>
      <c r="ROR106" s="0"/>
      <c r="ROS106" s="0"/>
      <c r="ROT106" s="0"/>
      <c r="ROU106" s="0"/>
      <c r="ROV106" s="0"/>
      <c r="ROW106" s="0"/>
      <c r="ROX106" s="0"/>
      <c r="ROY106" s="0"/>
      <c r="ROZ106" s="0"/>
      <c r="RPA106" s="0"/>
      <c r="RPB106" s="0"/>
      <c r="RPC106" s="0"/>
      <c r="RPD106" s="0"/>
      <c r="RPE106" s="0"/>
      <c r="RPF106" s="0"/>
      <c r="RPG106" s="0"/>
      <c r="RPH106" s="0"/>
      <c r="RPI106" s="0"/>
      <c r="RPJ106" s="0"/>
      <c r="RPK106" s="0"/>
      <c r="RPL106" s="0"/>
      <c r="RPM106" s="0"/>
      <c r="RPN106" s="0"/>
      <c r="RPO106" s="0"/>
      <c r="RPP106" s="0"/>
      <c r="RPQ106" s="0"/>
      <c r="RPR106" s="0"/>
      <c r="RPS106" s="0"/>
      <c r="RPT106" s="0"/>
      <c r="RPU106" s="0"/>
      <c r="RPV106" s="0"/>
      <c r="RPW106" s="0"/>
      <c r="RPX106" s="0"/>
      <c r="RPY106" s="0"/>
      <c r="RPZ106" s="0"/>
      <c r="RQA106" s="0"/>
      <c r="RQB106" s="0"/>
      <c r="RQC106" s="0"/>
      <c r="RQD106" s="0"/>
      <c r="RQE106" s="0"/>
      <c r="RQF106" s="0"/>
      <c r="RQG106" s="0"/>
      <c r="RQH106" s="0"/>
      <c r="RQI106" s="0"/>
      <c r="RQJ106" s="0"/>
      <c r="RQK106" s="0"/>
      <c r="RQL106" s="0"/>
      <c r="RQM106" s="0"/>
      <c r="RQN106" s="0"/>
      <c r="RQO106" s="0"/>
      <c r="RQP106" s="0"/>
      <c r="RQQ106" s="0"/>
      <c r="RQR106" s="0"/>
      <c r="RQS106" s="0"/>
      <c r="RQT106" s="0"/>
      <c r="RQU106" s="0"/>
      <c r="RQV106" s="0"/>
      <c r="RQW106" s="0"/>
      <c r="RQX106" s="0"/>
      <c r="RQY106" s="0"/>
      <c r="RQZ106" s="0"/>
      <c r="RRA106" s="0"/>
      <c r="RRB106" s="0"/>
      <c r="RRC106" s="0"/>
      <c r="RRD106" s="0"/>
      <c r="RRE106" s="0"/>
      <c r="RRF106" s="0"/>
      <c r="RRG106" s="0"/>
      <c r="RRH106" s="0"/>
      <c r="RRI106" s="0"/>
      <c r="RRJ106" s="0"/>
      <c r="RRK106" s="0"/>
      <c r="RRL106" s="0"/>
      <c r="RRM106" s="0"/>
      <c r="RRN106" s="0"/>
      <c r="RRO106" s="0"/>
      <c r="RRP106" s="0"/>
      <c r="RRQ106" s="0"/>
      <c r="RRR106" s="0"/>
      <c r="RRS106" s="0"/>
      <c r="RRT106" s="0"/>
      <c r="RRU106" s="0"/>
      <c r="RRV106" s="0"/>
      <c r="RRW106" s="0"/>
      <c r="RRX106" s="0"/>
      <c r="RRY106" s="0"/>
      <c r="RRZ106" s="0"/>
      <c r="RSA106" s="0"/>
      <c r="RSB106" s="0"/>
      <c r="RSC106" s="0"/>
      <c r="RSD106" s="0"/>
      <c r="RSE106" s="0"/>
      <c r="RSF106" s="0"/>
      <c r="RSG106" s="0"/>
      <c r="RSH106" s="0"/>
      <c r="RSI106" s="0"/>
      <c r="RSJ106" s="0"/>
      <c r="RSK106" s="0"/>
      <c r="RSL106" s="0"/>
      <c r="RSM106" s="0"/>
      <c r="RSN106" s="0"/>
      <c r="RSO106" s="0"/>
      <c r="RSP106" s="0"/>
      <c r="RSQ106" s="0"/>
      <c r="RSR106" s="0"/>
      <c r="RSS106" s="0"/>
      <c r="RST106" s="0"/>
      <c r="RSU106" s="0"/>
      <c r="RSV106" s="0"/>
      <c r="RSW106" s="0"/>
      <c r="RSX106" s="0"/>
      <c r="RSY106" s="0"/>
      <c r="RSZ106" s="0"/>
      <c r="RTA106" s="0"/>
      <c r="RTB106" s="0"/>
      <c r="RTC106" s="0"/>
      <c r="RTD106" s="0"/>
      <c r="RTE106" s="0"/>
      <c r="RTF106" s="0"/>
      <c r="RTG106" s="0"/>
      <c r="RTH106" s="0"/>
      <c r="RTI106" s="0"/>
      <c r="RTJ106" s="0"/>
      <c r="RTK106" s="0"/>
      <c r="RTL106" s="0"/>
      <c r="RTM106" s="0"/>
      <c r="RTN106" s="0"/>
      <c r="RTO106" s="0"/>
      <c r="RTP106" s="0"/>
      <c r="RTQ106" s="0"/>
      <c r="RTR106" s="0"/>
      <c r="RTS106" s="0"/>
      <c r="RTT106" s="0"/>
      <c r="RTU106" s="0"/>
      <c r="RTV106" s="0"/>
      <c r="RTW106" s="0"/>
      <c r="RTX106" s="0"/>
      <c r="RTY106" s="0"/>
      <c r="RTZ106" s="0"/>
      <c r="RUA106" s="0"/>
      <c r="RUB106" s="0"/>
      <c r="RUC106" s="0"/>
      <c r="RUD106" s="0"/>
      <c r="RUE106" s="0"/>
      <c r="RUF106" s="0"/>
      <c r="RUG106" s="0"/>
      <c r="RUH106" s="0"/>
      <c r="RUI106" s="0"/>
      <c r="RUJ106" s="0"/>
      <c r="RUK106" s="0"/>
      <c r="RUL106" s="0"/>
      <c r="RUM106" s="0"/>
      <c r="RUN106" s="0"/>
      <c r="RUO106" s="0"/>
      <c r="RUP106" s="0"/>
      <c r="RUQ106" s="0"/>
      <c r="RUR106" s="0"/>
      <c r="RUS106" s="0"/>
      <c r="RUT106" s="0"/>
      <c r="RUU106" s="0"/>
      <c r="RUV106" s="0"/>
      <c r="RUW106" s="0"/>
      <c r="RUX106" s="0"/>
      <c r="RUY106" s="0"/>
      <c r="RUZ106" s="0"/>
      <c r="RVA106" s="0"/>
      <c r="RVB106" s="0"/>
      <c r="RVC106" s="0"/>
      <c r="RVD106" s="0"/>
      <c r="RVE106" s="0"/>
      <c r="RVF106" s="0"/>
      <c r="RVG106" s="0"/>
      <c r="RVH106" s="0"/>
      <c r="RVI106" s="0"/>
      <c r="RVJ106" s="0"/>
      <c r="RVK106" s="0"/>
      <c r="RVL106" s="0"/>
      <c r="RVM106" s="0"/>
      <c r="RVN106" s="0"/>
      <c r="RVO106" s="0"/>
      <c r="RVP106" s="0"/>
      <c r="RVQ106" s="0"/>
      <c r="RVR106" s="0"/>
      <c r="RVS106" s="0"/>
      <c r="RVT106" s="0"/>
      <c r="RVU106" s="0"/>
      <c r="RVV106" s="0"/>
      <c r="RVW106" s="0"/>
      <c r="RVX106" s="0"/>
      <c r="RVY106" s="0"/>
      <c r="RVZ106" s="0"/>
      <c r="RWA106" s="0"/>
      <c r="RWB106" s="0"/>
      <c r="RWC106" s="0"/>
      <c r="RWD106" s="0"/>
      <c r="RWE106" s="0"/>
      <c r="RWF106" s="0"/>
      <c r="RWG106" s="0"/>
      <c r="RWH106" s="0"/>
      <c r="RWI106" s="0"/>
      <c r="RWJ106" s="0"/>
      <c r="RWK106" s="0"/>
      <c r="RWL106" s="0"/>
      <c r="RWM106" s="0"/>
      <c r="RWN106" s="0"/>
      <c r="RWO106" s="0"/>
      <c r="RWP106" s="0"/>
      <c r="RWQ106" s="0"/>
      <c r="RWR106" s="0"/>
      <c r="RWS106" s="0"/>
      <c r="RWT106" s="0"/>
      <c r="RWU106" s="0"/>
      <c r="RWV106" s="0"/>
      <c r="RWW106" s="0"/>
      <c r="RWX106" s="0"/>
      <c r="RWY106" s="0"/>
      <c r="RWZ106" s="0"/>
      <c r="RXA106" s="0"/>
      <c r="RXB106" s="0"/>
      <c r="RXC106" s="0"/>
      <c r="RXD106" s="0"/>
      <c r="RXE106" s="0"/>
      <c r="RXF106" s="0"/>
      <c r="RXG106" s="0"/>
      <c r="RXH106" s="0"/>
      <c r="RXI106" s="0"/>
      <c r="RXJ106" s="0"/>
      <c r="RXK106" s="0"/>
      <c r="RXL106" s="0"/>
      <c r="RXM106" s="0"/>
      <c r="RXN106" s="0"/>
      <c r="RXO106" s="0"/>
      <c r="RXP106" s="0"/>
      <c r="RXQ106" s="0"/>
      <c r="RXR106" s="0"/>
      <c r="RXS106" s="0"/>
      <c r="RXT106" s="0"/>
      <c r="RXU106" s="0"/>
      <c r="RXV106" s="0"/>
      <c r="RXW106" s="0"/>
      <c r="RXX106" s="0"/>
      <c r="RXY106" s="0"/>
      <c r="RXZ106" s="0"/>
      <c r="RYA106" s="0"/>
      <c r="RYB106" s="0"/>
      <c r="RYC106" s="0"/>
      <c r="RYD106" s="0"/>
      <c r="RYE106" s="0"/>
      <c r="RYF106" s="0"/>
      <c r="RYG106" s="0"/>
      <c r="RYH106" s="0"/>
      <c r="RYI106" s="0"/>
      <c r="RYJ106" s="0"/>
      <c r="RYK106" s="0"/>
      <c r="RYL106" s="0"/>
      <c r="RYM106" s="0"/>
      <c r="RYN106" s="0"/>
      <c r="RYO106" s="0"/>
      <c r="RYP106" s="0"/>
      <c r="RYQ106" s="0"/>
      <c r="RYR106" s="0"/>
      <c r="RYS106" s="0"/>
      <c r="RYT106" s="0"/>
      <c r="RYU106" s="0"/>
      <c r="RYV106" s="0"/>
      <c r="RYW106" s="0"/>
      <c r="RYX106" s="0"/>
      <c r="RYY106" s="0"/>
      <c r="RYZ106" s="0"/>
      <c r="RZA106" s="0"/>
      <c r="RZB106" s="0"/>
      <c r="RZC106" s="0"/>
      <c r="RZD106" s="0"/>
      <c r="RZE106" s="0"/>
      <c r="RZF106" s="0"/>
      <c r="RZG106" s="0"/>
      <c r="RZH106" s="0"/>
      <c r="RZI106" s="0"/>
      <c r="RZJ106" s="0"/>
      <c r="RZK106" s="0"/>
      <c r="RZL106" s="0"/>
      <c r="RZM106" s="0"/>
      <c r="RZN106" s="0"/>
      <c r="RZO106" s="0"/>
      <c r="RZP106" s="0"/>
      <c r="RZQ106" s="0"/>
      <c r="RZR106" s="0"/>
      <c r="RZS106" s="0"/>
      <c r="RZT106" s="0"/>
      <c r="RZU106" s="0"/>
      <c r="RZV106" s="0"/>
      <c r="RZW106" s="0"/>
      <c r="RZX106" s="0"/>
      <c r="RZY106" s="0"/>
      <c r="RZZ106" s="0"/>
      <c r="SAA106" s="0"/>
      <c r="SAB106" s="0"/>
      <c r="SAC106" s="0"/>
      <c r="SAD106" s="0"/>
      <c r="SAE106" s="0"/>
      <c r="SAF106" s="0"/>
      <c r="SAG106" s="0"/>
      <c r="SAH106" s="0"/>
      <c r="SAI106" s="0"/>
      <c r="SAJ106" s="0"/>
      <c r="SAK106" s="0"/>
      <c r="SAL106" s="0"/>
      <c r="SAM106" s="0"/>
      <c r="SAN106" s="0"/>
      <c r="SAO106" s="0"/>
      <c r="SAP106" s="0"/>
      <c r="SAQ106" s="0"/>
      <c r="SAR106" s="0"/>
      <c r="SAS106" s="0"/>
      <c r="SAT106" s="0"/>
      <c r="SAU106" s="0"/>
      <c r="SAV106" s="0"/>
      <c r="SAW106" s="0"/>
      <c r="SAX106" s="0"/>
      <c r="SAY106" s="0"/>
      <c r="SAZ106" s="0"/>
      <c r="SBA106" s="0"/>
      <c r="SBB106" s="0"/>
      <c r="SBC106" s="0"/>
      <c r="SBD106" s="0"/>
      <c r="SBE106" s="0"/>
      <c r="SBF106" s="0"/>
      <c r="SBG106" s="0"/>
      <c r="SBH106" s="0"/>
      <c r="SBI106" s="0"/>
      <c r="SBJ106" s="0"/>
      <c r="SBK106" s="0"/>
      <c r="SBL106" s="0"/>
      <c r="SBM106" s="0"/>
      <c r="SBN106" s="0"/>
      <c r="SBO106" s="0"/>
      <c r="SBP106" s="0"/>
      <c r="SBQ106" s="0"/>
      <c r="SBR106" s="0"/>
      <c r="SBS106" s="0"/>
      <c r="SBT106" s="0"/>
      <c r="SBU106" s="0"/>
      <c r="SBV106" s="0"/>
      <c r="SBW106" s="0"/>
      <c r="SBX106" s="0"/>
      <c r="SBY106" s="0"/>
      <c r="SBZ106" s="0"/>
      <c r="SCA106" s="0"/>
      <c r="SCB106" s="0"/>
      <c r="SCC106" s="0"/>
      <c r="SCD106" s="0"/>
      <c r="SCE106" s="0"/>
      <c r="SCF106" s="0"/>
      <c r="SCG106" s="0"/>
      <c r="SCH106" s="0"/>
      <c r="SCI106" s="0"/>
      <c r="SCJ106" s="0"/>
      <c r="SCK106" s="0"/>
      <c r="SCL106" s="0"/>
      <c r="SCM106" s="0"/>
      <c r="SCN106" s="0"/>
      <c r="SCO106" s="0"/>
      <c r="SCP106" s="0"/>
      <c r="SCQ106" s="0"/>
      <c r="SCR106" s="0"/>
      <c r="SCS106" s="0"/>
      <c r="SCT106" s="0"/>
      <c r="SCU106" s="0"/>
      <c r="SCV106" s="0"/>
      <c r="SCW106" s="0"/>
      <c r="SCX106" s="0"/>
      <c r="SCY106" s="0"/>
      <c r="SCZ106" s="0"/>
      <c r="SDA106" s="0"/>
      <c r="SDB106" s="0"/>
      <c r="SDC106" s="0"/>
      <c r="SDD106" s="0"/>
      <c r="SDE106" s="0"/>
      <c r="SDF106" s="0"/>
      <c r="SDG106" s="0"/>
      <c r="SDH106" s="0"/>
      <c r="SDI106" s="0"/>
      <c r="SDJ106" s="0"/>
      <c r="SDK106" s="0"/>
      <c r="SDL106" s="0"/>
      <c r="SDM106" s="0"/>
      <c r="SDN106" s="0"/>
      <c r="SDO106" s="0"/>
      <c r="SDP106" s="0"/>
      <c r="SDQ106" s="0"/>
      <c r="SDR106" s="0"/>
      <c r="SDS106" s="0"/>
      <c r="SDT106" s="0"/>
      <c r="SDU106" s="0"/>
      <c r="SDV106" s="0"/>
      <c r="SDW106" s="0"/>
      <c r="SDX106" s="0"/>
      <c r="SDY106" s="0"/>
      <c r="SDZ106" s="0"/>
      <c r="SEA106" s="0"/>
      <c r="SEB106" s="0"/>
      <c r="SEC106" s="0"/>
      <c r="SED106" s="0"/>
      <c r="SEE106" s="0"/>
      <c r="SEF106" s="0"/>
      <c r="SEG106" s="0"/>
      <c r="SEH106" s="0"/>
      <c r="SEI106" s="0"/>
      <c r="SEJ106" s="0"/>
      <c r="SEK106" s="0"/>
      <c r="SEL106" s="0"/>
      <c r="SEM106" s="0"/>
      <c r="SEN106" s="0"/>
      <c r="SEO106" s="0"/>
      <c r="SEP106" s="0"/>
      <c r="SEQ106" s="0"/>
      <c r="SER106" s="0"/>
      <c r="SES106" s="0"/>
      <c r="SET106" s="0"/>
      <c r="SEU106" s="0"/>
      <c r="SEV106" s="0"/>
      <c r="SEW106" s="0"/>
      <c r="SEX106" s="0"/>
      <c r="SEY106" s="0"/>
      <c r="SEZ106" s="0"/>
      <c r="SFA106" s="0"/>
      <c r="SFB106" s="0"/>
      <c r="SFC106" s="0"/>
      <c r="SFD106" s="0"/>
      <c r="SFE106" s="0"/>
      <c r="SFF106" s="0"/>
      <c r="SFG106" s="0"/>
      <c r="SFH106" s="0"/>
      <c r="SFI106" s="0"/>
      <c r="SFJ106" s="0"/>
      <c r="SFK106" s="0"/>
      <c r="SFL106" s="0"/>
      <c r="SFM106" s="0"/>
      <c r="SFN106" s="0"/>
      <c r="SFO106" s="0"/>
      <c r="SFP106" s="0"/>
      <c r="SFQ106" s="0"/>
      <c r="SFR106" s="0"/>
      <c r="SFS106" s="0"/>
      <c r="SFT106" s="0"/>
      <c r="SFU106" s="0"/>
      <c r="SFV106" s="0"/>
      <c r="SFW106" s="0"/>
      <c r="SFX106" s="0"/>
      <c r="SFY106" s="0"/>
      <c r="SFZ106" s="0"/>
      <c r="SGA106" s="0"/>
      <c r="SGB106" s="0"/>
      <c r="SGC106" s="0"/>
      <c r="SGD106" s="0"/>
      <c r="SGE106" s="0"/>
      <c r="SGF106" s="0"/>
      <c r="SGG106" s="0"/>
      <c r="SGH106" s="0"/>
      <c r="SGI106" s="0"/>
      <c r="SGJ106" s="0"/>
      <c r="SGK106" s="0"/>
      <c r="SGL106" s="0"/>
      <c r="SGM106" s="0"/>
      <c r="SGN106" s="0"/>
      <c r="SGO106" s="0"/>
      <c r="SGP106" s="0"/>
      <c r="SGQ106" s="0"/>
      <c r="SGR106" s="0"/>
      <c r="SGS106" s="0"/>
      <c r="SGT106" s="0"/>
      <c r="SGU106" s="0"/>
      <c r="SGV106" s="0"/>
      <c r="SGW106" s="0"/>
      <c r="SGX106" s="0"/>
      <c r="SGY106" s="0"/>
      <c r="SGZ106" s="0"/>
      <c r="SHA106" s="0"/>
      <c r="SHB106" s="0"/>
      <c r="SHC106" s="0"/>
      <c r="SHD106" s="0"/>
      <c r="SHE106" s="0"/>
      <c r="SHF106" s="0"/>
      <c r="SHG106" s="0"/>
      <c r="SHH106" s="0"/>
      <c r="SHI106" s="0"/>
      <c r="SHJ106" s="0"/>
      <c r="SHK106" s="0"/>
      <c r="SHL106" s="0"/>
      <c r="SHM106" s="0"/>
      <c r="SHN106" s="0"/>
      <c r="SHO106" s="0"/>
      <c r="SHP106" s="0"/>
      <c r="SHQ106" s="0"/>
      <c r="SHR106" s="0"/>
      <c r="SHS106" s="0"/>
      <c r="SHT106" s="0"/>
      <c r="SHU106" s="0"/>
      <c r="SHV106" s="0"/>
      <c r="SHW106" s="0"/>
      <c r="SHX106" s="0"/>
      <c r="SHY106" s="0"/>
      <c r="SHZ106" s="0"/>
      <c r="SIA106" s="0"/>
      <c r="SIB106" s="0"/>
      <c r="SIC106" s="0"/>
      <c r="SID106" s="0"/>
      <c r="SIE106" s="0"/>
      <c r="SIF106" s="0"/>
      <c r="SIG106" s="0"/>
      <c r="SIH106" s="0"/>
      <c r="SII106" s="0"/>
      <c r="SIJ106" s="0"/>
      <c r="SIK106" s="0"/>
      <c r="SIL106" s="0"/>
      <c r="SIM106" s="0"/>
      <c r="SIN106" s="0"/>
      <c r="SIO106" s="0"/>
      <c r="SIP106" s="0"/>
      <c r="SIQ106" s="0"/>
      <c r="SIR106" s="0"/>
      <c r="SIS106" s="0"/>
      <c r="SIT106" s="0"/>
      <c r="SIU106" s="0"/>
      <c r="SIV106" s="0"/>
      <c r="SIW106" s="0"/>
      <c r="SIX106" s="0"/>
      <c r="SIY106" s="0"/>
      <c r="SIZ106" s="0"/>
      <c r="SJA106" s="0"/>
      <c r="SJB106" s="0"/>
      <c r="SJC106" s="0"/>
      <c r="SJD106" s="0"/>
      <c r="SJE106" s="0"/>
      <c r="SJF106" s="0"/>
      <c r="SJG106" s="0"/>
      <c r="SJH106" s="0"/>
      <c r="SJI106" s="0"/>
      <c r="SJJ106" s="0"/>
      <c r="SJK106" s="0"/>
      <c r="SJL106" s="0"/>
      <c r="SJM106" s="0"/>
      <c r="SJN106" s="0"/>
      <c r="SJO106" s="0"/>
      <c r="SJP106" s="0"/>
      <c r="SJQ106" s="0"/>
      <c r="SJR106" s="0"/>
      <c r="SJS106" s="0"/>
      <c r="SJT106" s="0"/>
      <c r="SJU106" s="0"/>
      <c r="SJV106" s="0"/>
      <c r="SJW106" s="0"/>
      <c r="SJX106" s="0"/>
      <c r="SJY106" s="0"/>
      <c r="SJZ106" s="0"/>
      <c r="SKA106" s="0"/>
      <c r="SKB106" s="0"/>
      <c r="SKC106" s="0"/>
      <c r="SKD106" s="0"/>
      <c r="SKE106" s="0"/>
      <c r="SKF106" s="0"/>
      <c r="SKG106" s="0"/>
      <c r="SKH106" s="0"/>
      <c r="SKI106" s="0"/>
      <c r="SKJ106" s="0"/>
      <c r="SKK106" s="0"/>
      <c r="SKL106" s="0"/>
      <c r="SKM106" s="0"/>
      <c r="SKN106" s="0"/>
      <c r="SKO106" s="0"/>
      <c r="SKP106" s="0"/>
      <c r="SKQ106" s="0"/>
      <c r="SKR106" s="0"/>
      <c r="SKS106" s="0"/>
      <c r="SKT106" s="0"/>
      <c r="SKU106" s="0"/>
      <c r="SKV106" s="0"/>
      <c r="SKW106" s="0"/>
      <c r="SKX106" s="0"/>
      <c r="SKY106" s="0"/>
      <c r="SKZ106" s="0"/>
      <c r="SLA106" s="0"/>
      <c r="SLB106" s="0"/>
      <c r="SLC106" s="0"/>
      <c r="SLD106" s="0"/>
      <c r="SLE106" s="0"/>
      <c r="SLF106" s="0"/>
      <c r="SLG106" s="0"/>
      <c r="SLH106" s="0"/>
      <c r="SLI106" s="0"/>
      <c r="SLJ106" s="0"/>
      <c r="SLK106" s="0"/>
      <c r="SLL106" s="0"/>
      <c r="SLM106" s="0"/>
      <c r="SLN106" s="0"/>
      <c r="SLO106" s="0"/>
      <c r="SLP106" s="0"/>
      <c r="SLQ106" s="0"/>
      <c r="SLR106" s="0"/>
      <c r="SLS106" s="0"/>
      <c r="SLT106" s="0"/>
      <c r="SLU106" s="0"/>
      <c r="SLV106" s="0"/>
      <c r="SLW106" s="0"/>
      <c r="SLX106" s="0"/>
      <c r="SLY106" s="0"/>
      <c r="SLZ106" s="0"/>
      <c r="SMA106" s="0"/>
      <c r="SMB106" s="0"/>
      <c r="SMC106" s="0"/>
      <c r="SMD106" s="0"/>
      <c r="SME106" s="0"/>
      <c r="SMF106" s="0"/>
      <c r="SMG106" s="0"/>
      <c r="SMH106" s="0"/>
      <c r="SMI106" s="0"/>
      <c r="SMJ106" s="0"/>
      <c r="SMK106" s="0"/>
      <c r="SML106" s="0"/>
      <c r="SMM106" s="0"/>
      <c r="SMN106" s="0"/>
      <c r="SMO106" s="0"/>
      <c r="SMP106" s="0"/>
      <c r="SMQ106" s="0"/>
      <c r="SMR106" s="0"/>
      <c r="SMS106" s="0"/>
      <c r="SMT106" s="0"/>
      <c r="SMU106" s="0"/>
      <c r="SMV106" s="0"/>
      <c r="SMW106" s="0"/>
      <c r="SMX106" s="0"/>
      <c r="SMY106" s="0"/>
      <c r="SMZ106" s="0"/>
      <c r="SNA106" s="0"/>
      <c r="SNB106" s="0"/>
      <c r="SNC106" s="0"/>
      <c r="SND106" s="0"/>
      <c r="SNE106" s="0"/>
      <c r="SNF106" s="0"/>
      <c r="SNG106" s="0"/>
      <c r="SNH106" s="0"/>
      <c r="SNI106" s="0"/>
      <c r="SNJ106" s="0"/>
      <c r="SNK106" s="0"/>
      <c r="SNL106" s="0"/>
      <c r="SNM106" s="0"/>
      <c r="SNN106" s="0"/>
      <c r="SNO106" s="0"/>
      <c r="SNP106" s="0"/>
      <c r="SNQ106" s="0"/>
      <c r="SNR106" s="0"/>
      <c r="SNS106" s="0"/>
      <c r="SNT106" s="0"/>
      <c r="SNU106" s="0"/>
      <c r="SNV106" s="0"/>
      <c r="SNW106" s="0"/>
      <c r="SNX106" s="0"/>
      <c r="SNY106" s="0"/>
      <c r="SNZ106" s="0"/>
      <c r="SOA106" s="0"/>
      <c r="SOB106" s="0"/>
      <c r="SOC106" s="0"/>
      <c r="SOD106" s="0"/>
      <c r="SOE106" s="0"/>
      <c r="SOF106" s="0"/>
      <c r="SOG106" s="0"/>
      <c r="SOH106" s="0"/>
      <c r="SOI106" s="0"/>
      <c r="SOJ106" s="0"/>
      <c r="SOK106" s="0"/>
      <c r="SOL106" s="0"/>
      <c r="SOM106" s="0"/>
      <c r="SON106" s="0"/>
      <c r="SOO106" s="0"/>
      <c r="SOP106" s="0"/>
      <c r="SOQ106" s="0"/>
      <c r="SOR106" s="0"/>
      <c r="SOS106" s="0"/>
      <c r="SOT106" s="0"/>
      <c r="SOU106" s="0"/>
      <c r="SOV106" s="0"/>
      <c r="SOW106" s="0"/>
      <c r="SOX106" s="0"/>
      <c r="SOY106" s="0"/>
      <c r="SOZ106" s="0"/>
      <c r="SPA106" s="0"/>
      <c r="SPB106" s="0"/>
      <c r="SPC106" s="0"/>
      <c r="SPD106" s="0"/>
      <c r="SPE106" s="0"/>
      <c r="SPF106" s="0"/>
      <c r="SPG106" s="0"/>
      <c r="SPH106" s="0"/>
      <c r="SPI106" s="0"/>
      <c r="SPJ106" s="0"/>
      <c r="SPK106" s="0"/>
      <c r="SPL106" s="0"/>
      <c r="SPM106" s="0"/>
      <c r="SPN106" s="0"/>
      <c r="SPO106" s="0"/>
      <c r="SPP106" s="0"/>
      <c r="SPQ106" s="0"/>
      <c r="SPR106" s="0"/>
      <c r="SPS106" s="0"/>
      <c r="SPT106" s="0"/>
      <c r="SPU106" s="0"/>
      <c r="SPV106" s="0"/>
      <c r="SPW106" s="0"/>
      <c r="SPX106" s="0"/>
      <c r="SPY106" s="0"/>
      <c r="SPZ106" s="0"/>
      <c r="SQA106" s="0"/>
      <c r="SQB106" s="0"/>
      <c r="SQC106" s="0"/>
      <c r="SQD106" s="0"/>
      <c r="SQE106" s="0"/>
      <c r="SQF106" s="0"/>
      <c r="SQG106" s="0"/>
      <c r="SQH106" s="0"/>
      <c r="SQI106" s="0"/>
      <c r="SQJ106" s="0"/>
      <c r="SQK106" s="0"/>
      <c r="SQL106" s="0"/>
      <c r="SQM106" s="0"/>
      <c r="SQN106" s="0"/>
      <c r="SQO106" s="0"/>
      <c r="SQP106" s="0"/>
      <c r="SQQ106" s="0"/>
      <c r="SQR106" s="0"/>
      <c r="SQS106" s="0"/>
      <c r="SQT106" s="0"/>
      <c r="SQU106" s="0"/>
      <c r="SQV106" s="0"/>
      <c r="SQW106" s="0"/>
      <c r="SQX106" s="0"/>
      <c r="SQY106" s="0"/>
      <c r="SQZ106" s="0"/>
      <c r="SRA106" s="0"/>
      <c r="SRB106" s="0"/>
      <c r="SRC106" s="0"/>
      <c r="SRD106" s="0"/>
      <c r="SRE106" s="0"/>
      <c r="SRF106" s="0"/>
      <c r="SRG106" s="0"/>
      <c r="SRH106" s="0"/>
      <c r="SRI106" s="0"/>
      <c r="SRJ106" s="0"/>
      <c r="SRK106" s="0"/>
      <c r="SRL106" s="0"/>
      <c r="SRM106" s="0"/>
      <c r="SRN106" s="0"/>
      <c r="SRO106" s="0"/>
      <c r="SRP106" s="0"/>
      <c r="SRQ106" s="0"/>
      <c r="SRR106" s="0"/>
      <c r="SRS106" s="0"/>
      <c r="SRT106" s="0"/>
      <c r="SRU106" s="0"/>
      <c r="SRV106" s="0"/>
      <c r="SRW106" s="0"/>
      <c r="SRX106" s="0"/>
      <c r="SRY106" s="0"/>
      <c r="SRZ106" s="0"/>
      <c r="SSA106" s="0"/>
      <c r="SSB106" s="0"/>
      <c r="SSC106" s="0"/>
      <c r="SSD106" s="0"/>
      <c r="SSE106" s="0"/>
      <c r="SSF106" s="0"/>
      <c r="SSG106" s="0"/>
      <c r="SSH106" s="0"/>
      <c r="SSI106" s="0"/>
      <c r="SSJ106" s="0"/>
      <c r="SSK106" s="0"/>
      <c r="SSL106" s="0"/>
      <c r="SSM106" s="0"/>
      <c r="SSN106" s="0"/>
      <c r="SSO106" s="0"/>
      <c r="SSP106" s="0"/>
      <c r="SSQ106" s="0"/>
      <c r="SSR106" s="0"/>
      <c r="SSS106" s="0"/>
      <c r="SST106" s="0"/>
      <c r="SSU106" s="0"/>
      <c r="SSV106" s="0"/>
      <c r="SSW106" s="0"/>
      <c r="SSX106" s="0"/>
      <c r="SSY106" s="0"/>
      <c r="SSZ106" s="0"/>
      <c r="STA106" s="0"/>
      <c r="STB106" s="0"/>
      <c r="STC106" s="0"/>
      <c r="STD106" s="0"/>
      <c r="STE106" s="0"/>
      <c r="STF106" s="0"/>
      <c r="STG106" s="0"/>
      <c r="STH106" s="0"/>
      <c r="STI106" s="0"/>
      <c r="STJ106" s="0"/>
      <c r="STK106" s="0"/>
      <c r="STL106" s="0"/>
      <c r="STM106" s="0"/>
      <c r="STN106" s="0"/>
      <c r="STO106" s="0"/>
      <c r="STP106" s="0"/>
      <c r="STQ106" s="0"/>
      <c r="STR106" s="0"/>
      <c r="STS106" s="0"/>
      <c r="STT106" s="0"/>
      <c r="STU106" s="0"/>
      <c r="STV106" s="0"/>
      <c r="STW106" s="0"/>
      <c r="STX106" s="0"/>
      <c r="STY106" s="0"/>
      <c r="STZ106" s="0"/>
      <c r="SUA106" s="0"/>
      <c r="SUB106" s="0"/>
      <c r="SUC106" s="0"/>
      <c r="SUD106" s="0"/>
      <c r="SUE106" s="0"/>
      <c r="SUF106" s="0"/>
      <c r="SUG106" s="0"/>
      <c r="SUH106" s="0"/>
      <c r="SUI106" s="0"/>
      <c r="SUJ106" s="0"/>
      <c r="SUK106" s="0"/>
      <c r="SUL106" s="0"/>
      <c r="SUM106" s="0"/>
      <c r="SUN106" s="0"/>
      <c r="SUO106" s="0"/>
      <c r="SUP106" s="0"/>
      <c r="SUQ106" s="0"/>
      <c r="SUR106" s="0"/>
      <c r="SUS106" s="0"/>
      <c r="SUT106" s="0"/>
      <c r="SUU106" s="0"/>
      <c r="SUV106" s="0"/>
      <c r="SUW106" s="0"/>
      <c r="SUX106" s="0"/>
      <c r="SUY106" s="0"/>
      <c r="SUZ106" s="0"/>
      <c r="SVA106" s="0"/>
      <c r="SVB106" s="0"/>
      <c r="SVC106" s="0"/>
      <c r="SVD106" s="0"/>
      <c r="SVE106" s="0"/>
      <c r="SVF106" s="0"/>
      <c r="SVG106" s="0"/>
      <c r="SVH106" s="0"/>
      <c r="SVI106" s="0"/>
      <c r="SVJ106" s="0"/>
      <c r="SVK106" s="0"/>
      <c r="SVL106" s="0"/>
      <c r="SVM106" s="0"/>
      <c r="SVN106" s="0"/>
      <c r="SVO106" s="0"/>
      <c r="SVP106" s="0"/>
      <c r="SVQ106" s="0"/>
      <c r="SVR106" s="0"/>
      <c r="SVS106" s="0"/>
      <c r="SVT106" s="0"/>
      <c r="SVU106" s="0"/>
      <c r="SVV106" s="0"/>
      <c r="SVW106" s="0"/>
      <c r="SVX106" s="0"/>
      <c r="SVY106" s="0"/>
      <c r="SVZ106" s="0"/>
      <c r="SWA106" s="0"/>
      <c r="SWB106" s="0"/>
      <c r="SWC106" s="0"/>
      <c r="SWD106" s="0"/>
      <c r="SWE106" s="0"/>
      <c r="SWF106" s="0"/>
      <c r="SWG106" s="0"/>
      <c r="SWH106" s="0"/>
      <c r="SWI106" s="0"/>
      <c r="SWJ106" s="0"/>
      <c r="SWK106" s="0"/>
      <c r="SWL106" s="0"/>
      <c r="SWM106" s="0"/>
      <c r="SWN106" s="0"/>
      <c r="SWO106" s="0"/>
      <c r="SWP106" s="0"/>
      <c r="SWQ106" s="0"/>
      <c r="SWR106" s="0"/>
      <c r="SWS106" s="0"/>
      <c r="SWT106" s="0"/>
      <c r="SWU106" s="0"/>
      <c r="SWV106" s="0"/>
      <c r="SWW106" s="0"/>
      <c r="SWX106" s="0"/>
      <c r="SWY106" s="0"/>
      <c r="SWZ106" s="0"/>
      <c r="SXA106" s="0"/>
      <c r="SXB106" s="0"/>
      <c r="SXC106" s="0"/>
      <c r="SXD106" s="0"/>
      <c r="SXE106" s="0"/>
      <c r="SXF106" s="0"/>
      <c r="SXG106" s="0"/>
      <c r="SXH106" s="0"/>
      <c r="SXI106" s="0"/>
      <c r="SXJ106" s="0"/>
      <c r="SXK106" s="0"/>
      <c r="SXL106" s="0"/>
      <c r="SXM106" s="0"/>
      <c r="SXN106" s="0"/>
      <c r="SXO106" s="0"/>
      <c r="SXP106" s="0"/>
      <c r="SXQ106" s="0"/>
      <c r="SXR106" s="0"/>
      <c r="SXS106" s="0"/>
      <c r="SXT106" s="0"/>
      <c r="SXU106" s="0"/>
      <c r="SXV106" s="0"/>
      <c r="SXW106" s="0"/>
      <c r="SXX106" s="0"/>
      <c r="SXY106" s="0"/>
      <c r="SXZ106" s="0"/>
      <c r="SYA106" s="0"/>
      <c r="SYB106" s="0"/>
      <c r="SYC106" s="0"/>
      <c r="SYD106" s="0"/>
      <c r="SYE106" s="0"/>
      <c r="SYF106" s="0"/>
      <c r="SYG106" s="0"/>
      <c r="SYH106" s="0"/>
      <c r="SYI106" s="0"/>
      <c r="SYJ106" s="0"/>
      <c r="SYK106" s="0"/>
      <c r="SYL106" s="0"/>
      <c r="SYM106" s="0"/>
      <c r="SYN106" s="0"/>
      <c r="SYO106" s="0"/>
      <c r="SYP106" s="0"/>
      <c r="SYQ106" s="0"/>
      <c r="SYR106" s="0"/>
      <c r="SYS106" s="0"/>
      <c r="SYT106" s="0"/>
      <c r="SYU106" s="0"/>
      <c r="SYV106" s="0"/>
      <c r="SYW106" s="0"/>
      <c r="SYX106" s="0"/>
      <c r="SYY106" s="0"/>
      <c r="SYZ106" s="0"/>
      <c r="SZA106" s="0"/>
      <c r="SZB106" s="0"/>
      <c r="SZC106" s="0"/>
      <c r="SZD106" s="0"/>
      <c r="SZE106" s="0"/>
      <c r="SZF106" s="0"/>
      <c r="SZG106" s="0"/>
      <c r="SZH106" s="0"/>
      <c r="SZI106" s="0"/>
      <c r="SZJ106" s="0"/>
      <c r="SZK106" s="0"/>
      <c r="SZL106" s="0"/>
      <c r="SZM106" s="0"/>
      <c r="SZN106" s="0"/>
      <c r="SZO106" s="0"/>
      <c r="SZP106" s="0"/>
      <c r="SZQ106" s="0"/>
      <c r="SZR106" s="0"/>
      <c r="SZS106" s="0"/>
      <c r="SZT106" s="0"/>
      <c r="SZU106" s="0"/>
      <c r="SZV106" s="0"/>
      <c r="SZW106" s="0"/>
      <c r="SZX106" s="0"/>
      <c r="SZY106" s="0"/>
      <c r="SZZ106" s="0"/>
      <c r="TAA106" s="0"/>
      <c r="TAB106" s="0"/>
      <c r="TAC106" s="0"/>
      <c r="TAD106" s="0"/>
      <c r="TAE106" s="0"/>
      <c r="TAF106" s="0"/>
      <c r="TAG106" s="0"/>
      <c r="TAH106" s="0"/>
      <c r="TAI106" s="0"/>
      <c r="TAJ106" s="0"/>
      <c r="TAK106" s="0"/>
      <c r="TAL106" s="0"/>
      <c r="TAM106" s="0"/>
      <c r="TAN106" s="0"/>
      <c r="TAO106" s="0"/>
      <c r="TAP106" s="0"/>
      <c r="TAQ106" s="0"/>
      <c r="TAR106" s="0"/>
      <c r="TAS106" s="0"/>
      <c r="TAT106" s="0"/>
      <c r="TAU106" s="0"/>
      <c r="TAV106" s="0"/>
      <c r="TAW106" s="0"/>
      <c r="TAX106" s="0"/>
      <c r="TAY106" s="0"/>
      <c r="TAZ106" s="0"/>
      <c r="TBA106" s="0"/>
      <c r="TBB106" s="0"/>
      <c r="TBC106" s="0"/>
      <c r="TBD106" s="0"/>
      <c r="TBE106" s="0"/>
      <c r="TBF106" s="0"/>
      <c r="TBG106" s="0"/>
      <c r="TBH106" s="0"/>
      <c r="TBI106" s="0"/>
      <c r="TBJ106" s="0"/>
      <c r="TBK106" s="0"/>
      <c r="TBL106" s="0"/>
      <c r="TBM106" s="0"/>
      <c r="TBN106" s="0"/>
      <c r="TBO106" s="0"/>
      <c r="TBP106" s="0"/>
      <c r="TBQ106" s="0"/>
      <c r="TBR106" s="0"/>
      <c r="TBS106" s="0"/>
      <c r="TBT106" s="0"/>
      <c r="TBU106" s="0"/>
      <c r="TBV106" s="0"/>
      <c r="TBW106" s="0"/>
      <c r="TBX106" s="0"/>
      <c r="TBY106" s="0"/>
      <c r="TBZ106" s="0"/>
      <c r="TCA106" s="0"/>
      <c r="TCB106" s="0"/>
      <c r="TCC106" s="0"/>
      <c r="TCD106" s="0"/>
      <c r="TCE106" s="0"/>
      <c r="TCF106" s="0"/>
      <c r="TCG106" s="0"/>
      <c r="TCH106" s="0"/>
      <c r="TCI106" s="0"/>
      <c r="TCJ106" s="0"/>
      <c r="TCK106" s="0"/>
      <c r="TCL106" s="0"/>
      <c r="TCM106" s="0"/>
      <c r="TCN106" s="0"/>
      <c r="TCO106" s="0"/>
      <c r="TCP106" s="0"/>
      <c r="TCQ106" s="0"/>
      <c r="TCR106" s="0"/>
      <c r="TCS106" s="0"/>
      <c r="TCT106" s="0"/>
      <c r="TCU106" s="0"/>
      <c r="TCV106" s="0"/>
      <c r="TCW106" s="0"/>
      <c r="TCX106" s="0"/>
      <c r="TCY106" s="0"/>
      <c r="TCZ106" s="0"/>
      <c r="TDA106" s="0"/>
      <c r="TDB106" s="0"/>
      <c r="TDC106" s="0"/>
      <c r="TDD106" s="0"/>
      <c r="TDE106" s="0"/>
      <c r="TDF106" s="0"/>
      <c r="TDG106" s="0"/>
      <c r="TDH106" s="0"/>
      <c r="TDI106" s="0"/>
      <c r="TDJ106" s="0"/>
      <c r="TDK106" s="0"/>
      <c r="TDL106" s="0"/>
      <c r="TDM106" s="0"/>
      <c r="TDN106" s="0"/>
      <c r="TDO106" s="0"/>
      <c r="TDP106" s="0"/>
      <c r="TDQ106" s="0"/>
      <c r="TDR106" s="0"/>
      <c r="TDS106" s="0"/>
      <c r="TDT106" s="0"/>
      <c r="TDU106" s="0"/>
      <c r="TDV106" s="0"/>
      <c r="TDW106" s="0"/>
      <c r="TDX106" s="0"/>
      <c r="TDY106" s="0"/>
      <c r="TDZ106" s="0"/>
      <c r="TEA106" s="0"/>
      <c r="TEB106" s="0"/>
      <c r="TEC106" s="0"/>
      <c r="TED106" s="0"/>
      <c r="TEE106" s="0"/>
      <c r="TEF106" s="0"/>
      <c r="TEG106" s="0"/>
      <c r="TEH106" s="0"/>
      <c r="TEI106" s="0"/>
      <c r="TEJ106" s="0"/>
      <c r="TEK106" s="0"/>
      <c r="TEL106" s="0"/>
      <c r="TEM106" s="0"/>
      <c r="TEN106" s="0"/>
      <c r="TEO106" s="0"/>
      <c r="TEP106" s="0"/>
      <c r="TEQ106" s="0"/>
      <c r="TER106" s="0"/>
      <c r="TES106" s="0"/>
      <c r="TET106" s="0"/>
      <c r="TEU106" s="0"/>
      <c r="TEV106" s="0"/>
      <c r="TEW106" s="0"/>
      <c r="TEX106" s="0"/>
      <c r="TEY106" s="0"/>
      <c r="TEZ106" s="0"/>
      <c r="TFA106" s="0"/>
      <c r="TFB106" s="0"/>
      <c r="TFC106" s="0"/>
      <c r="TFD106" s="0"/>
      <c r="TFE106" s="0"/>
      <c r="TFF106" s="0"/>
      <c r="TFG106" s="0"/>
      <c r="TFH106" s="0"/>
      <c r="TFI106" s="0"/>
      <c r="TFJ106" s="0"/>
      <c r="TFK106" s="0"/>
      <c r="TFL106" s="0"/>
      <c r="TFM106" s="0"/>
      <c r="TFN106" s="0"/>
      <c r="TFO106" s="0"/>
      <c r="TFP106" s="0"/>
      <c r="TFQ106" s="0"/>
      <c r="TFR106" s="0"/>
      <c r="TFS106" s="0"/>
      <c r="TFT106" s="0"/>
      <c r="TFU106" s="0"/>
      <c r="TFV106" s="0"/>
      <c r="TFW106" s="0"/>
      <c r="TFX106" s="0"/>
      <c r="TFY106" s="0"/>
      <c r="TFZ106" s="0"/>
      <c r="TGA106" s="0"/>
      <c r="TGB106" s="0"/>
      <c r="TGC106" s="0"/>
      <c r="TGD106" s="0"/>
      <c r="TGE106" s="0"/>
      <c r="TGF106" s="0"/>
      <c r="TGG106" s="0"/>
      <c r="TGH106" s="0"/>
      <c r="TGI106" s="0"/>
      <c r="TGJ106" s="0"/>
      <c r="TGK106" s="0"/>
      <c r="TGL106" s="0"/>
      <c r="TGM106" s="0"/>
      <c r="TGN106" s="0"/>
      <c r="TGO106" s="0"/>
      <c r="TGP106" s="0"/>
      <c r="TGQ106" s="0"/>
      <c r="TGR106" s="0"/>
      <c r="TGS106" s="0"/>
      <c r="TGT106" s="0"/>
      <c r="TGU106" s="0"/>
      <c r="TGV106" s="0"/>
      <c r="TGW106" s="0"/>
      <c r="TGX106" s="0"/>
      <c r="TGY106" s="0"/>
      <c r="TGZ106" s="0"/>
      <c r="THA106" s="0"/>
      <c r="THB106" s="0"/>
      <c r="THC106" s="0"/>
      <c r="THD106" s="0"/>
      <c r="THE106" s="0"/>
      <c r="THF106" s="0"/>
      <c r="THG106" s="0"/>
      <c r="THH106" s="0"/>
      <c r="THI106" s="0"/>
      <c r="THJ106" s="0"/>
      <c r="THK106" s="0"/>
      <c r="THL106" s="0"/>
      <c r="THM106" s="0"/>
      <c r="THN106" s="0"/>
      <c r="THO106" s="0"/>
      <c r="THP106" s="0"/>
      <c r="THQ106" s="0"/>
      <c r="THR106" s="0"/>
      <c r="THS106" s="0"/>
      <c r="THT106" s="0"/>
      <c r="THU106" s="0"/>
      <c r="THV106" s="0"/>
      <c r="THW106" s="0"/>
      <c r="THX106" s="0"/>
      <c r="THY106" s="0"/>
      <c r="THZ106" s="0"/>
      <c r="TIA106" s="0"/>
      <c r="TIB106" s="0"/>
      <c r="TIC106" s="0"/>
      <c r="TID106" s="0"/>
      <c r="TIE106" s="0"/>
      <c r="TIF106" s="0"/>
      <c r="TIG106" s="0"/>
      <c r="TIH106" s="0"/>
      <c r="TII106" s="0"/>
      <c r="TIJ106" s="0"/>
      <c r="TIK106" s="0"/>
      <c r="TIL106" s="0"/>
      <c r="TIM106" s="0"/>
      <c r="TIN106" s="0"/>
      <c r="TIO106" s="0"/>
      <c r="TIP106" s="0"/>
      <c r="TIQ106" s="0"/>
      <c r="TIR106" s="0"/>
      <c r="TIS106" s="0"/>
      <c r="TIT106" s="0"/>
      <c r="TIU106" s="0"/>
      <c r="TIV106" s="0"/>
      <c r="TIW106" s="0"/>
      <c r="TIX106" s="0"/>
      <c r="TIY106" s="0"/>
      <c r="TIZ106" s="0"/>
      <c r="TJA106" s="0"/>
      <c r="TJB106" s="0"/>
      <c r="TJC106" s="0"/>
      <c r="TJD106" s="0"/>
      <c r="TJE106" s="0"/>
      <c r="TJF106" s="0"/>
      <c r="TJG106" s="0"/>
      <c r="TJH106" s="0"/>
      <c r="TJI106" s="0"/>
      <c r="TJJ106" s="0"/>
      <c r="TJK106" s="0"/>
      <c r="TJL106" s="0"/>
      <c r="TJM106" s="0"/>
      <c r="TJN106" s="0"/>
      <c r="TJO106" s="0"/>
      <c r="TJP106" s="0"/>
      <c r="TJQ106" s="0"/>
      <c r="TJR106" s="0"/>
      <c r="TJS106" s="0"/>
      <c r="TJT106" s="0"/>
      <c r="TJU106" s="0"/>
      <c r="TJV106" s="0"/>
      <c r="TJW106" s="0"/>
      <c r="TJX106" s="0"/>
      <c r="TJY106" s="0"/>
      <c r="TJZ106" s="0"/>
      <c r="TKA106" s="0"/>
      <c r="TKB106" s="0"/>
      <c r="TKC106" s="0"/>
      <c r="TKD106" s="0"/>
      <c r="TKE106" s="0"/>
      <c r="TKF106" s="0"/>
      <c r="TKG106" s="0"/>
      <c r="TKH106" s="0"/>
      <c r="TKI106" s="0"/>
      <c r="TKJ106" s="0"/>
      <c r="TKK106" s="0"/>
      <c r="TKL106" s="0"/>
      <c r="TKM106" s="0"/>
      <c r="TKN106" s="0"/>
      <c r="TKO106" s="0"/>
      <c r="TKP106" s="0"/>
      <c r="TKQ106" s="0"/>
      <c r="TKR106" s="0"/>
      <c r="TKS106" s="0"/>
      <c r="TKT106" s="0"/>
      <c r="TKU106" s="0"/>
      <c r="TKV106" s="0"/>
      <c r="TKW106" s="0"/>
      <c r="TKX106" s="0"/>
      <c r="TKY106" s="0"/>
      <c r="TKZ106" s="0"/>
      <c r="TLA106" s="0"/>
      <c r="TLB106" s="0"/>
      <c r="TLC106" s="0"/>
      <c r="TLD106" s="0"/>
      <c r="TLE106" s="0"/>
      <c r="TLF106" s="0"/>
      <c r="TLG106" s="0"/>
      <c r="TLH106" s="0"/>
      <c r="TLI106" s="0"/>
      <c r="TLJ106" s="0"/>
      <c r="TLK106" s="0"/>
      <c r="TLL106" s="0"/>
      <c r="TLM106" s="0"/>
      <c r="TLN106" s="0"/>
      <c r="TLO106" s="0"/>
      <c r="TLP106" s="0"/>
      <c r="TLQ106" s="0"/>
      <c r="TLR106" s="0"/>
      <c r="TLS106" s="0"/>
      <c r="TLT106" s="0"/>
      <c r="TLU106" s="0"/>
      <c r="TLV106" s="0"/>
      <c r="TLW106" s="0"/>
      <c r="TLX106" s="0"/>
      <c r="TLY106" s="0"/>
      <c r="TLZ106" s="0"/>
      <c r="TMA106" s="0"/>
      <c r="TMB106" s="0"/>
      <c r="TMC106" s="0"/>
      <c r="TMD106" s="0"/>
      <c r="TME106" s="0"/>
      <c r="TMF106" s="0"/>
      <c r="TMG106" s="0"/>
      <c r="TMH106" s="0"/>
      <c r="TMI106" s="0"/>
      <c r="TMJ106" s="0"/>
      <c r="TMK106" s="0"/>
      <c r="TML106" s="0"/>
      <c r="TMM106" s="0"/>
      <c r="TMN106" s="0"/>
      <c r="TMO106" s="0"/>
      <c r="TMP106" s="0"/>
      <c r="TMQ106" s="0"/>
      <c r="TMR106" s="0"/>
      <c r="TMS106" s="0"/>
      <c r="TMT106" s="0"/>
      <c r="TMU106" s="0"/>
      <c r="TMV106" s="0"/>
      <c r="TMW106" s="0"/>
      <c r="TMX106" s="0"/>
      <c r="TMY106" s="0"/>
      <c r="TMZ106" s="0"/>
      <c r="TNA106" s="0"/>
      <c r="TNB106" s="0"/>
      <c r="TNC106" s="0"/>
      <c r="TND106" s="0"/>
      <c r="TNE106" s="0"/>
      <c r="TNF106" s="0"/>
      <c r="TNG106" s="0"/>
      <c r="TNH106" s="0"/>
      <c r="TNI106" s="0"/>
      <c r="TNJ106" s="0"/>
      <c r="TNK106" s="0"/>
      <c r="TNL106" s="0"/>
      <c r="TNM106" s="0"/>
      <c r="TNN106" s="0"/>
      <c r="TNO106" s="0"/>
      <c r="TNP106" s="0"/>
      <c r="TNQ106" s="0"/>
      <c r="TNR106" s="0"/>
      <c r="TNS106" s="0"/>
      <c r="TNT106" s="0"/>
      <c r="TNU106" s="0"/>
      <c r="TNV106" s="0"/>
      <c r="TNW106" s="0"/>
      <c r="TNX106" s="0"/>
      <c r="TNY106" s="0"/>
      <c r="TNZ106" s="0"/>
      <c r="TOA106" s="0"/>
      <c r="TOB106" s="0"/>
      <c r="TOC106" s="0"/>
      <c r="TOD106" s="0"/>
      <c r="TOE106" s="0"/>
      <c r="TOF106" s="0"/>
      <c r="TOG106" s="0"/>
      <c r="TOH106" s="0"/>
      <c r="TOI106" s="0"/>
      <c r="TOJ106" s="0"/>
      <c r="TOK106" s="0"/>
      <c r="TOL106" s="0"/>
      <c r="TOM106" s="0"/>
      <c r="TON106" s="0"/>
      <c r="TOO106" s="0"/>
      <c r="TOP106" s="0"/>
      <c r="TOQ106" s="0"/>
      <c r="TOR106" s="0"/>
      <c r="TOS106" s="0"/>
      <c r="TOT106" s="0"/>
      <c r="TOU106" s="0"/>
      <c r="TOV106" s="0"/>
      <c r="TOW106" s="0"/>
      <c r="TOX106" s="0"/>
      <c r="TOY106" s="0"/>
      <c r="TOZ106" s="0"/>
      <c r="TPA106" s="0"/>
      <c r="TPB106" s="0"/>
      <c r="TPC106" s="0"/>
      <c r="TPD106" s="0"/>
      <c r="TPE106" s="0"/>
      <c r="TPF106" s="0"/>
      <c r="TPG106" s="0"/>
      <c r="TPH106" s="0"/>
      <c r="TPI106" s="0"/>
      <c r="TPJ106" s="0"/>
      <c r="TPK106" s="0"/>
      <c r="TPL106" s="0"/>
      <c r="TPM106" s="0"/>
      <c r="TPN106" s="0"/>
      <c r="TPO106" s="0"/>
      <c r="TPP106" s="0"/>
      <c r="TPQ106" s="0"/>
      <c r="TPR106" s="0"/>
      <c r="TPS106" s="0"/>
      <c r="TPT106" s="0"/>
      <c r="TPU106" s="0"/>
      <c r="TPV106" s="0"/>
      <c r="TPW106" s="0"/>
      <c r="TPX106" s="0"/>
      <c r="TPY106" s="0"/>
      <c r="TPZ106" s="0"/>
      <c r="TQA106" s="0"/>
      <c r="TQB106" s="0"/>
      <c r="TQC106" s="0"/>
      <c r="TQD106" s="0"/>
      <c r="TQE106" s="0"/>
      <c r="TQF106" s="0"/>
      <c r="TQG106" s="0"/>
      <c r="TQH106" s="0"/>
      <c r="TQI106" s="0"/>
      <c r="TQJ106" s="0"/>
      <c r="TQK106" s="0"/>
      <c r="TQL106" s="0"/>
      <c r="TQM106" s="0"/>
      <c r="TQN106" s="0"/>
      <c r="TQO106" s="0"/>
      <c r="TQP106" s="0"/>
      <c r="TQQ106" s="0"/>
      <c r="TQR106" s="0"/>
      <c r="TQS106" s="0"/>
      <c r="TQT106" s="0"/>
      <c r="TQU106" s="0"/>
      <c r="TQV106" s="0"/>
      <c r="TQW106" s="0"/>
      <c r="TQX106" s="0"/>
      <c r="TQY106" s="0"/>
      <c r="TQZ106" s="0"/>
      <c r="TRA106" s="0"/>
      <c r="TRB106" s="0"/>
      <c r="TRC106" s="0"/>
      <c r="TRD106" s="0"/>
      <c r="TRE106" s="0"/>
      <c r="TRF106" s="0"/>
      <c r="TRG106" s="0"/>
      <c r="TRH106" s="0"/>
      <c r="TRI106" s="0"/>
      <c r="TRJ106" s="0"/>
      <c r="TRK106" s="0"/>
      <c r="TRL106" s="0"/>
      <c r="TRM106" s="0"/>
      <c r="TRN106" s="0"/>
      <c r="TRO106" s="0"/>
      <c r="TRP106" s="0"/>
      <c r="TRQ106" s="0"/>
      <c r="TRR106" s="0"/>
      <c r="TRS106" s="0"/>
      <c r="TRT106" s="0"/>
      <c r="TRU106" s="0"/>
      <c r="TRV106" s="0"/>
      <c r="TRW106" s="0"/>
      <c r="TRX106" s="0"/>
      <c r="TRY106" s="0"/>
      <c r="TRZ106" s="0"/>
      <c r="TSA106" s="0"/>
      <c r="TSB106" s="0"/>
      <c r="TSC106" s="0"/>
      <c r="TSD106" s="0"/>
      <c r="TSE106" s="0"/>
      <c r="TSF106" s="0"/>
      <c r="TSG106" s="0"/>
      <c r="TSH106" s="0"/>
      <c r="TSI106" s="0"/>
      <c r="TSJ106" s="0"/>
      <c r="TSK106" s="0"/>
      <c r="TSL106" s="0"/>
      <c r="TSM106" s="0"/>
      <c r="TSN106" s="0"/>
      <c r="TSO106" s="0"/>
      <c r="TSP106" s="0"/>
      <c r="TSQ106" s="0"/>
      <c r="TSR106" s="0"/>
      <c r="TSS106" s="0"/>
      <c r="TST106" s="0"/>
      <c r="TSU106" s="0"/>
      <c r="TSV106" s="0"/>
      <c r="TSW106" s="0"/>
      <c r="TSX106" s="0"/>
      <c r="TSY106" s="0"/>
      <c r="TSZ106" s="0"/>
      <c r="TTA106" s="0"/>
      <c r="TTB106" s="0"/>
      <c r="TTC106" s="0"/>
      <c r="TTD106" s="0"/>
      <c r="TTE106" s="0"/>
      <c r="TTF106" s="0"/>
      <c r="TTG106" s="0"/>
      <c r="TTH106" s="0"/>
      <c r="TTI106" s="0"/>
      <c r="TTJ106" s="0"/>
      <c r="TTK106" s="0"/>
      <c r="TTL106" s="0"/>
      <c r="TTM106" s="0"/>
      <c r="TTN106" s="0"/>
      <c r="TTO106" s="0"/>
      <c r="TTP106" s="0"/>
      <c r="TTQ106" s="0"/>
      <c r="TTR106" s="0"/>
      <c r="TTS106" s="0"/>
      <c r="TTT106" s="0"/>
      <c r="TTU106" s="0"/>
      <c r="TTV106" s="0"/>
      <c r="TTW106" s="0"/>
      <c r="TTX106" s="0"/>
      <c r="TTY106" s="0"/>
      <c r="TTZ106" s="0"/>
      <c r="TUA106" s="0"/>
      <c r="TUB106" s="0"/>
      <c r="TUC106" s="0"/>
      <c r="TUD106" s="0"/>
      <c r="TUE106" s="0"/>
      <c r="TUF106" s="0"/>
      <c r="TUG106" s="0"/>
      <c r="TUH106" s="0"/>
      <c r="TUI106" s="0"/>
      <c r="TUJ106" s="0"/>
      <c r="TUK106" s="0"/>
      <c r="TUL106" s="0"/>
      <c r="TUM106" s="0"/>
      <c r="TUN106" s="0"/>
      <c r="TUO106" s="0"/>
      <c r="TUP106" s="0"/>
      <c r="TUQ106" s="0"/>
      <c r="TUR106" s="0"/>
      <c r="TUS106" s="0"/>
      <c r="TUT106" s="0"/>
      <c r="TUU106" s="0"/>
      <c r="TUV106" s="0"/>
      <c r="TUW106" s="0"/>
      <c r="TUX106" s="0"/>
      <c r="TUY106" s="0"/>
      <c r="TUZ106" s="0"/>
      <c r="TVA106" s="0"/>
      <c r="TVB106" s="0"/>
      <c r="TVC106" s="0"/>
      <c r="TVD106" s="0"/>
      <c r="TVE106" s="0"/>
      <c r="TVF106" s="0"/>
      <c r="TVG106" s="0"/>
      <c r="TVH106" s="0"/>
      <c r="TVI106" s="0"/>
      <c r="TVJ106" s="0"/>
      <c r="TVK106" s="0"/>
      <c r="TVL106" s="0"/>
      <c r="TVM106" s="0"/>
      <c r="TVN106" s="0"/>
      <c r="TVO106" s="0"/>
      <c r="TVP106" s="0"/>
      <c r="TVQ106" s="0"/>
      <c r="TVR106" s="0"/>
      <c r="TVS106" s="0"/>
      <c r="TVT106" s="0"/>
      <c r="TVU106" s="0"/>
      <c r="TVV106" s="0"/>
      <c r="TVW106" s="0"/>
      <c r="TVX106" s="0"/>
      <c r="TVY106" s="0"/>
      <c r="TVZ106" s="0"/>
      <c r="TWA106" s="0"/>
      <c r="TWB106" s="0"/>
      <c r="TWC106" s="0"/>
      <c r="TWD106" s="0"/>
      <c r="TWE106" s="0"/>
      <c r="TWF106" s="0"/>
      <c r="TWG106" s="0"/>
      <c r="TWH106" s="0"/>
      <c r="TWI106" s="0"/>
      <c r="TWJ106" s="0"/>
      <c r="TWK106" s="0"/>
      <c r="TWL106" s="0"/>
      <c r="TWM106" s="0"/>
      <c r="TWN106" s="0"/>
      <c r="TWO106" s="0"/>
      <c r="TWP106" s="0"/>
      <c r="TWQ106" s="0"/>
      <c r="TWR106" s="0"/>
      <c r="TWS106" s="0"/>
      <c r="TWT106" s="0"/>
      <c r="TWU106" s="0"/>
      <c r="TWV106" s="0"/>
      <c r="TWW106" s="0"/>
      <c r="TWX106" s="0"/>
      <c r="TWY106" s="0"/>
      <c r="TWZ106" s="0"/>
      <c r="TXA106" s="0"/>
      <c r="TXB106" s="0"/>
      <c r="TXC106" s="0"/>
      <c r="TXD106" s="0"/>
      <c r="TXE106" s="0"/>
      <c r="TXF106" s="0"/>
      <c r="TXG106" s="0"/>
      <c r="TXH106" s="0"/>
      <c r="TXI106" s="0"/>
      <c r="TXJ106" s="0"/>
      <c r="TXK106" s="0"/>
      <c r="TXL106" s="0"/>
      <c r="TXM106" s="0"/>
      <c r="TXN106" s="0"/>
      <c r="TXO106" s="0"/>
      <c r="TXP106" s="0"/>
      <c r="TXQ106" s="0"/>
      <c r="TXR106" s="0"/>
      <c r="TXS106" s="0"/>
      <c r="TXT106" s="0"/>
      <c r="TXU106" s="0"/>
      <c r="TXV106" s="0"/>
      <c r="TXW106" s="0"/>
      <c r="TXX106" s="0"/>
      <c r="TXY106" s="0"/>
      <c r="TXZ106" s="0"/>
      <c r="TYA106" s="0"/>
      <c r="TYB106" s="0"/>
      <c r="TYC106" s="0"/>
      <c r="TYD106" s="0"/>
      <c r="TYE106" s="0"/>
      <c r="TYF106" s="0"/>
      <c r="TYG106" s="0"/>
      <c r="TYH106" s="0"/>
      <c r="TYI106" s="0"/>
      <c r="TYJ106" s="0"/>
      <c r="TYK106" s="0"/>
      <c r="TYL106" s="0"/>
      <c r="TYM106" s="0"/>
      <c r="TYN106" s="0"/>
      <c r="TYO106" s="0"/>
      <c r="TYP106" s="0"/>
      <c r="TYQ106" s="0"/>
      <c r="TYR106" s="0"/>
      <c r="TYS106" s="0"/>
      <c r="TYT106" s="0"/>
      <c r="TYU106" s="0"/>
      <c r="TYV106" s="0"/>
      <c r="TYW106" s="0"/>
      <c r="TYX106" s="0"/>
      <c r="TYY106" s="0"/>
      <c r="TYZ106" s="0"/>
      <c r="TZA106" s="0"/>
      <c r="TZB106" s="0"/>
      <c r="TZC106" s="0"/>
      <c r="TZD106" s="0"/>
      <c r="TZE106" s="0"/>
      <c r="TZF106" s="0"/>
      <c r="TZG106" s="0"/>
      <c r="TZH106" s="0"/>
      <c r="TZI106" s="0"/>
      <c r="TZJ106" s="0"/>
      <c r="TZK106" s="0"/>
      <c r="TZL106" s="0"/>
      <c r="TZM106" s="0"/>
      <c r="TZN106" s="0"/>
      <c r="TZO106" s="0"/>
      <c r="TZP106" s="0"/>
      <c r="TZQ106" s="0"/>
      <c r="TZR106" s="0"/>
      <c r="TZS106" s="0"/>
      <c r="TZT106" s="0"/>
      <c r="TZU106" s="0"/>
      <c r="TZV106" s="0"/>
      <c r="TZW106" s="0"/>
      <c r="TZX106" s="0"/>
      <c r="TZY106" s="0"/>
      <c r="TZZ106" s="0"/>
      <c r="UAA106" s="0"/>
      <c r="UAB106" s="0"/>
      <c r="UAC106" s="0"/>
      <c r="UAD106" s="0"/>
      <c r="UAE106" s="0"/>
      <c r="UAF106" s="0"/>
      <c r="UAG106" s="0"/>
      <c r="UAH106" s="0"/>
      <c r="UAI106" s="0"/>
      <c r="UAJ106" s="0"/>
      <c r="UAK106" s="0"/>
      <c r="UAL106" s="0"/>
      <c r="UAM106" s="0"/>
      <c r="UAN106" s="0"/>
      <c r="UAO106" s="0"/>
      <c r="UAP106" s="0"/>
      <c r="UAQ106" s="0"/>
      <c r="UAR106" s="0"/>
      <c r="UAS106" s="0"/>
      <c r="UAT106" s="0"/>
      <c r="UAU106" s="0"/>
      <c r="UAV106" s="0"/>
      <c r="UAW106" s="0"/>
      <c r="UAX106" s="0"/>
      <c r="UAY106" s="0"/>
      <c r="UAZ106" s="0"/>
      <c r="UBA106" s="0"/>
      <c r="UBB106" s="0"/>
      <c r="UBC106" s="0"/>
      <c r="UBD106" s="0"/>
      <c r="UBE106" s="0"/>
      <c r="UBF106" s="0"/>
      <c r="UBG106" s="0"/>
      <c r="UBH106" s="0"/>
      <c r="UBI106" s="0"/>
      <c r="UBJ106" s="0"/>
      <c r="UBK106" s="0"/>
      <c r="UBL106" s="0"/>
      <c r="UBM106" s="0"/>
      <c r="UBN106" s="0"/>
      <c r="UBO106" s="0"/>
      <c r="UBP106" s="0"/>
      <c r="UBQ106" s="0"/>
      <c r="UBR106" s="0"/>
      <c r="UBS106" s="0"/>
      <c r="UBT106" s="0"/>
      <c r="UBU106" s="0"/>
      <c r="UBV106" s="0"/>
      <c r="UBW106" s="0"/>
      <c r="UBX106" s="0"/>
      <c r="UBY106" s="0"/>
      <c r="UBZ106" s="0"/>
      <c r="UCA106" s="0"/>
      <c r="UCB106" s="0"/>
      <c r="UCC106" s="0"/>
      <c r="UCD106" s="0"/>
      <c r="UCE106" s="0"/>
      <c r="UCF106" s="0"/>
      <c r="UCG106" s="0"/>
      <c r="UCH106" s="0"/>
      <c r="UCI106" s="0"/>
      <c r="UCJ106" s="0"/>
      <c r="UCK106" s="0"/>
      <c r="UCL106" s="0"/>
      <c r="UCM106" s="0"/>
      <c r="UCN106" s="0"/>
      <c r="UCO106" s="0"/>
      <c r="UCP106" s="0"/>
      <c r="UCQ106" s="0"/>
      <c r="UCR106" s="0"/>
      <c r="UCS106" s="0"/>
      <c r="UCT106" s="0"/>
      <c r="UCU106" s="0"/>
      <c r="UCV106" s="0"/>
      <c r="UCW106" s="0"/>
      <c r="UCX106" s="0"/>
      <c r="UCY106" s="0"/>
      <c r="UCZ106" s="0"/>
      <c r="UDA106" s="0"/>
      <c r="UDB106" s="0"/>
      <c r="UDC106" s="0"/>
      <c r="UDD106" s="0"/>
      <c r="UDE106" s="0"/>
      <c r="UDF106" s="0"/>
      <c r="UDG106" s="0"/>
      <c r="UDH106" s="0"/>
      <c r="UDI106" s="0"/>
      <c r="UDJ106" s="0"/>
      <c r="UDK106" s="0"/>
      <c r="UDL106" s="0"/>
      <c r="UDM106" s="0"/>
      <c r="UDN106" s="0"/>
      <c r="UDO106" s="0"/>
      <c r="UDP106" s="0"/>
      <c r="UDQ106" s="0"/>
      <c r="UDR106" s="0"/>
      <c r="UDS106" s="0"/>
      <c r="UDT106" s="0"/>
      <c r="UDU106" s="0"/>
      <c r="UDV106" s="0"/>
      <c r="UDW106" s="0"/>
      <c r="UDX106" s="0"/>
      <c r="UDY106" s="0"/>
      <c r="UDZ106" s="0"/>
      <c r="UEA106" s="0"/>
      <c r="UEB106" s="0"/>
      <c r="UEC106" s="0"/>
      <c r="UED106" s="0"/>
      <c r="UEE106" s="0"/>
      <c r="UEF106" s="0"/>
      <c r="UEG106" s="0"/>
      <c r="UEH106" s="0"/>
      <c r="UEI106" s="0"/>
      <c r="UEJ106" s="0"/>
      <c r="UEK106" s="0"/>
      <c r="UEL106" s="0"/>
      <c r="UEM106" s="0"/>
      <c r="UEN106" s="0"/>
      <c r="UEO106" s="0"/>
      <c r="UEP106" s="0"/>
      <c r="UEQ106" s="0"/>
      <c r="UER106" s="0"/>
      <c r="UES106" s="0"/>
      <c r="UET106" s="0"/>
      <c r="UEU106" s="0"/>
      <c r="UEV106" s="0"/>
      <c r="UEW106" s="0"/>
      <c r="UEX106" s="0"/>
      <c r="UEY106" s="0"/>
      <c r="UEZ106" s="0"/>
      <c r="UFA106" s="0"/>
      <c r="UFB106" s="0"/>
      <c r="UFC106" s="0"/>
      <c r="UFD106" s="0"/>
      <c r="UFE106" s="0"/>
      <c r="UFF106" s="0"/>
      <c r="UFG106" s="0"/>
      <c r="UFH106" s="0"/>
      <c r="UFI106" s="0"/>
      <c r="UFJ106" s="0"/>
      <c r="UFK106" s="0"/>
      <c r="UFL106" s="0"/>
      <c r="UFM106" s="0"/>
      <c r="UFN106" s="0"/>
      <c r="UFO106" s="0"/>
      <c r="UFP106" s="0"/>
      <c r="UFQ106" s="0"/>
      <c r="UFR106" s="0"/>
      <c r="UFS106" s="0"/>
      <c r="UFT106" s="0"/>
      <c r="UFU106" s="0"/>
      <c r="UFV106" s="0"/>
      <c r="UFW106" s="0"/>
      <c r="UFX106" s="0"/>
      <c r="UFY106" s="0"/>
      <c r="UFZ106" s="0"/>
      <c r="UGA106" s="0"/>
      <c r="UGB106" s="0"/>
      <c r="UGC106" s="0"/>
      <c r="UGD106" s="0"/>
      <c r="UGE106" s="0"/>
      <c r="UGF106" s="0"/>
      <c r="UGG106" s="0"/>
      <c r="UGH106" s="0"/>
      <c r="UGI106" s="0"/>
      <c r="UGJ106" s="0"/>
      <c r="UGK106" s="0"/>
      <c r="UGL106" s="0"/>
      <c r="UGM106" s="0"/>
      <c r="UGN106" s="0"/>
      <c r="UGO106" s="0"/>
      <c r="UGP106" s="0"/>
      <c r="UGQ106" s="0"/>
      <c r="UGR106" s="0"/>
      <c r="UGS106" s="0"/>
      <c r="UGT106" s="0"/>
      <c r="UGU106" s="0"/>
      <c r="UGV106" s="0"/>
      <c r="UGW106" s="0"/>
      <c r="UGX106" s="0"/>
      <c r="UGY106" s="0"/>
      <c r="UGZ106" s="0"/>
      <c r="UHA106" s="0"/>
      <c r="UHB106" s="0"/>
      <c r="UHC106" s="0"/>
      <c r="UHD106" s="0"/>
      <c r="UHE106" s="0"/>
      <c r="UHF106" s="0"/>
      <c r="UHG106" s="0"/>
      <c r="UHH106" s="0"/>
      <c r="UHI106" s="0"/>
      <c r="UHJ106" s="0"/>
      <c r="UHK106" s="0"/>
      <c r="UHL106" s="0"/>
      <c r="UHM106" s="0"/>
      <c r="UHN106" s="0"/>
      <c r="UHO106" s="0"/>
      <c r="UHP106" s="0"/>
      <c r="UHQ106" s="0"/>
      <c r="UHR106" s="0"/>
      <c r="UHS106" s="0"/>
      <c r="UHT106" s="0"/>
      <c r="UHU106" s="0"/>
      <c r="UHV106" s="0"/>
      <c r="UHW106" s="0"/>
      <c r="UHX106" s="0"/>
      <c r="UHY106" s="0"/>
      <c r="UHZ106" s="0"/>
      <c r="UIA106" s="0"/>
      <c r="UIB106" s="0"/>
      <c r="UIC106" s="0"/>
      <c r="UID106" s="0"/>
      <c r="UIE106" s="0"/>
      <c r="UIF106" s="0"/>
      <c r="UIG106" s="0"/>
      <c r="UIH106" s="0"/>
      <c r="UII106" s="0"/>
      <c r="UIJ106" s="0"/>
      <c r="UIK106" s="0"/>
      <c r="UIL106" s="0"/>
      <c r="UIM106" s="0"/>
      <c r="UIN106" s="0"/>
      <c r="UIO106" s="0"/>
      <c r="UIP106" s="0"/>
      <c r="UIQ106" s="0"/>
      <c r="UIR106" s="0"/>
      <c r="UIS106" s="0"/>
      <c r="UIT106" s="0"/>
      <c r="UIU106" s="0"/>
      <c r="UIV106" s="0"/>
      <c r="UIW106" s="0"/>
      <c r="UIX106" s="0"/>
      <c r="UIY106" s="0"/>
      <c r="UIZ106" s="0"/>
      <c r="UJA106" s="0"/>
      <c r="UJB106" s="0"/>
      <c r="UJC106" s="0"/>
      <c r="UJD106" s="0"/>
      <c r="UJE106" s="0"/>
      <c r="UJF106" s="0"/>
      <c r="UJG106" s="0"/>
      <c r="UJH106" s="0"/>
      <c r="UJI106" s="0"/>
      <c r="UJJ106" s="0"/>
      <c r="UJK106" s="0"/>
      <c r="UJL106" s="0"/>
      <c r="UJM106" s="0"/>
      <c r="UJN106" s="0"/>
      <c r="UJO106" s="0"/>
      <c r="UJP106" s="0"/>
      <c r="UJQ106" s="0"/>
      <c r="UJR106" s="0"/>
      <c r="UJS106" s="0"/>
      <c r="UJT106" s="0"/>
      <c r="UJU106" s="0"/>
      <c r="UJV106" s="0"/>
      <c r="UJW106" s="0"/>
      <c r="UJX106" s="0"/>
      <c r="UJY106" s="0"/>
      <c r="UJZ106" s="0"/>
      <c r="UKA106" s="0"/>
      <c r="UKB106" s="0"/>
      <c r="UKC106" s="0"/>
      <c r="UKD106" s="0"/>
      <c r="UKE106" s="0"/>
      <c r="UKF106" s="0"/>
      <c r="UKG106" s="0"/>
      <c r="UKH106" s="0"/>
      <c r="UKI106" s="0"/>
      <c r="UKJ106" s="0"/>
      <c r="UKK106" s="0"/>
      <c r="UKL106" s="0"/>
      <c r="UKM106" s="0"/>
      <c r="UKN106" s="0"/>
      <c r="UKO106" s="0"/>
      <c r="UKP106" s="0"/>
      <c r="UKQ106" s="0"/>
      <c r="UKR106" s="0"/>
      <c r="UKS106" s="0"/>
      <c r="UKT106" s="0"/>
      <c r="UKU106" s="0"/>
      <c r="UKV106" s="0"/>
      <c r="UKW106" s="0"/>
      <c r="UKX106" s="0"/>
      <c r="UKY106" s="0"/>
      <c r="UKZ106" s="0"/>
      <c r="ULA106" s="0"/>
      <c r="ULB106" s="0"/>
      <c r="ULC106" s="0"/>
      <c r="ULD106" s="0"/>
      <c r="ULE106" s="0"/>
      <c r="ULF106" s="0"/>
      <c r="ULG106" s="0"/>
      <c r="ULH106" s="0"/>
      <c r="ULI106" s="0"/>
      <c r="ULJ106" s="0"/>
      <c r="ULK106" s="0"/>
      <c r="ULL106" s="0"/>
      <c r="ULM106" s="0"/>
      <c r="ULN106" s="0"/>
      <c r="ULO106" s="0"/>
      <c r="ULP106" s="0"/>
      <c r="ULQ106" s="0"/>
      <c r="ULR106" s="0"/>
      <c r="ULS106" s="0"/>
      <c r="ULT106" s="0"/>
      <c r="ULU106" s="0"/>
      <c r="ULV106" s="0"/>
      <c r="ULW106" s="0"/>
      <c r="ULX106" s="0"/>
      <c r="ULY106" s="0"/>
      <c r="ULZ106" s="0"/>
      <c r="UMA106" s="0"/>
      <c r="UMB106" s="0"/>
      <c r="UMC106" s="0"/>
      <c r="UMD106" s="0"/>
      <c r="UME106" s="0"/>
      <c r="UMF106" s="0"/>
      <c r="UMG106" s="0"/>
      <c r="UMH106" s="0"/>
      <c r="UMI106" s="0"/>
      <c r="UMJ106" s="0"/>
      <c r="UMK106" s="0"/>
      <c r="UML106" s="0"/>
      <c r="UMM106" s="0"/>
      <c r="UMN106" s="0"/>
      <c r="UMO106" s="0"/>
      <c r="UMP106" s="0"/>
      <c r="UMQ106" s="0"/>
      <c r="UMR106" s="0"/>
      <c r="UMS106" s="0"/>
      <c r="UMT106" s="0"/>
      <c r="UMU106" s="0"/>
      <c r="UMV106" s="0"/>
      <c r="UMW106" s="0"/>
      <c r="UMX106" s="0"/>
      <c r="UMY106" s="0"/>
      <c r="UMZ106" s="0"/>
      <c r="UNA106" s="0"/>
      <c r="UNB106" s="0"/>
      <c r="UNC106" s="0"/>
      <c r="UND106" s="0"/>
      <c r="UNE106" s="0"/>
      <c r="UNF106" s="0"/>
      <c r="UNG106" s="0"/>
      <c r="UNH106" s="0"/>
      <c r="UNI106" s="0"/>
      <c r="UNJ106" s="0"/>
      <c r="UNK106" s="0"/>
      <c r="UNL106" s="0"/>
      <c r="UNM106" s="0"/>
      <c r="UNN106" s="0"/>
      <c r="UNO106" s="0"/>
      <c r="UNP106" s="0"/>
      <c r="UNQ106" s="0"/>
      <c r="UNR106" s="0"/>
      <c r="UNS106" s="0"/>
      <c r="UNT106" s="0"/>
      <c r="UNU106" s="0"/>
      <c r="UNV106" s="0"/>
      <c r="UNW106" s="0"/>
      <c r="UNX106" s="0"/>
      <c r="UNY106" s="0"/>
      <c r="UNZ106" s="0"/>
      <c r="UOA106" s="0"/>
      <c r="UOB106" s="0"/>
      <c r="UOC106" s="0"/>
      <c r="UOD106" s="0"/>
      <c r="UOE106" s="0"/>
      <c r="UOF106" s="0"/>
      <c r="UOG106" s="0"/>
      <c r="UOH106" s="0"/>
      <c r="UOI106" s="0"/>
      <c r="UOJ106" s="0"/>
      <c r="UOK106" s="0"/>
      <c r="UOL106" s="0"/>
      <c r="UOM106" s="0"/>
      <c r="UON106" s="0"/>
      <c r="UOO106" s="0"/>
      <c r="UOP106" s="0"/>
      <c r="UOQ106" s="0"/>
      <c r="UOR106" s="0"/>
      <c r="UOS106" s="0"/>
      <c r="UOT106" s="0"/>
      <c r="UOU106" s="0"/>
      <c r="UOV106" s="0"/>
      <c r="UOW106" s="0"/>
      <c r="UOX106" s="0"/>
      <c r="UOY106" s="0"/>
      <c r="UOZ106" s="0"/>
      <c r="UPA106" s="0"/>
      <c r="UPB106" s="0"/>
      <c r="UPC106" s="0"/>
      <c r="UPD106" s="0"/>
      <c r="UPE106" s="0"/>
      <c r="UPF106" s="0"/>
      <c r="UPG106" s="0"/>
      <c r="UPH106" s="0"/>
      <c r="UPI106" s="0"/>
      <c r="UPJ106" s="0"/>
      <c r="UPK106" s="0"/>
      <c r="UPL106" s="0"/>
      <c r="UPM106" s="0"/>
      <c r="UPN106" s="0"/>
      <c r="UPO106" s="0"/>
      <c r="UPP106" s="0"/>
      <c r="UPQ106" s="0"/>
      <c r="UPR106" s="0"/>
      <c r="UPS106" s="0"/>
      <c r="UPT106" s="0"/>
      <c r="UPU106" s="0"/>
      <c r="UPV106" s="0"/>
      <c r="UPW106" s="0"/>
      <c r="UPX106" s="0"/>
      <c r="UPY106" s="0"/>
      <c r="UPZ106" s="0"/>
      <c r="UQA106" s="0"/>
      <c r="UQB106" s="0"/>
      <c r="UQC106" s="0"/>
      <c r="UQD106" s="0"/>
      <c r="UQE106" s="0"/>
      <c r="UQF106" s="0"/>
      <c r="UQG106" s="0"/>
      <c r="UQH106" s="0"/>
      <c r="UQI106" s="0"/>
      <c r="UQJ106" s="0"/>
      <c r="UQK106" s="0"/>
      <c r="UQL106" s="0"/>
      <c r="UQM106" s="0"/>
      <c r="UQN106" s="0"/>
      <c r="UQO106" s="0"/>
      <c r="UQP106" s="0"/>
      <c r="UQQ106" s="0"/>
      <c r="UQR106" s="0"/>
      <c r="UQS106" s="0"/>
      <c r="UQT106" s="0"/>
      <c r="UQU106" s="0"/>
      <c r="UQV106" s="0"/>
      <c r="UQW106" s="0"/>
      <c r="UQX106" s="0"/>
      <c r="UQY106" s="0"/>
      <c r="UQZ106" s="0"/>
      <c r="URA106" s="0"/>
      <c r="URB106" s="0"/>
      <c r="URC106" s="0"/>
      <c r="URD106" s="0"/>
      <c r="URE106" s="0"/>
      <c r="URF106" s="0"/>
      <c r="URG106" s="0"/>
      <c r="URH106" s="0"/>
      <c r="URI106" s="0"/>
      <c r="URJ106" s="0"/>
      <c r="URK106" s="0"/>
      <c r="URL106" s="0"/>
      <c r="URM106" s="0"/>
      <c r="URN106" s="0"/>
      <c r="URO106" s="0"/>
      <c r="URP106" s="0"/>
      <c r="URQ106" s="0"/>
      <c r="URR106" s="0"/>
      <c r="URS106" s="0"/>
      <c r="URT106" s="0"/>
      <c r="URU106" s="0"/>
      <c r="URV106" s="0"/>
      <c r="URW106" s="0"/>
      <c r="URX106" s="0"/>
      <c r="URY106" s="0"/>
      <c r="URZ106" s="0"/>
      <c r="USA106" s="0"/>
      <c r="USB106" s="0"/>
      <c r="USC106" s="0"/>
      <c r="USD106" s="0"/>
      <c r="USE106" s="0"/>
      <c r="USF106" s="0"/>
      <c r="USG106" s="0"/>
      <c r="USH106" s="0"/>
      <c r="USI106" s="0"/>
      <c r="USJ106" s="0"/>
      <c r="USK106" s="0"/>
      <c r="USL106" s="0"/>
      <c r="USM106" s="0"/>
      <c r="USN106" s="0"/>
      <c r="USO106" s="0"/>
      <c r="USP106" s="0"/>
      <c r="USQ106" s="0"/>
      <c r="USR106" s="0"/>
      <c r="USS106" s="0"/>
      <c r="UST106" s="0"/>
      <c r="USU106" s="0"/>
      <c r="USV106" s="0"/>
      <c r="USW106" s="0"/>
      <c r="USX106" s="0"/>
      <c r="USY106" s="0"/>
      <c r="USZ106" s="0"/>
      <c r="UTA106" s="0"/>
      <c r="UTB106" s="0"/>
      <c r="UTC106" s="0"/>
      <c r="UTD106" s="0"/>
      <c r="UTE106" s="0"/>
      <c r="UTF106" s="0"/>
      <c r="UTG106" s="0"/>
      <c r="UTH106" s="0"/>
      <c r="UTI106" s="0"/>
      <c r="UTJ106" s="0"/>
      <c r="UTK106" s="0"/>
      <c r="UTL106" s="0"/>
      <c r="UTM106" s="0"/>
      <c r="UTN106" s="0"/>
      <c r="UTO106" s="0"/>
      <c r="UTP106" s="0"/>
      <c r="UTQ106" s="0"/>
      <c r="UTR106" s="0"/>
      <c r="UTS106" s="0"/>
      <c r="UTT106" s="0"/>
      <c r="UTU106" s="0"/>
      <c r="UTV106" s="0"/>
      <c r="UTW106" s="0"/>
      <c r="UTX106" s="0"/>
      <c r="UTY106" s="0"/>
      <c r="UTZ106" s="0"/>
      <c r="UUA106" s="0"/>
      <c r="UUB106" s="0"/>
      <c r="UUC106" s="0"/>
      <c r="UUD106" s="0"/>
      <c r="UUE106" s="0"/>
      <c r="UUF106" s="0"/>
      <c r="UUG106" s="0"/>
      <c r="UUH106" s="0"/>
      <c r="UUI106" s="0"/>
      <c r="UUJ106" s="0"/>
      <c r="UUK106" s="0"/>
      <c r="UUL106" s="0"/>
      <c r="UUM106" s="0"/>
      <c r="UUN106" s="0"/>
      <c r="UUO106" s="0"/>
      <c r="UUP106" s="0"/>
      <c r="UUQ106" s="0"/>
      <c r="UUR106" s="0"/>
      <c r="UUS106" s="0"/>
      <c r="UUT106" s="0"/>
      <c r="UUU106" s="0"/>
      <c r="UUV106" s="0"/>
      <c r="UUW106" s="0"/>
      <c r="UUX106" s="0"/>
      <c r="UUY106" s="0"/>
      <c r="UUZ106" s="0"/>
      <c r="UVA106" s="0"/>
      <c r="UVB106" s="0"/>
      <c r="UVC106" s="0"/>
      <c r="UVD106" s="0"/>
      <c r="UVE106" s="0"/>
      <c r="UVF106" s="0"/>
      <c r="UVG106" s="0"/>
      <c r="UVH106" s="0"/>
      <c r="UVI106" s="0"/>
      <c r="UVJ106" s="0"/>
      <c r="UVK106" s="0"/>
      <c r="UVL106" s="0"/>
      <c r="UVM106" s="0"/>
      <c r="UVN106" s="0"/>
      <c r="UVO106" s="0"/>
      <c r="UVP106" s="0"/>
      <c r="UVQ106" s="0"/>
      <c r="UVR106" s="0"/>
      <c r="UVS106" s="0"/>
      <c r="UVT106" s="0"/>
      <c r="UVU106" s="0"/>
      <c r="UVV106" s="0"/>
      <c r="UVW106" s="0"/>
      <c r="UVX106" s="0"/>
      <c r="UVY106" s="0"/>
      <c r="UVZ106" s="0"/>
      <c r="UWA106" s="0"/>
      <c r="UWB106" s="0"/>
      <c r="UWC106" s="0"/>
      <c r="UWD106" s="0"/>
      <c r="UWE106" s="0"/>
      <c r="UWF106" s="0"/>
      <c r="UWG106" s="0"/>
      <c r="UWH106" s="0"/>
      <c r="UWI106" s="0"/>
      <c r="UWJ106" s="0"/>
      <c r="UWK106" s="0"/>
      <c r="UWL106" s="0"/>
      <c r="UWM106" s="0"/>
      <c r="UWN106" s="0"/>
      <c r="UWO106" s="0"/>
      <c r="UWP106" s="0"/>
      <c r="UWQ106" s="0"/>
      <c r="UWR106" s="0"/>
      <c r="UWS106" s="0"/>
      <c r="UWT106" s="0"/>
      <c r="UWU106" s="0"/>
      <c r="UWV106" s="0"/>
      <c r="UWW106" s="0"/>
      <c r="UWX106" s="0"/>
      <c r="UWY106" s="0"/>
      <c r="UWZ106" s="0"/>
      <c r="UXA106" s="0"/>
      <c r="UXB106" s="0"/>
      <c r="UXC106" s="0"/>
      <c r="UXD106" s="0"/>
      <c r="UXE106" s="0"/>
      <c r="UXF106" s="0"/>
      <c r="UXG106" s="0"/>
      <c r="UXH106" s="0"/>
      <c r="UXI106" s="0"/>
      <c r="UXJ106" s="0"/>
      <c r="UXK106" s="0"/>
      <c r="UXL106" s="0"/>
      <c r="UXM106" s="0"/>
      <c r="UXN106" s="0"/>
      <c r="UXO106" s="0"/>
      <c r="UXP106" s="0"/>
      <c r="UXQ106" s="0"/>
      <c r="UXR106" s="0"/>
      <c r="UXS106" s="0"/>
      <c r="UXT106" s="0"/>
      <c r="UXU106" s="0"/>
      <c r="UXV106" s="0"/>
      <c r="UXW106" s="0"/>
      <c r="UXX106" s="0"/>
      <c r="UXY106" s="0"/>
      <c r="UXZ106" s="0"/>
      <c r="UYA106" s="0"/>
      <c r="UYB106" s="0"/>
      <c r="UYC106" s="0"/>
      <c r="UYD106" s="0"/>
      <c r="UYE106" s="0"/>
      <c r="UYF106" s="0"/>
      <c r="UYG106" s="0"/>
      <c r="UYH106" s="0"/>
      <c r="UYI106" s="0"/>
      <c r="UYJ106" s="0"/>
      <c r="UYK106" s="0"/>
      <c r="UYL106" s="0"/>
      <c r="UYM106" s="0"/>
      <c r="UYN106" s="0"/>
      <c r="UYO106" s="0"/>
      <c r="UYP106" s="0"/>
      <c r="UYQ106" s="0"/>
      <c r="UYR106" s="0"/>
      <c r="UYS106" s="0"/>
      <c r="UYT106" s="0"/>
      <c r="UYU106" s="0"/>
      <c r="UYV106" s="0"/>
      <c r="UYW106" s="0"/>
      <c r="UYX106" s="0"/>
      <c r="UYY106" s="0"/>
      <c r="UYZ106" s="0"/>
      <c r="UZA106" s="0"/>
      <c r="UZB106" s="0"/>
      <c r="UZC106" s="0"/>
      <c r="UZD106" s="0"/>
      <c r="UZE106" s="0"/>
      <c r="UZF106" s="0"/>
      <c r="UZG106" s="0"/>
      <c r="UZH106" s="0"/>
      <c r="UZI106" s="0"/>
      <c r="UZJ106" s="0"/>
      <c r="UZK106" s="0"/>
      <c r="UZL106" s="0"/>
      <c r="UZM106" s="0"/>
      <c r="UZN106" s="0"/>
      <c r="UZO106" s="0"/>
      <c r="UZP106" s="0"/>
      <c r="UZQ106" s="0"/>
      <c r="UZR106" s="0"/>
      <c r="UZS106" s="0"/>
      <c r="UZT106" s="0"/>
      <c r="UZU106" s="0"/>
      <c r="UZV106" s="0"/>
      <c r="UZW106" s="0"/>
      <c r="UZX106" s="0"/>
      <c r="UZY106" s="0"/>
      <c r="UZZ106" s="0"/>
      <c r="VAA106" s="0"/>
      <c r="VAB106" s="0"/>
      <c r="VAC106" s="0"/>
      <c r="VAD106" s="0"/>
      <c r="VAE106" s="0"/>
      <c r="VAF106" s="0"/>
      <c r="VAG106" s="0"/>
      <c r="VAH106" s="0"/>
      <c r="VAI106" s="0"/>
      <c r="VAJ106" s="0"/>
      <c r="VAK106" s="0"/>
      <c r="VAL106" s="0"/>
      <c r="VAM106" s="0"/>
      <c r="VAN106" s="0"/>
      <c r="VAO106" s="0"/>
      <c r="VAP106" s="0"/>
      <c r="VAQ106" s="0"/>
      <c r="VAR106" s="0"/>
      <c r="VAS106" s="0"/>
      <c r="VAT106" s="0"/>
      <c r="VAU106" s="0"/>
      <c r="VAV106" s="0"/>
      <c r="VAW106" s="0"/>
      <c r="VAX106" s="0"/>
      <c r="VAY106" s="0"/>
      <c r="VAZ106" s="0"/>
      <c r="VBA106" s="0"/>
      <c r="VBB106" s="0"/>
      <c r="VBC106" s="0"/>
      <c r="VBD106" s="0"/>
      <c r="VBE106" s="0"/>
      <c r="VBF106" s="0"/>
      <c r="VBG106" s="0"/>
      <c r="VBH106" s="0"/>
      <c r="VBI106" s="0"/>
      <c r="VBJ106" s="0"/>
      <c r="VBK106" s="0"/>
      <c r="VBL106" s="0"/>
      <c r="VBM106" s="0"/>
      <c r="VBN106" s="0"/>
      <c r="VBO106" s="0"/>
      <c r="VBP106" s="0"/>
      <c r="VBQ106" s="0"/>
      <c r="VBR106" s="0"/>
      <c r="VBS106" s="0"/>
      <c r="VBT106" s="0"/>
      <c r="VBU106" s="0"/>
      <c r="VBV106" s="0"/>
      <c r="VBW106" s="0"/>
      <c r="VBX106" s="0"/>
      <c r="VBY106" s="0"/>
      <c r="VBZ106" s="0"/>
      <c r="VCA106" s="0"/>
      <c r="VCB106" s="0"/>
      <c r="VCC106" s="0"/>
      <c r="VCD106" s="0"/>
      <c r="VCE106" s="0"/>
      <c r="VCF106" s="0"/>
      <c r="VCG106" s="0"/>
      <c r="VCH106" s="0"/>
      <c r="VCI106" s="0"/>
      <c r="VCJ106" s="0"/>
      <c r="VCK106" s="0"/>
      <c r="VCL106" s="0"/>
      <c r="VCM106" s="0"/>
      <c r="VCN106" s="0"/>
      <c r="VCO106" s="0"/>
      <c r="VCP106" s="0"/>
      <c r="VCQ106" s="0"/>
      <c r="VCR106" s="0"/>
      <c r="VCS106" s="0"/>
      <c r="VCT106" s="0"/>
      <c r="VCU106" s="0"/>
      <c r="VCV106" s="0"/>
      <c r="VCW106" s="0"/>
      <c r="VCX106" s="0"/>
      <c r="VCY106" s="0"/>
      <c r="VCZ106" s="0"/>
      <c r="VDA106" s="0"/>
      <c r="VDB106" s="0"/>
      <c r="VDC106" s="0"/>
      <c r="VDD106" s="0"/>
      <c r="VDE106" s="0"/>
      <c r="VDF106" s="0"/>
      <c r="VDG106" s="0"/>
      <c r="VDH106" s="0"/>
      <c r="VDI106" s="0"/>
      <c r="VDJ106" s="0"/>
      <c r="VDK106" s="0"/>
      <c r="VDL106" s="0"/>
      <c r="VDM106" s="0"/>
      <c r="VDN106" s="0"/>
      <c r="VDO106" s="0"/>
      <c r="VDP106" s="0"/>
      <c r="VDQ106" s="0"/>
      <c r="VDR106" s="0"/>
      <c r="VDS106" s="0"/>
      <c r="VDT106" s="0"/>
      <c r="VDU106" s="0"/>
      <c r="VDV106" s="0"/>
      <c r="VDW106" s="0"/>
      <c r="VDX106" s="0"/>
      <c r="VDY106" s="0"/>
      <c r="VDZ106" s="0"/>
      <c r="VEA106" s="0"/>
      <c r="VEB106" s="0"/>
      <c r="VEC106" s="0"/>
      <c r="VED106" s="0"/>
      <c r="VEE106" s="0"/>
      <c r="VEF106" s="0"/>
      <c r="VEG106" s="0"/>
      <c r="VEH106" s="0"/>
      <c r="VEI106" s="0"/>
      <c r="VEJ106" s="0"/>
      <c r="VEK106" s="0"/>
      <c r="VEL106" s="0"/>
      <c r="VEM106" s="0"/>
      <c r="VEN106" s="0"/>
      <c r="VEO106" s="0"/>
      <c r="VEP106" s="0"/>
      <c r="VEQ106" s="0"/>
      <c r="VER106" s="0"/>
      <c r="VES106" s="0"/>
      <c r="VET106" s="0"/>
      <c r="VEU106" s="0"/>
      <c r="VEV106" s="0"/>
      <c r="VEW106" s="0"/>
      <c r="VEX106" s="0"/>
      <c r="VEY106" s="0"/>
      <c r="VEZ106" s="0"/>
      <c r="VFA106" s="0"/>
      <c r="VFB106" s="0"/>
      <c r="VFC106" s="0"/>
      <c r="VFD106" s="0"/>
      <c r="VFE106" s="0"/>
      <c r="VFF106" s="0"/>
      <c r="VFG106" s="0"/>
      <c r="VFH106" s="0"/>
      <c r="VFI106" s="0"/>
      <c r="VFJ106" s="0"/>
      <c r="VFK106" s="0"/>
      <c r="VFL106" s="0"/>
      <c r="VFM106" s="0"/>
      <c r="VFN106" s="0"/>
      <c r="VFO106" s="0"/>
      <c r="VFP106" s="0"/>
      <c r="VFQ106" s="0"/>
      <c r="VFR106" s="0"/>
      <c r="VFS106" s="0"/>
      <c r="VFT106" s="0"/>
      <c r="VFU106" s="0"/>
      <c r="VFV106" s="0"/>
      <c r="VFW106" s="0"/>
      <c r="VFX106" s="0"/>
      <c r="VFY106" s="0"/>
      <c r="VFZ106" s="0"/>
      <c r="VGA106" s="0"/>
      <c r="VGB106" s="0"/>
      <c r="VGC106" s="0"/>
      <c r="VGD106" s="0"/>
      <c r="VGE106" s="0"/>
      <c r="VGF106" s="0"/>
      <c r="VGG106" s="0"/>
      <c r="VGH106" s="0"/>
      <c r="VGI106" s="0"/>
      <c r="VGJ106" s="0"/>
      <c r="VGK106" s="0"/>
      <c r="VGL106" s="0"/>
      <c r="VGM106" s="0"/>
      <c r="VGN106" s="0"/>
      <c r="VGO106" s="0"/>
      <c r="VGP106" s="0"/>
      <c r="VGQ106" s="0"/>
      <c r="VGR106" s="0"/>
      <c r="VGS106" s="0"/>
      <c r="VGT106" s="0"/>
      <c r="VGU106" s="0"/>
      <c r="VGV106" s="0"/>
      <c r="VGW106" s="0"/>
      <c r="VGX106" s="0"/>
      <c r="VGY106" s="0"/>
      <c r="VGZ106" s="0"/>
      <c r="VHA106" s="0"/>
      <c r="VHB106" s="0"/>
      <c r="VHC106" s="0"/>
      <c r="VHD106" s="0"/>
      <c r="VHE106" s="0"/>
      <c r="VHF106" s="0"/>
      <c r="VHG106" s="0"/>
      <c r="VHH106" s="0"/>
      <c r="VHI106" s="0"/>
      <c r="VHJ106" s="0"/>
      <c r="VHK106" s="0"/>
      <c r="VHL106" s="0"/>
      <c r="VHM106" s="0"/>
      <c r="VHN106" s="0"/>
      <c r="VHO106" s="0"/>
      <c r="VHP106" s="0"/>
      <c r="VHQ106" s="0"/>
      <c r="VHR106" s="0"/>
      <c r="VHS106" s="0"/>
      <c r="VHT106" s="0"/>
      <c r="VHU106" s="0"/>
      <c r="VHV106" s="0"/>
      <c r="VHW106" s="0"/>
      <c r="VHX106" s="0"/>
      <c r="VHY106" s="0"/>
      <c r="VHZ106" s="0"/>
      <c r="VIA106" s="0"/>
      <c r="VIB106" s="0"/>
      <c r="VIC106" s="0"/>
      <c r="VID106" s="0"/>
      <c r="VIE106" s="0"/>
      <c r="VIF106" s="0"/>
      <c r="VIG106" s="0"/>
      <c r="VIH106" s="0"/>
      <c r="VII106" s="0"/>
      <c r="VIJ106" s="0"/>
      <c r="VIK106" s="0"/>
      <c r="VIL106" s="0"/>
      <c r="VIM106" s="0"/>
      <c r="VIN106" s="0"/>
      <c r="VIO106" s="0"/>
      <c r="VIP106" s="0"/>
      <c r="VIQ106" s="0"/>
      <c r="VIR106" s="0"/>
      <c r="VIS106" s="0"/>
      <c r="VIT106" s="0"/>
      <c r="VIU106" s="0"/>
      <c r="VIV106" s="0"/>
      <c r="VIW106" s="0"/>
      <c r="VIX106" s="0"/>
      <c r="VIY106" s="0"/>
      <c r="VIZ106" s="0"/>
      <c r="VJA106" s="0"/>
      <c r="VJB106" s="0"/>
      <c r="VJC106" s="0"/>
      <c r="VJD106" s="0"/>
      <c r="VJE106" s="0"/>
      <c r="VJF106" s="0"/>
      <c r="VJG106" s="0"/>
      <c r="VJH106" s="0"/>
      <c r="VJI106" s="0"/>
      <c r="VJJ106" s="0"/>
      <c r="VJK106" s="0"/>
      <c r="VJL106" s="0"/>
      <c r="VJM106" s="0"/>
      <c r="VJN106" s="0"/>
      <c r="VJO106" s="0"/>
      <c r="VJP106" s="0"/>
      <c r="VJQ106" s="0"/>
      <c r="VJR106" s="0"/>
      <c r="VJS106" s="0"/>
      <c r="VJT106" s="0"/>
      <c r="VJU106" s="0"/>
      <c r="VJV106" s="0"/>
      <c r="VJW106" s="0"/>
      <c r="VJX106" s="0"/>
      <c r="VJY106" s="0"/>
      <c r="VJZ106" s="0"/>
      <c r="VKA106" s="0"/>
      <c r="VKB106" s="0"/>
      <c r="VKC106" s="0"/>
      <c r="VKD106" s="0"/>
      <c r="VKE106" s="0"/>
      <c r="VKF106" s="0"/>
      <c r="VKG106" s="0"/>
      <c r="VKH106" s="0"/>
      <c r="VKI106" s="0"/>
      <c r="VKJ106" s="0"/>
      <c r="VKK106" s="0"/>
      <c r="VKL106" s="0"/>
      <c r="VKM106" s="0"/>
      <c r="VKN106" s="0"/>
      <c r="VKO106" s="0"/>
      <c r="VKP106" s="0"/>
      <c r="VKQ106" s="0"/>
      <c r="VKR106" s="0"/>
      <c r="VKS106" s="0"/>
      <c r="VKT106" s="0"/>
      <c r="VKU106" s="0"/>
      <c r="VKV106" s="0"/>
      <c r="VKW106" s="0"/>
      <c r="VKX106" s="0"/>
      <c r="VKY106" s="0"/>
      <c r="VKZ106" s="0"/>
      <c r="VLA106" s="0"/>
      <c r="VLB106" s="0"/>
      <c r="VLC106" s="0"/>
      <c r="VLD106" s="0"/>
      <c r="VLE106" s="0"/>
      <c r="VLF106" s="0"/>
      <c r="VLG106" s="0"/>
      <c r="VLH106" s="0"/>
      <c r="VLI106" s="0"/>
      <c r="VLJ106" s="0"/>
      <c r="VLK106" s="0"/>
      <c r="VLL106" s="0"/>
      <c r="VLM106" s="0"/>
      <c r="VLN106" s="0"/>
      <c r="VLO106" s="0"/>
      <c r="VLP106" s="0"/>
      <c r="VLQ106" s="0"/>
      <c r="VLR106" s="0"/>
      <c r="VLS106" s="0"/>
      <c r="VLT106" s="0"/>
      <c r="VLU106" s="0"/>
      <c r="VLV106" s="0"/>
      <c r="VLW106" s="0"/>
      <c r="VLX106" s="0"/>
      <c r="VLY106" s="0"/>
      <c r="VLZ106" s="0"/>
      <c r="VMA106" s="0"/>
      <c r="VMB106" s="0"/>
      <c r="VMC106" s="0"/>
      <c r="VMD106" s="0"/>
      <c r="VME106" s="0"/>
      <c r="VMF106" s="0"/>
      <c r="VMG106" s="0"/>
      <c r="VMH106" s="0"/>
      <c r="VMI106" s="0"/>
      <c r="VMJ106" s="0"/>
      <c r="VMK106" s="0"/>
      <c r="VML106" s="0"/>
      <c r="VMM106" s="0"/>
      <c r="VMN106" s="0"/>
      <c r="VMO106" s="0"/>
      <c r="VMP106" s="0"/>
      <c r="VMQ106" s="0"/>
      <c r="VMR106" s="0"/>
      <c r="VMS106" s="0"/>
      <c r="VMT106" s="0"/>
      <c r="VMU106" s="0"/>
      <c r="VMV106" s="0"/>
      <c r="VMW106" s="0"/>
      <c r="VMX106" s="0"/>
      <c r="VMY106" s="0"/>
      <c r="VMZ106" s="0"/>
      <c r="VNA106" s="0"/>
      <c r="VNB106" s="0"/>
      <c r="VNC106" s="0"/>
      <c r="VND106" s="0"/>
      <c r="VNE106" s="0"/>
      <c r="VNF106" s="0"/>
      <c r="VNG106" s="0"/>
      <c r="VNH106" s="0"/>
      <c r="VNI106" s="0"/>
      <c r="VNJ106" s="0"/>
      <c r="VNK106" s="0"/>
      <c r="VNL106" s="0"/>
      <c r="VNM106" s="0"/>
      <c r="VNN106" s="0"/>
      <c r="VNO106" s="0"/>
      <c r="VNP106" s="0"/>
      <c r="VNQ106" s="0"/>
      <c r="VNR106" s="0"/>
      <c r="VNS106" s="0"/>
      <c r="VNT106" s="0"/>
      <c r="VNU106" s="0"/>
      <c r="VNV106" s="0"/>
      <c r="VNW106" s="0"/>
      <c r="VNX106" s="0"/>
      <c r="VNY106" s="0"/>
      <c r="VNZ106" s="0"/>
      <c r="VOA106" s="0"/>
      <c r="VOB106" s="0"/>
      <c r="VOC106" s="0"/>
      <c r="VOD106" s="0"/>
      <c r="VOE106" s="0"/>
      <c r="VOF106" s="0"/>
      <c r="VOG106" s="0"/>
      <c r="VOH106" s="0"/>
      <c r="VOI106" s="0"/>
      <c r="VOJ106" s="0"/>
      <c r="VOK106" s="0"/>
      <c r="VOL106" s="0"/>
      <c r="VOM106" s="0"/>
      <c r="VON106" s="0"/>
      <c r="VOO106" s="0"/>
      <c r="VOP106" s="0"/>
      <c r="VOQ106" s="0"/>
      <c r="VOR106" s="0"/>
      <c r="VOS106" s="0"/>
      <c r="VOT106" s="0"/>
      <c r="VOU106" s="0"/>
      <c r="VOV106" s="0"/>
      <c r="VOW106" s="0"/>
      <c r="VOX106" s="0"/>
      <c r="VOY106" s="0"/>
      <c r="VOZ106" s="0"/>
      <c r="VPA106" s="0"/>
      <c r="VPB106" s="0"/>
      <c r="VPC106" s="0"/>
      <c r="VPD106" s="0"/>
      <c r="VPE106" s="0"/>
      <c r="VPF106" s="0"/>
      <c r="VPG106" s="0"/>
      <c r="VPH106" s="0"/>
      <c r="VPI106" s="0"/>
      <c r="VPJ106" s="0"/>
      <c r="VPK106" s="0"/>
      <c r="VPL106" s="0"/>
      <c r="VPM106" s="0"/>
      <c r="VPN106" s="0"/>
      <c r="VPO106" s="0"/>
      <c r="VPP106" s="0"/>
      <c r="VPQ106" s="0"/>
      <c r="VPR106" s="0"/>
      <c r="VPS106" s="0"/>
      <c r="VPT106" s="0"/>
      <c r="VPU106" s="0"/>
      <c r="VPV106" s="0"/>
      <c r="VPW106" s="0"/>
      <c r="VPX106" s="0"/>
      <c r="VPY106" s="0"/>
      <c r="VPZ106" s="0"/>
      <c r="VQA106" s="0"/>
      <c r="VQB106" s="0"/>
      <c r="VQC106" s="0"/>
      <c r="VQD106" s="0"/>
      <c r="VQE106" s="0"/>
      <c r="VQF106" s="0"/>
      <c r="VQG106" s="0"/>
      <c r="VQH106" s="0"/>
      <c r="VQI106" s="0"/>
      <c r="VQJ106" s="0"/>
      <c r="VQK106" s="0"/>
      <c r="VQL106" s="0"/>
      <c r="VQM106" s="0"/>
      <c r="VQN106" s="0"/>
      <c r="VQO106" s="0"/>
      <c r="VQP106" s="0"/>
      <c r="VQQ106" s="0"/>
      <c r="VQR106" s="0"/>
      <c r="VQS106" s="0"/>
      <c r="VQT106" s="0"/>
      <c r="VQU106" s="0"/>
      <c r="VQV106" s="0"/>
      <c r="VQW106" s="0"/>
      <c r="VQX106" s="0"/>
      <c r="VQY106" s="0"/>
      <c r="VQZ106" s="0"/>
      <c r="VRA106" s="0"/>
      <c r="VRB106" s="0"/>
      <c r="VRC106" s="0"/>
      <c r="VRD106" s="0"/>
      <c r="VRE106" s="0"/>
      <c r="VRF106" s="0"/>
      <c r="VRG106" s="0"/>
      <c r="VRH106" s="0"/>
      <c r="VRI106" s="0"/>
      <c r="VRJ106" s="0"/>
      <c r="VRK106" s="0"/>
      <c r="VRL106" s="0"/>
      <c r="VRM106" s="0"/>
      <c r="VRN106" s="0"/>
      <c r="VRO106" s="0"/>
      <c r="VRP106" s="0"/>
      <c r="VRQ106" s="0"/>
      <c r="VRR106" s="0"/>
      <c r="VRS106" s="0"/>
      <c r="VRT106" s="0"/>
      <c r="VRU106" s="0"/>
      <c r="VRV106" s="0"/>
      <c r="VRW106" s="0"/>
      <c r="VRX106" s="0"/>
      <c r="VRY106" s="0"/>
      <c r="VRZ106" s="0"/>
      <c r="VSA106" s="0"/>
      <c r="VSB106" s="0"/>
      <c r="VSC106" s="0"/>
      <c r="VSD106" s="0"/>
      <c r="VSE106" s="0"/>
      <c r="VSF106" s="0"/>
      <c r="VSG106" s="0"/>
      <c r="VSH106" s="0"/>
      <c r="VSI106" s="0"/>
      <c r="VSJ106" s="0"/>
      <c r="VSK106" s="0"/>
      <c r="VSL106" s="0"/>
      <c r="VSM106" s="0"/>
      <c r="VSN106" s="0"/>
      <c r="VSO106" s="0"/>
      <c r="VSP106" s="0"/>
      <c r="VSQ106" s="0"/>
      <c r="VSR106" s="0"/>
      <c r="VSS106" s="0"/>
      <c r="VST106" s="0"/>
      <c r="VSU106" s="0"/>
      <c r="VSV106" s="0"/>
      <c r="VSW106" s="0"/>
      <c r="VSX106" s="0"/>
      <c r="VSY106" s="0"/>
      <c r="VSZ106" s="0"/>
      <c r="VTA106" s="0"/>
      <c r="VTB106" s="0"/>
      <c r="VTC106" s="0"/>
      <c r="VTD106" s="0"/>
      <c r="VTE106" s="0"/>
      <c r="VTF106" s="0"/>
      <c r="VTG106" s="0"/>
      <c r="VTH106" s="0"/>
      <c r="VTI106" s="0"/>
      <c r="VTJ106" s="0"/>
      <c r="VTK106" s="0"/>
      <c r="VTL106" s="0"/>
      <c r="VTM106" s="0"/>
      <c r="VTN106" s="0"/>
      <c r="VTO106" s="0"/>
      <c r="VTP106" s="0"/>
      <c r="VTQ106" s="0"/>
      <c r="VTR106" s="0"/>
      <c r="VTS106" s="0"/>
      <c r="VTT106" s="0"/>
      <c r="VTU106" s="0"/>
      <c r="VTV106" s="0"/>
      <c r="VTW106" s="0"/>
      <c r="VTX106" s="0"/>
      <c r="VTY106" s="0"/>
      <c r="VTZ106" s="0"/>
      <c r="VUA106" s="0"/>
      <c r="VUB106" s="0"/>
      <c r="VUC106" s="0"/>
      <c r="VUD106" s="0"/>
      <c r="VUE106" s="0"/>
      <c r="VUF106" s="0"/>
      <c r="VUG106" s="0"/>
      <c r="VUH106" s="0"/>
      <c r="VUI106" s="0"/>
      <c r="VUJ106" s="0"/>
      <c r="VUK106" s="0"/>
      <c r="VUL106" s="0"/>
      <c r="VUM106" s="0"/>
      <c r="VUN106" s="0"/>
      <c r="VUO106" s="0"/>
      <c r="VUP106" s="0"/>
      <c r="VUQ106" s="0"/>
      <c r="VUR106" s="0"/>
      <c r="VUS106" s="0"/>
      <c r="VUT106" s="0"/>
      <c r="VUU106" s="0"/>
      <c r="VUV106" s="0"/>
      <c r="VUW106" s="0"/>
      <c r="VUX106" s="0"/>
      <c r="VUY106" s="0"/>
      <c r="VUZ106" s="0"/>
      <c r="VVA106" s="0"/>
      <c r="VVB106" s="0"/>
      <c r="VVC106" s="0"/>
      <c r="VVD106" s="0"/>
      <c r="VVE106" s="0"/>
      <c r="VVF106" s="0"/>
      <c r="VVG106" s="0"/>
      <c r="VVH106" s="0"/>
      <c r="VVI106" s="0"/>
      <c r="VVJ106" s="0"/>
      <c r="VVK106" s="0"/>
      <c r="VVL106" s="0"/>
      <c r="VVM106" s="0"/>
      <c r="VVN106" s="0"/>
      <c r="VVO106" s="0"/>
      <c r="VVP106" s="0"/>
      <c r="VVQ106" s="0"/>
      <c r="VVR106" s="0"/>
      <c r="VVS106" s="0"/>
      <c r="VVT106" s="0"/>
      <c r="VVU106" s="0"/>
      <c r="VVV106" s="0"/>
      <c r="VVW106" s="0"/>
      <c r="VVX106" s="0"/>
      <c r="VVY106" s="0"/>
      <c r="VVZ106" s="0"/>
      <c r="VWA106" s="0"/>
      <c r="VWB106" s="0"/>
      <c r="VWC106" s="0"/>
      <c r="VWD106" s="0"/>
      <c r="VWE106" s="0"/>
      <c r="VWF106" s="0"/>
      <c r="VWG106" s="0"/>
      <c r="VWH106" s="0"/>
      <c r="VWI106" s="0"/>
      <c r="VWJ106" s="0"/>
      <c r="VWK106" s="0"/>
      <c r="VWL106" s="0"/>
      <c r="VWM106" s="0"/>
      <c r="VWN106" s="0"/>
      <c r="VWO106" s="0"/>
      <c r="VWP106" s="0"/>
      <c r="VWQ106" s="0"/>
      <c r="VWR106" s="0"/>
      <c r="VWS106" s="0"/>
      <c r="VWT106" s="0"/>
      <c r="VWU106" s="0"/>
      <c r="VWV106" s="0"/>
      <c r="VWW106" s="0"/>
      <c r="VWX106" s="0"/>
      <c r="VWY106" s="0"/>
      <c r="VWZ106" s="0"/>
      <c r="VXA106" s="0"/>
      <c r="VXB106" s="0"/>
      <c r="VXC106" s="0"/>
      <c r="VXD106" s="0"/>
      <c r="VXE106" s="0"/>
      <c r="VXF106" s="0"/>
      <c r="VXG106" s="0"/>
      <c r="VXH106" s="0"/>
      <c r="VXI106" s="0"/>
      <c r="VXJ106" s="0"/>
      <c r="VXK106" s="0"/>
      <c r="VXL106" s="0"/>
      <c r="VXM106" s="0"/>
      <c r="VXN106" s="0"/>
      <c r="VXO106" s="0"/>
      <c r="VXP106" s="0"/>
      <c r="VXQ106" s="0"/>
      <c r="VXR106" s="0"/>
      <c r="VXS106" s="0"/>
      <c r="VXT106" s="0"/>
      <c r="VXU106" s="0"/>
      <c r="VXV106" s="0"/>
      <c r="VXW106" s="0"/>
      <c r="VXX106" s="0"/>
      <c r="VXY106" s="0"/>
      <c r="VXZ106" s="0"/>
      <c r="VYA106" s="0"/>
      <c r="VYB106" s="0"/>
      <c r="VYC106" s="0"/>
      <c r="VYD106" s="0"/>
      <c r="VYE106" s="0"/>
      <c r="VYF106" s="0"/>
      <c r="VYG106" s="0"/>
      <c r="VYH106" s="0"/>
      <c r="VYI106" s="0"/>
      <c r="VYJ106" s="0"/>
      <c r="VYK106" s="0"/>
      <c r="VYL106" s="0"/>
      <c r="VYM106" s="0"/>
      <c r="VYN106" s="0"/>
      <c r="VYO106" s="0"/>
      <c r="VYP106" s="0"/>
      <c r="VYQ106" s="0"/>
      <c r="VYR106" s="0"/>
      <c r="VYS106" s="0"/>
      <c r="VYT106" s="0"/>
      <c r="VYU106" s="0"/>
      <c r="VYV106" s="0"/>
      <c r="VYW106" s="0"/>
      <c r="VYX106" s="0"/>
      <c r="VYY106" s="0"/>
      <c r="VYZ106" s="0"/>
      <c r="VZA106" s="0"/>
      <c r="VZB106" s="0"/>
      <c r="VZC106" s="0"/>
      <c r="VZD106" s="0"/>
      <c r="VZE106" s="0"/>
      <c r="VZF106" s="0"/>
      <c r="VZG106" s="0"/>
      <c r="VZH106" s="0"/>
      <c r="VZI106" s="0"/>
      <c r="VZJ106" s="0"/>
      <c r="VZK106" s="0"/>
      <c r="VZL106" s="0"/>
      <c r="VZM106" s="0"/>
      <c r="VZN106" s="0"/>
      <c r="VZO106" s="0"/>
      <c r="VZP106" s="0"/>
      <c r="VZQ106" s="0"/>
      <c r="VZR106" s="0"/>
      <c r="VZS106" s="0"/>
      <c r="VZT106" s="0"/>
      <c r="VZU106" s="0"/>
      <c r="VZV106" s="0"/>
      <c r="VZW106" s="0"/>
      <c r="VZX106" s="0"/>
      <c r="VZY106" s="0"/>
      <c r="VZZ106" s="0"/>
      <c r="WAA106" s="0"/>
      <c r="WAB106" s="0"/>
      <c r="WAC106" s="0"/>
      <c r="WAD106" s="0"/>
      <c r="WAE106" s="0"/>
      <c r="WAF106" s="0"/>
      <c r="WAG106" s="0"/>
      <c r="WAH106" s="0"/>
      <c r="WAI106" s="0"/>
      <c r="WAJ106" s="0"/>
      <c r="WAK106" s="0"/>
      <c r="WAL106" s="0"/>
      <c r="WAM106" s="0"/>
      <c r="WAN106" s="0"/>
      <c r="WAO106" s="0"/>
      <c r="WAP106" s="0"/>
      <c r="WAQ106" s="0"/>
      <c r="WAR106" s="0"/>
      <c r="WAS106" s="0"/>
      <c r="WAT106" s="0"/>
      <c r="WAU106" s="0"/>
      <c r="WAV106" s="0"/>
      <c r="WAW106" s="0"/>
      <c r="WAX106" s="0"/>
      <c r="WAY106" s="0"/>
      <c r="WAZ106" s="0"/>
      <c r="WBA106" s="0"/>
      <c r="WBB106" s="0"/>
      <c r="WBC106" s="0"/>
      <c r="WBD106" s="0"/>
      <c r="WBE106" s="0"/>
      <c r="WBF106" s="0"/>
      <c r="WBG106" s="0"/>
      <c r="WBH106" s="0"/>
      <c r="WBI106" s="0"/>
      <c r="WBJ106" s="0"/>
      <c r="WBK106" s="0"/>
      <c r="WBL106" s="0"/>
      <c r="WBM106" s="0"/>
      <c r="WBN106" s="0"/>
      <c r="WBO106" s="0"/>
      <c r="WBP106" s="0"/>
      <c r="WBQ106" s="0"/>
      <c r="WBR106" s="0"/>
      <c r="WBS106" s="0"/>
      <c r="WBT106" s="0"/>
      <c r="WBU106" s="0"/>
      <c r="WBV106" s="0"/>
      <c r="WBW106" s="0"/>
      <c r="WBX106" s="0"/>
      <c r="WBY106" s="0"/>
      <c r="WBZ106" s="0"/>
      <c r="WCA106" s="0"/>
      <c r="WCB106" s="0"/>
      <c r="WCC106" s="0"/>
      <c r="WCD106" s="0"/>
      <c r="WCE106" s="0"/>
      <c r="WCF106" s="0"/>
      <c r="WCG106" s="0"/>
      <c r="WCH106" s="0"/>
      <c r="WCI106" s="0"/>
      <c r="WCJ106" s="0"/>
      <c r="WCK106" s="0"/>
      <c r="WCL106" s="0"/>
      <c r="WCM106" s="0"/>
      <c r="WCN106" s="0"/>
      <c r="WCO106" s="0"/>
      <c r="WCP106" s="0"/>
      <c r="WCQ106" s="0"/>
      <c r="WCR106" s="0"/>
      <c r="WCS106" s="0"/>
      <c r="WCT106" s="0"/>
      <c r="WCU106" s="0"/>
      <c r="WCV106" s="0"/>
      <c r="WCW106" s="0"/>
      <c r="WCX106" s="0"/>
      <c r="WCY106" s="0"/>
      <c r="WCZ106" s="0"/>
      <c r="WDA106" s="0"/>
      <c r="WDB106" s="0"/>
      <c r="WDC106" s="0"/>
      <c r="WDD106" s="0"/>
      <c r="WDE106" s="0"/>
      <c r="WDF106" s="0"/>
      <c r="WDG106" s="0"/>
      <c r="WDH106" s="0"/>
      <c r="WDI106" s="0"/>
      <c r="WDJ106" s="0"/>
      <c r="WDK106" s="0"/>
      <c r="WDL106" s="0"/>
      <c r="WDM106" s="0"/>
      <c r="WDN106" s="0"/>
      <c r="WDO106" s="0"/>
      <c r="WDP106" s="0"/>
      <c r="WDQ106" s="0"/>
      <c r="WDR106" s="0"/>
      <c r="WDS106" s="0"/>
      <c r="WDT106" s="0"/>
      <c r="WDU106" s="0"/>
      <c r="WDV106" s="0"/>
      <c r="WDW106" s="0"/>
      <c r="WDX106" s="0"/>
      <c r="WDY106" s="0"/>
      <c r="WDZ106" s="0"/>
      <c r="WEA106" s="0"/>
      <c r="WEB106" s="0"/>
      <c r="WEC106" s="0"/>
      <c r="WED106" s="0"/>
      <c r="WEE106" s="0"/>
      <c r="WEF106" s="0"/>
      <c r="WEG106" s="0"/>
      <c r="WEH106" s="0"/>
      <c r="WEI106" s="0"/>
      <c r="WEJ106" s="0"/>
      <c r="WEK106" s="0"/>
      <c r="WEL106" s="0"/>
      <c r="WEM106" s="0"/>
      <c r="WEN106" s="0"/>
      <c r="WEO106" s="0"/>
      <c r="WEP106" s="0"/>
      <c r="WEQ106" s="0"/>
      <c r="WER106" s="0"/>
      <c r="WES106" s="0"/>
      <c r="WET106" s="0"/>
      <c r="WEU106" s="0"/>
      <c r="WEV106" s="0"/>
      <c r="WEW106" s="0"/>
      <c r="WEX106" s="0"/>
      <c r="WEY106" s="0"/>
      <c r="WEZ106" s="0"/>
      <c r="WFA106" s="0"/>
      <c r="WFB106" s="0"/>
      <c r="WFC106" s="0"/>
      <c r="WFD106" s="0"/>
      <c r="WFE106" s="0"/>
      <c r="WFF106" s="0"/>
      <c r="WFG106" s="0"/>
      <c r="WFH106" s="0"/>
      <c r="WFI106" s="0"/>
      <c r="WFJ106" s="0"/>
      <c r="WFK106" s="0"/>
      <c r="WFL106" s="0"/>
      <c r="WFM106" s="0"/>
      <c r="WFN106" s="0"/>
      <c r="WFO106" s="0"/>
      <c r="WFP106" s="0"/>
      <c r="WFQ106" s="0"/>
      <c r="WFR106" s="0"/>
      <c r="WFS106" s="0"/>
      <c r="WFT106" s="0"/>
      <c r="WFU106" s="0"/>
      <c r="WFV106" s="0"/>
      <c r="WFW106" s="0"/>
      <c r="WFX106" s="0"/>
      <c r="WFY106" s="0"/>
      <c r="WFZ106" s="0"/>
      <c r="WGA106" s="0"/>
      <c r="WGB106" s="0"/>
      <c r="WGC106" s="0"/>
      <c r="WGD106" s="0"/>
      <c r="WGE106" s="0"/>
      <c r="WGF106" s="0"/>
      <c r="WGG106" s="0"/>
      <c r="WGH106" s="0"/>
      <c r="WGI106" s="0"/>
      <c r="WGJ106" s="0"/>
      <c r="WGK106" s="0"/>
      <c r="WGL106" s="0"/>
      <c r="WGM106" s="0"/>
      <c r="WGN106" s="0"/>
      <c r="WGO106" s="0"/>
      <c r="WGP106" s="0"/>
      <c r="WGQ106" s="0"/>
      <c r="WGR106" s="0"/>
      <c r="WGS106" s="0"/>
      <c r="WGT106" s="0"/>
      <c r="WGU106" s="0"/>
      <c r="WGV106" s="0"/>
      <c r="WGW106" s="0"/>
      <c r="WGX106" s="0"/>
      <c r="WGY106" s="0"/>
      <c r="WGZ106" s="0"/>
      <c r="WHA106" s="0"/>
      <c r="WHB106" s="0"/>
      <c r="WHC106" s="0"/>
      <c r="WHD106" s="0"/>
      <c r="WHE106" s="0"/>
      <c r="WHF106" s="0"/>
      <c r="WHG106" s="0"/>
      <c r="WHH106" s="0"/>
      <c r="WHI106" s="0"/>
      <c r="WHJ106" s="0"/>
      <c r="WHK106" s="0"/>
      <c r="WHL106" s="0"/>
      <c r="WHM106" s="0"/>
      <c r="WHN106" s="0"/>
      <c r="WHO106" s="0"/>
      <c r="WHP106" s="0"/>
      <c r="WHQ106" s="0"/>
      <c r="WHR106" s="0"/>
      <c r="WHS106" s="0"/>
      <c r="WHT106" s="0"/>
      <c r="WHU106" s="0"/>
      <c r="WHV106" s="0"/>
      <c r="WHW106" s="0"/>
      <c r="WHX106" s="0"/>
      <c r="WHY106" s="0"/>
      <c r="WHZ106" s="0"/>
      <c r="WIA106" s="0"/>
      <c r="WIB106" s="0"/>
      <c r="WIC106" s="0"/>
      <c r="WID106" s="0"/>
      <c r="WIE106" s="0"/>
      <c r="WIF106" s="0"/>
      <c r="WIG106" s="0"/>
      <c r="WIH106" s="0"/>
      <c r="WII106" s="0"/>
      <c r="WIJ106" s="0"/>
      <c r="WIK106" s="0"/>
      <c r="WIL106" s="0"/>
      <c r="WIM106" s="0"/>
      <c r="WIN106" s="0"/>
      <c r="WIO106" s="0"/>
      <c r="WIP106" s="0"/>
      <c r="WIQ106" s="0"/>
      <c r="WIR106" s="0"/>
      <c r="WIS106" s="0"/>
      <c r="WIT106" s="0"/>
      <c r="WIU106" s="0"/>
      <c r="WIV106" s="0"/>
      <c r="WIW106" s="0"/>
      <c r="WIX106" s="0"/>
      <c r="WIY106" s="0"/>
      <c r="WIZ106" s="0"/>
      <c r="WJA106" s="0"/>
      <c r="WJB106" s="0"/>
      <c r="WJC106" s="0"/>
      <c r="WJD106" s="0"/>
      <c r="WJE106" s="0"/>
      <c r="WJF106" s="0"/>
      <c r="WJG106" s="0"/>
      <c r="WJH106" s="0"/>
      <c r="WJI106" s="0"/>
      <c r="WJJ106" s="0"/>
      <c r="WJK106" s="0"/>
      <c r="WJL106" s="0"/>
      <c r="WJM106" s="0"/>
      <c r="WJN106" s="0"/>
      <c r="WJO106" s="0"/>
      <c r="WJP106" s="0"/>
      <c r="WJQ106" s="0"/>
      <c r="WJR106" s="0"/>
      <c r="WJS106" s="0"/>
      <c r="WJT106" s="0"/>
      <c r="WJU106" s="0"/>
      <c r="WJV106" s="0"/>
      <c r="WJW106" s="0"/>
      <c r="WJX106" s="0"/>
      <c r="WJY106" s="0"/>
      <c r="WJZ106" s="0"/>
      <c r="WKA106" s="0"/>
      <c r="WKB106" s="0"/>
      <c r="WKC106" s="0"/>
      <c r="WKD106" s="0"/>
      <c r="WKE106" s="0"/>
      <c r="WKF106" s="0"/>
      <c r="WKG106" s="0"/>
      <c r="WKH106" s="0"/>
      <c r="WKI106" s="0"/>
      <c r="WKJ106" s="0"/>
      <c r="WKK106" s="0"/>
      <c r="WKL106" s="0"/>
      <c r="WKM106" s="0"/>
      <c r="WKN106" s="0"/>
      <c r="WKO106" s="0"/>
      <c r="WKP106" s="0"/>
      <c r="WKQ106" s="0"/>
      <c r="WKR106" s="0"/>
      <c r="WKS106" s="0"/>
      <c r="WKT106" s="0"/>
      <c r="WKU106" s="0"/>
      <c r="WKV106" s="0"/>
      <c r="WKW106" s="0"/>
      <c r="WKX106" s="0"/>
      <c r="WKY106" s="0"/>
      <c r="WKZ106" s="0"/>
      <c r="WLA106" s="0"/>
      <c r="WLB106" s="0"/>
      <c r="WLC106" s="0"/>
      <c r="WLD106" s="0"/>
      <c r="WLE106" s="0"/>
      <c r="WLF106" s="0"/>
      <c r="WLG106" s="0"/>
      <c r="WLH106" s="0"/>
      <c r="WLI106" s="0"/>
      <c r="WLJ106" s="0"/>
      <c r="WLK106" s="0"/>
      <c r="WLL106" s="0"/>
      <c r="WLM106" s="0"/>
      <c r="WLN106" s="0"/>
      <c r="WLO106" s="0"/>
      <c r="WLP106" s="0"/>
      <c r="WLQ106" s="0"/>
      <c r="WLR106" s="0"/>
      <c r="WLS106" s="0"/>
      <c r="WLT106" s="0"/>
      <c r="WLU106" s="0"/>
      <c r="WLV106" s="0"/>
      <c r="WLW106" s="0"/>
      <c r="WLX106" s="0"/>
      <c r="WLY106" s="0"/>
      <c r="WLZ106" s="0"/>
      <c r="WMA106" s="0"/>
      <c r="WMB106" s="0"/>
      <c r="WMC106" s="0"/>
      <c r="WMD106" s="0"/>
      <c r="WME106" s="0"/>
      <c r="WMF106" s="0"/>
      <c r="WMG106" s="0"/>
      <c r="WMH106" s="0"/>
      <c r="WMI106" s="0"/>
      <c r="WMJ106" s="0"/>
      <c r="WMK106" s="0"/>
      <c r="WML106" s="0"/>
      <c r="WMM106" s="0"/>
      <c r="WMN106" s="0"/>
      <c r="WMO106" s="0"/>
      <c r="WMP106" s="0"/>
      <c r="WMQ106" s="0"/>
      <c r="WMR106" s="0"/>
      <c r="WMS106" s="0"/>
      <c r="WMT106" s="0"/>
      <c r="WMU106" s="0"/>
      <c r="WMV106" s="0"/>
      <c r="WMW106" s="0"/>
      <c r="WMX106" s="0"/>
      <c r="WMY106" s="0"/>
      <c r="WMZ106" s="0"/>
      <c r="WNA106" s="0"/>
      <c r="WNB106" s="0"/>
      <c r="WNC106" s="0"/>
      <c r="WND106" s="0"/>
      <c r="WNE106" s="0"/>
      <c r="WNF106" s="0"/>
      <c r="WNG106" s="0"/>
      <c r="WNH106" s="0"/>
      <c r="WNI106" s="0"/>
      <c r="WNJ106" s="0"/>
      <c r="WNK106" s="0"/>
      <c r="WNL106" s="0"/>
      <c r="WNM106" s="0"/>
      <c r="WNN106" s="0"/>
      <c r="WNO106" s="0"/>
      <c r="WNP106" s="0"/>
      <c r="WNQ106" s="0"/>
      <c r="WNR106" s="0"/>
      <c r="WNS106" s="0"/>
      <c r="WNT106" s="0"/>
      <c r="WNU106" s="0"/>
      <c r="WNV106" s="0"/>
      <c r="WNW106" s="0"/>
      <c r="WNX106" s="0"/>
      <c r="WNY106" s="0"/>
      <c r="WNZ106" s="0"/>
      <c r="WOA106" s="0"/>
      <c r="WOB106" s="0"/>
      <c r="WOC106" s="0"/>
      <c r="WOD106" s="0"/>
      <c r="WOE106" s="0"/>
      <c r="WOF106" s="0"/>
      <c r="WOG106" s="0"/>
      <c r="WOH106" s="0"/>
      <c r="WOI106" s="0"/>
      <c r="WOJ106" s="0"/>
      <c r="WOK106" s="0"/>
      <c r="WOL106" s="0"/>
      <c r="WOM106" s="0"/>
      <c r="WON106" s="0"/>
      <c r="WOO106" s="0"/>
      <c r="WOP106" s="0"/>
      <c r="WOQ106" s="0"/>
      <c r="WOR106" s="0"/>
      <c r="WOS106" s="0"/>
      <c r="WOT106" s="0"/>
      <c r="WOU106" s="0"/>
      <c r="WOV106" s="0"/>
      <c r="WOW106" s="0"/>
      <c r="WOX106" s="0"/>
      <c r="WOY106" s="0"/>
      <c r="WOZ106" s="0"/>
      <c r="WPA106" s="0"/>
      <c r="WPB106" s="0"/>
      <c r="WPC106" s="0"/>
      <c r="WPD106" s="0"/>
      <c r="WPE106" s="0"/>
      <c r="WPF106" s="0"/>
      <c r="WPG106" s="0"/>
      <c r="WPH106" s="0"/>
      <c r="WPI106" s="0"/>
      <c r="WPJ106" s="0"/>
      <c r="WPK106" s="0"/>
      <c r="WPL106" s="0"/>
      <c r="WPM106" s="0"/>
      <c r="WPN106" s="0"/>
      <c r="WPO106" s="0"/>
      <c r="WPP106" s="0"/>
      <c r="WPQ106" s="0"/>
      <c r="WPR106" s="0"/>
      <c r="WPS106" s="0"/>
      <c r="WPT106" s="0"/>
      <c r="WPU106" s="0"/>
      <c r="WPV106" s="0"/>
      <c r="WPW106" s="0"/>
      <c r="WPX106" s="0"/>
      <c r="WPY106" s="0"/>
      <c r="WPZ106" s="0"/>
      <c r="WQA106" s="0"/>
      <c r="WQB106" s="0"/>
      <c r="WQC106" s="0"/>
      <c r="WQD106" s="0"/>
      <c r="WQE106" s="0"/>
      <c r="WQF106" s="0"/>
      <c r="WQG106" s="0"/>
      <c r="WQH106" s="0"/>
      <c r="WQI106" s="0"/>
      <c r="WQJ106" s="0"/>
      <c r="WQK106" s="0"/>
      <c r="WQL106" s="0"/>
      <c r="WQM106" s="0"/>
      <c r="WQN106" s="0"/>
      <c r="WQO106" s="0"/>
      <c r="WQP106" s="0"/>
      <c r="WQQ106" s="0"/>
      <c r="WQR106" s="0"/>
      <c r="WQS106" s="0"/>
      <c r="WQT106" s="0"/>
      <c r="WQU106" s="0"/>
      <c r="WQV106" s="0"/>
      <c r="WQW106" s="0"/>
      <c r="WQX106" s="0"/>
      <c r="WQY106" s="0"/>
      <c r="WQZ106" s="0"/>
      <c r="WRA106" s="0"/>
      <c r="WRB106" s="0"/>
      <c r="WRC106" s="0"/>
      <c r="WRD106" s="0"/>
      <c r="WRE106" s="0"/>
      <c r="WRF106" s="0"/>
      <c r="WRG106" s="0"/>
      <c r="WRH106" s="0"/>
      <c r="WRI106" s="0"/>
      <c r="WRJ106" s="0"/>
      <c r="WRK106" s="0"/>
      <c r="WRL106" s="0"/>
      <c r="WRM106" s="0"/>
      <c r="WRN106" s="0"/>
      <c r="WRO106" s="0"/>
      <c r="WRP106" s="0"/>
      <c r="WRQ106" s="0"/>
      <c r="WRR106" s="0"/>
      <c r="WRS106" s="0"/>
      <c r="WRT106" s="0"/>
      <c r="WRU106" s="0"/>
      <c r="WRV106" s="0"/>
      <c r="WRW106" s="0"/>
      <c r="WRX106" s="0"/>
      <c r="WRY106" s="0"/>
      <c r="WRZ106" s="0"/>
      <c r="WSA106" s="0"/>
      <c r="WSB106" s="0"/>
      <c r="WSC106" s="0"/>
      <c r="WSD106" s="0"/>
      <c r="WSE106" s="0"/>
      <c r="WSF106" s="0"/>
      <c r="WSG106" s="0"/>
      <c r="WSH106" s="0"/>
      <c r="WSI106" s="0"/>
      <c r="WSJ106" s="0"/>
      <c r="WSK106" s="0"/>
      <c r="WSL106" s="0"/>
      <c r="WSM106" s="0"/>
      <c r="WSN106" s="0"/>
      <c r="WSO106" s="0"/>
      <c r="WSP106" s="0"/>
      <c r="WSQ106" s="0"/>
      <c r="WSR106" s="0"/>
      <c r="WSS106" s="0"/>
      <c r="WST106" s="0"/>
      <c r="WSU106" s="0"/>
      <c r="WSV106" s="0"/>
      <c r="WSW106" s="0"/>
      <c r="WSX106" s="0"/>
      <c r="WSY106" s="0"/>
      <c r="WSZ106" s="0"/>
      <c r="WTA106" s="0"/>
      <c r="WTB106" s="0"/>
      <c r="WTC106" s="0"/>
      <c r="WTD106" s="0"/>
      <c r="WTE106" s="0"/>
      <c r="WTF106" s="0"/>
      <c r="WTG106" s="0"/>
      <c r="WTH106" s="0"/>
      <c r="WTI106" s="0"/>
      <c r="WTJ106" s="0"/>
      <c r="WTK106" s="0"/>
      <c r="WTL106" s="0"/>
      <c r="WTM106" s="0"/>
      <c r="WTN106" s="0"/>
      <c r="WTO106" s="0"/>
      <c r="WTP106" s="0"/>
      <c r="WTQ106" s="0"/>
      <c r="WTR106" s="0"/>
      <c r="WTS106" s="0"/>
      <c r="WTT106" s="0"/>
      <c r="WTU106" s="0"/>
      <c r="WTV106" s="0"/>
      <c r="WTW106" s="0"/>
      <c r="WTX106" s="0"/>
      <c r="WTY106" s="0"/>
      <c r="WTZ106" s="0"/>
      <c r="WUA106" s="0"/>
      <c r="WUB106" s="0"/>
      <c r="WUC106" s="0"/>
      <c r="WUD106" s="0"/>
      <c r="WUE106" s="0"/>
      <c r="WUF106" s="0"/>
      <c r="WUG106" s="0"/>
      <c r="WUH106" s="0"/>
      <c r="WUI106" s="0"/>
      <c r="WUJ106" s="0"/>
      <c r="WUK106" s="0"/>
      <c r="WUL106" s="0"/>
      <c r="WUM106" s="0"/>
      <c r="WUN106" s="0"/>
      <c r="WUO106" s="0"/>
      <c r="WUP106" s="0"/>
      <c r="WUQ106" s="0"/>
      <c r="WUR106" s="0"/>
      <c r="WUS106" s="0"/>
      <c r="WUT106" s="0"/>
      <c r="WUU106" s="0"/>
      <c r="WUV106" s="0"/>
      <c r="WUW106" s="0"/>
      <c r="WUX106" s="0"/>
      <c r="WUY106" s="0"/>
      <c r="WUZ106" s="0"/>
      <c r="WVA106" s="0"/>
      <c r="WVB106" s="0"/>
      <c r="WVC106" s="0"/>
      <c r="WVD106" s="0"/>
      <c r="WVE106" s="0"/>
      <c r="WVF106" s="0"/>
      <c r="WVG106" s="0"/>
      <c r="WVH106" s="0"/>
      <c r="WVI106" s="0"/>
      <c r="WVJ106" s="0"/>
      <c r="WVK106" s="0"/>
      <c r="WVL106" s="0"/>
      <c r="WVM106" s="0"/>
      <c r="WVN106" s="0"/>
      <c r="WVO106" s="0"/>
      <c r="WVP106" s="0"/>
      <c r="WVQ106" s="0"/>
      <c r="WVR106" s="0"/>
      <c r="WVS106" s="0"/>
      <c r="WVT106" s="0"/>
      <c r="WVU106" s="0"/>
      <c r="WVV106" s="0"/>
      <c r="WVW106" s="0"/>
      <c r="WVX106" s="0"/>
      <c r="WVY106" s="0"/>
      <c r="WVZ106" s="0"/>
      <c r="WWA106" s="0"/>
      <c r="WWB106" s="0"/>
      <c r="WWC106" s="0"/>
      <c r="WWD106" s="0"/>
      <c r="WWE106" s="0"/>
      <c r="WWF106" s="0"/>
      <c r="WWG106" s="0"/>
      <c r="WWH106" s="0"/>
      <c r="WWI106" s="0"/>
      <c r="WWJ106" s="0"/>
      <c r="WWK106" s="0"/>
      <c r="WWL106" s="0"/>
      <c r="WWM106" s="0"/>
      <c r="WWN106" s="0"/>
      <c r="WWO106" s="0"/>
      <c r="WWP106" s="0"/>
      <c r="WWQ106" s="0"/>
      <c r="WWR106" s="0"/>
      <c r="WWS106" s="0"/>
      <c r="WWT106" s="0"/>
      <c r="WWU106" s="0"/>
      <c r="WWV106" s="0"/>
      <c r="WWW106" s="0"/>
      <c r="WWX106" s="0"/>
      <c r="WWY106" s="0"/>
      <c r="WWZ106" s="0"/>
      <c r="WXA106" s="0"/>
      <c r="WXB106" s="0"/>
      <c r="WXC106" s="0"/>
      <c r="WXD106" s="0"/>
      <c r="WXE106" s="0"/>
      <c r="WXF106" s="0"/>
      <c r="WXG106" s="0"/>
      <c r="WXH106" s="0"/>
      <c r="WXI106" s="0"/>
      <c r="WXJ106" s="0"/>
      <c r="WXK106" s="0"/>
      <c r="WXL106" s="0"/>
      <c r="WXM106" s="0"/>
      <c r="WXN106" s="0"/>
      <c r="WXO106" s="0"/>
      <c r="WXP106" s="0"/>
      <c r="WXQ106" s="0"/>
      <c r="WXR106" s="0"/>
      <c r="WXS106" s="0"/>
      <c r="WXT106" s="0"/>
      <c r="WXU106" s="0"/>
      <c r="WXV106" s="0"/>
      <c r="WXW106" s="0"/>
      <c r="WXX106" s="0"/>
      <c r="WXY106" s="0"/>
      <c r="WXZ106" s="0"/>
      <c r="WYA106" s="0"/>
      <c r="WYB106" s="0"/>
      <c r="WYC106" s="0"/>
      <c r="WYD106" s="0"/>
      <c r="WYE106" s="0"/>
      <c r="WYF106" s="0"/>
      <c r="WYG106" s="0"/>
      <c r="WYH106" s="0"/>
      <c r="WYI106" s="0"/>
      <c r="WYJ106" s="0"/>
      <c r="WYK106" s="0"/>
      <c r="WYL106" s="0"/>
      <c r="WYM106" s="0"/>
      <c r="WYN106" s="0"/>
      <c r="WYO106" s="0"/>
      <c r="WYP106" s="0"/>
      <c r="WYQ106" s="0"/>
      <c r="WYR106" s="0"/>
      <c r="WYS106" s="0"/>
      <c r="WYT106" s="0"/>
      <c r="WYU106" s="0"/>
      <c r="WYV106" s="0"/>
      <c r="WYW106" s="0"/>
      <c r="WYX106" s="0"/>
      <c r="WYY106" s="0"/>
      <c r="WYZ106" s="0"/>
      <c r="WZA106" s="0"/>
      <c r="WZB106" s="0"/>
      <c r="WZC106" s="0"/>
      <c r="WZD106" s="0"/>
      <c r="WZE106" s="0"/>
      <c r="WZF106" s="0"/>
      <c r="WZG106" s="0"/>
      <c r="WZH106" s="0"/>
      <c r="WZI106" s="0"/>
      <c r="WZJ106" s="0"/>
      <c r="WZK106" s="0"/>
      <c r="WZL106" s="0"/>
      <c r="WZM106" s="0"/>
      <c r="WZN106" s="0"/>
      <c r="WZO106" s="0"/>
      <c r="WZP106" s="0"/>
      <c r="WZQ106" s="0"/>
      <c r="WZR106" s="0"/>
      <c r="WZS106" s="0"/>
      <c r="WZT106" s="0"/>
      <c r="WZU106" s="0"/>
      <c r="WZV106" s="0"/>
      <c r="WZW106" s="0"/>
      <c r="WZX106" s="0"/>
      <c r="WZY106" s="0"/>
      <c r="WZZ106" s="0"/>
      <c r="XAA106" s="0"/>
      <c r="XAB106" s="0"/>
      <c r="XAC106" s="0"/>
      <c r="XAD106" s="0"/>
      <c r="XAE106" s="0"/>
      <c r="XAF106" s="0"/>
      <c r="XAG106" s="0"/>
      <c r="XAH106" s="0"/>
      <c r="XAI106" s="0"/>
      <c r="XAJ106" s="0"/>
      <c r="XAK106" s="0"/>
      <c r="XAL106" s="0"/>
      <c r="XAM106" s="0"/>
      <c r="XAN106" s="0"/>
      <c r="XAO106" s="0"/>
      <c r="XAP106" s="0"/>
      <c r="XAQ106" s="0"/>
      <c r="XAR106" s="0"/>
      <c r="XAS106" s="0"/>
      <c r="XAT106" s="0"/>
      <c r="XAU106" s="0"/>
      <c r="XAV106" s="0"/>
      <c r="XAW106" s="0"/>
      <c r="XAX106" s="0"/>
      <c r="XAY106" s="0"/>
      <c r="XAZ106" s="0"/>
      <c r="XBA106" s="0"/>
      <c r="XBB106" s="0"/>
      <c r="XBC106" s="0"/>
      <c r="XBD106" s="0"/>
      <c r="XBE106" s="0"/>
      <c r="XBF106" s="0"/>
      <c r="XBG106" s="0"/>
      <c r="XBH106" s="0"/>
      <c r="XBI106" s="0"/>
      <c r="XBJ106" s="0"/>
      <c r="XBK106" s="0"/>
      <c r="XBL106" s="0"/>
      <c r="XBM106" s="0"/>
      <c r="XBN106" s="0"/>
      <c r="XBO106" s="0"/>
      <c r="XBP106" s="0"/>
      <c r="XBQ106" s="0"/>
      <c r="XBR106" s="0"/>
      <c r="XBS106" s="0"/>
      <c r="XBT106" s="0"/>
      <c r="XBU106" s="0"/>
      <c r="XBV106" s="0"/>
      <c r="XBW106" s="0"/>
      <c r="XBX106" s="0"/>
      <c r="XBY106" s="0"/>
      <c r="XBZ106" s="0"/>
      <c r="XCA106" s="0"/>
      <c r="XCB106" s="0"/>
      <c r="XCC106" s="0"/>
      <c r="XCD106" s="0"/>
      <c r="XCE106" s="0"/>
      <c r="XCF106" s="0"/>
      <c r="XCG106" s="0"/>
      <c r="XCH106" s="0"/>
      <c r="XCI106" s="0"/>
      <c r="XCJ106" s="0"/>
      <c r="XCK106" s="0"/>
      <c r="XCL106" s="0"/>
      <c r="XCM106" s="0"/>
      <c r="XCN106" s="0"/>
      <c r="XCO106" s="0"/>
      <c r="XCP106" s="0"/>
      <c r="XCQ106" s="0"/>
      <c r="XCR106" s="0"/>
      <c r="XCS106" s="0"/>
      <c r="XCT106" s="0"/>
      <c r="XCU106" s="0"/>
      <c r="XCV106" s="0"/>
      <c r="XCW106" s="0"/>
      <c r="XCX106" s="0"/>
      <c r="XCY106" s="0"/>
      <c r="XCZ106" s="0"/>
      <c r="XDA106" s="0"/>
      <c r="XDB106" s="0"/>
      <c r="XDC106" s="0"/>
      <c r="XDD106" s="0"/>
      <c r="XDE106" s="0"/>
      <c r="XDF106" s="0"/>
      <c r="XDG106" s="0"/>
      <c r="XDH106" s="0"/>
      <c r="XDI106" s="0"/>
      <c r="XDJ106" s="0"/>
      <c r="XDK106" s="0"/>
      <c r="XDL106" s="0"/>
      <c r="XDM106" s="0"/>
      <c r="XDN106" s="0"/>
      <c r="XDO106" s="0"/>
      <c r="XDP106" s="0"/>
      <c r="XDQ106" s="0"/>
      <c r="XDR106" s="0"/>
      <c r="XDS106" s="0"/>
      <c r="XDT106" s="0"/>
      <c r="XDU106" s="0"/>
      <c r="XDV106" s="0"/>
      <c r="XDW106" s="0"/>
      <c r="XDX106" s="0"/>
      <c r="XDY106" s="0"/>
      <c r="XDZ106" s="0"/>
      <c r="XEA106" s="0"/>
      <c r="XEB106" s="0"/>
      <c r="XEC106" s="0"/>
      <c r="XED106" s="0"/>
      <c r="XEE106" s="0"/>
      <c r="XEF106" s="0"/>
      <c r="XEG106" s="0"/>
      <c r="XEH106" s="0"/>
      <c r="XEI106" s="0"/>
      <c r="XEJ106" s="0"/>
      <c r="XEK106" s="0"/>
      <c r="XEL106" s="0"/>
      <c r="XEM106" s="0"/>
      <c r="XEN106" s="0"/>
      <c r="XEO106" s="0"/>
      <c r="XEP106" s="0"/>
      <c r="XEQ106" s="0"/>
      <c r="XER106" s="0"/>
      <c r="XES106" s="0"/>
      <c r="XET106" s="0"/>
      <c r="XEU106" s="0"/>
      <c r="XEV106" s="0"/>
      <c r="XEW106" s="0"/>
      <c r="XEX106" s="0"/>
      <c r="XEY106" s="0"/>
      <c r="XEZ106" s="0"/>
      <c r="XFA106" s="0"/>
      <c r="XFB106" s="0"/>
      <c r="XFC106" s="0"/>
      <c r="XFD106" s="0"/>
    </row>
    <row r="107" customFormat="false" ht="15" hidden="false" customHeight="false" outlineLevel="0" collapsed="false">
      <c r="G107" s="1"/>
      <c r="U107" s="1"/>
      <c r="AA107" s="1"/>
      <c r="AL107" s="0"/>
      <c r="AM107" s="0"/>
      <c r="AN107" s="0"/>
      <c r="AO107" s="0"/>
      <c r="AP107" s="0"/>
      <c r="AQ107" s="0"/>
      <c r="AR107" s="0"/>
      <c r="AS107" s="0"/>
      <c r="AT107" s="0"/>
      <c r="AU107" s="0"/>
      <c r="AV107" s="0"/>
      <c r="AW107" s="0"/>
      <c r="AX107" s="0"/>
      <c r="AY107" s="0"/>
      <c r="AZ107" s="0"/>
      <c r="BA107" s="0"/>
      <c r="BB107" s="0"/>
      <c r="BC107" s="0"/>
      <c r="BD107" s="0"/>
      <c r="BE107" s="0"/>
      <c r="BF107" s="0"/>
      <c r="BG107" s="0"/>
      <c r="BH107" s="0"/>
      <c r="BI107" s="0"/>
      <c r="BJ107" s="0"/>
      <c r="BK107" s="0"/>
      <c r="BL107" s="0"/>
      <c r="BM107" s="0"/>
      <c r="BN107" s="0"/>
      <c r="BO107" s="0"/>
      <c r="BP107" s="0"/>
      <c r="BQ107" s="0"/>
      <c r="BR107" s="0"/>
      <c r="BS107" s="0"/>
      <c r="BT107" s="0"/>
      <c r="BU107" s="0"/>
      <c r="BV107" s="0"/>
      <c r="BW107" s="0"/>
      <c r="BX107" s="0"/>
      <c r="BY107" s="0"/>
      <c r="BZ107" s="0"/>
      <c r="CA107" s="0"/>
      <c r="CB107" s="0"/>
      <c r="CC107" s="0"/>
      <c r="CD107" s="0"/>
      <c r="CE107" s="0"/>
      <c r="CF107" s="0"/>
      <c r="CG107" s="0"/>
      <c r="CH107" s="0"/>
      <c r="CI107" s="0"/>
      <c r="CJ107" s="0"/>
      <c r="CK107" s="0"/>
      <c r="CL107" s="0"/>
      <c r="CM107" s="0"/>
      <c r="CN107" s="0"/>
      <c r="CO107" s="0"/>
      <c r="CP107" s="0"/>
      <c r="CQ107" s="0"/>
      <c r="CR107" s="0"/>
      <c r="CS107" s="0"/>
      <c r="CT107" s="0"/>
      <c r="CU107" s="0"/>
      <c r="CV107" s="0"/>
      <c r="CW107" s="0"/>
      <c r="CX107" s="0"/>
      <c r="CY107" s="0"/>
      <c r="CZ107" s="0"/>
      <c r="DA107" s="0"/>
      <c r="DB107" s="0"/>
      <c r="DC107" s="0"/>
      <c r="DD107" s="0"/>
      <c r="DE107" s="0"/>
      <c r="DF107" s="0"/>
      <c r="DG107" s="0"/>
      <c r="DH107" s="0"/>
      <c r="DI107" s="0"/>
      <c r="DJ107" s="0"/>
      <c r="DK107" s="0"/>
      <c r="DL107" s="0"/>
      <c r="DM107" s="0"/>
      <c r="DN107" s="0"/>
      <c r="DO107" s="0"/>
      <c r="DP107" s="0"/>
      <c r="DQ107" s="0"/>
      <c r="DR107" s="0"/>
      <c r="DS107" s="0"/>
      <c r="DT107" s="0"/>
      <c r="DU107" s="0"/>
      <c r="DV107" s="0"/>
      <c r="DW107" s="0"/>
      <c r="DX107" s="0"/>
      <c r="DY107" s="0"/>
      <c r="DZ107" s="0"/>
      <c r="EA107" s="0"/>
      <c r="EB107" s="0"/>
      <c r="EC107" s="0"/>
      <c r="ED107" s="0"/>
      <c r="EE107" s="0"/>
      <c r="EF107" s="0"/>
      <c r="EG107" s="0"/>
      <c r="EH107" s="0"/>
      <c r="EI107" s="0"/>
      <c r="EJ107" s="0"/>
      <c r="EK107" s="0"/>
      <c r="EL107" s="0"/>
      <c r="EM107" s="0"/>
      <c r="EN107" s="0"/>
      <c r="EO107" s="0"/>
      <c r="EP107" s="0"/>
      <c r="EQ107" s="0"/>
      <c r="ER107" s="0"/>
      <c r="ES107" s="0"/>
      <c r="ET107" s="0"/>
      <c r="EU107" s="0"/>
      <c r="EV107" s="0"/>
      <c r="EW107" s="0"/>
      <c r="EX107" s="0"/>
      <c r="EY107" s="0"/>
      <c r="EZ107" s="0"/>
      <c r="FA107" s="0"/>
      <c r="FB107" s="0"/>
      <c r="FC107" s="0"/>
      <c r="FD107" s="0"/>
      <c r="FE107" s="0"/>
      <c r="FF107" s="0"/>
      <c r="FG107" s="0"/>
      <c r="FH107" s="0"/>
      <c r="FI107" s="0"/>
      <c r="FJ107" s="0"/>
      <c r="FK107" s="0"/>
      <c r="FL107" s="0"/>
      <c r="FM107" s="0"/>
      <c r="FN107" s="0"/>
      <c r="FO107" s="0"/>
      <c r="FP107" s="0"/>
      <c r="FQ107" s="0"/>
      <c r="FR107" s="0"/>
      <c r="FS107" s="0"/>
      <c r="FT107" s="0"/>
      <c r="FU107" s="0"/>
      <c r="FV107" s="0"/>
      <c r="FW107" s="0"/>
      <c r="FX107" s="0"/>
      <c r="FY107" s="0"/>
      <c r="FZ107" s="0"/>
      <c r="GA107" s="0"/>
      <c r="GB107" s="0"/>
      <c r="GC107" s="0"/>
      <c r="GD107" s="0"/>
      <c r="GE107" s="0"/>
      <c r="GF107" s="0"/>
      <c r="GG107" s="0"/>
      <c r="GH107" s="0"/>
      <c r="GI107" s="0"/>
      <c r="GJ107" s="0"/>
      <c r="GK107" s="0"/>
      <c r="GL107" s="0"/>
      <c r="GM107" s="0"/>
      <c r="GN107" s="0"/>
      <c r="GO107" s="0"/>
      <c r="GP107" s="0"/>
      <c r="GQ107" s="0"/>
      <c r="GR107" s="0"/>
      <c r="GS107" s="0"/>
      <c r="GT107" s="0"/>
      <c r="GU107" s="0"/>
      <c r="GV107" s="0"/>
      <c r="GW107" s="0"/>
      <c r="GX107" s="0"/>
      <c r="GY107" s="0"/>
      <c r="GZ107" s="0"/>
      <c r="HA107" s="0"/>
      <c r="HB107" s="0"/>
      <c r="HC107" s="0"/>
      <c r="HD107" s="0"/>
      <c r="HE107" s="0"/>
      <c r="HF107" s="0"/>
      <c r="HG107" s="0"/>
      <c r="HH107" s="0"/>
      <c r="HI107" s="0"/>
      <c r="HJ107" s="0"/>
      <c r="HK107" s="0"/>
      <c r="HL107" s="0"/>
      <c r="HM107" s="0"/>
      <c r="HN107" s="0"/>
      <c r="HO107" s="0"/>
      <c r="HP107" s="0"/>
      <c r="HQ107" s="0"/>
      <c r="HR107" s="0"/>
      <c r="HS107" s="0"/>
      <c r="HT107" s="0"/>
      <c r="HU107" s="0"/>
      <c r="HV107" s="0"/>
      <c r="HW107" s="0"/>
      <c r="HX107" s="0"/>
      <c r="HY107" s="0"/>
      <c r="HZ107" s="0"/>
      <c r="IA107" s="0"/>
      <c r="IB107" s="0"/>
      <c r="IC107" s="0"/>
      <c r="ID107" s="0"/>
      <c r="IE107" s="0"/>
      <c r="IF107" s="0"/>
      <c r="IG107" s="0"/>
      <c r="IH107" s="0"/>
      <c r="II107" s="0"/>
      <c r="IJ107" s="0"/>
      <c r="IK107" s="0"/>
      <c r="IL107" s="0"/>
      <c r="IM107" s="0"/>
      <c r="IN107" s="0"/>
      <c r="IO107" s="0"/>
      <c r="IP107" s="0"/>
      <c r="IQ107" s="0"/>
      <c r="IR107" s="0"/>
      <c r="IS107" s="0"/>
      <c r="IT107" s="0"/>
      <c r="IU107" s="0"/>
      <c r="IV107" s="0"/>
      <c r="IW107" s="0"/>
      <c r="IX107" s="0"/>
      <c r="IY107" s="0"/>
      <c r="IZ107" s="0"/>
      <c r="JA107" s="0"/>
      <c r="JB107" s="0"/>
      <c r="JC107" s="0"/>
      <c r="JD107" s="0"/>
      <c r="JE107" s="0"/>
      <c r="JF107" s="0"/>
      <c r="JG107" s="0"/>
      <c r="JH107" s="0"/>
      <c r="JI107" s="0"/>
      <c r="JJ107" s="0"/>
      <c r="JK107" s="0"/>
      <c r="JL107" s="0"/>
      <c r="JM107" s="0"/>
      <c r="JN107" s="0"/>
      <c r="JO107" s="0"/>
      <c r="JP107" s="0"/>
      <c r="JQ107" s="0"/>
      <c r="JR107" s="0"/>
      <c r="JS107" s="0"/>
      <c r="JT107" s="0"/>
      <c r="JU107" s="0"/>
      <c r="JV107" s="0"/>
      <c r="JW107" s="0"/>
      <c r="JX107" s="0"/>
      <c r="JY107" s="0"/>
      <c r="JZ107" s="0"/>
      <c r="KA107" s="0"/>
      <c r="KB107" s="0"/>
      <c r="KC107" s="0"/>
      <c r="KD107" s="0"/>
      <c r="KE107" s="0"/>
      <c r="KF107" s="0"/>
      <c r="KG107" s="0"/>
      <c r="KH107" s="0"/>
      <c r="KI107" s="0"/>
      <c r="KJ107" s="0"/>
      <c r="KK107" s="0"/>
      <c r="KL107" s="0"/>
      <c r="KM107" s="0"/>
      <c r="KN107" s="0"/>
      <c r="KO107" s="0"/>
      <c r="KP107" s="0"/>
      <c r="KQ107" s="0"/>
      <c r="KR107" s="0"/>
      <c r="KS107" s="0"/>
      <c r="KT107" s="0"/>
      <c r="KU107" s="0"/>
      <c r="KV107" s="0"/>
      <c r="KW107" s="0"/>
      <c r="KX107" s="0"/>
      <c r="KY107" s="0"/>
      <c r="KZ107" s="0"/>
      <c r="LA107" s="0"/>
      <c r="LB107" s="0"/>
      <c r="LC107" s="0"/>
      <c r="LD107" s="0"/>
      <c r="LE107" s="0"/>
      <c r="LF107" s="0"/>
      <c r="LG107" s="0"/>
      <c r="LH107" s="0"/>
      <c r="LI107" s="0"/>
      <c r="LJ107" s="0"/>
      <c r="LK107" s="0"/>
      <c r="LL107" s="0"/>
      <c r="LM107" s="0"/>
      <c r="LN107" s="0"/>
      <c r="LO107" s="0"/>
      <c r="LP107" s="0"/>
      <c r="LQ107" s="0"/>
      <c r="LR107" s="0"/>
      <c r="LS107" s="0"/>
      <c r="LT107" s="0"/>
      <c r="LU107" s="0"/>
      <c r="LV107" s="0"/>
      <c r="LW107" s="0"/>
      <c r="LX107" s="0"/>
      <c r="LY107" s="0"/>
      <c r="LZ107" s="0"/>
      <c r="MA107" s="0"/>
      <c r="MB107" s="0"/>
      <c r="MC107" s="0"/>
      <c r="MD107" s="0"/>
      <c r="ME107" s="0"/>
      <c r="MF107" s="0"/>
      <c r="MG107" s="0"/>
      <c r="MH107" s="0"/>
      <c r="MI107" s="0"/>
      <c r="MJ107" s="0"/>
      <c r="MK107" s="0"/>
      <c r="ML107" s="0"/>
      <c r="MM107" s="0"/>
      <c r="MN107" s="0"/>
      <c r="MO107" s="0"/>
      <c r="MP107" s="0"/>
      <c r="MQ107" s="0"/>
      <c r="MR107" s="0"/>
      <c r="MS107" s="0"/>
      <c r="MT107" s="0"/>
      <c r="MU107" s="0"/>
      <c r="MV107" s="0"/>
      <c r="MW107" s="0"/>
      <c r="MX107" s="0"/>
      <c r="MY107" s="0"/>
      <c r="MZ107" s="0"/>
      <c r="NA107" s="0"/>
      <c r="NB107" s="0"/>
      <c r="NC107" s="0"/>
      <c r="ND107" s="0"/>
      <c r="NE107" s="0"/>
      <c r="NF107" s="0"/>
      <c r="NG107" s="0"/>
      <c r="NH107" s="0"/>
      <c r="NI107" s="0"/>
      <c r="NJ107" s="0"/>
      <c r="NK107" s="0"/>
      <c r="NL107" s="0"/>
      <c r="NM107" s="0"/>
      <c r="NN107" s="0"/>
      <c r="NO107" s="0"/>
      <c r="NP107" s="0"/>
      <c r="NQ107" s="0"/>
      <c r="NR107" s="0"/>
      <c r="NS107" s="0"/>
      <c r="NT107" s="0"/>
      <c r="NU107" s="0"/>
      <c r="NV107" s="0"/>
      <c r="NW107" s="0"/>
      <c r="NX107" s="0"/>
      <c r="NY107" s="0"/>
      <c r="NZ107" s="0"/>
      <c r="OA107" s="0"/>
      <c r="OB107" s="0"/>
      <c r="OC107" s="0"/>
      <c r="OD107" s="0"/>
      <c r="OE107" s="0"/>
      <c r="OF107" s="0"/>
      <c r="OG107" s="0"/>
      <c r="OH107" s="0"/>
      <c r="OI107" s="0"/>
      <c r="OJ107" s="0"/>
      <c r="OK107" s="0"/>
      <c r="OL107" s="0"/>
      <c r="OM107" s="0"/>
      <c r="ON107" s="0"/>
      <c r="OO107" s="0"/>
      <c r="OP107" s="0"/>
      <c r="OQ107" s="0"/>
      <c r="OR107" s="0"/>
      <c r="OS107" s="0"/>
      <c r="OT107" s="0"/>
      <c r="OU107" s="0"/>
      <c r="OV107" s="0"/>
      <c r="OW107" s="0"/>
      <c r="OX107" s="0"/>
      <c r="OY107" s="0"/>
      <c r="OZ107" s="0"/>
      <c r="PA107" s="0"/>
      <c r="PB107" s="0"/>
      <c r="PC107" s="0"/>
      <c r="PD107" s="0"/>
      <c r="PE107" s="0"/>
      <c r="PF107" s="0"/>
      <c r="PG107" s="0"/>
      <c r="PH107" s="0"/>
      <c r="PI107" s="0"/>
      <c r="PJ107" s="0"/>
      <c r="PK107" s="0"/>
      <c r="PL107" s="0"/>
      <c r="PM107" s="0"/>
      <c r="PN107" s="0"/>
      <c r="PO107" s="0"/>
      <c r="PP107" s="0"/>
      <c r="PQ107" s="0"/>
      <c r="PR107" s="0"/>
      <c r="PS107" s="0"/>
      <c r="PT107" s="0"/>
      <c r="PU107" s="0"/>
      <c r="PV107" s="0"/>
      <c r="PW107" s="0"/>
      <c r="PX107" s="0"/>
      <c r="PY107" s="0"/>
      <c r="PZ107" s="0"/>
      <c r="QA107" s="0"/>
      <c r="QB107" s="0"/>
      <c r="QC107" s="0"/>
      <c r="QD107" s="0"/>
      <c r="QE107" s="0"/>
      <c r="QF107" s="0"/>
      <c r="QG107" s="0"/>
      <c r="QH107" s="0"/>
      <c r="QI107" s="0"/>
      <c r="QJ107" s="0"/>
      <c r="QK107" s="0"/>
      <c r="QL107" s="0"/>
      <c r="QM107" s="0"/>
      <c r="QN107" s="0"/>
      <c r="QO107" s="0"/>
      <c r="QP107" s="0"/>
      <c r="QQ107" s="0"/>
      <c r="QR107" s="0"/>
      <c r="QS107" s="0"/>
      <c r="QT107" s="0"/>
      <c r="QU107" s="0"/>
      <c r="QV107" s="0"/>
      <c r="QW107" s="0"/>
      <c r="QX107" s="0"/>
      <c r="QY107" s="0"/>
      <c r="QZ107" s="0"/>
      <c r="RA107" s="0"/>
      <c r="RB107" s="0"/>
      <c r="RC107" s="0"/>
      <c r="RD107" s="0"/>
      <c r="RE107" s="0"/>
      <c r="RF107" s="0"/>
      <c r="RG107" s="0"/>
      <c r="RH107" s="0"/>
      <c r="RI107" s="0"/>
      <c r="RJ107" s="0"/>
      <c r="RK107" s="0"/>
      <c r="RL107" s="0"/>
      <c r="RM107" s="0"/>
      <c r="RN107" s="0"/>
      <c r="RO107" s="0"/>
      <c r="RP107" s="0"/>
      <c r="RQ107" s="0"/>
      <c r="RR107" s="0"/>
      <c r="RS107" s="0"/>
      <c r="RT107" s="0"/>
      <c r="RU107" s="0"/>
      <c r="RV107" s="0"/>
      <c r="RW107" s="0"/>
      <c r="RX107" s="0"/>
      <c r="RY107" s="0"/>
      <c r="RZ107" s="0"/>
      <c r="SA107" s="0"/>
      <c r="SB107" s="0"/>
      <c r="SC107" s="0"/>
      <c r="SD107" s="0"/>
      <c r="SE107" s="0"/>
      <c r="SF107" s="0"/>
      <c r="SG107" s="0"/>
      <c r="SH107" s="0"/>
      <c r="SI107" s="0"/>
      <c r="SJ107" s="0"/>
      <c r="SK107" s="0"/>
      <c r="SL107" s="0"/>
      <c r="SM107" s="0"/>
      <c r="SN107" s="0"/>
      <c r="SO107" s="0"/>
      <c r="SP107" s="0"/>
      <c r="SQ107" s="0"/>
      <c r="SR107" s="0"/>
      <c r="SS107" s="0"/>
      <c r="ST107" s="0"/>
      <c r="SU107" s="0"/>
      <c r="SV107" s="0"/>
      <c r="SW107" s="0"/>
      <c r="SX107" s="0"/>
      <c r="SY107" s="0"/>
      <c r="SZ107" s="0"/>
      <c r="TA107" s="0"/>
      <c r="TB107" s="0"/>
      <c r="TC107" s="0"/>
      <c r="TD107" s="0"/>
      <c r="TE107" s="0"/>
      <c r="TF107" s="0"/>
      <c r="TG107" s="0"/>
      <c r="TH107" s="0"/>
      <c r="TI107" s="0"/>
      <c r="TJ107" s="0"/>
      <c r="TK107" s="0"/>
      <c r="TL107" s="0"/>
      <c r="TM107" s="0"/>
      <c r="TN107" s="0"/>
      <c r="TO107" s="0"/>
      <c r="TP107" s="0"/>
      <c r="TQ107" s="0"/>
      <c r="TR107" s="0"/>
      <c r="TS107" s="0"/>
      <c r="TT107" s="0"/>
      <c r="TU107" s="0"/>
      <c r="TV107" s="0"/>
      <c r="TW107" s="0"/>
      <c r="TX107" s="0"/>
      <c r="TY107" s="0"/>
      <c r="TZ107" s="0"/>
      <c r="UA107" s="0"/>
      <c r="UB107" s="0"/>
      <c r="UC107" s="0"/>
      <c r="UD107" s="0"/>
      <c r="UE107" s="0"/>
      <c r="UF107" s="0"/>
      <c r="UG107" s="0"/>
      <c r="UH107" s="0"/>
      <c r="UI107" s="0"/>
      <c r="UJ107" s="0"/>
      <c r="UK107" s="0"/>
      <c r="UL107" s="0"/>
      <c r="UM107" s="0"/>
      <c r="UN107" s="0"/>
      <c r="UO107" s="0"/>
      <c r="UP107" s="0"/>
      <c r="UQ107" s="0"/>
      <c r="UR107" s="0"/>
      <c r="US107" s="0"/>
      <c r="UT107" s="0"/>
      <c r="UU107" s="0"/>
      <c r="UV107" s="0"/>
      <c r="UW107" s="0"/>
      <c r="UX107" s="0"/>
      <c r="UY107" s="0"/>
      <c r="UZ107" s="0"/>
      <c r="VA107" s="0"/>
      <c r="VB107" s="0"/>
      <c r="VC107" s="0"/>
      <c r="VD107" s="0"/>
      <c r="VE107" s="0"/>
      <c r="VF107" s="0"/>
      <c r="VG107" s="0"/>
      <c r="VH107" s="0"/>
      <c r="VI107" s="0"/>
      <c r="VJ107" s="0"/>
      <c r="VK107" s="0"/>
      <c r="VL107" s="0"/>
      <c r="VM107" s="0"/>
      <c r="VN107" s="0"/>
      <c r="VO107" s="0"/>
      <c r="VP107" s="0"/>
      <c r="VQ107" s="0"/>
      <c r="VR107" s="0"/>
      <c r="VS107" s="0"/>
      <c r="VT107" s="0"/>
      <c r="VU107" s="0"/>
      <c r="VV107" s="0"/>
      <c r="VW107" s="0"/>
      <c r="VX107" s="0"/>
      <c r="VY107" s="0"/>
      <c r="VZ107" s="0"/>
      <c r="WA107" s="0"/>
      <c r="WB107" s="0"/>
      <c r="WC107" s="0"/>
      <c r="WD107" s="0"/>
      <c r="WE107" s="0"/>
      <c r="WF107" s="0"/>
      <c r="WG107" s="0"/>
      <c r="WH107" s="0"/>
      <c r="WI107" s="0"/>
      <c r="WJ107" s="0"/>
      <c r="WK107" s="0"/>
      <c r="WL107" s="0"/>
      <c r="WM107" s="0"/>
      <c r="WN107" s="0"/>
      <c r="WO107" s="0"/>
      <c r="WP107" s="0"/>
      <c r="WQ107" s="0"/>
      <c r="WR107" s="0"/>
      <c r="WS107" s="0"/>
      <c r="WT107" s="0"/>
      <c r="WU107" s="0"/>
      <c r="WV107" s="0"/>
      <c r="WW107" s="0"/>
      <c r="WX107" s="0"/>
      <c r="WY107" s="0"/>
      <c r="WZ107" s="0"/>
      <c r="XA107" s="0"/>
      <c r="XB107" s="0"/>
      <c r="XC107" s="0"/>
      <c r="XD107" s="0"/>
      <c r="XE107" s="0"/>
      <c r="XF107" s="0"/>
      <c r="XG107" s="0"/>
      <c r="XH107" s="0"/>
      <c r="XI107" s="0"/>
      <c r="XJ107" s="0"/>
      <c r="XK107" s="0"/>
      <c r="XL107" s="0"/>
      <c r="XM107" s="0"/>
      <c r="XN107" s="0"/>
      <c r="XO107" s="0"/>
      <c r="XP107" s="0"/>
      <c r="XQ107" s="0"/>
      <c r="XR107" s="0"/>
      <c r="XS107" s="0"/>
      <c r="XT107" s="0"/>
      <c r="XU107" s="0"/>
      <c r="XV107" s="0"/>
      <c r="XW107" s="0"/>
      <c r="XX107" s="0"/>
      <c r="XY107" s="0"/>
      <c r="XZ107" s="0"/>
      <c r="YA107" s="0"/>
      <c r="YB107" s="0"/>
      <c r="YC107" s="0"/>
      <c r="YD107" s="0"/>
      <c r="YE107" s="0"/>
      <c r="YF107" s="0"/>
      <c r="YG107" s="0"/>
      <c r="YH107" s="0"/>
      <c r="YI107" s="0"/>
      <c r="YJ107" s="0"/>
      <c r="YK107" s="0"/>
      <c r="YL107" s="0"/>
      <c r="YM107" s="0"/>
      <c r="YN107" s="0"/>
      <c r="YO107" s="0"/>
      <c r="YP107" s="0"/>
      <c r="YQ107" s="0"/>
      <c r="YR107" s="0"/>
      <c r="YS107" s="0"/>
      <c r="YT107" s="0"/>
      <c r="YU107" s="0"/>
      <c r="YV107" s="0"/>
      <c r="YW107" s="0"/>
      <c r="YX107" s="0"/>
      <c r="YY107" s="0"/>
      <c r="YZ107" s="0"/>
      <c r="ZA107" s="0"/>
      <c r="ZB107" s="0"/>
      <c r="ZC107" s="0"/>
      <c r="ZD107" s="0"/>
      <c r="ZE107" s="0"/>
      <c r="ZF107" s="0"/>
      <c r="ZG107" s="0"/>
      <c r="ZH107" s="0"/>
      <c r="ZI107" s="0"/>
      <c r="ZJ107" s="0"/>
      <c r="ZK107" s="0"/>
      <c r="ZL107" s="0"/>
      <c r="ZM107" s="0"/>
      <c r="ZN107" s="0"/>
      <c r="ZO107" s="0"/>
      <c r="ZP107" s="0"/>
      <c r="ZQ107" s="0"/>
      <c r="ZR107" s="0"/>
      <c r="ZS107" s="0"/>
      <c r="ZT107" s="0"/>
      <c r="ZU107" s="0"/>
      <c r="ZV107" s="0"/>
      <c r="ZW107" s="0"/>
      <c r="ZX107" s="0"/>
      <c r="ZY107" s="0"/>
      <c r="ZZ107" s="0"/>
      <c r="AAA107" s="0"/>
      <c r="AAB107" s="0"/>
      <c r="AAC107" s="0"/>
      <c r="AAD107" s="0"/>
      <c r="AAE107" s="0"/>
      <c r="AAF107" s="0"/>
      <c r="AAG107" s="0"/>
      <c r="AAH107" s="0"/>
      <c r="AAI107" s="0"/>
      <c r="AAJ107" s="0"/>
      <c r="AAK107" s="0"/>
      <c r="AAL107" s="0"/>
      <c r="AAM107" s="0"/>
      <c r="AAN107" s="0"/>
      <c r="AAO107" s="0"/>
      <c r="AAP107" s="0"/>
      <c r="AAQ107" s="0"/>
      <c r="AAR107" s="0"/>
      <c r="AAS107" s="0"/>
      <c r="AAT107" s="0"/>
      <c r="AAU107" s="0"/>
      <c r="AAV107" s="0"/>
      <c r="AAW107" s="0"/>
      <c r="AAX107" s="0"/>
      <c r="AAY107" s="0"/>
      <c r="AAZ107" s="0"/>
      <c r="ABA107" s="0"/>
      <c r="ABB107" s="0"/>
      <c r="ABC107" s="0"/>
      <c r="ABD107" s="0"/>
      <c r="ABE107" s="0"/>
      <c r="ABF107" s="0"/>
      <c r="ABG107" s="0"/>
      <c r="ABH107" s="0"/>
      <c r="ABI107" s="0"/>
      <c r="ABJ107" s="0"/>
      <c r="ABK107" s="0"/>
      <c r="ABL107" s="0"/>
      <c r="ABM107" s="0"/>
      <c r="ABN107" s="0"/>
      <c r="ABO107" s="0"/>
      <c r="ABP107" s="0"/>
      <c r="ABQ107" s="0"/>
      <c r="ABR107" s="0"/>
      <c r="ABS107" s="0"/>
      <c r="ABT107" s="0"/>
      <c r="ABU107" s="0"/>
      <c r="ABV107" s="0"/>
      <c r="ABW107" s="0"/>
      <c r="ABX107" s="0"/>
      <c r="ABY107" s="0"/>
      <c r="ABZ107" s="0"/>
      <c r="ACA107" s="0"/>
      <c r="ACB107" s="0"/>
      <c r="ACC107" s="0"/>
      <c r="ACD107" s="0"/>
      <c r="ACE107" s="0"/>
      <c r="ACF107" s="0"/>
      <c r="ACG107" s="0"/>
      <c r="ACH107" s="0"/>
      <c r="ACI107" s="0"/>
      <c r="ACJ107" s="0"/>
      <c r="ACK107" s="0"/>
      <c r="ACL107" s="0"/>
      <c r="ACM107" s="0"/>
      <c r="ACN107" s="0"/>
      <c r="ACO107" s="0"/>
      <c r="ACP107" s="0"/>
      <c r="ACQ107" s="0"/>
      <c r="ACR107" s="0"/>
      <c r="ACS107" s="0"/>
      <c r="ACT107" s="0"/>
      <c r="ACU107" s="0"/>
      <c r="ACV107" s="0"/>
      <c r="ACW107" s="0"/>
      <c r="ACX107" s="0"/>
      <c r="ACY107" s="0"/>
      <c r="ACZ107" s="0"/>
      <c r="ADA107" s="0"/>
      <c r="ADB107" s="0"/>
      <c r="ADC107" s="0"/>
      <c r="ADD107" s="0"/>
      <c r="ADE107" s="0"/>
      <c r="ADF107" s="0"/>
      <c r="ADG107" s="0"/>
      <c r="ADH107" s="0"/>
      <c r="ADI107" s="0"/>
      <c r="ADJ107" s="0"/>
      <c r="ADK107" s="0"/>
      <c r="ADL107" s="0"/>
      <c r="ADM107" s="0"/>
      <c r="ADN107" s="0"/>
      <c r="ADO107" s="0"/>
      <c r="ADP107" s="0"/>
      <c r="ADQ107" s="0"/>
      <c r="ADR107" s="0"/>
      <c r="ADS107" s="0"/>
      <c r="ADT107" s="0"/>
      <c r="ADU107" s="0"/>
      <c r="ADV107" s="0"/>
      <c r="ADW107" s="0"/>
      <c r="ADX107" s="0"/>
      <c r="ADY107" s="0"/>
      <c r="ADZ107" s="0"/>
      <c r="AEA107" s="0"/>
      <c r="AEB107" s="0"/>
      <c r="AEC107" s="0"/>
      <c r="AED107" s="0"/>
      <c r="AEE107" s="0"/>
      <c r="AEF107" s="0"/>
      <c r="AEG107" s="0"/>
      <c r="AEH107" s="0"/>
      <c r="AEI107" s="0"/>
      <c r="AEJ107" s="0"/>
      <c r="AEK107" s="0"/>
      <c r="AEL107" s="0"/>
      <c r="AEM107" s="0"/>
      <c r="AEN107" s="0"/>
      <c r="AEO107" s="0"/>
      <c r="AEP107" s="0"/>
      <c r="AEQ107" s="0"/>
      <c r="AER107" s="0"/>
      <c r="AES107" s="0"/>
      <c r="AET107" s="0"/>
      <c r="AEU107" s="0"/>
      <c r="AEV107" s="0"/>
      <c r="AEW107" s="0"/>
      <c r="AEX107" s="0"/>
      <c r="AEY107" s="0"/>
      <c r="AEZ107" s="0"/>
      <c r="AFA107" s="0"/>
      <c r="AFB107" s="0"/>
      <c r="AFC107" s="0"/>
      <c r="AFD107" s="0"/>
      <c r="AFE107" s="0"/>
      <c r="AFF107" s="0"/>
      <c r="AFG107" s="0"/>
      <c r="AFH107" s="0"/>
      <c r="AFI107" s="0"/>
      <c r="AFJ107" s="0"/>
      <c r="AFK107" s="0"/>
      <c r="AFL107" s="0"/>
      <c r="AFM107" s="0"/>
      <c r="AFN107" s="0"/>
      <c r="AFO107" s="0"/>
      <c r="AFP107" s="0"/>
      <c r="AFQ107" s="0"/>
      <c r="AFR107" s="0"/>
      <c r="AFS107" s="0"/>
      <c r="AFT107" s="0"/>
      <c r="AFU107" s="0"/>
      <c r="AFV107" s="0"/>
      <c r="AFW107" s="0"/>
      <c r="AFX107" s="0"/>
      <c r="AFY107" s="0"/>
      <c r="AFZ107" s="0"/>
      <c r="AGA107" s="0"/>
      <c r="AGB107" s="0"/>
      <c r="AGC107" s="0"/>
      <c r="AGD107" s="0"/>
      <c r="AGE107" s="0"/>
      <c r="AGF107" s="0"/>
      <c r="AGG107" s="0"/>
      <c r="AGH107" s="0"/>
      <c r="AGI107" s="0"/>
      <c r="AGJ107" s="0"/>
      <c r="AGK107" s="0"/>
      <c r="AGL107" s="0"/>
      <c r="AGM107" s="0"/>
      <c r="AGN107" s="0"/>
      <c r="AGO107" s="0"/>
      <c r="AGP107" s="0"/>
      <c r="AGQ107" s="0"/>
      <c r="AGR107" s="0"/>
      <c r="AGS107" s="0"/>
      <c r="AGT107" s="0"/>
      <c r="AGU107" s="0"/>
      <c r="AGV107" s="0"/>
      <c r="AGW107" s="0"/>
      <c r="AGX107" s="0"/>
      <c r="AGY107" s="0"/>
      <c r="AGZ107" s="0"/>
      <c r="AHA107" s="0"/>
      <c r="AHB107" s="0"/>
      <c r="AHC107" s="0"/>
      <c r="AHD107" s="0"/>
      <c r="AHE107" s="0"/>
      <c r="AHF107" s="0"/>
      <c r="AHG107" s="0"/>
      <c r="AHH107" s="0"/>
      <c r="AHI107" s="0"/>
      <c r="AHJ107" s="0"/>
      <c r="AHK107" s="0"/>
      <c r="AHL107" s="0"/>
      <c r="AHM107" s="0"/>
      <c r="AHN107" s="0"/>
      <c r="AHO107" s="0"/>
      <c r="AHP107" s="0"/>
      <c r="AHQ107" s="0"/>
      <c r="AHR107" s="0"/>
      <c r="AHS107" s="0"/>
      <c r="AHT107" s="0"/>
      <c r="AHU107" s="0"/>
      <c r="AHV107" s="0"/>
      <c r="AHW107" s="0"/>
      <c r="AHX107" s="0"/>
      <c r="AHY107" s="0"/>
      <c r="AHZ107" s="0"/>
      <c r="AIA107" s="0"/>
      <c r="AIB107" s="0"/>
      <c r="AIC107" s="0"/>
      <c r="AID107" s="0"/>
      <c r="AIE107" s="0"/>
      <c r="AIF107" s="0"/>
      <c r="AIG107" s="0"/>
      <c r="AIH107" s="0"/>
      <c r="AII107" s="0"/>
      <c r="AIJ107" s="0"/>
      <c r="AIK107" s="0"/>
      <c r="AIL107" s="0"/>
      <c r="AIM107" s="0"/>
      <c r="AIN107" s="0"/>
      <c r="AIO107" s="0"/>
      <c r="AIP107" s="0"/>
      <c r="AIQ107" s="0"/>
      <c r="AIR107" s="0"/>
      <c r="AIS107" s="0"/>
      <c r="AIT107" s="0"/>
      <c r="AIU107" s="0"/>
      <c r="AIV107" s="0"/>
      <c r="AIW107" s="0"/>
      <c r="AIX107" s="0"/>
      <c r="AIY107" s="0"/>
      <c r="AIZ107" s="0"/>
      <c r="AJA107" s="0"/>
      <c r="AJB107" s="0"/>
      <c r="AJC107" s="0"/>
      <c r="AJD107" s="0"/>
      <c r="AJE107" s="0"/>
      <c r="AJF107" s="0"/>
      <c r="AJG107" s="0"/>
      <c r="AJH107" s="0"/>
      <c r="AJI107" s="0"/>
      <c r="AJJ107" s="0"/>
      <c r="AJK107" s="0"/>
      <c r="AJL107" s="0"/>
      <c r="AJM107" s="0"/>
      <c r="AJN107" s="0"/>
      <c r="AJO107" s="0"/>
      <c r="AJP107" s="0"/>
      <c r="AJQ107" s="0"/>
      <c r="AJR107" s="0"/>
      <c r="AJS107" s="0"/>
      <c r="AJT107" s="0"/>
      <c r="AJU107" s="0"/>
      <c r="AJV107" s="0"/>
      <c r="AJW107" s="0"/>
      <c r="AJX107" s="0"/>
      <c r="AJY107" s="0"/>
      <c r="AJZ107" s="0"/>
      <c r="AKA107" s="0"/>
      <c r="AKB107" s="0"/>
      <c r="AKC107" s="0"/>
      <c r="AKD107" s="0"/>
      <c r="AKE107" s="0"/>
      <c r="AKF107" s="0"/>
      <c r="AKG107" s="0"/>
      <c r="AKH107" s="0"/>
      <c r="AKI107" s="0"/>
      <c r="AKJ107" s="0"/>
      <c r="AKK107" s="0"/>
      <c r="AKL107" s="0"/>
      <c r="AKM107" s="0"/>
      <c r="AKN107" s="0"/>
      <c r="AKO107" s="0"/>
      <c r="AKP107" s="0"/>
      <c r="AKQ107" s="0"/>
      <c r="AKR107" s="0"/>
      <c r="AKS107" s="0"/>
      <c r="AKT107" s="0"/>
      <c r="AKU107" s="0"/>
      <c r="AKV107" s="0"/>
      <c r="AKW107" s="0"/>
      <c r="AKX107" s="0"/>
      <c r="AKY107" s="0"/>
      <c r="AKZ107" s="0"/>
      <c r="ALA107" s="0"/>
      <c r="ALB107" s="0"/>
      <c r="ALC107" s="0"/>
      <c r="ALD107" s="0"/>
      <c r="ALE107" s="0"/>
      <c r="ALF107" s="0"/>
      <c r="ALG107" s="0"/>
      <c r="ALH107" s="0"/>
      <c r="ALI107" s="0"/>
      <c r="ALJ107" s="0"/>
      <c r="ALK107" s="0"/>
      <c r="ALL107" s="0"/>
      <c r="ALM107" s="0"/>
      <c r="ALN107" s="0"/>
      <c r="ALO107" s="0"/>
      <c r="ALP107" s="0"/>
      <c r="ALQ107" s="0"/>
      <c r="ALR107" s="0"/>
      <c r="ALS107" s="0"/>
      <c r="ALT107" s="0"/>
      <c r="ALU107" s="0"/>
      <c r="ALV107" s="0"/>
      <c r="ALW107" s="0"/>
      <c r="ALX107" s="0"/>
      <c r="ALY107" s="0"/>
      <c r="ALZ107" s="0"/>
      <c r="AMA107" s="0"/>
      <c r="AMB107" s="0"/>
      <c r="AMC107" s="0"/>
      <c r="AMD107" s="0"/>
      <c r="AME107" s="0"/>
      <c r="AMF107" s="0"/>
      <c r="AMG107" s="0"/>
      <c r="AMH107" s="0"/>
      <c r="AMI107" s="0"/>
      <c r="AMJ107" s="0"/>
      <c r="AMK107" s="0"/>
      <c r="AML107" s="0"/>
      <c r="AMM107" s="0"/>
      <c r="AMN107" s="0"/>
      <c r="AMO107" s="0"/>
      <c r="AMP107" s="0"/>
      <c r="AMQ107" s="0"/>
      <c r="AMR107" s="0"/>
      <c r="AMS107" s="0"/>
      <c r="AMT107" s="0"/>
      <c r="AMU107" s="0"/>
      <c r="AMV107" s="0"/>
      <c r="AMW107" s="0"/>
      <c r="AMX107" s="0"/>
      <c r="AMY107" s="0"/>
      <c r="AMZ107" s="0"/>
      <c r="ANA107" s="0"/>
      <c r="ANB107" s="0"/>
      <c r="ANC107" s="0"/>
      <c r="AND107" s="0"/>
      <c r="ANE107" s="0"/>
      <c r="ANF107" s="0"/>
      <c r="ANG107" s="0"/>
      <c r="ANH107" s="0"/>
      <c r="ANI107" s="0"/>
      <c r="ANJ107" s="0"/>
      <c r="ANK107" s="0"/>
      <c r="ANL107" s="0"/>
      <c r="ANM107" s="0"/>
      <c r="ANN107" s="0"/>
      <c r="ANO107" s="0"/>
      <c r="ANP107" s="0"/>
      <c r="ANQ107" s="0"/>
      <c r="ANR107" s="0"/>
      <c r="ANS107" s="0"/>
      <c r="ANT107" s="0"/>
      <c r="ANU107" s="0"/>
      <c r="ANV107" s="0"/>
      <c r="ANW107" s="0"/>
      <c r="ANX107" s="0"/>
      <c r="ANY107" s="0"/>
      <c r="ANZ107" s="0"/>
      <c r="AOA107" s="0"/>
      <c r="AOB107" s="0"/>
      <c r="AOC107" s="0"/>
      <c r="AOD107" s="0"/>
      <c r="AOE107" s="0"/>
      <c r="AOF107" s="0"/>
      <c r="AOG107" s="0"/>
      <c r="AOH107" s="0"/>
      <c r="AOI107" s="0"/>
      <c r="AOJ107" s="0"/>
      <c r="AOK107" s="0"/>
      <c r="AOL107" s="0"/>
      <c r="AOM107" s="0"/>
      <c r="AON107" s="0"/>
      <c r="AOO107" s="0"/>
      <c r="AOP107" s="0"/>
      <c r="AOQ107" s="0"/>
      <c r="AOR107" s="0"/>
      <c r="AOS107" s="0"/>
      <c r="AOT107" s="0"/>
      <c r="AOU107" s="0"/>
      <c r="AOV107" s="0"/>
      <c r="AOW107" s="0"/>
      <c r="AOX107" s="0"/>
      <c r="AOY107" s="0"/>
      <c r="AOZ107" s="0"/>
      <c r="APA107" s="0"/>
      <c r="APB107" s="0"/>
      <c r="APC107" s="0"/>
      <c r="APD107" s="0"/>
      <c r="APE107" s="0"/>
      <c r="APF107" s="0"/>
      <c r="APG107" s="0"/>
      <c r="APH107" s="0"/>
      <c r="API107" s="0"/>
      <c r="APJ107" s="0"/>
      <c r="APK107" s="0"/>
      <c r="APL107" s="0"/>
      <c r="APM107" s="0"/>
      <c r="APN107" s="0"/>
      <c r="APO107" s="0"/>
      <c r="APP107" s="0"/>
      <c r="APQ107" s="0"/>
      <c r="APR107" s="0"/>
      <c r="APS107" s="0"/>
      <c r="APT107" s="0"/>
      <c r="APU107" s="0"/>
      <c r="APV107" s="0"/>
      <c r="APW107" s="0"/>
      <c r="APX107" s="0"/>
      <c r="APY107" s="0"/>
      <c r="APZ107" s="0"/>
      <c r="AQA107" s="0"/>
      <c r="AQB107" s="0"/>
      <c r="AQC107" s="0"/>
      <c r="AQD107" s="0"/>
      <c r="AQE107" s="0"/>
      <c r="AQF107" s="0"/>
      <c r="AQG107" s="0"/>
      <c r="AQH107" s="0"/>
      <c r="AQI107" s="0"/>
      <c r="AQJ107" s="0"/>
      <c r="AQK107" s="0"/>
      <c r="AQL107" s="0"/>
      <c r="AQM107" s="0"/>
      <c r="AQN107" s="0"/>
      <c r="AQO107" s="0"/>
      <c r="AQP107" s="0"/>
      <c r="AQQ107" s="0"/>
      <c r="AQR107" s="0"/>
      <c r="AQS107" s="0"/>
      <c r="AQT107" s="0"/>
      <c r="AQU107" s="0"/>
      <c r="AQV107" s="0"/>
      <c r="AQW107" s="0"/>
      <c r="AQX107" s="0"/>
      <c r="AQY107" s="0"/>
      <c r="AQZ107" s="0"/>
      <c r="ARA107" s="0"/>
      <c r="ARB107" s="0"/>
      <c r="ARC107" s="0"/>
      <c r="ARD107" s="0"/>
      <c r="ARE107" s="0"/>
      <c r="ARF107" s="0"/>
      <c r="ARG107" s="0"/>
      <c r="ARH107" s="0"/>
      <c r="ARI107" s="0"/>
      <c r="ARJ107" s="0"/>
      <c r="ARK107" s="0"/>
      <c r="ARL107" s="0"/>
      <c r="ARM107" s="0"/>
      <c r="ARN107" s="0"/>
      <c r="ARO107" s="0"/>
      <c r="ARP107" s="0"/>
      <c r="ARQ107" s="0"/>
      <c r="ARR107" s="0"/>
      <c r="ARS107" s="0"/>
      <c r="ART107" s="0"/>
      <c r="ARU107" s="0"/>
      <c r="ARV107" s="0"/>
      <c r="ARW107" s="0"/>
      <c r="ARX107" s="0"/>
      <c r="ARY107" s="0"/>
      <c r="ARZ107" s="0"/>
      <c r="ASA107" s="0"/>
      <c r="ASB107" s="0"/>
      <c r="ASC107" s="0"/>
      <c r="ASD107" s="0"/>
      <c r="ASE107" s="0"/>
      <c r="ASF107" s="0"/>
      <c r="ASG107" s="0"/>
      <c r="ASH107" s="0"/>
      <c r="ASI107" s="0"/>
      <c r="ASJ107" s="0"/>
      <c r="ASK107" s="0"/>
      <c r="ASL107" s="0"/>
      <c r="ASM107" s="0"/>
      <c r="ASN107" s="0"/>
      <c r="ASO107" s="0"/>
      <c r="ASP107" s="0"/>
      <c r="ASQ107" s="0"/>
      <c r="ASR107" s="0"/>
      <c r="ASS107" s="0"/>
      <c r="AST107" s="0"/>
      <c r="ASU107" s="0"/>
      <c r="ASV107" s="0"/>
      <c r="ASW107" s="0"/>
      <c r="ASX107" s="0"/>
      <c r="ASY107" s="0"/>
      <c r="ASZ107" s="0"/>
      <c r="ATA107" s="0"/>
      <c r="ATB107" s="0"/>
      <c r="ATC107" s="0"/>
      <c r="ATD107" s="0"/>
      <c r="ATE107" s="0"/>
      <c r="ATF107" s="0"/>
      <c r="ATG107" s="0"/>
      <c r="ATH107" s="0"/>
      <c r="ATI107" s="0"/>
      <c r="ATJ107" s="0"/>
      <c r="ATK107" s="0"/>
      <c r="ATL107" s="0"/>
      <c r="ATM107" s="0"/>
      <c r="ATN107" s="0"/>
      <c r="ATO107" s="0"/>
      <c r="ATP107" s="0"/>
      <c r="ATQ107" s="0"/>
      <c r="ATR107" s="0"/>
      <c r="ATS107" s="0"/>
      <c r="ATT107" s="0"/>
      <c r="ATU107" s="0"/>
      <c r="ATV107" s="0"/>
      <c r="ATW107" s="0"/>
      <c r="ATX107" s="0"/>
      <c r="ATY107" s="0"/>
      <c r="ATZ107" s="0"/>
      <c r="AUA107" s="0"/>
      <c r="AUB107" s="0"/>
      <c r="AUC107" s="0"/>
      <c r="AUD107" s="0"/>
      <c r="AUE107" s="0"/>
      <c r="AUF107" s="0"/>
      <c r="AUG107" s="0"/>
      <c r="AUH107" s="0"/>
      <c r="AUI107" s="0"/>
      <c r="AUJ107" s="0"/>
      <c r="AUK107" s="0"/>
      <c r="AUL107" s="0"/>
      <c r="AUM107" s="0"/>
      <c r="AUN107" s="0"/>
      <c r="AUO107" s="0"/>
      <c r="AUP107" s="0"/>
      <c r="AUQ107" s="0"/>
      <c r="AUR107" s="0"/>
      <c r="AUS107" s="0"/>
      <c r="AUT107" s="0"/>
      <c r="AUU107" s="0"/>
      <c r="AUV107" s="0"/>
      <c r="AUW107" s="0"/>
      <c r="AUX107" s="0"/>
      <c r="AUY107" s="0"/>
      <c r="AUZ107" s="0"/>
      <c r="AVA107" s="0"/>
      <c r="AVB107" s="0"/>
      <c r="AVC107" s="0"/>
      <c r="AVD107" s="0"/>
      <c r="AVE107" s="0"/>
      <c r="AVF107" s="0"/>
      <c r="AVG107" s="0"/>
      <c r="AVH107" s="0"/>
      <c r="AVI107" s="0"/>
      <c r="AVJ107" s="0"/>
      <c r="AVK107" s="0"/>
      <c r="AVL107" s="0"/>
      <c r="AVM107" s="0"/>
      <c r="AVN107" s="0"/>
      <c r="AVO107" s="0"/>
      <c r="AVP107" s="0"/>
      <c r="AVQ107" s="0"/>
      <c r="AVR107" s="0"/>
      <c r="AVS107" s="0"/>
      <c r="AVT107" s="0"/>
      <c r="AVU107" s="0"/>
      <c r="AVV107" s="0"/>
      <c r="AVW107" s="0"/>
      <c r="AVX107" s="0"/>
      <c r="AVY107" s="0"/>
      <c r="AVZ107" s="0"/>
      <c r="AWA107" s="0"/>
      <c r="AWB107" s="0"/>
      <c r="AWC107" s="0"/>
      <c r="AWD107" s="0"/>
      <c r="AWE107" s="0"/>
      <c r="AWF107" s="0"/>
      <c r="AWG107" s="0"/>
      <c r="AWH107" s="0"/>
      <c r="AWI107" s="0"/>
      <c r="AWJ107" s="0"/>
      <c r="AWK107" s="0"/>
      <c r="AWL107" s="0"/>
      <c r="AWM107" s="0"/>
      <c r="AWN107" s="0"/>
      <c r="AWO107" s="0"/>
      <c r="AWP107" s="0"/>
      <c r="AWQ107" s="0"/>
      <c r="AWR107" s="0"/>
      <c r="AWS107" s="0"/>
      <c r="AWT107" s="0"/>
      <c r="AWU107" s="0"/>
      <c r="AWV107" s="0"/>
      <c r="AWW107" s="0"/>
      <c r="AWX107" s="0"/>
      <c r="AWY107" s="0"/>
      <c r="AWZ107" s="0"/>
      <c r="AXA107" s="0"/>
      <c r="AXB107" s="0"/>
      <c r="AXC107" s="0"/>
      <c r="AXD107" s="0"/>
      <c r="AXE107" s="0"/>
      <c r="AXF107" s="0"/>
      <c r="AXG107" s="0"/>
      <c r="AXH107" s="0"/>
      <c r="AXI107" s="0"/>
      <c r="AXJ107" s="0"/>
      <c r="AXK107" s="0"/>
      <c r="AXL107" s="0"/>
      <c r="AXM107" s="0"/>
      <c r="AXN107" s="0"/>
      <c r="AXO107" s="0"/>
      <c r="AXP107" s="0"/>
      <c r="AXQ107" s="0"/>
      <c r="AXR107" s="0"/>
      <c r="AXS107" s="0"/>
      <c r="AXT107" s="0"/>
      <c r="AXU107" s="0"/>
      <c r="AXV107" s="0"/>
      <c r="AXW107" s="0"/>
      <c r="AXX107" s="0"/>
      <c r="AXY107" s="0"/>
      <c r="AXZ107" s="0"/>
      <c r="AYA107" s="0"/>
      <c r="AYB107" s="0"/>
      <c r="AYC107" s="0"/>
      <c r="AYD107" s="0"/>
      <c r="AYE107" s="0"/>
      <c r="AYF107" s="0"/>
      <c r="AYG107" s="0"/>
      <c r="AYH107" s="0"/>
      <c r="AYI107" s="0"/>
      <c r="AYJ107" s="0"/>
      <c r="AYK107" s="0"/>
      <c r="AYL107" s="0"/>
      <c r="AYM107" s="0"/>
      <c r="AYN107" s="0"/>
      <c r="AYO107" s="0"/>
      <c r="AYP107" s="0"/>
      <c r="AYQ107" s="0"/>
      <c r="AYR107" s="0"/>
      <c r="AYS107" s="0"/>
      <c r="AYT107" s="0"/>
      <c r="AYU107" s="0"/>
      <c r="AYV107" s="0"/>
      <c r="AYW107" s="0"/>
      <c r="AYX107" s="0"/>
      <c r="AYY107" s="0"/>
      <c r="AYZ107" s="0"/>
      <c r="AZA107" s="0"/>
      <c r="AZB107" s="0"/>
      <c r="AZC107" s="0"/>
      <c r="AZD107" s="0"/>
      <c r="AZE107" s="0"/>
      <c r="AZF107" s="0"/>
      <c r="AZG107" s="0"/>
      <c r="AZH107" s="0"/>
      <c r="AZI107" s="0"/>
      <c r="AZJ107" s="0"/>
      <c r="AZK107" s="0"/>
      <c r="AZL107" s="0"/>
      <c r="AZM107" s="0"/>
      <c r="AZN107" s="0"/>
      <c r="AZO107" s="0"/>
      <c r="AZP107" s="0"/>
      <c r="AZQ107" s="0"/>
      <c r="AZR107" s="0"/>
      <c r="AZS107" s="0"/>
      <c r="AZT107" s="0"/>
      <c r="AZU107" s="0"/>
      <c r="AZV107" s="0"/>
      <c r="AZW107" s="0"/>
      <c r="AZX107" s="0"/>
      <c r="AZY107" s="0"/>
      <c r="AZZ107" s="0"/>
      <c r="BAA107" s="0"/>
      <c r="BAB107" s="0"/>
      <c r="BAC107" s="0"/>
      <c r="BAD107" s="0"/>
      <c r="BAE107" s="0"/>
      <c r="BAF107" s="0"/>
      <c r="BAG107" s="0"/>
      <c r="BAH107" s="0"/>
      <c r="BAI107" s="0"/>
      <c r="BAJ107" s="0"/>
      <c r="BAK107" s="0"/>
      <c r="BAL107" s="0"/>
      <c r="BAM107" s="0"/>
      <c r="BAN107" s="0"/>
      <c r="BAO107" s="0"/>
      <c r="BAP107" s="0"/>
      <c r="BAQ107" s="0"/>
      <c r="BAR107" s="0"/>
      <c r="BAS107" s="0"/>
      <c r="BAT107" s="0"/>
      <c r="BAU107" s="0"/>
      <c r="BAV107" s="0"/>
      <c r="BAW107" s="0"/>
      <c r="BAX107" s="0"/>
      <c r="BAY107" s="0"/>
      <c r="BAZ107" s="0"/>
      <c r="BBA107" s="0"/>
      <c r="BBB107" s="0"/>
      <c r="BBC107" s="0"/>
      <c r="BBD107" s="0"/>
      <c r="BBE107" s="0"/>
      <c r="BBF107" s="0"/>
      <c r="BBG107" s="0"/>
      <c r="BBH107" s="0"/>
      <c r="BBI107" s="0"/>
      <c r="BBJ107" s="0"/>
      <c r="BBK107" s="0"/>
      <c r="BBL107" s="0"/>
      <c r="BBM107" s="0"/>
      <c r="BBN107" s="0"/>
      <c r="BBO107" s="0"/>
      <c r="BBP107" s="0"/>
      <c r="BBQ107" s="0"/>
      <c r="BBR107" s="0"/>
      <c r="BBS107" s="0"/>
      <c r="BBT107" s="0"/>
      <c r="BBU107" s="0"/>
      <c r="BBV107" s="0"/>
      <c r="BBW107" s="0"/>
      <c r="BBX107" s="0"/>
      <c r="BBY107" s="0"/>
      <c r="BBZ107" s="0"/>
      <c r="BCA107" s="0"/>
      <c r="BCB107" s="0"/>
      <c r="BCC107" s="0"/>
      <c r="BCD107" s="0"/>
      <c r="BCE107" s="0"/>
      <c r="BCF107" s="0"/>
      <c r="BCG107" s="0"/>
      <c r="BCH107" s="0"/>
      <c r="BCI107" s="0"/>
      <c r="BCJ107" s="0"/>
      <c r="BCK107" s="0"/>
      <c r="BCL107" s="0"/>
      <c r="BCM107" s="0"/>
      <c r="BCN107" s="0"/>
      <c r="BCO107" s="0"/>
      <c r="BCP107" s="0"/>
      <c r="BCQ107" s="0"/>
      <c r="BCR107" s="0"/>
      <c r="BCS107" s="0"/>
      <c r="BCT107" s="0"/>
      <c r="BCU107" s="0"/>
      <c r="BCV107" s="0"/>
      <c r="BCW107" s="0"/>
      <c r="BCX107" s="0"/>
      <c r="BCY107" s="0"/>
      <c r="BCZ107" s="0"/>
      <c r="BDA107" s="0"/>
      <c r="BDB107" s="0"/>
      <c r="BDC107" s="0"/>
      <c r="BDD107" s="0"/>
      <c r="BDE107" s="0"/>
      <c r="BDF107" s="0"/>
      <c r="BDG107" s="0"/>
      <c r="BDH107" s="0"/>
      <c r="BDI107" s="0"/>
      <c r="BDJ107" s="0"/>
      <c r="BDK107" s="0"/>
      <c r="BDL107" s="0"/>
      <c r="BDM107" s="0"/>
      <c r="BDN107" s="0"/>
      <c r="BDO107" s="0"/>
      <c r="BDP107" s="0"/>
      <c r="BDQ107" s="0"/>
      <c r="BDR107" s="0"/>
      <c r="BDS107" s="0"/>
      <c r="BDT107" s="0"/>
      <c r="BDU107" s="0"/>
      <c r="BDV107" s="0"/>
      <c r="BDW107" s="0"/>
      <c r="BDX107" s="0"/>
      <c r="BDY107" s="0"/>
      <c r="BDZ107" s="0"/>
      <c r="BEA107" s="0"/>
      <c r="BEB107" s="0"/>
      <c r="BEC107" s="0"/>
      <c r="BED107" s="0"/>
      <c r="BEE107" s="0"/>
      <c r="BEF107" s="0"/>
      <c r="BEG107" s="0"/>
      <c r="BEH107" s="0"/>
      <c r="BEI107" s="0"/>
      <c r="BEJ107" s="0"/>
      <c r="BEK107" s="0"/>
      <c r="BEL107" s="0"/>
      <c r="BEM107" s="0"/>
      <c r="BEN107" s="0"/>
      <c r="BEO107" s="0"/>
      <c r="BEP107" s="0"/>
      <c r="BEQ107" s="0"/>
      <c r="BER107" s="0"/>
      <c r="BES107" s="0"/>
      <c r="BET107" s="0"/>
      <c r="BEU107" s="0"/>
      <c r="BEV107" s="0"/>
      <c r="BEW107" s="0"/>
      <c r="BEX107" s="0"/>
      <c r="BEY107" s="0"/>
      <c r="BEZ107" s="0"/>
      <c r="BFA107" s="0"/>
      <c r="BFB107" s="0"/>
      <c r="BFC107" s="0"/>
      <c r="BFD107" s="0"/>
      <c r="BFE107" s="0"/>
      <c r="BFF107" s="0"/>
      <c r="BFG107" s="0"/>
      <c r="BFH107" s="0"/>
      <c r="BFI107" s="0"/>
      <c r="BFJ107" s="0"/>
      <c r="BFK107" s="0"/>
      <c r="BFL107" s="0"/>
      <c r="BFM107" s="0"/>
      <c r="BFN107" s="0"/>
      <c r="BFO107" s="0"/>
      <c r="BFP107" s="0"/>
      <c r="BFQ107" s="0"/>
      <c r="BFR107" s="0"/>
      <c r="BFS107" s="0"/>
      <c r="BFT107" s="0"/>
      <c r="BFU107" s="0"/>
      <c r="BFV107" s="0"/>
      <c r="BFW107" s="0"/>
      <c r="BFX107" s="0"/>
      <c r="BFY107" s="0"/>
      <c r="BFZ107" s="0"/>
      <c r="BGA107" s="0"/>
      <c r="BGB107" s="0"/>
      <c r="BGC107" s="0"/>
      <c r="BGD107" s="0"/>
      <c r="BGE107" s="0"/>
      <c r="BGF107" s="0"/>
      <c r="BGG107" s="0"/>
      <c r="BGH107" s="0"/>
      <c r="BGI107" s="0"/>
      <c r="BGJ107" s="0"/>
      <c r="BGK107" s="0"/>
      <c r="BGL107" s="0"/>
      <c r="BGM107" s="0"/>
      <c r="BGN107" s="0"/>
      <c r="BGO107" s="0"/>
      <c r="BGP107" s="0"/>
      <c r="BGQ107" s="0"/>
      <c r="BGR107" s="0"/>
      <c r="BGS107" s="0"/>
      <c r="BGT107" s="0"/>
      <c r="BGU107" s="0"/>
      <c r="BGV107" s="0"/>
      <c r="BGW107" s="0"/>
      <c r="BGX107" s="0"/>
      <c r="BGY107" s="0"/>
      <c r="BGZ107" s="0"/>
      <c r="BHA107" s="0"/>
      <c r="BHB107" s="0"/>
      <c r="BHC107" s="0"/>
      <c r="BHD107" s="0"/>
      <c r="BHE107" s="0"/>
      <c r="BHF107" s="0"/>
      <c r="BHG107" s="0"/>
      <c r="BHH107" s="0"/>
      <c r="BHI107" s="0"/>
      <c r="BHJ107" s="0"/>
      <c r="BHK107" s="0"/>
      <c r="BHL107" s="0"/>
      <c r="BHM107" s="0"/>
      <c r="BHN107" s="0"/>
      <c r="BHO107" s="0"/>
      <c r="BHP107" s="0"/>
      <c r="BHQ107" s="0"/>
      <c r="BHR107" s="0"/>
      <c r="BHS107" s="0"/>
      <c r="BHT107" s="0"/>
      <c r="BHU107" s="0"/>
      <c r="BHV107" s="0"/>
      <c r="BHW107" s="0"/>
      <c r="BHX107" s="0"/>
      <c r="BHY107" s="0"/>
      <c r="BHZ107" s="0"/>
      <c r="BIA107" s="0"/>
      <c r="BIB107" s="0"/>
      <c r="BIC107" s="0"/>
      <c r="BID107" s="0"/>
      <c r="BIE107" s="0"/>
      <c r="BIF107" s="0"/>
      <c r="BIG107" s="0"/>
      <c r="BIH107" s="0"/>
      <c r="BII107" s="0"/>
      <c r="BIJ107" s="0"/>
      <c r="BIK107" s="0"/>
      <c r="BIL107" s="0"/>
      <c r="BIM107" s="0"/>
      <c r="BIN107" s="0"/>
      <c r="BIO107" s="0"/>
      <c r="BIP107" s="0"/>
      <c r="BIQ107" s="0"/>
      <c r="BIR107" s="0"/>
      <c r="BIS107" s="0"/>
      <c r="BIT107" s="0"/>
      <c r="BIU107" s="0"/>
      <c r="BIV107" s="0"/>
      <c r="BIW107" s="0"/>
      <c r="BIX107" s="0"/>
      <c r="BIY107" s="0"/>
      <c r="BIZ107" s="0"/>
      <c r="BJA107" s="0"/>
      <c r="BJB107" s="0"/>
      <c r="BJC107" s="0"/>
      <c r="BJD107" s="0"/>
      <c r="BJE107" s="0"/>
      <c r="BJF107" s="0"/>
      <c r="BJG107" s="0"/>
      <c r="BJH107" s="0"/>
      <c r="BJI107" s="0"/>
      <c r="BJJ107" s="0"/>
      <c r="BJK107" s="0"/>
      <c r="BJL107" s="0"/>
      <c r="BJM107" s="0"/>
      <c r="BJN107" s="0"/>
      <c r="BJO107" s="0"/>
      <c r="BJP107" s="0"/>
      <c r="BJQ107" s="0"/>
      <c r="BJR107" s="0"/>
      <c r="BJS107" s="0"/>
      <c r="BJT107" s="0"/>
      <c r="BJU107" s="0"/>
      <c r="BJV107" s="0"/>
      <c r="BJW107" s="0"/>
      <c r="BJX107" s="0"/>
      <c r="BJY107" s="0"/>
      <c r="BJZ107" s="0"/>
      <c r="BKA107" s="0"/>
      <c r="BKB107" s="0"/>
      <c r="BKC107" s="0"/>
      <c r="BKD107" s="0"/>
      <c r="BKE107" s="0"/>
      <c r="BKF107" s="0"/>
      <c r="BKG107" s="0"/>
      <c r="BKH107" s="0"/>
      <c r="BKI107" s="0"/>
      <c r="BKJ107" s="0"/>
      <c r="BKK107" s="0"/>
      <c r="BKL107" s="0"/>
      <c r="BKM107" s="0"/>
      <c r="BKN107" s="0"/>
      <c r="BKO107" s="0"/>
      <c r="BKP107" s="0"/>
      <c r="BKQ107" s="0"/>
      <c r="BKR107" s="0"/>
      <c r="BKS107" s="0"/>
      <c r="BKT107" s="0"/>
      <c r="BKU107" s="0"/>
      <c r="BKV107" s="0"/>
      <c r="BKW107" s="0"/>
      <c r="BKX107" s="0"/>
      <c r="BKY107" s="0"/>
      <c r="BKZ107" s="0"/>
      <c r="BLA107" s="0"/>
      <c r="BLB107" s="0"/>
      <c r="BLC107" s="0"/>
      <c r="BLD107" s="0"/>
      <c r="BLE107" s="0"/>
      <c r="BLF107" s="0"/>
      <c r="BLG107" s="0"/>
      <c r="BLH107" s="0"/>
      <c r="BLI107" s="0"/>
      <c r="BLJ107" s="0"/>
      <c r="BLK107" s="0"/>
      <c r="BLL107" s="0"/>
      <c r="BLM107" s="0"/>
      <c r="BLN107" s="0"/>
      <c r="BLO107" s="0"/>
      <c r="BLP107" s="0"/>
      <c r="BLQ107" s="0"/>
      <c r="BLR107" s="0"/>
      <c r="BLS107" s="0"/>
      <c r="BLT107" s="0"/>
      <c r="BLU107" s="0"/>
      <c r="BLV107" s="0"/>
      <c r="BLW107" s="0"/>
      <c r="BLX107" s="0"/>
      <c r="BLY107" s="0"/>
      <c r="BLZ107" s="0"/>
      <c r="BMA107" s="0"/>
      <c r="BMB107" s="0"/>
      <c r="BMC107" s="0"/>
      <c r="BMD107" s="0"/>
      <c r="BME107" s="0"/>
      <c r="BMF107" s="0"/>
      <c r="BMG107" s="0"/>
      <c r="BMH107" s="0"/>
      <c r="BMI107" s="0"/>
      <c r="BMJ107" s="0"/>
      <c r="BMK107" s="0"/>
      <c r="BML107" s="0"/>
      <c r="BMM107" s="0"/>
      <c r="BMN107" s="0"/>
      <c r="BMO107" s="0"/>
      <c r="BMP107" s="0"/>
      <c r="BMQ107" s="0"/>
      <c r="BMR107" s="0"/>
      <c r="BMS107" s="0"/>
      <c r="BMT107" s="0"/>
      <c r="BMU107" s="0"/>
      <c r="BMV107" s="0"/>
      <c r="BMW107" s="0"/>
      <c r="BMX107" s="0"/>
      <c r="BMY107" s="0"/>
      <c r="BMZ107" s="0"/>
      <c r="BNA107" s="0"/>
      <c r="BNB107" s="0"/>
      <c r="BNC107" s="0"/>
      <c r="BND107" s="0"/>
      <c r="BNE107" s="0"/>
      <c r="BNF107" s="0"/>
      <c r="BNG107" s="0"/>
      <c r="BNH107" s="0"/>
      <c r="BNI107" s="0"/>
      <c r="BNJ107" s="0"/>
      <c r="BNK107" s="0"/>
      <c r="BNL107" s="0"/>
      <c r="BNM107" s="0"/>
      <c r="BNN107" s="0"/>
      <c r="BNO107" s="0"/>
      <c r="BNP107" s="0"/>
      <c r="BNQ107" s="0"/>
      <c r="BNR107" s="0"/>
      <c r="BNS107" s="0"/>
      <c r="BNT107" s="0"/>
      <c r="BNU107" s="0"/>
      <c r="BNV107" s="0"/>
      <c r="BNW107" s="0"/>
      <c r="BNX107" s="0"/>
      <c r="BNY107" s="0"/>
      <c r="BNZ107" s="0"/>
      <c r="BOA107" s="0"/>
      <c r="BOB107" s="0"/>
      <c r="BOC107" s="0"/>
      <c r="BOD107" s="0"/>
      <c r="BOE107" s="0"/>
      <c r="BOF107" s="0"/>
      <c r="BOG107" s="0"/>
      <c r="BOH107" s="0"/>
      <c r="BOI107" s="0"/>
      <c r="BOJ107" s="0"/>
      <c r="BOK107" s="0"/>
      <c r="BOL107" s="0"/>
      <c r="BOM107" s="0"/>
      <c r="BON107" s="0"/>
      <c r="BOO107" s="0"/>
      <c r="BOP107" s="0"/>
      <c r="BOQ107" s="0"/>
      <c r="BOR107" s="0"/>
      <c r="BOS107" s="0"/>
      <c r="BOT107" s="0"/>
      <c r="BOU107" s="0"/>
      <c r="BOV107" s="0"/>
      <c r="BOW107" s="0"/>
      <c r="BOX107" s="0"/>
      <c r="BOY107" s="0"/>
      <c r="BOZ107" s="0"/>
      <c r="BPA107" s="0"/>
      <c r="BPB107" s="0"/>
      <c r="BPC107" s="0"/>
      <c r="BPD107" s="0"/>
      <c r="BPE107" s="0"/>
      <c r="BPF107" s="0"/>
      <c r="BPG107" s="0"/>
      <c r="BPH107" s="0"/>
      <c r="BPI107" s="0"/>
      <c r="BPJ107" s="0"/>
      <c r="BPK107" s="0"/>
      <c r="BPL107" s="0"/>
      <c r="BPM107" s="0"/>
      <c r="BPN107" s="0"/>
      <c r="BPO107" s="0"/>
      <c r="BPP107" s="0"/>
      <c r="BPQ107" s="0"/>
      <c r="BPR107" s="0"/>
      <c r="BPS107" s="0"/>
      <c r="BPT107" s="0"/>
      <c r="BPU107" s="0"/>
      <c r="BPV107" s="0"/>
      <c r="BPW107" s="0"/>
      <c r="BPX107" s="0"/>
      <c r="BPY107" s="0"/>
      <c r="BPZ107" s="0"/>
      <c r="BQA107" s="0"/>
      <c r="BQB107" s="0"/>
      <c r="BQC107" s="0"/>
      <c r="BQD107" s="0"/>
      <c r="BQE107" s="0"/>
      <c r="BQF107" s="0"/>
      <c r="BQG107" s="0"/>
      <c r="BQH107" s="0"/>
      <c r="BQI107" s="0"/>
      <c r="BQJ107" s="0"/>
      <c r="BQK107" s="0"/>
      <c r="BQL107" s="0"/>
      <c r="BQM107" s="0"/>
      <c r="BQN107" s="0"/>
      <c r="BQO107" s="0"/>
      <c r="BQP107" s="0"/>
      <c r="BQQ107" s="0"/>
      <c r="BQR107" s="0"/>
      <c r="BQS107" s="0"/>
      <c r="BQT107" s="0"/>
      <c r="BQU107" s="0"/>
      <c r="BQV107" s="0"/>
      <c r="BQW107" s="0"/>
      <c r="BQX107" s="0"/>
      <c r="BQY107" s="0"/>
      <c r="BQZ107" s="0"/>
      <c r="BRA107" s="0"/>
      <c r="BRB107" s="0"/>
      <c r="BRC107" s="0"/>
      <c r="BRD107" s="0"/>
      <c r="BRE107" s="0"/>
      <c r="BRF107" s="0"/>
      <c r="BRG107" s="0"/>
      <c r="BRH107" s="0"/>
      <c r="BRI107" s="0"/>
      <c r="BRJ107" s="0"/>
      <c r="BRK107" s="0"/>
      <c r="BRL107" s="0"/>
      <c r="BRM107" s="0"/>
      <c r="BRN107" s="0"/>
      <c r="BRO107" s="0"/>
      <c r="BRP107" s="0"/>
      <c r="BRQ107" s="0"/>
      <c r="BRR107" s="0"/>
      <c r="BRS107" s="0"/>
      <c r="BRT107" s="0"/>
      <c r="BRU107" s="0"/>
      <c r="BRV107" s="0"/>
      <c r="BRW107" s="0"/>
      <c r="BRX107" s="0"/>
      <c r="BRY107" s="0"/>
      <c r="BRZ107" s="0"/>
      <c r="BSA107" s="0"/>
      <c r="BSB107" s="0"/>
      <c r="BSC107" s="0"/>
      <c r="BSD107" s="0"/>
      <c r="BSE107" s="0"/>
      <c r="BSF107" s="0"/>
      <c r="BSG107" s="0"/>
      <c r="BSH107" s="0"/>
      <c r="BSI107" s="0"/>
      <c r="BSJ107" s="0"/>
      <c r="BSK107" s="0"/>
      <c r="BSL107" s="0"/>
      <c r="BSM107" s="0"/>
      <c r="BSN107" s="0"/>
      <c r="BSO107" s="0"/>
      <c r="BSP107" s="0"/>
      <c r="BSQ107" s="0"/>
      <c r="BSR107" s="0"/>
      <c r="BSS107" s="0"/>
      <c r="BST107" s="0"/>
      <c r="BSU107" s="0"/>
      <c r="BSV107" s="0"/>
      <c r="BSW107" s="0"/>
      <c r="BSX107" s="0"/>
      <c r="BSY107" s="0"/>
      <c r="BSZ107" s="0"/>
      <c r="BTA107" s="0"/>
      <c r="BTB107" s="0"/>
      <c r="BTC107" s="0"/>
      <c r="BTD107" s="0"/>
      <c r="BTE107" s="0"/>
      <c r="BTF107" s="0"/>
      <c r="BTG107" s="0"/>
      <c r="BTH107" s="0"/>
      <c r="BTI107" s="0"/>
      <c r="BTJ107" s="0"/>
      <c r="BTK107" s="0"/>
      <c r="BTL107" s="0"/>
      <c r="BTM107" s="0"/>
      <c r="BTN107" s="0"/>
      <c r="BTO107" s="0"/>
      <c r="BTP107" s="0"/>
      <c r="BTQ107" s="0"/>
      <c r="BTR107" s="0"/>
      <c r="BTS107" s="0"/>
      <c r="BTT107" s="0"/>
      <c r="BTU107" s="0"/>
      <c r="BTV107" s="0"/>
      <c r="BTW107" s="0"/>
      <c r="BTX107" s="0"/>
      <c r="BTY107" s="0"/>
      <c r="BTZ107" s="0"/>
      <c r="BUA107" s="0"/>
      <c r="BUB107" s="0"/>
      <c r="BUC107" s="0"/>
      <c r="BUD107" s="0"/>
      <c r="BUE107" s="0"/>
      <c r="BUF107" s="0"/>
      <c r="BUG107" s="0"/>
      <c r="BUH107" s="0"/>
      <c r="BUI107" s="0"/>
      <c r="BUJ107" s="0"/>
      <c r="BUK107" s="0"/>
      <c r="BUL107" s="0"/>
      <c r="BUM107" s="0"/>
      <c r="BUN107" s="0"/>
      <c r="BUO107" s="0"/>
      <c r="BUP107" s="0"/>
      <c r="BUQ107" s="0"/>
      <c r="BUR107" s="0"/>
      <c r="BUS107" s="0"/>
      <c r="BUT107" s="0"/>
      <c r="BUU107" s="0"/>
      <c r="BUV107" s="0"/>
      <c r="BUW107" s="0"/>
      <c r="BUX107" s="0"/>
      <c r="BUY107" s="0"/>
      <c r="BUZ107" s="0"/>
      <c r="BVA107" s="0"/>
      <c r="BVB107" s="0"/>
      <c r="BVC107" s="0"/>
      <c r="BVD107" s="0"/>
      <c r="BVE107" s="0"/>
      <c r="BVF107" s="0"/>
      <c r="BVG107" s="0"/>
      <c r="BVH107" s="0"/>
      <c r="BVI107" s="0"/>
      <c r="BVJ107" s="0"/>
      <c r="BVK107" s="0"/>
      <c r="BVL107" s="0"/>
      <c r="BVM107" s="0"/>
      <c r="BVN107" s="0"/>
      <c r="BVO107" s="0"/>
      <c r="BVP107" s="0"/>
      <c r="BVQ107" s="0"/>
      <c r="BVR107" s="0"/>
      <c r="BVS107" s="0"/>
      <c r="BVT107" s="0"/>
      <c r="BVU107" s="0"/>
      <c r="BVV107" s="0"/>
      <c r="BVW107" s="0"/>
      <c r="BVX107" s="0"/>
      <c r="BVY107" s="0"/>
      <c r="BVZ107" s="0"/>
      <c r="BWA107" s="0"/>
      <c r="BWB107" s="0"/>
      <c r="BWC107" s="0"/>
      <c r="BWD107" s="0"/>
      <c r="BWE107" s="0"/>
      <c r="BWF107" s="0"/>
      <c r="BWG107" s="0"/>
      <c r="BWH107" s="0"/>
      <c r="BWI107" s="0"/>
      <c r="BWJ107" s="0"/>
      <c r="BWK107" s="0"/>
      <c r="BWL107" s="0"/>
      <c r="BWM107" s="0"/>
      <c r="BWN107" s="0"/>
      <c r="BWO107" s="0"/>
      <c r="BWP107" s="0"/>
      <c r="BWQ107" s="0"/>
      <c r="BWR107" s="0"/>
      <c r="BWS107" s="0"/>
      <c r="BWT107" s="0"/>
      <c r="BWU107" s="0"/>
      <c r="BWV107" s="0"/>
      <c r="BWW107" s="0"/>
      <c r="BWX107" s="0"/>
      <c r="BWY107" s="0"/>
      <c r="BWZ107" s="0"/>
      <c r="BXA107" s="0"/>
      <c r="BXB107" s="0"/>
      <c r="BXC107" s="0"/>
      <c r="BXD107" s="0"/>
      <c r="BXE107" s="0"/>
      <c r="BXF107" s="0"/>
      <c r="BXG107" s="0"/>
      <c r="BXH107" s="0"/>
      <c r="BXI107" s="0"/>
      <c r="BXJ107" s="0"/>
      <c r="BXK107" s="0"/>
      <c r="BXL107" s="0"/>
      <c r="BXM107" s="0"/>
      <c r="BXN107" s="0"/>
      <c r="BXO107" s="0"/>
      <c r="BXP107" s="0"/>
      <c r="BXQ107" s="0"/>
      <c r="BXR107" s="0"/>
      <c r="BXS107" s="0"/>
      <c r="BXT107" s="0"/>
      <c r="BXU107" s="0"/>
      <c r="BXV107" s="0"/>
      <c r="BXW107" s="0"/>
      <c r="BXX107" s="0"/>
      <c r="BXY107" s="0"/>
      <c r="BXZ107" s="0"/>
      <c r="BYA107" s="0"/>
      <c r="BYB107" s="0"/>
      <c r="BYC107" s="0"/>
      <c r="BYD107" s="0"/>
      <c r="BYE107" s="0"/>
      <c r="BYF107" s="0"/>
      <c r="BYG107" s="0"/>
      <c r="BYH107" s="0"/>
      <c r="BYI107" s="0"/>
      <c r="BYJ107" s="0"/>
      <c r="BYK107" s="0"/>
      <c r="BYL107" s="0"/>
      <c r="BYM107" s="0"/>
      <c r="BYN107" s="0"/>
      <c r="BYO107" s="0"/>
      <c r="BYP107" s="0"/>
      <c r="BYQ107" s="0"/>
      <c r="BYR107" s="0"/>
      <c r="BYS107" s="0"/>
      <c r="BYT107" s="0"/>
      <c r="BYU107" s="0"/>
      <c r="BYV107" s="0"/>
      <c r="BYW107" s="0"/>
      <c r="BYX107" s="0"/>
      <c r="BYY107" s="0"/>
      <c r="BYZ107" s="0"/>
      <c r="BZA107" s="0"/>
      <c r="BZB107" s="0"/>
      <c r="BZC107" s="0"/>
      <c r="BZD107" s="0"/>
      <c r="BZE107" s="0"/>
      <c r="BZF107" s="0"/>
      <c r="BZG107" s="0"/>
      <c r="BZH107" s="0"/>
      <c r="BZI107" s="0"/>
      <c r="BZJ107" s="0"/>
      <c r="BZK107" s="0"/>
      <c r="BZL107" s="0"/>
      <c r="BZM107" s="0"/>
      <c r="BZN107" s="0"/>
      <c r="BZO107" s="0"/>
      <c r="BZP107" s="0"/>
      <c r="BZQ107" s="0"/>
      <c r="BZR107" s="0"/>
      <c r="BZS107" s="0"/>
      <c r="BZT107" s="0"/>
      <c r="BZU107" s="0"/>
      <c r="BZV107" s="0"/>
      <c r="BZW107" s="0"/>
      <c r="BZX107" s="0"/>
      <c r="BZY107" s="0"/>
      <c r="BZZ107" s="0"/>
      <c r="CAA107" s="0"/>
      <c r="CAB107" s="0"/>
      <c r="CAC107" s="0"/>
      <c r="CAD107" s="0"/>
      <c r="CAE107" s="0"/>
      <c r="CAF107" s="0"/>
      <c r="CAG107" s="0"/>
      <c r="CAH107" s="0"/>
      <c r="CAI107" s="0"/>
      <c r="CAJ107" s="0"/>
      <c r="CAK107" s="0"/>
      <c r="CAL107" s="0"/>
      <c r="CAM107" s="0"/>
      <c r="CAN107" s="0"/>
      <c r="CAO107" s="0"/>
      <c r="CAP107" s="0"/>
      <c r="CAQ107" s="0"/>
      <c r="CAR107" s="0"/>
      <c r="CAS107" s="0"/>
      <c r="CAT107" s="0"/>
      <c r="CAU107" s="0"/>
      <c r="CAV107" s="0"/>
      <c r="CAW107" s="0"/>
      <c r="CAX107" s="0"/>
      <c r="CAY107" s="0"/>
      <c r="CAZ107" s="0"/>
      <c r="CBA107" s="0"/>
      <c r="CBB107" s="0"/>
      <c r="CBC107" s="0"/>
      <c r="CBD107" s="0"/>
      <c r="CBE107" s="0"/>
      <c r="CBF107" s="0"/>
      <c r="CBG107" s="0"/>
      <c r="CBH107" s="0"/>
      <c r="CBI107" s="0"/>
      <c r="CBJ107" s="0"/>
      <c r="CBK107" s="0"/>
      <c r="CBL107" s="0"/>
      <c r="CBM107" s="0"/>
      <c r="CBN107" s="0"/>
      <c r="CBO107" s="0"/>
      <c r="CBP107" s="0"/>
      <c r="CBQ107" s="0"/>
      <c r="CBR107" s="0"/>
      <c r="CBS107" s="0"/>
      <c r="CBT107" s="0"/>
      <c r="CBU107" s="0"/>
      <c r="CBV107" s="0"/>
      <c r="CBW107" s="0"/>
      <c r="CBX107" s="0"/>
      <c r="CBY107" s="0"/>
      <c r="CBZ107" s="0"/>
      <c r="CCA107" s="0"/>
      <c r="CCB107" s="0"/>
      <c r="CCC107" s="0"/>
      <c r="CCD107" s="0"/>
      <c r="CCE107" s="0"/>
      <c r="CCF107" s="0"/>
      <c r="CCG107" s="0"/>
      <c r="CCH107" s="0"/>
      <c r="CCI107" s="0"/>
      <c r="CCJ107" s="0"/>
      <c r="CCK107" s="0"/>
      <c r="CCL107" s="0"/>
      <c r="CCM107" s="0"/>
      <c r="CCN107" s="0"/>
      <c r="CCO107" s="0"/>
      <c r="CCP107" s="0"/>
      <c r="CCQ107" s="0"/>
      <c r="CCR107" s="0"/>
      <c r="CCS107" s="0"/>
      <c r="CCT107" s="0"/>
      <c r="CCU107" s="0"/>
      <c r="CCV107" s="0"/>
      <c r="CCW107" s="0"/>
      <c r="CCX107" s="0"/>
      <c r="CCY107" s="0"/>
      <c r="CCZ107" s="0"/>
      <c r="CDA107" s="0"/>
      <c r="CDB107" s="0"/>
      <c r="CDC107" s="0"/>
      <c r="CDD107" s="0"/>
      <c r="CDE107" s="0"/>
      <c r="CDF107" s="0"/>
      <c r="CDG107" s="0"/>
      <c r="CDH107" s="0"/>
      <c r="CDI107" s="0"/>
      <c r="CDJ107" s="0"/>
      <c r="CDK107" s="0"/>
      <c r="CDL107" s="0"/>
      <c r="CDM107" s="0"/>
      <c r="CDN107" s="0"/>
      <c r="CDO107" s="0"/>
      <c r="CDP107" s="0"/>
      <c r="CDQ107" s="0"/>
      <c r="CDR107" s="0"/>
      <c r="CDS107" s="0"/>
      <c r="CDT107" s="0"/>
      <c r="CDU107" s="0"/>
      <c r="CDV107" s="0"/>
      <c r="CDW107" s="0"/>
      <c r="CDX107" s="0"/>
      <c r="CDY107" s="0"/>
      <c r="CDZ107" s="0"/>
      <c r="CEA107" s="0"/>
      <c r="CEB107" s="0"/>
      <c r="CEC107" s="0"/>
      <c r="CED107" s="0"/>
      <c r="CEE107" s="0"/>
      <c r="CEF107" s="0"/>
      <c r="CEG107" s="0"/>
      <c r="CEH107" s="0"/>
      <c r="CEI107" s="0"/>
      <c r="CEJ107" s="0"/>
      <c r="CEK107" s="0"/>
      <c r="CEL107" s="0"/>
      <c r="CEM107" s="0"/>
      <c r="CEN107" s="0"/>
      <c r="CEO107" s="0"/>
      <c r="CEP107" s="0"/>
      <c r="CEQ107" s="0"/>
      <c r="CER107" s="0"/>
      <c r="CES107" s="0"/>
      <c r="CET107" s="0"/>
      <c r="CEU107" s="0"/>
      <c r="CEV107" s="0"/>
      <c r="CEW107" s="0"/>
      <c r="CEX107" s="0"/>
      <c r="CEY107" s="0"/>
      <c r="CEZ107" s="0"/>
      <c r="CFA107" s="0"/>
      <c r="CFB107" s="0"/>
      <c r="CFC107" s="0"/>
      <c r="CFD107" s="0"/>
      <c r="CFE107" s="0"/>
      <c r="CFF107" s="0"/>
      <c r="CFG107" s="0"/>
      <c r="CFH107" s="0"/>
      <c r="CFI107" s="0"/>
      <c r="CFJ107" s="0"/>
      <c r="CFK107" s="0"/>
      <c r="CFL107" s="0"/>
      <c r="CFM107" s="0"/>
      <c r="CFN107" s="0"/>
      <c r="CFO107" s="0"/>
      <c r="CFP107" s="0"/>
      <c r="CFQ107" s="0"/>
      <c r="CFR107" s="0"/>
      <c r="CFS107" s="0"/>
      <c r="CFT107" s="0"/>
      <c r="CFU107" s="0"/>
      <c r="CFV107" s="0"/>
      <c r="CFW107" s="0"/>
      <c r="CFX107" s="0"/>
      <c r="CFY107" s="0"/>
      <c r="CFZ107" s="0"/>
      <c r="CGA107" s="0"/>
      <c r="CGB107" s="0"/>
      <c r="CGC107" s="0"/>
      <c r="CGD107" s="0"/>
      <c r="CGE107" s="0"/>
      <c r="CGF107" s="0"/>
      <c r="CGG107" s="0"/>
      <c r="CGH107" s="0"/>
      <c r="CGI107" s="0"/>
      <c r="CGJ107" s="0"/>
      <c r="CGK107" s="0"/>
      <c r="CGL107" s="0"/>
      <c r="CGM107" s="0"/>
      <c r="CGN107" s="0"/>
      <c r="CGO107" s="0"/>
      <c r="CGP107" s="0"/>
      <c r="CGQ107" s="0"/>
      <c r="CGR107" s="0"/>
      <c r="CGS107" s="0"/>
      <c r="CGT107" s="0"/>
      <c r="CGU107" s="0"/>
      <c r="CGV107" s="0"/>
      <c r="CGW107" s="0"/>
      <c r="CGX107" s="0"/>
      <c r="CGY107" s="0"/>
      <c r="CGZ107" s="0"/>
      <c r="CHA107" s="0"/>
      <c r="CHB107" s="0"/>
      <c r="CHC107" s="0"/>
      <c r="CHD107" s="0"/>
      <c r="CHE107" s="0"/>
      <c r="CHF107" s="0"/>
      <c r="CHG107" s="0"/>
      <c r="CHH107" s="0"/>
      <c r="CHI107" s="0"/>
      <c r="CHJ107" s="0"/>
      <c r="CHK107" s="0"/>
      <c r="CHL107" s="0"/>
      <c r="CHM107" s="0"/>
      <c r="CHN107" s="0"/>
      <c r="CHO107" s="0"/>
      <c r="CHP107" s="0"/>
      <c r="CHQ107" s="0"/>
      <c r="CHR107" s="0"/>
      <c r="CHS107" s="0"/>
      <c r="CHT107" s="0"/>
      <c r="CHU107" s="0"/>
      <c r="CHV107" s="0"/>
      <c r="CHW107" s="0"/>
      <c r="CHX107" s="0"/>
      <c r="CHY107" s="0"/>
      <c r="CHZ107" s="0"/>
      <c r="CIA107" s="0"/>
      <c r="CIB107" s="0"/>
      <c r="CIC107" s="0"/>
      <c r="CID107" s="0"/>
      <c r="CIE107" s="0"/>
      <c r="CIF107" s="0"/>
      <c r="CIG107" s="0"/>
      <c r="CIH107" s="0"/>
      <c r="CII107" s="0"/>
      <c r="CIJ107" s="0"/>
      <c r="CIK107" s="0"/>
      <c r="CIL107" s="0"/>
      <c r="CIM107" s="0"/>
      <c r="CIN107" s="0"/>
      <c r="CIO107" s="0"/>
      <c r="CIP107" s="0"/>
      <c r="CIQ107" s="0"/>
      <c r="CIR107" s="0"/>
      <c r="CIS107" s="0"/>
      <c r="CIT107" s="0"/>
      <c r="CIU107" s="0"/>
      <c r="CIV107" s="0"/>
      <c r="CIW107" s="0"/>
      <c r="CIX107" s="0"/>
      <c r="CIY107" s="0"/>
      <c r="CIZ107" s="0"/>
      <c r="CJA107" s="0"/>
      <c r="CJB107" s="0"/>
      <c r="CJC107" s="0"/>
      <c r="CJD107" s="0"/>
      <c r="CJE107" s="0"/>
      <c r="CJF107" s="0"/>
      <c r="CJG107" s="0"/>
      <c r="CJH107" s="0"/>
      <c r="CJI107" s="0"/>
      <c r="CJJ107" s="0"/>
      <c r="CJK107" s="0"/>
      <c r="CJL107" s="0"/>
      <c r="CJM107" s="0"/>
      <c r="CJN107" s="0"/>
      <c r="CJO107" s="0"/>
      <c r="CJP107" s="0"/>
      <c r="CJQ107" s="0"/>
      <c r="CJR107" s="0"/>
      <c r="CJS107" s="0"/>
      <c r="CJT107" s="0"/>
      <c r="CJU107" s="0"/>
      <c r="CJV107" s="0"/>
      <c r="CJW107" s="0"/>
      <c r="CJX107" s="0"/>
      <c r="CJY107" s="0"/>
      <c r="CJZ107" s="0"/>
      <c r="CKA107" s="0"/>
      <c r="CKB107" s="0"/>
      <c r="CKC107" s="0"/>
      <c r="CKD107" s="0"/>
      <c r="CKE107" s="0"/>
      <c r="CKF107" s="0"/>
      <c r="CKG107" s="0"/>
      <c r="CKH107" s="0"/>
      <c r="CKI107" s="0"/>
      <c r="CKJ107" s="0"/>
      <c r="CKK107" s="0"/>
      <c r="CKL107" s="0"/>
      <c r="CKM107" s="0"/>
      <c r="CKN107" s="0"/>
      <c r="CKO107" s="0"/>
      <c r="CKP107" s="0"/>
      <c r="CKQ107" s="0"/>
      <c r="CKR107" s="0"/>
      <c r="CKS107" s="0"/>
      <c r="CKT107" s="0"/>
      <c r="CKU107" s="0"/>
      <c r="CKV107" s="0"/>
      <c r="CKW107" s="0"/>
      <c r="CKX107" s="0"/>
      <c r="CKY107" s="0"/>
      <c r="CKZ107" s="0"/>
      <c r="CLA107" s="0"/>
      <c r="CLB107" s="0"/>
      <c r="CLC107" s="0"/>
      <c r="CLD107" s="0"/>
      <c r="CLE107" s="0"/>
      <c r="CLF107" s="0"/>
      <c r="CLG107" s="0"/>
      <c r="CLH107" s="0"/>
      <c r="CLI107" s="0"/>
      <c r="CLJ107" s="0"/>
      <c r="CLK107" s="0"/>
      <c r="CLL107" s="0"/>
      <c r="CLM107" s="0"/>
      <c r="CLN107" s="0"/>
      <c r="CLO107" s="0"/>
      <c r="CLP107" s="0"/>
      <c r="CLQ107" s="0"/>
      <c r="CLR107" s="0"/>
      <c r="CLS107" s="0"/>
      <c r="CLT107" s="0"/>
      <c r="CLU107" s="0"/>
      <c r="CLV107" s="0"/>
      <c r="CLW107" s="0"/>
      <c r="CLX107" s="0"/>
      <c r="CLY107" s="0"/>
      <c r="CLZ107" s="0"/>
      <c r="CMA107" s="0"/>
      <c r="CMB107" s="0"/>
      <c r="CMC107" s="0"/>
      <c r="CMD107" s="0"/>
      <c r="CME107" s="0"/>
      <c r="CMF107" s="0"/>
      <c r="CMG107" s="0"/>
      <c r="CMH107" s="0"/>
      <c r="CMI107" s="0"/>
      <c r="CMJ107" s="0"/>
      <c r="CMK107" s="0"/>
      <c r="CML107" s="0"/>
      <c r="CMM107" s="0"/>
      <c r="CMN107" s="0"/>
      <c r="CMO107" s="0"/>
      <c r="CMP107" s="0"/>
      <c r="CMQ107" s="0"/>
      <c r="CMR107" s="0"/>
      <c r="CMS107" s="0"/>
      <c r="CMT107" s="0"/>
      <c r="CMU107" s="0"/>
      <c r="CMV107" s="0"/>
      <c r="CMW107" s="0"/>
      <c r="CMX107" s="0"/>
      <c r="CMY107" s="0"/>
      <c r="CMZ107" s="0"/>
      <c r="CNA107" s="0"/>
      <c r="CNB107" s="0"/>
      <c r="CNC107" s="0"/>
      <c r="CND107" s="0"/>
      <c r="CNE107" s="0"/>
      <c r="CNF107" s="0"/>
      <c r="CNG107" s="0"/>
      <c r="CNH107" s="0"/>
      <c r="CNI107" s="0"/>
      <c r="CNJ107" s="0"/>
      <c r="CNK107" s="0"/>
      <c r="CNL107" s="0"/>
      <c r="CNM107" s="0"/>
      <c r="CNN107" s="0"/>
      <c r="CNO107" s="0"/>
      <c r="CNP107" s="0"/>
      <c r="CNQ107" s="0"/>
      <c r="CNR107" s="0"/>
      <c r="CNS107" s="0"/>
      <c r="CNT107" s="0"/>
      <c r="CNU107" s="0"/>
      <c r="CNV107" s="0"/>
      <c r="CNW107" s="0"/>
      <c r="CNX107" s="0"/>
      <c r="CNY107" s="0"/>
      <c r="CNZ107" s="0"/>
      <c r="COA107" s="0"/>
      <c r="COB107" s="0"/>
      <c r="COC107" s="0"/>
      <c r="COD107" s="0"/>
      <c r="COE107" s="0"/>
      <c r="COF107" s="0"/>
      <c r="COG107" s="0"/>
      <c r="COH107" s="0"/>
      <c r="COI107" s="0"/>
      <c r="COJ107" s="0"/>
      <c r="COK107" s="0"/>
      <c r="COL107" s="0"/>
      <c r="COM107" s="0"/>
      <c r="CON107" s="0"/>
      <c r="COO107" s="0"/>
      <c r="COP107" s="0"/>
      <c r="COQ107" s="0"/>
      <c r="COR107" s="0"/>
      <c r="COS107" s="0"/>
      <c r="COT107" s="0"/>
      <c r="COU107" s="0"/>
      <c r="COV107" s="0"/>
      <c r="COW107" s="0"/>
      <c r="COX107" s="0"/>
      <c r="COY107" s="0"/>
      <c r="COZ107" s="0"/>
      <c r="CPA107" s="0"/>
      <c r="CPB107" s="0"/>
      <c r="CPC107" s="0"/>
      <c r="CPD107" s="0"/>
      <c r="CPE107" s="0"/>
      <c r="CPF107" s="0"/>
      <c r="CPG107" s="0"/>
      <c r="CPH107" s="0"/>
      <c r="CPI107" s="0"/>
      <c r="CPJ107" s="0"/>
      <c r="CPK107" s="0"/>
      <c r="CPL107" s="0"/>
      <c r="CPM107" s="0"/>
      <c r="CPN107" s="0"/>
      <c r="CPO107" s="0"/>
      <c r="CPP107" s="0"/>
      <c r="CPQ107" s="0"/>
      <c r="CPR107" s="0"/>
      <c r="CPS107" s="0"/>
      <c r="CPT107" s="0"/>
      <c r="CPU107" s="0"/>
      <c r="CPV107" s="0"/>
      <c r="CPW107" s="0"/>
      <c r="CPX107" s="0"/>
      <c r="CPY107" s="0"/>
      <c r="CPZ107" s="0"/>
      <c r="CQA107" s="0"/>
      <c r="CQB107" s="0"/>
      <c r="CQC107" s="0"/>
      <c r="CQD107" s="0"/>
      <c r="CQE107" s="0"/>
      <c r="CQF107" s="0"/>
      <c r="CQG107" s="0"/>
      <c r="CQH107" s="0"/>
      <c r="CQI107" s="0"/>
      <c r="CQJ107" s="0"/>
      <c r="CQK107" s="0"/>
      <c r="CQL107" s="0"/>
      <c r="CQM107" s="0"/>
      <c r="CQN107" s="0"/>
      <c r="CQO107" s="0"/>
      <c r="CQP107" s="0"/>
      <c r="CQQ107" s="0"/>
      <c r="CQR107" s="0"/>
      <c r="CQS107" s="0"/>
      <c r="CQT107" s="0"/>
      <c r="CQU107" s="0"/>
      <c r="CQV107" s="0"/>
      <c r="CQW107" s="0"/>
      <c r="CQX107" s="0"/>
      <c r="CQY107" s="0"/>
      <c r="CQZ107" s="0"/>
      <c r="CRA107" s="0"/>
      <c r="CRB107" s="0"/>
      <c r="CRC107" s="0"/>
      <c r="CRD107" s="0"/>
      <c r="CRE107" s="0"/>
      <c r="CRF107" s="0"/>
      <c r="CRG107" s="0"/>
      <c r="CRH107" s="0"/>
      <c r="CRI107" s="0"/>
      <c r="CRJ107" s="0"/>
      <c r="CRK107" s="0"/>
      <c r="CRL107" s="0"/>
      <c r="CRM107" s="0"/>
      <c r="CRN107" s="0"/>
      <c r="CRO107" s="0"/>
      <c r="CRP107" s="0"/>
      <c r="CRQ107" s="0"/>
      <c r="CRR107" s="0"/>
      <c r="CRS107" s="0"/>
      <c r="CRT107" s="0"/>
      <c r="CRU107" s="0"/>
      <c r="CRV107" s="0"/>
      <c r="CRW107" s="0"/>
      <c r="CRX107" s="0"/>
      <c r="CRY107" s="0"/>
      <c r="CRZ107" s="0"/>
      <c r="CSA107" s="0"/>
      <c r="CSB107" s="0"/>
      <c r="CSC107" s="0"/>
      <c r="CSD107" s="0"/>
      <c r="CSE107" s="0"/>
      <c r="CSF107" s="0"/>
      <c r="CSG107" s="0"/>
      <c r="CSH107" s="0"/>
      <c r="CSI107" s="0"/>
      <c r="CSJ107" s="0"/>
      <c r="CSK107" s="0"/>
      <c r="CSL107" s="0"/>
      <c r="CSM107" s="0"/>
      <c r="CSN107" s="0"/>
      <c r="CSO107" s="0"/>
      <c r="CSP107" s="0"/>
      <c r="CSQ107" s="0"/>
      <c r="CSR107" s="0"/>
      <c r="CSS107" s="0"/>
      <c r="CST107" s="0"/>
      <c r="CSU107" s="0"/>
      <c r="CSV107" s="0"/>
      <c r="CSW107" s="0"/>
      <c r="CSX107" s="0"/>
      <c r="CSY107" s="0"/>
      <c r="CSZ107" s="0"/>
      <c r="CTA107" s="0"/>
      <c r="CTB107" s="0"/>
      <c r="CTC107" s="0"/>
      <c r="CTD107" s="0"/>
      <c r="CTE107" s="0"/>
      <c r="CTF107" s="0"/>
      <c r="CTG107" s="0"/>
      <c r="CTH107" s="0"/>
      <c r="CTI107" s="0"/>
      <c r="CTJ107" s="0"/>
      <c r="CTK107" s="0"/>
      <c r="CTL107" s="0"/>
      <c r="CTM107" s="0"/>
      <c r="CTN107" s="0"/>
      <c r="CTO107" s="0"/>
      <c r="CTP107" s="0"/>
      <c r="CTQ107" s="0"/>
      <c r="CTR107" s="0"/>
      <c r="CTS107" s="0"/>
      <c r="CTT107" s="0"/>
      <c r="CTU107" s="0"/>
      <c r="CTV107" s="0"/>
      <c r="CTW107" s="0"/>
      <c r="CTX107" s="0"/>
      <c r="CTY107" s="0"/>
      <c r="CTZ107" s="0"/>
      <c r="CUA107" s="0"/>
      <c r="CUB107" s="0"/>
      <c r="CUC107" s="0"/>
      <c r="CUD107" s="0"/>
      <c r="CUE107" s="0"/>
      <c r="CUF107" s="0"/>
      <c r="CUG107" s="0"/>
      <c r="CUH107" s="0"/>
      <c r="CUI107" s="0"/>
      <c r="CUJ107" s="0"/>
      <c r="CUK107" s="0"/>
      <c r="CUL107" s="0"/>
      <c r="CUM107" s="0"/>
      <c r="CUN107" s="0"/>
      <c r="CUO107" s="0"/>
      <c r="CUP107" s="0"/>
      <c r="CUQ107" s="0"/>
      <c r="CUR107" s="0"/>
      <c r="CUS107" s="0"/>
      <c r="CUT107" s="0"/>
      <c r="CUU107" s="0"/>
      <c r="CUV107" s="0"/>
      <c r="CUW107" s="0"/>
      <c r="CUX107" s="0"/>
      <c r="CUY107" s="0"/>
      <c r="CUZ107" s="0"/>
      <c r="CVA107" s="0"/>
      <c r="CVB107" s="0"/>
      <c r="CVC107" s="0"/>
      <c r="CVD107" s="0"/>
      <c r="CVE107" s="0"/>
      <c r="CVF107" s="0"/>
      <c r="CVG107" s="0"/>
      <c r="CVH107" s="0"/>
      <c r="CVI107" s="0"/>
      <c r="CVJ107" s="0"/>
      <c r="CVK107" s="0"/>
      <c r="CVL107" s="0"/>
      <c r="CVM107" s="0"/>
      <c r="CVN107" s="0"/>
      <c r="CVO107" s="0"/>
      <c r="CVP107" s="0"/>
      <c r="CVQ107" s="0"/>
      <c r="CVR107" s="0"/>
      <c r="CVS107" s="0"/>
      <c r="CVT107" s="0"/>
      <c r="CVU107" s="0"/>
      <c r="CVV107" s="0"/>
      <c r="CVW107" s="0"/>
      <c r="CVX107" s="0"/>
      <c r="CVY107" s="0"/>
      <c r="CVZ107" s="0"/>
      <c r="CWA107" s="0"/>
      <c r="CWB107" s="0"/>
      <c r="CWC107" s="0"/>
      <c r="CWD107" s="0"/>
      <c r="CWE107" s="0"/>
      <c r="CWF107" s="0"/>
      <c r="CWG107" s="0"/>
      <c r="CWH107" s="0"/>
      <c r="CWI107" s="0"/>
      <c r="CWJ107" s="0"/>
      <c r="CWK107" s="0"/>
      <c r="CWL107" s="0"/>
      <c r="CWM107" s="0"/>
      <c r="CWN107" s="0"/>
      <c r="CWO107" s="0"/>
      <c r="CWP107" s="0"/>
      <c r="CWQ107" s="0"/>
      <c r="CWR107" s="0"/>
      <c r="CWS107" s="0"/>
      <c r="CWT107" s="0"/>
      <c r="CWU107" s="0"/>
      <c r="CWV107" s="0"/>
      <c r="CWW107" s="0"/>
      <c r="CWX107" s="0"/>
      <c r="CWY107" s="0"/>
      <c r="CWZ107" s="0"/>
      <c r="CXA107" s="0"/>
      <c r="CXB107" s="0"/>
      <c r="CXC107" s="0"/>
      <c r="CXD107" s="0"/>
      <c r="CXE107" s="0"/>
      <c r="CXF107" s="0"/>
      <c r="CXG107" s="0"/>
      <c r="CXH107" s="0"/>
      <c r="CXI107" s="0"/>
      <c r="CXJ107" s="0"/>
      <c r="CXK107" s="0"/>
      <c r="CXL107" s="0"/>
      <c r="CXM107" s="0"/>
      <c r="CXN107" s="0"/>
      <c r="CXO107" s="0"/>
      <c r="CXP107" s="0"/>
      <c r="CXQ107" s="0"/>
      <c r="CXR107" s="0"/>
      <c r="CXS107" s="0"/>
      <c r="CXT107" s="0"/>
      <c r="CXU107" s="0"/>
      <c r="CXV107" s="0"/>
      <c r="CXW107" s="0"/>
      <c r="CXX107" s="0"/>
      <c r="CXY107" s="0"/>
      <c r="CXZ107" s="0"/>
      <c r="CYA107" s="0"/>
      <c r="CYB107" s="0"/>
      <c r="CYC107" s="0"/>
      <c r="CYD107" s="0"/>
      <c r="CYE107" s="0"/>
      <c r="CYF107" s="0"/>
      <c r="CYG107" s="0"/>
      <c r="CYH107" s="0"/>
      <c r="CYI107" s="0"/>
      <c r="CYJ107" s="0"/>
      <c r="CYK107" s="0"/>
      <c r="CYL107" s="0"/>
      <c r="CYM107" s="0"/>
      <c r="CYN107" s="0"/>
      <c r="CYO107" s="0"/>
      <c r="CYP107" s="0"/>
      <c r="CYQ107" s="0"/>
      <c r="CYR107" s="0"/>
      <c r="CYS107" s="0"/>
      <c r="CYT107" s="0"/>
      <c r="CYU107" s="0"/>
      <c r="CYV107" s="0"/>
      <c r="CYW107" s="0"/>
      <c r="CYX107" s="0"/>
      <c r="CYY107" s="0"/>
      <c r="CYZ107" s="0"/>
      <c r="CZA107" s="0"/>
      <c r="CZB107" s="0"/>
      <c r="CZC107" s="0"/>
      <c r="CZD107" s="0"/>
      <c r="CZE107" s="0"/>
      <c r="CZF107" s="0"/>
      <c r="CZG107" s="0"/>
      <c r="CZH107" s="0"/>
      <c r="CZI107" s="0"/>
      <c r="CZJ107" s="0"/>
      <c r="CZK107" s="0"/>
      <c r="CZL107" s="0"/>
      <c r="CZM107" s="0"/>
      <c r="CZN107" s="0"/>
      <c r="CZO107" s="0"/>
      <c r="CZP107" s="0"/>
      <c r="CZQ107" s="0"/>
      <c r="CZR107" s="0"/>
      <c r="CZS107" s="0"/>
      <c r="CZT107" s="0"/>
      <c r="CZU107" s="0"/>
      <c r="CZV107" s="0"/>
      <c r="CZW107" s="0"/>
      <c r="CZX107" s="0"/>
      <c r="CZY107" s="0"/>
      <c r="CZZ107" s="0"/>
      <c r="DAA107" s="0"/>
      <c r="DAB107" s="0"/>
      <c r="DAC107" s="0"/>
      <c r="DAD107" s="0"/>
      <c r="DAE107" s="0"/>
      <c r="DAF107" s="0"/>
      <c r="DAG107" s="0"/>
      <c r="DAH107" s="0"/>
      <c r="DAI107" s="0"/>
      <c r="DAJ107" s="0"/>
      <c r="DAK107" s="0"/>
      <c r="DAL107" s="0"/>
      <c r="DAM107" s="0"/>
      <c r="DAN107" s="0"/>
      <c r="DAO107" s="0"/>
      <c r="DAP107" s="0"/>
      <c r="DAQ107" s="0"/>
      <c r="DAR107" s="0"/>
      <c r="DAS107" s="0"/>
      <c r="DAT107" s="0"/>
      <c r="DAU107" s="0"/>
      <c r="DAV107" s="0"/>
      <c r="DAW107" s="0"/>
      <c r="DAX107" s="0"/>
      <c r="DAY107" s="0"/>
      <c r="DAZ107" s="0"/>
      <c r="DBA107" s="0"/>
      <c r="DBB107" s="0"/>
      <c r="DBC107" s="0"/>
      <c r="DBD107" s="0"/>
      <c r="DBE107" s="0"/>
      <c r="DBF107" s="0"/>
      <c r="DBG107" s="0"/>
      <c r="DBH107" s="0"/>
      <c r="DBI107" s="0"/>
      <c r="DBJ107" s="0"/>
      <c r="DBK107" s="0"/>
      <c r="DBL107" s="0"/>
      <c r="DBM107" s="0"/>
      <c r="DBN107" s="0"/>
      <c r="DBO107" s="0"/>
      <c r="DBP107" s="0"/>
      <c r="DBQ107" s="0"/>
      <c r="DBR107" s="0"/>
      <c r="DBS107" s="0"/>
      <c r="DBT107" s="0"/>
      <c r="DBU107" s="0"/>
      <c r="DBV107" s="0"/>
      <c r="DBW107" s="0"/>
      <c r="DBX107" s="0"/>
      <c r="DBY107" s="0"/>
      <c r="DBZ107" s="0"/>
      <c r="DCA107" s="0"/>
      <c r="DCB107" s="0"/>
      <c r="DCC107" s="0"/>
      <c r="DCD107" s="0"/>
      <c r="DCE107" s="0"/>
      <c r="DCF107" s="0"/>
      <c r="DCG107" s="0"/>
      <c r="DCH107" s="0"/>
      <c r="DCI107" s="0"/>
      <c r="DCJ107" s="0"/>
      <c r="DCK107" s="0"/>
      <c r="DCL107" s="0"/>
      <c r="DCM107" s="0"/>
      <c r="DCN107" s="0"/>
      <c r="DCO107" s="0"/>
      <c r="DCP107" s="0"/>
      <c r="DCQ107" s="0"/>
      <c r="DCR107" s="0"/>
      <c r="DCS107" s="0"/>
      <c r="DCT107" s="0"/>
      <c r="DCU107" s="0"/>
      <c r="DCV107" s="0"/>
      <c r="DCW107" s="0"/>
      <c r="DCX107" s="0"/>
      <c r="DCY107" s="0"/>
      <c r="DCZ107" s="0"/>
      <c r="DDA107" s="0"/>
      <c r="DDB107" s="0"/>
      <c r="DDC107" s="0"/>
      <c r="DDD107" s="0"/>
      <c r="DDE107" s="0"/>
      <c r="DDF107" s="0"/>
      <c r="DDG107" s="0"/>
      <c r="DDH107" s="0"/>
      <c r="DDI107" s="0"/>
      <c r="DDJ107" s="0"/>
      <c r="DDK107" s="0"/>
      <c r="DDL107" s="0"/>
      <c r="DDM107" s="0"/>
      <c r="DDN107" s="0"/>
      <c r="DDO107" s="0"/>
      <c r="DDP107" s="0"/>
      <c r="DDQ107" s="0"/>
      <c r="DDR107" s="0"/>
      <c r="DDS107" s="0"/>
      <c r="DDT107" s="0"/>
      <c r="DDU107" s="0"/>
      <c r="DDV107" s="0"/>
      <c r="DDW107" s="0"/>
      <c r="DDX107" s="0"/>
      <c r="DDY107" s="0"/>
      <c r="DDZ107" s="0"/>
      <c r="DEA107" s="0"/>
      <c r="DEB107" s="0"/>
      <c r="DEC107" s="0"/>
      <c r="DED107" s="0"/>
      <c r="DEE107" s="0"/>
      <c r="DEF107" s="0"/>
      <c r="DEG107" s="0"/>
      <c r="DEH107" s="0"/>
      <c r="DEI107" s="0"/>
      <c r="DEJ107" s="0"/>
      <c r="DEK107" s="0"/>
      <c r="DEL107" s="0"/>
      <c r="DEM107" s="0"/>
      <c r="DEN107" s="0"/>
      <c r="DEO107" s="0"/>
      <c r="DEP107" s="0"/>
      <c r="DEQ107" s="0"/>
      <c r="DER107" s="0"/>
      <c r="DES107" s="0"/>
      <c r="DET107" s="0"/>
      <c r="DEU107" s="0"/>
      <c r="DEV107" s="0"/>
      <c r="DEW107" s="0"/>
      <c r="DEX107" s="0"/>
      <c r="DEY107" s="0"/>
      <c r="DEZ107" s="0"/>
      <c r="DFA107" s="0"/>
      <c r="DFB107" s="0"/>
      <c r="DFC107" s="0"/>
      <c r="DFD107" s="0"/>
      <c r="DFE107" s="0"/>
      <c r="DFF107" s="0"/>
      <c r="DFG107" s="0"/>
      <c r="DFH107" s="0"/>
      <c r="DFI107" s="0"/>
      <c r="DFJ107" s="0"/>
      <c r="DFK107" s="0"/>
      <c r="DFL107" s="0"/>
      <c r="DFM107" s="0"/>
      <c r="DFN107" s="0"/>
      <c r="DFO107" s="0"/>
      <c r="DFP107" s="0"/>
      <c r="DFQ107" s="0"/>
      <c r="DFR107" s="0"/>
      <c r="DFS107" s="0"/>
      <c r="DFT107" s="0"/>
      <c r="DFU107" s="0"/>
      <c r="DFV107" s="0"/>
      <c r="DFW107" s="0"/>
      <c r="DFX107" s="0"/>
      <c r="DFY107" s="0"/>
      <c r="DFZ107" s="0"/>
      <c r="DGA107" s="0"/>
      <c r="DGB107" s="0"/>
      <c r="DGC107" s="0"/>
      <c r="DGD107" s="0"/>
      <c r="DGE107" s="0"/>
      <c r="DGF107" s="0"/>
      <c r="DGG107" s="0"/>
      <c r="DGH107" s="0"/>
      <c r="DGI107" s="0"/>
      <c r="DGJ107" s="0"/>
      <c r="DGK107" s="0"/>
      <c r="DGL107" s="0"/>
      <c r="DGM107" s="0"/>
      <c r="DGN107" s="0"/>
      <c r="DGO107" s="0"/>
      <c r="DGP107" s="0"/>
      <c r="DGQ107" s="0"/>
      <c r="DGR107" s="0"/>
      <c r="DGS107" s="0"/>
      <c r="DGT107" s="0"/>
      <c r="DGU107" s="0"/>
      <c r="DGV107" s="0"/>
      <c r="DGW107" s="0"/>
      <c r="DGX107" s="0"/>
      <c r="DGY107" s="0"/>
      <c r="DGZ107" s="0"/>
      <c r="DHA107" s="0"/>
      <c r="DHB107" s="0"/>
      <c r="DHC107" s="0"/>
      <c r="DHD107" s="0"/>
      <c r="DHE107" s="0"/>
      <c r="DHF107" s="0"/>
      <c r="DHG107" s="0"/>
      <c r="DHH107" s="0"/>
      <c r="DHI107" s="0"/>
      <c r="DHJ107" s="0"/>
      <c r="DHK107" s="0"/>
      <c r="DHL107" s="0"/>
      <c r="DHM107" s="0"/>
      <c r="DHN107" s="0"/>
      <c r="DHO107" s="0"/>
      <c r="DHP107" s="0"/>
      <c r="DHQ107" s="0"/>
      <c r="DHR107" s="0"/>
      <c r="DHS107" s="0"/>
      <c r="DHT107" s="0"/>
      <c r="DHU107" s="0"/>
      <c r="DHV107" s="0"/>
      <c r="DHW107" s="0"/>
      <c r="DHX107" s="0"/>
      <c r="DHY107" s="0"/>
      <c r="DHZ107" s="0"/>
      <c r="DIA107" s="0"/>
      <c r="DIB107" s="0"/>
      <c r="DIC107" s="0"/>
      <c r="DID107" s="0"/>
      <c r="DIE107" s="0"/>
      <c r="DIF107" s="0"/>
      <c r="DIG107" s="0"/>
      <c r="DIH107" s="0"/>
      <c r="DII107" s="0"/>
      <c r="DIJ107" s="0"/>
      <c r="DIK107" s="0"/>
      <c r="DIL107" s="0"/>
      <c r="DIM107" s="0"/>
      <c r="DIN107" s="0"/>
      <c r="DIO107" s="0"/>
      <c r="DIP107" s="0"/>
      <c r="DIQ107" s="0"/>
      <c r="DIR107" s="0"/>
      <c r="DIS107" s="0"/>
      <c r="DIT107" s="0"/>
      <c r="DIU107" s="0"/>
      <c r="DIV107" s="0"/>
      <c r="DIW107" s="0"/>
      <c r="DIX107" s="0"/>
      <c r="DIY107" s="0"/>
      <c r="DIZ107" s="0"/>
      <c r="DJA107" s="0"/>
      <c r="DJB107" s="0"/>
      <c r="DJC107" s="0"/>
      <c r="DJD107" s="0"/>
      <c r="DJE107" s="0"/>
      <c r="DJF107" s="0"/>
      <c r="DJG107" s="0"/>
      <c r="DJH107" s="0"/>
      <c r="DJI107" s="0"/>
      <c r="DJJ107" s="0"/>
      <c r="DJK107" s="0"/>
      <c r="DJL107" s="0"/>
      <c r="DJM107" s="0"/>
      <c r="DJN107" s="0"/>
      <c r="DJO107" s="0"/>
      <c r="DJP107" s="0"/>
      <c r="DJQ107" s="0"/>
      <c r="DJR107" s="0"/>
      <c r="DJS107" s="0"/>
      <c r="DJT107" s="0"/>
      <c r="DJU107" s="0"/>
      <c r="DJV107" s="0"/>
      <c r="DJW107" s="0"/>
      <c r="DJX107" s="0"/>
      <c r="DJY107" s="0"/>
      <c r="DJZ107" s="0"/>
      <c r="DKA107" s="0"/>
      <c r="DKB107" s="0"/>
      <c r="DKC107" s="0"/>
      <c r="DKD107" s="0"/>
      <c r="DKE107" s="0"/>
      <c r="DKF107" s="0"/>
      <c r="DKG107" s="0"/>
      <c r="DKH107" s="0"/>
      <c r="DKI107" s="0"/>
      <c r="DKJ107" s="0"/>
      <c r="DKK107" s="0"/>
      <c r="DKL107" s="0"/>
      <c r="DKM107" s="0"/>
      <c r="DKN107" s="0"/>
      <c r="DKO107" s="0"/>
      <c r="DKP107" s="0"/>
      <c r="DKQ107" s="0"/>
      <c r="DKR107" s="0"/>
      <c r="DKS107" s="0"/>
      <c r="DKT107" s="0"/>
      <c r="DKU107" s="0"/>
      <c r="DKV107" s="0"/>
      <c r="DKW107" s="0"/>
      <c r="DKX107" s="0"/>
      <c r="DKY107" s="0"/>
      <c r="DKZ107" s="0"/>
      <c r="DLA107" s="0"/>
      <c r="DLB107" s="0"/>
      <c r="DLC107" s="0"/>
      <c r="DLD107" s="0"/>
      <c r="DLE107" s="0"/>
      <c r="DLF107" s="0"/>
      <c r="DLG107" s="0"/>
      <c r="DLH107" s="0"/>
      <c r="DLI107" s="0"/>
      <c r="DLJ107" s="0"/>
      <c r="DLK107" s="0"/>
      <c r="DLL107" s="0"/>
      <c r="DLM107" s="0"/>
      <c r="DLN107" s="0"/>
      <c r="DLO107" s="0"/>
      <c r="DLP107" s="0"/>
      <c r="DLQ107" s="0"/>
      <c r="DLR107" s="0"/>
      <c r="DLS107" s="0"/>
      <c r="DLT107" s="0"/>
      <c r="DLU107" s="0"/>
      <c r="DLV107" s="0"/>
      <c r="DLW107" s="0"/>
      <c r="DLX107" s="0"/>
      <c r="DLY107" s="0"/>
      <c r="DLZ107" s="0"/>
      <c r="DMA107" s="0"/>
      <c r="DMB107" s="0"/>
      <c r="DMC107" s="0"/>
      <c r="DMD107" s="0"/>
      <c r="DME107" s="0"/>
      <c r="DMF107" s="0"/>
      <c r="DMG107" s="0"/>
      <c r="DMH107" s="0"/>
      <c r="DMI107" s="0"/>
      <c r="DMJ107" s="0"/>
      <c r="DMK107" s="0"/>
      <c r="DML107" s="0"/>
      <c r="DMM107" s="0"/>
      <c r="DMN107" s="0"/>
      <c r="DMO107" s="0"/>
      <c r="DMP107" s="0"/>
      <c r="DMQ107" s="0"/>
      <c r="DMR107" s="0"/>
      <c r="DMS107" s="0"/>
      <c r="DMT107" s="0"/>
      <c r="DMU107" s="0"/>
      <c r="DMV107" s="0"/>
      <c r="DMW107" s="0"/>
      <c r="DMX107" s="0"/>
      <c r="DMY107" s="0"/>
      <c r="DMZ107" s="0"/>
      <c r="DNA107" s="0"/>
      <c r="DNB107" s="0"/>
      <c r="DNC107" s="0"/>
      <c r="DND107" s="0"/>
      <c r="DNE107" s="0"/>
      <c r="DNF107" s="0"/>
      <c r="DNG107" s="0"/>
      <c r="DNH107" s="0"/>
      <c r="DNI107" s="0"/>
      <c r="DNJ107" s="0"/>
      <c r="DNK107" s="0"/>
      <c r="DNL107" s="0"/>
      <c r="DNM107" s="0"/>
      <c r="DNN107" s="0"/>
      <c r="DNO107" s="0"/>
      <c r="DNP107" s="0"/>
      <c r="DNQ107" s="0"/>
      <c r="DNR107" s="0"/>
      <c r="DNS107" s="0"/>
      <c r="DNT107" s="0"/>
      <c r="DNU107" s="0"/>
      <c r="DNV107" s="0"/>
      <c r="DNW107" s="0"/>
      <c r="DNX107" s="0"/>
      <c r="DNY107" s="0"/>
      <c r="DNZ107" s="0"/>
      <c r="DOA107" s="0"/>
      <c r="DOB107" s="0"/>
      <c r="DOC107" s="0"/>
      <c r="DOD107" s="0"/>
      <c r="DOE107" s="0"/>
      <c r="DOF107" s="0"/>
      <c r="DOG107" s="0"/>
      <c r="DOH107" s="0"/>
      <c r="DOI107" s="0"/>
      <c r="DOJ107" s="0"/>
      <c r="DOK107" s="0"/>
      <c r="DOL107" s="0"/>
      <c r="DOM107" s="0"/>
      <c r="DON107" s="0"/>
      <c r="DOO107" s="0"/>
      <c r="DOP107" s="0"/>
      <c r="DOQ107" s="0"/>
      <c r="DOR107" s="0"/>
      <c r="DOS107" s="0"/>
      <c r="DOT107" s="0"/>
      <c r="DOU107" s="0"/>
      <c r="DOV107" s="0"/>
      <c r="DOW107" s="0"/>
      <c r="DOX107" s="0"/>
      <c r="DOY107" s="0"/>
      <c r="DOZ107" s="0"/>
      <c r="DPA107" s="0"/>
      <c r="DPB107" s="0"/>
      <c r="DPC107" s="0"/>
      <c r="DPD107" s="0"/>
      <c r="DPE107" s="0"/>
      <c r="DPF107" s="0"/>
      <c r="DPG107" s="0"/>
      <c r="DPH107" s="0"/>
      <c r="DPI107" s="0"/>
      <c r="DPJ107" s="0"/>
      <c r="DPK107" s="0"/>
      <c r="DPL107" s="0"/>
      <c r="DPM107" s="0"/>
      <c r="DPN107" s="0"/>
      <c r="DPO107" s="0"/>
      <c r="DPP107" s="0"/>
      <c r="DPQ107" s="0"/>
      <c r="DPR107" s="0"/>
      <c r="DPS107" s="0"/>
      <c r="DPT107" s="0"/>
      <c r="DPU107" s="0"/>
      <c r="DPV107" s="0"/>
      <c r="DPW107" s="0"/>
      <c r="DPX107" s="0"/>
      <c r="DPY107" s="0"/>
      <c r="DPZ107" s="0"/>
      <c r="DQA107" s="0"/>
      <c r="DQB107" s="0"/>
      <c r="DQC107" s="0"/>
      <c r="DQD107" s="0"/>
      <c r="DQE107" s="0"/>
      <c r="DQF107" s="0"/>
      <c r="DQG107" s="0"/>
      <c r="DQH107" s="0"/>
      <c r="DQI107" s="0"/>
      <c r="DQJ107" s="0"/>
      <c r="DQK107" s="0"/>
      <c r="DQL107" s="0"/>
      <c r="DQM107" s="0"/>
      <c r="DQN107" s="0"/>
      <c r="DQO107" s="0"/>
      <c r="DQP107" s="0"/>
      <c r="DQQ107" s="0"/>
      <c r="DQR107" s="0"/>
      <c r="DQS107" s="0"/>
      <c r="DQT107" s="0"/>
      <c r="DQU107" s="0"/>
      <c r="DQV107" s="0"/>
      <c r="DQW107" s="0"/>
      <c r="DQX107" s="0"/>
      <c r="DQY107" s="0"/>
      <c r="DQZ107" s="0"/>
      <c r="DRA107" s="0"/>
      <c r="DRB107" s="0"/>
      <c r="DRC107" s="0"/>
      <c r="DRD107" s="0"/>
      <c r="DRE107" s="0"/>
      <c r="DRF107" s="0"/>
      <c r="DRG107" s="0"/>
      <c r="DRH107" s="0"/>
      <c r="DRI107" s="0"/>
      <c r="DRJ107" s="0"/>
      <c r="DRK107" s="0"/>
      <c r="DRL107" s="0"/>
      <c r="DRM107" s="0"/>
      <c r="DRN107" s="0"/>
      <c r="DRO107" s="0"/>
      <c r="DRP107" s="0"/>
      <c r="DRQ107" s="0"/>
      <c r="DRR107" s="0"/>
      <c r="DRS107" s="0"/>
      <c r="DRT107" s="0"/>
      <c r="DRU107" s="0"/>
      <c r="DRV107" s="0"/>
      <c r="DRW107" s="0"/>
      <c r="DRX107" s="0"/>
      <c r="DRY107" s="0"/>
      <c r="DRZ107" s="0"/>
      <c r="DSA107" s="0"/>
      <c r="DSB107" s="0"/>
      <c r="DSC107" s="0"/>
      <c r="DSD107" s="0"/>
      <c r="DSE107" s="0"/>
      <c r="DSF107" s="0"/>
      <c r="DSG107" s="0"/>
      <c r="DSH107" s="0"/>
      <c r="DSI107" s="0"/>
      <c r="DSJ107" s="0"/>
      <c r="DSK107" s="0"/>
      <c r="DSL107" s="0"/>
      <c r="DSM107" s="0"/>
      <c r="DSN107" s="0"/>
      <c r="DSO107" s="0"/>
      <c r="DSP107" s="0"/>
      <c r="DSQ107" s="0"/>
      <c r="DSR107" s="0"/>
      <c r="DSS107" s="0"/>
      <c r="DST107" s="0"/>
      <c r="DSU107" s="0"/>
      <c r="DSV107" s="0"/>
      <c r="DSW107" s="0"/>
      <c r="DSX107" s="0"/>
      <c r="DSY107" s="0"/>
      <c r="DSZ107" s="0"/>
      <c r="DTA107" s="0"/>
      <c r="DTB107" s="0"/>
      <c r="DTC107" s="0"/>
      <c r="DTD107" s="0"/>
      <c r="DTE107" s="0"/>
      <c r="DTF107" s="0"/>
      <c r="DTG107" s="0"/>
      <c r="DTH107" s="0"/>
      <c r="DTI107" s="0"/>
      <c r="DTJ107" s="0"/>
      <c r="DTK107" s="0"/>
      <c r="DTL107" s="0"/>
      <c r="DTM107" s="0"/>
      <c r="DTN107" s="0"/>
      <c r="DTO107" s="0"/>
      <c r="DTP107" s="0"/>
      <c r="DTQ107" s="0"/>
      <c r="DTR107" s="0"/>
      <c r="DTS107" s="0"/>
      <c r="DTT107" s="0"/>
      <c r="DTU107" s="0"/>
      <c r="DTV107" s="0"/>
      <c r="DTW107" s="0"/>
      <c r="DTX107" s="0"/>
      <c r="DTY107" s="0"/>
      <c r="DTZ107" s="0"/>
      <c r="DUA107" s="0"/>
      <c r="DUB107" s="0"/>
      <c r="DUC107" s="0"/>
      <c r="DUD107" s="0"/>
      <c r="DUE107" s="0"/>
      <c r="DUF107" s="0"/>
      <c r="DUG107" s="0"/>
      <c r="DUH107" s="0"/>
      <c r="DUI107" s="0"/>
      <c r="DUJ107" s="0"/>
      <c r="DUK107" s="0"/>
      <c r="DUL107" s="0"/>
      <c r="DUM107" s="0"/>
      <c r="DUN107" s="0"/>
      <c r="DUO107" s="0"/>
      <c r="DUP107" s="0"/>
      <c r="DUQ107" s="0"/>
      <c r="DUR107" s="0"/>
      <c r="DUS107" s="0"/>
      <c r="DUT107" s="0"/>
      <c r="DUU107" s="0"/>
      <c r="DUV107" s="0"/>
      <c r="DUW107" s="0"/>
      <c r="DUX107" s="0"/>
      <c r="DUY107" s="0"/>
      <c r="DUZ107" s="0"/>
      <c r="DVA107" s="0"/>
      <c r="DVB107" s="0"/>
      <c r="DVC107" s="0"/>
      <c r="DVD107" s="0"/>
      <c r="DVE107" s="0"/>
      <c r="DVF107" s="0"/>
      <c r="DVG107" s="0"/>
      <c r="DVH107" s="0"/>
      <c r="DVI107" s="0"/>
      <c r="DVJ107" s="0"/>
      <c r="DVK107" s="0"/>
      <c r="DVL107" s="0"/>
      <c r="DVM107" s="0"/>
      <c r="DVN107" s="0"/>
      <c r="DVO107" s="0"/>
      <c r="DVP107" s="0"/>
      <c r="DVQ107" s="0"/>
      <c r="DVR107" s="0"/>
      <c r="DVS107" s="0"/>
      <c r="DVT107" s="0"/>
      <c r="DVU107" s="0"/>
      <c r="DVV107" s="0"/>
      <c r="DVW107" s="0"/>
      <c r="DVX107" s="0"/>
      <c r="DVY107" s="0"/>
      <c r="DVZ107" s="0"/>
      <c r="DWA107" s="0"/>
      <c r="DWB107" s="0"/>
      <c r="DWC107" s="0"/>
      <c r="DWD107" s="0"/>
      <c r="DWE107" s="0"/>
      <c r="DWF107" s="0"/>
      <c r="DWG107" s="0"/>
      <c r="DWH107" s="0"/>
      <c r="DWI107" s="0"/>
      <c r="DWJ107" s="0"/>
      <c r="DWK107" s="0"/>
      <c r="DWL107" s="0"/>
      <c r="DWM107" s="0"/>
      <c r="DWN107" s="0"/>
      <c r="DWO107" s="0"/>
      <c r="DWP107" s="0"/>
      <c r="DWQ107" s="0"/>
      <c r="DWR107" s="0"/>
      <c r="DWS107" s="0"/>
      <c r="DWT107" s="0"/>
      <c r="DWU107" s="0"/>
      <c r="DWV107" s="0"/>
      <c r="DWW107" s="0"/>
      <c r="DWX107" s="0"/>
      <c r="DWY107" s="0"/>
      <c r="DWZ107" s="0"/>
      <c r="DXA107" s="0"/>
      <c r="DXB107" s="0"/>
      <c r="DXC107" s="0"/>
      <c r="DXD107" s="0"/>
      <c r="DXE107" s="0"/>
      <c r="DXF107" s="0"/>
      <c r="DXG107" s="0"/>
      <c r="DXH107" s="0"/>
      <c r="DXI107" s="0"/>
      <c r="DXJ107" s="0"/>
      <c r="DXK107" s="0"/>
      <c r="DXL107" s="0"/>
      <c r="DXM107" s="0"/>
      <c r="DXN107" s="0"/>
      <c r="DXO107" s="0"/>
      <c r="DXP107" s="0"/>
      <c r="DXQ107" s="0"/>
      <c r="DXR107" s="0"/>
      <c r="DXS107" s="0"/>
      <c r="DXT107" s="0"/>
      <c r="DXU107" s="0"/>
      <c r="DXV107" s="0"/>
      <c r="DXW107" s="0"/>
      <c r="DXX107" s="0"/>
      <c r="DXY107" s="0"/>
      <c r="DXZ107" s="0"/>
      <c r="DYA107" s="0"/>
      <c r="DYB107" s="0"/>
      <c r="DYC107" s="0"/>
      <c r="DYD107" s="0"/>
      <c r="DYE107" s="0"/>
      <c r="DYF107" s="0"/>
      <c r="DYG107" s="0"/>
      <c r="DYH107" s="0"/>
      <c r="DYI107" s="0"/>
      <c r="DYJ107" s="0"/>
      <c r="DYK107" s="0"/>
      <c r="DYL107" s="0"/>
      <c r="DYM107" s="0"/>
      <c r="DYN107" s="0"/>
      <c r="DYO107" s="0"/>
      <c r="DYP107" s="0"/>
      <c r="DYQ107" s="0"/>
      <c r="DYR107" s="0"/>
      <c r="DYS107" s="0"/>
      <c r="DYT107" s="0"/>
      <c r="DYU107" s="0"/>
      <c r="DYV107" s="0"/>
      <c r="DYW107" s="0"/>
      <c r="DYX107" s="0"/>
      <c r="DYY107" s="0"/>
      <c r="DYZ107" s="0"/>
      <c r="DZA107" s="0"/>
      <c r="DZB107" s="0"/>
      <c r="DZC107" s="0"/>
      <c r="DZD107" s="0"/>
      <c r="DZE107" s="0"/>
      <c r="DZF107" s="0"/>
      <c r="DZG107" s="0"/>
      <c r="DZH107" s="0"/>
      <c r="DZI107" s="0"/>
      <c r="DZJ107" s="0"/>
      <c r="DZK107" s="0"/>
      <c r="DZL107" s="0"/>
      <c r="DZM107" s="0"/>
      <c r="DZN107" s="0"/>
      <c r="DZO107" s="0"/>
      <c r="DZP107" s="0"/>
      <c r="DZQ107" s="0"/>
      <c r="DZR107" s="0"/>
      <c r="DZS107" s="0"/>
      <c r="DZT107" s="0"/>
      <c r="DZU107" s="0"/>
      <c r="DZV107" s="0"/>
      <c r="DZW107" s="0"/>
      <c r="DZX107" s="0"/>
      <c r="DZY107" s="0"/>
      <c r="DZZ107" s="0"/>
      <c r="EAA107" s="0"/>
      <c r="EAB107" s="0"/>
      <c r="EAC107" s="0"/>
      <c r="EAD107" s="0"/>
      <c r="EAE107" s="0"/>
      <c r="EAF107" s="0"/>
      <c r="EAG107" s="0"/>
      <c r="EAH107" s="0"/>
      <c r="EAI107" s="0"/>
      <c r="EAJ107" s="0"/>
      <c r="EAK107" s="0"/>
      <c r="EAL107" s="0"/>
      <c r="EAM107" s="0"/>
      <c r="EAN107" s="0"/>
      <c r="EAO107" s="0"/>
      <c r="EAP107" s="0"/>
      <c r="EAQ107" s="0"/>
      <c r="EAR107" s="0"/>
      <c r="EAS107" s="0"/>
      <c r="EAT107" s="0"/>
      <c r="EAU107" s="0"/>
      <c r="EAV107" s="0"/>
      <c r="EAW107" s="0"/>
      <c r="EAX107" s="0"/>
      <c r="EAY107" s="0"/>
      <c r="EAZ107" s="0"/>
      <c r="EBA107" s="0"/>
      <c r="EBB107" s="0"/>
      <c r="EBC107" s="0"/>
      <c r="EBD107" s="0"/>
      <c r="EBE107" s="0"/>
      <c r="EBF107" s="0"/>
      <c r="EBG107" s="0"/>
      <c r="EBH107" s="0"/>
      <c r="EBI107" s="0"/>
      <c r="EBJ107" s="0"/>
      <c r="EBK107" s="0"/>
      <c r="EBL107" s="0"/>
      <c r="EBM107" s="0"/>
      <c r="EBN107" s="0"/>
      <c r="EBO107" s="0"/>
      <c r="EBP107" s="0"/>
      <c r="EBQ107" s="0"/>
      <c r="EBR107" s="0"/>
      <c r="EBS107" s="0"/>
      <c r="EBT107" s="0"/>
      <c r="EBU107" s="0"/>
      <c r="EBV107" s="0"/>
      <c r="EBW107" s="0"/>
      <c r="EBX107" s="0"/>
      <c r="EBY107" s="0"/>
      <c r="EBZ107" s="0"/>
      <c r="ECA107" s="0"/>
      <c r="ECB107" s="0"/>
      <c r="ECC107" s="0"/>
      <c r="ECD107" s="0"/>
      <c r="ECE107" s="0"/>
      <c r="ECF107" s="0"/>
      <c r="ECG107" s="0"/>
      <c r="ECH107" s="0"/>
      <c r="ECI107" s="0"/>
      <c r="ECJ107" s="0"/>
      <c r="ECK107" s="0"/>
      <c r="ECL107" s="0"/>
      <c r="ECM107" s="0"/>
      <c r="ECN107" s="0"/>
      <c r="ECO107" s="0"/>
      <c r="ECP107" s="0"/>
      <c r="ECQ107" s="0"/>
      <c r="ECR107" s="0"/>
      <c r="ECS107" s="0"/>
      <c r="ECT107" s="0"/>
      <c r="ECU107" s="0"/>
      <c r="ECV107" s="0"/>
      <c r="ECW107" s="0"/>
      <c r="ECX107" s="0"/>
      <c r="ECY107" s="0"/>
      <c r="ECZ107" s="0"/>
      <c r="EDA107" s="0"/>
      <c r="EDB107" s="0"/>
      <c r="EDC107" s="0"/>
      <c r="EDD107" s="0"/>
      <c r="EDE107" s="0"/>
      <c r="EDF107" s="0"/>
      <c r="EDG107" s="0"/>
      <c r="EDH107" s="0"/>
      <c r="EDI107" s="0"/>
      <c r="EDJ107" s="0"/>
      <c r="EDK107" s="0"/>
      <c r="EDL107" s="0"/>
      <c r="EDM107" s="0"/>
      <c r="EDN107" s="0"/>
      <c r="EDO107" s="0"/>
      <c r="EDP107" s="0"/>
      <c r="EDQ107" s="0"/>
      <c r="EDR107" s="0"/>
      <c r="EDS107" s="0"/>
      <c r="EDT107" s="0"/>
      <c r="EDU107" s="0"/>
      <c r="EDV107" s="0"/>
      <c r="EDW107" s="0"/>
      <c r="EDX107" s="0"/>
      <c r="EDY107" s="0"/>
      <c r="EDZ107" s="0"/>
      <c r="EEA107" s="0"/>
      <c r="EEB107" s="0"/>
      <c r="EEC107" s="0"/>
      <c r="EED107" s="0"/>
      <c r="EEE107" s="0"/>
      <c r="EEF107" s="0"/>
      <c r="EEG107" s="0"/>
      <c r="EEH107" s="0"/>
      <c r="EEI107" s="0"/>
      <c r="EEJ107" s="0"/>
      <c r="EEK107" s="0"/>
      <c r="EEL107" s="0"/>
      <c r="EEM107" s="0"/>
      <c r="EEN107" s="0"/>
      <c r="EEO107" s="0"/>
      <c r="EEP107" s="0"/>
      <c r="EEQ107" s="0"/>
      <c r="EER107" s="0"/>
      <c r="EES107" s="0"/>
      <c r="EET107" s="0"/>
      <c r="EEU107" s="0"/>
      <c r="EEV107" s="0"/>
      <c r="EEW107" s="0"/>
      <c r="EEX107" s="0"/>
      <c r="EEY107" s="0"/>
      <c r="EEZ107" s="0"/>
      <c r="EFA107" s="0"/>
      <c r="EFB107" s="0"/>
      <c r="EFC107" s="0"/>
      <c r="EFD107" s="0"/>
      <c r="EFE107" s="0"/>
      <c r="EFF107" s="0"/>
      <c r="EFG107" s="0"/>
      <c r="EFH107" s="0"/>
      <c r="EFI107" s="0"/>
      <c r="EFJ107" s="0"/>
      <c r="EFK107" s="0"/>
      <c r="EFL107" s="0"/>
      <c r="EFM107" s="0"/>
      <c r="EFN107" s="0"/>
      <c r="EFO107" s="0"/>
      <c r="EFP107" s="0"/>
      <c r="EFQ107" s="0"/>
      <c r="EFR107" s="0"/>
      <c r="EFS107" s="0"/>
      <c r="EFT107" s="0"/>
      <c r="EFU107" s="0"/>
      <c r="EFV107" s="0"/>
      <c r="EFW107" s="0"/>
      <c r="EFX107" s="0"/>
      <c r="EFY107" s="0"/>
      <c r="EFZ107" s="0"/>
      <c r="EGA107" s="0"/>
      <c r="EGB107" s="0"/>
      <c r="EGC107" s="0"/>
      <c r="EGD107" s="0"/>
      <c r="EGE107" s="0"/>
      <c r="EGF107" s="0"/>
      <c r="EGG107" s="0"/>
      <c r="EGH107" s="0"/>
      <c r="EGI107" s="0"/>
      <c r="EGJ107" s="0"/>
      <c r="EGK107" s="0"/>
      <c r="EGL107" s="0"/>
      <c r="EGM107" s="0"/>
      <c r="EGN107" s="0"/>
      <c r="EGO107" s="0"/>
      <c r="EGP107" s="0"/>
      <c r="EGQ107" s="0"/>
      <c r="EGR107" s="0"/>
      <c r="EGS107" s="0"/>
      <c r="EGT107" s="0"/>
      <c r="EGU107" s="0"/>
      <c r="EGV107" s="0"/>
      <c r="EGW107" s="0"/>
      <c r="EGX107" s="0"/>
      <c r="EGY107" s="0"/>
      <c r="EGZ107" s="0"/>
      <c r="EHA107" s="0"/>
      <c r="EHB107" s="0"/>
      <c r="EHC107" s="0"/>
      <c r="EHD107" s="0"/>
      <c r="EHE107" s="0"/>
      <c r="EHF107" s="0"/>
      <c r="EHG107" s="0"/>
      <c r="EHH107" s="0"/>
      <c r="EHI107" s="0"/>
      <c r="EHJ107" s="0"/>
      <c r="EHK107" s="0"/>
      <c r="EHL107" s="0"/>
      <c r="EHM107" s="0"/>
      <c r="EHN107" s="0"/>
      <c r="EHO107" s="0"/>
      <c r="EHP107" s="0"/>
      <c r="EHQ107" s="0"/>
      <c r="EHR107" s="0"/>
      <c r="EHS107" s="0"/>
      <c r="EHT107" s="0"/>
      <c r="EHU107" s="0"/>
      <c r="EHV107" s="0"/>
      <c r="EHW107" s="0"/>
      <c r="EHX107" s="0"/>
      <c r="EHY107" s="0"/>
      <c r="EHZ107" s="0"/>
      <c r="EIA107" s="0"/>
      <c r="EIB107" s="0"/>
      <c r="EIC107" s="0"/>
      <c r="EID107" s="0"/>
      <c r="EIE107" s="0"/>
      <c r="EIF107" s="0"/>
      <c r="EIG107" s="0"/>
      <c r="EIH107" s="0"/>
      <c r="EII107" s="0"/>
      <c r="EIJ107" s="0"/>
      <c r="EIK107" s="0"/>
      <c r="EIL107" s="0"/>
      <c r="EIM107" s="0"/>
      <c r="EIN107" s="0"/>
      <c r="EIO107" s="0"/>
      <c r="EIP107" s="0"/>
      <c r="EIQ107" s="0"/>
      <c r="EIR107" s="0"/>
      <c r="EIS107" s="0"/>
      <c r="EIT107" s="0"/>
      <c r="EIU107" s="0"/>
      <c r="EIV107" s="0"/>
      <c r="EIW107" s="0"/>
      <c r="EIX107" s="0"/>
      <c r="EIY107" s="0"/>
      <c r="EIZ107" s="0"/>
      <c r="EJA107" s="0"/>
      <c r="EJB107" s="0"/>
      <c r="EJC107" s="0"/>
      <c r="EJD107" s="0"/>
      <c r="EJE107" s="0"/>
      <c r="EJF107" s="0"/>
      <c r="EJG107" s="0"/>
      <c r="EJH107" s="0"/>
      <c r="EJI107" s="0"/>
      <c r="EJJ107" s="0"/>
      <c r="EJK107" s="0"/>
      <c r="EJL107" s="0"/>
      <c r="EJM107" s="0"/>
      <c r="EJN107" s="0"/>
      <c r="EJO107" s="0"/>
      <c r="EJP107" s="0"/>
      <c r="EJQ107" s="0"/>
      <c r="EJR107" s="0"/>
      <c r="EJS107" s="0"/>
      <c r="EJT107" s="0"/>
      <c r="EJU107" s="0"/>
      <c r="EJV107" s="0"/>
      <c r="EJW107" s="0"/>
      <c r="EJX107" s="0"/>
      <c r="EJY107" s="0"/>
      <c r="EJZ107" s="0"/>
      <c r="EKA107" s="0"/>
      <c r="EKB107" s="0"/>
      <c r="EKC107" s="0"/>
      <c r="EKD107" s="0"/>
      <c r="EKE107" s="0"/>
      <c r="EKF107" s="0"/>
      <c r="EKG107" s="0"/>
      <c r="EKH107" s="0"/>
      <c r="EKI107" s="0"/>
      <c r="EKJ107" s="0"/>
      <c r="EKK107" s="0"/>
      <c r="EKL107" s="0"/>
      <c r="EKM107" s="0"/>
      <c r="EKN107" s="0"/>
      <c r="EKO107" s="0"/>
      <c r="EKP107" s="0"/>
      <c r="EKQ107" s="0"/>
      <c r="EKR107" s="0"/>
      <c r="EKS107" s="0"/>
      <c r="EKT107" s="0"/>
      <c r="EKU107" s="0"/>
      <c r="EKV107" s="0"/>
      <c r="EKW107" s="0"/>
      <c r="EKX107" s="0"/>
      <c r="EKY107" s="0"/>
      <c r="EKZ107" s="0"/>
      <c r="ELA107" s="0"/>
      <c r="ELB107" s="0"/>
      <c r="ELC107" s="0"/>
      <c r="ELD107" s="0"/>
      <c r="ELE107" s="0"/>
      <c r="ELF107" s="0"/>
      <c r="ELG107" s="0"/>
      <c r="ELH107" s="0"/>
      <c r="ELI107" s="0"/>
      <c r="ELJ107" s="0"/>
      <c r="ELK107" s="0"/>
      <c r="ELL107" s="0"/>
      <c r="ELM107" s="0"/>
      <c r="ELN107" s="0"/>
      <c r="ELO107" s="0"/>
      <c r="ELP107" s="0"/>
      <c r="ELQ107" s="0"/>
      <c r="ELR107" s="0"/>
      <c r="ELS107" s="0"/>
      <c r="ELT107" s="0"/>
      <c r="ELU107" s="0"/>
      <c r="ELV107" s="0"/>
      <c r="ELW107" s="0"/>
      <c r="ELX107" s="0"/>
      <c r="ELY107" s="0"/>
      <c r="ELZ107" s="0"/>
      <c r="EMA107" s="0"/>
      <c r="EMB107" s="0"/>
      <c r="EMC107" s="0"/>
      <c r="EMD107" s="0"/>
      <c r="EME107" s="0"/>
      <c r="EMF107" s="0"/>
      <c r="EMG107" s="0"/>
      <c r="EMH107" s="0"/>
      <c r="EMI107" s="0"/>
      <c r="EMJ107" s="0"/>
      <c r="EMK107" s="0"/>
      <c r="EML107" s="0"/>
      <c r="EMM107" s="0"/>
      <c r="EMN107" s="0"/>
      <c r="EMO107" s="0"/>
      <c r="EMP107" s="0"/>
      <c r="EMQ107" s="0"/>
      <c r="EMR107" s="0"/>
      <c r="EMS107" s="0"/>
      <c r="EMT107" s="0"/>
      <c r="EMU107" s="0"/>
      <c r="EMV107" s="0"/>
      <c r="EMW107" s="0"/>
      <c r="EMX107" s="0"/>
      <c r="EMY107" s="0"/>
      <c r="EMZ107" s="0"/>
      <c r="ENA107" s="0"/>
      <c r="ENB107" s="0"/>
      <c r="ENC107" s="0"/>
      <c r="END107" s="0"/>
      <c r="ENE107" s="0"/>
      <c r="ENF107" s="0"/>
      <c r="ENG107" s="0"/>
      <c r="ENH107" s="0"/>
      <c r="ENI107" s="0"/>
      <c r="ENJ107" s="0"/>
      <c r="ENK107" s="0"/>
      <c r="ENL107" s="0"/>
      <c r="ENM107" s="0"/>
      <c r="ENN107" s="0"/>
      <c r="ENO107" s="0"/>
      <c r="ENP107" s="0"/>
      <c r="ENQ107" s="0"/>
      <c r="ENR107" s="0"/>
      <c r="ENS107" s="0"/>
      <c r="ENT107" s="0"/>
      <c r="ENU107" s="0"/>
      <c r="ENV107" s="0"/>
      <c r="ENW107" s="0"/>
      <c r="ENX107" s="0"/>
      <c r="ENY107" s="0"/>
      <c r="ENZ107" s="0"/>
      <c r="EOA107" s="0"/>
      <c r="EOB107" s="0"/>
      <c r="EOC107" s="0"/>
      <c r="EOD107" s="0"/>
      <c r="EOE107" s="0"/>
      <c r="EOF107" s="0"/>
      <c r="EOG107" s="0"/>
      <c r="EOH107" s="0"/>
      <c r="EOI107" s="0"/>
      <c r="EOJ107" s="0"/>
      <c r="EOK107" s="0"/>
      <c r="EOL107" s="0"/>
      <c r="EOM107" s="0"/>
      <c r="EON107" s="0"/>
      <c r="EOO107" s="0"/>
      <c r="EOP107" s="0"/>
      <c r="EOQ107" s="0"/>
      <c r="EOR107" s="0"/>
      <c r="EOS107" s="0"/>
      <c r="EOT107" s="0"/>
      <c r="EOU107" s="0"/>
      <c r="EOV107" s="0"/>
      <c r="EOW107" s="0"/>
      <c r="EOX107" s="0"/>
      <c r="EOY107" s="0"/>
      <c r="EOZ107" s="0"/>
      <c r="EPA107" s="0"/>
      <c r="EPB107" s="0"/>
      <c r="EPC107" s="0"/>
      <c r="EPD107" s="0"/>
      <c r="EPE107" s="0"/>
      <c r="EPF107" s="0"/>
      <c r="EPG107" s="0"/>
      <c r="EPH107" s="0"/>
      <c r="EPI107" s="0"/>
      <c r="EPJ107" s="0"/>
      <c r="EPK107" s="0"/>
      <c r="EPL107" s="0"/>
      <c r="EPM107" s="0"/>
      <c r="EPN107" s="0"/>
      <c r="EPO107" s="0"/>
      <c r="EPP107" s="0"/>
      <c r="EPQ107" s="0"/>
      <c r="EPR107" s="0"/>
      <c r="EPS107" s="0"/>
      <c r="EPT107" s="0"/>
      <c r="EPU107" s="0"/>
      <c r="EPV107" s="0"/>
      <c r="EPW107" s="0"/>
      <c r="EPX107" s="0"/>
      <c r="EPY107" s="0"/>
      <c r="EPZ107" s="0"/>
      <c r="EQA107" s="0"/>
      <c r="EQB107" s="0"/>
      <c r="EQC107" s="0"/>
      <c r="EQD107" s="0"/>
      <c r="EQE107" s="0"/>
      <c r="EQF107" s="0"/>
      <c r="EQG107" s="0"/>
      <c r="EQH107" s="0"/>
      <c r="EQI107" s="0"/>
      <c r="EQJ107" s="0"/>
      <c r="EQK107" s="0"/>
      <c r="EQL107" s="0"/>
      <c r="EQM107" s="0"/>
      <c r="EQN107" s="0"/>
      <c r="EQO107" s="0"/>
      <c r="EQP107" s="0"/>
      <c r="EQQ107" s="0"/>
      <c r="EQR107" s="0"/>
      <c r="EQS107" s="0"/>
      <c r="EQT107" s="0"/>
      <c r="EQU107" s="0"/>
      <c r="EQV107" s="0"/>
      <c r="EQW107" s="0"/>
      <c r="EQX107" s="0"/>
      <c r="EQY107" s="0"/>
      <c r="EQZ107" s="0"/>
      <c r="ERA107" s="0"/>
      <c r="ERB107" s="0"/>
      <c r="ERC107" s="0"/>
      <c r="ERD107" s="0"/>
      <c r="ERE107" s="0"/>
      <c r="ERF107" s="0"/>
      <c r="ERG107" s="0"/>
      <c r="ERH107" s="0"/>
      <c r="ERI107" s="0"/>
      <c r="ERJ107" s="0"/>
      <c r="ERK107" s="0"/>
      <c r="ERL107" s="0"/>
      <c r="ERM107" s="0"/>
      <c r="ERN107" s="0"/>
      <c r="ERO107" s="0"/>
      <c r="ERP107" s="0"/>
      <c r="ERQ107" s="0"/>
      <c r="ERR107" s="0"/>
      <c r="ERS107" s="0"/>
      <c r="ERT107" s="0"/>
      <c r="ERU107" s="0"/>
      <c r="ERV107" s="0"/>
      <c r="ERW107" s="0"/>
      <c r="ERX107" s="0"/>
      <c r="ERY107" s="0"/>
      <c r="ERZ107" s="0"/>
      <c r="ESA107" s="0"/>
      <c r="ESB107" s="0"/>
      <c r="ESC107" s="0"/>
      <c r="ESD107" s="0"/>
      <c r="ESE107" s="0"/>
      <c r="ESF107" s="0"/>
      <c r="ESG107" s="0"/>
      <c r="ESH107" s="0"/>
      <c r="ESI107" s="0"/>
      <c r="ESJ107" s="0"/>
      <c r="ESK107" s="0"/>
      <c r="ESL107" s="0"/>
      <c r="ESM107" s="0"/>
      <c r="ESN107" s="0"/>
      <c r="ESO107" s="0"/>
      <c r="ESP107" s="0"/>
      <c r="ESQ107" s="0"/>
      <c r="ESR107" s="0"/>
      <c r="ESS107" s="0"/>
      <c r="EST107" s="0"/>
      <c r="ESU107" s="0"/>
      <c r="ESV107" s="0"/>
      <c r="ESW107" s="0"/>
      <c r="ESX107" s="0"/>
      <c r="ESY107" s="0"/>
      <c r="ESZ107" s="0"/>
      <c r="ETA107" s="0"/>
      <c r="ETB107" s="0"/>
      <c r="ETC107" s="0"/>
      <c r="ETD107" s="0"/>
      <c r="ETE107" s="0"/>
      <c r="ETF107" s="0"/>
      <c r="ETG107" s="0"/>
      <c r="ETH107" s="0"/>
      <c r="ETI107" s="0"/>
      <c r="ETJ107" s="0"/>
      <c r="ETK107" s="0"/>
      <c r="ETL107" s="0"/>
      <c r="ETM107" s="0"/>
      <c r="ETN107" s="0"/>
      <c r="ETO107" s="0"/>
      <c r="ETP107" s="0"/>
      <c r="ETQ107" s="0"/>
      <c r="ETR107" s="0"/>
      <c r="ETS107" s="0"/>
      <c r="ETT107" s="0"/>
      <c r="ETU107" s="0"/>
      <c r="ETV107" s="0"/>
      <c r="ETW107" s="0"/>
      <c r="ETX107" s="0"/>
      <c r="ETY107" s="0"/>
      <c r="ETZ107" s="0"/>
      <c r="EUA107" s="0"/>
      <c r="EUB107" s="0"/>
      <c r="EUC107" s="0"/>
      <c r="EUD107" s="0"/>
      <c r="EUE107" s="0"/>
      <c r="EUF107" s="0"/>
      <c r="EUG107" s="0"/>
      <c r="EUH107" s="0"/>
      <c r="EUI107" s="0"/>
      <c r="EUJ107" s="0"/>
      <c r="EUK107" s="0"/>
      <c r="EUL107" s="0"/>
      <c r="EUM107" s="0"/>
      <c r="EUN107" s="0"/>
      <c r="EUO107" s="0"/>
      <c r="EUP107" s="0"/>
      <c r="EUQ107" s="0"/>
      <c r="EUR107" s="0"/>
      <c r="EUS107" s="0"/>
      <c r="EUT107" s="0"/>
      <c r="EUU107" s="0"/>
      <c r="EUV107" s="0"/>
      <c r="EUW107" s="0"/>
      <c r="EUX107" s="0"/>
      <c r="EUY107" s="0"/>
      <c r="EUZ107" s="0"/>
      <c r="EVA107" s="0"/>
      <c r="EVB107" s="0"/>
      <c r="EVC107" s="0"/>
      <c r="EVD107" s="0"/>
      <c r="EVE107" s="0"/>
      <c r="EVF107" s="0"/>
      <c r="EVG107" s="0"/>
      <c r="EVH107" s="0"/>
      <c r="EVI107" s="0"/>
      <c r="EVJ107" s="0"/>
      <c r="EVK107" s="0"/>
      <c r="EVL107" s="0"/>
      <c r="EVM107" s="0"/>
      <c r="EVN107" s="0"/>
      <c r="EVO107" s="0"/>
      <c r="EVP107" s="0"/>
      <c r="EVQ107" s="0"/>
      <c r="EVR107" s="0"/>
      <c r="EVS107" s="0"/>
      <c r="EVT107" s="0"/>
      <c r="EVU107" s="0"/>
      <c r="EVV107" s="0"/>
      <c r="EVW107" s="0"/>
      <c r="EVX107" s="0"/>
      <c r="EVY107" s="0"/>
      <c r="EVZ107" s="0"/>
      <c r="EWA107" s="0"/>
      <c r="EWB107" s="0"/>
      <c r="EWC107" s="0"/>
      <c r="EWD107" s="0"/>
      <c r="EWE107" s="0"/>
      <c r="EWF107" s="0"/>
      <c r="EWG107" s="0"/>
      <c r="EWH107" s="0"/>
      <c r="EWI107" s="0"/>
      <c r="EWJ107" s="0"/>
      <c r="EWK107" s="0"/>
      <c r="EWL107" s="0"/>
      <c r="EWM107" s="0"/>
      <c r="EWN107" s="0"/>
      <c r="EWO107" s="0"/>
      <c r="EWP107" s="0"/>
      <c r="EWQ107" s="0"/>
      <c r="EWR107" s="0"/>
      <c r="EWS107" s="0"/>
      <c r="EWT107" s="0"/>
      <c r="EWU107" s="0"/>
      <c r="EWV107" s="0"/>
      <c r="EWW107" s="0"/>
      <c r="EWX107" s="0"/>
      <c r="EWY107" s="0"/>
      <c r="EWZ107" s="0"/>
      <c r="EXA107" s="0"/>
      <c r="EXB107" s="0"/>
      <c r="EXC107" s="0"/>
      <c r="EXD107" s="0"/>
      <c r="EXE107" s="0"/>
      <c r="EXF107" s="0"/>
      <c r="EXG107" s="0"/>
      <c r="EXH107" s="0"/>
      <c r="EXI107" s="0"/>
      <c r="EXJ107" s="0"/>
      <c r="EXK107" s="0"/>
      <c r="EXL107" s="0"/>
      <c r="EXM107" s="0"/>
      <c r="EXN107" s="0"/>
      <c r="EXO107" s="0"/>
      <c r="EXP107" s="0"/>
      <c r="EXQ107" s="0"/>
      <c r="EXR107" s="0"/>
      <c r="EXS107" s="0"/>
      <c r="EXT107" s="0"/>
      <c r="EXU107" s="0"/>
      <c r="EXV107" s="0"/>
      <c r="EXW107" s="0"/>
      <c r="EXX107" s="0"/>
      <c r="EXY107" s="0"/>
      <c r="EXZ107" s="0"/>
      <c r="EYA107" s="0"/>
      <c r="EYB107" s="0"/>
      <c r="EYC107" s="0"/>
      <c r="EYD107" s="0"/>
      <c r="EYE107" s="0"/>
      <c r="EYF107" s="0"/>
      <c r="EYG107" s="0"/>
      <c r="EYH107" s="0"/>
      <c r="EYI107" s="0"/>
      <c r="EYJ107" s="0"/>
      <c r="EYK107" s="0"/>
      <c r="EYL107" s="0"/>
      <c r="EYM107" s="0"/>
      <c r="EYN107" s="0"/>
      <c r="EYO107" s="0"/>
      <c r="EYP107" s="0"/>
      <c r="EYQ107" s="0"/>
      <c r="EYR107" s="0"/>
      <c r="EYS107" s="0"/>
      <c r="EYT107" s="0"/>
      <c r="EYU107" s="0"/>
      <c r="EYV107" s="0"/>
      <c r="EYW107" s="0"/>
      <c r="EYX107" s="0"/>
      <c r="EYY107" s="0"/>
      <c r="EYZ107" s="0"/>
      <c r="EZA107" s="0"/>
      <c r="EZB107" s="0"/>
      <c r="EZC107" s="0"/>
      <c r="EZD107" s="0"/>
      <c r="EZE107" s="0"/>
      <c r="EZF107" s="0"/>
      <c r="EZG107" s="0"/>
      <c r="EZH107" s="0"/>
      <c r="EZI107" s="0"/>
      <c r="EZJ107" s="0"/>
      <c r="EZK107" s="0"/>
      <c r="EZL107" s="0"/>
      <c r="EZM107" s="0"/>
      <c r="EZN107" s="0"/>
      <c r="EZO107" s="0"/>
      <c r="EZP107" s="0"/>
      <c r="EZQ107" s="0"/>
      <c r="EZR107" s="0"/>
      <c r="EZS107" s="0"/>
      <c r="EZT107" s="0"/>
      <c r="EZU107" s="0"/>
      <c r="EZV107" s="0"/>
      <c r="EZW107" s="0"/>
      <c r="EZX107" s="0"/>
      <c r="EZY107" s="0"/>
      <c r="EZZ107" s="0"/>
      <c r="FAA107" s="0"/>
      <c r="FAB107" s="0"/>
      <c r="FAC107" s="0"/>
      <c r="FAD107" s="0"/>
      <c r="FAE107" s="0"/>
      <c r="FAF107" s="0"/>
      <c r="FAG107" s="0"/>
      <c r="FAH107" s="0"/>
      <c r="FAI107" s="0"/>
      <c r="FAJ107" s="0"/>
      <c r="FAK107" s="0"/>
      <c r="FAL107" s="0"/>
      <c r="FAM107" s="0"/>
      <c r="FAN107" s="0"/>
      <c r="FAO107" s="0"/>
      <c r="FAP107" s="0"/>
      <c r="FAQ107" s="0"/>
      <c r="FAR107" s="0"/>
      <c r="FAS107" s="0"/>
      <c r="FAT107" s="0"/>
      <c r="FAU107" s="0"/>
      <c r="FAV107" s="0"/>
      <c r="FAW107" s="0"/>
      <c r="FAX107" s="0"/>
      <c r="FAY107" s="0"/>
      <c r="FAZ107" s="0"/>
      <c r="FBA107" s="0"/>
      <c r="FBB107" s="0"/>
      <c r="FBC107" s="0"/>
      <c r="FBD107" s="0"/>
      <c r="FBE107" s="0"/>
      <c r="FBF107" s="0"/>
      <c r="FBG107" s="0"/>
      <c r="FBH107" s="0"/>
      <c r="FBI107" s="0"/>
      <c r="FBJ107" s="0"/>
      <c r="FBK107" s="0"/>
      <c r="FBL107" s="0"/>
      <c r="FBM107" s="0"/>
      <c r="FBN107" s="0"/>
      <c r="FBO107" s="0"/>
      <c r="FBP107" s="0"/>
      <c r="FBQ107" s="0"/>
      <c r="FBR107" s="0"/>
      <c r="FBS107" s="0"/>
      <c r="FBT107" s="0"/>
      <c r="FBU107" s="0"/>
      <c r="FBV107" s="0"/>
      <c r="FBW107" s="0"/>
      <c r="FBX107" s="0"/>
      <c r="FBY107" s="0"/>
      <c r="FBZ107" s="0"/>
      <c r="FCA107" s="0"/>
      <c r="FCB107" s="0"/>
      <c r="FCC107" s="0"/>
      <c r="FCD107" s="0"/>
      <c r="FCE107" s="0"/>
      <c r="FCF107" s="0"/>
      <c r="FCG107" s="0"/>
      <c r="FCH107" s="0"/>
      <c r="FCI107" s="0"/>
      <c r="FCJ107" s="0"/>
      <c r="FCK107" s="0"/>
      <c r="FCL107" s="0"/>
      <c r="FCM107" s="0"/>
      <c r="FCN107" s="0"/>
      <c r="FCO107" s="0"/>
      <c r="FCP107" s="0"/>
      <c r="FCQ107" s="0"/>
      <c r="FCR107" s="0"/>
      <c r="FCS107" s="0"/>
      <c r="FCT107" s="0"/>
      <c r="FCU107" s="0"/>
      <c r="FCV107" s="0"/>
      <c r="FCW107" s="0"/>
      <c r="FCX107" s="0"/>
      <c r="FCY107" s="0"/>
      <c r="FCZ107" s="0"/>
      <c r="FDA107" s="0"/>
      <c r="FDB107" s="0"/>
      <c r="FDC107" s="0"/>
      <c r="FDD107" s="0"/>
      <c r="FDE107" s="0"/>
      <c r="FDF107" s="0"/>
      <c r="FDG107" s="0"/>
      <c r="FDH107" s="0"/>
      <c r="FDI107" s="0"/>
      <c r="FDJ107" s="0"/>
      <c r="FDK107" s="0"/>
      <c r="FDL107" s="0"/>
      <c r="FDM107" s="0"/>
      <c r="FDN107" s="0"/>
      <c r="FDO107" s="0"/>
      <c r="FDP107" s="0"/>
      <c r="FDQ107" s="0"/>
      <c r="FDR107" s="0"/>
      <c r="FDS107" s="0"/>
      <c r="FDT107" s="0"/>
      <c r="FDU107" s="0"/>
      <c r="FDV107" s="0"/>
      <c r="FDW107" s="0"/>
      <c r="FDX107" s="0"/>
      <c r="FDY107" s="0"/>
      <c r="FDZ107" s="0"/>
      <c r="FEA107" s="0"/>
      <c r="FEB107" s="0"/>
      <c r="FEC107" s="0"/>
      <c r="FED107" s="0"/>
      <c r="FEE107" s="0"/>
      <c r="FEF107" s="0"/>
      <c r="FEG107" s="0"/>
      <c r="FEH107" s="0"/>
      <c r="FEI107" s="0"/>
      <c r="FEJ107" s="0"/>
      <c r="FEK107" s="0"/>
      <c r="FEL107" s="0"/>
      <c r="FEM107" s="0"/>
      <c r="FEN107" s="0"/>
      <c r="FEO107" s="0"/>
      <c r="FEP107" s="0"/>
      <c r="FEQ107" s="0"/>
      <c r="FER107" s="0"/>
      <c r="FES107" s="0"/>
      <c r="FET107" s="0"/>
      <c r="FEU107" s="0"/>
      <c r="FEV107" s="0"/>
      <c r="FEW107" s="0"/>
      <c r="FEX107" s="0"/>
      <c r="FEY107" s="0"/>
      <c r="FEZ107" s="0"/>
      <c r="FFA107" s="0"/>
      <c r="FFB107" s="0"/>
      <c r="FFC107" s="0"/>
      <c r="FFD107" s="0"/>
      <c r="FFE107" s="0"/>
      <c r="FFF107" s="0"/>
      <c r="FFG107" s="0"/>
      <c r="FFH107" s="0"/>
      <c r="FFI107" s="0"/>
      <c r="FFJ107" s="0"/>
      <c r="FFK107" s="0"/>
      <c r="FFL107" s="0"/>
      <c r="FFM107" s="0"/>
      <c r="FFN107" s="0"/>
      <c r="FFO107" s="0"/>
      <c r="FFP107" s="0"/>
      <c r="FFQ107" s="0"/>
      <c r="FFR107" s="0"/>
      <c r="FFS107" s="0"/>
      <c r="FFT107" s="0"/>
      <c r="FFU107" s="0"/>
      <c r="FFV107" s="0"/>
      <c r="FFW107" s="0"/>
      <c r="FFX107" s="0"/>
      <c r="FFY107" s="0"/>
      <c r="FFZ107" s="0"/>
      <c r="FGA107" s="0"/>
      <c r="FGB107" s="0"/>
      <c r="FGC107" s="0"/>
      <c r="FGD107" s="0"/>
      <c r="FGE107" s="0"/>
      <c r="FGF107" s="0"/>
      <c r="FGG107" s="0"/>
      <c r="FGH107" s="0"/>
      <c r="FGI107" s="0"/>
      <c r="FGJ107" s="0"/>
      <c r="FGK107" s="0"/>
      <c r="FGL107" s="0"/>
      <c r="FGM107" s="0"/>
      <c r="FGN107" s="0"/>
      <c r="FGO107" s="0"/>
      <c r="FGP107" s="0"/>
      <c r="FGQ107" s="0"/>
      <c r="FGR107" s="0"/>
      <c r="FGS107" s="0"/>
      <c r="FGT107" s="0"/>
      <c r="FGU107" s="0"/>
      <c r="FGV107" s="0"/>
      <c r="FGW107" s="0"/>
      <c r="FGX107" s="0"/>
      <c r="FGY107" s="0"/>
      <c r="FGZ107" s="0"/>
      <c r="FHA107" s="0"/>
      <c r="FHB107" s="0"/>
      <c r="FHC107" s="0"/>
      <c r="FHD107" s="0"/>
      <c r="FHE107" s="0"/>
      <c r="FHF107" s="0"/>
      <c r="FHG107" s="0"/>
      <c r="FHH107" s="0"/>
      <c r="FHI107" s="0"/>
      <c r="FHJ107" s="0"/>
      <c r="FHK107" s="0"/>
      <c r="FHL107" s="0"/>
      <c r="FHM107" s="0"/>
      <c r="FHN107" s="0"/>
      <c r="FHO107" s="0"/>
      <c r="FHP107" s="0"/>
      <c r="FHQ107" s="0"/>
      <c r="FHR107" s="0"/>
      <c r="FHS107" s="0"/>
      <c r="FHT107" s="0"/>
      <c r="FHU107" s="0"/>
      <c r="FHV107" s="0"/>
      <c r="FHW107" s="0"/>
      <c r="FHX107" s="0"/>
      <c r="FHY107" s="0"/>
      <c r="FHZ107" s="0"/>
      <c r="FIA107" s="0"/>
      <c r="FIB107" s="0"/>
      <c r="FIC107" s="0"/>
      <c r="FID107" s="0"/>
      <c r="FIE107" s="0"/>
      <c r="FIF107" s="0"/>
      <c r="FIG107" s="0"/>
      <c r="FIH107" s="0"/>
      <c r="FII107" s="0"/>
      <c r="FIJ107" s="0"/>
      <c r="FIK107" s="0"/>
      <c r="FIL107" s="0"/>
      <c r="FIM107" s="0"/>
      <c r="FIN107" s="0"/>
      <c r="FIO107" s="0"/>
      <c r="FIP107" s="0"/>
      <c r="FIQ107" s="0"/>
      <c r="FIR107" s="0"/>
      <c r="FIS107" s="0"/>
      <c r="FIT107" s="0"/>
      <c r="FIU107" s="0"/>
      <c r="FIV107" s="0"/>
      <c r="FIW107" s="0"/>
      <c r="FIX107" s="0"/>
      <c r="FIY107" s="0"/>
      <c r="FIZ107" s="0"/>
      <c r="FJA107" s="0"/>
      <c r="FJB107" s="0"/>
      <c r="FJC107" s="0"/>
      <c r="FJD107" s="0"/>
      <c r="FJE107" s="0"/>
      <c r="FJF107" s="0"/>
      <c r="FJG107" s="0"/>
      <c r="FJH107" s="0"/>
      <c r="FJI107" s="0"/>
      <c r="FJJ107" s="0"/>
      <c r="FJK107" s="0"/>
      <c r="FJL107" s="0"/>
      <c r="FJM107" s="0"/>
      <c r="FJN107" s="0"/>
      <c r="FJO107" s="0"/>
      <c r="FJP107" s="0"/>
      <c r="FJQ107" s="0"/>
      <c r="FJR107" s="0"/>
      <c r="FJS107" s="0"/>
      <c r="FJT107" s="0"/>
      <c r="FJU107" s="0"/>
      <c r="FJV107" s="0"/>
      <c r="FJW107" s="0"/>
      <c r="FJX107" s="0"/>
      <c r="FJY107" s="0"/>
      <c r="FJZ107" s="0"/>
      <c r="FKA107" s="0"/>
      <c r="FKB107" s="0"/>
      <c r="FKC107" s="0"/>
      <c r="FKD107" s="0"/>
      <c r="FKE107" s="0"/>
      <c r="FKF107" s="0"/>
      <c r="FKG107" s="0"/>
      <c r="FKH107" s="0"/>
      <c r="FKI107" s="0"/>
      <c r="FKJ107" s="0"/>
      <c r="FKK107" s="0"/>
      <c r="FKL107" s="0"/>
      <c r="FKM107" s="0"/>
      <c r="FKN107" s="0"/>
      <c r="FKO107" s="0"/>
      <c r="FKP107" s="0"/>
      <c r="FKQ107" s="0"/>
      <c r="FKR107" s="0"/>
      <c r="FKS107" s="0"/>
      <c r="FKT107" s="0"/>
      <c r="FKU107" s="0"/>
      <c r="FKV107" s="0"/>
      <c r="FKW107" s="0"/>
      <c r="FKX107" s="0"/>
      <c r="FKY107" s="0"/>
      <c r="FKZ107" s="0"/>
      <c r="FLA107" s="0"/>
      <c r="FLB107" s="0"/>
      <c r="FLC107" s="0"/>
      <c r="FLD107" s="0"/>
      <c r="FLE107" s="0"/>
      <c r="FLF107" s="0"/>
      <c r="FLG107" s="0"/>
      <c r="FLH107" s="0"/>
      <c r="FLI107" s="0"/>
      <c r="FLJ107" s="0"/>
      <c r="FLK107" s="0"/>
      <c r="FLL107" s="0"/>
      <c r="FLM107" s="0"/>
      <c r="FLN107" s="0"/>
      <c r="FLO107" s="0"/>
      <c r="FLP107" s="0"/>
      <c r="FLQ107" s="0"/>
      <c r="FLR107" s="0"/>
      <c r="FLS107" s="0"/>
      <c r="FLT107" s="0"/>
      <c r="FLU107" s="0"/>
      <c r="FLV107" s="0"/>
      <c r="FLW107" s="0"/>
      <c r="FLX107" s="0"/>
      <c r="FLY107" s="0"/>
      <c r="FLZ107" s="0"/>
      <c r="FMA107" s="0"/>
      <c r="FMB107" s="0"/>
      <c r="FMC107" s="0"/>
      <c r="FMD107" s="0"/>
      <c r="FME107" s="0"/>
      <c r="FMF107" s="0"/>
      <c r="FMG107" s="0"/>
      <c r="FMH107" s="0"/>
      <c r="FMI107" s="0"/>
      <c r="FMJ107" s="0"/>
      <c r="FMK107" s="0"/>
      <c r="FML107" s="0"/>
      <c r="FMM107" s="0"/>
      <c r="FMN107" s="0"/>
      <c r="FMO107" s="0"/>
      <c r="FMP107" s="0"/>
      <c r="FMQ107" s="0"/>
      <c r="FMR107" s="0"/>
      <c r="FMS107" s="0"/>
      <c r="FMT107" s="0"/>
      <c r="FMU107" s="0"/>
      <c r="FMV107" s="0"/>
      <c r="FMW107" s="0"/>
      <c r="FMX107" s="0"/>
      <c r="FMY107" s="0"/>
      <c r="FMZ107" s="0"/>
      <c r="FNA107" s="0"/>
      <c r="FNB107" s="0"/>
      <c r="FNC107" s="0"/>
      <c r="FND107" s="0"/>
      <c r="FNE107" s="0"/>
      <c r="FNF107" s="0"/>
      <c r="FNG107" s="0"/>
      <c r="FNH107" s="0"/>
      <c r="FNI107" s="0"/>
      <c r="FNJ107" s="0"/>
      <c r="FNK107" s="0"/>
      <c r="FNL107" s="0"/>
      <c r="FNM107" s="0"/>
      <c r="FNN107" s="0"/>
      <c r="FNO107" s="0"/>
      <c r="FNP107" s="0"/>
      <c r="FNQ107" s="0"/>
      <c r="FNR107" s="0"/>
      <c r="FNS107" s="0"/>
      <c r="FNT107" s="0"/>
      <c r="FNU107" s="0"/>
      <c r="FNV107" s="0"/>
      <c r="FNW107" s="0"/>
      <c r="FNX107" s="0"/>
      <c r="FNY107" s="0"/>
      <c r="FNZ107" s="0"/>
      <c r="FOA107" s="0"/>
      <c r="FOB107" s="0"/>
      <c r="FOC107" s="0"/>
      <c r="FOD107" s="0"/>
      <c r="FOE107" s="0"/>
      <c r="FOF107" s="0"/>
      <c r="FOG107" s="0"/>
      <c r="FOH107" s="0"/>
      <c r="FOI107" s="0"/>
      <c r="FOJ107" s="0"/>
      <c r="FOK107" s="0"/>
      <c r="FOL107" s="0"/>
      <c r="FOM107" s="0"/>
      <c r="FON107" s="0"/>
      <c r="FOO107" s="0"/>
      <c r="FOP107" s="0"/>
      <c r="FOQ107" s="0"/>
      <c r="FOR107" s="0"/>
      <c r="FOS107" s="0"/>
      <c r="FOT107" s="0"/>
      <c r="FOU107" s="0"/>
      <c r="FOV107" s="0"/>
      <c r="FOW107" s="0"/>
      <c r="FOX107" s="0"/>
      <c r="FOY107" s="0"/>
      <c r="FOZ107" s="0"/>
      <c r="FPA107" s="0"/>
      <c r="FPB107" s="0"/>
      <c r="FPC107" s="0"/>
      <c r="FPD107" s="0"/>
      <c r="FPE107" s="0"/>
      <c r="FPF107" s="0"/>
      <c r="FPG107" s="0"/>
      <c r="FPH107" s="0"/>
      <c r="FPI107" s="0"/>
      <c r="FPJ107" s="0"/>
      <c r="FPK107" s="0"/>
      <c r="FPL107" s="0"/>
      <c r="FPM107" s="0"/>
      <c r="FPN107" s="0"/>
      <c r="FPO107" s="0"/>
      <c r="FPP107" s="0"/>
      <c r="FPQ107" s="0"/>
      <c r="FPR107" s="0"/>
      <c r="FPS107" s="0"/>
      <c r="FPT107" s="0"/>
      <c r="FPU107" s="0"/>
      <c r="FPV107" s="0"/>
      <c r="FPW107" s="0"/>
      <c r="FPX107" s="0"/>
      <c r="FPY107" s="0"/>
      <c r="FPZ107" s="0"/>
      <c r="FQA107" s="0"/>
      <c r="FQB107" s="0"/>
      <c r="FQC107" s="0"/>
      <c r="FQD107" s="0"/>
      <c r="FQE107" s="0"/>
      <c r="FQF107" s="0"/>
      <c r="FQG107" s="0"/>
      <c r="FQH107" s="0"/>
      <c r="FQI107" s="0"/>
      <c r="FQJ107" s="0"/>
      <c r="FQK107" s="0"/>
      <c r="FQL107" s="0"/>
      <c r="FQM107" s="0"/>
      <c r="FQN107" s="0"/>
      <c r="FQO107" s="0"/>
      <c r="FQP107" s="0"/>
      <c r="FQQ107" s="0"/>
      <c r="FQR107" s="0"/>
      <c r="FQS107" s="0"/>
      <c r="FQT107" s="0"/>
      <c r="FQU107" s="0"/>
      <c r="FQV107" s="0"/>
      <c r="FQW107" s="0"/>
      <c r="FQX107" s="0"/>
      <c r="FQY107" s="0"/>
      <c r="FQZ107" s="0"/>
      <c r="FRA107" s="0"/>
      <c r="FRB107" s="0"/>
      <c r="FRC107" s="0"/>
      <c r="FRD107" s="0"/>
      <c r="FRE107" s="0"/>
      <c r="FRF107" s="0"/>
      <c r="FRG107" s="0"/>
      <c r="FRH107" s="0"/>
      <c r="FRI107" s="0"/>
      <c r="FRJ107" s="0"/>
      <c r="FRK107" s="0"/>
      <c r="FRL107" s="0"/>
      <c r="FRM107" s="0"/>
      <c r="FRN107" s="0"/>
      <c r="FRO107" s="0"/>
      <c r="FRP107" s="0"/>
      <c r="FRQ107" s="0"/>
      <c r="FRR107" s="0"/>
      <c r="FRS107" s="0"/>
      <c r="FRT107" s="0"/>
      <c r="FRU107" s="0"/>
      <c r="FRV107" s="0"/>
      <c r="FRW107" s="0"/>
      <c r="FRX107" s="0"/>
      <c r="FRY107" s="0"/>
      <c r="FRZ107" s="0"/>
      <c r="FSA107" s="0"/>
      <c r="FSB107" s="0"/>
      <c r="FSC107" s="0"/>
      <c r="FSD107" s="0"/>
      <c r="FSE107" s="0"/>
      <c r="FSF107" s="0"/>
      <c r="FSG107" s="0"/>
      <c r="FSH107" s="0"/>
      <c r="FSI107" s="0"/>
      <c r="FSJ107" s="0"/>
      <c r="FSK107" s="0"/>
      <c r="FSL107" s="0"/>
      <c r="FSM107" s="0"/>
      <c r="FSN107" s="0"/>
      <c r="FSO107" s="0"/>
      <c r="FSP107" s="0"/>
      <c r="FSQ107" s="0"/>
      <c r="FSR107" s="0"/>
      <c r="FSS107" s="0"/>
      <c r="FST107" s="0"/>
      <c r="FSU107" s="0"/>
      <c r="FSV107" s="0"/>
      <c r="FSW107" s="0"/>
      <c r="FSX107" s="0"/>
      <c r="FSY107" s="0"/>
      <c r="FSZ107" s="0"/>
      <c r="FTA107" s="0"/>
      <c r="FTB107" s="0"/>
      <c r="FTC107" s="0"/>
      <c r="FTD107" s="0"/>
      <c r="FTE107" s="0"/>
      <c r="FTF107" s="0"/>
      <c r="FTG107" s="0"/>
      <c r="FTH107" s="0"/>
      <c r="FTI107" s="0"/>
      <c r="FTJ107" s="0"/>
      <c r="FTK107" s="0"/>
      <c r="FTL107" s="0"/>
      <c r="FTM107" s="0"/>
      <c r="FTN107" s="0"/>
      <c r="FTO107" s="0"/>
      <c r="FTP107" s="0"/>
      <c r="FTQ107" s="0"/>
      <c r="FTR107" s="0"/>
      <c r="FTS107" s="0"/>
      <c r="FTT107" s="0"/>
      <c r="FTU107" s="0"/>
      <c r="FTV107" s="0"/>
      <c r="FTW107" s="0"/>
      <c r="FTX107" s="0"/>
      <c r="FTY107" s="0"/>
      <c r="FTZ107" s="0"/>
      <c r="FUA107" s="0"/>
      <c r="FUB107" s="0"/>
      <c r="FUC107" s="0"/>
      <c r="FUD107" s="0"/>
      <c r="FUE107" s="0"/>
      <c r="FUF107" s="0"/>
      <c r="FUG107" s="0"/>
      <c r="FUH107" s="0"/>
      <c r="FUI107" s="0"/>
      <c r="FUJ107" s="0"/>
      <c r="FUK107" s="0"/>
      <c r="FUL107" s="0"/>
      <c r="FUM107" s="0"/>
      <c r="FUN107" s="0"/>
      <c r="FUO107" s="0"/>
      <c r="FUP107" s="0"/>
      <c r="FUQ107" s="0"/>
      <c r="FUR107" s="0"/>
      <c r="FUS107" s="0"/>
      <c r="FUT107" s="0"/>
      <c r="FUU107" s="0"/>
      <c r="FUV107" s="0"/>
      <c r="FUW107" s="0"/>
      <c r="FUX107" s="0"/>
      <c r="FUY107" s="0"/>
      <c r="FUZ107" s="0"/>
      <c r="FVA107" s="0"/>
      <c r="FVB107" s="0"/>
      <c r="FVC107" s="0"/>
      <c r="FVD107" s="0"/>
      <c r="FVE107" s="0"/>
      <c r="FVF107" s="0"/>
      <c r="FVG107" s="0"/>
      <c r="FVH107" s="0"/>
      <c r="FVI107" s="0"/>
      <c r="FVJ107" s="0"/>
      <c r="FVK107" s="0"/>
      <c r="FVL107" s="0"/>
      <c r="FVM107" s="0"/>
      <c r="FVN107" s="0"/>
      <c r="FVO107" s="0"/>
      <c r="FVP107" s="0"/>
      <c r="FVQ107" s="0"/>
      <c r="FVR107" s="0"/>
      <c r="FVS107" s="0"/>
      <c r="FVT107" s="0"/>
      <c r="FVU107" s="0"/>
      <c r="FVV107" s="0"/>
      <c r="FVW107" s="0"/>
      <c r="FVX107" s="0"/>
      <c r="FVY107" s="0"/>
      <c r="FVZ107" s="0"/>
      <c r="FWA107" s="0"/>
      <c r="FWB107" s="0"/>
      <c r="FWC107" s="0"/>
      <c r="FWD107" s="0"/>
      <c r="FWE107" s="0"/>
      <c r="FWF107" s="0"/>
      <c r="FWG107" s="0"/>
      <c r="FWH107" s="0"/>
      <c r="FWI107" s="0"/>
      <c r="FWJ107" s="0"/>
      <c r="FWK107" s="0"/>
      <c r="FWL107" s="0"/>
      <c r="FWM107" s="0"/>
      <c r="FWN107" s="0"/>
      <c r="FWO107" s="0"/>
      <c r="FWP107" s="0"/>
      <c r="FWQ107" s="0"/>
      <c r="FWR107" s="0"/>
      <c r="FWS107" s="0"/>
      <c r="FWT107" s="0"/>
      <c r="FWU107" s="0"/>
      <c r="FWV107" s="0"/>
      <c r="FWW107" s="0"/>
      <c r="FWX107" s="0"/>
      <c r="FWY107" s="0"/>
      <c r="FWZ107" s="0"/>
      <c r="FXA107" s="0"/>
      <c r="FXB107" s="0"/>
      <c r="FXC107" s="0"/>
      <c r="FXD107" s="0"/>
      <c r="FXE107" s="0"/>
      <c r="FXF107" s="0"/>
      <c r="FXG107" s="0"/>
      <c r="FXH107" s="0"/>
      <c r="FXI107" s="0"/>
      <c r="FXJ107" s="0"/>
      <c r="FXK107" s="0"/>
      <c r="FXL107" s="0"/>
      <c r="FXM107" s="0"/>
      <c r="FXN107" s="0"/>
      <c r="FXO107" s="0"/>
      <c r="FXP107" s="0"/>
      <c r="FXQ107" s="0"/>
      <c r="FXR107" s="0"/>
      <c r="FXS107" s="0"/>
      <c r="FXT107" s="0"/>
      <c r="FXU107" s="0"/>
      <c r="FXV107" s="0"/>
      <c r="FXW107" s="0"/>
      <c r="FXX107" s="0"/>
      <c r="FXY107" s="0"/>
      <c r="FXZ107" s="0"/>
      <c r="FYA107" s="0"/>
      <c r="FYB107" s="0"/>
      <c r="FYC107" s="0"/>
      <c r="FYD107" s="0"/>
      <c r="FYE107" s="0"/>
      <c r="FYF107" s="0"/>
      <c r="FYG107" s="0"/>
      <c r="FYH107" s="0"/>
      <c r="FYI107" s="0"/>
      <c r="FYJ107" s="0"/>
      <c r="FYK107" s="0"/>
      <c r="FYL107" s="0"/>
      <c r="FYM107" s="0"/>
      <c r="FYN107" s="0"/>
      <c r="FYO107" s="0"/>
      <c r="FYP107" s="0"/>
      <c r="FYQ107" s="0"/>
      <c r="FYR107" s="0"/>
      <c r="FYS107" s="0"/>
      <c r="FYT107" s="0"/>
      <c r="FYU107" s="0"/>
      <c r="FYV107" s="0"/>
      <c r="FYW107" s="0"/>
      <c r="FYX107" s="0"/>
      <c r="FYY107" s="0"/>
      <c r="FYZ107" s="0"/>
      <c r="FZA107" s="0"/>
      <c r="FZB107" s="0"/>
      <c r="FZC107" s="0"/>
      <c r="FZD107" s="0"/>
      <c r="FZE107" s="0"/>
      <c r="FZF107" s="0"/>
      <c r="FZG107" s="0"/>
      <c r="FZH107" s="0"/>
      <c r="FZI107" s="0"/>
      <c r="FZJ107" s="0"/>
      <c r="FZK107" s="0"/>
      <c r="FZL107" s="0"/>
      <c r="FZM107" s="0"/>
      <c r="FZN107" s="0"/>
      <c r="FZO107" s="0"/>
      <c r="FZP107" s="0"/>
      <c r="FZQ107" s="0"/>
      <c r="FZR107" s="0"/>
      <c r="FZS107" s="0"/>
      <c r="FZT107" s="0"/>
      <c r="FZU107" s="0"/>
      <c r="FZV107" s="0"/>
      <c r="FZW107" s="0"/>
      <c r="FZX107" s="0"/>
      <c r="FZY107" s="0"/>
      <c r="FZZ107" s="0"/>
      <c r="GAA107" s="0"/>
      <c r="GAB107" s="0"/>
      <c r="GAC107" s="0"/>
      <c r="GAD107" s="0"/>
      <c r="GAE107" s="0"/>
      <c r="GAF107" s="0"/>
      <c r="GAG107" s="0"/>
      <c r="GAH107" s="0"/>
      <c r="GAI107" s="0"/>
      <c r="GAJ107" s="0"/>
      <c r="GAK107" s="0"/>
      <c r="GAL107" s="0"/>
      <c r="GAM107" s="0"/>
      <c r="GAN107" s="0"/>
      <c r="GAO107" s="0"/>
      <c r="GAP107" s="0"/>
      <c r="GAQ107" s="0"/>
      <c r="GAR107" s="0"/>
      <c r="GAS107" s="0"/>
      <c r="GAT107" s="0"/>
      <c r="GAU107" s="0"/>
      <c r="GAV107" s="0"/>
      <c r="GAW107" s="0"/>
      <c r="GAX107" s="0"/>
      <c r="GAY107" s="0"/>
      <c r="GAZ107" s="0"/>
      <c r="GBA107" s="0"/>
      <c r="GBB107" s="0"/>
      <c r="GBC107" s="0"/>
      <c r="GBD107" s="0"/>
      <c r="GBE107" s="0"/>
      <c r="GBF107" s="0"/>
      <c r="GBG107" s="0"/>
      <c r="GBH107" s="0"/>
      <c r="GBI107" s="0"/>
      <c r="GBJ107" s="0"/>
      <c r="GBK107" s="0"/>
      <c r="GBL107" s="0"/>
      <c r="GBM107" s="0"/>
      <c r="GBN107" s="0"/>
      <c r="GBO107" s="0"/>
      <c r="GBP107" s="0"/>
      <c r="GBQ107" s="0"/>
      <c r="GBR107" s="0"/>
      <c r="GBS107" s="0"/>
      <c r="GBT107" s="0"/>
      <c r="GBU107" s="0"/>
      <c r="GBV107" s="0"/>
      <c r="GBW107" s="0"/>
      <c r="GBX107" s="0"/>
      <c r="GBY107" s="0"/>
      <c r="GBZ107" s="0"/>
      <c r="GCA107" s="0"/>
      <c r="GCB107" s="0"/>
      <c r="GCC107" s="0"/>
      <c r="GCD107" s="0"/>
      <c r="GCE107" s="0"/>
      <c r="GCF107" s="0"/>
      <c r="GCG107" s="0"/>
      <c r="GCH107" s="0"/>
      <c r="GCI107" s="0"/>
      <c r="GCJ107" s="0"/>
      <c r="GCK107" s="0"/>
      <c r="GCL107" s="0"/>
      <c r="GCM107" s="0"/>
      <c r="GCN107" s="0"/>
      <c r="GCO107" s="0"/>
      <c r="GCP107" s="0"/>
      <c r="GCQ107" s="0"/>
      <c r="GCR107" s="0"/>
      <c r="GCS107" s="0"/>
      <c r="GCT107" s="0"/>
      <c r="GCU107" s="0"/>
      <c r="GCV107" s="0"/>
      <c r="GCW107" s="0"/>
      <c r="GCX107" s="0"/>
      <c r="GCY107" s="0"/>
      <c r="GCZ107" s="0"/>
      <c r="GDA107" s="0"/>
      <c r="GDB107" s="0"/>
      <c r="GDC107" s="0"/>
      <c r="GDD107" s="0"/>
      <c r="GDE107" s="0"/>
      <c r="GDF107" s="0"/>
      <c r="GDG107" s="0"/>
      <c r="GDH107" s="0"/>
      <c r="GDI107" s="0"/>
      <c r="GDJ107" s="0"/>
      <c r="GDK107" s="0"/>
      <c r="GDL107" s="0"/>
      <c r="GDM107" s="0"/>
      <c r="GDN107" s="0"/>
      <c r="GDO107" s="0"/>
      <c r="GDP107" s="0"/>
      <c r="GDQ107" s="0"/>
      <c r="GDR107" s="0"/>
      <c r="GDS107" s="0"/>
      <c r="GDT107" s="0"/>
      <c r="GDU107" s="0"/>
      <c r="GDV107" s="0"/>
      <c r="GDW107" s="0"/>
      <c r="GDX107" s="0"/>
      <c r="GDY107" s="0"/>
      <c r="GDZ107" s="0"/>
      <c r="GEA107" s="0"/>
      <c r="GEB107" s="0"/>
      <c r="GEC107" s="0"/>
      <c r="GED107" s="0"/>
      <c r="GEE107" s="0"/>
      <c r="GEF107" s="0"/>
      <c r="GEG107" s="0"/>
      <c r="GEH107" s="0"/>
      <c r="GEI107" s="0"/>
      <c r="GEJ107" s="0"/>
      <c r="GEK107" s="0"/>
      <c r="GEL107" s="0"/>
      <c r="GEM107" s="0"/>
      <c r="GEN107" s="0"/>
      <c r="GEO107" s="0"/>
      <c r="GEP107" s="0"/>
      <c r="GEQ107" s="0"/>
      <c r="GER107" s="0"/>
      <c r="GES107" s="0"/>
      <c r="GET107" s="0"/>
      <c r="GEU107" s="0"/>
      <c r="GEV107" s="0"/>
      <c r="GEW107" s="0"/>
      <c r="GEX107" s="0"/>
      <c r="GEY107" s="0"/>
      <c r="GEZ107" s="0"/>
      <c r="GFA107" s="0"/>
      <c r="GFB107" s="0"/>
      <c r="GFC107" s="0"/>
      <c r="GFD107" s="0"/>
      <c r="GFE107" s="0"/>
      <c r="GFF107" s="0"/>
      <c r="GFG107" s="0"/>
      <c r="GFH107" s="0"/>
      <c r="GFI107" s="0"/>
      <c r="GFJ107" s="0"/>
      <c r="GFK107" s="0"/>
      <c r="GFL107" s="0"/>
      <c r="GFM107" s="0"/>
      <c r="GFN107" s="0"/>
      <c r="GFO107" s="0"/>
      <c r="GFP107" s="0"/>
      <c r="GFQ107" s="0"/>
      <c r="GFR107" s="0"/>
      <c r="GFS107" s="0"/>
      <c r="GFT107" s="0"/>
      <c r="GFU107" s="0"/>
      <c r="GFV107" s="0"/>
      <c r="GFW107" s="0"/>
      <c r="GFX107" s="0"/>
      <c r="GFY107" s="0"/>
      <c r="GFZ107" s="0"/>
      <c r="GGA107" s="0"/>
      <c r="GGB107" s="0"/>
      <c r="GGC107" s="0"/>
      <c r="GGD107" s="0"/>
      <c r="GGE107" s="0"/>
      <c r="GGF107" s="0"/>
      <c r="GGG107" s="0"/>
      <c r="GGH107" s="0"/>
      <c r="GGI107" s="0"/>
      <c r="GGJ107" s="0"/>
      <c r="GGK107" s="0"/>
      <c r="GGL107" s="0"/>
      <c r="GGM107" s="0"/>
      <c r="GGN107" s="0"/>
      <c r="GGO107" s="0"/>
      <c r="GGP107" s="0"/>
      <c r="GGQ107" s="0"/>
      <c r="GGR107" s="0"/>
      <c r="GGS107" s="0"/>
      <c r="GGT107" s="0"/>
      <c r="GGU107" s="0"/>
      <c r="GGV107" s="0"/>
      <c r="GGW107" s="0"/>
      <c r="GGX107" s="0"/>
      <c r="GGY107" s="0"/>
      <c r="GGZ107" s="0"/>
      <c r="GHA107" s="0"/>
      <c r="GHB107" s="0"/>
      <c r="GHC107" s="0"/>
      <c r="GHD107" s="0"/>
      <c r="GHE107" s="0"/>
      <c r="GHF107" s="0"/>
      <c r="GHG107" s="0"/>
      <c r="GHH107" s="0"/>
      <c r="GHI107" s="0"/>
      <c r="GHJ107" s="0"/>
      <c r="GHK107" s="0"/>
      <c r="GHL107" s="0"/>
      <c r="GHM107" s="0"/>
      <c r="GHN107" s="0"/>
      <c r="GHO107" s="0"/>
      <c r="GHP107" s="0"/>
      <c r="GHQ107" s="0"/>
      <c r="GHR107" s="0"/>
      <c r="GHS107" s="0"/>
      <c r="GHT107" s="0"/>
      <c r="GHU107" s="0"/>
      <c r="GHV107" s="0"/>
      <c r="GHW107" s="0"/>
      <c r="GHX107" s="0"/>
      <c r="GHY107" s="0"/>
      <c r="GHZ107" s="0"/>
      <c r="GIA107" s="0"/>
      <c r="GIB107" s="0"/>
      <c r="GIC107" s="0"/>
      <c r="GID107" s="0"/>
      <c r="GIE107" s="0"/>
      <c r="GIF107" s="0"/>
      <c r="GIG107" s="0"/>
      <c r="GIH107" s="0"/>
      <c r="GII107" s="0"/>
      <c r="GIJ107" s="0"/>
      <c r="GIK107" s="0"/>
      <c r="GIL107" s="0"/>
      <c r="GIM107" s="0"/>
      <c r="GIN107" s="0"/>
      <c r="GIO107" s="0"/>
      <c r="GIP107" s="0"/>
      <c r="GIQ107" s="0"/>
      <c r="GIR107" s="0"/>
      <c r="GIS107" s="0"/>
      <c r="GIT107" s="0"/>
      <c r="GIU107" s="0"/>
      <c r="GIV107" s="0"/>
      <c r="GIW107" s="0"/>
      <c r="GIX107" s="0"/>
      <c r="GIY107" s="0"/>
      <c r="GIZ107" s="0"/>
      <c r="GJA107" s="0"/>
      <c r="GJB107" s="0"/>
      <c r="GJC107" s="0"/>
      <c r="GJD107" s="0"/>
      <c r="GJE107" s="0"/>
      <c r="GJF107" s="0"/>
      <c r="GJG107" s="0"/>
      <c r="GJH107" s="0"/>
      <c r="GJI107" s="0"/>
      <c r="GJJ107" s="0"/>
      <c r="GJK107" s="0"/>
      <c r="GJL107" s="0"/>
      <c r="GJM107" s="0"/>
      <c r="GJN107" s="0"/>
      <c r="GJO107" s="0"/>
      <c r="GJP107" s="0"/>
      <c r="GJQ107" s="0"/>
      <c r="GJR107" s="0"/>
      <c r="GJS107" s="0"/>
      <c r="GJT107" s="0"/>
      <c r="GJU107" s="0"/>
      <c r="GJV107" s="0"/>
      <c r="GJW107" s="0"/>
      <c r="GJX107" s="0"/>
      <c r="GJY107" s="0"/>
      <c r="GJZ107" s="0"/>
      <c r="GKA107" s="0"/>
      <c r="GKB107" s="0"/>
      <c r="GKC107" s="0"/>
      <c r="GKD107" s="0"/>
      <c r="GKE107" s="0"/>
      <c r="GKF107" s="0"/>
      <c r="GKG107" s="0"/>
      <c r="GKH107" s="0"/>
      <c r="GKI107" s="0"/>
      <c r="GKJ107" s="0"/>
      <c r="GKK107" s="0"/>
      <c r="GKL107" s="0"/>
      <c r="GKM107" s="0"/>
      <c r="GKN107" s="0"/>
      <c r="GKO107" s="0"/>
      <c r="GKP107" s="0"/>
      <c r="GKQ107" s="0"/>
      <c r="GKR107" s="0"/>
      <c r="GKS107" s="0"/>
      <c r="GKT107" s="0"/>
      <c r="GKU107" s="0"/>
      <c r="GKV107" s="0"/>
      <c r="GKW107" s="0"/>
      <c r="GKX107" s="0"/>
      <c r="GKY107" s="0"/>
      <c r="GKZ107" s="0"/>
      <c r="GLA107" s="0"/>
      <c r="GLB107" s="0"/>
      <c r="GLC107" s="0"/>
      <c r="GLD107" s="0"/>
      <c r="GLE107" s="0"/>
      <c r="GLF107" s="0"/>
      <c r="GLG107" s="0"/>
      <c r="GLH107" s="0"/>
      <c r="GLI107" s="0"/>
      <c r="GLJ107" s="0"/>
      <c r="GLK107" s="0"/>
      <c r="GLL107" s="0"/>
      <c r="GLM107" s="0"/>
      <c r="GLN107" s="0"/>
      <c r="GLO107" s="0"/>
      <c r="GLP107" s="0"/>
      <c r="GLQ107" s="0"/>
      <c r="GLR107" s="0"/>
      <c r="GLS107" s="0"/>
      <c r="GLT107" s="0"/>
      <c r="GLU107" s="0"/>
      <c r="GLV107" s="0"/>
      <c r="GLW107" s="0"/>
      <c r="GLX107" s="0"/>
      <c r="GLY107" s="0"/>
      <c r="GLZ107" s="0"/>
      <c r="GMA107" s="0"/>
      <c r="GMB107" s="0"/>
      <c r="GMC107" s="0"/>
      <c r="GMD107" s="0"/>
      <c r="GME107" s="0"/>
      <c r="GMF107" s="0"/>
      <c r="GMG107" s="0"/>
      <c r="GMH107" s="0"/>
      <c r="GMI107" s="0"/>
      <c r="GMJ107" s="0"/>
      <c r="GMK107" s="0"/>
      <c r="GML107" s="0"/>
      <c r="GMM107" s="0"/>
      <c r="GMN107" s="0"/>
      <c r="GMO107" s="0"/>
      <c r="GMP107" s="0"/>
      <c r="GMQ107" s="0"/>
      <c r="GMR107" s="0"/>
      <c r="GMS107" s="0"/>
      <c r="GMT107" s="0"/>
      <c r="GMU107" s="0"/>
      <c r="GMV107" s="0"/>
      <c r="GMW107" s="0"/>
      <c r="GMX107" s="0"/>
      <c r="GMY107" s="0"/>
      <c r="GMZ107" s="0"/>
      <c r="GNA107" s="0"/>
      <c r="GNB107" s="0"/>
      <c r="GNC107" s="0"/>
      <c r="GND107" s="0"/>
      <c r="GNE107" s="0"/>
      <c r="GNF107" s="0"/>
      <c r="GNG107" s="0"/>
      <c r="GNH107" s="0"/>
      <c r="GNI107" s="0"/>
      <c r="GNJ107" s="0"/>
      <c r="GNK107" s="0"/>
      <c r="GNL107" s="0"/>
      <c r="GNM107" s="0"/>
      <c r="GNN107" s="0"/>
      <c r="GNO107" s="0"/>
      <c r="GNP107" s="0"/>
      <c r="GNQ107" s="0"/>
      <c r="GNR107" s="0"/>
      <c r="GNS107" s="0"/>
      <c r="GNT107" s="0"/>
      <c r="GNU107" s="0"/>
      <c r="GNV107" s="0"/>
      <c r="GNW107" s="0"/>
      <c r="GNX107" s="0"/>
      <c r="GNY107" s="0"/>
      <c r="GNZ107" s="0"/>
      <c r="GOA107" s="0"/>
      <c r="GOB107" s="0"/>
      <c r="GOC107" s="0"/>
      <c r="GOD107" s="0"/>
      <c r="GOE107" s="0"/>
      <c r="GOF107" s="0"/>
      <c r="GOG107" s="0"/>
      <c r="GOH107" s="0"/>
      <c r="GOI107" s="0"/>
      <c r="GOJ107" s="0"/>
      <c r="GOK107" s="0"/>
      <c r="GOL107" s="0"/>
      <c r="GOM107" s="0"/>
      <c r="GON107" s="0"/>
      <c r="GOO107" s="0"/>
      <c r="GOP107" s="0"/>
      <c r="GOQ107" s="0"/>
      <c r="GOR107" s="0"/>
      <c r="GOS107" s="0"/>
      <c r="GOT107" s="0"/>
      <c r="GOU107" s="0"/>
      <c r="GOV107" s="0"/>
      <c r="GOW107" s="0"/>
      <c r="GOX107" s="0"/>
      <c r="GOY107" s="0"/>
      <c r="GOZ107" s="0"/>
      <c r="GPA107" s="0"/>
      <c r="GPB107" s="0"/>
      <c r="GPC107" s="0"/>
      <c r="GPD107" s="0"/>
      <c r="GPE107" s="0"/>
      <c r="GPF107" s="0"/>
      <c r="GPG107" s="0"/>
      <c r="GPH107" s="0"/>
      <c r="GPI107" s="0"/>
      <c r="GPJ107" s="0"/>
      <c r="GPK107" s="0"/>
      <c r="GPL107" s="0"/>
      <c r="GPM107" s="0"/>
      <c r="GPN107" s="0"/>
      <c r="GPO107" s="0"/>
      <c r="GPP107" s="0"/>
      <c r="GPQ107" s="0"/>
      <c r="GPR107" s="0"/>
      <c r="GPS107" s="0"/>
      <c r="GPT107" s="0"/>
      <c r="GPU107" s="0"/>
      <c r="GPV107" s="0"/>
      <c r="GPW107" s="0"/>
      <c r="GPX107" s="0"/>
      <c r="GPY107" s="0"/>
      <c r="GPZ107" s="0"/>
      <c r="GQA107" s="0"/>
      <c r="GQB107" s="0"/>
      <c r="GQC107" s="0"/>
      <c r="GQD107" s="0"/>
      <c r="GQE107" s="0"/>
      <c r="GQF107" s="0"/>
      <c r="GQG107" s="0"/>
      <c r="GQH107" s="0"/>
      <c r="GQI107" s="0"/>
      <c r="GQJ107" s="0"/>
      <c r="GQK107" s="0"/>
      <c r="GQL107" s="0"/>
      <c r="GQM107" s="0"/>
      <c r="GQN107" s="0"/>
      <c r="GQO107" s="0"/>
      <c r="GQP107" s="0"/>
      <c r="GQQ107" s="0"/>
      <c r="GQR107" s="0"/>
      <c r="GQS107" s="0"/>
      <c r="GQT107" s="0"/>
      <c r="GQU107" s="0"/>
      <c r="GQV107" s="0"/>
      <c r="GQW107" s="0"/>
      <c r="GQX107" s="0"/>
      <c r="GQY107" s="0"/>
      <c r="GQZ107" s="0"/>
      <c r="GRA107" s="0"/>
      <c r="GRB107" s="0"/>
      <c r="GRC107" s="0"/>
      <c r="GRD107" s="0"/>
      <c r="GRE107" s="0"/>
      <c r="GRF107" s="0"/>
      <c r="GRG107" s="0"/>
      <c r="GRH107" s="0"/>
      <c r="GRI107" s="0"/>
      <c r="GRJ107" s="0"/>
      <c r="GRK107" s="0"/>
      <c r="GRL107" s="0"/>
      <c r="GRM107" s="0"/>
      <c r="GRN107" s="0"/>
      <c r="GRO107" s="0"/>
      <c r="GRP107" s="0"/>
      <c r="GRQ107" s="0"/>
      <c r="GRR107" s="0"/>
      <c r="GRS107" s="0"/>
      <c r="GRT107" s="0"/>
      <c r="GRU107" s="0"/>
      <c r="GRV107" s="0"/>
      <c r="GRW107" s="0"/>
      <c r="GRX107" s="0"/>
      <c r="GRY107" s="0"/>
      <c r="GRZ107" s="0"/>
      <c r="GSA107" s="0"/>
      <c r="GSB107" s="0"/>
      <c r="GSC107" s="0"/>
      <c r="GSD107" s="0"/>
      <c r="GSE107" s="0"/>
      <c r="GSF107" s="0"/>
      <c r="GSG107" s="0"/>
      <c r="GSH107" s="0"/>
      <c r="GSI107" s="0"/>
      <c r="GSJ107" s="0"/>
      <c r="GSK107" s="0"/>
      <c r="GSL107" s="0"/>
      <c r="GSM107" s="0"/>
      <c r="GSN107" s="0"/>
      <c r="GSO107" s="0"/>
      <c r="GSP107" s="0"/>
      <c r="GSQ107" s="0"/>
      <c r="GSR107" s="0"/>
      <c r="GSS107" s="0"/>
      <c r="GST107" s="0"/>
      <c r="GSU107" s="0"/>
      <c r="GSV107" s="0"/>
      <c r="GSW107" s="0"/>
      <c r="GSX107" s="0"/>
      <c r="GSY107" s="0"/>
      <c r="GSZ107" s="0"/>
      <c r="GTA107" s="0"/>
      <c r="GTB107" s="0"/>
      <c r="GTC107" s="0"/>
      <c r="GTD107" s="0"/>
      <c r="GTE107" s="0"/>
      <c r="GTF107" s="0"/>
      <c r="GTG107" s="0"/>
      <c r="GTH107" s="0"/>
      <c r="GTI107" s="0"/>
      <c r="GTJ107" s="0"/>
      <c r="GTK107" s="0"/>
      <c r="GTL107" s="0"/>
      <c r="GTM107" s="0"/>
      <c r="GTN107" s="0"/>
      <c r="GTO107" s="0"/>
      <c r="GTP107" s="0"/>
      <c r="GTQ107" s="0"/>
      <c r="GTR107" s="0"/>
      <c r="GTS107" s="0"/>
      <c r="GTT107" s="0"/>
      <c r="GTU107" s="0"/>
      <c r="GTV107" s="0"/>
      <c r="GTW107" s="0"/>
      <c r="GTX107" s="0"/>
      <c r="GTY107" s="0"/>
      <c r="GTZ107" s="0"/>
      <c r="GUA107" s="0"/>
      <c r="GUB107" s="0"/>
      <c r="GUC107" s="0"/>
      <c r="GUD107" s="0"/>
      <c r="GUE107" s="0"/>
      <c r="GUF107" s="0"/>
      <c r="GUG107" s="0"/>
      <c r="GUH107" s="0"/>
      <c r="GUI107" s="0"/>
      <c r="GUJ107" s="0"/>
      <c r="GUK107" s="0"/>
      <c r="GUL107" s="0"/>
      <c r="GUM107" s="0"/>
      <c r="GUN107" s="0"/>
      <c r="GUO107" s="0"/>
      <c r="GUP107" s="0"/>
      <c r="GUQ107" s="0"/>
      <c r="GUR107" s="0"/>
      <c r="GUS107" s="0"/>
      <c r="GUT107" s="0"/>
      <c r="GUU107" s="0"/>
      <c r="GUV107" s="0"/>
      <c r="GUW107" s="0"/>
      <c r="GUX107" s="0"/>
      <c r="GUY107" s="0"/>
      <c r="GUZ107" s="0"/>
      <c r="GVA107" s="0"/>
      <c r="GVB107" s="0"/>
      <c r="GVC107" s="0"/>
      <c r="GVD107" s="0"/>
      <c r="GVE107" s="0"/>
      <c r="GVF107" s="0"/>
      <c r="GVG107" s="0"/>
      <c r="GVH107" s="0"/>
      <c r="GVI107" s="0"/>
      <c r="GVJ107" s="0"/>
      <c r="GVK107" s="0"/>
      <c r="GVL107" s="0"/>
      <c r="GVM107" s="0"/>
      <c r="GVN107" s="0"/>
      <c r="GVO107" s="0"/>
      <c r="GVP107" s="0"/>
      <c r="GVQ107" s="0"/>
      <c r="GVR107" s="0"/>
      <c r="GVS107" s="0"/>
      <c r="GVT107" s="0"/>
      <c r="GVU107" s="0"/>
      <c r="GVV107" s="0"/>
      <c r="GVW107" s="0"/>
      <c r="GVX107" s="0"/>
      <c r="GVY107" s="0"/>
      <c r="GVZ107" s="0"/>
      <c r="GWA107" s="0"/>
      <c r="GWB107" s="0"/>
      <c r="GWC107" s="0"/>
      <c r="GWD107" s="0"/>
      <c r="GWE107" s="0"/>
      <c r="GWF107" s="0"/>
      <c r="GWG107" s="0"/>
      <c r="GWH107" s="0"/>
      <c r="GWI107" s="0"/>
      <c r="GWJ107" s="0"/>
      <c r="GWK107" s="0"/>
      <c r="GWL107" s="0"/>
      <c r="GWM107" s="0"/>
      <c r="GWN107" s="0"/>
      <c r="GWO107" s="0"/>
      <c r="GWP107" s="0"/>
      <c r="GWQ107" s="0"/>
      <c r="GWR107" s="0"/>
      <c r="GWS107" s="0"/>
      <c r="GWT107" s="0"/>
      <c r="GWU107" s="0"/>
      <c r="GWV107" s="0"/>
      <c r="GWW107" s="0"/>
      <c r="GWX107" s="0"/>
      <c r="GWY107" s="0"/>
      <c r="GWZ107" s="0"/>
      <c r="GXA107" s="0"/>
      <c r="GXB107" s="0"/>
      <c r="GXC107" s="0"/>
      <c r="GXD107" s="0"/>
      <c r="GXE107" s="0"/>
      <c r="GXF107" s="0"/>
      <c r="GXG107" s="0"/>
      <c r="GXH107" s="0"/>
      <c r="GXI107" s="0"/>
      <c r="GXJ107" s="0"/>
      <c r="GXK107" s="0"/>
      <c r="GXL107" s="0"/>
      <c r="GXM107" s="0"/>
      <c r="GXN107" s="0"/>
      <c r="GXO107" s="0"/>
      <c r="GXP107" s="0"/>
      <c r="GXQ107" s="0"/>
      <c r="GXR107" s="0"/>
      <c r="GXS107" s="0"/>
      <c r="GXT107" s="0"/>
      <c r="GXU107" s="0"/>
      <c r="GXV107" s="0"/>
      <c r="GXW107" s="0"/>
      <c r="GXX107" s="0"/>
      <c r="GXY107" s="0"/>
      <c r="GXZ107" s="0"/>
      <c r="GYA107" s="0"/>
      <c r="GYB107" s="0"/>
      <c r="GYC107" s="0"/>
      <c r="GYD107" s="0"/>
      <c r="GYE107" s="0"/>
      <c r="GYF107" s="0"/>
      <c r="GYG107" s="0"/>
      <c r="GYH107" s="0"/>
      <c r="GYI107" s="0"/>
      <c r="GYJ107" s="0"/>
      <c r="GYK107" s="0"/>
      <c r="GYL107" s="0"/>
      <c r="GYM107" s="0"/>
      <c r="GYN107" s="0"/>
      <c r="GYO107" s="0"/>
      <c r="GYP107" s="0"/>
      <c r="GYQ107" s="0"/>
      <c r="GYR107" s="0"/>
      <c r="GYS107" s="0"/>
      <c r="GYT107" s="0"/>
      <c r="GYU107" s="0"/>
      <c r="GYV107" s="0"/>
      <c r="GYW107" s="0"/>
      <c r="GYX107" s="0"/>
      <c r="GYY107" s="0"/>
      <c r="GYZ107" s="0"/>
      <c r="GZA107" s="0"/>
      <c r="GZB107" s="0"/>
      <c r="GZC107" s="0"/>
      <c r="GZD107" s="0"/>
      <c r="GZE107" s="0"/>
      <c r="GZF107" s="0"/>
      <c r="GZG107" s="0"/>
      <c r="GZH107" s="0"/>
      <c r="GZI107" s="0"/>
      <c r="GZJ107" s="0"/>
      <c r="GZK107" s="0"/>
      <c r="GZL107" s="0"/>
      <c r="GZM107" s="0"/>
      <c r="GZN107" s="0"/>
      <c r="GZO107" s="0"/>
      <c r="GZP107" s="0"/>
      <c r="GZQ107" s="0"/>
      <c r="GZR107" s="0"/>
      <c r="GZS107" s="0"/>
      <c r="GZT107" s="0"/>
      <c r="GZU107" s="0"/>
      <c r="GZV107" s="0"/>
      <c r="GZW107" s="0"/>
      <c r="GZX107" s="0"/>
      <c r="GZY107" s="0"/>
      <c r="GZZ107" s="0"/>
      <c r="HAA107" s="0"/>
      <c r="HAB107" s="0"/>
      <c r="HAC107" s="0"/>
      <c r="HAD107" s="0"/>
      <c r="HAE107" s="0"/>
      <c r="HAF107" s="0"/>
      <c r="HAG107" s="0"/>
      <c r="HAH107" s="0"/>
      <c r="HAI107" s="0"/>
      <c r="HAJ107" s="0"/>
      <c r="HAK107" s="0"/>
      <c r="HAL107" s="0"/>
      <c r="HAM107" s="0"/>
      <c r="HAN107" s="0"/>
      <c r="HAO107" s="0"/>
      <c r="HAP107" s="0"/>
      <c r="HAQ107" s="0"/>
      <c r="HAR107" s="0"/>
      <c r="HAS107" s="0"/>
      <c r="HAT107" s="0"/>
      <c r="HAU107" s="0"/>
      <c r="HAV107" s="0"/>
      <c r="HAW107" s="0"/>
      <c r="HAX107" s="0"/>
      <c r="HAY107" s="0"/>
      <c r="HAZ107" s="0"/>
      <c r="HBA107" s="0"/>
      <c r="HBB107" s="0"/>
      <c r="HBC107" s="0"/>
      <c r="HBD107" s="0"/>
      <c r="HBE107" s="0"/>
      <c r="HBF107" s="0"/>
      <c r="HBG107" s="0"/>
      <c r="HBH107" s="0"/>
      <c r="HBI107" s="0"/>
      <c r="HBJ107" s="0"/>
      <c r="HBK107" s="0"/>
      <c r="HBL107" s="0"/>
      <c r="HBM107" s="0"/>
      <c r="HBN107" s="0"/>
      <c r="HBO107" s="0"/>
      <c r="HBP107" s="0"/>
      <c r="HBQ107" s="0"/>
      <c r="HBR107" s="0"/>
      <c r="HBS107" s="0"/>
      <c r="HBT107" s="0"/>
      <c r="HBU107" s="0"/>
      <c r="HBV107" s="0"/>
      <c r="HBW107" s="0"/>
      <c r="HBX107" s="0"/>
      <c r="HBY107" s="0"/>
      <c r="HBZ107" s="0"/>
      <c r="HCA107" s="0"/>
      <c r="HCB107" s="0"/>
      <c r="HCC107" s="0"/>
      <c r="HCD107" s="0"/>
      <c r="HCE107" s="0"/>
      <c r="HCF107" s="0"/>
      <c r="HCG107" s="0"/>
      <c r="HCH107" s="0"/>
      <c r="HCI107" s="0"/>
      <c r="HCJ107" s="0"/>
      <c r="HCK107" s="0"/>
      <c r="HCL107" s="0"/>
      <c r="HCM107" s="0"/>
      <c r="HCN107" s="0"/>
      <c r="HCO107" s="0"/>
      <c r="HCP107" s="0"/>
      <c r="HCQ107" s="0"/>
      <c r="HCR107" s="0"/>
      <c r="HCS107" s="0"/>
      <c r="HCT107" s="0"/>
      <c r="HCU107" s="0"/>
      <c r="HCV107" s="0"/>
      <c r="HCW107" s="0"/>
      <c r="HCX107" s="0"/>
      <c r="HCY107" s="0"/>
      <c r="HCZ107" s="0"/>
      <c r="HDA107" s="0"/>
      <c r="HDB107" s="0"/>
      <c r="HDC107" s="0"/>
      <c r="HDD107" s="0"/>
      <c r="HDE107" s="0"/>
      <c r="HDF107" s="0"/>
      <c r="HDG107" s="0"/>
      <c r="HDH107" s="0"/>
      <c r="HDI107" s="0"/>
      <c r="HDJ107" s="0"/>
      <c r="HDK107" s="0"/>
      <c r="HDL107" s="0"/>
      <c r="HDM107" s="0"/>
      <c r="HDN107" s="0"/>
      <c r="HDO107" s="0"/>
      <c r="HDP107" s="0"/>
      <c r="HDQ107" s="0"/>
      <c r="HDR107" s="0"/>
      <c r="HDS107" s="0"/>
      <c r="HDT107" s="0"/>
      <c r="HDU107" s="0"/>
      <c r="HDV107" s="0"/>
      <c r="HDW107" s="0"/>
      <c r="HDX107" s="0"/>
      <c r="HDY107" s="0"/>
      <c r="HDZ107" s="0"/>
      <c r="HEA107" s="0"/>
      <c r="HEB107" s="0"/>
      <c r="HEC107" s="0"/>
      <c r="HED107" s="0"/>
      <c r="HEE107" s="0"/>
      <c r="HEF107" s="0"/>
      <c r="HEG107" s="0"/>
      <c r="HEH107" s="0"/>
      <c r="HEI107" s="0"/>
      <c r="HEJ107" s="0"/>
      <c r="HEK107" s="0"/>
      <c r="HEL107" s="0"/>
      <c r="HEM107" s="0"/>
      <c r="HEN107" s="0"/>
      <c r="HEO107" s="0"/>
      <c r="HEP107" s="0"/>
      <c r="HEQ107" s="0"/>
      <c r="HER107" s="0"/>
      <c r="HES107" s="0"/>
      <c r="HET107" s="0"/>
      <c r="HEU107" s="0"/>
      <c r="HEV107" s="0"/>
      <c r="HEW107" s="0"/>
      <c r="HEX107" s="0"/>
      <c r="HEY107" s="0"/>
      <c r="HEZ107" s="0"/>
      <c r="HFA107" s="0"/>
      <c r="HFB107" s="0"/>
      <c r="HFC107" s="0"/>
      <c r="HFD107" s="0"/>
      <c r="HFE107" s="0"/>
      <c r="HFF107" s="0"/>
      <c r="HFG107" s="0"/>
      <c r="HFH107" s="0"/>
      <c r="HFI107" s="0"/>
      <c r="HFJ107" s="0"/>
      <c r="HFK107" s="0"/>
      <c r="HFL107" s="0"/>
      <c r="HFM107" s="0"/>
      <c r="HFN107" s="0"/>
      <c r="HFO107" s="0"/>
      <c r="HFP107" s="0"/>
      <c r="HFQ107" s="0"/>
      <c r="HFR107" s="0"/>
      <c r="HFS107" s="0"/>
      <c r="HFT107" s="0"/>
      <c r="HFU107" s="0"/>
      <c r="HFV107" s="0"/>
      <c r="HFW107" s="0"/>
      <c r="HFX107" s="0"/>
      <c r="HFY107" s="0"/>
      <c r="HFZ107" s="0"/>
      <c r="HGA107" s="0"/>
      <c r="HGB107" s="0"/>
      <c r="HGC107" s="0"/>
      <c r="HGD107" s="0"/>
      <c r="HGE107" s="0"/>
      <c r="HGF107" s="0"/>
      <c r="HGG107" s="0"/>
      <c r="HGH107" s="0"/>
      <c r="HGI107" s="0"/>
      <c r="HGJ107" s="0"/>
      <c r="HGK107" s="0"/>
      <c r="HGL107" s="0"/>
      <c r="HGM107" s="0"/>
      <c r="HGN107" s="0"/>
      <c r="HGO107" s="0"/>
      <c r="HGP107" s="0"/>
      <c r="HGQ107" s="0"/>
      <c r="HGR107" s="0"/>
      <c r="HGS107" s="0"/>
      <c r="HGT107" s="0"/>
      <c r="HGU107" s="0"/>
      <c r="HGV107" s="0"/>
      <c r="HGW107" s="0"/>
      <c r="HGX107" s="0"/>
      <c r="HGY107" s="0"/>
      <c r="HGZ107" s="0"/>
      <c r="HHA107" s="0"/>
      <c r="HHB107" s="0"/>
      <c r="HHC107" s="0"/>
      <c r="HHD107" s="0"/>
      <c r="HHE107" s="0"/>
      <c r="HHF107" s="0"/>
      <c r="HHG107" s="0"/>
      <c r="HHH107" s="0"/>
      <c r="HHI107" s="0"/>
      <c r="HHJ107" s="0"/>
      <c r="HHK107" s="0"/>
      <c r="HHL107" s="0"/>
      <c r="HHM107" s="0"/>
      <c r="HHN107" s="0"/>
      <c r="HHO107" s="0"/>
      <c r="HHP107" s="0"/>
      <c r="HHQ107" s="0"/>
      <c r="HHR107" s="0"/>
      <c r="HHS107" s="0"/>
      <c r="HHT107" s="0"/>
      <c r="HHU107" s="0"/>
      <c r="HHV107" s="0"/>
      <c r="HHW107" s="0"/>
      <c r="HHX107" s="0"/>
      <c r="HHY107" s="0"/>
      <c r="HHZ107" s="0"/>
      <c r="HIA107" s="0"/>
      <c r="HIB107" s="0"/>
      <c r="HIC107" s="0"/>
      <c r="HID107" s="0"/>
      <c r="HIE107" s="0"/>
      <c r="HIF107" s="0"/>
      <c r="HIG107" s="0"/>
      <c r="HIH107" s="0"/>
      <c r="HII107" s="0"/>
      <c r="HIJ107" s="0"/>
      <c r="HIK107" s="0"/>
      <c r="HIL107" s="0"/>
      <c r="HIM107" s="0"/>
      <c r="HIN107" s="0"/>
      <c r="HIO107" s="0"/>
      <c r="HIP107" s="0"/>
      <c r="HIQ107" s="0"/>
      <c r="HIR107" s="0"/>
      <c r="HIS107" s="0"/>
      <c r="HIT107" s="0"/>
      <c r="HIU107" s="0"/>
      <c r="HIV107" s="0"/>
      <c r="HIW107" s="0"/>
      <c r="HIX107" s="0"/>
      <c r="HIY107" s="0"/>
      <c r="HIZ107" s="0"/>
      <c r="HJA107" s="0"/>
      <c r="HJB107" s="0"/>
      <c r="HJC107" s="0"/>
      <c r="HJD107" s="0"/>
      <c r="HJE107" s="0"/>
      <c r="HJF107" s="0"/>
      <c r="HJG107" s="0"/>
      <c r="HJH107" s="0"/>
      <c r="HJI107" s="0"/>
      <c r="HJJ107" s="0"/>
      <c r="HJK107" s="0"/>
      <c r="HJL107" s="0"/>
      <c r="HJM107" s="0"/>
      <c r="HJN107" s="0"/>
      <c r="HJO107" s="0"/>
      <c r="HJP107" s="0"/>
      <c r="HJQ107" s="0"/>
      <c r="HJR107" s="0"/>
      <c r="HJS107" s="0"/>
      <c r="HJT107" s="0"/>
      <c r="HJU107" s="0"/>
      <c r="HJV107" s="0"/>
      <c r="HJW107" s="0"/>
      <c r="HJX107" s="0"/>
      <c r="HJY107" s="0"/>
      <c r="HJZ107" s="0"/>
      <c r="HKA107" s="0"/>
      <c r="HKB107" s="0"/>
      <c r="HKC107" s="0"/>
      <c r="HKD107" s="0"/>
      <c r="HKE107" s="0"/>
      <c r="HKF107" s="0"/>
      <c r="HKG107" s="0"/>
      <c r="HKH107" s="0"/>
      <c r="HKI107" s="0"/>
      <c r="HKJ107" s="0"/>
      <c r="HKK107" s="0"/>
      <c r="HKL107" s="0"/>
      <c r="HKM107" s="0"/>
      <c r="HKN107" s="0"/>
      <c r="HKO107" s="0"/>
      <c r="HKP107" s="0"/>
      <c r="HKQ107" s="0"/>
      <c r="HKR107" s="0"/>
      <c r="HKS107" s="0"/>
      <c r="HKT107" s="0"/>
      <c r="HKU107" s="0"/>
      <c r="HKV107" s="0"/>
      <c r="HKW107" s="0"/>
      <c r="HKX107" s="0"/>
      <c r="HKY107" s="0"/>
      <c r="HKZ107" s="0"/>
      <c r="HLA107" s="0"/>
      <c r="HLB107" s="0"/>
      <c r="HLC107" s="0"/>
      <c r="HLD107" s="0"/>
      <c r="HLE107" s="0"/>
      <c r="HLF107" s="0"/>
      <c r="HLG107" s="0"/>
      <c r="HLH107" s="0"/>
      <c r="HLI107" s="0"/>
      <c r="HLJ107" s="0"/>
      <c r="HLK107" s="0"/>
      <c r="HLL107" s="0"/>
      <c r="HLM107" s="0"/>
      <c r="HLN107" s="0"/>
      <c r="HLO107" s="0"/>
      <c r="HLP107" s="0"/>
      <c r="HLQ107" s="0"/>
      <c r="HLR107" s="0"/>
      <c r="HLS107" s="0"/>
      <c r="HLT107" s="0"/>
      <c r="HLU107" s="0"/>
      <c r="HLV107" s="0"/>
      <c r="HLW107" s="0"/>
      <c r="HLX107" s="0"/>
      <c r="HLY107" s="0"/>
      <c r="HLZ107" s="0"/>
      <c r="HMA107" s="0"/>
      <c r="HMB107" s="0"/>
      <c r="HMC107" s="0"/>
      <c r="HMD107" s="0"/>
      <c r="HME107" s="0"/>
      <c r="HMF107" s="0"/>
      <c r="HMG107" s="0"/>
      <c r="HMH107" s="0"/>
      <c r="HMI107" s="0"/>
      <c r="HMJ107" s="0"/>
      <c r="HMK107" s="0"/>
      <c r="HML107" s="0"/>
      <c r="HMM107" s="0"/>
      <c r="HMN107" s="0"/>
      <c r="HMO107" s="0"/>
      <c r="HMP107" s="0"/>
      <c r="HMQ107" s="0"/>
      <c r="HMR107" s="0"/>
      <c r="HMS107" s="0"/>
      <c r="HMT107" s="0"/>
      <c r="HMU107" s="0"/>
      <c r="HMV107" s="0"/>
      <c r="HMW107" s="0"/>
      <c r="HMX107" s="0"/>
      <c r="HMY107" s="0"/>
      <c r="HMZ107" s="0"/>
      <c r="HNA107" s="0"/>
      <c r="HNB107" s="0"/>
      <c r="HNC107" s="0"/>
      <c r="HND107" s="0"/>
      <c r="HNE107" s="0"/>
      <c r="HNF107" s="0"/>
      <c r="HNG107" s="0"/>
      <c r="HNH107" s="0"/>
      <c r="HNI107" s="0"/>
      <c r="HNJ107" s="0"/>
      <c r="HNK107" s="0"/>
      <c r="HNL107" s="0"/>
      <c r="HNM107" s="0"/>
      <c r="HNN107" s="0"/>
      <c r="HNO107" s="0"/>
      <c r="HNP107" s="0"/>
      <c r="HNQ107" s="0"/>
      <c r="HNR107" s="0"/>
      <c r="HNS107" s="0"/>
      <c r="HNT107" s="0"/>
      <c r="HNU107" s="0"/>
      <c r="HNV107" s="0"/>
      <c r="HNW107" s="0"/>
      <c r="HNX107" s="0"/>
      <c r="HNY107" s="0"/>
      <c r="HNZ107" s="0"/>
      <c r="HOA107" s="0"/>
      <c r="HOB107" s="0"/>
      <c r="HOC107" s="0"/>
      <c r="HOD107" s="0"/>
      <c r="HOE107" s="0"/>
      <c r="HOF107" s="0"/>
      <c r="HOG107" s="0"/>
      <c r="HOH107" s="0"/>
      <c r="HOI107" s="0"/>
      <c r="HOJ107" s="0"/>
      <c r="HOK107" s="0"/>
      <c r="HOL107" s="0"/>
      <c r="HOM107" s="0"/>
      <c r="HON107" s="0"/>
      <c r="HOO107" s="0"/>
      <c r="HOP107" s="0"/>
      <c r="HOQ107" s="0"/>
      <c r="HOR107" s="0"/>
      <c r="HOS107" s="0"/>
      <c r="HOT107" s="0"/>
      <c r="HOU107" s="0"/>
      <c r="HOV107" s="0"/>
      <c r="HOW107" s="0"/>
      <c r="HOX107" s="0"/>
      <c r="HOY107" s="0"/>
      <c r="HOZ107" s="0"/>
      <c r="HPA107" s="0"/>
      <c r="HPB107" s="0"/>
      <c r="HPC107" s="0"/>
      <c r="HPD107" s="0"/>
      <c r="HPE107" s="0"/>
      <c r="HPF107" s="0"/>
      <c r="HPG107" s="0"/>
      <c r="HPH107" s="0"/>
      <c r="HPI107" s="0"/>
      <c r="HPJ107" s="0"/>
      <c r="HPK107" s="0"/>
      <c r="HPL107" s="0"/>
      <c r="HPM107" s="0"/>
      <c r="HPN107" s="0"/>
      <c r="HPO107" s="0"/>
      <c r="HPP107" s="0"/>
      <c r="HPQ107" s="0"/>
      <c r="HPR107" s="0"/>
      <c r="HPS107" s="0"/>
      <c r="HPT107" s="0"/>
      <c r="HPU107" s="0"/>
      <c r="HPV107" s="0"/>
      <c r="HPW107" s="0"/>
      <c r="HPX107" s="0"/>
      <c r="HPY107" s="0"/>
      <c r="HPZ107" s="0"/>
      <c r="HQA107" s="0"/>
      <c r="HQB107" s="0"/>
      <c r="HQC107" s="0"/>
      <c r="HQD107" s="0"/>
      <c r="HQE107" s="0"/>
      <c r="HQF107" s="0"/>
      <c r="HQG107" s="0"/>
      <c r="HQH107" s="0"/>
      <c r="HQI107" s="0"/>
      <c r="HQJ107" s="0"/>
      <c r="HQK107" s="0"/>
      <c r="HQL107" s="0"/>
      <c r="HQM107" s="0"/>
      <c r="HQN107" s="0"/>
      <c r="HQO107" s="0"/>
      <c r="HQP107" s="0"/>
      <c r="HQQ107" s="0"/>
      <c r="HQR107" s="0"/>
      <c r="HQS107" s="0"/>
      <c r="HQT107" s="0"/>
      <c r="HQU107" s="0"/>
      <c r="HQV107" s="0"/>
      <c r="HQW107" s="0"/>
      <c r="HQX107" s="0"/>
      <c r="HQY107" s="0"/>
      <c r="HQZ107" s="0"/>
      <c r="HRA107" s="0"/>
      <c r="HRB107" s="0"/>
      <c r="HRC107" s="0"/>
      <c r="HRD107" s="0"/>
      <c r="HRE107" s="0"/>
      <c r="HRF107" s="0"/>
      <c r="HRG107" s="0"/>
      <c r="HRH107" s="0"/>
      <c r="HRI107" s="0"/>
      <c r="HRJ107" s="0"/>
      <c r="HRK107" s="0"/>
      <c r="HRL107" s="0"/>
      <c r="HRM107" s="0"/>
      <c r="HRN107" s="0"/>
      <c r="HRO107" s="0"/>
      <c r="HRP107" s="0"/>
      <c r="HRQ107" s="0"/>
      <c r="HRR107" s="0"/>
      <c r="HRS107" s="0"/>
      <c r="HRT107" s="0"/>
      <c r="HRU107" s="0"/>
      <c r="HRV107" s="0"/>
      <c r="HRW107" s="0"/>
      <c r="HRX107" s="0"/>
      <c r="HRY107" s="0"/>
      <c r="HRZ107" s="0"/>
      <c r="HSA107" s="0"/>
      <c r="HSB107" s="0"/>
      <c r="HSC107" s="0"/>
      <c r="HSD107" s="0"/>
      <c r="HSE107" s="0"/>
      <c r="HSF107" s="0"/>
      <c r="HSG107" s="0"/>
      <c r="HSH107" s="0"/>
      <c r="HSI107" s="0"/>
      <c r="HSJ107" s="0"/>
      <c r="HSK107" s="0"/>
      <c r="HSL107" s="0"/>
      <c r="HSM107" s="0"/>
      <c r="HSN107" s="0"/>
      <c r="HSO107" s="0"/>
      <c r="HSP107" s="0"/>
      <c r="HSQ107" s="0"/>
      <c r="HSR107" s="0"/>
      <c r="HSS107" s="0"/>
      <c r="HST107" s="0"/>
      <c r="HSU107" s="0"/>
      <c r="HSV107" s="0"/>
      <c r="HSW107" s="0"/>
      <c r="HSX107" s="0"/>
      <c r="HSY107" s="0"/>
      <c r="HSZ107" s="0"/>
      <c r="HTA107" s="0"/>
      <c r="HTB107" s="0"/>
      <c r="HTC107" s="0"/>
      <c r="HTD107" s="0"/>
      <c r="HTE107" s="0"/>
      <c r="HTF107" s="0"/>
      <c r="HTG107" s="0"/>
      <c r="HTH107" s="0"/>
      <c r="HTI107" s="0"/>
      <c r="HTJ107" s="0"/>
      <c r="HTK107" s="0"/>
      <c r="HTL107" s="0"/>
      <c r="HTM107" s="0"/>
      <c r="HTN107" s="0"/>
      <c r="HTO107" s="0"/>
      <c r="HTP107" s="0"/>
      <c r="HTQ107" s="0"/>
      <c r="HTR107" s="0"/>
      <c r="HTS107" s="0"/>
      <c r="HTT107" s="0"/>
      <c r="HTU107" s="0"/>
      <c r="HTV107" s="0"/>
      <c r="HTW107" s="0"/>
      <c r="HTX107" s="0"/>
      <c r="HTY107" s="0"/>
      <c r="HTZ107" s="0"/>
      <c r="HUA107" s="0"/>
      <c r="HUB107" s="0"/>
      <c r="HUC107" s="0"/>
      <c r="HUD107" s="0"/>
      <c r="HUE107" s="0"/>
      <c r="HUF107" s="0"/>
      <c r="HUG107" s="0"/>
      <c r="HUH107" s="0"/>
      <c r="HUI107" s="0"/>
      <c r="HUJ107" s="0"/>
      <c r="HUK107" s="0"/>
      <c r="HUL107" s="0"/>
      <c r="HUM107" s="0"/>
      <c r="HUN107" s="0"/>
      <c r="HUO107" s="0"/>
      <c r="HUP107" s="0"/>
      <c r="HUQ107" s="0"/>
      <c r="HUR107" s="0"/>
      <c r="HUS107" s="0"/>
      <c r="HUT107" s="0"/>
      <c r="HUU107" s="0"/>
      <c r="HUV107" s="0"/>
      <c r="HUW107" s="0"/>
      <c r="HUX107" s="0"/>
      <c r="HUY107" s="0"/>
      <c r="HUZ107" s="0"/>
      <c r="HVA107" s="0"/>
      <c r="HVB107" s="0"/>
      <c r="HVC107" s="0"/>
      <c r="HVD107" s="0"/>
      <c r="HVE107" s="0"/>
      <c r="HVF107" s="0"/>
      <c r="HVG107" s="0"/>
      <c r="HVH107" s="0"/>
      <c r="HVI107" s="0"/>
      <c r="HVJ107" s="0"/>
      <c r="HVK107" s="0"/>
      <c r="HVL107" s="0"/>
      <c r="HVM107" s="0"/>
      <c r="HVN107" s="0"/>
      <c r="HVO107" s="0"/>
      <c r="HVP107" s="0"/>
      <c r="HVQ107" s="0"/>
      <c r="HVR107" s="0"/>
      <c r="HVS107" s="0"/>
      <c r="HVT107" s="0"/>
      <c r="HVU107" s="0"/>
      <c r="HVV107" s="0"/>
      <c r="HVW107" s="0"/>
      <c r="HVX107" s="0"/>
      <c r="HVY107" s="0"/>
      <c r="HVZ107" s="0"/>
      <c r="HWA107" s="0"/>
      <c r="HWB107" s="0"/>
      <c r="HWC107" s="0"/>
      <c r="HWD107" s="0"/>
      <c r="HWE107" s="0"/>
      <c r="HWF107" s="0"/>
      <c r="HWG107" s="0"/>
      <c r="HWH107" s="0"/>
      <c r="HWI107" s="0"/>
      <c r="HWJ107" s="0"/>
      <c r="HWK107" s="0"/>
      <c r="HWL107" s="0"/>
      <c r="HWM107" s="0"/>
      <c r="HWN107" s="0"/>
      <c r="HWO107" s="0"/>
      <c r="HWP107" s="0"/>
      <c r="HWQ107" s="0"/>
      <c r="HWR107" s="0"/>
      <c r="HWS107" s="0"/>
      <c r="HWT107" s="0"/>
      <c r="HWU107" s="0"/>
      <c r="HWV107" s="0"/>
      <c r="HWW107" s="0"/>
      <c r="HWX107" s="0"/>
      <c r="HWY107" s="0"/>
      <c r="HWZ107" s="0"/>
      <c r="HXA107" s="0"/>
      <c r="HXB107" s="0"/>
      <c r="HXC107" s="0"/>
      <c r="HXD107" s="0"/>
      <c r="HXE107" s="0"/>
      <c r="HXF107" s="0"/>
      <c r="HXG107" s="0"/>
      <c r="HXH107" s="0"/>
      <c r="HXI107" s="0"/>
      <c r="HXJ107" s="0"/>
      <c r="HXK107" s="0"/>
      <c r="HXL107" s="0"/>
      <c r="HXM107" s="0"/>
      <c r="HXN107" s="0"/>
      <c r="HXO107" s="0"/>
      <c r="HXP107" s="0"/>
      <c r="HXQ107" s="0"/>
      <c r="HXR107" s="0"/>
      <c r="HXS107" s="0"/>
      <c r="HXT107" s="0"/>
      <c r="HXU107" s="0"/>
      <c r="HXV107" s="0"/>
      <c r="HXW107" s="0"/>
      <c r="HXX107" s="0"/>
      <c r="HXY107" s="0"/>
      <c r="HXZ107" s="0"/>
      <c r="HYA107" s="0"/>
      <c r="HYB107" s="0"/>
      <c r="HYC107" s="0"/>
      <c r="HYD107" s="0"/>
      <c r="HYE107" s="0"/>
      <c r="HYF107" s="0"/>
      <c r="HYG107" s="0"/>
      <c r="HYH107" s="0"/>
      <c r="HYI107" s="0"/>
      <c r="HYJ107" s="0"/>
      <c r="HYK107" s="0"/>
      <c r="HYL107" s="0"/>
      <c r="HYM107" s="0"/>
      <c r="HYN107" s="0"/>
      <c r="HYO107" s="0"/>
      <c r="HYP107" s="0"/>
      <c r="HYQ107" s="0"/>
      <c r="HYR107" s="0"/>
      <c r="HYS107" s="0"/>
      <c r="HYT107" s="0"/>
      <c r="HYU107" s="0"/>
      <c r="HYV107" s="0"/>
      <c r="HYW107" s="0"/>
      <c r="HYX107" s="0"/>
      <c r="HYY107" s="0"/>
      <c r="HYZ107" s="0"/>
      <c r="HZA107" s="0"/>
      <c r="HZB107" s="0"/>
      <c r="HZC107" s="0"/>
      <c r="HZD107" s="0"/>
      <c r="HZE107" s="0"/>
      <c r="HZF107" s="0"/>
      <c r="HZG107" s="0"/>
      <c r="HZH107" s="0"/>
      <c r="HZI107" s="0"/>
      <c r="HZJ107" s="0"/>
      <c r="HZK107" s="0"/>
      <c r="HZL107" s="0"/>
      <c r="HZM107" s="0"/>
      <c r="HZN107" s="0"/>
      <c r="HZO107" s="0"/>
      <c r="HZP107" s="0"/>
      <c r="HZQ107" s="0"/>
      <c r="HZR107" s="0"/>
      <c r="HZS107" s="0"/>
      <c r="HZT107" s="0"/>
      <c r="HZU107" s="0"/>
      <c r="HZV107" s="0"/>
      <c r="HZW107" s="0"/>
      <c r="HZX107" s="0"/>
      <c r="HZY107" s="0"/>
      <c r="HZZ107" s="0"/>
      <c r="IAA107" s="0"/>
      <c r="IAB107" s="0"/>
      <c r="IAC107" s="0"/>
      <c r="IAD107" s="0"/>
      <c r="IAE107" s="0"/>
      <c r="IAF107" s="0"/>
      <c r="IAG107" s="0"/>
      <c r="IAH107" s="0"/>
      <c r="IAI107" s="0"/>
      <c r="IAJ107" s="0"/>
      <c r="IAK107" s="0"/>
      <c r="IAL107" s="0"/>
      <c r="IAM107" s="0"/>
      <c r="IAN107" s="0"/>
      <c r="IAO107" s="0"/>
      <c r="IAP107" s="0"/>
      <c r="IAQ107" s="0"/>
      <c r="IAR107" s="0"/>
      <c r="IAS107" s="0"/>
      <c r="IAT107" s="0"/>
      <c r="IAU107" s="0"/>
      <c r="IAV107" s="0"/>
      <c r="IAW107" s="0"/>
      <c r="IAX107" s="0"/>
      <c r="IAY107" s="0"/>
      <c r="IAZ107" s="0"/>
      <c r="IBA107" s="0"/>
      <c r="IBB107" s="0"/>
      <c r="IBC107" s="0"/>
      <c r="IBD107" s="0"/>
      <c r="IBE107" s="0"/>
      <c r="IBF107" s="0"/>
      <c r="IBG107" s="0"/>
      <c r="IBH107" s="0"/>
      <c r="IBI107" s="0"/>
      <c r="IBJ107" s="0"/>
      <c r="IBK107" s="0"/>
      <c r="IBL107" s="0"/>
      <c r="IBM107" s="0"/>
      <c r="IBN107" s="0"/>
      <c r="IBO107" s="0"/>
      <c r="IBP107" s="0"/>
      <c r="IBQ107" s="0"/>
      <c r="IBR107" s="0"/>
      <c r="IBS107" s="0"/>
      <c r="IBT107" s="0"/>
      <c r="IBU107" s="0"/>
      <c r="IBV107" s="0"/>
      <c r="IBW107" s="0"/>
      <c r="IBX107" s="0"/>
      <c r="IBY107" s="0"/>
      <c r="IBZ107" s="0"/>
      <c r="ICA107" s="0"/>
      <c r="ICB107" s="0"/>
      <c r="ICC107" s="0"/>
      <c r="ICD107" s="0"/>
      <c r="ICE107" s="0"/>
      <c r="ICF107" s="0"/>
      <c r="ICG107" s="0"/>
      <c r="ICH107" s="0"/>
      <c r="ICI107" s="0"/>
      <c r="ICJ107" s="0"/>
      <c r="ICK107" s="0"/>
      <c r="ICL107" s="0"/>
      <c r="ICM107" s="0"/>
      <c r="ICN107" s="0"/>
      <c r="ICO107" s="0"/>
      <c r="ICP107" s="0"/>
      <c r="ICQ107" s="0"/>
      <c r="ICR107" s="0"/>
      <c r="ICS107" s="0"/>
      <c r="ICT107" s="0"/>
      <c r="ICU107" s="0"/>
      <c r="ICV107" s="0"/>
      <c r="ICW107" s="0"/>
      <c r="ICX107" s="0"/>
      <c r="ICY107" s="0"/>
      <c r="ICZ107" s="0"/>
      <c r="IDA107" s="0"/>
      <c r="IDB107" s="0"/>
      <c r="IDC107" s="0"/>
      <c r="IDD107" s="0"/>
      <c r="IDE107" s="0"/>
      <c r="IDF107" s="0"/>
      <c r="IDG107" s="0"/>
      <c r="IDH107" s="0"/>
      <c r="IDI107" s="0"/>
      <c r="IDJ107" s="0"/>
      <c r="IDK107" s="0"/>
      <c r="IDL107" s="0"/>
      <c r="IDM107" s="0"/>
      <c r="IDN107" s="0"/>
      <c r="IDO107" s="0"/>
      <c r="IDP107" s="0"/>
      <c r="IDQ107" s="0"/>
      <c r="IDR107" s="0"/>
      <c r="IDS107" s="0"/>
      <c r="IDT107" s="0"/>
      <c r="IDU107" s="0"/>
      <c r="IDV107" s="0"/>
      <c r="IDW107" s="0"/>
      <c r="IDX107" s="0"/>
      <c r="IDY107" s="0"/>
      <c r="IDZ107" s="0"/>
      <c r="IEA107" s="0"/>
      <c r="IEB107" s="0"/>
      <c r="IEC107" s="0"/>
      <c r="IED107" s="0"/>
      <c r="IEE107" s="0"/>
      <c r="IEF107" s="0"/>
      <c r="IEG107" s="0"/>
      <c r="IEH107" s="0"/>
      <c r="IEI107" s="0"/>
      <c r="IEJ107" s="0"/>
      <c r="IEK107" s="0"/>
      <c r="IEL107" s="0"/>
      <c r="IEM107" s="0"/>
      <c r="IEN107" s="0"/>
      <c r="IEO107" s="0"/>
      <c r="IEP107" s="0"/>
      <c r="IEQ107" s="0"/>
      <c r="IER107" s="0"/>
      <c r="IES107" s="0"/>
      <c r="IET107" s="0"/>
      <c r="IEU107" s="0"/>
      <c r="IEV107" s="0"/>
      <c r="IEW107" s="0"/>
      <c r="IEX107" s="0"/>
      <c r="IEY107" s="0"/>
      <c r="IEZ107" s="0"/>
      <c r="IFA107" s="0"/>
      <c r="IFB107" s="0"/>
      <c r="IFC107" s="0"/>
      <c r="IFD107" s="0"/>
      <c r="IFE107" s="0"/>
      <c r="IFF107" s="0"/>
      <c r="IFG107" s="0"/>
      <c r="IFH107" s="0"/>
      <c r="IFI107" s="0"/>
      <c r="IFJ107" s="0"/>
      <c r="IFK107" s="0"/>
      <c r="IFL107" s="0"/>
      <c r="IFM107" s="0"/>
      <c r="IFN107" s="0"/>
      <c r="IFO107" s="0"/>
      <c r="IFP107" s="0"/>
      <c r="IFQ107" s="0"/>
      <c r="IFR107" s="0"/>
      <c r="IFS107" s="0"/>
      <c r="IFT107" s="0"/>
      <c r="IFU107" s="0"/>
      <c r="IFV107" s="0"/>
      <c r="IFW107" s="0"/>
      <c r="IFX107" s="0"/>
      <c r="IFY107" s="0"/>
      <c r="IFZ107" s="0"/>
      <c r="IGA107" s="0"/>
      <c r="IGB107" s="0"/>
      <c r="IGC107" s="0"/>
      <c r="IGD107" s="0"/>
      <c r="IGE107" s="0"/>
      <c r="IGF107" s="0"/>
      <c r="IGG107" s="0"/>
      <c r="IGH107" s="0"/>
      <c r="IGI107" s="0"/>
      <c r="IGJ107" s="0"/>
      <c r="IGK107" s="0"/>
      <c r="IGL107" s="0"/>
      <c r="IGM107" s="0"/>
      <c r="IGN107" s="0"/>
      <c r="IGO107" s="0"/>
      <c r="IGP107" s="0"/>
      <c r="IGQ107" s="0"/>
      <c r="IGR107" s="0"/>
      <c r="IGS107" s="0"/>
      <c r="IGT107" s="0"/>
      <c r="IGU107" s="0"/>
      <c r="IGV107" s="0"/>
      <c r="IGW107" s="0"/>
      <c r="IGX107" s="0"/>
      <c r="IGY107" s="0"/>
      <c r="IGZ107" s="0"/>
      <c r="IHA107" s="0"/>
      <c r="IHB107" s="0"/>
      <c r="IHC107" s="0"/>
      <c r="IHD107" s="0"/>
      <c r="IHE107" s="0"/>
      <c r="IHF107" s="0"/>
      <c r="IHG107" s="0"/>
      <c r="IHH107" s="0"/>
      <c r="IHI107" s="0"/>
      <c r="IHJ107" s="0"/>
      <c r="IHK107" s="0"/>
      <c r="IHL107" s="0"/>
      <c r="IHM107" s="0"/>
      <c r="IHN107" s="0"/>
      <c r="IHO107" s="0"/>
      <c r="IHP107" s="0"/>
      <c r="IHQ107" s="0"/>
      <c r="IHR107" s="0"/>
      <c r="IHS107" s="0"/>
      <c r="IHT107" s="0"/>
      <c r="IHU107" s="0"/>
      <c r="IHV107" s="0"/>
      <c r="IHW107" s="0"/>
      <c r="IHX107" s="0"/>
      <c r="IHY107" s="0"/>
      <c r="IHZ107" s="0"/>
      <c r="IIA107" s="0"/>
      <c r="IIB107" s="0"/>
      <c r="IIC107" s="0"/>
      <c r="IID107" s="0"/>
      <c r="IIE107" s="0"/>
      <c r="IIF107" s="0"/>
      <c r="IIG107" s="0"/>
      <c r="IIH107" s="0"/>
      <c r="III107" s="0"/>
      <c r="IIJ107" s="0"/>
      <c r="IIK107" s="0"/>
      <c r="IIL107" s="0"/>
      <c r="IIM107" s="0"/>
      <c r="IIN107" s="0"/>
      <c r="IIO107" s="0"/>
      <c r="IIP107" s="0"/>
      <c r="IIQ107" s="0"/>
      <c r="IIR107" s="0"/>
      <c r="IIS107" s="0"/>
      <c r="IIT107" s="0"/>
      <c r="IIU107" s="0"/>
      <c r="IIV107" s="0"/>
      <c r="IIW107" s="0"/>
      <c r="IIX107" s="0"/>
      <c r="IIY107" s="0"/>
      <c r="IIZ107" s="0"/>
      <c r="IJA107" s="0"/>
      <c r="IJB107" s="0"/>
      <c r="IJC107" s="0"/>
      <c r="IJD107" s="0"/>
      <c r="IJE107" s="0"/>
      <c r="IJF107" s="0"/>
      <c r="IJG107" s="0"/>
      <c r="IJH107" s="0"/>
      <c r="IJI107" s="0"/>
      <c r="IJJ107" s="0"/>
      <c r="IJK107" s="0"/>
      <c r="IJL107" s="0"/>
      <c r="IJM107" s="0"/>
      <c r="IJN107" s="0"/>
      <c r="IJO107" s="0"/>
      <c r="IJP107" s="0"/>
      <c r="IJQ107" s="0"/>
      <c r="IJR107" s="0"/>
      <c r="IJS107" s="0"/>
      <c r="IJT107" s="0"/>
      <c r="IJU107" s="0"/>
      <c r="IJV107" s="0"/>
      <c r="IJW107" s="0"/>
      <c r="IJX107" s="0"/>
      <c r="IJY107" s="0"/>
      <c r="IJZ107" s="0"/>
      <c r="IKA107" s="0"/>
      <c r="IKB107" s="0"/>
      <c r="IKC107" s="0"/>
      <c r="IKD107" s="0"/>
      <c r="IKE107" s="0"/>
      <c r="IKF107" s="0"/>
      <c r="IKG107" s="0"/>
      <c r="IKH107" s="0"/>
      <c r="IKI107" s="0"/>
      <c r="IKJ107" s="0"/>
      <c r="IKK107" s="0"/>
      <c r="IKL107" s="0"/>
      <c r="IKM107" s="0"/>
      <c r="IKN107" s="0"/>
      <c r="IKO107" s="0"/>
      <c r="IKP107" s="0"/>
      <c r="IKQ107" s="0"/>
      <c r="IKR107" s="0"/>
      <c r="IKS107" s="0"/>
      <c r="IKT107" s="0"/>
      <c r="IKU107" s="0"/>
      <c r="IKV107" s="0"/>
      <c r="IKW107" s="0"/>
      <c r="IKX107" s="0"/>
      <c r="IKY107" s="0"/>
      <c r="IKZ107" s="0"/>
      <c r="ILA107" s="0"/>
      <c r="ILB107" s="0"/>
      <c r="ILC107" s="0"/>
      <c r="ILD107" s="0"/>
      <c r="ILE107" s="0"/>
      <c r="ILF107" s="0"/>
      <c r="ILG107" s="0"/>
      <c r="ILH107" s="0"/>
      <c r="ILI107" s="0"/>
      <c r="ILJ107" s="0"/>
      <c r="ILK107" s="0"/>
      <c r="ILL107" s="0"/>
      <c r="ILM107" s="0"/>
      <c r="ILN107" s="0"/>
      <c r="ILO107" s="0"/>
      <c r="ILP107" s="0"/>
      <c r="ILQ107" s="0"/>
      <c r="ILR107" s="0"/>
      <c r="ILS107" s="0"/>
      <c r="ILT107" s="0"/>
      <c r="ILU107" s="0"/>
      <c r="ILV107" s="0"/>
      <c r="ILW107" s="0"/>
      <c r="ILX107" s="0"/>
      <c r="ILY107" s="0"/>
      <c r="ILZ107" s="0"/>
      <c r="IMA107" s="0"/>
      <c r="IMB107" s="0"/>
      <c r="IMC107" s="0"/>
      <c r="IMD107" s="0"/>
      <c r="IME107" s="0"/>
      <c r="IMF107" s="0"/>
      <c r="IMG107" s="0"/>
      <c r="IMH107" s="0"/>
      <c r="IMI107" s="0"/>
      <c r="IMJ107" s="0"/>
      <c r="IMK107" s="0"/>
      <c r="IML107" s="0"/>
      <c r="IMM107" s="0"/>
      <c r="IMN107" s="0"/>
      <c r="IMO107" s="0"/>
      <c r="IMP107" s="0"/>
      <c r="IMQ107" s="0"/>
      <c r="IMR107" s="0"/>
      <c r="IMS107" s="0"/>
      <c r="IMT107" s="0"/>
      <c r="IMU107" s="0"/>
      <c r="IMV107" s="0"/>
      <c r="IMW107" s="0"/>
      <c r="IMX107" s="0"/>
      <c r="IMY107" s="0"/>
      <c r="IMZ107" s="0"/>
      <c r="INA107" s="0"/>
      <c r="INB107" s="0"/>
      <c r="INC107" s="0"/>
      <c r="IND107" s="0"/>
      <c r="INE107" s="0"/>
      <c r="INF107" s="0"/>
      <c r="ING107" s="0"/>
      <c r="INH107" s="0"/>
      <c r="INI107" s="0"/>
      <c r="INJ107" s="0"/>
      <c r="INK107" s="0"/>
      <c r="INL107" s="0"/>
      <c r="INM107" s="0"/>
      <c r="INN107" s="0"/>
      <c r="INO107" s="0"/>
      <c r="INP107" s="0"/>
      <c r="INQ107" s="0"/>
      <c r="INR107" s="0"/>
      <c r="INS107" s="0"/>
      <c r="INT107" s="0"/>
      <c r="INU107" s="0"/>
      <c r="INV107" s="0"/>
      <c r="INW107" s="0"/>
      <c r="INX107" s="0"/>
      <c r="INY107" s="0"/>
      <c r="INZ107" s="0"/>
      <c r="IOA107" s="0"/>
      <c r="IOB107" s="0"/>
      <c r="IOC107" s="0"/>
      <c r="IOD107" s="0"/>
      <c r="IOE107" s="0"/>
      <c r="IOF107" s="0"/>
      <c r="IOG107" s="0"/>
      <c r="IOH107" s="0"/>
      <c r="IOI107" s="0"/>
      <c r="IOJ107" s="0"/>
      <c r="IOK107" s="0"/>
      <c r="IOL107" s="0"/>
      <c r="IOM107" s="0"/>
      <c r="ION107" s="0"/>
      <c r="IOO107" s="0"/>
      <c r="IOP107" s="0"/>
      <c r="IOQ107" s="0"/>
      <c r="IOR107" s="0"/>
      <c r="IOS107" s="0"/>
      <c r="IOT107" s="0"/>
      <c r="IOU107" s="0"/>
      <c r="IOV107" s="0"/>
      <c r="IOW107" s="0"/>
      <c r="IOX107" s="0"/>
      <c r="IOY107" s="0"/>
      <c r="IOZ107" s="0"/>
      <c r="IPA107" s="0"/>
      <c r="IPB107" s="0"/>
      <c r="IPC107" s="0"/>
      <c r="IPD107" s="0"/>
      <c r="IPE107" s="0"/>
      <c r="IPF107" s="0"/>
      <c r="IPG107" s="0"/>
      <c r="IPH107" s="0"/>
      <c r="IPI107" s="0"/>
      <c r="IPJ107" s="0"/>
      <c r="IPK107" s="0"/>
      <c r="IPL107" s="0"/>
      <c r="IPM107" s="0"/>
      <c r="IPN107" s="0"/>
      <c r="IPO107" s="0"/>
      <c r="IPP107" s="0"/>
      <c r="IPQ107" s="0"/>
      <c r="IPR107" s="0"/>
      <c r="IPS107" s="0"/>
      <c r="IPT107" s="0"/>
      <c r="IPU107" s="0"/>
      <c r="IPV107" s="0"/>
      <c r="IPW107" s="0"/>
      <c r="IPX107" s="0"/>
      <c r="IPY107" s="0"/>
      <c r="IPZ107" s="0"/>
      <c r="IQA107" s="0"/>
      <c r="IQB107" s="0"/>
      <c r="IQC107" s="0"/>
      <c r="IQD107" s="0"/>
      <c r="IQE107" s="0"/>
      <c r="IQF107" s="0"/>
      <c r="IQG107" s="0"/>
      <c r="IQH107" s="0"/>
      <c r="IQI107" s="0"/>
      <c r="IQJ107" s="0"/>
      <c r="IQK107" s="0"/>
      <c r="IQL107" s="0"/>
      <c r="IQM107" s="0"/>
      <c r="IQN107" s="0"/>
      <c r="IQO107" s="0"/>
      <c r="IQP107" s="0"/>
      <c r="IQQ107" s="0"/>
      <c r="IQR107" s="0"/>
      <c r="IQS107" s="0"/>
      <c r="IQT107" s="0"/>
      <c r="IQU107" s="0"/>
      <c r="IQV107" s="0"/>
      <c r="IQW107" s="0"/>
      <c r="IQX107" s="0"/>
      <c r="IQY107" s="0"/>
      <c r="IQZ107" s="0"/>
      <c r="IRA107" s="0"/>
      <c r="IRB107" s="0"/>
      <c r="IRC107" s="0"/>
      <c r="IRD107" s="0"/>
      <c r="IRE107" s="0"/>
      <c r="IRF107" s="0"/>
      <c r="IRG107" s="0"/>
      <c r="IRH107" s="0"/>
      <c r="IRI107" s="0"/>
      <c r="IRJ107" s="0"/>
      <c r="IRK107" s="0"/>
      <c r="IRL107" s="0"/>
      <c r="IRM107" s="0"/>
      <c r="IRN107" s="0"/>
      <c r="IRO107" s="0"/>
      <c r="IRP107" s="0"/>
      <c r="IRQ107" s="0"/>
      <c r="IRR107" s="0"/>
      <c r="IRS107" s="0"/>
      <c r="IRT107" s="0"/>
      <c r="IRU107" s="0"/>
      <c r="IRV107" s="0"/>
      <c r="IRW107" s="0"/>
      <c r="IRX107" s="0"/>
      <c r="IRY107" s="0"/>
      <c r="IRZ107" s="0"/>
      <c r="ISA107" s="0"/>
      <c r="ISB107" s="0"/>
      <c r="ISC107" s="0"/>
      <c r="ISD107" s="0"/>
      <c r="ISE107" s="0"/>
      <c r="ISF107" s="0"/>
      <c r="ISG107" s="0"/>
      <c r="ISH107" s="0"/>
      <c r="ISI107" s="0"/>
      <c r="ISJ107" s="0"/>
      <c r="ISK107" s="0"/>
      <c r="ISL107" s="0"/>
      <c r="ISM107" s="0"/>
      <c r="ISN107" s="0"/>
      <c r="ISO107" s="0"/>
      <c r="ISP107" s="0"/>
      <c r="ISQ107" s="0"/>
      <c r="ISR107" s="0"/>
      <c r="ISS107" s="0"/>
      <c r="IST107" s="0"/>
      <c r="ISU107" s="0"/>
      <c r="ISV107" s="0"/>
      <c r="ISW107" s="0"/>
      <c r="ISX107" s="0"/>
      <c r="ISY107" s="0"/>
      <c r="ISZ107" s="0"/>
      <c r="ITA107" s="0"/>
      <c r="ITB107" s="0"/>
      <c r="ITC107" s="0"/>
      <c r="ITD107" s="0"/>
      <c r="ITE107" s="0"/>
      <c r="ITF107" s="0"/>
      <c r="ITG107" s="0"/>
      <c r="ITH107" s="0"/>
      <c r="ITI107" s="0"/>
      <c r="ITJ107" s="0"/>
      <c r="ITK107" s="0"/>
      <c r="ITL107" s="0"/>
      <c r="ITM107" s="0"/>
      <c r="ITN107" s="0"/>
      <c r="ITO107" s="0"/>
      <c r="ITP107" s="0"/>
      <c r="ITQ107" s="0"/>
      <c r="ITR107" s="0"/>
      <c r="ITS107" s="0"/>
      <c r="ITT107" s="0"/>
      <c r="ITU107" s="0"/>
      <c r="ITV107" s="0"/>
      <c r="ITW107" s="0"/>
      <c r="ITX107" s="0"/>
      <c r="ITY107" s="0"/>
      <c r="ITZ107" s="0"/>
      <c r="IUA107" s="0"/>
      <c r="IUB107" s="0"/>
      <c r="IUC107" s="0"/>
      <c r="IUD107" s="0"/>
      <c r="IUE107" s="0"/>
      <c r="IUF107" s="0"/>
      <c r="IUG107" s="0"/>
      <c r="IUH107" s="0"/>
      <c r="IUI107" s="0"/>
      <c r="IUJ107" s="0"/>
      <c r="IUK107" s="0"/>
      <c r="IUL107" s="0"/>
      <c r="IUM107" s="0"/>
      <c r="IUN107" s="0"/>
      <c r="IUO107" s="0"/>
      <c r="IUP107" s="0"/>
      <c r="IUQ107" s="0"/>
      <c r="IUR107" s="0"/>
      <c r="IUS107" s="0"/>
      <c r="IUT107" s="0"/>
      <c r="IUU107" s="0"/>
      <c r="IUV107" s="0"/>
      <c r="IUW107" s="0"/>
      <c r="IUX107" s="0"/>
      <c r="IUY107" s="0"/>
      <c r="IUZ107" s="0"/>
      <c r="IVA107" s="0"/>
      <c r="IVB107" s="0"/>
      <c r="IVC107" s="0"/>
      <c r="IVD107" s="0"/>
      <c r="IVE107" s="0"/>
      <c r="IVF107" s="0"/>
      <c r="IVG107" s="0"/>
      <c r="IVH107" s="0"/>
      <c r="IVI107" s="0"/>
      <c r="IVJ107" s="0"/>
      <c r="IVK107" s="0"/>
      <c r="IVL107" s="0"/>
      <c r="IVM107" s="0"/>
      <c r="IVN107" s="0"/>
      <c r="IVO107" s="0"/>
      <c r="IVP107" s="0"/>
      <c r="IVQ107" s="0"/>
      <c r="IVR107" s="0"/>
      <c r="IVS107" s="0"/>
      <c r="IVT107" s="0"/>
      <c r="IVU107" s="0"/>
      <c r="IVV107" s="0"/>
      <c r="IVW107" s="0"/>
      <c r="IVX107" s="0"/>
      <c r="IVY107" s="0"/>
      <c r="IVZ107" s="0"/>
      <c r="IWA107" s="0"/>
      <c r="IWB107" s="0"/>
      <c r="IWC107" s="0"/>
      <c r="IWD107" s="0"/>
      <c r="IWE107" s="0"/>
      <c r="IWF107" s="0"/>
      <c r="IWG107" s="0"/>
      <c r="IWH107" s="0"/>
      <c r="IWI107" s="0"/>
      <c r="IWJ107" s="0"/>
      <c r="IWK107" s="0"/>
      <c r="IWL107" s="0"/>
      <c r="IWM107" s="0"/>
      <c r="IWN107" s="0"/>
      <c r="IWO107" s="0"/>
      <c r="IWP107" s="0"/>
      <c r="IWQ107" s="0"/>
      <c r="IWR107" s="0"/>
      <c r="IWS107" s="0"/>
      <c r="IWT107" s="0"/>
      <c r="IWU107" s="0"/>
      <c r="IWV107" s="0"/>
      <c r="IWW107" s="0"/>
      <c r="IWX107" s="0"/>
      <c r="IWY107" s="0"/>
      <c r="IWZ107" s="0"/>
      <c r="IXA107" s="0"/>
      <c r="IXB107" s="0"/>
      <c r="IXC107" s="0"/>
      <c r="IXD107" s="0"/>
      <c r="IXE107" s="0"/>
      <c r="IXF107" s="0"/>
      <c r="IXG107" s="0"/>
      <c r="IXH107" s="0"/>
      <c r="IXI107" s="0"/>
      <c r="IXJ107" s="0"/>
      <c r="IXK107" s="0"/>
      <c r="IXL107" s="0"/>
      <c r="IXM107" s="0"/>
      <c r="IXN107" s="0"/>
      <c r="IXO107" s="0"/>
      <c r="IXP107" s="0"/>
      <c r="IXQ107" s="0"/>
      <c r="IXR107" s="0"/>
      <c r="IXS107" s="0"/>
      <c r="IXT107" s="0"/>
      <c r="IXU107" s="0"/>
      <c r="IXV107" s="0"/>
      <c r="IXW107" s="0"/>
      <c r="IXX107" s="0"/>
      <c r="IXY107" s="0"/>
      <c r="IXZ107" s="0"/>
      <c r="IYA107" s="0"/>
      <c r="IYB107" s="0"/>
      <c r="IYC107" s="0"/>
      <c r="IYD107" s="0"/>
      <c r="IYE107" s="0"/>
      <c r="IYF107" s="0"/>
      <c r="IYG107" s="0"/>
      <c r="IYH107" s="0"/>
      <c r="IYI107" s="0"/>
      <c r="IYJ107" s="0"/>
      <c r="IYK107" s="0"/>
      <c r="IYL107" s="0"/>
      <c r="IYM107" s="0"/>
      <c r="IYN107" s="0"/>
      <c r="IYO107" s="0"/>
      <c r="IYP107" s="0"/>
      <c r="IYQ107" s="0"/>
      <c r="IYR107" s="0"/>
      <c r="IYS107" s="0"/>
      <c r="IYT107" s="0"/>
      <c r="IYU107" s="0"/>
      <c r="IYV107" s="0"/>
      <c r="IYW107" s="0"/>
      <c r="IYX107" s="0"/>
      <c r="IYY107" s="0"/>
      <c r="IYZ107" s="0"/>
      <c r="IZA107" s="0"/>
      <c r="IZB107" s="0"/>
      <c r="IZC107" s="0"/>
      <c r="IZD107" s="0"/>
      <c r="IZE107" s="0"/>
      <c r="IZF107" s="0"/>
      <c r="IZG107" s="0"/>
      <c r="IZH107" s="0"/>
      <c r="IZI107" s="0"/>
      <c r="IZJ107" s="0"/>
      <c r="IZK107" s="0"/>
      <c r="IZL107" s="0"/>
      <c r="IZM107" s="0"/>
      <c r="IZN107" s="0"/>
      <c r="IZO107" s="0"/>
      <c r="IZP107" s="0"/>
      <c r="IZQ107" s="0"/>
      <c r="IZR107" s="0"/>
      <c r="IZS107" s="0"/>
      <c r="IZT107" s="0"/>
      <c r="IZU107" s="0"/>
      <c r="IZV107" s="0"/>
      <c r="IZW107" s="0"/>
      <c r="IZX107" s="0"/>
      <c r="IZY107" s="0"/>
      <c r="IZZ107" s="0"/>
      <c r="JAA107" s="0"/>
      <c r="JAB107" s="0"/>
      <c r="JAC107" s="0"/>
      <c r="JAD107" s="0"/>
      <c r="JAE107" s="0"/>
      <c r="JAF107" s="0"/>
      <c r="JAG107" s="0"/>
      <c r="JAH107" s="0"/>
      <c r="JAI107" s="0"/>
      <c r="JAJ107" s="0"/>
      <c r="JAK107" s="0"/>
      <c r="JAL107" s="0"/>
      <c r="JAM107" s="0"/>
      <c r="JAN107" s="0"/>
      <c r="JAO107" s="0"/>
      <c r="JAP107" s="0"/>
      <c r="JAQ107" s="0"/>
      <c r="JAR107" s="0"/>
      <c r="JAS107" s="0"/>
      <c r="JAT107" s="0"/>
      <c r="JAU107" s="0"/>
      <c r="JAV107" s="0"/>
      <c r="JAW107" s="0"/>
      <c r="JAX107" s="0"/>
      <c r="JAY107" s="0"/>
      <c r="JAZ107" s="0"/>
      <c r="JBA107" s="0"/>
      <c r="JBB107" s="0"/>
      <c r="JBC107" s="0"/>
      <c r="JBD107" s="0"/>
      <c r="JBE107" s="0"/>
      <c r="JBF107" s="0"/>
      <c r="JBG107" s="0"/>
      <c r="JBH107" s="0"/>
      <c r="JBI107" s="0"/>
      <c r="JBJ107" s="0"/>
      <c r="JBK107" s="0"/>
      <c r="JBL107" s="0"/>
      <c r="JBM107" s="0"/>
      <c r="JBN107" s="0"/>
      <c r="JBO107" s="0"/>
      <c r="JBP107" s="0"/>
      <c r="JBQ107" s="0"/>
      <c r="JBR107" s="0"/>
      <c r="JBS107" s="0"/>
      <c r="JBT107" s="0"/>
      <c r="JBU107" s="0"/>
      <c r="JBV107" s="0"/>
      <c r="JBW107" s="0"/>
      <c r="JBX107" s="0"/>
      <c r="JBY107" s="0"/>
      <c r="JBZ107" s="0"/>
      <c r="JCA107" s="0"/>
      <c r="JCB107" s="0"/>
      <c r="JCC107" s="0"/>
      <c r="JCD107" s="0"/>
      <c r="JCE107" s="0"/>
      <c r="JCF107" s="0"/>
      <c r="JCG107" s="0"/>
      <c r="JCH107" s="0"/>
      <c r="JCI107" s="0"/>
      <c r="JCJ107" s="0"/>
      <c r="JCK107" s="0"/>
      <c r="JCL107" s="0"/>
      <c r="JCM107" s="0"/>
      <c r="JCN107" s="0"/>
      <c r="JCO107" s="0"/>
      <c r="JCP107" s="0"/>
      <c r="JCQ107" s="0"/>
      <c r="JCR107" s="0"/>
      <c r="JCS107" s="0"/>
      <c r="JCT107" s="0"/>
      <c r="JCU107" s="0"/>
      <c r="JCV107" s="0"/>
      <c r="JCW107" s="0"/>
      <c r="JCX107" s="0"/>
      <c r="JCY107" s="0"/>
      <c r="JCZ107" s="0"/>
      <c r="JDA107" s="0"/>
      <c r="JDB107" s="0"/>
      <c r="JDC107" s="0"/>
      <c r="JDD107" s="0"/>
      <c r="JDE107" s="0"/>
      <c r="JDF107" s="0"/>
      <c r="JDG107" s="0"/>
      <c r="JDH107" s="0"/>
      <c r="JDI107" s="0"/>
      <c r="JDJ107" s="0"/>
      <c r="JDK107" s="0"/>
      <c r="JDL107" s="0"/>
      <c r="JDM107" s="0"/>
      <c r="JDN107" s="0"/>
      <c r="JDO107" s="0"/>
      <c r="JDP107" s="0"/>
      <c r="JDQ107" s="0"/>
      <c r="JDR107" s="0"/>
      <c r="JDS107" s="0"/>
      <c r="JDT107" s="0"/>
      <c r="JDU107" s="0"/>
      <c r="JDV107" s="0"/>
      <c r="JDW107" s="0"/>
      <c r="JDX107" s="0"/>
      <c r="JDY107" s="0"/>
      <c r="JDZ107" s="0"/>
      <c r="JEA107" s="0"/>
      <c r="JEB107" s="0"/>
      <c r="JEC107" s="0"/>
      <c r="JED107" s="0"/>
      <c r="JEE107" s="0"/>
      <c r="JEF107" s="0"/>
      <c r="JEG107" s="0"/>
      <c r="JEH107" s="0"/>
      <c r="JEI107" s="0"/>
      <c r="JEJ107" s="0"/>
      <c r="JEK107" s="0"/>
      <c r="JEL107" s="0"/>
      <c r="JEM107" s="0"/>
      <c r="JEN107" s="0"/>
      <c r="JEO107" s="0"/>
      <c r="JEP107" s="0"/>
      <c r="JEQ107" s="0"/>
      <c r="JER107" s="0"/>
      <c r="JES107" s="0"/>
      <c r="JET107" s="0"/>
      <c r="JEU107" s="0"/>
      <c r="JEV107" s="0"/>
      <c r="JEW107" s="0"/>
      <c r="JEX107" s="0"/>
      <c r="JEY107" s="0"/>
      <c r="JEZ107" s="0"/>
      <c r="JFA107" s="0"/>
      <c r="JFB107" s="0"/>
      <c r="JFC107" s="0"/>
      <c r="JFD107" s="0"/>
      <c r="JFE107" s="0"/>
      <c r="JFF107" s="0"/>
      <c r="JFG107" s="0"/>
      <c r="JFH107" s="0"/>
      <c r="JFI107" s="0"/>
      <c r="JFJ107" s="0"/>
      <c r="JFK107" s="0"/>
      <c r="JFL107" s="0"/>
      <c r="JFM107" s="0"/>
      <c r="JFN107" s="0"/>
      <c r="JFO107" s="0"/>
      <c r="JFP107" s="0"/>
      <c r="JFQ107" s="0"/>
      <c r="JFR107" s="0"/>
      <c r="JFS107" s="0"/>
      <c r="JFT107" s="0"/>
      <c r="JFU107" s="0"/>
      <c r="JFV107" s="0"/>
      <c r="JFW107" s="0"/>
      <c r="JFX107" s="0"/>
      <c r="JFY107" s="0"/>
      <c r="JFZ107" s="0"/>
      <c r="JGA107" s="0"/>
      <c r="JGB107" s="0"/>
      <c r="JGC107" s="0"/>
      <c r="JGD107" s="0"/>
      <c r="JGE107" s="0"/>
      <c r="JGF107" s="0"/>
      <c r="JGG107" s="0"/>
      <c r="JGH107" s="0"/>
      <c r="JGI107" s="0"/>
      <c r="JGJ107" s="0"/>
      <c r="JGK107" s="0"/>
      <c r="JGL107" s="0"/>
      <c r="JGM107" s="0"/>
      <c r="JGN107" s="0"/>
      <c r="JGO107" s="0"/>
      <c r="JGP107" s="0"/>
      <c r="JGQ107" s="0"/>
      <c r="JGR107" s="0"/>
      <c r="JGS107" s="0"/>
      <c r="JGT107" s="0"/>
      <c r="JGU107" s="0"/>
      <c r="JGV107" s="0"/>
      <c r="JGW107" s="0"/>
      <c r="JGX107" s="0"/>
      <c r="JGY107" s="0"/>
      <c r="JGZ107" s="0"/>
      <c r="JHA107" s="0"/>
      <c r="JHB107" s="0"/>
      <c r="JHC107" s="0"/>
      <c r="JHD107" s="0"/>
      <c r="JHE107" s="0"/>
      <c r="JHF107" s="0"/>
      <c r="JHG107" s="0"/>
      <c r="JHH107" s="0"/>
      <c r="JHI107" s="0"/>
      <c r="JHJ107" s="0"/>
      <c r="JHK107" s="0"/>
      <c r="JHL107" s="0"/>
      <c r="JHM107" s="0"/>
      <c r="JHN107" s="0"/>
      <c r="JHO107" s="0"/>
      <c r="JHP107" s="0"/>
      <c r="JHQ107" s="0"/>
      <c r="JHR107" s="0"/>
      <c r="JHS107" s="0"/>
      <c r="JHT107" s="0"/>
      <c r="JHU107" s="0"/>
      <c r="JHV107" s="0"/>
      <c r="JHW107" s="0"/>
      <c r="JHX107" s="0"/>
      <c r="JHY107" s="0"/>
      <c r="JHZ107" s="0"/>
      <c r="JIA107" s="0"/>
      <c r="JIB107" s="0"/>
      <c r="JIC107" s="0"/>
      <c r="JID107" s="0"/>
      <c r="JIE107" s="0"/>
      <c r="JIF107" s="0"/>
      <c r="JIG107" s="0"/>
      <c r="JIH107" s="0"/>
      <c r="JII107" s="0"/>
      <c r="JIJ107" s="0"/>
      <c r="JIK107" s="0"/>
      <c r="JIL107" s="0"/>
      <c r="JIM107" s="0"/>
      <c r="JIN107" s="0"/>
      <c r="JIO107" s="0"/>
      <c r="JIP107" s="0"/>
      <c r="JIQ107" s="0"/>
      <c r="JIR107" s="0"/>
      <c r="JIS107" s="0"/>
      <c r="JIT107" s="0"/>
      <c r="JIU107" s="0"/>
      <c r="JIV107" s="0"/>
      <c r="JIW107" s="0"/>
      <c r="JIX107" s="0"/>
      <c r="JIY107" s="0"/>
      <c r="JIZ107" s="0"/>
      <c r="JJA107" s="0"/>
      <c r="JJB107" s="0"/>
      <c r="JJC107" s="0"/>
      <c r="JJD107" s="0"/>
      <c r="JJE107" s="0"/>
      <c r="JJF107" s="0"/>
      <c r="JJG107" s="0"/>
      <c r="JJH107" s="0"/>
      <c r="JJI107" s="0"/>
      <c r="JJJ107" s="0"/>
      <c r="JJK107" s="0"/>
      <c r="JJL107" s="0"/>
      <c r="JJM107" s="0"/>
      <c r="JJN107" s="0"/>
      <c r="JJO107" s="0"/>
      <c r="JJP107" s="0"/>
      <c r="JJQ107" s="0"/>
      <c r="JJR107" s="0"/>
      <c r="JJS107" s="0"/>
      <c r="JJT107" s="0"/>
      <c r="JJU107" s="0"/>
      <c r="JJV107" s="0"/>
      <c r="JJW107" s="0"/>
      <c r="JJX107" s="0"/>
      <c r="JJY107" s="0"/>
      <c r="JJZ107" s="0"/>
      <c r="JKA107" s="0"/>
      <c r="JKB107" s="0"/>
      <c r="JKC107" s="0"/>
      <c r="JKD107" s="0"/>
      <c r="JKE107" s="0"/>
      <c r="JKF107" s="0"/>
      <c r="JKG107" s="0"/>
      <c r="JKH107" s="0"/>
      <c r="JKI107" s="0"/>
      <c r="JKJ107" s="0"/>
      <c r="JKK107" s="0"/>
      <c r="JKL107" s="0"/>
      <c r="JKM107" s="0"/>
      <c r="JKN107" s="0"/>
      <c r="JKO107" s="0"/>
      <c r="JKP107" s="0"/>
      <c r="JKQ107" s="0"/>
      <c r="JKR107" s="0"/>
      <c r="JKS107" s="0"/>
      <c r="JKT107" s="0"/>
      <c r="JKU107" s="0"/>
      <c r="JKV107" s="0"/>
      <c r="JKW107" s="0"/>
      <c r="JKX107" s="0"/>
      <c r="JKY107" s="0"/>
      <c r="JKZ107" s="0"/>
      <c r="JLA107" s="0"/>
      <c r="JLB107" s="0"/>
      <c r="JLC107" s="0"/>
      <c r="JLD107" s="0"/>
      <c r="JLE107" s="0"/>
      <c r="JLF107" s="0"/>
      <c r="JLG107" s="0"/>
      <c r="JLH107" s="0"/>
      <c r="JLI107" s="0"/>
      <c r="JLJ107" s="0"/>
      <c r="JLK107" s="0"/>
      <c r="JLL107" s="0"/>
      <c r="JLM107" s="0"/>
      <c r="JLN107" s="0"/>
      <c r="JLO107" s="0"/>
      <c r="JLP107" s="0"/>
      <c r="JLQ107" s="0"/>
      <c r="JLR107" s="0"/>
      <c r="JLS107" s="0"/>
      <c r="JLT107" s="0"/>
      <c r="JLU107" s="0"/>
      <c r="JLV107" s="0"/>
      <c r="JLW107" s="0"/>
      <c r="JLX107" s="0"/>
      <c r="JLY107" s="0"/>
      <c r="JLZ107" s="0"/>
      <c r="JMA107" s="0"/>
      <c r="JMB107" s="0"/>
      <c r="JMC107" s="0"/>
      <c r="JMD107" s="0"/>
      <c r="JME107" s="0"/>
      <c r="JMF107" s="0"/>
      <c r="JMG107" s="0"/>
      <c r="JMH107" s="0"/>
      <c r="JMI107" s="0"/>
      <c r="JMJ107" s="0"/>
      <c r="JMK107" s="0"/>
      <c r="JML107" s="0"/>
      <c r="JMM107" s="0"/>
      <c r="JMN107" s="0"/>
      <c r="JMO107" s="0"/>
      <c r="JMP107" s="0"/>
      <c r="JMQ107" s="0"/>
      <c r="JMR107" s="0"/>
      <c r="JMS107" s="0"/>
      <c r="JMT107" s="0"/>
      <c r="JMU107" s="0"/>
      <c r="JMV107" s="0"/>
      <c r="JMW107" s="0"/>
      <c r="JMX107" s="0"/>
      <c r="JMY107" s="0"/>
      <c r="JMZ107" s="0"/>
      <c r="JNA107" s="0"/>
      <c r="JNB107" s="0"/>
      <c r="JNC107" s="0"/>
      <c r="JND107" s="0"/>
      <c r="JNE107" s="0"/>
      <c r="JNF107" s="0"/>
      <c r="JNG107" s="0"/>
      <c r="JNH107" s="0"/>
      <c r="JNI107" s="0"/>
      <c r="JNJ107" s="0"/>
      <c r="JNK107" s="0"/>
      <c r="JNL107" s="0"/>
      <c r="JNM107" s="0"/>
      <c r="JNN107" s="0"/>
      <c r="JNO107" s="0"/>
      <c r="JNP107" s="0"/>
      <c r="JNQ107" s="0"/>
      <c r="JNR107" s="0"/>
      <c r="JNS107" s="0"/>
      <c r="JNT107" s="0"/>
      <c r="JNU107" s="0"/>
      <c r="JNV107" s="0"/>
      <c r="JNW107" s="0"/>
      <c r="JNX107" s="0"/>
      <c r="JNY107" s="0"/>
      <c r="JNZ107" s="0"/>
      <c r="JOA107" s="0"/>
      <c r="JOB107" s="0"/>
      <c r="JOC107" s="0"/>
      <c r="JOD107" s="0"/>
      <c r="JOE107" s="0"/>
      <c r="JOF107" s="0"/>
      <c r="JOG107" s="0"/>
      <c r="JOH107" s="0"/>
      <c r="JOI107" s="0"/>
      <c r="JOJ107" s="0"/>
      <c r="JOK107" s="0"/>
      <c r="JOL107" s="0"/>
      <c r="JOM107" s="0"/>
      <c r="JON107" s="0"/>
      <c r="JOO107" s="0"/>
      <c r="JOP107" s="0"/>
      <c r="JOQ107" s="0"/>
      <c r="JOR107" s="0"/>
      <c r="JOS107" s="0"/>
      <c r="JOT107" s="0"/>
      <c r="JOU107" s="0"/>
      <c r="JOV107" s="0"/>
      <c r="JOW107" s="0"/>
      <c r="JOX107" s="0"/>
      <c r="JOY107" s="0"/>
      <c r="JOZ107" s="0"/>
      <c r="JPA107" s="0"/>
      <c r="JPB107" s="0"/>
      <c r="JPC107" s="0"/>
      <c r="JPD107" s="0"/>
      <c r="JPE107" s="0"/>
      <c r="JPF107" s="0"/>
      <c r="JPG107" s="0"/>
      <c r="JPH107" s="0"/>
      <c r="JPI107" s="0"/>
      <c r="JPJ107" s="0"/>
      <c r="JPK107" s="0"/>
      <c r="JPL107" s="0"/>
      <c r="JPM107" s="0"/>
      <c r="JPN107" s="0"/>
      <c r="JPO107" s="0"/>
      <c r="JPP107" s="0"/>
      <c r="JPQ107" s="0"/>
      <c r="JPR107" s="0"/>
      <c r="JPS107" s="0"/>
      <c r="JPT107" s="0"/>
      <c r="JPU107" s="0"/>
      <c r="JPV107" s="0"/>
      <c r="JPW107" s="0"/>
      <c r="JPX107" s="0"/>
      <c r="JPY107" s="0"/>
      <c r="JPZ107" s="0"/>
      <c r="JQA107" s="0"/>
      <c r="JQB107" s="0"/>
      <c r="JQC107" s="0"/>
      <c r="JQD107" s="0"/>
      <c r="JQE107" s="0"/>
      <c r="JQF107" s="0"/>
      <c r="JQG107" s="0"/>
      <c r="JQH107" s="0"/>
      <c r="JQI107" s="0"/>
      <c r="JQJ107" s="0"/>
      <c r="JQK107" s="0"/>
      <c r="JQL107" s="0"/>
      <c r="JQM107" s="0"/>
      <c r="JQN107" s="0"/>
      <c r="JQO107" s="0"/>
      <c r="JQP107" s="0"/>
      <c r="JQQ107" s="0"/>
      <c r="JQR107" s="0"/>
      <c r="JQS107" s="0"/>
      <c r="JQT107" s="0"/>
      <c r="JQU107" s="0"/>
      <c r="JQV107" s="0"/>
      <c r="JQW107" s="0"/>
      <c r="JQX107" s="0"/>
      <c r="JQY107" s="0"/>
      <c r="JQZ107" s="0"/>
      <c r="JRA107" s="0"/>
      <c r="JRB107" s="0"/>
      <c r="JRC107" s="0"/>
      <c r="JRD107" s="0"/>
      <c r="JRE107" s="0"/>
      <c r="JRF107" s="0"/>
      <c r="JRG107" s="0"/>
      <c r="JRH107" s="0"/>
      <c r="JRI107" s="0"/>
      <c r="JRJ107" s="0"/>
      <c r="JRK107" s="0"/>
      <c r="JRL107" s="0"/>
      <c r="JRM107" s="0"/>
      <c r="JRN107" s="0"/>
      <c r="JRO107" s="0"/>
      <c r="JRP107" s="0"/>
      <c r="JRQ107" s="0"/>
      <c r="JRR107" s="0"/>
      <c r="JRS107" s="0"/>
      <c r="JRT107" s="0"/>
      <c r="JRU107" s="0"/>
      <c r="JRV107" s="0"/>
      <c r="JRW107" s="0"/>
      <c r="JRX107" s="0"/>
      <c r="JRY107" s="0"/>
      <c r="JRZ107" s="0"/>
      <c r="JSA107" s="0"/>
      <c r="JSB107" s="0"/>
      <c r="JSC107" s="0"/>
      <c r="JSD107" s="0"/>
      <c r="JSE107" s="0"/>
      <c r="JSF107" s="0"/>
      <c r="JSG107" s="0"/>
      <c r="JSH107" s="0"/>
      <c r="JSI107" s="0"/>
      <c r="JSJ107" s="0"/>
      <c r="JSK107" s="0"/>
      <c r="JSL107" s="0"/>
      <c r="JSM107" s="0"/>
      <c r="JSN107" s="0"/>
      <c r="JSO107" s="0"/>
      <c r="JSP107" s="0"/>
      <c r="JSQ107" s="0"/>
      <c r="JSR107" s="0"/>
      <c r="JSS107" s="0"/>
      <c r="JST107" s="0"/>
      <c r="JSU107" s="0"/>
      <c r="JSV107" s="0"/>
      <c r="JSW107" s="0"/>
      <c r="JSX107" s="0"/>
      <c r="JSY107" s="0"/>
      <c r="JSZ107" s="0"/>
      <c r="JTA107" s="0"/>
      <c r="JTB107" s="0"/>
      <c r="JTC107" s="0"/>
      <c r="JTD107" s="0"/>
      <c r="JTE107" s="0"/>
      <c r="JTF107" s="0"/>
      <c r="JTG107" s="0"/>
      <c r="JTH107" s="0"/>
      <c r="JTI107" s="0"/>
      <c r="JTJ107" s="0"/>
      <c r="JTK107" s="0"/>
      <c r="JTL107" s="0"/>
      <c r="JTM107" s="0"/>
      <c r="JTN107" s="0"/>
      <c r="JTO107" s="0"/>
      <c r="JTP107" s="0"/>
      <c r="JTQ107" s="0"/>
      <c r="JTR107" s="0"/>
      <c r="JTS107" s="0"/>
      <c r="JTT107" s="0"/>
      <c r="JTU107" s="0"/>
      <c r="JTV107" s="0"/>
      <c r="JTW107" s="0"/>
      <c r="JTX107" s="0"/>
      <c r="JTY107" s="0"/>
      <c r="JTZ107" s="0"/>
      <c r="JUA107" s="0"/>
      <c r="JUB107" s="0"/>
      <c r="JUC107" s="0"/>
      <c r="JUD107" s="0"/>
      <c r="JUE107" s="0"/>
      <c r="JUF107" s="0"/>
      <c r="JUG107" s="0"/>
      <c r="JUH107" s="0"/>
      <c r="JUI107" s="0"/>
      <c r="JUJ107" s="0"/>
      <c r="JUK107" s="0"/>
      <c r="JUL107" s="0"/>
      <c r="JUM107" s="0"/>
      <c r="JUN107" s="0"/>
      <c r="JUO107" s="0"/>
      <c r="JUP107" s="0"/>
      <c r="JUQ107" s="0"/>
      <c r="JUR107" s="0"/>
      <c r="JUS107" s="0"/>
      <c r="JUT107" s="0"/>
      <c r="JUU107" s="0"/>
      <c r="JUV107" s="0"/>
      <c r="JUW107" s="0"/>
      <c r="JUX107" s="0"/>
      <c r="JUY107" s="0"/>
      <c r="JUZ107" s="0"/>
      <c r="JVA107" s="0"/>
      <c r="JVB107" s="0"/>
      <c r="JVC107" s="0"/>
      <c r="JVD107" s="0"/>
      <c r="JVE107" s="0"/>
      <c r="JVF107" s="0"/>
      <c r="JVG107" s="0"/>
      <c r="JVH107" s="0"/>
      <c r="JVI107" s="0"/>
      <c r="JVJ107" s="0"/>
      <c r="JVK107" s="0"/>
      <c r="JVL107" s="0"/>
      <c r="JVM107" s="0"/>
      <c r="JVN107" s="0"/>
      <c r="JVO107" s="0"/>
      <c r="JVP107" s="0"/>
      <c r="JVQ107" s="0"/>
      <c r="JVR107" s="0"/>
      <c r="JVS107" s="0"/>
      <c r="JVT107" s="0"/>
      <c r="JVU107" s="0"/>
      <c r="JVV107" s="0"/>
      <c r="JVW107" s="0"/>
      <c r="JVX107" s="0"/>
      <c r="JVY107" s="0"/>
      <c r="JVZ107" s="0"/>
      <c r="JWA107" s="0"/>
      <c r="JWB107" s="0"/>
      <c r="JWC107" s="0"/>
      <c r="JWD107" s="0"/>
      <c r="JWE107" s="0"/>
      <c r="JWF107" s="0"/>
      <c r="JWG107" s="0"/>
      <c r="JWH107" s="0"/>
      <c r="JWI107" s="0"/>
      <c r="JWJ107" s="0"/>
      <c r="JWK107" s="0"/>
      <c r="JWL107" s="0"/>
      <c r="JWM107" s="0"/>
      <c r="JWN107" s="0"/>
      <c r="JWO107" s="0"/>
      <c r="JWP107" s="0"/>
      <c r="JWQ107" s="0"/>
      <c r="JWR107" s="0"/>
      <c r="JWS107" s="0"/>
      <c r="JWT107" s="0"/>
      <c r="JWU107" s="0"/>
      <c r="JWV107" s="0"/>
      <c r="JWW107" s="0"/>
      <c r="JWX107" s="0"/>
      <c r="JWY107" s="0"/>
      <c r="JWZ107" s="0"/>
      <c r="JXA107" s="0"/>
      <c r="JXB107" s="0"/>
      <c r="JXC107" s="0"/>
      <c r="JXD107" s="0"/>
      <c r="JXE107" s="0"/>
      <c r="JXF107" s="0"/>
      <c r="JXG107" s="0"/>
      <c r="JXH107" s="0"/>
      <c r="JXI107" s="0"/>
      <c r="JXJ107" s="0"/>
      <c r="JXK107" s="0"/>
      <c r="JXL107" s="0"/>
      <c r="JXM107" s="0"/>
      <c r="JXN107" s="0"/>
      <c r="JXO107" s="0"/>
      <c r="JXP107" s="0"/>
      <c r="JXQ107" s="0"/>
      <c r="JXR107" s="0"/>
      <c r="JXS107" s="0"/>
      <c r="JXT107" s="0"/>
      <c r="JXU107" s="0"/>
      <c r="JXV107" s="0"/>
      <c r="JXW107" s="0"/>
      <c r="JXX107" s="0"/>
      <c r="JXY107" s="0"/>
      <c r="JXZ107" s="0"/>
      <c r="JYA107" s="0"/>
      <c r="JYB107" s="0"/>
      <c r="JYC107" s="0"/>
      <c r="JYD107" s="0"/>
      <c r="JYE107" s="0"/>
      <c r="JYF107" s="0"/>
      <c r="JYG107" s="0"/>
      <c r="JYH107" s="0"/>
      <c r="JYI107" s="0"/>
      <c r="JYJ107" s="0"/>
      <c r="JYK107" s="0"/>
      <c r="JYL107" s="0"/>
      <c r="JYM107" s="0"/>
      <c r="JYN107" s="0"/>
      <c r="JYO107" s="0"/>
      <c r="JYP107" s="0"/>
      <c r="JYQ107" s="0"/>
      <c r="JYR107" s="0"/>
      <c r="JYS107" s="0"/>
      <c r="JYT107" s="0"/>
      <c r="JYU107" s="0"/>
      <c r="JYV107" s="0"/>
      <c r="JYW107" s="0"/>
      <c r="JYX107" s="0"/>
      <c r="JYY107" s="0"/>
      <c r="JYZ107" s="0"/>
      <c r="JZA107" s="0"/>
      <c r="JZB107" s="0"/>
      <c r="JZC107" s="0"/>
      <c r="JZD107" s="0"/>
      <c r="JZE107" s="0"/>
      <c r="JZF107" s="0"/>
      <c r="JZG107" s="0"/>
      <c r="JZH107" s="0"/>
      <c r="JZI107" s="0"/>
      <c r="JZJ107" s="0"/>
      <c r="JZK107" s="0"/>
      <c r="JZL107" s="0"/>
      <c r="JZM107" s="0"/>
      <c r="JZN107" s="0"/>
      <c r="JZO107" s="0"/>
      <c r="JZP107" s="0"/>
      <c r="JZQ107" s="0"/>
      <c r="JZR107" s="0"/>
      <c r="JZS107" s="0"/>
      <c r="JZT107" s="0"/>
      <c r="JZU107" s="0"/>
      <c r="JZV107" s="0"/>
      <c r="JZW107" s="0"/>
      <c r="JZX107" s="0"/>
      <c r="JZY107" s="0"/>
      <c r="JZZ107" s="0"/>
      <c r="KAA107" s="0"/>
      <c r="KAB107" s="0"/>
      <c r="KAC107" s="0"/>
      <c r="KAD107" s="0"/>
      <c r="KAE107" s="0"/>
      <c r="KAF107" s="0"/>
      <c r="KAG107" s="0"/>
      <c r="KAH107" s="0"/>
      <c r="KAI107" s="0"/>
      <c r="KAJ107" s="0"/>
      <c r="KAK107" s="0"/>
      <c r="KAL107" s="0"/>
      <c r="KAM107" s="0"/>
      <c r="KAN107" s="0"/>
      <c r="KAO107" s="0"/>
      <c r="KAP107" s="0"/>
      <c r="KAQ107" s="0"/>
      <c r="KAR107" s="0"/>
      <c r="KAS107" s="0"/>
      <c r="KAT107" s="0"/>
      <c r="KAU107" s="0"/>
      <c r="KAV107" s="0"/>
      <c r="KAW107" s="0"/>
      <c r="KAX107" s="0"/>
      <c r="KAY107" s="0"/>
      <c r="KAZ107" s="0"/>
      <c r="KBA107" s="0"/>
      <c r="KBB107" s="0"/>
      <c r="KBC107" s="0"/>
      <c r="KBD107" s="0"/>
      <c r="KBE107" s="0"/>
      <c r="KBF107" s="0"/>
      <c r="KBG107" s="0"/>
      <c r="KBH107" s="0"/>
      <c r="KBI107" s="0"/>
      <c r="KBJ107" s="0"/>
      <c r="KBK107" s="0"/>
      <c r="KBL107" s="0"/>
      <c r="KBM107" s="0"/>
      <c r="KBN107" s="0"/>
      <c r="KBO107" s="0"/>
      <c r="KBP107" s="0"/>
      <c r="KBQ107" s="0"/>
      <c r="KBR107" s="0"/>
      <c r="KBS107" s="0"/>
      <c r="KBT107" s="0"/>
      <c r="KBU107" s="0"/>
      <c r="KBV107" s="0"/>
      <c r="KBW107" s="0"/>
      <c r="KBX107" s="0"/>
      <c r="KBY107" s="0"/>
      <c r="KBZ107" s="0"/>
      <c r="KCA107" s="0"/>
      <c r="KCB107" s="0"/>
      <c r="KCC107" s="0"/>
      <c r="KCD107" s="0"/>
      <c r="KCE107" s="0"/>
      <c r="KCF107" s="0"/>
      <c r="KCG107" s="0"/>
      <c r="KCH107" s="0"/>
      <c r="KCI107" s="0"/>
      <c r="KCJ107" s="0"/>
      <c r="KCK107" s="0"/>
      <c r="KCL107" s="0"/>
      <c r="KCM107" s="0"/>
      <c r="KCN107" s="0"/>
      <c r="KCO107" s="0"/>
      <c r="KCP107" s="0"/>
      <c r="KCQ107" s="0"/>
      <c r="KCR107" s="0"/>
      <c r="KCS107" s="0"/>
      <c r="KCT107" s="0"/>
      <c r="KCU107" s="0"/>
      <c r="KCV107" s="0"/>
      <c r="KCW107" s="0"/>
      <c r="KCX107" s="0"/>
      <c r="KCY107" s="0"/>
      <c r="KCZ107" s="0"/>
      <c r="KDA107" s="0"/>
      <c r="KDB107" s="0"/>
      <c r="KDC107" s="0"/>
      <c r="KDD107" s="0"/>
      <c r="KDE107" s="0"/>
      <c r="KDF107" s="0"/>
      <c r="KDG107" s="0"/>
      <c r="KDH107" s="0"/>
      <c r="KDI107" s="0"/>
      <c r="KDJ107" s="0"/>
      <c r="KDK107" s="0"/>
      <c r="KDL107" s="0"/>
      <c r="KDM107" s="0"/>
      <c r="KDN107" s="0"/>
      <c r="KDO107" s="0"/>
      <c r="KDP107" s="0"/>
      <c r="KDQ107" s="0"/>
      <c r="KDR107" s="0"/>
      <c r="KDS107" s="0"/>
      <c r="KDT107" s="0"/>
      <c r="KDU107" s="0"/>
      <c r="KDV107" s="0"/>
      <c r="KDW107" s="0"/>
      <c r="KDX107" s="0"/>
      <c r="KDY107" s="0"/>
      <c r="KDZ107" s="0"/>
      <c r="KEA107" s="0"/>
      <c r="KEB107" s="0"/>
      <c r="KEC107" s="0"/>
      <c r="KED107" s="0"/>
      <c r="KEE107" s="0"/>
      <c r="KEF107" s="0"/>
      <c r="KEG107" s="0"/>
      <c r="KEH107" s="0"/>
      <c r="KEI107" s="0"/>
      <c r="KEJ107" s="0"/>
      <c r="KEK107" s="0"/>
      <c r="KEL107" s="0"/>
      <c r="KEM107" s="0"/>
      <c r="KEN107" s="0"/>
      <c r="KEO107" s="0"/>
      <c r="KEP107" s="0"/>
      <c r="KEQ107" s="0"/>
      <c r="KER107" s="0"/>
      <c r="KES107" s="0"/>
      <c r="KET107" s="0"/>
      <c r="KEU107" s="0"/>
      <c r="KEV107" s="0"/>
      <c r="KEW107" s="0"/>
      <c r="KEX107" s="0"/>
      <c r="KEY107" s="0"/>
      <c r="KEZ107" s="0"/>
      <c r="KFA107" s="0"/>
      <c r="KFB107" s="0"/>
      <c r="KFC107" s="0"/>
      <c r="KFD107" s="0"/>
      <c r="KFE107" s="0"/>
      <c r="KFF107" s="0"/>
      <c r="KFG107" s="0"/>
      <c r="KFH107" s="0"/>
      <c r="KFI107" s="0"/>
      <c r="KFJ107" s="0"/>
      <c r="KFK107" s="0"/>
      <c r="KFL107" s="0"/>
      <c r="KFM107" s="0"/>
      <c r="KFN107" s="0"/>
      <c r="KFO107" s="0"/>
      <c r="KFP107" s="0"/>
      <c r="KFQ107" s="0"/>
      <c r="KFR107" s="0"/>
      <c r="KFS107" s="0"/>
      <c r="KFT107" s="0"/>
      <c r="KFU107" s="0"/>
      <c r="KFV107" s="0"/>
      <c r="KFW107" s="0"/>
      <c r="KFX107" s="0"/>
      <c r="KFY107" s="0"/>
      <c r="KFZ107" s="0"/>
      <c r="KGA107" s="0"/>
      <c r="KGB107" s="0"/>
      <c r="KGC107" s="0"/>
      <c r="KGD107" s="0"/>
      <c r="KGE107" s="0"/>
      <c r="KGF107" s="0"/>
      <c r="KGG107" s="0"/>
      <c r="KGH107" s="0"/>
      <c r="KGI107" s="0"/>
      <c r="KGJ107" s="0"/>
      <c r="KGK107" s="0"/>
      <c r="KGL107" s="0"/>
      <c r="KGM107" s="0"/>
      <c r="KGN107" s="0"/>
      <c r="KGO107" s="0"/>
      <c r="KGP107" s="0"/>
      <c r="KGQ107" s="0"/>
      <c r="KGR107" s="0"/>
      <c r="KGS107" s="0"/>
      <c r="KGT107" s="0"/>
      <c r="KGU107" s="0"/>
      <c r="KGV107" s="0"/>
      <c r="KGW107" s="0"/>
      <c r="KGX107" s="0"/>
      <c r="KGY107" s="0"/>
      <c r="KGZ107" s="0"/>
      <c r="KHA107" s="0"/>
      <c r="KHB107" s="0"/>
      <c r="KHC107" s="0"/>
      <c r="KHD107" s="0"/>
      <c r="KHE107" s="0"/>
      <c r="KHF107" s="0"/>
      <c r="KHG107" s="0"/>
      <c r="KHH107" s="0"/>
      <c r="KHI107" s="0"/>
      <c r="KHJ107" s="0"/>
      <c r="KHK107" s="0"/>
      <c r="KHL107" s="0"/>
      <c r="KHM107" s="0"/>
      <c r="KHN107" s="0"/>
      <c r="KHO107" s="0"/>
      <c r="KHP107" s="0"/>
      <c r="KHQ107" s="0"/>
      <c r="KHR107" s="0"/>
      <c r="KHS107" s="0"/>
      <c r="KHT107" s="0"/>
      <c r="KHU107" s="0"/>
      <c r="KHV107" s="0"/>
      <c r="KHW107" s="0"/>
      <c r="KHX107" s="0"/>
      <c r="KHY107" s="0"/>
      <c r="KHZ107" s="0"/>
      <c r="KIA107" s="0"/>
      <c r="KIB107" s="0"/>
      <c r="KIC107" s="0"/>
      <c r="KID107" s="0"/>
      <c r="KIE107" s="0"/>
      <c r="KIF107" s="0"/>
      <c r="KIG107" s="0"/>
      <c r="KIH107" s="0"/>
      <c r="KII107" s="0"/>
      <c r="KIJ107" s="0"/>
      <c r="KIK107" s="0"/>
      <c r="KIL107" s="0"/>
      <c r="KIM107" s="0"/>
      <c r="KIN107" s="0"/>
      <c r="KIO107" s="0"/>
      <c r="KIP107" s="0"/>
      <c r="KIQ107" s="0"/>
      <c r="KIR107" s="0"/>
      <c r="KIS107" s="0"/>
      <c r="KIT107" s="0"/>
      <c r="KIU107" s="0"/>
      <c r="KIV107" s="0"/>
      <c r="KIW107" s="0"/>
      <c r="KIX107" s="0"/>
      <c r="KIY107" s="0"/>
      <c r="KIZ107" s="0"/>
      <c r="KJA107" s="0"/>
      <c r="KJB107" s="0"/>
      <c r="KJC107" s="0"/>
      <c r="KJD107" s="0"/>
      <c r="KJE107" s="0"/>
      <c r="KJF107" s="0"/>
      <c r="KJG107" s="0"/>
      <c r="KJH107" s="0"/>
      <c r="KJI107" s="0"/>
      <c r="KJJ107" s="0"/>
      <c r="KJK107" s="0"/>
      <c r="KJL107" s="0"/>
      <c r="KJM107" s="0"/>
      <c r="KJN107" s="0"/>
      <c r="KJO107" s="0"/>
      <c r="KJP107" s="0"/>
      <c r="KJQ107" s="0"/>
      <c r="KJR107" s="0"/>
      <c r="KJS107" s="0"/>
      <c r="KJT107" s="0"/>
      <c r="KJU107" s="0"/>
      <c r="KJV107" s="0"/>
      <c r="KJW107" s="0"/>
      <c r="KJX107" s="0"/>
      <c r="KJY107" s="0"/>
      <c r="KJZ107" s="0"/>
      <c r="KKA107" s="0"/>
      <c r="KKB107" s="0"/>
      <c r="KKC107" s="0"/>
      <c r="KKD107" s="0"/>
      <c r="KKE107" s="0"/>
      <c r="KKF107" s="0"/>
      <c r="KKG107" s="0"/>
      <c r="KKH107" s="0"/>
      <c r="KKI107" s="0"/>
      <c r="KKJ107" s="0"/>
      <c r="KKK107" s="0"/>
      <c r="KKL107" s="0"/>
      <c r="KKM107" s="0"/>
      <c r="KKN107" s="0"/>
      <c r="KKO107" s="0"/>
      <c r="KKP107" s="0"/>
      <c r="KKQ107" s="0"/>
      <c r="KKR107" s="0"/>
      <c r="KKS107" s="0"/>
      <c r="KKT107" s="0"/>
      <c r="KKU107" s="0"/>
      <c r="KKV107" s="0"/>
      <c r="KKW107" s="0"/>
      <c r="KKX107" s="0"/>
      <c r="KKY107" s="0"/>
      <c r="KKZ107" s="0"/>
      <c r="KLA107" s="0"/>
      <c r="KLB107" s="0"/>
      <c r="KLC107" s="0"/>
      <c r="KLD107" s="0"/>
      <c r="KLE107" s="0"/>
      <c r="KLF107" s="0"/>
      <c r="KLG107" s="0"/>
      <c r="KLH107" s="0"/>
      <c r="KLI107" s="0"/>
      <c r="KLJ107" s="0"/>
      <c r="KLK107" s="0"/>
      <c r="KLL107" s="0"/>
      <c r="KLM107" s="0"/>
      <c r="KLN107" s="0"/>
      <c r="KLO107" s="0"/>
      <c r="KLP107" s="0"/>
      <c r="KLQ107" s="0"/>
      <c r="KLR107" s="0"/>
      <c r="KLS107" s="0"/>
      <c r="KLT107" s="0"/>
      <c r="KLU107" s="0"/>
      <c r="KLV107" s="0"/>
      <c r="KLW107" s="0"/>
      <c r="KLX107" s="0"/>
      <c r="KLY107" s="0"/>
      <c r="KLZ107" s="0"/>
      <c r="KMA107" s="0"/>
      <c r="KMB107" s="0"/>
      <c r="KMC107" s="0"/>
      <c r="KMD107" s="0"/>
      <c r="KME107" s="0"/>
      <c r="KMF107" s="0"/>
      <c r="KMG107" s="0"/>
      <c r="KMH107" s="0"/>
      <c r="KMI107" s="0"/>
      <c r="KMJ107" s="0"/>
      <c r="KMK107" s="0"/>
      <c r="KML107" s="0"/>
      <c r="KMM107" s="0"/>
      <c r="KMN107" s="0"/>
      <c r="KMO107" s="0"/>
      <c r="KMP107" s="0"/>
      <c r="KMQ107" s="0"/>
      <c r="KMR107" s="0"/>
      <c r="KMS107" s="0"/>
      <c r="KMT107" s="0"/>
      <c r="KMU107" s="0"/>
      <c r="KMV107" s="0"/>
      <c r="KMW107" s="0"/>
      <c r="KMX107" s="0"/>
      <c r="KMY107" s="0"/>
      <c r="KMZ107" s="0"/>
      <c r="KNA107" s="0"/>
      <c r="KNB107" s="0"/>
      <c r="KNC107" s="0"/>
      <c r="KND107" s="0"/>
      <c r="KNE107" s="0"/>
      <c r="KNF107" s="0"/>
      <c r="KNG107" s="0"/>
      <c r="KNH107" s="0"/>
      <c r="KNI107" s="0"/>
      <c r="KNJ107" s="0"/>
      <c r="KNK107" s="0"/>
      <c r="KNL107" s="0"/>
      <c r="KNM107" s="0"/>
      <c r="KNN107" s="0"/>
      <c r="KNO107" s="0"/>
      <c r="KNP107" s="0"/>
      <c r="KNQ107" s="0"/>
      <c r="KNR107" s="0"/>
      <c r="KNS107" s="0"/>
      <c r="KNT107" s="0"/>
      <c r="KNU107" s="0"/>
      <c r="KNV107" s="0"/>
      <c r="KNW107" s="0"/>
      <c r="KNX107" s="0"/>
      <c r="KNY107" s="0"/>
      <c r="KNZ107" s="0"/>
      <c r="KOA107" s="0"/>
      <c r="KOB107" s="0"/>
      <c r="KOC107" s="0"/>
      <c r="KOD107" s="0"/>
      <c r="KOE107" s="0"/>
      <c r="KOF107" s="0"/>
      <c r="KOG107" s="0"/>
      <c r="KOH107" s="0"/>
      <c r="KOI107" s="0"/>
      <c r="KOJ107" s="0"/>
      <c r="KOK107" s="0"/>
      <c r="KOL107" s="0"/>
      <c r="KOM107" s="0"/>
      <c r="KON107" s="0"/>
      <c r="KOO107" s="0"/>
      <c r="KOP107" s="0"/>
      <c r="KOQ107" s="0"/>
      <c r="KOR107" s="0"/>
      <c r="KOS107" s="0"/>
      <c r="KOT107" s="0"/>
      <c r="KOU107" s="0"/>
      <c r="KOV107" s="0"/>
      <c r="KOW107" s="0"/>
      <c r="KOX107" s="0"/>
      <c r="KOY107" s="0"/>
      <c r="KOZ107" s="0"/>
      <c r="KPA107" s="0"/>
      <c r="KPB107" s="0"/>
      <c r="KPC107" s="0"/>
      <c r="KPD107" s="0"/>
      <c r="KPE107" s="0"/>
      <c r="KPF107" s="0"/>
      <c r="KPG107" s="0"/>
      <c r="KPH107" s="0"/>
      <c r="KPI107" s="0"/>
      <c r="KPJ107" s="0"/>
      <c r="KPK107" s="0"/>
      <c r="KPL107" s="0"/>
      <c r="KPM107" s="0"/>
      <c r="KPN107" s="0"/>
      <c r="KPO107" s="0"/>
      <c r="KPP107" s="0"/>
      <c r="KPQ107" s="0"/>
      <c r="KPR107" s="0"/>
      <c r="KPS107" s="0"/>
      <c r="KPT107" s="0"/>
      <c r="KPU107" s="0"/>
      <c r="KPV107" s="0"/>
      <c r="KPW107" s="0"/>
      <c r="KPX107" s="0"/>
      <c r="KPY107" s="0"/>
      <c r="KPZ107" s="0"/>
      <c r="KQA107" s="0"/>
      <c r="KQB107" s="0"/>
      <c r="KQC107" s="0"/>
      <c r="KQD107" s="0"/>
      <c r="KQE107" s="0"/>
      <c r="KQF107" s="0"/>
      <c r="KQG107" s="0"/>
      <c r="KQH107" s="0"/>
      <c r="KQI107" s="0"/>
      <c r="KQJ107" s="0"/>
      <c r="KQK107" s="0"/>
      <c r="KQL107" s="0"/>
      <c r="KQM107" s="0"/>
      <c r="KQN107" s="0"/>
      <c r="KQO107" s="0"/>
      <c r="KQP107" s="0"/>
      <c r="KQQ107" s="0"/>
      <c r="KQR107" s="0"/>
      <c r="KQS107" s="0"/>
      <c r="KQT107" s="0"/>
      <c r="KQU107" s="0"/>
      <c r="KQV107" s="0"/>
      <c r="KQW107" s="0"/>
      <c r="KQX107" s="0"/>
      <c r="KQY107" s="0"/>
      <c r="KQZ107" s="0"/>
      <c r="KRA107" s="0"/>
      <c r="KRB107" s="0"/>
      <c r="KRC107" s="0"/>
      <c r="KRD107" s="0"/>
      <c r="KRE107" s="0"/>
      <c r="KRF107" s="0"/>
      <c r="KRG107" s="0"/>
      <c r="KRH107" s="0"/>
      <c r="KRI107" s="0"/>
      <c r="KRJ107" s="0"/>
      <c r="KRK107" s="0"/>
      <c r="KRL107" s="0"/>
      <c r="KRM107" s="0"/>
      <c r="KRN107" s="0"/>
      <c r="KRO107" s="0"/>
      <c r="KRP107" s="0"/>
      <c r="KRQ107" s="0"/>
      <c r="KRR107" s="0"/>
      <c r="KRS107" s="0"/>
      <c r="KRT107" s="0"/>
      <c r="KRU107" s="0"/>
      <c r="KRV107" s="0"/>
      <c r="KRW107" s="0"/>
      <c r="KRX107" s="0"/>
      <c r="KRY107" s="0"/>
      <c r="KRZ107" s="0"/>
      <c r="KSA107" s="0"/>
      <c r="KSB107" s="0"/>
      <c r="KSC107" s="0"/>
      <c r="KSD107" s="0"/>
      <c r="KSE107" s="0"/>
      <c r="KSF107" s="0"/>
      <c r="KSG107" s="0"/>
      <c r="KSH107" s="0"/>
      <c r="KSI107" s="0"/>
      <c r="KSJ107" s="0"/>
      <c r="KSK107" s="0"/>
      <c r="KSL107" s="0"/>
      <c r="KSM107" s="0"/>
      <c r="KSN107" s="0"/>
      <c r="KSO107" s="0"/>
      <c r="KSP107" s="0"/>
      <c r="KSQ107" s="0"/>
      <c r="KSR107" s="0"/>
      <c r="KSS107" s="0"/>
      <c r="KST107" s="0"/>
      <c r="KSU107" s="0"/>
      <c r="KSV107" s="0"/>
      <c r="KSW107" s="0"/>
      <c r="KSX107" s="0"/>
      <c r="KSY107" s="0"/>
      <c r="KSZ107" s="0"/>
      <c r="KTA107" s="0"/>
      <c r="KTB107" s="0"/>
      <c r="KTC107" s="0"/>
      <c r="KTD107" s="0"/>
      <c r="KTE107" s="0"/>
      <c r="KTF107" s="0"/>
      <c r="KTG107" s="0"/>
      <c r="KTH107" s="0"/>
      <c r="KTI107" s="0"/>
      <c r="KTJ107" s="0"/>
      <c r="KTK107" s="0"/>
      <c r="KTL107" s="0"/>
      <c r="KTM107" s="0"/>
      <c r="KTN107" s="0"/>
      <c r="KTO107" s="0"/>
      <c r="KTP107" s="0"/>
      <c r="KTQ107" s="0"/>
      <c r="KTR107" s="0"/>
      <c r="KTS107" s="0"/>
      <c r="KTT107" s="0"/>
      <c r="KTU107" s="0"/>
      <c r="KTV107" s="0"/>
      <c r="KTW107" s="0"/>
      <c r="KTX107" s="0"/>
      <c r="KTY107" s="0"/>
      <c r="KTZ107" s="0"/>
      <c r="KUA107" s="0"/>
      <c r="KUB107" s="0"/>
      <c r="KUC107" s="0"/>
      <c r="KUD107" s="0"/>
      <c r="KUE107" s="0"/>
      <c r="KUF107" s="0"/>
      <c r="KUG107" s="0"/>
      <c r="KUH107" s="0"/>
      <c r="KUI107" s="0"/>
      <c r="KUJ107" s="0"/>
      <c r="KUK107" s="0"/>
      <c r="KUL107" s="0"/>
      <c r="KUM107" s="0"/>
      <c r="KUN107" s="0"/>
      <c r="KUO107" s="0"/>
      <c r="KUP107" s="0"/>
      <c r="KUQ107" s="0"/>
      <c r="KUR107" s="0"/>
      <c r="KUS107" s="0"/>
      <c r="KUT107" s="0"/>
      <c r="KUU107" s="0"/>
      <c r="KUV107" s="0"/>
      <c r="KUW107" s="0"/>
      <c r="KUX107" s="0"/>
      <c r="KUY107" s="0"/>
      <c r="KUZ107" s="0"/>
      <c r="KVA107" s="0"/>
      <c r="KVB107" s="0"/>
      <c r="KVC107" s="0"/>
      <c r="KVD107" s="0"/>
      <c r="KVE107" s="0"/>
      <c r="KVF107" s="0"/>
      <c r="KVG107" s="0"/>
      <c r="KVH107" s="0"/>
      <c r="KVI107" s="0"/>
      <c r="KVJ107" s="0"/>
      <c r="KVK107" s="0"/>
      <c r="KVL107" s="0"/>
      <c r="KVM107" s="0"/>
      <c r="KVN107" s="0"/>
      <c r="KVO107" s="0"/>
      <c r="KVP107" s="0"/>
      <c r="KVQ107" s="0"/>
      <c r="KVR107" s="0"/>
      <c r="KVS107" s="0"/>
      <c r="KVT107" s="0"/>
      <c r="KVU107" s="0"/>
      <c r="KVV107" s="0"/>
      <c r="KVW107" s="0"/>
      <c r="KVX107" s="0"/>
      <c r="KVY107" s="0"/>
      <c r="KVZ107" s="0"/>
      <c r="KWA107" s="0"/>
      <c r="KWB107" s="0"/>
      <c r="KWC107" s="0"/>
      <c r="KWD107" s="0"/>
      <c r="KWE107" s="0"/>
      <c r="KWF107" s="0"/>
      <c r="KWG107" s="0"/>
      <c r="KWH107" s="0"/>
      <c r="KWI107" s="0"/>
      <c r="KWJ107" s="0"/>
      <c r="KWK107" s="0"/>
      <c r="KWL107" s="0"/>
      <c r="KWM107" s="0"/>
      <c r="KWN107" s="0"/>
      <c r="KWO107" s="0"/>
      <c r="KWP107" s="0"/>
      <c r="KWQ107" s="0"/>
      <c r="KWR107" s="0"/>
      <c r="KWS107" s="0"/>
      <c r="KWT107" s="0"/>
      <c r="KWU107" s="0"/>
      <c r="KWV107" s="0"/>
      <c r="KWW107" s="0"/>
      <c r="KWX107" s="0"/>
      <c r="KWY107" s="0"/>
      <c r="KWZ107" s="0"/>
      <c r="KXA107" s="0"/>
      <c r="KXB107" s="0"/>
      <c r="KXC107" s="0"/>
      <c r="KXD107" s="0"/>
      <c r="KXE107" s="0"/>
      <c r="KXF107" s="0"/>
      <c r="KXG107" s="0"/>
      <c r="KXH107" s="0"/>
      <c r="KXI107" s="0"/>
      <c r="KXJ107" s="0"/>
      <c r="KXK107" s="0"/>
      <c r="KXL107" s="0"/>
      <c r="KXM107" s="0"/>
      <c r="KXN107" s="0"/>
      <c r="KXO107" s="0"/>
      <c r="KXP107" s="0"/>
      <c r="KXQ107" s="0"/>
      <c r="KXR107" s="0"/>
      <c r="KXS107" s="0"/>
      <c r="KXT107" s="0"/>
      <c r="KXU107" s="0"/>
      <c r="KXV107" s="0"/>
      <c r="KXW107" s="0"/>
      <c r="KXX107" s="0"/>
      <c r="KXY107" s="0"/>
      <c r="KXZ107" s="0"/>
      <c r="KYA107" s="0"/>
      <c r="KYB107" s="0"/>
      <c r="KYC107" s="0"/>
      <c r="KYD107" s="0"/>
      <c r="KYE107" s="0"/>
      <c r="KYF107" s="0"/>
      <c r="KYG107" s="0"/>
      <c r="KYH107" s="0"/>
      <c r="KYI107" s="0"/>
      <c r="KYJ107" s="0"/>
      <c r="KYK107" s="0"/>
      <c r="KYL107" s="0"/>
      <c r="KYM107" s="0"/>
      <c r="KYN107" s="0"/>
      <c r="KYO107" s="0"/>
      <c r="KYP107" s="0"/>
      <c r="KYQ107" s="0"/>
      <c r="KYR107" s="0"/>
      <c r="KYS107" s="0"/>
      <c r="KYT107" s="0"/>
      <c r="KYU107" s="0"/>
      <c r="KYV107" s="0"/>
      <c r="KYW107" s="0"/>
      <c r="KYX107" s="0"/>
      <c r="KYY107" s="0"/>
      <c r="KYZ107" s="0"/>
      <c r="KZA107" s="0"/>
      <c r="KZB107" s="0"/>
      <c r="KZC107" s="0"/>
      <c r="KZD107" s="0"/>
      <c r="KZE107" s="0"/>
      <c r="KZF107" s="0"/>
      <c r="KZG107" s="0"/>
      <c r="KZH107" s="0"/>
      <c r="KZI107" s="0"/>
      <c r="KZJ107" s="0"/>
      <c r="KZK107" s="0"/>
      <c r="KZL107" s="0"/>
      <c r="KZM107" s="0"/>
      <c r="KZN107" s="0"/>
      <c r="KZO107" s="0"/>
      <c r="KZP107" s="0"/>
      <c r="KZQ107" s="0"/>
      <c r="KZR107" s="0"/>
      <c r="KZS107" s="0"/>
      <c r="KZT107" s="0"/>
      <c r="KZU107" s="0"/>
      <c r="KZV107" s="0"/>
      <c r="KZW107" s="0"/>
      <c r="KZX107" s="0"/>
      <c r="KZY107" s="0"/>
      <c r="KZZ107" s="0"/>
      <c r="LAA107" s="0"/>
      <c r="LAB107" s="0"/>
      <c r="LAC107" s="0"/>
      <c r="LAD107" s="0"/>
      <c r="LAE107" s="0"/>
      <c r="LAF107" s="0"/>
      <c r="LAG107" s="0"/>
      <c r="LAH107" s="0"/>
      <c r="LAI107" s="0"/>
      <c r="LAJ107" s="0"/>
      <c r="LAK107" s="0"/>
      <c r="LAL107" s="0"/>
      <c r="LAM107" s="0"/>
      <c r="LAN107" s="0"/>
      <c r="LAO107" s="0"/>
      <c r="LAP107" s="0"/>
      <c r="LAQ107" s="0"/>
      <c r="LAR107" s="0"/>
      <c r="LAS107" s="0"/>
      <c r="LAT107" s="0"/>
      <c r="LAU107" s="0"/>
      <c r="LAV107" s="0"/>
      <c r="LAW107" s="0"/>
      <c r="LAX107" s="0"/>
      <c r="LAY107" s="0"/>
      <c r="LAZ107" s="0"/>
      <c r="LBA107" s="0"/>
      <c r="LBB107" s="0"/>
      <c r="LBC107" s="0"/>
      <c r="LBD107" s="0"/>
      <c r="LBE107" s="0"/>
      <c r="LBF107" s="0"/>
      <c r="LBG107" s="0"/>
      <c r="LBH107" s="0"/>
      <c r="LBI107" s="0"/>
      <c r="LBJ107" s="0"/>
      <c r="LBK107" s="0"/>
      <c r="LBL107" s="0"/>
      <c r="LBM107" s="0"/>
      <c r="LBN107" s="0"/>
      <c r="LBO107" s="0"/>
      <c r="LBP107" s="0"/>
      <c r="LBQ107" s="0"/>
      <c r="LBR107" s="0"/>
      <c r="LBS107" s="0"/>
      <c r="LBT107" s="0"/>
      <c r="LBU107" s="0"/>
      <c r="LBV107" s="0"/>
      <c r="LBW107" s="0"/>
      <c r="LBX107" s="0"/>
      <c r="LBY107" s="0"/>
      <c r="LBZ107" s="0"/>
      <c r="LCA107" s="0"/>
      <c r="LCB107" s="0"/>
      <c r="LCC107" s="0"/>
      <c r="LCD107" s="0"/>
      <c r="LCE107" s="0"/>
      <c r="LCF107" s="0"/>
      <c r="LCG107" s="0"/>
      <c r="LCH107" s="0"/>
      <c r="LCI107" s="0"/>
      <c r="LCJ107" s="0"/>
      <c r="LCK107" s="0"/>
      <c r="LCL107" s="0"/>
      <c r="LCM107" s="0"/>
      <c r="LCN107" s="0"/>
      <c r="LCO107" s="0"/>
      <c r="LCP107" s="0"/>
      <c r="LCQ107" s="0"/>
      <c r="LCR107" s="0"/>
      <c r="LCS107" s="0"/>
      <c r="LCT107" s="0"/>
      <c r="LCU107" s="0"/>
      <c r="LCV107" s="0"/>
      <c r="LCW107" s="0"/>
      <c r="LCX107" s="0"/>
      <c r="LCY107" s="0"/>
      <c r="LCZ107" s="0"/>
      <c r="LDA107" s="0"/>
      <c r="LDB107" s="0"/>
      <c r="LDC107" s="0"/>
      <c r="LDD107" s="0"/>
      <c r="LDE107" s="0"/>
      <c r="LDF107" s="0"/>
      <c r="LDG107" s="0"/>
      <c r="LDH107" s="0"/>
      <c r="LDI107" s="0"/>
      <c r="LDJ107" s="0"/>
      <c r="LDK107" s="0"/>
      <c r="LDL107" s="0"/>
      <c r="LDM107" s="0"/>
      <c r="LDN107" s="0"/>
      <c r="LDO107" s="0"/>
      <c r="LDP107" s="0"/>
      <c r="LDQ107" s="0"/>
      <c r="LDR107" s="0"/>
      <c r="LDS107" s="0"/>
      <c r="LDT107" s="0"/>
      <c r="LDU107" s="0"/>
      <c r="LDV107" s="0"/>
      <c r="LDW107" s="0"/>
      <c r="LDX107" s="0"/>
      <c r="LDY107" s="0"/>
      <c r="LDZ107" s="0"/>
      <c r="LEA107" s="0"/>
      <c r="LEB107" s="0"/>
      <c r="LEC107" s="0"/>
      <c r="LED107" s="0"/>
      <c r="LEE107" s="0"/>
      <c r="LEF107" s="0"/>
      <c r="LEG107" s="0"/>
      <c r="LEH107" s="0"/>
      <c r="LEI107" s="0"/>
      <c r="LEJ107" s="0"/>
      <c r="LEK107" s="0"/>
      <c r="LEL107" s="0"/>
      <c r="LEM107" s="0"/>
      <c r="LEN107" s="0"/>
      <c r="LEO107" s="0"/>
      <c r="LEP107" s="0"/>
      <c r="LEQ107" s="0"/>
      <c r="LER107" s="0"/>
      <c r="LES107" s="0"/>
      <c r="LET107" s="0"/>
      <c r="LEU107" s="0"/>
      <c r="LEV107" s="0"/>
      <c r="LEW107" s="0"/>
      <c r="LEX107" s="0"/>
      <c r="LEY107" s="0"/>
      <c r="LEZ107" s="0"/>
      <c r="LFA107" s="0"/>
      <c r="LFB107" s="0"/>
      <c r="LFC107" s="0"/>
      <c r="LFD107" s="0"/>
      <c r="LFE107" s="0"/>
      <c r="LFF107" s="0"/>
      <c r="LFG107" s="0"/>
      <c r="LFH107" s="0"/>
      <c r="LFI107" s="0"/>
      <c r="LFJ107" s="0"/>
      <c r="LFK107" s="0"/>
      <c r="LFL107" s="0"/>
      <c r="LFM107" s="0"/>
      <c r="LFN107" s="0"/>
      <c r="LFO107" s="0"/>
      <c r="LFP107" s="0"/>
      <c r="LFQ107" s="0"/>
      <c r="LFR107" s="0"/>
      <c r="LFS107" s="0"/>
      <c r="LFT107" s="0"/>
      <c r="LFU107" s="0"/>
      <c r="LFV107" s="0"/>
      <c r="LFW107" s="0"/>
      <c r="LFX107" s="0"/>
      <c r="LFY107" s="0"/>
      <c r="LFZ107" s="0"/>
      <c r="LGA107" s="0"/>
      <c r="LGB107" s="0"/>
      <c r="LGC107" s="0"/>
      <c r="LGD107" s="0"/>
      <c r="LGE107" s="0"/>
      <c r="LGF107" s="0"/>
      <c r="LGG107" s="0"/>
      <c r="LGH107" s="0"/>
      <c r="LGI107" s="0"/>
      <c r="LGJ107" s="0"/>
      <c r="LGK107" s="0"/>
      <c r="LGL107" s="0"/>
      <c r="LGM107" s="0"/>
      <c r="LGN107" s="0"/>
      <c r="LGO107" s="0"/>
      <c r="LGP107" s="0"/>
      <c r="LGQ107" s="0"/>
      <c r="LGR107" s="0"/>
      <c r="LGS107" s="0"/>
      <c r="LGT107" s="0"/>
      <c r="LGU107" s="0"/>
      <c r="LGV107" s="0"/>
      <c r="LGW107" s="0"/>
      <c r="LGX107" s="0"/>
      <c r="LGY107" s="0"/>
      <c r="LGZ107" s="0"/>
      <c r="LHA107" s="0"/>
      <c r="LHB107" s="0"/>
      <c r="LHC107" s="0"/>
      <c r="LHD107" s="0"/>
      <c r="LHE107" s="0"/>
      <c r="LHF107" s="0"/>
      <c r="LHG107" s="0"/>
      <c r="LHH107" s="0"/>
      <c r="LHI107" s="0"/>
      <c r="LHJ107" s="0"/>
      <c r="LHK107" s="0"/>
      <c r="LHL107" s="0"/>
      <c r="LHM107" s="0"/>
      <c r="LHN107" s="0"/>
      <c r="LHO107" s="0"/>
      <c r="LHP107" s="0"/>
      <c r="LHQ107" s="0"/>
      <c r="LHR107" s="0"/>
      <c r="LHS107" s="0"/>
      <c r="LHT107" s="0"/>
      <c r="LHU107" s="0"/>
      <c r="LHV107" s="0"/>
      <c r="LHW107" s="0"/>
      <c r="LHX107" s="0"/>
      <c r="LHY107" s="0"/>
      <c r="LHZ107" s="0"/>
      <c r="LIA107" s="0"/>
      <c r="LIB107" s="0"/>
      <c r="LIC107" s="0"/>
      <c r="LID107" s="0"/>
      <c r="LIE107" s="0"/>
      <c r="LIF107" s="0"/>
      <c r="LIG107" s="0"/>
      <c r="LIH107" s="0"/>
      <c r="LII107" s="0"/>
      <c r="LIJ107" s="0"/>
      <c r="LIK107" s="0"/>
      <c r="LIL107" s="0"/>
      <c r="LIM107" s="0"/>
      <c r="LIN107" s="0"/>
      <c r="LIO107" s="0"/>
      <c r="LIP107" s="0"/>
      <c r="LIQ107" s="0"/>
      <c r="LIR107" s="0"/>
      <c r="LIS107" s="0"/>
      <c r="LIT107" s="0"/>
      <c r="LIU107" s="0"/>
      <c r="LIV107" s="0"/>
      <c r="LIW107" s="0"/>
      <c r="LIX107" s="0"/>
      <c r="LIY107" s="0"/>
      <c r="LIZ107" s="0"/>
      <c r="LJA107" s="0"/>
      <c r="LJB107" s="0"/>
      <c r="LJC107" s="0"/>
      <c r="LJD107" s="0"/>
      <c r="LJE107" s="0"/>
      <c r="LJF107" s="0"/>
      <c r="LJG107" s="0"/>
      <c r="LJH107" s="0"/>
      <c r="LJI107" s="0"/>
      <c r="LJJ107" s="0"/>
      <c r="LJK107" s="0"/>
      <c r="LJL107" s="0"/>
      <c r="LJM107" s="0"/>
      <c r="LJN107" s="0"/>
      <c r="LJO107" s="0"/>
      <c r="LJP107" s="0"/>
      <c r="LJQ107" s="0"/>
      <c r="LJR107" s="0"/>
      <c r="LJS107" s="0"/>
      <c r="LJT107" s="0"/>
      <c r="LJU107" s="0"/>
      <c r="LJV107" s="0"/>
      <c r="LJW107" s="0"/>
      <c r="LJX107" s="0"/>
      <c r="LJY107" s="0"/>
      <c r="LJZ107" s="0"/>
      <c r="LKA107" s="0"/>
      <c r="LKB107" s="0"/>
      <c r="LKC107" s="0"/>
      <c r="LKD107" s="0"/>
      <c r="LKE107" s="0"/>
      <c r="LKF107" s="0"/>
      <c r="LKG107" s="0"/>
      <c r="LKH107" s="0"/>
      <c r="LKI107" s="0"/>
      <c r="LKJ107" s="0"/>
      <c r="LKK107" s="0"/>
      <c r="LKL107" s="0"/>
      <c r="LKM107" s="0"/>
      <c r="LKN107" s="0"/>
      <c r="LKO107" s="0"/>
      <c r="LKP107" s="0"/>
      <c r="LKQ107" s="0"/>
      <c r="LKR107" s="0"/>
      <c r="LKS107" s="0"/>
      <c r="LKT107" s="0"/>
      <c r="LKU107" s="0"/>
      <c r="LKV107" s="0"/>
      <c r="LKW107" s="0"/>
      <c r="LKX107" s="0"/>
      <c r="LKY107" s="0"/>
      <c r="LKZ107" s="0"/>
      <c r="LLA107" s="0"/>
      <c r="LLB107" s="0"/>
      <c r="LLC107" s="0"/>
      <c r="LLD107" s="0"/>
      <c r="LLE107" s="0"/>
      <c r="LLF107" s="0"/>
      <c r="LLG107" s="0"/>
      <c r="LLH107" s="0"/>
      <c r="LLI107" s="0"/>
      <c r="LLJ107" s="0"/>
      <c r="LLK107" s="0"/>
      <c r="LLL107" s="0"/>
      <c r="LLM107" s="0"/>
      <c r="LLN107" s="0"/>
      <c r="LLO107" s="0"/>
      <c r="LLP107" s="0"/>
      <c r="LLQ107" s="0"/>
      <c r="LLR107" s="0"/>
      <c r="LLS107" s="0"/>
      <c r="LLT107" s="0"/>
      <c r="LLU107" s="0"/>
      <c r="LLV107" s="0"/>
      <c r="LLW107" s="0"/>
      <c r="LLX107" s="0"/>
      <c r="LLY107" s="0"/>
      <c r="LLZ107" s="0"/>
      <c r="LMA107" s="0"/>
      <c r="LMB107" s="0"/>
      <c r="LMC107" s="0"/>
      <c r="LMD107" s="0"/>
      <c r="LME107" s="0"/>
      <c r="LMF107" s="0"/>
      <c r="LMG107" s="0"/>
      <c r="LMH107" s="0"/>
      <c r="LMI107" s="0"/>
      <c r="LMJ107" s="0"/>
      <c r="LMK107" s="0"/>
      <c r="LML107" s="0"/>
      <c r="LMM107" s="0"/>
      <c r="LMN107" s="0"/>
      <c r="LMO107" s="0"/>
      <c r="LMP107" s="0"/>
      <c r="LMQ107" s="0"/>
      <c r="LMR107" s="0"/>
      <c r="LMS107" s="0"/>
      <c r="LMT107" s="0"/>
      <c r="LMU107" s="0"/>
      <c r="LMV107" s="0"/>
      <c r="LMW107" s="0"/>
      <c r="LMX107" s="0"/>
      <c r="LMY107" s="0"/>
      <c r="LMZ107" s="0"/>
      <c r="LNA107" s="0"/>
      <c r="LNB107" s="0"/>
      <c r="LNC107" s="0"/>
      <c r="LND107" s="0"/>
      <c r="LNE107" s="0"/>
      <c r="LNF107" s="0"/>
      <c r="LNG107" s="0"/>
      <c r="LNH107" s="0"/>
      <c r="LNI107" s="0"/>
      <c r="LNJ107" s="0"/>
      <c r="LNK107" s="0"/>
      <c r="LNL107" s="0"/>
      <c r="LNM107" s="0"/>
      <c r="LNN107" s="0"/>
      <c r="LNO107" s="0"/>
      <c r="LNP107" s="0"/>
      <c r="LNQ107" s="0"/>
      <c r="LNR107" s="0"/>
      <c r="LNS107" s="0"/>
      <c r="LNT107" s="0"/>
      <c r="LNU107" s="0"/>
      <c r="LNV107" s="0"/>
      <c r="LNW107" s="0"/>
      <c r="LNX107" s="0"/>
      <c r="LNY107" s="0"/>
      <c r="LNZ107" s="0"/>
      <c r="LOA107" s="0"/>
      <c r="LOB107" s="0"/>
      <c r="LOC107" s="0"/>
      <c r="LOD107" s="0"/>
      <c r="LOE107" s="0"/>
      <c r="LOF107" s="0"/>
      <c r="LOG107" s="0"/>
      <c r="LOH107" s="0"/>
      <c r="LOI107" s="0"/>
      <c r="LOJ107" s="0"/>
      <c r="LOK107" s="0"/>
      <c r="LOL107" s="0"/>
      <c r="LOM107" s="0"/>
      <c r="LON107" s="0"/>
      <c r="LOO107" s="0"/>
      <c r="LOP107" s="0"/>
      <c r="LOQ107" s="0"/>
      <c r="LOR107" s="0"/>
      <c r="LOS107" s="0"/>
      <c r="LOT107" s="0"/>
      <c r="LOU107" s="0"/>
      <c r="LOV107" s="0"/>
      <c r="LOW107" s="0"/>
      <c r="LOX107" s="0"/>
      <c r="LOY107" s="0"/>
      <c r="LOZ107" s="0"/>
      <c r="LPA107" s="0"/>
      <c r="LPB107" s="0"/>
      <c r="LPC107" s="0"/>
      <c r="LPD107" s="0"/>
      <c r="LPE107" s="0"/>
      <c r="LPF107" s="0"/>
      <c r="LPG107" s="0"/>
      <c r="LPH107" s="0"/>
      <c r="LPI107" s="0"/>
      <c r="LPJ107" s="0"/>
      <c r="LPK107" s="0"/>
      <c r="LPL107" s="0"/>
      <c r="LPM107" s="0"/>
      <c r="LPN107" s="0"/>
      <c r="LPO107" s="0"/>
      <c r="LPP107" s="0"/>
      <c r="LPQ107" s="0"/>
      <c r="LPR107" s="0"/>
      <c r="LPS107" s="0"/>
      <c r="LPT107" s="0"/>
      <c r="LPU107" s="0"/>
      <c r="LPV107" s="0"/>
      <c r="LPW107" s="0"/>
      <c r="LPX107" s="0"/>
      <c r="LPY107" s="0"/>
      <c r="LPZ107" s="0"/>
      <c r="LQA107" s="0"/>
      <c r="LQB107" s="0"/>
      <c r="LQC107" s="0"/>
      <c r="LQD107" s="0"/>
      <c r="LQE107" s="0"/>
      <c r="LQF107" s="0"/>
      <c r="LQG107" s="0"/>
      <c r="LQH107" s="0"/>
      <c r="LQI107" s="0"/>
      <c r="LQJ107" s="0"/>
      <c r="LQK107" s="0"/>
      <c r="LQL107" s="0"/>
      <c r="LQM107" s="0"/>
      <c r="LQN107" s="0"/>
      <c r="LQO107" s="0"/>
      <c r="LQP107" s="0"/>
      <c r="LQQ107" s="0"/>
      <c r="LQR107" s="0"/>
      <c r="LQS107" s="0"/>
      <c r="LQT107" s="0"/>
      <c r="LQU107" s="0"/>
      <c r="LQV107" s="0"/>
      <c r="LQW107" s="0"/>
      <c r="LQX107" s="0"/>
      <c r="LQY107" s="0"/>
      <c r="LQZ107" s="0"/>
      <c r="LRA107" s="0"/>
      <c r="LRB107" s="0"/>
      <c r="LRC107" s="0"/>
      <c r="LRD107" s="0"/>
      <c r="LRE107" s="0"/>
      <c r="LRF107" s="0"/>
      <c r="LRG107" s="0"/>
      <c r="LRH107" s="0"/>
      <c r="LRI107" s="0"/>
      <c r="LRJ107" s="0"/>
      <c r="LRK107" s="0"/>
      <c r="LRL107" s="0"/>
      <c r="LRM107" s="0"/>
      <c r="LRN107" s="0"/>
      <c r="LRO107" s="0"/>
      <c r="LRP107" s="0"/>
      <c r="LRQ107" s="0"/>
      <c r="LRR107" s="0"/>
      <c r="LRS107" s="0"/>
      <c r="LRT107" s="0"/>
      <c r="LRU107" s="0"/>
      <c r="LRV107" s="0"/>
      <c r="LRW107" s="0"/>
      <c r="LRX107" s="0"/>
      <c r="LRY107" s="0"/>
      <c r="LRZ107" s="0"/>
      <c r="LSA107" s="0"/>
      <c r="LSB107" s="0"/>
      <c r="LSC107" s="0"/>
      <c r="LSD107" s="0"/>
      <c r="LSE107" s="0"/>
      <c r="LSF107" s="0"/>
      <c r="LSG107" s="0"/>
      <c r="LSH107" s="0"/>
      <c r="LSI107" s="0"/>
      <c r="LSJ107" s="0"/>
      <c r="LSK107" s="0"/>
      <c r="LSL107" s="0"/>
      <c r="LSM107" s="0"/>
      <c r="LSN107" s="0"/>
      <c r="LSO107" s="0"/>
      <c r="LSP107" s="0"/>
      <c r="LSQ107" s="0"/>
      <c r="LSR107" s="0"/>
      <c r="LSS107" s="0"/>
      <c r="LST107" s="0"/>
      <c r="LSU107" s="0"/>
      <c r="LSV107" s="0"/>
      <c r="LSW107" s="0"/>
      <c r="LSX107" s="0"/>
      <c r="LSY107" s="0"/>
      <c r="LSZ107" s="0"/>
      <c r="LTA107" s="0"/>
      <c r="LTB107" s="0"/>
      <c r="LTC107" s="0"/>
      <c r="LTD107" s="0"/>
      <c r="LTE107" s="0"/>
      <c r="LTF107" s="0"/>
      <c r="LTG107" s="0"/>
      <c r="LTH107" s="0"/>
      <c r="LTI107" s="0"/>
      <c r="LTJ107" s="0"/>
      <c r="LTK107" s="0"/>
      <c r="LTL107" s="0"/>
      <c r="LTM107" s="0"/>
      <c r="LTN107" s="0"/>
      <c r="LTO107" s="0"/>
      <c r="LTP107" s="0"/>
      <c r="LTQ107" s="0"/>
      <c r="LTR107" s="0"/>
      <c r="LTS107" s="0"/>
      <c r="LTT107" s="0"/>
      <c r="LTU107" s="0"/>
      <c r="LTV107" s="0"/>
      <c r="LTW107" s="0"/>
      <c r="LTX107" s="0"/>
      <c r="LTY107" s="0"/>
      <c r="LTZ107" s="0"/>
      <c r="LUA107" s="0"/>
      <c r="LUB107" s="0"/>
      <c r="LUC107" s="0"/>
      <c r="LUD107" s="0"/>
      <c r="LUE107" s="0"/>
      <c r="LUF107" s="0"/>
      <c r="LUG107" s="0"/>
      <c r="LUH107" s="0"/>
      <c r="LUI107" s="0"/>
      <c r="LUJ107" s="0"/>
      <c r="LUK107" s="0"/>
      <c r="LUL107" s="0"/>
      <c r="LUM107" s="0"/>
      <c r="LUN107" s="0"/>
      <c r="LUO107" s="0"/>
      <c r="LUP107" s="0"/>
      <c r="LUQ107" s="0"/>
      <c r="LUR107" s="0"/>
      <c r="LUS107" s="0"/>
      <c r="LUT107" s="0"/>
      <c r="LUU107" s="0"/>
      <c r="LUV107" s="0"/>
      <c r="LUW107" s="0"/>
      <c r="LUX107" s="0"/>
      <c r="LUY107" s="0"/>
      <c r="LUZ107" s="0"/>
      <c r="LVA107" s="0"/>
      <c r="LVB107" s="0"/>
      <c r="LVC107" s="0"/>
      <c r="LVD107" s="0"/>
      <c r="LVE107" s="0"/>
      <c r="LVF107" s="0"/>
      <c r="LVG107" s="0"/>
      <c r="LVH107" s="0"/>
      <c r="LVI107" s="0"/>
      <c r="LVJ107" s="0"/>
      <c r="LVK107" s="0"/>
      <c r="LVL107" s="0"/>
      <c r="LVM107" s="0"/>
      <c r="LVN107" s="0"/>
      <c r="LVO107" s="0"/>
      <c r="LVP107" s="0"/>
      <c r="LVQ107" s="0"/>
      <c r="LVR107" s="0"/>
      <c r="LVS107" s="0"/>
      <c r="LVT107" s="0"/>
      <c r="LVU107" s="0"/>
      <c r="LVV107" s="0"/>
      <c r="LVW107" s="0"/>
      <c r="LVX107" s="0"/>
      <c r="LVY107" s="0"/>
      <c r="LVZ107" s="0"/>
      <c r="LWA107" s="0"/>
      <c r="LWB107" s="0"/>
      <c r="LWC107" s="0"/>
      <c r="LWD107" s="0"/>
      <c r="LWE107" s="0"/>
      <c r="LWF107" s="0"/>
      <c r="LWG107" s="0"/>
      <c r="LWH107" s="0"/>
      <c r="LWI107" s="0"/>
      <c r="LWJ107" s="0"/>
      <c r="LWK107" s="0"/>
      <c r="LWL107" s="0"/>
      <c r="LWM107" s="0"/>
      <c r="LWN107" s="0"/>
      <c r="LWO107" s="0"/>
      <c r="LWP107" s="0"/>
      <c r="LWQ107" s="0"/>
      <c r="LWR107" s="0"/>
      <c r="LWS107" s="0"/>
      <c r="LWT107" s="0"/>
      <c r="LWU107" s="0"/>
      <c r="LWV107" s="0"/>
      <c r="LWW107" s="0"/>
      <c r="LWX107" s="0"/>
      <c r="LWY107" s="0"/>
      <c r="LWZ107" s="0"/>
      <c r="LXA107" s="0"/>
      <c r="LXB107" s="0"/>
      <c r="LXC107" s="0"/>
      <c r="LXD107" s="0"/>
      <c r="LXE107" s="0"/>
      <c r="LXF107" s="0"/>
      <c r="LXG107" s="0"/>
      <c r="LXH107" s="0"/>
      <c r="LXI107" s="0"/>
      <c r="LXJ107" s="0"/>
      <c r="LXK107" s="0"/>
      <c r="LXL107" s="0"/>
      <c r="LXM107" s="0"/>
      <c r="LXN107" s="0"/>
      <c r="LXO107" s="0"/>
      <c r="LXP107" s="0"/>
      <c r="LXQ107" s="0"/>
      <c r="LXR107" s="0"/>
      <c r="LXS107" s="0"/>
      <c r="LXT107" s="0"/>
      <c r="LXU107" s="0"/>
      <c r="LXV107" s="0"/>
      <c r="LXW107" s="0"/>
      <c r="LXX107" s="0"/>
      <c r="LXY107" s="0"/>
      <c r="LXZ107" s="0"/>
      <c r="LYA107" s="0"/>
      <c r="LYB107" s="0"/>
      <c r="LYC107" s="0"/>
      <c r="LYD107" s="0"/>
      <c r="LYE107" s="0"/>
      <c r="LYF107" s="0"/>
      <c r="LYG107" s="0"/>
      <c r="LYH107" s="0"/>
      <c r="LYI107" s="0"/>
      <c r="LYJ107" s="0"/>
      <c r="LYK107" s="0"/>
      <c r="LYL107" s="0"/>
      <c r="LYM107" s="0"/>
      <c r="LYN107" s="0"/>
      <c r="LYO107" s="0"/>
      <c r="LYP107" s="0"/>
      <c r="LYQ107" s="0"/>
      <c r="LYR107" s="0"/>
      <c r="LYS107" s="0"/>
      <c r="LYT107" s="0"/>
      <c r="LYU107" s="0"/>
      <c r="LYV107" s="0"/>
      <c r="LYW107" s="0"/>
      <c r="LYX107" s="0"/>
      <c r="LYY107" s="0"/>
      <c r="LYZ107" s="0"/>
      <c r="LZA107" s="0"/>
      <c r="LZB107" s="0"/>
      <c r="LZC107" s="0"/>
      <c r="LZD107" s="0"/>
      <c r="LZE107" s="0"/>
      <c r="LZF107" s="0"/>
      <c r="LZG107" s="0"/>
      <c r="LZH107" s="0"/>
      <c r="LZI107" s="0"/>
      <c r="LZJ107" s="0"/>
      <c r="LZK107" s="0"/>
      <c r="LZL107" s="0"/>
      <c r="LZM107" s="0"/>
      <c r="LZN107" s="0"/>
      <c r="LZO107" s="0"/>
      <c r="LZP107" s="0"/>
      <c r="LZQ107" s="0"/>
      <c r="LZR107" s="0"/>
      <c r="LZS107" s="0"/>
      <c r="LZT107" s="0"/>
      <c r="LZU107" s="0"/>
      <c r="LZV107" s="0"/>
      <c r="LZW107" s="0"/>
      <c r="LZX107" s="0"/>
      <c r="LZY107" s="0"/>
      <c r="LZZ107" s="0"/>
      <c r="MAA107" s="0"/>
      <c r="MAB107" s="0"/>
      <c r="MAC107" s="0"/>
      <c r="MAD107" s="0"/>
      <c r="MAE107" s="0"/>
      <c r="MAF107" s="0"/>
      <c r="MAG107" s="0"/>
      <c r="MAH107" s="0"/>
      <c r="MAI107" s="0"/>
      <c r="MAJ107" s="0"/>
      <c r="MAK107" s="0"/>
      <c r="MAL107" s="0"/>
      <c r="MAM107" s="0"/>
      <c r="MAN107" s="0"/>
      <c r="MAO107" s="0"/>
      <c r="MAP107" s="0"/>
      <c r="MAQ107" s="0"/>
      <c r="MAR107" s="0"/>
      <c r="MAS107" s="0"/>
      <c r="MAT107" s="0"/>
      <c r="MAU107" s="0"/>
      <c r="MAV107" s="0"/>
      <c r="MAW107" s="0"/>
      <c r="MAX107" s="0"/>
      <c r="MAY107" s="0"/>
      <c r="MAZ107" s="0"/>
      <c r="MBA107" s="0"/>
      <c r="MBB107" s="0"/>
      <c r="MBC107" s="0"/>
      <c r="MBD107" s="0"/>
      <c r="MBE107" s="0"/>
      <c r="MBF107" s="0"/>
      <c r="MBG107" s="0"/>
      <c r="MBH107" s="0"/>
      <c r="MBI107" s="0"/>
      <c r="MBJ107" s="0"/>
      <c r="MBK107" s="0"/>
      <c r="MBL107" s="0"/>
      <c r="MBM107" s="0"/>
      <c r="MBN107" s="0"/>
      <c r="MBO107" s="0"/>
      <c r="MBP107" s="0"/>
      <c r="MBQ107" s="0"/>
      <c r="MBR107" s="0"/>
      <c r="MBS107" s="0"/>
      <c r="MBT107" s="0"/>
      <c r="MBU107" s="0"/>
      <c r="MBV107" s="0"/>
      <c r="MBW107" s="0"/>
      <c r="MBX107" s="0"/>
      <c r="MBY107" s="0"/>
      <c r="MBZ107" s="0"/>
      <c r="MCA107" s="0"/>
      <c r="MCB107" s="0"/>
      <c r="MCC107" s="0"/>
      <c r="MCD107" s="0"/>
      <c r="MCE107" s="0"/>
      <c r="MCF107" s="0"/>
      <c r="MCG107" s="0"/>
      <c r="MCH107" s="0"/>
      <c r="MCI107" s="0"/>
      <c r="MCJ107" s="0"/>
      <c r="MCK107" s="0"/>
      <c r="MCL107" s="0"/>
      <c r="MCM107" s="0"/>
      <c r="MCN107" s="0"/>
      <c r="MCO107" s="0"/>
      <c r="MCP107" s="0"/>
      <c r="MCQ107" s="0"/>
      <c r="MCR107" s="0"/>
      <c r="MCS107" s="0"/>
      <c r="MCT107" s="0"/>
      <c r="MCU107" s="0"/>
      <c r="MCV107" s="0"/>
      <c r="MCW107" s="0"/>
      <c r="MCX107" s="0"/>
      <c r="MCY107" s="0"/>
      <c r="MCZ107" s="0"/>
      <c r="MDA107" s="0"/>
      <c r="MDB107" s="0"/>
      <c r="MDC107" s="0"/>
      <c r="MDD107" s="0"/>
      <c r="MDE107" s="0"/>
      <c r="MDF107" s="0"/>
      <c r="MDG107" s="0"/>
      <c r="MDH107" s="0"/>
      <c r="MDI107" s="0"/>
      <c r="MDJ107" s="0"/>
      <c r="MDK107" s="0"/>
      <c r="MDL107" s="0"/>
      <c r="MDM107" s="0"/>
      <c r="MDN107" s="0"/>
      <c r="MDO107" s="0"/>
      <c r="MDP107" s="0"/>
      <c r="MDQ107" s="0"/>
      <c r="MDR107" s="0"/>
      <c r="MDS107" s="0"/>
      <c r="MDT107" s="0"/>
      <c r="MDU107" s="0"/>
      <c r="MDV107" s="0"/>
      <c r="MDW107" s="0"/>
      <c r="MDX107" s="0"/>
      <c r="MDY107" s="0"/>
      <c r="MDZ107" s="0"/>
      <c r="MEA107" s="0"/>
      <c r="MEB107" s="0"/>
      <c r="MEC107" s="0"/>
      <c r="MED107" s="0"/>
      <c r="MEE107" s="0"/>
      <c r="MEF107" s="0"/>
      <c r="MEG107" s="0"/>
      <c r="MEH107" s="0"/>
      <c r="MEI107" s="0"/>
      <c r="MEJ107" s="0"/>
      <c r="MEK107" s="0"/>
      <c r="MEL107" s="0"/>
      <c r="MEM107" s="0"/>
      <c r="MEN107" s="0"/>
      <c r="MEO107" s="0"/>
      <c r="MEP107" s="0"/>
      <c r="MEQ107" s="0"/>
      <c r="MER107" s="0"/>
      <c r="MES107" s="0"/>
      <c r="MET107" s="0"/>
      <c r="MEU107" s="0"/>
      <c r="MEV107" s="0"/>
      <c r="MEW107" s="0"/>
      <c r="MEX107" s="0"/>
      <c r="MEY107" s="0"/>
      <c r="MEZ107" s="0"/>
      <c r="MFA107" s="0"/>
      <c r="MFB107" s="0"/>
      <c r="MFC107" s="0"/>
      <c r="MFD107" s="0"/>
      <c r="MFE107" s="0"/>
      <c r="MFF107" s="0"/>
      <c r="MFG107" s="0"/>
      <c r="MFH107" s="0"/>
      <c r="MFI107" s="0"/>
      <c r="MFJ107" s="0"/>
      <c r="MFK107" s="0"/>
      <c r="MFL107" s="0"/>
      <c r="MFM107" s="0"/>
      <c r="MFN107" s="0"/>
      <c r="MFO107" s="0"/>
      <c r="MFP107" s="0"/>
      <c r="MFQ107" s="0"/>
      <c r="MFR107" s="0"/>
      <c r="MFS107" s="0"/>
      <c r="MFT107" s="0"/>
      <c r="MFU107" s="0"/>
      <c r="MFV107" s="0"/>
      <c r="MFW107" s="0"/>
      <c r="MFX107" s="0"/>
      <c r="MFY107" s="0"/>
      <c r="MFZ107" s="0"/>
      <c r="MGA107" s="0"/>
      <c r="MGB107" s="0"/>
      <c r="MGC107" s="0"/>
      <c r="MGD107" s="0"/>
      <c r="MGE107" s="0"/>
      <c r="MGF107" s="0"/>
      <c r="MGG107" s="0"/>
      <c r="MGH107" s="0"/>
      <c r="MGI107" s="0"/>
      <c r="MGJ107" s="0"/>
      <c r="MGK107" s="0"/>
      <c r="MGL107" s="0"/>
      <c r="MGM107" s="0"/>
      <c r="MGN107" s="0"/>
      <c r="MGO107" s="0"/>
      <c r="MGP107" s="0"/>
      <c r="MGQ107" s="0"/>
      <c r="MGR107" s="0"/>
      <c r="MGS107" s="0"/>
      <c r="MGT107" s="0"/>
      <c r="MGU107" s="0"/>
      <c r="MGV107" s="0"/>
      <c r="MGW107" s="0"/>
      <c r="MGX107" s="0"/>
      <c r="MGY107" s="0"/>
      <c r="MGZ107" s="0"/>
      <c r="MHA107" s="0"/>
      <c r="MHB107" s="0"/>
      <c r="MHC107" s="0"/>
      <c r="MHD107" s="0"/>
      <c r="MHE107" s="0"/>
      <c r="MHF107" s="0"/>
      <c r="MHG107" s="0"/>
      <c r="MHH107" s="0"/>
      <c r="MHI107" s="0"/>
      <c r="MHJ107" s="0"/>
      <c r="MHK107" s="0"/>
      <c r="MHL107" s="0"/>
      <c r="MHM107" s="0"/>
      <c r="MHN107" s="0"/>
      <c r="MHO107" s="0"/>
      <c r="MHP107" s="0"/>
      <c r="MHQ107" s="0"/>
      <c r="MHR107" s="0"/>
      <c r="MHS107" s="0"/>
      <c r="MHT107" s="0"/>
      <c r="MHU107" s="0"/>
      <c r="MHV107" s="0"/>
      <c r="MHW107" s="0"/>
      <c r="MHX107" s="0"/>
      <c r="MHY107" s="0"/>
      <c r="MHZ107" s="0"/>
      <c r="MIA107" s="0"/>
      <c r="MIB107" s="0"/>
      <c r="MIC107" s="0"/>
      <c r="MID107" s="0"/>
      <c r="MIE107" s="0"/>
      <c r="MIF107" s="0"/>
      <c r="MIG107" s="0"/>
      <c r="MIH107" s="0"/>
      <c r="MII107" s="0"/>
      <c r="MIJ107" s="0"/>
      <c r="MIK107" s="0"/>
      <c r="MIL107" s="0"/>
      <c r="MIM107" s="0"/>
      <c r="MIN107" s="0"/>
      <c r="MIO107" s="0"/>
      <c r="MIP107" s="0"/>
      <c r="MIQ107" s="0"/>
      <c r="MIR107" s="0"/>
      <c r="MIS107" s="0"/>
      <c r="MIT107" s="0"/>
      <c r="MIU107" s="0"/>
      <c r="MIV107" s="0"/>
      <c r="MIW107" s="0"/>
      <c r="MIX107" s="0"/>
      <c r="MIY107" s="0"/>
      <c r="MIZ107" s="0"/>
      <c r="MJA107" s="0"/>
      <c r="MJB107" s="0"/>
      <c r="MJC107" s="0"/>
      <c r="MJD107" s="0"/>
      <c r="MJE107" s="0"/>
      <c r="MJF107" s="0"/>
      <c r="MJG107" s="0"/>
      <c r="MJH107" s="0"/>
      <c r="MJI107" s="0"/>
      <c r="MJJ107" s="0"/>
      <c r="MJK107" s="0"/>
      <c r="MJL107" s="0"/>
      <c r="MJM107" s="0"/>
      <c r="MJN107" s="0"/>
      <c r="MJO107" s="0"/>
      <c r="MJP107" s="0"/>
      <c r="MJQ107" s="0"/>
      <c r="MJR107" s="0"/>
      <c r="MJS107" s="0"/>
      <c r="MJT107" s="0"/>
      <c r="MJU107" s="0"/>
      <c r="MJV107" s="0"/>
      <c r="MJW107" s="0"/>
      <c r="MJX107" s="0"/>
      <c r="MJY107" s="0"/>
      <c r="MJZ107" s="0"/>
      <c r="MKA107" s="0"/>
      <c r="MKB107" s="0"/>
      <c r="MKC107" s="0"/>
      <c r="MKD107" s="0"/>
      <c r="MKE107" s="0"/>
      <c r="MKF107" s="0"/>
      <c r="MKG107" s="0"/>
      <c r="MKH107" s="0"/>
      <c r="MKI107" s="0"/>
      <c r="MKJ107" s="0"/>
      <c r="MKK107" s="0"/>
      <c r="MKL107" s="0"/>
      <c r="MKM107" s="0"/>
      <c r="MKN107" s="0"/>
      <c r="MKO107" s="0"/>
      <c r="MKP107" s="0"/>
      <c r="MKQ107" s="0"/>
      <c r="MKR107" s="0"/>
      <c r="MKS107" s="0"/>
      <c r="MKT107" s="0"/>
      <c r="MKU107" s="0"/>
      <c r="MKV107" s="0"/>
      <c r="MKW107" s="0"/>
      <c r="MKX107" s="0"/>
      <c r="MKY107" s="0"/>
      <c r="MKZ107" s="0"/>
      <c r="MLA107" s="0"/>
      <c r="MLB107" s="0"/>
      <c r="MLC107" s="0"/>
      <c r="MLD107" s="0"/>
      <c r="MLE107" s="0"/>
      <c r="MLF107" s="0"/>
      <c r="MLG107" s="0"/>
      <c r="MLH107" s="0"/>
      <c r="MLI107" s="0"/>
      <c r="MLJ107" s="0"/>
      <c r="MLK107" s="0"/>
      <c r="MLL107" s="0"/>
      <c r="MLM107" s="0"/>
      <c r="MLN107" s="0"/>
      <c r="MLO107" s="0"/>
      <c r="MLP107" s="0"/>
      <c r="MLQ107" s="0"/>
      <c r="MLR107" s="0"/>
      <c r="MLS107" s="0"/>
      <c r="MLT107" s="0"/>
      <c r="MLU107" s="0"/>
      <c r="MLV107" s="0"/>
      <c r="MLW107" s="0"/>
      <c r="MLX107" s="0"/>
      <c r="MLY107" s="0"/>
      <c r="MLZ107" s="0"/>
      <c r="MMA107" s="0"/>
      <c r="MMB107" s="0"/>
      <c r="MMC107" s="0"/>
      <c r="MMD107" s="0"/>
      <c r="MME107" s="0"/>
      <c r="MMF107" s="0"/>
      <c r="MMG107" s="0"/>
      <c r="MMH107" s="0"/>
      <c r="MMI107" s="0"/>
      <c r="MMJ107" s="0"/>
      <c r="MMK107" s="0"/>
      <c r="MML107" s="0"/>
      <c r="MMM107" s="0"/>
      <c r="MMN107" s="0"/>
      <c r="MMO107" s="0"/>
      <c r="MMP107" s="0"/>
      <c r="MMQ107" s="0"/>
      <c r="MMR107" s="0"/>
      <c r="MMS107" s="0"/>
      <c r="MMT107" s="0"/>
      <c r="MMU107" s="0"/>
      <c r="MMV107" s="0"/>
      <c r="MMW107" s="0"/>
      <c r="MMX107" s="0"/>
      <c r="MMY107" s="0"/>
      <c r="MMZ107" s="0"/>
      <c r="MNA107" s="0"/>
      <c r="MNB107" s="0"/>
      <c r="MNC107" s="0"/>
      <c r="MND107" s="0"/>
      <c r="MNE107" s="0"/>
      <c r="MNF107" s="0"/>
      <c r="MNG107" s="0"/>
      <c r="MNH107" s="0"/>
      <c r="MNI107" s="0"/>
      <c r="MNJ107" s="0"/>
      <c r="MNK107" s="0"/>
      <c r="MNL107" s="0"/>
      <c r="MNM107" s="0"/>
      <c r="MNN107" s="0"/>
      <c r="MNO107" s="0"/>
      <c r="MNP107" s="0"/>
      <c r="MNQ107" s="0"/>
      <c r="MNR107" s="0"/>
      <c r="MNS107" s="0"/>
      <c r="MNT107" s="0"/>
      <c r="MNU107" s="0"/>
      <c r="MNV107" s="0"/>
      <c r="MNW107" s="0"/>
      <c r="MNX107" s="0"/>
      <c r="MNY107" s="0"/>
      <c r="MNZ107" s="0"/>
      <c r="MOA107" s="0"/>
      <c r="MOB107" s="0"/>
      <c r="MOC107" s="0"/>
      <c r="MOD107" s="0"/>
      <c r="MOE107" s="0"/>
      <c r="MOF107" s="0"/>
      <c r="MOG107" s="0"/>
      <c r="MOH107" s="0"/>
      <c r="MOI107" s="0"/>
      <c r="MOJ107" s="0"/>
      <c r="MOK107" s="0"/>
      <c r="MOL107" s="0"/>
      <c r="MOM107" s="0"/>
      <c r="MON107" s="0"/>
      <c r="MOO107" s="0"/>
      <c r="MOP107" s="0"/>
      <c r="MOQ107" s="0"/>
      <c r="MOR107" s="0"/>
      <c r="MOS107" s="0"/>
      <c r="MOT107" s="0"/>
      <c r="MOU107" s="0"/>
      <c r="MOV107" s="0"/>
      <c r="MOW107" s="0"/>
      <c r="MOX107" s="0"/>
      <c r="MOY107" s="0"/>
      <c r="MOZ107" s="0"/>
      <c r="MPA107" s="0"/>
      <c r="MPB107" s="0"/>
      <c r="MPC107" s="0"/>
      <c r="MPD107" s="0"/>
      <c r="MPE107" s="0"/>
      <c r="MPF107" s="0"/>
      <c r="MPG107" s="0"/>
      <c r="MPH107" s="0"/>
      <c r="MPI107" s="0"/>
      <c r="MPJ107" s="0"/>
      <c r="MPK107" s="0"/>
      <c r="MPL107" s="0"/>
      <c r="MPM107" s="0"/>
      <c r="MPN107" s="0"/>
      <c r="MPO107" s="0"/>
      <c r="MPP107" s="0"/>
      <c r="MPQ107" s="0"/>
      <c r="MPR107" s="0"/>
      <c r="MPS107" s="0"/>
      <c r="MPT107" s="0"/>
      <c r="MPU107" s="0"/>
      <c r="MPV107" s="0"/>
      <c r="MPW107" s="0"/>
      <c r="MPX107" s="0"/>
      <c r="MPY107" s="0"/>
      <c r="MPZ107" s="0"/>
      <c r="MQA107" s="0"/>
      <c r="MQB107" s="0"/>
      <c r="MQC107" s="0"/>
      <c r="MQD107" s="0"/>
      <c r="MQE107" s="0"/>
      <c r="MQF107" s="0"/>
      <c r="MQG107" s="0"/>
      <c r="MQH107" s="0"/>
      <c r="MQI107" s="0"/>
      <c r="MQJ107" s="0"/>
      <c r="MQK107" s="0"/>
      <c r="MQL107" s="0"/>
      <c r="MQM107" s="0"/>
      <c r="MQN107" s="0"/>
      <c r="MQO107" s="0"/>
      <c r="MQP107" s="0"/>
      <c r="MQQ107" s="0"/>
      <c r="MQR107" s="0"/>
      <c r="MQS107" s="0"/>
      <c r="MQT107" s="0"/>
      <c r="MQU107" s="0"/>
      <c r="MQV107" s="0"/>
      <c r="MQW107" s="0"/>
      <c r="MQX107" s="0"/>
      <c r="MQY107" s="0"/>
      <c r="MQZ107" s="0"/>
      <c r="MRA107" s="0"/>
      <c r="MRB107" s="0"/>
      <c r="MRC107" s="0"/>
      <c r="MRD107" s="0"/>
      <c r="MRE107" s="0"/>
      <c r="MRF107" s="0"/>
      <c r="MRG107" s="0"/>
      <c r="MRH107" s="0"/>
      <c r="MRI107" s="0"/>
      <c r="MRJ107" s="0"/>
      <c r="MRK107" s="0"/>
      <c r="MRL107" s="0"/>
      <c r="MRM107" s="0"/>
      <c r="MRN107" s="0"/>
      <c r="MRO107" s="0"/>
      <c r="MRP107" s="0"/>
      <c r="MRQ107" s="0"/>
      <c r="MRR107" s="0"/>
      <c r="MRS107" s="0"/>
      <c r="MRT107" s="0"/>
      <c r="MRU107" s="0"/>
      <c r="MRV107" s="0"/>
      <c r="MRW107" s="0"/>
      <c r="MRX107" s="0"/>
      <c r="MRY107" s="0"/>
      <c r="MRZ107" s="0"/>
      <c r="MSA107" s="0"/>
      <c r="MSB107" s="0"/>
      <c r="MSC107" s="0"/>
      <c r="MSD107" s="0"/>
      <c r="MSE107" s="0"/>
      <c r="MSF107" s="0"/>
      <c r="MSG107" s="0"/>
      <c r="MSH107" s="0"/>
      <c r="MSI107" s="0"/>
      <c r="MSJ107" s="0"/>
      <c r="MSK107" s="0"/>
      <c r="MSL107" s="0"/>
      <c r="MSM107" s="0"/>
      <c r="MSN107" s="0"/>
      <c r="MSO107" s="0"/>
      <c r="MSP107" s="0"/>
      <c r="MSQ107" s="0"/>
      <c r="MSR107" s="0"/>
      <c r="MSS107" s="0"/>
      <c r="MST107" s="0"/>
      <c r="MSU107" s="0"/>
      <c r="MSV107" s="0"/>
      <c r="MSW107" s="0"/>
      <c r="MSX107" s="0"/>
      <c r="MSY107" s="0"/>
      <c r="MSZ107" s="0"/>
      <c r="MTA107" s="0"/>
      <c r="MTB107" s="0"/>
      <c r="MTC107" s="0"/>
      <c r="MTD107" s="0"/>
      <c r="MTE107" s="0"/>
      <c r="MTF107" s="0"/>
      <c r="MTG107" s="0"/>
      <c r="MTH107" s="0"/>
      <c r="MTI107" s="0"/>
      <c r="MTJ107" s="0"/>
      <c r="MTK107" s="0"/>
      <c r="MTL107" s="0"/>
      <c r="MTM107" s="0"/>
      <c r="MTN107" s="0"/>
      <c r="MTO107" s="0"/>
      <c r="MTP107" s="0"/>
      <c r="MTQ107" s="0"/>
      <c r="MTR107" s="0"/>
      <c r="MTS107" s="0"/>
      <c r="MTT107" s="0"/>
      <c r="MTU107" s="0"/>
      <c r="MTV107" s="0"/>
      <c r="MTW107" s="0"/>
      <c r="MTX107" s="0"/>
      <c r="MTY107" s="0"/>
      <c r="MTZ107" s="0"/>
      <c r="MUA107" s="0"/>
      <c r="MUB107" s="0"/>
      <c r="MUC107" s="0"/>
      <c r="MUD107" s="0"/>
      <c r="MUE107" s="0"/>
      <c r="MUF107" s="0"/>
      <c r="MUG107" s="0"/>
      <c r="MUH107" s="0"/>
      <c r="MUI107" s="0"/>
      <c r="MUJ107" s="0"/>
      <c r="MUK107" s="0"/>
      <c r="MUL107" s="0"/>
      <c r="MUM107" s="0"/>
      <c r="MUN107" s="0"/>
      <c r="MUO107" s="0"/>
      <c r="MUP107" s="0"/>
      <c r="MUQ107" s="0"/>
      <c r="MUR107" s="0"/>
      <c r="MUS107" s="0"/>
      <c r="MUT107" s="0"/>
      <c r="MUU107" s="0"/>
      <c r="MUV107" s="0"/>
      <c r="MUW107" s="0"/>
      <c r="MUX107" s="0"/>
      <c r="MUY107" s="0"/>
      <c r="MUZ107" s="0"/>
      <c r="MVA107" s="0"/>
      <c r="MVB107" s="0"/>
      <c r="MVC107" s="0"/>
      <c r="MVD107" s="0"/>
      <c r="MVE107" s="0"/>
      <c r="MVF107" s="0"/>
      <c r="MVG107" s="0"/>
      <c r="MVH107" s="0"/>
      <c r="MVI107" s="0"/>
      <c r="MVJ107" s="0"/>
      <c r="MVK107" s="0"/>
      <c r="MVL107" s="0"/>
      <c r="MVM107" s="0"/>
      <c r="MVN107" s="0"/>
      <c r="MVO107" s="0"/>
      <c r="MVP107" s="0"/>
      <c r="MVQ107" s="0"/>
      <c r="MVR107" s="0"/>
      <c r="MVS107" s="0"/>
      <c r="MVT107" s="0"/>
      <c r="MVU107" s="0"/>
      <c r="MVV107" s="0"/>
      <c r="MVW107" s="0"/>
      <c r="MVX107" s="0"/>
      <c r="MVY107" s="0"/>
      <c r="MVZ107" s="0"/>
      <c r="MWA107" s="0"/>
      <c r="MWB107" s="0"/>
      <c r="MWC107" s="0"/>
      <c r="MWD107" s="0"/>
      <c r="MWE107" s="0"/>
      <c r="MWF107" s="0"/>
      <c r="MWG107" s="0"/>
      <c r="MWH107" s="0"/>
      <c r="MWI107" s="0"/>
      <c r="MWJ107" s="0"/>
      <c r="MWK107" s="0"/>
      <c r="MWL107" s="0"/>
      <c r="MWM107" s="0"/>
      <c r="MWN107" s="0"/>
      <c r="MWO107" s="0"/>
      <c r="MWP107" s="0"/>
      <c r="MWQ107" s="0"/>
      <c r="MWR107" s="0"/>
      <c r="MWS107" s="0"/>
      <c r="MWT107" s="0"/>
      <c r="MWU107" s="0"/>
      <c r="MWV107" s="0"/>
      <c r="MWW107" s="0"/>
      <c r="MWX107" s="0"/>
      <c r="MWY107" s="0"/>
      <c r="MWZ107" s="0"/>
      <c r="MXA107" s="0"/>
      <c r="MXB107" s="0"/>
      <c r="MXC107" s="0"/>
      <c r="MXD107" s="0"/>
      <c r="MXE107" s="0"/>
      <c r="MXF107" s="0"/>
      <c r="MXG107" s="0"/>
      <c r="MXH107" s="0"/>
      <c r="MXI107" s="0"/>
      <c r="MXJ107" s="0"/>
      <c r="MXK107" s="0"/>
      <c r="MXL107" s="0"/>
      <c r="MXM107" s="0"/>
      <c r="MXN107" s="0"/>
      <c r="MXO107" s="0"/>
      <c r="MXP107" s="0"/>
      <c r="MXQ107" s="0"/>
      <c r="MXR107" s="0"/>
      <c r="MXS107" s="0"/>
      <c r="MXT107" s="0"/>
      <c r="MXU107" s="0"/>
      <c r="MXV107" s="0"/>
      <c r="MXW107" s="0"/>
      <c r="MXX107" s="0"/>
      <c r="MXY107" s="0"/>
      <c r="MXZ107" s="0"/>
      <c r="MYA107" s="0"/>
      <c r="MYB107" s="0"/>
      <c r="MYC107" s="0"/>
      <c r="MYD107" s="0"/>
      <c r="MYE107" s="0"/>
      <c r="MYF107" s="0"/>
      <c r="MYG107" s="0"/>
      <c r="MYH107" s="0"/>
      <c r="MYI107" s="0"/>
      <c r="MYJ107" s="0"/>
      <c r="MYK107" s="0"/>
      <c r="MYL107" s="0"/>
      <c r="MYM107" s="0"/>
      <c r="MYN107" s="0"/>
      <c r="MYO107" s="0"/>
      <c r="MYP107" s="0"/>
      <c r="MYQ107" s="0"/>
      <c r="MYR107" s="0"/>
      <c r="MYS107" s="0"/>
      <c r="MYT107" s="0"/>
      <c r="MYU107" s="0"/>
      <c r="MYV107" s="0"/>
      <c r="MYW107" s="0"/>
      <c r="MYX107" s="0"/>
      <c r="MYY107" s="0"/>
      <c r="MYZ107" s="0"/>
      <c r="MZA107" s="0"/>
      <c r="MZB107" s="0"/>
      <c r="MZC107" s="0"/>
      <c r="MZD107" s="0"/>
      <c r="MZE107" s="0"/>
      <c r="MZF107" s="0"/>
      <c r="MZG107" s="0"/>
      <c r="MZH107" s="0"/>
      <c r="MZI107" s="0"/>
      <c r="MZJ107" s="0"/>
      <c r="MZK107" s="0"/>
      <c r="MZL107" s="0"/>
      <c r="MZM107" s="0"/>
      <c r="MZN107" s="0"/>
      <c r="MZO107" s="0"/>
      <c r="MZP107" s="0"/>
      <c r="MZQ107" s="0"/>
      <c r="MZR107" s="0"/>
      <c r="MZS107" s="0"/>
      <c r="MZT107" s="0"/>
      <c r="MZU107" s="0"/>
      <c r="MZV107" s="0"/>
      <c r="MZW107" s="0"/>
      <c r="MZX107" s="0"/>
      <c r="MZY107" s="0"/>
      <c r="MZZ107" s="0"/>
      <c r="NAA107" s="0"/>
      <c r="NAB107" s="0"/>
      <c r="NAC107" s="0"/>
      <c r="NAD107" s="0"/>
      <c r="NAE107" s="0"/>
      <c r="NAF107" s="0"/>
      <c r="NAG107" s="0"/>
      <c r="NAH107" s="0"/>
      <c r="NAI107" s="0"/>
      <c r="NAJ107" s="0"/>
      <c r="NAK107" s="0"/>
      <c r="NAL107" s="0"/>
      <c r="NAM107" s="0"/>
      <c r="NAN107" s="0"/>
      <c r="NAO107" s="0"/>
      <c r="NAP107" s="0"/>
      <c r="NAQ107" s="0"/>
      <c r="NAR107" s="0"/>
      <c r="NAS107" s="0"/>
      <c r="NAT107" s="0"/>
      <c r="NAU107" s="0"/>
      <c r="NAV107" s="0"/>
      <c r="NAW107" s="0"/>
      <c r="NAX107" s="0"/>
      <c r="NAY107" s="0"/>
      <c r="NAZ107" s="0"/>
      <c r="NBA107" s="0"/>
      <c r="NBB107" s="0"/>
      <c r="NBC107" s="0"/>
      <c r="NBD107" s="0"/>
      <c r="NBE107" s="0"/>
      <c r="NBF107" s="0"/>
      <c r="NBG107" s="0"/>
      <c r="NBH107" s="0"/>
      <c r="NBI107" s="0"/>
      <c r="NBJ107" s="0"/>
      <c r="NBK107" s="0"/>
      <c r="NBL107" s="0"/>
      <c r="NBM107" s="0"/>
      <c r="NBN107" s="0"/>
      <c r="NBO107" s="0"/>
      <c r="NBP107" s="0"/>
      <c r="NBQ107" s="0"/>
      <c r="NBR107" s="0"/>
      <c r="NBS107" s="0"/>
      <c r="NBT107" s="0"/>
      <c r="NBU107" s="0"/>
      <c r="NBV107" s="0"/>
      <c r="NBW107" s="0"/>
      <c r="NBX107" s="0"/>
      <c r="NBY107" s="0"/>
      <c r="NBZ107" s="0"/>
      <c r="NCA107" s="0"/>
      <c r="NCB107" s="0"/>
      <c r="NCC107" s="0"/>
      <c r="NCD107" s="0"/>
      <c r="NCE107" s="0"/>
      <c r="NCF107" s="0"/>
      <c r="NCG107" s="0"/>
      <c r="NCH107" s="0"/>
      <c r="NCI107" s="0"/>
      <c r="NCJ107" s="0"/>
      <c r="NCK107" s="0"/>
      <c r="NCL107" s="0"/>
      <c r="NCM107" s="0"/>
      <c r="NCN107" s="0"/>
      <c r="NCO107" s="0"/>
      <c r="NCP107" s="0"/>
      <c r="NCQ107" s="0"/>
      <c r="NCR107" s="0"/>
      <c r="NCS107" s="0"/>
      <c r="NCT107" s="0"/>
      <c r="NCU107" s="0"/>
      <c r="NCV107" s="0"/>
      <c r="NCW107" s="0"/>
      <c r="NCX107" s="0"/>
      <c r="NCY107" s="0"/>
      <c r="NCZ107" s="0"/>
      <c r="NDA107" s="0"/>
      <c r="NDB107" s="0"/>
      <c r="NDC107" s="0"/>
      <c r="NDD107" s="0"/>
      <c r="NDE107" s="0"/>
      <c r="NDF107" s="0"/>
      <c r="NDG107" s="0"/>
      <c r="NDH107" s="0"/>
      <c r="NDI107" s="0"/>
      <c r="NDJ107" s="0"/>
      <c r="NDK107" s="0"/>
      <c r="NDL107" s="0"/>
      <c r="NDM107" s="0"/>
      <c r="NDN107" s="0"/>
      <c r="NDO107" s="0"/>
      <c r="NDP107" s="0"/>
      <c r="NDQ107" s="0"/>
      <c r="NDR107" s="0"/>
      <c r="NDS107" s="0"/>
      <c r="NDT107" s="0"/>
      <c r="NDU107" s="0"/>
      <c r="NDV107" s="0"/>
      <c r="NDW107" s="0"/>
      <c r="NDX107" s="0"/>
      <c r="NDY107" s="0"/>
      <c r="NDZ107" s="0"/>
      <c r="NEA107" s="0"/>
      <c r="NEB107" s="0"/>
      <c r="NEC107" s="0"/>
      <c r="NED107" s="0"/>
      <c r="NEE107" s="0"/>
      <c r="NEF107" s="0"/>
      <c r="NEG107" s="0"/>
      <c r="NEH107" s="0"/>
      <c r="NEI107" s="0"/>
      <c r="NEJ107" s="0"/>
      <c r="NEK107" s="0"/>
      <c r="NEL107" s="0"/>
      <c r="NEM107" s="0"/>
      <c r="NEN107" s="0"/>
      <c r="NEO107" s="0"/>
      <c r="NEP107" s="0"/>
      <c r="NEQ107" s="0"/>
      <c r="NER107" s="0"/>
      <c r="NES107" s="0"/>
      <c r="NET107" s="0"/>
      <c r="NEU107" s="0"/>
      <c r="NEV107" s="0"/>
      <c r="NEW107" s="0"/>
      <c r="NEX107" s="0"/>
      <c r="NEY107" s="0"/>
      <c r="NEZ107" s="0"/>
      <c r="NFA107" s="0"/>
      <c r="NFB107" s="0"/>
      <c r="NFC107" s="0"/>
      <c r="NFD107" s="0"/>
      <c r="NFE107" s="0"/>
      <c r="NFF107" s="0"/>
      <c r="NFG107" s="0"/>
      <c r="NFH107" s="0"/>
      <c r="NFI107" s="0"/>
      <c r="NFJ107" s="0"/>
      <c r="NFK107" s="0"/>
      <c r="NFL107" s="0"/>
      <c r="NFM107" s="0"/>
      <c r="NFN107" s="0"/>
      <c r="NFO107" s="0"/>
      <c r="NFP107" s="0"/>
      <c r="NFQ107" s="0"/>
      <c r="NFR107" s="0"/>
      <c r="NFS107" s="0"/>
      <c r="NFT107" s="0"/>
      <c r="NFU107" s="0"/>
      <c r="NFV107" s="0"/>
      <c r="NFW107" s="0"/>
      <c r="NFX107" s="0"/>
      <c r="NFY107" s="0"/>
      <c r="NFZ107" s="0"/>
      <c r="NGA107" s="0"/>
      <c r="NGB107" s="0"/>
      <c r="NGC107" s="0"/>
      <c r="NGD107" s="0"/>
      <c r="NGE107" s="0"/>
      <c r="NGF107" s="0"/>
      <c r="NGG107" s="0"/>
      <c r="NGH107" s="0"/>
      <c r="NGI107" s="0"/>
      <c r="NGJ107" s="0"/>
      <c r="NGK107" s="0"/>
      <c r="NGL107" s="0"/>
      <c r="NGM107" s="0"/>
      <c r="NGN107" s="0"/>
      <c r="NGO107" s="0"/>
      <c r="NGP107" s="0"/>
      <c r="NGQ107" s="0"/>
      <c r="NGR107" s="0"/>
      <c r="NGS107" s="0"/>
      <c r="NGT107" s="0"/>
      <c r="NGU107" s="0"/>
      <c r="NGV107" s="0"/>
      <c r="NGW107" s="0"/>
      <c r="NGX107" s="0"/>
      <c r="NGY107" s="0"/>
      <c r="NGZ107" s="0"/>
      <c r="NHA107" s="0"/>
      <c r="NHB107" s="0"/>
      <c r="NHC107" s="0"/>
      <c r="NHD107" s="0"/>
      <c r="NHE107" s="0"/>
      <c r="NHF107" s="0"/>
      <c r="NHG107" s="0"/>
      <c r="NHH107" s="0"/>
      <c r="NHI107" s="0"/>
      <c r="NHJ107" s="0"/>
      <c r="NHK107" s="0"/>
      <c r="NHL107" s="0"/>
      <c r="NHM107" s="0"/>
      <c r="NHN107" s="0"/>
      <c r="NHO107" s="0"/>
      <c r="NHP107" s="0"/>
      <c r="NHQ107" s="0"/>
      <c r="NHR107" s="0"/>
      <c r="NHS107" s="0"/>
      <c r="NHT107" s="0"/>
      <c r="NHU107" s="0"/>
      <c r="NHV107" s="0"/>
      <c r="NHW107" s="0"/>
      <c r="NHX107" s="0"/>
      <c r="NHY107" s="0"/>
      <c r="NHZ107" s="0"/>
      <c r="NIA107" s="0"/>
      <c r="NIB107" s="0"/>
      <c r="NIC107" s="0"/>
      <c r="NID107" s="0"/>
      <c r="NIE107" s="0"/>
      <c r="NIF107" s="0"/>
      <c r="NIG107" s="0"/>
      <c r="NIH107" s="0"/>
      <c r="NII107" s="0"/>
      <c r="NIJ107" s="0"/>
      <c r="NIK107" s="0"/>
      <c r="NIL107" s="0"/>
      <c r="NIM107" s="0"/>
      <c r="NIN107" s="0"/>
      <c r="NIO107" s="0"/>
      <c r="NIP107" s="0"/>
      <c r="NIQ107" s="0"/>
      <c r="NIR107" s="0"/>
      <c r="NIS107" s="0"/>
      <c r="NIT107" s="0"/>
      <c r="NIU107" s="0"/>
      <c r="NIV107" s="0"/>
      <c r="NIW107" s="0"/>
      <c r="NIX107" s="0"/>
      <c r="NIY107" s="0"/>
      <c r="NIZ107" s="0"/>
      <c r="NJA107" s="0"/>
      <c r="NJB107" s="0"/>
      <c r="NJC107" s="0"/>
      <c r="NJD107" s="0"/>
      <c r="NJE107" s="0"/>
      <c r="NJF107" s="0"/>
      <c r="NJG107" s="0"/>
      <c r="NJH107" s="0"/>
      <c r="NJI107" s="0"/>
      <c r="NJJ107" s="0"/>
      <c r="NJK107" s="0"/>
      <c r="NJL107" s="0"/>
      <c r="NJM107" s="0"/>
      <c r="NJN107" s="0"/>
      <c r="NJO107" s="0"/>
      <c r="NJP107" s="0"/>
      <c r="NJQ107" s="0"/>
      <c r="NJR107" s="0"/>
      <c r="NJS107" s="0"/>
      <c r="NJT107" s="0"/>
      <c r="NJU107" s="0"/>
      <c r="NJV107" s="0"/>
      <c r="NJW107" s="0"/>
      <c r="NJX107" s="0"/>
      <c r="NJY107" s="0"/>
      <c r="NJZ107" s="0"/>
      <c r="NKA107" s="0"/>
      <c r="NKB107" s="0"/>
      <c r="NKC107" s="0"/>
      <c r="NKD107" s="0"/>
      <c r="NKE107" s="0"/>
      <c r="NKF107" s="0"/>
      <c r="NKG107" s="0"/>
      <c r="NKH107" s="0"/>
      <c r="NKI107" s="0"/>
      <c r="NKJ107" s="0"/>
      <c r="NKK107" s="0"/>
      <c r="NKL107" s="0"/>
      <c r="NKM107" s="0"/>
      <c r="NKN107" s="0"/>
      <c r="NKO107" s="0"/>
      <c r="NKP107" s="0"/>
      <c r="NKQ107" s="0"/>
      <c r="NKR107" s="0"/>
      <c r="NKS107" s="0"/>
      <c r="NKT107" s="0"/>
      <c r="NKU107" s="0"/>
      <c r="NKV107" s="0"/>
      <c r="NKW107" s="0"/>
      <c r="NKX107" s="0"/>
      <c r="NKY107" s="0"/>
      <c r="NKZ107" s="0"/>
      <c r="NLA107" s="0"/>
      <c r="NLB107" s="0"/>
      <c r="NLC107" s="0"/>
      <c r="NLD107" s="0"/>
      <c r="NLE107" s="0"/>
      <c r="NLF107" s="0"/>
      <c r="NLG107" s="0"/>
      <c r="NLH107" s="0"/>
      <c r="NLI107" s="0"/>
      <c r="NLJ107" s="0"/>
      <c r="NLK107" s="0"/>
      <c r="NLL107" s="0"/>
      <c r="NLM107" s="0"/>
      <c r="NLN107" s="0"/>
      <c r="NLO107" s="0"/>
      <c r="NLP107" s="0"/>
      <c r="NLQ107" s="0"/>
      <c r="NLR107" s="0"/>
      <c r="NLS107" s="0"/>
      <c r="NLT107" s="0"/>
      <c r="NLU107" s="0"/>
      <c r="NLV107" s="0"/>
      <c r="NLW107" s="0"/>
      <c r="NLX107" s="0"/>
      <c r="NLY107" s="0"/>
      <c r="NLZ107" s="0"/>
      <c r="NMA107" s="0"/>
      <c r="NMB107" s="0"/>
      <c r="NMC107" s="0"/>
      <c r="NMD107" s="0"/>
      <c r="NME107" s="0"/>
      <c r="NMF107" s="0"/>
      <c r="NMG107" s="0"/>
      <c r="NMH107" s="0"/>
      <c r="NMI107" s="0"/>
      <c r="NMJ107" s="0"/>
      <c r="NMK107" s="0"/>
      <c r="NML107" s="0"/>
      <c r="NMM107" s="0"/>
      <c r="NMN107" s="0"/>
      <c r="NMO107" s="0"/>
      <c r="NMP107" s="0"/>
      <c r="NMQ107" s="0"/>
      <c r="NMR107" s="0"/>
      <c r="NMS107" s="0"/>
      <c r="NMT107" s="0"/>
      <c r="NMU107" s="0"/>
      <c r="NMV107" s="0"/>
      <c r="NMW107" s="0"/>
      <c r="NMX107" s="0"/>
      <c r="NMY107" s="0"/>
      <c r="NMZ107" s="0"/>
      <c r="NNA107" s="0"/>
      <c r="NNB107" s="0"/>
      <c r="NNC107" s="0"/>
      <c r="NND107" s="0"/>
      <c r="NNE107" s="0"/>
      <c r="NNF107" s="0"/>
      <c r="NNG107" s="0"/>
      <c r="NNH107" s="0"/>
      <c r="NNI107" s="0"/>
      <c r="NNJ107" s="0"/>
      <c r="NNK107" s="0"/>
      <c r="NNL107" s="0"/>
      <c r="NNM107" s="0"/>
      <c r="NNN107" s="0"/>
      <c r="NNO107" s="0"/>
      <c r="NNP107" s="0"/>
      <c r="NNQ107" s="0"/>
      <c r="NNR107" s="0"/>
      <c r="NNS107" s="0"/>
      <c r="NNT107" s="0"/>
      <c r="NNU107" s="0"/>
      <c r="NNV107" s="0"/>
      <c r="NNW107" s="0"/>
      <c r="NNX107" s="0"/>
      <c r="NNY107" s="0"/>
      <c r="NNZ107" s="0"/>
      <c r="NOA107" s="0"/>
      <c r="NOB107" s="0"/>
      <c r="NOC107" s="0"/>
      <c r="NOD107" s="0"/>
      <c r="NOE107" s="0"/>
      <c r="NOF107" s="0"/>
      <c r="NOG107" s="0"/>
      <c r="NOH107" s="0"/>
      <c r="NOI107" s="0"/>
      <c r="NOJ107" s="0"/>
      <c r="NOK107" s="0"/>
      <c r="NOL107" s="0"/>
      <c r="NOM107" s="0"/>
      <c r="NON107" s="0"/>
      <c r="NOO107" s="0"/>
      <c r="NOP107" s="0"/>
      <c r="NOQ107" s="0"/>
      <c r="NOR107" s="0"/>
      <c r="NOS107" s="0"/>
      <c r="NOT107" s="0"/>
      <c r="NOU107" s="0"/>
      <c r="NOV107" s="0"/>
      <c r="NOW107" s="0"/>
      <c r="NOX107" s="0"/>
      <c r="NOY107" s="0"/>
      <c r="NOZ107" s="0"/>
      <c r="NPA107" s="0"/>
      <c r="NPB107" s="0"/>
      <c r="NPC107" s="0"/>
      <c r="NPD107" s="0"/>
      <c r="NPE107" s="0"/>
      <c r="NPF107" s="0"/>
      <c r="NPG107" s="0"/>
      <c r="NPH107" s="0"/>
      <c r="NPI107" s="0"/>
      <c r="NPJ107" s="0"/>
      <c r="NPK107" s="0"/>
      <c r="NPL107" s="0"/>
      <c r="NPM107" s="0"/>
      <c r="NPN107" s="0"/>
      <c r="NPO107" s="0"/>
      <c r="NPP107" s="0"/>
      <c r="NPQ107" s="0"/>
      <c r="NPR107" s="0"/>
      <c r="NPS107" s="0"/>
      <c r="NPT107" s="0"/>
      <c r="NPU107" s="0"/>
      <c r="NPV107" s="0"/>
      <c r="NPW107" s="0"/>
      <c r="NPX107" s="0"/>
      <c r="NPY107" s="0"/>
      <c r="NPZ107" s="0"/>
      <c r="NQA107" s="0"/>
      <c r="NQB107" s="0"/>
      <c r="NQC107" s="0"/>
      <c r="NQD107" s="0"/>
      <c r="NQE107" s="0"/>
      <c r="NQF107" s="0"/>
      <c r="NQG107" s="0"/>
      <c r="NQH107" s="0"/>
      <c r="NQI107" s="0"/>
      <c r="NQJ107" s="0"/>
      <c r="NQK107" s="0"/>
      <c r="NQL107" s="0"/>
      <c r="NQM107" s="0"/>
      <c r="NQN107" s="0"/>
      <c r="NQO107" s="0"/>
      <c r="NQP107" s="0"/>
      <c r="NQQ107" s="0"/>
      <c r="NQR107" s="0"/>
      <c r="NQS107" s="0"/>
      <c r="NQT107" s="0"/>
      <c r="NQU107" s="0"/>
      <c r="NQV107" s="0"/>
      <c r="NQW107" s="0"/>
      <c r="NQX107" s="0"/>
      <c r="NQY107" s="0"/>
      <c r="NQZ107" s="0"/>
      <c r="NRA107" s="0"/>
      <c r="NRB107" s="0"/>
      <c r="NRC107" s="0"/>
      <c r="NRD107" s="0"/>
      <c r="NRE107" s="0"/>
      <c r="NRF107" s="0"/>
      <c r="NRG107" s="0"/>
      <c r="NRH107" s="0"/>
      <c r="NRI107" s="0"/>
      <c r="NRJ107" s="0"/>
      <c r="NRK107" s="0"/>
      <c r="NRL107" s="0"/>
      <c r="NRM107" s="0"/>
      <c r="NRN107" s="0"/>
      <c r="NRO107" s="0"/>
      <c r="NRP107" s="0"/>
      <c r="NRQ107" s="0"/>
      <c r="NRR107" s="0"/>
      <c r="NRS107" s="0"/>
      <c r="NRT107" s="0"/>
      <c r="NRU107" s="0"/>
      <c r="NRV107" s="0"/>
      <c r="NRW107" s="0"/>
      <c r="NRX107" s="0"/>
      <c r="NRY107" s="0"/>
      <c r="NRZ107" s="0"/>
      <c r="NSA107" s="0"/>
      <c r="NSB107" s="0"/>
      <c r="NSC107" s="0"/>
      <c r="NSD107" s="0"/>
      <c r="NSE107" s="0"/>
      <c r="NSF107" s="0"/>
      <c r="NSG107" s="0"/>
      <c r="NSH107" s="0"/>
      <c r="NSI107" s="0"/>
      <c r="NSJ107" s="0"/>
      <c r="NSK107" s="0"/>
      <c r="NSL107" s="0"/>
      <c r="NSM107" s="0"/>
      <c r="NSN107" s="0"/>
      <c r="NSO107" s="0"/>
      <c r="NSP107" s="0"/>
      <c r="NSQ107" s="0"/>
      <c r="NSR107" s="0"/>
      <c r="NSS107" s="0"/>
      <c r="NST107" s="0"/>
      <c r="NSU107" s="0"/>
      <c r="NSV107" s="0"/>
      <c r="NSW107" s="0"/>
      <c r="NSX107" s="0"/>
      <c r="NSY107" s="0"/>
      <c r="NSZ107" s="0"/>
      <c r="NTA107" s="0"/>
      <c r="NTB107" s="0"/>
      <c r="NTC107" s="0"/>
      <c r="NTD107" s="0"/>
      <c r="NTE107" s="0"/>
      <c r="NTF107" s="0"/>
      <c r="NTG107" s="0"/>
      <c r="NTH107" s="0"/>
      <c r="NTI107" s="0"/>
      <c r="NTJ107" s="0"/>
      <c r="NTK107" s="0"/>
      <c r="NTL107" s="0"/>
      <c r="NTM107" s="0"/>
      <c r="NTN107" s="0"/>
      <c r="NTO107" s="0"/>
      <c r="NTP107" s="0"/>
      <c r="NTQ107" s="0"/>
      <c r="NTR107" s="0"/>
      <c r="NTS107" s="0"/>
      <c r="NTT107" s="0"/>
      <c r="NTU107" s="0"/>
      <c r="NTV107" s="0"/>
      <c r="NTW107" s="0"/>
      <c r="NTX107" s="0"/>
      <c r="NTY107" s="0"/>
      <c r="NTZ107" s="0"/>
      <c r="NUA107" s="0"/>
      <c r="NUB107" s="0"/>
      <c r="NUC107" s="0"/>
      <c r="NUD107" s="0"/>
      <c r="NUE107" s="0"/>
      <c r="NUF107" s="0"/>
      <c r="NUG107" s="0"/>
      <c r="NUH107" s="0"/>
      <c r="NUI107" s="0"/>
      <c r="NUJ107" s="0"/>
      <c r="NUK107" s="0"/>
      <c r="NUL107" s="0"/>
      <c r="NUM107" s="0"/>
      <c r="NUN107" s="0"/>
      <c r="NUO107" s="0"/>
      <c r="NUP107" s="0"/>
      <c r="NUQ107" s="0"/>
      <c r="NUR107" s="0"/>
      <c r="NUS107" s="0"/>
      <c r="NUT107" s="0"/>
      <c r="NUU107" s="0"/>
      <c r="NUV107" s="0"/>
      <c r="NUW107" s="0"/>
      <c r="NUX107" s="0"/>
      <c r="NUY107" s="0"/>
      <c r="NUZ107" s="0"/>
      <c r="NVA107" s="0"/>
      <c r="NVB107" s="0"/>
      <c r="NVC107" s="0"/>
      <c r="NVD107" s="0"/>
      <c r="NVE107" s="0"/>
      <c r="NVF107" s="0"/>
      <c r="NVG107" s="0"/>
      <c r="NVH107" s="0"/>
      <c r="NVI107" s="0"/>
      <c r="NVJ107" s="0"/>
      <c r="NVK107" s="0"/>
      <c r="NVL107" s="0"/>
      <c r="NVM107" s="0"/>
      <c r="NVN107" s="0"/>
      <c r="NVO107" s="0"/>
      <c r="NVP107" s="0"/>
      <c r="NVQ107" s="0"/>
      <c r="NVR107" s="0"/>
      <c r="NVS107" s="0"/>
      <c r="NVT107" s="0"/>
      <c r="NVU107" s="0"/>
      <c r="NVV107" s="0"/>
      <c r="NVW107" s="0"/>
      <c r="NVX107" s="0"/>
      <c r="NVY107" s="0"/>
      <c r="NVZ107" s="0"/>
      <c r="NWA107" s="0"/>
      <c r="NWB107" s="0"/>
      <c r="NWC107" s="0"/>
      <c r="NWD107" s="0"/>
      <c r="NWE107" s="0"/>
      <c r="NWF107" s="0"/>
      <c r="NWG107" s="0"/>
      <c r="NWH107" s="0"/>
      <c r="NWI107" s="0"/>
      <c r="NWJ107" s="0"/>
      <c r="NWK107" s="0"/>
      <c r="NWL107" s="0"/>
      <c r="NWM107" s="0"/>
      <c r="NWN107" s="0"/>
      <c r="NWO107" s="0"/>
      <c r="NWP107" s="0"/>
      <c r="NWQ107" s="0"/>
      <c r="NWR107" s="0"/>
      <c r="NWS107" s="0"/>
      <c r="NWT107" s="0"/>
      <c r="NWU107" s="0"/>
      <c r="NWV107" s="0"/>
      <c r="NWW107" s="0"/>
      <c r="NWX107" s="0"/>
      <c r="NWY107" s="0"/>
      <c r="NWZ107" s="0"/>
      <c r="NXA107" s="0"/>
      <c r="NXB107" s="0"/>
      <c r="NXC107" s="0"/>
      <c r="NXD107" s="0"/>
      <c r="NXE107" s="0"/>
      <c r="NXF107" s="0"/>
      <c r="NXG107" s="0"/>
      <c r="NXH107" s="0"/>
      <c r="NXI107" s="0"/>
      <c r="NXJ107" s="0"/>
      <c r="NXK107" s="0"/>
      <c r="NXL107" s="0"/>
      <c r="NXM107" s="0"/>
      <c r="NXN107" s="0"/>
      <c r="NXO107" s="0"/>
      <c r="NXP107" s="0"/>
      <c r="NXQ107" s="0"/>
      <c r="NXR107" s="0"/>
      <c r="NXS107" s="0"/>
      <c r="NXT107" s="0"/>
      <c r="NXU107" s="0"/>
      <c r="NXV107" s="0"/>
      <c r="NXW107" s="0"/>
      <c r="NXX107" s="0"/>
      <c r="NXY107" s="0"/>
      <c r="NXZ107" s="0"/>
      <c r="NYA107" s="0"/>
      <c r="NYB107" s="0"/>
      <c r="NYC107" s="0"/>
      <c r="NYD107" s="0"/>
      <c r="NYE107" s="0"/>
      <c r="NYF107" s="0"/>
      <c r="NYG107" s="0"/>
      <c r="NYH107" s="0"/>
      <c r="NYI107" s="0"/>
      <c r="NYJ107" s="0"/>
      <c r="NYK107" s="0"/>
      <c r="NYL107" s="0"/>
      <c r="NYM107" s="0"/>
      <c r="NYN107" s="0"/>
      <c r="NYO107" s="0"/>
      <c r="NYP107" s="0"/>
      <c r="NYQ107" s="0"/>
      <c r="NYR107" s="0"/>
      <c r="NYS107" s="0"/>
      <c r="NYT107" s="0"/>
      <c r="NYU107" s="0"/>
      <c r="NYV107" s="0"/>
      <c r="NYW107" s="0"/>
      <c r="NYX107" s="0"/>
      <c r="NYY107" s="0"/>
      <c r="NYZ107" s="0"/>
      <c r="NZA107" s="0"/>
      <c r="NZB107" s="0"/>
      <c r="NZC107" s="0"/>
      <c r="NZD107" s="0"/>
      <c r="NZE107" s="0"/>
      <c r="NZF107" s="0"/>
      <c r="NZG107" s="0"/>
      <c r="NZH107" s="0"/>
      <c r="NZI107" s="0"/>
      <c r="NZJ107" s="0"/>
      <c r="NZK107" s="0"/>
      <c r="NZL107" s="0"/>
      <c r="NZM107" s="0"/>
      <c r="NZN107" s="0"/>
      <c r="NZO107" s="0"/>
      <c r="NZP107" s="0"/>
      <c r="NZQ107" s="0"/>
      <c r="NZR107" s="0"/>
      <c r="NZS107" s="0"/>
      <c r="NZT107" s="0"/>
      <c r="NZU107" s="0"/>
      <c r="NZV107" s="0"/>
      <c r="NZW107" s="0"/>
      <c r="NZX107" s="0"/>
      <c r="NZY107" s="0"/>
      <c r="NZZ107" s="0"/>
      <c r="OAA107" s="0"/>
      <c r="OAB107" s="0"/>
      <c r="OAC107" s="0"/>
      <c r="OAD107" s="0"/>
      <c r="OAE107" s="0"/>
      <c r="OAF107" s="0"/>
      <c r="OAG107" s="0"/>
      <c r="OAH107" s="0"/>
      <c r="OAI107" s="0"/>
      <c r="OAJ107" s="0"/>
      <c r="OAK107" s="0"/>
      <c r="OAL107" s="0"/>
      <c r="OAM107" s="0"/>
      <c r="OAN107" s="0"/>
      <c r="OAO107" s="0"/>
      <c r="OAP107" s="0"/>
      <c r="OAQ107" s="0"/>
      <c r="OAR107" s="0"/>
      <c r="OAS107" s="0"/>
      <c r="OAT107" s="0"/>
      <c r="OAU107" s="0"/>
      <c r="OAV107" s="0"/>
      <c r="OAW107" s="0"/>
      <c r="OAX107" s="0"/>
      <c r="OAY107" s="0"/>
      <c r="OAZ107" s="0"/>
      <c r="OBA107" s="0"/>
      <c r="OBB107" s="0"/>
      <c r="OBC107" s="0"/>
      <c r="OBD107" s="0"/>
      <c r="OBE107" s="0"/>
      <c r="OBF107" s="0"/>
      <c r="OBG107" s="0"/>
      <c r="OBH107" s="0"/>
      <c r="OBI107" s="0"/>
      <c r="OBJ107" s="0"/>
      <c r="OBK107" s="0"/>
      <c r="OBL107" s="0"/>
      <c r="OBM107" s="0"/>
      <c r="OBN107" s="0"/>
      <c r="OBO107" s="0"/>
      <c r="OBP107" s="0"/>
      <c r="OBQ107" s="0"/>
      <c r="OBR107" s="0"/>
      <c r="OBS107" s="0"/>
      <c r="OBT107" s="0"/>
      <c r="OBU107" s="0"/>
      <c r="OBV107" s="0"/>
      <c r="OBW107" s="0"/>
      <c r="OBX107" s="0"/>
      <c r="OBY107" s="0"/>
      <c r="OBZ107" s="0"/>
      <c r="OCA107" s="0"/>
      <c r="OCB107" s="0"/>
      <c r="OCC107" s="0"/>
      <c r="OCD107" s="0"/>
      <c r="OCE107" s="0"/>
      <c r="OCF107" s="0"/>
      <c r="OCG107" s="0"/>
      <c r="OCH107" s="0"/>
      <c r="OCI107" s="0"/>
      <c r="OCJ107" s="0"/>
      <c r="OCK107" s="0"/>
      <c r="OCL107" s="0"/>
      <c r="OCM107" s="0"/>
      <c r="OCN107" s="0"/>
      <c r="OCO107" s="0"/>
      <c r="OCP107" s="0"/>
      <c r="OCQ107" s="0"/>
      <c r="OCR107" s="0"/>
      <c r="OCS107" s="0"/>
      <c r="OCT107" s="0"/>
      <c r="OCU107" s="0"/>
      <c r="OCV107" s="0"/>
      <c r="OCW107" s="0"/>
      <c r="OCX107" s="0"/>
      <c r="OCY107" s="0"/>
      <c r="OCZ107" s="0"/>
      <c r="ODA107" s="0"/>
      <c r="ODB107" s="0"/>
      <c r="ODC107" s="0"/>
      <c r="ODD107" s="0"/>
      <c r="ODE107" s="0"/>
      <c r="ODF107" s="0"/>
      <c r="ODG107" s="0"/>
      <c r="ODH107" s="0"/>
      <c r="ODI107" s="0"/>
      <c r="ODJ107" s="0"/>
      <c r="ODK107" s="0"/>
      <c r="ODL107" s="0"/>
      <c r="ODM107" s="0"/>
      <c r="ODN107" s="0"/>
      <c r="ODO107" s="0"/>
      <c r="ODP107" s="0"/>
      <c r="ODQ107" s="0"/>
      <c r="ODR107" s="0"/>
      <c r="ODS107" s="0"/>
      <c r="ODT107" s="0"/>
      <c r="ODU107" s="0"/>
      <c r="ODV107" s="0"/>
      <c r="ODW107" s="0"/>
      <c r="ODX107" s="0"/>
      <c r="ODY107" s="0"/>
      <c r="ODZ107" s="0"/>
      <c r="OEA107" s="0"/>
      <c r="OEB107" s="0"/>
      <c r="OEC107" s="0"/>
      <c r="OED107" s="0"/>
      <c r="OEE107" s="0"/>
      <c r="OEF107" s="0"/>
      <c r="OEG107" s="0"/>
      <c r="OEH107" s="0"/>
      <c r="OEI107" s="0"/>
      <c r="OEJ107" s="0"/>
      <c r="OEK107" s="0"/>
      <c r="OEL107" s="0"/>
      <c r="OEM107" s="0"/>
      <c r="OEN107" s="0"/>
      <c r="OEO107" s="0"/>
      <c r="OEP107" s="0"/>
      <c r="OEQ107" s="0"/>
      <c r="OER107" s="0"/>
      <c r="OES107" s="0"/>
      <c r="OET107" s="0"/>
      <c r="OEU107" s="0"/>
      <c r="OEV107" s="0"/>
      <c r="OEW107" s="0"/>
      <c r="OEX107" s="0"/>
      <c r="OEY107" s="0"/>
      <c r="OEZ107" s="0"/>
      <c r="OFA107" s="0"/>
      <c r="OFB107" s="0"/>
      <c r="OFC107" s="0"/>
      <c r="OFD107" s="0"/>
      <c r="OFE107" s="0"/>
      <c r="OFF107" s="0"/>
      <c r="OFG107" s="0"/>
      <c r="OFH107" s="0"/>
      <c r="OFI107" s="0"/>
      <c r="OFJ107" s="0"/>
      <c r="OFK107" s="0"/>
      <c r="OFL107" s="0"/>
      <c r="OFM107" s="0"/>
      <c r="OFN107" s="0"/>
      <c r="OFO107" s="0"/>
      <c r="OFP107" s="0"/>
      <c r="OFQ107" s="0"/>
      <c r="OFR107" s="0"/>
      <c r="OFS107" s="0"/>
      <c r="OFT107" s="0"/>
      <c r="OFU107" s="0"/>
      <c r="OFV107" s="0"/>
      <c r="OFW107" s="0"/>
      <c r="OFX107" s="0"/>
      <c r="OFY107" s="0"/>
      <c r="OFZ107" s="0"/>
      <c r="OGA107" s="0"/>
      <c r="OGB107" s="0"/>
      <c r="OGC107" s="0"/>
      <c r="OGD107" s="0"/>
      <c r="OGE107" s="0"/>
      <c r="OGF107" s="0"/>
      <c r="OGG107" s="0"/>
      <c r="OGH107" s="0"/>
      <c r="OGI107" s="0"/>
      <c r="OGJ107" s="0"/>
      <c r="OGK107" s="0"/>
      <c r="OGL107" s="0"/>
      <c r="OGM107" s="0"/>
      <c r="OGN107" s="0"/>
      <c r="OGO107" s="0"/>
      <c r="OGP107" s="0"/>
      <c r="OGQ107" s="0"/>
      <c r="OGR107" s="0"/>
      <c r="OGS107" s="0"/>
      <c r="OGT107" s="0"/>
      <c r="OGU107" s="0"/>
      <c r="OGV107" s="0"/>
      <c r="OGW107" s="0"/>
      <c r="OGX107" s="0"/>
      <c r="OGY107" s="0"/>
      <c r="OGZ107" s="0"/>
      <c r="OHA107" s="0"/>
      <c r="OHB107" s="0"/>
      <c r="OHC107" s="0"/>
      <c r="OHD107" s="0"/>
      <c r="OHE107" s="0"/>
      <c r="OHF107" s="0"/>
      <c r="OHG107" s="0"/>
      <c r="OHH107" s="0"/>
      <c r="OHI107" s="0"/>
      <c r="OHJ107" s="0"/>
      <c r="OHK107" s="0"/>
      <c r="OHL107" s="0"/>
      <c r="OHM107" s="0"/>
      <c r="OHN107" s="0"/>
      <c r="OHO107" s="0"/>
      <c r="OHP107" s="0"/>
      <c r="OHQ107" s="0"/>
      <c r="OHR107" s="0"/>
      <c r="OHS107" s="0"/>
      <c r="OHT107" s="0"/>
      <c r="OHU107" s="0"/>
      <c r="OHV107" s="0"/>
      <c r="OHW107" s="0"/>
      <c r="OHX107" s="0"/>
      <c r="OHY107" s="0"/>
      <c r="OHZ107" s="0"/>
      <c r="OIA107" s="0"/>
      <c r="OIB107" s="0"/>
      <c r="OIC107" s="0"/>
      <c r="OID107" s="0"/>
      <c r="OIE107" s="0"/>
      <c r="OIF107" s="0"/>
      <c r="OIG107" s="0"/>
      <c r="OIH107" s="0"/>
      <c r="OII107" s="0"/>
      <c r="OIJ107" s="0"/>
      <c r="OIK107" s="0"/>
      <c r="OIL107" s="0"/>
      <c r="OIM107" s="0"/>
      <c r="OIN107" s="0"/>
      <c r="OIO107" s="0"/>
      <c r="OIP107" s="0"/>
      <c r="OIQ107" s="0"/>
      <c r="OIR107" s="0"/>
      <c r="OIS107" s="0"/>
      <c r="OIT107" s="0"/>
      <c r="OIU107" s="0"/>
      <c r="OIV107" s="0"/>
      <c r="OIW107" s="0"/>
      <c r="OIX107" s="0"/>
      <c r="OIY107" s="0"/>
      <c r="OIZ107" s="0"/>
      <c r="OJA107" s="0"/>
      <c r="OJB107" s="0"/>
      <c r="OJC107" s="0"/>
      <c r="OJD107" s="0"/>
      <c r="OJE107" s="0"/>
      <c r="OJF107" s="0"/>
      <c r="OJG107" s="0"/>
      <c r="OJH107" s="0"/>
      <c r="OJI107" s="0"/>
      <c r="OJJ107" s="0"/>
      <c r="OJK107" s="0"/>
      <c r="OJL107" s="0"/>
      <c r="OJM107" s="0"/>
      <c r="OJN107" s="0"/>
      <c r="OJO107" s="0"/>
      <c r="OJP107" s="0"/>
      <c r="OJQ107" s="0"/>
      <c r="OJR107" s="0"/>
      <c r="OJS107" s="0"/>
      <c r="OJT107" s="0"/>
      <c r="OJU107" s="0"/>
      <c r="OJV107" s="0"/>
      <c r="OJW107" s="0"/>
      <c r="OJX107" s="0"/>
      <c r="OJY107" s="0"/>
      <c r="OJZ107" s="0"/>
      <c r="OKA107" s="0"/>
      <c r="OKB107" s="0"/>
      <c r="OKC107" s="0"/>
      <c r="OKD107" s="0"/>
      <c r="OKE107" s="0"/>
      <c r="OKF107" s="0"/>
      <c r="OKG107" s="0"/>
      <c r="OKH107" s="0"/>
      <c r="OKI107" s="0"/>
      <c r="OKJ107" s="0"/>
      <c r="OKK107" s="0"/>
      <c r="OKL107" s="0"/>
      <c r="OKM107" s="0"/>
      <c r="OKN107" s="0"/>
      <c r="OKO107" s="0"/>
      <c r="OKP107" s="0"/>
      <c r="OKQ107" s="0"/>
      <c r="OKR107" s="0"/>
      <c r="OKS107" s="0"/>
      <c r="OKT107" s="0"/>
      <c r="OKU107" s="0"/>
      <c r="OKV107" s="0"/>
      <c r="OKW107" s="0"/>
      <c r="OKX107" s="0"/>
      <c r="OKY107" s="0"/>
      <c r="OKZ107" s="0"/>
      <c r="OLA107" s="0"/>
      <c r="OLB107" s="0"/>
      <c r="OLC107" s="0"/>
      <c r="OLD107" s="0"/>
      <c r="OLE107" s="0"/>
      <c r="OLF107" s="0"/>
      <c r="OLG107" s="0"/>
      <c r="OLH107" s="0"/>
      <c r="OLI107" s="0"/>
      <c r="OLJ107" s="0"/>
      <c r="OLK107" s="0"/>
      <c r="OLL107" s="0"/>
      <c r="OLM107" s="0"/>
      <c r="OLN107" s="0"/>
      <c r="OLO107" s="0"/>
      <c r="OLP107" s="0"/>
      <c r="OLQ107" s="0"/>
      <c r="OLR107" s="0"/>
      <c r="OLS107" s="0"/>
      <c r="OLT107" s="0"/>
      <c r="OLU107" s="0"/>
      <c r="OLV107" s="0"/>
      <c r="OLW107" s="0"/>
      <c r="OLX107" s="0"/>
      <c r="OLY107" s="0"/>
      <c r="OLZ107" s="0"/>
      <c r="OMA107" s="0"/>
      <c r="OMB107" s="0"/>
      <c r="OMC107" s="0"/>
      <c r="OMD107" s="0"/>
      <c r="OME107" s="0"/>
      <c r="OMF107" s="0"/>
      <c r="OMG107" s="0"/>
      <c r="OMH107" s="0"/>
      <c r="OMI107" s="0"/>
      <c r="OMJ107" s="0"/>
      <c r="OMK107" s="0"/>
      <c r="OML107" s="0"/>
      <c r="OMM107" s="0"/>
      <c r="OMN107" s="0"/>
      <c r="OMO107" s="0"/>
      <c r="OMP107" s="0"/>
      <c r="OMQ107" s="0"/>
      <c r="OMR107" s="0"/>
      <c r="OMS107" s="0"/>
      <c r="OMT107" s="0"/>
      <c r="OMU107" s="0"/>
      <c r="OMV107" s="0"/>
      <c r="OMW107" s="0"/>
      <c r="OMX107" s="0"/>
      <c r="OMY107" s="0"/>
      <c r="OMZ107" s="0"/>
      <c r="ONA107" s="0"/>
      <c r="ONB107" s="0"/>
      <c r="ONC107" s="0"/>
      <c r="OND107" s="0"/>
      <c r="ONE107" s="0"/>
      <c r="ONF107" s="0"/>
      <c r="ONG107" s="0"/>
      <c r="ONH107" s="0"/>
      <c r="ONI107" s="0"/>
      <c r="ONJ107" s="0"/>
      <c r="ONK107" s="0"/>
      <c r="ONL107" s="0"/>
      <c r="ONM107" s="0"/>
      <c r="ONN107" s="0"/>
      <c r="ONO107" s="0"/>
      <c r="ONP107" s="0"/>
      <c r="ONQ107" s="0"/>
      <c r="ONR107" s="0"/>
      <c r="ONS107" s="0"/>
      <c r="ONT107" s="0"/>
      <c r="ONU107" s="0"/>
      <c r="ONV107" s="0"/>
      <c r="ONW107" s="0"/>
      <c r="ONX107" s="0"/>
      <c r="ONY107" s="0"/>
      <c r="ONZ107" s="0"/>
      <c r="OOA107" s="0"/>
      <c r="OOB107" s="0"/>
      <c r="OOC107" s="0"/>
      <c r="OOD107" s="0"/>
      <c r="OOE107" s="0"/>
      <c r="OOF107" s="0"/>
      <c r="OOG107" s="0"/>
      <c r="OOH107" s="0"/>
      <c r="OOI107" s="0"/>
      <c r="OOJ107" s="0"/>
      <c r="OOK107" s="0"/>
      <c r="OOL107" s="0"/>
      <c r="OOM107" s="0"/>
      <c r="OON107" s="0"/>
      <c r="OOO107" s="0"/>
      <c r="OOP107" s="0"/>
      <c r="OOQ107" s="0"/>
      <c r="OOR107" s="0"/>
      <c r="OOS107" s="0"/>
      <c r="OOT107" s="0"/>
      <c r="OOU107" s="0"/>
      <c r="OOV107" s="0"/>
      <c r="OOW107" s="0"/>
      <c r="OOX107" s="0"/>
      <c r="OOY107" s="0"/>
      <c r="OOZ107" s="0"/>
      <c r="OPA107" s="0"/>
      <c r="OPB107" s="0"/>
      <c r="OPC107" s="0"/>
      <c r="OPD107" s="0"/>
      <c r="OPE107" s="0"/>
      <c r="OPF107" s="0"/>
      <c r="OPG107" s="0"/>
      <c r="OPH107" s="0"/>
      <c r="OPI107" s="0"/>
      <c r="OPJ107" s="0"/>
      <c r="OPK107" s="0"/>
      <c r="OPL107" s="0"/>
      <c r="OPM107" s="0"/>
      <c r="OPN107" s="0"/>
      <c r="OPO107" s="0"/>
      <c r="OPP107" s="0"/>
      <c r="OPQ107" s="0"/>
      <c r="OPR107" s="0"/>
      <c r="OPS107" s="0"/>
      <c r="OPT107" s="0"/>
      <c r="OPU107" s="0"/>
      <c r="OPV107" s="0"/>
      <c r="OPW107" s="0"/>
      <c r="OPX107" s="0"/>
      <c r="OPY107" s="0"/>
      <c r="OPZ107" s="0"/>
      <c r="OQA107" s="0"/>
      <c r="OQB107" s="0"/>
      <c r="OQC107" s="0"/>
      <c r="OQD107" s="0"/>
      <c r="OQE107" s="0"/>
      <c r="OQF107" s="0"/>
      <c r="OQG107" s="0"/>
      <c r="OQH107" s="0"/>
      <c r="OQI107" s="0"/>
      <c r="OQJ107" s="0"/>
      <c r="OQK107" s="0"/>
      <c r="OQL107" s="0"/>
      <c r="OQM107" s="0"/>
      <c r="OQN107" s="0"/>
      <c r="OQO107" s="0"/>
      <c r="OQP107" s="0"/>
      <c r="OQQ107" s="0"/>
      <c r="OQR107" s="0"/>
      <c r="OQS107" s="0"/>
      <c r="OQT107" s="0"/>
      <c r="OQU107" s="0"/>
      <c r="OQV107" s="0"/>
      <c r="OQW107" s="0"/>
      <c r="OQX107" s="0"/>
      <c r="OQY107" s="0"/>
      <c r="OQZ107" s="0"/>
      <c r="ORA107" s="0"/>
      <c r="ORB107" s="0"/>
      <c r="ORC107" s="0"/>
      <c r="ORD107" s="0"/>
      <c r="ORE107" s="0"/>
      <c r="ORF107" s="0"/>
      <c r="ORG107" s="0"/>
      <c r="ORH107" s="0"/>
      <c r="ORI107" s="0"/>
      <c r="ORJ107" s="0"/>
      <c r="ORK107" s="0"/>
      <c r="ORL107" s="0"/>
      <c r="ORM107" s="0"/>
      <c r="ORN107" s="0"/>
      <c r="ORO107" s="0"/>
      <c r="ORP107" s="0"/>
      <c r="ORQ107" s="0"/>
      <c r="ORR107" s="0"/>
      <c r="ORS107" s="0"/>
      <c r="ORT107" s="0"/>
      <c r="ORU107" s="0"/>
      <c r="ORV107" s="0"/>
      <c r="ORW107" s="0"/>
      <c r="ORX107" s="0"/>
      <c r="ORY107" s="0"/>
      <c r="ORZ107" s="0"/>
      <c r="OSA107" s="0"/>
      <c r="OSB107" s="0"/>
      <c r="OSC107" s="0"/>
      <c r="OSD107" s="0"/>
      <c r="OSE107" s="0"/>
      <c r="OSF107" s="0"/>
      <c r="OSG107" s="0"/>
      <c r="OSH107" s="0"/>
      <c r="OSI107" s="0"/>
      <c r="OSJ107" s="0"/>
      <c r="OSK107" s="0"/>
      <c r="OSL107" s="0"/>
      <c r="OSM107" s="0"/>
      <c r="OSN107" s="0"/>
      <c r="OSO107" s="0"/>
      <c r="OSP107" s="0"/>
      <c r="OSQ107" s="0"/>
      <c r="OSR107" s="0"/>
      <c r="OSS107" s="0"/>
      <c r="OST107" s="0"/>
      <c r="OSU107" s="0"/>
      <c r="OSV107" s="0"/>
      <c r="OSW107" s="0"/>
      <c r="OSX107" s="0"/>
      <c r="OSY107" s="0"/>
      <c r="OSZ107" s="0"/>
      <c r="OTA107" s="0"/>
      <c r="OTB107" s="0"/>
      <c r="OTC107" s="0"/>
      <c r="OTD107" s="0"/>
      <c r="OTE107" s="0"/>
      <c r="OTF107" s="0"/>
      <c r="OTG107" s="0"/>
      <c r="OTH107" s="0"/>
      <c r="OTI107" s="0"/>
      <c r="OTJ107" s="0"/>
      <c r="OTK107" s="0"/>
      <c r="OTL107" s="0"/>
      <c r="OTM107" s="0"/>
      <c r="OTN107" s="0"/>
      <c r="OTO107" s="0"/>
      <c r="OTP107" s="0"/>
      <c r="OTQ107" s="0"/>
      <c r="OTR107" s="0"/>
      <c r="OTS107" s="0"/>
      <c r="OTT107" s="0"/>
      <c r="OTU107" s="0"/>
      <c r="OTV107" s="0"/>
      <c r="OTW107" s="0"/>
      <c r="OTX107" s="0"/>
      <c r="OTY107" s="0"/>
      <c r="OTZ107" s="0"/>
      <c r="OUA107" s="0"/>
      <c r="OUB107" s="0"/>
      <c r="OUC107" s="0"/>
      <c r="OUD107" s="0"/>
      <c r="OUE107" s="0"/>
      <c r="OUF107" s="0"/>
      <c r="OUG107" s="0"/>
      <c r="OUH107" s="0"/>
      <c r="OUI107" s="0"/>
      <c r="OUJ107" s="0"/>
      <c r="OUK107" s="0"/>
      <c r="OUL107" s="0"/>
      <c r="OUM107" s="0"/>
      <c r="OUN107" s="0"/>
      <c r="OUO107" s="0"/>
      <c r="OUP107" s="0"/>
      <c r="OUQ107" s="0"/>
      <c r="OUR107" s="0"/>
      <c r="OUS107" s="0"/>
      <c r="OUT107" s="0"/>
      <c r="OUU107" s="0"/>
      <c r="OUV107" s="0"/>
      <c r="OUW107" s="0"/>
      <c r="OUX107" s="0"/>
      <c r="OUY107" s="0"/>
      <c r="OUZ107" s="0"/>
      <c r="OVA107" s="0"/>
      <c r="OVB107" s="0"/>
      <c r="OVC107" s="0"/>
      <c r="OVD107" s="0"/>
      <c r="OVE107" s="0"/>
      <c r="OVF107" s="0"/>
      <c r="OVG107" s="0"/>
      <c r="OVH107" s="0"/>
      <c r="OVI107" s="0"/>
      <c r="OVJ107" s="0"/>
      <c r="OVK107" s="0"/>
      <c r="OVL107" s="0"/>
      <c r="OVM107" s="0"/>
      <c r="OVN107" s="0"/>
      <c r="OVO107" s="0"/>
      <c r="OVP107" s="0"/>
      <c r="OVQ107" s="0"/>
      <c r="OVR107" s="0"/>
      <c r="OVS107" s="0"/>
      <c r="OVT107" s="0"/>
      <c r="OVU107" s="0"/>
      <c r="OVV107" s="0"/>
      <c r="OVW107" s="0"/>
      <c r="OVX107" s="0"/>
      <c r="OVY107" s="0"/>
      <c r="OVZ107" s="0"/>
      <c r="OWA107" s="0"/>
      <c r="OWB107" s="0"/>
      <c r="OWC107" s="0"/>
      <c r="OWD107" s="0"/>
      <c r="OWE107" s="0"/>
      <c r="OWF107" s="0"/>
      <c r="OWG107" s="0"/>
      <c r="OWH107" s="0"/>
      <c r="OWI107" s="0"/>
      <c r="OWJ107" s="0"/>
      <c r="OWK107" s="0"/>
      <c r="OWL107" s="0"/>
      <c r="OWM107" s="0"/>
      <c r="OWN107" s="0"/>
      <c r="OWO107" s="0"/>
      <c r="OWP107" s="0"/>
      <c r="OWQ107" s="0"/>
      <c r="OWR107" s="0"/>
      <c r="OWS107" s="0"/>
      <c r="OWT107" s="0"/>
      <c r="OWU107" s="0"/>
      <c r="OWV107" s="0"/>
      <c r="OWW107" s="0"/>
      <c r="OWX107" s="0"/>
      <c r="OWY107" s="0"/>
      <c r="OWZ107" s="0"/>
      <c r="OXA107" s="0"/>
      <c r="OXB107" s="0"/>
      <c r="OXC107" s="0"/>
      <c r="OXD107" s="0"/>
      <c r="OXE107" s="0"/>
      <c r="OXF107" s="0"/>
      <c r="OXG107" s="0"/>
      <c r="OXH107" s="0"/>
      <c r="OXI107" s="0"/>
      <c r="OXJ107" s="0"/>
      <c r="OXK107" s="0"/>
      <c r="OXL107" s="0"/>
      <c r="OXM107" s="0"/>
      <c r="OXN107" s="0"/>
      <c r="OXO107" s="0"/>
      <c r="OXP107" s="0"/>
      <c r="OXQ107" s="0"/>
      <c r="OXR107" s="0"/>
      <c r="OXS107" s="0"/>
      <c r="OXT107" s="0"/>
      <c r="OXU107" s="0"/>
      <c r="OXV107" s="0"/>
      <c r="OXW107" s="0"/>
      <c r="OXX107" s="0"/>
      <c r="OXY107" s="0"/>
      <c r="OXZ107" s="0"/>
      <c r="OYA107" s="0"/>
      <c r="OYB107" s="0"/>
      <c r="OYC107" s="0"/>
      <c r="OYD107" s="0"/>
      <c r="OYE107" s="0"/>
      <c r="OYF107" s="0"/>
      <c r="OYG107" s="0"/>
      <c r="OYH107" s="0"/>
      <c r="OYI107" s="0"/>
      <c r="OYJ107" s="0"/>
      <c r="OYK107" s="0"/>
      <c r="OYL107" s="0"/>
      <c r="OYM107" s="0"/>
      <c r="OYN107" s="0"/>
      <c r="OYO107" s="0"/>
      <c r="OYP107" s="0"/>
      <c r="OYQ107" s="0"/>
      <c r="OYR107" s="0"/>
      <c r="OYS107" s="0"/>
      <c r="OYT107" s="0"/>
      <c r="OYU107" s="0"/>
      <c r="OYV107" s="0"/>
      <c r="OYW107" s="0"/>
      <c r="OYX107" s="0"/>
      <c r="OYY107" s="0"/>
      <c r="OYZ107" s="0"/>
      <c r="OZA107" s="0"/>
      <c r="OZB107" s="0"/>
      <c r="OZC107" s="0"/>
      <c r="OZD107" s="0"/>
      <c r="OZE107" s="0"/>
      <c r="OZF107" s="0"/>
      <c r="OZG107" s="0"/>
      <c r="OZH107" s="0"/>
      <c r="OZI107" s="0"/>
      <c r="OZJ107" s="0"/>
      <c r="OZK107" s="0"/>
      <c r="OZL107" s="0"/>
      <c r="OZM107" s="0"/>
      <c r="OZN107" s="0"/>
      <c r="OZO107" s="0"/>
      <c r="OZP107" s="0"/>
      <c r="OZQ107" s="0"/>
      <c r="OZR107" s="0"/>
      <c r="OZS107" s="0"/>
      <c r="OZT107" s="0"/>
      <c r="OZU107" s="0"/>
      <c r="OZV107" s="0"/>
      <c r="OZW107" s="0"/>
      <c r="OZX107" s="0"/>
      <c r="OZY107" s="0"/>
      <c r="OZZ107" s="0"/>
      <c r="PAA107" s="0"/>
      <c r="PAB107" s="0"/>
      <c r="PAC107" s="0"/>
      <c r="PAD107" s="0"/>
      <c r="PAE107" s="0"/>
      <c r="PAF107" s="0"/>
      <c r="PAG107" s="0"/>
      <c r="PAH107" s="0"/>
      <c r="PAI107" s="0"/>
      <c r="PAJ107" s="0"/>
      <c r="PAK107" s="0"/>
      <c r="PAL107" s="0"/>
      <c r="PAM107" s="0"/>
      <c r="PAN107" s="0"/>
      <c r="PAO107" s="0"/>
      <c r="PAP107" s="0"/>
      <c r="PAQ107" s="0"/>
      <c r="PAR107" s="0"/>
      <c r="PAS107" s="0"/>
      <c r="PAT107" s="0"/>
      <c r="PAU107" s="0"/>
      <c r="PAV107" s="0"/>
      <c r="PAW107" s="0"/>
      <c r="PAX107" s="0"/>
      <c r="PAY107" s="0"/>
      <c r="PAZ107" s="0"/>
      <c r="PBA107" s="0"/>
      <c r="PBB107" s="0"/>
      <c r="PBC107" s="0"/>
      <c r="PBD107" s="0"/>
      <c r="PBE107" s="0"/>
      <c r="PBF107" s="0"/>
      <c r="PBG107" s="0"/>
      <c r="PBH107" s="0"/>
      <c r="PBI107" s="0"/>
      <c r="PBJ107" s="0"/>
      <c r="PBK107" s="0"/>
      <c r="PBL107" s="0"/>
      <c r="PBM107" s="0"/>
      <c r="PBN107" s="0"/>
      <c r="PBO107" s="0"/>
      <c r="PBP107" s="0"/>
      <c r="PBQ107" s="0"/>
      <c r="PBR107" s="0"/>
      <c r="PBS107" s="0"/>
      <c r="PBT107" s="0"/>
      <c r="PBU107" s="0"/>
      <c r="PBV107" s="0"/>
      <c r="PBW107" s="0"/>
      <c r="PBX107" s="0"/>
      <c r="PBY107" s="0"/>
      <c r="PBZ107" s="0"/>
      <c r="PCA107" s="0"/>
      <c r="PCB107" s="0"/>
      <c r="PCC107" s="0"/>
      <c r="PCD107" s="0"/>
      <c r="PCE107" s="0"/>
      <c r="PCF107" s="0"/>
      <c r="PCG107" s="0"/>
      <c r="PCH107" s="0"/>
      <c r="PCI107" s="0"/>
      <c r="PCJ107" s="0"/>
      <c r="PCK107" s="0"/>
      <c r="PCL107" s="0"/>
      <c r="PCM107" s="0"/>
      <c r="PCN107" s="0"/>
      <c r="PCO107" s="0"/>
      <c r="PCP107" s="0"/>
      <c r="PCQ107" s="0"/>
      <c r="PCR107" s="0"/>
      <c r="PCS107" s="0"/>
      <c r="PCT107" s="0"/>
      <c r="PCU107" s="0"/>
      <c r="PCV107" s="0"/>
      <c r="PCW107" s="0"/>
      <c r="PCX107" s="0"/>
      <c r="PCY107" s="0"/>
      <c r="PCZ107" s="0"/>
      <c r="PDA107" s="0"/>
      <c r="PDB107" s="0"/>
      <c r="PDC107" s="0"/>
      <c r="PDD107" s="0"/>
      <c r="PDE107" s="0"/>
      <c r="PDF107" s="0"/>
      <c r="PDG107" s="0"/>
      <c r="PDH107" s="0"/>
      <c r="PDI107" s="0"/>
      <c r="PDJ107" s="0"/>
      <c r="PDK107" s="0"/>
      <c r="PDL107" s="0"/>
      <c r="PDM107" s="0"/>
      <c r="PDN107" s="0"/>
      <c r="PDO107" s="0"/>
      <c r="PDP107" s="0"/>
      <c r="PDQ107" s="0"/>
      <c r="PDR107" s="0"/>
      <c r="PDS107" s="0"/>
      <c r="PDT107" s="0"/>
      <c r="PDU107" s="0"/>
      <c r="PDV107" s="0"/>
      <c r="PDW107" s="0"/>
      <c r="PDX107" s="0"/>
      <c r="PDY107" s="0"/>
      <c r="PDZ107" s="0"/>
      <c r="PEA107" s="0"/>
      <c r="PEB107" s="0"/>
      <c r="PEC107" s="0"/>
      <c r="PED107" s="0"/>
      <c r="PEE107" s="0"/>
      <c r="PEF107" s="0"/>
      <c r="PEG107" s="0"/>
      <c r="PEH107" s="0"/>
      <c r="PEI107" s="0"/>
      <c r="PEJ107" s="0"/>
      <c r="PEK107" s="0"/>
      <c r="PEL107" s="0"/>
      <c r="PEM107" s="0"/>
      <c r="PEN107" s="0"/>
      <c r="PEO107" s="0"/>
      <c r="PEP107" s="0"/>
      <c r="PEQ107" s="0"/>
      <c r="PER107" s="0"/>
      <c r="PES107" s="0"/>
      <c r="PET107" s="0"/>
      <c r="PEU107" s="0"/>
      <c r="PEV107" s="0"/>
      <c r="PEW107" s="0"/>
      <c r="PEX107" s="0"/>
      <c r="PEY107" s="0"/>
      <c r="PEZ107" s="0"/>
      <c r="PFA107" s="0"/>
      <c r="PFB107" s="0"/>
      <c r="PFC107" s="0"/>
      <c r="PFD107" s="0"/>
      <c r="PFE107" s="0"/>
      <c r="PFF107" s="0"/>
      <c r="PFG107" s="0"/>
      <c r="PFH107" s="0"/>
      <c r="PFI107" s="0"/>
      <c r="PFJ107" s="0"/>
      <c r="PFK107" s="0"/>
      <c r="PFL107" s="0"/>
      <c r="PFM107" s="0"/>
      <c r="PFN107" s="0"/>
      <c r="PFO107" s="0"/>
      <c r="PFP107" s="0"/>
      <c r="PFQ107" s="0"/>
      <c r="PFR107" s="0"/>
      <c r="PFS107" s="0"/>
      <c r="PFT107" s="0"/>
      <c r="PFU107" s="0"/>
      <c r="PFV107" s="0"/>
      <c r="PFW107" s="0"/>
      <c r="PFX107" s="0"/>
      <c r="PFY107" s="0"/>
      <c r="PFZ107" s="0"/>
      <c r="PGA107" s="0"/>
      <c r="PGB107" s="0"/>
      <c r="PGC107" s="0"/>
      <c r="PGD107" s="0"/>
      <c r="PGE107" s="0"/>
      <c r="PGF107" s="0"/>
      <c r="PGG107" s="0"/>
      <c r="PGH107" s="0"/>
      <c r="PGI107" s="0"/>
      <c r="PGJ107" s="0"/>
      <c r="PGK107" s="0"/>
      <c r="PGL107" s="0"/>
      <c r="PGM107" s="0"/>
      <c r="PGN107" s="0"/>
      <c r="PGO107" s="0"/>
      <c r="PGP107" s="0"/>
      <c r="PGQ107" s="0"/>
      <c r="PGR107" s="0"/>
      <c r="PGS107" s="0"/>
      <c r="PGT107" s="0"/>
      <c r="PGU107" s="0"/>
      <c r="PGV107" s="0"/>
      <c r="PGW107" s="0"/>
      <c r="PGX107" s="0"/>
      <c r="PGY107" s="0"/>
      <c r="PGZ107" s="0"/>
      <c r="PHA107" s="0"/>
      <c r="PHB107" s="0"/>
      <c r="PHC107" s="0"/>
      <c r="PHD107" s="0"/>
      <c r="PHE107" s="0"/>
      <c r="PHF107" s="0"/>
      <c r="PHG107" s="0"/>
      <c r="PHH107" s="0"/>
      <c r="PHI107" s="0"/>
      <c r="PHJ107" s="0"/>
      <c r="PHK107" s="0"/>
      <c r="PHL107" s="0"/>
      <c r="PHM107" s="0"/>
      <c r="PHN107" s="0"/>
      <c r="PHO107" s="0"/>
      <c r="PHP107" s="0"/>
      <c r="PHQ107" s="0"/>
      <c r="PHR107" s="0"/>
      <c r="PHS107" s="0"/>
      <c r="PHT107" s="0"/>
      <c r="PHU107" s="0"/>
      <c r="PHV107" s="0"/>
      <c r="PHW107" s="0"/>
      <c r="PHX107" s="0"/>
      <c r="PHY107" s="0"/>
      <c r="PHZ107" s="0"/>
      <c r="PIA107" s="0"/>
      <c r="PIB107" s="0"/>
      <c r="PIC107" s="0"/>
      <c r="PID107" s="0"/>
      <c r="PIE107" s="0"/>
      <c r="PIF107" s="0"/>
      <c r="PIG107" s="0"/>
      <c r="PIH107" s="0"/>
      <c r="PII107" s="0"/>
      <c r="PIJ107" s="0"/>
      <c r="PIK107" s="0"/>
      <c r="PIL107" s="0"/>
      <c r="PIM107" s="0"/>
      <c r="PIN107" s="0"/>
      <c r="PIO107" s="0"/>
      <c r="PIP107" s="0"/>
      <c r="PIQ107" s="0"/>
      <c r="PIR107" s="0"/>
      <c r="PIS107" s="0"/>
      <c r="PIT107" s="0"/>
      <c r="PIU107" s="0"/>
      <c r="PIV107" s="0"/>
      <c r="PIW107" s="0"/>
      <c r="PIX107" s="0"/>
      <c r="PIY107" s="0"/>
      <c r="PIZ107" s="0"/>
      <c r="PJA107" s="0"/>
      <c r="PJB107" s="0"/>
      <c r="PJC107" s="0"/>
      <c r="PJD107" s="0"/>
      <c r="PJE107" s="0"/>
      <c r="PJF107" s="0"/>
      <c r="PJG107" s="0"/>
      <c r="PJH107" s="0"/>
      <c r="PJI107" s="0"/>
      <c r="PJJ107" s="0"/>
      <c r="PJK107" s="0"/>
      <c r="PJL107" s="0"/>
      <c r="PJM107" s="0"/>
      <c r="PJN107" s="0"/>
      <c r="PJO107" s="0"/>
      <c r="PJP107" s="0"/>
      <c r="PJQ107" s="0"/>
      <c r="PJR107" s="0"/>
      <c r="PJS107" s="0"/>
      <c r="PJT107" s="0"/>
      <c r="PJU107" s="0"/>
      <c r="PJV107" s="0"/>
      <c r="PJW107" s="0"/>
      <c r="PJX107" s="0"/>
      <c r="PJY107" s="0"/>
      <c r="PJZ107" s="0"/>
      <c r="PKA107" s="0"/>
      <c r="PKB107" s="0"/>
      <c r="PKC107" s="0"/>
      <c r="PKD107" s="0"/>
      <c r="PKE107" s="0"/>
      <c r="PKF107" s="0"/>
      <c r="PKG107" s="0"/>
      <c r="PKH107" s="0"/>
      <c r="PKI107" s="0"/>
      <c r="PKJ107" s="0"/>
      <c r="PKK107" s="0"/>
      <c r="PKL107" s="0"/>
      <c r="PKM107" s="0"/>
      <c r="PKN107" s="0"/>
      <c r="PKO107" s="0"/>
      <c r="PKP107" s="0"/>
      <c r="PKQ107" s="0"/>
      <c r="PKR107" s="0"/>
      <c r="PKS107" s="0"/>
      <c r="PKT107" s="0"/>
      <c r="PKU107" s="0"/>
      <c r="PKV107" s="0"/>
      <c r="PKW107" s="0"/>
      <c r="PKX107" s="0"/>
      <c r="PKY107" s="0"/>
      <c r="PKZ107" s="0"/>
      <c r="PLA107" s="0"/>
      <c r="PLB107" s="0"/>
      <c r="PLC107" s="0"/>
      <c r="PLD107" s="0"/>
      <c r="PLE107" s="0"/>
      <c r="PLF107" s="0"/>
      <c r="PLG107" s="0"/>
      <c r="PLH107" s="0"/>
      <c r="PLI107" s="0"/>
      <c r="PLJ107" s="0"/>
      <c r="PLK107" s="0"/>
      <c r="PLL107" s="0"/>
      <c r="PLM107" s="0"/>
      <c r="PLN107" s="0"/>
      <c r="PLO107" s="0"/>
      <c r="PLP107" s="0"/>
      <c r="PLQ107" s="0"/>
      <c r="PLR107" s="0"/>
      <c r="PLS107" s="0"/>
      <c r="PLT107" s="0"/>
      <c r="PLU107" s="0"/>
      <c r="PLV107" s="0"/>
      <c r="PLW107" s="0"/>
      <c r="PLX107" s="0"/>
      <c r="PLY107" s="0"/>
      <c r="PLZ107" s="0"/>
      <c r="PMA107" s="0"/>
      <c r="PMB107" s="0"/>
      <c r="PMC107" s="0"/>
      <c r="PMD107" s="0"/>
      <c r="PME107" s="0"/>
      <c r="PMF107" s="0"/>
      <c r="PMG107" s="0"/>
      <c r="PMH107" s="0"/>
      <c r="PMI107" s="0"/>
      <c r="PMJ107" s="0"/>
      <c r="PMK107" s="0"/>
      <c r="PML107" s="0"/>
      <c r="PMM107" s="0"/>
      <c r="PMN107" s="0"/>
      <c r="PMO107" s="0"/>
      <c r="PMP107" s="0"/>
      <c r="PMQ107" s="0"/>
      <c r="PMR107" s="0"/>
      <c r="PMS107" s="0"/>
      <c r="PMT107" s="0"/>
      <c r="PMU107" s="0"/>
      <c r="PMV107" s="0"/>
      <c r="PMW107" s="0"/>
      <c r="PMX107" s="0"/>
      <c r="PMY107" s="0"/>
      <c r="PMZ107" s="0"/>
      <c r="PNA107" s="0"/>
      <c r="PNB107" s="0"/>
      <c r="PNC107" s="0"/>
      <c r="PND107" s="0"/>
      <c r="PNE107" s="0"/>
      <c r="PNF107" s="0"/>
      <c r="PNG107" s="0"/>
      <c r="PNH107" s="0"/>
      <c r="PNI107" s="0"/>
      <c r="PNJ107" s="0"/>
      <c r="PNK107" s="0"/>
      <c r="PNL107" s="0"/>
      <c r="PNM107" s="0"/>
      <c r="PNN107" s="0"/>
      <c r="PNO107" s="0"/>
      <c r="PNP107" s="0"/>
      <c r="PNQ107" s="0"/>
      <c r="PNR107" s="0"/>
      <c r="PNS107" s="0"/>
      <c r="PNT107" s="0"/>
      <c r="PNU107" s="0"/>
      <c r="PNV107" s="0"/>
      <c r="PNW107" s="0"/>
      <c r="PNX107" s="0"/>
      <c r="PNY107" s="0"/>
      <c r="PNZ107" s="0"/>
      <c r="POA107" s="0"/>
      <c r="POB107" s="0"/>
      <c r="POC107" s="0"/>
      <c r="POD107" s="0"/>
      <c r="POE107" s="0"/>
      <c r="POF107" s="0"/>
      <c r="POG107" s="0"/>
      <c r="POH107" s="0"/>
      <c r="POI107" s="0"/>
      <c r="POJ107" s="0"/>
      <c r="POK107" s="0"/>
      <c r="POL107" s="0"/>
      <c r="POM107" s="0"/>
      <c r="PON107" s="0"/>
      <c r="POO107" s="0"/>
      <c r="POP107" s="0"/>
      <c r="POQ107" s="0"/>
      <c r="POR107" s="0"/>
      <c r="POS107" s="0"/>
      <c r="POT107" s="0"/>
      <c r="POU107" s="0"/>
      <c r="POV107" s="0"/>
      <c r="POW107" s="0"/>
      <c r="POX107" s="0"/>
      <c r="POY107" s="0"/>
      <c r="POZ107" s="0"/>
      <c r="PPA107" s="0"/>
      <c r="PPB107" s="0"/>
      <c r="PPC107" s="0"/>
      <c r="PPD107" s="0"/>
      <c r="PPE107" s="0"/>
      <c r="PPF107" s="0"/>
      <c r="PPG107" s="0"/>
      <c r="PPH107" s="0"/>
      <c r="PPI107" s="0"/>
      <c r="PPJ107" s="0"/>
      <c r="PPK107" s="0"/>
      <c r="PPL107" s="0"/>
      <c r="PPM107" s="0"/>
      <c r="PPN107" s="0"/>
      <c r="PPO107" s="0"/>
      <c r="PPP107" s="0"/>
      <c r="PPQ107" s="0"/>
      <c r="PPR107" s="0"/>
      <c r="PPS107" s="0"/>
      <c r="PPT107" s="0"/>
      <c r="PPU107" s="0"/>
      <c r="PPV107" s="0"/>
      <c r="PPW107" s="0"/>
      <c r="PPX107" s="0"/>
      <c r="PPY107" s="0"/>
      <c r="PPZ107" s="0"/>
      <c r="PQA107" s="0"/>
      <c r="PQB107" s="0"/>
      <c r="PQC107" s="0"/>
      <c r="PQD107" s="0"/>
      <c r="PQE107" s="0"/>
      <c r="PQF107" s="0"/>
      <c r="PQG107" s="0"/>
      <c r="PQH107" s="0"/>
      <c r="PQI107" s="0"/>
      <c r="PQJ107" s="0"/>
      <c r="PQK107" s="0"/>
      <c r="PQL107" s="0"/>
      <c r="PQM107" s="0"/>
      <c r="PQN107" s="0"/>
      <c r="PQO107" s="0"/>
      <c r="PQP107" s="0"/>
      <c r="PQQ107" s="0"/>
      <c r="PQR107" s="0"/>
      <c r="PQS107" s="0"/>
      <c r="PQT107" s="0"/>
      <c r="PQU107" s="0"/>
      <c r="PQV107" s="0"/>
      <c r="PQW107" s="0"/>
      <c r="PQX107" s="0"/>
      <c r="PQY107" s="0"/>
      <c r="PQZ107" s="0"/>
      <c r="PRA107" s="0"/>
      <c r="PRB107" s="0"/>
      <c r="PRC107" s="0"/>
      <c r="PRD107" s="0"/>
      <c r="PRE107" s="0"/>
      <c r="PRF107" s="0"/>
      <c r="PRG107" s="0"/>
      <c r="PRH107" s="0"/>
      <c r="PRI107" s="0"/>
      <c r="PRJ107" s="0"/>
      <c r="PRK107" s="0"/>
      <c r="PRL107" s="0"/>
      <c r="PRM107" s="0"/>
      <c r="PRN107" s="0"/>
      <c r="PRO107" s="0"/>
      <c r="PRP107" s="0"/>
      <c r="PRQ107" s="0"/>
      <c r="PRR107" s="0"/>
      <c r="PRS107" s="0"/>
      <c r="PRT107" s="0"/>
      <c r="PRU107" s="0"/>
      <c r="PRV107" s="0"/>
      <c r="PRW107" s="0"/>
      <c r="PRX107" s="0"/>
      <c r="PRY107" s="0"/>
      <c r="PRZ107" s="0"/>
      <c r="PSA107" s="0"/>
      <c r="PSB107" s="0"/>
      <c r="PSC107" s="0"/>
      <c r="PSD107" s="0"/>
      <c r="PSE107" s="0"/>
      <c r="PSF107" s="0"/>
      <c r="PSG107" s="0"/>
      <c r="PSH107" s="0"/>
      <c r="PSI107" s="0"/>
      <c r="PSJ107" s="0"/>
      <c r="PSK107" s="0"/>
      <c r="PSL107" s="0"/>
      <c r="PSM107" s="0"/>
      <c r="PSN107" s="0"/>
      <c r="PSO107" s="0"/>
      <c r="PSP107" s="0"/>
      <c r="PSQ107" s="0"/>
      <c r="PSR107" s="0"/>
      <c r="PSS107" s="0"/>
      <c r="PST107" s="0"/>
      <c r="PSU107" s="0"/>
      <c r="PSV107" s="0"/>
      <c r="PSW107" s="0"/>
      <c r="PSX107" s="0"/>
      <c r="PSY107" s="0"/>
      <c r="PSZ107" s="0"/>
      <c r="PTA107" s="0"/>
      <c r="PTB107" s="0"/>
      <c r="PTC107" s="0"/>
      <c r="PTD107" s="0"/>
      <c r="PTE107" s="0"/>
      <c r="PTF107" s="0"/>
      <c r="PTG107" s="0"/>
      <c r="PTH107" s="0"/>
      <c r="PTI107" s="0"/>
      <c r="PTJ107" s="0"/>
      <c r="PTK107" s="0"/>
      <c r="PTL107" s="0"/>
      <c r="PTM107" s="0"/>
      <c r="PTN107" s="0"/>
      <c r="PTO107" s="0"/>
      <c r="PTP107" s="0"/>
      <c r="PTQ107" s="0"/>
      <c r="PTR107" s="0"/>
      <c r="PTS107" s="0"/>
      <c r="PTT107" s="0"/>
      <c r="PTU107" s="0"/>
      <c r="PTV107" s="0"/>
      <c r="PTW107" s="0"/>
      <c r="PTX107" s="0"/>
      <c r="PTY107" s="0"/>
      <c r="PTZ107" s="0"/>
      <c r="PUA107" s="0"/>
      <c r="PUB107" s="0"/>
      <c r="PUC107" s="0"/>
      <c r="PUD107" s="0"/>
      <c r="PUE107" s="0"/>
      <c r="PUF107" s="0"/>
      <c r="PUG107" s="0"/>
      <c r="PUH107" s="0"/>
      <c r="PUI107" s="0"/>
      <c r="PUJ107" s="0"/>
      <c r="PUK107" s="0"/>
      <c r="PUL107" s="0"/>
      <c r="PUM107" s="0"/>
      <c r="PUN107" s="0"/>
      <c r="PUO107" s="0"/>
      <c r="PUP107" s="0"/>
      <c r="PUQ107" s="0"/>
      <c r="PUR107" s="0"/>
      <c r="PUS107" s="0"/>
      <c r="PUT107" s="0"/>
      <c r="PUU107" s="0"/>
      <c r="PUV107" s="0"/>
      <c r="PUW107" s="0"/>
      <c r="PUX107" s="0"/>
      <c r="PUY107" s="0"/>
      <c r="PUZ107" s="0"/>
      <c r="PVA107" s="0"/>
      <c r="PVB107" s="0"/>
      <c r="PVC107" s="0"/>
      <c r="PVD107" s="0"/>
      <c r="PVE107" s="0"/>
      <c r="PVF107" s="0"/>
      <c r="PVG107" s="0"/>
      <c r="PVH107" s="0"/>
      <c r="PVI107" s="0"/>
      <c r="PVJ107" s="0"/>
      <c r="PVK107" s="0"/>
      <c r="PVL107" s="0"/>
      <c r="PVM107" s="0"/>
      <c r="PVN107" s="0"/>
      <c r="PVO107" s="0"/>
      <c r="PVP107" s="0"/>
      <c r="PVQ107" s="0"/>
      <c r="PVR107" s="0"/>
      <c r="PVS107" s="0"/>
      <c r="PVT107" s="0"/>
      <c r="PVU107" s="0"/>
      <c r="PVV107" s="0"/>
      <c r="PVW107" s="0"/>
      <c r="PVX107" s="0"/>
      <c r="PVY107" s="0"/>
      <c r="PVZ107" s="0"/>
      <c r="PWA107" s="0"/>
      <c r="PWB107" s="0"/>
      <c r="PWC107" s="0"/>
      <c r="PWD107" s="0"/>
      <c r="PWE107" s="0"/>
      <c r="PWF107" s="0"/>
      <c r="PWG107" s="0"/>
      <c r="PWH107" s="0"/>
      <c r="PWI107" s="0"/>
      <c r="PWJ107" s="0"/>
      <c r="PWK107" s="0"/>
      <c r="PWL107" s="0"/>
      <c r="PWM107" s="0"/>
      <c r="PWN107" s="0"/>
      <c r="PWO107" s="0"/>
      <c r="PWP107" s="0"/>
      <c r="PWQ107" s="0"/>
      <c r="PWR107" s="0"/>
      <c r="PWS107" s="0"/>
      <c r="PWT107" s="0"/>
      <c r="PWU107" s="0"/>
      <c r="PWV107" s="0"/>
      <c r="PWW107" s="0"/>
      <c r="PWX107" s="0"/>
      <c r="PWY107" s="0"/>
      <c r="PWZ107" s="0"/>
      <c r="PXA107" s="0"/>
      <c r="PXB107" s="0"/>
      <c r="PXC107" s="0"/>
      <c r="PXD107" s="0"/>
      <c r="PXE107" s="0"/>
      <c r="PXF107" s="0"/>
      <c r="PXG107" s="0"/>
      <c r="PXH107" s="0"/>
      <c r="PXI107" s="0"/>
      <c r="PXJ107" s="0"/>
      <c r="PXK107" s="0"/>
      <c r="PXL107" s="0"/>
      <c r="PXM107" s="0"/>
      <c r="PXN107" s="0"/>
      <c r="PXO107" s="0"/>
      <c r="PXP107" s="0"/>
      <c r="PXQ107" s="0"/>
      <c r="PXR107" s="0"/>
      <c r="PXS107" s="0"/>
      <c r="PXT107" s="0"/>
      <c r="PXU107" s="0"/>
      <c r="PXV107" s="0"/>
      <c r="PXW107" s="0"/>
      <c r="PXX107" s="0"/>
      <c r="PXY107" s="0"/>
      <c r="PXZ107" s="0"/>
      <c r="PYA107" s="0"/>
      <c r="PYB107" s="0"/>
      <c r="PYC107" s="0"/>
      <c r="PYD107" s="0"/>
      <c r="PYE107" s="0"/>
      <c r="PYF107" s="0"/>
      <c r="PYG107" s="0"/>
      <c r="PYH107" s="0"/>
      <c r="PYI107" s="0"/>
      <c r="PYJ107" s="0"/>
      <c r="PYK107" s="0"/>
      <c r="PYL107" s="0"/>
      <c r="PYM107" s="0"/>
      <c r="PYN107" s="0"/>
      <c r="PYO107" s="0"/>
      <c r="PYP107" s="0"/>
      <c r="PYQ107" s="0"/>
      <c r="PYR107" s="0"/>
      <c r="PYS107" s="0"/>
      <c r="PYT107" s="0"/>
      <c r="PYU107" s="0"/>
      <c r="PYV107" s="0"/>
      <c r="PYW107" s="0"/>
      <c r="PYX107" s="0"/>
      <c r="PYY107" s="0"/>
      <c r="PYZ107" s="0"/>
      <c r="PZA107" s="0"/>
      <c r="PZB107" s="0"/>
      <c r="PZC107" s="0"/>
      <c r="PZD107" s="0"/>
      <c r="PZE107" s="0"/>
      <c r="PZF107" s="0"/>
      <c r="PZG107" s="0"/>
      <c r="PZH107" s="0"/>
      <c r="PZI107" s="0"/>
      <c r="PZJ107" s="0"/>
      <c r="PZK107" s="0"/>
      <c r="PZL107" s="0"/>
      <c r="PZM107" s="0"/>
      <c r="PZN107" s="0"/>
      <c r="PZO107" s="0"/>
      <c r="PZP107" s="0"/>
      <c r="PZQ107" s="0"/>
      <c r="PZR107" s="0"/>
      <c r="PZS107" s="0"/>
      <c r="PZT107" s="0"/>
      <c r="PZU107" s="0"/>
      <c r="PZV107" s="0"/>
      <c r="PZW107" s="0"/>
      <c r="PZX107" s="0"/>
      <c r="PZY107" s="0"/>
      <c r="PZZ107" s="0"/>
      <c r="QAA107" s="0"/>
      <c r="QAB107" s="0"/>
      <c r="QAC107" s="0"/>
      <c r="QAD107" s="0"/>
      <c r="QAE107" s="0"/>
      <c r="QAF107" s="0"/>
      <c r="QAG107" s="0"/>
      <c r="QAH107" s="0"/>
      <c r="QAI107" s="0"/>
      <c r="QAJ107" s="0"/>
      <c r="QAK107" s="0"/>
      <c r="QAL107" s="0"/>
      <c r="QAM107" s="0"/>
      <c r="QAN107" s="0"/>
      <c r="QAO107" s="0"/>
      <c r="QAP107" s="0"/>
      <c r="QAQ107" s="0"/>
      <c r="QAR107" s="0"/>
      <c r="QAS107" s="0"/>
      <c r="QAT107" s="0"/>
      <c r="QAU107" s="0"/>
      <c r="QAV107" s="0"/>
      <c r="QAW107" s="0"/>
      <c r="QAX107" s="0"/>
      <c r="QAY107" s="0"/>
      <c r="QAZ107" s="0"/>
      <c r="QBA107" s="0"/>
      <c r="QBB107" s="0"/>
      <c r="QBC107" s="0"/>
      <c r="QBD107" s="0"/>
      <c r="QBE107" s="0"/>
      <c r="QBF107" s="0"/>
      <c r="QBG107" s="0"/>
      <c r="QBH107" s="0"/>
      <c r="QBI107" s="0"/>
      <c r="QBJ107" s="0"/>
      <c r="QBK107" s="0"/>
      <c r="QBL107" s="0"/>
      <c r="QBM107" s="0"/>
      <c r="QBN107" s="0"/>
      <c r="QBO107" s="0"/>
      <c r="QBP107" s="0"/>
      <c r="QBQ107" s="0"/>
      <c r="QBR107" s="0"/>
      <c r="QBS107" s="0"/>
      <c r="QBT107" s="0"/>
      <c r="QBU107" s="0"/>
      <c r="QBV107" s="0"/>
      <c r="QBW107" s="0"/>
      <c r="QBX107" s="0"/>
      <c r="QBY107" s="0"/>
      <c r="QBZ107" s="0"/>
      <c r="QCA107" s="0"/>
      <c r="QCB107" s="0"/>
      <c r="QCC107" s="0"/>
      <c r="QCD107" s="0"/>
      <c r="QCE107" s="0"/>
      <c r="QCF107" s="0"/>
      <c r="QCG107" s="0"/>
      <c r="QCH107" s="0"/>
      <c r="QCI107" s="0"/>
      <c r="QCJ107" s="0"/>
      <c r="QCK107" s="0"/>
      <c r="QCL107" s="0"/>
      <c r="QCM107" s="0"/>
      <c r="QCN107" s="0"/>
      <c r="QCO107" s="0"/>
      <c r="QCP107" s="0"/>
      <c r="QCQ107" s="0"/>
      <c r="QCR107" s="0"/>
      <c r="QCS107" s="0"/>
      <c r="QCT107" s="0"/>
      <c r="QCU107" s="0"/>
      <c r="QCV107" s="0"/>
      <c r="QCW107" s="0"/>
      <c r="QCX107" s="0"/>
      <c r="QCY107" s="0"/>
      <c r="QCZ107" s="0"/>
      <c r="QDA107" s="0"/>
      <c r="QDB107" s="0"/>
      <c r="QDC107" s="0"/>
      <c r="QDD107" s="0"/>
      <c r="QDE107" s="0"/>
      <c r="QDF107" s="0"/>
      <c r="QDG107" s="0"/>
      <c r="QDH107" s="0"/>
      <c r="QDI107" s="0"/>
      <c r="QDJ107" s="0"/>
      <c r="QDK107" s="0"/>
      <c r="QDL107" s="0"/>
      <c r="QDM107" s="0"/>
      <c r="QDN107" s="0"/>
      <c r="QDO107" s="0"/>
      <c r="QDP107" s="0"/>
      <c r="QDQ107" s="0"/>
      <c r="QDR107" s="0"/>
      <c r="QDS107" s="0"/>
      <c r="QDT107" s="0"/>
      <c r="QDU107" s="0"/>
      <c r="QDV107" s="0"/>
      <c r="QDW107" s="0"/>
      <c r="QDX107" s="0"/>
      <c r="QDY107" s="0"/>
      <c r="QDZ107" s="0"/>
      <c r="QEA107" s="0"/>
      <c r="QEB107" s="0"/>
      <c r="QEC107" s="0"/>
      <c r="QED107" s="0"/>
      <c r="QEE107" s="0"/>
      <c r="QEF107" s="0"/>
      <c r="QEG107" s="0"/>
      <c r="QEH107" s="0"/>
      <c r="QEI107" s="0"/>
      <c r="QEJ107" s="0"/>
      <c r="QEK107" s="0"/>
      <c r="QEL107" s="0"/>
      <c r="QEM107" s="0"/>
      <c r="QEN107" s="0"/>
      <c r="QEO107" s="0"/>
      <c r="QEP107" s="0"/>
      <c r="QEQ107" s="0"/>
      <c r="QER107" s="0"/>
      <c r="QES107" s="0"/>
      <c r="QET107" s="0"/>
      <c r="QEU107" s="0"/>
      <c r="QEV107" s="0"/>
      <c r="QEW107" s="0"/>
      <c r="QEX107" s="0"/>
      <c r="QEY107" s="0"/>
      <c r="QEZ107" s="0"/>
      <c r="QFA107" s="0"/>
      <c r="QFB107" s="0"/>
      <c r="QFC107" s="0"/>
      <c r="QFD107" s="0"/>
      <c r="QFE107" s="0"/>
      <c r="QFF107" s="0"/>
      <c r="QFG107" s="0"/>
      <c r="QFH107" s="0"/>
      <c r="QFI107" s="0"/>
      <c r="QFJ107" s="0"/>
      <c r="QFK107" s="0"/>
      <c r="QFL107" s="0"/>
      <c r="QFM107" s="0"/>
      <c r="QFN107" s="0"/>
      <c r="QFO107" s="0"/>
      <c r="QFP107" s="0"/>
      <c r="QFQ107" s="0"/>
      <c r="QFR107" s="0"/>
      <c r="QFS107" s="0"/>
      <c r="QFT107" s="0"/>
      <c r="QFU107" s="0"/>
      <c r="QFV107" s="0"/>
      <c r="QFW107" s="0"/>
      <c r="QFX107" s="0"/>
      <c r="QFY107" s="0"/>
      <c r="QFZ107" s="0"/>
      <c r="QGA107" s="0"/>
      <c r="QGB107" s="0"/>
      <c r="QGC107" s="0"/>
      <c r="QGD107" s="0"/>
      <c r="QGE107" s="0"/>
      <c r="QGF107" s="0"/>
      <c r="QGG107" s="0"/>
      <c r="QGH107" s="0"/>
      <c r="QGI107" s="0"/>
      <c r="QGJ107" s="0"/>
      <c r="QGK107" s="0"/>
      <c r="QGL107" s="0"/>
      <c r="QGM107" s="0"/>
      <c r="QGN107" s="0"/>
      <c r="QGO107" s="0"/>
      <c r="QGP107" s="0"/>
      <c r="QGQ107" s="0"/>
      <c r="QGR107" s="0"/>
      <c r="QGS107" s="0"/>
      <c r="QGT107" s="0"/>
      <c r="QGU107" s="0"/>
      <c r="QGV107" s="0"/>
      <c r="QGW107" s="0"/>
      <c r="QGX107" s="0"/>
      <c r="QGY107" s="0"/>
      <c r="QGZ107" s="0"/>
      <c r="QHA107" s="0"/>
      <c r="QHB107" s="0"/>
      <c r="QHC107" s="0"/>
      <c r="QHD107" s="0"/>
      <c r="QHE107" s="0"/>
      <c r="QHF107" s="0"/>
      <c r="QHG107" s="0"/>
      <c r="QHH107" s="0"/>
      <c r="QHI107" s="0"/>
      <c r="QHJ107" s="0"/>
      <c r="QHK107" s="0"/>
      <c r="QHL107" s="0"/>
      <c r="QHM107" s="0"/>
      <c r="QHN107" s="0"/>
      <c r="QHO107" s="0"/>
      <c r="QHP107" s="0"/>
      <c r="QHQ107" s="0"/>
      <c r="QHR107" s="0"/>
      <c r="QHS107" s="0"/>
      <c r="QHT107" s="0"/>
      <c r="QHU107" s="0"/>
      <c r="QHV107" s="0"/>
      <c r="QHW107" s="0"/>
      <c r="QHX107" s="0"/>
      <c r="QHY107" s="0"/>
      <c r="QHZ107" s="0"/>
      <c r="QIA107" s="0"/>
      <c r="QIB107" s="0"/>
      <c r="QIC107" s="0"/>
      <c r="QID107" s="0"/>
      <c r="QIE107" s="0"/>
      <c r="QIF107" s="0"/>
      <c r="QIG107" s="0"/>
      <c r="QIH107" s="0"/>
      <c r="QII107" s="0"/>
      <c r="QIJ107" s="0"/>
      <c r="QIK107" s="0"/>
      <c r="QIL107" s="0"/>
      <c r="QIM107" s="0"/>
      <c r="QIN107" s="0"/>
      <c r="QIO107" s="0"/>
      <c r="QIP107" s="0"/>
      <c r="QIQ107" s="0"/>
      <c r="QIR107" s="0"/>
      <c r="QIS107" s="0"/>
      <c r="QIT107" s="0"/>
      <c r="QIU107" s="0"/>
      <c r="QIV107" s="0"/>
      <c r="QIW107" s="0"/>
      <c r="QIX107" s="0"/>
      <c r="QIY107" s="0"/>
      <c r="QIZ107" s="0"/>
      <c r="QJA107" s="0"/>
      <c r="QJB107" s="0"/>
      <c r="QJC107" s="0"/>
      <c r="QJD107" s="0"/>
      <c r="QJE107" s="0"/>
      <c r="QJF107" s="0"/>
      <c r="QJG107" s="0"/>
      <c r="QJH107" s="0"/>
      <c r="QJI107" s="0"/>
      <c r="QJJ107" s="0"/>
      <c r="QJK107" s="0"/>
      <c r="QJL107" s="0"/>
      <c r="QJM107" s="0"/>
      <c r="QJN107" s="0"/>
      <c r="QJO107" s="0"/>
      <c r="QJP107" s="0"/>
      <c r="QJQ107" s="0"/>
      <c r="QJR107" s="0"/>
      <c r="QJS107" s="0"/>
      <c r="QJT107" s="0"/>
      <c r="QJU107" s="0"/>
      <c r="QJV107" s="0"/>
      <c r="QJW107" s="0"/>
      <c r="QJX107" s="0"/>
      <c r="QJY107" s="0"/>
      <c r="QJZ107" s="0"/>
      <c r="QKA107" s="0"/>
      <c r="QKB107" s="0"/>
      <c r="QKC107" s="0"/>
      <c r="QKD107" s="0"/>
      <c r="QKE107" s="0"/>
      <c r="QKF107" s="0"/>
      <c r="QKG107" s="0"/>
      <c r="QKH107" s="0"/>
      <c r="QKI107" s="0"/>
      <c r="QKJ107" s="0"/>
      <c r="QKK107" s="0"/>
      <c r="QKL107" s="0"/>
      <c r="QKM107" s="0"/>
      <c r="QKN107" s="0"/>
      <c r="QKO107" s="0"/>
      <c r="QKP107" s="0"/>
      <c r="QKQ107" s="0"/>
      <c r="QKR107" s="0"/>
      <c r="QKS107" s="0"/>
      <c r="QKT107" s="0"/>
      <c r="QKU107" s="0"/>
      <c r="QKV107" s="0"/>
      <c r="QKW107" s="0"/>
      <c r="QKX107" s="0"/>
      <c r="QKY107" s="0"/>
      <c r="QKZ107" s="0"/>
      <c r="QLA107" s="0"/>
      <c r="QLB107" s="0"/>
      <c r="QLC107" s="0"/>
      <c r="QLD107" s="0"/>
      <c r="QLE107" s="0"/>
      <c r="QLF107" s="0"/>
      <c r="QLG107" s="0"/>
      <c r="QLH107" s="0"/>
      <c r="QLI107" s="0"/>
      <c r="QLJ107" s="0"/>
      <c r="QLK107" s="0"/>
      <c r="QLL107" s="0"/>
      <c r="QLM107" s="0"/>
      <c r="QLN107" s="0"/>
      <c r="QLO107" s="0"/>
      <c r="QLP107" s="0"/>
      <c r="QLQ107" s="0"/>
      <c r="QLR107" s="0"/>
      <c r="QLS107" s="0"/>
      <c r="QLT107" s="0"/>
      <c r="QLU107" s="0"/>
      <c r="QLV107" s="0"/>
      <c r="QLW107" s="0"/>
      <c r="QLX107" s="0"/>
      <c r="QLY107" s="0"/>
      <c r="QLZ107" s="0"/>
      <c r="QMA107" s="0"/>
      <c r="QMB107" s="0"/>
      <c r="QMC107" s="0"/>
      <c r="QMD107" s="0"/>
      <c r="QME107" s="0"/>
      <c r="QMF107" s="0"/>
      <c r="QMG107" s="0"/>
      <c r="QMH107" s="0"/>
      <c r="QMI107" s="0"/>
      <c r="QMJ107" s="0"/>
      <c r="QMK107" s="0"/>
      <c r="QML107" s="0"/>
      <c r="QMM107" s="0"/>
      <c r="QMN107" s="0"/>
      <c r="QMO107" s="0"/>
      <c r="QMP107" s="0"/>
      <c r="QMQ107" s="0"/>
      <c r="QMR107" s="0"/>
      <c r="QMS107" s="0"/>
      <c r="QMT107" s="0"/>
      <c r="QMU107" s="0"/>
      <c r="QMV107" s="0"/>
      <c r="QMW107" s="0"/>
      <c r="QMX107" s="0"/>
      <c r="QMY107" s="0"/>
      <c r="QMZ107" s="0"/>
      <c r="QNA107" s="0"/>
      <c r="QNB107" s="0"/>
      <c r="QNC107" s="0"/>
      <c r="QND107" s="0"/>
      <c r="QNE107" s="0"/>
      <c r="QNF107" s="0"/>
      <c r="QNG107" s="0"/>
      <c r="QNH107" s="0"/>
      <c r="QNI107" s="0"/>
      <c r="QNJ107" s="0"/>
      <c r="QNK107" s="0"/>
      <c r="QNL107" s="0"/>
      <c r="QNM107" s="0"/>
      <c r="QNN107" s="0"/>
      <c r="QNO107" s="0"/>
      <c r="QNP107" s="0"/>
      <c r="QNQ107" s="0"/>
      <c r="QNR107" s="0"/>
      <c r="QNS107" s="0"/>
      <c r="QNT107" s="0"/>
      <c r="QNU107" s="0"/>
      <c r="QNV107" s="0"/>
      <c r="QNW107" s="0"/>
      <c r="QNX107" s="0"/>
      <c r="QNY107" s="0"/>
      <c r="QNZ107" s="0"/>
      <c r="QOA107" s="0"/>
      <c r="QOB107" s="0"/>
      <c r="QOC107" s="0"/>
      <c r="QOD107" s="0"/>
      <c r="QOE107" s="0"/>
      <c r="QOF107" s="0"/>
      <c r="QOG107" s="0"/>
      <c r="QOH107" s="0"/>
      <c r="QOI107" s="0"/>
      <c r="QOJ107" s="0"/>
      <c r="QOK107" s="0"/>
      <c r="QOL107" s="0"/>
      <c r="QOM107" s="0"/>
      <c r="QON107" s="0"/>
      <c r="QOO107" s="0"/>
      <c r="QOP107" s="0"/>
      <c r="QOQ107" s="0"/>
      <c r="QOR107" s="0"/>
      <c r="QOS107" s="0"/>
      <c r="QOT107" s="0"/>
      <c r="QOU107" s="0"/>
      <c r="QOV107" s="0"/>
      <c r="QOW107" s="0"/>
      <c r="QOX107" s="0"/>
      <c r="QOY107" s="0"/>
      <c r="QOZ107" s="0"/>
      <c r="QPA107" s="0"/>
      <c r="QPB107" s="0"/>
      <c r="QPC107" s="0"/>
      <c r="QPD107" s="0"/>
      <c r="QPE107" s="0"/>
      <c r="QPF107" s="0"/>
      <c r="QPG107" s="0"/>
      <c r="QPH107" s="0"/>
      <c r="QPI107" s="0"/>
      <c r="QPJ107" s="0"/>
      <c r="QPK107" s="0"/>
      <c r="QPL107" s="0"/>
      <c r="QPM107" s="0"/>
      <c r="QPN107" s="0"/>
      <c r="QPO107" s="0"/>
      <c r="QPP107" s="0"/>
      <c r="QPQ107" s="0"/>
      <c r="QPR107" s="0"/>
      <c r="QPS107" s="0"/>
      <c r="QPT107" s="0"/>
      <c r="QPU107" s="0"/>
      <c r="QPV107" s="0"/>
      <c r="QPW107" s="0"/>
      <c r="QPX107" s="0"/>
      <c r="QPY107" s="0"/>
      <c r="QPZ107" s="0"/>
      <c r="QQA107" s="0"/>
      <c r="QQB107" s="0"/>
      <c r="QQC107" s="0"/>
      <c r="QQD107" s="0"/>
      <c r="QQE107" s="0"/>
      <c r="QQF107" s="0"/>
      <c r="QQG107" s="0"/>
      <c r="QQH107" s="0"/>
      <c r="QQI107" s="0"/>
      <c r="QQJ107" s="0"/>
      <c r="QQK107" s="0"/>
      <c r="QQL107" s="0"/>
      <c r="QQM107" s="0"/>
      <c r="QQN107" s="0"/>
      <c r="QQO107" s="0"/>
      <c r="QQP107" s="0"/>
      <c r="QQQ107" s="0"/>
      <c r="QQR107" s="0"/>
      <c r="QQS107" s="0"/>
      <c r="QQT107" s="0"/>
      <c r="QQU107" s="0"/>
      <c r="QQV107" s="0"/>
      <c r="QQW107" s="0"/>
      <c r="QQX107" s="0"/>
      <c r="QQY107" s="0"/>
      <c r="QQZ107" s="0"/>
      <c r="QRA107" s="0"/>
      <c r="QRB107" s="0"/>
      <c r="QRC107" s="0"/>
      <c r="QRD107" s="0"/>
      <c r="QRE107" s="0"/>
      <c r="QRF107" s="0"/>
      <c r="QRG107" s="0"/>
      <c r="QRH107" s="0"/>
      <c r="QRI107" s="0"/>
      <c r="QRJ107" s="0"/>
      <c r="QRK107" s="0"/>
      <c r="QRL107" s="0"/>
      <c r="QRM107" s="0"/>
      <c r="QRN107" s="0"/>
      <c r="QRO107" s="0"/>
      <c r="QRP107" s="0"/>
      <c r="QRQ107" s="0"/>
      <c r="QRR107" s="0"/>
      <c r="QRS107" s="0"/>
      <c r="QRT107" s="0"/>
      <c r="QRU107" s="0"/>
      <c r="QRV107" s="0"/>
      <c r="QRW107" s="0"/>
      <c r="QRX107" s="0"/>
      <c r="QRY107" s="0"/>
      <c r="QRZ107" s="0"/>
      <c r="QSA107" s="0"/>
      <c r="QSB107" s="0"/>
      <c r="QSC107" s="0"/>
      <c r="QSD107" s="0"/>
      <c r="QSE107" s="0"/>
      <c r="QSF107" s="0"/>
      <c r="QSG107" s="0"/>
      <c r="QSH107" s="0"/>
      <c r="QSI107" s="0"/>
      <c r="QSJ107" s="0"/>
      <c r="QSK107" s="0"/>
      <c r="QSL107" s="0"/>
      <c r="QSM107" s="0"/>
      <c r="QSN107" s="0"/>
      <c r="QSO107" s="0"/>
      <c r="QSP107" s="0"/>
      <c r="QSQ107" s="0"/>
      <c r="QSR107" s="0"/>
      <c r="QSS107" s="0"/>
      <c r="QST107" s="0"/>
      <c r="QSU107" s="0"/>
      <c r="QSV107" s="0"/>
      <c r="QSW107" s="0"/>
      <c r="QSX107" s="0"/>
      <c r="QSY107" s="0"/>
      <c r="QSZ107" s="0"/>
      <c r="QTA107" s="0"/>
      <c r="QTB107" s="0"/>
      <c r="QTC107" s="0"/>
      <c r="QTD107" s="0"/>
      <c r="QTE107" s="0"/>
      <c r="QTF107" s="0"/>
      <c r="QTG107" s="0"/>
      <c r="QTH107" s="0"/>
      <c r="QTI107" s="0"/>
      <c r="QTJ107" s="0"/>
      <c r="QTK107" s="0"/>
      <c r="QTL107" s="0"/>
      <c r="QTM107" s="0"/>
      <c r="QTN107" s="0"/>
      <c r="QTO107" s="0"/>
      <c r="QTP107" s="0"/>
      <c r="QTQ107" s="0"/>
      <c r="QTR107" s="0"/>
      <c r="QTS107" s="0"/>
      <c r="QTT107" s="0"/>
      <c r="QTU107" s="0"/>
      <c r="QTV107" s="0"/>
      <c r="QTW107" s="0"/>
      <c r="QTX107" s="0"/>
      <c r="QTY107" s="0"/>
      <c r="QTZ107" s="0"/>
      <c r="QUA107" s="0"/>
      <c r="QUB107" s="0"/>
      <c r="QUC107" s="0"/>
      <c r="QUD107" s="0"/>
      <c r="QUE107" s="0"/>
      <c r="QUF107" s="0"/>
      <c r="QUG107" s="0"/>
      <c r="QUH107" s="0"/>
      <c r="QUI107" s="0"/>
      <c r="QUJ107" s="0"/>
      <c r="QUK107" s="0"/>
      <c r="QUL107" s="0"/>
      <c r="QUM107" s="0"/>
      <c r="QUN107" s="0"/>
      <c r="QUO107" s="0"/>
      <c r="QUP107" s="0"/>
      <c r="QUQ107" s="0"/>
      <c r="QUR107" s="0"/>
      <c r="QUS107" s="0"/>
      <c r="QUT107" s="0"/>
      <c r="QUU107" s="0"/>
      <c r="QUV107" s="0"/>
      <c r="QUW107" s="0"/>
      <c r="QUX107" s="0"/>
      <c r="QUY107" s="0"/>
      <c r="QUZ107" s="0"/>
      <c r="QVA107" s="0"/>
      <c r="QVB107" s="0"/>
      <c r="QVC107" s="0"/>
      <c r="QVD107" s="0"/>
      <c r="QVE107" s="0"/>
      <c r="QVF107" s="0"/>
      <c r="QVG107" s="0"/>
      <c r="QVH107" s="0"/>
      <c r="QVI107" s="0"/>
      <c r="QVJ107" s="0"/>
      <c r="QVK107" s="0"/>
      <c r="QVL107" s="0"/>
      <c r="QVM107" s="0"/>
      <c r="QVN107" s="0"/>
      <c r="QVO107" s="0"/>
      <c r="QVP107" s="0"/>
      <c r="QVQ107" s="0"/>
      <c r="QVR107" s="0"/>
      <c r="QVS107" s="0"/>
      <c r="QVT107" s="0"/>
      <c r="QVU107" s="0"/>
      <c r="QVV107" s="0"/>
      <c r="QVW107" s="0"/>
      <c r="QVX107" s="0"/>
      <c r="QVY107" s="0"/>
      <c r="QVZ107" s="0"/>
      <c r="QWA107" s="0"/>
      <c r="QWB107" s="0"/>
      <c r="QWC107" s="0"/>
      <c r="QWD107" s="0"/>
      <c r="QWE107" s="0"/>
      <c r="QWF107" s="0"/>
      <c r="QWG107" s="0"/>
      <c r="QWH107" s="0"/>
      <c r="QWI107" s="0"/>
      <c r="QWJ107" s="0"/>
      <c r="QWK107" s="0"/>
      <c r="QWL107" s="0"/>
      <c r="QWM107" s="0"/>
      <c r="QWN107" s="0"/>
      <c r="QWO107" s="0"/>
      <c r="QWP107" s="0"/>
      <c r="QWQ107" s="0"/>
      <c r="QWR107" s="0"/>
      <c r="QWS107" s="0"/>
      <c r="QWT107" s="0"/>
      <c r="QWU107" s="0"/>
      <c r="QWV107" s="0"/>
      <c r="QWW107" s="0"/>
      <c r="QWX107" s="0"/>
      <c r="QWY107" s="0"/>
      <c r="QWZ107" s="0"/>
      <c r="QXA107" s="0"/>
      <c r="QXB107" s="0"/>
      <c r="QXC107" s="0"/>
      <c r="QXD107" s="0"/>
      <c r="QXE107" s="0"/>
      <c r="QXF107" s="0"/>
      <c r="QXG107" s="0"/>
      <c r="QXH107" s="0"/>
      <c r="QXI107" s="0"/>
      <c r="QXJ107" s="0"/>
      <c r="QXK107" s="0"/>
      <c r="QXL107" s="0"/>
      <c r="QXM107" s="0"/>
      <c r="QXN107" s="0"/>
      <c r="QXO107" s="0"/>
      <c r="QXP107" s="0"/>
      <c r="QXQ107" s="0"/>
      <c r="QXR107" s="0"/>
      <c r="QXS107" s="0"/>
      <c r="QXT107" s="0"/>
      <c r="QXU107" s="0"/>
      <c r="QXV107" s="0"/>
      <c r="QXW107" s="0"/>
      <c r="QXX107" s="0"/>
      <c r="QXY107" s="0"/>
      <c r="QXZ107" s="0"/>
      <c r="QYA107" s="0"/>
      <c r="QYB107" s="0"/>
      <c r="QYC107" s="0"/>
      <c r="QYD107" s="0"/>
      <c r="QYE107" s="0"/>
      <c r="QYF107" s="0"/>
      <c r="QYG107" s="0"/>
      <c r="QYH107" s="0"/>
      <c r="QYI107" s="0"/>
      <c r="QYJ107" s="0"/>
      <c r="QYK107" s="0"/>
      <c r="QYL107" s="0"/>
      <c r="QYM107" s="0"/>
      <c r="QYN107" s="0"/>
      <c r="QYO107" s="0"/>
      <c r="QYP107" s="0"/>
      <c r="QYQ107" s="0"/>
      <c r="QYR107" s="0"/>
      <c r="QYS107" s="0"/>
      <c r="QYT107" s="0"/>
      <c r="QYU107" s="0"/>
      <c r="QYV107" s="0"/>
      <c r="QYW107" s="0"/>
      <c r="QYX107" s="0"/>
      <c r="QYY107" s="0"/>
      <c r="QYZ107" s="0"/>
      <c r="QZA107" s="0"/>
      <c r="QZB107" s="0"/>
      <c r="QZC107" s="0"/>
      <c r="QZD107" s="0"/>
      <c r="QZE107" s="0"/>
      <c r="QZF107" s="0"/>
      <c r="QZG107" s="0"/>
      <c r="QZH107" s="0"/>
      <c r="QZI107" s="0"/>
      <c r="QZJ107" s="0"/>
      <c r="QZK107" s="0"/>
      <c r="QZL107" s="0"/>
      <c r="QZM107" s="0"/>
      <c r="QZN107" s="0"/>
      <c r="QZO107" s="0"/>
      <c r="QZP107" s="0"/>
      <c r="QZQ107" s="0"/>
      <c r="QZR107" s="0"/>
      <c r="QZS107" s="0"/>
      <c r="QZT107" s="0"/>
      <c r="QZU107" s="0"/>
      <c r="QZV107" s="0"/>
      <c r="QZW107" s="0"/>
      <c r="QZX107" s="0"/>
      <c r="QZY107" s="0"/>
      <c r="QZZ107" s="0"/>
      <c r="RAA107" s="0"/>
      <c r="RAB107" s="0"/>
      <c r="RAC107" s="0"/>
      <c r="RAD107" s="0"/>
      <c r="RAE107" s="0"/>
      <c r="RAF107" s="0"/>
      <c r="RAG107" s="0"/>
      <c r="RAH107" s="0"/>
      <c r="RAI107" s="0"/>
      <c r="RAJ107" s="0"/>
      <c r="RAK107" s="0"/>
      <c r="RAL107" s="0"/>
      <c r="RAM107" s="0"/>
      <c r="RAN107" s="0"/>
      <c r="RAO107" s="0"/>
      <c r="RAP107" s="0"/>
      <c r="RAQ107" s="0"/>
      <c r="RAR107" s="0"/>
      <c r="RAS107" s="0"/>
      <c r="RAT107" s="0"/>
      <c r="RAU107" s="0"/>
      <c r="RAV107" s="0"/>
      <c r="RAW107" s="0"/>
      <c r="RAX107" s="0"/>
      <c r="RAY107" s="0"/>
      <c r="RAZ107" s="0"/>
      <c r="RBA107" s="0"/>
      <c r="RBB107" s="0"/>
      <c r="RBC107" s="0"/>
      <c r="RBD107" s="0"/>
      <c r="RBE107" s="0"/>
      <c r="RBF107" s="0"/>
      <c r="RBG107" s="0"/>
      <c r="RBH107" s="0"/>
      <c r="RBI107" s="0"/>
      <c r="RBJ107" s="0"/>
      <c r="RBK107" s="0"/>
      <c r="RBL107" s="0"/>
      <c r="RBM107" s="0"/>
      <c r="RBN107" s="0"/>
      <c r="RBO107" s="0"/>
      <c r="RBP107" s="0"/>
      <c r="RBQ107" s="0"/>
      <c r="RBR107" s="0"/>
      <c r="RBS107" s="0"/>
      <c r="RBT107" s="0"/>
      <c r="RBU107" s="0"/>
      <c r="RBV107" s="0"/>
      <c r="RBW107" s="0"/>
      <c r="RBX107" s="0"/>
      <c r="RBY107" s="0"/>
      <c r="RBZ107" s="0"/>
      <c r="RCA107" s="0"/>
      <c r="RCB107" s="0"/>
      <c r="RCC107" s="0"/>
      <c r="RCD107" s="0"/>
      <c r="RCE107" s="0"/>
      <c r="RCF107" s="0"/>
      <c r="RCG107" s="0"/>
      <c r="RCH107" s="0"/>
      <c r="RCI107" s="0"/>
      <c r="RCJ107" s="0"/>
      <c r="RCK107" s="0"/>
      <c r="RCL107" s="0"/>
      <c r="RCM107" s="0"/>
      <c r="RCN107" s="0"/>
      <c r="RCO107" s="0"/>
      <c r="RCP107" s="0"/>
      <c r="RCQ107" s="0"/>
      <c r="RCR107" s="0"/>
      <c r="RCS107" s="0"/>
      <c r="RCT107" s="0"/>
      <c r="RCU107" s="0"/>
      <c r="RCV107" s="0"/>
      <c r="RCW107" s="0"/>
      <c r="RCX107" s="0"/>
      <c r="RCY107" s="0"/>
      <c r="RCZ107" s="0"/>
      <c r="RDA107" s="0"/>
      <c r="RDB107" s="0"/>
      <c r="RDC107" s="0"/>
      <c r="RDD107" s="0"/>
      <c r="RDE107" s="0"/>
      <c r="RDF107" s="0"/>
      <c r="RDG107" s="0"/>
      <c r="RDH107" s="0"/>
      <c r="RDI107" s="0"/>
      <c r="RDJ107" s="0"/>
      <c r="RDK107" s="0"/>
      <c r="RDL107" s="0"/>
      <c r="RDM107" s="0"/>
      <c r="RDN107" s="0"/>
      <c r="RDO107" s="0"/>
      <c r="RDP107" s="0"/>
      <c r="RDQ107" s="0"/>
      <c r="RDR107" s="0"/>
      <c r="RDS107" s="0"/>
      <c r="RDT107" s="0"/>
      <c r="RDU107" s="0"/>
      <c r="RDV107" s="0"/>
      <c r="RDW107" s="0"/>
      <c r="RDX107" s="0"/>
      <c r="RDY107" s="0"/>
      <c r="RDZ107" s="0"/>
      <c r="REA107" s="0"/>
      <c r="REB107" s="0"/>
      <c r="REC107" s="0"/>
      <c r="RED107" s="0"/>
      <c r="REE107" s="0"/>
      <c r="REF107" s="0"/>
      <c r="REG107" s="0"/>
      <c r="REH107" s="0"/>
      <c r="REI107" s="0"/>
      <c r="REJ107" s="0"/>
      <c r="REK107" s="0"/>
      <c r="REL107" s="0"/>
      <c r="REM107" s="0"/>
      <c r="REN107" s="0"/>
      <c r="REO107" s="0"/>
      <c r="REP107" s="0"/>
      <c r="REQ107" s="0"/>
      <c r="RER107" s="0"/>
      <c r="RES107" s="0"/>
      <c r="RET107" s="0"/>
      <c r="REU107" s="0"/>
      <c r="REV107" s="0"/>
      <c r="REW107" s="0"/>
      <c r="REX107" s="0"/>
      <c r="REY107" s="0"/>
      <c r="REZ107" s="0"/>
      <c r="RFA107" s="0"/>
      <c r="RFB107" s="0"/>
      <c r="RFC107" s="0"/>
      <c r="RFD107" s="0"/>
      <c r="RFE107" s="0"/>
      <c r="RFF107" s="0"/>
      <c r="RFG107" s="0"/>
      <c r="RFH107" s="0"/>
      <c r="RFI107" s="0"/>
      <c r="RFJ107" s="0"/>
      <c r="RFK107" s="0"/>
      <c r="RFL107" s="0"/>
      <c r="RFM107" s="0"/>
      <c r="RFN107" s="0"/>
      <c r="RFO107" s="0"/>
      <c r="RFP107" s="0"/>
      <c r="RFQ107" s="0"/>
      <c r="RFR107" s="0"/>
      <c r="RFS107" s="0"/>
      <c r="RFT107" s="0"/>
      <c r="RFU107" s="0"/>
      <c r="RFV107" s="0"/>
      <c r="RFW107" s="0"/>
      <c r="RFX107" s="0"/>
      <c r="RFY107" s="0"/>
      <c r="RFZ107" s="0"/>
      <c r="RGA107" s="0"/>
      <c r="RGB107" s="0"/>
      <c r="RGC107" s="0"/>
      <c r="RGD107" s="0"/>
      <c r="RGE107" s="0"/>
      <c r="RGF107" s="0"/>
      <c r="RGG107" s="0"/>
      <c r="RGH107" s="0"/>
      <c r="RGI107" s="0"/>
      <c r="RGJ107" s="0"/>
      <c r="RGK107" s="0"/>
      <c r="RGL107" s="0"/>
      <c r="RGM107" s="0"/>
      <c r="RGN107" s="0"/>
      <c r="RGO107" s="0"/>
      <c r="RGP107" s="0"/>
      <c r="RGQ107" s="0"/>
      <c r="RGR107" s="0"/>
      <c r="RGS107" s="0"/>
      <c r="RGT107" s="0"/>
      <c r="RGU107" s="0"/>
      <c r="RGV107" s="0"/>
      <c r="RGW107" s="0"/>
      <c r="RGX107" s="0"/>
      <c r="RGY107" s="0"/>
      <c r="RGZ107" s="0"/>
      <c r="RHA107" s="0"/>
      <c r="RHB107" s="0"/>
      <c r="RHC107" s="0"/>
      <c r="RHD107" s="0"/>
      <c r="RHE107" s="0"/>
      <c r="RHF107" s="0"/>
      <c r="RHG107" s="0"/>
      <c r="RHH107" s="0"/>
      <c r="RHI107" s="0"/>
      <c r="RHJ107" s="0"/>
      <c r="RHK107" s="0"/>
      <c r="RHL107" s="0"/>
      <c r="RHM107" s="0"/>
      <c r="RHN107" s="0"/>
      <c r="RHO107" s="0"/>
      <c r="RHP107" s="0"/>
      <c r="RHQ107" s="0"/>
      <c r="RHR107" s="0"/>
      <c r="RHS107" s="0"/>
      <c r="RHT107" s="0"/>
      <c r="RHU107" s="0"/>
      <c r="RHV107" s="0"/>
      <c r="RHW107" s="0"/>
      <c r="RHX107" s="0"/>
      <c r="RHY107" s="0"/>
      <c r="RHZ107" s="0"/>
      <c r="RIA107" s="0"/>
      <c r="RIB107" s="0"/>
      <c r="RIC107" s="0"/>
      <c r="RID107" s="0"/>
      <c r="RIE107" s="0"/>
      <c r="RIF107" s="0"/>
      <c r="RIG107" s="0"/>
      <c r="RIH107" s="0"/>
      <c r="RII107" s="0"/>
      <c r="RIJ107" s="0"/>
      <c r="RIK107" s="0"/>
      <c r="RIL107" s="0"/>
      <c r="RIM107" s="0"/>
      <c r="RIN107" s="0"/>
      <c r="RIO107" s="0"/>
      <c r="RIP107" s="0"/>
      <c r="RIQ107" s="0"/>
      <c r="RIR107" s="0"/>
      <c r="RIS107" s="0"/>
      <c r="RIT107" s="0"/>
      <c r="RIU107" s="0"/>
      <c r="RIV107" s="0"/>
      <c r="RIW107" s="0"/>
      <c r="RIX107" s="0"/>
      <c r="RIY107" s="0"/>
      <c r="RIZ107" s="0"/>
      <c r="RJA107" s="0"/>
      <c r="RJB107" s="0"/>
      <c r="RJC107" s="0"/>
      <c r="RJD107" s="0"/>
      <c r="RJE107" s="0"/>
      <c r="RJF107" s="0"/>
      <c r="RJG107" s="0"/>
      <c r="RJH107" s="0"/>
      <c r="RJI107" s="0"/>
      <c r="RJJ107" s="0"/>
      <c r="RJK107" s="0"/>
      <c r="RJL107" s="0"/>
      <c r="RJM107" s="0"/>
      <c r="RJN107" s="0"/>
      <c r="RJO107" s="0"/>
      <c r="RJP107" s="0"/>
      <c r="RJQ107" s="0"/>
      <c r="RJR107" s="0"/>
      <c r="RJS107" s="0"/>
      <c r="RJT107" s="0"/>
      <c r="RJU107" s="0"/>
      <c r="RJV107" s="0"/>
      <c r="RJW107" s="0"/>
      <c r="RJX107" s="0"/>
      <c r="RJY107" s="0"/>
      <c r="RJZ107" s="0"/>
      <c r="RKA107" s="0"/>
      <c r="RKB107" s="0"/>
      <c r="RKC107" s="0"/>
      <c r="RKD107" s="0"/>
      <c r="RKE107" s="0"/>
      <c r="RKF107" s="0"/>
      <c r="RKG107" s="0"/>
      <c r="RKH107" s="0"/>
      <c r="RKI107" s="0"/>
      <c r="RKJ107" s="0"/>
      <c r="RKK107" s="0"/>
      <c r="RKL107" s="0"/>
      <c r="RKM107" s="0"/>
      <c r="RKN107" s="0"/>
      <c r="RKO107" s="0"/>
      <c r="RKP107" s="0"/>
      <c r="RKQ107" s="0"/>
      <c r="RKR107" s="0"/>
      <c r="RKS107" s="0"/>
      <c r="RKT107" s="0"/>
      <c r="RKU107" s="0"/>
      <c r="RKV107" s="0"/>
      <c r="RKW107" s="0"/>
      <c r="RKX107" s="0"/>
      <c r="RKY107" s="0"/>
      <c r="RKZ107" s="0"/>
      <c r="RLA107" s="0"/>
      <c r="RLB107" s="0"/>
      <c r="RLC107" s="0"/>
      <c r="RLD107" s="0"/>
      <c r="RLE107" s="0"/>
      <c r="RLF107" s="0"/>
      <c r="RLG107" s="0"/>
      <c r="RLH107" s="0"/>
      <c r="RLI107" s="0"/>
      <c r="RLJ107" s="0"/>
      <c r="RLK107" s="0"/>
      <c r="RLL107" s="0"/>
      <c r="RLM107" s="0"/>
      <c r="RLN107" s="0"/>
      <c r="RLO107" s="0"/>
      <c r="RLP107" s="0"/>
      <c r="RLQ107" s="0"/>
      <c r="RLR107" s="0"/>
      <c r="RLS107" s="0"/>
      <c r="RLT107" s="0"/>
      <c r="RLU107" s="0"/>
      <c r="RLV107" s="0"/>
      <c r="RLW107" s="0"/>
      <c r="RLX107" s="0"/>
      <c r="RLY107" s="0"/>
      <c r="RLZ107" s="0"/>
      <c r="RMA107" s="0"/>
      <c r="RMB107" s="0"/>
      <c r="RMC107" s="0"/>
      <c r="RMD107" s="0"/>
      <c r="RME107" s="0"/>
      <c r="RMF107" s="0"/>
      <c r="RMG107" s="0"/>
      <c r="RMH107" s="0"/>
      <c r="RMI107" s="0"/>
      <c r="RMJ107" s="0"/>
      <c r="RMK107" s="0"/>
      <c r="RML107" s="0"/>
      <c r="RMM107" s="0"/>
      <c r="RMN107" s="0"/>
      <c r="RMO107" s="0"/>
      <c r="RMP107" s="0"/>
      <c r="RMQ107" s="0"/>
      <c r="RMR107" s="0"/>
      <c r="RMS107" s="0"/>
      <c r="RMT107" s="0"/>
      <c r="RMU107" s="0"/>
      <c r="RMV107" s="0"/>
      <c r="RMW107" s="0"/>
      <c r="RMX107" s="0"/>
      <c r="RMY107" s="0"/>
      <c r="RMZ107" s="0"/>
      <c r="RNA107" s="0"/>
      <c r="RNB107" s="0"/>
      <c r="RNC107" s="0"/>
      <c r="RND107" s="0"/>
      <c r="RNE107" s="0"/>
      <c r="RNF107" s="0"/>
      <c r="RNG107" s="0"/>
      <c r="RNH107" s="0"/>
      <c r="RNI107" s="0"/>
      <c r="RNJ107" s="0"/>
      <c r="RNK107" s="0"/>
      <c r="RNL107" s="0"/>
      <c r="RNM107" s="0"/>
      <c r="RNN107" s="0"/>
      <c r="RNO107" s="0"/>
      <c r="RNP107" s="0"/>
      <c r="RNQ107" s="0"/>
      <c r="RNR107" s="0"/>
      <c r="RNS107" s="0"/>
      <c r="RNT107" s="0"/>
      <c r="RNU107" s="0"/>
      <c r="RNV107" s="0"/>
      <c r="RNW107" s="0"/>
      <c r="RNX107" s="0"/>
      <c r="RNY107" s="0"/>
      <c r="RNZ107" s="0"/>
      <c r="ROA107" s="0"/>
      <c r="ROB107" s="0"/>
      <c r="ROC107" s="0"/>
      <c r="ROD107" s="0"/>
      <c r="ROE107" s="0"/>
      <c r="ROF107" s="0"/>
      <c r="ROG107" s="0"/>
      <c r="ROH107" s="0"/>
      <c r="ROI107" s="0"/>
      <c r="ROJ107" s="0"/>
      <c r="ROK107" s="0"/>
      <c r="ROL107" s="0"/>
      <c r="ROM107" s="0"/>
      <c r="RON107" s="0"/>
      <c r="ROO107" s="0"/>
      <c r="ROP107" s="0"/>
      <c r="ROQ107" s="0"/>
      <c r="ROR107" s="0"/>
      <c r="ROS107" s="0"/>
      <c r="ROT107" s="0"/>
      <c r="ROU107" s="0"/>
      <c r="ROV107" s="0"/>
      <c r="ROW107" s="0"/>
      <c r="ROX107" s="0"/>
      <c r="ROY107" s="0"/>
      <c r="ROZ107" s="0"/>
      <c r="RPA107" s="0"/>
      <c r="RPB107" s="0"/>
      <c r="RPC107" s="0"/>
      <c r="RPD107" s="0"/>
      <c r="RPE107" s="0"/>
      <c r="RPF107" s="0"/>
      <c r="RPG107" s="0"/>
      <c r="RPH107" s="0"/>
      <c r="RPI107" s="0"/>
      <c r="RPJ107" s="0"/>
      <c r="RPK107" s="0"/>
      <c r="RPL107" s="0"/>
      <c r="RPM107" s="0"/>
      <c r="RPN107" s="0"/>
      <c r="RPO107" s="0"/>
      <c r="RPP107" s="0"/>
      <c r="RPQ107" s="0"/>
      <c r="RPR107" s="0"/>
      <c r="RPS107" s="0"/>
      <c r="RPT107" s="0"/>
      <c r="RPU107" s="0"/>
      <c r="RPV107" s="0"/>
      <c r="RPW107" s="0"/>
      <c r="RPX107" s="0"/>
      <c r="RPY107" s="0"/>
      <c r="RPZ107" s="0"/>
      <c r="RQA107" s="0"/>
      <c r="RQB107" s="0"/>
      <c r="RQC107" s="0"/>
      <c r="RQD107" s="0"/>
      <c r="RQE107" s="0"/>
      <c r="RQF107" s="0"/>
      <c r="RQG107" s="0"/>
      <c r="RQH107" s="0"/>
      <c r="RQI107" s="0"/>
      <c r="RQJ107" s="0"/>
      <c r="RQK107" s="0"/>
      <c r="RQL107" s="0"/>
      <c r="RQM107" s="0"/>
      <c r="RQN107" s="0"/>
      <c r="RQO107" s="0"/>
      <c r="RQP107" s="0"/>
      <c r="RQQ107" s="0"/>
      <c r="RQR107" s="0"/>
      <c r="RQS107" s="0"/>
      <c r="RQT107" s="0"/>
      <c r="RQU107" s="0"/>
      <c r="RQV107" s="0"/>
      <c r="RQW107" s="0"/>
      <c r="RQX107" s="0"/>
      <c r="RQY107" s="0"/>
      <c r="RQZ107" s="0"/>
      <c r="RRA107" s="0"/>
      <c r="RRB107" s="0"/>
      <c r="RRC107" s="0"/>
      <c r="RRD107" s="0"/>
      <c r="RRE107" s="0"/>
      <c r="RRF107" s="0"/>
      <c r="RRG107" s="0"/>
      <c r="RRH107" s="0"/>
      <c r="RRI107" s="0"/>
      <c r="RRJ107" s="0"/>
      <c r="RRK107" s="0"/>
      <c r="RRL107" s="0"/>
      <c r="RRM107" s="0"/>
      <c r="RRN107" s="0"/>
      <c r="RRO107" s="0"/>
      <c r="RRP107" s="0"/>
      <c r="RRQ107" s="0"/>
      <c r="RRR107" s="0"/>
      <c r="RRS107" s="0"/>
      <c r="RRT107" s="0"/>
      <c r="RRU107" s="0"/>
      <c r="RRV107" s="0"/>
      <c r="RRW107" s="0"/>
      <c r="RRX107" s="0"/>
      <c r="RRY107" s="0"/>
      <c r="RRZ107" s="0"/>
      <c r="RSA107" s="0"/>
      <c r="RSB107" s="0"/>
      <c r="RSC107" s="0"/>
      <c r="RSD107" s="0"/>
      <c r="RSE107" s="0"/>
      <c r="RSF107" s="0"/>
      <c r="RSG107" s="0"/>
      <c r="RSH107" s="0"/>
      <c r="RSI107" s="0"/>
      <c r="RSJ107" s="0"/>
      <c r="RSK107" s="0"/>
      <c r="RSL107" s="0"/>
      <c r="RSM107" s="0"/>
      <c r="RSN107" s="0"/>
      <c r="RSO107" s="0"/>
      <c r="RSP107" s="0"/>
      <c r="RSQ107" s="0"/>
      <c r="RSR107" s="0"/>
      <c r="RSS107" s="0"/>
      <c r="RST107" s="0"/>
      <c r="RSU107" s="0"/>
      <c r="RSV107" s="0"/>
      <c r="RSW107" s="0"/>
      <c r="RSX107" s="0"/>
      <c r="RSY107" s="0"/>
      <c r="RSZ107" s="0"/>
      <c r="RTA107" s="0"/>
      <c r="RTB107" s="0"/>
      <c r="RTC107" s="0"/>
      <c r="RTD107" s="0"/>
      <c r="RTE107" s="0"/>
      <c r="RTF107" s="0"/>
      <c r="RTG107" s="0"/>
      <c r="RTH107" s="0"/>
      <c r="RTI107" s="0"/>
      <c r="RTJ107" s="0"/>
      <c r="RTK107" s="0"/>
      <c r="RTL107" s="0"/>
      <c r="RTM107" s="0"/>
      <c r="RTN107" s="0"/>
      <c r="RTO107" s="0"/>
      <c r="RTP107" s="0"/>
      <c r="RTQ107" s="0"/>
      <c r="RTR107" s="0"/>
      <c r="RTS107" s="0"/>
      <c r="RTT107" s="0"/>
      <c r="RTU107" s="0"/>
      <c r="RTV107" s="0"/>
      <c r="RTW107" s="0"/>
      <c r="RTX107" s="0"/>
      <c r="RTY107" s="0"/>
      <c r="RTZ107" s="0"/>
      <c r="RUA107" s="0"/>
      <c r="RUB107" s="0"/>
      <c r="RUC107" s="0"/>
      <c r="RUD107" s="0"/>
      <c r="RUE107" s="0"/>
      <c r="RUF107" s="0"/>
      <c r="RUG107" s="0"/>
      <c r="RUH107" s="0"/>
      <c r="RUI107" s="0"/>
      <c r="RUJ107" s="0"/>
      <c r="RUK107" s="0"/>
      <c r="RUL107" s="0"/>
      <c r="RUM107" s="0"/>
      <c r="RUN107" s="0"/>
      <c r="RUO107" s="0"/>
      <c r="RUP107" s="0"/>
      <c r="RUQ107" s="0"/>
      <c r="RUR107" s="0"/>
      <c r="RUS107" s="0"/>
      <c r="RUT107" s="0"/>
      <c r="RUU107" s="0"/>
      <c r="RUV107" s="0"/>
      <c r="RUW107" s="0"/>
      <c r="RUX107" s="0"/>
      <c r="RUY107" s="0"/>
      <c r="RUZ107" s="0"/>
      <c r="RVA107" s="0"/>
      <c r="RVB107" s="0"/>
      <c r="RVC107" s="0"/>
      <c r="RVD107" s="0"/>
      <c r="RVE107" s="0"/>
      <c r="RVF107" s="0"/>
      <c r="RVG107" s="0"/>
      <c r="RVH107" s="0"/>
      <c r="RVI107" s="0"/>
      <c r="RVJ107" s="0"/>
      <c r="RVK107" s="0"/>
      <c r="RVL107" s="0"/>
      <c r="RVM107" s="0"/>
      <c r="RVN107" s="0"/>
      <c r="RVO107" s="0"/>
      <c r="RVP107" s="0"/>
      <c r="RVQ107" s="0"/>
      <c r="RVR107" s="0"/>
      <c r="RVS107" s="0"/>
      <c r="RVT107" s="0"/>
      <c r="RVU107" s="0"/>
      <c r="RVV107" s="0"/>
      <c r="RVW107" s="0"/>
      <c r="RVX107" s="0"/>
      <c r="RVY107" s="0"/>
      <c r="RVZ107" s="0"/>
      <c r="RWA107" s="0"/>
      <c r="RWB107" s="0"/>
      <c r="RWC107" s="0"/>
      <c r="RWD107" s="0"/>
      <c r="RWE107" s="0"/>
      <c r="RWF107" s="0"/>
      <c r="RWG107" s="0"/>
      <c r="RWH107" s="0"/>
      <c r="RWI107" s="0"/>
      <c r="RWJ107" s="0"/>
      <c r="RWK107" s="0"/>
      <c r="RWL107" s="0"/>
      <c r="RWM107" s="0"/>
      <c r="RWN107" s="0"/>
      <c r="RWO107" s="0"/>
      <c r="RWP107" s="0"/>
      <c r="RWQ107" s="0"/>
      <c r="RWR107" s="0"/>
      <c r="RWS107" s="0"/>
      <c r="RWT107" s="0"/>
      <c r="RWU107" s="0"/>
      <c r="RWV107" s="0"/>
      <c r="RWW107" s="0"/>
      <c r="RWX107" s="0"/>
      <c r="RWY107" s="0"/>
      <c r="RWZ107" s="0"/>
      <c r="RXA107" s="0"/>
      <c r="RXB107" s="0"/>
      <c r="RXC107" s="0"/>
      <c r="RXD107" s="0"/>
      <c r="RXE107" s="0"/>
      <c r="RXF107" s="0"/>
      <c r="RXG107" s="0"/>
      <c r="RXH107" s="0"/>
      <c r="RXI107" s="0"/>
      <c r="RXJ107" s="0"/>
      <c r="RXK107" s="0"/>
      <c r="RXL107" s="0"/>
      <c r="RXM107" s="0"/>
      <c r="RXN107" s="0"/>
      <c r="RXO107" s="0"/>
      <c r="RXP107" s="0"/>
      <c r="RXQ107" s="0"/>
      <c r="RXR107" s="0"/>
      <c r="RXS107" s="0"/>
      <c r="RXT107" s="0"/>
      <c r="RXU107" s="0"/>
      <c r="RXV107" s="0"/>
      <c r="RXW107" s="0"/>
      <c r="RXX107" s="0"/>
      <c r="RXY107" s="0"/>
      <c r="RXZ107" s="0"/>
      <c r="RYA107" s="0"/>
      <c r="RYB107" s="0"/>
      <c r="RYC107" s="0"/>
      <c r="RYD107" s="0"/>
      <c r="RYE107" s="0"/>
      <c r="RYF107" s="0"/>
      <c r="RYG107" s="0"/>
      <c r="RYH107" s="0"/>
      <c r="RYI107" s="0"/>
      <c r="RYJ107" s="0"/>
      <c r="RYK107" s="0"/>
      <c r="RYL107" s="0"/>
      <c r="RYM107" s="0"/>
      <c r="RYN107" s="0"/>
      <c r="RYO107" s="0"/>
      <c r="RYP107" s="0"/>
      <c r="RYQ107" s="0"/>
      <c r="RYR107" s="0"/>
      <c r="RYS107" s="0"/>
      <c r="RYT107" s="0"/>
      <c r="RYU107" s="0"/>
      <c r="RYV107" s="0"/>
      <c r="RYW107" s="0"/>
      <c r="RYX107" s="0"/>
      <c r="RYY107" s="0"/>
      <c r="RYZ107" s="0"/>
      <c r="RZA107" s="0"/>
      <c r="RZB107" s="0"/>
      <c r="RZC107" s="0"/>
      <c r="RZD107" s="0"/>
      <c r="RZE107" s="0"/>
      <c r="RZF107" s="0"/>
      <c r="RZG107" s="0"/>
      <c r="RZH107" s="0"/>
      <c r="RZI107" s="0"/>
      <c r="RZJ107" s="0"/>
      <c r="RZK107" s="0"/>
      <c r="RZL107" s="0"/>
      <c r="RZM107" s="0"/>
      <c r="RZN107" s="0"/>
      <c r="RZO107" s="0"/>
      <c r="RZP107" s="0"/>
      <c r="RZQ107" s="0"/>
      <c r="RZR107" s="0"/>
      <c r="RZS107" s="0"/>
      <c r="RZT107" s="0"/>
      <c r="RZU107" s="0"/>
      <c r="RZV107" s="0"/>
      <c r="RZW107" s="0"/>
      <c r="RZX107" s="0"/>
      <c r="RZY107" s="0"/>
      <c r="RZZ107" s="0"/>
      <c r="SAA107" s="0"/>
      <c r="SAB107" s="0"/>
      <c r="SAC107" s="0"/>
      <c r="SAD107" s="0"/>
      <c r="SAE107" s="0"/>
      <c r="SAF107" s="0"/>
      <c r="SAG107" s="0"/>
      <c r="SAH107" s="0"/>
      <c r="SAI107" s="0"/>
      <c r="SAJ107" s="0"/>
      <c r="SAK107" s="0"/>
      <c r="SAL107" s="0"/>
      <c r="SAM107" s="0"/>
      <c r="SAN107" s="0"/>
      <c r="SAO107" s="0"/>
      <c r="SAP107" s="0"/>
      <c r="SAQ107" s="0"/>
      <c r="SAR107" s="0"/>
      <c r="SAS107" s="0"/>
      <c r="SAT107" s="0"/>
      <c r="SAU107" s="0"/>
      <c r="SAV107" s="0"/>
      <c r="SAW107" s="0"/>
      <c r="SAX107" s="0"/>
      <c r="SAY107" s="0"/>
      <c r="SAZ107" s="0"/>
      <c r="SBA107" s="0"/>
      <c r="SBB107" s="0"/>
      <c r="SBC107" s="0"/>
      <c r="SBD107" s="0"/>
      <c r="SBE107" s="0"/>
      <c r="SBF107" s="0"/>
      <c r="SBG107" s="0"/>
      <c r="SBH107" s="0"/>
      <c r="SBI107" s="0"/>
      <c r="SBJ107" s="0"/>
      <c r="SBK107" s="0"/>
      <c r="SBL107" s="0"/>
      <c r="SBM107" s="0"/>
      <c r="SBN107" s="0"/>
      <c r="SBO107" s="0"/>
      <c r="SBP107" s="0"/>
      <c r="SBQ107" s="0"/>
      <c r="SBR107" s="0"/>
      <c r="SBS107" s="0"/>
      <c r="SBT107" s="0"/>
      <c r="SBU107" s="0"/>
      <c r="SBV107" s="0"/>
      <c r="SBW107" s="0"/>
      <c r="SBX107" s="0"/>
      <c r="SBY107" s="0"/>
      <c r="SBZ107" s="0"/>
      <c r="SCA107" s="0"/>
      <c r="SCB107" s="0"/>
      <c r="SCC107" s="0"/>
      <c r="SCD107" s="0"/>
      <c r="SCE107" s="0"/>
      <c r="SCF107" s="0"/>
      <c r="SCG107" s="0"/>
      <c r="SCH107" s="0"/>
      <c r="SCI107" s="0"/>
      <c r="SCJ107" s="0"/>
      <c r="SCK107" s="0"/>
      <c r="SCL107" s="0"/>
      <c r="SCM107" s="0"/>
      <c r="SCN107" s="0"/>
      <c r="SCO107" s="0"/>
      <c r="SCP107" s="0"/>
      <c r="SCQ107" s="0"/>
      <c r="SCR107" s="0"/>
      <c r="SCS107" s="0"/>
      <c r="SCT107" s="0"/>
      <c r="SCU107" s="0"/>
      <c r="SCV107" s="0"/>
      <c r="SCW107" s="0"/>
      <c r="SCX107" s="0"/>
      <c r="SCY107" s="0"/>
      <c r="SCZ107" s="0"/>
      <c r="SDA107" s="0"/>
      <c r="SDB107" s="0"/>
      <c r="SDC107" s="0"/>
      <c r="SDD107" s="0"/>
      <c r="SDE107" s="0"/>
      <c r="SDF107" s="0"/>
      <c r="SDG107" s="0"/>
      <c r="SDH107" s="0"/>
      <c r="SDI107" s="0"/>
      <c r="SDJ107" s="0"/>
      <c r="SDK107" s="0"/>
      <c r="SDL107" s="0"/>
      <c r="SDM107" s="0"/>
      <c r="SDN107" s="0"/>
      <c r="SDO107" s="0"/>
      <c r="SDP107" s="0"/>
      <c r="SDQ107" s="0"/>
      <c r="SDR107" s="0"/>
      <c r="SDS107" s="0"/>
      <c r="SDT107" s="0"/>
      <c r="SDU107" s="0"/>
      <c r="SDV107" s="0"/>
      <c r="SDW107" s="0"/>
      <c r="SDX107" s="0"/>
      <c r="SDY107" s="0"/>
      <c r="SDZ107" s="0"/>
      <c r="SEA107" s="0"/>
      <c r="SEB107" s="0"/>
      <c r="SEC107" s="0"/>
      <c r="SED107" s="0"/>
      <c r="SEE107" s="0"/>
      <c r="SEF107" s="0"/>
      <c r="SEG107" s="0"/>
      <c r="SEH107" s="0"/>
      <c r="SEI107" s="0"/>
      <c r="SEJ107" s="0"/>
      <c r="SEK107" s="0"/>
      <c r="SEL107" s="0"/>
      <c r="SEM107" s="0"/>
      <c r="SEN107" s="0"/>
      <c r="SEO107" s="0"/>
      <c r="SEP107" s="0"/>
      <c r="SEQ107" s="0"/>
      <c r="SER107" s="0"/>
      <c r="SES107" s="0"/>
      <c r="SET107" s="0"/>
      <c r="SEU107" s="0"/>
      <c r="SEV107" s="0"/>
      <c r="SEW107" s="0"/>
      <c r="SEX107" s="0"/>
      <c r="SEY107" s="0"/>
      <c r="SEZ107" s="0"/>
      <c r="SFA107" s="0"/>
      <c r="SFB107" s="0"/>
      <c r="SFC107" s="0"/>
      <c r="SFD107" s="0"/>
      <c r="SFE107" s="0"/>
      <c r="SFF107" s="0"/>
      <c r="SFG107" s="0"/>
      <c r="SFH107" s="0"/>
      <c r="SFI107" s="0"/>
      <c r="SFJ107" s="0"/>
      <c r="SFK107" s="0"/>
      <c r="SFL107" s="0"/>
      <c r="SFM107" s="0"/>
      <c r="SFN107" s="0"/>
      <c r="SFO107" s="0"/>
      <c r="SFP107" s="0"/>
      <c r="SFQ107" s="0"/>
      <c r="SFR107" s="0"/>
      <c r="SFS107" s="0"/>
      <c r="SFT107" s="0"/>
      <c r="SFU107" s="0"/>
      <c r="SFV107" s="0"/>
      <c r="SFW107" s="0"/>
      <c r="SFX107" s="0"/>
      <c r="SFY107" s="0"/>
      <c r="SFZ107" s="0"/>
      <c r="SGA107" s="0"/>
      <c r="SGB107" s="0"/>
      <c r="SGC107" s="0"/>
      <c r="SGD107" s="0"/>
      <c r="SGE107" s="0"/>
      <c r="SGF107" s="0"/>
      <c r="SGG107" s="0"/>
      <c r="SGH107" s="0"/>
      <c r="SGI107" s="0"/>
      <c r="SGJ107" s="0"/>
      <c r="SGK107" s="0"/>
      <c r="SGL107" s="0"/>
      <c r="SGM107" s="0"/>
      <c r="SGN107" s="0"/>
      <c r="SGO107" s="0"/>
      <c r="SGP107" s="0"/>
      <c r="SGQ107" s="0"/>
      <c r="SGR107" s="0"/>
      <c r="SGS107" s="0"/>
      <c r="SGT107" s="0"/>
      <c r="SGU107" s="0"/>
      <c r="SGV107" s="0"/>
      <c r="SGW107" s="0"/>
      <c r="SGX107" s="0"/>
      <c r="SGY107" s="0"/>
      <c r="SGZ107" s="0"/>
      <c r="SHA107" s="0"/>
      <c r="SHB107" s="0"/>
      <c r="SHC107" s="0"/>
      <c r="SHD107" s="0"/>
      <c r="SHE107" s="0"/>
      <c r="SHF107" s="0"/>
      <c r="SHG107" s="0"/>
      <c r="SHH107" s="0"/>
      <c r="SHI107" s="0"/>
      <c r="SHJ107" s="0"/>
      <c r="SHK107" s="0"/>
      <c r="SHL107" s="0"/>
      <c r="SHM107" s="0"/>
      <c r="SHN107" s="0"/>
      <c r="SHO107" s="0"/>
      <c r="SHP107" s="0"/>
      <c r="SHQ107" s="0"/>
      <c r="SHR107" s="0"/>
      <c r="SHS107" s="0"/>
      <c r="SHT107" s="0"/>
      <c r="SHU107" s="0"/>
      <c r="SHV107" s="0"/>
      <c r="SHW107" s="0"/>
      <c r="SHX107" s="0"/>
      <c r="SHY107" s="0"/>
      <c r="SHZ107" s="0"/>
      <c r="SIA107" s="0"/>
      <c r="SIB107" s="0"/>
      <c r="SIC107" s="0"/>
      <c r="SID107" s="0"/>
      <c r="SIE107" s="0"/>
      <c r="SIF107" s="0"/>
      <c r="SIG107" s="0"/>
      <c r="SIH107" s="0"/>
      <c r="SII107" s="0"/>
      <c r="SIJ107" s="0"/>
      <c r="SIK107" s="0"/>
      <c r="SIL107" s="0"/>
      <c r="SIM107" s="0"/>
      <c r="SIN107" s="0"/>
      <c r="SIO107" s="0"/>
      <c r="SIP107" s="0"/>
      <c r="SIQ107" s="0"/>
      <c r="SIR107" s="0"/>
      <c r="SIS107" s="0"/>
      <c r="SIT107" s="0"/>
      <c r="SIU107" s="0"/>
      <c r="SIV107" s="0"/>
      <c r="SIW107" s="0"/>
      <c r="SIX107" s="0"/>
      <c r="SIY107" s="0"/>
      <c r="SIZ107" s="0"/>
      <c r="SJA107" s="0"/>
      <c r="SJB107" s="0"/>
      <c r="SJC107" s="0"/>
      <c r="SJD107" s="0"/>
      <c r="SJE107" s="0"/>
      <c r="SJF107" s="0"/>
      <c r="SJG107" s="0"/>
      <c r="SJH107" s="0"/>
      <c r="SJI107" s="0"/>
      <c r="SJJ107" s="0"/>
      <c r="SJK107" s="0"/>
      <c r="SJL107" s="0"/>
      <c r="SJM107" s="0"/>
      <c r="SJN107" s="0"/>
      <c r="SJO107" s="0"/>
      <c r="SJP107" s="0"/>
      <c r="SJQ107" s="0"/>
      <c r="SJR107" s="0"/>
      <c r="SJS107" s="0"/>
      <c r="SJT107" s="0"/>
      <c r="SJU107" s="0"/>
      <c r="SJV107" s="0"/>
      <c r="SJW107" s="0"/>
      <c r="SJX107" s="0"/>
      <c r="SJY107" s="0"/>
      <c r="SJZ107" s="0"/>
      <c r="SKA107" s="0"/>
      <c r="SKB107" s="0"/>
      <c r="SKC107" s="0"/>
      <c r="SKD107" s="0"/>
      <c r="SKE107" s="0"/>
      <c r="SKF107" s="0"/>
      <c r="SKG107" s="0"/>
      <c r="SKH107" s="0"/>
      <c r="SKI107" s="0"/>
      <c r="SKJ107" s="0"/>
      <c r="SKK107" s="0"/>
      <c r="SKL107" s="0"/>
      <c r="SKM107" s="0"/>
      <c r="SKN107" s="0"/>
      <c r="SKO107" s="0"/>
      <c r="SKP107" s="0"/>
      <c r="SKQ107" s="0"/>
      <c r="SKR107" s="0"/>
      <c r="SKS107" s="0"/>
      <c r="SKT107" s="0"/>
      <c r="SKU107" s="0"/>
      <c r="SKV107" s="0"/>
      <c r="SKW107" s="0"/>
      <c r="SKX107" s="0"/>
      <c r="SKY107" s="0"/>
      <c r="SKZ107" s="0"/>
      <c r="SLA107" s="0"/>
      <c r="SLB107" s="0"/>
      <c r="SLC107" s="0"/>
      <c r="SLD107" s="0"/>
      <c r="SLE107" s="0"/>
      <c r="SLF107" s="0"/>
      <c r="SLG107" s="0"/>
      <c r="SLH107" s="0"/>
      <c r="SLI107" s="0"/>
      <c r="SLJ107" s="0"/>
      <c r="SLK107" s="0"/>
      <c r="SLL107" s="0"/>
      <c r="SLM107" s="0"/>
      <c r="SLN107" s="0"/>
      <c r="SLO107" s="0"/>
      <c r="SLP107" s="0"/>
      <c r="SLQ107" s="0"/>
      <c r="SLR107" s="0"/>
      <c r="SLS107" s="0"/>
      <c r="SLT107" s="0"/>
      <c r="SLU107" s="0"/>
      <c r="SLV107" s="0"/>
      <c r="SLW107" s="0"/>
      <c r="SLX107" s="0"/>
      <c r="SLY107" s="0"/>
      <c r="SLZ107" s="0"/>
      <c r="SMA107" s="0"/>
      <c r="SMB107" s="0"/>
      <c r="SMC107" s="0"/>
      <c r="SMD107" s="0"/>
      <c r="SME107" s="0"/>
      <c r="SMF107" s="0"/>
      <c r="SMG107" s="0"/>
      <c r="SMH107" s="0"/>
      <c r="SMI107" s="0"/>
      <c r="SMJ107" s="0"/>
      <c r="SMK107" s="0"/>
      <c r="SML107" s="0"/>
      <c r="SMM107" s="0"/>
      <c r="SMN107" s="0"/>
      <c r="SMO107" s="0"/>
      <c r="SMP107" s="0"/>
      <c r="SMQ107" s="0"/>
      <c r="SMR107" s="0"/>
      <c r="SMS107" s="0"/>
      <c r="SMT107" s="0"/>
      <c r="SMU107" s="0"/>
      <c r="SMV107" s="0"/>
      <c r="SMW107" s="0"/>
      <c r="SMX107" s="0"/>
      <c r="SMY107" s="0"/>
      <c r="SMZ107" s="0"/>
      <c r="SNA107" s="0"/>
      <c r="SNB107" s="0"/>
      <c r="SNC107" s="0"/>
      <c r="SND107" s="0"/>
      <c r="SNE107" s="0"/>
      <c r="SNF107" s="0"/>
      <c r="SNG107" s="0"/>
      <c r="SNH107" s="0"/>
      <c r="SNI107" s="0"/>
      <c r="SNJ107" s="0"/>
      <c r="SNK107" s="0"/>
      <c r="SNL107" s="0"/>
      <c r="SNM107" s="0"/>
      <c r="SNN107" s="0"/>
      <c r="SNO107" s="0"/>
      <c r="SNP107" s="0"/>
      <c r="SNQ107" s="0"/>
      <c r="SNR107" s="0"/>
      <c r="SNS107" s="0"/>
      <c r="SNT107" s="0"/>
      <c r="SNU107" s="0"/>
      <c r="SNV107" s="0"/>
      <c r="SNW107" s="0"/>
      <c r="SNX107" s="0"/>
      <c r="SNY107" s="0"/>
      <c r="SNZ107" s="0"/>
      <c r="SOA107" s="0"/>
      <c r="SOB107" s="0"/>
      <c r="SOC107" s="0"/>
      <c r="SOD107" s="0"/>
      <c r="SOE107" s="0"/>
      <c r="SOF107" s="0"/>
      <c r="SOG107" s="0"/>
      <c r="SOH107" s="0"/>
      <c r="SOI107" s="0"/>
      <c r="SOJ107" s="0"/>
      <c r="SOK107" s="0"/>
      <c r="SOL107" s="0"/>
      <c r="SOM107" s="0"/>
      <c r="SON107" s="0"/>
      <c r="SOO107" s="0"/>
      <c r="SOP107" s="0"/>
      <c r="SOQ107" s="0"/>
      <c r="SOR107" s="0"/>
      <c r="SOS107" s="0"/>
      <c r="SOT107" s="0"/>
      <c r="SOU107" s="0"/>
      <c r="SOV107" s="0"/>
      <c r="SOW107" s="0"/>
      <c r="SOX107" s="0"/>
      <c r="SOY107" s="0"/>
      <c r="SOZ107" s="0"/>
      <c r="SPA107" s="0"/>
      <c r="SPB107" s="0"/>
      <c r="SPC107" s="0"/>
      <c r="SPD107" s="0"/>
      <c r="SPE107" s="0"/>
      <c r="SPF107" s="0"/>
      <c r="SPG107" s="0"/>
      <c r="SPH107" s="0"/>
      <c r="SPI107" s="0"/>
      <c r="SPJ107" s="0"/>
      <c r="SPK107" s="0"/>
      <c r="SPL107" s="0"/>
      <c r="SPM107" s="0"/>
      <c r="SPN107" s="0"/>
      <c r="SPO107" s="0"/>
      <c r="SPP107" s="0"/>
      <c r="SPQ107" s="0"/>
      <c r="SPR107" s="0"/>
      <c r="SPS107" s="0"/>
      <c r="SPT107" s="0"/>
      <c r="SPU107" s="0"/>
      <c r="SPV107" s="0"/>
      <c r="SPW107" s="0"/>
      <c r="SPX107" s="0"/>
      <c r="SPY107" s="0"/>
      <c r="SPZ107" s="0"/>
      <c r="SQA107" s="0"/>
      <c r="SQB107" s="0"/>
      <c r="SQC107" s="0"/>
      <c r="SQD107" s="0"/>
      <c r="SQE107" s="0"/>
      <c r="SQF107" s="0"/>
      <c r="SQG107" s="0"/>
      <c r="SQH107" s="0"/>
      <c r="SQI107" s="0"/>
      <c r="SQJ107" s="0"/>
      <c r="SQK107" s="0"/>
      <c r="SQL107" s="0"/>
      <c r="SQM107" s="0"/>
      <c r="SQN107" s="0"/>
      <c r="SQO107" s="0"/>
      <c r="SQP107" s="0"/>
      <c r="SQQ107" s="0"/>
      <c r="SQR107" s="0"/>
      <c r="SQS107" s="0"/>
      <c r="SQT107" s="0"/>
      <c r="SQU107" s="0"/>
      <c r="SQV107" s="0"/>
      <c r="SQW107" s="0"/>
      <c r="SQX107" s="0"/>
      <c r="SQY107" s="0"/>
      <c r="SQZ107" s="0"/>
      <c r="SRA107" s="0"/>
      <c r="SRB107" s="0"/>
      <c r="SRC107" s="0"/>
      <c r="SRD107" s="0"/>
      <c r="SRE107" s="0"/>
      <c r="SRF107" s="0"/>
      <c r="SRG107" s="0"/>
      <c r="SRH107" s="0"/>
      <c r="SRI107" s="0"/>
      <c r="SRJ107" s="0"/>
      <c r="SRK107" s="0"/>
      <c r="SRL107" s="0"/>
      <c r="SRM107" s="0"/>
      <c r="SRN107" s="0"/>
      <c r="SRO107" s="0"/>
      <c r="SRP107" s="0"/>
      <c r="SRQ107" s="0"/>
      <c r="SRR107" s="0"/>
      <c r="SRS107" s="0"/>
      <c r="SRT107" s="0"/>
      <c r="SRU107" s="0"/>
      <c r="SRV107" s="0"/>
      <c r="SRW107" s="0"/>
      <c r="SRX107" s="0"/>
      <c r="SRY107" s="0"/>
      <c r="SRZ107" s="0"/>
      <c r="SSA107" s="0"/>
      <c r="SSB107" s="0"/>
      <c r="SSC107" s="0"/>
      <c r="SSD107" s="0"/>
      <c r="SSE107" s="0"/>
      <c r="SSF107" s="0"/>
      <c r="SSG107" s="0"/>
      <c r="SSH107" s="0"/>
      <c r="SSI107" s="0"/>
      <c r="SSJ107" s="0"/>
      <c r="SSK107" s="0"/>
      <c r="SSL107" s="0"/>
      <c r="SSM107" s="0"/>
      <c r="SSN107" s="0"/>
      <c r="SSO107" s="0"/>
      <c r="SSP107" s="0"/>
      <c r="SSQ107" s="0"/>
      <c r="SSR107" s="0"/>
      <c r="SSS107" s="0"/>
      <c r="SST107" s="0"/>
      <c r="SSU107" s="0"/>
      <c r="SSV107" s="0"/>
      <c r="SSW107" s="0"/>
      <c r="SSX107" s="0"/>
      <c r="SSY107" s="0"/>
      <c r="SSZ107" s="0"/>
      <c r="STA107" s="0"/>
      <c r="STB107" s="0"/>
      <c r="STC107" s="0"/>
      <c r="STD107" s="0"/>
      <c r="STE107" s="0"/>
      <c r="STF107" s="0"/>
      <c r="STG107" s="0"/>
      <c r="STH107" s="0"/>
      <c r="STI107" s="0"/>
      <c r="STJ107" s="0"/>
      <c r="STK107" s="0"/>
      <c r="STL107" s="0"/>
      <c r="STM107" s="0"/>
      <c r="STN107" s="0"/>
      <c r="STO107" s="0"/>
      <c r="STP107" s="0"/>
      <c r="STQ107" s="0"/>
      <c r="STR107" s="0"/>
      <c r="STS107" s="0"/>
      <c r="STT107" s="0"/>
      <c r="STU107" s="0"/>
      <c r="STV107" s="0"/>
      <c r="STW107" s="0"/>
      <c r="STX107" s="0"/>
      <c r="STY107" s="0"/>
      <c r="STZ107" s="0"/>
      <c r="SUA107" s="0"/>
      <c r="SUB107" s="0"/>
      <c r="SUC107" s="0"/>
      <c r="SUD107" s="0"/>
      <c r="SUE107" s="0"/>
      <c r="SUF107" s="0"/>
      <c r="SUG107" s="0"/>
      <c r="SUH107" s="0"/>
      <c r="SUI107" s="0"/>
      <c r="SUJ107" s="0"/>
      <c r="SUK107" s="0"/>
      <c r="SUL107" s="0"/>
      <c r="SUM107" s="0"/>
      <c r="SUN107" s="0"/>
      <c r="SUO107" s="0"/>
      <c r="SUP107" s="0"/>
      <c r="SUQ107" s="0"/>
      <c r="SUR107" s="0"/>
      <c r="SUS107" s="0"/>
      <c r="SUT107" s="0"/>
      <c r="SUU107" s="0"/>
      <c r="SUV107" s="0"/>
      <c r="SUW107" s="0"/>
      <c r="SUX107" s="0"/>
      <c r="SUY107" s="0"/>
      <c r="SUZ107" s="0"/>
      <c r="SVA107" s="0"/>
      <c r="SVB107" s="0"/>
      <c r="SVC107" s="0"/>
      <c r="SVD107" s="0"/>
      <c r="SVE107" s="0"/>
      <c r="SVF107" s="0"/>
      <c r="SVG107" s="0"/>
      <c r="SVH107" s="0"/>
      <c r="SVI107" s="0"/>
      <c r="SVJ107" s="0"/>
      <c r="SVK107" s="0"/>
      <c r="SVL107" s="0"/>
      <c r="SVM107" s="0"/>
      <c r="SVN107" s="0"/>
      <c r="SVO107" s="0"/>
      <c r="SVP107" s="0"/>
      <c r="SVQ107" s="0"/>
      <c r="SVR107" s="0"/>
      <c r="SVS107" s="0"/>
      <c r="SVT107" s="0"/>
      <c r="SVU107" s="0"/>
      <c r="SVV107" s="0"/>
      <c r="SVW107" s="0"/>
      <c r="SVX107" s="0"/>
      <c r="SVY107" s="0"/>
      <c r="SVZ107" s="0"/>
      <c r="SWA107" s="0"/>
      <c r="SWB107" s="0"/>
      <c r="SWC107" s="0"/>
      <c r="SWD107" s="0"/>
      <c r="SWE107" s="0"/>
      <c r="SWF107" s="0"/>
      <c r="SWG107" s="0"/>
      <c r="SWH107" s="0"/>
      <c r="SWI107" s="0"/>
      <c r="SWJ107" s="0"/>
      <c r="SWK107" s="0"/>
      <c r="SWL107" s="0"/>
      <c r="SWM107" s="0"/>
      <c r="SWN107" s="0"/>
      <c r="SWO107" s="0"/>
      <c r="SWP107" s="0"/>
      <c r="SWQ107" s="0"/>
      <c r="SWR107" s="0"/>
      <c r="SWS107" s="0"/>
      <c r="SWT107" s="0"/>
      <c r="SWU107" s="0"/>
      <c r="SWV107" s="0"/>
      <c r="SWW107" s="0"/>
      <c r="SWX107" s="0"/>
      <c r="SWY107" s="0"/>
      <c r="SWZ107" s="0"/>
      <c r="SXA107" s="0"/>
      <c r="SXB107" s="0"/>
      <c r="SXC107" s="0"/>
      <c r="SXD107" s="0"/>
      <c r="SXE107" s="0"/>
      <c r="SXF107" s="0"/>
      <c r="SXG107" s="0"/>
      <c r="SXH107" s="0"/>
      <c r="SXI107" s="0"/>
      <c r="SXJ107" s="0"/>
      <c r="SXK107" s="0"/>
      <c r="SXL107" s="0"/>
      <c r="SXM107" s="0"/>
      <c r="SXN107" s="0"/>
      <c r="SXO107" s="0"/>
      <c r="SXP107" s="0"/>
      <c r="SXQ107" s="0"/>
      <c r="SXR107" s="0"/>
      <c r="SXS107" s="0"/>
      <c r="SXT107" s="0"/>
      <c r="SXU107" s="0"/>
      <c r="SXV107" s="0"/>
      <c r="SXW107" s="0"/>
      <c r="SXX107" s="0"/>
      <c r="SXY107" s="0"/>
      <c r="SXZ107" s="0"/>
      <c r="SYA107" s="0"/>
      <c r="SYB107" s="0"/>
      <c r="SYC107" s="0"/>
      <c r="SYD107" s="0"/>
      <c r="SYE107" s="0"/>
      <c r="SYF107" s="0"/>
      <c r="SYG107" s="0"/>
      <c r="SYH107" s="0"/>
      <c r="SYI107" s="0"/>
      <c r="SYJ107" s="0"/>
      <c r="SYK107" s="0"/>
      <c r="SYL107" s="0"/>
      <c r="SYM107" s="0"/>
      <c r="SYN107" s="0"/>
      <c r="SYO107" s="0"/>
      <c r="SYP107" s="0"/>
      <c r="SYQ107" s="0"/>
      <c r="SYR107" s="0"/>
      <c r="SYS107" s="0"/>
      <c r="SYT107" s="0"/>
      <c r="SYU107" s="0"/>
      <c r="SYV107" s="0"/>
      <c r="SYW107" s="0"/>
      <c r="SYX107" s="0"/>
      <c r="SYY107" s="0"/>
      <c r="SYZ107" s="0"/>
      <c r="SZA107" s="0"/>
      <c r="SZB107" s="0"/>
      <c r="SZC107" s="0"/>
      <c r="SZD107" s="0"/>
      <c r="SZE107" s="0"/>
      <c r="SZF107" s="0"/>
      <c r="SZG107" s="0"/>
      <c r="SZH107" s="0"/>
      <c r="SZI107" s="0"/>
      <c r="SZJ107" s="0"/>
      <c r="SZK107" s="0"/>
      <c r="SZL107" s="0"/>
      <c r="SZM107" s="0"/>
      <c r="SZN107" s="0"/>
      <c r="SZO107" s="0"/>
      <c r="SZP107" s="0"/>
      <c r="SZQ107" s="0"/>
      <c r="SZR107" s="0"/>
      <c r="SZS107" s="0"/>
      <c r="SZT107" s="0"/>
      <c r="SZU107" s="0"/>
      <c r="SZV107" s="0"/>
      <c r="SZW107" s="0"/>
      <c r="SZX107" s="0"/>
      <c r="SZY107" s="0"/>
      <c r="SZZ107" s="0"/>
      <c r="TAA107" s="0"/>
      <c r="TAB107" s="0"/>
      <c r="TAC107" s="0"/>
      <c r="TAD107" s="0"/>
      <c r="TAE107" s="0"/>
      <c r="TAF107" s="0"/>
      <c r="TAG107" s="0"/>
      <c r="TAH107" s="0"/>
      <c r="TAI107" s="0"/>
      <c r="TAJ107" s="0"/>
      <c r="TAK107" s="0"/>
      <c r="TAL107" s="0"/>
      <c r="TAM107" s="0"/>
      <c r="TAN107" s="0"/>
      <c r="TAO107" s="0"/>
      <c r="TAP107" s="0"/>
      <c r="TAQ107" s="0"/>
      <c r="TAR107" s="0"/>
      <c r="TAS107" s="0"/>
      <c r="TAT107" s="0"/>
      <c r="TAU107" s="0"/>
      <c r="TAV107" s="0"/>
      <c r="TAW107" s="0"/>
      <c r="TAX107" s="0"/>
      <c r="TAY107" s="0"/>
      <c r="TAZ107" s="0"/>
      <c r="TBA107" s="0"/>
      <c r="TBB107" s="0"/>
      <c r="TBC107" s="0"/>
      <c r="TBD107" s="0"/>
      <c r="TBE107" s="0"/>
      <c r="TBF107" s="0"/>
      <c r="TBG107" s="0"/>
      <c r="TBH107" s="0"/>
      <c r="TBI107" s="0"/>
      <c r="TBJ107" s="0"/>
      <c r="TBK107" s="0"/>
      <c r="TBL107" s="0"/>
      <c r="TBM107" s="0"/>
      <c r="TBN107" s="0"/>
      <c r="TBO107" s="0"/>
      <c r="TBP107" s="0"/>
      <c r="TBQ107" s="0"/>
      <c r="TBR107" s="0"/>
      <c r="TBS107" s="0"/>
      <c r="TBT107" s="0"/>
      <c r="TBU107" s="0"/>
      <c r="TBV107" s="0"/>
      <c r="TBW107" s="0"/>
      <c r="TBX107" s="0"/>
      <c r="TBY107" s="0"/>
      <c r="TBZ107" s="0"/>
      <c r="TCA107" s="0"/>
      <c r="TCB107" s="0"/>
      <c r="TCC107" s="0"/>
      <c r="TCD107" s="0"/>
      <c r="TCE107" s="0"/>
      <c r="TCF107" s="0"/>
      <c r="TCG107" s="0"/>
      <c r="TCH107" s="0"/>
      <c r="TCI107" s="0"/>
      <c r="TCJ107" s="0"/>
      <c r="TCK107" s="0"/>
      <c r="TCL107" s="0"/>
      <c r="TCM107" s="0"/>
      <c r="TCN107" s="0"/>
      <c r="TCO107" s="0"/>
      <c r="TCP107" s="0"/>
      <c r="TCQ107" s="0"/>
      <c r="TCR107" s="0"/>
      <c r="TCS107" s="0"/>
      <c r="TCT107" s="0"/>
      <c r="TCU107" s="0"/>
      <c r="TCV107" s="0"/>
      <c r="TCW107" s="0"/>
      <c r="TCX107" s="0"/>
      <c r="TCY107" s="0"/>
      <c r="TCZ107" s="0"/>
      <c r="TDA107" s="0"/>
      <c r="TDB107" s="0"/>
      <c r="TDC107" s="0"/>
      <c r="TDD107" s="0"/>
      <c r="TDE107" s="0"/>
      <c r="TDF107" s="0"/>
      <c r="TDG107" s="0"/>
      <c r="TDH107" s="0"/>
      <c r="TDI107" s="0"/>
      <c r="TDJ107" s="0"/>
      <c r="TDK107" s="0"/>
      <c r="TDL107" s="0"/>
      <c r="TDM107" s="0"/>
      <c r="TDN107" s="0"/>
      <c r="TDO107" s="0"/>
      <c r="TDP107" s="0"/>
      <c r="TDQ107" s="0"/>
      <c r="TDR107" s="0"/>
      <c r="TDS107" s="0"/>
      <c r="TDT107" s="0"/>
      <c r="TDU107" s="0"/>
      <c r="TDV107" s="0"/>
      <c r="TDW107" s="0"/>
      <c r="TDX107" s="0"/>
      <c r="TDY107" s="0"/>
      <c r="TDZ107" s="0"/>
      <c r="TEA107" s="0"/>
      <c r="TEB107" s="0"/>
      <c r="TEC107" s="0"/>
      <c r="TED107" s="0"/>
      <c r="TEE107" s="0"/>
      <c r="TEF107" s="0"/>
      <c r="TEG107" s="0"/>
      <c r="TEH107" s="0"/>
      <c r="TEI107" s="0"/>
      <c r="TEJ107" s="0"/>
      <c r="TEK107" s="0"/>
      <c r="TEL107" s="0"/>
      <c r="TEM107" s="0"/>
      <c r="TEN107" s="0"/>
      <c r="TEO107" s="0"/>
      <c r="TEP107" s="0"/>
      <c r="TEQ107" s="0"/>
      <c r="TER107" s="0"/>
      <c r="TES107" s="0"/>
      <c r="TET107" s="0"/>
      <c r="TEU107" s="0"/>
      <c r="TEV107" s="0"/>
      <c r="TEW107" s="0"/>
      <c r="TEX107" s="0"/>
      <c r="TEY107" s="0"/>
      <c r="TEZ107" s="0"/>
      <c r="TFA107" s="0"/>
      <c r="TFB107" s="0"/>
      <c r="TFC107" s="0"/>
      <c r="TFD107" s="0"/>
      <c r="TFE107" s="0"/>
      <c r="TFF107" s="0"/>
      <c r="TFG107" s="0"/>
      <c r="TFH107" s="0"/>
      <c r="TFI107" s="0"/>
      <c r="TFJ107" s="0"/>
      <c r="TFK107" s="0"/>
      <c r="TFL107" s="0"/>
      <c r="TFM107" s="0"/>
      <c r="TFN107" s="0"/>
      <c r="TFO107" s="0"/>
      <c r="TFP107" s="0"/>
      <c r="TFQ107" s="0"/>
      <c r="TFR107" s="0"/>
      <c r="TFS107" s="0"/>
      <c r="TFT107" s="0"/>
      <c r="TFU107" s="0"/>
      <c r="TFV107" s="0"/>
      <c r="TFW107" s="0"/>
      <c r="TFX107" s="0"/>
      <c r="TFY107" s="0"/>
      <c r="TFZ107" s="0"/>
      <c r="TGA107" s="0"/>
      <c r="TGB107" s="0"/>
      <c r="TGC107" s="0"/>
      <c r="TGD107" s="0"/>
      <c r="TGE107" s="0"/>
      <c r="TGF107" s="0"/>
      <c r="TGG107" s="0"/>
      <c r="TGH107" s="0"/>
      <c r="TGI107" s="0"/>
      <c r="TGJ107" s="0"/>
      <c r="TGK107" s="0"/>
      <c r="TGL107" s="0"/>
      <c r="TGM107" s="0"/>
      <c r="TGN107" s="0"/>
      <c r="TGO107" s="0"/>
      <c r="TGP107" s="0"/>
      <c r="TGQ107" s="0"/>
      <c r="TGR107" s="0"/>
      <c r="TGS107" s="0"/>
      <c r="TGT107" s="0"/>
      <c r="TGU107" s="0"/>
      <c r="TGV107" s="0"/>
      <c r="TGW107" s="0"/>
      <c r="TGX107" s="0"/>
      <c r="TGY107" s="0"/>
      <c r="TGZ107" s="0"/>
      <c r="THA107" s="0"/>
      <c r="THB107" s="0"/>
      <c r="THC107" s="0"/>
      <c r="THD107" s="0"/>
      <c r="THE107" s="0"/>
      <c r="THF107" s="0"/>
      <c r="THG107" s="0"/>
      <c r="THH107" s="0"/>
      <c r="THI107" s="0"/>
      <c r="THJ107" s="0"/>
      <c r="THK107" s="0"/>
      <c r="THL107" s="0"/>
      <c r="THM107" s="0"/>
      <c r="THN107" s="0"/>
      <c r="THO107" s="0"/>
      <c r="THP107" s="0"/>
      <c r="THQ107" s="0"/>
      <c r="THR107" s="0"/>
      <c r="THS107" s="0"/>
      <c r="THT107" s="0"/>
      <c r="THU107" s="0"/>
      <c r="THV107" s="0"/>
      <c r="THW107" s="0"/>
      <c r="THX107" s="0"/>
      <c r="THY107" s="0"/>
      <c r="THZ107" s="0"/>
      <c r="TIA107" s="0"/>
      <c r="TIB107" s="0"/>
      <c r="TIC107" s="0"/>
      <c r="TID107" s="0"/>
      <c r="TIE107" s="0"/>
      <c r="TIF107" s="0"/>
      <c r="TIG107" s="0"/>
      <c r="TIH107" s="0"/>
      <c r="TII107" s="0"/>
      <c r="TIJ107" s="0"/>
      <c r="TIK107" s="0"/>
      <c r="TIL107" s="0"/>
      <c r="TIM107" s="0"/>
      <c r="TIN107" s="0"/>
      <c r="TIO107" s="0"/>
      <c r="TIP107" s="0"/>
      <c r="TIQ107" s="0"/>
      <c r="TIR107" s="0"/>
      <c r="TIS107" s="0"/>
      <c r="TIT107" s="0"/>
      <c r="TIU107" s="0"/>
      <c r="TIV107" s="0"/>
      <c r="TIW107" s="0"/>
      <c r="TIX107" s="0"/>
      <c r="TIY107" s="0"/>
      <c r="TIZ107" s="0"/>
      <c r="TJA107" s="0"/>
      <c r="TJB107" s="0"/>
      <c r="TJC107" s="0"/>
      <c r="TJD107" s="0"/>
      <c r="TJE107" s="0"/>
      <c r="TJF107" s="0"/>
      <c r="TJG107" s="0"/>
      <c r="TJH107" s="0"/>
      <c r="TJI107" s="0"/>
      <c r="TJJ107" s="0"/>
      <c r="TJK107" s="0"/>
      <c r="TJL107" s="0"/>
      <c r="TJM107" s="0"/>
      <c r="TJN107" s="0"/>
      <c r="TJO107" s="0"/>
      <c r="TJP107" s="0"/>
      <c r="TJQ107" s="0"/>
      <c r="TJR107" s="0"/>
      <c r="TJS107" s="0"/>
      <c r="TJT107" s="0"/>
      <c r="TJU107" s="0"/>
      <c r="TJV107" s="0"/>
      <c r="TJW107" s="0"/>
      <c r="TJX107" s="0"/>
      <c r="TJY107" s="0"/>
      <c r="TJZ107" s="0"/>
      <c r="TKA107" s="0"/>
      <c r="TKB107" s="0"/>
      <c r="TKC107" s="0"/>
      <c r="TKD107" s="0"/>
      <c r="TKE107" s="0"/>
      <c r="TKF107" s="0"/>
      <c r="TKG107" s="0"/>
      <c r="TKH107" s="0"/>
      <c r="TKI107" s="0"/>
      <c r="TKJ107" s="0"/>
      <c r="TKK107" s="0"/>
      <c r="TKL107" s="0"/>
      <c r="TKM107" s="0"/>
      <c r="TKN107" s="0"/>
      <c r="TKO107" s="0"/>
      <c r="TKP107" s="0"/>
      <c r="TKQ107" s="0"/>
      <c r="TKR107" s="0"/>
      <c r="TKS107" s="0"/>
      <c r="TKT107" s="0"/>
      <c r="TKU107" s="0"/>
      <c r="TKV107" s="0"/>
      <c r="TKW107" s="0"/>
      <c r="TKX107" s="0"/>
      <c r="TKY107" s="0"/>
      <c r="TKZ107" s="0"/>
      <c r="TLA107" s="0"/>
      <c r="TLB107" s="0"/>
      <c r="TLC107" s="0"/>
      <c r="TLD107" s="0"/>
      <c r="TLE107" s="0"/>
      <c r="TLF107" s="0"/>
      <c r="TLG107" s="0"/>
      <c r="TLH107" s="0"/>
      <c r="TLI107" s="0"/>
      <c r="TLJ107" s="0"/>
      <c r="TLK107" s="0"/>
      <c r="TLL107" s="0"/>
      <c r="TLM107" s="0"/>
      <c r="TLN107" s="0"/>
      <c r="TLO107" s="0"/>
      <c r="TLP107" s="0"/>
      <c r="TLQ107" s="0"/>
      <c r="TLR107" s="0"/>
      <c r="TLS107" s="0"/>
      <c r="TLT107" s="0"/>
      <c r="TLU107" s="0"/>
      <c r="TLV107" s="0"/>
      <c r="TLW107" s="0"/>
      <c r="TLX107" s="0"/>
      <c r="TLY107" s="0"/>
      <c r="TLZ107" s="0"/>
      <c r="TMA107" s="0"/>
      <c r="TMB107" s="0"/>
      <c r="TMC107" s="0"/>
      <c r="TMD107" s="0"/>
      <c r="TME107" s="0"/>
      <c r="TMF107" s="0"/>
      <c r="TMG107" s="0"/>
      <c r="TMH107" s="0"/>
      <c r="TMI107" s="0"/>
      <c r="TMJ107" s="0"/>
      <c r="TMK107" s="0"/>
      <c r="TML107" s="0"/>
      <c r="TMM107" s="0"/>
      <c r="TMN107" s="0"/>
      <c r="TMO107" s="0"/>
      <c r="TMP107" s="0"/>
      <c r="TMQ107" s="0"/>
      <c r="TMR107" s="0"/>
      <c r="TMS107" s="0"/>
      <c r="TMT107" s="0"/>
      <c r="TMU107" s="0"/>
      <c r="TMV107" s="0"/>
      <c r="TMW107" s="0"/>
      <c r="TMX107" s="0"/>
      <c r="TMY107" s="0"/>
      <c r="TMZ107" s="0"/>
      <c r="TNA107" s="0"/>
      <c r="TNB107" s="0"/>
      <c r="TNC107" s="0"/>
      <c r="TND107" s="0"/>
      <c r="TNE107" s="0"/>
      <c r="TNF107" s="0"/>
      <c r="TNG107" s="0"/>
      <c r="TNH107" s="0"/>
      <c r="TNI107" s="0"/>
      <c r="TNJ107" s="0"/>
      <c r="TNK107" s="0"/>
      <c r="TNL107" s="0"/>
      <c r="TNM107" s="0"/>
      <c r="TNN107" s="0"/>
      <c r="TNO107" s="0"/>
      <c r="TNP107" s="0"/>
      <c r="TNQ107" s="0"/>
      <c r="TNR107" s="0"/>
      <c r="TNS107" s="0"/>
      <c r="TNT107" s="0"/>
      <c r="TNU107" s="0"/>
      <c r="TNV107" s="0"/>
      <c r="TNW107" s="0"/>
      <c r="TNX107" s="0"/>
      <c r="TNY107" s="0"/>
      <c r="TNZ107" s="0"/>
      <c r="TOA107" s="0"/>
      <c r="TOB107" s="0"/>
      <c r="TOC107" s="0"/>
      <c r="TOD107" s="0"/>
      <c r="TOE107" s="0"/>
      <c r="TOF107" s="0"/>
      <c r="TOG107" s="0"/>
      <c r="TOH107" s="0"/>
      <c r="TOI107" s="0"/>
      <c r="TOJ107" s="0"/>
      <c r="TOK107" s="0"/>
      <c r="TOL107" s="0"/>
      <c r="TOM107" s="0"/>
      <c r="TON107" s="0"/>
      <c r="TOO107" s="0"/>
      <c r="TOP107" s="0"/>
      <c r="TOQ107" s="0"/>
      <c r="TOR107" s="0"/>
      <c r="TOS107" s="0"/>
      <c r="TOT107" s="0"/>
      <c r="TOU107" s="0"/>
      <c r="TOV107" s="0"/>
      <c r="TOW107" s="0"/>
      <c r="TOX107" s="0"/>
      <c r="TOY107" s="0"/>
      <c r="TOZ107" s="0"/>
      <c r="TPA107" s="0"/>
      <c r="TPB107" s="0"/>
      <c r="TPC107" s="0"/>
      <c r="TPD107" s="0"/>
      <c r="TPE107" s="0"/>
      <c r="TPF107" s="0"/>
      <c r="TPG107" s="0"/>
      <c r="TPH107" s="0"/>
      <c r="TPI107" s="0"/>
      <c r="TPJ107" s="0"/>
      <c r="TPK107" s="0"/>
      <c r="TPL107" s="0"/>
      <c r="TPM107" s="0"/>
      <c r="TPN107" s="0"/>
      <c r="TPO107" s="0"/>
      <c r="TPP107" s="0"/>
      <c r="TPQ107" s="0"/>
      <c r="TPR107" s="0"/>
      <c r="TPS107" s="0"/>
      <c r="TPT107" s="0"/>
      <c r="TPU107" s="0"/>
      <c r="TPV107" s="0"/>
      <c r="TPW107" s="0"/>
      <c r="TPX107" s="0"/>
      <c r="TPY107" s="0"/>
      <c r="TPZ107" s="0"/>
      <c r="TQA107" s="0"/>
      <c r="TQB107" s="0"/>
      <c r="TQC107" s="0"/>
      <c r="TQD107" s="0"/>
      <c r="TQE107" s="0"/>
      <c r="TQF107" s="0"/>
      <c r="TQG107" s="0"/>
      <c r="TQH107" s="0"/>
      <c r="TQI107" s="0"/>
      <c r="TQJ107" s="0"/>
      <c r="TQK107" s="0"/>
      <c r="TQL107" s="0"/>
      <c r="TQM107" s="0"/>
      <c r="TQN107" s="0"/>
      <c r="TQO107" s="0"/>
      <c r="TQP107" s="0"/>
      <c r="TQQ107" s="0"/>
      <c r="TQR107" s="0"/>
      <c r="TQS107" s="0"/>
      <c r="TQT107" s="0"/>
      <c r="TQU107" s="0"/>
      <c r="TQV107" s="0"/>
      <c r="TQW107" s="0"/>
      <c r="TQX107" s="0"/>
      <c r="TQY107" s="0"/>
      <c r="TQZ107" s="0"/>
      <c r="TRA107" s="0"/>
      <c r="TRB107" s="0"/>
      <c r="TRC107" s="0"/>
      <c r="TRD107" s="0"/>
      <c r="TRE107" s="0"/>
      <c r="TRF107" s="0"/>
      <c r="TRG107" s="0"/>
      <c r="TRH107" s="0"/>
      <c r="TRI107" s="0"/>
      <c r="TRJ107" s="0"/>
      <c r="TRK107" s="0"/>
      <c r="TRL107" s="0"/>
      <c r="TRM107" s="0"/>
      <c r="TRN107" s="0"/>
      <c r="TRO107" s="0"/>
      <c r="TRP107" s="0"/>
      <c r="TRQ107" s="0"/>
      <c r="TRR107" s="0"/>
      <c r="TRS107" s="0"/>
      <c r="TRT107" s="0"/>
      <c r="TRU107" s="0"/>
      <c r="TRV107" s="0"/>
      <c r="TRW107" s="0"/>
      <c r="TRX107" s="0"/>
      <c r="TRY107" s="0"/>
      <c r="TRZ107" s="0"/>
      <c r="TSA107" s="0"/>
      <c r="TSB107" s="0"/>
      <c r="TSC107" s="0"/>
      <c r="TSD107" s="0"/>
      <c r="TSE107" s="0"/>
      <c r="TSF107" s="0"/>
      <c r="TSG107" s="0"/>
      <c r="TSH107" s="0"/>
      <c r="TSI107" s="0"/>
      <c r="TSJ107" s="0"/>
      <c r="TSK107" s="0"/>
      <c r="TSL107" s="0"/>
      <c r="TSM107" s="0"/>
      <c r="TSN107" s="0"/>
      <c r="TSO107" s="0"/>
      <c r="TSP107" s="0"/>
      <c r="TSQ107" s="0"/>
      <c r="TSR107" s="0"/>
      <c r="TSS107" s="0"/>
      <c r="TST107" s="0"/>
      <c r="TSU107" s="0"/>
      <c r="TSV107" s="0"/>
      <c r="TSW107" s="0"/>
      <c r="TSX107" s="0"/>
      <c r="TSY107" s="0"/>
      <c r="TSZ107" s="0"/>
      <c r="TTA107" s="0"/>
      <c r="TTB107" s="0"/>
      <c r="TTC107" s="0"/>
      <c r="TTD107" s="0"/>
      <c r="TTE107" s="0"/>
      <c r="TTF107" s="0"/>
      <c r="TTG107" s="0"/>
      <c r="TTH107" s="0"/>
      <c r="TTI107" s="0"/>
      <c r="TTJ107" s="0"/>
      <c r="TTK107" s="0"/>
      <c r="TTL107" s="0"/>
      <c r="TTM107" s="0"/>
      <c r="TTN107" s="0"/>
      <c r="TTO107" s="0"/>
      <c r="TTP107" s="0"/>
      <c r="TTQ107" s="0"/>
      <c r="TTR107" s="0"/>
      <c r="TTS107" s="0"/>
      <c r="TTT107" s="0"/>
      <c r="TTU107" s="0"/>
      <c r="TTV107" s="0"/>
      <c r="TTW107" s="0"/>
      <c r="TTX107" s="0"/>
      <c r="TTY107" s="0"/>
      <c r="TTZ107" s="0"/>
      <c r="TUA107" s="0"/>
      <c r="TUB107" s="0"/>
      <c r="TUC107" s="0"/>
      <c r="TUD107" s="0"/>
      <c r="TUE107" s="0"/>
      <c r="TUF107" s="0"/>
      <c r="TUG107" s="0"/>
      <c r="TUH107" s="0"/>
      <c r="TUI107" s="0"/>
      <c r="TUJ107" s="0"/>
      <c r="TUK107" s="0"/>
      <c r="TUL107" s="0"/>
      <c r="TUM107" s="0"/>
      <c r="TUN107" s="0"/>
      <c r="TUO107" s="0"/>
      <c r="TUP107" s="0"/>
      <c r="TUQ107" s="0"/>
      <c r="TUR107" s="0"/>
      <c r="TUS107" s="0"/>
      <c r="TUT107" s="0"/>
      <c r="TUU107" s="0"/>
      <c r="TUV107" s="0"/>
      <c r="TUW107" s="0"/>
      <c r="TUX107" s="0"/>
      <c r="TUY107" s="0"/>
      <c r="TUZ107" s="0"/>
      <c r="TVA107" s="0"/>
      <c r="TVB107" s="0"/>
      <c r="TVC107" s="0"/>
      <c r="TVD107" s="0"/>
      <c r="TVE107" s="0"/>
      <c r="TVF107" s="0"/>
      <c r="TVG107" s="0"/>
      <c r="TVH107" s="0"/>
      <c r="TVI107" s="0"/>
      <c r="TVJ107" s="0"/>
      <c r="TVK107" s="0"/>
      <c r="TVL107" s="0"/>
      <c r="TVM107" s="0"/>
      <c r="TVN107" s="0"/>
      <c r="TVO107" s="0"/>
      <c r="TVP107" s="0"/>
      <c r="TVQ107" s="0"/>
      <c r="TVR107" s="0"/>
      <c r="TVS107" s="0"/>
      <c r="TVT107" s="0"/>
      <c r="TVU107" s="0"/>
      <c r="TVV107" s="0"/>
      <c r="TVW107" s="0"/>
      <c r="TVX107" s="0"/>
      <c r="TVY107" s="0"/>
      <c r="TVZ107" s="0"/>
      <c r="TWA107" s="0"/>
      <c r="TWB107" s="0"/>
      <c r="TWC107" s="0"/>
      <c r="TWD107" s="0"/>
      <c r="TWE107" s="0"/>
      <c r="TWF107" s="0"/>
      <c r="TWG107" s="0"/>
      <c r="TWH107" s="0"/>
      <c r="TWI107" s="0"/>
      <c r="TWJ107" s="0"/>
      <c r="TWK107" s="0"/>
      <c r="TWL107" s="0"/>
      <c r="TWM107" s="0"/>
      <c r="TWN107" s="0"/>
      <c r="TWO107" s="0"/>
      <c r="TWP107" s="0"/>
      <c r="TWQ107" s="0"/>
      <c r="TWR107" s="0"/>
      <c r="TWS107" s="0"/>
      <c r="TWT107" s="0"/>
      <c r="TWU107" s="0"/>
      <c r="TWV107" s="0"/>
      <c r="TWW107" s="0"/>
      <c r="TWX107" s="0"/>
      <c r="TWY107" s="0"/>
      <c r="TWZ107" s="0"/>
      <c r="TXA107" s="0"/>
      <c r="TXB107" s="0"/>
      <c r="TXC107" s="0"/>
      <c r="TXD107" s="0"/>
      <c r="TXE107" s="0"/>
      <c r="TXF107" s="0"/>
      <c r="TXG107" s="0"/>
      <c r="TXH107" s="0"/>
      <c r="TXI107" s="0"/>
      <c r="TXJ107" s="0"/>
      <c r="TXK107" s="0"/>
      <c r="TXL107" s="0"/>
      <c r="TXM107" s="0"/>
      <c r="TXN107" s="0"/>
      <c r="TXO107" s="0"/>
      <c r="TXP107" s="0"/>
      <c r="TXQ107" s="0"/>
      <c r="TXR107" s="0"/>
      <c r="TXS107" s="0"/>
      <c r="TXT107" s="0"/>
      <c r="TXU107" s="0"/>
      <c r="TXV107" s="0"/>
      <c r="TXW107" s="0"/>
      <c r="TXX107" s="0"/>
      <c r="TXY107" s="0"/>
      <c r="TXZ107" s="0"/>
      <c r="TYA107" s="0"/>
      <c r="TYB107" s="0"/>
      <c r="TYC107" s="0"/>
      <c r="TYD107" s="0"/>
      <c r="TYE107" s="0"/>
      <c r="TYF107" s="0"/>
      <c r="TYG107" s="0"/>
      <c r="TYH107" s="0"/>
      <c r="TYI107" s="0"/>
      <c r="TYJ107" s="0"/>
      <c r="TYK107" s="0"/>
      <c r="TYL107" s="0"/>
      <c r="TYM107" s="0"/>
      <c r="TYN107" s="0"/>
      <c r="TYO107" s="0"/>
      <c r="TYP107" s="0"/>
      <c r="TYQ107" s="0"/>
      <c r="TYR107" s="0"/>
      <c r="TYS107" s="0"/>
      <c r="TYT107" s="0"/>
      <c r="TYU107" s="0"/>
      <c r="TYV107" s="0"/>
      <c r="TYW107" s="0"/>
      <c r="TYX107" s="0"/>
      <c r="TYY107" s="0"/>
      <c r="TYZ107" s="0"/>
      <c r="TZA107" s="0"/>
      <c r="TZB107" s="0"/>
      <c r="TZC107" s="0"/>
      <c r="TZD107" s="0"/>
      <c r="TZE107" s="0"/>
      <c r="TZF107" s="0"/>
      <c r="TZG107" s="0"/>
      <c r="TZH107" s="0"/>
      <c r="TZI107" s="0"/>
      <c r="TZJ107" s="0"/>
      <c r="TZK107" s="0"/>
      <c r="TZL107" s="0"/>
      <c r="TZM107" s="0"/>
      <c r="TZN107" s="0"/>
      <c r="TZO107" s="0"/>
      <c r="TZP107" s="0"/>
      <c r="TZQ107" s="0"/>
      <c r="TZR107" s="0"/>
      <c r="TZS107" s="0"/>
      <c r="TZT107" s="0"/>
      <c r="TZU107" s="0"/>
      <c r="TZV107" s="0"/>
      <c r="TZW107" s="0"/>
      <c r="TZX107" s="0"/>
      <c r="TZY107" s="0"/>
      <c r="TZZ107" s="0"/>
      <c r="UAA107" s="0"/>
      <c r="UAB107" s="0"/>
      <c r="UAC107" s="0"/>
      <c r="UAD107" s="0"/>
      <c r="UAE107" s="0"/>
      <c r="UAF107" s="0"/>
      <c r="UAG107" s="0"/>
      <c r="UAH107" s="0"/>
      <c r="UAI107" s="0"/>
      <c r="UAJ107" s="0"/>
      <c r="UAK107" s="0"/>
      <c r="UAL107" s="0"/>
      <c r="UAM107" s="0"/>
      <c r="UAN107" s="0"/>
      <c r="UAO107" s="0"/>
      <c r="UAP107" s="0"/>
      <c r="UAQ107" s="0"/>
      <c r="UAR107" s="0"/>
      <c r="UAS107" s="0"/>
      <c r="UAT107" s="0"/>
      <c r="UAU107" s="0"/>
      <c r="UAV107" s="0"/>
      <c r="UAW107" s="0"/>
      <c r="UAX107" s="0"/>
      <c r="UAY107" s="0"/>
      <c r="UAZ107" s="0"/>
      <c r="UBA107" s="0"/>
      <c r="UBB107" s="0"/>
      <c r="UBC107" s="0"/>
      <c r="UBD107" s="0"/>
      <c r="UBE107" s="0"/>
      <c r="UBF107" s="0"/>
      <c r="UBG107" s="0"/>
      <c r="UBH107" s="0"/>
      <c r="UBI107" s="0"/>
      <c r="UBJ107" s="0"/>
      <c r="UBK107" s="0"/>
      <c r="UBL107" s="0"/>
      <c r="UBM107" s="0"/>
      <c r="UBN107" s="0"/>
      <c r="UBO107" s="0"/>
      <c r="UBP107" s="0"/>
      <c r="UBQ107" s="0"/>
      <c r="UBR107" s="0"/>
      <c r="UBS107" s="0"/>
      <c r="UBT107" s="0"/>
      <c r="UBU107" s="0"/>
      <c r="UBV107" s="0"/>
      <c r="UBW107" s="0"/>
      <c r="UBX107" s="0"/>
      <c r="UBY107" s="0"/>
      <c r="UBZ107" s="0"/>
      <c r="UCA107" s="0"/>
      <c r="UCB107" s="0"/>
      <c r="UCC107" s="0"/>
      <c r="UCD107" s="0"/>
      <c r="UCE107" s="0"/>
      <c r="UCF107" s="0"/>
      <c r="UCG107" s="0"/>
      <c r="UCH107" s="0"/>
      <c r="UCI107" s="0"/>
      <c r="UCJ107" s="0"/>
      <c r="UCK107" s="0"/>
      <c r="UCL107" s="0"/>
      <c r="UCM107" s="0"/>
      <c r="UCN107" s="0"/>
      <c r="UCO107" s="0"/>
      <c r="UCP107" s="0"/>
      <c r="UCQ107" s="0"/>
      <c r="UCR107" s="0"/>
      <c r="UCS107" s="0"/>
      <c r="UCT107" s="0"/>
      <c r="UCU107" s="0"/>
      <c r="UCV107" s="0"/>
      <c r="UCW107" s="0"/>
      <c r="UCX107" s="0"/>
      <c r="UCY107" s="0"/>
      <c r="UCZ107" s="0"/>
      <c r="UDA107" s="0"/>
      <c r="UDB107" s="0"/>
      <c r="UDC107" s="0"/>
      <c r="UDD107" s="0"/>
      <c r="UDE107" s="0"/>
      <c r="UDF107" s="0"/>
      <c r="UDG107" s="0"/>
      <c r="UDH107" s="0"/>
      <c r="UDI107" s="0"/>
      <c r="UDJ107" s="0"/>
      <c r="UDK107" s="0"/>
      <c r="UDL107" s="0"/>
      <c r="UDM107" s="0"/>
      <c r="UDN107" s="0"/>
      <c r="UDO107" s="0"/>
      <c r="UDP107" s="0"/>
      <c r="UDQ107" s="0"/>
      <c r="UDR107" s="0"/>
      <c r="UDS107" s="0"/>
      <c r="UDT107" s="0"/>
      <c r="UDU107" s="0"/>
      <c r="UDV107" s="0"/>
      <c r="UDW107" s="0"/>
      <c r="UDX107" s="0"/>
      <c r="UDY107" s="0"/>
      <c r="UDZ107" s="0"/>
      <c r="UEA107" s="0"/>
      <c r="UEB107" s="0"/>
      <c r="UEC107" s="0"/>
      <c r="UED107" s="0"/>
      <c r="UEE107" s="0"/>
      <c r="UEF107" s="0"/>
      <c r="UEG107" s="0"/>
      <c r="UEH107" s="0"/>
      <c r="UEI107" s="0"/>
      <c r="UEJ107" s="0"/>
      <c r="UEK107" s="0"/>
      <c r="UEL107" s="0"/>
      <c r="UEM107" s="0"/>
      <c r="UEN107" s="0"/>
      <c r="UEO107" s="0"/>
      <c r="UEP107" s="0"/>
      <c r="UEQ107" s="0"/>
      <c r="UER107" s="0"/>
      <c r="UES107" s="0"/>
      <c r="UET107" s="0"/>
      <c r="UEU107" s="0"/>
      <c r="UEV107" s="0"/>
      <c r="UEW107" s="0"/>
      <c r="UEX107" s="0"/>
      <c r="UEY107" s="0"/>
      <c r="UEZ107" s="0"/>
      <c r="UFA107" s="0"/>
      <c r="UFB107" s="0"/>
      <c r="UFC107" s="0"/>
      <c r="UFD107" s="0"/>
      <c r="UFE107" s="0"/>
      <c r="UFF107" s="0"/>
      <c r="UFG107" s="0"/>
      <c r="UFH107" s="0"/>
      <c r="UFI107" s="0"/>
      <c r="UFJ107" s="0"/>
      <c r="UFK107" s="0"/>
      <c r="UFL107" s="0"/>
      <c r="UFM107" s="0"/>
      <c r="UFN107" s="0"/>
      <c r="UFO107" s="0"/>
      <c r="UFP107" s="0"/>
      <c r="UFQ107" s="0"/>
      <c r="UFR107" s="0"/>
      <c r="UFS107" s="0"/>
      <c r="UFT107" s="0"/>
      <c r="UFU107" s="0"/>
      <c r="UFV107" s="0"/>
      <c r="UFW107" s="0"/>
      <c r="UFX107" s="0"/>
      <c r="UFY107" s="0"/>
      <c r="UFZ107" s="0"/>
      <c r="UGA107" s="0"/>
      <c r="UGB107" s="0"/>
      <c r="UGC107" s="0"/>
      <c r="UGD107" s="0"/>
      <c r="UGE107" s="0"/>
      <c r="UGF107" s="0"/>
      <c r="UGG107" s="0"/>
      <c r="UGH107" s="0"/>
      <c r="UGI107" s="0"/>
      <c r="UGJ107" s="0"/>
      <c r="UGK107" s="0"/>
      <c r="UGL107" s="0"/>
      <c r="UGM107" s="0"/>
      <c r="UGN107" s="0"/>
      <c r="UGO107" s="0"/>
      <c r="UGP107" s="0"/>
      <c r="UGQ107" s="0"/>
      <c r="UGR107" s="0"/>
      <c r="UGS107" s="0"/>
      <c r="UGT107" s="0"/>
      <c r="UGU107" s="0"/>
      <c r="UGV107" s="0"/>
      <c r="UGW107" s="0"/>
      <c r="UGX107" s="0"/>
      <c r="UGY107" s="0"/>
      <c r="UGZ107" s="0"/>
      <c r="UHA107" s="0"/>
      <c r="UHB107" s="0"/>
      <c r="UHC107" s="0"/>
      <c r="UHD107" s="0"/>
      <c r="UHE107" s="0"/>
      <c r="UHF107" s="0"/>
      <c r="UHG107" s="0"/>
      <c r="UHH107" s="0"/>
      <c r="UHI107" s="0"/>
      <c r="UHJ107" s="0"/>
      <c r="UHK107" s="0"/>
      <c r="UHL107" s="0"/>
      <c r="UHM107" s="0"/>
      <c r="UHN107" s="0"/>
      <c r="UHO107" s="0"/>
      <c r="UHP107" s="0"/>
      <c r="UHQ107" s="0"/>
      <c r="UHR107" s="0"/>
      <c r="UHS107" s="0"/>
      <c r="UHT107" s="0"/>
      <c r="UHU107" s="0"/>
      <c r="UHV107" s="0"/>
      <c r="UHW107" s="0"/>
      <c r="UHX107" s="0"/>
      <c r="UHY107" s="0"/>
      <c r="UHZ107" s="0"/>
      <c r="UIA107" s="0"/>
      <c r="UIB107" s="0"/>
      <c r="UIC107" s="0"/>
      <c r="UID107" s="0"/>
      <c r="UIE107" s="0"/>
      <c r="UIF107" s="0"/>
      <c r="UIG107" s="0"/>
      <c r="UIH107" s="0"/>
      <c r="UII107" s="0"/>
      <c r="UIJ107" s="0"/>
      <c r="UIK107" s="0"/>
      <c r="UIL107" s="0"/>
      <c r="UIM107" s="0"/>
      <c r="UIN107" s="0"/>
      <c r="UIO107" s="0"/>
      <c r="UIP107" s="0"/>
      <c r="UIQ107" s="0"/>
      <c r="UIR107" s="0"/>
      <c r="UIS107" s="0"/>
      <c r="UIT107" s="0"/>
      <c r="UIU107" s="0"/>
      <c r="UIV107" s="0"/>
      <c r="UIW107" s="0"/>
      <c r="UIX107" s="0"/>
      <c r="UIY107" s="0"/>
      <c r="UIZ107" s="0"/>
      <c r="UJA107" s="0"/>
      <c r="UJB107" s="0"/>
      <c r="UJC107" s="0"/>
      <c r="UJD107" s="0"/>
      <c r="UJE107" s="0"/>
      <c r="UJF107" s="0"/>
      <c r="UJG107" s="0"/>
      <c r="UJH107" s="0"/>
      <c r="UJI107" s="0"/>
      <c r="UJJ107" s="0"/>
      <c r="UJK107" s="0"/>
      <c r="UJL107" s="0"/>
      <c r="UJM107" s="0"/>
      <c r="UJN107" s="0"/>
      <c r="UJO107" s="0"/>
      <c r="UJP107" s="0"/>
      <c r="UJQ107" s="0"/>
      <c r="UJR107" s="0"/>
      <c r="UJS107" s="0"/>
      <c r="UJT107" s="0"/>
      <c r="UJU107" s="0"/>
      <c r="UJV107" s="0"/>
      <c r="UJW107" s="0"/>
      <c r="UJX107" s="0"/>
      <c r="UJY107" s="0"/>
      <c r="UJZ107" s="0"/>
      <c r="UKA107" s="0"/>
      <c r="UKB107" s="0"/>
      <c r="UKC107" s="0"/>
      <c r="UKD107" s="0"/>
      <c r="UKE107" s="0"/>
      <c r="UKF107" s="0"/>
      <c r="UKG107" s="0"/>
      <c r="UKH107" s="0"/>
      <c r="UKI107" s="0"/>
      <c r="UKJ107" s="0"/>
      <c r="UKK107" s="0"/>
      <c r="UKL107" s="0"/>
      <c r="UKM107" s="0"/>
      <c r="UKN107" s="0"/>
      <c r="UKO107" s="0"/>
      <c r="UKP107" s="0"/>
      <c r="UKQ107" s="0"/>
      <c r="UKR107" s="0"/>
      <c r="UKS107" s="0"/>
      <c r="UKT107" s="0"/>
      <c r="UKU107" s="0"/>
      <c r="UKV107" s="0"/>
      <c r="UKW107" s="0"/>
      <c r="UKX107" s="0"/>
      <c r="UKY107" s="0"/>
      <c r="UKZ107" s="0"/>
      <c r="ULA107" s="0"/>
      <c r="ULB107" s="0"/>
      <c r="ULC107" s="0"/>
      <c r="ULD107" s="0"/>
      <c r="ULE107" s="0"/>
      <c r="ULF107" s="0"/>
      <c r="ULG107" s="0"/>
      <c r="ULH107" s="0"/>
      <c r="ULI107" s="0"/>
      <c r="ULJ107" s="0"/>
      <c r="ULK107" s="0"/>
      <c r="ULL107" s="0"/>
      <c r="ULM107" s="0"/>
      <c r="ULN107" s="0"/>
      <c r="ULO107" s="0"/>
      <c r="ULP107" s="0"/>
      <c r="ULQ107" s="0"/>
      <c r="ULR107" s="0"/>
      <c r="ULS107" s="0"/>
      <c r="ULT107" s="0"/>
      <c r="ULU107" s="0"/>
      <c r="ULV107" s="0"/>
      <c r="ULW107" s="0"/>
      <c r="ULX107" s="0"/>
      <c r="ULY107" s="0"/>
      <c r="ULZ107" s="0"/>
      <c r="UMA107" s="0"/>
      <c r="UMB107" s="0"/>
      <c r="UMC107" s="0"/>
      <c r="UMD107" s="0"/>
      <c r="UME107" s="0"/>
      <c r="UMF107" s="0"/>
      <c r="UMG107" s="0"/>
      <c r="UMH107" s="0"/>
      <c r="UMI107" s="0"/>
      <c r="UMJ107" s="0"/>
      <c r="UMK107" s="0"/>
      <c r="UML107" s="0"/>
      <c r="UMM107" s="0"/>
      <c r="UMN107" s="0"/>
      <c r="UMO107" s="0"/>
      <c r="UMP107" s="0"/>
      <c r="UMQ107" s="0"/>
      <c r="UMR107" s="0"/>
      <c r="UMS107" s="0"/>
      <c r="UMT107" s="0"/>
      <c r="UMU107" s="0"/>
      <c r="UMV107" s="0"/>
      <c r="UMW107" s="0"/>
      <c r="UMX107" s="0"/>
      <c r="UMY107" s="0"/>
      <c r="UMZ107" s="0"/>
      <c r="UNA107" s="0"/>
      <c r="UNB107" s="0"/>
      <c r="UNC107" s="0"/>
      <c r="UND107" s="0"/>
      <c r="UNE107" s="0"/>
      <c r="UNF107" s="0"/>
      <c r="UNG107" s="0"/>
      <c r="UNH107" s="0"/>
      <c r="UNI107" s="0"/>
      <c r="UNJ107" s="0"/>
      <c r="UNK107" s="0"/>
      <c r="UNL107" s="0"/>
      <c r="UNM107" s="0"/>
      <c r="UNN107" s="0"/>
      <c r="UNO107" s="0"/>
      <c r="UNP107" s="0"/>
      <c r="UNQ107" s="0"/>
      <c r="UNR107" s="0"/>
      <c r="UNS107" s="0"/>
      <c r="UNT107" s="0"/>
      <c r="UNU107" s="0"/>
      <c r="UNV107" s="0"/>
      <c r="UNW107" s="0"/>
      <c r="UNX107" s="0"/>
      <c r="UNY107" s="0"/>
      <c r="UNZ107" s="0"/>
      <c r="UOA107" s="0"/>
      <c r="UOB107" s="0"/>
      <c r="UOC107" s="0"/>
      <c r="UOD107" s="0"/>
      <c r="UOE107" s="0"/>
      <c r="UOF107" s="0"/>
      <c r="UOG107" s="0"/>
      <c r="UOH107" s="0"/>
      <c r="UOI107" s="0"/>
      <c r="UOJ107" s="0"/>
      <c r="UOK107" s="0"/>
      <c r="UOL107" s="0"/>
      <c r="UOM107" s="0"/>
      <c r="UON107" s="0"/>
      <c r="UOO107" s="0"/>
      <c r="UOP107" s="0"/>
      <c r="UOQ107" s="0"/>
      <c r="UOR107" s="0"/>
      <c r="UOS107" s="0"/>
      <c r="UOT107" s="0"/>
      <c r="UOU107" s="0"/>
      <c r="UOV107" s="0"/>
      <c r="UOW107" s="0"/>
      <c r="UOX107" s="0"/>
      <c r="UOY107" s="0"/>
      <c r="UOZ107" s="0"/>
      <c r="UPA107" s="0"/>
      <c r="UPB107" s="0"/>
      <c r="UPC107" s="0"/>
      <c r="UPD107" s="0"/>
      <c r="UPE107" s="0"/>
      <c r="UPF107" s="0"/>
      <c r="UPG107" s="0"/>
      <c r="UPH107" s="0"/>
      <c r="UPI107" s="0"/>
      <c r="UPJ107" s="0"/>
      <c r="UPK107" s="0"/>
      <c r="UPL107" s="0"/>
      <c r="UPM107" s="0"/>
      <c r="UPN107" s="0"/>
      <c r="UPO107" s="0"/>
      <c r="UPP107" s="0"/>
      <c r="UPQ107" s="0"/>
      <c r="UPR107" s="0"/>
      <c r="UPS107" s="0"/>
      <c r="UPT107" s="0"/>
      <c r="UPU107" s="0"/>
      <c r="UPV107" s="0"/>
      <c r="UPW107" s="0"/>
      <c r="UPX107" s="0"/>
      <c r="UPY107" s="0"/>
      <c r="UPZ107" s="0"/>
      <c r="UQA107" s="0"/>
      <c r="UQB107" s="0"/>
      <c r="UQC107" s="0"/>
      <c r="UQD107" s="0"/>
      <c r="UQE107" s="0"/>
      <c r="UQF107" s="0"/>
      <c r="UQG107" s="0"/>
      <c r="UQH107" s="0"/>
      <c r="UQI107" s="0"/>
      <c r="UQJ107" s="0"/>
      <c r="UQK107" s="0"/>
      <c r="UQL107" s="0"/>
      <c r="UQM107" s="0"/>
      <c r="UQN107" s="0"/>
      <c r="UQO107" s="0"/>
      <c r="UQP107" s="0"/>
      <c r="UQQ107" s="0"/>
      <c r="UQR107" s="0"/>
      <c r="UQS107" s="0"/>
      <c r="UQT107" s="0"/>
      <c r="UQU107" s="0"/>
      <c r="UQV107" s="0"/>
      <c r="UQW107" s="0"/>
      <c r="UQX107" s="0"/>
      <c r="UQY107" s="0"/>
      <c r="UQZ107" s="0"/>
      <c r="URA107" s="0"/>
      <c r="URB107" s="0"/>
      <c r="URC107" s="0"/>
      <c r="URD107" s="0"/>
      <c r="URE107" s="0"/>
      <c r="URF107" s="0"/>
      <c r="URG107" s="0"/>
      <c r="URH107" s="0"/>
      <c r="URI107" s="0"/>
      <c r="URJ107" s="0"/>
      <c r="URK107" s="0"/>
      <c r="URL107" s="0"/>
      <c r="URM107" s="0"/>
      <c r="URN107" s="0"/>
      <c r="URO107" s="0"/>
      <c r="URP107" s="0"/>
      <c r="URQ107" s="0"/>
      <c r="URR107" s="0"/>
      <c r="URS107" s="0"/>
      <c r="URT107" s="0"/>
      <c r="URU107" s="0"/>
      <c r="URV107" s="0"/>
      <c r="URW107" s="0"/>
      <c r="URX107" s="0"/>
      <c r="URY107" s="0"/>
      <c r="URZ107" s="0"/>
      <c r="USA107" s="0"/>
      <c r="USB107" s="0"/>
      <c r="USC107" s="0"/>
      <c r="USD107" s="0"/>
      <c r="USE107" s="0"/>
      <c r="USF107" s="0"/>
      <c r="USG107" s="0"/>
      <c r="USH107" s="0"/>
      <c r="USI107" s="0"/>
      <c r="USJ107" s="0"/>
      <c r="USK107" s="0"/>
      <c r="USL107" s="0"/>
      <c r="USM107" s="0"/>
      <c r="USN107" s="0"/>
      <c r="USO107" s="0"/>
      <c r="USP107" s="0"/>
      <c r="USQ107" s="0"/>
      <c r="USR107" s="0"/>
      <c r="USS107" s="0"/>
      <c r="UST107" s="0"/>
      <c r="USU107" s="0"/>
      <c r="USV107" s="0"/>
      <c r="USW107" s="0"/>
      <c r="USX107" s="0"/>
      <c r="USY107" s="0"/>
      <c r="USZ107" s="0"/>
      <c r="UTA107" s="0"/>
      <c r="UTB107" s="0"/>
      <c r="UTC107" s="0"/>
      <c r="UTD107" s="0"/>
      <c r="UTE107" s="0"/>
      <c r="UTF107" s="0"/>
      <c r="UTG107" s="0"/>
      <c r="UTH107" s="0"/>
      <c r="UTI107" s="0"/>
      <c r="UTJ107" s="0"/>
      <c r="UTK107" s="0"/>
      <c r="UTL107" s="0"/>
      <c r="UTM107" s="0"/>
      <c r="UTN107" s="0"/>
      <c r="UTO107" s="0"/>
      <c r="UTP107" s="0"/>
      <c r="UTQ107" s="0"/>
      <c r="UTR107" s="0"/>
      <c r="UTS107" s="0"/>
      <c r="UTT107" s="0"/>
      <c r="UTU107" s="0"/>
      <c r="UTV107" s="0"/>
      <c r="UTW107" s="0"/>
      <c r="UTX107" s="0"/>
      <c r="UTY107" s="0"/>
      <c r="UTZ107" s="0"/>
      <c r="UUA107" s="0"/>
      <c r="UUB107" s="0"/>
      <c r="UUC107" s="0"/>
      <c r="UUD107" s="0"/>
      <c r="UUE107" s="0"/>
      <c r="UUF107" s="0"/>
      <c r="UUG107" s="0"/>
      <c r="UUH107" s="0"/>
      <c r="UUI107" s="0"/>
      <c r="UUJ107" s="0"/>
      <c r="UUK107" s="0"/>
      <c r="UUL107" s="0"/>
      <c r="UUM107" s="0"/>
      <c r="UUN107" s="0"/>
      <c r="UUO107" s="0"/>
      <c r="UUP107" s="0"/>
      <c r="UUQ107" s="0"/>
      <c r="UUR107" s="0"/>
      <c r="UUS107" s="0"/>
      <c r="UUT107" s="0"/>
      <c r="UUU107" s="0"/>
      <c r="UUV107" s="0"/>
      <c r="UUW107" s="0"/>
      <c r="UUX107" s="0"/>
      <c r="UUY107" s="0"/>
      <c r="UUZ107" s="0"/>
      <c r="UVA107" s="0"/>
      <c r="UVB107" s="0"/>
      <c r="UVC107" s="0"/>
      <c r="UVD107" s="0"/>
      <c r="UVE107" s="0"/>
      <c r="UVF107" s="0"/>
      <c r="UVG107" s="0"/>
      <c r="UVH107" s="0"/>
      <c r="UVI107" s="0"/>
      <c r="UVJ107" s="0"/>
      <c r="UVK107" s="0"/>
      <c r="UVL107" s="0"/>
      <c r="UVM107" s="0"/>
      <c r="UVN107" s="0"/>
      <c r="UVO107" s="0"/>
      <c r="UVP107" s="0"/>
      <c r="UVQ107" s="0"/>
      <c r="UVR107" s="0"/>
      <c r="UVS107" s="0"/>
      <c r="UVT107" s="0"/>
      <c r="UVU107" s="0"/>
      <c r="UVV107" s="0"/>
      <c r="UVW107" s="0"/>
      <c r="UVX107" s="0"/>
      <c r="UVY107" s="0"/>
      <c r="UVZ107" s="0"/>
      <c r="UWA107" s="0"/>
      <c r="UWB107" s="0"/>
      <c r="UWC107" s="0"/>
      <c r="UWD107" s="0"/>
      <c r="UWE107" s="0"/>
      <c r="UWF107" s="0"/>
      <c r="UWG107" s="0"/>
      <c r="UWH107" s="0"/>
      <c r="UWI107" s="0"/>
      <c r="UWJ107" s="0"/>
      <c r="UWK107" s="0"/>
      <c r="UWL107" s="0"/>
      <c r="UWM107" s="0"/>
      <c r="UWN107" s="0"/>
      <c r="UWO107" s="0"/>
      <c r="UWP107" s="0"/>
      <c r="UWQ107" s="0"/>
      <c r="UWR107" s="0"/>
      <c r="UWS107" s="0"/>
      <c r="UWT107" s="0"/>
      <c r="UWU107" s="0"/>
      <c r="UWV107" s="0"/>
      <c r="UWW107" s="0"/>
      <c r="UWX107" s="0"/>
      <c r="UWY107" s="0"/>
      <c r="UWZ107" s="0"/>
      <c r="UXA107" s="0"/>
      <c r="UXB107" s="0"/>
      <c r="UXC107" s="0"/>
      <c r="UXD107" s="0"/>
      <c r="UXE107" s="0"/>
      <c r="UXF107" s="0"/>
      <c r="UXG107" s="0"/>
      <c r="UXH107" s="0"/>
      <c r="UXI107" s="0"/>
      <c r="UXJ107" s="0"/>
      <c r="UXK107" s="0"/>
      <c r="UXL107" s="0"/>
      <c r="UXM107" s="0"/>
      <c r="UXN107" s="0"/>
      <c r="UXO107" s="0"/>
      <c r="UXP107" s="0"/>
      <c r="UXQ107" s="0"/>
      <c r="UXR107" s="0"/>
      <c r="UXS107" s="0"/>
      <c r="UXT107" s="0"/>
      <c r="UXU107" s="0"/>
      <c r="UXV107" s="0"/>
      <c r="UXW107" s="0"/>
      <c r="UXX107" s="0"/>
      <c r="UXY107" s="0"/>
      <c r="UXZ107" s="0"/>
      <c r="UYA107" s="0"/>
      <c r="UYB107" s="0"/>
      <c r="UYC107" s="0"/>
      <c r="UYD107" s="0"/>
      <c r="UYE107" s="0"/>
      <c r="UYF107" s="0"/>
      <c r="UYG107" s="0"/>
      <c r="UYH107" s="0"/>
      <c r="UYI107" s="0"/>
      <c r="UYJ107" s="0"/>
      <c r="UYK107" s="0"/>
      <c r="UYL107" s="0"/>
      <c r="UYM107" s="0"/>
      <c r="UYN107" s="0"/>
      <c r="UYO107" s="0"/>
      <c r="UYP107" s="0"/>
      <c r="UYQ107" s="0"/>
      <c r="UYR107" s="0"/>
      <c r="UYS107" s="0"/>
      <c r="UYT107" s="0"/>
      <c r="UYU107" s="0"/>
      <c r="UYV107" s="0"/>
      <c r="UYW107" s="0"/>
      <c r="UYX107" s="0"/>
      <c r="UYY107" s="0"/>
      <c r="UYZ107" s="0"/>
      <c r="UZA107" s="0"/>
      <c r="UZB107" s="0"/>
      <c r="UZC107" s="0"/>
      <c r="UZD107" s="0"/>
      <c r="UZE107" s="0"/>
      <c r="UZF107" s="0"/>
      <c r="UZG107" s="0"/>
      <c r="UZH107" s="0"/>
      <c r="UZI107" s="0"/>
      <c r="UZJ107" s="0"/>
      <c r="UZK107" s="0"/>
      <c r="UZL107" s="0"/>
      <c r="UZM107" s="0"/>
      <c r="UZN107" s="0"/>
      <c r="UZO107" s="0"/>
      <c r="UZP107" s="0"/>
      <c r="UZQ107" s="0"/>
      <c r="UZR107" s="0"/>
      <c r="UZS107" s="0"/>
      <c r="UZT107" s="0"/>
      <c r="UZU107" s="0"/>
      <c r="UZV107" s="0"/>
      <c r="UZW107" s="0"/>
      <c r="UZX107" s="0"/>
      <c r="UZY107" s="0"/>
      <c r="UZZ107" s="0"/>
      <c r="VAA107" s="0"/>
      <c r="VAB107" s="0"/>
      <c r="VAC107" s="0"/>
      <c r="VAD107" s="0"/>
      <c r="VAE107" s="0"/>
      <c r="VAF107" s="0"/>
      <c r="VAG107" s="0"/>
      <c r="VAH107" s="0"/>
      <c r="VAI107" s="0"/>
      <c r="VAJ107" s="0"/>
      <c r="VAK107" s="0"/>
      <c r="VAL107" s="0"/>
      <c r="VAM107" s="0"/>
      <c r="VAN107" s="0"/>
      <c r="VAO107" s="0"/>
      <c r="VAP107" s="0"/>
      <c r="VAQ107" s="0"/>
      <c r="VAR107" s="0"/>
      <c r="VAS107" s="0"/>
      <c r="VAT107" s="0"/>
      <c r="VAU107" s="0"/>
      <c r="VAV107" s="0"/>
      <c r="VAW107" s="0"/>
      <c r="VAX107" s="0"/>
      <c r="VAY107" s="0"/>
      <c r="VAZ107" s="0"/>
      <c r="VBA107" s="0"/>
      <c r="VBB107" s="0"/>
      <c r="VBC107" s="0"/>
      <c r="VBD107" s="0"/>
      <c r="VBE107" s="0"/>
      <c r="VBF107" s="0"/>
      <c r="VBG107" s="0"/>
      <c r="VBH107" s="0"/>
      <c r="VBI107" s="0"/>
      <c r="VBJ107" s="0"/>
      <c r="VBK107" s="0"/>
      <c r="VBL107" s="0"/>
      <c r="VBM107" s="0"/>
      <c r="VBN107" s="0"/>
      <c r="VBO107" s="0"/>
      <c r="VBP107" s="0"/>
      <c r="VBQ107" s="0"/>
      <c r="VBR107" s="0"/>
      <c r="VBS107" s="0"/>
      <c r="VBT107" s="0"/>
      <c r="VBU107" s="0"/>
      <c r="VBV107" s="0"/>
      <c r="VBW107" s="0"/>
      <c r="VBX107" s="0"/>
      <c r="VBY107" s="0"/>
      <c r="VBZ107" s="0"/>
      <c r="VCA107" s="0"/>
      <c r="VCB107" s="0"/>
      <c r="VCC107" s="0"/>
      <c r="VCD107" s="0"/>
      <c r="VCE107" s="0"/>
      <c r="VCF107" s="0"/>
      <c r="VCG107" s="0"/>
      <c r="VCH107" s="0"/>
      <c r="VCI107" s="0"/>
      <c r="VCJ107" s="0"/>
      <c r="VCK107" s="0"/>
      <c r="VCL107" s="0"/>
      <c r="VCM107" s="0"/>
      <c r="VCN107" s="0"/>
      <c r="VCO107" s="0"/>
      <c r="VCP107" s="0"/>
      <c r="VCQ107" s="0"/>
      <c r="VCR107" s="0"/>
      <c r="VCS107" s="0"/>
      <c r="VCT107" s="0"/>
      <c r="VCU107" s="0"/>
      <c r="VCV107" s="0"/>
      <c r="VCW107" s="0"/>
      <c r="VCX107" s="0"/>
      <c r="VCY107" s="0"/>
      <c r="VCZ107" s="0"/>
      <c r="VDA107" s="0"/>
      <c r="VDB107" s="0"/>
      <c r="VDC107" s="0"/>
      <c r="VDD107" s="0"/>
      <c r="VDE107" s="0"/>
      <c r="VDF107" s="0"/>
      <c r="VDG107" s="0"/>
      <c r="VDH107" s="0"/>
      <c r="VDI107" s="0"/>
      <c r="VDJ107" s="0"/>
      <c r="VDK107" s="0"/>
      <c r="VDL107" s="0"/>
      <c r="VDM107" s="0"/>
      <c r="VDN107" s="0"/>
      <c r="VDO107" s="0"/>
      <c r="VDP107" s="0"/>
      <c r="VDQ107" s="0"/>
      <c r="VDR107" s="0"/>
      <c r="VDS107" s="0"/>
      <c r="VDT107" s="0"/>
      <c r="VDU107" s="0"/>
      <c r="VDV107" s="0"/>
      <c r="VDW107" s="0"/>
      <c r="VDX107" s="0"/>
      <c r="VDY107" s="0"/>
      <c r="VDZ107" s="0"/>
      <c r="VEA107" s="0"/>
      <c r="VEB107" s="0"/>
      <c r="VEC107" s="0"/>
      <c r="VED107" s="0"/>
      <c r="VEE107" s="0"/>
      <c r="VEF107" s="0"/>
      <c r="VEG107" s="0"/>
      <c r="VEH107" s="0"/>
      <c r="VEI107" s="0"/>
      <c r="VEJ107" s="0"/>
      <c r="VEK107" s="0"/>
      <c r="VEL107" s="0"/>
      <c r="VEM107" s="0"/>
      <c r="VEN107" s="0"/>
      <c r="VEO107" s="0"/>
      <c r="VEP107" s="0"/>
      <c r="VEQ107" s="0"/>
      <c r="VER107" s="0"/>
      <c r="VES107" s="0"/>
      <c r="VET107" s="0"/>
      <c r="VEU107" s="0"/>
      <c r="VEV107" s="0"/>
      <c r="VEW107" s="0"/>
      <c r="VEX107" s="0"/>
      <c r="VEY107" s="0"/>
      <c r="VEZ107" s="0"/>
      <c r="VFA107" s="0"/>
      <c r="VFB107" s="0"/>
      <c r="VFC107" s="0"/>
      <c r="VFD107" s="0"/>
      <c r="VFE107" s="0"/>
      <c r="VFF107" s="0"/>
      <c r="VFG107" s="0"/>
      <c r="VFH107" s="0"/>
      <c r="VFI107" s="0"/>
      <c r="VFJ107" s="0"/>
      <c r="VFK107" s="0"/>
      <c r="VFL107" s="0"/>
      <c r="VFM107" s="0"/>
      <c r="VFN107" s="0"/>
      <c r="VFO107" s="0"/>
      <c r="VFP107" s="0"/>
      <c r="VFQ107" s="0"/>
      <c r="VFR107" s="0"/>
      <c r="VFS107" s="0"/>
      <c r="VFT107" s="0"/>
      <c r="VFU107" s="0"/>
      <c r="VFV107" s="0"/>
      <c r="VFW107" s="0"/>
      <c r="VFX107" s="0"/>
      <c r="VFY107" s="0"/>
      <c r="VFZ107" s="0"/>
      <c r="VGA107" s="0"/>
      <c r="VGB107" s="0"/>
      <c r="VGC107" s="0"/>
      <c r="VGD107" s="0"/>
      <c r="VGE107" s="0"/>
      <c r="VGF107" s="0"/>
      <c r="VGG107" s="0"/>
      <c r="VGH107" s="0"/>
      <c r="VGI107" s="0"/>
      <c r="VGJ107" s="0"/>
      <c r="VGK107" s="0"/>
      <c r="VGL107" s="0"/>
      <c r="VGM107" s="0"/>
      <c r="VGN107" s="0"/>
      <c r="VGO107" s="0"/>
      <c r="VGP107" s="0"/>
      <c r="VGQ107" s="0"/>
      <c r="VGR107" s="0"/>
      <c r="VGS107" s="0"/>
      <c r="VGT107" s="0"/>
      <c r="VGU107" s="0"/>
      <c r="VGV107" s="0"/>
      <c r="VGW107" s="0"/>
      <c r="VGX107" s="0"/>
      <c r="VGY107" s="0"/>
      <c r="VGZ107" s="0"/>
      <c r="VHA107" s="0"/>
      <c r="VHB107" s="0"/>
      <c r="VHC107" s="0"/>
      <c r="VHD107" s="0"/>
      <c r="VHE107" s="0"/>
      <c r="VHF107" s="0"/>
      <c r="VHG107" s="0"/>
      <c r="VHH107" s="0"/>
      <c r="VHI107" s="0"/>
      <c r="VHJ107" s="0"/>
      <c r="VHK107" s="0"/>
      <c r="VHL107" s="0"/>
      <c r="VHM107" s="0"/>
      <c r="VHN107" s="0"/>
      <c r="VHO107" s="0"/>
      <c r="VHP107" s="0"/>
      <c r="VHQ107" s="0"/>
      <c r="VHR107" s="0"/>
      <c r="VHS107" s="0"/>
      <c r="VHT107" s="0"/>
      <c r="VHU107" s="0"/>
      <c r="VHV107" s="0"/>
      <c r="VHW107" s="0"/>
      <c r="VHX107" s="0"/>
      <c r="VHY107" s="0"/>
      <c r="VHZ107" s="0"/>
      <c r="VIA107" s="0"/>
      <c r="VIB107" s="0"/>
      <c r="VIC107" s="0"/>
      <c r="VID107" s="0"/>
      <c r="VIE107" s="0"/>
      <c r="VIF107" s="0"/>
      <c r="VIG107" s="0"/>
      <c r="VIH107" s="0"/>
      <c r="VII107" s="0"/>
      <c r="VIJ107" s="0"/>
      <c r="VIK107" s="0"/>
      <c r="VIL107" s="0"/>
      <c r="VIM107" s="0"/>
      <c r="VIN107" s="0"/>
      <c r="VIO107" s="0"/>
      <c r="VIP107" s="0"/>
      <c r="VIQ107" s="0"/>
      <c r="VIR107" s="0"/>
      <c r="VIS107" s="0"/>
      <c r="VIT107" s="0"/>
      <c r="VIU107" s="0"/>
      <c r="VIV107" s="0"/>
      <c r="VIW107" s="0"/>
      <c r="VIX107" s="0"/>
      <c r="VIY107" s="0"/>
      <c r="VIZ107" s="0"/>
      <c r="VJA107" s="0"/>
      <c r="VJB107" s="0"/>
      <c r="VJC107" s="0"/>
      <c r="VJD107" s="0"/>
      <c r="VJE107" s="0"/>
      <c r="VJF107" s="0"/>
      <c r="VJG107" s="0"/>
      <c r="VJH107" s="0"/>
      <c r="VJI107" s="0"/>
      <c r="VJJ107" s="0"/>
      <c r="VJK107" s="0"/>
      <c r="VJL107" s="0"/>
      <c r="VJM107" s="0"/>
      <c r="VJN107" s="0"/>
      <c r="VJO107" s="0"/>
      <c r="VJP107" s="0"/>
      <c r="VJQ107" s="0"/>
      <c r="VJR107" s="0"/>
      <c r="VJS107" s="0"/>
      <c r="VJT107" s="0"/>
      <c r="VJU107" s="0"/>
      <c r="VJV107" s="0"/>
      <c r="VJW107" s="0"/>
      <c r="VJX107" s="0"/>
      <c r="VJY107" s="0"/>
      <c r="VJZ107" s="0"/>
      <c r="VKA107" s="0"/>
      <c r="VKB107" s="0"/>
      <c r="VKC107" s="0"/>
      <c r="VKD107" s="0"/>
      <c r="VKE107" s="0"/>
      <c r="VKF107" s="0"/>
      <c r="VKG107" s="0"/>
      <c r="VKH107" s="0"/>
      <c r="VKI107" s="0"/>
      <c r="VKJ107" s="0"/>
      <c r="VKK107" s="0"/>
      <c r="VKL107" s="0"/>
      <c r="VKM107" s="0"/>
      <c r="VKN107" s="0"/>
      <c r="VKO107" s="0"/>
      <c r="VKP107" s="0"/>
      <c r="VKQ107" s="0"/>
      <c r="VKR107" s="0"/>
      <c r="VKS107" s="0"/>
      <c r="VKT107" s="0"/>
      <c r="VKU107" s="0"/>
      <c r="VKV107" s="0"/>
      <c r="VKW107" s="0"/>
      <c r="VKX107" s="0"/>
      <c r="VKY107" s="0"/>
      <c r="VKZ107" s="0"/>
      <c r="VLA107" s="0"/>
      <c r="VLB107" s="0"/>
      <c r="VLC107" s="0"/>
      <c r="VLD107" s="0"/>
      <c r="VLE107" s="0"/>
      <c r="VLF107" s="0"/>
      <c r="VLG107" s="0"/>
      <c r="VLH107" s="0"/>
      <c r="VLI107" s="0"/>
      <c r="VLJ107" s="0"/>
      <c r="VLK107" s="0"/>
      <c r="VLL107" s="0"/>
      <c r="VLM107" s="0"/>
      <c r="VLN107" s="0"/>
      <c r="VLO107" s="0"/>
      <c r="VLP107" s="0"/>
      <c r="VLQ107" s="0"/>
      <c r="VLR107" s="0"/>
      <c r="VLS107" s="0"/>
      <c r="VLT107" s="0"/>
      <c r="VLU107" s="0"/>
      <c r="VLV107" s="0"/>
      <c r="VLW107" s="0"/>
      <c r="VLX107" s="0"/>
      <c r="VLY107" s="0"/>
      <c r="VLZ107" s="0"/>
      <c r="VMA107" s="0"/>
      <c r="VMB107" s="0"/>
      <c r="VMC107" s="0"/>
      <c r="VMD107" s="0"/>
      <c r="VME107" s="0"/>
      <c r="VMF107" s="0"/>
      <c r="VMG107" s="0"/>
      <c r="VMH107" s="0"/>
      <c r="VMI107" s="0"/>
      <c r="VMJ107" s="0"/>
      <c r="VMK107" s="0"/>
      <c r="VML107" s="0"/>
      <c r="VMM107" s="0"/>
      <c r="VMN107" s="0"/>
      <c r="VMO107" s="0"/>
      <c r="VMP107" s="0"/>
      <c r="VMQ107" s="0"/>
      <c r="VMR107" s="0"/>
      <c r="VMS107" s="0"/>
      <c r="VMT107" s="0"/>
      <c r="VMU107" s="0"/>
      <c r="VMV107" s="0"/>
      <c r="VMW107" s="0"/>
      <c r="VMX107" s="0"/>
      <c r="VMY107" s="0"/>
      <c r="VMZ107" s="0"/>
      <c r="VNA107" s="0"/>
      <c r="VNB107" s="0"/>
      <c r="VNC107" s="0"/>
      <c r="VND107" s="0"/>
      <c r="VNE107" s="0"/>
      <c r="VNF107" s="0"/>
      <c r="VNG107" s="0"/>
      <c r="VNH107" s="0"/>
      <c r="VNI107" s="0"/>
      <c r="VNJ107" s="0"/>
      <c r="VNK107" s="0"/>
      <c r="VNL107" s="0"/>
      <c r="VNM107" s="0"/>
      <c r="VNN107" s="0"/>
      <c r="VNO107" s="0"/>
      <c r="VNP107" s="0"/>
      <c r="VNQ107" s="0"/>
      <c r="VNR107" s="0"/>
      <c r="VNS107" s="0"/>
      <c r="VNT107" s="0"/>
      <c r="VNU107" s="0"/>
      <c r="VNV107" s="0"/>
      <c r="VNW107" s="0"/>
      <c r="VNX107" s="0"/>
      <c r="VNY107" s="0"/>
      <c r="VNZ107" s="0"/>
      <c r="VOA107" s="0"/>
      <c r="VOB107" s="0"/>
      <c r="VOC107" s="0"/>
      <c r="VOD107" s="0"/>
      <c r="VOE107" s="0"/>
      <c r="VOF107" s="0"/>
      <c r="VOG107" s="0"/>
      <c r="VOH107" s="0"/>
      <c r="VOI107" s="0"/>
      <c r="VOJ107" s="0"/>
      <c r="VOK107" s="0"/>
      <c r="VOL107" s="0"/>
      <c r="VOM107" s="0"/>
      <c r="VON107" s="0"/>
      <c r="VOO107" s="0"/>
      <c r="VOP107" s="0"/>
      <c r="VOQ107" s="0"/>
      <c r="VOR107" s="0"/>
      <c r="VOS107" s="0"/>
      <c r="VOT107" s="0"/>
      <c r="VOU107" s="0"/>
      <c r="VOV107" s="0"/>
      <c r="VOW107" s="0"/>
      <c r="VOX107" s="0"/>
      <c r="VOY107" s="0"/>
      <c r="VOZ107" s="0"/>
      <c r="VPA107" s="0"/>
      <c r="VPB107" s="0"/>
      <c r="VPC107" s="0"/>
      <c r="VPD107" s="0"/>
      <c r="VPE107" s="0"/>
      <c r="VPF107" s="0"/>
      <c r="VPG107" s="0"/>
      <c r="VPH107" s="0"/>
      <c r="VPI107" s="0"/>
      <c r="VPJ107" s="0"/>
      <c r="VPK107" s="0"/>
      <c r="VPL107" s="0"/>
      <c r="VPM107" s="0"/>
      <c r="VPN107" s="0"/>
      <c r="VPO107" s="0"/>
      <c r="VPP107" s="0"/>
      <c r="VPQ107" s="0"/>
      <c r="VPR107" s="0"/>
      <c r="VPS107" s="0"/>
      <c r="VPT107" s="0"/>
      <c r="VPU107" s="0"/>
      <c r="VPV107" s="0"/>
      <c r="VPW107" s="0"/>
      <c r="VPX107" s="0"/>
      <c r="VPY107" s="0"/>
      <c r="VPZ107" s="0"/>
      <c r="VQA107" s="0"/>
      <c r="VQB107" s="0"/>
      <c r="VQC107" s="0"/>
      <c r="VQD107" s="0"/>
      <c r="VQE107" s="0"/>
      <c r="VQF107" s="0"/>
      <c r="VQG107" s="0"/>
      <c r="VQH107" s="0"/>
      <c r="VQI107" s="0"/>
      <c r="VQJ107" s="0"/>
      <c r="VQK107" s="0"/>
      <c r="VQL107" s="0"/>
      <c r="VQM107" s="0"/>
      <c r="VQN107" s="0"/>
      <c r="VQO107" s="0"/>
      <c r="VQP107" s="0"/>
      <c r="VQQ107" s="0"/>
      <c r="VQR107" s="0"/>
      <c r="VQS107" s="0"/>
      <c r="VQT107" s="0"/>
      <c r="VQU107" s="0"/>
      <c r="VQV107" s="0"/>
      <c r="VQW107" s="0"/>
      <c r="VQX107" s="0"/>
      <c r="VQY107" s="0"/>
      <c r="VQZ107" s="0"/>
      <c r="VRA107" s="0"/>
      <c r="VRB107" s="0"/>
      <c r="VRC107" s="0"/>
      <c r="VRD107" s="0"/>
      <c r="VRE107" s="0"/>
      <c r="VRF107" s="0"/>
      <c r="VRG107" s="0"/>
      <c r="VRH107" s="0"/>
      <c r="VRI107" s="0"/>
      <c r="VRJ107" s="0"/>
      <c r="VRK107" s="0"/>
      <c r="VRL107" s="0"/>
      <c r="VRM107" s="0"/>
      <c r="VRN107" s="0"/>
      <c r="VRO107" s="0"/>
      <c r="VRP107" s="0"/>
      <c r="VRQ107" s="0"/>
      <c r="VRR107" s="0"/>
      <c r="VRS107" s="0"/>
      <c r="VRT107" s="0"/>
      <c r="VRU107" s="0"/>
      <c r="VRV107" s="0"/>
      <c r="VRW107" s="0"/>
      <c r="VRX107" s="0"/>
      <c r="VRY107" s="0"/>
      <c r="VRZ107" s="0"/>
      <c r="VSA107" s="0"/>
      <c r="VSB107" s="0"/>
      <c r="VSC107" s="0"/>
      <c r="VSD107" s="0"/>
      <c r="VSE107" s="0"/>
      <c r="VSF107" s="0"/>
      <c r="VSG107" s="0"/>
      <c r="VSH107" s="0"/>
      <c r="VSI107" s="0"/>
      <c r="VSJ107" s="0"/>
      <c r="VSK107" s="0"/>
      <c r="VSL107" s="0"/>
      <c r="VSM107" s="0"/>
      <c r="VSN107" s="0"/>
      <c r="VSO107" s="0"/>
      <c r="VSP107" s="0"/>
      <c r="VSQ107" s="0"/>
      <c r="VSR107" s="0"/>
      <c r="VSS107" s="0"/>
      <c r="VST107" s="0"/>
      <c r="VSU107" s="0"/>
      <c r="VSV107" s="0"/>
      <c r="VSW107" s="0"/>
      <c r="VSX107" s="0"/>
      <c r="VSY107" s="0"/>
      <c r="VSZ107" s="0"/>
      <c r="VTA107" s="0"/>
      <c r="VTB107" s="0"/>
      <c r="VTC107" s="0"/>
      <c r="VTD107" s="0"/>
      <c r="VTE107" s="0"/>
      <c r="VTF107" s="0"/>
      <c r="VTG107" s="0"/>
      <c r="VTH107" s="0"/>
      <c r="VTI107" s="0"/>
      <c r="VTJ107" s="0"/>
      <c r="VTK107" s="0"/>
      <c r="VTL107" s="0"/>
      <c r="VTM107" s="0"/>
      <c r="VTN107" s="0"/>
      <c r="VTO107" s="0"/>
      <c r="VTP107" s="0"/>
      <c r="VTQ107" s="0"/>
      <c r="VTR107" s="0"/>
      <c r="VTS107" s="0"/>
      <c r="VTT107" s="0"/>
      <c r="VTU107" s="0"/>
      <c r="VTV107" s="0"/>
      <c r="VTW107" s="0"/>
      <c r="VTX107" s="0"/>
      <c r="VTY107" s="0"/>
      <c r="VTZ107" s="0"/>
      <c r="VUA107" s="0"/>
      <c r="VUB107" s="0"/>
      <c r="VUC107" s="0"/>
      <c r="VUD107" s="0"/>
      <c r="VUE107" s="0"/>
      <c r="VUF107" s="0"/>
      <c r="VUG107" s="0"/>
      <c r="VUH107" s="0"/>
      <c r="VUI107" s="0"/>
      <c r="VUJ107" s="0"/>
      <c r="VUK107" s="0"/>
      <c r="VUL107" s="0"/>
      <c r="VUM107" s="0"/>
      <c r="VUN107" s="0"/>
      <c r="VUO107" s="0"/>
      <c r="VUP107" s="0"/>
      <c r="VUQ107" s="0"/>
      <c r="VUR107" s="0"/>
      <c r="VUS107" s="0"/>
      <c r="VUT107" s="0"/>
      <c r="VUU107" s="0"/>
      <c r="VUV107" s="0"/>
      <c r="VUW107" s="0"/>
      <c r="VUX107" s="0"/>
      <c r="VUY107" s="0"/>
      <c r="VUZ107" s="0"/>
      <c r="VVA107" s="0"/>
      <c r="VVB107" s="0"/>
      <c r="VVC107" s="0"/>
      <c r="VVD107" s="0"/>
      <c r="VVE107" s="0"/>
      <c r="VVF107" s="0"/>
      <c r="VVG107" s="0"/>
      <c r="VVH107" s="0"/>
      <c r="VVI107" s="0"/>
      <c r="VVJ107" s="0"/>
      <c r="VVK107" s="0"/>
      <c r="VVL107" s="0"/>
      <c r="VVM107" s="0"/>
      <c r="VVN107" s="0"/>
      <c r="VVO107" s="0"/>
      <c r="VVP107" s="0"/>
      <c r="VVQ107" s="0"/>
      <c r="VVR107" s="0"/>
      <c r="VVS107" s="0"/>
      <c r="VVT107" s="0"/>
      <c r="VVU107" s="0"/>
      <c r="VVV107" s="0"/>
      <c r="VVW107" s="0"/>
      <c r="VVX107" s="0"/>
      <c r="VVY107" s="0"/>
      <c r="VVZ107" s="0"/>
      <c r="VWA107" s="0"/>
      <c r="VWB107" s="0"/>
      <c r="VWC107" s="0"/>
      <c r="VWD107" s="0"/>
      <c r="VWE107" s="0"/>
      <c r="VWF107" s="0"/>
      <c r="VWG107" s="0"/>
      <c r="VWH107" s="0"/>
      <c r="VWI107" s="0"/>
      <c r="VWJ107" s="0"/>
      <c r="VWK107" s="0"/>
      <c r="VWL107" s="0"/>
      <c r="VWM107" s="0"/>
      <c r="VWN107" s="0"/>
      <c r="VWO107" s="0"/>
      <c r="VWP107" s="0"/>
      <c r="VWQ107" s="0"/>
      <c r="VWR107" s="0"/>
      <c r="VWS107" s="0"/>
      <c r="VWT107" s="0"/>
      <c r="VWU107" s="0"/>
      <c r="VWV107" s="0"/>
      <c r="VWW107" s="0"/>
      <c r="VWX107" s="0"/>
      <c r="VWY107" s="0"/>
      <c r="VWZ107" s="0"/>
      <c r="VXA107" s="0"/>
      <c r="VXB107" s="0"/>
      <c r="VXC107" s="0"/>
      <c r="VXD107" s="0"/>
      <c r="VXE107" s="0"/>
      <c r="VXF107" s="0"/>
      <c r="VXG107" s="0"/>
      <c r="VXH107" s="0"/>
      <c r="VXI107" s="0"/>
      <c r="VXJ107" s="0"/>
      <c r="VXK107" s="0"/>
      <c r="VXL107" s="0"/>
      <c r="VXM107" s="0"/>
      <c r="VXN107" s="0"/>
      <c r="VXO107" s="0"/>
      <c r="VXP107" s="0"/>
      <c r="VXQ107" s="0"/>
      <c r="VXR107" s="0"/>
      <c r="VXS107" s="0"/>
      <c r="VXT107" s="0"/>
      <c r="VXU107" s="0"/>
      <c r="VXV107" s="0"/>
      <c r="VXW107" s="0"/>
      <c r="VXX107" s="0"/>
      <c r="VXY107" s="0"/>
      <c r="VXZ107" s="0"/>
      <c r="VYA107" s="0"/>
      <c r="VYB107" s="0"/>
      <c r="VYC107" s="0"/>
      <c r="VYD107" s="0"/>
      <c r="VYE107" s="0"/>
      <c r="VYF107" s="0"/>
      <c r="VYG107" s="0"/>
      <c r="VYH107" s="0"/>
      <c r="VYI107" s="0"/>
      <c r="VYJ107" s="0"/>
      <c r="VYK107" s="0"/>
      <c r="VYL107" s="0"/>
      <c r="VYM107" s="0"/>
      <c r="VYN107" s="0"/>
      <c r="VYO107" s="0"/>
      <c r="VYP107" s="0"/>
      <c r="VYQ107" s="0"/>
      <c r="VYR107" s="0"/>
      <c r="VYS107" s="0"/>
      <c r="VYT107" s="0"/>
      <c r="VYU107" s="0"/>
      <c r="VYV107" s="0"/>
      <c r="VYW107" s="0"/>
      <c r="VYX107" s="0"/>
      <c r="VYY107" s="0"/>
      <c r="VYZ107" s="0"/>
      <c r="VZA107" s="0"/>
      <c r="VZB107" s="0"/>
      <c r="VZC107" s="0"/>
      <c r="VZD107" s="0"/>
      <c r="VZE107" s="0"/>
      <c r="VZF107" s="0"/>
      <c r="VZG107" s="0"/>
      <c r="VZH107" s="0"/>
      <c r="VZI107" s="0"/>
      <c r="VZJ107" s="0"/>
      <c r="VZK107" s="0"/>
      <c r="VZL107" s="0"/>
      <c r="VZM107" s="0"/>
      <c r="VZN107" s="0"/>
      <c r="VZO107" s="0"/>
      <c r="VZP107" s="0"/>
      <c r="VZQ107" s="0"/>
      <c r="VZR107" s="0"/>
      <c r="VZS107" s="0"/>
      <c r="VZT107" s="0"/>
      <c r="VZU107" s="0"/>
      <c r="VZV107" s="0"/>
      <c r="VZW107" s="0"/>
      <c r="VZX107" s="0"/>
      <c r="VZY107" s="0"/>
      <c r="VZZ107" s="0"/>
      <c r="WAA107" s="0"/>
      <c r="WAB107" s="0"/>
      <c r="WAC107" s="0"/>
      <c r="WAD107" s="0"/>
      <c r="WAE107" s="0"/>
      <c r="WAF107" s="0"/>
      <c r="WAG107" s="0"/>
      <c r="WAH107" s="0"/>
      <c r="WAI107" s="0"/>
      <c r="WAJ107" s="0"/>
      <c r="WAK107" s="0"/>
      <c r="WAL107" s="0"/>
      <c r="WAM107" s="0"/>
      <c r="WAN107" s="0"/>
      <c r="WAO107" s="0"/>
      <c r="WAP107" s="0"/>
      <c r="WAQ107" s="0"/>
      <c r="WAR107" s="0"/>
      <c r="WAS107" s="0"/>
      <c r="WAT107" s="0"/>
      <c r="WAU107" s="0"/>
      <c r="WAV107" s="0"/>
      <c r="WAW107" s="0"/>
      <c r="WAX107" s="0"/>
      <c r="WAY107" s="0"/>
      <c r="WAZ107" s="0"/>
      <c r="WBA107" s="0"/>
      <c r="WBB107" s="0"/>
      <c r="WBC107" s="0"/>
      <c r="WBD107" s="0"/>
      <c r="WBE107" s="0"/>
      <c r="WBF107" s="0"/>
      <c r="WBG107" s="0"/>
      <c r="WBH107" s="0"/>
      <c r="WBI107" s="0"/>
      <c r="WBJ107" s="0"/>
      <c r="WBK107" s="0"/>
      <c r="WBL107" s="0"/>
      <c r="WBM107" s="0"/>
      <c r="WBN107" s="0"/>
      <c r="WBO107" s="0"/>
      <c r="WBP107" s="0"/>
      <c r="WBQ107" s="0"/>
      <c r="WBR107" s="0"/>
      <c r="WBS107" s="0"/>
      <c r="WBT107" s="0"/>
      <c r="WBU107" s="0"/>
      <c r="WBV107" s="0"/>
      <c r="WBW107" s="0"/>
      <c r="WBX107" s="0"/>
      <c r="WBY107" s="0"/>
      <c r="WBZ107" s="0"/>
      <c r="WCA107" s="0"/>
      <c r="WCB107" s="0"/>
      <c r="WCC107" s="0"/>
      <c r="WCD107" s="0"/>
      <c r="WCE107" s="0"/>
      <c r="WCF107" s="0"/>
      <c r="WCG107" s="0"/>
      <c r="WCH107" s="0"/>
      <c r="WCI107" s="0"/>
      <c r="WCJ107" s="0"/>
      <c r="WCK107" s="0"/>
      <c r="WCL107" s="0"/>
      <c r="WCM107" s="0"/>
      <c r="WCN107" s="0"/>
      <c r="WCO107" s="0"/>
      <c r="WCP107" s="0"/>
      <c r="WCQ107" s="0"/>
      <c r="WCR107" s="0"/>
      <c r="WCS107" s="0"/>
      <c r="WCT107" s="0"/>
      <c r="WCU107" s="0"/>
      <c r="WCV107" s="0"/>
      <c r="WCW107" s="0"/>
      <c r="WCX107" s="0"/>
      <c r="WCY107" s="0"/>
      <c r="WCZ107" s="0"/>
      <c r="WDA107" s="0"/>
      <c r="WDB107" s="0"/>
      <c r="WDC107" s="0"/>
      <c r="WDD107" s="0"/>
      <c r="WDE107" s="0"/>
      <c r="WDF107" s="0"/>
      <c r="WDG107" s="0"/>
      <c r="WDH107" s="0"/>
      <c r="WDI107" s="0"/>
      <c r="WDJ107" s="0"/>
      <c r="WDK107" s="0"/>
      <c r="WDL107" s="0"/>
      <c r="WDM107" s="0"/>
      <c r="WDN107" s="0"/>
      <c r="WDO107" s="0"/>
      <c r="WDP107" s="0"/>
      <c r="WDQ107" s="0"/>
      <c r="WDR107" s="0"/>
      <c r="WDS107" s="0"/>
      <c r="WDT107" s="0"/>
      <c r="WDU107" s="0"/>
      <c r="WDV107" s="0"/>
      <c r="WDW107" s="0"/>
      <c r="WDX107" s="0"/>
      <c r="WDY107" s="0"/>
      <c r="WDZ107" s="0"/>
      <c r="WEA107" s="0"/>
      <c r="WEB107" s="0"/>
      <c r="WEC107" s="0"/>
      <c r="WED107" s="0"/>
      <c r="WEE107" s="0"/>
      <c r="WEF107" s="0"/>
      <c r="WEG107" s="0"/>
      <c r="WEH107" s="0"/>
      <c r="WEI107" s="0"/>
      <c r="WEJ107" s="0"/>
      <c r="WEK107" s="0"/>
      <c r="WEL107" s="0"/>
      <c r="WEM107" s="0"/>
      <c r="WEN107" s="0"/>
      <c r="WEO107" s="0"/>
      <c r="WEP107" s="0"/>
      <c r="WEQ107" s="0"/>
      <c r="WER107" s="0"/>
      <c r="WES107" s="0"/>
      <c r="WET107" s="0"/>
      <c r="WEU107" s="0"/>
      <c r="WEV107" s="0"/>
      <c r="WEW107" s="0"/>
      <c r="WEX107" s="0"/>
      <c r="WEY107" s="0"/>
      <c r="WEZ107" s="0"/>
      <c r="WFA107" s="0"/>
      <c r="WFB107" s="0"/>
      <c r="WFC107" s="0"/>
      <c r="WFD107" s="0"/>
      <c r="WFE107" s="0"/>
      <c r="WFF107" s="0"/>
      <c r="WFG107" s="0"/>
      <c r="WFH107" s="0"/>
      <c r="WFI107" s="0"/>
      <c r="WFJ107" s="0"/>
      <c r="WFK107" s="0"/>
      <c r="WFL107" s="0"/>
      <c r="WFM107" s="0"/>
      <c r="WFN107" s="0"/>
      <c r="WFO107" s="0"/>
      <c r="WFP107" s="0"/>
      <c r="WFQ107" s="0"/>
      <c r="WFR107" s="0"/>
      <c r="WFS107" s="0"/>
      <c r="WFT107" s="0"/>
      <c r="WFU107" s="0"/>
      <c r="WFV107" s="0"/>
      <c r="WFW107" s="0"/>
      <c r="WFX107" s="0"/>
      <c r="WFY107" s="0"/>
      <c r="WFZ107" s="0"/>
      <c r="WGA107" s="0"/>
      <c r="WGB107" s="0"/>
      <c r="WGC107" s="0"/>
      <c r="WGD107" s="0"/>
      <c r="WGE107" s="0"/>
      <c r="WGF107" s="0"/>
      <c r="WGG107" s="0"/>
      <c r="WGH107" s="0"/>
      <c r="WGI107" s="0"/>
      <c r="WGJ107" s="0"/>
      <c r="WGK107" s="0"/>
      <c r="WGL107" s="0"/>
      <c r="WGM107" s="0"/>
      <c r="WGN107" s="0"/>
      <c r="WGO107" s="0"/>
      <c r="WGP107" s="0"/>
      <c r="WGQ107" s="0"/>
      <c r="WGR107" s="0"/>
      <c r="WGS107" s="0"/>
      <c r="WGT107" s="0"/>
      <c r="WGU107" s="0"/>
      <c r="WGV107" s="0"/>
      <c r="WGW107" s="0"/>
      <c r="WGX107" s="0"/>
      <c r="WGY107" s="0"/>
      <c r="WGZ107" s="0"/>
      <c r="WHA107" s="0"/>
      <c r="WHB107" s="0"/>
      <c r="WHC107" s="0"/>
      <c r="WHD107" s="0"/>
      <c r="WHE107" s="0"/>
      <c r="WHF107" s="0"/>
      <c r="WHG107" s="0"/>
      <c r="WHH107" s="0"/>
      <c r="WHI107" s="0"/>
      <c r="WHJ107" s="0"/>
      <c r="WHK107" s="0"/>
      <c r="WHL107" s="0"/>
      <c r="WHM107" s="0"/>
      <c r="WHN107" s="0"/>
      <c r="WHO107" s="0"/>
      <c r="WHP107" s="0"/>
      <c r="WHQ107" s="0"/>
      <c r="WHR107" s="0"/>
      <c r="WHS107" s="0"/>
      <c r="WHT107" s="0"/>
      <c r="WHU107" s="0"/>
      <c r="WHV107" s="0"/>
      <c r="WHW107" s="0"/>
      <c r="WHX107" s="0"/>
      <c r="WHY107" s="0"/>
      <c r="WHZ107" s="0"/>
      <c r="WIA107" s="0"/>
      <c r="WIB107" s="0"/>
      <c r="WIC107" s="0"/>
      <c r="WID107" s="0"/>
      <c r="WIE107" s="0"/>
      <c r="WIF107" s="0"/>
      <c r="WIG107" s="0"/>
      <c r="WIH107" s="0"/>
      <c r="WII107" s="0"/>
      <c r="WIJ107" s="0"/>
      <c r="WIK107" s="0"/>
      <c r="WIL107" s="0"/>
      <c r="WIM107" s="0"/>
      <c r="WIN107" s="0"/>
      <c r="WIO107" s="0"/>
      <c r="WIP107" s="0"/>
      <c r="WIQ107" s="0"/>
      <c r="WIR107" s="0"/>
      <c r="WIS107" s="0"/>
      <c r="WIT107" s="0"/>
      <c r="WIU107" s="0"/>
      <c r="WIV107" s="0"/>
      <c r="WIW107" s="0"/>
      <c r="WIX107" s="0"/>
      <c r="WIY107" s="0"/>
      <c r="WIZ107" s="0"/>
      <c r="WJA107" s="0"/>
      <c r="WJB107" s="0"/>
      <c r="WJC107" s="0"/>
      <c r="WJD107" s="0"/>
      <c r="WJE107" s="0"/>
      <c r="WJF107" s="0"/>
      <c r="WJG107" s="0"/>
      <c r="WJH107" s="0"/>
      <c r="WJI107" s="0"/>
      <c r="WJJ107" s="0"/>
      <c r="WJK107" s="0"/>
      <c r="WJL107" s="0"/>
      <c r="WJM107" s="0"/>
      <c r="WJN107" s="0"/>
      <c r="WJO107" s="0"/>
      <c r="WJP107" s="0"/>
      <c r="WJQ107" s="0"/>
      <c r="WJR107" s="0"/>
      <c r="WJS107" s="0"/>
      <c r="WJT107" s="0"/>
      <c r="WJU107" s="0"/>
      <c r="WJV107" s="0"/>
      <c r="WJW107" s="0"/>
      <c r="WJX107" s="0"/>
      <c r="WJY107" s="0"/>
      <c r="WJZ107" s="0"/>
      <c r="WKA107" s="0"/>
      <c r="WKB107" s="0"/>
      <c r="WKC107" s="0"/>
      <c r="WKD107" s="0"/>
      <c r="WKE107" s="0"/>
      <c r="WKF107" s="0"/>
      <c r="WKG107" s="0"/>
      <c r="WKH107" s="0"/>
      <c r="WKI107" s="0"/>
      <c r="WKJ107" s="0"/>
      <c r="WKK107" s="0"/>
      <c r="WKL107" s="0"/>
      <c r="WKM107" s="0"/>
      <c r="WKN107" s="0"/>
      <c r="WKO107" s="0"/>
      <c r="WKP107" s="0"/>
      <c r="WKQ107" s="0"/>
      <c r="WKR107" s="0"/>
      <c r="WKS107" s="0"/>
      <c r="WKT107" s="0"/>
      <c r="WKU107" s="0"/>
      <c r="WKV107" s="0"/>
      <c r="WKW107" s="0"/>
      <c r="WKX107" s="0"/>
      <c r="WKY107" s="0"/>
      <c r="WKZ107" s="0"/>
      <c r="WLA107" s="0"/>
      <c r="WLB107" s="0"/>
      <c r="WLC107" s="0"/>
      <c r="WLD107" s="0"/>
      <c r="WLE107" s="0"/>
      <c r="WLF107" s="0"/>
      <c r="WLG107" s="0"/>
      <c r="WLH107" s="0"/>
      <c r="WLI107" s="0"/>
      <c r="WLJ107" s="0"/>
      <c r="WLK107" s="0"/>
      <c r="WLL107" s="0"/>
      <c r="WLM107" s="0"/>
      <c r="WLN107" s="0"/>
      <c r="WLO107" s="0"/>
      <c r="WLP107" s="0"/>
      <c r="WLQ107" s="0"/>
      <c r="WLR107" s="0"/>
      <c r="WLS107" s="0"/>
      <c r="WLT107" s="0"/>
      <c r="WLU107" s="0"/>
      <c r="WLV107" s="0"/>
      <c r="WLW107" s="0"/>
      <c r="WLX107" s="0"/>
      <c r="WLY107" s="0"/>
      <c r="WLZ107" s="0"/>
      <c r="WMA107" s="0"/>
      <c r="WMB107" s="0"/>
      <c r="WMC107" s="0"/>
      <c r="WMD107" s="0"/>
      <c r="WME107" s="0"/>
      <c r="WMF107" s="0"/>
      <c r="WMG107" s="0"/>
      <c r="WMH107" s="0"/>
      <c r="WMI107" s="0"/>
      <c r="WMJ107" s="0"/>
      <c r="WMK107" s="0"/>
      <c r="WML107" s="0"/>
      <c r="WMM107" s="0"/>
      <c r="WMN107" s="0"/>
      <c r="WMO107" s="0"/>
      <c r="WMP107" s="0"/>
      <c r="WMQ107" s="0"/>
      <c r="WMR107" s="0"/>
      <c r="WMS107" s="0"/>
      <c r="WMT107" s="0"/>
      <c r="WMU107" s="0"/>
      <c r="WMV107" s="0"/>
      <c r="WMW107" s="0"/>
      <c r="WMX107" s="0"/>
      <c r="WMY107" s="0"/>
      <c r="WMZ107" s="0"/>
      <c r="WNA107" s="0"/>
      <c r="WNB107" s="0"/>
      <c r="WNC107" s="0"/>
      <c r="WND107" s="0"/>
      <c r="WNE107" s="0"/>
      <c r="WNF107" s="0"/>
      <c r="WNG107" s="0"/>
      <c r="WNH107" s="0"/>
      <c r="WNI107" s="0"/>
      <c r="WNJ107" s="0"/>
      <c r="WNK107" s="0"/>
      <c r="WNL107" s="0"/>
      <c r="WNM107" s="0"/>
      <c r="WNN107" s="0"/>
      <c r="WNO107" s="0"/>
      <c r="WNP107" s="0"/>
      <c r="WNQ107" s="0"/>
      <c r="WNR107" s="0"/>
      <c r="WNS107" s="0"/>
      <c r="WNT107" s="0"/>
      <c r="WNU107" s="0"/>
      <c r="WNV107" s="0"/>
      <c r="WNW107" s="0"/>
      <c r="WNX107" s="0"/>
      <c r="WNY107" s="0"/>
      <c r="WNZ107" s="0"/>
      <c r="WOA107" s="0"/>
      <c r="WOB107" s="0"/>
      <c r="WOC107" s="0"/>
      <c r="WOD107" s="0"/>
      <c r="WOE107" s="0"/>
      <c r="WOF107" s="0"/>
      <c r="WOG107" s="0"/>
      <c r="WOH107" s="0"/>
      <c r="WOI107" s="0"/>
      <c r="WOJ107" s="0"/>
      <c r="WOK107" s="0"/>
      <c r="WOL107" s="0"/>
      <c r="WOM107" s="0"/>
      <c r="WON107" s="0"/>
      <c r="WOO107" s="0"/>
      <c r="WOP107" s="0"/>
      <c r="WOQ107" s="0"/>
      <c r="WOR107" s="0"/>
      <c r="WOS107" s="0"/>
      <c r="WOT107" s="0"/>
      <c r="WOU107" s="0"/>
      <c r="WOV107" s="0"/>
      <c r="WOW107" s="0"/>
      <c r="WOX107" s="0"/>
      <c r="WOY107" s="0"/>
      <c r="WOZ107" s="0"/>
      <c r="WPA107" s="0"/>
      <c r="WPB107" s="0"/>
      <c r="WPC107" s="0"/>
      <c r="WPD107" s="0"/>
      <c r="WPE107" s="0"/>
      <c r="WPF107" s="0"/>
      <c r="WPG107" s="0"/>
      <c r="WPH107" s="0"/>
      <c r="WPI107" s="0"/>
      <c r="WPJ107" s="0"/>
      <c r="WPK107" s="0"/>
      <c r="WPL107" s="0"/>
      <c r="WPM107" s="0"/>
      <c r="WPN107" s="0"/>
      <c r="WPO107" s="0"/>
      <c r="WPP107" s="0"/>
      <c r="WPQ107" s="0"/>
      <c r="WPR107" s="0"/>
      <c r="WPS107" s="0"/>
      <c r="WPT107" s="0"/>
      <c r="WPU107" s="0"/>
      <c r="WPV107" s="0"/>
      <c r="WPW107" s="0"/>
      <c r="WPX107" s="0"/>
      <c r="WPY107" s="0"/>
      <c r="WPZ107" s="0"/>
      <c r="WQA107" s="0"/>
      <c r="WQB107" s="0"/>
      <c r="WQC107" s="0"/>
      <c r="WQD107" s="0"/>
      <c r="WQE107" s="0"/>
      <c r="WQF107" s="0"/>
      <c r="WQG107" s="0"/>
      <c r="WQH107" s="0"/>
      <c r="WQI107" s="0"/>
      <c r="WQJ107" s="0"/>
      <c r="WQK107" s="0"/>
      <c r="WQL107" s="0"/>
      <c r="WQM107" s="0"/>
      <c r="WQN107" s="0"/>
      <c r="WQO107" s="0"/>
      <c r="WQP107" s="0"/>
      <c r="WQQ107" s="0"/>
      <c r="WQR107" s="0"/>
      <c r="WQS107" s="0"/>
      <c r="WQT107" s="0"/>
      <c r="WQU107" s="0"/>
      <c r="WQV107" s="0"/>
      <c r="WQW107" s="0"/>
      <c r="WQX107" s="0"/>
      <c r="WQY107" s="0"/>
      <c r="WQZ107" s="0"/>
      <c r="WRA107" s="0"/>
      <c r="WRB107" s="0"/>
      <c r="WRC107" s="0"/>
      <c r="WRD107" s="0"/>
      <c r="WRE107" s="0"/>
      <c r="WRF107" s="0"/>
      <c r="WRG107" s="0"/>
      <c r="WRH107" s="0"/>
      <c r="WRI107" s="0"/>
      <c r="WRJ107" s="0"/>
      <c r="WRK107" s="0"/>
      <c r="WRL107" s="0"/>
      <c r="WRM107" s="0"/>
      <c r="WRN107" s="0"/>
      <c r="WRO107" s="0"/>
      <c r="WRP107" s="0"/>
      <c r="WRQ107" s="0"/>
      <c r="WRR107" s="0"/>
      <c r="WRS107" s="0"/>
      <c r="WRT107" s="0"/>
      <c r="WRU107" s="0"/>
      <c r="WRV107" s="0"/>
      <c r="WRW107" s="0"/>
      <c r="WRX107" s="0"/>
      <c r="WRY107" s="0"/>
      <c r="WRZ107" s="0"/>
      <c r="WSA107" s="0"/>
      <c r="WSB107" s="0"/>
      <c r="WSC107" s="0"/>
      <c r="WSD107" s="0"/>
      <c r="WSE107" s="0"/>
      <c r="WSF107" s="0"/>
      <c r="WSG107" s="0"/>
      <c r="WSH107" s="0"/>
      <c r="WSI107" s="0"/>
      <c r="WSJ107" s="0"/>
      <c r="WSK107" s="0"/>
      <c r="WSL107" s="0"/>
      <c r="WSM107" s="0"/>
      <c r="WSN107" s="0"/>
      <c r="WSO107" s="0"/>
      <c r="WSP107" s="0"/>
      <c r="WSQ107" s="0"/>
      <c r="WSR107" s="0"/>
      <c r="WSS107" s="0"/>
      <c r="WST107" s="0"/>
      <c r="WSU107" s="0"/>
      <c r="WSV107" s="0"/>
      <c r="WSW107" s="0"/>
      <c r="WSX107" s="0"/>
      <c r="WSY107" s="0"/>
      <c r="WSZ107" s="0"/>
      <c r="WTA107" s="0"/>
      <c r="WTB107" s="0"/>
      <c r="WTC107" s="0"/>
      <c r="WTD107" s="0"/>
      <c r="WTE107" s="0"/>
      <c r="WTF107" s="0"/>
      <c r="WTG107" s="0"/>
      <c r="WTH107" s="0"/>
      <c r="WTI107" s="0"/>
      <c r="WTJ107" s="0"/>
      <c r="WTK107" s="0"/>
      <c r="WTL107" s="0"/>
      <c r="WTM107" s="0"/>
      <c r="WTN107" s="0"/>
      <c r="WTO107" s="0"/>
      <c r="WTP107" s="0"/>
      <c r="WTQ107" s="0"/>
      <c r="WTR107" s="0"/>
      <c r="WTS107" s="0"/>
      <c r="WTT107" s="0"/>
      <c r="WTU107" s="0"/>
      <c r="WTV107" s="0"/>
      <c r="WTW107" s="0"/>
      <c r="WTX107" s="0"/>
      <c r="WTY107" s="0"/>
      <c r="WTZ107" s="0"/>
      <c r="WUA107" s="0"/>
      <c r="WUB107" s="0"/>
      <c r="WUC107" s="0"/>
      <c r="WUD107" s="0"/>
      <c r="WUE107" s="0"/>
      <c r="WUF107" s="0"/>
      <c r="WUG107" s="0"/>
      <c r="WUH107" s="0"/>
      <c r="WUI107" s="0"/>
      <c r="WUJ107" s="0"/>
      <c r="WUK107" s="0"/>
      <c r="WUL107" s="0"/>
      <c r="WUM107" s="0"/>
      <c r="WUN107" s="0"/>
      <c r="WUO107" s="0"/>
      <c r="WUP107" s="0"/>
      <c r="WUQ107" s="0"/>
      <c r="WUR107" s="0"/>
      <c r="WUS107" s="0"/>
      <c r="WUT107" s="0"/>
      <c r="WUU107" s="0"/>
      <c r="WUV107" s="0"/>
      <c r="WUW107" s="0"/>
      <c r="WUX107" s="0"/>
      <c r="WUY107" s="0"/>
      <c r="WUZ107" s="0"/>
      <c r="WVA107" s="0"/>
      <c r="WVB107" s="0"/>
      <c r="WVC107" s="0"/>
      <c r="WVD107" s="0"/>
      <c r="WVE107" s="0"/>
      <c r="WVF107" s="0"/>
      <c r="WVG107" s="0"/>
      <c r="WVH107" s="0"/>
      <c r="WVI107" s="0"/>
      <c r="WVJ107" s="0"/>
      <c r="WVK107" s="0"/>
      <c r="WVL107" s="0"/>
      <c r="WVM107" s="0"/>
      <c r="WVN107" s="0"/>
      <c r="WVO107" s="0"/>
      <c r="WVP107" s="0"/>
      <c r="WVQ107" s="0"/>
      <c r="WVR107" s="0"/>
      <c r="WVS107" s="0"/>
      <c r="WVT107" s="0"/>
      <c r="WVU107" s="0"/>
      <c r="WVV107" s="0"/>
      <c r="WVW107" s="0"/>
      <c r="WVX107" s="0"/>
      <c r="WVY107" s="0"/>
      <c r="WVZ107" s="0"/>
      <c r="WWA107" s="0"/>
      <c r="WWB107" s="0"/>
      <c r="WWC107" s="0"/>
      <c r="WWD107" s="0"/>
      <c r="WWE107" s="0"/>
      <c r="WWF107" s="0"/>
      <c r="WWG107" s="0"/>
      <c r="WWH107" s="0"/>
      <c r="WWI107" s="0"/>
      <c r="WWJ107" s="0"/>
      <c r="WWK107" s="0"/>
      <c r="WWL107" s="0"/>
      <c r="WWM107" s="0"/>
      <c r="WWN107" s="0"/>
      <c r="WWO107" s="0"/>
      <c r="WWP107" s="0"/>
      <c r="WWQ107" s="0"/>
      <c r="WWR107" s="0"/>
      <c r="WWS107" s="0"/>
      <c r="WWT107" s="0"/>
      <c r="WWU107" s="0"/>
      <c r="WWV107" s="0"/>
      <c r="WWW107" s="0"/>
      <c r="WWX107" s="0"/>
      <c r="WWY107" s="0"/>
      <c r="WWZ107" s="0"/>
      <c r="WXA107" s="0"/>
      <c r="WXB107" s="0"/>
      <c r="WXC107" s="0"/>
      <c r="WXD107" s="0"/>
      <c r="WXE107" s="0"/>
      <c r="WXF107" s="0"/>
      <c r="WXG107" s="0"/>
      <c r="WXH107" s="0"/>
      <c r="WXI107" s="0"/>
      <c r="WXJ107" s="0"/>
      <c r="WXK107" s="0"/>
      <c r="WXL107" s="0"/>
      <c r="WXM107" s="0"/>
      <c r="WXN107" s="0"/>
      <c r="WXO107" s="0"/>
      <c r="WXP107" s="0"/>
      <c r="WXQ107" s="0"/>
      <c r="WXR107" s="0"/>
      <c r="WXS107" s="0"/>
      <c r="WXT107" s="0"/>
      <c r="WXU107" s="0"/>
      <c r="WXV107" s="0"/>
      <c r="WXW107" s="0"/>
      <c r="WXX107" s="0"/>
      <c r="WXY107" s="0"/>
      <c r="WXZ107" s="0"/>
      <c r="WYA107" s="0"/>
      <c r="WYB107" s="0"/>
      <c r="WYC107" s="0"/>
      <c r="WYD107" s="0"/>
      <c r="WYE107" s="0"/>
      <c r="WYF107" s="0"/>
      <c r="WYG107" s="0"/>
      <c r="WYH107" s="0"/>
      <c r="WYI107" s="0"/>
      <c r="WYJ107" s="0"/>
      <c r="WYK107" s="0"/>
      <c r="WYL107" s="0"/>
      <c r="WYM107" s="0"/>
      <c r="WYN107" s="0"/>
      <c r="WYO107" s="0"/>
      <c r="WYP107" s="0"/>
      <c r="WYQ107" s="0"/>
      <c r="WYR107" s="0"/>
      <c r="WYS107" s="0"/>
      <c r="WYT107" s="0"/>
      <c r="WYU107" s="0"/>
      <c r="WYV107" s="0"/>
      <c r="WYW107" s="0"/>
      <c r="WYX107" s="0"/>
      <c r="WYY107" s="0"/>
      <c r="WYZ107" s="0"/>
      <c r="WZA107" s="0"/>
      <c r="WZB107" s="0"/>
      <c r="WZC107" s="0"/>
      <c r="WZD107" s="0"/>
      <c r="WZE107" s="0"/>
      <c r="WZF107" s="0"/>
      <c r="WZG107" s="0"/>
      <c r="WZH107" s="0"/>
      <c r="WZI107" s="0"/>
      <c r="WZJ107" s="0"/>
      <c r="WZK107" s="0"/>
      <c r="WZL107" s="0"/>
      <c r="WZM107" s="0"/>
      <c r="WZN107" s="0"/>
      <c r="WZO107" s="0"/>
      <c r="WZP107" s="0"/>
      <c r="WZQ107" s="0"/>
      <c r="WZR107" s="0"/>
      <c r="WZS107" s="0"/>
      <c r="WZT107" s="0"/>
      <c r="WZU107" s="0"/>
      <c r="WZV107" s="0"/>
      <c r="WZW107" s="0"/>
      <c r="WZX107" s="0"/>
      <c r="WZY107" s="0"/>
      <c r="WZZ107" s="0"/>
      <c r="XAA107" s="0"/>
      <c r="XAB107" s="0"/>
      <c r="XAC107" s="0"/>
      <c r="XAD107" s="0"/>
      <c r="XAE107" s="0"/>
      <c r="XAF107" s="0"/>
      <c r="XAG107" s="0"/>
      <c r="XAH107" s="0"/>
      <c r="XAI107" s="0"/>
      <c r="XAJ107" s="0"/>
      <c r="XAK107" s="0"/>
      <c r="XAL107" s="0"/>
      <c r="XAM107" s="0"/>
      <c r="XAN107" s="0"/>
      <c r="XAO107" s="0"/>
      <c r="XAP107" s="0"/>
      <c r="XAQ107" s="0"/>
      <c r="XAR107" s="0"/>
      <c r="XAS107" s="0"/>
      <c r="XAT107" s="0"/>
      <c r="XAU107" s="0"/>
      <c r="XAV107" s="0"/>
      <c r="XAW107" s="0"/>
      <c r="XAX107" s="0"/>
      <c r="XAY107" s="0"/>
      <c r="XAZ107" s="0"/>
      <c r="XBA107" s="0"/>
      <c r="XBB107" s="0"/>
      <c r="XBC107" s="0"/>
      <c r="XBD107" s="0"/>
      <c r="XBE107" s="0"/>
      <c r="XBF107" s="0"/>
      <c r="XBG107" s="0"/>
      <c r="XBH107" s="0"/>
      <c r="XBI107" s="0"/>
      <c r="XBJ107" s="0"/>
      <c r="XBK107" s="0"/>
      <c r="XBL107" s="0"/>
      <c r="XBM107" s="0"/>
      <c r="XBN107" s="0"/>
      <c r="XBO107" s="0"/>
      <c r="XBP107" s="0"/>
      <c r="XBQ107" s="0"/>
      <c r="XBR107" s="0"/>
      <c r="XBS107" s="0"/>
      <c r="XBT107" s="0"/>
      <c r="XBU107" s="0"/>
      <c r="XBV107" s="0"/>
      <c r="XBW107" s="0"/>
      <c r="XBX107" s="0"/>
      <c r="XBY107" s="0"/>
      <c r="XBZ107" s="0"/>
      <c r="XCA107" s="0"/>
      <c r="XCB107" s="0"/>
      <c r="XCC107" s="0"/>
      <c r="XCD107" s="0"/>
      <c r="XCE107" s="0"/>
      <c r="XCF107" s="0"/>
      <c r="XCG107" s="0"/>
      <c r="XCH107" s="0"/>
      <c r="XCI107" s="0"/>
      <c r="XCJ107" s="0"/>
      <c r="XCK107" s="0"/>
      <c r="XCL107" s="0"/>
      <c r="XCM107" s="0"/>
      <c r="XCN107" s="0"/>
      <c r="XCO107" s="0"/>
      <c r="XCP107" s="0"/>
      <c r="XCQ107" s="0"/>
      <c r="XCR107" s="0"/>
      <c r="XCS107" s="0"/>
      <c r="XCT107" s="0"/>
      <c r="XCU107" s="0"/>
      <c r="XCV107" s="0"/>
      <c r="XCW107" s="0"/>
      <c r="XCX107" s="0"/>
      <c r="XCY107" s="0"/>
      <c r="XCZ107" s="0"/>
      <c r="XDA107" s="0"/>
      <c r="XDB107" s="0"/>
      <c r="XDC107" s="0"/>
      <c r="XDD107" s="0"/>
      <c r="XDE107" s="0"/>
      <c r="XDF107" s="0"/>
      <c r="XDG107" s="0"/>
      <c r="XDH107" s="0"/>
      <c r="XDI107" s="0"/>
      <c r="XDJ107" s="0"/>
      <c r="XDK107" s="0"/>
      <c r="XDL107" s="0"/>
      <c r="XDM107" s="0"/>
      <c r="XDN107" s="0"/>
      <c r="XDO107" s="0"/>
      <c r="XDP107" s="0"/>
      <c r="XDQ107" s="0"/>
      <c r="XDR107" s="0"/>
      <c r="XDS107" s="0"/>
      <c r="XDT107" s="0"/>
      <c r="XDU107" s="0"/>
      <c r="XDV107" s="0"/>
      <c r="XDW107" s="0"/>
      <c r="XDX107" s="0"/>
      <c r="XDY107" s="0"/>
      <c r="XDZ107" s="0"/>
      <c r="XEA107" s="0"/>
      <c r="XEB107" s="0"/>
      <c r="XEC107" s="0"/>
      <c r="XED107" s="0"/>
      <c r="XEE107" s="0"/>
      <c r="XEF107" s="0"/>
      <c r="XEG107" s="0"/>
      <c r="XEH107" s="0"/>
      <c r="XEI107" s="0"/>
      <c r="XEJ107" s="0"/>
      <c r="XEK107" s="0"/>
      <c r="XEL107" s="0"/>
      <c r="XEM107" s="0"/>
      <c r="XEN107" s="0"/>
      <c r="XEO107" s="0"/>
      <c r="XEP107" s="0"/>
      <c r="XEQ107" s="0"/>
      <c r="XER107" s="0"/>
      <c r="XES107" s="0"/>
      <c r="XET107" s="0"/>
      <c r="XEU107" s="0"/>
      <c r="XEV107" s="0"/>
      <c r="XEW107" s="0"/>
      <c r="XEX107" s="0"/>
      <c r="XEY107" s="0"/>
      <c r="XEZ107" s="0"/>
      <c r="XFA107" s="0"/>
      <c r="XFB107" s="0"/>
      <c r="XFC107" s="0"/>
      <c r="XFD107" s="0"/>
    </row>
    <row r="108" customFormat="false" ht="15" hidden="false" customHeight="false" outlineLevel="0" collapsed="false">
      <c r="G108" s="1"/>
      <c r="U108" s="1"/>
      <c r="AA108" s="1"/>
      <c r="AL108" s="0"/>
      <c r="AM108" s="0"/>
      <c r="AN108" s="0"/>
      <c r="AO108" s="0"/>
      <c r="AP108" s="0"/>
      <c r="AQ108" s="0"/>
      <c r="AR108" s="0"/>
      <c r="AS108" s="0"/>
      <c r="AT108" s="0"/>
      <c r="AU108" s="0"/>
      <c r="AV108" s="0"/>
      <c r="AW108" s="0"/>
      <c r="AX108" s="0"/>
      <c r="AY108" s="0"/>
      <c r="AZ108" s="0"/>
      <c r="BA108" s="0"/>
      <c r="BB108" s="0"/>
      <c r="BC108" s="0"/>
      <c r="BD108" s="0"/>
      <c r="BE108" s="0"/>
      <c r="BF108" s="0"/>
      <c r="BG108" s="0"/>
      <c r="BH108" s="0"/>
      <c r="BI108" s="0"/>
      <c r="BJ108" s="0"/>
      <c r="BK108" s="0"/>
      <c r="BL108" s="0"/>
      <c r="BM108" s="0"/>
      <c r="BN108" s="0"/>
      <c r="BO108" s="0"/>
      <c r="BP108" s="0"/>
      <c r="BQ108" s="0"/>
      <c r="BR108" s="0"/>
      <c r="BS108" s="0"/>
      <c r="BT108" s="0"/>
      <c r="BU108" s="0"/>
      <c r="BV108" s="0"/>
      <c r="BW108" s="0"/>
      <c r="BX108" s="0"/>
      <c r="BY108" s="0"/>
      <c r="BZ108" s="0"/>
      <c r="CA108" s="0"/>
      <c r="CB108" s="0"/>
      <c r="CC108" s="0"/>
      <c r="CD108" s="0"/>
      <c r="CE108" s="0"/>
      <c r="CF108" s="0"/>
      <c r="CG108" s="0"/>
      <c r="CH108" s="0"/>
      <c r="CI108" s="0"/>
      <c r="CJ108" s="0"/>
      <c r="CK108" s="0"/>
      <c r="CL108" s="0"/>
      <c r="CM108" s="0"/>
      <c r="CN108" s="0"/>
      <c r="CO108" s="0"/>
      <c r="CP108" s="0"/>
      <c r="CQ108" s="0"/>
      <c r="CR108" s="0"/>
      <c r="CS108" s="0"/>
      <c r="CT108" s="0"/>
      <c r="CU108" s="0"/>
      <c r="CV108" s="0"/>
      <c r="CW108" s="0"/>
      <c r="CX108" s="0"/>
      <c r="CY108" s="0"/>
      <c r="CZ108" s="0"/>
      <c r="DA108" s="0"/>
      <c r="DB108" s="0"/>
      <c r="DC108" s="0"/>
      <c r="DD108" s="0"/>
      <c r="DE108" s="0"/>
      <c r="DF108" s="0"/>
      <c r="DG108" s="0"/>
      <c r="DH108" s="0"/>
      <c r="DI108" s="0"/>
      <c r="DJ108" s="0"/>
      <c r="DK108" s="0"/>
      <c r="DL108" s="0"/>
      <c r="DM108" s="0"/>
      <c r="DN108" s="0"/>
      <c r="DO108" s="0"/>
      <c r="DP108" s="0"/>
      <c r="DQ108" s="0"/>
      <c r="DR108" s="0"/>
      <c r="DS108" s="0"/>
      <c r="DT108" s="0"/>
      <c r="DU108" s="0"/>
      <c r="DV108" s="0"/>
      <c r="DW108" s="0"/>
      <c r="DX108" s="0"/>
      <c r="DY108" s="0"/>
      <c r="DZ108" s="0"/>
      <c r="EA108" s="0"/>
      <c r="EB108" s="0"/>
      <c r="EC108" s="0"/>
      <c r="ED108" s="0"/>
      <c r="EE108" s="0"/>
      <c r="EF108" s="0"/>
      <c r="EG108" s="0"/>
      <c r="EH108" s="0"/>
      <c r="EI108" s="0"/>
      <c r="EJ108" s="0"/>
      <c r="EK108" s="0"/>
      <c r="EL108" s="0"/>
      <c r="EM108" s="0"/>
      <c r="EN108" s="0"/>
      <c r="EO108" s="0"/>
      <c r="EP108" s="0"/>
      <c r="EQ108" s="0"/>
      <c r="ER108" s="0"/>
      <c r="ES108" s="0"/>
      <c r="ET108" s="0"/>
      <c r="EU108" s="0"/>
      <c r="EV108" s="0"/>
      <c r="EW108" s="0"/>
      <c r="EX108" s="0"/>
      <c r="EY108" s="0"/>
      <c r="EZ108" s="0"/>
      <c r="FA108" s="0"/>
      <c r="FB108" s="0"/>
      <c r="FC108" s="0"/>
      <c r="FD108" s="0"/>
      <c r="FE108" s="0"/>
      <c r="FF108" s="0"/>
      <c r="FG108" s="0"/>
      <c r="FH108" s="0"/>
      <c r="FI108" s="0"/>
      <c r="FJ108" s="0"/>
      <c r="FK108" s="0"/>
      <c r="FL108" s="0"/>
      <c r="FM108" s="0"/>
      <c r="FN108" s="0"/>
      <c r="FO108" s="0"/>
      <c r="FP108" s="0"/>
      <c r="FQ108" s="0"/>
      <c r="FR108" s="0"/>
      <c r="FS108" s="0"/>
      <c r="FT108" s="0"/>
      <c r="FU108" s="0"/>
      <c r="FV108" s="0"/>
      <c r="FW108" s="0"/>
      <c r="FX108" s="0"/>
      <c r="FY108" s="0"/>
      <c r="FZ108" s="0"/>
      <c r="GA108" s="0"/>
      <c r="GB108" s="0"/>
      <c r="GC108" s="0"/>
      <c r="GD108" s="0"/>
      <c r="GE108" s="0"/>
      <c r="GF108" s="0"/>
      <c r="GG108" s="0"/>
      <c r="GH108" s="0"/>
      <c r="GI108" s="0"/>
      <c r="GJ108" s="0"/>
      <c r="GK108" s="0"/>
      <c r="GL108" s="0"/>
      <c r="GM108" s="0"/>
      <c r="GN108" s="0"/>
      <c r="GO108" s="0"/>
      <c r="GP108" s="0"/>
      <c r="GQ108" s="0"/>
      <c r="GR108" s="0"/>
      <c r="GS108" s="0"/>
      <c r="GT108" s="0"/>
      <c r="GU108" s="0"/>
      <c r="GV108" s="0"/>
      <c r="GW108" s="0"/>
      <c r="GX108" s="0"/>
      <c r="GY108" s="0"/>
      <c r="GZ108" s="0"/>
      <c r="HA108" s="0"/>
      <c r="HB108" s="0"/>
      <c r="HC108" s="0"/>
      <c r="HD108" s="0"/>
      <c r="HE108" s="0"/>
      <c r="HF108" s="0"/>
      <c r="HG108" s="0"/>
      <c r="HH108" s="0"/>
      <c r="HI108" s="0"/>
      <c r="HJ108" s="0"/>
      <c r="HK108" s="0"/>
      <c r="HL108" s="0"/>
      <c r="HM108" s="0"/>
      <c r="HN108" s="0"/>
      <c r="HO108" s="0"/>
      <c r="HP108" s="0"/>
      <c r="HQ108" s="0"/>
      <c r="HR108" s="0"/>
      <c r="HS108" s="0"/>
      <c r="HT108" s="0"/>
      <c r="HU108" s="0"/>
      <c r="HV108" s="0"/>
      <c r="HW108" s="0"/>
      <c r="HX108" s="0"/>
      <c r="HY108" s="0"/>
      <c r="HZ108" s="0"/>
      <c r="IA108" s="0"/>
      <c r="IB108" s="0"/>
      <c r="IC108" s="0"/>
      <c r="ID108" s="0"/>
      <c r="IE108" s="0"/>
      <c r="IF108" s="0"/>
      <c r="IG108" s="0"/>
      <c r="IH108" s="0"/>
      <c r="II108" s="0"/>
      <c r="IJ108" s="0"/>
      <c r="IK108" s="0"/>
      <c r="IL108" s="0"/>
      <c r="IM108" s="0"/>
      <c r="IN108" s="0"/>
      <c r="IO108" s="0"/>
      <c r="IP108" s="0"/>
      <c r="IQ108" s="0"/>
      <c r="IR108" s="0"/>
      <c r="IS108" s="0"/>
      <c r="IT108" s="0"/>
      <c r="IU108" s="0"/>
      <c r="IV108" s="0"/>
      <c r="IW108" s="0"/>
      <c r="IX108" s="0"/>
      <c r="IY108" s="0"/>
      <c r="IZ108" s="0"/>
      <c r="JA108" s="0"/>
      <c r="JB108" s="0"/>
      <c r="JC108" s="0"/>
      <c r="JD108" s="0"/>
      <c r="JE108" s="0"/>
      <c r="JF108" s="0"/>
      <c r="JG108" s="0"/>
      <c r="JH108" s="0"/>
      <c r="JI108" s="0"/>
      <c r="JJ108" s="0"/>
      <c r="JK108" s="0"/>
      <c r="JL108" s="0"/>
      <c r="JM108" s="0"/>
      <c r="JN108" s="0"/>
      <c r="JO108" s="0"/>
      <c r="JP108" s="0"/>
      <c r="JQ108" s="0"/>
      <c r="JR108" s="0"/>
      <c r="JS108" s="0"/>
      <c r="JT108" s="0"/>
      <c r="JU108" s="0"/>
      <c r="JV108" s="0"/>
      <c r="JW108" s="0"/>
      <c r="JX108" s="0"/>
      <c r="JY108" s="0"/>
      <c r="JZ108" s="0"/>
      <c r="KA108" s="0"/>
      <c r="KB108" s="0"/>
      <c r="KC108" s="0"/>
      <c r="KD108" s="0"/>
      <c r="KE108" s="0"/>
      <c r="KF108" s="0"/>
      <c r="KG108" s="0"/>
      <c r="KH108" s="0"/>
      <c r="KI108" s="0"/>
      <c r="KJ108" s="0"/>
      <c r="KK108" s="0"/>
      <c r="KL108" s="0"/>
      <c r="KM108" s="0"/>
      <c r="KN108" s="0"/>
      <c r="KO108" s="0"/>
      <c r="KP108" s="0"/>
      <c r="KQ108" s="0"/>
      <c r="KR108" s="0"/>
      <c r="KS108" s="0"/>
      <c r="KT108" s="0"/>
      <c r="KU108" s="0"/>
      <c r="KV108" s="0"/>
      <c r="KW108" s="0"/>
      <c r="KX108" s="0"/>
      <c r="KY108" s="0"/>
      <c r="KZ108" s="0"/>
      <c r="LA108" s="0"/>
      <c r="LB108" s="0"/>
      <c r="LC108" s="0"/>
      <c r="LD108" s="0"/>
      <c r="LE108" s="0"/>
      <c r="LF108" s="0"/>
      <c r="LG108" s="0"/>
      <c r="LH108" s="0"/>
      <c r="LI108" s="0"/>
      <c r="LJ108" s="0"/>
      <c r="LK108" s="0"/>
      <c r="LL108" s="0"/>
      <c r="LM108" s="0"/>
      <c r="LN108" s="0"/>
      <c r="LO108" s="0"/>
      <c r="LP108" s="0"/>
      <c r="LQ108" s="0"/>
      <c r="LR108" s="0"/>
      <c r="LS108" s="0"/>
      <c r="LT108" s="0"/>
      <c r="LU108" s="0"/>
      <c r="LV108" s="0"/>
      <c r="LW108" s="0"/>
      <c r="LX108" s="0"/>
      <c r="LY108" s="0"/>
      <c r="LZ108" s="0"/>
      <c r="MA108" s="0"/>
      <c r="MB108" s="0"/>
      <c r="MC108" s="0"/>
      <c r="MD108" s="0"/>
      <c r="ME108" s="0"/>
      <c r="MF108" s="0"/>
      <c r="MG108" s="0"/>
      <c r="MH108" s="0"/>
      <c r="MI108" s="0"/>
      <c r="MJ108" s="0"/>
      <c r="MK108" s="0"/>
      <c r="ML108" s="0"/>
      <c r="MM108" s="0"/>
      <c r="MN108" s="0"/>
      <c r="MO108" s="0"/>
      <c r="MP108" s="0"/>
      <c r="MQ108" s="0"/>
      <c r="MR108" s="0"/>
      <c r="MS108" s="0"/>
      <c r="MT108" s="0"/>
      <c r="MU108" s="0"/>
      <c r="MV108" s="0"/>
      <c r="MW108" s="0"/>
      <c r="MX108" s="0"/>
      <c r="MY108" s="0"/>
      <c r="MZ108" s="0"/>
      <c r="NA108" s="0"/>
      <c r="NB108" s="0"/>
      <c r="NC108" s="0"/>
      <c r="ND108" s="0"/>
      <c r="NE108" s="0"/>
      <c r="NF108" s="0"/>
      <c r="NG108" s="0"/>
      <c r="NH108" s="0"/>
      <c r="NI108" s="0"/>
      <c r="NJ108" s="0"/>
      <c r="NK108" s="0"/>
      <c r="NL108" s="0"/>
      <c r="NM108" s="0"/>
      <c r="NN108" s="0"/>
      <c r="NO108" s="0"/>
      <c r="NP108" s="0"/>
      <c r="NQ108" s="0"/>
      <c r="NR108" s="0"/>
      <c r="NS108" s="0"/>
      <c r="NT108" s="0"/>
      <c r="NU108" s="0"/>
      <c r="NV108" s="0"/>
      <c r="NW108" s="0"/>
      <c r="NX108" s="0"/>
      <c r="NY108" s="0"/>
      <c r="NZ108" s="0"/>
      <c r="OA108" s="0"/>
      <c r="OB108" s="0"/>
      <c r="OC108" s="0"/>
      <c r="OD108" s="0"/>
      <c r="OE108" s="0"/>
      <c r="OF108" s="0"/>
      <c r="OG108" s="0"/>
      <c r="OH108" s="0"/>
      <c r="OI108" s="0"/>
      <c r="OJ108" s="0"/>
      <c r="OK108" s="0"/>
      <c r="OL108" s="0"/>
      <c r="OM108" s="0"/>
      <c r="ON108" s="0"/>
      <c r="OO108" s="0"/>
      <c r="OP108" s="0"/>
      <c r="OQ108" s="0"/>
      <c r="OR108" s="0"/>
      <c r="OS108" s="0"/>
      <c r="OT108" s="0"/>
      <c r="OU108" s="0"/>
      <c r="OV108" s="0"/>
      <c r="OW108" s="0"/>
      <c r="OX108" s="0"/>
      <c r="OY108" s="0"/>
      <c r="OZ108" s="0"/>
      <c r="PA108" s="0"/>
      <c r="PB108" s="0"/>
      <c r="PC108" s="0"/>
      <c r="PD108" s="0"/>
      <c r="PE108" s="0"/>
      <c r="PF108" s="0"/>
      <c r="PG108" s="0"/>
      <c r="PH108" s="0"/>
      <c r="PI108" s="0"/>
      <c r="PJ108" s="0"/>
      <c r="PK108" s="0"/>
      <c r="PL108" s="0"/>
      <c r="PM108" s="0"/>
      <c r="PN108" s="0"/>
      <c r="PO108" s="0"/>
      <c r="PP108" s="0"/>
      <c r="PQ108" s="0"/>
      <c r="PR108" s="0"/>
      <c r="PS108" s="0"/>
      <c r="PT108" s="0"/>
      <c r="PU108" s="0"/>
      <c r="PV108" s="0"/>
      <c r="PW108" s="0"/>
      <c r="PX108" s="0"/>
      <c r="PY108" s="0"/>
      <c r="PZ108" s="0"/>
      <c r="QA108" s="0"/>
      <c r="QB108" s="0"/>
      <c r="QC108" s="0"/>
      <c r="QD108" s="0"/>
      <c r="QE108" s="0"/>
      <c r="QF108" s="0"/>
      <c r="QG108" s="0"/>
      <c r="QH108" s="0"/>
      <c r="QI108" s="0"/>
      <c r="QJ108" s="0"/>
      <c r="QK108" s="0"/>
      <c r="QL108" s="0"/>
      <c r="QM108" s="0"/>
      <c r="QN108" s="0"/>
      <c r="QO108" s="0"/>
      <c r="QP108" s="0"/>
      <c r="QQ108" s="0"/>
      <c r="QR108" s="0"/>
      <c r="QS108" s="0"/>
      <c r="QT108" s="0"/>
      <c r="QU108" s="0"/>
      <c r="QV108" s="0"/>
      <c r="QW108" s="0"/>
      <c r="QX108" s="0"/>
      <c r="QY108" s="0"/>
      <c r="QZ108" s="0"/>
      <c r="RA108" s="0"/>
      <c r="RB108" s="0"/>
      <c r="RC108" s="0"/>
      <c r="RD108" s="0"/>
      <c r="RE108" s="0"/>
      <c r="RF108" s="0"/>
      <c r="RG108" s="0"/>
      <c r="RH108" s="0"/>
      <c r="RI108" s="0"/>
      <c r="RJ108" s="0"/>
      <c r="RK108" s="0"/>
      <c r="RL108" s="0"/>
      <c r="RM108" s="0"/>
      <c r="RN108" s="0"/>
      <c r="RO108" s="0"/>
      <c r="RP108" s="0"/>
      <c r="RQ108" s="0"/>
      <c r="RR108" s="0"/>
      <c r="RS108" s="0"/>
      <c r="RT108" s="0"/>
      <c r="RU108" s="0"/>
      <c r="RV108" s="0"/>
      <c r="RW108" s="0"/>
      <c r="RX108" s="0"/>
      <c r="RY108" s="0"/>
      <c r="RZ108" s="0"/>
      <c r="SA108" s="0"/>
      <c r="SB108" s="0"/>
      <c r="SC108" s="0"/>
      <c r="SD108" s="0"/>
      <c r="SE108" s="0"/>
      <c r="SF108" s="0"/>
      <c r="SG108" s="0"/>
      <c r="SH108" s="0"/>
      <c r="SI108" s="0"/>
      <c r="SJ108" s="0"/>
      <c r="SK108" s="0"/>
      <c r="SL108" s="0"/>
      <c r="SM108" s="0"/>
      <c r="SN108" s="0"/>
      <c r="SO108" s="0"/>
      <c r="SP108" s="0"/>
      <c r="SQ108" s="0"/>
      <c r="SR108" s="0"/>
      <c r="SS108" s="0"/>
      <c r="ST108" s="0"/>
      <c r="SU108" s="0"/>
      <c r="SV108" s="0"/>
      <c r="SW108" s="0"/>
      <c r="SX108" s="0"/>
      <c r="SY108" s="0"/>
      <c r="SZ108" s="0"/>
      <c r="TA108" s="0"/>
      <c r="TB108" s="0"/>
      <c r="TC108" s="0"/>
      <c r="TD108" s="0"/>
      <c r="TE108" s="0"/>
      <c r="TF108" s="0"/>
      <c r="TG108" s="0"/>
      <c r="TH108" s="0"/>
      <c r="TI108" s="0"/>
      <c r="TJ108" s="0"/>
      <c r="TK108" s="0"/>
      <c r="TL108" s="0"/>
      <c r="TM108" s="0"/>
      <c r="TN108" s="0"/>
      <c r="TO108" s="0"/>
      <c r="TP108" s="0"/>
      <c r="TQ108" s="0"/>
      <c r="TR108" s="0"/>
      <c r="TS108" s="0"/>
      <c r="TT108" s="0"/>
      <c r="TU108" s="0"/>
      <c r="TV108" s="0"/>
      <c r="TW108" s="0"/>
      <c r="TX108" s="0"/>
      <c r="TY108" s="0"/>
      <c r="TZ108" s="0"/>
      <c r="UA108" s="0"/>
      <c r="UB108" s="0"/>
      <c r="UC108" s="0"/>
      <c r="UD108" s="0"/>
      <c r="UE108" s="0"/>
      <c r="UF108" s="0"/>
      <c r="UG108" s="0"/>
      <c r="UH108" s="0"/>
      <c r="UI108" s="0"/>
      <c r="UJ108" s="0"/>
      <c r="UK108" s="0"/>
      <c r="UL108" s="0"/>
      <c r="UM108" s="0"/>
      <c r="UN108" s="0"/>
      <c r="UO108" s="0"/>
      <c r="UP108" s="0"/>
      <c r="UQ108" s="0"/>
      <c r="UR108" s="0"/>
      <c r="US108" s="0"/>
      <c r="UT108" s="0"/>
      <c r="UU108" s="0"/>
      <c r="UV108" s="0"/>
      <c r="UW108" s="0"/>
      <c r="UX108" s="0"/>
      <c r="UY108" s="0"/>
      <c r="UZ108" s="0"/>
      <c r="VA108" s="0"/>
      <c r="VB108" s="0"/>
      <c r="VC108" s="0"/>
      <c r="VD108" s="0"/>
      <c r="VE108" s="0"/>
      <c r="VF108" s="0"/>
      <c r="VG108" s="0"/>
      <c r="VH108" s="0"/>
      <c r="VI108" s="0"/>
      <c r="VJ108" s="0"/>
      <c r="VK108" s="0"/>
      <c r="VL108" s="0"/>
      <c r="VM108" s="0"/>
      <c r="VN108" s="0"/>
      <c r="VO108" s="0"/>
      <c r="VP108" s="0"/>
      <c r="VQ108" s="0"/>
      <c r="VR108" s="0"/>
      <c r="VS108" s="0"/>
      <c r="VT108" s="0"/>
      <c r="VU108" s="0"/>
      <c r="VV108" s="0"/>
      <c r="VW108" s="0"/>
      <c r="VX108" s="0"/>
      <c r="VY108" s="0"/>
      <c r="VZ108" s="0"/>
      <c r="WA108" s="0"/>
      <c r="WB108" s="0"/>
      <c r="WC108" s="0"/>
      <c r="WD108" s="0"/>
      <c r="WE108" s="0"/>
      <c r="WF108" s="0"/>
      <c r="WG108" s="0"/>
      <c r="WH108" s="0"/>
      <c r="WI108" s="0"/>
      <c r="WJ108" s="0"/>
      <c r="WK108" s="0"/>
      <c r="WL108" s="0"/>
      <c r="WM108" s="0"/>
      <c r="WN108" s="0"/>
      <c r="WO108" s="0"/>
      <c r="WP108" s="0"/>
      <c r="WQ108" s="0"/>
      <c r="WR108" s="0"/>
      <c r="WS108" s="0"/>
      <c r="WT108" s="0"/>
      <c r="WU108" s="0"/>
      <c r="WV108" s="0"/>
      <c r="WW108" s="0"/>
      <c r="WX108" s="0"/>
      <c r="WY108" s="0"/>
      <c r="WZ108" s="0"/>
      <c r="XA108" s="0"/>
      <c r="XB108" s="0"/>
      <c r="XC108" s="0"/>
      <c r="XD108" s="0"/>
      <c r="XE108" s="0"/>
      <c r="XF108" s="0"/>
      <c r="XG108" s="0"/>
      <c r="XH108" s="0"/>
      <c r="XI108" s="0"/>
      <c r="XJ108" s="0"/>
      <c r="XK108" s="0"/>
      <c r="XL108" s="0"/>
      <c r="XM108" s="0"/>
      <c r="XN108" s="0"/>
      <c r="XO108" s="0"/>
      <c r="XP108" s="0"/>
      <c r="XQ108" s="0"/>
      <c r="XR108" s="0"/>
      <c r="XS108" s="0"/>
      <c r="XT108" s="0"/>
      <c r="XU108" s="0"/>
      <c r="XV108" s="0"/>
      <c r="XW108" s="0"/>
      <c r="XX108" s="0"/>
      <c r="XY108" s="0"/>
      <c r="XZ108" s="0"/>
      <c r="YA108" s="0"/>
      <c r="YB108" s="0"/>
      <c r="YC108" s="0"/>
      <c r="YD108" s="0"/>
      <c r="YE108" s="0"/>
      <c r="YF108" s="0"/>
      <c r="YG108" s="0"/>
      <c r="YH108" s="0"/>
      <c r="YI108" s="0"/>
      <c r="YJ108" s="0"/>
      <c r="YK108" s="0"/>
      <c r="YL108" s="0"/>
      <c r="YM108" s="0"/>
      <c r="YN108" s="0"/>
      <c r="YO108" s="0"/>
      <c r="YP108" s="0"/>
      <c r="YQ108" s="0"/>
      <c r="YR108" s="0"/>
      <c r="YS108" s="0"/>
      <c r="YT108" s="0"/>
      <c r="YU108" s="0"/>
      <c r="YV108" s="0"/>
      <c r="YW108" s="0"/>
      <c r="YX108" s="0"/>
      <c r="YY108" s="0"/>
      <c r="YZ108" s="0"/>
      <c r="ZA108" s="0"/>
      <c r="ZB108" s="0"/>
      <c r="ZC108" s="0"/>
      <c r="ZD108" s="0"/>
      <c r="ZE108" s="0"/>
      <c r="ZF108" s="0"/>
      <c r="ZG108" s="0"/>
      <c r="ZH108" s="0"/>
      <c r="ZI108" s="0"/>
      <c r="ZJ108" s="0"/>
      <c r="ZK108" s="0"/>
      <c r="ZL108" s="0"/>
      <c r="ZM108" s="0"/>
      <c r="ZN108" s="0"/>
      <c r="ZO108" s="0"/>
      <c r="ZP108" s="0"/>
      <c r="ZQ108" s="0"/>
      <c r="ZR108" s="0"/>
      <c r="ZS108" s="0"/>
      <c r="ZT108" s="0"/>
      <c r="ZU108" s="0"/>
      <c r="ZV108" s="0"/>
      <c r="ZW108" s="0"/>
      <c r="ZX108" s="0"/>
      <c r="ZY108" s="0"/>
      <c r="ZZ108" s="0"/>
      <c r="AAA108" s="0"/>
      <c r="AAB108" s="0"/>
      <c r="AAC108" s="0"/>
      <c r="AAD108" s="0"/>
      <c r="AAE108" s="0"/>
      <c r="AAF108" s="0"/>
      <c r="AAG108" s="0"/>
      <c r="AAH108" s="0"/>
      <c r="AAI108" s="0"/>
      <c r="AAJ108" s="0"/>
      <c r="AAK108" s="0"/>
      <c r="AAL108" s="0"/>
      <c r="AAM108" s="0"/>
      <c r="AAN108" s="0"/>
      <c r="AAO108" s="0"/>
      <c r="AAP108" s="0"/>
      <c r="AAQ108" s="0"/>
      <c r="AAR108" s="0"/>
      <c r="AAS108" s="0"/>
      <c r="AAT108" s="0"/>
      <c r="AAU108" s="0"/>
      <c r="AAV108" s="0"/>
      <c r="AAW108" s="0"/>
      <c r="AAX108" s="0"/>
      <c r="AAY108" s="0"/>
      <c r="AAZ108" s="0"/>
      <c r="ABA108" s="0"/>
      <c r="ABB108" s="0"/>
      <c r="ABC108" s="0"/>
      <c r="ABD108" s="0"/>
      <c r="ABE108" s="0"/>
      <c r="ABF108" s="0"/>
      <c r="ABG108" s="0"/>
      <c r="ABH108" s="0"/>
      <c r="ABI108" s="0"/>
      <c r="ABJ108" s="0"/>
      <c r="ABK108" s="0"/>
      <c r="ABL108" s="0"/>
      <c r="ABM108" s="0"/>
      <c r="ABN108" s="0"/>
      <c r="ABO108" s="0"/>
      <c r="ABP108" s="0"/>
      <c r="ABQ108" s="0"/>
      <c r="ABR108" s="0"/>
      <c r="ABS108" s="0"/>
      <c r="ABT108" s="0"/>
      <c r="ABU108" s="0"/>
      <c r="ABV108" s="0"/>
      <c r="ABW108" s="0"/>
      <c r="ABX108" s="0"/>
      <c r="ABY108" s="0"/>
      <c r="ABZ108" s="0"/>
      <c r="ACA108" s="0"/>
      <c r="ACB108" s="0"/>
      <c r="ACC108" s="0"/>
      <c r="ACD108" s="0"/>
      <c r="ACE108" s="0"/>
      <c r="ACF108" s="0"/>
      <c r="ACG108" s="0"/>
      <c r="ACH108" s="0"/>
      <c r="ACI108" s="0"/>
      <c r="ACJ108" s="0"/>
      <c r="ACK108" s="0"/>
      <c r="ACL108" s="0"/>
      <c r="ACM108" s="0"/>
      <c r="ACN108" s="0"/>
      <c r="ACO108" s="0"/>
      <c r="ACP108" s="0"/>
      <c r="ACQ108" s="0"/>
      <c r="ACR108" s="0"/>
      <c r="ACS108" s="0"/>
      <c r="ACT108" s="0"/>
      <c r="ACU108" s="0"/>
      <c r="ACV108" s="0"/>
      <c r="ACW108" s="0"/>
      <c r="ACX108" s="0"/>
      <c r="ACY108" s="0"/>
      <c r="ACZ108" s="0"/>
      <c r="ADA108" s="0"/>
      <c r="ADB108" s="0"/>
      <c r="ADC108" s="0"/>
      <c r="ADD108" s="0"/>
      <c r="ADE108" s="0"/>
      <c r="ADF108" s="0"/>
      <c r="ADG108" s="0"/>
      <c r="ADH108" s="0"/>
      <c r="ADI108" s="0"/>
      <c r="ADJ108" s="0"/>
      <c r="ADK108" s="0"/>
      <c r="ADL108" s="0"/>
      <c r="ADM108" s="0"/>
      <c r="ADN108" s="0"/>
      <c r="ADO108" s="0"/>
      <c r="ADP108" s="0"/>
      <c r="ADQ108" s="0"/>
      <c r="ADR108" s="0"/>
      <c r="ADS108" s="0"/>
      <c r="ADT108" s="0"/>
      <c r="ADU108" s="0"/>
      <c r="ADV108" s="0"/>
      <c r="ADW108" s="0"/>
      <c r="ADX108" s="0"/>
      <c r="ADY108" s="0"/>
      <c r="ADZ108" s="0"/>
      <c r="AEA108" s="0"/>
      <c r="AEB108" s="0"/>
      <c r="AEC108" s="0"/>
      <c r="AED108" s="0"/>
      <c r="AEE108" s="0"/>
      <c r="AEF108" s="0"/>
      <c r="AEG108" s="0"/>
      <c r="AEH108" s="0"/>
      <c r="AEI108" s="0"/>
      <c r="AEJ108" s="0"/>
      <c r="AEK108" s="0"/>
      <c r="AEL108" s="0"/>
      <c r="AEM108" s="0"/>
      <c r="AEN108" s="0"/>
      <c r="AEO108" s="0"/>
      <c r="AEP108" s="0"/>
      <c r="AEQ108" s="0"/>
      <c r="AER108" s="0"/>
      <c r="AES108" s="0"/>
      <c r="AET108" s="0"/>
      <c r="AEU108" s="0"/>
      <c r="AEV108" s="0"/>
      <c r="AEW108" s="0"/>
      <c r="AEX108" s="0"/>
      <c r="AEY108" s="0"/>
      <c r="AEZ108" s="0"/>
      <c r="AFA108" s="0"/>
      <c r="AFB108" s="0"/>
      <c r="AFC108" s="0"/>
      <c r="AFD108" s="0"/>
      <c r="AFE108" s="0"/>
      <c r="AFF108" s="0"/>
      <c r="AFG108" s="0"/>
      <c r="AFH108" s="0"/>
      <c r="AFI108" s="0"/>
      <c r="AFJ108" s="0"/>
      <c r="AFK108" s="0"/>
      <c r="AFL108" s="0"/>
      <c r="AFM108" s="0"/>
      <c r="AFN108" s="0"/>
      <c r="AFO108" s="0"/>
      <c r="AFP108" s="0"/>
      <c r="AFQ108" s="0"/>
      <c r="AFR108" s="0"/>
      <c r="AFS108" s="0"/>
      <c r="AFT108" s="0"/>
      <c r="AFU108" s="0"/>
      <c r="AFV108" s="0"/>
      <c r="AFW108" s="0"/>
      <c r="AFX108" s="0"/>
      <c r="AFY108" s="0"/>
      <c r="AFZ108" s="0"/>
      <c r="AGA108" s="0"/>
      <c r="AGB108" s="0"/>
      <c r="AGC108" s="0"/>
      <c r="AGD108" s="0"/>
      <c r="AGE108" s="0"/>
      <c r="AGF108" s="0"/>
      <c r="AGG108" s="0"/>
      <c r="AGH108" s="0"/>
      <c r="AGI108" s="0"/>
      <c r="AGJ108" s="0"/>
      <c r="AGK108" s="0"/>
      <c r="AGL108" s="0"/>
      <c r="AGM108" s="0"/>
      <c r="AGN108" s="0"/>
      <c r="AGO108" s="0"/>
      <c r="AGP108" s="0"/>
      <c r="AGQ108" s="0"/>
      <c r="AGR108" s="0"/>
      <c r="AGS108" s="0"/>
      <c r="AGT108" s="0"/>
      <c r="AGU108" s="0"/>
      <c r="AGV108" s="0"/>
      <c r="AGW108" s="0"/>
      <c r="AGX108" s="0"/>
      <c r="AGY108" s="0"/>
      <c r="AGZ108" s="0"/>
      <c r="AHA108" s="0"/>
      <c r="AHB108" s="0"/>
      <c r="AHC108" s="0"/>
      <c r="AHD108" s="0"/>
      <c r="AHE108" s="0"/>
      <c r="AHF108" s="0"/>
      <c r="AHG108" s="0"/>
      <c r="AHH108" s="0"/>
      <c r="AHI108" s="0"/>
      <c r="AHJ108" s="0"/>
      <c r="AHK108" s="0"/>
      <c r="AHL108" s="0"/>
      <c r="AHM108" s="0"/>
      <c r="AHN108" s="0"/>
      <c r="AHO108" s="0"/>
      <c r="AHP108" s="0"/>
      <c r="AHQ108" s="0"/>
      <c r="AHR108" s="0"/>
      <c r="AHS108" s="0"/>
      <c r="AHT108" s="0"/>
      <c r="AHU108" s="0"/>
      <c r="AHV108" s="0"/>
      <c r="AHW108" s="0"/>
      <c r="AHX108" s="0"/>
      <c r="AHY108" s="0"/>
      <c r="AHZ108" s="0"/>
      <c r="AIA108" s="0"/>
      <c r="AIB108" s="0"/>
      <c r="AIC108" s="0"/>
      <c r="AID108" s="0"/>
      <c r="AIE108" s="0"/>
      <c r="AIF108" s="0"/>
      <c r="AIG108" s="0"/>
      <c r="AIH108" s="0"/>
      <c r="AII108" s="0"/>
      <c r="AIJ108" s="0"/>
      <c r="AIK108" s="0"/>
      <c r="AIL108" s="0"/>
      <c r="AIM108" s="0"/>
      <c r="AIN108" s="0"/>
      <c r="AIO108" s="0"/>
      <c r="AIP108" s="0"/>
      <c r="AIQ108" s="0"/>
      <c r="AIR108" s="0"/>
      <c r="AIS108" s="0"/>
      <c r="AIT108" s="0"/>
      <c r="AIU108" s="0"/>
      <c r="AIV108" s="0"/>
      <c r="AIW108" s="0"/>
      <c r="AIX108" s="0"/>
      <c r="AIY108" s="0"/>
      <c r="AIZ108" s="0"/>
      <c r="AJA108" s="0"/>
      <c r="AJB108" s="0"/>
      <c r="AJC108" s="0"/>
      <c r="AJD108" s="0"/>
      <c r="AJE108" s="0"/>
      <c r="AJF108" s="0"/>
      <c r="AJG108" s="0"/>
      <c r="AJH108" s="0"/>
      <c r="AJI108" s="0"/>
      <c r="AJJ108" s="0"/>
      <c r="AJK108" s="0"/>
      <c r="AJL108" s="0"/>
      <c r="AJM108" s="0"/>
      <c r="AJN108" s="0"/>
      <c r="AJO108" s="0"/>
      <c r="AJP108" s="0"/>
      <c r="AJQ108" s="0"/>
      <c r="AJR108" s="0"/>
      <c r="AJS108" s="0"/>
      <c r="AJT108" s="0"/>
      <c r="AJU108" s="0"/>
      <c r="AJV108" s="0"/>
      <c r="AJW108" s="0"/>
      <c r="AJX108" s="0"/>
      <c r="AJY108" s="0"/>
      <c r="AJZ108" s="0"/>
      <c r="AKA108" s="0"/>
      <c r="AKB108" s="0"/>
      <c r="AKC108" s="0"/>
      <c r="AKD108" s="0"/>
      <c r="AKE108" s="0"/>
      <c r="AKF108" s="0"/>
      <c r="AKG108" s="0"/>
      <c r="AKH108" s="0"/>
      <c r="AKI108" s="0"/>
      <c r="AKJ108" s="0"/>
      <c r="AKK108" s="0"/>
      <c r="AKL108" s="0"/>
      <c r="AKM108" s="0"/>
      <c r="AKN108" s="0"/>
      <c r="AKO108" s="0"/>
      <c r="AKP108" s="0"/>
      <c r="AKQ108" s="0"/>
      <c r="AKR108" s="0"/>
      <c r="AKS108" s="0"/>
      <c r="AKT108" s="0"/>
      <c r="AKU108" s="0"/>
      <c r="AKV108" s="0"/>
      <c r="AKW108" s="0"/>
      <c r="AKX108" s="0"/>
      <c r="AKY108" s="0"/>
      <c r="AKZ108" s="0"/>
      <c r="ALA108" s="0"/>
      <c r="ALB108" s="0"/>
      <c r="ALC108" s="0"/>
      <c r="ALD108" s="0"/>
      <c r="ALE108" s="0"/>
      <c r="ALF108" s="0"/>
      <c r="ALG108" s="0"/>
      <c r="ALH108" s="0"/>
      <c r="ALI108" s="0"/>
      <c r="ALJ108" s="0"/>
      <c r="ALK108" s="0"/>
      <c r="ALL108" s="0"/>
      <c r="ALM108" s="0"/>
      <c r="ALN108" s="0"/>
      <c r="ALO108" s="0"/>
      <c r="ALP108" s="0"/>
      <c r="ALQ108" s="0"/>
      <c r="ALR108" s="0"/>
      <c r="ALS108" s="0"/>
      <c r="ALT108" s="0"/>
      <c r="ALU108" s="0"/>
      <c r="ALV108" s="0"/>
      <c r="ALW108" s="0"/>
      <c r="ALX108" s="0"/>
      <c r="ALY108" s="0"/>
      <c r="ALZ108" s="0"/>
      <c r="AMA108" s="0"/>
      <c r="AMB108" s="0"/>
      <c r="AMC108" s="0"/>
      <c r="AMD108" s="0"/>
      <c r="AME108" s="0"/>
      <c r="AMF108" s="0"/>
      <c r="AMG108" s="0"/>
      <c r="AMH108" s="0"/>
      <c r="AMI108" s="0"/>
      <c r="AMJ108" s="0"/>
      <c r="AMK108" s="0"/>
      <c r="AML108" s="0"/>
      <c r="AMM108" s="0"/>
      <c r="AMN108" s="0"/>
      <c r="AMO108" s="0"/>
      <c r="AMP108" s="0"/>
      <c r="AMQ108" s="0"/>
      <c r="AMR108" s="0"/>
      <c r="AMS108" s="0"/>
      <c r="AMT108" s="0"/>
      <c r="AMU108" s="0"/>
      <c r="AMV108" s="0"/>
      <c r="AMW108" s="0"/>
      <c r="AMX108" s="0"/>
      <c r="AMY108" s="0"/>
      <c r="AMZ108" s="0"/>
      <c r="ANA108" s="0"/>
      <c r="ANB108" s="0"/>
      <c r="ANC108" s="0"/>
      <c r="AND108" s="0"/>
      <c r="ANE108" s="0"/>
      <c r="ANF108" s="0"/>
      <c r="ANG108" s="0"/>
      <c r="ANH108" s="0"/>
      <c r="ANI108" s="0"/>
      <c r="ANJ108" s="0"/>
      <c r="ANK108" s="0"/>
      <c r="ANL108" s="0"/>
      <c r="ANM108" s="0"/>
      <c r="ANN108" s="0"/>
      <c r="ANO108" s="0"/>
      <c r="ANP108" s="0"/>
      <c r="ANQ108" s="0"/>
      <c r="ANR108" s="0"/>
      <c r="ANS108" s="0"/>
      <c r="ANT108" s="0"/>
      <c r="ANU108" s="0"/>
      <c r="ANV108" s="0"/>
      <c r="ANW108" s="0"/>
      <c r="ANX108" s="0"/>
      <c r="ANY108" s="0"/>
      <c r="ANZ108" s="0"/>
      <c r="AOA108" s="0"/>
      <c r="AOB108" s="0"/>
      <c r="AOC108" s="0"/>
      <c r="AOD108" s="0"/>
      <c r="AOE108" s="0"/>
      <c r="AOF108" s="0"/>
      <c r="AOG108" s="0"/>
      <c r="AOH108" s="0"/>
      <c r="AOI108" s="0"/>
      <c r="AOJ108" s="0"/>
      <c r="AOK108" s="0"/>
      <c r="AOL108" s="0"/>
      <c r="AOM108" s="0"/>
      <c r="AON108" s="0"/>
      <c r="AOO108" s="0"/>
      <c r="AOP108" s="0"/>
      <c r="AOQ108" s="0"/>
      <c r="AOR108" s="0"/>
      <c r="AOS108" s="0"/>
      <c r="AOT108" s="0"/>
      <c r="AOU108" s="0"/>
      <c r="AOV108" s="0"/>
      <c r="AOW108" s="0"/>
      <c r="AOX108" s="0"/>
      <c r="AOY108" s="0"/>
      <c r="AOZ108" s="0"/>
      <c r="APA108" s="0"/>
      <c r="APB108" s="0"/>
      <c r="APC108" s="0"/>
      <c r="APD108" s="0"/>
      <c r="APE108" s="0"/>
      <c r="APF108" s="0"/>
      <c r="APG108" s="0"/>
      <c r="APH108" s="0"/>
      <c r="API108" s="0"/>
      <c r="APJ108" s="0"/>
      <c r="APK108" s="0"/>
      <c r="APL108" s="0"/>
      <c r="APM108" s="0"/>
      <c r="APN108" s="0"/>
      <c r="APO108" s="0"/>
      <c r="APP108" s="0"/>
      <c r="APQ108" s="0"/>
      <c r="APR108" s="0"/>
      <c r="APS108" s="0"/>
      <c r="APT108" s="0"/>
      <c r="APU108" s="0"/>
      <c r="APV108" s="0"/>
      <c r="APW108" s="0"/>
      <c r="APX108" s="0"/>
      <c r="APY108" s="0"/>
      <c r="APZ108" s="0"/>
      <c r="AQA108" s="0"/>
      <c r="AQB108" s="0"/>
      <c r="AQC108" s="0"/>
      <c r="AQD108" s="0"/>
      <c r="AQE108" s="0"/>
      <c r="AQF108" s="0"/>
      <c r="AQG108" s="0"/>
      <c r="AQH108" s="0"/>
      <c r="AQI108" s="0"/>
      <c r="AQJ108" s="0"/>
      <c r="AQK108" s="0"/>
      <c r="AQL108" s="0"/>
      <c r="AQM108" s="0"/>
      <c r="AQN108" s="0"/>
      <c r="AQO108" s="0"/>
      <c r="AQP108" s="0"/>
      <c r="AQQ108" s="0"/>
      <c r="AQR108" s="0"/>
      <c r="AQS108" s="0"/>
      <c r="AQT108" s="0"/>
      <c r="AQU108" s="0"/>
      <c r="AQV108" s="0"/>
      <c r="AQW108" s="0"/>
      <c r="AQX108" s="0"/>
      <c r="AQY108" s="0"/>
      <c r="AQZ108" s="0"/>
      <c r="ARA108" s="0"/>
      <c r="ARB108" s="0"/>
      <c r="ARC108" s="0"/>
      <c r="ARD108" s="0"/>
      <c r="ARE108" s="0"/>
      <c r="ARF108" s="0"/>
      <c r="ARG108" s="0"/>
      <c r="ARH108" s="0"/>
      <c r="ARI108" s="0"/>
      <c r="ARJ108" s="0"/>
      <c r="ARK108" s="0"/>
      <c r="ARL108" s="0"/>
      <c r="ARM108" s="0"/>
      <c r="ARN108" s="0"/>
      <c r="ARO108" s="0"/>
      <c r="ARP108" s="0"/>
      <c r="ARQ108" s="0"/>
      <c r="ARR108" s="0"/>
      <c r="ARS108" s="0"/>
      <c r="ART108" s="0"/>
      <c r="ARU108" s="0"/>
      <c r="ARV108" s="0"/>
      <c r="ARW108" s="0"/>
      <c r="ARX108" s="0"/>
      <c r="ARY108" s="0"/>
      <c r="ARZ108" s="0"/>
      <c r="ASA108" s="0"/>
      <c r="ASB108" s="0"/>
      <c r="ASC108" s="0"/>
      <c r="ASD108" s="0"/>
      <c r="ASE108" s="0"/>
      <c r="ASF108" s="0"/>
      <c r="ASG108" s="0"/>
      <c r="ASH108" s="0"/>
      <c r="ASI108" s="0"/>
      <c r="ASJ108" s="0"/>
      <c r="ASK108" s="0"/>
      <c r="ASL108" s="0"/>
      <c r="ASM108" s="0"/>
      <c r="ASN108" s="0"/>
      <c r="ASO108" s="0"/>
      <c r="ASP108" s="0"/>
      <c r="ASQ108" s="0"/>
      <c r="ASR108" s="0"/>
      <c r="ASS108" s="0"/>
      <c r="AST108" s="0"/>
      <c r="ASU108" s="0"/>
      <c r="ASV108" s="0"/>
      <c r="ASW108" s="0"/>
      <c r="ASX108" s="0"/>
      <c r="ASY108" s="0"/>
      <c r="ASZ108" s="0"/>
      <c r="ATA108" s="0"/>
      <c r="ATB108" s="0"/>
      <c r="ATC108" s="0"/>
      <c r="ATD108" s="0"/>
      <c r="ATE108" s="0"/>
      <c r="ATF108" s="0"/>
      <c r="ATG108" s="0"/>
      <c r="ATH108" s="0"/>
      <c r="ATI108" s="0"/>
      <c r="ATJ108" s="0"/>
      <c r="ATK108" s="0"/>
      <c r="ATL108" s="0"/>
      <c r="ATM108" s="0"/>
      <c r="ATN108" s="0"/>
      <c r="ATO108" s="0"/>
      <c r="ATP108" s="0"/>
      <c r="ATQ108" s="0"/>
      <c r="ATR108" s="0"/>
      <c r="ATS108" s="0"/>
      <c r="ATT108" s="0"/>
      <c r="ATU108" s="0"/>
      <c r="ATV108" s="0"/>
      <c r="ATW108" s="0"/>
      <c r="ATX108" s="0"/>
      <c r="ATY108" s="0"/>
      <c r="ATZ108" s="0"/>
      <c r="AUA108" s="0"/>
      <c r="AUB108" s="0"/>
      <c r="AUC108" s="0"/>
      <c r="AUD108" s="0"/>
      <c r="AUE108" s="0"/>
      <c r="AUF108" s="0"/>
      <c r="AUG108" s="0"/>
      <c r="AUH108" s="0"/>
      <c r="AUI108" s="0"/>
      <c r="AUJ108" s="0"/>
      <c r="AUK108" s="0"/>
      <c r="AUL108" s="0"/>
      <c r="AUM108" s="0"/>
      <c r="AUN108" s="0"/>
      <c r="AUO108" s="0"/>
      <c r="AUP108" s="0"/>
      <c r="AUQ108" s="0"/>
      <c r="AUR108" s="0"/>
      <c r="AUS108" s="0"/>
      <c r="AUT108" s="0"/>
      <c r="AUU108" s="0"/>
      <c r="AUV108" s="0"/>
      <c r="AUW108" s="0"/>
      <c r="AUX108" s="0"/>
      <c r="AUY108" s="0"/>
      <c r="AUZ108" s="0"/>
      <c r="AVA108" s="0"/>
      <c r="AVB108" s="0"/>
      <c r="AVC108" s="0"/>
      <c r="AVD108" s="0"/>
      <c r="AVE108" s="0"/>
      <c r="AVF108" s="0"/>
      <c r="AVG108" s="0"/>
      <c r="AVH108" s="0"/>
      <c r="AVI108" s="0"/>
      <c r="AVJ108" s="0"/>
      <c r="AVK108" s="0"/>
      <c r="AVL108" s="0"/>
      <c r="AVM108" s="0"/>
      <c r="AVN108" s="0"/>
      <c r="AVO108" s="0"/>
      <c r="AVP108" s="0"/>
      <c r="AVQ108" s="0"/>
      <c r="AVR108" s="0"/>
      <c r="AVS108" s="0"/>
      <c r="AVT108" s="0"/>
      <c r="AVU108" s="0"/>
      <c r="AVV108" s="0"/>
      <c r="AVW108" s="0"/>
      <c r="AVX108" s="0"/>
      <c r="AVY108" s="0"/>
      <c r="AVZ108" s="0"/>
      <c r="AWA108" s="0"/>
      <c r="AWB108" s="0"/>
      <c r="AWC108" s="0"/>
      <c r="AWD108" s="0"/>
      <c r="AWE108" s="0"/>
      <c r="AWF108" s="0"/>
      <c r="AWG108" s="0"/>
      <c r="AWH108" s="0"/>
      <c r="AWI108" s="0"/>
      <c r="AWJ108" s="0"/>
      <c r="AWK108" s="0"/>
      <c r="AWL108" s="0"/>
      <c r="AWM108" s="0"/>
      <c r="AWN108" s="0"/>
      <c r="AWO108" s="0"/>
      <c r="AWP108" s="0"/>
      <c r="AWQ108" s="0"/>
      <c r="AWR108" s="0"/>
      <c r="AWS108" s="0"/>
      <c r="AWT108" s="0"/>
      <c r="AWU108" s="0"/>
      <c r="AWV108" s="0"/>
      <c r="AWW108" s="0"/>
      <c r="AWX108" s="0"/>
      <c r="AWY108" s="0"/>
      <c r="AWZ108" s="0"/>
      <c r="AXA108" s="0"/>
      <c r="AXB108" s="0"/>
      <c r="AXC108" s="0"/>
      <c r="AXD108" s="0"/>
      <c r="AXE108" s="0"/>
      <c r="AXF108" s="0"/>
      <c r="AXG108" s="0"/>
      <c r="AXH108" s="0"/>
      <c r="AXI108" s="0"/>
      <c r="AXJ108" s="0"/>
      <c r="AXK108" s="0"/>
      <c r="AXL108" s="0"/>
      <c r="AXM108" s="0"/>
      <c r="AXN108" s="0"/>
      <c r="AXO108" s="0"/>
      <c r="AXP108" s="0"/>
      <c r="AXQ108" s="0"/>
      <c r="AXR108" s="0"/>
      <c r="AXS108" s="0"/>
      <c r="AXT108" s="0"/>
      <c r="AXU108" s="0"/>
      <c r="AXV108" s="0"/>
      <c r="AXW108" s="0"/>
      <c r="AXX108" s="0"/>
      <c r="AXY108" s="0"/>
      <c r="AXZ108" s="0"/>
      <c r="AYA108" s="0"/>
      <c r="AYB108" s="0"/>
      <c r="AYC108" s="0"/>
      <c r="AYD108" s="0"/>
      <c r="AYE108" s="0"/>
      <c r="AYF108" s="0"/>
      <c r="AYG108" s="0"/>
      <c r="AYH108" s="0"/>
      <c r="AYI108" s="0"/>
      <c r="AYJ108" s="0"/>
      <c r="AYK108" s="0"/>
      <c r="AYL108" s="0"/>
      <c r="AYM108" s="0"/>
      <c r="AYN108" s="0"/>
      <c r="AYO108" s="0"/>
      <c r="AYP108" s="0"/>
      <c r="AYQ108" s="0"/>
      <c r="AYR108" s="0"/>
      <c r="AYS108" s="0"/>
      <c r="AYT108" s="0"/>
      <c r="AYU108" s="0"/>
      <c r="AYV108" s="0"/>
      <c r="AYW108" s="0"/>
      <c r="AYX108" s="0"/>
      <c r="AYY108" s="0"/>
      <c r="AYZ108" s="0"/>
      <c r="AZA108" s="0"/>
      <c r="AZB108" s="0"/>
      <c r="AZC108" s="0"/>
      <c r="AZD108" s="0"/>
      <c r="AZE108" s="0"/>
      <c r="AZF108" s="0"/>
      <c r="AZG108" s="0"/>
      <c r="AZH108" s="0"/>
      <c r="AZI108" s="0"/>
      <c r="AZJ108" s="0"/>
      <c r="AZK108" s="0"/>
      <c r="AZL108" s="0"/>
      <c r="AZM108" s="0"/>
      <c r="AZN108" s="0"/>
      <c r="AZO108" s="0"/>
      <c r="AZP108" s="0"/>
      <c r="AZQ108" s="0"/>
      <c r="AZR108" s="0"/>
      <c r="AZS108" s="0"/>
      <c r="AZT108" s="0"/>
      <c r="AZU108" s="0"/>
      <c r="AZV108" s="0"/>
      <c r="AZW108" s="0"/>
      <c r="AZX108" s="0"/>
      <c r="AZY108" s="0"/>
      <c r="AZZ108" s="0"/>
      <c r="BAA108" s="0"/>
      <c r="BAB108" s="0"/>
      <c r="BAC108" s="0"/>
      <c r="BAD108" s="0"/>
      <c r="BAE108" s="0"/>
      <c r="BAF108" s="0"/>
      <c r="BAG108" s="0"/>
      <c r="BAH108" s="0"/>
      <c r="BAI108" s="0"/>
      <c r="BAJ108" s="0"/>
      <c r="BAK108" s="0"/>
      <c r="BAL108" s="0"/>
      <c r="BAM108" s="0"/>
      <c r="BAN108" s="0"/>
      <c r="BAO108" s="0"/>
      <c r="BAP108" s="0"/>
      <c r="BAQ108" s="0"/>
      <c r="BAR108" s="0"/>
      <c r="BAS108" s="0"/>
      <c r="BAT108" s="0"/>
      <c r="BAU108" s="0"/>
      <c r="BAV108" s="0"/>
      <c r="BAW108" s="0"/>
      <c r="BAX108" s="0"/>
      <c r="BAY108" s="0"/>
      <c r="BAZ108" s="0"/>
      <c r="BBA108" s="0"/>
      <c r="BBB108" s="0"/>
      <c r="BBC108" s="0"/>
      <c r="BBD108" s="0"/>
      <c r="BBE108" s="0"/>
      <c r="BBF108" s="0"/>
      <c r="BBG108" s="0"/>
      <c r="BBH108" s="0"/>
      <c r="BBI108" s="0"/>
      <c r="BBJ108" s="0"/>
      <c r="BBK108" s="0"/>
      <c r="BBL108" s="0"/>
      <c r="BBM108" s="0"/>
      <c r="BBN108" s="0"/>
      <c r="BBO108" s="0"/>
      <c r="BBP108" s="0"/>
      <c r="BBQ108" s="0"/>
      <c r="BBR108" s="0"/>
      <c r="BBS108" s="0"/>
      <c r="BBT108" s="0"/>
      <c r="BBU108" s="0"/>
      <c r="BBV108" s="0"/>
      <c r="BBW108" s="0"/>
      <c r="BBX108" s="0"/>
      <c r="BBY108" s="0"/>
      <c r="BBZ108" s="0"/>
      <c r="BCA108" s="0"/>
      <c r="BCB108" s="0"/>
      <c r="BCC108" s="0"/>
      <c r="BCD108" s="0"/>
      <c r="BCE108" s="0"/>
      <c r="BCF108" s="0"/>
      <c r="BCG108" s="0"/>
      <c r="BCH108" s="0"/>
      <c r="BCI108" s="0"/>
      <c r="BCJ108" s="0"/>
      <c r="BCK108" s="0"/>
      <c r="BCL108" s="0"/>
      <c r="BCM108" s="0"/>
      <c r="BCN108" s="0"/>
      <c r="BCO108" s="0"/>
      <c r="BCP108" s="0"/>
      <c r="BCQ108" s="0"/>
      <c r="BCR108" s="0"/>
      <c r="BCS108" s="0"/>
      <c r="BCT108" s="0"/>
      <c r="BCU108" s="0"/>
      <c r="BCV108" s="0"/>
      <c r="BCW108" s="0"/>
      <c r="BCX108" s="0"/>
      <c r="BCY108" s="0"/>
      <c r="BCZ108" s="0"/>
      <c r="BDA108" s="0"/>
      <c r="BDB108" s="0"/>
      <c r="BDC108" s="0"/>
      <c r="BDD108" s="0"/>
      <c r="BDE108" s="0"/>
      <c r="BDF108" s="0"/>
      <c r="BDG108" s="0"/>
      <c r="BDH108" s="0"/>
      <c r="BDI108" s="0"/>
      <c r="BDJ108" s="0"/>
      <c r="BDK108" s="0"/>
      <c r="BDL108" s="0"/>
      <c r="BDM108" s="0"/>
      <c r="BDN108" s="0"/>
      <c r="BDO108" s="0"/>
      <c r="BDP108" s="0"/>
      <c r="BDQ108" s="0"/>
      <c r="BDR108" s="0"/>
      <c r="BDS108" s="0"/>
      <c r="BDT108" s="0"/>
      <c r="BDU108" s="0"/>
      <c r="BDV108" s="0"/>
      <c r="BDW108" s="0"/>
      <c r="BDX108" s="0"/>
      <c r="BDY108" s="0"/>
      <c r="BDZ108" s="0"/>
      <c r="BEA108" s="0"/>
      <c r="BEB108" s="0"/>
      <c r="BEC108" s="0"/>
      <c r="BED108" s="0"/>
      <c r="BEE108" s="0"/>
      <c r="BEF108" s="0"/>
      <c r="BEG108" s="0"/>
      <c r="BEH108" s="0"/>
      <c r="BEI108" s="0"/>
      <c r="BEJ108" s="0"/>
      <c r="BEK108" s="0"/>
      <c r="BEL108" s="0"/>
      <c r="BEM108" s="0"/>
      <c r="BEN108" s="0"/>
      <c r="BEO108" s="0"/>
      <c r="BEP108" s="0"/>
      <c r="BEQ108" s="0"/>
      <c r="BER108" s="0"/>
      <c r="BES108" s="0"/>
      <c r="BET108" s="0"/>
      <c r="BEU108" s="0"/>
      <c r="BEV108" s="0"/>
      <c r="BEW108" s="0"/>
      <c r="BEX108" s="0"/>
      <c r="BEY108" s="0"/>
      <c r="BEZ108" s="0"/>
      <c r="BFA108" s="0"/>
      <c r="BFB108" s="0"/>
      <c r="BFC108" s="0"/>
      <c r="BFD108" s="0"/>
      <c r="BFE108" s="0"/>
      <c r="BFF108" s="0"/>
      <c r="BFG108" s="0"/>
      <c r="BFH108" s="0"/>
      <c r="BFI108" s="0"/>
      <c r="BFJ108" s="0"/>
      <c r="BFK108" s="0"/>
      <c r="BFL108" s="0"/>
      <c r="BFM108" s="0"/>
      <c r="BFN108" s="0"/>
      <c r="BFO108" s="0"/>
      <c r="BFP108" s="0"/>
      <c r="BFQ108" s="0"/>
      <c r="BFR108" s="0"/>
      <c r="BFS108" s="0"/>
      <c r="BFT108" s="0"/>
      <c r="BFU108" s="0"/>
      <c r="BFV108" s="0"/>
      <c r="BFW108" s="0"/>
      <c r="BFX108" s="0"/>
      <c r="BFY108" s="0"/>
      <c r="BFZ108" s="0"/>
      <c r="BGA108" s="0"/>
      <c r="BGB108" s="0"/>
      <c r="BGC108" s="0"/>
      <c r="BGD108" s="0"/>
      <c r="BGE108" s="0"/>
      <c r="BGF108" s="0"/>
      <c r="BGG108" s="0"/>
      <c r="BGH108" s="0"/>
      <c r="BGI108" s="0"/>
      <c r="BGJ108" s="0"/>
      <c r="BGK108" s="0"/>
      <c r="BGL108" s="0"/>
      <c r="BGM108" s="0"/>
      <c r="BGN108" s="0"/>
      <c r="BGO108" s="0"/>
      <c r="BGP108" s="0"/>
      <c r="BGQ108" s="0"/>
      <c r="BGR108" s="0"/>
      <c r="BGS108" s="0"/>
      <c r="BGT108" s="0"/>
      <c r="BGU108" s="0"/>
      <c r="BGV108" s="0"/>
      <c r="BGW108" s="0"/>
      <c r="BGX108" s="0"/>
      <c r="BGY108" s="0"/>
      <c r="BGZ108" s="0"/>
      <c r="BHA108" s="0"/>
      <c r="BHB108" s="0"/>
      <c r="BHC108" s="0"/>
      <c r="BHD108" s="0"/>
      <c r="BHE108" s="0"/>
      <c r="BHF108" s="0"/>
      <c r="BHG108" s="0"/>
      <c r="BHH108" s="0"/>
      <c r="BHI108" s="0"/>
      <c r="BHJ108" s="0"/>
      <c r="BHK108" s="0"/>
      <c r="BHL108" s="0"/>
      <c r="BHM108" s="0"/>
      <c r="BHN108" s="0"/>
      <c r="BHO108" s="0"/>
      <c r="BHP108" s="0"/>
      <c r="BHQ108" s="0"/>
      <c r="BHR108" s="0"/>
      <c r="BHS108" s="0"/>
      <c r="BHT108" s="0"/>
      <c r="BHU108" s="0"/>
      <c r="BHV108" s="0"/>
      <c r="BHW108" s="0"/>
      <c r="BHX108" s="0"/>
      <c r="BHY108" s="0"/>
      <c r="BHZ108" s="0"/>
      <c r="BIA108" s="0"/>
      <c r="BIB108" s="0"/>
      <c r="BIC108" s="0"/>
      <c r="BID108" s="0"/>
      <c r="BIE108" s="0"/>
      <c r="BIF108" s="0"/>
      <c r="BIG108" s="0"/>
      <c r="BIH108" s="0"/>
      <c r="BII108" s="0"/>
      <c r="BIJ108" s="0"/>
      <c r="BIK108" s="0"/>
      <c r="BIL108" s="0"/>
      <c r="BIM108" s="0"/>
      <c r="BIN108" s="0"/>
      <c r="BIO108" s="0"/>
      <c r="BIP108" s="0"/>
      <c r="BIQ108" s="0"/>
      <c r="BIR108" s="0"/>
      <c r="BIS108" s="0"/>
      <c r="BIT108" s="0"/>
      <c r="BIU108" s="0"/>
      <c r="BIV108" s="0"/>
      <c r="BIW108" s="0"/>
      <c r="BIX108" s="0"/>
      <c r="BIY108" s="0"/>
      <c r="BIZ108" s="0"/>
      <c r="BJA108" s="0"/>
      <c r="BJB108" s="0"/>
      <c r="BJC108" s="0"/>
      <c r="BJD108" s="0"/>
      <c r="BJE108" s="0"/>
      <c r="BJF108" s="0"/>
      <c r="BJG108" s="0"/>
      <c r="BJH108" s="0"/>
      <c r="BJI108" s="0"/>
      <c r="BJJ108" s="0"/>
      <c r="BJK108" s="0"/>
      <c r="BJL108" s="0"/>
      <c r="BJM108" s="0"/>
      <c r="BJN108" s="0"/>
      <c r="BJO108" s="0"/>
      <c r="BJP108" s="0"/>
      <c r="BJQ108" s="0"/>
      <c r="BJR108" s="0"/>
      <c r="BJS108" s="0"/>
      <c r="BJT108" s="0"/>
      <c r="BJU108" s="0"/>
      <c r="BJV108" s="0"/>
      <c r="BJW108" s="0"/>
      <c r="BJX108" s="0"/>
      <c r="BJY108" s="0"/>
      <c r="BJZ108" s="0"/>
      <c r="BKA108" s="0"/>
      <c r="BKB108" s="0"/>
      <c r="BKC108" s="0"/>
      <c r="BKD108" s="0"/>
      <c r="BKE108" s="0"/>
      <c r="BKF108" s="0"/>
      <c r="BKG108" s="0"/>
      <c r="BKH108" s="0"/>
      <c r="BKI108" s="0"/>
      <c r="BKJ108" s="0"/>
      <c r="BKK108" s="0"/>
      <c r="BKL108" s="0"/>
      <c r="BKM108" s="0"/>
      <c r="BKN108" s="0"/>
      <c r="BKO108" s="0"/>
      <c r="BKP108" s="0"/>
      <c r="BKQ108" s="0"/>
      <c r="BKR108" s="0"/>
      <c r="BKS108" s="0"/>
      <c r="BKT108" s="0"/>
      <c r="BKU108" s="0"/>
      <c r="BKV108" s="0"/>
      <c r="BKW108" s="0"/>
      <c r="BKX108" s="0"/>
      <c r="BKY108" s="0"/>
      <c r="BKZ108" s="0"/>
      <c r="BLA108" s="0"/>
      <c r="BLB108" s="0"/>
      <c r="BLC108" s="0"/>
      <c r="BLD108" s="0"/>
      <c r="BLE108" s="0"/>
      <c r="BLF108" s="0"/>
      <c r="BLG108" s="0"/>
      <c r="BLH108" s="0"/>
      <c r="BLI108" s="0"/>
      <c r="BLJ108" s="0"/>
      <c r="BLK108" s="0"/>
      <c r="BLL108" s="0"/>
      <c r="BLM108" s="0"/>
      <c r="BLN108" s="0"/>
      <c r="BLO108" s="0"/>
      <c r="BLP108" s="0"/>
      <c r="BLQ108" s="0"/>
      <c r="BLR108" s="0"/>
      <c r="BLS108" s="0"/>
      <c r="BLT108" s="0"/>
      <c r="BLU108" s="0"/>
      <c r="BLV108" s="0"/>
      <c r="BLW108" s="0"/>
      <c r="BLX108" s="0"/>
      <c r="BLY108" s="0"/>
      <c r="BLZ108" s="0"/>
      <c r="BMA108" s="0"/>
      <c r="BMB108" s="0"/>
      <c r="BMC108" s="0"/>
      <c r="BMD108" s="0"/>
      <c r="BME108" s="0"/>
      <c r="BMF108" s="0"/>
      <c r="BMG108" s="0"/>
      <c r="BMH108" s="0"/>
      <c r="BMI108" s="0"/>
      <c r="BMJ108" s="0"/>
      <c r="BMK108" s="0"/>
      <c r="BML108" s="0"/>
      <c r="BMM108" s="0"/>
      <c r="BMN108" s="0"/>
      <c r="BMO108" s="0"/>
      <c r="BMP108" s="0"/>
      <c r="BMQ108" s="0"/>
      <c r="BMR108" s="0"/>
      <c r="BMS108" s="0"/>
      <c r="BMT108" s="0"/>
      <c r="BMU108" s="0"/>
      <c r="BMV108" s="0"/>
      <c r="BMW108" s="0"/>
      <c r="BMX108" s="0"/>
      <c r="BMY108" s="0"/>
      <c r="BMZ108" s="0"/>
      <c r="BNA108" s="0"/>
      <c r="BNB108" s="0"/>
      <c r="BNC108" s="0"/>
      <c r="BND108" s="0"/>
      <c r="BNE108" s="0"/>
      <c r="BNF108" s="0"/>
      <c r="BNG108" s="0"/>
      <c r="BNH108" s="0"/>
      <c r="BNI108" s="0"/>
      <c r="BNJ108" s="0"/>
      <c r="BNK108" s="0"/>
      <c r="BNL108" s="0"/>
      <c r="BNM108" s="0"/>
      <c r="BNN108" s="0"/>
      <c r="BNO108" s="0"/>
      <c r="BNP108" s="0"/>
      <c r="BNQ108" s="0"/>
      <c r="BNR108" s="0"/>
      <c r="BNS108" s="0"/>
      <c r="BNT108" s="0"/>
      <c r="BNU108" s="0"/>
      <c r="BNV108" s="0"/>
      <c r="BNW108" s="0"/>
      <c r="BNX108" s="0"/>
      <c r="BNY108" s="0"/>
      <c r="BNZ108" s="0"/>
      <c r="BOA108" s="0"/>
      <c r="BOB108" s="0"/>
      <c r="BOC108" s="0"/>
      <c r="BOD108" s="0"/>
      <c r="BOE108" s="0"/>
      <c r="BOF108" s="0"/>
      <c r="BOG108" s="0"/>
      <c r="BOH108" s="0"/>
      <c r="BOI108" s="0"/>
      <c r="BOJ108" s="0"/>
      <c r="BOK108" s="0"/>
      <c r="BOL108" s="0"/>
      <c r="BOM108" s="0"/>
      <c r="BON108" s="0"/>
      <c r="BOO108" s="0"/>
      <c r="BOP108" s="0"/>
      <c r="BOQ108" s="0"/>
      <c r="BOR108" s="0"/>
      <c r="BOS108" s="0"/>
      <c r="BOT108" s="0"/>
      <c r="BOU108" s="0"/>
      <c r="BOV108" s="0"/>
      <c r="BOW108" s="0"/>
      <c r="BOX108" s="0"/>
      <c r="BOY108" s="0"/>
      <c r="BOZ108" s="0"/>
      <c r="BPA108" s="0"/>
      <c r="BPB108" s="0"/>
      <c r="BPC108" s="0"/>
      <c r="BPD108" s="0"/>
      <c r="BPE108" s="0"/>
      <c r="BPF108" s="0"/>
      <c r="BPG108" s="0"/>
      <c r="BPH108" s="0"/>
      <c r="BPI108" s="0"/>
      <c r="BPJ108" s="0"/>
      <c r="BPK108" s="0"/>
      <c r="BPL108" s="0"/>
      <c r="BPM108" s="0"/>
      <c r="BPN108" s="0"/>
      <c r="BPO108" s="0"/>
      <c r="BPP108" s="0"/>
      <c r="BPQ108" s="0"/>
      <c r="BPR108" s="0"/>
      <c r="BPS108" s="0"/>
      <c r="BPT108" s="0"/>
      <c r="BPU108" s="0"/>
      <c r="BPV108" s="0"/>
      <c r="BPW108" s="0"/>
      <c r="BPX108" s="0"/>
      <c r="BPY108" s="0"/>
      <c r="BPZ108" s="0"/>
      <c r="BQA108" s="0"/>
      <c r="BQB108" s="0"/>
      <c r="BQC108" s="0"/>
      <c r="BQD108" s="0"/>
      <c r="BQE108" s="0"/>
      <c r="BQF108" s="0"/>
      <c r="BQG108" s="0"/>
      <c r="BQH108" s="0"/>
      <c r="BQI108" s="0"/>
      <c r="BQJ108" s="0"/>
      <c r="BQK108" s="0"/>
      <c r="BQL108" s="0"/>
      <c r="BQM108" s="0"/>
      <c r="BQN108" s="0"/>
      <c r="BQO108" s="0"/>
      <c r="BQP108" s="0"/>
      <c r="BQQ108" s="0"/>
      <c r="BQR108" s="0"/>
      <c r="BQS108" s="0"/>
      <c r="BQT108" s="0"/>
      <c r="BQU108" s="0"/>
      <c r="BQV108" s="0"/>
      <c r="BQW108" s="0"/>
      <c r="BQX108" s="0"/>
      <c r="BQY108" s="0"/>
      <c r="BQZ108" s="0"/>
      <c r="BRA108" s="0"/>
      <c r="BRB108" s="0"/>
      <c r="BRC108" s="0"/>
      <c r="BRD108" s="0"/>
      <c r="BRE108" s="0"/>
      <c r="BRF108" s="0"/>
      <c r="BRG108" s="0"/>
      <c r="BRH108" s="0"/>
      <c r="BRI108" s="0"/>
      <c r="BRJ108" s="0"/>
      <c r="BRK108" s="0"/>
      <c r="BRL108" s="0"/>
      <c r="BRM108" s="0"/>
      <c r="BRN108" s="0"/>
      <c r="BRO108" s="0"/>
      <c r="BRP108" s="0"/>
      <c r="BRQ108" s="0"/>
      <c r="BRR108" s="0"/>
      <c r="BRS108" s="0"/>
      <c r="BRT108" s="0"/>
      <c r="BRU108" s="0"/>
      <c r="BRV108" s="0"/>
      <c r="BRW108" s="0"/>
      <c r="BRX108" s="0"/>
      <c r="BRY108" s="0"/>
      <c r="BRZ108" s="0"/>
      <c r="BSA108" s="0"/>
      <c r="BSB108" s="0"/>
      <c r="BSC108" s="0"/>
      <c r="BSD108" s="0"/>
      <c r="BSE108" s="0"/>
      <c r="BSF108" s="0"/>
      <c r="BSG108" s="0"/>
      <c r="BSH108" s="0"/>
      <c r="BSI108" s="0"/>
      <c r="BSJ108" s="0"/>
      <c r="BSK108" s="0"/>
      <c r="BSL108" s="0"/>
      <c r="BSM108" s="0"/>
      <c r="BSN108" s="0"/>
      <c r="BSO108" s="0"/>
      <c r="BSP108" s="0"/>
      <c r="BSQ108" s="0"/>
      <c r="BSR108" s="0"/>
      <c r="BSS108" s="0"/>
      <c r="BST108" s="0"/>
      <c r="BSU108" s="0"/>
      <c r="BSV108" s="0"/>
      <c r="BSW108" s="0"/>
      <c r="BSX108" s="0"/>
      <c r="BSY108" s="0"/>
      <c r="BSZ108" s="0"/>
      <c r="BTA108" s="0"/>
      <c r="BTB108" s="0"/>
      <c r="BTC108" s="0"/>
      <c r="BTD108" s="0"/>
      <c r="BTE108" s="0"/>
      <c r="BTF108" s="0"/>
      <c r="BTG108" s="0"/>
      <c r="BTH108" s="0"/>
      <c r="BTI108" s="0"/>
      <c r="BTJ108" s="0"/>
      <c r="BTK108" s="0"/>
      <c r="BTL108" s="0"/>
      <c r="BTM108" s="0"/>
      <c r="BTN108" s="0"/>
      <c r="BTO108" s="0"/>
      <c r="BTP108" s="0"/>
      <c r="BTQ108" s="0"/>
      <c r="BTR108" s="0"/>
      <c r="BTS108" s="0"/>
      <c r="BTT108" s="0"/>
      <c r="BTU108" s="0"/>
      <c r="BTV108" s="0"/>
      <c r="BTW108" s="0"/>
      <c r="BTX108" s="0"/>
      <c r="BTY108" s="0"/>
      <c r="BTZ108" s="0"/>
      <c r="BUA108" s="0"/>
      <c r="BUB108" s="0"/>
      <c r="BUC108" s="0"/>
      <c r="BUD108" s="0"/>
      <c r="BUE108" s="0"/>
      <c r="BUF108" s="0"/>
      <c r="BUG108" s="0"/>
      <c r="BUH108" s="0"/>
      <c r="BUI108" s="0"/>
      <c r="BUJ108" s="0"/>
      <c r="BUK108" s="0"/>
      <c r="BUL108" s="0"/>
      <c r="BUM108" s="0"/>
      <c r="BUN108" s="0"/>
      <c r="BUO108" s="0"/>
      <c r="BUP108" s="0"/>
      <c r="BUQ108" s="0"/>
      <c r="BUR108" s="0"/>
      <c r="BUS108" s="0"/>
      <c r="BUT108" s="0"/>
      <c r="BUU108" s="0"/>
      <c r="BUV108" s="0"/>
      <c r="BUW108" s="0"/>
      <c r="BUX108" s="0"/>
      <c r="BUY108" s="0"/>
      <c r="BUZ108" s="0"/>
      <c r="BVA108" s="0"/>
      <c r="BVB108" s="0"/>
      <c r="BVC108" s="0"/>
      <c r="BVD108" s="0"/>
      <c r="BVE108" s="0"/>
      <c r="BVF108" s="0"/>
      <c r="BVG108" s="0"/>
      <c r="BVH108" s="0"/>
      <c r="BVI108" s="0"/>
      <c r="BVJ108" s="0"/>
      <c r="BVK108" s="0"/>
      <c r="BVL108" s="0"/>
      <c r="BVM108" s="0"/>
      <c r="BVN108" s="0"/>
      <c r="BVO108" s="0"/>
      <c r="BVP108" s="0"/>
      <c r="BVQ108" s="0"/>
      <c r="BVR108" s="0"/>
      <c r="BVS108" s="0"/>
      <c r="BVT108" s="0"/>
      <c r="BVU108" s="0"/>
      <c r="BVV108" s="0"/>
      <c r="BVW108" s="0"/>
      <c r="BVX108" s="0"/>
      <c r="BVY108" s="0"/>
      <c r="BVZ108" s="0"/>
      <c r="BWA108" s="0"/>
      <c r="BWB108" s="0"/>
      <c r="BWC108" s="0"/>
      <c r="BWD108" s="0"/>
      <c r="BWE108" s="0"/>
      <c r="BWF108" s="0"/>
      <c r="BWG108" s="0"/>
      <c r="BWH108" s="0"/>
      <c r="BWI108" s="0"/>
      <c r="BWJ108" s="0"/>
      <c r="BWK108" s="0"/>
      <c r="BWL108" s="0"/>
      <c r="BWM108" s="0"/>
      <c r="BWN108" s="0"/>
      <c r="BWO108" s="0"/>
      <c r="BWP108" s="0"/>
      <c r="BWQ108" s="0"/>
      <c r="BWR108" s="0"/>
      <c r="BWS108" s="0"/>
      <c r="BWT108" s="0"/>
      <c r="BWU108" s="0"/>
      <c r="BWV108" s="0"/>
      <c r="BWW108" s="0"/>
      <c r="BWX108" s="0"/>
      <c r="BWY108" s="0"/>
      <c r="BWZ108" s="0"/>
      <c r="BXA108" s="0"/>
      <c r="BXB108" s="0"/>
      <c r="BXC108" s="0"/>
      <c r="BXD108" s="0"/>
      <c r="BXE108" s="0"/>
      <c r="BXF108" s="0"/>
      <c r="BXG108" s="0"/>
      <c r="BXH108" s="0"/>
      <c r="BXI108" s="0"/>
      <c r="BXJ108" s="0"/>
      <c r="BXK108" s="0"/>
      <c r="BXL108" s="0"/>
      <c r="BXM108" s="0"/>
      <c r="BXN108" s="0"/>
      <c r="BXO108" s="0"/>
      <c r="BXP108" s="0"/>
      <c r="BXQ108" s="0"/>
      <c r="BXR108" s="0"/>
      <c r="BXS108" s="0"/>
      <c r="BXT108" s="0"/>
      <c r="BXU108" s="0"/>
      <c r="BXV108" s="0"/>
      <c r="BXW108" s="0"/>
      <c r="BXX108" s="0"/>
      <c r="BXY108" s="0"/>
      <c r="BXZ108" s="0"/>
      <c r="BYA108" s="0"/>
      <c r="BYB108" s="0"/>
      <c r="BYC108" s="0"/>
      <c r="BYD108" s="0"/>
      <c r="BYE108" s="0"/>
      <c r="BYF108" s="0"/>
      <c r="BYG108" s="0"/>
      <c r="BYH108" s="0"/>
      <c r="BYI108" s="0"/>
      <c r="BYJ108" s="0"/>
      <c r="BYK108" s="0"/>
      <c r="BYL108" s="0"/>
      <c r="BYM108" s="0"/>
      <c r="BYN108" s="0"/>
      <c r="BYO108" s="0"/>
      <c r="BYP108" s="0"/>
      <c r="BYQ108" s="0"/>
      <c r="BYR108" s="0"/>
      <c r="BYS108" s="0"/>
      <c r="BYT108" s="0"/>
      <c r="BYU108" s="0"/>
      <c r="BYV108" s="0"/>
      <c r="BYW108" s="0"/>
      <c r="BYX108" s="0"/>
      <c r="BYY108" s="0"/>
      <c r="BYZ108" s="0"/>
      <c r="BZA108" s="0"/>
      <c r="BZB108" s="0"/>
      <c r="BZC108" s="0"/>
      <c r="BZD108" s="0"/>
      <c r="BZE108" s="0"/>
      <c r="BZF108" s="0"/>
      <c r="BZG108" s="0"/>
      <c r="BZH108" s="0"/>
      <c r="BZI108" s="0"/>
      <c r="BZJ108" s="0"/>
      <c r="BZK108" s="0"/>
      <c r="BZL108" s="0"/>
      <c r="BZM108" s="0"/>
      <c r="BZN108" s="0"/>
      <c r="BZO108" s="0"/>
      <c r="BZP108" s="0"/>
      <c r="BZQ108" s="0"/>
      <c r="BZR108" s="0"/>
      <c r="BZS108" s="0"/>
      <c r="BZT108" s="0"/>
      <c r="BZU108" s="0"/>
      <c r="BZV108" s="0"/>
      <c r="BZW108" s="0"/>
      <c r="BZX108" s="0"/>
      <c r="BZY108" s="0"/>
      <c r="BZZ108" s="0"/>
      <c r="CAA108" s="0"/>
      <c r="CAB108" s="0"/>
      <c r="CAC108" s="0"/>
      <c r="CAD108" s="0"/>
      <c r="CAE108" s="0"/>
      <c r="CAF108" s="0"/>
      <c r="CAG108" s="0"/>
      <c r="CAH108" s="0"/>
      <c r="CAI108" s="0"/>
      <c r="CAJ108" s="0"/>
      <c r="CAK108" s="0"/>
      <c r="CAL108" s="0"/>
      <c r="CAM108" s="0"/>
      <c r="CAN108" s="0"/>
      <c r="CAO108" s="0"/>
      <c r="CAP108" s="0"/>
      <c r="CAQ108" s="0"/>
      <c r="CAR108" s="0"/>
      <c r="CAS108" s="0"/>
      <c r="CAT108" s="0"/>
      <c r="CAU108" s="0"/>
      <c r="CAV108" s="0"/>
      <c r="CAW108" s="0"/>
      <c r="CAX108" s="0"/>
      <c r="CAY108" s="0"/>
      <c r="CAZ108" s="0"/>
      <c r="CBA108" s="0"/>
      <c r="CBB108" s="0"/>
      <c r="CBC108" s="0"/>
      <c r="CBD108" s="0"/>
      <c r="CBE108" s="0"/>
      <c r="CBF108" s="0"/>
      <c r="CBG108" s="0"/>
      <c r="CBH108" s="0"/>
      <c r="CBI108" s="0"/>
      <c r="CBJ108" s="0"/>
      <c r="CBK108" s="0"/>
      <c r="CBL108" s="0"/>
      <c r="CBM108" s="0"/>
      <c r="CBN108" s="0"/>
      <c r="CBO108" s="0"/>
      <c r="CBP108" s="0"/>
      <c r="CBQ108" s="0"/>
      <c r="CBR108" s="0"/>
      <c r="CBS108" s="0"/>
      <c r="CBT108" s="0"/>
      <c r="CBU108" s="0"/>
      <c r="CBV108" s="0"/>
      <c r="CBW108" s="0"/>
      <c r="CBX108" s="0"/>
      <c r="CBY108" s="0"/>
      <c r="CBZ108" s="0"/>
      <c r="CCA108" s="0"/>
      <c r="CCB108" s="0"/>
      <c r="CCC108" s="0"/>
      <c r="CCD108" s="0"/>
      <c r="CCE108" s="0"/>
      <c r="CCF108" s="0"/>
      <c r="CCG108" s="0"/>
      <c r="CCH108" s="0"/>
      <c r="CCI108" s="0"/>
      <c r="CCJ108" s="0"/>
      <c r="CCK108" s="0"/>
      <c r="CCL108" s="0"/>
      <c r="CCM108" s="0"/>
      <c r="CCN108" s="0"/>
      <c r="CCO108" s="0"/>
      <c r="CCP108" s="0"/>
      <c r="CCQ108" s="0"/>
      <c r="CCR108" s="0"/>
      <c r="CCS108" s="0"/>
      <c r="CCT108" s="0"/>
      <c r="CCU108" s="0"/>
      <c r="CCV108" s="0"/>
      <c r="CCW108" s="0"/>
      <c r="CCX108" s="0"/>
      <c r="CCY108" s="0"/>
      <c r="CCZ108" s="0"/>
      <c r="CDA108" s="0"/>
      <c r="CDB108" s="0"/>
      <c r="CDC108" s="0"/>
      <c r="CDD108" s="0"/>
      <c r="CDE108" s="0"/>
      <c r="CDF108" s="0"/>
      <c r="CDG108" s="0"/>
      <c r="CDH108" s="0"/>
      <c r="CDI108" s="0"/>
      <c r="CDJ108" s="0"/>
      <c r="CDK108" s="0"/>
      <c r="CDL108" s="0"/>
      <c r="CDM108" s="0"/>
      <c r="CDN108" s="0"/>
      <c r="CDO108" s="0"/>
      <c r="CDP108" s="0"/>
      <c r="CDQ108" s="0"/>
      <c r="CDR108" s="0"/>
      <c r="CDS108" s="0"/>
      <c r="CDT108" s="0"/>
      <c r="CDU108" s="0"/>
      <c r="CDV108" s="0"/>
      <c r="CDW108" s="0"/>
      <c r="CDX108" s="0"/>
      <c r="CDY108" s="0"/>
      <c r="CDZ108" s="0"/>
      <c r="CEA108" s="0"/>
      <c r="CEB108" s="0"/>
      <c r="CEC108" s="0"/>
      <c r="CED108" s="0"/>
      <c r="CEE108" s="0"/>
      <c r="CEF108" s="0"/>
      <c r="CEG108" s="0"/>
      <c r="CEH108" s="0"/>
      <c r="CEI108" s="0"/>
      <c r="CEJ108" s="0"/>
      <c r="CEK108" s="0"/>
      <c r="CEL108" s="0"/>
      <c r="CEM108" s="0"/>
      <c r="CEN108" s="0"/>
      <c r="CEO108" s="0"/>
      <c r="CEP108" s="0"/>
      <c r="CEQ108" s="0"/>
      <c r="CER108" s="0"/>
      <c r="CES108" s="0"/>
      <c r="CET108" s="0"/>
      <c r="CEU108" s="0"/>
      <c r="CEV108" s="0"/>
      <c r="CEW108" s="0"/>
      <c r="CEX108" s="0"/>
      <c r="CEY108" s="0"/>
      <c r="CEZ108" s="0"/>
      <c r="CFA108" s="0"/>
      <c r="CFB108" s="0"/>
      <c r="CFC108" s="0"/>
      <c r="CFD108" s="0"/>
      <c r="CFE108" s="0"/>
      <c r="CFF108" s="0"/>
      <c r="CFG108" s="0"/>
      <c r="CFH108" s="0"/>
      <c r="CFI108" s="0"/>
      <c r="CFJ108" s="0"/>
      <c r="CFK108" s="0"/>
      <c r="CFL108" s="0"/>
      <c r="CFM108" s="0"/>
      <c r="CFN108" s="0"/>
      <c r="CFO108" s="0"/>
      <c r="CFP108" s="0"/>
      <c r="CFQ108" s="0"/>
      <c r="CFR108" s="0"/>
      <c r="CFS108" s="0"/>
      <c r="CFT108" s="0"/>
      <c r="CFU108" s="0"/>
      <c r="CFV108" s="0"/>
      <c r="CFW108" s="0"/>
      <c r="CFX108" s="0"/>
      <c r="CFY108" s="0"/>
      <c r="CFZ108" s="0"/>
      <c r="CGA108" s="0"/>
      <c r="CGB108" s="0"/>
      <c r="CGC108" s="0"/>
      <c r="CGD108" s="0"/>
      <c r="CGE108" s="0"/>
      <c r="CGF108" s="0"/>
      <c r="CGG108" s="0"/>
      <c r="CGH108" s="0"/>
      <c r="CGI108" s="0"/>
      <c r="CGJ108" s="0"/>
      <c r="CGK108" s="0"/>
      <c r="CGL108" s="0"/>
      <c r="CGM108" s="0"/>
      <c r="CGN108" s="0"/>
      <c r="CGO108" s="0"/>
      <c r="CGP108" s="0"/>
      <c r="CGQ108" s="0"/>
      <c r="CGR108" s="0"/>
      <c r="CGS108" s="0"/>
      <c r="CGT108" s="0"/>
      <c r="CGU108" s="0"/>
      <c r="CGV108" s="0"/>
      <c r="CGW108" s="0"/>
      <c r="CGX108" s="0"/>
      <c r="CGY108" s="0"/>
      <c r="CGZ108" s="0"/>
      <c r="CHA108" s="0"/>
      <c r="CHB108" s="0"/>
      <c r="CHC108" s="0"/>
      <c r="CHD108" s="0"/>
      <c r="CHE108" s="0"/>
      <c r="CHF108" s="0"/>
      <c r="CHG108" s="0"/>
      <c r="CHH108" s="0"/>
      <c r="CHI108" s="0"/>
      <c r="CHJ108" s="0"/>
      <c r="CHK108" s="0"/>
      <c r="CHL108" s="0"/>
      <c r="CHM108" s="0"/>
      <c r="CHN108" s="0"/>
      <c r="CHO108" s="0"/>
      <c r="CHP108" s="0"/>
      <c r="CHQ108" s="0"/>
      <c r="CHR108" s="0"/>
      <c r="CHS108" s="0"/>
      <c r="CHT108" s="0"/>
      <c r="CHU108" s="0"/>
      <c r="CHV108" s="0"/>
      <c r="CHW108" s="0"/>
      <c r="CHX108" s="0"/>
      <c r="CHY108" s="0"/>
      <c r="CHZ108" s="0"/>
      <c r="CIA108" s="0"/>
      <c r="CIB108" s="0"/>
      <c r="CIC108" s="0"/>
      <c r="CID108" s="0"/>
      <c r="CIE108" s="0"/>
      <c r="CIF108" s="0"/>
      <c r="CIG108" s="0"/>
      <c r="CIH108" s="0"/>
      <c r="CII108" s="0"/>
      <c r="CIJ108" s="0"/>
      <c r="CIK108" s="0"/>
      <c r="CIL108" s="0"/>
      <c r="CIM108" s="0"/>
      <c r="CIN108" s="0"/>
      <c r="CIO108" s="0"/>
      <c r="CIP108" s="0"/>
      <c r="CIQ108" s="0"/>
      <c r="CIR108" s="0"/>
      <c r="CIS108" s="0"/>
      <c r="CIT108" s="0"/>
      <c r="CIU108" s="0"/>
      <c r="CIV108" s="0"/>
      <c r="CIW108" s="0"/>
      <c r="CIX108" s="0"/>
      <c r="CIY108" s="0"/>
      <c r="CIZ108" s="0"/>
      <c r="CJA108" s="0"/>
      <c r="CJB108" s="0"/>
      <c r="CJC108" s="0"/>
      <c r="CJD108" s="0"/>
      <c r="CJE108" s="0"/>
      <c r="CJF108" s="0"/>
      <c r="CJG108" s="0"/>
      <c r="CJH108" s="0"/>
      <c r="CJI108" s="0"/>
      <c r="CJJ108" s="0"/>
      <c r="CJK108" s="0"/>
      <c r="CJL108" s="0"/>
      <c r="CJM108" s="0"/>
      <c r="CJN108" s="0"/>
      <c r="CJO108" s="0"/>
      <c r="CJP108" s="0"/>
      <c r="CJQ108" s="0"/>
      <c r="CJR108" s="0"/>
      <c r="CJS108" s="0"/>
      <c r="CJT108" s="0"/>
      <c r="CJU108" s="0"/>
      <c r="CJV108" s="0"/>
      <c r="CJW108" s="0"/>
      <c r="CJX108" s="0"/>
      <c r="CJY108" s="0"/>
      <c r="CJZ108" s="0"/>
      <c r="CKA108" s="0"/>
      <c r="CKB108" s="0"/>
      <c r="CKC108" s="0"/>
      <c r="CKD108" s="0"/>
      <c r="CKE108" s="0"/>
      <c r="CKF108" s="0"/>
      <c r="CKG108" s="0"/>
      <c r="CKH108" s="0"/>
      <c r="CKI108" s="0"/>
      <c r="CKJ108" s="0"/>
      <c r="CKK108" s="0"/>
      <c r="CKL108" s="0"/>
      <c r="CKM108" s="0"/>
      <c r="CKN108" s="0"/>
      <c r="CKO108" s="0"/>
      <c r="CKP108" s="0"/>
      <c r="CKQ108" s="0"/>
      <c r="CKR108" s="0"/>
      <c r="CKS108" s="0"/>
      <c r="CKT108" s="0"/>
      <c r="CKU108" s="0"/>
      <c r="CKV108" s="0"/>
      <c r="CKW108" s="0"/>
      <c r="CKX108" s="0"/>
      <c r="CKY108" s="0"/>
      <c r="CKZ108" s="0"/>
      <c r="CLA108" s="0"/>
      <c r="CLB108" s="0"/>
      <c r="CLC108" s="0"/>
      <c r="CLD108" s="0"/>
      <c r="CLE108" s="0"/>
      <c r="CLF108" s="0"/>
      <c r="CLG108" s="0"/>
      <c r="CLH108" s="0"/>
      <c r="CLI108" s="0"/>
      <c r="CLJ108" s="0"/>
      <c r="CLK108" s="0"/>
      <c r="CLL108" s="0"/>
      <c r="CLM108" s="0"/>
      <c r="CLN108" s="0"/>
      <c r="CLO108" s="0"/>
      <c r="CLP108" s="0"/>
      <c r="CLQ108" s="0"/>
      <c r="CLR108" s="0"/>
      <c r="CLS108" s="0"/>
      <c r="CLT108" s="0"/>
      <c r="CLU108" s="0"/>
      <c r="CLV108" s="0"/>
      <c r="CLW108" s="0"/>
      <c r="CLX108" s="0"/>
      <c r="CLY108" s="0"/>
      <c r="CLZ108" s="0"/>
      <c r="CMA108" s="0"/>
      <c r="CMB108" s="0"/>
      <c r="CMC108" s="0"/>
      <c r="CMD108" s="0"/>
      <c r="CME108" s="0"/>
      <c r="CMF108" s="0"/>
      <c r="CMG108" s="0"/>
      <c r="CMH108" s="0"/>
      <c r="CMI108" s="0"/>
      <c r="CMJ108" s="0"/>
      <c r="CMK108" s="0"/>
      <c r="CML108" s="0"/>
      <c r="CMM108" s="0"/>
      <c r="CMN108" s="0"/>
      <c r="CMO108" s="0"/>
      <c r="CMP108" s="0"/>
      <c r="CMQ108" s="0"/>
      <c r="CMR108" s="0"/>
      <c r="CMS108" s="0"/>
      <c r="CMT108" s="0"/>
      <c r="CMU108" s="0"/>
      <c r="CMV108" s="0"/>
      <c r="CMW108" s="0"/>
      <c r="CMX108" s="0"/>
      <c r="CMY108" s="0"/>
      <c r="CMZ108" s="0"/>
      <c r="CNA108" s="0"/>
      <c r="CNB108" s="0"/>
      <c r="CNC108" s="0"/>
      <c r="CND108" s="0"/>
      <c r="CNE108" s="0"/>
      <c r="CNF108" s="0"/>
      <c r="CNG108" s="0"/>
      <c r="CNH108" s="0"/>
      <c r="CNI108" s="0"/>
      <c r="CNJ108" s="0"/>
      <c r="CNK108" s="0"/>
      <c r="CNL108" s="0"/>
      <c r="CNM108" s="0"/>
      <c r="CNN108" s="0"/>
      <c r="CNO108" s="0"/>
      <c r="CNP108" s="0"/>
      <c r="CNQ108" s="0"/>
      <c r="CNR108" s="0"/>
      <c r="CNS108" s="0"/>
      <c r="CNT108" s="0"/>
      <c r="CNU108" s="0"/>
      <c r="CNV108" s="0"/>
      <c r="CNW108" s="0"/>
      <c r="CNX108" s="0"/>
      <c r="CNY108" s="0"/>
      <c r="CNZ108" s="0"/>
      <c r="COA108" s="0"/>
      <c r="COB108" s="0"/>
      <c r="COC108" s="0"/>
      <c r="COD108" s="0"/>
      <c r="COE108" s="0"/>
      <c r="COF108" s="0"/>
      <c r="COG108" s="0"/>
      <c r="COH108" s="0"/>
      <c r="COI108" s="0"/>
      <c r="COJ108" s="0"/>
      <c r="COK108" s="0"/>
      <c r="COL108" s="0"/>
      <c r="COM108" s="0"/>
      <c r="CON108" s="0"/>
      <c r="COO108" s="0"/>
      <c r="COP108" s="0"/>
      <c r="COQ108" s="0"/>
      <c r="COR108" s="0"/>
      <c r="COS108" s="0"/>
      <c r="COT108" s="0"/>
      <c r="COU108" s="0"/>
      <c r="COV108" s="0"/>
      <c r="COW108" s="0"/>
      <c r="COX108" s="0"/>
      <c r="COY108" s="0"/>
      <c r="COZ108" s="0"/>
      <c r="CPA108" s="0"/>
      <c r="CPB108" s="0"/>
      <c r="CPC108" s="0"/>
      <c r="CPD108" s="0"/>
      <c r="CPE108" s="0"/>
      <c r="CPF108" s="0"/>
      <c r="CPG108" s="0"/>
      <c r="CPH108" s="0"/>
      <c r="CPI108" s="0"/>
      <c r="CPJ108" s="0"/>
      <c r="CPK108" s="0"/>
      <c r="CPL108" s="0"/>
      <c r="CPM108" s="0"/>
      <c r="CPN108" s="0"/>
      <c r="CPO108" s="0"/>
      <c r="CPP108" s="0"/>
      <c r="CPQ108" s="0"/>
      <c r="CPR108" s="0"/>
      <c r="CPS108" s="0"/>
      <c r="CPT108" s="0"/>
      <c r="CPU108" s="0"/>
      <c r="CPV108" s="0"/>
      <c r="CPW108" s="0"/>
      <c r="CPX108" s="0"/>
      <c r="CPY108" s="0"/>
      <c r="CPZ108" s="0"/>
      <c r="CQA108" s="0"/>
      <c r="CQB108" s="0"/>
      <c r="CQC108" s="0"/>
      <c r="CQD108" s="0"/>
      <c r="CQE108" s="0"/>
      <c r="CQF108" s="0"/>
      <c r="CQG108" s="0"/>
      <c r="CQH108" s="0"/>
      <c r="CQI108" s="0"/>
      <c r="CQJ108" s="0"/>
      <c r="CQK108" s="0"/>
      <c r="CQL108" s="0"/>
      <c r="CQM108" s="0"/>
      <c r="CQN108" s="0"/>
      <c r="CQO108" s="0"/>
      <c r="CQP108" s="0"/>
      <c r="CQQ108" s="0"/>
      <c r="CQR108" s="0"/>
      <c r="CQS108" s="0"/>
      <c r="CQT108" s="0"/>
      <c r="CQU108" s="0"/>
      <c r="CQV108" s="0"/>
      <c r="CQW108" s="0"/>
      <c r="CQX108" s="0"/>
      <c r="CQY108" s="0"/>
      <c r="CQZ108" s="0"/>
      <c r="CRA108" s="0"/>
      <c r="CRB108" s="0"/>
      <c r="CRC108" s="0"/>
      <c r="CRD108" s="0"/>
      <c r="CRE108" s="0"/>
      <c r="CRF108" s="0"/>
      <c r="CRG108" s="0"/>
      <c r="CRH108" s="0"/>
      <c r="CRI108" s="0"/>
      <c r="CRJ108" s="0"/>
      <c r="CRK108" s="0"/>
      <c r="CRL108" s="0"/>
      <c r="CRM108" s="0"/>
      <c r="CRN108" s="0"/>
      <c r="CRO108" s="0"/>
      <c r="CRP108" s="0"/>
      <c r="CRQ108" s="0"/>
      <c r="CRR108" s="0"/>
      <c r="CRS108" s="0"/>
      <c r="CRT108" s="0"/>
      <c r="CRU108" s="0"/>
      <c r="CRV108" s="0"/>
      <c r="CRW108" s="0"/>
      <c r="CRX108" s="0"/>
      <c r="CRY108" s="0"/>
      <c r="CRZ108" s="0"/>
      <c r="CSA108" s="0"/>
      <c r="CSB108" s="0"/>
      <c r="CSC108" s="0"/>
      <c r="CSD108" s="0"/>
      <c r="CSE108" s="0"/>
      <c r="CSF108" s="0"/>
      <c r="CSG108" s="0"/>
      <c r="CSH108" s="0"/>
      <c r="CSI108" s="0"/>
      <c r="CSJ108" s="0"/>
      <c r="CSK108" s="0"/>
      <c r="CSL108" s="0"/>
      <c r="CSM108" s="0"/>
      <c r="CSN108" s="0"/>
      <c r="CSO108" s="0"/>
      <c r="CSP108" s="0"/>
      <c r="CSQ108" s="0"/>
      <c r="CSR108" s="0"/>
      <c r="CSS108" s="0"/>
      <c r="CST108" s="0"/>
      <c r="CSU108" s="0"/>
      <c r="CSV108" s="0"/>
      <c r="CSW108" s="0"/>
      <c r="CSX108" s="0"/>
      <c r="CSY108" s="0"/>
      <c r="CSZ108" s="0"/>
      <c r="CTA108" s="0"/>
      <c r="CTB108" s="0"/>
      <c r="CTC108" s="0"/>
      <c r="CTD108" s="0"/>
      <c r="CTE108" s="0"/>
      <c r="CTF108" s="0"/>
      <c r="CTG108" s="0"/>
      <c r="CTH108" s="0"/>
      <c r="CTI108" s="0"/>
      <c r="CTJ108" s="0"/>
      <c r="CTK108" s="0"/>
      <c r="CTL108" s="0"/>
      <c r="CTM108" s="0"/>
      <c r="CTN108" s="0"/>
      <c r="CTO108" s="0"/>
      <c r="CTP108" s="0"/>
      <c r="CTQ108" s="0"/>
      <c r="CTR108" s="0"/>
      <c r="CTS108" s="0"/>
      <c r="CTT108" s="0"/>
      <c r="CTU108" s="0"/>
      <c r="CTV108" s="0"/>
      <c r="CTW108" s="0"/>
      <c r="CTX108" s="0"/>
      <c r="CTY108" s="0"/>
      <c r="CTZ108" s="0"/>
      <c r="CUA108" s="0"/>
      <c r="CUB108" s="0"/>
      <c r="CUC108" s="0"/>
      <c r="CUD108" s="0"/>
      <c r="CUE108" s="0"/>
      <c r="CUF108" s="0"/>
      <c r="CUG108" s="0"/>
      <c r="CUH108" s="0"/>
      <c r="CUI108" s="0"/>
      <c r="CUJ108" s="0"/>
      <c r="CUK108" s="0"/>
      <c r="CUL108" s="0"/>
      <c r="CUM108" s="0"/>
      <c r="CUN108" s="0"/>
      <c r="CUO108" s="0"/>
      <c r="CUP108" s="0"/>
      <c r="CUQ108" s="0"/>
      <c r="CUR108" s="0"/>
      <c r="CUS108" s="0"/>
      <c r="CUT108" s="0"/>
      <c r="CUU108" s="0"/>
      <c r="CUV108" s="0"/>
      <c r="CUW108" s="0"/>
      <c r="CUX108" s="0"/>
      <c r="CUY108" s="0"/>
      <c r="CUZ108" s="0"/>
      <c r="CVA108" s="0"/>
      <c r="CVB108" s="0"/>
      <c r="CVC108" s="0"/>
      <c r="CVD108" s="0"/>
      <c r="CVE108" s="0"/>
      <c r="CVF108" s="0"/>
      <c r="CVG108" s="0"/>
      <c r="CVH108" s="0"/>
      <c r="CVI108" s="0"/>
      <c r="CVJ108" s="0"/>
      <c r="CVK108" s="0"/>
      <c r="CVL108" s="0"/>
      <c r="CVM108" s="0"/>
      <c r="CVN108" s="0"/>
      <c r="CVO108" s="0"/>
      <c r="CVP108" s="0"/>
      <c r="CVQ108" s="0"/>
      <c r="CVR108" s="0"/>
      <c r="CVS108" s="0"/>
      <c r="CVT108" s="0"/>
      <c r="CVU108" s="0"/>
      <c r="CVV108" s="0"/>
      <c r="CVW108" s="0"/>
      <c r="CVX108" s="0"/>
      <c r="CVY108" s="0"/>
      <c r="CVZ108" s="0"/>
      <c r="CWA108" s="0"/>
      <c r="CWB108" s="0"/>
      <c r="CWC108" s="0"/>
      <c r="CWD108" s="0"/>
      <c r="CWE108" s="0"/>
      <c r="CWF108" s="0"/>
      <c r="CWG108" s="0"/>
      <c r="CWH108" s="0"/>
      <c r="CWI108" s="0"/>
      <c r="CWJ108" s="0"/>
      <c r="CWK108" s="0"/>
      <c r="CWL108" s="0"/>
      <c r="CWM108" s="0"/>
      <c r="CWN108" s="0"/>
      <c r="CWO108" s="0"/>
      <c r="CWP108" s="0"/>
      <c r="CWQ108" s="0"/>
      <c r="CWR108" s="0"/>
      <c r="CWS108" s="0"/>
      <c r="CWT108" s="0"/>
      <c r="CWU108" s="0"/>
      <c r="CWV108" s="0"/>
      <c r="CWW108" s="0"/>
      <c r="CWX108" s="0"/>
      <c r="CWY108" s="0"/>
      <c r="CWZ108" s="0"/>
      <c r="CXA108" s="0"/>
      <c r="CXB108" s="0"/>
      <c r="CXC108" s="0"/>
      <c r="CXD108" s="0"/>
      <c r="CXE108" s="0"/>
      <c r="CXF108" s="0"/>
      <c r="CXG108" s="0"/>
      <c r="CXH108" s="0"/>
      <c r="CXI108" s="0"/>
      <c r="CXJ108" s="0"/>
      <c r="CXK108" s="0"/>
      <c r="CXL108" s="0"/>
      <c r="CXM108" s="0"/>
      <c r="CXN108" s="0"/>
      <c r="CXO108" s="0"/>
      <c r="CXP108" s="0"/>
      <c r="CXQ108" s="0"/>
      <c r="CXR108" s="0"/>
      <c r="CXS108" s="0"/>
      <c r="CXT108" s="0"/>
      <c r="CXU108" s="0"/>
      <c r="CXV108" s="0"/>
      <c r="CXW108" s="0"/>
      <c r="CXX108" s="0"/>
      <c r="CXY108" s="0"/>
      <c r="CXZ108" s="0"/>
      <c r="CYA108" s="0"/>
      <c r="CYB108" s="0"/>
      <c r="CYC108" s="0"/>
      <c r="CYD108" s="0"/>
      <c r="CYE108" s="0"/>
      <c r="CYF108" s="0"/>
      <c r="CYG108" s="0"/>
      <c r="CYH108" s="0"/>
      <c r="CYI108" s="0"/>
      <c r="CYJ108" s="0"/>
      <c r="CYK108" s="0"/>
      <c r="CYL108" s="0"/>
      <c r="CYM108" s="0"/>
      <c r="CYN108" s="0"/>
      <c r="CYO108" s="0"/>
      <c r="CYP108" s="0"/>
      <c r="CYQ108" s="0"/>
      <c r="CYR108" s="0"/>
      <c r="CYS108" s="0"/>
      <c r="CYT108" s="0"/>
      <c r="CYU108" s="0"/>
      <c r="CYV108" s="0"/>
      <c r="CYW108" s="0"/>
      <c r="CYX108" s="0"/>
      <c r="CYY108" s="0"/>
      <c r="CYZ108" s="0"/>
      <c r="CZA108" s="0"/>
      <c r="CZB108" s="0"/>
      <c r="CZC108" s="0"/>
      <c r="CZD108" s="0"/>
      <c r="CZE108" s="0"/>
      <c r="CZF108" s="0"/>
      <c r="CZG108" s="0"/>
      <c r="CZH108" s="0"/>
      <c r="CZI108" s="0"/>
      <c r="CZJ108" s="0"/>
      <c r="CZK108" s="0"/>
      <c r="CZL108" s="0"/>
      <c r="CZM108" s="0"/>
      <c r="CZN108" s="0"/>
      <c r="CZO108" s="0"/>
      <c r="CZP108" s="0"/>
      <c r="CZQ108" s="0"/>
      <c r="CZR108" s="0"/>
      <c r="CZS108" s="0"/>
      <c r="CZT108" s="0"/>
      <c r="CZU108" s="0"/>
      <c r="CZV108" s="0"/>
      <c r="CZW108" s="0"/>
      <c r="CZX108" s="0"/>
      <c r="CZY108" s="0"/>
      <c r="CZZ108" s="0"/>
      <c r="DAA108" s="0"/>
      <c r="DAB108" s="0"/>
      <c r="DAC108" s="0"/>
      <c r="DAD108" s="0"/>
      <c r="DAE108" s="0"/>
      <c r="DAF108" s="0"/>
      <c r="DAG108" s="0"/>
      <c r="DAH108" s="0"/>
      <c r="DAI108" s="0"/>
      <c r="DAJ108" s="0"/>
      <c r="DAK108" s="0"/>
      <c r="DAL108" s="0"/>
      <c r="DAM108" s="0"/>
      <c r="DAN108" s="0"/>
      <c r="DAO108" s="0"/>
      <c r="DAP108" s="0"/>
      <c r="DAQ108" s="0"/>
      <c r="DAR108" s="0"/>
      <c r="DAS108" s="0"/>
      <c r="DAT108" s="0"/>
      <c r="DAU108" s="0"/>
      <c r="DAV108" s="0"/>
      <c r="DAW108" s="0"/>
      <c r="DAX108" s="0"/>
      <c r="DAY108" s="0"/>
      <c r="DAZ108" s="0"/>
      <c r="DBA108" s="0"/>
      <c r="DBB108" s="0"/>
      <c r="DBC108" s="0"/>
      <c r="DBD108" s="0"/>
      <c r="DBE108" s="0"/>
      <c r="DBF108" s="0"/>
      <c r="DBG108" s="0"/>
      <c r="DBH108" s="0"/>
      <c r="DBI108" s="0"/>
      <c r="DBJ108" s="0"/>
      <c r="DBK108" s="0"/>
      <c r="DBL108" s="0"/>
      <c r="DBM108" s="0"/>
      <c r="DBN108" s="0"/>
      <c r="DBO108" s="0"/>
      <c r="DBP108" s="0"/>
      <c r="DBQ108" s="0"/>
      <c r="DBR108" s="0"/>
      <c r="DBS108" s="0"/>
      <c r="DBT108" s="0"/>
      <c r="DBU108" s="0"/>
      <c r="DBV108" s="0"/>
      <c r="DBW108" s="0"/>
      <c r="DBX108" s="0"/>
      <c r="DBY108" s="0"/>
      <c r="DBZ108" s="0"/>
      <c r="DCA108" s="0"/>
      <c r="DCB108" s="0"/>
      <c r="DCC108" s="0"/>
      <c r="DCD108" s="0"/>
      <c r="DCE108" s="0"/>
      <c r="DCF108" s="0"/>
      <c r="DCG108" s="0"/>
      <c r="DCH108" s="0"/>
      <c r="DCI108" s="0"/>
      <c r="DCJ108" s="0"/>
      <c r="DCK108" s="0"/>
      <c r="DCL108" s="0"/>
      <c r="DCM108" s="0"/>
      <c r="DCN108" s="0"/>
      <c r="DCO108" s="0"/>
      <c r="DCP108" s="0"/>
      <c r="DCQ108" s="0"/>
      <c r="DCR108" s="0"/>
      <c r="DCS108" s="0"/>
      <c r="DCT108" s="0"/>
      <c r="DCU108" s="0"/>
      <c r="DCV108" s="0"/>
      <c r="DCW108" s="0"/>
      <c r="DCX108" s="0"/>
      <c r="DCY108" s="0"/>
      <c r="DCZ108" s="0"/>
      <c r="DDA108" s="0"/>
      <c r="DDB108" s="0"/>
      <c r="DDC108" s="0"/>
      <c r="DDD108" s="0"/>
      <c r="DDE108" s="0"/>
      <c r="DDF108" s="0"/>
      <c r="DDG108" s="0"/>
      <c r="DDH108" s="0"/>
      <c r="DDI108" s="0"/>
      <c r="DDJ108" s="0"/>
      <c r="DDK108" s="0"/>
      <c r="DDL108" s="0"/>
      <c r="DDM108" s="0"/>
      <c r="DDN108" s="0"/>
      <c r="DDO108" s="0"/>
      <c r="DDP108" s="0"/>
      <c r="DDQ108" s="0"/>
      <c r="DDR108" s="0"/>
      <c r="DDS108" s="0"/>
      <c r="DDT108" s="0"/>
      <c r="DDU108" s="0"/>
      <c r="DDV108" s="0"/>
      <c r="DDW108" s="0"/>
      <c r="DDX108" s="0"/>
      <c r="DDY108" s="0"/>
      <c r="DDZ108" s="0"/>
      <c r="DEA108" s="0"/>
      <c r="DEB108" s="0"/>
      <c r="DEC108" s="0"/>
      <c r="DED108" s="0"/>
      <c r="DEE108" s="0"/>
      <c r="DEF108" s="0"/>
      <c r="DEG108" s="0"/>
      <c r="DEH108" s="0"/>
      <c r="DEI108" s="0"/>
      <c r="DEJ108" s="0"/>
      <c r="DEK108" s="0"/>
      <c r="DEL108" s="0"/>
      <c r="DEM108" s="0"/>
      <c r="DEN108" s="0"/>
      <c r="DEO108" s="0"/>
      <c r="DEP108" s="0"/>
      <c r="DEQ108" s="0"/>
      <c r="DER108" s="0"/>
      <c r="DES108" s="0"/>
      <c r="DET108" s="0"/>
      <c r="DEU108" s="0"/>
      <c r="DEV108" s="0"/>
      <c r="DEW108" s="0"/>
      <c r="DEX108" s="0"/>
      <c r="DEY108" s="0"/>
      <c r="DEZ108" s="0"/>
      <c r="DFA108" s="0"/>
      <c r="DFB108" s="0"/>
      <c r="DFC108" s="0"/>
      <c r="DFD108" s="0"/>
      <c r="DFE108" s="0"/>
      <c r="DFF108" s="0"/>
      <c r="DFG108" s="0"/>
      <c r="DFH108" s="0"/>
      <c r="DFI108" s="0"/>
      <c r="DFJ108" s="0"/>
      <c r="DFK108" s="0"/>
      <c r="DFL108" s="0"/>
      <c r="DFM108" s="0"/>
      <c r="DFN108" s="0"/>
      <c r="DFO108" s="0"/>
      <c r="DFP108" s="0"/>
      <c r="DFQ108" s="0"/>
      <c r="DFR108" s="0"/>
      <c r="DFS108" s="0"/>
      <c r="DFT108" s="0"/>
      <c r="DFU108" s="0"/>
      <c r="DFV108" s="0"/>
      <c r="DFW108" s="0"/>
      <c r="DFX108" s="0"/>
      <c r="DFY108" s="0"/>
      <c r="DFZ108" s="0"/>
      <c r="DGA108" s="0"/>
      <c r="DGB108" s="0"/>
      <c r="DGC108" s="0"/>
      <c r="DGD108" s="0"/>
      <c r="DGE108" s="0"/>
      <c r="DGF108" s="0"/>
      <c r="DGG108" s="0"/>
      <c r="DGH108" s="0"/>
      <c r="DGI108" s="0"/>
      <c r="DGJ108" s="0"/>
      <c r="DGK108" s="0"/>
      <c r="DGL108" s="0"/>
      <c r="DGM108" s="0"/>
      <c r="DGN108" s="0"/>
      <c r="DGO108" s="0"/>
      <c r="DGP108" s="0"/>
      <c r="DGQ108" s="0"/>
      <c r="DGR108" s="0"/>
      <c r="DGS108" s="0"/>
      <c r="DGT108" s="0"/>
      <c r="DGU108" s="0"/>
      <c r="DGV108" s="0"/>
      <c r="DGW108" s="0"/>
      <c r="DGX108" s="0"/>
      <c r="DGY108" s="0"/>
      <c r="DGZ108" s="0"/>
      <c r="DHA108" s="0"/>
      <c r="DHB108" s="0"/>
      <c r="DHC108" s="0"/>
      <c r="DHD108" s="0"/>
      <c r="DHE108" s="0"/>
      <c r="DHF108" s="0"/>
      <c r="DHG108" s="0"/>
      <c r="DHH108" s="0"/>
      <c r="DHI108" s="0"/>
      <c r="DHJ108" s="0"/>
      <c r="DHK108" s="0"/>
      <c r="DHL108" s="0"/>
      <c r="DHM108" s="0"/>
      <c r="DHN108" s="0"/>
      <c r="DHO108" s="0"/>
      <c r="DHP108" s="0"/>
      <c r="DHQ108" s="0"/>
      <c r="DHR108" s="0"/>
      <c r="DHS108" s="0"/>
      <c r="DHT108" s="0"/>
      <c r="DHU108" s="0"/>
      <c r="DHV108" s="0"/>
      <c r="DHW108" s="0"/>
      <c r="DHX108" s="0"/>
      <c r="DHY108" s="0"/>
      <c r="DHZ108" s="0"/>
      <c r="DIA108" s="0"/>
      <c r="DIB108" s="0"/>
      <c r="DIC108" s="0"/>
      <c r="DID108" s="0"/>
      <c r="DIE108" s="0"/>
      <c r="DIF108" s="0"/>
      <c r="DIG108" s="0"/>
      <c r="DIH108" s="0"/>
      <c r="DII108" s="0"/>
      <c r="DIJ108" s="0"/>
      <c r="DIK108" s="0"/>
      <c r="DIL108" s="0"/>
      <c r="DIM108" s="0"/>
      <c r="DIN108" s="0"/>
      <c r="DIO108" s="0"/>
      <c r="DIP108" s="0"/>
      <c r="DIQ108" s="0"/>
      <c r="DIR108" s="0"/>
      <c r="DIS108" s="0"/>
      <c r="DIT108" s="0"/>
      <c r="DIU108" s="0"/>
      <c r="DIV108" s="0"/>
      <c r="DIW108" s="0"/>
      <c r="DIX108" s="0"/>
      <c r="DIY108" s="0"/>
      <c r="DIZ108" s="0"/>
      <c r="DJA108" s="0"/>
      <c r="DJB108" s="0"/>
      <c r="DJC108" s="0"/>
      <c r="DJD108" s="0"/>
      <c r="DJE108" s="0"/>
      <c r="DJF108" s="0"/>
      <c r="DJG108" s="0"/>
      <c r="DJH108" s="0"/>
      <c r="DJI108" s="0"/>
      <c r="DJJ108" s="0"/>
      <c r="DJK108" s="0"/>
      <c r="DJL108" s="0"/>
      <c r="DJM108" s="0"/>
      <c r="DJN108" s="0"/>
      <c r="DJO108" s="0"/>
      <c r="DJP108" s="0"/>
      <c r="DJQ108" s="0"/>
      <c r="DJR108" s="0"/>
      <c r="DJS108" s="0"/>
      <c r="DJT108" s="0"/>
      <c r="DJU108" s="0"/>
      <c r="DJV108" s="0"/>
      <c r="DJW108" s="0"/>
      <c r="DJX108" s="0"/>
      <c r="DJY108" s="0"/>
      <c r="DJZ108" s="0"/>
      <c r="DKA108" s="0"/>
      <c r="DKB108" s="0"/>
      <c r="DKC108" s="0"/>
      <c r="DKD108" s="0"/>
      <c r="DKE108" s="0"/>
      <c r="DKF108" s="0"/>
      <c r="DKG108" s="0"/>
      <c r="DKH108" s="0"/>
      <c r="DKI108" s="0"/>
      <c r="DKJ108" s="0"/>
      <c r="DKK108" s="0"/>
      <c r="DKL108" s="0"/>
      <c r="DKM108" s="0"/>
      <c r="DKN108" s="0"/>
      <c r="DKO108" s="0"/>
      <c r="DKP108" s="0"/>
      <c r="DKQ108" s="0"/>
      <c r="DKR108" s="0"/>
      <c r="DKS108" s="0"/>
      <c r="DKT108" s="0"/>
      <c r="DKU108" s="0"/>
      <c r="DKV108" s="0"/>
      <c r="DKW108" s="0"/>
      <c r="DKX108" s="0"/>
      <c r="DKY108" s="0"/>
      <c r="DKZ108" s="0"/>
      <c r="DLA108" s="0"/>
      <c r="DLB108" s="0"/>
      <c r="DLC108" s="0"/>
      <c r="DLD108" s="0"/>
      <c r="DLE108" s="0"/>
      <c r="DLF108" s="0"/>
      <c r="DLG108" s="0"/>
      <c r="DLH108" s="0"/>
      <c r="DLI108" s="0"/>
      <c r="DLJ108" s="0"/>
      <c r="DLK108" s="0"/>
      <c r="DLL108" s="0"/>
      <c r="DLM108" s="0"/>
      <c r="DLN108" s="0"/>
      <c r="DLO108" s="0"/>
      <c r="DLP108" s="0"/>
      <c r="DLQ108" s="0"/>
      <c r="DLR108" s="0"/>
      <c r="DLS108" s="0"/>
      <c r="DLT108" s="0"/>
      <c r="DLU108" s="0"/>
      <c r="DLV108" s="0"/>
      <c r="DLW108" s="0"/>
      <c r="DLX108" s="0"/>
      <c r="DLY108" s="0"/>
      <c r="DLZ108" s="0"/>
      <c r="DMA108" s="0"/>
      <c r="DMB108" s="0"/>
      <c r="DMC108" s="0"/>
      <c r="DMD108" s="0"/>
      <c r="DME108" s="0"/>
      <c r="DMF108" s="0"/>
      <c r="DMG108" s="0"/>
      <c r="DMH108" s="0"/>
      <c r="DMI108" s="0"/>
      <c r="DMJ108" s="0"/>
      <c r="DMK108" s="0"/>
      <c r="DML108" s="0"/>
      <c r="DMM108" s="0"/>
      <c r="DMN108" s="0"/>
      <c r="DMO108" s="0"/>
      <c r="DMP108" s="0"/>
      <c r="DMQ108" s="0"/>
      <c r="DMR108" s="0"/>
      <c r="DMS108" s="0"/>
      <c r="DMT108" s="0"/>
      <c r="DMU108" s="0"/>
      <c r="DMV108" s="0"/>
      <c r="DMW108" s="0"/>
      <c r="DMX108" s="0"/>
      <c r="DMY108" s="0"/>
      <c r="DMZ108" s="0"/>
      <c r="DNA108" s="0"/>
      <c r="DNB108" s="0"/>
      <c r="DNC108" s="0"/>
      <c r="DND108" s="0"/>
      <c r="DNE108" s="0"/>
      <c r="DNF108" s="0"/>
      <c r="DNG108" s="0"/>
      <c r="DNH108" s="0"/>
      <c r="DNI108" s="0"/>
      <c r="DNJ108" s="0"/>
      <c r="DNK108" s="0"/>
      <c r="DNL108" s="0"/>
      <c r="DNM108" s="0"/>
      <c r="DNN108" s="0"/>
      <c r="DNO108" s="0"/>
      <c r="DNP108" s="0"/>
      <c r="DNQ108" s="0"/>
      <c r="DNR108" s="0"/>
      <c r="DNS108" s="0"/>
      <c r="DNT108" s="0"/>
      <c r="DNU108" s="0"/>
      <c r="DNV108" s="0"/>
      <c r="DNW108" s="0"/>
      <c r="DNX108" s="0"/>
      <c r="DNY108" s="0"/>
      <c r="DNZ108" s="0"/>
      <c r="DOA108" s="0"/>
      <c r="DOB108" s="0"/>
      <c r="DOC108" s="0"/>
      <c r="DOD108" s="0"/>
      <c r="DOE108" s="0"/>
      <c r="DOF108" s="0"/>
      <c r="DOG108" s="0"/>
      <c r="DOH108" s="0"/>
      <c r="DOI108" s="0"/>
      <c r="DOJ108" s="0"/>
      <c r="DOK108" s="0"/>
      <c r="DOL108" s="0"/>
      <c r="DOM108" s="0"/>
      <c r="DON108" s="0"/>
      <c r="DOO108" s="0"/>
      <c r="DOP108" s="0"/>
      <c r="DOQ108" s="0"/>
      <c r="DOR108" s="0"/>
      <c r="DOS108" s="0"/>
      <c r="DOT108" s="0"/>
      <c r="DOU108" s="0"/>
      <c r="DOV108" s="0"/>
      <c r="DOW108" s="0"/>
      <c r="DOX108" s="0"/>
      <c r="DOY108" s="0"/>
      <c r="DOZ108" s="0"/>
      <c r="DPA108" s="0"/>
      <c r="DPB108" s="0"/>
      <c r="DPC108" s="0"/>
      <c r="DPD108" s="0"/>
      <c r="DPE108" s="0"/>
      <c r="DPF108" s="0"/>
      <c r="DPG108" s="0"/>
      <c r="DPH108" s="0"/>
      <c r="DPI108" s="0"/>
      <c r="DPJ108" s="0"/>
      <c r="DPK108" s="0"/>
      <c r="DPL108" s="0"/>
      <c r="DPM108" s="0"/>
      <c r="DPN108" s="0"/>
      <c r="DPO108" s="0"/>
      <c r="DPP108" s="0"/>
      <c r="DPQ108" s="0"/>
      <c r="DPR108" s="0"/>
      <c r="DPS108" s="0"/>
      <c r="DPT108" s="0"/>
      <c r="DPU108" s="0"/>
      <c r="DPV108" s="0"/>
      <c r="DPW108" s="0"/>
      <c r="DPX108" s="0"/>
      <c r="DPY108" s="0"/>
      <c r="DPZ108" s="0"/>
      <c r="DQA108" s="0"/>
      <c r="DQB108" s="0"/>
      <c r="DQC108" s="0"/>
      <c r="DQD108" s="0"/>
      <c r="DQE108" s="0"/>
      <c r="DQF108" s="0"/>
      <c r="DQG108" s="0"/>
      <c r="DQH108" s="0"/>
      <c r="DQI108" s="0"/>
      <c r="DQJ108" s="0"/>
      <c r="DQK108" s="0"/>
      <c r="DQL108" s="0"/>
      <c r="DQM108" s="0"/>
      <c r="DQN108" s="0"/>
      <c r="DQO108" s="0"/>
      <c r="DQP108" s="0"/>
      <c r="DQQ108" s="0"/>
      <c r="DQR108" s="0"/>
      <c r="DQS108" s="0"/>
      <c r="DQT108" s="0"/>
      <c r="DQU108" s="0"/>
      <c r="DQV108" s="0"/>
      <c r="DQW108" s="0"/>
      <c r="DQX108" s="0"/>
      <c r="DQY108" s="0"/>
      <c r="DQZ108" s="0"/>
      <c r="DRA108" s="0"/>
      <c r="DRB108" s="0"/>
      <c r="DRC108" s="0"/>
      <c r="DRD108" s="0"/>
      <c r="DRE108" s="0"/>
      <c r="DRF108" s="0"/>
      <c r="DRG108" s="0"/>
      <c r="DRH108" s="0"/>
      <c r="DRI108" s="0"/>
      <c r="DRJ108" s="0"/>
      <c r="DRK108" s="0"/>
      <c r="DRL108" s="0"/>
      <c r="DRM108" s="0"/>
      <c r="DRN108" s="0"/>
      <c r="DRO108" s="0"/>
      <c r="DRP108" s="0"/>
      <c r="DRQ108" s="0"/>
      <c r="DRR108" s="0"/>
      <c r="DRS108" s="0"/>
      <c r="DRT108" s="0"/>
      <c r="DRU108" s="0"/>
      <c r="DRV108" s="0"/>
      <c r="DRW108" s="0"/>
      <c r="DRX108" s="0"/>
      <c r="DRY108" s="0"/>
      <c r="DRZ108" s="0"/>
      <c r="DSA108" s="0"/>
      <c r="DSB108" s="0"/>
      <c r="DSC108" s="0"/>
      <c r="DSD108" s="0"/>
      <c r="DSE108" s="0"/>
      <c r="DSF108" s="0"/>
      <c r="DSG108" s="0"/>
      <c r="DSH108" s="0"/>
      <c r="DSI108" s="0"/>
      <c r="DSJ108" s="0"/>
      <c r="DSK108" s="0"/>
      <c r="DSL108" s="0"/>
      <c r="DSM108" s="0"/>
      <c r="DSN108" s="0"/>
      <c r="DSO108" s="0"/>
      <c r="DSP108" s="0"/>
      <c r="DSQ108" s="0"/>
      <c r="DSR108" s="0"/>
      <c r="DSS108" s="0"/>
      <c r="DST108" s="0"/>
      <c r="DSU108" s="0"/>
      <c r="DSV108" s="0"/>
      <c r="DSW108" s="0"/>
      <c r="DSX108" s="0"/>
      <c r="DSY108" s="0"/>
      <c r="DSZ108" s="0"/>
      <c r="DTA108" s="0"/>
      <c r="DTB108" s="0"/>
      <c r="DTC108" s="0"/>
      <c r="DTD108" s="0"/>
      <c r="DTE108" s="0"/>
      <c r="DTF108" s="0"/>
      <c r="DTG108" s="0"/>
      <c r="DTH108" s="0"/>
      <c r="DTI108" s="0"/>
      <c r="DTJ108" s="0"/>
      <c r="DTK108" s="0"/>
      <c r="DTL108" s="0"/>
      <c r="DTM108" s="0"/>
      <c r="DTN108" s="0"/>
      <c r="DTO108" s="0"/>
      <c r="DTP108" s="0"/>
      <c r="DTQ108" s="0"/>
      <c r="DTR108" s="0"/>
      <c r="DTS108" s="0"/>
      <c r="DTT108" s="0"/>
      <c r="DTU108" s="0"/>
      <c r="DTV108" s="0"/>
      <c r="DTW108" s="0"/>
      <c r="DTX108" s="0"/>
      <c r="DTY108" s="0"/>
      <c r="DTZ108" s="0"/>
      <c r="DUA108" s="0"/>
      <c r="DUB108" s="0"/>
      <c r="DUC108" s="0"/>
      <c r="DUD108" s="0"/>
      <c r="DUE108" s="0"/>
      <c r="DUF108" s="0"/>
      <c r="DUG108" s="0"/>
      <c r="DUH108" s="0"/>
      <c r="DUI108" s="0"/>
      <c r="DUJ108" s="0"/>
      <c r="DUK108" s="0"/>
      <c r="DUL108" s="0"/>
      <c r="DUM108" s="0"/>
      <c r="DUN108" s="0"/>
      <c r="DUO108" s="0"/>
      <c r="DUP108" s="0"/>
      <c r="DUQ108" s="0"/>
      <c r="DUR108" s="0"/>
      <c r="DUS108" s="0"/>
      <c r="DUT108" s="0"/>
      <c r="DUU108" s="0"/>
      <c r="DUV108" s="0"/>
      <c r="DUW108" s="0"/>
      <c r="DUX108" s="0"/>
      <c r="DUY108" s="0"/>
      <c r="DUZ108" s="0"/>
      <c r="DVA108" s="0"/>
      <c r="DVB108" s="0"/>
      <c r="DVC108" s="0"/>
      <c r="DVD108" s="0"/>
      <c r="DVE108" s="0"/>
      <c r="DVF108" s="0"/>
      <c r="DVG108" s="0"/>
      <c r="DVH108" s="0"/>
      <c r="DVI108" s="0"/>
      <c r="DVJ108" s="0"/>
      <c r="DVK108" s="0"/>
      <c r="DVL108" s="0"/>
      <c r="DVM108" s="0"/>
      <c r="DVN108" s="0"/>
      <c r="DVO108" s="0"/>
      <c r="DVP108" s="0"/>
      <c r="DVQ108" s="0"/>
      <c r="DVR108" s="0"/>
      <c r="DVS108" s="0"/>
      <c r="DVT108" s="0"/>
      <c r="DVU108" s="0"/>
      <c r="DVV108" s="0"/>
      <c r="DVW108" s="0"/>
      <c r="DVX108" s="0"/>
      <c r="DVY108" s="0"/>
      <c r="DVZ108" s="0"/>
      <c r="DWA108" s="0"/>
      <c r="DWB108" s="0"/>
      <c r="DWC108" s="0"/>
      <c r="DWD108" s="0"/>
      <c r="DWE108" s="0"/>
      <c r="DWF108" s="0"/>
      <c r="DWG108" s="0"/>
      <c r="DWH108" s="0"/>
      <c r="DWI108" s="0"/>
      <c r="DWJ108" s="0"/>
      <c r="DWK108" s="0"/>
      <c r="DWL108" s="0"/>
      <c r="DWM108" s="0"/>
      <c r="DWN108" s="0"/>
      <c r="DWO108" s="0"/>
      <c r="DWP108" s="0"/>
      <c r="DWQ108" s="0"/>
      <c r="DWR108" s="0"/>
      <c r="DWS108" s="0"/>
      <c r="DWT108" s="0"/>
      <c r="DWU108" s="0"/>
      <c r="DWV108" s="0"/>
      <c r="DWW108" s="0"/>
      <c r="DWX108" s="0"/>
      <c r="DWY108" s="0"/>
      <c r="DWZ108" s="0"/>
      <c r="DXA108" s="0"/>
      <c r="DXB108" s="0"/>
      <c r="DXC108" s="0"/>
      <c r="DXD108" s="0"/>
      <c r="DXE108" s="0"/>
      <c r="DXF108" s="0"/>
      <c r="DXG108" s="0"/>
      <c r="DXH108" s="0"/>
      <c r="DXI108" s="0"/>
      <c r="DXJ108" s="0"/>
      <c r="DXK108" s="0"/>
      <c r="DXL108" s="0"/>
      <c r="DXM108" s="0"/>
      <c r="DXN108" s="0"/>
      <c r="DXO108" s="0"/>
      <c r="DXP108" s="0"/>
      <c r="DXQ108" s="0"/>
      <c r="DXR108" s="0"/>
      <c r="DXS108" s="0"/>
      <c r="DXT108" s="0"/>
      <c r="DXU108" s="0"/>
      <c r="DXV108" s="0"/>
      <c r="DXW108" s="0"/>
      <c r="DXX108" s="0"/>
      <c r="DXY108" s="0"/>
      <c r="DXZ108" s="0"/>
      <c r="DYA108" s="0"/>
      <c r="DYB108" s="0"/>
      <c r="DYC108" s="0"/>
      <c r="DYD108" s="0"/>
      <c r="DYE108" s="0"/>
      <c r="DYF108" s="0"/>
      <c r="DYG108" s="0"/>
      <c r="DYH108" s="0"/>
      <c r="DYI108" s="0"/>
      <c r="DYJ108" s="0"/>
      <c r="DYK108" s="0"/>
      <c r="DYL108" s="0"/>
      <c r="DYM108" s="0"/>
      <c r="DYN108" s="0"/>
      <c r="DYO108" s="0"/>
      <c r="DYP108" s="0"/>
      <c r="DYQ108" s="0"/>
      <c r="DYR108" s="0"/>
      <c r="DYS108" s="0"/>
      <c r="DYT108" s="0"/>
      <c r="DYU108" s="0"/>
      <c r="DYV108" s="0"/>
      <c r="DYW108" s="0"/>
      <c r="DYX108" s="0"/>
      <c r="DYY108" s="0"/>
      <c r="DYZ108" s="0"/>
      <c r="DZA108" s="0"/>
      <c r="DZB108" s="0"/>
      <c r="DZC108" s="0"/>
      <c r="DZD108" s="0"/>
      <c r="DZE108" s="0"/>
      <c r="DZF108" s="0"/>
      <c r="DZG108" s="0"/>
      <c r="DZH108" s="0"/>
      <c r="DZI108" s="0"/>
      <c r="DZJ108" s="0"/>
      <c r="DZK108" s="0"/>
      <c r="DZL108" s="0"/>
      <c r="DZM108" s="0"/>
      <c r="DZN108" s="0"/>
      <c r="DZO108" s="0"/>
      <c r="DZP108" s="0"/>
      <c r="DZQ108" s="0"/>
      <c r="DZR108" s="0"/>
      <c r="DZS108" s="0"/>
      <c r="DZT108" s="0"/>
      <c r="DZU108" s="0"/>
      <c r="DZV108" s="0"/>
      <c r="DZW108" s="0"/>
      <c r="DZX108" s="0"/>
      <c r="DZY108" s="0"/>
      <c r="DZZ108" s="0"/>
      <c r="EAA108" s="0"/>
      <c r="EAB108" s="0"/>
      <c r="EAC108" s="0"/>
      <c r="EAD108" s="0"/>
      <c r="EAE108" s="0"/>
      <c r="EAF108" s="0"/>
      <c r="EAG108" s="0"/>
      <c r="EAH108" s="0"/>
      <c r="EAI108" s="0"/>
      <c r="EAJ108" s="0"/>
      <c r="EAK108" s="0"/>
      <c r="EAL108" s="0"/>
      <c r="EAM108" s="0"/>
      <c r="EAN108" s="0"/>
      <c r="EAO108" s="0"/>
      <c r="EAP108" s="0"/>
      <c r="EAQ108" s="0"/>
      <c r="EAR108" s="0"/>
      <c r="EAS108" s="0"/>
      <c r="EAT108" s="0"/>
      <c r="EAU108" s="0"/>
      <c r="EAV108" s="0"/>
      <c r="EAW108" s="0"/>
      <c r="EAX108" s="0"/>
      <c r="EAY108" s="0"/>
      <c r="EAZ108" s="0"/>
      <c r="EBA108" s="0"/>
      <c r="EBB108" s="0"/>
      <c r="EBC108" s="0"/>
      <c r="EBD108" s="0"/>
      <c r="EBE108" s="0"/>
      <c r="EBF108" s="0"/>
      <c r="EBG108" s="0"/>
      <c r="EBH108" s="0"/>
      <c r="EBI108" s="0"/>
      <c r="EBJ108" s="0"/>
      <c r="EBK108" s="0"/>
      <c r="EBL108" s="0"/>
      <c r="EBM108" s="0"/>
      <c r="EBN108" s="0"/>
      <c r="EBO108" s="0"/>
      <c r="EBP108" s="0"/>
      <c r="EBQ108" s="0"/>
      <c r="EBR108" s="0"/>
      <c r="EBS108" s="0"/>
      <c r="EBT108" s="0"/>
      <c r="EBU108" s="0"/>
      <c r="EBV108" s="0"/>
      <c r="EBW108" s="0"/>
      <c r="EBX108" s="0"/>
      <c r="EBY108" s="0"/>
      <c r="EBZ108" s="0"/>
      <c r="ECA108" s="0"/>
      <c r="ECB108" s="0"/>
      <c r="ECC108" s="0"/>
      <c r="ECD108" s="0"/>
      <c r="ECE108" s="0"/>
      <c r="ECF108" s="0"/>
      <c r="ECG108" s="0"/>
      <c r="ECH108" s="0"/>
      <c r="ECI108" s="0"/>
      <c r="ECJ108" s="0"/>
      <c r="ECK108" s="0"/>
      <c r="ECL108" s="0"/>
      <c r="ECM108" s="0"/>
      <c r="ECN108" s="0"/>
      <c r="ECO108" s="0"/>
      <c r="ECP108" s="0"/>
      <c r="ECQ108" s="0"/>
      <c r="ECR108" s="0"/>
      <c r="ECS108" s="0"/>
      <c r="ECT108" s="0"/>
      <c r="ECU108" s="0"/>
      <c r="ECV108" s="0"/>
      <c r="ECW108" s="0"/>
      <c r="ECX108" s="0"/>
      <c r="ECY108" s="0"/>
      <c r="ECZ108" s="0"/>
      <c r="EDA108" s="0"/>
      <c r="EDB108" s="0"/>
      <c r="EDC108" s="0"/>
      <c r="EDD108" s="0"/>
      <c r="EDE108" s="0"/>
      <c r="EDF108" s="0"/>
      <c r="EDG108" s="0"/>
      <c r="EDH108" s="0"/>
      <c r="EDI108" s="0"/>
      <c r="EDJ108" s="0"/>
      <c r="EDK108" s="0"/>
      <c r="EDL108" s="0"/>
      <c r="EDM108" s="0"/>
      <c r="EDN108" s="0"/>
      <c r="EDO108" s="0"/>
      <c r="EDP108" s="0"/>
      <c r="EDQ108" s="0"/>
      <c r="EDR108" s="0"/>
      <c r="EDS108" s="0"/>
      <c r="EDT108" s="0"/>
      <c r="EDU108" s="0"/>
      <c r="EDV108" s="0"/>
      <c r="EDW108" s="0"/>
      <c r="EDX108" s="0"/>
      <c r="EDY108" s="0"/>
      <c r="EDZ108" s="0"/>
      <c r="EEA108" s="0"/>
      <c r="EEB108" s="0"/>
      <c r="EEC108" s="0"/>
      <c r="EED108" s="0"/>
      <c r="EEE108" s="0"/>
      <c r="EEF108" s="0"/>
      <c r="EEG108" s="0"/>
      <c r="EEH108" s="0"/>
      <c r="EEI108" s="0"/>
      <c r="EEJ108" s="0"/>
      <c r="EEK108" s="0"/>
      <c r="EEL108" s="0"/>
      <c r="EEM108" s="0"/>
      <c r="EEN108" s="0"/>
      <c r="EEO108" s="0"/>
      <c r="EEP108" s="0"/>
      <c r="EEQ108" s="0"/>
      <c r="EER108" s="0"/>
      <c r="EES108" s="0"/>
      <c r="EET108" s="0"/>
      <c r="EEU108" s="0"/>
      <c r="EEV108" s="0"/>
      <c r="EEW108" s="0"/>
      <c r="EEX108" s="0"/>
      <c r="EEY108" s="0"/>
      <c r="EEZ108" s="0"/>
      <c r="EFA108" s="0"/>
      <c r="EFB108" s="0"/>
      <c r="EFC108" s="0"/>
      <c r="EFD108" s="0"/>
      <c r="EFE108" s="0"/>
      <c r="EFF108" s="0"/>
      <c r="EFG108" s="0"/>
      <c r="EFH108" s="0"/>
      <c r="EFI108" s="0"/>
      <c r="EFJ108" s="0"/>
      <c r="EFK108" s="0"/>
      <c r="EFL108" s="0"/>
      <c r="EFM108" s="0"/>
      <c r="EFN108" s="0"/>
      <c r="EFO108" s="0"/>
      <c r="EFP108" s="0"/>
      <c r="EFQ108" s="0"/>
      <c r="EFR108" s="0"/>
      <c r="EFS108" s="0"/>
      <c r="EFT108" s="0"/>
      <c r="EFU108" s="0"/>
      <c r="EFV108" s="0"/>
      <c r="EFW108" s="0"/>
      <c r="EFX108" s="0"/>
      <c r="EFY108" s="0"/>
      <c r="EFZ108" s="0"/>
      <c r="EGA108" s="0"/>
      <c r="EGB108" s="0"/>
      <c r="EGC108" s="0"/>
      <c r="EGD108" s="0"/>
      <c r="EGE108" s="0"/>
      <c r="EGF108" s="0"/>
      <c r="EGG108" s="0"/>
      <c r="EGH108" s="0"/>
      <c r="EGI108" s="0"/>
      <c r="EGJ108" s="0"/>
      <c r="EGK108" s="0"/>
      <c r="EGL108" s="0"/>
      <c r="EGM108" s="0"/>
      <c r="EGN108" s="0"/>
      <c r="EGO108" s="0"/>
      <c r="EGP108" s="0"/>
      <c r="EGQ108" s="0"/>
      <c r="EGR108" s="0"/>
      <c r="EGS108" s="0"/>
      <c r="EGT108" s="0"/>
      <c r="EGU108" s="0"/>
      <c r="EGV108" s="0"/>
      <c r="EGW108" s="0"/>
      <c r="EGX108" s="0"/>
      <c r="EGY108" s="0"/>
      <c r="EGZ108" s="0"/>
      <c r="EHA108" s="0"/>
      <c r="EHB108" s="0"/>
      <c r="EHC108" s="0"/>
      <c r="EHD108" s="0"/>
      <c r="EHE108" s="0"/>
      <c r="EHF108" s="0"/>
      <c r="EHG108" s="0"/>
      <c r="EHH108" s="0"/>
      <c r="EHI108" s="0"/>
      <c r="EHJ108" s="0"/>
      <c r="EHK108" s="0"/>
      <c r="EHL108" s="0"/>
      <c r="EHM108" s="0"/>
      <c r="EHN108" s="0"/>
      <c r="EHO108" s="0"/>
      <c r="EHP108" s="0"/>
      <c r="EHQ108" s="0"/>
      <c r="EHR108" s="0"/>
      <c r="EHS108" s="0"/>
      <c r="EHT108" s="0"/>
      <c r="EHU108" s="0"/>
      <c r="EHV108" s="0"/>
      <c r="EHW108" s="0"/>
      <c r="EHX108" s="0"/>
      <c r="EHY108" s="0"/>
      <c r="EHZ108" s="0"/>
      <c r="EIA108" s="0"/>
      <c r="EIB108" s="0"/>
      <c r="EIC108" s="0"/>
      <c r="EID108" s="0"/>
      <c r="EIE108" s="0"/>
      <c r="EIF108" s="0"/>
      <c r="EIG108" s="0"/>
      <c r="EIH108" s="0"/>
      <c r="EII108" s="0"/>
      <c r="EIJ108" s="0"/>
      <c r="EIK108" s="0"/>
      <c r="EIL108" s="0"/>
      <c r="EIM108" s="0"/>
      <c r="EIN108" s="0"/>
      <c r="EIO108" s="0"/>
      <c r="EIP108" s="0"/>
      <c r="EIQ108" s="0"/>
      <c r="EIR108" s="0"/>
      <c r="EIS108" s="0"/>
      <c r="EIT108" s="0"/>
      <c r="EIU108" s="0"/>
      <c r="EIV108" s="0"/>
      <c r="EIW108" s="0"/>
      <c r="EIX108" s="0"/>
      <c r="EIY108" s="0"/>
      <c r="EIZ108" s="0"/>
      <c r="EJA108" s="0"/>
      <c r="EJB108" s="0"/>
      <c r="EJC108" s="0"/>
      <c r="EJD108" s="0"/>
      <c r="EJE108" s="0"/>
      <c r="EJF108" s="0"/>
      <c r="EJG108" s="0"/>
      <c r="EJH108" s="0"/>
      <c r="EJI108" s="0"/>
      <c r="EJJ108" s="0"/>
      <c r="EJK108" s="0"/>
      <c r="EJL108" s="0"/>
      <c r="EJM108" s="0"/>
      <c r="EJN108" s="0"/>
      <c r="EJO108" s="0"/>
      <c r="EJP108" s="0"/>
      <c r="EJQ108" s="0"/>
      <c r="EJR108" s="0"/>
      <c r="EJS108" s="0"/>
      <c r="EJT108" s="0"/>
      <c r="EJU108" s="0"/>
      <c r="EJV108" s="0"/>
      <c r="EJW108" s="0"/>
      <c r="EJX108" s="0"/>
      <c r="EJY108" s="0"/>
      <c r="EJZ108" s="0"/>
      <c r="EKA108" s="0"/>
      <c r="EKB108" s="0"/>
      <c r="EKC108" s="0"/>
      <c r="EKD108" s="0"/>
      <c r="EKE108" s="0"/>
      <c r="EKF108" s="0"/>
      <c r="EKG108" s="0"/>
      <c r="EKH108" s="0"/>
      <c r="EKI108" s="0"/>
      <c r="EKJ108" s="0"/>
      <c r="EKK108" s="0"/>
      <c r="EKL108" s="0"/>
      <c r="EKM108" s="0"/>
      <c r="EKN108" s="0"/>
      <c r="EKO108" s="0"/>
      <c r="EKP108" s="0"/>
      <c r="EKQ108" s="0"/>
      <c r="EKR108" s="0"/>
      <c r="EKS108" s="0"/>
      <c r="EKT108" s="0"/>
      <c r="EKU108" s="0"/>
      <c r="EKV108" s="0"/>
      <c r="EKW108" s="0"/>
      <c r="EKX108" s="0"/>
      <c r="EKY108" s="0"/>
      <c r="EKZ108" s="0"/>
      <c r="ELA108" s="0"/>
      <c r="ELB108" s="0"/>
      <c r="ELC108" s="0"/>
      <c r="ELD108" s="0"/>
      <c r="ELE108" s="0"/>
      <c r="ELF108" s="0"/>
      <c r="ELG108" s="0"/>
      <c r="ELH108" s="0"/>
      <c r="ELI108" s="0"/>
      <c r="ELJ108" s="0"/>
      <c r="ELK108" s="0"/>
      <c r="ELL108" s="0"/>
      <c r="ELM108" s="0"/>
      <c r="ELN108" s="0"/>
      <c r="ELO108" s="0"/>
      <c r="ELP108" s="0"/>
      <c r="ELQ108" s="0"/>
      <c r="ELR108" s="0"/>
      <c r="ELS108" s="0"/>
      <c r="ELT108" s="0"/>
      <c r="ELU108" s="0"/>
      <c r="ELV108" s="0"/>
      <c r="ELW108" s="0"/>
      <c r="ELX108" s="0"/>
      <c r="ELY108" s="0"/>
      <c r="ELZ108" s="0"/>
      <c r="EMA108" s="0"/>
      <c r="EMB108" s="0"/>
      <c r="EMC108" s="0"/>
      <c r="EMD108" s="0"/>
      <c r="EME108" s="0"/>
      <c r="EMF108" s="0"/>
      <c r="EMG108" s="0"/>
      <c r="EMH108" s="0"/>
      <c r="EMI108" s="0"/>
      <c r="EMJ108" s="0"/>
      <c r="EMK108" s="0"/>
      <c r="EML108" s="0"/>
      <c r="EMM108" s="0"/>
      <c r="EMN108" s="0"/>
      <c r="EMO108" s="0"/>
      <c r="EMP108" s="0"/>
      <c r="EMQ108" s="0"/>
      <c r="EMR108" s="0"/>
      <c r="EMS108" s="0"/>
      <c r="EMT108" s="0"/>
      <c r="EMU108" s="0"/>
      <c r="EMV108" s="0"/>
      <c r="EMW108" s="0"/>
      <c r="EMX108" s="0"/>
      <c r="EMY108" s="0"/>
      <c r="EMZ108" s="0"/>
      <c r="ENA108" s="0"/>
      <c r="ENB108" s="0"/>
      <c r="ENC108" s="0"/>
      <c r="END108" s="0"/>
      <c r="ENE108" s="0"/>
      <c r="ENF108" s="0"/>
      <c r="ENG108" s="0"/>
      <c r="ENH108" s="0"/>
      <c r="ENI108" s="0"/>
      <c r="ENJ108" s="0"/>
      <c r="ENK108" s="0"/>
      <c r="ENL108" s="0"/>
      <c r="ENM108" s="0"/>
      <c r="ENN108" s="0"/>
      <c r="ENO108" s="0"/>
      <c r="ENP108" s="0"/>
      <c r="ENQ108" s="0"/>
      <c r="ENR108" s="0"/>
      <c r="ENS108" s="0"/>
      <c r="ENT108" s="0"/>
      <c r="ENU108" s="0"/>
      <c r="ENV108" s="0"/>
      <c r="ENW108" s="0"/>
      <c r="ENX108" s="0"/>
      <c r="ENY108" s="0"/>
      <c r="ENZ108" s="0"/>
      <c r="EOA108" s="0"/>
      <c r="EOB108" s="0"/>
      <c r="EOC108" s="0"/>
      <c r="EOD108" s="0"/>
      <c r="EOE108" s="0"/>
      <c r="EOF108" s="0"/>
      <c r="EOG108" s="0"/>
      <c r="EOH108" s="0"/>
      <c r="EOI108" s="0"/>
      <c r="EOJ108" s="0"/>
      <c r="EOK108" s="0"/>
      <c r="EOL108" s="0"/>
      <c r="EOM108" s="0"/>
      <c r="EON108" s="0"/>
      <c r="EOO108" s="0"/>
      <c r="EOP108" s="0"/>
      <c r="EOQ108" s="0"/>
      <c r="EOR108" s="0"/>
      <c r="EOS108" s="0"/>
      <c r="EOT108" s="0"/>
      <c r="EOU108" s="0"/>
      <c r="EOV108" s="0"/>
      <c r="EOW108" s="0"/>
      <c r="EOX108" s="0"/>
      <c r="EOY108" s="0"/>
      <c r="EOZ108" s="0"/>
      <c r="EPA108" s="0"/>
      <c r="EPB108" s="0"/>
      <c r="EPC108" s="0"/>
      <c r="EPD108" s="0"/>
      <c r="EPE108" s="0"/>
      <c r="EPF108" s="0"/>
      <c r="EPG108" s="0"/>
      <c r="EPH108" s="0"/>
      <c r="EPI108" s="0"/>
      <c r="EPJ108" s="0"/>
      <c r="EPK108" s="0"/>
      <c r="EPL108" s="0"/>
      <c r="EPM108" s="0"/>
      <c r="EPN108" s="0"/>
      <c r="EPO108" s="0"/>
      <c r="EPP108" s="0"/>
      <c r="EPQ108" s="0"/>
      <c r="EPR108" s="0"/>
      <c r="EPS108" s="0"/>
      <c r="EPT108" s="0"/>
      <c r="EPU108" s="0"/>
      <c r="EPV108" s="0"/>
      <c r="EPW108" s="0"/>
      <c r="EPX108" s="0"/>
      <c r="EPY108" s="0"/>
      <c r="EPZ108" s="0"/>
      <c r="EQA108" s="0"/>
      <c r="EQB108" s="0"/>
      <c r="EQC108" s="0"/>
      <c r="EQD108" s="0"/>
      <c r="EQE108" s="0"/>
      <c r="EQF108" s="0"/>
      <c r="EQG108" s="0"/>
      <c r="EQH108" s="0"/>
      <c r="EQI108" s="0"/>
      <c r="EQJ108" s="0"/>
      <c r="EQK108" s="0"/>
      <c r="EQL108" s="0"/>
      <c r="EQM108" s="0"/>
      <c r="EQN108" s="0"/>
      <c r="EQO108" s="0"/>
      <c r="EQP108" s="0"/>
      <c r="EQQ108" s="0"/>
      <c r="EQR108" s="0"/>
      <c r="EQS108" s="0"/>
      <c r="EQT108" s="0"/>
      <c r="EQU108" s="0"/>
      <c r="EQV108" s="0"/>
      <c r="EQW108" s="0"/>
      <c r="EQX108" s="0"/>
      <c r="EQY108" s="0"/>
      <c r="EQZ108" s="0"/>
      <c r="ERA108" s="0"/>
      <c r="ERB108" s="0"/>
      <c r="ERC108" s="0"/>
      <c r="ERD108" s="0"/>
      <c r="ERE108" s="0"/>
      <c r="ERF108" s="0"/>
      <c r="ERG108" s="0"/>
      <c r="ERH108" s="0"/>
      <c r="ERI108" s="0"/>
      <c r="ERJ108" s="0"/>
      <c r="ERK108" s="0"/>
      <c r="ERL108" s="0"/>
      <c r="ERM108" s="0"/>
      <c r="ERN108" s="0"/>
      <c r="ERO108" s="0"/>
      <c r="ERP108" s="0"/>
      <c r="ERQ108" s="0"/>
      <c r="ERR108" s="0"/>
      <c r="ERS108" s="0"/>
      <c r="ERT108" s="0"/>
      <c r="ERU108" s="0"/>
      <c r="ERV108" s="0"/>
      <c r="ERW108" s="0"/>
      <c r="ERX108" s="0"/>
      <c r="ERY108" s="0"/>
      <c r="ERZ108" s="0"/>
      <c r="ESA108" s="0"/>
      <c r="ESB108" s="0"/>
      <c r="ESC108" s="0"/>
      <c r="ESD108" s="0"/>
      <c r="ESE108" s="0"/>
      <c r="ESF108" s="0"/>
      <c r="ESG108" s="0"/>
      <c r="ESH108" s="0"/>
      <c r="ESI108" s="0"/>
      <c r="ESJ108" s="0"/>
      <c r="ESK108" s="0"/>
      <c r="ESL108" s="0"/>
      <c r="ESM108" s="0"/>
      <c r="ESN108" s="0"/>
      <c r="ESO108" s="0"/>
      <c r="ESP108" s="0"/>
      <c r="ESQ108" s="0"/>
      <c r="ESR108" s="0"/>
      <c r="ESS108" s="0"/>
      <c r="EST108" s="0"/>
      <c r="ESU108" s="0"/>
      <c r="ESV108" s="0"/>
      <c r="ESW108" s="0"/>
      <c r="ESX108" s="0"/>
      <c r="ESY108" s="0"/>
      <c r="ESZ108" s="0"/>
      <c r="ETA108" s="0"/>
      <c r="ETB108" s="0"/>
      <c r="ETC108" s="0"/>
      <c r="ETD108" s="0"/>
      <c r="ETE108" s="0"/>
      <c r="ETF108" s="0"/>
      <c r="ETG108" s="0"/>
      <c r="ETH108" s="0"/>
      <c r="ETI108" s="0"/>
      <c r="ETJ108" s="0"/>
      <c r="ETK108" s="0"/>
      <c r="ETL108" s="0"/>
      <c r="ETM108" s="0"/>
      <c r="ETN108" s="0"/>
      <c r="ETO108" s="0"/>
      <c r="ETP108" s="0"/>
      <c r="ETQ108" s="0"/>
      <c r="ETR108" s="0"/>
      <c r="ETS108" s="0"/>
      <c r="ETT108" s="0"/>
      <c r="ETU108" s="0"/>
      <c r="ETV108" s="0"/>
      <c r="ETW108" s="0"/>
      <c r="ETX108" s="0"/>
      <c r="ETY108" s="0"/>
      <c r="ETZ108" s="0"/>
      <c r="EUA108" s="0"/>
      <c r="EUB108" s="0"/>
      <c r="EUC108" s="0"/>
      <c r="EUD108" s="0"/>
      <c r="EUE108" s="0"/>
      <c r="EUF108" s="0"/>
      <c r="EUG108" s="0"/>
      <c r="EUH108" s="0"/>
      <c r="EUI108" s="0"/>
      <c r="EUJ108" s="0"/>
      <c r="EUK108" s="0"/>
      <c r="EUL108" s="0"/>
      <c r="EUM108" s="0"/>
      <c r="EUN108" s="0"/>
      <c r="EUO108" s="0"/>
      <c r="EUP108" s="0"/>
      <c r="EUQ108" s="0"/>
      <c r="EUR108" s="0"/>
      <c r="EUS108" s="0"/>
      <c r="EUT108" s="0"/>
      <c r="EUU108" s="0"/>
      <c r="EUV108" s="0"/>
      <c r="EUW108" s="0"/>
      <c r="EUX108" s="0"/>
      <c r="EUY108" s="0"/>
      <c r="EUZ108" s="0"/>
      <c r="EVA108" s="0"/>
      <c r="EVB108" s="0"/>
      <c r="EVC108" s="0"/>
      <c r="EVD108" s="0"/>
      <c r="EVE108" s="0"/>
      <c r="EVF108" s="0"/>
      <c r="EVG108" s="0"/>
      <c r="EVH108" s="0"/>
      <c r="EVI108" s="0"/>
      <c r="EVJ108" s="0"/>
      <c r="EVK108" s="0"/>
      <c r="EVL108" s="0"/>
      <c r="EVM108" s="0"/>
      <c r="EVN108" s="0"/>
      <c r="EVO108" s="0"/>
      <c r="EVP108" s="0"/>
      <c r="EVQ108" s="0"/>
      <c r="EVR108" s="0"/>
      <c r="EVS108" s="0"/>
      <c r="EVT108" s="0"/>
      <c r="EVU108" s="0"/>
      <c r="EVV108" s="0"/>
      <c r="EVW108" s="0"/>
      <c r="EVX108" s="0"/>
      <c r="EVY108" s="0"/>
      <c r="EVZ108" s="0"/>
      <c r="EWA108" s="0"/>
      <c r="EWB108" s="0"/>
      <c r="EWC108" s="0"/>
      <c r="EWD108" s="0"/>
      <c r="EWE108" s="0"/>
      <c r="EWF108" s="0"/>
      <c r="EWG108" s="0"/>
      <c r="EWH108" s="0"/>
      <c r="EWI108" s="0"/>
      <c r="EWJ108" s="0"/>
      <c r="EWK108" s="0"/>
      <c r="EWL108" s="0"/>
      <c r="EWM108" s="0"/>
      <c r="EWN108" s="0"/>
      <c r="EWO108" s="0"/>
      <c r="EWP108" s="0"/>
      <c r="EWQ108" s="0"/>
      <c r="EWR108" s="0"/>
      <c r="EWS108" s="0"/>
      <c r="EWT108" s="0"/>
      <c r="EWU108" s="0"/>
      <c r="EWV108" s="0"/>
      <c r="EWW108" s="0"/>
      <c r="EWX108" s="0"/>
      <c r="EWY108" s="0"/>
      <c r="EWZ108" s="0"/>
      <c r="EXA108" s="0"/>
      <c r="EXB108" s="0"/>
      <c r="EXC108" s="0"/>
      <c r="EXD108" s="0"/>
      <c r="EXE108" s="0"/>
      <c r="EXF108" s="0"/>
      <c r="EXG108" s="0"/>
      <c r="EXH108" s="0"/>
      <c r="EXI108" s="0"/>
      <c r="EXJ108" s="0"/>
      <c r="EXK108" s="0"/>
      <c r="EXL108" s="0"/>
      <c r="EXM108" s="0"/>
      <c r="EXN108" s="0"/>
      <c r="EXO108" s="0"/>
      <c r="EXP108" s="0"/>
      <c r="EXQ108" s="0"/>
      <c r="EXR108" s="0"/>
      <c r="EXS108" s="0"/>
      <c r="EXT108" s="0"/>
      <c r="EXU108" s="0"/>
      <c r="EXV108" s="0"/>
      <c r="EXW108" s="0"/>
      <c r="EXX108" s="0"/>
      <c r="EXY108" s="0"/>
      <c r="EXZ108" s="0"/>
      <c r="EYA108" s="0"/>
      <c r="EYB108" s="0"/>
      <c r="EYC108" s="0"/>
      <c r="EYD108" s="0"/>
      <c r="EYE108" s="0"/>
      <c r="EYF108" s="0"/>
      <c r="EYG108" s="0"/>
      <c r="EYH108" s="0"/>
      <c r="EYI108" s="0"/>
      <c r="EYJ108" s="0"/>
      <c r="EYK108" s="0"/>
      <c r="EYL108" s="0"/>
      <c r="EYM108" s="0"/>
      <c r="EYN108" s="0"/>
      <c r="EYO108" s="0"/>
      <c r="EYP108" s="0"/>
      <c r="EYQ108" s="0"/>
      <c r="EYR108" s="0"/>
      <c r="EYS108" s="0"/>
      <c r="EYT108" s="0"/>
      <c r="EYU108" s="0"/>
      <c r="EYV108" s="0"/>
      <c r="EYW108" s="0"/>
      <c r="EYX108" s="0"/>
      <c r="EYY108" s="0"/>
      <c r="EYZ108" s="0"/>
      <c r="EZA108" s="0"/>
      <c r="EZB108" s="0"/>
      <c r="EZC108" s="0"/>
      <c r="EZD108" s="0"/>
      <c r="EZE108" s="0"/>
      <c r="EZF108" s="0"/>
      <c r="EZG108" s="0"/>
      <c r="EZH108" s="0"/>
      <c r="EZI108" s="0"/>
      <c r="EZJ108" s="0"/>
      <c r="EZK108" s="0"/>
      <c r="EZL108" s="0"/>
      <c r="EZM108" s="0"/>
      <c r="EZN108" s="0"/>
      <c r="EZO108" s="0"/>
      <c r="EZP108" s="0"/>
      <c r="EZQ108" s="0"/>
      <c r="EZR108" s="0"/>
      <c r="EZS108" s="0"/>
      <c r="EZT108" s="0"/>
      <c r="EZU108" s="0"/>
      <c r="EZV108" s="0"/>
      <c r="EZW108" s="0"/>
      <c r="EZX108" s="0"/>
      <c r="EZY108" s="0"/>
      <c r="EZZ108" s="0"/>
      <c r="FAA108" s="0"/>
      <c r="FAB108" s="0"/>
      <c r="FAC108" s="0"/>
      <c r="FAD108" s="0"/>
      <c r="FAE108" s="0"/>
      <c r="FAF108" s="0"/>
      <c r="FAG108" s="0"/>
      <c r="FAH108" s="0"/>
      <c r="FAI108" s="0"/>
      <c r="FAJ108" s="0"/>
      <c r="FAK108" s="0"/>
      <c r="FAL108" s="0"/>
      <c r="FAM108" s="0"/>
      <c r="FAN108" s="0"/>
      <c r="FAO108" s="0"/>
      <c r="FAP108" s="0"/>
      <c r="FAQ108" s="0"/>
      <c r="FAR108" s="0"/>
      <c r="FAS108" s="0"/>
      <c r="FAT108" s="0"/>
      <c r="FAU108" s="0"/>
      <c r="FAV108" s="0"/>
      <c r="FAW108" s="0"/>
      <c r="FAX108" s="0"/>
      <c r="FAY108" s="0"/>
      <c r="FAZ108" s="0"/>
      <c r="FBA108" s="0"/>
      <c r="FBB108" s="0"/>
      <c r="FBC108" s="0"/>
      <c r="FBD108" s="0"/>
      <c r="FBE108" s="0"/>
      <c r="FBF108" s="0"/>
      <c r="FBG108" s="0"/>
      <c r="FBH108" s="0"/>
      <c r="FBI108" s="0"/>
      <c r="FBJ108" s="0"/>
      <c r="FBK108" s="0"/>
      <c r="FBL108" s="0"/>
      <c r="FBM108" s="0"/>
      <c r="FBN108" s="0"/>
      <c r="FBO108" s="0"/>
      <c r="FBP108" s="0"/>
      <c r="FBQ108" s="0"/>
      <c r="FBR108" s="0"/>
      <c r="FBS108" s="0"/>
      <c r="FBT108" s="0"/>
      <c r="FBU108" s="0"/>
      <c r="FBV108" s="0"/>
      <c r="FBW108" s="0"/>
      <c r="FBX108" s="0"/>
      <c r="FBY108" s="0"/>
      <c r="FBZ108" s="0"/>
      <c r="FCA108" s="0"/>
      <c r="FCB108" s="0"/>
      <c r="FCC108" s="0"/>
      <c r="FCD108" s="0"/>
      <c r="FCE108" s="0"/>
      <c r="FCF108" s="0"/>
      <c r="FCG108" s="0"/>
      <c r="FCH108" s="0"/>
      <c r="FCI108" s="0"/>
      <c r="FCJ108" s="0"/>
      <c r="FCK108" s="0"/>
      <c r="FCL108" s="0"/>
      <c r="FCM108" s="0"/>
      <c r="FCN108" s="0"/>
      <c r="FCO108" s="0"/>
      <c r="FCP108" s="0"/>
      <c r="FCQ108" s="0"/>
      <c r="FCR108" s="0"/>
      <c r="FCS108" s="0"/>
      <c r="FCT108" s="0"/>
      <c r="FCU108" s="0"/>
      <c r="FCV108" s="0"/>
      <c r="FCW108" s="0"/>
      <c r="FCX108" s="0"/>
      <c r="FCY108" s="0"/>
      <c r="FCZ108" s="0"/>
      <c r="FDA108" s="0"/>
      <c r="FDB108" s="0"/>
      <c r="FDC108" s="0"/>
      <c r="FDD108" s="0"/>
      <c r="FDE108" s="0"/>
      <c r="FDF108" s="0"/>
      <c r="FDG108" s="0"/>
      <c r="FDH108" s="0"/>
      <c r="FDI108" s="0"/>
      <c r="FDJ108" s="0"/>
      <c r="FDK108" s="0"/>
      <c r="FDL108" s="0"/>
      <c r="FDM108" s="0"/>
      <c r="FDN108" s="0"/>
      <c r="FDO108" s="0"/>
      <c r="FDP108" s="0"/>
      <c r="FDQ108" s="0"/>
      <c r="FDR108" s="0"/>
      <c r="FDS108" s="0"/>
      <c r="FDT108" s="0"/>
      <c r="FDU108" s="0"/>
      <c r="FDV108" s="0"/>
      <c r="FDW108" s="0"/>
      <c r="FDX108" s="0"/>
      <c r="FDY108" s="0"/>
      <c r="FDZ108" s="0"/>
      <c r="FEA108" s="0"/>
      <c r="FEB108" s="0"/>
      <c r="FEC108" s="0"/>
      <c r="FED108" s="0"/>
      <c r="FEE108" s="0"/>
      <c r="FEF108" s="0"/>
      <c r="FEG108" s="0"/>
      <c r="FEH108" s="0"/>
      <c r="FEI108" s="0"/>
      <c r="FEJ108" s="0"/>
      <c r="FEK108" s="0"/>
      <c r="FEL108" s="0"/>
      <c r="FEM108" s="0"/>
      <c r="FEN108" s="0"/>
      <c r="FEO108" s="0"/>
      <c r="FEP108" s="0"/>
      <c r="FEQ108" s="0"/>
      <c r="FER108" s="0"/>
      <c r="FES108" s="0"/>
      <c r="FET108" s="0"/>
      <c r="FEU108" s="0"/>
      <c r="FEV108" s="0"/>
      <c r="FEW108" s="0"/>
      <c r="FEX108" s="0"/>
      <c r="FEY108" s="0"/>
      <c r="FEZ108" s="0"/>
      <c r="FFA108" s="0"/>
      <c r="FFB108" s="0"/>
      <c r="FFC108" s="0"/>
      <c r="FFD108" s="0"/>
      <c r="FFE108" s="0"/>
      <c r="FFF108" s="0"/>
      <c r="FFG108" s="0"/>
      <c r="FFH108" s="0"/>
      <c r="FFI108" s="0"/>
      <c r="FFJ108" s="0"/>
      <c r="FFK108" s="0"/>
      <c r="FFL108" s="0"/>
      <c r="FFM108" s="0"/>
      <c r="FFN108" s="0"/>
      <c r="FFO108" s="0"/>
      <c r="FFP108" s="0"/>
      <c r="FFQ108" s="0"/>
      <c r="FFR108" s="0"/>
      <c r="FFS108" s="0"/>
      <c r="FFT108" s="0"/>
      <c r="FFU108" s="0"/>
      <c r="FFV108" s="0"/>
      <c r="FFW108" s="0"/>
      <c r="FFX108" s="0"/>
      <c r="FFY108" s="0"/>
      <c r="FFZ108" s="0"/>
      <c r="FGA108" s="0"/>
      <c r="FGB108" s="0"/>
      <c r="FGC108" s="0"/>
      <c r="FGD108" s="0"/>
      <c r="FGE108" s="0"/>
      <c r="FGF108" s="0"/>
      <c r="FGG108" s="0"/>
      <c r="FGH108" s="0"/>
      <c r="FGI108" s="0"/>
      <c r="FGJ108" s="0"/>
      <c r="FGK108" s="0"/>
      <c r="FGL108" s="0"/>
      <c r="FGM108" s="0"/>
      <c r="FGN108" s="0"/>
      <c r="FGO108" s="0"/>
      <c r="FGP108" s="0"/>
      <c r="FGQ108" s="0"/>
      <c r="FGR108" s="0"/>
      <c r="FGS108" s="0"/>
      <c r="FGT108" s="0"/>
      <c r="FGU108" s="0"/>
      <c r="FGV108" s="0"/>
      <c r="FGW108" s="0"/>
      <c r="FGX108" s="0"/>
      <c r="FGY108" s="0"/>
      <c r="FGZ108" s="0"/>
      <c r="FHA108" s="0"/>
      <c r="FHB108" s="0"/>
      <c r="FHC108" s="0"/>
      <c r="FHD108" s="0"/>
      <c r="FHE108" s="0"/>
      <c r="FHF108" s="0"/>
      <c r="FHG108" s="0"/>
      <c r="FHH108" s="0"/>
      <c r="FHI108" s="0"/>
      <c r="FHJ108" s="0"/>
      <c r="FHK108" s="0"/>
      <c r="FHL108" s="0"/>
      <c r="FHM108" s="0"/>
      <c r="FHN108" s="0"/>
      <c r="FHO108" s="0"/>
      <c r="FHP108" s="0"/>
      <c r="FHQ108" s="0"/>
      <c r="FHR108" s="0"/>
      <c r="FHS108" s="0"/>
      <c r="FHT108" s="0"/>
      <c r="FHU108" s="0"/>
      <c r="FHV108" s="0"/>
      <c r="FHW108" s="0"/>
      <c r="FHX108" s="0"/>
      <c r="FHY108" s="0"/>
      <c r="FHZ108" s="0"/>
      <c r="FIA108" s="0"/>
      <c r="FIB108" s="0"/>
      <c r="FIC108" s="0"/>
      <c r="FID108" s="0"/>
      <c r="FIE108" s="0"/>
      <c r="FIF108" s="0"/>
      <c r="FIG108" s="0"/>
      <c r="FIH108" s="0"/>
      <c r="FII108" s="0"/>
      <c r="FIJ108" s="0"/>
      <c r="FIK108" s="0"/>
      <c r="FIL108" s="0"/>
      <c r="FIM108" s="0"/>
      <c r="FIN108" s="0"/>
      <c r="FIO108" s="0"/>
      <c r="FIP108" s="0"/>
      <c r="FIQ108" s="0"/>
      <c r="FIR108" s="0"/>
      <c r="FIS108" s="0"/>
      <c r="FIT108" s="0"/>
      <c r="FIU108" s="0"/>
      <c r="FIV108" s="0"/>
      <c r="FIW108" s="0"/>
      <c r="FIX108" s="0"/>
      <c r="FIY108" s="0"/>
      <c r="FIZ108" s="0"/>
      <c r="FJA108" s="0"/>
      <c r="FJB108" s="0"/>
      <c r="FJC108" s="0"/>
      <c r="FJD108" s="0"/>
      <c r="FJE108" s="0"/>
      <c r="FJF108" s="0"/>
      <c r="FJG108" s="0"/>
      <c r="FJH108" s="0"/>
      <c r="FJI108" s="0"/>
      <c r="FJJ108" s="0"/>
      <c r="FJK108" s="0"/>
      <c r="FJL108" s="0"/>
      <c r="FJM108" s="0"/>
      <c r="FJN108" s="0"/>
      <c r="FJO108" s="0"/>
      <c r="FJP108" s="0"/>
      <c r="FJQ108" s="0"/>
      <c r="FJR108" s="0"/>
      <c r="FJS108" s="0"/>
      <c r="FJT108" s="0"/>
      <c r="FJU108" s="0"/>
      <c r="FJV108" s="0"/>
      <c r="FJW108" s="0"/>
      <c r="FJX108" s="0"/>
      <c r="FJY108" s="0"/>
      <c r="FJZ108" s="0"/>
      <c r="FKA108" s="0"/>
      <c r="FKB108" s="0"/>
      <c r="FKC108" s="0"/>
      <c r="FKD108" s="0"/>
      <c r="FKE108" s="0"/>
      <c r="FKF108" s="0"/>
      <c r="FKG108" s="0"/>
      <c r="FKH108" s="0"/>
      <c r="FKI108" s="0"/>
      <c r="FKJ108" s="0"/>
      <c r="FKK108" s="0"/>
      <c r="FKL108" s="0"/>
      <c r="FKM108" s="0"/>
      <c r="FKN108" s="0"/>
      <c r="FKO108" s="0"/>
      <c r="FKP108" s="0"/>
      <c r="FKQ108" s="0"/>
      <c r="FKR108" s="0"/>
      <c r="FKS108" s="0"/>
      <c r="FKT108" s="0"/>
      <c r="FKU108" s="0"/>
      <c r="FKV108" s="0"/>
      <c r="FKW108" s="0"/>
      <c r="FKX108" s="0"/>
      <c r="FKY108" s="0"/>
      <c r="FKZ108" s="0"/>
      <c r="FLA108" s="0"/>
      <c r="FLB108" s="0"/>
      <c r="FLC108" s="0"/>
      <c r="FLD108" s="0"/>
      <c r="FLE108" s="0"/>
      <c r="FLF108" s="0"/>
      <c r="FLG108" s="0"/>
      <c r="FLH108" s="0"/>
      <c r="FLI108" s="0"/>
      <c r="FLJ108" s="0"/>
      <c r="FLK108" s="0"/>
      <c r="FLL108" s="0"/>
      <c r="FLM108" s="0"/>
      <c r="FLN108" s="0"/>
      <c r="FLO108" s="0"/>
      <c r="FLP108" s="0"/>
      <c r="FLQ108" s="0"/>
      <c r="FLR108" s="0"/>
      <c r="FLS108" s="0"/>
      <c r="FLT108" s="0"/>
      <c r="FLU108" s="0"/>
      <c r="FLV108" s="0"/>
      <c r="FLW108" s="0"/>
      <c r="FLX108" s="0"/>
      <c r="FLY108" s="0"/>
      <c r="FLZ108" s="0"/>
      <c r="FMA108" s="0"/>
      <c r="FMB108" s="0"/>
      <c r="FMC108" s="0"/>
      <c r="FMD108" s="0"/>
      <c r="FME108" s="0"/>
      <c r="FMF108" s="0"/>
      <c r="FMG108" s="0"/>
      <c r="FMH108" s="0"/>
      <c r="FMI108" s="0"/>
      <c r="FMJ108" s="0"/>
      <c r="FMK108" s="0"/>
      <c r="FML108" s="0"/>
      <c r="FMM108" s="0"/>
      <c r="FMN108" s="0"/>
      <c r="FMO108" s="0"/>
      <c r="FMP108" s="0"/>
      <c r="FMQ108" s="0"/>
      <c r="FMR108" s="0"/>
      <c r="FMS108" s="0"/>
      <c r="FMT108" s="0"/>
      <c r="FMU108" s="0"/>
      <c r="FMV108" s="0"/>
      <c r="FMW108" s="0"/>
      <c r="FMX108" s="0"/>
      <c r="FMY108" s="0"/>
      <c r="FMZ108" s="0"/>
      <c r="FNA108" s="0"/>
      <c r="FNB108" s="0"/>
      <c r="FNC108" s="0"/>
      <c r="FND108" s="0"/>
      <c r="FNE108" s="0"/>
      <c r="FNF108" s="0"/>
      <c r="FNG108" s="0"/>
      <c r="FNH108" s="0"/>
      <c r="FNI108" s="0"/>
      <c r="FNJ108" s="0"/>
      <c r="FNK108" s="0"/>
      <c r="FNL108" s="0"/>
      <c r="FNM108" s="0"/>
      <c r="FNN108" s="0"/>
      <c r="FNO108" s="0"/>
      <c r="FNP108" s="0"/>
      <c r="FNQ108" s="0"/>
      <c r="FNR108" s="0"/>
      <c r="FNS108" s="0"/>
      <c r="FNT108" s="0"/>
      <c r="FNU108" s="0"/>
      <c r="FNV108" s="0"/>
      <c r="FNW108" s="0"/>
      <c r="FNX108" s="0"/>
      <c r="FNY108" s="0"/>
      <c r="FNZ108" s="0"/>
      <c r="FOA108" s="0"/>
      <c r="FOB108" s="0"/>
      <c r="FOC108" s="0"/>
      <c r="FOD108" s="0"/>
      <c r="FOE108" s="0"/>
      <c r="FOF108" s="0"/>
      <c r="FOG108" s="0"/>
      <c r="FOH108" s="0"/>
      <c r="FOI108" s="0"/>
      <c r="FOJ108" s="0"/>
      <c r="FOK108" s="0"/>
      <c r="FOL108" s="0"/>
      <c r="FOM108" s="0"/>
      <c r="FON108" s="0"/>
      <c r="FOO108" s="0"/>
      <c r="FOP108" s="0"/>
      <c r="FOQ108" s="0"/>
      <c r="FOR108" s="0"/>
      <c r="FOS108" s="0"/>
      <c r="FOT108" s="0"/>
      <c r="FOU108" s="0"/>
      <c r="FOV108" s="0"/>
      <c r="FOW108" s="0"/>
      <c r="FOX108" s="0"/>
      <c r="FOY108" s="0"/>
      <c r="FOZ108" s="0"/>
      <c r="FPA108" s="0"/>
      <c r="FPB108" s="0"/>
      <c r="FPC108" s="0"/>
      <c r="FPD108" s="0"/>
      <c r="FPE108" s="0"/>
      <c r="FPF108" s="0"/>
      <c r="FPG108" s="0"/>
      <c r="FPH108" s="0"/>
      <c r="FPI108" s="0"/>
      <c r="FPJ108" s="0"/>
      <c r="FPK108" s="0"/>
      <c r="FPL108" s="0"/>
      <c r="FPM108" s="0"/>
      <c r="FPN108" s="0"/>
      <c r="FPO108" s="0"/>
      <c r="FPP108" s="0"/>
      <c r="FPQ108" s="0"/>
      <c r="FPR108" s="0"/>
      <c r="FPS108" s="0"/>
      <c r="FPT108" s="0"/>
      <c r="FPU108" s="0"/>
      <c r="FPV108" s="0"/>
      <c r="FPW108" s="0"/>
      <c r="FPX108" s="0"/>
      <c r="FPY108" s="0"/>
      <c r="FPZ108" s="0"/>
      <c r="FQA108" s="0"/>
      <c r="FQB108" s="0"/>
      <c r="FQC108" s="0"/>
      <c r="FQD108" s="0"/>
      <c r="FQE108" s="0"/>
      <c r="FQF108" s="0"/>
      <c r="FQG108" s="0"/>
      <c r="FQH108" s="0"/>
      <c r="FQI108" s="0"/>
      <c r="FQJ108" s="0"/>
      <c r="FQK108" s="0"/>
      <c r="FQL108" s="0"/>
      <c r="FQM108" s="0"/>
      <c r="FQN108" s="0"/>
      <c r="FQO108" s="0"/>
      <c r="FQP108" s="0"/>
      <c r="FQQ108" s="0"/>
      <c r="FQR108" s="0"/>
      <c r="FQS108" s="0"/>
      <c r="FQT108" s="0"/>
      <c r="FQU108" s="0"/>
      <c r="FQV108" s="0"/>
      <c r="FQW108" s="0"/>
      <c r="FQX108" s="0"/>
      <c r="FQY108" s="0"/>
      <c r="FQZ108" s="0"/>
      <c r="FRA108" s="0"/>
      <c r="FRB108" s="0"/>
      <c r="FRC108" s="0"/>
      <c r="FRD108" s="0"/>
      <c r="FRE108" s="0"/>
      <c r="FRF108" s="0"/>
      <c r="FRG108" s="0"/>
      <c r="FRH108" s="0"/>
      <c r="FRI108" s="0"/>
      <c r="FRJ108" s="0"/>
      <c r="FRK108" s="0"/>
      <c r="FRL108" s="0"/>
      <c r="FRM108" s="0"/>
      <c r="FRN108" s="0"/>
      <c r="FRO108" s="0"/>
      <c r="FRP108" s="0"/>
      <c r="FRQ108" s="0"/>
      <c r="FRR108" s="0"/>
      <c r="FRS108" s="0"/>
      <c r="FRT108" s="0"/>
      <c r="FRU108" s="0"/>
      <c r="FRV108" s="0"/>
      <c r="FRW108" s="0"/>
      <c r="FRX108" s="0"/>
      <c r="FRY108" s="0"/>
      <c r="FRZ108" s="0"/>
      <c r="FSA108" s="0"/>
      <c r="FSB108" s="0"/>
      <c r="FSC108" s="0"/>
      <c r="FSD108" s="0"/>
      <c r="FSE108" s="0"/>
      <c r="FSF108" s="0"/>
      <c r="FSG108" s="0"/>
      <c r="FSH108" s="0"/>
      <c r="FSI108" s="0"/>
      <c r="FSJ108" s="0"/>
      <c r="FSK108" s="0"/>
      <c r="FSL108" s="0"/>
      <c r="FSM108" s="0"/>
      <c r="FSN108" s="0"/>
      <c r="FSO108" s="0"/>
      <c r="FSP108" s="0"/>
      <c r="FSQ108" s="0"/>
      <c r="FSR108" s="0"/>
      <c r="FSS108" s="0"/>
      <c r="FST108" s="0"/>
      <c r="FSU108" s="0"/>
      <c r="FSV108" s="0"/>
      <c r="FSW108" s="0"/>
      <c r="FSX108" s="0"/>
      <c r="FSY108" s="0"/>
      <c r="FSZ108" s="0"/>
      <c r="FTA108" s="0"/>
      <c r="FTB108" s="0"/>
      <c r="FTC108" s="0"/>
      <c r="FTD108" s="0"/>
      <c r="FTE108" s="0"/>
      <c r="FTF108" s="0"/>
      <c r="FTG108" s="0"/>
      <c r="FTH108" s="0"/>
      <c r="FTI108" s="0"/>
      <c r="FTJ108" s="0"/>
      <c r="FTK108" s="0"/>
      <c r="FTL108" s="0"/>
      <c r="FTM108" s="0"/>
      <c r="FTN108" s="0"/>
      <c r="FTO108" s="0"/>
      <c r="FTP108" s="0"/>
      <c r="FTQ108" s="0"/>
      <c r="FTR108" s="0"/>
      <c r="FTS108" s="0"/>
      <c r="FTT108" s="0"/>
      <c r="FTU108" s="0"/>
      <c r="FTV108" s="0"/>
      <c r="FTW108" s="0"/>
      <c r="FTX108" s="0"/>
      <c r="FTY108" s="0"/>
      <c r="FTZ108" s="0"/>
      <c r="FUA108" s="0"/>
      <c r="FUB108" s="0"/>
      <c r="FUC108" s="0"/>
      <c r="FUD108" s="0"/>
      <c r="FUE108" s="0"/>
      <c r="FUF108" s="0"/>
      <c r="FUG108" s="0"/>
      <c r="FUH108" s="0"/>
      <c r="FUI108" s="0"/>
      <c r="FUJ108" s="0"/>
      <c r="FUK108" s="0"/>
      <c r="FUL108" s="0"/>
      <c r="FUM108" s="0"/>
      <c r="FUN108" s="0"/>
      <c r="FUO108" s="0"/>
      <c r="FUP108" s="0"/>
      <c r="FUQ108" s="0"/>
      <c r="FUR108" s="0"/>
      <c r="FUS108" s="0"/>
      <c r="FUT108" s="0"/>
      <c r="FUU108" s="0"/>
      <c r="FUV108" s="0"/>
      <c r="FUW108" s="0"/>
      <c r="FUX108" s="0"/>
      <c r="FUY108" s="0"/>
      <c r="FUZ108" s="0"/>
      <c r="FVA108" s="0"/>
      <c r="FVB108" s="0"/>
      <c r="FVC108" s="0"/>
      <c r="FVD108" s="0"/>
      <c r="FVE108" s="0"/>
      <c r="FVF108" s="0"/>
      <c r="FVG108" s="0"/>
      <c r="FVH108" s="0"/>
      <c r="FVI108" s="0"/>
      <c r="FVJ108" s="0"/>
      <c r="FVK108" s="0"/>
      <c r="FVL108" s="0"/>
      <c r="FVM108" s="0"/>
      <c r="FVN108" s="0"/>
      <c r="FVO108" s="0"/>
      <c r="FVP108" s="0"/>
      <c r="FVQ108" s="0"/>
      <c r="FVR108" s="0"/>
      <c r="FVS108" s="0"/>
      <c r="FVT108" s="0"/>
      <c r="FVU108" s="0"/>
      <c r="FVV108" s="0"/>
      <c r="FVW108" s="0"/>
      <c r="FVX108" s="0"/>
      <c r="FVY108" s="0"/>
      <c r="FVZ108" s="0"/>
      <c r="FWA108" s="0"/>
      <c r="FWB108" s="0"/>
      <c r="FWC108" s="0"/>
      <c r="FWD108" s="0"/>
      <c r="FWE108" s="0"/>
      <c r="FWF108" s="0"/>
      <c r="FWG108" s="0"/>
      <c r="FWH108" s="0"/>
      <c r="FWI108" s="0"/>
      <c r="FWJ108" s="0"/>
      <c r="FWK108" s="0"/>
      <c r="FWL108" s="0"/>
      <c r="FWM108" s="0"/>
      <c r="FWN108" s="0"/>
      <c r="FWO108" s="0"/>
      <c r="FWP108" s="0"/>
      <c r="FWQ108" s="0"/>
      <c r="FWR108" s="0"/>
      <c r="FWS108" s="0"/>
      <c r="FWT108" s="0"/>
      <c r="FWU108" s="0"/>
      <c r="FWV108" s="0"/>
      <c r="FWW108" s="0"/>
      <c r="FWX108" s="0"/>
      <c r="FWY108" s="0"/>
      <c r="FWZ108" s="0"/>
      <c r="FXA108" s="0"/>
      <c r="FXB108" s="0"/>
      <c r="FXC108" s="0"/>
      <c r="FXD108" s="0"/>
      <c r="FXE108" s="0"/>
      <c r="FXF108" s="0"/>
      <c r="FXG108" s="0"/>
      <c r="FXH108" s="0"/>
      <c r="FXI108" s="0"/>
      <c r="FXJ108" s="0"/>
      <c r="FXK108" s="0"/>
      <c r="FXL108" s="0"/>
      <c r="FXM108" s="0"/>
      <c r="FXN108" s="0"/>
      <c r="FXO108" s="0"/>
      <c r="FXP108" s="0"/>
      <c r="FXQ108" s="0"/>
      <c r="FXR108" s="0"/>
      <c r="FXS108" s="0"/>
      <c r="FXT108" s="0"/>
      <c r="FXU108" s="0"/>
      <c r="FXV108" s="0"/>
      <c r="FXW108" s="0"/>
      <c r="FXX108" s="0"/>
      <c r="FXY108" s="0"/>
      <c r="FXZ108" s="0"/>
      <c r="FYA108" s="0"/>
      <c r="FYB108" s="0"/>
      <c r="FYC108" s="0"/>
      <c r="FYD108" s="0"/>
      <c r="FYE108" s="0"/>
      <c r="FYF108" s="0"/>
      <c r="FYG108" s="0"/>
      <c r="FYH108" s="0"/>
      <c r="FYI108" s="0"/>
      <c r="FYJ108" s="0"/>
      <c r="FYK108" s="0"/>
      <c r="FYL108" s="0"/>
      <c r="FYM108" s="0"/>
      <c r="FYN108" s="0"/>
      <c r="FYO108" s="0"/>
      <c r="FYP108" s="0"/>
      <c r="FYQ108" s="0"/>
      <c r="FYR108" s="0"/>
      <c r="FYS108" s="0"/>
      <c r="FYT108" s="0"/>
      <c r="FYU108" s="0"/>
      <c r="FYV108" s="0"/>
      <c r="FYW108" s="0"/>
      <c r="FYX108" s="0"/>
      <c r="FYY108" s="0"/>
      <c r="FYZ108" s="0"/>
      <c r="FZA108" s="0"/>
      <c r="FZB108" s="0"/>
      <c r="FZC108" s="0"/>
      <c r="FZD108" s="0"/>
      <c r="FZE108" s="0"/>
      <c r="FZF108" s="0"/>
      <c r="FZG108" s="0"/>
      <c r="FZH108" s="0"/>
      <c r="FZI108" s="0"/>
      <c r="FZJ108" s="0"/>
      <c r="FZK108" s="0"/>
      <c r="FZL108" s="0"/>
      <c r="FZM108" s="0"/>
      <c r="FZN108" s="0"/>
      <c r="FZO108" s="0"/>
      <c r="FZP108" s="0"/>
      <c r="FZQ108" s="0"/>
      <c r="FZR108" s="0"/>
      <c r="FZS108" s="0"/>
      <c r="FZT108" s="0"/>
      <c r="FZU108" s="0"/>
      <c r="FZV108" s="0"/>
      <c r="FZW108" s="0"/>
      <c r="FZX108" s="0"/>
      <c r="FZY108" s="0"/>
      <c r="FZZ108" s="0"/>
      <c r="GAA108" s="0"/>
      <c r="GAB108" s="0"/>
      <c r="GAC108" s="0"/>
      <c r="GAD108" s="0"/>
      <c r="GAE108" s="0"/>
      <c r="GAF108" s="0"/>
      <c r="GAG108" s="0"/>
      <c r="GAH108" s="0"/>
      <c r="GAI108" s="0"/>
      <c r="GAJ108" s="0"/>
      <c r="GAK108" s="0"/>
      <c r="GAL108" s="0"/>
      <c r="GAM108" s="0"/>
      <c r="GAN108" s="0"/>
      <c r="GAO108" s="0"/>
      <c r="GAP108" s="0"/>
      <c r="GAQ108" s="0"/>
      <c r="GAR108" s="0"/>
      <c r="GAS108" s="0"/>
      <c r="GAT108" s="0"/>
      <c r="GAU108" s="0"/>
      <c r="GAV108" s="0"/>
      <c r="GAW108" s="0"/>
      <c r="GAX108" s="0"/>
      <c r="GAY108" s="0"/>
      <c r="GAZ108" s="0"/>
      <c r="GBA108" s="0"/>
      <c r="GBB108" s="0"/>
      <c r="GBC108" s="0"/>
      <c r="GBD108" s="0"/>
      <c r="GBE108" s="0"/>
      <c r="GBF108" s="0"/>
      <c r="GBG108" s="0"/>
      <c r="GBH108" s="0"/>
      <c r="GBI108" s="0"/>
      <c r="GBJ108" s="0"/>
      <c r="GBK108" s="0"/>
      <c r="GBL108" s="0"/>
      <c r="GBM108" s="0"/>
      <c r="GBN108" s="0"/>
      <c r="GBO108" s="0"/>
      <c r="GBP108" s="0"/>
      <c r="GBQ108" s="0"/>
      <c r="GBR108" s="0"/>
      <c r="GBS108" s="0"/>
      <c r="GBT108" s="0"/>
      <c r="GBU108" s="0"/>
      <c r="GBV108" s="0"/>
      <c r="GBW108" s="0"/>
      <c r="GBX108" s="0"/>
      <c r="GBY108" s="0"/>
      <c r="GBZ108" s="0"/>
      <c r="GCA108" s="0"/>
      <c r="GCB108" s="0"/>
      <c r="GCC108" s="0"/>
      <c r="GCD108" s="0"/>
      <c r="GCE108" s="0"/>
      <c r="GCF108" s="0"/>
      <c r="GCG108" s="0"/>
      <c r="GCH108" s="0"/>
      <c r="GCI108" s="0"/>
      <c r="GCJ108" s="0"/>
      <c r="GCK108" s="0"/>
      <c r="GCL108" s="0"/>
      <c r="GCM108" s="0"/>
      <c r="GCN108" s="0"/>
      <c r="GCO108" s="0"/>
      <c r="GCP108" s="0"/>
      <c r="GCQ108" s="0"/>
      <c r="GCR108" s="0"/>
      <c r="GCS108" s="0"/>
      <c r="GCT108" s="0"/>
      <c r="GCU108" s="0"/>
      <c r="GCV108" s="0"/>
      <c r="GCW108" s="0"/>
      <c r="GCX108" s="0"/>
      <c r="GCY108" s="0"/>
      <c r="GCZ108" s="0"/>
      <c r="GDA108" s="0"/>
      <c r="GDB108" s="0"/>
      <c r="GDC108" s="0"/>
      <c r="GDD108" s="0"/>
      <c r="GDE108" s="0"/>
      <c r="GDF108" s="0"/>
      <c r="GDG108" s="0"/>
      <c r="GDH108" s="0"/>
      <c r="GDI108" s="0"/>
      <c r="GDJ108" s="0"/>
      <c r="GDK108" s="0"/>
      <c r="GDL108" s="0"/>
      <c r="GDM108" s="0"/>
      <c r="GDN108" s="0"/>
      <c r="GDO108" s="0"/>
      <c r="GDP108" s="0"/>
      <c r="GDQ108" s="0"/>
      <c r="GDR108" s="0"/>
      <c r="GDS108" s="0"/>
      <c r="GDT108" s="0"/>
      <c r="GDU108" s="0"/>
      <c r="GDV108" s="0"/>
      <c r="GDW108" s="0"/>
      <c r="GDX108" s="0"/>
      <c r="GDY108" s="0"/>
      <c r="GDZ108" s="0"/>
      <c r="GEA108" s="0"/>
      <c r="GEB108" s="0"/>
      <c r="GEC108" s="0"/>
      <c r="GED108" s="0"/>
      <c r="GEE108" s="0"/>
      <c r="GEF108" s="0"/>
      <c r="GEG108" s="0"/>
      <c r="GEH108" s="0"/>
      <c r="GEI108" s="0"/>
      <c r="GEJ108" s="0"/>
      <c r="GEK108" s="0"/>
      <c r="GEL108" s="0"/>
      <c r="GEM108" s="0"/>
      <c r="GEN108" s="0"/>
      <c r="GEO108" s="0"/>
      <c r="GEP108" s="0"/>
      <c r="GEQ108" s="0"/>
      <c r="GER108" s="0"/>
      <c r="GES108" s="0"/>
      <c r="GET108" s="0"/>
      <c r="GEU108" s="0"/>
      <c r="GEV108" s="0"/>
      <c r="GEW108" s="0"/>
      <c r="GEX108" s="0"/>
      <c r="GEY108" s="0"/>
      <c r="GEZ108" s="0"/>
      <c r="GFA108" s="0"/>
      <c r="GFB108" s="0"/>
      <c r="GFC108" s="0"/>
      <c r="GFD108" s="0"/>
      <c r="GFE108" s="0"/>
      <c r="GFF108" s="0"/>
      <c r="GFG108" s="0"/>
      <c r="GFH108" s="0"/>
      <c r="GFI108" s="0"/>
      <c r="GFJ108" s="0"/>
      <c r="GFK108" s="0"/>
      <c r="GFL108" s="0"/>
      <c r="GFM108" s="0"/>
      <c r="GFN108" s="0"/>
      <c r="GFO108" s="0"/>
      <c r="GFP108" s="0"/>
      <c r="GFQ108" s="0"/>
      <c r="GFR108" s="0"/>
      <c r="GFS108" s="0"/>
      <c r="GFT108" s="0"/>
      <c r="GFU108" s="0"/>
      <c r="GFV108" s="0"/>
      <c r="GFW108" s="0"/>
      <c r="GFX108" s="0"/>
      <c r="GFY108" s="0"/>
      <c r="GFZ108" s="0"/>
      <c r="GGA108" s="0"/>
      <c r="GGB108" s="0"/>
      <c r="GGC108" s="0"/>
      <c r="GGD108" s="0"/>
      <c r="GGE108" s="0"/>
      <c r="GGF108" s="0"/>
      <c r="GGG108" s="0"/>
      <c r="GGH108" s="0"/>
      <c r="GGI108" s="0"/>
      <c r="GGJ108" s="0"/>
      <c r="GGK108" s="0"/>
      <c r="GGL108" s="0"/>
      <c r="GGM108" s="0"/>
      <c r="GGN108" s="0"/>
      <c r="GGO108" s="0"/>
      <c r="GGP108" s="0"/>
      <c r="GGQ108" s="0"/>
      <c r="GGR108" s="0"/>
      <c r="GGS108" s="0"/>
      <c r="GGT108" s="0"/>
      <c r="GGU108" s="0"/>
      <c r="GGV108" s="0"/>
      <c r="GGW108" s="0"/>
      <c r="GGX108" s="0"/>
      <c r="GGY108" s="0"/>
      <c r="GGZ108" s="0"/>
      <c r="GHA108" s="0"/>
      <c r="GHB108" s="0"/>
      <c r="GHC108" s="0"/>
      <c r="GHD108" s="0"/>
      <c r="GHE108" s="0"/>
      <c r="GHF108" s="0"/>
      <c r="GHG108" s="0"/>
      <c r="GHH108" s="0"/>
      <c r="GHI108" s="0"/>
      <c r="GHJ108" s="0"/>
      <c r="GHK108" s="0"/>
      <c r="GHL108" s="0"/>
      <c r="GHM108" s="0"/>
      <c r="GHN108" s="0"/>
      <c r="GHO108" s="0"/>
      <c r="GHP108" s="0"/>
      <c r="GHQ108" s="0"/>
      <c r="GHR108" s="0"/>
      <c r="GHS108" s="0"/>
      <c r="GHT108" s="0"/>
      <c r="GHU108" s="0"/>
      <c r="GHV108" s="0"/>
      <c r="GHW108" s="0"/>
      <c r="GHX108" s="0"/>
      <c r="GHY108" s="0"/>
      <c r="GHZ108" s="0"/>
      <c r="GIA108" s="0"/>
      <c r="GIB108" s="0"/>
      <c r="GIC108" s="0"/>
      <c r="GID108" s="0"/>
      <c r="GIE108" s="0"/>
      <c r="GIF108" s="0"/>
      <c r="GIG108" s="0"/>
      <c r="GIH108" s="0"/>
      <c r="GII108" s="0"/>
      <c r="GIJ108" s="0"/>
      <c r="GIK108" s="0"/>
      <c r="GIL108" s="0"/>
      <c r="GIM108" s="0"/>
      <c r="GIN108" s="0"/>
      <c r="GIO108" s="0"/>
      <c r="GIP108" s="0"/>
      <c r="GIQ108" s="0"/>
      <c r="GIR108" s="0"/>
      <c r="GIS108" s="0"/>
      <c r="GIT108" s="0"/>
      <c r="GIU108" s="0"/>
      <c r="GIV108" s="0"/>
      <c r="GIW108" s="0"/>
      <c r="GIX108" s="0"/>
      <c r="GIY108" s="0"/>
      <c r="GIZ108" s="0"/>
      <c r="GJA108" s="0"/>
      <c r="GJB108" s="0"/>
      <c r="GJC108" s="0"/>
      <c r="GJD108" s="0"/>
      <c r="GJE108" s="0"/>
      <c r="GJF108" s="0"/>
      <c r="GJG108" s="0"/>
      <c r="GJH108" s="0"/>
      <c r="GJI108" s="0"/>
      <c r="GJJ108" s="0"/>
      <c r="GJK108" s="0"/>
      <c r="GJL108" s="0"/>
      <c r="GJM108" s="0"/>
      <c r="GJN108" s="0"/>
      <c r="GJO108" s="0"/>
      <c r="GJP108" s="0"/>
      <c r="GJQ108" s="0"/>
      <c r="GJR108" s="0"/>
      <c r="GJS108" s="0"/>
      <c r="GJT108" s="0"/>
      <c r="GJU108" s="0"/>
      <c r="GJV108" s="0"/>
      <c r="GJW108" s="0"/>
      <c r="GJX108" s="0"/>
      <c r="GJY108" s="0"/>
      <c r="GJZ108" s="0"/>
      <c r="GKA108" s="0"/>
      <c r="GKB108" s="0"/>
      <c r="GKC108" s="0"/>
      <c r="GKD108" s="0"/>
      <c r="GKE108" s="0"/>
      <c r="GKF108" s="0"/>
      <c r="GKG108" s="0"/>
      <c r="GKH108" s="0"/>
      <c r="GKI108" s="0"/>
      <c r="GKJ108" s="0"/>
      <c r="GKK108" s="0"/>
      <c r="GKL108" s="0"/>
      <c r="GKM108" s="0"/>
      <c r="GKN108" s="0"/>
      <c r="GKO108" s="0"/>
      <c r="GKP108" s="0"/>
      <c r="GKQ108" s="0"/>
      <c r="GKR108" s="0"/>
      <c r="GKS108" s="0"/>
      <c r="GKT108" s="0"/>
      <c r="GKU108" s="0"/>
      <c r="GKV108" s="0"/>
      <c r="GKW108" s="0"/>
      <c r="GKX108" s="0"/>
      <c r="GKY108" s="0"/>
      <c r="GKZ108" s="0"/>
      <c r="GLA108" s="0"/>
      <c r="GLB108" s="0"/>
      <c r="GLC108" s="0"/>
      <c r="GLD108" s="0"/>
      <c r="GLE108" s="0"/>
      <c r="GLF108" s="0"/>
      <c r="GLG108" s="0"/>
      <c r="GLH108" s="0"/>
      <c r="GLI108" s="0"/>
      <c r="GLJ108" s="0"/>
      <c r="GLK108" s="0"/>
      <c r="GLL108" s="0"/>
      <c r="GLM108" s="0"/>
      <c r="GLN108" s="0"/>
      <c r="GLO108" s="0"/>
      <c r="GLP108" s="0"/>
      <c r="GLQ108" s="0"/>
      <c r="GLR108" s="0"/>
      <c r="GLS108" s="0"/>
      <c r="GLT108" s="0"/>
      <c r="GLU108" s="0"/>
      <c r="GLV108" s="0"/>
      <c r="GLW108" s="0"/>
      <c r="GLX108" s="0"/>
      <c r="GLY108" s="0"/>
      <c r="GLZ108" s="0"/>
      <c r="GMA108" s="0"/>
      <c r="GMB108" s="0"/>
      <c r="GMC108" s="0"/>
      <c r="GMD108" s="0"/>
      <c r="GME108" s="0"/>
      <c r="GMF108" s="0"/>
      <c r="GMG108" s="0"/>
      <c r="GMH108" s="0"/>
      <c r="GMI108" s="0"/>
      <c r="GMJ108" s="0"/>
      <c r="GMK108" s="0"/>
      <c r="GML108" s="0"/>
      <c r="GMM108" s="0"/>
      <c r="GMN108" s="0"/>
      <c r="GMO108" s="0"/>
      <c r="GMP108" s="0"/>
      <c r="GMQ108" s="0"/>
      <c r="GMR108" s="0"/>
      <c r="GMS108" s="0"/>
      <c r="GMT108" s="0"/>
      <c r="GMU108" s="0"/>
      <c r="GMV108" s="0"/>
      <c r="GMW108" s="0"/>
      <c r="GMX108" s="0"/>
      <c r="GMY108" s="0"/>
      <c r="GMZ108" s="0"/>
      <c r="GNA108" s="0"/>
      <c r="GNB108" s="0"/>
      <c r="GNC108" s="0"/>
      <c r="GND108" s="0"/>
      <c r="GNE108" s="0"/>
      <c r="GNF108" s="0"/>
      <c r="GNG108" s="0"/>
      <c r="GNH108" s="0"/>
      <c r="GNI108" s="0"/>
      <c r="GNJ108" s="0"/>
      <c r="GNK108" s="0"/>
      <c r="GNL108" s="0"/>
      <c r="GNM108" s="0"/>
      <c r="GNN108" s="0"/>
      <c r="GNO108" s="0"/>
      <c r="GNP108" s="0"/>
      <c r="GNQ108" s="0"/>
      <c r="GNR108" s="0"/>
      <c r="GNS108" s="0"/>
      <c r="GNT108" s="0"/>
      <c r="GNU108" s="0"/>
      <c r="GNV108" s="0"/>
      <c r="GNW108" s="0"/>
      <c r="GNX108" s="0"/>
      <c r="GNY108" s="0"/>
      <c r="GNZ108" s="0"/>
      <c r="GOA108" s="0"/>
      <c r="GOB108" s="0"/>
      <c r="GOC108" s="0"/>
      <c r="GOD108" s="0"/>
      <c r="GOE108" s="0"/>
      <c r="GOF108" s="0"/>
      <c r="GOG108" s="0"/>
      <c r="GOH108" s="0"/>
      <c r="GOI108" s="0"/>
      <c r="GOJ108" s="0"/>
      <c r="GOK108" s="0"/>
      <c r="GOL108" s="0"/>
      <c r="GOM108" s="0"/>
      <c r="GON108" s="0"/>
      <c r="GOO108" s="0"/>
      <c r="GOP108" s="0"/>
      <c r="GOQ108" s="0"/>
      <c r="GOR108" s="0"/>
      <c r="GOS108" s="0"/>
      <c r="GOT108" s="0"/>
      <c r="GOU108" s="0"/>
      <c r="GOV108" s="0"/>
      <c r="GOW108" s="0"/>
      <c r="GOX108" s="0"/>
      <c r="GOY108" s="0"/>
      <c r="GOZ108" s="0"/>
      <c r="GPA108" s="0"/>
      <c r="GPB108" s="0"/>
      <c r="GPC108" s="0"/>
      <c r="GPD108" s="0"/>
      <c r="GPE108" s="0"/>
      <c r="GPF108" s="0"/>
      <c r="GPG108" s="0"/>
      <c r="GPH108" s="0"/>
      <c r="GPI108" s="0"/>
      <c r="GPJ108" s="0"/>
      <c r="GPK108" s="0"/>
      <c r="GPL108" s="0"/>
      <c r="GPM108" s="0"/>
      <c r="GPN108" s="0"/>
      <c r="GPO108" s="0"/>
      <c r="GPP108" s="0"/>
      <c r="GPQ108" s="0"/>
      <c r="GPR108" s="0"/>
      <c r="GPS108" s="0"/>
      <c r="GPT108" s="0"/>
      <c r="GPU108" s="0"/>
      <c r="GPV108" s="0"/>
      <c r="GPW108" s="0"/>
      <c r="GPX108" s="0"/>
      <c r="GPY108" s="0"/>
      <c r="GPZ108" s="0"/>
      <c r="GQA108" s="0"/>
      <c r="GQB108" s="0"/>
      <c r="GQC108" s="0"/>
      <c r="GQD108" s="0"/>
      <c r="GQE108" s="0"/>
      <c r="GQF108" s="0"/>
      <c r="GQG108" s="0"/>
      <c r="GQH108" s="0"/>
      <c r="GQI108" s="0"/>
      <c r="GQJ108" s="0"/>
      <c r="GQK108" s="0"/>
      <c r="GQL108" s="0"/>
      <c r="GQM108" s="0"/>
      <c r="GQN108" s="0"/>
      <c r="GQO108" s="0"/>
      <c r="GQP108" s="0"/>
      <c r="GQQ108" s="0"/>
      <c r="GQR108" s="0"/>
      <c r="GQS108" s="0"/>
      <c r="GQT108" s="0"/>
      <c r="GQU108" s="0"/>
      <c r="GQV108" s="0"/>
      <c r="GQW108" s="0"/>
      <c r="GQX108" s="0"/>
      <c r="GQY108" s="0"/>
      <c r="GQZ108" s="0"/>
      <c r="GRA108" s="0"/>
      <c r="GRB108" s="0"/>
      <c r="GRC108" s="0"/>
      <c r="GRD108" s="0"/>
      <c r="GRE108" s="0"/>
      <c r="GRF108" s="0"/>
      <c r="GRG108" s="0"/>
      <c r="GRH108" s="0"/>
      <c r="GRI108" s="0"/>
      <c r="GRJ108" s="0"/>
      <c r="GRK108" s="0"/>
      <c r="GRL108" s="0"/>
      <c r="GRM108" s="0"/>
      <c r="GRN108" s="0"/>
      <c r="GRO108" s="0"/>
      <c r="GRP108" s="0"/>
      <c r="GRQ108" s="0"/>
      <c r="GRR108" s="0"/>
      <c r="GRS108" s="0"/>
      <c r="GRT108" s="0"/>
      <c r="GRU108" s="0"/>
      <c r="GRV108" s="0"/>
      <c r="GRW108" s="0"/>
      <c r="GRX108" s="0"/>
      <c r="GRY108" s="0"/>
      <c r="GRZ108" s="0"/>
      <c r="GSA108" s="0"/>
      <c r="GSB108" s="0"/>
      <c r="GSC108" s="0"/>
      <c r="GSD108" s="0"/>
      <c r="GSE108" s="0"/>
      <c r="GSF108" s="0"/>
      <c r="GSG108" s="0"/>
      <c r="GSH108" s="0"/>
      <c r="GSI108" s="0"/>
      <c r="GSJ108" s="0"/>
      <c r="GSK108" s="0"/>
      <c r="GSL108" s="0"/>
      <c r="GSM108" s="0"/>
      <c r="GSN108" s="0"/>
      <c r="GSO108" s="0"/>
      <c r="GSP108" s="0"/>
      <c r="GSQ108" s="0"/>
      <c r="GSR108" s="0"/>
      <c r="GSS108" s="0"/>
      <c r="GST108" s="0"/>
      <c r="GSU108" s="0"/>
      <c r="GSV108" s="0"/>
      <c r="GSW108" s="0"/>
      <c r="GSX108" s="0"/>
      <c r="GSY108" s="0"/>
      <c r="GSZ108" s="0"/>
      <c r="GTA108" s="0"/>
      <c r="GTB108" s="0"/>
      <c r="GTC108" s="0"/>
      <c r="GTD108" s="0"/>
      <c r="GTE108" s="0"/>
      <c r="GTF108" s="0"/>
      <c r="GTG108" s="0"/>
      <c r="GTH108" s="0"/>
      <c r="GTI108" s="0"/>
      <c r="GTJ108" s="0"/>
      <c r="GTK108" s="0"/>
      <c r="GTL108" s="0"/>
      <c r="GTM108" s="0"/>
      <c r="GTN108" s="0"/>
      <c r="GTO108" s="0"/>
      <c r="GTP108" s="0"/>
      <c r="GTQ108" s="0"/>
      <c r="GTR108" s="0"/>
      <c r="GTS108" s="0"/>
      <c r="GTT108" s="0"/>
      <c r="GTU108" s="0"/>
      <c r="GTV108" s="0"/>
      <c r="GTW108" s="0"/>
      <c r="GTX108" s="0"/>
      <c r="GTY108" s="0"/>
      <c r="GTZ108" s="0"/>
      <c r="GUA108" s="0"/>
      <c r="GUB108" s="0"/>
      <c r="GUC108" s="0"/>
      <c r="GUD108" s="0"/>
      <c r="GUE108" s="0"/>
      <c r="GUF108" s="0"/>
      <c r="GUG108" s="0"/>
      <c r="GUH108" s="0"/>
      <c r="GUI108" s="0"/>
      <c r="GUJ108" s="0"/>
      <c r="GUK108" s="0"/>
      <c r="GUL108" s="0"/>
      <c r="GUM108" s="0"/>
      <c r="GUN108" s="0"/>
      <c r="GUO108" s="0"/>
      <c r="GUP108" s="0"/>
      <c r="GUQ108" s="0"/>
      <c r="GUR108" s="0"/>
      <c r="GUS108" s="0"/>
      <c r="GUT108" s="0"/>
      <c r="GUU108" s="0"/>
      <c r="GUV108" s="0"/>
      <c r="GUW108" s="0"/>
      <c r="GUX108" s="0"/>
      <c r="GUY108" s="0"/>
      <c r="GUZ108" s="0"/>
      <c r="GVA108" s="0"/>
      <c r="GVB108" s="0"/>
      <c r="GVC108" s="0"/>
      <c r="GVD108" s="0"/>
      <c r="GVE108" s="0"/>
      <c r="GVF108" s="0"/>
      <c r="GVG108" s="0"/>
      <c r="GVH108" s="0"/>
      <c r="GVI108" s="0"/>
      <c r="GVJ108" s="0"/>
      <c r="GVK108" s="0"/>
      <c r="GVL108" s="0"/>
      <c r="GVM108" s="0"/>
      <c r="GVN108" s="0"/>
      <c r="GVO108" s="0"/>
      <c r="GVP108" s="0"/>
      <c r="GVQ108" s="0"/>
      <c r="GVR108" s="0"/>
      <c r="GVS108" s="0"/>
      <c r="GVT108" s="0"/>
      <c r="GVU108" s="0"/>
      <c r="GVV108" s="0"/>
      <c r="GVW108" s="0"/>
      <c r="GVX108" s="0"/>
      <c r="GVY108" s="0"/>
      <c r="GVZ108" s="0"/>
      <c r="GWA108" s="0"/>
      <c r="GWB108" s="0"/>
      <c r="GWC108" s="0"/>
      <c r="GWD108" s="0"/>
      <c r="GWE108" s="0"/>
      <c r="GWF108" s="0"/>
      <c r="GWG108" s="0"/>
      <c r="GWH108" s="0"/>
      <c r="GWI108" s="0"/>
      <c r="GWJ108" s="0"/>
      <c r="GWK108" s="0"/>
      <c r="GWL108" s="0"/>
      <c r="GWM108" s="0"/>
      <c r="GWN108" s="0"/>
      <c r="GWO108" s="0"/>
      <c r="GWP108" s="0"/>
      <c r="GWQ108" s="0"/>
      <c r="GWR108" s="0"/>
      <c r="GWS108" s="0"/>
      <c r="GWT108" s="0"/>
      <c r="GWU108" s="0"/>
      <c r="GWV108" s="0"/>
      <c r="GWW108" s="0"/>
      <c r="GWX108" s="0"/>
      <c r="GWY108" s="0"/>
      <c r="GWZ108" s="0"/>
      <c r="GXA108" s="0"/>
      <c r="GXB108" s="0"/>
      <c r="GXC108" s="0"/>
      <c r="GXD108" s="0"/>
      <c r="GXE108" s="0"/>
      <c r="GXF108" s="0"/>
      <c r="GXG108" s="0"/>
      <c r="GXH108" s="0"/>
      <c r="GXI108" s="0"/>
      <c r="GXJ108" s="0"/>
      <c r="GXK108" s="0"/>
      <c r="GXL108" s="0"/>
      <c r="GXM108" s="0"/>
      <c r="GXN108" s="0"/>
      <c r="GXO108" s="0"/>
      <c r="GXP108" s="0"/>
      <c r="GXQ108" s="0"/>
      <c r="GXR108" s="0"/>
      <c r="GXS108" s="0"/>
      <c r="GXT108" s="0"/>
      <c r="GXU108" s="0"/>
      <c r="GXV108" s="0"/>
      <c r="GXW108" s="0"/>
      <c r="GXX108" s="0"/>
      <c r="GXY108" s="0"/>
      <c r="GXZ108" s="0"/>
      <c r="GYA108" s="0"/>
      <c r="GYB108" s="0"/>
      <c r="GYC108" s="0"/>
      <c r="GYD108" s="0"/>
      <c r="GYE108" s="0"/>
      <c r="GYF108" s="0"/>
      <c r="GYG108" s="0"/>
      <c r="GYH108" s="0"/>
      <c r="GYI108" s="0"/>
      <c r="GYJ108" s="0"/>
      <c r="GYK108" s="0"/>
      <c r="GYL108" s="0"/>
      <c r="GYM108" s="0"/>
      <c r="GYN108" s="0"/>
      <c r="GYO108" s="0"/>
      <c r="GYP108" s="0"/>
      <c r="GYQ108" s="0"/>
      <c r="GYR108" s="0"/>
      <c r="GYS108" s="0"/>
      <c r="GYT108" s="0"/>
      <c r="GYU108" s="0"/>
      <c r="GYV108" s="0"/>
      <c r="GYW108" s="0"/>
      <c r="GYX108" s="0"/>
      <c r="GYY108" s="0"/>
      <c r="GYZ108" s="0"/>
      <c r="GZA108" s="0"/>
      <c r="GZB108" s="0"/>
      <c r="GZC108" s="0"/>
      <c r="GZD108" s="0"/>
      <c r="GZE108" s="0"/>
      <c r="GZF108" s="0"/>
      <c r="GZG108" s="0"/>
      <c r="GZH108" s="0"/>
      <c r="GZI108" s="0"/>
      <c r="GZJ108" s="0"/>
      <c r="GZK108" s="0"/>
      <c r="GZL108" s="0"/>
      <c r="GZM108" s="0"/>
      <c r="GZN108" s="0"/>
      <c r="GZO108" s="0"/>
      <c r="GZP108" s="0"/>
      <c r="GZQ108" s="0"/>
      <c r="GZR108" s="0"/>
      <c r="GZS108" s="0"/>
      <c r="GZT108" s="0"/>
      <c r="GZU108" s="0"/>
      <c r="GZV108" s="0"/>
      <c r="GZW108" s="0"/>
      <c r="GZX108" s="0"/>
      <c r="GZY108" s="0"/>
      <c r="GZZ108" s="0"/>
      <c r="HAA108" s="0"/>
      <c r="HAB108" s="0"/>
      <c r="HAC108" s="0"/>
      <c r="HAD108" s="0"/>
      <c r="HAE108" s="0"/>
      <c r="HAF108" s="0"/>
      <c r="HAG108" s="0"/>
      <c r="HAH108" s="0"/>
      <c r="HAI108" s="0"/>
      <c r="HAJ108" s="0"/>
      <c r="HAK108" s="0"/>
      <c r="HAL108" s="0"/>
      <c r="HAM108" s="0"/>
      <c r="HAN108" s="0"/>
      <c r="HAO108" s="0"/>
      <c r="HAP108" s="0"/>
      <c r="HAQ108" s="0"/>
      <c r="HAR108" s="0"/>
      <c r="HAS108" s="0"/>
      <c r="HAT108" s="0"/>
      <c r="HAU108" s="0"/>
      <c r="HAV108" s="0"/>
      <c r="HAW108" s="0"/>
      <c r="HAX108" s="0"/>
      <c r="HAY108" s="0"/>
      <c r="HAZ108" s="0"/>
      <c r="HBA108" s="0"/>
      <c r="HBB108" s="0"/>
      <c r="HBC108" s="0"/>
      <c r="HBD108" s="0"/>
      <c r="HBE108" s="0"/>
      <c r="HBF108" s="0"/>
      <c r="HBG108" s="0"/>
      <c r="HBH108" s="0"/>
      <c r="HBI108" s="0"/>
      <c r="HBJ108" s="0"/>
      <c r="HBK108" s="0"/>
      <c r="HBL108" s="0"/>
      <c r="HBM108" s="0"/>
      <c r="HBN108" s="0"/>
      <c r="HBO108" s="0"/>
      <c r="HBP108" s="0"/>
      <c r="HBQ108" s="0"/>
      <c r="HBR108" s="0"/>
      <c r="HBS108" s="0"/>
      <c r="HBT108" s="0"/>
      <c r="HBU108" s="0"/>
      <c r="HBV108" s="0"/>
      <c r="HBW108" s="0"/>
      <c r="HBX108" s="0"/>
      <c r="HBY108" s="0"/>
      <c r="HBZ108" s="0"/>
      <c r="HCA108" s="0"/>
      <c r="HCB108" s="0"/>
      <c r="HCC108" s="0"/>
      <c r="HCD108" s="0"/>
      <c r="HCE108" s="0"/>
      <c r="HCF108" s="0"/>
      <c r="HCG108" s="0"/>
      <c r="HCH108" s="0"/>
      <c r="HCI108" s="0"/>
      <c r="HCJ108" s="0"/>
      <c r="HCK108" s="0"/>
      <c r="HCL108" s="0"/>
      <c r="HCM108" s="0"/>
      <c r="HCN108" s="0"/>
      <c r="HCO108" s="0"/>
      <c r="HCP108" s="0"/>
      <c r="HCQ108" s="0"/>
      <c r="HCR108" s="0"/>
      <c r="HCS108" s="0"/>
      <c r="HCT108" s="0"/>
      <c r="HCU108" s="0"/>
      <c r="HCV108" s="0"/>
      <c r="HCW108" s="0"/>
      <c r="HCX108" s="0"/>
      <c r="HCY108" s="0"/>
      <c r="HCZ108" s="0"/>
      <c r="HDA108" s="0"/>
      <c r="HDB108" s="0"/>
      <c r="HDC108" s="0"/>
      <c r="HDD108" s="0"/>
      <c r="HDE108" s="0"/>
      <c r="HDF108" s="0"/>
      <c r="HDG108" s="0"/>
      <c r="HDH108" s="0"/>
      <c r="HDI108" s="0"/>
      <c r="HDJ108" s="0"/>
      <c r="HDK108" s="0"/>
      <c r="HDL108" s="0"/>
      <c r="HDM108" s="0"/>
      <c r="HDN108" s="0"/>
      <c r="HDO108" s="0"/>
      <c r="HDP108" s="0"/>
      <c r="HDQ108" s="0"/>
      <c r="HDR108" s="0"/>
      <c r="HDS108" s="0"/>
      <c r="HDT108" s="0"/>
      <c r="HDU108" s="0"/>
      <c r="HDV108" s="0"/>
      <c r="HDW108" s="0"/>
      <c r="HDX108" s="0"/>
      <c r="HDY108" s="0"/>
      <c r="HDZ108" s="0"/>
      <c r="HEA108" s="0"/>
      <c r="HEB108" s="0"/>
      <c r="HEC108" s="0"/>
      <c r="HED108" s="0"/>
      <c r="HEE108" s="0"/>
      <c r="HEF108" s="0"/>
      <c r="HEG108" s="0"/>
      <c r="HEH108" s="0"/>
      <c r="HEI108" s="0"/>
      <c r="HEJ108" s="0"/>
      <c r="HEK108" s="0"/>
      <c r="HEL108" s="0"/>
      <c r="HEM108" s="0"/>
      <c r="HEN108" s="0"/>
      <c r="HEO108" s="0"/>
      <c r="HEP108" s="0"/>
      <c r="HEQ108" s="0"/>
      <c r="HER108" s="0"/>
      <c r="HES108" s="0"/>
      <c r="HET108" s="0"/>
      <c r="HEU108" s="0"/>
      <c r="HEV108" s="0"/>
      <c r="HEW108" s="0"/>
      <c r="HEX108" s="0"/>
      <c r="HEY108" s="0"/>
      <c r="HEZ108" s="0"/>
      <c r="HFA108" s="0"/>
      <c r="HFB108" s="0"/>
      <c r="HFC108" s="0"/>
      <c r="HFD108" s="0"/>
      <c r="HFE108" s="0"/>
      <c r="HFF108" s="0"/>
      <c r="HFG108" s="0"/>
      <c r="HFH108" s="0"/>
      <c r="HFI108" s="0"/>
      <c r="HFJ108" s="0"/>
      <c r="HFK108" s="0"/>
      <c r="HFL108" s="0"/>
      <c r="HFM108" s="0"/>
      <c r="HFN108" s="0"/>
      <c r="HFO108" s="0"/>
      <c r="HFP108" s="0"/>
      <c r="HFQ108" s="0"/>
      <c r="HFR108" s="0"/>
      <c r="HFS108" s="0"/>
      <c r="HFT108" s="0"/>
      <c r="HFU108" s="0"/>
      <c r="HFV108" s="0"/>
      <c r="HFW108" s="0"/>
      <c r="HFX108" s="0"/>
      <c r="HFY108" s="0"/>
      <c r="HFZ108" s="0"/>
      <c r="HGA108" s="0"/>
      <c r="HGB108" s="0"/>
      <c r="HGC108" s="0"/>
      <c r="HGD108" s="0"/>
      <c r="HGE108" s="0"/>
      <c r="HGF108" s="0"/>
      <c r="HGG108" s="0"/>
      <c r="HGH108" s="0"/>
      <c r="HGI108" s="0"/>
      <c r="HGJ108" s="0"/>
      <c r="HGK108" s="0"/>
      <c r="HGL108" s="0"/>
      <c r="HGM108" s="0"/>
      <c r="HGN108" s="0"/>
      <c r="HGO108" s="0"/>
      <c r="HGP108" s="0"/>
      <c r="HGQ108" s="0"/>
      <c r="HGR108" s="0"/>
      <c r="HGS108" s="0"/>
      <c r="HGT108" s="0"/>
      <c r="HGU108" s="0"/>
      <c r="HGV108" s="0"/>
      <c r="HGW108" s="0"/>
      <c r="HGX108" s="0"/>
      <c r="HGY108" s="0"/>
      <c r="HGZ108" s="0"/>
      <c r="HHA108" s="0"/>
      <c r="HHB108" s="0"/>
      <c r="HHC108" s="0"/>
      <c r="HHD108" s="0"/>
      <c r="HHE108" s="0"/>
      <c r="HHF108" s="0"/>
      <c r="HHG108" s="0"/>
      <c r="HHH108" s="0"/>
      <c r="HHI108" s="0"/>
      <c r="HHJ108" s="0"/>
      <c r="HHK108" s="0"/>
      <c r="HHL108" s="0"/>
      <c r="HHM108" s="0"/>
      <c r="HHN108" s="0"/>
      <c r="HHO108" s="0"/>
      <c r="HHP108" s="0"/>
      <c r="HHQ108" s="0"/>
      <c r="HHR108" s="0"/>
      <c r="HHS108" s="0"/>
      <c r="HHT108" s="0"/>
      <c r="HHU108" s="0"/>
      <c r="HHV108" s="0"/>
      <c r="HHW108" s="0"/>
      <c r="HHX108" s="0"/>
      <c r="HHY108" s="0"/>
      <c r="HHZ108" s="0"/>
      <c r="HIA108" s="0"/>
      <c r="HIB108" s="0"/>
      <c r="HIC108" s="0"/>
      <c r="HID108" s="0"/>
      <c r="HIE108" s="0"/>
      <c r="HIF108" s="0"/>
      <c r="HIG108" s="0"/>
      <c r="HIH108" s="0"/>
      <c r="HII108" s="0"/>
      <c r="HIJ108" s="0"/>
      <c r="HIK108" s="0"/>
      <c r="HIL108" s="0"/>
      <c r="HIM108" s="0"/>
      <c r="HIN108" s="0"/>
      <c r="HIO108" s="0"/>
      <c r="HIP108" s="0"/>
      <c r="HIQ108" s="0"/>
      <c r="HIR108" s="0"/>
      <c r="HIS108" s="0"/>
      <c r="HIT108" s="0"/>
      <c r="HIU108" s="0"/>
      <c r="HIV108" s="0"/>
      <c r="HIW108" s="0"/>
      <c r="HIX108" s="0"/>
      <c r="HIY108" s="0"/>
      <c r="HIZ108" s="0"/>
      <c r="HJA108" s="0"/>
      <c r="HJB108" s="0"/>
      <c r="HJC108" s="0"/>
      <c r="HJD108" s="0"/>
      <c r="HJE108" s="0"/>
      <c r="HJF108" s="0"/>
      <c r="HJG108" s="0"/>
      <c r="HJH108" s="0"/>
      <c r="HJI108" s="0"/>
      <c r="HJJ108" s="0"/>
      <c r="HJK108" s="0"/>
      <c r="HJL108" s="0"/>
      <c r="HJM108" s="0"/>
      <c r="HJN108" s="0"/>
      <c r="HJO108" s="0"/>
      <c r="HJP108" s="0"/>
      <c r="HJQ108" s="0"/>
      <c r="HJR108" s="0"/>
      <c r="HJS108" s="0"/>
      <c r="HJT108" s="0"/>
      <c r="HJU108" s="0"/>
      <c r="HJV108" s="0"/>
      <c r="HJW108" s="0"/>
      <c r="HJX108" s="0"/>
      <c r="HJY108" s="0"/>
      <c r="HJZ108" s="0"/>
      <c r="HKA108" s="0"/>
      <c r="HKB108" s="0"/>
      <c r="HKC108" s="0"/>
      <c r="HKD108" s="0"/>
      <c r="HKE108" s="0"/>
      <c r="HKF108" s="0"/>
      <c r="HKG108" s="0"/>
      <c r="HKH108" s="0"/>
      <c r="HKI108" s="0"/>
      <c r="HKJ108" s="0"/>
      <c r="HKK108" s="0"/>
      <c r="HKL108" s="0"/>
      <c r="HKM108" s="0"/>
      <c r="HKN108" s="0"/>
      <c r="HKO108" s="0"/>
      <c r="HKP108" s="0"/>
      <c r="HKQ108" s="0"/>
      <c r="HKR108" s="0"/>
      <c r="HKS108" s="0"/>
      <c r="HKT108" s="0"/>
      <c r="HKU108" s="0"/>
      <c r="HKV108" s="0"/>
      <c r="HKW108" s="0"/>
      <c r="HKX108" s="0"/>
      <c r="HKY108" s="0"/>
      <c r="HKZ108" s="0"/>
      <c r="HLA108" s="0"/>
      <c r="HLB108" s="0"/>
      <c r="HLC108" s="0"/>
      <c r="HLD108" s="0"/>
      <c r="HLE108" s="0"/>
      <c r="HLF108" s="0"/>
      <c r="HLG108" s="0"/>
      <c r="HLH108" s="0"/>
      <c r="HLI108" s="0"/>
      <c r="HLJ108" s="0"/>
      <c r="HLK108" s="0"/>
      <c r="HLL108" s="0"/>
      <c r="HLM108" s="0"/>
      <c r="HLN108" s="0"/>
      <c r="HLO108" s="0"/>
      <c r="HLP108" s="0"/>
      <c r="HLQ108" s="0"/>
      <c r="HLR108" s="0"/>
      <c r="HLS108" s="0"/>
      <c r="HLT108" s="0"/>
      <c r="HLU108" s="0"/>
      <c r="HLV108" s="0"/>
      <c r="HLW108" s="0"/>
      <c r="HLX108" s="0"/>
      <c r="HLY108" s="0"/>
      <c r="HLZ108" s="0"/>
      <c r="HMA108" s="0"/>
      <c r="HMB108" s="0"/>
      <c r="HMC108" s="0"/>
      <c r="HMD108" s="0"/>
      <c r="HME108" s="0"/>
      <c r="HMF108" s="0"/>
      <c r="HMG108" s="0"/>
      <c r="HMH108" s="0"/>
      <c r="HMI108" s="0"/>
      <c r="HMJ108" s="0"/>
      <c r="HMK108" s="0"/>
      <c r="HML108" s="0"/>
      <c r="HMM108" s="0"/>
      <c r="HMN108" s="0"/>
      <c r="HMO108" s="0"/>
      <c r="HMP108" s="0"/>
      <c r="HMQ108" s="0"/>
      <c r="HMR108" s="0"/>
      <c r="HMS108" s="0"/>
      <c r="HMT108" s="0"/>
      <c r="HMU108" s="0"/>
      <c r="HMV108" s="0"/>
      <c r="HMW108" s="0"/>
      <c r="HMX108" s="0"/>
      <c r="HMY108" s="0"/>
      <c r="HMZ108" s="0"/>
      <c r="HNA108" s="0"/>
      <c r="HNB108" s="0"/>
      <c r="HNC108" s="0"/>
      <c r="HND108" s="0"/>
      <c r="HNE108" s="0"/>
      <c r="HNF108" s="0"/>
      <c r="HNG108" s="0"/>
      <c r="HNH108" s="0"/>
      <c r="HNI108" s="0"/>
      <c r="HNJ108" s="0"/>
      <c r="HNK108" s="0"/>
      <c r="HNL108" s="0"/>
      <c r="HNM108" s="0"/>
      <c r="HNN108" s="0"/>
      <c r="HNO108" s="0"/>
      <c r="HNP108" s="0"/>
      <c r="HNQ108" s="0"/>
      <c r="HNR108" s="0"/>
      <c r="HNS108" s="0"/>
      <c r="HNT108" s="0"/>
      <c r="HNU108" s="0"/>
      <c r="HNV108" s="0"/>
      <c r="HNW108" s="0"/>
      <c r="HNX108" s="0"/>
      <c r="HNY108" s="0"/>
      <c r="HNZ108" s="0"/>
      <c r="HOA108" s="0"/>
      <c r="HOB108" s="0"/>
      <c r="HOC108" s="0"/>
      <c r="HOD108" s="0"/>
      <c r="HOE108" s="0"/>
      <c r="HOF108" s="0"/>
      <c r="HOG108" s="0"/>
      <c r="HOH108" s="0"/>
      <c r="HOI108" s="0"/>
      <c r="HOJ108" s="0"/>
      <c r="HOK108" s="0"/>
      <c r="HOL108" s="0"/>
      <c r="HOM108" s="0"/>
      <c r="HON108" s="0"/>
      <c r="HOO108" s="0"/>
      <c r="HOP108" s="0"/>
      <c r="HOQ108" s="0"/>
      <c r="HOR108" s="0"/>
      <c r="HOS108" s="0"/>
      <c r="HOT108" s="0"/>
      <c r="HOU108" s="0"/>
      <c r="HOV108" s="0"/>
      <c r="HOW108" s="0"/>
      <c r="HOX108" s="0"/>
      <c r="HOY108" s="0"/>
      <c r="HOZ108" s="0"/>
      <c r="HPA108" s="0"/>
      <c r="HPB108" s="0"/>
      <c r="HPC108" s="0"/>
      <c r="HPD108" s="0"/>
      <c r="HPE108" s="0"/>
      <c r="HPF108" s="0"/>
      <c r="HPG108" s="0"/>
      <c r="HPH108" s="0"/>
      <c r="HPI108" s="0"/>
      <c r="HPJ108" s="0"/>
      <c r="HPK108" s="0"/>
      <c r="HPL108" s="0"/>
      <c r="HPM108" s="0"/>
      <c r="HPN108" s="0"/>
      <c r="HPO108" s="0"/>
      <c r="HPP108" s="0"/>
      <c r="HPQ108" s="0"/>
      <c r="HPR108" s="0"/>
      <c r="HPS108" s="0"/>
      <c r="HPT108" s="0"/>
      <c r="HPU108" s="0"/>
      <c r="HPV108" s="0"/>
      <c r="HPW108" s="0"/>
      <c r="HPX108" s="0"/>
      <c r="HPY108" s="0"/>
      <c r="HPZ108" s="0"/>
      <c r="HQA108" s="0"/>
      <c r="HQB108" s="0"/>
      <c r="HQC108" s="0"/>
      <c r="HQD108" s="0"/>
      <c r="HQE108" s="0"/>
      <c r="HQF108" s="0"/>
      <c r="HQG108" s="0"/>
      <c r="HQH108" s="0"/>
      <c r="HQI108" s="0"/>
      <c r="HQJ108" s="0"/>
      <c r="HQK108" s="0"/>
      <c r="HQL108" s="0"/>
      <c r="HQM108" s="0"/>
      <c r="HQN108" s="0"/>
      <c r="HQO108" s="0"/>
      <c r="HQP108" s="0"/>
      <c r="HQQ108" s="0"/>
      <c r="HQR108" s="0"/>
      <c r="HQS108" s="0"/>
      <c r="HQT108" s="0"/>
      <c r="HQU108" s="0"/>
      <c r="HQV108" s="0"/>
      <c r="HQW108" s="0"/>
      <c r="HQX108" s="0"/>
      <c r="HQY108" s="0"/>
      <c r="HQZ108" s="0"/>
      <c r="HRA108" s="0"/>
      <c r="HRB108" s="0"/>
      <c r="HRC108" s="0"/>
      <c r="HRD108" s="0"/>
      <c r="HRE108" s="0"/>
      <c r="HRF108" s="0"/>
      <c r="HRG108" s="0"/>
      <c r="HRH108" s="0"/>
      <c r="HRI108" s="0"/>
      <c r="HRJ108" s="0"/>
      <c r="HRK108" s="0"/>
      <c r="HRL108" s="0"/>
      <c r="HRM108" s="0"/>
      <c r="HRN108" s="0"/>
      <c r="HRO108" s="0"/>
      <c r="HRP108" s="0"/>
      <c r="HRQ108" s="0"/>
      <c r="HRR108" s="0"/>
      <c r="HRS108" s="0"/>
      <c r="HRT108" s="0"/>
      <c r="HRU108" s="0"/>
      <c r="HRV108" s="0"/>
      <c r="HRW108" s="0"/>
      <c r="HRX108" s="0"/>
      <c r="HRY108" s="0"/>
      <c r="HRZ108" s="0"/>
      <c r="HSA108" s="0"/>
      <c r="HSB108" s="0"/>
      <c r="HSC108" s="0"/>
      <c r="HSD108" s="0"/>
      <c r="HSE108" s="0"/>
      <c r="HSF108" s="0"/>
      <c r="HSG108" s="0"/>
      <c r="HSH108" s="0"/>
      <c r="HSI108" s="0"/>
      <c r="HSJ108" s="0"/>
      <c r="HSK108" s="0"/>
      <c r="HSL108" s="0"/>
      <c r="HSM108" s="0"/>
      <c r="HSN108" s="0"/>
      <c r="HSO108" s="0"/>
      <c r="HSP108" s="0"/>
      <c r="HSQ108" s="0"/>
      <c r="HSR108" s="0"/>
      <c r="HSS108" s="0"/>
      <c r="HST108" s="0"/>
      <c r="HSU108" s="0"/>
      <c r="HSV108" s="0"/>
      <c r="HSW108" s="0"/>
      <c r="HSX108" s="0"/>
      <c r="HSY108" s="0"/>
      <c r="HSZ108" s="0"/>
      <c r="HTA108" s="0"/>
      <c r="HTB108" s="0"/>
      <c r="HTC108" s="0"/>
      <c r="HTD108" s="0"/>
      <c r="HTE108" s="0"/>
      <c r="HTF108" s="0"/>
      <c r="HTG108" s="0"/>
      <c r="HTH108" s="0"/>
      <c r="HTI108" s="0"/>
      <c r="HTJ108" s="0"/>
      <c r="HTK108" s="0"/>
      <c r="HTL108" s="0"/>
      <c r="HTM108" s="0"/>
      <c r="HTN108" s="0"/>
      <c r="HTO108" s="0"/>
      <c r="HTP108" s="0"/>
      <c r="HTQ108" s="0"/>
      <c r="HTR108" s="0"/>
      <c r="HTS108" s="0"/>
      <c r="HTT108" s="0"/>
      <c r="HTU108" s="0"/>
      <c r="HTV108" s="0"/>
      <c r="HTW108" s="0"/>
      <c r="HTX108" s="0"/>
      <c r="HTY108" s="0"/>
      <c r="HTZ108" s="0"/>
      <c r="HUA108" s="0"/>
      <c r="HUB108" s="0"/>
      <c r="HUC108" s="0"/>
      <c r="HUD108" s="0"/>
      <c r="HUE108" s="0"/>
      <c r="HUF108" s="0"/>
      <c r="HUG108" s="0"/>
      <c r="HUH108" s="0"/>
      <c r="HUI108" s="0"/>
      <c r="HUJ108" s="0"/>
      <c r="HUK108" s="0"/>
      <c r="HUL108" s="0"/>
      <c r="HUM108" s="0"/>
      <c r="HUN108" s="0"/>
      <c r="HUO108" s="0"/>
      <c r="HUP108" s="0"/>
      <c r="HUQ108" s="0"/>
      <c r="HUR108" s="0"/>
      <c r="HUS108" s="0"/>
      <c r="HUT108" s="0"/>
      <c r="HUU108" s="0"/>
      <c r="HUV108" s="0"/>
      <c r="HUW108" s="0"/>
      <c r="HUX108" s="0"/>
      <c r="HUY108" s="0"/>
      <c r="HUZ108" s="0"/>
      <c r="HVA108" s="0"/>
      <c r="HVB108" s="0"/>
      <c r="HVC108" s="0"/>
      <c r="HVD108" s="0"/>
      <c r="HVE108" s="0"/>
      <c r="HVF108" s="0"/>
      <c r="HVG108" s="0"/>
      <c r="HVH108" s="0"/>
      <c r="HVI108" s="0"/>
      <c r="HVJ108" s="0"/>
      <c r="HVK108" s="0"/>
      <c r="HVL108" s="0"/>
      <c r="HVM108" s="0"/>
      <c r="HVN108" s="0"/>
      <c r="HVO108" s="0"/>
      <c r="HVP108" s="0"/>
      <c r="HVQ108" s="0"/>
      <c r="HVR108" s="0"/>
      <c r="HVS108" s="0"/>
      <c r="HVT108" s="0"/>
      <c r="HVU108" s="0"/>
      <c r="HVV108" s="0"/>
      <c r="HVW108" s="0"/>
      <c r="HVX108" s="0"/>
      <c r="HVY108" s="0"/>
      <c r="HVZ108" s="0"/>
      <c r="HWA108" s="0"/>
      <c r="HWB108" s="0"/>
      <c r="HWC108" s="0"/>
      <c r="HWD108" s="0"/>
      <c r="HWE108" s="0"/>
      <c r="HWF108" s="0"/>
      <c r="HWG108" s="0"/>
      <c r="HWH108" s="0"/>
      <c r="HWI108" s="0"/>
      <c r="HWJ108" s="0"/>
      <c r="HWK108" s="0"/>
      <c r="HWL108" s="0"/>
      <c r="HWM108" s="0"/>
      <c r="HWN108" s="0"/>
      <c r="HWO108" s="0"/>
      <c r="HWP108" s="0"/>
      <c r="HWQ108" s="0"/>
      <c r="HWR108" s="0"/>
      <c r="HWS108" s="0"/>
      <c r="HWT108" s="0"/>
      <c r="HWU108" s="0"/>
      <c r="HWV108" s="0"/>
      <c r="HWW108" s="0"/>
      <c r="HWX108" s="0"/>
      <c r="HWY108" s="0"/>
      <c r="HWZ108" s="0"/>
      <c r="HXA108" s="0"/>
      <c r="HXB108" s="0"/>
      <c r="HXC108" s="0"/>
      <c r="HXD108" s="0"/>
      <c r="HXE108" s="0"/>
      <c r="HXF108" s="0"/>
      <c r="HXG108" s="0"/>
      <c r="HXH108" s="0"/>
      <c r="HXI108" s="0"/>
      <c r="HXJ108" s="0"/>
      <c r="HXK108" s="0"/>
      <c r="HXL108" s="0"/>
      <c r="HXM108" s="0"/>
      <c r="HXN108" s="0"/>
      <c r="HXO108" s="0"/>
      <c r="HXP108" s="0"/>
      <c r="HXQ108" s="0"/>
      <c r="HXR108" s="0"/>
      <c r="HXS108" s="0"/>
      <c r="HXT108" s="0"/>
      <c r="HXU108" s="0"/>
      <c r="HXV108" s="0"/>
      <c r="HXW108" s="0"/>
      <c r="HXX108" s="0"/>
      <c r="HXY108" s="0"/>
      <c r="HXZ108" s="0"/>
      <c r="HYA108" s="0"/>
      <c r="HYB108" s="0"/>
      <c r="HYC108" s="0"/>
      <c r="HYD108" s="0"/>
      <c r="HYE108" s="0"/>
      <c r="HYF108" s="0"/>
      <c r="HYG108" s="0"/>
      <c r="HYH108" s="0"/>
      <c r="HYI108" s="0"/>
      <c r="HYJ108" s="0"/>
      <c r="HYK108" s="0"/>
      <c r="HYL108" s="0"/>
      <c r="HYM108" s="0"/>
      <c r="HYN108" s="0"/>
      <c r="HYO108" s="0"/>
      <c r="HYP108" s="0"/>
      <c r="HYQ108" s="0"/>
      <c r="HYR108" s="0"/>
      <c r="HYS108" s="0"/>
      <c r="HYT108" s="0"/>
      <c r="HYU108" s="0"/>
      <c r="HYV108" s="0"/>
      <c r="HYW108" s="0"/>
      <c r="HYX108" s="0"/>
      <c r="HYY108" s="0"/>
      <c r="HYZ108" s="0"/>
      <c r="HZA108" s="0"/>
      <c r="HZB108" s="0"/>
      <c r="HZC108" s="0"/>
      <c r="HZD108" s="0"/>
      <c r="HZE108" s="0"/>
      <c r="HZF108" s="0"/>
      <c r="HZG108" s="0"/>
      <c r="HZH108" s="0"/>
      <c r="HZI108" s="0"/>
      <c r="HZJ108" s="0"/>
      <c r="HZK108" s="0"/>
      <c r="HZL108" s="0"/>
      <c r="HZM108" s="0"/>
      <c r="HZN108" s="0"/>
      <c r="HZO108" s="0"/>
      <c r="HZP108" s="0"/>
      <c r="HZQ108" s="0"/>
      <c r="HZR108" s="0"/>
      <c r="HZS108" s="0"/>
      <c r="HZT108" s="0"/>
      <c r="HZU108" s="0"/>
      <c r="HZV108" s="0"/>
      <c r="HZW108" s="0"/>
      <c r="HZX108" s="0"/>
      <c r="HZY108" s="0"/>
      <c r="HZZ108" s="0"/>
      <c r="IAA108" s="0"/>
      <c r="IAB108" s="0"/>
      <c r="IAC108" s="0"/>
      <c r="IAD108" s="0"/>
      <c r="IAE108" s="0"/>
      <c r="IAF108" s="0"/>
      <c r="IAG108" s="0"/>
      <c r="IAH108" s="0"/>
      <c r="IAI108" s="0"/>
      <c r="IAJ108" s="0"/>
      <c r="IAK108" s="0"/>
      <c r="IAL108" s="0"/>
      <c r="IAM108" s="0"/>
      <c r="IAN108" s="0"/>
      <c r="IAO108" s="0"/>
      <c r="IAP108" s="0"/>
      <c r="IAQ108" s="0"/>
      <c r="IAR108" s="0"/>
      <c r="IAS108" s="0"/>
      <c r="IAT108" s="0"/>
      <c r="IAU108" s="0"/>
      <c r="IAV108" s="0"/>
      <c r="IAW108" s="0"/>
      <c r="IAX108" s="0"/>
      <c r="IAY108" s="0"/>
      <c r="IAZ108" s="0"/>
      <c r="IBA108" s="0"/>
      <c r="IBB108" s="0"/>
      <c r="IBC108" s="0"/>
      <c r="IBD108" s="0"/>
      <c r="IBE108" s="0"/>
      <c r="IBF108" s="0"/>
      <c r="IBG108" s="0"/>
      <c r="IBH108" s="0"/>
      <c r="IBI108" s="0"/>
      <c r="IBJ108" s="0"/>
      <c r="IBK108" s="0"/>
      <c r="IBL108" s="0"/>
      <c r="IBM108" s="0"/>
      <c r="IBN108" s="0"/>
      <c r="IBO108" s="0"/>
      <c r="IBP108" s="0"/>
      <c r="IBQ108" s="0"/>
      <c r="IBR108" s="0"/>
      <c r="IBS108" s="0"/>
      <c r="IBT108" s="0"/>
      <c r="IBU108" s="0"/>
      <c r="IBV108" s="0"/>
      <c r="IBW108" s="0"/>
      <c r="IBX108" s="0"/>
      <c r="IBY108" s="0"/>
      <c r="IBZ108" s="0"/>
      <c r="ICA108" s="0"/>
      <c r="ICB108" s="0"/>
      <c r="ICC108" s="0"/>
      <c r="ICD108" s="0"/>
      <c r="ICE108" s="0"/>
      <c r="ICF108" s="0"/>
      <c r="ICG108" s="0"/>
      <c r="ICH108" s="0"/>
      <c r="ICI108" s="0"/>
      <c r="ICJ108" s="0"/>
      <c r="ICK108" s="0"/>
      <c r="ICL108" s="0"/>
      <c r="ICM108" s="0"/>
      <c r="ICN108" s="0"/>
      <c r="ICO108" s="0"/>
      <c r="ICP108" s="0"/>
      <c r="ICQ108" s="0"/>
      <c r="ICR108" s="0"/>
      <c r="ICS108" s="0"/>
      <c r="ICT108" s="0"/>
      <c r="ICU108" s="0"/>
      <c r="ICV108" s="0"/>
      <c r="ICW108" s="0"/>
      <c r="ICX108" s="0"/>
      <c r="ICY108" s="0"/>
      <c r="ICZ108" s="0"/>
      <c r="IDA108" s="0"/>
      <c r="IDB108" s="0"/>
      <c r="IDC108" s="0"/>
      <c r="IDD108" s="0"/>
      <c r="IDE108" s="0"/>
      <c r="IDF108" s="0"/>
      <c r="IDG108" s="0"/>
      <c r="IDH108" s="0"/>
      <c r="IDI108" s="0"/>
      <c r="IDJ108" s="0"/>
      <c r="IDK108" s="0"/>
      <c r="IDL108" s="0"/>
      <c r="IDM108" s="0"/>
      <c r="IDN108" s="0"/>
      <c r="IDO108" s="0"/>
      <c r="IDP108" s="0"/>
      <c r="IDQ108" s="0"/>
      <c r="IDR108" s="0"/>
      <c r="IDS108" s="0"/>
      <c r="IDT108" s="0"/>
      <c r="IDU108" s="0"/>
      <c r="IDV108" s="0"/>
      <c r="IDW108" s="0"/>
      <c r="IDX108" s="0"/>
      <c r="IDY108" s="0"/>
      <c r="IDZ108" s="0"/>
      <c r="IEA108" s="0"/>
      <c r="IEB108" s="0"/>
      <c r="IEC108" s="0"/>
      <c r="IED108" s="0"/>
      <c r="IEE108" s="0"/>
      <c r="IEF108" s="0"/>
      <c r="IEG108" s="0"/>
      <c r="IEH108" s="0"/>
      <c r="IEI108" s="0"/>
      <c r="IEJ108" s="0"/>
      <c r="IEK108" s="0"/>
      <c r="IEL108" s="0"/>
      <c r="IEM108" s="0"/>
      <c r="IEN108" s="0"/>
      <c r="IEO108" s="0"/>
      <c r="IEP108" s="0"/>
      <c r="IEQ108" s="0"/>
      <c r="IER108" s="0"/>
      <c r="IES108" s="0"/>
      <c r="IET108" s="0"/>
      <c r="IEU108" s="0"/>
      <c r="IEV108" s="0"/>
      <c r="IEW108" s="0"/>
      <c r="IEX108" s="0"/>
      <c r="IEY108" s="0"/>
      <c r="IEZ108" s="0"/>
      <c r="IFA108" s="0"/>
      <c r="IFB108" s="0"/>
      <c r="IFC108" s="0"/>
      <c r="IFD108" s="0"/>
      <c r="IFE108" s="0"/>
      <c r="IFF108" s="0"/>
      <c r="IFG108" s="0"/>
      <c r="IFH108" s="0"/>
      <c r="IFI108" s="0"/>
      <c r="IFJ108" s="0"/>
      <c r="IFK108" s="0"/>
      <c r="IFL108" s="0"/>
      <c r="IFM108" s="0"/>
      <c r="IFN108" s="0"/>
      <c r="IFO108" s="0"/>
      <c r="IFP108" s="0"/>
      <c r="IFQ108" s="0"/>
      <c r="IFR108" s="0"/>
      <c r="IFS108" s="0"/>
      <c r="IFT108" s="0"/>
      <c r="IFU108" s="0"/>
      <c r="IFV108" s="0"/>
      <c r="IFW108" s="0"/>
      <c r="IFX108" s="0"/>
      <c r="IFY108" s="0"/>
      <c r="IFZ108" s="0"/>
      <c r="IGA108" s="0"/>
      <c r="IGB108" s="0"/>
      <c r="IGC108" s="0"/>
      <c r="IGD108" s="0"/>
      <c r="IGE108" s="0"/>
      <c r="IGF108" s="0"/>
      <c r="IGG108" s="0"/>
      <c r="IGH108" s="0"/>
      <c r="IGI108" s="0"/>
      <c r="IGJ108" s="0"/>
      <c r="IGK108" s="0"/>
      <c r="IGL108" s="0"/>
      <c r="IGM108" s="0"/>
      <c r="IGN108" s="0"/>
      <c r="IGO108" s="0"/>
      <c r="IGP108" s="0"/>
      <c r="IGQ108" s="0"/>
      <c r="IGR108" s="0"/>
      <c r="IGS108" s="0"/>
      <c r="IGT108" s="0"/>
      <c r="IGU108" s="0"/>
      <c r="IGV108" s="0"/>
      <c r="IGW108" s="0"/>
      <c r="IGX108" s="0"/>
      <c r="IGY108" s="0"/>
      <c r="IGZ108" s="0"/>
      <c r="IHA108" s="0"/>
      <c r="IHB108" s="0"/>
      <c r="IHC108" s="0"/>
      <c r="IHD108" s="0"/>
      <c r="IHE108" s="0"/>
      <c r="IHF108" s="0"/>
      <c r="IHG108" s="0"/>
      <c r="IHH108" s="0"/>
      <c r="IHI108" s="0"/>
      <c r="IHJ108" s="0"/>
      <c r="IHK108" s="0"/>
      <c r="IHL108" s="0"/>
      <c r="IHM108" s="0"/>
      <c r="IHN108" s="0"/>
      <c r="IHO108" s="0"/>
      <c r="IHP108" s="0"/>
      <c r="IHQ108" s="0"/>
      <c r="IHR108" s="0"/>
      <c r="IHS108" s="0"/>
      <c r="IHT108" s="0"/>
      <c r="IHU108" s="0"/>
      <c r="IHV108" s="0"/>
      <c r="IHW108" s="0"/>
      <c r="IHX108" s="0"/>
      <c r="IHY108" s="0"/>
      <c r="IHZ108" s="0"/>
      <c r="IIA108" s="0"/>
      <c r="IIB108" s="0"/>
      <c r="IIC108" s="0"/>
      <c r="IID108" s="0"/>
      <c r="IIE108" s="0"/>
      <c r="IIF108" s="0"/>
      <c r="IIG108" s="0"/>
      <c r="IIH108" s="0"/>
      <c r="III108" s="0"/>
      <c r="IIJ108" s="0"/>
      <c r="IIK108" s="0"/>
      <c r="IIL108" s="0"/>
      <c r="IIM108" s="0"/>
      <c r="IIN108" s="0"/>
      <c r="IIO108" s="0"/>
      <c r="IIP108" s="0"/>
      <c r="IIQ108" s="0"/>
      <c r="IIR108" s="0"/>
      <c r="IIS108" s="0"/>
      <c r="IIT108" s="0"/>
      <c r="IIU108" s="0"/>
      <c r="IIV108" s="0"/>
      <c r="IIW108" s="0"/>
      <c r="IIX108" s="0"/>
      <c r="IIY108" s="0"/>
      <c r="IIZ108" s="0"/>
      <c r="IJA108" s="0"/>
      <c r="IJB108" s="0"/>
      <c r="IJC108" s="0"/>
      <c r="IJD108" s="0"/>
      <c r="IJE108" s="0"/>
      <c r="IJF108" s="0"/>
      <c r="IJG108" s="0"/>
      <c r="IJH108" s="0"/>
      <c r="IJI108" s="0"/>
      <c r="IJJ108" s="0"/>
      <c r="IJK108" s="0"/>
      <c r="IJL108" s="0"/>
      <c r="IJM108" s="0"/>
      <c r="IJN108" s="0"/>
      <c r="IJO108" s="0"/>
      <c r="IJP108" s="0"/>
      <c r="IJQ108" s="0"/>
      <c r="IJR108" s="0"/>
      <c r="IJS108" s="0"/>
      <c r="IJT108" s="0"/>
      <c r="IJU108" s="0"/>
      <c r="IJV108" s="0"/>
      <c r="IJW108" s="0"/>
      <c r="IJX108" s="0"/>
      <c r="IJY108" s="0"/>
      <c r="IJZ108" s="0"/>
      <c r="IKA108" s="0"/>
      <c r="IKB108" s="0"/>
      <c r="IKC108" s="0"/>
      <c r="IKD108" s="0"/>
      <c r="IKE108" s="0"/>
      <c r="IKF108" s="0"/>
      <c r="IKG108" s="0"/>
      <c r="IKH108" s="0"/>
      <c r="IKI108" s="0"/>
      <c r="IKJ108" s="0"/>
      <c r="IKK108" s="0"/>
      <c r="IKL108" s="0"/>
      <c r="IKM108" s="0"/>
      <c r="IKN108" s="0"/>
      <c r="IKO108" s="0"/>
      <c r="IKP108" s="0"/>
      <c r="IKQ108" s="0"/>
      <c r="IKR108" s="0"/>
      <c r="IKS108" s="0"/>
      <c r="IKT108" s="0"/>
      <c r="IKU108" s="0"/>
      <c r="IKV108" s="0"/>
      <c r="IKW108" s="0"/>
      <c r="IKX108" s="0"/>
      <c r="IKY108" s="0"/>
      <c r="IKZ108" s="0"/>
      <c r="ILA108" s="0"/>
      <c r="ILB108" s="0"/>
      <c r="ILC108" s="0"/>
      <c r="ILD108" s="0"/>
      <c r="ILE108" s="0"/>
      <c r="ILF108" s="0"/>
      <c r="ILG108" s="0"/>
      <c r="ILH108" s="0"/>
      <c r="ILI108" s="0"/>
      <c r="ILJ108" s="0"/>
      <c r="ILK108" s="0"/>
      <c r="ILL108" s="0"/>
      <c r="ILM108" s="0"/>
      <c r="ILN108" s="0"/>
      <c r="ILO108" s="0"/>
      <c r="ILP108" s="0"/>
      <c r="ILQ108" s="0"/>
      <c r="ILR108" s="0"/>
      <c r="ILS108" s="0"/>
      <c r="ILT108" s="0"/>
      <c r="ILU108" s="0"/>
      <c r="ILV108" s="0"/>
      <c r="ILW108" s="0"/>
      <c r="ILX108" s="0"/>
      <c r="ILY108" s="0"/>
      <c r="ILZ108" s="0"/>
      <c r="IMA108" s="0"/>
      <c r="IMB108" s="0"/>
      <c r="IMC108" s="0"/>
      <c r="IMD108" s="0"/>
      <c r="IME108" s="0"/>
      <c r="IMF108" s="0"/>
      <c r="IMG108" s="0"/>
      <c r="IMH108" s="0"/>
      <c r="IMI108" s="0"/>
      <c r="IMJ108" s="0"/>
      <c r="IMK108" s="0"/>
      <c r="IML108" s="0"/>
      <c r="IMM108" s="0"/>
      <c r="IMN108" s="0"/>
      <c r="IMO108" s="0"/>
      <c r="IMP108" s="0"/>
      <c r="IMQ108" s="0"/>
      <c r="IMR108" s="0"/>
      <c r="IMS108" s="0"/>
      <c r="IMT108" s="0"/>
      <c r="IMU108" s="0"/>
      <c r="IMV108" s="0"/>
      <c r="IMW108" s="0"/>
      <c r="IMX108" s="0"/>
      <c r="IMY108" s="0"/>
      <c r="IMZ108" s="0"/>
      <c r="INA108" s="0"/>
      <c r="INB108" s="0"/>
      <c r="INC108" s="0"/>
      <c r="IND108" s="0"/>
      <c r="INE108" s="0"/>
      <c r="INF108" s="0"/>
      <c r="ING108" s="0"/>
      <c r="INH108" s="0"/>
      <c r="INI108" s="0"/>
      <c r="INJ108" s="0"/>
      <c r="INK108" s="0"/>
      <c r="INL108" s="0"/>
      <c r="INM108" s="0"/>
      <c r="INN108" s="0"/>
      <c r="INO108" s="0"/>
      <c r="INP108" s="0"/>
      <c r="INQ108" s="0"/>
      <c r="INR108" s="0"/>
      <c r="INS108" s="0"/>
      <c r="INT108" s="0"/>
      <c r="INU108" s="0"/>
      <c r="INV108" s="0"/>
      <c r="INW108" s="0"/>
      <c r="INX108" s="0"/>
      <c r="INY108" s="0"/>
      <c r="INZ108" s="0"/>
      <c r="IOA108" s="0"/>
      <c r="IOB108" s="0"/>
      <c r="IOC108" s="0"/>
      <c r="IOD108" s="0"/>
      <c r="IOE108" s="0"/>
      <c r="IOF108" s="0"/>
      <c r="IOG108" s="0"/>
      <c r="IOH108" s="0"/>
      <c r="IOI108" s="0"/>
      <c r="IOJ108" s="0"/>
      <c r="IOK108" s="0"/>
      <c r="IOL108" s="0"/>
      <c r="IOM108" s="0"/>
      <c r="ION108" s="0"/>
      <c r="IOO108" s="0"/>
      <c r="IOP108" s="0"/>
      <c r="IOQ108" s="0"/>
      <c r="IOR108" s="0"/>
      <c r="IOS108" s="0"/>
      <c r="IOT108" s="0"/>
      <c r="IOU108" s="0"/>
      <c r="IOV108" s="0"/>
      <c r="IOW108" s="0"/>
      <c r="IOX108" s="0"/>
      <c r="IOY108" s="0"/>
      <c r="IOZ108" s="0"/>
      <c r="IPA108" s="0"/>
      <c r="IPB108" s="0"/>
      <c r="IPC108" s="0"/>
      <c r="IPD108" s="0"/>
      <c r="IPE108" s="0"/>
      <c r="IPF108" s="0"/>
      <c r="IPG108" s="0"/>
      <c r="IPH108" s="0"/>
      <c r="IPI108" s="0"/>
      <c r="IPJ108" s="0"/>
      <c r="IPK108" s="0"/>
      <c r="IPL108" s="0"/>
      <c r="IPM108" s="0"/>
      <c r="IPN108" s="0"/>
      <c r="IPO108" s="0"/>
      <c r="IPP108" s="0"/>
      <c r="IPQ108" s="0"/>
      <c r="IPR108" s="0"/>
      <c r="IPS108" s="0"/>
      <c r="IPT108" s="0"/>
      <c r="IPU108" s="0"/>
      <c r="IPV108" s="0"/>
      <c r="IPW108" s="0"/>
      <c r="IPX108" s="0"/>
      <c r="IPY108" s="0"/>
      <c r="IPZ108" s="0"/>
      <c r="IQA108" s="0"/>
      <c r="IQB108" s="0"/>
      <c r="IQC108" s="0"/>
      <c r="IQD108" s="0"/>
      <c r="IQE108" s="0"/>
      <c r="IQF108" s="0"/>
      <c r="IQG108" s="0"/>
      <c r="IQH108" s="0"/>
      <c r="IQI108" s="0"/>
      <c r="IQJ108" s="0"/>
      <c r="IQK108" s="0"/>
      <c r="IQL108" s="0"/>
      <c r="IQM108" s="0"/>
      <c r="IQN108" s="0"/>
      <c r="IQO108" s="0"/>
      <c r="IQP108" s="0"/>
      <c r="IQQ108" s="0"/>
      <c r="IQR108" s="0"/>
      <c r="IQS108" s="0"/>
      <c r="IQT108" s="0"/>
      <c r="IQU108" s="0"/>
      <c r="IQV108" s="0"/>
      <c r="IQW108" s="0"/>
      <c r="IQX108" s="0"/>
      <c r="IQY108" s="0"/>
      <c r="IQZ108" s="0"/>
      <c r="IRA108" s="0"/>
      <c r="IRB108" s="0"/>
      <c r="IRC108" s="0"/>
      <c r="IRD108" s="0"/>
      <c r="IRE108" s="0"/>
      <c r="IRF108" s="0"/>
      <c r="IRG108" s="0"/>
      <c r="IRH108" s="0"/>
      <c r="IRI108" s="0"/>
      <c r="IRJ108" s="0"/>
      <c r="IRK108" s="0"/>
      <c r="IRL108" s="0"/>
      <c r="IRM108" s="0"/>
      <c r="IRN108" s="0"/>
      <c r="IRO108" s="0"/>
      <c r="IRP108" s="0"/>
      <c r="IRQ108" s="0"/>
      <c r="IRR108" s="0"/>
      <c r="IRS108" s="0"/>
      <c r="IRT108" s="0"/>
      <c r="IRU108" s="0"/>
      <c r="IRV108" s="0"/>
      <c r="IRW108" s="0"/>
      <c r="IRX108" s="0"/>
      <c r="IRY108" s="0"/>
      <c r="IRZ108" s="0"/>
      <c r="ISA108" s="0"/>
      <c r="ISB108" s="0"/>
      <c r="ISC108" s="0"/>
      <c r="ISD108" s="0"/>
      <c r="ISE108" s="0"/>
      <c r="ISF108" s="0"/>
      <c r="ISG108" s="0"/>
      <c r="ISH108" s="0"/>
      <c r="ISI108" s="0"/>
      <c r="ISJ108" s="0"/>
      <c r="ISK108" s="0"/>
      <c r="ISL108" s="0"/>
      <c r="ISM108" s="0"/>
      <c r="ISN108" s="0"/>
      <c r="ISO108" s="0"/>
      <c r="ISP108" s="0"/>
      <c r="ISQ108" s="0"/>
      <c r="ISR108" s="0"/>
      <c r="ISS108" s="0"/>
      <c r="IST108" s="0"/>
      <c r="ISU108" s="0"/>
      <c r="ISV108" s="0"/>
      <c r="ISW108" s="0"/>
      <c r="ISX108" s="0"/>
      <c r="ISY108" s="0"/>
      <c r="ISZ108" s="0"/>
      <c r="ITA108" s="0"/>
      <c r="ITB108" s="0"/>
      <c r="ITC108" s="0"/>
      <c r="ITD108" s="0"/>
      <c r="ITE108" s="0"/>
      <c r="ITF108" s="0"/>
      <c r="ITG108" s="0"/>
      <c r="ITH108" s="0"/>
      <c r="ITI108" s="0"/>
      <c r="ITJ108" s="0"/>
      <c r="ITK108" s="0"/>
      <c r="ITL108" s="0"/>
      <c r="ITM108" s="0"/>
      <c r="ITN108" s="0"/>
      <c r="ITO108" s="0"/>
      <c r="ITP108" s="0"/>
      <c r="ITQ108" s="0"/>
      <c r="ITR108" s="0"/>
      <c r="ITS108" s="0"/>
      <c r="ITT108" s="0"/>
      <c r="ITU108" s="0"/>
      <c r="ITV108" s="0"/>
      <c r="ITW108" s="0"/>
      <c r="ITX108" s="0"/>
      <c r="ITY108" s="0"/>
      <c r="ITZ108" s="0"/>
      <c r="IUA108" s="0"/>
      <c r="IUB108" s="0"/>
      <c r="IUC108" s="0"/>
      <c r="IUD108" s="0"/>
      <c r="IUE108" s="0"/>
      <c r="IUF108" s="0"/>
      <c r="IUG108" s="0"/>
      <c r="IUH108" s="0"/>
      <c r="IUI108" s="0"/>
      <c r="IUJ108" s="0"/>
      <c r="IUK108" s="0"/>
      <c r="IUL108" s="0"/>
      <c r="IUM108" s="0"/>
      <c r="IUN108" s="0"/>
      <c r="IUO108" s="0"/>
      <c r="IUP108" s="0"/>
      <c r="IUQ108" s="0"/>
      <c r="IUR108" s="0"/>
      <c r="IUS108" s="0"/>
      <c r="IUT108" s="0"/>
      <c r="IUU108" s="0"/>
      <c r="IUV108" s="0"/>
      <c r="IUW108" s="0"/>
      <c r="IUX108" s="0"/>
      <c r="IUY108" s="0"/>
      <c r="IUZ108" s="0"/>
      <c r="IVA108" s="0"/>
      <c r="IVB108" s="0"/>
      <c r="IVC108" s="0"/>
      <c r="IVD108" s="0"/>
      <c r="IVE108" s="0"/>
      <c r="IVF108" s="0"/>
      <c r="IVG108" s="0"/>
      <c r="IVH108" s="0"/>
      <c r="IVI108" s="0"/>
      <c r="IVJ108" s="0"/>
      <c r="IVK108" s="0"/>
      <c r="IVL108" s="0"/>
      <c r="IVM108" s="0"/>
      <c r="IVN108" s="0"/>
      <c r="IVO108" s="0"/>
      <c r="IVP108" s="0"/>
      <c r="IVQ108" s="0"/>
      <c r="IVR108" s="0"/>
      <c r="IVS108" s="0"/>
      <c r="IVT108" s="0"/>
      <c r="IVU108" s="0"/>
      <c r="IVV108" s="0"/>
      <c r="IVW108" s="0"/>
      <c r="IVX108" s="0"/>
      <c r="IVY108" s="0"/>
      <c r="IVZ108" s="0"/>
      <c r="IWA108" s="0"/>
      <c r="IWB108" s="0"/>
      <c r="IWC108" s="0"/>
      <c r="IWD108" s="0"/>
      <c r="IWE108" s="0"/>
      <c r="IWF108" s="0"/>
      <c r="IWG108" s="0"/>
      <c r="IWH108" s="0"/>
      <c r="IWI108" s="0"/>
      <c r="IWJ108" s="0"/>
      <c r="IWK108" s="0"/>
      <c r="IWL108" s="0"/>
      <c r="IWM108" s="0"/>
      <c r="IWN108" s="0"/>
      <c r="IWO108" s="0"/>
      <c r="IWP108" s="0"/>
      <c r="IWQ108" s="0"/>
      <c r="IWR108" s="0"/>
      <c r="IWS108" s="0"/>
      <c r="IWT108" s="0"/>
      <c r="IWU108" s="0"/>
      <c r="IWV108" s="0"/>
      <c r="IWW108" s="0"/>
      <c r="IWX108" s="0"/>
      <c r="IWY108" s="0"/>
      <c r="IWZ108" s="0"/>
      <c r="IXA108" s="0"/>
      <c r="IXB108" s="0"/>
      <c r="IXC108" s="0"/>
      <c r="IXD108" s="0"/>
      <c r="IXE108" s="0"/>
      <c r="IXF108" s="0"/>
      <c r="IXG108" s="0"/>
      <c r="IXH108" s="0"/>
      <c r="IXI108" s="0"/>
      <c r="IXJ108" s="0"/>
      <c r="IXK108" s="0"/>
      <c r="IXL108" s="0"/>
      <c r="IXM108" s="0"/>
      <c r="IXN108" s="0"/>
      <c r="IXO108" s="0"/>
      <c r="IXP108" s="0"/>
      <c r="IXQ108" s="0"/>
      <c r="IXR108" s="0"/>
      <c r="IXS108" s="0"/>
      <c r="IXT108" s="0"/>
      <c r="IXU108" s="0"/>
      <c r="IXV108" s="0"/>
      <c r="IXW108" s="0"/>
      <c r="IXX108" s="0"/>
      <c r="IXY108" s="0"/>
      <c r="IXZ108" s="0"/>
      <c r="IYA108" s="0"/>
      <c r="IYB108" s="0"/>
      <c r="IYC108" s="0"/>
      <c r="IYD108" s="0"/>
      <c r="IYE108" s="0"/>
      <c r="IYF108" s="0"/>
      <c r="IYG108" s="0"/>
      <c r="IYH108" s="0"/>
      <c r="IYI108" s="0"/>
      <c r="IYJ108" s="0"/>
      <c r="IYK108" s="0"/>
      <c r="IYL108" s="0"/>
      <c r="IYM108" s="0"/>
      <c r="IYN108" s="0"/>
      <c r="IYO108" s="0"/>
      <c r="IYP108" s="0"/>
      <c r="IYQ108" s="0"/>
      <c r="IYR108" s="0"/>
      <c r="IYS108" s="0"/>
      <c r="IYT108" s="0"/>
      <c r="IYU108" s="0"/>
      <c r="IYV108" s="0"/>
      <c r="IYW108" s="0"/>
      <c r="IYX108" s="0"/>
      <c r="IYY108" s="0"/>
      <c r="IYZ108" s="0"/>
      <c r="IZA108" s="0"/>
      <c r="IZB108" s="0"/>
      <c r="IZC108" s="0"/>
      <c r="IZD108" s="0"/>
      <c r="IZE108" s="0"/>
      <c r="IZF108" s="0"/>
      <c r="IZG108" s="0"/>
      <c r="IZH108" s="0"/>
      <c r="IZI108" s="0"/>
      <c r="IZJ108" s="0"/>
      <c r="IZK108" s="0"/>
      <c r="IZL108" s="0"/>
      <c r="IZM108" s="0"/>
      <c r="IZN108" s="0"/>
      <c r="IZO108" s="0"/>
      <c r="IZP108" s="0"/>
      <c r="IZQ108" s="0"/>
      <c r="IZR108" s="0"/>
      <c r="IZS108" s="0"/>
      <c r="IZT108" s="0"/>
      <c r="IZU108" s="0"/>
      <c r="IZV108" s="0"/>
      <c r="IZW108" s="0"/>
      <c r="IZX108" s="0"/>
      <c r="IZY108" s="0"/>
      <c r="IZZ108" s="0"/>
      <c r="JAA108" s="0"/>
      <c r="JAB108" s="0"/>
      <c r="JAC108" s="0"/>
      <c r="JAD108" s="0"/>
      <c r="JAE108" s="0"/>
      <c r="JAF108" s="0"/>
      <c r="JAG108" s="0"/>
      <c r="JAH108" s="0"/>
      <c r="JAI108" s="0"/>
      <c r="JAJ108" s="0"/>
      <c r="JAK108" s="0"/>
      <c r="JAL108" s="0"/>
      <c r="JAM108" s="0"/>
      <c r="JAN108" s="0"/>
      <c r="JAO108" s="0"/>
      <c r="JAP108" s="0"/>
      <c r="JAQ108" s="0"/>
      <c r="JAR108" s="0"/>
      <c r="JAS108" s="0"/>
      <c r="JAT108" s="0"/>
      <c r="JAU108" s="0"/>
      <c r="JAV108" s="0"/>
      <c r="JAW108" s="0"/>
      <c r="JAX108" s="0"/>
      <c r="JAY108" s="0"/>
      <c r="JAZ108" s="0"/>
      <c r="JBA108" s="0"/>
      <c r="JBB108" s="0"/>
      <c r="JBC108" s="0"/>
      <c r="JBD108" s="0"/>
      <c r="JBE108" s="0"/>
      <c r="JBF108" s="0"/>
      <c r="JBG108" s="0"/>
      <c r="JBH108" s="0"/>
      <c r="JBI108" s="0"/>
      <c r="JBJ108" s="0"/>
      <c r="JBK108" s="0"/>
      <c r="JBL108" s="0"/>
      <c r="JBM108" s="0"/>
      <c r="JBN108" s="0"/>
      <c r="JBO108" s="0"/>
      <c r="JBP108" s="0"/>
      <c r="JBQ108" s="0"/>
      <c r="JBR108" s="0"/>
      <c r="JBS108" s="0"/>
      <c r="JBT108" s="0"/>
      <c r="JBU108" s="0"/>
      <c r="JBV108" s="0"/>
      <c r="JBW108" s="0"/>
      <c r="JBX108" s="0"/>
      <c r="JBY108" s="0"/>
      <c r="JBZ108" s="0"/>
      <c r="JCA108" s="0"/>
      <c r="JCB108" s="0"/>
      <c r="JCC108" s="0"/>
      <c r="JCD108" s="0"/>
      <c r="JCE108" s="0"/>
      <c r="JCF108" s="0"/>
      <c r="JCG108" s="0"/>
      <c r="JCH108" s="0"/>
      <c r="JCI108" s="0"/>
      <c r="JCJ108" s="0"/>
      <c r="JCK108" s="0"/>
      <c r="JCL108" s="0"/>
      <c r="JCM108" s="0"/>
      <c r="JCN108" s="0"/>
      <c r="JCO108" s="0"/>
      <c r="JCP108" s="0"/>
      <c r="JCQ108" s="0"/>
      <c r="JCR108" s="0"/>
      <c r="JCS108" s="0"/>
      <c r="JCT108" s="0"/>
      <c r="JCU108" s="0"/>
      <c r="JCV108" s="0"/>
      <c r="JCW108" s="0"/>
      <c r="JCX108" s="0"/>
      <c r="JCY108" s="0"/>
      <c r="JCZ108" s="0"/>
      <c r="JDA108" s="0"/>
      <c r="JDB108" s="0"/>
      <c r="JDC108" s="0"/>
      <c r="JDD108" s="0"/>
      <c r="JDE108" s="0"/>
      <c r="JDF108" s="0"/>
      <c r="JDG108" s="0"/>
      <c r="JDH108" s="0"/>
      <c r="JDI108" s="0"/>
      <c r="JDJ108" s="0"/>
      <c r="JDK108" s="0"/>
      <c r="JDL108" s="0"/>
      <c r="JDM108" s="0"/>
      <c r="JDN108" s="0"/>
      <c r="JDO108" s="0"/>
      <c r="JDP108" s="0"/>
      <c r="JDQ108" s="0"/>
      <c r="JDR108" s="0"/>
      <c r="JDS108" s="0"/>
      <c r="JDT108" s="0"/>
      <c r="JDU108" s="0"/>
      <c r="JDV108" s="0"/>
      <c r="JDW108" s="0"/>
      <c r="JDX108" s="0"/>
      <c r="JDY108" s="0"/>
      <c r="JDZ108" s="0"/>
      <c r="JEA108" s="0"/>
      <c r="JEB108" s="0"/>
      <c r="JEC108" s="0"/>
      <c r="JED108" s="0"/>
      <c r="JEE108" s="0"/>
      <c r="JEF108" s="0"/>
      <c r="JEG108" s="0"/>
      <c r="JEH108" s="0"/>
      <c r="JEI108" s="0"/>
      <c r="JEJ108" s="0"/>
      <c r="JEK108" s="0"/>
      <c r="JEL108" s="0"/>
      <c r="JEM108" s="0"/>
      <c r="JEN108" s="0"/>
      <c r="JEO108" s="0"/>
      <c r="JEP108" s="0"/>
      <c r="JEQ108" s="0"/>
      <c r="JER108" s="0"/>
      <c r="JES108" s="0"/>
      <c r="JET108" s="0"/>
      <c r="JEU108" s="0"/>
      <c r="JEV108" s="0"/>
      <c r="JEW108" s="0"/>
      <c r="JEX108" s="0"/>
      <c r="JEY108" s="0"/>
      <c r="JEZ108" s="0"/>
      <c r="JFA108" s="0"/>
      <c r="JFB108" s="0"/>
      <c r="JFC108" s="0"/>
      <c r="JFD108" s="0"/>
      <c r="JFE108" s="0"/>
      <c r="JFF108" s="0"/>
      <c r="JFG108" s="0"/>
      <c r="JFH108" s="0"/>
      <c r="JFI108" s="0"/>
      <c r="JFJ108" s="0"/>
      <c r="JFK108" s="0"/>
      <c r="JFL108" s="0"/>
      <c r="JFM108" s="0"/>
      <c r="JFN108" s="0"/>
      <c r="JFO108" s="0"/>
      <c r="JFP108" s="0"/>
      <c r="JFQ108" s="0"/>
      <c r="JFR108" s="0"/>
      <c r="JFS108" s="0"/>
      <c r="JFT108" s="0"/>
      <c r="JFU108" s="0"/>
      <c r="JFV108" s="0"/>
      <c r="JFW108" s="0"/>
      <c r="JFX108" s="0"/>
      <c r="JFY108" s="0"/>
      <c r="JFZ108" s="0"/>
      <c r="JGA108" s="0"/>
      <c r="JGB108" s="0"/>
      <c r="JGC108" s="0"/>
      <c r="JGD108" s="0"/>
      <c r="JGE108" s="0"/>
      <c r="JGF108" s="0"/>
      <c r="JGG108" s="0"/>
      <c r="JGH108" s="0"/>
      <c r="JGI108" s="0"/>
      <c r="JGJ108" s="0"/>
      <c r="JGK108" s="0"/>
      <c r="JGL108" s="0"/>
      <c r="JGM108" s="0"/>
      <c r="JGN108" s="0"/>
      <c r="JGO108" s="0"/>
      <c r="JGP108" s="0"/>
      <c r="JGQ108" s="0"/>
      <c r="JGR108" s="0"/>
      <c r="JGS108" s="0"/>
      <c r="JGT108" s="0"/>
      <c r="JGU108" s="0"/>
      <c r="JGV108" s="0"/>
      <c r="JGW108" s="0"/>
      <c r="JGX108" s="0"/>
      <c r="JGY108" s="0"/>
      <c r="JGZ108" s="0"/>
      <c r="JHA108" s="0"/>
      <c r="JHB108" s="0"/>
      <c r="JHC108" s="0"/>
      <c r="JHD108" s="0"/>
      <c r="JHE108" s="0"/>
      <c r="JHF108" s="0"/>
      <c r="JHG108" s="0"/>
      <c r="JHH108" s="0"/>
      <c r="JHI108" s="0"/>
      <c r="JHJ108" s="0"/>
      <c r="JHK108" s="0"/>
      <c r="JHL108" s="0"/>
      <c r="JHM108" s="0"/>
      <c r="JHN108" s="0"/>
      <c r="JHO108" s="0"/>
      <c r="JHP108" s="0"/>
      <c r="JHQ108" s="0"/>
      <c r="JHR108" s="0"/>
      <c r="JHS108" s="0"/>
      <c r="JHT108" s="0"/>
      <c r="JHU108" s="0"/>
      <c r="JHV108" s="0"/>
      <c r="JHW108" s="0"/>
      <c r="JHX108" s="0"/>
      <c r="JHY108" s="0"/>
      <c r="JHZ108" s="0"/>
      <c r="JIA108" s="0"/>
      <c r="JIB108" s="0"/>
      <c r="JIC108" s="0"/>
      <c r="JID108" s="0"/>
      <c r="JIE108" s="0"/>
      <c r="JIF108" s="0"/>
      <c r="JIG108" s="0"/>
      <c r="JIH108" s="0"/>
      <c r="JII108" s="0"/>
      <c r="JIJ108" s="0"/>
      <c r="JIK108" s="0"/>
      <c r="JIL108" s="0"/>
      <c r="JIM108" s="0"/>
      <c r="JIN108" s="0"/>
      <c r="JIO108" s="0"/>
      <c r="JIP108" s="0"/>
      <c r="JIQ108" s="0"/>
      <c r="JIR108" s="0"/>
      <c r="JIS108" s="0"/>
      <c r="JIT108" s="0"/>
      <c r="JIU108" s="0"/>
      <c r="JIV108" s="0"/>
      <c r="JIW108" s="0"/>
      <c r="JIX108" s="0"/>
      <c r="JIY108" s="0"/>
      <c r="JIZ108" s="0"/>
      <c r="JJA108" s="0"/>
      <c r="JJB108" s="0"/>
      <c r="JJC108" s="0"/>
      <c r="JJD108" s="0"/>
      <c r="JJE108" s="0"/>
      <c r="JJF108" s="0"/>
      <c r="JJG108" s="0"/>
      <c r="JJH108" s="0"/>
      <c r="JJI108" s="0"/>
      <c r="JJJ108" s="0"/>
      <c r="JJK108" s="0"/>
      <c r="JJL108" s="0"/>
      <c r="JJM108" s="0"/>
      <c r="JJN108" s="0"/>
      <c r="JJO108" s="0"/>
      <c r="JJP108" s="0"/>
      <c r="JJQ108" s="0"/>
      <c r="JJR108" s="0"/>
      <c r="JJS108" s="0"/>
      <c r="JJT108" s="0"/>
      <c r="JJU108" s="0"/>
      <c r="JJV108" s="0"/>
      <c r="JJW108" s="0"/>
      <c r="JJX108" s="0"/>
      <c r="JJY108" s="0"/>
      <c r="JJZ108" s="0"/>
      <c r="JKA108" s="0"/>
      <c r="JKB108" s="0"/>
      <c r="JKC108" s="0"/>
      <c r="JKD108" s="0"/>
      <c r="JKE108" s="0"/>
      <c r="JKF108" s="0"/>
      <c r="JKG108" s="0"/>
      <c r="JKH108" s="0"/>
      <c r="JKI108" s="0"/>
      <c r="JKJ108" s="0"/>
      <c r="JKK108" s="0"/>
      <c r="JKL108" s="0"/>
      <c r="JKM108" s="0"/>
      <c r="JKN108" s="0"/>
      <c r="JKO108" s="0"/>
      <c r="JKP108" s="0"/>
      <c r="JKQ108" s="0"/>
      <c r="JKR108" s="0"/>
      <c r="JKS108" s="0"/>
      <c r="JKT108" s="0"/>
      <c r="JKU108" s="0"/>
      <c r="JKV108" s="0"/>
      <c r="JKW108" s="0"/>
      <c r="JKX108" s="0"/>
      <c r="JKY108" s="0"/>
      <c r="JKZ108" s="0"/>
      <c r="JLA108" s="0"/>
      <c r="JLB108" s="0"/>
      <c r="JLC108" s="0"/>
      <c r="JLD108" s="0"/>
      <c r="JLE108" s="0"/>
      <c r="JLF108" s="0"/>
      <c r="JLG108" s="0"/>
      <c r="JLH108" s="0"/>
      <c r="JLI108" s="0"/>
      <c r="JLJ108" s="0"/>
      <c r="JLK108" s="0"/>
      <c r="JLL108" s="0"/>
      <c r="JLM108" s="0"/>
      <c r="JLN108" s="0"/>
      <c r="JLO108" s="0"/>
      <c r="JLP108" s="0"/>
      <c r="JLQ108" s="0"/>
      <c r="JLR108" s="0"/>
      <c r="JLS108" s="0"/>
      <c r="JLT108" s="0"/>
      <c r="JLU108" s="0"/>
      <c r="JLV108" s="0"/>
      <c r="JLW108" s="0"/>
      <c r="JLX108" s="0"/>
      <c r="JLY108" s="0"/>
      <c r="JLZ108" s="0"/>
      <c r="JMA108" s="0"/>
      <c r="JMB108" s="0"/>
      <c r="JMC108" s="0"/>
      <c r="JMD108" s="0"/>
      <c r="JME108" s="0"/>
      <c r="JMF108" s="0"/>
      <c r="JMG108" s="0"/>
      <c r="JMH108" s="0"/>
      <c r="JMI108" s="0"/>
      <c r="JMJ108" s="0"/>
      <c r="JMK108" s="0"/>
      <c r="JML108" s="0"/>
      <c r="JMM108" s="0"/>
      <c r="JMN108" s="0"/>
      <c r="JMO108" s="0"/>
      <c r="JMP108" s="0"/>
      <c r="JMQ108" s="0"/>
      <c r="JMR108" s="0"/>
      <c r="JMS108" s="0"/>
      <c r="JMT108" s="0"/>
      <c r="JMU108" s="0"/>
      <c r="JMV108" s="0"/>
      <c r="JMW108" s="0"/>
      <c r="JMX108" s="0"/>
      <c r="JMY108" s="0"/>
      <c r="JMZ108" s="0"/>
      <c r="JNA108" s="0"/>
      <c r="JNB108" s="0"/>
      <c r="JNC108" s="0"/>
      <c r="JND108" s="0"/>
      <c r="JNE108" s="0"/>
      <c r="JNF108" s="0"/>
      <c r="JNG108" s="0"/>
      <c r="JNH108" s="0"/>
      <c r="JNI108" s="0"/>
      <c r="JNJ108" s="0"/>
      <c r="JNK108" s="0"/>
      <c r="JNL108" s="0"/>
      <c r="JNM108" s="0"/>
      <c r="JNN108" s="0"/>
      <c r="JNO108" s="0"/>
      <c r="JNP108" s="0"/>
      <c r="JNQ108" s="0"/>
      <c r="JNR108" s="0"/>
      <c r="JNS108" s="0"/>
      <c r="JNT108" s="0"/>
      <c r="JNU108" s="0"/>
      <c r="JNV108" s="0"/>
      <c r="JNW108" s="0"/>
      <c r="JNX108" s="0"/>
      <c r="JNY108" s="0"/>
      <c r="JNZ108" s="0"/>
      <c r="JOA108" s="0"/>
      <c r="JOB108" s="0"/>
      <c r="JOC108" s="0"/>
      <c r="JOD108" s="0"/>
      <c r="JOE108" s="0"/>
      <c r="JOF108" s="0"/>
      <c r="JOG108" s="0"/>
      <c r="JOH108" s="0"/>
      <c r="JOI108" s="0"/>
      <c r="JOJ108" s="0"/>
      <c r="JOK108" s="0"/>
      <c r="JOL108" s="0"/>
      <c r="JOM108" s="0"/>
      <c r="JON108" s="0"/>
      <c r="JOO108" s="0"/>
      <c r="JOP108" s="0"/>
      <c r="JOQ108" s="0"/>
      <c r="JOR108" s="0"/>
      <c r="JOS108" s="0"/>
      <c r="JOT108" s="0"/>
      <c r="JOU108" s="0"/>
      <c r="JOV108" s="0"/>
      <c r="JOW108" s="0"/>
      <c r="JOX108" s="0"/>
      <c r="JOY108" s="0"/>
      <c r="JOZ108" s="0"/>
      <c r="JPA108" s="0"/>
      <c r="JPB108" s="0"/>
      <c r="JPC108" s="0"/>
      <c r="JPD108" s="0"/>
      <c r="JPE108" s="0"/>
      <c r="JPF108" s="0"/>
      <c r="JPG108" s="0"/>
      <c r="JPH108" s="0"/>
      <c r="JPI108" s="0"/>
      <c r="JPJ108" s="0"/>
      <c r="JPK108" s="0"/>
      <c r="JPL108" s="0"/>
      <c r="JPM108" s="0"/>
      <c r="JPN108" s="0"/>
      <c r="JPO108" s="0"/>
      <c r="JPP108" s="0"/>
      <c r="JPQ108" s="0"/>
      <c r="JPR108" s="0"/>
      <c r="JPS108" s="0"/>
      <c r="JPT108" s="0"/>
      <c r="JPU108" s="0"/>
      <c r="JPV108" s="0"/>
      <c r="JPW108" s="0"/>
      <c r="JPX108" s="0"/>
      <c r="JPY108" s="0"/>
      <c r="JPZ108" s="0"/>
      <c r="JQA108" s="0"/>
      <c r="JQB108" s="0"/>
      <c r="JQC108" s="0"/>
      <c r="JQD108" s="0"/>
      <c r="JQE108" s="0"/>
      <c r="JQF108" s="0"/>
      <c r="JQG108" s="0"/>
      <c r="JQH108" s="0"/>
      <c r="JQI108" s="0"/>
      <c r="JQJ108" s="0"/>
      <c r="JQK108" s="0"/>
      <c r="JQL108" s="0"/>
      <c r="JQM108" s="0"/>
      <c r="JQN108" s="0"/>
      <c r="JQO108" s="0"/>
      <c r="JQP108" s="0"/>
      <c r="JQQ108" s="0"/>
      <c r="JQR108" s="0"/>
      <c r="JQS108" s="0"/>
      <c r="JQT108" s="0"/>
      <c r="JQU108" s="0"/>
      <c r="JQV108" s="0"/>
      <c r="JQW108" s="0"/>
      <c r="JQX108" s="0"/>
      <c r="JQY108" s="0"/>
      <c r="JQZ108" s="0"/>
      <c r="JRA108" s="0"/>
      <c r="JRB108" s="0"/>
      <c r="JRC108" s="0"/>
      <c r="JRD108" s="0"/>
      <c r="JRE108" s="0"/>
      <c r="JRF108" s="0"/>
      <c r="JRG108" s="0"/>
      <c r="JRH108" s="0"/>
      <c r="JRI108" s="0"/>
      <c r="JRJ108" s="0"/>
      <c r="JRK108" s="0"/>
      <c r="JRL108" s="0"/>
      <c r="JRM108" s="0"/>
      <c r="JRN108" s="0"/>
      <c r="JRO108" s="0"/>
      <c r="JRP108" s="0"/>
      <c r="JRQ108" s="0"/>
      <c r="JRR108" s="0"/>
      <c r="JRS108" s="0"/>
      <c r="JRT108" s="0"/>
      <c r="JRU108" s="0"/>
      <c r="JRV108" s="0"/>
      <c r="JRW108" s="0"/>
      <c r="JRX108" s="0"/>
      <c r="JRY108" s="0"/>
      <c r="JRZ108" s="0"/>
      <c r="JSA108" s="0"/>
      <c r="JSB108" s="0"/>
      <c r="JSC108" s="0"/>
      <c r="JSD108" s="0"/>
      <c r="JSE108" s="0"/>
      <c r="JSF108" s="0"/>
      <c r="JSG108" s="0"/>
      <c r="JSH108" s="0"/>
      <c r="JSI108" s="0"/>
      <c r="JSJ108" s="0"/>
      <c r="JSK108" s="0"/>
      <c r="JSL108" s="0"/>
      <c r="JSM108" s="0"/>
      <c r="JSN108" s="0"/>
      <c r="JSO108" s="0"/>
      <c r="JSP108" s="0"/>
      <c r="JSQ108" s="0"/>
      <c r="JSR108" s="0"/>
      <c r="JSS108" s="0"/>
      <c r="JST108" s="0"/>
      <c r="JSU108" s="0"/>
      <c r="JSV108" s="0"/>
      <c r="JSW108" s="0"/>
      <c r="JSX108" s="0"/>
      <c r="JSY108" s="0"/>
      <c r="JSZ108" s="0"/>
      <c r="JTA108" s="0"/>
      <c r="JTB108" s="0"/>
      <c r="JTC108" s="0"/>
      <c r="JTD108" s="0"/>
      <c r="JTE108" s="0"/>
      <c r="JTF108" s="0"/>
      <c r="JTG108" s="0"/>
      <c r="JTH108" s="0"/>
      <c r="JTI108" s="0"/>
      <c r="JTJ108" s="0"/>
      <c r="JTK108" s="0"/>
      <c r="JTL108" s="0"/>
      <c r="JTM108" s="0"/>
      <c r="JTN108" s="0"/>
      <c r="JTO108" s="0"/>
      <c r="JTP108" s="0"/>
      <c r="JTQ108" s="0"/>
      <c r="JTR108" s="0"/>
      <c r="JTS108" s="0"/>
      <c r="JTT108" s="0"/>
      <c r="JTU108" s="0"/>
      <c r="JTV108" s="0"/>
      <c r="JTW108" s="0"/>
      <c r="JTX108" s="0"/>
      <c r="JTY108" s="0"/>
      <c r="JTZ108" s="0"/>
      <c r="JUA108" s="0"/>
      <c r="JUB108" s="0"/>
      <c r="JUC108" s="0"/>
      <c r="JUD108" s="0"/>
      <c r="JUE108" s="0"/>
      <c r="JUF108" s="0"/>
      <c r="JUG108" s="0"/>
      <c r="JUH108" s="0"/>
      <c r="JUI108" s="0"/>
      <c r="JUJ108" s="0"/>
      <c r="JUK108" s="0"/>
      <c r="JUL108" s="0"/>
      <c r="JUM108" s="0"/>
      <c r="JUN108" s="0"/>
      <c r="JUO108" s="0"/>
      <c r="JUP108" s="0"/>
      <c r="JUQ108" s="0"/>
      <c r="JUR108" s="0"/>
      <c r="JUS108" s="0"/>
      <c r="JUT108" s="0"/>
      <c r="JUU108" s="0"/>
      <c r="JUV108" s="0"/>
      <c r="JUW108" s="0"/>
      <c r="JUX108" s="0"/>
      <c r="JUY108" s="0"/>
      <c r="JUZ108" s="0"/>
      <c r="JVA108" s="0"/>
      <c r="JVB108" s="0"/>
      <c r="JVC108" s="0"/>
      <c r="JVD108" s="0"/>
      <c r="JVE108" s="0"/>
      <c r="JVF108" s="0"/>
      <c r="JVG108" s="0"/>
      <c r="JVH108" s="0"/>
      <c r="JVI108" s="0"/>
      <c r="JVJ108" s="0"/>
      <c r="JVK108" s="0"/>
      <c r="JVL108" s="0"/>
      <c r="JVM108" s="0"/>
      <c r="JVN108" s="0"/>
      <c r="JVO108" s="0"/>
      <c r="JVP108" s="0"/>
      <c r="JVQ108" s="0"/>
      <c r="JVR108" s="0"/>
      <c r="JVS108" s="0"/>
      <c r="JVT108" s="0"/>
      <c r="JVU108" s="0"/>
      <c r="JVV108" s="0"/>
      <c r="JVW108" s="0"/>
      <c r="JVX108" s="0"/>
      <c r="JVY108" s="0"/>
      <c r="JVZ108" s="0"/>
      <c r="JWA108" s="0"/>
      <c r="JWB108" s="0"/>
      <c r="JWC108" s="0"/>
      <c r="JWD108" s="0"/>
      <c r="JWE108" s="0"/>
      <c r="JWF108" s="0"/>
      <c r="JWG108" s="0"/>
      <c r="JWH108" s="0"/>
      <c r="JWI108" s="0"/>
      <c r="JWJ108" s="0"/>
      <c r="JWK108" s="0"/>
      <c r="JWL108" s="0"/>
      <c r="JWM108" s="0"/>
      <c r="JWN108" s="0"/>
      <c r="JWO108" s="0"/>
      <c r="JWP108" s="0"/>
      <c r="JWQ108" s="0"/>
      <c r="JWR108" s="0"/>
      <c r="JWS108" s="0"/>
      <c r="JWT108" s="0"/>
      <c r="JWU108" s="0"/>
      <c r="JWV108" s="0"/>
      <c r="JWW108" s="0"/>
      <c r="JWX108" s="0"/>
      <c r="JWY108" s="0"/>
      <c r="JWZ108" s="0"/>
      <c r="JXA108" s="0"/>
      <c r="JXB108" s="0"/>
      <c r="JXC108" s="0"/>
      <c r="JXD108" s="0"/>
      <c r="JXE108" s="0"/>
      <c r="JXF108" s="0"/>
      <c r="JXG108" s="0"/>
      <c r="JXH108" s="0"/>
      <c r="JXI108" s="0"/>
      <c r="JXJ108" s="0"/>
      <c r="JXK108" s="0"/>
      <c r="JXL108" s="0"/>
      <c r="JXM108" s="0"/>
      <c r="JXN108" s="0"/>
      <c r="JXO108" s="0"/>
      <c r="JXP108" s="0"/>
      <c r="JXQ108" s="0"/>
      <c r="JXR108" s="0"/>
      <c r="JXS108" s="0"/>
      <c r="JXT108" s="0"/>
      <c r="JXU108" s="0"/>
      <c r="JXV108" s="0"/>
      <c r="JXW108" s="0"/>
      <c r="JXX108" s="0"/>
      <c r="JXY108" s="0"/>
      <c r="JXZ108" s="0"/>
      <c r="JYA108" s="0"/>
      <c r="JYB108" s="0"/>
      <c r="JYC108" s="0"/>
      <c r="JYD108" s="0"/>
      <c r="JYE108" s="0"/>
      <c r="JYF108" s="0"/>
      <c r="JYG108" s="0"/>
      <c r="JYH108" s="0"/>
      <c r="JYI108" s="0"/>
      <c r="JYJ108" s="0"/>
      <c r="JYK108" s="0"/>
      <c r="JYL108" s="0"/>
      <c r="JYM108" s="0"/>
      <c r="JYN108" s="0"/>
      <c r="JYO108" s="0"/>
      <c r="JYP108" s="0"/>
      <c r="JYQ108" s="0"/>
      <c r="JYR108" s="0"/>
      <c r="JYS108" s="0"/>
      <c r="JYT108" s="0"/>
      <c r="JYU108" s="0"/>
      <c r="JYV108" s="0"/>
      <c r="JYW108" s="0"/>
      <c r="JYX108" s="0"/>
      <c r="JYY108" s="0"/>
      <c r="JYZ108" s="0"/>
      <c r="JZA108" s="0"/>
      <c r="JZB108" s="0"/>
      <c r="JZC108" s="0"/>
      <c r="JZD108" s="0"/>
      <c r="JZE108" s="0"/>
      <c r="JZF108" s="0"/>
      <c r="JZG108" s="0"/>
      <c r="JZH108" s="0"/>
      <c r="JZI108" s="0"/>
      <c r="JZJ108" s="0"/>
      <c r="JZK108" s="0"/>
      <c r="JZL108" s="0"/>
      <c r="JZM108" s="0"/>
      <c r="JZN108" s="0"/>
      <c r="JZO108" s="0"/>
      <c r="JZP108" s="0"/>
      <c r="JZQ108" s="0"/>
      <c r="JZR108" s="0"/>
      <c r="JZS108" s="0"/>
      <c r="JZT108" s="0"/>
      <c r="JZU108" s="0"/>
      <c r="JZV108" s="0"/>
      <c r="JZW108" s="0"/>
      <c r="JZX108" s="0"/>
      <c r="JZY108" s="0"/>
      <c r="JZZ108" s="0"/>
      <c r="KAA108" s="0"/>
      <c r="KAB108" s="0"/>
      <c r="KAC108" s="0"/>
      <c r="KAD108" s="0"/>
      <c r="KAE108" s="0"/>
      <c r="KAF108" s="0"/>
      <c r="KAG108" s="0"/>
      <c r="KAH108" s="0"/>
      <c r="KAI108" s="0"/>
      <c r="KAJ108" s="0"/>
      <c r="KAK108" s="0"/>
      <c r="KAL108" s="0"/>
      <c r="KAM108" s="0"/>
      <c r="KAN108" s="0"/>
      <c r="KAO108" s="0"/>
      <c r="KAP108" s="0"/>
      <c r="KAQ108" s="0"/>
      <c r="KAR108" s="0"/>
      <c r="KAS108" s="0"/>
      <c r="KAT108" s="0"/>
      <c r="KAU108" s="0"/>
      <c r="KAV108" s="0"/>
      <c r="KAW108" s="0"/>
      <c r="KAX108" s="0"/>
      <c r="KAY108" s="0"/>
      <c r="KAZ108" s="0"/>
      <c r="KBA108" s="0"/>
      <c r="KBB108" s="0"/>
      <c r="KBC108" s="0"/>
      <c r="KBD108" s="0"/>
      <c r="KBE108" s="0"/>
      <c r="KBF108" s="0"/>
      <c r="KBG108" s="0"/>
      <c r="KBH108" s="0"/>
      <c r="KBI108" s="0"/>
      <c r="KBJ108" s="0"/>
      <c r="KBK108" s="0"/>
      <c r="KBL108" s="0"/>
      <c r="KBM108" s="0"/>
      <c r="KBN108" s="0"/>
      <c r="KBO108" s="0"/>
      <c r="KBP108" s="0"/>
      <c r="KBQ108" s="0"/>
      <c r="KBR108" s="0"/>
      <c r="KBS108" s="0"/>
      <c r="KBT108" s="0"/>
      <c r="KBU108" s="0"/>
      <c r="KBV108" s="0"/>
      <c r="KBW108" s="0"/>
      <c r="KBX108" s="0"/>
      <c r="KBY108" s="0"/>
      <c r="KBZ108" s="0"/>
      <c r="KCA108" s="0"/>
      <c r="KCB108" s="0"/>
      <c r="KCC108" s="0"/>
      <c r="KCD108" s="0"/>
      <c r="KCE108" s="0"/>
      <c r="KCF108" s="0"/>
      <c r="KCG108" s="0"/>
      <c r="KCH108" s="0"/>
      <c r="KCI108" s="0"/>
      <c r="KCJ108" s="0"/>
      <c r="KCK108" s="0"/>
      <c r="KCL108" s="0"/>
      <c r="KCM108" s="0"/>
      <c r="KCN108" s="0"/>
      <c r="KCO108" s="0"/>
      <c r="KCP108" s="0"/>
      <c r="KCQ108" s="0"/>
      <c r="KCR108" s="0"/>
      <c r="KCS108" s="0"/>
      <c r="KCT108" s="0"/>
      <c r="KCU108" s="0"/>
      <c r="KCV108" s="0"/>
      <c r="KCW108" s="0"/>
      <c r="KCX108" s="0"/>
      <c r="KCY108" s="0"/>
      <c r="KCZ108" s="0"/>
      <c r="KDA108" s="0"/>
      <c r="KDB108" s="0"/>
      <c r="KDC108" s="0"/>
      <c r="KDD108" s="0"/>
      <c r="KDE108" s="0"/>
      <c r="KDF108" s="0"/>
      <c r="KDG108" s="0"/>
      <c r="KDH108" s="0"/>
      <c r="KDI108" s="0"/>
      <c r="KDJ108" s="0"/>
      <c r="KDK108" s="0"/>
      <c r="KDL108" s="0"/>
      <c r="KDM108" s="0"/>
      <c r="KDN108" s="0"/>
      <c r="KDO108" s="0"/>
      <c r="KDP108" s="0"/>
      <c r="KDQ108" s="0"/>
      <c r="KDR108" s="0"/>
      <c r="KDS108" s="0"/>
      <c r="KDT108" s="0"/>
      <c r="KDU108" s="0"/>
      <c r="KDV108" s="0"/>
      <c r="KDW108" s="0"/>
      <c r="KDX108" s="0"/>
      <c r="KDY108" s="0"/>
      <c r="KDZ108" s="0"/>
      <c r="KEA108" s="0"/>
      <c r="KEB108" s="0"/>
      <c r="KEC108" s="0"/>
      <c r="KED108" s="0"/>
      <c r="KEE108" s="0"/>
      <c r="KEF108" s="0"/>
      <c r="KEG108" s="0"/>
      <c r="KEH108" s="0"/>
      <c r="KEI108" s="0"/>
      <c r="KEJ108" s="0"/>
      <c r="KEK108" s="0"/>
      <c r="KEL108" s="0"/>
      <c r="KEM108" s="0"/>
      <c r="KEN108" s="0"/>
      <c r="KEO108" s="0"/>
      <c r="KEP108" s="0"/>
      <c r="KEQ108" s="0"/>
      <c r="KER108" s="0"/>
      <c r="KES108" s="0"/>
      <c r="KET108" s="0"/>
      <c r="KEU108" s="0"/>
      <c r="KEV108" s="0"/>
      <c r="KEW108" s="0"/>
      <c r="KEX108" s="0"/>
      <c r="KEY108" s="0"/>
      <c r="KEZ108" s="0"/>
      <c r="KFA108" s="0"/>
      <c r="KFB108" s="0"/>
      <c r="KFC108" s="0"/>
      <c r="KFD108" s="0"/>
      <c r="KFE108" s="0"/>
      <c r="KFF108" s="0"/>
      <c r="KFG108" s="0"/>
      <c r="KFH108" s="0"/>
      <c r="KFI108" s="0"/>
      <c r="KFJ108" s="0"/>
      <c r="KFK108" s="0"/>
      <c r="KFL108" s="0"/>
      <c r="KFM108" s="0"/>
      <c r="KFN108" s="0"/>
      <c r="KFO108" s="0"/>
      <c r="KFP108" s="0"/>
      <c r="KFQ108" s="0"/>
      <c r="KFR108" s="0"/>
      <c r="KFS108" s="0"/>
      <c r="KFT108" s="0"/>
      <c r="KFU108" s="0"/>
      <c r="KFV108" s="0"/>
      <c r="KFW108" s="0"/>
      <c r="KFX108" s="0"/>
      <c r="KFY108" s="0"/>
      <c r="KFZ108" s="0"/>
      <c r="KGA108" s="0"/>
      <c r="KGB108" s="0"/>
      <c r="KGC108" s="0"/>
      <c r="KGD108" s="0"/>
      <c r="KGE108" s="0"/>
      <c r="KGF108" s="0"/>
      <c r="KGG108" s="0"/>
      <c r="KGH108" s="0"/>
      <c r="KGI108" s="0"/>
      <c r="KGJ108" s="0"/>
      <c r="KGK108" s="0"/>
      <c r="KGL108" s="0"/>
      <c r="KGM108" s="0"/>
      <c r="KGN108" s="0"/>
      <c r="KGO108" s="0"/>
      <c r="KGP108" s="0"/>
      <c r="KGQ108" s="0"/>
      <c r="KGR108" s="0"/>
      <c r="KGS108" s="0"/>
      <c r="KGT108" s="0"/>
      <c r="KGU108" s="0"/>
      <c r="KGV108" s="0"/>
      <c r="KGW108" s="0"/>
      <c r="KGX108" s="0"/>
      <c r="KGY108" s="0"/>
      <c r="KGZ108" s="0"/>
      <c r="KHA108" s="0"/>
      <c r="KHB108" s="0"/>
      <c r="KHC108" s="0"/>
      <c r="KHD108" s="0"/>
      <c r="KHE108" s="0"/>
      <c r="KHF108" s="0"/>
      <c r="KHG108" s="0"/>
      <c r="KHH108" s="0"/>
      <c r="KHI108" s="0"/>
      <c r="KHJ108" s="0"/>
      <c r="KHK108" s="0"/>
      <c r="KHL108" s="0"/>
      <c r="KHM108" s="0"/>
      <c r="KHN108" s="0"/>
      <c r="KHO108" s="0"/>
      <c r="KHP108" s="0"/>
      <c r="KHQ108" s="0"/>
      <c r="KHR108" s="0"/>
      <c r="KHS108" s="0"/>
      <c r="KHT108" s="0"/>
      <c r="KHU108" s="0"/>
      <c r="KHV108" s="0"/>
      <c r="KHW108" s="0"/>
      <c r="KHX108" s="0"/>
      <c r="KHY108" s="0"/>
      <c r="KHZ108" s="0"/>
      <c r="KIA108" s="0"/>
      <c r="KIB108" s="0"/>
      <c r="KIC108" s="0"/>
      <c r="KID108" s="0"/>
      <c r="KIE108" s="0"/>
      <c r="KIF108" s="0"/>
      <c r="KIG108" s="0"/>
      <c r="KIH108" s="0"/>
      <c r="KII108" s="0"/>
      <c r="KIJ108" s="0"/>
      <c r="KIK108" s="0"/>
      <c r="KIL108" s="0"/>
      <c r="KIM108" s="0"/>
      <c r="KIN108" s="0"/>
      <c r="KIO108" s="0"/>
      <c r="KIP108" s="0"/>
      <c r="KIQ108" s="0"/>
      <c r="KIR108" s="0"/>
      <c r="KIS108" s="0"/>
      <c r="KIT108" s="0"/>
      <c r="KIU108" s="0"/>
      <c r="KIV108" s="0"/>
      <c r="KIW108" s="0"/>
      <c r="KIX108" s="0"/>
      <c r="KIY108" s="0"/>
      <c r="KIZ108" s="0"/>
      <c r="KJA108" s="0"/>
      <c r="KJB108" s="0"/>
      <c r="KJC108" s="0"/>
      <c r="KJD108" s="0"/>
      <c r="KJE108" s="0"/>
      <c r="KJF108" s="0"/>
      <c r="KJG108" s="0"/>
      <c r="KJH108" s="0"/>
      <c r="KJI108" s="0"/>
      <c r="KJJ108" s="0"/>
      <c r="KJK108" s="0"/>
      <c r="KJL108" s="0"/>
      <c r="KJM108" s="0"/>
      <c r="KJN108" s="0"/>
      <c r="KJO108" s="0"/>
      <c r="KJP108" s="0"/>
      <c r="KJQ108" s="0"/>
      <c r="KJR108" s="0"/>
      <c r="KJS108" s="0"/>
      <c r="KJT108" s="0"/>
      <c r="KJU108" s="0"/>
      <c r="KJV108" s="0"/>
      <c r="KJW108" s="0"/>
      <c r="KJX108" s="0"/>
      <c r="KJY108" s="0"/>
      <c r="KJZ108" s="0"/>
      <c r="KKA108" s="0"/>
      <c r="KKB108" s="0"/>
      <c r="KKC108" s="0"/>
      <c r="KKD108" s="0"/>
      <c r="KKE108" s="0"/>
      <c r="KKF108" s="0"/>
      <c r="KKG108" s="0"/>
      <c r="KKH108" s="0"/>
      <c r="KKI108" s="0"/>
      <c r="KKJ108" s="0"/>
      <c r="KKK108" s="0"/>
      <c r="KKL108" s="0"/>
      <c r="KKM108" s="0"/>
      <c r="KKN108" s="0"/>
      <c r="KKO108" s="0"/>
      <c r="KKP108" s="0"/>
      <c r="KKQ108" s="0"/>
      <c r="KKR108" s="0"/>
      <c r="KKS108" s="0"/>
      <c r="KKT108" s="0"/>
      <c r="KKU108" s="0"/>
      <c r="KKV108" s="0"/>
      <c r="KKW108" s="0"/>
      <c r="KKX108" s="0"/>
      <c r="KKY108" s="0"/>
      <c r="KKZ108" s="0"/>
      <c r="KLA108" s="0"/>
      <c r="KLB108" s="0"/>
      <c r="KLC108" s="0"/>
      <c r="KLD108" s="0"/>
      <c r="KLE108" s="0"/>
      <c r="KLF108" s="0"/>
      <c r="KLG108" s="0"/>
      <c r="KLH108" s="0"/>
      <c r="KLI108" s="0"/>
      <c r="KLJ108" s="0"/>
      <c r="KLK108" s="0"/>
      <c r="KLL108" s="0"/>
      <c r="KLM108" s="0"/>
      <c r="KLN108" s="0"/>
      <c r="KLO108" s="0"/>
      <c r="KLP108" s="0"/>
      <c r="KLQ108" s="0"/>
      <c r="KLR108" s="0"/>
      <c r="KLS108" s="0"/>
      <c r="KLT108" s="0"/>
      <c r="KLU108" s="0"/>
      <c r="KLV108" s="0"/>
      <c r="KLW108" s="0"/>
      <c r="KLX108" s="0"/>
      <c r="KLY108" s="0"/>
      <c r="KLZ108" s="0"/>
      <c r="KMA108" s="0"/>
      <c r="KMB108" s="0"/>
      <c r="KMC108" s="0"/>
      <c r="KMD108" s="0"/>
      <c r="KME108" s="0"/>
      <c r="KMF108" s="0"/>
      <c r="KMG108" s="0"/>
      <c r="KMH108" s="0"/>
      <c r="KMI108" s="0"/>
      <c r="KMJ108" s="0"/>
      <c r="KMK108" s="0"/>
      <c r="KML108" s="0"/>
      <c r="KMM108" s="0"/>
      <c r="KMN108" s="0"/>
      <c r="KMO108" s="0"/>
      <c r="KMP108" s="0"/>
      <c r="KMQ108" s="0"/>
      <c r="KMR108" s="0"/>
      <c r="KMS108" s="0"/>
      <c r="KMT108" s="0"/>
      <c r="KMU108" s="0"/>
      <c r="KMV108" s="0"/>
      <c r="KMW108" s="0"/>
      <c r="KMX108" s="0"/>
      <c r="KMY108" s="0"/>
      <c r="KMZ108" s="0"/>
      <c r="KNA108" s="0"/>
      <c r="KNB108" s="0"/>
      <c r="KNC108" s="0"/>
      <c r="KND108" s="0"/>
      <c r="KNE108" s="0"/>
      <c r="KNF108" s="0"/>
      <c r="KNG108" s="0"/>
      <c r="KNH108" s="0"/>
      <c r="KNI108" s="0"/>
      <c r="KNJ108" s="0"/>
      <c r="KNK108" s="0"/>
      <c r="KNL108" s="0"/>
      <c r="KNM108" s="0"/>
      <c r="KNN108" s="0"/>
      <c r="KNO108" s="0"/>
      <c r="KNP108" s="0"/>
      <c r="KNQ108" s="0"/>
      <c r="KNR108" s="0"/>
      <c r="KNS108" s="0"/>
      <c r="KNT108" s="0"/>
      <c r="KNU108" s="0"/>
      <c r="KNV108" s="0"/>
      <c r="KNW108" s="0"/>
      <c r="KNX108" s="0"/>
      <c r="KNY108" s="0"/>
      <c r="KNZ108" s="0"/>
      <c r="KOA108" s="0"/>
      <c r="KOB108" s="0"/>
      <c r="KOC108" s="0"/>
      <c r="KOD108" s="0"/>
      <c r="KOE108" s="0"/>
      <c r="KOF108" s="0"/>
      <c r="KOG108" s="0"/>
      <c r="KOH108" s="0"/>
      <c r="KOI108" s="0"/>
      <c r="KOJ108" s="0"/>
      <c r="KOK108" s="0"/>
      <c r="KOL108" s="0"/>
      <c r="KOM108" s="0"/>
      <c r="KON108" s="0"/>
      <c r="KOO108" s="0"/>
      <c r="KOP108" s="0"/>
      <c r="KOQ108" s="0"/>
      <c r="KOR108" s="0"/>
      <c r="KOS108" s="0"/>
      <c r="KOT108" s="0"/>
      <c r="KOU108" s="0"/>
      <c r="KOV108" s="0"/>
      <c r="KOW108" s="0"/>
      <c r="KOX108" s="0"/>
      <c r="KOY108" s="0"/>
      <c r="KOZ108" s="0"/>
      <c r="KPA108" s="0"/>
      <c r="KPB108" s="0"/>
      <c r="KPC108" s="0"/>
      <c r="KPD108" s="0"/>
      <c r="KPE108" s="0"/>
      <c r="KPF108" s="0"/>
      <c r="KPG108" s="0"/>
      <c r="KPH108" s="0"/>
      <c r="KPI108" s="0"/>
      <c r="KPJ108" s="0"/>
      <c r="KPK108" s="0"/>
      <c r="KPL108" s="0"/>
      <c r="KPM108" s="0"/>
      <c r="KPN108" s="0"/>
      <c r="KPO108" s="0"/>
      <c r="KPP108" s="0"/>
      <c r="KPQ108" s="0"/>
      <c r="KPR108" s="0"/>
      <c r="KPS108" s="0"/>
      <c r="KPT108" s="0"/>
      <c r="KPU108" s="0"/>
      <c r="KPV108" s="0"/>
      <c r="KPW108" s="0"/>
      <c r="KPX108" s="0"/>
      <c r="KPY108" s="0"/>
      <c r="KPZ108" s="0"/>
      <c r="KQA108" s="0"/>
      <c r="KQB108" s="0"/>
      <c r="KQC108" s="0"/>
      <c r="KQD108" s="0"/>
      <c r="KQE108" s="0"/>
      <c r="KQF108" s="0"/>
      <c r="KQG108" s="0"/>
      <c r="KQH108" s="0"/>
      <c r="KQI108" s="0"/>
      <c r="KQJ108" s="0"/>
      <c r="KQK108" s="0"/>
      <c r="KQL108" s="0"/>
      <c r="KQM108" s="0"/>
      <c r="KQN108" s="0"/>
      <c r="KQO108" s="0"/>
      <c r="KQP108" s="0"/>
      <c r="KQQ108" s="0"/>
      <c r="KQR108" s="0"/>
      <c r="KQS108" s="0"/>
      <c r="KQT108" s="0"/>
      <c r="KQU108" s="0"/>
      <c r="KQV108" s="0"/>
      <c r="KQW108" s="0"/>
      <c r="KQX108" s="0"/>
      <c r="KQY108" s="0"/>
      <c r="KQZ108" s="0"/>
      <c r="KRA108" s="0"/>
      <c r="KRB108" s="0"/>
      <c r="KRC108" s="0"/>
      <c r="KRD108" s="0"/>
      <c r="KRE108" s="0"/>
      <c r="KRF108" s="0"/>
      <c r="KRG108" s="0"/>
      <c r="KRH108" s="0"/>
      <c r="KRI108" s="0"/>
      <c r="KRJ108" s="0"/>
      <c r="KRK108" s="0"/>
      <c r="KRL108" s="0"/>
      <c r="KRM108" s="0"/>
      <c r="KRN108" s="0"/>
      <c r="KRO108" s="0"/>
      <c r="KRP108" s="0"/>
      <c r="KRQ108" s="0"/>
      <c r="KRR108" s="0"/>
      <c r="KRS108" s="0"/>
      <c r="KRT108" s="0"/>
      <c r="KRU108" s="0"/>
      <c r="KRV108" s="0"/>
      <c r="KRW108" s="0"/>
      <c r="KRX108" s="0"/>
      <c r="KRY108" s="0"/>
      <c r="KRZ108" s="0"/>
      <c r="KSA108" s="0"/>
      <c r="KSB108" s="0"/>
      <c r="KSC108" s="0"/>
      <c r="KSD108" s="0"/>
      <c r="KSE108" s="0"/>
      <c r="KSF108" s="0"/>
      <c r="KSG108" s="0"/>
      <c r="KSH108" s="0"/>
      <c r="KSI108" s="0"/>
      <c r="KSJ108" s="0"/>
      <c r="KSK108" s="0"/>
      <c r="KSL108" s="0"/>
      <c r="KSM108" s="0"/>
      <c r="KSN108" s="0"/>
      <c r="KSO108" s="0"/>
      <c r="KSP108" s="0"/>
      <c r="KSQ108" s="0"/>
      <c r="KSR108" s="0"/>
      <c r="KSS108" s="0"/>
      <c r="KST108" s="0"/>
      <c r="KSU108" s="0"/>
      <c r="KSV108" s="0"/>
      <c r="KSW108" s="0"/>
      <c r="KSX108" s="0"/>
      <c r="KSY108" s="0"/>
      <c r="KSZ108" s="0"/>
      <c r="KTA108" s="0"/>
      <c r="KTB108" s="0"/>
      <c r="KTC108" s="0"/>
      <c r="KTD108" s="0"/>
      <c r="KTE108" s="0"/>
      <c r="KTF108" s="0"/>
      <c r="KTG108" s="0"/>
      <c r="KTH108" s="0"/>
      <c r="KTI108" s="0"/>
      <c r="KTJ108" s="0"/>
      <c r="KTK108" s="0"/>
      <c r="KTL108" s="0"/>
      <c r="KTM108" s="0"/>
      <c r="KTN108" s="0"/>
      <c r="KTO108" s="0"/>
      <c r="KTP108" s="0"/>
      <c r="KTQ108" s="0"/>
      <c r="KTR108" s="0"/>
      <c r="KTS108" s="0"/>
      <c r="KTT108" s="0"/>
      <c r="KTU108" s="0"/>
      <c r="KTV108" s="0"/>
      <c r="KTW108" s="0"/>
      <c r="KTX108" s="0"/>
      <c r="KTY108" s="0"/>
      <c r="KTZ108" s="0"/>
      <c r="KUA108" s="0"/>
      <c r="KUB108" s="0"/>
      <c r="KUC108" s="0"/>
      <c r="KUD108" s="0"/>
      <c r="KUE108" s="0"/>
      <c r="KUF108" s="0"/>
      <c r="KUG108" s="0"/>
      <c r="KUH108" s="0"/>
      <c r="KUI108" s="0"/>
      <c r="KUJ108" s="0"/>
      <c r="KUK108" s="0"/>
      <c r="KUL108" s="0"/>
      <c r="KUM108" s="0"/>
      <c r="KUN108" s="0"/>
      <c r="KUO108" s="0"/>
      <c r="KUP108" s="0"/>
      <c r="KUQ108" s="0"/>
      <c r="KUR108" s="0"/>
      <c r="KUS108" s="0"/>
      <c r="KUT108" s="0"/>
      <c r="KUU108" s="0"/>
      <c r="KUV108" s="0"/>
      <c r="KUW108" s="0"/>
      <c r="KUX108" s="0"/>
      <c r="KUY108" s="0"/>
      <c r="KUZ108" s="0"/>
      <c r="KVA108" s="0"/>
      <c r="KVB108" s="0"/>
      <c r="KVC108" s="0"/>
      <c r="KVD108" s="0"/>
      <c r="KVE108" s="0"/>
      <c r="KVF108" s="0"/>
      <c r="KVG108" s="0"/>
      <c r="KVH108" s="0"/>
      <c r="KVI108" s="0"/>
      <c r="KVJ108" s="0"/>
      <c r="KVK108" s="0"/>
      <c r="KVL108" s="0"/>
      <c r="KVM108" s="0"/>
      <c r="KVN108" s="0"/>
      <c r="KVO108" s="0"/>
      <c r="KVP108" s="0"/>
      <c r="KVQ108" s="0"/>
      <c r="KVR108" s="0"/>
      <c r="KVS108" s="0"/>
      <c r="KVT108" s="0"/>
      <c r="KVU108" s="0"/>
      <c r="KVV108" s="0"/>
      <c r="KVW108" s="0"/>
      <c r="KVX108" s="0"/>
      <c r="KVY108" s="0"/>
      <c r="KVZ108" s="0"/>
      <c r="KWA108" s="0"/>
      <c r="KWB108" s="0"/>
      <c r="KWC108" s="0"/>
      <c r="KWD108" s="0"/>
      <c r="KWE108" s="0"/>
      <c r="KWF108" s="0"/>
      <c r="KWG108" s="0"/>
      <c r="KWH108" s="0"/>
      <c r="KWI108" s="0"/>
      <c r="KWJ108" s="0"/>
      <c r="KWK108" s="0"/>
      <c r="KWL108" s="0"/>
      <c r="KWM108" s="0"/>
      <c r="KWN108" s="0"/>
      <c r="KWO108" s="0"/>
      <c r="KWP108" s="0"/>
      <c r="KWQ108" s="0"/>
      <c r="KWR108" s="0"/>
      <c r="KWS108" s="0"/>
      <c r="KWT108" s="0"/>
      <c r="KWU108" s="0"/>
      <c r="KWV108" s="0"/>
      <c r="KWW108" s="0"/>
      <c r="KWX108" s="0"/>
      <c r="KWY108" s="0"/>
      <c r="KWZ108" s="0"/>
      <c r="KXA108" s="0"/>
      <c r="KXB108" s="0"/>
      <c r="KXC108" s="0"/>
      <c r="KXD108" s="0"/>
      <c r="KXE108" s="0"/>
      <c r="KXF108" s="0"/>
      <c r="KXG108" s="0"/>
      <c r="KXH108" s="0"/>
      <c r="KXI108" s="0"/>
      <c r="KXJ108" s="0"/>
      <c r="KXK108" s="0"/>
      <c r="KXL108" s="0"/>
      <c r="KXM108" s="0"/>
      <c r="KXN108" s="0"/>
      <c r="KXO108" s="0"/>
      <c r="KXP108" s="0"/>
      <c r="KXQ108" s="0"/>
      <c r="KXR108" s="0"/>
      <c r="KXS108" s="0"/>
      <c r="KXT108" s="0"/>
      <c r="KXU108" s="0"/>
      <c r="KXV108" s="0"/>
      <c r="KXW108" s="0"/>
      <c r="KXX108" s="0"/>
      <c r="KXY108" s="0"/>
      <c r="KXZ108" s="0"/>
      <c r="KYA108" s="0"/>
      <c r="KYB108" s="0"/>
      <c r="KYC108" s="0"/>
      <c r="KYD108" s="0"/>
      <c r="KYE108" s="0"/>
      <c r="KYF108" s="0"/>
      <c r="KYG108" s="0"/>
      <c r="KYH108" s="0"/>
      <c r="KYI108" s="0"/>
      <c r="KYJ108" s="0"/>
      <c r="KYK108" s="0"/>
      <c r="KYL108" s="0"/>
      <c r="KYM108" s="0"/>
      <c r="KYN108" s="0"/>
      <c r="KYO108" s="0"/>
      <c r="KYP108" s="0"/>
      <c r="KYQ108" s="0"/>
      <c r="KYR108" s="0"/>
      <c r="KYS108" s="0"/>
      <c r="KYT108" s="0"/>
      <c r="KYU108" s="0"/>
      <c r="KYV108" s="0"/>
      <c r="KYW108" s="0"/>
      <c r="KYX108" s="0"/>
      <c r="KYY108" s="0"/>
      <c r="KYZ108" s="0"/>
      <c r="KZA108" s="0"/>
      <c r="KZB108" s="0"/>
      <c r="KZC108" s="0"/>
      <c r="KZD108" s="0"/>
      <c r="KZE108" s="0"/>
      <c r="KZF108" s="0"/>
      <c r="KZG108" s="0"/>
      <c r="KZH108" s="0"/>
      <c r="KZI108" s="0"/>
      <c r="KZJ108" s="0"/>
      <c r="KZK108" s="0"/>
      <c r="KZL108" s="0"/>
      <c r="KZM108" s="0"/>
      <c r="KZN108" s="0"/>
      <c r="KZO108" s="0"/>
      <c r="KZP108" s="0"/>
      <c r="KZQ108" s="0"/>
      <c r="KZR108" s="0"/>
      <c r="KZS108" s="0"/>
      <c r="KZT108" s="0"/>
      <c r="KZU108" s="0"/>
      <c r="KZV108" s="0"/>
      <c r="KZW108" s="0"/>
      <c r="KZX108" s="0"/>
      <c r="KZY108" s="0"/>
      <c r="KZZ108" s="0"/>
      <c r="LAA108" s="0"/>
      <c r="LAB108" s="0"/>
      <c r="LAC108" s="0"/>
      <c r="LAD108" s="0"/>
      <c r="LAE108" s="0"/>
      <c r="LAF108" s="0"/>
      <c r="LAG108" s="0"/>
      <c r="LAH108" s="0"/>
      <c r="LAI108" s="0"/>
      <c r="LAJ108" s="0"/>
      <c r="LAK108" s="0"/>
      <c r="LAL108" s="0"/>
      <c r="LAM108" s="0"/>
      <c r="LAN108" s="0"/>
      <c r="LAO108" s="0"/>
      <c r="LAP108" s="0"/>
      <c r="LAQ108" s="0"/>
      <c r="LAR108" s="0"/>
      <c r="LAS108" s="0"/>
      <c r="LAT108" s="0"/>
      <c r="LAU108" s="0"/>
      <c r="LAV108" s="0"/>
      <c r="LAW108" s="0"/>
      <c r="LAX108" s="0"/>
      <c r="LAY108" s="0"/>
      <c r="LAZ108" s="0"/>
      <c r="LBA108" s="0"/>
      <c r="LBB108" s="0"/>
      <c r="LBC108" s="0"/>
      <c r="LBD108" s="0"/>
      <c r="LBE108" s="0"/>
      <c r="LBF108" s="0"/>
      <c r="LBG108" s="0"/>
      <c r="LBH108" s="0"/>
      <c r="LBI108" s="0"/>
      <c r="LBJ108" s="0"/>
      <c r="LBK108" s="0"/>
      <c r="LBL108" s="0"/>
      <c r="LBM108" s="0"/>
      <c r="LBN108" s="0"/>
      <c r="LBO108" s="0"/>
      <c r="LBP108" s="0"/>
      <c r="LBQ108" s="0"/>
      <c r="LBR108" s="0"/>
      <c r="LBS108" s="0"/>
      <c r="LBT108" s="0"/>
      <c r="LBU108" s="0"/>
      <c r="LBV108" s="0"/>
      <c r="LBW108" s="0"/>
      <c r="LBX108" s="0"/>
      <c r="LBY108" s="0"/>
      <c r="LBZ108" s="0"/>
      <c r="LCA108" s="0"/>
      <c r="LCB108" s="0"/>
      <c r="LCC108" s="0"/>
      <c r="LCD108" s="0"/>
      <c r="LCE108" s="0"/>
      <c r="LCF108" s="0"/>
      <c r="LCG108" s="0"/>
      <c r="LCH108" s="0"/>
      <c r="LCI108" s="0"/>
      <c r="LCJ108" s="0"/>
      <c r="LCK108" s="0"/>
      <c r="LCL108" s="0"/>
      <c r="LCM108" s="0"/>
      <c r="LCN108" s="0"/>
      <c r="LCO108" s="0"/>
      <c r="LCP108" s="0"/>
      <c r="LCQ108" s="0"/>
      <c r="LCR108" s="0"/>
      <c r="LCS108" s="0"/>
      <c r="LCT108" s="0"/>
      <c r="LCU108" s="0"/>
      <c r="LCV108" s="0"/>
      <c r="LCW108" s="0"/>
      <c r="LCX108" s="0"/>
      <c r="LCY108" s="0"/>
      <c r="LCZ108" s="0"/>
      <c r="LDA108" s="0"/>
      <c r="LDB108" s="0"/>
      <c r="LDC108" s="0"/>
      <c r="LDD108" s="0"/>
      <c r="LDE108" s="0"/>
      <c r="LDF108" s="0"/>
      <c r="LDG108" s="0"/>
      <c r="LDH108" s="0"/>
      <c r="LDI108" s="0"/>
      <c r="LDJ108" s="0"/>
      <c r="LDK108" s="0"/>
      <c r="LDL108" s="0"/>
      <c r="LDM108" s="0"/>
      <c r="LDN108" s="0"/>
      <c r="LDO108" s="0"/>
      <c r="LDP108" s="0"/>
      <c r="LDQ108" s="0"/>
      <c r="LDR108" s="0"/>
      <c r="LDS108" s="0"/>
      <c r="LDT108" s="0"/>
      <c r="LDU108" s="0"/>
      <c r="LDV108" s="0"/>
      <c r="LDW108" s="0"/>
      <c r="LDX108" s="0"/>
      <c r="LDY108" s="0"/>
      <c r="LDZ108" s="0"/>
      <c r="LEA108" s="0"/>
      <c r="LEB108" s="0"/>
      <c r="LEC108" s="0"/>
      <c r="LED108" s="0"/>
      <c r="LEE108" s="0"/>
      <c r="LEF108" s="0"/>
      <c r="LEG108" s="0"/>
      <c r="LEH108" s="0"/>
      <c r="LEI108" s="0"/>
      <c r="LEJ108" s="0"/>
      <c r="LEK108" s="0"/>
      <c r="LEL108" s="0"/>
      <c r="LEM108" s="0"/>
      <c r="LEN108" s="0"/>
      <c r="LEO108" s="0"/>
      <c r="LEP108" s="0"/>
      <c r="LEQ108" s="0"/>
      <c r="LER108" s="0"/>
      <c r="LES108" s="0"/>
      <c r="LET108" s="0"/>
      <c r="LEU108" s="0"/>
      <c r="LEV108" s="0"/>
      <c r="LEW108" s="0"/>
      <c r="LEX108" s="0"/>
      <c r="LEY108" s="0"/>
      <c r="LEZ108" s="0"/>
      <c r="LFA108" s="0"/>
      <c r="LFB108" s="0"/>
      <c r="LFC108" s="0"/>
      <c r="LFD108" s="0"/>
      <c r="LFE108" s="0"/>
      <c r="LFF108" s="0"/>
      <c r="LFG108" s="0"/>
      <c r="LFH108" s="0"/>
      <c r="LFI108" s="0"/>
      <c r="LFJ108" s="0"/>
      <c r="LFK108" s="0"/>
      <c r="LFL108" s="0"/>
      <c r="LFM108" s="0"/>
      <c r="LFN108" s="0"/>
      <c r="LFO108" s="0"/>
      <c r="LFP108" s="0"/>
      <c r="LFQ108" s="0"/>
      <c r="LFR108" s="0"/>
      <c r="LFS108" s="0"/>
      <c r="LFT108" s="0"/>
      <c r="LFU108" s="0"/>
      <c r="LFV108" s="0"/>
      <c r="LFW108" s="0"/>
      <c r="LFX108" s="0"/>
      <c r="LFY108" s="0"/>
      <c r="LFZ108" s="0"/>
      <c r="LGA108" s="0"/>
      <c r="LGB108" s="0"/>
      <c r="LGC108" s="0"/>
      <c r="LGD108" s="0"/>
      <c r="LGE108" s="0"/>
      <c r="LGF108" s="0"/>
      <c r="LGG108" s="0"/>
      <c r="LGH108" s="0"/>
      <c r="LGI108" s="0"/>
      <c r="LGJ108" s="0"/>
      <c r="LGK108" s="0"/>
      <c r="LGL108" s="0"/>
      <c r="LGM108" s="0"/>
      <c r="LGN108" s="0"/>
      <c r="LGO108" s="0"/>
      <c r="LGP108" s="0"/>
      <c r="LGQ108" s="0"/>
      <c r="LGR108" s="0"/>
      <c r="LGS108" s="0"/>
      <c r="LGT108" s="0"/>
      <c r="LGU108" s="0"/>
      <c r="LGV108" s="0"/>
      <c r="LGW108" s="0"/>
      <c r="LGX108" s="0"/>
      <c r="LGY108" s="0"/>
      <c r="LGZ108" s="0"/>
      <c r="LHA108" s="0"/>
      <c r="LHB108" s="0"/>
      <c r="LHC108" s="0"/>
      <c r="LHD108" s="0"/>
      <c r="LHE108" s="0"/>
      <c r="LHF108" s="0"/>
      <c r="LHG108" s="0"/>
      <c r="LHH108" s="0"/>
      <c r="LHI108" s="0"/>
      <c r="LHJ108" s="0"/>
      <c r="LHK108" s="0"/>
      <c r="LHL108" s="0"/>
      <c r="LHM108" s="0"/>
      <c r="LHN108" s="0"/>
      <c r="LHO108" s="0"/>
      <c r="LHP108" s="0"/>
      <c r="LHQ108" s="0"/>
      <c r="LHR108" s="0"/>
      <c r="LHS108" s="0"/>
      <c r="LHT108" s="0"/>
      <c r="LHU108" s="0"/>
      <c r="LHV108" s="0"/>
      <c r="LHW108" s="0"/>
      <c r="LHX108" s="0"/>
      <c r="LHY108" s="0"/>
      <c r="LHZ108" s="0"/>
      <c r="LIA108" s="0"/>
      <c r="LIB108" s="0"/>
      <c r="LIC108" s="0"/>
      <c r="LID108" s="0"/>
      <c r="LIE108" s="0"/>
      <c r="LIF108" s="0"/>
      <c r="LIG108" s="0"/>
      <c r="LIH108" s="0"/>
      <c r="LII108" s="0"/>
      <c r="LIJ108" s="0"/>
      <c r="LIK108" s="0"/>
      <c r="LIL108" s="0"/>
      <c r="LIM108" s="0"/>
      <c r="LIN108" s="0"/>
      <c r="LIO108" s="0"/>
      <c r="LIP108" s="0"/>
      <c r="LIQ108" s="0"/>
      <c r="LIR108" s="0"/>
      <c r="LIS108" s="0"/>
      <c r="LIT108" s="0"/>
      <c r="LIU108" s="0"/>
      <c r="LIV108" s="0"/>
      <c r="LIW108" s="0"/>
      <c r="LIX108" s="0"/>
      <c r="LIY108" s="0"/>
      <c r="LIZ108" s="0"/>
      <c r="LJA108" s="0"/>
      <c r="LJB108" s="0"/>
      <c r="LJC108" s="0"/>
      <c r="LJD108" s="0"/>
      <c r="LJE108" s="0"/>
      <c r="LJF108" s="0"/>
      <c r="LJG108" s="0"/>
      <c r="LJH108" s="0"/>
      <c r="LJI108" s="0"/>
      <c r="LJJ108" s="0"/>
      <c r="LJK108" s="0"/>
      <c r="LJL108" s="0"/>
      <c r="LJM108" s="0"/>
      <c r="LJN108" s="0"/>
      <c r="LJO108" s="0"/>
      <c r="LJP108" s="0"/>
      <c r="LJQ108" s="0"/>
      <c r="LJR108" s="0"/>
      <c r="LJS108" s="0"/>
      <c r="LJT108" s="0"/>
      <c r="LJU108" s="0"/>
      <c r="LJV108" s="0"/>
      <c r="LJW108" s="0"/>
      <c r="LJX108" s="0"/>
      <c r="LJY108" s="0"/>
      <c r="LJZ108" s="0"/>
      <c r="LKA108" s="0"/>
      <c r="LKB108" s="0"/>
      <c r="LKC108" s="0"/>
      <c r="LKD108" s="0"/>
      <c r="LKE108" s="0"/>
      <c r="LKF108" s="0"/>
      <c r="LKG108" s="0"/>
      <c r="LKH108" s="0"/>
      <c r="LKI108" s="0"/>
      <c r="LKJ108" s="0"/>
      <c r="LKK108" s="0"/>
      <c r="LKL108" s="0"/>
      <c r="LKM108" s="0"/>
      <c r="LKN108" s="0"/>
      <c r="LKO108" s="0"/>
      <c r="LKP108" s="0"/>
      <c r="LKQ108" s="0"/>
      <c r="LKR108" s="0"/>
      <c r="LKS108" s="0"/>
      <c r="LKT108" s="0"/>
      <c r="LKU108" s="0"/>
      <c r="LKV108" s="0"/>
      <c r="LKW108" s="0"/>
      <c r="LKX108" s="0"/>
      <c r="LKY108" s="0"/>
      <c r="LKZ108" s="0"/>
      <c r="LLA108" s="0"/>
      <c r="LLB108" s="0"/>
      <c r="LLC108" s="0"/>
      <c r="LLD108" s="0"/>
      <c r="LLE108" s="0"/>
      <c r="LLF108" s="0"/>
      <c r="LLG108" s="0"/>
      <c r="LLH108" s="0"/>
      <c r="LLI108" s="0"/>
      <c r="LLJ108" s="0"/>
      <c r="LLK108" s="0"/>
      <c r="LLL108" s="0"/>
      <c r="LLM108" s="0"/>
      <c r="LLN108" s="0"/>
      <c r="LLO108" s="0"/>
      <c r="LLP108" s="0"/>
      <c r="LLQ108" s="0"/>
      <c r="LLR108" s="0"/>
      <c r="LLS108" s="0"/>
      <c r="LLT108" s="0"/>
      <c r="LLU108" s="0"/>
      <c r="LLV108" s="0"/>
      <c r="LLW108" s="0"/>
      <c r="LLX108" s="0"/>
      <c r="LLY108" s="0"/>
      <c r="LLZ108" s="0"/>
      <c r="LMA108" s="0"/>
      <c r="LMB108" s="0"/>
      <c r="LMC108" s="0"/>
      <c r="LMD108" s="0"/>
      <c r="LME108" s="0"/>
      <c r="LMF108" s="0"/>
      <c r="LMG108" s="0"/>
      <c r="LMH108" s="0"/>
      <c r="LMI108" s="0"/>
      <c r="LMJ108" s="0"/>
      <c r="LMK108" s="0"/>
      <c r="LML108" s="0"/>
      <c r="LMM108" s="0"/>
      <c r="LMN108" s="0"/>
      <c r="LMO108" s="0"/>
      <c r="LMP108" s="0"/>
      <c r="LMQ108" s="0"/>
      <c r="LMR108" s="0"/>
      <c r="LMS108" s="0"/>
      <c r="LMT108" s="0"/>
      <c r="LMU108" s="0"/>
      <c r="LMV108" s="0"/>
      <c r="LMW108" s="0"/>
      <c r="LMX108" s="0"/>
      <c r="LMY108" s="0"/>
      <c r="LMZ108" s="0"/>
      <c r="LNA108" s="0"/>
      <c r="LNB108" s="0"/>
      <c r="LNC108" s="0"/>
      <c r="LND108" s="0"/>
      <c r="LNE108" s="0"/>
      <c r="LNF108" s="0"/>
      <c r="LNG108" s="0"/>
      <c r="LNH108" s="0"/>
      <c r="LNI108" s="0"/>
      <c r="LNJ108" s="0"/>
      <c r="LNK108" s="0"/>
      <c r="LNL108" s="0"/>
      <c r="LNM108" s="0"/>
      <c r="LNN108" s="0"/>
      <c r="LNO108" s="0"/>
      <c r="LNP108" s="0"/>
      <c r="LNQ108" s="0"/>
      <c r="LNR108" s="0"/>
      <c r="LNS108" s="0"/>
      <c r="LNT108" s="0"/>
      <c r="LNU108" s="0"/>
      <c r="LNV108" s="0"/>
      <c r="LNW108" s="0"/>
      <c r="LNX108" s="0"/>
      <c r="LNY108" s="0"/>
      <c r="LNZ108" s="0"/>
      <c r="LOA108" s="0"/>
      <c r="LOB108" s="0"/>
      <c r="LOC108" s="0"/>
      <c r="LOD108" s="0"/>
      <c r="LOE108" s="0"/>
      <c r="LOF108" s="0"/>
      <c r="LOG108" s="0"/>
      <c r="LOH108" s="0"/>
      <c r="LOI108" s="0"/>
      <c r="LOJ108" s="0"/>
      <c r="LOK108" s="0"/>
      <c r="LOL108" s="0"/>
      <c r="LOM108" s="0"/>
      <c r="LON108" s="0"/>
      <c r="LOO108" s="0"/>
      <c r="LOP108" s="0"/>
      <c r="LOQ108" s="0"/>
      <c r="LOR108" s="0"/>
      <c r="LOS108" s="0"/>
      <c r="LOT108" s="0"/>
      <c r="LOU108" s="0"/>
      <c r="LOV108" s="0"/>
      <c r="LOW108" s="0"/>
      <c r="LOX108" s="0"/>
      <c r="LOY108" s="0"/>
      <c r="LOZ108" s="0"/>
      <c r="LPA108" s="0"/>
      <c r="LPB108" s="0"/>
      <c r="LPC108" s="0"/>
      <c r="LPD108" s="0"/>
      <c r="LPE108" s="0"/>
      <c r="LPF108" s="0"/>
      <c r="LPG108" s="0"/>
      <c r="LPH108" s="0"/>
      <c r="LPI108" s="0"/>
      <c r="LPJ108" s="0"/>
      <c r="LPK108" s="0"/>
      <c r="LPL108" s="0"/>
      <c r="LPM108" s="0"/>
      <c r="LPN108" s="0"/>
      <c r="LPO108" s="0"/>
      <c r="LPP108" s="0"/>
      <c r="LPQ108" s="0"/>
      <c r="LPR108" s="0"/>
      <c r="LPS108" s="0"/>
      <c r="LPT108" s="0"/>
      <c r="LPU108" s="0"/>
      <c r="LPV108" s="0"/>
      <c r="LPW108" s="0"/>
      <c r="LPX108" s="0"/>
      <c r="LPY108" s="0"/>
      <c r="LPZ108" s="0"/>
      <c r="LQA108" s="0"/>
      <c r="LQB108" s="0"/>
      <c r="LQC108" s="0"/>
      <c r="LQD108" s="0"/>
      <c r="LQE108" s="0"/>
      <c r="LQF108" s="0"/>
      <c r="LQG108" s="0"/>
      <c r="LQH108" s="0"/>
      <c r="LQI108" s="0"/>
      <c r="LQJ108" s="0"/>
      <c r="LQK108" s="0"/>
      <c r="LQL108" s="0"/>
      <c r="LQM108" s="0"/>
      <c r="LQN108" s="0"/>
      <c r="LQO108" s="0"/>
      <c r="LQP108" s="0"/>
      <c r="LQQ108" s="0"/>
      <c r="LQR108" s="0"/>
      <c r="LQS108" s="0"/>
      <c r="LQT108" s="0"/>
      <c r="LQU108" s="0"/>
      <c r="LQV108" s="0"/>
      <c r="LQW108" s="0"/>
      <c r="LQX108" s="0"/>
      <c r="LQY108" s="0"/>
      <c r="LQZ108" s="0"/>
      <c r="LRA108" s="0"/>
      <c r="LRB108" s="0"/>
      <c r="LRC108" s="0"/>
      <c r="LRD108" s="0"/>
      <c r="LRE108" s="0"/>
      <c r="LRF108" s="0"/>
      <c r="LRG108" s="0"/>
      <c r="LRH108" s="0"/>
      <c r="LRI108" s="0"/>
      <c r="LRJ108" s="0"/>
      <c r="LRK108" s="0"/>
      <c r="LRL108" s="0"/>
      <c r="LRM108" s="0"/>
      <c r="LRN108" s="0"/>
      <c r="LRO108" s="0"/>
      <c r="LRP108" s="0"/>
      <c r="LRQ108" s="0"/>
      <c r="LRR108" s="0"/>
      <c r="LRS108" s="0"/>
      <c r="LRT108" s="0"/>
      <c r="LRU108" s="0"/>
      <c r="LRV108" s="0"/>
      <c r="LRW108" s="0"/>
      <c r="LRX108" s="0"/>
      <c r="LRY108" s="0"/>
      <c r="LRZ108" s="0"/>
      <c r="LSA108" s="0"/>
      <c r="LSB108" s="0"/>
      <c r="LSC108" s="0"/>
      <c r="LSD108" s="0"/>
      <c r="LSE108" s="0"/>
      <c r="LSF108" s="0"/>
      <c r="LSG108" s="0"/>
      <c r="LSH108" s="0"/>
      <c r="LSI108" s="0"/>
      <c r="LSJ108" s="0"/>
      <c r="LSK108" s="0"/>
      <c r="LSL108" s="0"/>
      <c r="LSM108" s="0"/>
      <c r="LSN108" s="0"/>
      <c r="LSO108" s="0"/>
      <c r="LSP108" s="0"/>
      <c r="LSQ108" s="0"/>
      <c r="LSR108" s="0"/>
      <c r="LSS108" s="0"/>
      <c r="LST108" s="0"/>
      <c r="LSU108" s="0"/>
      <c r="LSV108" s="0"/>
      <c r="LSW108" s="0"/>
      <c r="LSX108" s="0"/>
      <c r="LSY108" s="0"/>
      <c r="LSZ108" s="0"/>
      <c r="LTA108" s="0"/>
      <c r="LTB108" s="0"/>
      <c r="LTC108" s="0"/>
      <c r="LTD108" s="0"/>
      <c r="LTE108" s="0"/>
      <c r="LTF108" s="0"/>
      <c r="LTG108" s="0"/>
      <c r="LTH108" s="0"/>
      <c r="LTI108" s="0"/>
      <c r="LTJ108" s="0"/>
      <c r="LTK108" s="0"/>
      <c r="LTL108" s="0"/>
      <c r="LTM108" s="0"/>
      <c r="LTN108" s="0"/>
      <c r="LTO108" s="0"/>
      <c r="LTP108" s="0"/>
      <c r="LTQ108" s="0"/>
      <c r="LTR108" s="0"/>
      <c r="LTS108" s="0"/>
      <c r="LTT108" s="0"/>
      <c r="LTU108" s="0"/>
      <c r="LTV108" s="0"/>
      <c r="LTW108" s="0"/>
      <c r="LTX108" s="0"/>
      <c r="LTY108" s="0"/>
      <c r="LTZ108" s="0"/>
      <c r="LUA108" s="0"/>
      <c r="LUB108" s="0"/>
      <c r="LUC108" s="0"/>
      <c r="LUD108" s="0"/>
      <c r="LUE108" s="0"/>
      <c r="LUF108" s="0"/>
      <c r="LUG108" s="0"/>
      <c r="LUH108" s="0"/>
      <c r="LUI108" s="0"/>
      <c r="LUJ108" s="0"/>
      <c r="LUK108" s="0"/>
      <c r="LUL108" s="0"/>
      <c r="LUM108" s="0"/>
      <c r="LUN108" s="0"/>
      <c r="LUO108" s="0"/>
      <c r="LUP108" s="0"/>
      <c r="LUQ108" s="0"/>
      <c r="LUR108" s="0"/>
      <c r="LUS108" s="0"/>
      <c r="LUT108" s="0"/>
      <c r="LUU108" s="0"/>
      <c r="LUV108" s="0"/>
      <c r="LUW108" s="0"/>
      <c r="LUX108" s="0"/>
      <c r="LUY108" s="0"/>
      <c r="LUZ108" s="0"/>
      <c r="LVA108" s="0"/>
      <c r="LVB108" s="0"/>
      <c r="LVC108" s="0"/>
      <c r="LVD108" s="0"/>
      <c r="LVE108" s="0"/>
      <c r="LVF108" s="0"/>
      <c r="LVG108" s="0"/>
      <c r="LVH108" s="0"/>
      <c r="LVI108" s="0"/>
      <c r="LVJ108" s="0"/>
      <c r="LVK108" s="0"/>
      <c r="LVL108" s="0"/>
      <c r="LVM108" s="0"/>
      <c r="LVN108" s="0"/>
      <c r="LVO108" s="0"/>
      <c r="LVP108" s="0"/>
      <c r="LVQ108" s="0"/>
      <c r="LVR108" s="0"/>
      <c r="LVS108" s="0"/>
      <c r="LVT108" s="0"/>
      <c r="LVU108" s="0"/>
      <c r="LVV108" s="0"/>
      <c r="LVW108" s="0"/>
      <c r="LVX108" s="0"/>
      <c r="LVY108" s="0"/>
      <c r="LVZ108" s="0"/>
      <c r="LWA108" s="0"/>
      <c r="LWB108" s="0"/>
      <c r="LWC108" s="0"/>
      <c r="LWD108" s="0"/>
      <c r="LWE108" s="0"/>
      <c r="LWF108" s="0"/>
      <c r="LWG108" s="0"/>
      <c r="LWH108" s="0"/>
      <c r="LWI108" s="0"/>
      <c r="LWJ108" s="0"/>
      <c r="LWK108" s="0"/>
      <c r="LWL108" s="0"/>
      <c r="LWM108" s="0"/>
      <c r="LWN108" s="0"/>
      <c r="LWO108" s="0"/>
      <c r="LWP108" s="0"/>
      <c r="LWQ108" s="0"/>
      <c r="LWR108" s="0"/>
      <c r="LWS108" s="0"/>
      <c r="LWT108" s="0"/>
      <c r="LWU108" s="0"/>
      <c r="LWV108" s="0"/>
      <c r="LWW108" s="0"/>
      <c r="LWX108" s="0"/>
      <c r="LWY108" s="0"/>
      <c r="LWZ108" s="0"/>
      <c r="LXA108" s="0"/>
      <c r="LXB108" s="0"/>
      <c r="LXC108" s="0"/>
      <c r="LXD108" s="0"/>
      <c r="LXE108" s="0"/>
      <c r="LXF108" s="0"/>
      <c r="LXG108" s="0"/>
      <c r="LXH108" s="0"/>
      <c r="LXI108" s="0"/>
      <c r="LXJ108" s="0"/>
      <c r="LXK108" s="0"/>
      <c r="LXL108" s="0"/>
      <c r="LXM108" s="0"/>
      <c r="LXN108" s="0"/>
      <c r="LXO108" s="0"/>
      <c r="LXP108" s="0"/>
      <c r="LXQ108" s="0"/>
      <c r="LXR108" s="0"/>
      <c r="LXS108" s="0"/>
      <c r="LXT108" s="0"/>
      <c r="LXU108" s="0"/>
      <c r="LXV108" s="0"/>
      <c r="LXW108" s="0"/>
      <c r="LXX108" s="0"/>
      <c r="LXY108" s="0"/>
      <c r="LXZ108" s="0"/>
      <c r="LYA108" s="0"/>
      <c r="LYB108" s="0"/>
      <c r="LYC108" s="0"/>
      <c r="LYD108" s="0"/>
      <c r="LYE108" s="0"/>
      <c r="LYF108" s="0"/>
      <c r="LYG108" s="0"/>
      <c r="LYH108" s="0"/>
      <c r="LYI108" s="0"/>
      <c r="LYJ108" s="0"/>
      <c r="LYK108" s="0"/>
      <c r="LYL108" s="0"/>
      <c r="LYM108" s="0"/>
      <c r="LYN108" s="0"/>
      <c r="LYO108" s="0"/>
      <c r="LYP108" s="0"/>
      <c r="LYQ108" s="0"/>
      <c r="LYR108" s="0"/>
      <c r="LYS108" s="0"/>
      <c r="LYT108" s="0"/>
      <c r="LYU108" s="0"/>
      <c r="LYV108" s="0"/>
      <c r="LYW108" s="0"/>
      <c r="LYX108" s="0"/>
      <c r="LYY108" s="0"/>
      <c r="LYZ108" s="0"/>
      <c r="LZA108" s="0"/>
      <c r="LZB108" s="0"/>
      <c r="LZC108" s="0"/>
      <c r="LZD108" s="0"/>
      <c r="LZE108" s="0"/>
      <c r="LZF108" s="0"/>
      <c r="LZG108" s="0"/>
      <c r="LZH108" s="0"/>
      <c r="LZI108" s="0"/>
      <c r="LZJ108" s="0"/>
      <c r="LZK108" s="0"/>
      <c r="LZL108" s="0"/>
      <c r="LZM108" s="0"/>
      <c r="LZN108" s="0"/>
      <c r="LZO108" s="0"/>
      <c r="LZP108" s="0"/>
      <c r="LZQ108" s="0"/>
      <c r="LZR108" s="0"/>
      <c r="LZS108" s="0"/>
      <c r="LZT108" s="0"/>
      <c r="LZU108" s="0"/>
      <c r="LZV108" s="0"/>
      <c r="LZW108" s="0"/>
      <c r="LZX108" s="0"/>
      <c r="LZY108" s="0"/>
      <c r="LZZ108" s="0"/>
      <c r="MAA108" s="0"/>
      <c r="MAB108" s="0"/>
      <c r="MAC108" s="0"/>
      <c r="MAD108" s="0"/>
      <c r="MAE108" s="0"/>
      <c r="MAF108" s="0"/>
      <c r="MAG108" s="0"/>
      <c r="MAH108" s="0"/>
      <c r="MAI108" s="0"/>
      <c r="MAJ108" s="0"/>
      <c r="MAK108" s="0"/>
      <c r="MAL108" s="0"/>
      <c r="MAM108" s="0"/>
      <c r="MAN108" s="0"/>
      <c r="MAO108" s="0"/>
      <c r="MAP108" s="0"/>
      <c r="MAQ108" s="0"/>
      <c r="MAR108" s="0"/>
      <c r="MAS108" s="0"/>
      <c r="MAT108" s="0"/>
      <c r="MAU108" s="0"/>
      <c r="MAV108" s="0"/>
      <c r="MAW108" s="0"/>
      <c r="MAX108" s="0"/>
      <c r="MAY108" s="0"/>
      <c r="MAZ108" s="0"/>
      <c r="MBA108" s="0"/>
      <c r="MBB108" s="0"/>
      <c r="MBC108" s="0"/>
      <c r="MBD108" s="0"/>
      <c r="MBE108" s="0"/>
      <c r="MBF108" s="0"/>
      <c r="MBG108" s="0"/>
      <c r="MBH108" s="0"/>
      <c r="MBI108" s="0"/>
      <c r="MBJ108" s="0"/>
      <c r="MBK108" s="0"/>
      <c r="MBL108" s="0"/>
      <c r="MBM108" s="0"/>
      <c r="MBN108" s="0"/>
      <c r="MBO108" s="0"/>
      <c r="MBP108" s="0"/>
      <c r="MBQ108" s="0"/>
      <c r="MBR108" s="0"/>
      <c r="MBS108" s="0"/>
      <c r="MBT108" s="0"/>
      <c r="MBU108" s="0"/>
      <c r="MBV108" s="0"/>
      <c r="MBW108" s="0"/>
      <c r="MBX108" s="0"/>
      <c r="MBY108" s="0"/>
      <c r="MBZ108" s="0"/>
      <c r="MCA108" s="0"/>
      <c r="MCB108" s="0"/>
      <c r="MCC108" s="0"/>
      <c r="MCD108" s="0"/>
      <c r="MCE108" s="0"/>
      <c r="MCF108" s="0"/>
      <c r="MCG108" s="0"/>
      <c r="MCH108" s="0"/>
      <c r="MCI108" s="0"/>
      <c r="MCJ108" s="0"/>
      <c r="MCK108" s="0"/>
      <c r="MCL108" s="0"/>
      <c r="MCM108" s="0"/>
      <c r="MCN108" s="0"/>
      <c r="MCO108" s="0"/>
      <c r="MCP108" s="0"/>
      <c r="MCQ108" s="0"/>
      <c r="MCR108" s="0"/>
      <c r="MCS108" s="0"/>
      <c r="MCT108" s="0"/>
      <c r="MCU108" s="0"/>
      <c r="MCV108" s="0"/>
      <c r="MCW108" s="0"/>
      <c r="MCX108" s="0"/>
      <c r="MCY108" s="0"/>
      <c r="MCZ108" s="0"/>
      <c r="MDA108" s="0"/>
      <c r="MDB108" s="0"/>
      <c r="MDC108" s="0"/>
      <c r="MDD108" s="0"/>
      <c r="MDE108" s="0"/>
      <c r="MDF108" s="0"/>
      <c r="MDG108" s="0"/>
      <c r="MDH108" s="0"/>
      <c r="MDI108" s="0"/>
      <c r="MDJ108" s="0"/>
      <c r="MDK108" s="0"/>
      <c r="MDL108" s="0"/>
      <c r="MDM108" s="0"/>
      <c r="MDN108" s="0"/>
      <c r="MDO108" s="0"/>
      <c r="MDP108" s="0"/>
      <c r="MDQ108" s="0"/>
      <c r="MDR108" s="0"/>
      <c r="MDS108" s="0"/>
      <c r="MDT108" s="0"/>
      <c r="MDU108" s="0"/>
      <c r="MDV108" s="0"/>
      <c r="MDW108" s="0"/>
      <c r="MDX108" s="0"/>
      <c r="MDY108" s="0"/>
      <c r="MDZ108" s="0"/>
      <c r="MEA108" s="0"/>
      <c r="MEB108" s="0"/>
      <c r="MEC108" s="0"/>
      <c r="MED108" s="0"/>
      <c r="MEE108" s="0"/>
      <c r="MEF108" s="0"/>
      <c r="MEG108" s="0"/>
      <c r="MEH108" s="0"/>
      <c r="MEI108" s="0"/>
      <c r="MEJ108" s="0"/>
      <c r="MEK108" s="0"/>
      <c r="MEL108" s="0"/>
      <c r="MEM108" s="0"/>
      <c r="MEN108" s="0"/>
      <c r="MEO108" s="0"/>
      <c r="MEP108" s="0"/>
      <c r="MEQ108" s="0"/>
      <c r="MER108" s="0"/>
      <c r="MES108" s="0"/>
      <c r="MET108" s="0"/>
      <c r="MEU108" s="0"/>
      <c r="MEV108" s="0"/>
      <c r="MEW108" s="0"/>
      <c r="MEX108" s="0"/>
      <c r="MEY108" s="0"/>
      <c r="MEZ108" s="0"/>
      <c r="MFA108" s="0"/>
      <c r="MFB108" s="0"/>
      <c r="MFC108" s="0"/>
      <c r="MFD108" s="0"/>
      <c r="MFE108" s="0"/>
      <c r="MFF108" s="0"/>
      <c r="MFG108" s="0"/>
      <c r="MFH108" s="0"/>
      <c r="MFI108" s="0"/>
      <c r="MFJ108" s="0"/>
      <c r="MFK108" s="0"/>
      <c r="MFL108" s="0"/>
      <c r="MFM108" s="0"/>
      <c r="MFN108" s="0"/>
      <c r="MFO108" s="0"/>
      <c r="MFP108" s="0"/>
      <c r="MFQ108" s="0"/>
      <c r="MFR108" s="0"/>
      <c r="MFS108" s="0"/>
      <c r="MFT108" s="0"/>
      <c r="MFU108" s="0"/>
      <c r="MFV108" s="0"/>
      <c r="MFW108" s="0"/>
      <c r="MFX108" s="0"/>
      <c r="MFY108" s="0"/>
      <c r="MFZ108" s="0"/>
      <c r="MGA108" s="0"/>
      <c r="MGB108" s="0"/>
      <c r="MGC108" s="0"/>
      <c r="MGD108" s="0"/>
      <c r="MGE108" s="0"/>
      <c r="MGF108" s="0"/>
      <c r="MGG108" s="0"/>
      <c r="MGH108" s="0"/>
      <c r="MGI108" s="0"/>
      <c r="MGJ108" s="0"/>
      <c r="MGK108" s="0"/>
      <c r="MGL108" s="0"/>
      <c r="MGM108" s="0"/>
      <c r="MGN108" s="0"/>
      <c r="MGO108" s="0"/>
      <c r="MGP108" s="0"/>
      <c r="MGQ108" s="0"/>
      <c r="MGR108" s="0"/>
      <c r="MGS108" s="0"/>
      <c r="MGT108" s="0"/>
      <c r="MGU108" s="0"/>
      <c r="MGV108" s="0"/>
      <c r="MGW108" s="0"/>
      <c r="MGX108" s="0"/>
      <c r="MGY108" s="0"/>
      <c r="MGZ108" s="0"/>
      <c r="MHA108" s="0"/>
      <c r="MHB108" s="0"/>
      <c r="MHC108" s="0"/>
      <c r="MHD108" s="0"/>
      <c r="MHE108" s="0"/>
      <c r="MHF108" s="0"/>
      <c r="MHG108" s="0"/>
      <c r="MHH108" s="0"/>
      <c r="MHI108" s="0"/>
      <c r="MHJ108" s="0"/>
      <c r="MHK108" s="0"/>
      <c r="MHL108" s="0"/>
      <c r="MHM108" s="0"/>
      <c r="MHN108" s="0"/>
      <c r="MHO108" s="0"/>
      <c r="MHP108" s="0"/>
      <c r="MHQ108" s="0"/>
      <c r="MHR108" s="0"/>
      <c r="MHS108" s="0"/>
      <c r="MHT108" s="0"/>
      <c r="MHU108" s="0"/>
      <c r="MHV108" s="0"/>
      <c r="MHW108" s="0"/>
      <c r="MHX108" s="0"/>
      <c r="MHY108" s="0"/>
      <c r="MHZ108" s="0"/>
      <c r="MIA108" s="0"/>
      <c r="MIB108" s="0"/>
      <c r="MIC108" s="0"/>
      <c r="MID108" s="0"/>
      <c r="MIE108" s="0"/>
      <c r="MIF108" s="0"/>
      <c r="MIG108" s="0"/>
      <c r="MIH108" s="0"/>
      <c r="MII108" s="0"/>
      <c r="MIJ108" s="0"/>
      <c r="MIK108" s="0"/>
      <c r="MIL108" s="0"/>
      <c r="MIM108" s="0"/>
      <c r="MIN108" s="0"/>
      <c r="MIO108" s="0"/>
      <c r="MIP108" s="0"/>
      <c r="MIQ108" s="0"/>
      <c r="MIR108" s="0"/>
      <c r="MIS108" s="0"/>
      <c r="MIT108" s="0"/>
      <c r="MIU108" s="0"/>
      <c r="MIV108" s="0"/>
      <c r="MIW108" s="0"/>
      <c r="MIX108" s="0"/>
      <c r="MIY108" s="0"/>
      <c r="MIZ108" s="0"/>
      <c r="MJA108" s="0"/>
      <c r="MJB108" s="0"/>
      <c r="MJC108" s="0"/>
      <c r="MJD108" s="0"/>
      <c r="MJE108" s="0"/>
      <c r="MJF108" s="0"/>
      <c r="MJG108" s="0"/>
      <c r="MJH108" s="0"/>
      <c r="MJI108" s="0"/>
      <c r="MJJ108" s="0"/>
      <c r="MJK108" s="0"/>
      <c r="MJL108" s="0"/>
      <c r="MJM108" s="0"/>
      <c r="MJN108" s="0"/>
      <c r="MJO108" s="0"/>
      <c r="MJP108" s="0"/>
      <c r="MJQ108" s="0"/>
      <c r="MJR108" s="0"/>
      <c r="MJS108" s="0"/>
      <c r="MJT108" s="0"/>
      <c r="MJU108" s="0"/>
      <c r="MJV108" s="0"/>
      <c r="MJW108" s="0"/>
      <c r="MJX108" s="0"/>
      <c r="MJY108" s="0"/>
      <c r="MJZ108" s="0"/>
      <c r="MKA108" s="0"/>
      <c r="MKB108" s="0"/>
      <c r="MKC108" s="0"/>
      <c r="MKD108" s="0"/>
      <c r="MKE108" s="0"/>
      <c r="MKF108" s="0"/>
      <c r="MKG108" s="0"/>
      <c r="MKH108" s="0"/>
      <c r="MKI108" s="0"/>
      <c r="MKJ108" s="0"/>
      <c r="MKK108" s="0"/>
      <c r="MKL108" s="0"/>
      <c r="MKM108" s="0"/>
      <c r="MKN108" s="0"/>
      <c r="MKO108" s="0"/>
      <c r="MKP108" s="0"/>
      <c r="MKQ108" s="0"/>
      <c r="MKR108" s="0"/>
      <c r="MKS108" s="0"/>
      <c r="MKT108" s="0"/>
      <c r="MKU108" s="0"/>
      <c r="MKV108" s="0"/>
      <c r="MKW108" s="0"/>
      <c r="MKX108" s="0"/>
      <c r="MKY108" s="0"/>
      <c r="MKZ108" s="0"/>
      <c r="MLA108" s="0"/>
      <c r="MLB108" s="0"/>
      <c r="MLC108" s="0"/>
      <c r="MLD108" s="0"/>
      <c r="MLE108" s="0"/>
      <c r="MLF108" s="0"/>
      <c r="MLG108" s="0"/>
      <c r="MLH108" s="0"/>
      <c r="MLI108" s="0"/>
      <c r="MLJ108" s="0"/>
      <c r="MLK108" s="0"/>
      <c r="MLL108" s="0"/>
      <c r="MLM108" s="0"/>
      <c r="MLN108" s="0"/>
      <c r="MLO108" s="0"/>
      <c r="MLP108" s="0"/>
      <c r="MLQ108" s="0"/>
      <c r="MLR108" s="0"/>
      <c r="MLS108" s="0"/>
      <c r="MLT108" s="0"/>
      <c r="MLU108" s="0"/>
      <c r="MLV108" s="0"/>
      <c r="MLW108" s="0"/>
      <c r="MLX108" s="0"/>
      <c r="MLY108" s="0"/>
      <c r="MLZ108" s="0"/>
      <c r="MMA108" s="0"/>
      <c r="MMB108" s="0"/>
      <c r="MMC108" s="0"/>
      <c r="MMD108" s="0"/>
      <c r="MME108" s="0"/>
      <c r="MMF108" s="0"/>
      <c r="MMG108" s="0"/>
      <c r="MMH108" s="0"/>
      <c r="MMI108" s="0"/>
      <c r="MMJ108" s="0"/>
      <c r="MMK108" s="0"/>
      <c r="MML108" s="0"/>
      <c r="MMM108" s="0"/>
      <c r="MMN108" s="0"/>
      <c r="MMO108" s="0"/>
      <c r="MMP108" s="0"/>
      <c r="MMQ108" s="0"/>
      <c r="MMR108" s="0"/>
      <c r="MMS108" s="0"/>
      <c r="MMT108" s="0"/>
      <c r="MMU108" s="0"/>
      <c r="MMV108" s="0"/>
      <c r="MMW108" s="0"/>
      <c r="MMX108" s="0"/>
      <c r="MMY108" s="0"/>
      <c r="MMZ108" s="0"/>
      <c r="MNA108" s="0"/>
      <c r="MNB108" s="0"/>
      <c r="MNC108" s="0"/>
      <c r="MND108" s="0"/>
      <c r="MNE108" s="0"/>
      <c r="MNF108" s="0"/>
      <c r="MNG108" s="0"/>
      <c r="MNH108" s="0"/>
      <c r="MNI108" s="0"/>
      <c r="MNJ108" s="0"/>
      <c r="MNK108" s="0"/>
      <c r="MNL108" s="0"/>
      <c r="MNM108" s="0"/>
      <c r="MNN108" s="0"/>
      <c r="MNO108" s="0"/>
      <c r="MNP108" s="0"/>
      <c r="MNQ108" s="0"/>
      <c r="MNR108" s="0"/>
      <c r="MNS108" s="0"/>
      <c r="MNT108" s="0"/>
      <c r="MNU108" s="0"/>
      <c r="MNV108" s="0"/>
      <c r="MNW108" s="0"/>
      <c r="MNX108" s="0"/>
      <c r="MNY108" s="0"/>
      <c r="MNZ108" s="0"/>
      <c r="MOA108" s="0"/>
      <c r="MOB108" s="0"/>
      <c r="MOC108" s="0"/>
      <c r="MOD108" s="0"/>
      <c r="MOE108" s="0"/>
      <c r="MOF108" s="0"/>
      <c r="MOG108" s="0"/>
      <c r="MOH108" s="0"/>
      <c r="MOI108" s="0"/>
      <c r="MOJ108" s="0"/>
      <c r="MOK108" s="0"/>
      <c r="MOL108" s="0"/>
      <c r="MOM108" s="0"/>
      <c r="MON108" s="0"/>
      <c r="MOO108" s="0"/>
      <c r="MOP108" s="0"/>
      <c r="MOQ108" s="0"/>
      <c r="MOR108" s="0"/>
      <c r="MOS108" s="0"/>
      <c r="MOT108" s="0"/>
      <c r="MOU108" s="0"/>
      <c r="MOV108" s="0"/>
      <c r="MOW108" s="0"/>
      <c r="MOX108" s="0"/>
      <c r="MOY108" s="0"/>
      <c r="MOZ108" s="0"/>
      <c r="MPA108" s="0"/>
      <c r="MPB108" s="0"/>
      <c r="MPC108" s="0"/>
      <c r="MPD108" s="0"/>
      <c r="MPE108" s="0"/>
      <c r="MPF108" s="0"/>
      <c r="MPG108" s="0"/>
      <c r="MPH108" s="0"/>
      <c r="MPI108" s="0"/>
      <c r="MPJ108" s="0"/>
      <c r="MPK108" s="0"/>
      <c r="MPL108" s="0"/>
      <c r="MPM108" s="0"/>
      <c r="MPN108" s="0"/>
      <c r="MPO108" s="0"/>
      <c r="MPP108" s="0"/>
      <c r="MPQ108" s="0"/>
      <c r="MPR108" s="0"/>
      <c r="MPS108" s="0"/>
      <c r="MPT108" s="0"/>
      <c r="MPU108" s="0"/>
      <c r="MPV108" s="0"/>
      <c r="MPW108" s="0"/>
      <c r="MPX108" s="0"/>
      <c r="MPY108" s="0"/>
      <c r="MPZ108" s="0"/>
      <c r="MQA108" s="0"/>
      <c r="MQB108" s="0"/>
      <c r="MQC108" s="0"/>
      <c r="MQD108" s="0"/>
      <c r="MQE108" s="0"/>
      <c r="MQF108" s="0"/>
      <c r="MQG108" s="0"/>
      <c r="MQH108" s="0"/>
      <c r="MQI108" s="0"/>
      <c r="MQJ108" s="0"/>
      <c r="MQK108" s="0"/>
      <c r="MQL108" s="0"/>
      <c r="MQM108" s="0"/>
      <c r="MQN108" s="0"/>
      <c r="MQO108" s="0"/>
      <c r="MQP108" s="0"/>
      <c r="MQQ108" s="0"/>
      <c r="MQR108" s="0"/>
      <c r="MQS108" s="0"/>
      <c r="MQT108" s="0"/>
      <c r="MQU108" s="0"/>
      <c r="MQV108" s="0"/>
      <c r="MQW108" s="0"/>
      <c r="MQX108" s="0"/>
      <c r="MQY108" s="0"/>
      <c r="MQZ108" s="0"/>
      <c r="MRA108" s="0"/>
      <c r="MRB108" s="0"/>
      <c r="MRC108" s="0"/>
      <c r="MRD108" s="0"/>
      <c r="MRE108" s="0"/>
      <c r="MRF108" s="0"/>
      <c r="MRG108" s="0"/>
      <c r="MRH108" s="0"/>
      <c r="MRI108" s="0"/>
      <c r="MRJ108" s="0"/>
      <c r="MRK108" s="0"/>
      <c r="MRL108" s="0"/>
      <c r="MRM108" s="0"/>
      <c r="MRN108" s="0"/>
      <c r="MRO108" s="0"/>
      <c r="MRP108" s="0"/>
      <c r="MRQ108" s="0"/>
      <c r="MRR108" s="0"/>
      <c r="MRS108" s="0"/>
      <c r="MRT108" s="0"/>
      <c r="MRU108" s="0"/>
      <c r="MRV108" s="0"/>
      <c r="MRW108" s="0"/>
      <c r="MRX108" s="0"/>
      <c r="MRY108" s="0"/>
      <c r="MRZ108" s="0"/>
      <c r="MSA108" s="0"/>
      <c r="MSB108" s="0"/>
      <c r="MSC108" s="0"/>
      <c r="MSD108" s="0"/>
      <c r="MSE108" s="0"/>
      <c r="MSF108" s="0"/>
      <c r="MSG108" s="0"/>
      <c r="MSH108" s="0"/>
      <c r="MSI108" s="0"/>
      <c r="MSJ108" s="0"/>
      <c r="MSK108" s="0"/>
      <c r="MSL108" s="0"/>
      <c r="MSM108" s="0"/>
      <c r="MSN108" s="0"/>
      <c r="MSO108" s="0"/>
      <c r="MSP108" s="0"/>
      <c r="MSQ108" s="0"/>
      <c r="MSR108" s="0"/>
      <c r="MSS108" s="0"/>
      <c r="MST108" s="0"/>
      <c r="MSU108" s="0"/>
      <c r="MSV108" s="0"/>
      <c r="MSW108" s="0"/>
      <c r="MSX108" s="0"/>
      <c r="MSY108" s="0"/>
      <c r="MSZ108" s="0"/>
      <c r="MTA108" s="0"/>
      <c r="MTB108" s="0"/>
      <c r="MTC108" s="0"/>
      <c r="MTD108" s="0"/>
      <c r="MTE108" s="0"/>
      <c r="MTF108" s="0"/>
      <c r="MTG108" s="0"/>
      <c r="MTH108" s="0"/>
      <c r="MTI108" s="0"/>
      <c r="MTJ108" s="0"/>
      <c r="MTK108" s="0"/>
      <c r="MTL108" s="0"/>
      <c r="MTM108" s="0"/>
      <c r="MTN108" s="0"/>
      <c r="MTO108" s="0"/>
      <c r="MTP108" s="0"/>
      <c r="MTQ108" s="0"/>
      <c r="MTR108" s="0"/>
      <c r="MTS108" s="0"/>
      <c r="MTT108" s="0"/>
      <c r="MTU108" s="0"/>
      <c r="MTV108" s="0"/>
      <c r="MTW108" s="0"/>
      <c r="MTX108" s="0"/>
      <c r="MTY108" s="0"/>
      <c r="MTZ108" s="0"/>
      <c r="MUA108" s="0"/>
      <c r="MUB108" s="0"/>
      <c r="MUC108" s="0"/>
      <c r="MUD108" s="0"/>
      <c r="MUE108" s="0"/>
      <c r="MUF108" s="0"/>
      <c r="MUG108" s="0"/>
      <c r="MUH108" s="0"/>
      <c r="MUI108" s="0"/>
      <c r="MUJ108" s="0"/>
      <c r="MUK108" s="0"/>
      <c r="MUL108" s="0"/>
      <c r="MUM108" s="0"/>
      <c r="MUN108" s="0"/>
      <c r="MUO108" s="0"/>
      <c r="MUP108" s="0"/>
      <c r="MUQ108" s="0"/>
      <c r="MUR108" s="0"/>
      <c r="MUS108" s="0"/>
      <c r="MUT108" s="0"/>
      <c r="MUU108" s="0"/>
      <c r="MUV108" s="0"/>
      <c r="MUW108" s="0"/>
      <c r="MUX108" s="0"/>
      <c r="MUY108" s="0"/>
      <c r="MUZ108" s="0"/>
      <c r="MVA108" s="0"/>
      <c r="MVB108" s="0"/>
      <c r="MVC108" s="0"/>
      <c r="MVD108" s="0"/>
      <c r="MVE108" s="0"/>
      <c r="MVF108" s="0"/>
      <c r="MVG108" s="0"/>
      <c r="MVH108" s="0"/>
      <c r="MVI108" s="0"/>
      <c r="MVJ108" s="0"/>
      <c r="MVK108" s="0"/>
      <c r="MVL108" s="0"/>
      <c r="MVM108" s="0"/>
      <c r="MVN108" s="0"/>
      <c r="MVO108" s="0"/>
      <c r="MVP108" s="0"/>
      <c r="MVQ108" s="0"/>
      <c r="MVR108" s="0"/>
      <c r="MVS108" s="0"/>
      <c r="MVT108" s="0"/>
      <c r="MVU108" s="0"/>
      <c r="MVV108" s="0"/>
      <c r="MVW108" s="0"/>
      <c r="MVX108" s="0"/>
      <c r="MVY108" s="0"/>
      <c r="MVZ108" s="0"/>
      <c r="MWA108" s="0"/>
      <c r="MWB108" s="0"/>
      <c r="MWC108" s="0"/>
      <c r="MWD108" s="0"/>
      <c r="MWE108" s="0"/>
      <c r="MWF108" s="0"/>
      <c r="MWG108" s="0"/>
      <c r="MWH108" s="0"/>
      <c r="MWI108" s="0"/>
      <c r="MWJ108" s="0"/>
      <c r="MWK108" s="0"/>
      <c r="MWL108" s="0"/>
      <c r="MWM108" s="0"/>
      <c r="MWN108" s="0"/>
      <c r="MWO108" s="0"/>
      <c r="MWP108" s="0"/>
      <c r="MWQ108" s="0"/>
      <c r="MWR108" s="0"/>
      <c r="MWS108" s="0"/>
      <c r="MWT108" s="0"/>
      <c r="MWU108" s="0"/>
      <c r="MWV108" s="0"/>
      <c r="MWW108" s="0"/>
      <c r="MWX108" s="0"/>
      <c r="MWY108" s="0"/>
      <c r="MWZ108" s="0"/>
      <c r="MXA108" s="0"/>
      <c r="MXB108" s="0"/>
      <c r="MXC108" s="0"/>
      <c r="MXD108" s="0"/>
      <c r="MXE108" s="0"/>
      <c r="MXF108" s="0"/>
      <c r="MXG108" s="0"/>
      <c r="MXH108" s="0"/>
      <c r="MXI108" s="0"/>
      <c r="MXJ108" s="0"/>
      <c r="MXK108" s="0"/>
      <c r="MXL108" s="0"/>
      <c r="MXM108" s="0"/>
      <c r="MXN108" s="0"/>
      <c r="MXO108" s="0"/>
      <c r="MXP108" s="0"/>
      <c r="MXQ108" s="0"/>
      <c r="MXR108" s="0"/>
      <c r="MXS108" s="0"/>
      <c r="MXT108" s="0"/>
      <c r="MXU108" s="0"/>
      <c r="MXV108" s="0"/>
      <c r="MXW108" s="0"/>
      <c r="MXX108" s="0"/>
      <c r="MXY108" s="0"/>
      <c r="MXZ108" s="0"/>
      <c r="MYA108" s="0"/>
      <c r="MYB108" s="0"/>
      <c r="MYC108" s="0"/>
      <c r="MYD108" s="0"/>
      <c r="MYE108" s="0"/>
      <c r="MYF108" s="0"/>
      <c r="MYG108" s="0"/>
      <c r="MYH108" s="0"/>
      <c r="MYI108" s="0"/>
      <c r="MYJ108" s="0"/>
      <c r="MYK108" s="0"/>
      <c r="MYL108" s="0"/>
      <c r="MYM108" s="0"/>
      <c r="MYN108" s="0"/>
      <c r="MYO108" s="0"/>
      <c r="MYP108" s="0"/>
      <c r="MYQ108" s="0"/>
      <c r="MYR108" s="0"/>
      <c r="MYS108" s="0"/>
      <c r="MYT108" s="0"/>
      <c r="MYU108" s="0"/>
      <c r="MYV108" s="0"/>
      <c r="MYW108" s="0"/>
      <c r="MYX108" s="0"/>
      <c r="MYY108" s="0"/>
      <c r="MYZ108" s="0"/>
      <c r="MZA108" s="0"/>
      <c r="MZB108" s="0"/>
      <c r="MZC108" s="0"/>
      <c r="MZD108" s="0"/>
      <c r="MZE108" s="0"/>
      <c r="MZF108" s="0"/>
      <c r="MZG108" s="0"/>
      <c r="MZH108" s="0"/>
      <c r="MZI108" s="0"/>
      <c r="MZJ108" s="0"/>
      <c r="MZK108" s="0"/>
      <c r="MZL108" s="0"/>
      <c r="MZM108" s="0"/>
      <c r="MZN108" s="0"/>
      <c r="MZO108" s="0"/>
      <c r="MZP108" s="0"/>
      <c r="MZQ108" s="0"/>
      <c r="MZR108" s="0"/>
      <c r="MZS108" s="0"/>
      <c r="MZT108" s="0"/>
      <c r="MZU108" s="0"/>
      <c r="MZV108" s="0"/>
      <c r="MZW108" s="0"/>
      <c r="MZX108" s="0"/>
      <c r="MZY108" s="0"/>
      <c r="MZZ108" s="0"/>
      <c r="NAA108" s="0"/>
      <c r="NAB108" s="0"/>
      <c r="NAC108" s="0"/>
      <c r="NAD108" s="0"/>
      <c r="NAE108" s="0"/>
      <c r="NAF108" s="0"/>
      <c r="NAG108" s="0"/>
      <c r="NAH108" s="0"/>
      <c r="NAI108" s="0"/>
      <c r="NAJ108" s="0"/>
      <c r="NAK108" s="0"/>
      <c r="NAL108" s="0"/>
      <c r="NAM108" s="0"/>
      <c r="NAN108" s="0"/>
      <c r="NAO108" s="0"/>
      <c r="NAP108" s="0"/>
      <c r="NAQ108" s="0"/>
      <c r="NAR108" s="0"/>
      <c r="NAS108" s="0"/>
      <c r="NAT108" s="0"/>
      <c r="NAU108" s="0"/>
      <c r="NAV108" s="0"/>
      <c r="NAW108" s="0"/>
      <c r="NAX108" s="0"/>
      <c r="NAY108" s="0"/>
      <c r="NAZ108" s="0"/>
      <c r="NBA108" s="0"/>
      <c r="NBB108" s="0"/>
      <c r="NBC108" s="0"/>
      <c r="NBD108" s="0"/>
      <c r="NBE108" s="0"/>
      <c r="NBF108" s="0"/>
      <c r="NBG108" s="0"/>
      <c r="NBH108" s="0"/>
      <c r="NBI108" s="0"/>
      <c r="NBJ108" s="0"/>
      <c r="NBK108" s="0"/>
      <c r="NBL108" s="0"/>
      <c r="NBM108" s="0"/>
      <c r="NBN108" s="0"/>
      <c r="NBO108" s="0"/>
      <c r="NBP108" s="0"/>
      <c r="NBQ108" s="0"/>
      <c r="NBR108" s="0"/>
      <c r="NBS108" s="0"/>
      <c r="NBT108" s="0"/>
      <c r="NBU108" s="0"/>
      <c r="NBV108" s="0"/>
      <c r="NBW108" s="0"/>
      <c r="NBX108" s="0"/>
      <c r="NBY108" s="0"/>
      <c r="NBZ108" s="0"/>
      <c r="NCA108" s="0"/>
      <c r="NCB108" s="0"/>
      <c r="NCC108" s="0"/>
      <c r="NCD108" s="0"/>
      <c r="NCE108" s="0"/>
      <c r="NCF108" s="0"/>
      <c r="NCG108" s="0"/>
      <c r="NCH108" s="0"/>
      <c r="NCI108" s="0"/>
      <c r="NCJ108" s="0"/>
      <c r="NCK108" s="0"/>
      <c r="NCL108" s="0"/>
      <c r="NCM108" s="0"/>
      <c r="NCN108" s="0"/>
      <c r="NCO108" s="0"/>
      <c r="NCP108" s="0"/>
      <c r="NCQ108" s="0"/>
      <c r="NCR108" s="0"/>
      <c r="NCS108" s="0"/>
      <c r="NCT108" s="0"/>
      <c r="NCU108" s="0"/>
      <c r="NCV108" s="0"/>
      <c r="NCW108" s="0"/>
      <c r="NCX108" s="0"/>
      <c r="NCY108" s="0"/>
      <c r="NCZ108" s="0"/>
      <c r="NDA108" s="0"/>
      <c r="NDB108" s="0"/>
      <c r="NDC108" s="0"/>
      <c r="NDD108" s="0"/>
      <c r="NDE108" s="0"/>
      <c r="NDF108" s="0"/>
      <c r="NDG108" s="0"/>
      <c r="NDH108" s="0"/>
      <c r="NDI108" s="0"/>
      <c r="NDJ108" s="0"/>
      <c r="NDK108" s="0"/>
      <c r="NDL108" s="0"/>
      <c r="NDM108" s="0"/>
      <c r="NDN108" s="0"/>
      <c r="NDO108" s="0"/>
      <c r="NDP108" s="0"/>
      <c r="NDQ108" s="0"/>
      <c r="NDR108" s="0"/>
      <c r="NDS108" s="0"/>
      <c r="NDT108" s="0"/>
      <c r="NDU108" s="0"/>
      <c r="NDV108" s="0"/>
      <c r="NDW108" s="0"/>
      <c r="NDX108" s="0"/>
      <c r="NDY108" s="0"/>
      <c r="NDZ108" s="0"/>
      <c r="NEA108" s="0"/>
      <c r="NEB108" s="0"/>
      <c r="NEC108" s="0"/>
      <c r="NED108" s="0"/>
      <c r="NEE108" s="0"/>
      <c r="NEF108" s="0"/>
      <c r="NEG108" s="0"/>
      <c r="NEH108" s="0"/>
      <c r="NEI108" s="0"/>
      <c r="NEJ108" s="0"/>
      <c r="NEK108" s="0"/>
      <c r="NEL108" s="0"/>
      <c r="NEM108" s="0"/>
      <c r="NEN108" s="0"/>
      <c r="NEO108" s="0"/>
      <c r="NEP108" s="0"/>
      <c r="NEQ108" s="0"/>
      <c r="NER108" s="0"/>
      <c r="NES108" s="0"/>
      <c r="NET108" s="0"/>
      <c r="NEU108" s="0"/>
      <c r="NEV108" s="0"/>
      <c r="NEW108" s="0"/>
      <c r="NEX108" s="0"/>
      <c r="NEY108" s="0"/>
      <c r="NEZ108" s="0"/>
      <c r="NFA108" s="0"/>
      <c r="NFB108" s="0"/>
      <c r="NFC108" s="0"/>
      <c r="NFD108" s="0"/>
      <c r="NFE108" s="0"/>
      <c r="NFF108" s="0"/>
      <c r="NFG108" s="0"/>
      <c r="NFH108" s="0"/>
      <c r="NFI108" s="0"/>
      <c r="NFJ108" s="0"/>
      <c r="NFK108" s="0"/>
      <c r="NFL108" s="0"/>
      <c r="NFM108" s="0"/>
      <c r="NFN108" s="0"/>
      <c r="NFO108" s="0"/>
      <c r="NFP108" s="0"/>
      <c r="NFQ108" s="0"/>
      <c r="NFR108" s="0"/>
      <c r="NFS108" s="0"/>
      <c r="NFT108" s="0"/>
      <c r="NFU108" s="0"/>
      <c r="NFV108" s="0"/>
      <c r="NFW108" s="0"/>
      <c r="NFX108" s="0"/>
      <c r="NFY108" s="0"/>
      <c r="NFZ108" s="0"/>
      <c r="NGA108" s="0"/>
      <c r="NGB108" s="0"/>
      <c r="NGC108" s="0"/>
      <c r="NGD108" s="0"/>
      <c r="NGE108" s="0"/>
      <c r="NGF108" s="0"/>
      <c r="NGG108" s="0"/>
      <c r="NGH108" s="0"/>
      <c r="NGI108" s="0"/>
      <c r="NGJ108" s="0"/>
      <c r="NGK108" s="0"/>
      <c r="NGL108" s="0"/>
      <c r="NGM108" s="0"/>
      <c r="NGN108" s="0"/>
      <c r="NGO108" s="0"/>
      <c r="NGP108" s="0"/>
      <c r="NGQ108" s="0"/>
      <c r="NGR108" s="0"/>
      <c r="NGS108" s="0"/>
      <c r="NGT108" s="0"/>
      <c r="NGU108" s="0"/>
      <c r="NGV108" s="0"/>
      <c r="NGW108" s="0"/>
      <c r="NGX108" s="0"/>
      <c r="NGY108" s="0"/>
      <c r="NGZ108" s="0"/>
      <c r="NHA108" s="0"/>
      <c r="NHB108" s="0"/>
      <c r="NHC108" s="0"/>
      <c r="NHD108" s="0"/>
      <c r="NHE108" s="0"/>
      <c r="NHF108" s="0"/>
      <c r="NHG108" s="0"/>
      <c r="NHH108" s="0"/>
      <c r="NHI108" s="0"/>
      <c r="NHJ108" s="0"/>
      <c r="NHK108" s="0"/>
      <c r="NHL108" s="0"/>
      <c r="NHM108" s="0"/>
      <c r="NHN108" s="0"/>
      <c r="NHO108" s="0"/>
      <c r="NHP108" s="0"/>
      <c r="NHQ108" s="0"/>
      <c r="NHR108" s="0"/>
      <c r="NHS108" s="0"/>
      <c r="NHT108" s="0"/>
      <c r="NHU108" s="0"/>
      <c r="NHV108" s="0"/>
      <c r="NHW108" s="0"/>
      <c r="NHX108" s="0"/>
      <c r="NHY108" s="0"/>
      <c r="NHZ108" s="0"/>
      <c r="NIA108" s="0"/>
      <c r="NIB108" s="0"/>
      <c r="NIC108" s="0"/>
      <c r="NID108" s="0"/>
      <c r="NIE108" s="0"/>
      <c r="NIF108" s="0"/>
      <c r="NIG108" s="0"/>
      <c r="NIH108" s="0"/>
      <c r="NII108" s="0"/>
      <c r="NIJ108" s="0"/>
      <c r="NIK108" s="0"/>
      <c r="NIL108" s="0"/>
      <c r="NIM108" s="0"/>
      <c r="NIN108" s="0"/>
      <c r="NIO108" s="0"/>
      <c r="NIP108" s="0"/>
      <c r="NIQ108" s="0"/>
      <c r="NIR108" s="0"/>
      <c r="NIS108" s="0"/>
      <c r="NIT108" s="0"/>
      <c r="NIU108" s="0"/>
      <c r="NIV108" s="0"/>
      <c r="NIW108" s="0"/>
      <c r="NIX108" s="0"/>
      <c r="NIY108" s="0"/>
      <c r="NIZ108" s="0"/>
      <c r="NJA108" s="0"/>
      <c r="NJB108" s="0"/>
      <c r="NJC108" s="0"/>
      <c r="NJD108" s="0"/>
      <c r="NJE108" s="0"/>
      <c r="NJF108" s="0"/>
      <c r="NJG108" s="0"/>
      <c r="NJH108" s="0"/>
      <c r="NJI108" s="0"/>
      <c r="NJJ108" s="0"/>
      <c r="NJK108" s="0"/>
      <c r="NJL108" s="0"/>
      <c r="NJM108" s="0"/>
      <c r="NJN108" s="0"/>
      <c r="NJO108" s="0"/>
      <c r="NJP108" s="0"/>
      <c r="NJQ108" s="0"/>
      <c r="NJR108" s="0"/>
      <c r="NJS108" s="0"/>
      <c r="NJT108" s="0"/>
      <c r="NJU108" s="0"/>
      <c r="NJV108" s="0"/>
      <c r="NJW108" s="0"/>
      <c r="NJX108" s="0"/>
      <c r="NJY108" s="0"/>
      <c r="NJZ108" s="0"/>
      <c r="NKA108" s="0"/>
      <c r="NKB108" s="0"/>
      <c r="NKC108" s="0"/>
      <c r="NKD108" s="0"/>
      <c r="NKE108" s="0"/>
      <c r="NKF108" s="0"/>
      <c r="NKG108" s="0"/>
      <c r="NKH108" s="0"/>
      <c r="NKI108" s="0"/>
      <c r="NKJ108" s="0"/>
      <c r="NKK108" s="0"/>
      <c r="NKL108" s="0"/>
      <c r="NKM108" s="0"/>
      <c r="NKN108" s="0"/>
      <c r="NKO108" s="0"/>
      <c r="NKP108" s="0"/>
      <c r="NKQ108" s="0"/>
      <c r="NKR108" s="0"/>
      <c r="NKS108" s="0"/>
      <c r="NKT108" s="0"/>
      <c r="NKU108" s="0"/>
      <c r="NKV108" s="0"/>
      <c r="NKW108" s="0"/>
      <c r="NKX108" s="0"/>
      <c r="NKY108" s="0"/>
      <c r="NKZ108" s="0"/>
      <c r="NLA108" s="0"/>
      <c r="NLB108" s="0"/>
      <c r="NLC108" s="0"/>
      <c r="NLD108" s="0"/>
      <c r="NLE108" s="0"/>
      <c r="NLF108" s="0"/>
      <c r="NLG108" s="0"/>
      <c r="NLH108" s="0"/>
      <c r="NLI108" s="0"/>
      <c r="NLJ108" s="0"/>
      <c r="NLK108" s="0"/>
      <c r="NLL108" s="0"/>
      <c r="NLM108" s="0"/>
      <c r="NLN108" s="0"/>
      <c r="NLO108" s="0"/>
      <c r="NLP108" s="0"/>
      <c r="NLQ108" s="0"/>
      <c r="NLR108" s="0"/>
      <c r="NLS108" s="0"/>
      <c r="NLT108" s="0"/>
      <c r="NLU108" s="0"/>
      <c r="NLV108" s="0"/>
      <c r="NLW108" s="0"/>
      <c r="NLX108" s="0"/>
      <c r="NLY108" s="0"/>
      <c r="NLZ108" s="0"/>
      <c r="NMA108" s="0"/>
      <c r="NMB108" s="0"/>
      <c r="NMC108" s="0"/>
      <c r="NMD108" s="0"/>
      <c r="NME108" s="0"/>
      <c r="NMF108" s="0"/>
      <c r="NMG108" s="0"/>
      <c r="NMH108" s="0"/>
      <c r="NMI108" s="0"/>
      <c r="NMJ108" s="0"/>
      <c r="NMK108" s="0"/>
      <c r="NML108" s="0"/>
      <c r="NMM108" s="0"/>
      <c r="NMN108" s="0"/>
      <c r="NMO108" s="0"/>
      <c r="NMP108" s="0"/>
      <c r="NMQ108" s="0"/>
      <c r="NMR108" s="0"/>
      <c r="NMS108" s="0"/>
      <c r="NMT108" s="0"/>
      <c r="NMU108" s="0"/>
      <c r="NMV108" s="0"/>
      <c r="NMW108" s="0"/>
      <c r="NMX108" s="0"/>
      <c r="NMY108" s="0"/>
      <c r="NMZ108" s="0"/>
      <c r="NNA108" s="0"/>
      <c r="NNB108" s="0"/>
      <c r="NNC108" s="0"/>
      <c r="NND108" s="0"/>
      <c r="NNE108" s="0"/>
      <c r="NNF108" s="0"/>
      <c r="NNG108" s="0"/>
      <c r="NNH108" s="0"/>
      <c r="NNI108" s="0"/>
      <c r="NNJ108" s="0"/>
      <c r="NNK108" s="0"/>
      <c r="NNL108" s="0"/>
      <c r="NNM108" s="0"/>
      <c r="NNN108" s="0"/>
      <c r="NNO108" s="0"/>
      <c r="NNP108" s="0"/>
      <c r="NNQ108" s="0"/>
      <c r="NNR108" s="0"/>
      <c r="NNS108" s="0"/>
      <c r="NNT108" s="0"/>
      <c r="NNU108" s="0"/>
      <c r="NNV108" s="0"/>
      <c r="NNW108" s="0"/>
      <c r="NNX108" s="0"/>
      <c r="NNY108" s="0"/>
      <c r="NNZ108" s="0"/>
      <c r="NOA108" s="0"/>
      <c r="NOB108" s="0"/>
      <c r="NOC108" s="0"/>
      <c r="NOD108" s="0"/>
      <c r="NOE108" s="0"/>
      <c r="NOF108" s="0"/>
      <c r="NOG108" s="0"/>
      <c r="NOH108" s="0"/>
      <c r="NOI108" s="0"/>
      <c r="NOJ108" s="0"/>
      <c r="NOK108" s="0"/>
      <c r="NOL108" s="0"/>
      <c r="NOM108" s="0"/>
      <c r="NON108" s="0"/>
      <c r="NOO108" s="0"/>
      <c r="NOP108" s="0"/>
      <c r="NOQ108" s="0"/>
      <c r="NOR108" s="0"/>
      <c r="NOS108" s="0"/>
      <c r="NOT108" s="0"/>
      <c r="NOU108" s="0"/>
      <c r="NOV108" s="0"/>
      <c r="NOW108" s="0"/>
      <c r="NOX108" s="0"/>
      <c r="NOY108" s="0"/>
      <c r="NOZ108" s="0"/>
      <c r="NPA108" s="0"/>
      <c r="NPB108" s="0"/>
      <c r="NPC108" s="0"/>
      <c r="NPD108" s="0"/>
      <c r="NPE108" s="0"/>
      <c r="NPF108" s="0"/>
      <c r="NPG108" s="0"/>
      <c r="NPH108" s="0"/>
      <c r="NPI108" s="0"/>
      <c r="NPJ108" s="0"/>
      <c r="NPK108" s="0"/>
      <c r="NPL108" s="0"/>
      <c r="NPM108" s="0"/>
      <c r="NPN108" s="0"/>
      <c r="NPO108" s="0"/>
      <c r="NPP108" s="0"/>
      <c r="NPQ108" s="0"/>
      <c r="NPR108" s="0"/>
      <c r="NPS108" s="0"/>
      <c r="NPT108" s="0"/>
      <c r="NPU108" s="0"/>
      <c r="NPV108" s="0"/>
      <c r="NPW108" s="0"/>
      <c r="NPX108" s="0"/>
      <c r="NPY108" s="0"/>
      <c r="NPZ108" s="0"/>
      <c r="NQA108" s="0"/>
      <c r="NQB108" s="0"/>
      <c r="NQC108" s="0"/>
      <c r="NQD108" s="0"/>
      <c r="NQE108" s="0"/>
      <c r="NQF108" s="0"/>
      <c r="NQG108" s="0"/>
      <c r="NQH108" s="0"/>
      <c r="NQI108" s="0"/>
      <c r="NQJ108" s="0"/>
      <c r="NQK108" s="0"/>
      <c r="NQL108" s="0"/>
      <c r="NQM108" s="0"/>
      <c r="NQN108" s="0"/>
      <c r="NQO108" s="0"/>
      <c r="NQP108" s="0"/>
      <c r="NQQ108" s="0"/>
      <c r="NQR108" s="0"/>
      <c r="NQS108" s="0"/>
      <c r="NQT108" s="0"/>
      <c r="NQU108" s="0"/>
      <c r="NQV108" s="0"/>
      <c r="NQW108" s="0"/>
      <c r="NQX108" s="0"/>
      <c r="NQY108" s="0"/>
      <c r="NQZ108" s="0"/>
      <c r="NRA108" s="0"/>
      <c r="NRB108" s="0"/>
      <c r="NRC108" s="0"/>
      <c r="NRD108" s="0"/>
      <c r="NRE108" s="0"/>
      <c r="NRF108" s="0"/>
      <c r="NRG108" s="0"/>
      <c r="NRH108" s="0"/>
      <c r="NRI108" s="0"/>
      <c r="NRJ108" s="0"/>
      <c r="NRK108" s="0"/>
      <c r="NRL108" s="0"/>
      <c r="NRM108" s="0"/>
      <c r="NRN108" s="0"/>
      <c r="NRO108" s="0"/>
      <c r="NRP108" s="0"/>
      <c r="NRQ108" s="0"/>
      <c r="NRR108" s="0"/>
      <c r="NRS108" s="0"/>
      <c r="NRT108" s="0"/>
      <c r="NRU108" s="0"/>
      <c r="NRV108" s="0"/>
      <c r="NRW108" s="0"/>
      <c r="NRX108" s="0"/>
      <c r="NRY108" s="0"/>
      <c r="NRZ108" s="0"/>
      <c r="NSA108" s="0"/>
      <c r="NSB108" s="0"/>
      <c r="NSC108" s="0"/>
      <c r="NSD108" s="0"/>
      <c r="NSE108" s="0"/>
      <c r="NSF108" s="0"/>
      <c r="NSG108" s="0"/>
      <c r="NSH108" s="0"/>
      <c r="NSI108" s="0"/>
      <c r="NSJ108" s="0"/>
      <c r="NSK108" s="0"/>
      <c r="NSL108" s="0"/>
      <c r="NSM108" s="0"/>
      <c r="NSN108" s="0"/>
      <c r="NSO108" s="0"/>
      <c r="NSP108" s="0"/>
      <c r="NSQ108" s="0"/>
      <c r="NSR108" s="0"/>
      <c r="NSS108" s="0"/>
      <c r="NST108" s="0"/>
      <c r="NSU108" s="0"/>
      <c r="NSV108" s="0"/>
      <c r="NSW108" s="0"/>
      <c r="NSX108" s="0"/>
      <c r="NSY108" s="0"/>
      <c r="NSZ108" s="0"/>
      <c r="NTA108" s="0"/>
      <c r="NTB108" s="0"/>
      <c r="NTC108" s="0"/>
      <c r="NTD108" s="0"/>
      <c r="NTE108" s="0"/>
      <c r="NTF108" s="0"/>
      <c r="NTG108" s="0"/>
      <c r="NTH108" s="0"/>
      <c r="NTI108" s="0"/>
      <c r="NTJ108" s="0"/>
      <c r="NTK108" s="0"/>
      <c r="NTL108" s="0"/>
      <c r="NTM108" s="0"/>
      <c r="NTN108" s="0"/>
      <c r="NTO108" s="0"/>
      <c r="NTP108" s="0"/>
      <c r="NTQ108" s="0"/>
      <c r="NTR108" s="0"/>
      <c r="NTS108" s="0"/>
      <c r="NTT108" s="0"/>
      <c r="NTU108" s="0"/>
      <c r="NTV108" s="0"/>
      <c r="NTW108" s="0"/>
      <c r="NTX108" s="0"/>
      <c r="NTY108" s="0"/>
      <c r="NTZ108" s="0"/>
      <c r="NUA108" s="0"/>
      <c r="NUB108" s="0"/>
      <c r="NUC108" s="0"/>
      <c r="NUD108" s="0"/>
      <c r="NUE108" s="0"/>
      <c r="NUF108" s="0"/>
      <c r="NUG108" s="0"/>
      <c r="NUH108" s="0"/>
      <c r="NUI108" s="0"/>
      <c r="NUJ108" s="0"/>
      <c r="NUK108" s="0"/>
      <c r="NUL108" s="0"/>
      <c r="NUM108" s="0"/>
      <c r="NUN108" s="0"/>
      <c r="NUO108" s="0"/>
      <c r="NUP108" s="0"/>
      <c r="NUQ108" s="0"/>
      <c r="NUR108" s="0"/>
      <c r="NUS108" s="0"/>
      <c r="NUT108" s="0"/>
      <c r="NUU108" s="0"/>
      <c r="NUV108" s="0"/>
      <c r="NUW108" s="0"/>
      <c r="NUX108" s="0"/>
      <c r="NUY108" s="0"/>
      <c r="NUZ108" s="0"/>
      <c r="NVA108" s="0"/>
      <c r="NVB108" s="0"/>
      <c r="NVC108" s="0"/>
      <c r="NVD108" s="0"/>
      <c r="NVE108" s="0"/>
      <c r="NVF108" s="0"/>
      <c r="NVG108" s="0"/>
      <c r="NVH108" s="0"/>
      <c r="NVI108" s="0"/>
      <c r="NVJ108" s="0"/>
      <c r="NVK108" s="0"/>
      <c r="NVL108" s="0"/>
      <c r="NVM108" s="0"/>
      <c r="NVN108" s="0"/>
      <c r="NVO108" s="0"/>
      <c r="NVP108" s="0"/>
      <c r="NVQ108" s="0"/>
      <c r="NVR108" s="0"/>
      <c r="NVS108" s="0"/>
      <c r="NVT108" s="0"/>
      <c r="NVU108" s="0"/>
      <c r="NVV108" s="0"/>
      <c r="NVW108" s="0"/>
      <c r="NVX108" s="0"/>
      <c r="NVY108" s="0"/>
      <c r="NVZ108" s="0"/>
      <c r="NWA108" s="0"/>
      <c r="NWB108" s="0"/>
      <c r="NWC108" s="0"/>
      <c r="NWD108" s="0"/>
      <c r="NWE108" s="0"/>
      <c r="NWF108" s="0"/>
      <c r="NWG108" s="0"/>
      <c r="NWH108" s="0"/>
      <c r="NWI108" s="0"/>
      <c r="NWJ108" s="0"/>
      <c r="NWK108" s="0"/>
      <c r="NWL108" s="0"/>
      <c r="NWM108" s="0"/>
      <c r="NWN108" s="0"/>
      <c r="NWO108" s="0"/>
      <c r="NWP108" s="0"/>
      <c r="NWQ108" s="0"/>
      <c r="NWR108" s="0"/>
      <c r="NWS108" s="0"/>
      <c r="NWT108" s="0"/>
      <c r="NWU108" s="0"/>
      <c r="NWV108" s="0"/>
      <c r="NWW108" s="0"/>
      <c r="NWX108" s="0"/>
      <c r="NWY108" s="0"/>
      <c r="NWZ108" s="0"/>
      <c r="NXA108" s="0"/>
      <c r="NXB108" s="0"/>
      <c r="NXC108" s="0"/>
      <c r="NXD108" s="0"/>
      <c r="NXE108" s="0"/>
      <c r="NXF108" s="0"/>
      <c r="NXG108" s="0"/>
      <c r="NXH108" s="0"/>
      <c r="NXI108" s="0"/>
      <c r="NXJ108" s="0"/>
      <c r="NXK108" s="0"/>
      <c r="NXL108" s="0"/>
      <c r="NXM108" s="0"/>
      <c r="NXN108" s="0"/>
      <c r="NXO108" s="0"/>
      <c r="NXP108" s="0"/>
      <c r="NXQ108" s="0"/>
      <c r="NXR108" s="0"/>
      <c r="NXS108" s="0"/>
      <c r="NXT108" s="0"/>
      <c r="NXU108" s="0"/>
      <c r="NXV108" s="0"/>
      <c r="NXW108" s="0"/>
      <c r="NXX108" s="0"/>
      <c r="NXY108" s="0"/>
      <c r="NXZ108" s="0"/>
      <c r="NYA108" s="0"/>
      <c r="NYB108" s="0"/>
      <c r="NYC108" s="0"/>
      <c r="NYD108" s="0"/>
      <c r="NYE108" s="0"/>
      <c r="NYF108" s="0"/>
      <c r="NYG108" s="0"/>
      <c r="NYH108" s="0"/>
      <c r="NYI108" s="0"/>
      <c r="NYJ108" s="0"/>
      <c r="NYK108" s="0"/>
      <c r="NYL108" s="0"/>
      <c r="NYM108" s="0"/>
      <c r="NYN108" s="0"/>
      <c r="NYO108" s="0"/>
      <c r="NYP108" s="0"/>
      <c r="NYQ108" s="0"/>
      <c r="NYR108" s="0"/>
      <c r="NYS108" s="0"/>
      <c r="NYT108" s="0"/>
      <c r="NYU108" s="0"/>
      <c r="NYV108" s="0"/>
      <c r="NYW108" s="0"/>
      <c r="NYX108" s="0"/>
      <c r="NYY108" s="0"/>
      <c r="NYZ108" s="0"/>
      <c r="NZA108" s="0"/>
      <c r="NZB108" s="0"/>
      <c r="NZC108" s="0"/>
      <c r="NZD108" s="0"/>
      <c r="NZE108" s="0"/>
      <c r="NZF108" s="0"/>
      <c r="NZG108" s="0"/>
      <c r="NZH108" s="0"/>
      <c r="NZI108" s="0"/>
      <c r="NZJ108" s="0"/>
      <c r="NZK108" s="0"/>
      <c r="NZL108" s="0"/>
      <c r="NZM108" s="0"/>
      <c r="NZN108" s="0"/>
      <c r="NZO108" s="0"/>
      <c r="NZP108" s="0"/>
      <c r="NZQ108" s="0"/>
      <c r="NZR108" s="0"/>
      <c r="NZS108" s="0"/>
      <c r="NZT108" s="0"/>
      <c r="NZU108" s="0"/>
      <c r="NZV108" s="0"/>
      <c r="NZW108" s="0"/>
      <c r="NZX108" s="0"/>
      <c r="NZY108" s="0"/>
      <c r="NZZ108" s="0"/>
      <c r="OAA108" s="0"/>
      <c r="OAB108" s="0"/>
      <c r="OAC108" s="0"/>
      <c r="OAD108" s="0"/>
      <c r="OAE108" s="0"/>
      <c r="OAF108" s="0"/>
      <c r="OAG108" s="0"/>
      <c r="OAH108" s="0"/>
      <c r="OAI108" s="0"/>
      <c r="OAJ108" s="0"/>
      <c r="OAK108" s="0"/>
      <c r="OAL108" s="0"/>
      <c r="OAM108" s="0"/>
      <c r="OAN108" s="0"/>
      <c r="OAO108" s="0"/>
      <c r="OAP108" s="0"/>
      <c r="OAQ108" s="0"/>
      <c r="OAR108" s="0"/>
      <c r="OAS108" s="0"/>
      <c r="OAT108" s="0"/>
      <c r="OAU108" s="0"/>
      <c r="OAV108" s="0"/>
      <c r="OAW108" s="0"/>
      <c r="OAX108" s="0"/>
      <c r="OAY108" s="0"/>
      <c r="OAZ108" s="0"/>
      <c r="OBA108" s="0"/>
      <c r="OBB108" s="0"/>
      <c r="OBC108" s="0"/>
      <c r="OBD108" s="0"/>
      <c r="OBE108" s="0"/>
      <c r="OBF108" s="0"/>
      <c r="OBG108" s="0"/>
      <c r="OBH108" s="0"/>
      <c r="OBI108" s="0"/>
      <c r="OBJ108" s="0"/>
      <c r="OBK108" s="0"/>
      <c r="OBL108" s="0"/>
      <c r="OBM108" s="0"/>
      <c r="OBN108" s="0"/>
      <c r="OBO108" s="0"/>
      <c r="OBP108" s="0"/>
      <c r="OBQ108" s="0"/>
      <c r="OBR108" s="0"/>
      <c r="OBS108" s="0"/>
      <c r="OBT108" s="0"/>
      <c r="OBU108" s="0"/>
      <c r="OBV108" s="0"/>
      <c r="OBW108" s="0"/>
      <c r="OBX108" s="0"/>
      <c r="OBY108" s="0"/>
      <c r="OBZ108" s="0"/>
      <c r="OCA108" s="0"/>
      <c r="OCB108" s="0"/>
      <c r="OCC108" s="0"/>
      <c r="OCD108" s="0"/>
      <c r="OCE108" s="0"/>
      <c r="OCF108" s="0"/>
      <c r="OCG108" s="0"/>
      <c r="OCH108" s="0"/>
      <c r="OCI108" s="0"/>
      <c r="OCJ108" s="0"/>
      <c r="OCK108" s="0"/>
      <c r="OCL108" s="0"/>
      <c r="OCM108" s="0"/>
      <c r="OCN108" s="0"/>
      <c r="OCO108" s="0"/>
      <c r="OCP108" s="0"/>
      <c r="OCQ108" s="0"/>
      <c r="OCR108" s="0"/>
      <c r="OCS108" s="0"/>
      <c r="OCT108" s="0"/>
      <c r="OCU108" s="0"/>
      <c r="OCV108" s="0"/>
      <c r="OCW108" s="0"/>
      <c r="OCX108" s="0"/>
      <c r="OCY108" s="0"/>
      <c r="OCZ108" s="0"/>
      <c r="ODA108" s="0"/>
      <c r="ODB108" s="0"/>
      <c r="ODC108" s="0"/>
      <c r="ODD108" s="0"/>
      <c r="ODE108" s="0"/>
      <c r="ODF108" s="0"/>
      <c r="ODG108" s="0"/>
      <c r="ODH108" s="0"/>
      <c r="ODI108" s="0"/>
      <c r="ODJ108" s="0"/>
      <c r="ODK108" s="0"/>
      <c r="ODL108" s="0"/>
      <c r="ODM108" s="0"/>
      <c r="ODN108" s="0"/>
      <c r="ODO108" s="0"/>
      <c r="ODP108" s="0"/>
      <c r="ODQ108" s="0"/>
      <c r="ODR108" s="0"/>
      <c r="ODS108" s="0"/>
      <c r="ODT108" s="0"/>
      <c r="ODU108" s="0"/>
      <c r="ODV108" s="0"/>
      <c r="ODW108" s="0"/>
      <c r="ODX108" s="0"/>
      <c r="ODY108" s="0"/>
      <c r="ODZ108" s="0"/>
      <c r="OEA108" s="0"/>
      <c r="OEB108" s="0"/>
      <c r="OEC108" s="0"/>
      <c r="OED108" s="0"/>
      <c r="OEE108" s="0"/>
      <c r="OEF108" s="0"/>
      <c r="OEG108" s="0"/>
      <c r="OEH108" s="0"/>
      <c r="OEI108" s="0"/>
      <c r="OEJ108" s="0"/>
      <c r="OEK108" s="0"/>
      <c r="OEL108" s="0"/>
      <c r="OEM108" s="0"/>
      <c r="OEN108" s="0"/>
      <c r="OEO108" s="0"/>
      <c r="OEP108" s="0"/>
      <c r="OEQ108" s="0"/>
      <c r="OER108" s="0"/>
      <c r="OES108" s="0"/>
      <c r="OET108" s="0"/>
      <c r="OEU108" s="0"/>
      <c r="OEV108" s="0"/>
      <c r="OEW108" s="0"/>
      <c r="OEX108" s="0"/>
      <c r="OEY108" s="0"/>
      <c r="OEZ108" s="0"/>
      <c r="OFA108" s="0"/>
      <c r="OFB108" s="0"/>
      <c r="OFC108" s="0"/>
      <c r="OFD108" s="0"/>
      <c r="OFE108" s="0"/>
      <c r="OFF108" s="0"/>
      <c r="OFG108" s="0"/>
      <c r="OFH108" s="0"/>
      <c r="OFI108" s="0"/>
      <c r="OFJ108" s="0"/>
      <c r="OFK108" s="0"/>
      <c r="OFL108" s="0"/>
      <c r="OFM108" s="0"/>
      <c r="OFN108" s="0"/>
      <c r="OFO108" s="0"/>
      <c r="OFP108" s="0"/>
      <c r="OFQ108" s="0"/>
      <c r="OFR108" s="0"/>
      <c r="OFS108" s="0"/>
      <c r="OFT108" s="0"/>
      <c r="OFU108" s="0"/>
      <c r="OFV108" s="0"/>
      <c r="OFW108" s="0"/>
      <c r="OFX108" s="0"/>
      <c r="OFY108" s="0"/>
      <c r="OFZ108" s="0"/>
      <c r="OGA108" s="0"/>
      <c r="OGB108" s="0"/>
      <c r="OGC108" s="0"/>
      <c r="OGD108" s="0"/>
      <c r="OGE108" s="0"/>
      <c r="OGF108" s="0"/>
      <c r="OGG108" s="0"/>
      <c r="OGH108" s="0"/>
      <c r="OGI108" s="0"/>
      <c r="OGJ108" s="0"/>
      <c r="OGK108" s="0"/>
      <c r="OGL108" s="0"/>
      <c r="OGM108" s="0"/>
      <c r="OGN108" s="0"/>
      <c r="OGO108" s="0"/>
      <c r="OGP108" s="0"/>
      <c r="OGQ108" s="0"/>
      <c r="OGR108" s="0"/>
      <c r="OGS108" s="0"/>
      <c r="OGT108" s="0"/>
      <c r="OGU108" s="0"/>
      <c r="OGV108" s="0"/>
      <c r="OGW108" s="0"/>
      <c r="OGX108" s="0"/>
      <c r="OGY108" s="0"/>
      <c r="OGZ108" s="0"/>
      <c r="OHA108" s="0"/>
      <c r="OHB108" s="0"/>
      <c r="OHC108" s="0"/>
      <c r="OHD108" s="0"/>
      <c r="OHE108" s="0"/>
      <c r="OHF108" s="0"/>
      <c r="OHG108" s="0"/>
      <c r="OHH108" s="0"/>
      <c r="OHI108" s="0"/>
      <c r="OHJ108" s="0"/>
      <c r="OHK108" s="0"/>
      <c r="OHL108" s="0"/>
      <c r="OHM108" s="0"/>
      <c r="OHN108" s="0"/>
      <c r="OHO108" s="0"/>
      <c r="OHP108" s="0"/>
      <c r="OHQ108" s="0"/>
      <c r="OHR108" s="0"/>
      <c r="OHS108" s="0"/>
      <c r="OHT108" s="0"/>
      <c r="OHU108" s="0"/>
      <c r="OHV108" s="0"/>
      <c r="OHW108" s="0"/>
      <c r="OHX108" s="0"/>
      <c r="OHY108" s="0"/>
      <c r="OHZ108" s="0"/>
      <c r="OIA108" s="0"/>
      <c r="OIB108" s="0"/>
      <c r="OIC108" s="0"/>
      <c r="OID108" s="0"/>
      <c r="OIE108" s="0"/>
      <c r="OIF108" s="0"/>
      <c r="OIG108" s="0"/>
      <c r="OIH108" s="0"/>
      <c r="OII108" s="0"/>
      <c r="OIJ108" s="0"/>
      <c r="OIK108" s="0"/>
      <c r="OIL108" s="0"/>
      <c r="OIM108" s="0"/>
      <c r="OIN108" s="0"/>
      <c r="OIO108" s="0"/>
      <c r="OIP108" s="0"/>
      <c r="OIQ108" s="0"/>
      <c r="OIR108" s="0"/>
      <c r="OIS108" s="0"/>
      <c r="OIT108" s="0"/>
      <c r="OIU108" s="0"/>
      <c r="OIV108" s="0"/>
      <c r="OIW108" s="0"/>
      <c r="OIX108" s="0"/>
      <c r="OIY108" s="0"/>
      <c r="OIZ108" s="0"/>
      <c r="OJA108" s="0"/>
      <c r="OJB108" s="0"/>
      <c r="OJC108" s="0"/>
      <c r="OJD108" s="0"/>
      <c r="OJE108" s="0"/>
      <c r="OJF108" s="0"/>
      <c r="OJG108" s="0"/>
      <c r="OJH108" s="0"/>
      <c r="OJI108" s="0"/>
      <c r="OJJ108" s="0"/>
      <c r="OJK108" s="0"/>
      <c r="OJL108" s="0"/>
      <c r="OJM108" s="0"/>
      <c r="OJN108" s="0"/>
      <c r="OJO108" s="0"/>
      <c r="OJP108" s="0"/>
      <c r="OJQ108" s="0"/>
      <c r="OJR108" s="0"/>
      <c r="OJS108" s="0"/>
      <c r="OJT108" s="0"/>
      <c r="OJU108" s="0"/>
      <c r="OJV108" s="0"/>
      <c r="OJW108" s="0"/>
      <c r="OJX108" s="0"/>
      <c r="OJY108" s="0"/>
      <c r="OJZ108" s="0"/>
      <c r="OKA108" s="0"/>
      <c r="OKB108" s="0"/>
      <c r="OKC108" s="0"/>
      <c r="OKD108" s="0"/>
      <c r="OKE108" s="0"/>
      <c r="OKF108" s="0"/>
      <c r="OKG108" s="0"/>
      <c r="OKH108" s="0"/>
      <c r="OKI108" s="0"/>
      <c r="OKJ108" s="0"/>
      <c r="OKK108" s="0"/>
      <c r="OKL108" s="0"/>
      <c r="OKM108" s="0"/>
      <c r="OKN108" s="0"/>
      <c r="OKO108" s="0"/>
      <c r="OKP108" s="0"/>
      <c r="OKQ108" s="0"/>
      <c r="OKR108" s="0"/>
      <c r="OKS108" s="0"/>
      <c r="OKT108" s="0"/>
      <c r="OKU108" s="0"/>
      <c r="OKV108" s="0"/>
      <c r="OKW108" s="0"/>
      <c r="OKX108" s="0"/>
      <c r="OKY108" s="0"/>
      <c r="OKZ108" s="0"/>
      <c r="OLA108" s="0"/>
      <c r="OLB108" s="0"/>
      <c r="OLC108" s="0"/>
      <c r="OLD108" s="0"/>
      <c r="OLE108" s="0"/>
      <c r="OLF108" s="0"/>
      <c r="OLG108" s="0"/>
      <c r="OLH108" s="0"/>
      <c r="OLI108" s="0"/>
      <c r="OLJ108" s="0"/>
      <c r="OLK108" s="0"/>
      <c r="OLL108" s="0"/>
      <c r="OLM108" s="0"/>
      <c r="OLN108" s="0"/>
      <c r="OLO108" s="0"/>
      <c r="OLP108" s="0"/>
      <c r="OLQ108" s="0"/>
      <c r="OLR108" s="0"/>
      <c r="OLS108" s="0"/>
      <c r="OLT108" s="0"/>
      <c r="OLU108" s="0"/>
      <c r="OLV108" s="0"/>
      <c r="OLW108" s="0"/>
      <c r="OLX108" s="0"/>
      <c r="OLY108" s="0"/>
      <c r="OLZ108" s="0"/>
      <c r="OMA108" s="0"/>
      <c r="OMB108" s="0"/>
      <c r="OMC108" s="0"/>
      <c r="OMD108" s="0"/>
      <c r="OME108" s="0"/>
      <c r="OMF108" s="0"/>
      <c r="OMG108" s="0"/>
      <c r="OMH108" s="0"/>
      <c r="OMI108" s="0"/>
      <c r="OMJ108" s="0"/>
      <c r="OMK108" s="0"/>
      <c r="OML108" s="0"/>
      <c r="OMM108" s="0"/>
      <c r="OMN108" s="0"/>
      <c r="OMO108" s="0"/>
      <c r="OMP108" s="0"/>
      <c r="OMQ108" s="0"/>
      <c r="OMR108" s="0"/>
      <c r="OMS108" s="0"/>
      <c r="OMT108" s="0"/>
      <c r="OMU108" s="0"/>
      <c r="OMV108" s="0"/>
      <c r="OMW108" s="0"/>
      <c r="OMX108" s="0"/>
      <c r="OMY108" s="0"/>
      <c r="OMZ108" s="0"/>
      <c r="ONA108" s="0"/>
      <c r="ONB108" s="0"/>
      <c r="ONC108" s="0"/>
      <c r="OND108" s="0"/>
      <c r="ONE108" s="0"/>
      <c r="ONF108" s="0"/>
      <c r="ONG108" s="0"/>
      <c r="ONH108" s="0"/>
      <c r="ONI108" s="0"/>
      <c r="ONJ108" s="0"/>
      <c r="ONK108" s="0"/>
      <c r="ONL108" s="0"/>
      <c r="ONM108" s="0"/>
      <c r="ONN108" s="0"/>
      <c r="ONO108" s="0"/>
      <c r="ONP108" s="0"/>
      <c r="ONQ108" s="0"/>
      <c r="ONR108" s="0"/>
      <c r="ONS108" s="0"/>
      <c r="ONT108" s="0"/>
      <c r="ONU108" s="0"/>
      <c r="ONV108" s="0"/>
      <c r="ONW108" s="0"/>
      <c r="ONX108" s="0"/>
      <c r="ONY108" s="0"/>
      <c r="ONZ108" s="0"/>
      <c r="OOA108" s="0"/>
      <c r="OOB108" s="0"/>
      <c r="OOC108" s="0"/>
      <c r="OOD108" s="0"/>
      <c r="OOE108" s="0"/>
      <c r="OOF108" s="0"/>
      <c r="OOG108" s="0"/>
      <c r="OOH108" s="0"/>
      <c r="OOI108" s="0"/>
      <c r="OOJ108" s="0"/>
      <c r="OOK108" s="0"/>
      <c r="OOL108" s="0"/>
      <c r="OOM108" s="0"/>
      <c r="OON108" s="0"/>
      <c r="OOO108" s="0"/>
      <c r="OOP108" s="0"/>
      <c r="OOQ108" s="0"/>
      <c r="OOR108" s="0"/>
      <c r="OOS108" s="0"/>
      <c r="OOT108" s="0"/>
      <c r="OOU108" s="0"/>
      <c r="OOV108" s="0"/>
      <c r="OOW108" s="0"/>
      <c r="OOX108" s="0"/>
      <c r="OOY108" s="0"/>
      <c r="OOZ108" s="0"/>
      <c r="OPA108" s="0"/>
      <c r="OPB108" s="0"/>
      <c r="OPC108" s="0"/>
      <c r="OPD108" s="0"/>
      <c r="OPE108" s="0"/>
      <c r="OPF108" s="0"/>
      <c r="OPG108" s="0"/>
      <c r="OPH108" s="0"/>
      <c r="OPI108" s="0"/>
      <c r="OPJ108" s="0"/>
      <c r="OPK108" s="0"/>
      <c r="OPL108" s="0"/>
      <c r="OPM108" s="0"/>
      <c r="OPN108" s="0"/>
      <c r="OPO108" s="0"/>
      <c r="OPP108" s="0"/>
      <c r="OPQ108" s="0"/>
      <c r="OPR108" s="0"/>
      <c r="OPS108" s="0"/>
      <c r="OPT108" s="0"/>
      <c r="OPU108" s="0"/>
      <c r="OPV108" s="0"/>
      <c r="OPW108" s="0"/>
      <c r="OPX108" s="0"/>
      <c r="OPY108" s="0"/>
      <c r="OPZ108" s="0"/>
      <c r="OQA108" s="0"/>
      <c r="OQB108" s="0"/>
      <c r="OQC108" s="0"/>
      <c r="OQD108" s="0"/>
      <c r="OQE108" s="0"/>
      <c r="OQF108" s="0"/>
      <c r="OQG108" s="0"/>
      <c r="OQH108" s="0"/>
      <c r="OQI108" s="0"/>
      <c r="OQJ108" s="0"/>
      <c r="OQK108" s="0"/>
      <c r="OQL108" s="0"/>
      <c r="OQM108" s="0"/>
      <c r="OQN108" s="0"/>
      <c r="OQO108" s="0"/>
      <c r="OQP108" s="0"/>
      <c r="OQQ108" s="0"/>
      <c r="OQR108" s="0"/>
      <c r="OQS108" s="0"/>
      <c r="OQT108" s="0"/>
      <c r="OQU108" s="0"/>
      <c r="OQV108" s="0"/>
      <c r="OQW108" s="0"/>
      <c r="OQX108" s="0"/>
      <c r="OQY108" s="0"/>
      <c r="OQZ108" s="0"/>
      <c r="ORA108" s="0"/>
      <c r="ORB108" s="0"/>
      <c r="ORC108" s="0"/>
      <c r="ORD108" s="0"/>
      <c r="ORE108" s="0"/>
      <c r="ORF108" s="0"/>
      <c r="ORG108" s="0"/>
      <c r="ORH108" s="0"/>
      <c r="ORI108" s="0"/>
      <c r="ORJ108" s="0"/>
      <c r="ORK108" s="0"/>
      <c r="ORL108" s="0"/>
      <c r="ORM108" s="0"/>
      <c r="ORN108" s="0"/>
      <c r="ORO108" s="0"/>
      <c r="ORP108" s="0"/>
      <c r="ORQ108" s="0"/>
      <c r="ORR108" s="0"/>
      <c r="ORS108" s="0"/>
      <c r="ORT108" s="0"/>
      <c r="ORU108" s="0"/>
      <c r="ORV108" s="0"/>
      <c r="ORW108" s="0"/>
      <c r="ORX108" s="0"/>
      <c r="ORY108" s="0"/>
      <c r="ORZ108" s="0"/>
      <c r="OSA108" s="0"/>
      <c r="OSB108" s="0"/>
      <c r="OSC108" s="0"/>
      <c r="OSD108" s="0"/>
      <c r="OSE108" s="0"/>
      <c r="OSF108" s="0"/>
      <c r="OSG108" s="0"/>
      <c r="OSH108" s="0"/>
      <c r="OSI108" s="0"/>
      <c r="OSJ108" s="0"/>
      <c r="OSK108" s="0"/>
      <c r="OSL108" s="0"/>
      <c r="OSM108" s="0"/>
      <c r="OSN108" s="0"/>
      <c r="OSO108" s="0"/>
      <c r="OSP108" s="0"/>
      <c r="OSQ108" s="0"/>
      <c r="OSR108" s="0"/>
      <c r="OSS108" s="0"/>
      <c r="OST108" s="0"/>
      <c r="OSU108" s="0"/>
      <c r="OSV108" s="0"/>
      <c r="OSW108" s="0"/>
      <c r="OSX108" s="0"/>
      <c r="OSY108" s="0"/>
      <c r="OSZ108" s="0"/>
      <c r="OTA108" s="0"/>
      <c r="OTB108" s="0"/>
      <c r="OTC108" s="0"/>
      <c r="OTD108" s="0"/>
      <c r="OTE108" s="0"/>
      <c r="OTF108" s="0"/>
      <c r="OTG108" s="0"/>
      <c r="OTH108" s="0"/>
      <c r="OTI108" s="0"/>
      <c r="OTJ108" s="0"/>
      <c r="OTK108" s="0"/>
      <c r="OTL108" s="0"/>
      <c r="OTM108" s="0"/>
      <c r="OTN108" s="0"/>
      <c r="OTO108" s="0"/>
      <c r="OTP108" s="0"/>
      <c r="OTQ108" s="0"/>
      <c r="OTR108" s="0"/>
      <c r="OTS108" s="0"/>
      <c r="OTT108" s="0"/>
      <c r="OTU108" s="0"/>
      <c r="OTV108" s="0"/>
      <c r="OTW108" s="0"/>
      <c r="OTX108" s="0"/>
      <c r="OTY108" s="0"/>
      <c r="OTZ108" s="0"/>
      <c r="OUA108" s="0"/>
      <c r="OUB108" s="0"/>
      <c r="OUC108" s="0"/>
      <c r="OUD108" s="0"/>
      <c r="OUE108" s="0"/>
      <c r="OUF108" s="0"/>
      <c r="OUG108" s="0"/>
      <c r="OUH108" s="0"/>
      <c r="OUI108" s="0"/>
      <c r="OUJ108" s="0"/>
      <c r="OUK108" s="0"/>
      <c r="OUL108" s="0"/>
      <c r="OUM108" s="0"/>
      <c r="OUN108" s="0"/>
      <c r="OUO108" s="0"/>
      <c r="OUP108" s="0"/>
      <c r="OUQ108" s="0"/>
      <c r="OUR108" s="0"/>
      <c r="OUS108" s="0"/>
      <c r="OUT108" s="0"/>
      <c r="OUU108" s="0"/>
      <c r="OUV108" s="0"/>
      <c r="OUW108" s="0"/>
      <c r="OUX108" s="0"/>
      <c r="OUY108" s="0"/>
      <c r="OUZ108" s="0"/>
      <c r="OVA108" s="0"/>
      <c r="OVB108" s="0"/>
      <c r="OVC108" s="0"/>
      <c r="OVD108" s="0"/>
      <c r="OVE108" s="0"/>
      <c r="OVF108" s="0"/>
      <c r="OVG108" s="0"/>
      <c r="OVH108" s="0"/>
      <c r="OVI108" s="0"/>
      <c r="OVJ108" s="0"/>
      <c r="OVK108" s="0"/>
      <c r="OVL108" s="0"/>
      <c r="OVM108" s="0"/>
      <c r="OVN108" s="0"/>
      <c r="OVO108" s="0"/>
      <c r="OVP108" s="0"/>
      <c r="OVQ108" s="0"/>
      <c r="OVR108" s="0"/>
      <c r="OVS108" s="0"/>
      <c r="OVT108" s="0"/>
      <c r="OVU108" s="0"/>
      <c r="OVV108" s="0"/>
      <c r="OVW108" s="0"/>
      <c r="OVX108" s="0"/>
      <c r="OVY108" s="0"/>
      <c r="OVZ108" s="0"/>
      <c r="OWA108" s="0"/>
      <c r="OWB108" s="0"/>
      <c r="OWC108" s="0"/>
      <c r="OWD108" s="0"/>
      <c r="OWE108" s="0"/>
      <c r="OWF108" s="0"/>
      <c r="OWG108" s="0"/>
      <c r="OWH108" s="0"/>
      <c r="OWI108" s="0"/>
      <c r="OWJ108" s="0"/>
      <c r="OWK108" s="0"/>
      <c r="OWL108" s="0"/>
      <c r="OWM108" s="0"/>
      <c r="OWN108" s="0"/>
      <c r="OWO108" s="0"/>
      <c r="OWP108" s="0"/>
      <c r="OWQ108" s="0"/>
      <c r="OWR108" s="0"/>
      <c r="OWS108" s="0"/>
      <c r="OWT108" s="0"/>
      <c r="OWU108" s="0"/>
      <c r="OWV108" s="0"/>
      <c r="OWW108" s="0"/>
      <c r="OWX108" s="0"/>
      <c r="OWY108" s="0"/>
      <c r="OWZ108" s="0"/>
      <c r="OXA108" s="0"/>
      <c r="OXB108" s="0"/>
      <c r="OXC108" s="0"/>
      <c r="OXD108" s="0"/>
      <c r="OXE108" s="0"/>
      <c r="OXF108" s="0"/>
      <c r="OXG108" s="0"/>
      <c r="OXH108" s="0"/>
      <c r="OXI108" s="0"/>
      <c r="OXJ108" s="0"/>
      <c r="OXK108" s="0"/>
      <c r="OXL108" s="0"/>
      <c r="OXM108" s="0"/>
      <c r="OXN108" s="0"/>
      <c r="OXO108" s="0"/>
      <c r="OXP108" s="0"/>
      <c r="OXQ108" s="0"/>
      <c r="OXR108" s="0"/>
      <c r="OXS108" s="0"/>
      <c r="OXT108" s="0"/>
      <c r="OXU108" s="0"/>
      <c r="OXV108" s="0"/>
      <c r="OXW108" s="0"/>
      <c r="OXX108" s="0"/>
      <c r="OXY108" s="0"/>
      <c r="OXZ108" s="0"/>
      <c r="OYA108" s="0"/>
      <c r="OYB108" s="0"/>
      <c r="OYC108" s="0"/>
      <c r="OYD108" s="0"/>
      <c r="OYE108" s="0"/>
      <c r="OYF108" s="0"/>
      <c r="OYG108" s="0"/>
      <c r="OYH108" s="0"/>
      <c r="OYI108" s="0"/>
      <c r="OYJ108" s="0"/>
      <c r="OYK108" s="0"/>
      <c r="OYL108" s="0"/>
      <c r="OYM108" s="0"/>
      <c r="OYN108" s="0"/>
      <c r="OYO108" s="0"/>
      <c r="OYP108" s="0"/>
      <c r="OYQ108" s="0"/>
      <c r="OYR108" s="0"/>
      <c r="OYS108" s="0"/>
      <c r="OYT108" s="0"/>
      <c r="OYU108" s="0"/>
      <c r="OYV108" s="0"/>
      <c r="OYW108" s="0"/>
      <c r="OYX108" s="0"/>
      <c r="OYY108" s="0"/>
      <c r="OYZ108" s="0"/>
      <c r="OZA108" s="0"/>
      <c r="OZB108" s="0"/>
      <c r="OZC108" s="0"/>
      <c r="OZD108" s="0"/>
      <c r="OZE108" s="0"/>
      <c r="OZF108" s="0"/>
      <c r="OZG108" s="0"/>
      <c r="OZH108" s="0"/>
      <c r="OZI108" s="0"/>
      <c r="OZJ108" s="0"/>
      <c r="OZK108" s="0"/>
      <c r="OZL108" s="0"/>
      <c r="OZM108" s="0"/>
      <c r="OZN108" s="0"/>
      <c r="OZO108" s="0"/>
      <c r="OZP108" s="0"/>
      <c r="OZQ108" s="0"/>
      <c r="OZR108" s="0"/>
      <c r="OZS108" s="0"/>
      <c r="OZT108" s="0"/>
      <c r="OZU108" s="0"/>
      <c r="OZV108" s="0"/>
      <c r="OZW108" s="0"/>
      <c r="OZX108" s="0"/>
      <c r="OZY108" s="0"/>
      <c r="OZZ108" s="0"/>
      <c r="PAA108" s="0"/>
      <c r="PAB108" s="0"/>
      <c r="PAC108" s="0"/>
      <c r="PAD108" s="0"/>
      <c r="PAE108" s="0"/>
      <c r="PAF108" s="0"/>
      <c r="PAG108" s="0"/>
      <c r="PAH108" s="0"/>
      <c r="PAI108" s="0"/>
      <c r="PAJ108" s="0"/>
      <c r="PAK108" s="0"/>
      <c r="PAL108" s="0"/>
      <c r="PAM108" s="0"/>
      <c r="PAN108" s="0"/>
      <c r="PAO108" s="0"/>
      <c r="PAP108" s="0"/>
      <c r="PAQ108" s="0"/>
      <c r="PAR108" s="0"/>
      <c r="PAS108" s="0"/>
      <c r="PAT108" s="0"/>
      <c r="PAU108" s="0"/>
      <c r="PAV108" s="0"/>
      <c r="PAW108" s="0"/>
      <c r="PAX108" s="0"/>
      <c r="PAY108" s="0"/>
      <c r="PAZ108" s="0"/>
      <c r="PBA108" s="0"/>
      <c r="PBB108" s="0"/>
      <c r="PBC108" s="0"/>
      <c r="PBD108" s="0"/>
      <c r="PBE108" s="0"/>
      <c r="PBF108" s="0"/>
      <c r="PBG108" s="0"/>
      <c r="PBH108" s="0"/>
      <c r="PBI108" s="0"/>
      <c r="PBJ108" s="0"/>
      <c r="PBK108" s="0"/>
      <c r="PBL108" s="0"/>
      <c r="PBM108" s="0"/>
      <c r="PBN108" s="0"/>
      <c r="PBO108" s="0"/>
      <c r="PBP108" s="0"/>
      <c r="PBQ108" s="0"/>
      <c r="PBR108" s="0"/>
      <c r="PBS108" s="0"/>
      <c r="PBT108" s="0"/>
      <c r="PBU108" s="0"/>
      <c r="PBV108" s="0"/>
      <c r="PBW108" s="0"/>
      <c r="PBX108" s="0"/>
      <c r="PBY108" s="0"/>
      <c r="PBZ108" s="0"/>
      <c r="PCA108" s="0"/>
      <c r="PCB108" s="0"/>
      <c r="PCC108" s="0"/>
      <c r="PCD108" s="0"/>
      <c r="PCE108" s="0"/>
      <c r="PCF108" s="0"/>
      <c r="PCG108" s="0"/>
      <c r="PCH108" s="0"/>
      <c r="PCI108" s="0"/>
      <c r="PCJ108" s="0"/>
      <c r="PCK108" s="0"/>
      <c r="PCL108" s="0"/>
      <c r="PCM108" s="0"/>
      <c r="PCN108" s="0"/>
      <c r="PCO108" s="0"/>
      <c r="PCP108" s="0"/>
      <c r="PCQ108" s="0"/>
      <c r="PCR108" s="0"/>
      <c r="PCS108" s="0"/>
      <c r="PCT108" s="0"/>
      <c r="PCU108" s="0"/>
      <c r="PCV108" s="0"/>
      <c r="PCW108" s="0"/>
      <c r="PCX108" s="0"/>
      <c r="PCY108" s="0"/>
      <c r="PCZ108" s="0"/>
      <c r="PDA108" s="0"/>
      <c r="PDB108" s="0"/>
      <c r="PDC108" s="0"/>
      <c r="PDD108" s="0"/>
      <c r="PDE108" s="0"/>
      <c r="PDF108" s="0"/>
      <c r="PDG108" s="0"/>
      <c r="PDH108" s="0"/>
      <c r="PDI108" s="0"/>
      <c r="PDJ108" s="0"/>
      <c r="PDK108" s="0"/>
      <c r="PDL108" s="0"/>
      <c r="PDM108" s="0"/>
      <c r="PDN108" s="0"/>
      <c r="PDO108" s="0"/>
      <c r="PDP108" s="0"/>
      <c r="PDQ108" s="0"/>
      <c r="PDR108" s="0"/>
      <c r="PDS108" s="0"/>
      <c r="PDT108" s="0"/>
      <c r="PDU108" s="0"/>
      <c r="PDV108" s="0"/>
      <c r="PDW108" s="0"/>
      <c r="PDX108" s="0"/>
      <c r="PDY108" s="0"/>
      <c r="PDZ108" s="0"/>
      <c r="PEA108" s="0"/>
      <c r="PEB108" s="0"/>
      <c r="PEC108" s="0"/>
      <c r="PED108" s="0"/>
      <c r="PEE108" s="0"/>
      <c r="PEF108" s="0"/>
      <c r="PEG108" s="0"/>
      <c r="PEH108" s="0"/>
      <c r="PEI108" s="0"/>
      <c r="PEJ108" s="0"/>
      <c r="PEK108" s="0"/>
      <c r="PEL108" s="0"/>
      <c r="PEM108" s="0"/>
      <c r="PEN108" s="0"/>
      <c r="PEO108" s="0"/>
      <c r="PEP108" s="0"/>
      <c r="PEQ108" s="0"/>
      <c r="PER108" s="0"/>
      <c r="PES108" s="0"/>
      <c r="PET108" s="0"/>
      <c r="PEU108" s="0"/>
      <c r="PEV108" s="0"/>
      <c r="PEW108" s="0"/>
      <c r="PEX108" s="0"/>
      <c r="PEY108" s="0"/>
      <c r="PEZ108" s="0"/>
      <c r="PFA108" s="0"/>
      <c r="PFB108" s="0"/>
      <c r="PFC108" s="0"/>
      <c r="PFD108" s="0"/>
      <c r="PFE108" s="0"/>
      <c r="PFF108" s="0"/>
      <c r="PFG108" s="0"/>
      <c r="PFH108" s="0"/>
      <c r="PFI108" s="0"/>
      <c r="PFJ108" s="0"/>
      <c r="PFK108" s="0"/>
      <c r="PFL108" s="0"/>
      <c r="PFM108" s="0"/>
      <c r="PFN108" s="0"/>
      <c r="PFO108" s="0"/>
      <c r="PFP108" s="0"/>
      <c r="PFQ108" s="0"/>
      <c r="PFR108" s="0"/>
      <c r="PFS108" s="0"/>
      <c r="PFT108" s="0"/>
      <c r="PFU108" s="0"/>
      <c r="PFV108" s="0"/>
      <c r="PFW108" s="0"/>
      <c r="PFX108" s="0"/>
      <c r="PFY108" s="0"/>
      <c r="PFZ108" s="0"/>
      <c r="PGA108" s="0"/>
      <c r="PGB108" s="0"/>
      <c r="PGC108" s="0"/>
      <c r="PGD108" s="0"/>
      <c r="PGE108" s="0"/>
      <c r="PGF108" s="0"/>
      <c r="PGG108" s="0"/>
      <c r="PGH108" s="0"/>
      <c r="PGI108" s="0"/>
      <c r="PGJ108" s="0"/>
      <c r="PGK108" s="0"/>
      <c r="PGL108" s="0"/>
      <c r="PGM108" s="0"/>
      <c r="PGN108" s="0"/>
      <c r="PGO108" s="0"/>
      <c r="PGP108" s="0"/>
      <c r="PGQ108" s="0"/>
      <c r="PGR108" s="0"/>
      <c r="PGS108" s="0"/>
      <c r="PGT108" s="0"/>
      <c r="PGU108" s="0"/>
      <c r="PGV108" s="0"/>
      <c r="PGW108" s="0"/>
      <c r="PGX108" s="0"/>
      <c r="PGY108" s="0"/>
      <c r="PGZ108" s="0"/>
      <c r="PHA108" s="0"/>
      <c r="PHB108" s="0"/>
      <c r="PHC108" s="0"/>
      <c r="PHD108" s="0"/>
      <c r="PHE108" s="0"/>
      <c r="PHF108" s="0"/>
      <c r="PHG108" s="0"/>
      <c r="PHH108" s="0"/>
      <c r="PHI108" s="0"/>
      <c r="PHJ108" s="0"/>
      <c r="PHK108" s="0"/>
      <c r="PHL108" s="0"/>
      <c r="PHM108" s="0"/>
      <c r="PHN108" s="0"/>
      <c r="PHO108" s="0"/>
      <c r="PHP108" s="0"/>
      <c r="PHQ108" s="0"/>
      <c r="PHR108" s="0"/>
      <c r="PHS108" s="0"/>
      <c r="PHT108" s="0"/>
      <c r="PHU108" s="0"/>
      <c r="PHV108" s="0"/>
      <c r="PHW108" s="0"/>
      <c r="PHX108" s="0"/>
      <c r="PHY108" s="0"/>
      <c r="PHZ108" s="0"/>
      <c r="PIA108" s="0"/>
      <c r="PIB108" s="0"/>
      <c r="PIC108" s="0"/>
      <c r="PID108" s="0"/>
      <c r="PIE108" s="0"/>
      <c r="PIF108" s="0"/>
      <c r="PIG108" s="0"/>
      <c r="PIH108" s="0"/>
      <c r="PII108" s="0"/>
      <c r="PIJ108" s="0"/>
      <c r="PIK108" s="0"/>
      <c r="PIL108" s="0"/>
      <c r="PIM108" s="0"/>
      <c r="PIN108" s="0"/>
      <c r="PIO108" s="0"/>
      <c r="PIP108" s="0"/>
      <c r="PIQ108" s="0"/>
      <c r="PIR108" s="0"/>
      <c r="PIS108" s="0"/>
      <c r="PIT108" s="0"/>
      <c r="PIU108" s="0"/>
      <c r="PIV108" s="0"/>
      <c r="PIW108" s="0"/>
      <c r="PIX108" s="0"/>
      <c r="PIY108" s="0"/>
      <c r="PIZ108" s="0"/>
      <c r="PJA108" s="0"/>
      <c r="PJB108" s="0"/>
      <c r="PJC108" s="0"/>
      <c r="PJD108" s="0"/>
      <c r="PJE108" s="0"/>
      <c r="PJF108" s="0"/>
      <c r="PJG108" s="0"/>
      <c r="PJH108" s="0"/>
      <c r="PJI108" s="0"/>
      <c r="PJJ108" s="0"/>
      <c r="PJK108" s="0"/>
      <c r="PJL108" s="0"/>
      <c r="PJM108" s="0"/>
      <c r="PJN108" s="0"/>
      <c r="PJO108" s="0"/>
      <c r="PJP108" s="0"/>
      <c r="PJQ108" s="0"/>
      <c r="PJR108" s="0"/>
      <c r="PJS108" s="0"/>
      <c r="PJT108" s="0"/>
      <c r="PJU108" s="0"/>
      <c r="PJV108" s="0"/>
      <c r="PJW108" s="0"/>
      <c r="PJX108" s="0"/>
      <c r="PJY108" s="0"/>
      <c r="PJZ108" s="0"/>
      <c r="PKA108" s="0"/>
      <c r="PKB108" s="0"/>
      <c r="PKC108" s="0"/>
      <c r="PKD108" s="0"/>
      <c r="PKE108" s="0"/>
      <c r="PKF108" s="0"/>
      <c r="PKG108" s="0"/>
      <c r="PKH108" s="0"/>
      <c r="PKI108" s="0"/>
      <c r="PKJ108" s="0"/>
      <c r="PKK108" s="0"/>
      <c r="PKL108" s="0"/>
      <c r="PKM108" s="0"/>
      <c r="PKN108" s="0"/>
      <c r="PKO108" s="0"/>
      <c r="PKP108" s="0"/>
      <c r="PKQ108" s="0"/>
      <c r="PKR108" s="0"/>
      <c r="PKS108" s="0"/>
      <c r="PKT108" s="0"/>
      <c r="PKU108" s="0"/>
      <c r="PKV108" s="0"/>
      <c r="PKW108" s="0"/>
      <c r="PKX108" s="0"/>
      <c r="PKY108" s="0"/>
      <c r="PKZ108" s="0"/>
      <c r="PLA108" s="0"/>
      <c r="PLB108" s="0"/>
      <c r="PLC108" s="0"/>
      <c r="PLD108" s="0"/>
      <c r="PLE108" s="0"/>
      <c r="PLF108" s="0"/>
      <c r="PLG108" s="0"/>
      <c r="PLH108" s="0"/>
      <c r="PLI108" s="0"/>
      <c r="PLJ108" s="0"/>
      <c r="PLK108" s="0"/>
      <c r="PLL108" s="0"/>
      <c r="PLM108" s="0"/>
      <c r="PLN108" s="0"/>
      <c r="PLO108" s="0"/>
      <c r="PLP108" s="0"/>
      <c r="PLQ108" s="0"/>
      <c r="PLR108" s="0"/>
      <c r="PLS108" s="0"/>
      <c r="PLT108" s="0"/>
      <c r="PLU108" s="0"/>
      <c r="PLV108" s="0"/>
      <c r="PLW108" s="0"/>
      <c r="PLX108" s="0"/>
      <c r="PLY108" s="0"/>
      <c r="PLZ108" s="0"/>
      <c r="PMA108" s="0"/>
      <c r="PMB108" s="0"/>
      <c r="PMC108" s="0"/>
      <c r="PMD108" s="0"/>
      <c r="PME108" s="0"/>
      <c r="PMF108" s="0"/>
      <c r="PMG108" s="0"/>
      <c r="PMH108" s="0"/>
      <c r="PMI108" s="0"/>
      <c r="PMJ108" s="0"/>
      <c r="PMK108" s="0"/>
      <c r="PML108" s="0"/>
      <c r="PMM108" s="0"/>
      <c r="PMN108" s="0"/>
      <c r="PMO108" s="0"/>
      <c r="PMP108" s="0"/>
      <c r="PMQ108" s="0"/>
      <c r="PMR108" s="0"/>
      <c r="PMS108" s="0"/>
      <c r="PMT108" s="0"/>
      <c r="PMU108" s="0"/>
      <c r="PMV108" s="0"/>
      <c r="PMW108" s="0"/>
      <c r="PMX108" s="0"/>
      <c r="PMY108" s="0"/>
      <c r="PMZ108" s="0"/>
      <c r="PNA108" s="0"/>
      <c r="PNB108" s="0"/>
      <c r="PNC108" s="0"/>
      <c r="PND108" s="0"/>
      <c r="PNE108" s="0"/>
      <c r="PNF108" s="0"/>
      <c r="PNG108" s="0"/>
      <c r="PNH108" s="0"/>
      <c r="PNI108" s="0"/>
      <c r="PNJ108" s="0"/>
      <c r="PNK108" s="0"/>
      <c r="PNL108" s="0"/>
      <c r="PNM108" s="0"/>
      <c r="PNN108" s="0"/>
      <c r="PNO108" s="0"/>
      <c r="PNP108" s="0"/>
      <c r="PNQ108" s="0"/>
      <c r="PNR108" s="0"/>
      <c r="PNS108" s="0"/>
      <c r="PNT108" s="0"/>
      <c r="PNU108" s="0"/>
      <c r="PNV108" s="0"/>
      <c r="PNW108" s="0"/>
      <c r="PNX108" s="0"/>
      <c r="PNY108" s="0"/>
      <c r="PNZ108" s="0"/>
      <c r="POA108" s="0"/>
      <c r="POB108" s="0"/>
      <c r="POC108" s="0"/>
      <c r="POD108" s="0"/>
      <c r="POE108" s="0"/>
      <c r="POF108" s="0"/>
      <c r="POG108" s="0"/>
      <c r="POH108" s="0"/>
      <c r="POI108" s="0"/>
      <c r="POJ108" s="0"/>
      <c r="POK108" s="0"/>
      <c r="POL108" s="0"/>
      <c r="POM108" s="0"/>
      <c r="PON108" s="0"/>
      <c r="POO108" s="0"/>
      <c r="POP108" s="0"/>
      <c r="POQ108" s="0"/>
      <c r="POR108" s="0"/>
      <c r="POS108" s="0"/>
      <c r="POT108" s="0"/>
      <c r="POU108" s="0"/>
      <c r="POV108" s="0"/>
      <c r="POW108" s="0"/>
      <c r="POX108" s="0"/>
      <c r="POY108" s="0"/>
      <c r="POZ108" s="0"/>
      <c r="PPA108" s="0"/>
      <c r="PPB108" s="0"/>
      <c r="PPC108" s="0"/>
      <c r="PPD108" s="0"/>
      <c r="PPE108" s="0"/>
      <c r="PPF108" s="0"/>
      <c r="PPG108" s="0"/>
      <c r="PPH108" s="0"/>
      <c r="PPI108" s="0"/>
      <c r="PPJ108" s="0"/>
      <c r="PPK108" s="0"/>
      <c r="PPL108" s="0"/>
      <c r="PPM108" s="0"/>
      <c r="PPN108" s="0"/>
      <c r="PPO108" s="0"/>
      <c r="PPP108" s="0"/>
      <c r="PPQ108" s="0"/>
      <c r="PPR108" s="0"/>
      <c r="PPS108" s="0"/>
      <c r="PPT108" s="0"/>
      <c r="PPU108" s="0"/>
      <c r="PPV108" s="0"/>
      <c r="PPW108" s="0"/>
      <c r="PPX108" s="0"/>
      <c r="PPY108" s="0"/>
      <c r="PPZ108" s="0"/>
      <c r="PQA108" s="0"/>
      <c r="PQB108" s="0"/>
      <c r="PQC108" s="0"/>
      <c r="PQD108" s="0"/>
      <c r="PQE108" s="0"/>
      <c r="PQF108" s="0"/>
      <c r="PQG108" s="0"/>
      <c r="PQH108" s="0"/>
      <c r="PQI108" s="0"/>
      <c r="PQJ108" s="0"/>
      <c r="PQK108" s="0"/>
      <c r="PQL108" s="0"/>
      <c r="PQM108" s="0"/>
      <c r="PQN108" s="0"/>
      <c r="PQO108" s="0"/>
      <c r="PQP108" s="0"/>
      <c r="PQQ108" s="0"/>
      <c r="PQR108" s="0"/>
      <c r="PQS108" s="0"/>
      <c r="PQT108" s="0"/>
      <c r="PQU108" s="0"/>
      <c r="PQV108" s="0"/>
      <c r="PQW108" s="0"/>
      <c r="PQX108" s="0"/>
      <c r="PQY108" s="0"/>
      <c r="PQZ108" s="0"/>
      <c r="PRA108" s="0"/>
      <c r="PRB108" s="0"/>
      <c r="PRC108" s="0"/>
      <c r="PRD108" s="0"/>
      <c r="PRE108" s="0"/>
      <c r="PRF108" s="0"/>
      <c r="PRG108" s="0"/>
      <c r="PRH108" s="0"/>
      <c r="PRI108" s="0"/>
      <c r="PRJ108" s="0"/>
      <c r="PRK108" s="0"/>
      <c r="PRL108" s="0"/>
      <c r="PRM108" s="0"/>
      <c r="PRN108" s="0"/>
      <c r="PRO108" s="0"/>
      <c r="PRP108" s="0"/>
      <c r="PRQ108" s="0"/>
      <c r="PRR108" s="0"/>
      <c r="PRS108" s="0"/>
      <c r="PRT108" s="0"/>
      <c r="PRU108" s="0"/>
      <c r="PRV108" s="0"/>
      <c r="PRW108" s="0"/>
      <c r="PRX108" s="0"/>
      <c r="PRY108" s="0"/>
      <c r="PRZ108" s="0"/>
      <c r="PSA108" s="0"/>
      <c r="PSB108" s="0"/>
      <c r="PSC108" s="0"/>
      <c r="PSD108" s="0"/>
      <c r="PSE108" s="0"/>
      <c r="PSF108" s="0"/>
      <c r="PSG108" s="0"/>
      <c r="PSH108" s="0"/>
      <c r="PSI108" s="0"/>
      <c r="PSJ108" s="0"/>
      <c r="PSK108" s="0"/>
      <c r="PSL108" s="0"/>
      <c r="PSM108" s="0"/>
      <c r="PSN108" s="0"/>
      <c r="PSO108" s="0"/>
      <c r="PSP108" s="0"/>
      <c r="PSQ108" s="0"/>
      <c r="PSR108" s="0"/>
      <c r="PSS108" s="0"/>
      <c r="PST108" s="0"/>
      <c r="PSU108" s="0"/>
      <c r="PSV108" s="0"/>
      <c r="PSW108" s="0"/>
      <c r="PSX108" s="0"/>
      <c r="PSY108" s="0"/>
      <c r="PSZ108" s="0"/>
      <c r="PTA108" s="0"/>
      <c r="PTB108" s="0"/>
      <c r="PTC108" s="0"/>
      <c r="PTD108" s="0"/>
      <c r="PTE108" s="0"/>
      <c r="PTF108" s="0"/>
      <c r="PTG108" s="0"/>
      <c r="PTH108" s="0"/>
      <c r="PTI108" s="0"/>
      <c r="PTJ108" s="0"/>
      <c r="PTK108" s="0"/>
      <c r="PTL108" s="0"/>
      <c r="PTM108" s="0"/>
      <c r="PTN108" s="0"/>
      <c r="PTO108" s="0"/>
      <c r="PTP108" s="0"/>
      <c r="PTQ108" s="0"/>
      <c r="PTR108" s="0"/>
      <c r="PTS108" s="0"/>
      <c r="PTT108" s="0"/>
      <c r="PTU108" s="0"/>
      <c r="PTV108" s="0"/>
      <c r="PTW108" s="0"/>
      <c r="PTX108" s="0"/>
      <c r="PTY108" s="0"/>
      <c r="PTZ108" s="0"/>
      <c r="PUA108" s="0"/>
      <c r="PUB108" s="0"/>
      <c r="PUC108" s="0"/>
      <c r="PUD108" s="0"/>
      <c r="PUE108" s="0"/>
      <c r="PUF108" s="0"/>
      <c r="PUG108" s="0"/>
      <c r="PUH108" s="0"/>
      <c r="PUI108" s="0"/>
      <c r="PUJ108" s="0"/>
      <c r="PUK108" s="0"/>
      <c r="PUL108" s="0"/>
      <c r="PUM108" s="0"/>
      <c r="PUN108" s="0"/>
      <c r="PUO108" s="0"/>
      <c r="PUP108" s="0"/>
      <c r="PUQ108" s="0"/>
      <c r="PUR108" s="0"/>
      <c r="PUS108" s="0"/>
      <c r="PUT108" s="0"/>
      <c r="PUU108" s="0"/>
      <c r="PUV108" s="0"/>
      <c r="PUW108" s="0"/>
      <c r="PUX108" s="0"/>
      <c r="PUY108" s="0"/>
      <c r="PUZ108" s="0"/>
      <c r="PVA108" s="0"/>
      <c r="PVB108" s="0"/>
      <c r="PVC108" s="0"/>
      <c r="PVD108" s="0"/>
      <c r="PVE108" s="0"/>
      <c r="PVF108" s="0"/>
      <c r="PVG108" s="0"/>
      <c r="PVH108" s="0"/>
      <c r="PVI108" s="0"/>
      <c r="PVJ108" s="0"/>
      <c r="PVK108" s="0"/>
      <c r="PVL108" s="0"/>
      <c r="PVM108" s="0"/>
      <c r="PVN108" s="0"/>
      <c r="PVO108" s="0"/>
      <c r="PVP108" s="0"/>
      <c r="PVQ108" s="0"/>
      <c r="PVR108" s="0"/>
      <c r="PVS108" s="0"/>
      <c r="PVT108" s="0"/>
      <c r="PVU108" s="0"/>
      <c r="PVV108" s="0"/>
      <c r="PVW108" s="0"/>
      <c r="PVX108" s="0"/>
      <c r="PVY108" s="0"/>
      <c r="PVZ108" s="0"/>
      <c r="PWA108" s="0"/>
      <c r="PWB108" s="0"/>
      <c r="PWC108" s="0"/>
      <c r="PWD108" s="0"/>
      <c r="PWE108" s="0"/>
      <c r="PWF108" s="0"/>
      <c r="PWG108" s="0"/>
      <c r="PWH108" s="0"/>
      <c r="PWI108" s="0"/>
      <c r="PWJ108" s="0"/>
      <c r="PWK108" s="0"/>
      <c r="PWL108" s="0"/>
      <c r="PWM108" s="0"/>
      <c r="PWN108" s="0"/>
      <c r="PWO108" s="0"/>
      <c r="PWP108" s="0"/>
      <c r="PWQ108" s="0"/>
      <c r="PWR108" s="0"/>
      <c r="PWS108" s="0"/>
      <c r="PWT108" s="0"/>
      <c r="PWU108" s="0"/>
      <c r="PWV108" s="0"/>
      <c r="PWW108" s="0"/>
      <c r="PWX108" s="0"/>
      <c r="PWY108" s="0"/>
      <c r="PWZ108" s="0"/>
      <c r="PXA108" s="0"/>
      <c r="PXB108" s="0"/>
      <c r="PXC108" s="0"/>
      <c r="PXD108" s="0"/>
      <c r="PXE108" s="0"/>
      <c r="PXF108" s="0"/>
      <c r="PXG108" s="0"/>
      <c r="PXH108" s="0"/>
      <c r="PXI108" s="0"/>
      <c r="PXJ108" s="0"/>
      <c r="PXK108" s="0"/>
      <c r="PXL108" s="0"/>
      <c r="PXM108" s="0"/>
      <c r="PXN108" s="0"/>
      <c r="PXO108" s="0"/>
      <c r="PXP108" s="0"/>
      <c r="PXQ108" s="0"/>
      <c r="PXR108" s="0"/>
      <c r="PXS108" s="0"/>
      <c r="PXT108" s="0"/>
      <c r="PXU108" s="0"/>
      <c r="PXV108" s="0"/>
      <c r="PXW108" s="0"/>
      <c r="PXX108" s="0"/>
      <c r="PXY108" s="0"/>
      <c r="PXZ108" s="0"/>
      <c r="PYA108" s="0"/>
      <c r="PYB108" s="0"/>
      <c r="PYC108" s="0"/>
      <c r="PYD108" s="0"/>
      <c r="PYE108" s="0"/>
      <c r="PYF108" s="0"/>
      <c r="PYG108" s="0"/>
      <c r="PYH108" s="0"/>
      <c r="PYI108" s="0"/>
      <c r="PYJ108" s="0"/>
      <c r="PYK108" s="0"/>
      <c r="PYL108" s="0"/>
      <c r="PYM108" s="0"/>
      <c r="PYN108" s="0"/>
      <c r="PYO108" s="0"/>
      <c r="PYP108" s="0"/>
      <c r="PYQ108" s="0"/>
      <c r="PYR108" s="0"/>
      <c r="PYS108" s="0"/>
      <c r="PYT108" s="0"/>
      <c r="PYU108" s="0"/>
      <c r="PYV108" s="0"/>
      <c r="PYW108" s="0"/>
      <c r="PYX108" s="0"/>
      <c r="PYY108" s="0"/>
      <c r="PYZ108" s="0"/>
      <c r="PZA108" s="0"/>
      <c r="PZB108" s="0"/>
      <c r="PZC108" s="0"/>
      <c r="PZD108" s="0"/>
      <c r="PZE108" s="0"/>
      <c r="PZF108" s="0"/>
      <c r="PZG108" s="0"/>
      <c r="PZH108" s="0"/>
      <c r="PZI108" s="0"/>
      <c r="PZJ108" s="0"/>
      <c r="PZK108" s="0"/>
      <c r="PZL108" s="0"/>
      <c r="PZM108" s="0"/>
      <c r="PZN108" s="0"/>
      <c r="PZO108" s="0"/>
      <c r="PZP108" s="0"/>
      <c r="PZQ108" s="0"/>
      <c r="PZR108" s="0"/>
      <c r="PZS108" s="0"/>
      <c r="PZT108" s="0"/>
      <c r="PZU108" s="0"/>
      <c r="PZV108" s="0"/>
      <c r="PZW108" s="0"/>
      <c r="PZX108" s="0"/>
      <c r="PZY108" s="0"/>
      <c r="PZZ108" s="0"/>
      <c r="QAA108" s="0"/>
      <c r="QAB108" s="0"/>
      <c r="QAC108" s="0"/>
      <c r="QAD108" s="0"/>
      <c r="QAE108" s="0"/>
      <c r="QAF108" s="0"/>
      <c r="QAG108" s="0"/>
      <c r="QAH108" s="0"/>
      <c r="QAI108" s="0"/>
      <c r="QAJ108" s="0"/>
      <c r="QAK108" s="0"/>
      <c r="QAL108" s="0"/>
      <c r="QAM108" s="0"/>
      <c r="QAN108" s="0"/>
      <c r="QAO108" s="0"/>
      <c r="QAP108" s="0"/>
      <c r="QAQ108" s="0"/>
      <c r="QAR108" s="0"/>
      <c r="QAS108" s="0"/>
      <c r="QAT108" s="0"/>
      <c r="QAU108" s="0"/>
      <c r="QAV108" s="0"/>
      <c r="QAW108" s="0"/>
      <c r="QAX108" s="0"/>
      <c r="QAY108" s="0"/>
      <c r="QAZ108" s="0"/>
      <c r="QBA108" s="0"/>
      <c r="QBB108" s="0"/>
      <c r="QBC108" s="0"/>
      <c r="QBD108" s="0"/>
      <c r="QBE108" s="0"/>
      <c r="QBF108" s="0"/>
      <c r="QBG108" s="0"/>
      <c r="QBH108" s="0"/>
      <c r="QBI108" s="0"/>
      <c r="QBJ108" s="0"/>
      <c r="QBK108" s="0"/>
      <c r="QBL108" s="0"/>
      <c r="QBM108" s="0"/>
      <c r="QBN108" s="0"/>
      <c r="QBO108" s="0"/>
      <c r="QBP108" s="0"/>
      <c r="QBQ108" s="0"/>
      <c r="QBR108" s="0"/>
      <c r="QBS108" s="0"/>
      <c r="QBT108" s="0"/>
      <c r="QBU108" s="0"/>
      <c r="QBV108" s="0"/>
      <c r="QBW108" s="0"/>
      <c r="QBX108" s="0"/>
      <c r="QBY108" s="0"/>
      <c r="QBZ108" s="0"/>
      <c r="QCA108" s="0"/>
      <c r="QCB108" s="0"/>
      <c r="QCC108" s="0"/>
      <c r="QCD108" s="0"/>
      <c r="QCE108" s="0"/>
      <c r="QCF108" s="0"/>
      <c r="QCG108" s="0"/>
      <c r="QCH108" s="0"/>
      <c r="QCI108" s="0"/>
      <c r="QCJ108" s="0"/>
      <c r="QCK108" s="0"/>
      <c r="QCL108" s="0"/>
      <c r="QCM108" s="0"/>
      <c r="QCN108" s="0"/>
      <c r="QCO108" s="0"/>
      <c r="QCP108" s="0"/>
      <c r="QCQ108" s="0"/>
      <c r="QCR108" s="0"/>
      <c r="QCS108" s="0"/>
      <c r="QCT108" s="0"/>
      <c r="QCU108" s="0"/>
      <c r="QCV108" s="0"/>
      <c r="QCW108" s="0"/>
      <c r="QCX108" s="0"/>
      <c r="QCY108" s="0"/>
      <c r="QCZ108" s="0"/>
      <c r="QDA108" s="0"/>
      <c r="QDB108" s="0"/>
      <c r="QDC108" s="0"/>
      <c r="QDD108" s="0"/>
      <c r="QDE108" s="0"/>
      <c r="QDF108" s="0"/>
      <c r="QDG108" s="0"/>
      <c r="QDH108" s="0"/>
      <c r="QDI108" s="0"/>
      <c r="QDJ108" s="0"/>
      <c r="QDK108" s="0"/>
      <c r="QDL108" s="0"/>
      <c r="QDM108" s="0"/>
      <c r="QDN108" s="0"/>
      <c r="QDO108" s="0"/>
      <c r="QDP108" s="0"/>
      <c r="QDQ108" s="0"/>
      <c r="QDR108" s="0"/>
      <c r="QDS108" s="0"/>
      <c r="QDT108" s="0"/>
      <c r="QDU108" s="0"/>
      <c r="QDV108" s="0"/>
      <c r="QDW108" s="0"/>
      <c r="QDX108" s="0"/>
      <c r="QDY108" s="0"/>
      <c r="QDZ108" s="0"/>
      <c r="QEA108" s="0"/>
      <c r="QEB108" s="0"/>
      <c r="QEC108" s="0"/>
      <c r="QED108" s="0"/>
      <c r="QEE108" s="0"/>
      <c r="QEF108" s="0"/>
      <c r="QEG108" s="0"/>
      <c r="QEH108" s="0"/>
      <c r="QEI108" s="0"/>
      <c r="QEJ108" s="0"/>
      <c r="QEK108" s="0"/>
      <c r="QEL108" s="0"/>
      <c r="QEM108" s="0"/>
      <c r="QEN108" s="0"/>
      <c r="QEO108" s="0"/>
      <c r="QEP108" s="0"/>
      <c r="QEQ108" s="0"/>
      <c r="QER108" s="0"/>
      <c r="QES108" s="0"/>
      <c r="QET108" s="0"/>
      <c r="QEU108" s="0"/>
      <c r="QEV108" s="0"/>
      <c r="QEW108" s="0"/>
      <c r="QEX108" s="0"/>
      <c r="QEY108" s="0"/>
      <c r="QEZ108" s="0"/>
      <c r="QFA108" s="0"/>
      <c r="QFB108" s="0"/>
      <c r="QFC108" s="0"/>
      <c r="QFD108" s="0"/>
      <c r="QFE108" s="0"/>
      <c r="QFF108" s="0"/>
      <c r="QFG108" s="0"/>
      <c r="QFH108" s="0"/>
      <c r="QFI108" s="0"/>
      <c r="QFJ108" s="0"/>
      <c r="QFK108" s="0"/>
      <c r="QFL108" s="0"/>
      <c r="QFM108" s="0"/>
      <c r="QFN108" s="0"/>
      <c r="QFO108" s="0"/>
      <c r="QFP108" s="0"/>
      <c r="QFQ108" s="0"/>
      <c r="QFR108" s="0"/>
      <c r="QFS108" s="0"/>
      <c r="QFT108" s="0"/>
      <c r="QFU108" s="0"/>
      <c r="QFV108" s="0"/>
      <c r="QFW108" s="0"/>
      <c r="QFX108" s="0"/>
      <c r="QFY108" s="0"/>
      <c r="QFZ108" s="0"/>
      <c r="QGA108" s="0"/>
      <c r="QGB108" s="0"/>
      <c r="QGC108" s="0"/>
      <c r="QGD108" s="0"/>
      <c r="QGE108" s="0"/>
      <c r="QGF108" s="0"/>
      <c r="QGG108" s="0"/>
      <c r="QGH108" s="0"/>
      <c r="QGI108" s="0"/>
      <c r="QGJ108" s="0"/>
      <c r="QGK108" s="0"/>
      <c r="QGL108" s="0"/>
      <c r="QGM108" s="0"/>
      <c r="QGN108" s="0"/>
      <c r="QGO108" s="0"/>
      <c r="QGP108" s="0"/>
      <c r="QGQ108" s="0"/>
      <c r="QGR108" s="0"/>
      <c r="QGS108" s="0"/>
      <c r="QGT108" s="0"/>
      <c r="QGU108" s="0"/>
      <c r="QGV108" s="0"/>
      <c r="QGW108" s="0"/>
      <c r="QGX108" s="0"/>
      <c r="QGY108" s="0"/>
      <c r="QGZ108" s="0"/>
      <c r="QHA108" s="0"/>
      <c r="QHB108" s="0"/>
      <c r="QHC108" s="0"/>
      <c r="QHD108" s="0"/>
      <c r="QHE108" s="0"/>
      <c r="QHF108" s="0"/>
      <c r="QHG108" s="0"/>
      <c r="QHH108" s="0"/>
      <c r="QHI108" s="0"/>
      <c r="QHJ108" s="0"/>
      <c r="QHK108" s="0"/>
      <c r="QHL108" s="0"/>
      <c r="QHM108" s="0"/>
      <c r="QHN108" s="0"/>
      <c r="QHO108" s="0"/>
      <c r="QHP108" s="0"/>
      <c r="QHQ108" s="0"/>
      <c r="QHR108" s="0"/>
      <c r="QHS108" s="0"/>
      <c r="QHT108" s="0"/>
      <c r="QHU108" s="0"/>
      <c r="QHV108" s="0"/>
      <c r="QHW108" s="0"/>
      <c r="QHX108" s="0"/>
      <c r="QHY108" s="0"/>
      <c r="QHZ108" s="0"/>
      <c r="QIA108" s="0"/>
      <c r="QIB108" s="0"/>
      <c r="QIC108" s="0"/>
      <c r="QID108" s="0"/>
      <c r="QIE108" s="0"/>
      <c r="QIF108" s="0"/>
      <c r="QIG108" s="0"/>
      <c r="QIH108" s="0"/>
      <c r="QII108" s="0"/>
      <c r="QIJ108" s="0"/>
      <c r="QIK108" s="0"/>
      <c r="QIL108" s="0"/>
      <c r="QIM108" s="0"/>
      <c r="QIN108" s="0"/>
      <c r="QIO108" s="0"/>
      <c r="QIP108" s="0"/>
      <c r="QIQ108" s="0"/>
      <c r="QIR108" s="0"/>
      <c r="QIS108" s="0"/>
      <c r="QIT108" s="0"/>
      <c r="QIU108" s="0"/>
      <c r="QIV108" s="0"/>
      <c r="QIW108" s="0"/>
      <c r="QIX108" s="0"/>
      <c r="QIY108" s="0"/>
      <c r="QIZ108" s="0"/>
      <c r="QJA108" s="0"/>
      <c r="QJB108" s="0"/>
      <c r="QJC108" s="0"/>
      <c r="QJD108" s="0"/>
      <c r="QJE108" s="0"/>
      <c r="QJF108" s="0"/>
      <c r="QJG108" s="0"/>
      <c r="QJH108" s="0"/>
      <c r="QJI108" s="0"/>
      <c r="QJJ108" s="0"/>
      <c r="QJK108" s="0"/>
      <c r="QJL108" s="0"/>
      <c r="QJM108" s="0"/>
      <c r="QJN108" s="0"/>
      <c r="QJO108" s="0"/>
      <c r="QJP108" s="0"/>
      <c r="QJQ108" s="0"/>
      <c r="QJR108" s="0"/>
      <c r="QJS108" s="0"/>
      <c r="QJT108" s="0"/>
      <c r="QJU108" s="0"/>
      <c r="QJV108" s="0"/>
      <c r="QJW108" s="0"/>
      <c r="QJX108" s="0"/>
      <c r="QJY108" s="0"/>
      <c r="QJZ108" s="0"/>
      <c r="QKA108" s="0"/>
      <c r="QKB108" s="0"/>
      <c r="QKC108" s="0"/>
      <c r="QKD108" s="0"/>
      <c r="QKE108" s="0"/>
      <c r="QKF108" s="0"/>
      <c r="QKG108" s="0"/>
      <c r="QKH108" s="0"/>
      <c r="QKI108" s="0"/>
      <c r="QKJ108" s="0"/>
      <c r="QKK108" s="0"/>
      <c r="QKL108" s="0"/>
      <c r="QKM108" s="0"/>
      <c r="QKN108" s="0"/>
      <c r="QKO108" s="0"/>
      <c r="QKP108" s="0"/>
      <c r="QKQ108" s="0"/>
      <c r="QKR108" s="0"/>
      <c r="QKS108" s="0"/>
      <c r="QKT108" s="0"/>
      <c r="QKU108" s="0"/>
      <c r="QKV108" s="0"/>
      <c r="QKW108" s="0"/>
      <c r="QKX108" s="0"/>
      <c r="QKY108" s="0"/>
      <c r="QKZ108" s="0"/>
      <c r="QLA108" s="0"/>
      <c r="QLB108" s="0"/>
      <c r="QLC108" s="0"/>
      <c r="QLD108" s="0"/>
      <c r="QLE108" s="0"/>
      <c r="QLF108" s="0"/>
      <c r="QLG108" s="0"/>
      <c r="QLH108" s="0"/>
      <c r="QLI108" s="0"/>
      <c r="QLJ108" s="0"/>
      <c r="QLK108" s="0"/>
      <c r="QLL108" s="0"/>
      <c r="QLM108" s="0"/>
      <c r="QLN108" s="0"/>
      <c r="QLO108" s="0"/>
      <c r="QLP108" s="0"/>
      <c r="QLQ108" s="0"/>
      <c r="QLR108" s="0"/>
      <c r="QLS108" s="0"/>
      <c r="QLT108" s="0"/>
      <c r="QLU108" s="0"/>
      <c r="QLV108" s="0"/>
      <c r="QLW108" s="0"/>
      <c r="QLX108" s="0"/>
      <c r="QLY108" s="0"/>
      <c r="QLZ108" s="0"/>
      <c r="QMA108" s="0"/>
      <c r="QMB108" s="0"/>
      <c r="QMC108" s="0"/>
      <c r="QMD108" s="0"/>
      <c r="QME108" s="0"/>
      <c r="QMF108" s="0"/>
      <c r="QMG108" s="0"/>
      <c r="QMH108" s="0"/>
      <c r="QMI108" s="0"/>
      <c r="QMJ108" s="0"/>
      <c r="QMK108" s="0"/>
      <c r="QML108" s="0"/>
      <c r="QMM108" s="0"/>
      <c r="QMN108" s="0"/>
      <c r="QMO108" s="0"/>
      <c r="QMP108" s="0"/>
      <c r="QMQ108" s="0"/>
      <c r="QMR108" s="0"/>
      <c r="QMS108" s="0"/>
      <c r="QMT108" s="0"/>
      <c r="QMU108" s="0"/>
      <c r="QMV108" s="0"/>
      <c r="QMW108" s="0"/>
      <c r="QMX108" s="0"/>
      <c r="QMY108" s="0"/>
      <c r="QMZ108" s="0"/>
      <c r="QNA108" s="0"/>
      <c r="QNB108" s="0"/>
      <c r="QNC108" s="0"/>
      <c r="QND108" s="0"/>
      <c r="QNE108" s="0"/>
      <c r="QNF108" s="0"/>
      <c r="QNG108" s="0"/>
      <c r="QNH108" s="0"/>
      <c r="QNI108" s="0"/>
      <c r="QNJ108" s="0"/>
      <c r="QNK108" s="0"/>
      <c r="QNL108" s="0"/>
      <c r="QNM108" s="0"/>
      <c r="QNN108" s="0"/>
      <c r="QNO108" s="0"/>
      <c r="QNP108" s="0"/>
      <c r="QNQ108" s="0"/>
      <c r="QNR108" s="0"/>
      <c r="QNS108" s="0"/>
      <c r="QNT108" s="0"/>
      <c r="QNU108" s="0"/>
      <c r="QNV108" s="0"/>
      <c r="QNW108" s="0"/>
      <c r="QNX108" s="0"/>
      <c r="QNY108" s="0"/>
      <c r="QNZ108" s="0"/>
      <c r="QOA108" s="0"/>
      <c r="QOB108" s="0"/>
      <c r="QOC108" s="0"/>
      <c r="QOD108" s="0"/>
      <c r="QOE108" s="0"/>
      <c r="QOF108" s="0"/>
      <c r="QOG108" s="0"/>
      <c r="QOH108" s="0"/>
      <c r="QOI108" s="0"/>
      <c r="QOJ108" s="0"/>
      <c r="QOK108" s="0"/>
      <c r="QOL108" s="0"/>
      <c r="QOM108" s="0"/>
      <c r="QON108" s="0"/>
      <c r="QOO108" s="0"/>
      <c r="QOP108" s="0"/>
      <c r="QOQ108" s="0"/>
      <c r="QOR108" s="0"/>
      <c r="QOS108" s="0"/>
      <c r="QOT108" s="0"/>
      <c r="QOU108" s="0"/>
      <c r="QOV108" s="0"/>
      <c r="QOW108" s="0"/>
      <c r="QOX108" s="0"/>
      <c r="QOY108" s="0"/>
      <c r="QOZ108" s="0"/>
      <c r="QPA108" s="0"/>
      <c r="QPB108" s="0"/>
      <c r="QPC108" s="0"/>
      <c r="QPD108" s="0"/>
      <c r="QPE108" s="0"/>
      <c r="QPF108" s="0"/>
      <c r="QPG108" s="0"/>
      <c r="QPH108" s="0"/>
      <c r="QPI108" s="0"/>
      <c r="QPJ108" s="0"/>
      <c r="QPK108" s="0"/>
      <c r="QPL108" s="0"/>
      <c r="QPM108" s="0"/>
      <c r="QPN108" s="0"/>
      <c r="QPO108" s="0"/>
      <c r="QPP108" s="0"/>
      <c r="QPQ108" s="0"/>
      <c r="QPR108" s="0"/>
      <c r="QPS108" s="0"/>
      <c r="QPT108" s="0"/>
      <c r="QPU108" s="0"/>
      <c r="QPV108" s="0"/>
      <c r="QPW108" s="0"/>
      <c r="QPX108" s="0"/>
      <c r="QPY108" s="0"/>
      <c r="QPZ108" s="0"/>
      <c r="QQA108" s="0"/>
      <c r="QQB108" s="0"/>
      <c r="QQC108" s="0"/>
      <c r="QQD108" s="0"/>
      <c r="QQE108" s="0"/>
      <c r="QQF108" s="0"/>
      <c r="QQG108" s="0"/>
      <c r="QQH108" s="0"/>
      <c r="QQI108" s="0"/>
      <c r="QQJ108" s="0"/>
      <c r="QQK108" s="0"/>
      <c r="QQL108" s="0"/>
      <c r="QQM108" s="0"/>
      <c r="QQN108" s="0"/>
      <c r="QQO108" s="0"/>
      <c r="QQP108" s="0"/>
      <c r="QQQ108" s="0"/>
      <c r="QQR108" s="0"/>
      <c r="QQS108" s="0"/>
      <c r="QQT108" s="0"/>
      <c r="QQU108" s="0"/>
      <c r="QQV108" s="0"/>
      <c r="QQW108" s="0"/>
      <c r="QQX108" s="0"/>
      <c r="QQY108" s="0"/>
      <c r="QQZ108" s="0"/>
      <c r="QRA108" s="0"/>
      <c r="QRB108" s="0"/>
      <c r="QRC108" s="0"/>
      <c r="QRD108" s="0"/>
      <c r="QRE108" s="0"/>
      <c r="QRF108" s="0"/>
      <c r="QRG108" s="0"/>
      <c r="QRH108" s="0"/>
      <c r="QRI108" s="0"/>
      <c r="QRJ108" s="0"/>
      <c r="QRK108" s="0"/>
      <c r="QRL108" s="0"/>
      <c r="QRM108" s="0"/>
      <c r="QRN108" s="0"/>
      <c r="QRO108" s="0"/>
      <c r="QRP108" s="0"/>
      <c r="QRQ108" s="0"/>
      <c r="QRR108" s="0"/>
      <c r="QRS108" s="0"/>
      <c r="QRT108" s="0"/>
      <c r="QRU108" s="0"/>
      <c r="QRV108" s="0"/>
      <c r="QRW108" s="0"/>
      <c r="QRX108" s="0"/>
      <c r="QRY108" s="0"/>
      <c r="QRZ108" s="0"/>
      <c r="QSA108" s="0"/>
      <c r="QSB108" s="0"/>
      <c r="QSC108" s="0"/>
      <c r="QSD108" s="0"/>
      <c r="QSE108" s="0"/>
      <c r="QSF108" s="0"/>
      <c r="QSG108" s="0"/>
      <c r="QSH108" s="0"/>
      <c r="QSI108" s="0"/>
      <c r="QSJ108" s="0"/>
      <c r="QSK108" s="0"/>
      <c r="QSL108" s="0"/>
      <c r="QSM108" s="0"/>
      <c r="QSN108" s="0"/>
      <c r="QSO108" s="0"/>
      <c r="QSP108" s="0"/>
      <c r="QSQ108" s="0"/>
      <c r="QSR108" s="0"/>
      <c r="QSS108" s="0"/>
      <c r="QST108" s="0"/>
      <c r="QSU108" s="0"/>
      <c r="QSV108" s="0"/>
      <c r="QSW108" s="0"/>
      <c r="QSX108" s="0"/>
      <c r="QSY108" s="0"/>
      <c r="QSZ108" s="0"/>
      <c r="QTA108" s="0"/>
      <c r="QTB108" s="0"/>
      <c r="QTC108" s="0"/>
      <c r="QTD108" s="0"/>
      <c r="QTE108" s="0"/>
      <c r="QTF108" s="0"/>
      <c r="QTG108" s="0"/>
      <c r="QTH108" s="0"/>
      <c r="QTI108" s="0"/>
      <c r="QTJ108" s="0"/>
      <c r="QTK108" s="0"/>
      <c r="QTL108" s="0"/>
      <c r="QTM108" s="0"/>
      <c r="QTN108" s="0"/>
      <c r="QTO108" s="0"/>
      <c r="QTP108" s="0"/>
      <c r="QTQ108" s="0"/>
      <c r="QTR108" s="0"/>
      <c r="QTS108" s="0"/>
      <c r="QTT108" s="0"/>
      <c r="QTU108" s="0"/>
      <c r="QTV108" s="0"/>
      <c r="QTW108" s="0"/>
      <c r="QTX108" s="0"/>
      <c r="QTY108" s="0"/>
      <c r="QTZ108" s="0"/>
      <c r="QUA108" s="0"/>
      <c r="QUB108" s="0"/>
      <c r="QUC108" s="0"/>
      <c r="QUD108" s="0"/>
      <c r="QUE108" s="0"/>
      <c r="QUF108" s="0"/>
      <c r="QUG108" s="0"/>
      <c r="QUH108" s="0"/>
      <c r="QUI108" s="0"/>
      <c r="QUJ108" s="0"/>
      <c r="QUK108" s="0"/>
      <c r="QUL108" s="0"/>
      <c r="QUM108" s="0"/>
      <c r="QUN108" s="0"/>
      <c r="QUO108" s="0"/>
      <c r="QUP108" s="0"/>
      <c r="QUQ108" s="0"/>
      <c r="QUR108" s="0"/>
      <c r="QUS108" s="0"/>
      <c r="QUT108" s="0"/>
      <c r="QUU108" s="0"/>
      <c r="QUV108" s="0"/>
      <c r="QUW108" s="0"/>
      <c r="QUX108" s="0"/>
      <c r="QUY108" s="0"/>
      <c r="QUZ108" s="0"/>
      <c r="QVA108" s="0"/>
      <c r="QVB108" s="0"/>
      <c r="QVC108" s="0"/>
      <c r="QVD108" s="0"/>
      <c r="QVE108" s="0"/>
      <c r="QVF108" s="0"/>
      <c r="QVG108" s="0"/>
      <c r="QVH108" s="0"/>
      <c r="QVI108" s="0"/>
      <c r="QVJ108" s="0"/>
      <c r="QVK108" s="0"/>
      <c r="QVL108" s="0"/>
      <c r="QVM108" s="0"/>
      <c r="QVN108" s="0"/>
      <c r="QVO108" s="0"/>
      <c r="QVP108" s="0"/>
      <c r="QVQ108" s="0"/>
      <c r="QVR108" s="0"/>
      <c r="QVS108" s="0"/>
      <c r="QVT108" s="0"/>
      <c r="QVU108" s="0"/>
      <c r="QVV108" s="0"/>
      <c r="QVW108" s="0"/>
      <c r="QVX108" s="0"/>
      <c r="QVY108" s="0"/>
      <c r="QVZ108" s="0"/>
      <c r="QWA108" s="0"/>
      <c r="QWB108" s="0"/>
      <c r="QWC108" s="0"/>
      <c r="QWD108" s="0"/>
      <c r="QWE108" s="0"/>
      <c r="QWF108" s="0"/>
      <c r="QWG108" s="0"/>
      <c r="QWH108" s="0"/>
      <c r="QWI108" s="0"/>
      <c r="QWJ108" s="0"/>
      <c r="QWK108" s="0"/>
      <c r="QWL108" s="0"/>
      <c r="QWM108" s="0"/>
      <c r="QWN108" s="0"/>
      <c r="QWO108" s="0"/>
      <c r="QWP108" s="0"/>
      <c r="QWQ108" s="0"/>
      <c r="QWR108" s="0"/>
      <c r="QWS108" s="0"/>
      <c r="QWT108" s="0"/>
      <c r="QWU108" s="0"/>
      <c r="QWV108" s="0"/>
      <c r="QWW108" s="0"/>
      <c r="QWX108" s="0"/>
      <c r="QWY108" s="0"/>
      <c r="QWZ108" s="0"/>
      <c r="QXA108" s="0"/>
      <c r="QXB108" s="0"/>
      <c r="QXC108" s="0"/>
      <c r="QXD108" s="0"/>
      <c r="QXE108" s="0"/>
      <c r="QXF108" s="0"/>
      <c r="QXG108" s="0"/>
      <c r="QXH108" s="0"/>
      <c r="QXI108" s="0"/>
      <c r="QXJ108" s="0"/>
      <c r="QXK108" s="0"/>
      <c r="QXL108" s="0"/>
      <c r="QXM108" s="0"/>
      <c r="QXN108" s="0"/>
      <c r="QXO108" s="0"/>
      <c r="QXP108" s="0"/>
      <c r="QXQ108" s="0"/>
      <c r="QXR108" s="0"/>
      <c r="QXS108" s="0"/>
      <c r="QXT108" s="0"/>
      <c r="QXU108" s="0"/>
      <c r="QXV108" s="0"/>
      <c r="QXW108" s="0"/>
      <c r="QXX108" s="0"/>
      <c r="QXY108" s="0"/>
      <c r="QXZ108" s="0"/>
      <c r="QYA108" s="0"/>
      <c r="QYB108" s="0"/>
      <c r="QYC108" s="0"/>
      <c r="QYD108" s="0"/>
      <c r="QYE108" s="0"/>
      <c r="QYF108" s="0"/>
      <c r="QYG108" s="0"/>
      <c r="QYH108" s="0"/>
      <c r="QYI108" s="0"/>
      <c r="QYJ108" s="0"/>
      <c r="QYK108" s="0"/>
      <c r="QYL108" s="0"/>
      <c r="QYM108" s="0"/>
      <c r="QYN108" s="0"/>
      <c r="QYO108" s="0"/>
      <c r="QYP108" s="0"/>
      <c r="QYQ108" s="0"/>
      <c r="QYR108" s="0"/>
      <c r="QYS108" s="0"/>
      <c r="QYT108" s="0"/>
      <c r="QYU108" s="0"/>
      <c r="QYV108" s="0"/>
      <c r="QYW108" s="0"/>
      <c r="QYX108" s="0"/>
      <c r="QYY108" s="0"/>
      <c r="QYZ108" s="0"/>
      <c r="QZA108" s="0"/>
      <c r="QZB108" s="0"/>
      <c r="QZC108" s="0"/>
      <c r="QZD108" s="0"/>
      <c r="QZE108" s="0"/>
      <c r="QZF108" s="0"/>
      <c r="QZG108" s="0"/>
      <c r="QZH108" s="0"/>
      <c r="QZI108" s="0"/>
      <c r="QZJ108" s="0"/>
      <c r="QZK108" s="0"/>
      <c r="QZL108" s="0"/>
      <c r="QZM108" s="0"/>
      <c r="QZN108" s="0"/>
      <c r="QZO108" s="0"/>
      <c r="QZP108" s="0"/>
      <c r="QZQ108" s="0"/>
      <c r="QZR108" s="0"/>
      <c r="QZS108" s="0"/>
      <c r="QZT108" s="0"/>
      <c r="QZU108" s="0"/>
      <c r="QZV108" s="0"/>
      <c r="QZW108" s="0"/>
      <c r="QZX108" s="0"/>
      <c r="QZY108" s="0"/>
      <c r="QZZ108" s="0"/>
      <c r="RAA108" s="0"/>
      <c r="RAB108" s="0"/>
      <c r="RAC108" s="0"/>
      <c r="RAD108" s="0"/>
      <c r="RAE108" s="0"/>
      <c r="RAF108" s="0"/>
      <c r="RAG108" s="0"/>
      <c r="RAH108" s="0"/>
      <c r="RAI108" s="0"/>
      <c r="RAJ108" s="0"/>
      <c r="RAK108" s="0"/>
      <c r="RAL108" s="0"/>
      <c r="RAM108" s="0"/>
      <c r="RAN108" s="0"/>
      <c r="RAO108" s="0"/>
      <c r="RAP108" s="0"/>
      <c r="RAQ108" s="0"/>
      <c r="RAR108" s="0"/>
      <c r="RAS108" s="0"/>
      <c r="RAT108" s="0"/>
      <c r="RAU108" s="0"/>
      <c r="RAV108" s="0"/>
      <c r="RAW108" s="0"/>
      <c r="RAX108" s="0"/>
      <c r="RAY108" s="0"/>
      <c r="RAZ108" s="0"/>
      <c r="RBA108" s="0"/>
      <c r="RBB108" s="0"/>
      <c r="RBC108" s="0"/>
      <c r="RBD108" s="0"/>
      <c r="RBE108" s="0"/>
      <c r="RBF108" s="0"/>
      <c r="RBG108" s="0"/>
      <c r="RBH108" s="0"/>
      <c r="RBI108" s="0"/>
      <c r="RBJ108" s="0"/>
      <c r="RBK108" s="0"/>
      <c r="RBL108" s="0"/>
      <c r="RBM108" s="0"/>
      <c r="RBN108" s="0"/>
      <c r="RBO108" s="0"/>
      <c r="RBP108" s="0"/>
      <c r="RBQ108" s="0"/>
      <c r="RBR108" s="0"/>
      <c r="RBS108" s="0"/>
      <c r="RBT108" s="0"/>
      <c r="RBU108" s="0"/>
      <c r="RBV108" s="0"/>
      <c r="RBW108" s="0"/>
      <c r="RBX108" s="0"/>
      <c r="RBY108" s="0"/>
      <c r="RBZ108" s="0"/>
      <c r="RCA108" s="0"/>
      <c r="RCB108" s="0"/>
      <c r="RCC108" s="0"/>
      <c r="RCD108" s="0"/>
      <c r="RCE108" s="0"/>
      <c r="RCF108" s="0"/>
      <c r="RCG108" s="0"/>
      <c r="RCH108" s="0"/>
      <c r="RCI108" s="0"/>
      <c r="RCJ108" s="0"/>
      <c r="RCK108" s="0"/>
      <c r="RCL108" s="0"/>
      <c r="RCM108" s="0"/>
      <c r="RCN108" s="0"/>
      <c r="RCO108" s="0"/>
      <c r="RCP108" s="0"/>
      <c r="RCQ108" s="0"/>
      <c r="RCR108" s="0"/>
      <c r="RCS108" s="0"/>
      <c r="RCT108" s="0"/>
      <c r="RCU108" s="0"/>
      <c r="RCV108" s="0"/>
      <c r="RCW108" s="0"/>
      <c r="RCX108" s="0"/>
      <c r="RCY108" s="0"/>
      <c r="RCZ108" s="0"/>
      <c r="RDA108" s="0"/>
      <c r="RDB108" s="0"/>
      <c r="RDC108" s="0"/>
      <c r="RDD108" s="0"/>
      <c r="RDE108" s="0"/>
      <c r="RDF108" s="0"/>
      <c r="RDG108" s="0"/>
      <c r="RDH108" s="0"/>
      <c r="RDI108" s="0"/>
      <c r="RDJ108" s="0"/>
      <c r="RDK108" s="0"/>
      <c r="RDL108" s="0"/>
      <c r="RDM108" s="0"/>
      <c r="RDN108" s="0"/>
      <c r="RDO108" s="0"/>
      <c r="RDP108" s="0"/>
      <c r="RDQ108" s="0"/>
      <c r="RDR108" s="0"/>
      <c r="RDS108" s="0"/>
      <c r="RDT108" s="0"/>
      <c r="RDU108" s="0"/>
      <c r="RDV108" s="0"/>
      <c r="RDW108" s="0"/>
      <c r="RDX108" s="0"/>
      <c r="RDY108" s="0"/>
      <c r="RDZ108" s="0"/>
      <c r="REA108" s="0"/>
      <c r="REB108" s="0"/>
      <c r="REC108" s="0"/>
      <c r="RED108" s="0"/>
      <c r="REE108" s="0"/>
      <c r="REF108" s="0"/>
      <c r="REG108" s="0"/>
      <c r="REH108" s="0"/>
      <c r="REI108" s="0"/>
      <c r="REJ108" s="0"/>
      <c r="REK108" s="0"/>
      <c r="REL108" s="0"/>
      <c r="REM108" s="0"/>
      <c r="REN108" s="0"/>
      <c r="REO108" s="0"/>
      <c r="REP108" s="0"/>
      <c r="REQ108" s="0"/>
      <c r="RER108" s="0"/>
      <c r="RES108" s="0"/>
      <c r="RET108" s="0"/>
      <c r="REU108" s="0"/>
      <c r="REV108" s="0"/>
      <c r="REW108" s="0"/>
      <c r="REX108" s="0"/>
      <c r="REY108" s="0"/>
      <c r="REZ108" s="0"/>
      <c r="RFA108" s="0"/>
      <c r="RFB108" s="0"/>
      <c r="RFC108" s="0"/>
      <c r="RFD108" s="0"/>
      <c r="RFE108" s="0"/>
      <c r="RFF108" s="0"/>
      <c r="RFG108" s="0"/>
      <c r="RFH108" s="0"/>
      <c r="RFI108" s="0"/>
      <c r="RFJ108" s="0"/>
      <c r="RFK108" s="0"/>
      <c r="RFL108" s="0"/>
      <c r="RFM108" s="0"/>
      <c r="RFN108" s="0"/>
      <c r="RFO108" s="0"/>
      <c r="RFP108" s="0"/>
      <c r="RFQ108" s="0"/>
      <c r="RFR108" s="0"/>
      <c r="RFS108" s="0"/>
      <c r="RFT108" s="0"/>
      <c r="RFU108" s="0"/>
      <c r="RFV108" s="0"/>
      <c r="RFW108" s="0"/>
      <c r="RFX108" s="0"/>
      <c r="RFY108" s="0"/>
      <c r="RFZ108" s="0"/>
      <c r="RGA108" s="0"/>
      <c r="RGB108" s="0"/>
      <c r="RGC108" s="0"/>
      <c r="RGD108" s="0"/>
      <c r="RGE108" s="0"/>
      <c r="RGF108" s="0"/>
      <c r="RGG108" s="0"/>
      <c r="RGH108" s="0"/>
      <c r="RGI108" s="0"/>
      <c r="RGJ108" s="0"/>
      <c r="RGK108" s="0"/>
      <c r="RGL108" s="0"/>
      <c r="RGM108" s="0"/>
      <c r="RGN108" s="0"/>
      <c r="RGO108" s="0"/>
      <c r="RGP108" s="0"/>
      <c r="RGQ108" s="0"/>
      <c r="RGR108" s="0"/>
      <c r="RGS108" s="0"/>
      <c r="RGT108" s="0"/>
      <c r="RGU108" s="0"/>
      <c r="RGV108" s="0"/>
      <c r="RGW108" s="0"/>
      <c r="RGX108" s="0"/>
      <c r="RGY108" s="0"/>
      <c r="RGZ108" s="0"/>
      <c r="RHA108" s="0"/>
      <c r="RHB108" s="0"/>
      <c r="RHC108" s="0"/>
      <c r="RHD108" s="0"/>
      <c r="RHE108" s="0"/>
      <c r="RHF108" s="0"/>
      <c r="RHG108" s="0"/>
      <c r="RHH108" s="0"/>
      <c r="RHI108" s="0"/>
      <c r="RHJ108" s="0"/>
      <c r="RHK108" s="0"/>
      <c r="RHL108" s="0"/>
      <c r="RHM108" s="0"/>
      <c r="RHN108" s="0"/>
      <c r="RHO108" s="0"/>
      <c r="RHP108" s="0"/>
      <c r="RHQ108" s="0"/>
      <c r="RHR108" s="0"/>
      <c r="RHS108" s="0"/>
      <c r="RHT108" s="0"/>
      <c r="RHU108" s="0"/>
      <c r="RHV108" s="0"/>
      <c r="RHW108" s="0"/>
      <c r="RHX108" s="0"/>
      <c r="RHY108" s="0"/>
      <c r="RHZ108" s="0"/>
      <c r="RIA108" s="0"/>
      <c r="RIB108" s="0"/>
      <c r="RIC108" s="0"/>
      <c r="RID108" s="0"/>
      <c r="RIE108" s="0"/>
      <c r="RIF108" s="0"/>
      <c r="RIG108" s="0"/>
      <c r="RIH108" s="0"/>
      <c r="RII108" s="0"/>
      <c r="RIJ108" s="0"/>
      <c r="RIK108" s="0"/>
      <c r="RIL108" s="0"/>
      <c r="RIM108" s="0"/>
      <c r="RIN108" s="0"/>
      <c r="RIO108" s="0"/>
      <c r="RIP108" s="0"/>
      <c r="RIQ108" s="0"/>
      <c r="RIR108" s="0"/>
      <c r="RIS108" s="0"/>
      <c r="RIT108" s="0"/>
      <c r="RIU108" s="0"/>
      <c r="RIV108" s="0"/>
      <c r="RIW108" s="0"/>
      <c r="RIX108" s="0"/>
      <c r="RIY108" s="0"/>
      <c r="RIZ108" s="0"/>
      <c r="RJA108" s="0"/>
      <c r="RJB108" s="0"/>
      <c r="RJC108" s="0"/>
      <c r="RJD108" s="0"/>
      <c r="RJE108" s="0"/>
      <c r="RJF108" s="0"/>
      <c r="RJG108" s="0"/>
      <c r="RJH108" s="0"/>
      <c r="RJI108" s="0"/>
      <c r="RJJ108" s="0"/>
      <c r="RJK108" s="0"/>
      <c r="RJL108" s="0"/>
      <c r="RJM108" s="0"/>
      <c r="RJN108" s="0"/>
      <c r="RJO108" s="0"/>
      <c r="RJP108" s="0"/>
      <c r="RJQ108" s="0"/>
      <c r="RJR108" s="0"/>
      <c r="RJS108" s="0"/>
      <c r="RJT108" s="0"/>
      <c r="RJU108" s="0"/>
      <c r="RJV108" s="0"/>
      <c r="RJW108" s="0"/>
      <c r="RJX108" s="0"/>
      <c r="RJY108" s="0"/>
      <c r="RJZ108" s="0"/>
      <c r="RKA108" s="0"/>
      <c r="RKB108" s="0"/>
      <c r="RKC108" s="0"/>
      <c r="RKD108" s="0"/>
      <c r="RKE108" s="0"/>
      <c r="RKF108" s="0"/>
      <c r="RKG108" s="0"/>
      <c r="RKH108" s="0"/>
      <c r="RKI108" s="0"/>
      <c r="RKJ108" s="0"/>
      <c r="RKK108" s="0"/>
      <c r="RKL108" s="0"/>
      <c r="RKM108" s="0"/>
      <c r="RKN108" s="0"/>
      <c r="RKO108" s="0"/>
      <c r="RKP108" s="0"/>
      <c r="RKQ108" s="0"/>
      <c r="RKR108" s="0"/>
      <c r="RKS108" s="0"/>
      <c r="RKT108" s="0"/>
      <c r="RKU108" s="0"/>
      <c r="RKV108" s="0"/>
      <c r="RKW108" s="0"/>
      <c r="RKX108" s="0"/>
      <c r="RKY108" s="0"/>
      <c r="RKZ108" s="0"/>
      <c r="RLA108" s="0"/>
      <c r="RLB108" s="0"/>
      <c r="RLC108" s="0"/>
      <c r="RLD108" s="0"/>
      <c r="RLE108" s="0"/>
      <c r="RLF108" s="0"/>
      <c r="RLG108" s="0"/>
      <c r="RLH108" s="0"/>
      <c r="RLI108" s="0"/>
      <c r="RLJ108" s="0"/>
      <c r="RLK108" s="0"/>
      <c r="RLL108" s="0"/>
      <c r="RLM108" s="0"/>
      <c r="RLN108" s="0"/>
      <c r="RLO108" s="0"/>
      <c r="RLP108" s="0"/>
      <c r="RLQ108" s="0"/>
      <c r="RLR108" s="0"/>
      <c r="RLS108" s="0"/>
      <c r="RLT108" s="0"/>
      <c r="RLU108" s="0"/>
      <c r="RLV108" s="0"/>
      <c r="RLW108" s="0"/>
      <c r="RLX108" s="0"/>
      <c r="RLY108" s="0"/>
      <c r="RLZ108" s="0"/>
      <c r="RMA108" s="0"/>
      <c r="RMB108" s="0"/>
      <c r="RMC108" s="0"/>
      <c r="RMD108" s="0"/>
      <c r="RME108" s="0"/>
      <c r="RMF108" s="0"/>
      <c r="RMG108" s="0"/>
      <c r="RMH108" s="0"/>
      <c r="RMI108" s="0"/>
      <c r="RMJ108" s="0"/>
      <c r="RMK108" s="0"/>
      <c r="RML108" s="0"/>
      <c r="RMM108" s="0"/>
      <c r="RMN108" s="0"/>
      <c r="RMO108" s="0"/>
      <c r="RMP108" s="0"/>
      <c r="RMQ108" s="0"/>
      <c r="RMR108" s="0"/>
      <c r="RMS108" s="0"/>
      <c r="RMT108" s="0"/>
      <c r="RMU108" s="0"/>
      <c r="RMV108" s="0"/>
      <c r="RMW108" s="0"/>
      <c r="RMX108" s="0"/>
      <c r="RMY108" s="0"/>
      <c r="RMZ108" s="0"/>
      <c r="RNA108" s="0"/>
      <c r="RNB108" s="0"/>
      <c r="RNC108" s="0"/>
      <c r="RND108" s="0"/>
      <c r="RNE108" s="0"/>
      <c r="RNF108" s="0"/>
      <c r="RNG108" s="0"/>
      <c r="RNH108" s="0"/>
      <c r="RNI108" s="0"/>
      <c r="RNJ108" s="0"/>
      <c r="RNK108" s="0"/>
      <c r="RNL108" s="0"/>
      <c r="RNM108" s="0"/>
      <c r="RNN108" s="0"/>
      <c r="RNO108" s="0"/>
      <c r="RNP108" s="0"/>
      <c r="RNQ108" s="0"/>
      <c r="RNR108" s="0"/>
      <c r="RNS108" s="0"/>
      <c r="RNT108" s="0"/>
      <c r="RNU108" s="0"/>
      <c r="RNV108" s="0"/>
      <c r="RNW108" s="0"/>
      <c r="RNX108" s="0"/>
      <c r="RNY108" s="0"/>
      <c r="RNZ108" s="0"/>
      <c r="ROA108" s="0"/>
      <c r="ROB108" s="0"/>
      <c r="ROC108" s="0"/>
      <c r="ROD108" s="0"/>
      <c r="ROE108" s="0"/>
      <c r="ROF108" s="0"/>
      <c r="ROG108" s="0"/>
      <c r="ROH108" s="0"/>
      <c r="ROI108" s="0"/>
      <c r="ROJ108" s="0"/>
      <c r="ROK108" s="0"/>
      <c r="ROL108" s="0"/>
      <c r="ROM108" s="0"/>
      <c r="RON108" s="0"/>
      <c r="ROO108" s="0"/>
      <c r="ROP108" s="0"/>
      <c r="ROQ108" s="0"/>
      <c r="ROR108" s="0"/>
      <c r="ROS108" s="0"/>
      <c r="ROT108" s="0"/>
      <c r="ROU108" s="0"/>
      <c r="ROV108" s="0"/>
      <c r="ROW108" s="0"/>
      <c r="ROX108" s="0"/>
      <c r="ROY108" s="0"/>
      <c r="ROZ108" s="0"/>
      <c r="RPA108" s="0"/>
      <c r="RPB108" s="0"/>
      <c r="RPC108" s="0"/>
      <c r="RPD108" s="0"/>
      <c r="RPE108" s="0"/>
      <c r="RPF108" s="0"/>
      <c r="RPG108" s="0"/>
      <c r="RPH108" s="0"/>
      <c r="RPI108" s="0"/>
      <c r="RPJ108" s="0"/>
      <c r="RPK108" s="0"/>
      <c r="RPL108" s="0"/>
      <c r="RPM108" s="0"/>
      <c r="RPN108" s="0"/>
      <c r="RPO108" s="0"/>
      <c r="RPP108" s="0"/>
      <c r="RPQ108" s="0"/>
      <c r="RPR108" s="0"/>
      <c r="RPS108" s="0"/>
      <c r="RPT108" s="0"/>
      <c r="RPU108" s="0"/>
      <c r="RPV108" s="0"/>
      <c r="RPW108" s="0"/>
      <c r="RPX108" s="0"/>
      <c r="RPY108" s="0"/>
      <c r="RPZ108" s="0"/>
      <c r="RQA108" s="0"/>
      <c r="RQB108" s="0"/>
      <c r="RQC108" s="0"/>
      <c r="RQD108" s="0"/>
      <c r="RQE108" s="0"/>
      <c r="RQF108" s="0"/>
      <c r="RQG108" s="0"/>
      <c r="RQH108" s="0"/>
      <c r="RQI108" s="0"/>
      <c r="RQJ108" s="0"/>
      <c r="RQK108" s="0"/>
      <c r="RQL108" s="0"/>
      <c r="RQM108" s="0"/>
      <c r="RQN108" s="0"/>
      <c r="RQO108" s="0"/>
      <c r="RQP108" s="0"/>
      <c r="RQQ108" s="0"/>
      <c r="RQR108" s="0"/>
      <c r="RQS108" s="0"/>
      <c r="RQT108" s="0"/>
      <c r="RQU108" s="0"/>
      <c r="RQV108" s="0"/>
      <c r="RQW108" s="0"/>
      <c r="RQX108" s="0"/>
      <c r="RQY108" s="0"/>
      <c r="RQZ108" s="0"/>
      <c r="RRA108" s="0"/>
      <c r="RRB108" s="0"/>
      <c r="RRC108" s="0"/>
      <c r="RRD108" s="0"/>
      <c r="RRE108" s="0"/>
      <c r="RRF108" s="0"/>
      <c r="RRG108" s="0"/>
      <c r="RRH108" s="0"/>
      <c r="RRI108" s="0"/>
      <c r="RRJ108" s="0"/>
      <c r="RRK108" s="0"/>
      <c r="RRL108" s="0"/>
      <c r="RRM108" s="0"/>
      <c r="RRN108" s="0"/>
      <c r="RRO108" s="0"/>
      <c r="RRP108" s="0"/>
      <c r="RRQ108" s="0"/>
      <c r="RRR108" s="0"/>
      <c r="RRS108" s="0"/>
      <c r="RRT108" s="0"/>
      <c r="RRU108" s="0"/>
      <c r="RRV108" s="0"/>
      <c r="RRW108" s="0"/>
      <c r="RRX108" s="0"/>
      <c r="RRY108" s="0"/>
      <c r="RRZ108" s="0"/>
      <c r="RSA108" s="0"/>
      <c r="RSB108" s="0"/>
      <c r="RSC108" s="0"/>
      <c r="RSD108" s="0"/>
      <c r="RSE108" s="0"/>
      <c r="RSF108" s="0"/>
      <c r="RSG108" s="0"/>
      <c r="RSH108" s="0"/>
      <c r="RSI108" s="0"/>
      <c r="RSJ108" s="0"/>
      <c r="RSK108" s="0"/>
      <c r="RSL108" s="0"/>
      <c r="RSM108" s="0"/>
      <c r="RSN108" s="0"/>
      <c r="RSO108" s="0"/>
      <c r="RSP108" s="0"/>
      <c r="RSQ108" s="0"/>
      <c r="RSR108" s="0"/>
      <c r="RSS108" s="0"/>
      <c r="RST108" s="0"/>
      <c r="RSU108" s="0"/>
      <c r="RSV108" s="0"/>
      <c r="RSW108" s="0"/>
      <c r="RSX108" s="0"/>
      <c r="RSY108" s="0"/>
      <c r="RSZ108" s="0"/>
      <c r="RTA108" s="0"/>
      <c r="RTB108" s="0"/>
      <c r="RTC108" s="0"/>
      <c r="RTD108" s="0"/>
      <c r="RTE108" s="0"/>
      <c r="RTF108" s="0"/>
      <c r="RTG108" s="0"/>
      <c r="RTH108" s="0"/>
      <c r="RTI108" s="0"/>
      <c r="RTJ108" s="0"/>
      <c r="RTK108" s="0"/>
      <c r="RTL108" s="0"/>
      <c r="RTM108" s="0"/>
      <c r="RTN108" s="0"/>
      <c r="RTO108" s="0"/>
      <c r="RTP108" s="0"/>
      <c r="RTQ108" s="0"/>
      <c r="RTR108" s="0"/>
      <c r="RTS108" s="0"/>
      <c r="RTT108" s="0"/>
      <c r="RTU108" s="0"/>
      <c r="RTV108" s="0"/>
      <c r="RTW108" s="0"/>
      <c r="RTX108" s="0"/>
      <c r="RTY108" s="0"/>
      <c r="RTZ108" s="0"/>
      <c r="RUA108" s="0"/>
      <c r="RUB108" s="0"/>
      <c r="RUC108" s="0"/>
      <c r="RUD108" s="0"/>
      <c r="RUE108" s="0"/>
      <c r="RUF108" s="0"/>
      <c r="RUG108" s="0"/>
      <c r="RUH108" s="0"/>
      <c r="RUI108" s="0"/>
      <c r="RUJ108" s="0"/>
      <c r="RUK108" s="0"/>
      <c r="RUL108" s="0"/>
      <c r="RUM108" s="0"/>
      <c r="RUN108" s="0"/>
      <c r="RUO108" s="0"/>
      <c r="RUP108" s="0"/>
      <c r="RUQ108" s="0"/>
      <c r="RUR108" s="0"/>
      <c r="RUS108" s="0"/>
      <c r="RUT108" s="0"/>
      <c r="RUU108" s="0"/>
      <c r="RUV108" s="0"/>
      <c r="RUW108" s="0"/>
      <c r="RUX108" s="0"/>
      <c r="RUY108" s="0"/>
      <c r="RUZ108" s="0"/>
      <c r="RVA108" s="0"/>
      <c r="RVB108" s="0"/>
      <c r="RVC108" s="0"/>
      <c r="RVD108" s="0"/>
      <c r="RVE108" s="0"/>
      <c r="RVF108" s="0"/>
      <c r="RVG108" s="0"/>
      <c r="RVH108" s="0"/>
      <c r="RVI108" s="0"/>
      <c r="RVJ108" s="0"/>
      <c r="RVK108" s="0"/>
      <c r="RVL108" s="0"/>
      <c r="RVM108" s="0"/>
      <c r="RVN108" s="0"/>
      <c r="RVO108" s="0"/>
      <c r="RVP108" s="0"/>
      <c r="RVQ108" s="0"/>
      <c r="RVR108" s="0"/>
      <c r="RVS108" s="0"/>
      <c r="RVT108" s="0"/>
      <c r="RVU108" s="0"/>
      <c r="RVV108" s="0"/>
      <c r="RVW108" s="0"/>
      <c r="RVX108" s="0"/>
      <c r="RVY108" s="0"/>
      <c r="RVZ108" s="0"/>
      <c r="RWA108" s="0"/>
      <c r="RWB108" s="0"/>
      <c r="RWC108" s="0"/>
      <c r="RWD108" s="0"/>
      <c r="RWE108" s="0"/>
      <c r="RWF108" s="0"/>
      <c r="RWG108" s="0"/>
      <c r="RWH108" s="0"/>
      <c r="RWI108" s="0"/>
      <c r="RWJ108" s="0"/>
      <c r="RWK108" s="0"/>
      <c r="RWL108" s="0"/>
      <c r="RWM108" s="0"/>
      <c r="RWN108" s="0"/>
      <c r="RWO108" s="0"/>
      <c r="RWP108" s="0"/>
      <c r="RWQ108" s="0"/>
      <c r="RWR108" s="0"/>
      <c r="RWS108" s="0"/>
      <c r="RWT108" s="0"/>
      <c r="RWU108" s="0"/>
      <c r="RWV108" s="0"/>
      <c r="RWW108" s="0"/>
      <c r="RWX108" s="0"/>
      <c r="RWY108" s="0"/>
      <c r="RWZ108" s="0"/>
      <c r="RXA108" s="0"/>
      <c r="RXB108" s="0"/>
      <c r="RXC108" s="0"/>
      <c r="RXD108" s="0"/>
      <c r="RXE108" s="0"/>
      <c r="RXF108" s="0"/>
      <c r="RXG108" s="0"/>
      <c r="RXH108" s="0"/>
      <c r="RXI108" s="0"/>
      <c r="RXJ108" s="0"/>
      <c r="RXK108" s="0"/>
      <c r="RXL108" s="0"/>
      <c r="RXM108" s="0"/>
      <c r="RXN108" s="0"/>
      <c r="RXO108" s="0"/>
      <c r="RXP108" s="0"/>
      <c r="RXQ108" s="0"/>
      <c r="RXR108" s="0"/>
      <c r="RXS108" s="0"/>
      <c r="RXT108" s="0"/>
      <c r="RXU108" s="0"/>
      <c r="RXV108" s="0"/>
      <c r="RXW108" s="0"/>
      <c r="RXX108" s="0"/>
      <c r="RXY108" s="0"/>
      <c r="RXZ108" s="0"/>
      <c r="RYA108" s="0"/>
      <c r="RYB108" s="0"/>
      <c r="RYC108" s="0"/>
      <c r="RYD108" s="0"/>
      <c r="RYE108" s="0"/>
      <c r="RYF108" s="0"/>
      <c r="RYG108" s="0"/>
      <c r="RYH108" s="0"/>
      <c r="RYI108" s="0"/>
      <c r="RYJ108" s="0"/>
      <c r="RYK108" s="0"/>
      <c r="RYL108" s="0"/>
      <c r="RYM108" s="0"/>
      <c r="RYN108" s="0"/>
      <c r="RYO108" s="0"/>
      <c r="RYP108" s="0"/>
      <c r="RYQ108" s="0"/>
      <c r="RYR108" s="0"/>
      <c r="RYS108" s="0"/>
      <c r="RYT108" s="0"/>
      <c r="RYU108" s="0"/>
      <c r="RYV108" s="0"/>
      <c r="RYW108" s="0"/>
      <c r="RYX108" s="0"/>
      <c r="RYY108" s="0"/>
      <c r="RYZ108" s="0"/>
      <c r="RZA108" s="0"/>
      <c r="RZB108" s="0"/>
      <c r="RZC108" s="0"/>
      <c r="RZD108" s="0"/>
      <c r="RZE108" s="0"/>
      <c r="RZF108" s="0"/>
      <c r="RZG108" s="0"/>
      <c r="RZH108" s="0"/>
      <c r="RZI108" s="0"/>
      <c r="RZJ108" s="0"/>
      <c r="RZK108" s="0"/>
      <c r="RZL108" s="0"/>
      <c r="RZM108" s="0"/>
      <c r="RZN108" s="0"/>
      <c r="RZO108" s="0"/>
      <c r="RZP108" s="0"/>
      <c r="RZQ108" s="0"/>
      <c r="RZR108" s="0"/>
      <c r="RZS108" s="0"/>
      <c r="RZT108" s="0"/>
      <c r="RZU108" s="0"/>
      <c r="RZV108" s="0"/>
      <c r="RZW108" s="0"/>
      <c r="RZX108" s="0"/>
      <c r="RZY108" s="0"/>
      <c r="RZZ108" s="0"/>
      <c r="SAA108" s="0"/>
      <c r="SAB108" s="0"/>
      <c r="SAC108" s="0"/>
      <c r="SAD108" s="0"/>
      <c r="SAE108" s="0"/>
      <c r="SAF108" s="0"/>
      <c r="SAG108" s="0"/>
      <c r="SAH108" s="0"/>
      <c r="SAI108" s="0"/>
      <c r="SAJ108" s="0"/>
      <c r="SAK108" s="0"/>
      <c r="SAL108" s="0"/>
      <c r="SAM108" s="0"/>
      <c r="SAN108" s="0"/>
      <c r="SAO108" s="0"/>
      <c r="SAP108" s="0"/>
      <c r="SAQ108" s="0"/>
      <c r="SAR108" s="0"/>
      <c r="SAS108" s="0"/>
      <c r="SAT108" s="0"/>
      <c r="SAU108" s="0"/>
      <c r="SAV108" s="0"/>
      <c r="SAW108" s="0"/>
      <c r="SAX108" s="0"/>
      <c r="SAY108" s="0"/>
      <c r="SAZ108" s="0"/>
      <c r="SBA108" s="0"/>
      <c r="SBB108" s="0"/>
      <c r="SBC108" s="0"/>
      <c r="SBD108" s="0"/>
      <c r="SBE108" s="0"/>
      <c r="SBF108" s="0"/>
      <c r="SBG108" s="0"/>
      <c r="SBH108" s="0"/>
      <c r="SBI108" s="0"/>
      <c r="SBJ108" s="0"/>
      <c r="SBK108" s="0"/>
      <c r="SBL108" s="0"/>
      <c r="SBM108" s="0"/>
      <c r="SBN108" s="0"/>
      <c r="SBO108" s="0"/>
      <c r="SBP108" s="0"/>
      <c r="SBQ108" s="0"/>
      <c r="SBR108" s="0"/>
      <c r="SBS108" s="0"/>
      <c r="SBT108" s="0"/>
      <c r="SBU108" s="0"/>
      <c r="SBV108" s="0"/>
      <c r="SBW108" s="0"/>
      <c r="SBX108" s="0"/>
      <c r="SBY108" s="0"/>
      <c r="SBZ108" s="0"/>
      <c r="SCA108" s="0"/>
      <c r="SCB108" s="0"/>
      <c r="SCC108" s="0"/>
      <c r="SCD108" s="0"/>
      <c r="SCE108" s="0"/>
      <c r="SCF108" s="0"/>
      <c r="SCG108" s="0"/>
      <c r="SCH108" s="0"/>
      <c r="SCI108" s="0"/>
      <c r="SCJ108" s="0"/>
      <c r="SCK108" s="0"/>
      <c r="SCL108" s="0"/>
      <c r="SCM108" s="0"/>
      <c r="SCN108" s="0"/>
      <c r="SCO108" s="0"/>
      <c r="SCP108" s="0"/>
      <c r="SCQ108" s="0"/>
      <c r="SCR108" s="0"/>
      <c r="SCS108" s="0"/>
      <c r="SCT108" s="0"/>
      <c r="SCU108" s="0"/>
      <c r="SCV108" s="0"/>
      <c r="SCW108" s="0"/>
      <c r="SCX108" s="0"/>
      <c r="SCY108" s="0"/>
      <c r="SCZ108" s="0"/>
      <c r="SDA108" s="0"/>
      <c r="SDB108" s="0"/>
      <c r="SDC108" s="0"/>
      <c r="SDD108" s="0"/>
      <c r="SDE108" s="0"/>
      <c r="SDF108" s="0"/>
      <c r="SDG108" s="0"/>
      <c r="SDH108" s="0"/>
      <c r="SDI108" s="0"/>
      <c r="SDJ108" s="0"/>
      <c r="SDK108" s="0"/>
      <c r="SDL108" s="0"/>
      <c r="SDM108" s="0"/>
      <c r="SDN108" s="0"/>
      <c r="SDO108" s="0"/>
      <c r="SDP108" s="0"/>
      <c r="SDQ108" s="0"/>
      <c r="SDR108" s="0"/>
      <c r="SDS108" s="0"/>
      <c r="SDT108" s="0"/>
      <c r="SDU108" s="0"/>
      <c r="SDV108" s="0"/>
      <c r="SDW108" s="0"/>
      <c r="SDX108" s="0"/>
      <c r="SDY108" s="0"/>
      <c r="SDZ108" s="0"/>
      <c r="SEA108" s="0"/>
      <c r="SEB108" s="0"/>
      <c r="SEC108" s="0"/>
      <c r="SED108" s="0"/>
      <c r="SEE108" s="0"/>
      <c r="SEF108" s="0"/>
      <c r="SEG108" s="0"/>
      <c r="SEH108" s="0"/>
      <c r="SEI108" s="0"/>
      <c r="SEJ108" s="0"/>
      <c r="SEK108" s="0"/>
      <c r="SEL108" s="0"/>
      <c r="SEM108" s="0"/>
      <c r="SEN108" s="0"/>
      <c r="SEO108" s="0"/>
      <c r="SEP108" s="0"/>
      <c r="SEQ108" s="0"/>
      <c r="SER108" s="0"/>
      <c r="SES108" s="0"/>
      <c r="SET108" s="0"/>
      <c r="SEU108" s="0"/>
      <c r="SEV108" s="0"/>
      <c r="SEW108" s="0"/>
      <c r="SEX108" s="0"/>
      <c r="SEY108" s="0"/>
      <c r="SEZ108" s="0"/>
      <c r="SFA108" s="0"/>
      <c r="SFB108" s="0"/>
      <c r="SFC108" s="0"/>
      <c r="SFD108" s="0"/>
      <c r="SFE108" s="0"/>
      <c r="SFF108" s="0"/>
      <c r="SFG108" s="0"/>
      <c r="SFH108" s="0"/>
      <c r="SFI108" s="0"/>
      <c r="SFJ108" s="0"/>
      <c r="SFK108" s="0"/>
      <c r="SFL108" s="0"/>
      <c r="SFM108" s="0"/>
      <c r="SFN108" s="0"/>
      <c r="SFO108" s="0"/>
      <c r="SFP108" s="0"/>
      <c r="SFQ108" s="0"/>
      <c r="SFR108" s="0"/>
      <c r="SFS108" s="0"/>
      <c r="SFT108" s="0"/>
      <c r="SFU108" s="0"/>
      <c r="SFV108" s="0"/>
      <c r="SFW108" s="0"/>
      <c r="SFX108" s="0"/>
      <c r="SFY108" s="0"/>
      <c r="SFZ108" s="0"/>
      <c r="SGA108" s="0"/>
      <c r="SGB108" s="0"/>
      <c r="SGC108" s="0"/>
      <c r="SGD108" s="0"/>
      <c r="SGE108" s="0"/>
      <c r="SGF108" s="0"/>
      <c r="SGG108" s="0"/>
      <c r="SGH108" s="0"/>
      <c r="SGI108" s="0"/>
      <c r="SGJ108" s="0"/>
      <c r="SGK108" s="0"/>
      <c r="SGL108" s="0"/>
      <c r="SGM108" s="0"/>
      <c r="SGN108" s="0"/>
      <c r="SGO108" s="0"/>
      <c r="SGP108" s="0"/>
      <c r="SGQ108" s="0"/>
      <c r="SGR108" s="0"/>
      <c r="SGS108" s="0"/>
      <c r="SGT108" s="0"/>
      <c r="SGU108" s="0"/>
      <c r="SGV108" s="0"/>
      <c r="SGW108" s="0"/>
      <c r="SGX108" s="0"/>
      <c r="SGY108" s="0"/>
      <c r="SGZ108" s="0"/>
      <c r="SHA108" s="0"/>
      <c r="SHB108" s="0"/>
      <c r="SHC108" s="0"/>
      <c r="SHD108" s="0"/>
      <c r="SHE108" s="0"/>
      <c r="SHF108" s="0"/>
      <c r="SHG108" s="0"/>
      <c r="SHH108" s="0"/>
      <c r="SHI108" s="0"/>
      <c r="SHJ108" s="0"/>
      <c r="SHK108" s="0"/>
      <c r="SHL108" s="0"/>
      <c r="SHM108" s="0"/>
      <c r="SHN108" s="0"/>
      <c r="SHO108" s="0"/>
      <c r="SHP108" s="0"/>
      <c r="SHQ108" s="0"/>
      <c r="SHR108" s="0"/>
      <c r="SHS108" s="0"/>
      <c r="SHT108" s="0"/>
      <c r="SHU108" s="0"/>
      <c r="SHV108" s="0"/>
      <c r="SHW108" s="0"/>
      <c r="SHX108" s="0"/>
      <c r="SHY108" s="0"/>
      <c r="SHZ108" s="0"/>
      <c r="SIA108" s="0"/>
      <c r="SIB108" s="0"/>
      <c r="SIC108" s="0"/>
      <c r="SID108" s="0"/>
      <c r="SIE108" s="0"/>
      <c r="SIF108" s="0"/>
      <c r="SIG108" s="0"/>
      <c r="SIH108" s="0"/>
      <c r="SII108" s="0"/>
      <c r="SIJ108" s="0"/>
      <c r="SIK108" s="0"/>
      <c r="SIL108" s="0"/>
      <c r="SIM108" s="0"/>
      <c r="SIN108" s="0"/>
      <c r="SIO108" s="0"/>
      <c r="SIP108" s="0"/>
      <c r="SIQ108" s="0"/>
      <c r="SIR108" s="0"/>
      <c r="SIS108" s="0"/>
      <c r="SIT108" s="0"/>
      <c r="SIU108" s="0"/>
      <c r="SIV108" s="0"/>
      <c r="SIW108" s="0"/>
      <c r="SIX108" s="0"/>
      <c r="SIY108" s="0"/>
      <c r="SIZ108" s="0"/>
      <c r="SJA108" s="0"/>
      <c r="SJB108" s="0"/>
      <c r="SJC108" s="0"/>
      <c r="SJD108" s="0"/>
      <c r="SJE108" s="0"/>
      <c r="SJF108" s="0"/>
      <c r="SJG108" s="0"/>
      <c r="SJH108" s="0"/>
      <c r="SJI108" s="0"/>
      <c r="SJJ108" s="0"/>
      <c r="SJK108" s="0"/>
      <c r="SJL108" s="0"/>
      <c r="SJM108" s="0"/>
      <c r="SJN108" s="0"/>
      <c r="SJO108" s="0"/>
      <c r="SJP108" s="0"/>
      <c r="SJQ108" s="0"/>
      <c r="SJR108" s="0"/>
      <c r="SJS108" s="0"/>
      <c r="SJT108" s="0"/>
      <c r="SJU108" s="0"/>
      <c r="SJV108" s="0"/>
      <c r="SJW108" s="0"/>
      <c r="SJX108" s="0"/>
      <c r="SJY108" s="0"/>
      <c r="SJZ108" s="0"/>
      <c r="SKA108" s="0"/>
      <c r="SKB108" s="0"/>
      <c r="SKC108" s="0"/>
      <c r="SKD108" s="0"/>
      <c r="SKE108" s="0"/>
      <c r="SKF108" s="0"/>
      <c r="SKG108" s="0"/>
      <c r="SKH108" s="0"/>
      <c r="SKI108" s="0"/>
      <c r="SKJ108" s="0"/>
      <c r="SKK108" s="0"/>
      <c r="SKL108" s="0"/>
      <c r="SKM108" s="0"/>
      <c r="SKN108" s="0"/>
      <c r="SKO108" s="0"/>
      <c r="SKP108" s="0"/>
      <c r="SKQ108" s="0"/>
      <c r="SKR108" s="0"/>
      <c r="SKS108" s="0"/>
      <c r="SKT108" s="0"/>
      <c r="SKU108" s="0"/>
      <c r="SKV108" s="0"/>
      <c r="SKW108" s="0"/>
      <c r="SKX108" s="0"/>
      <c r="SKY108" s="0"/>
      <c r="SKZ108" s="0"/>
      <c r="SLA108" s="0"/>
      <c r="SLB108" s="0"/>
      <c r="SLC108" s="0"/>
      <c r="SLD108" s="0"/>
      <c r="SLE108" s="0"/>
      <c r="SLF108" s="0"/>
      <c r="SLG108" s="0"/>
      <c r="SLH108" s="0"/>
      <c r="SLI108" s="0"/>
      <c r="SLJ108" s="0"/>
      <c r="SLK108" s="0"/>
      <c r="SLL108" s="0"/>
      <c r="SLM108" s="0"/>
      <c r="SLN108" s="0"/>
      <c r="SLO108" s="0"/>
      <c r="SLP108" s="0"/>
      <c r="SLQ108" s="0"/>
      <c r="SLR108" s="0"/>
      <c r="SLS108" s="0"/>
      <c r="SLT108" s="0"/>
      <c r="SLU108" s="0"/>
      <c r="SLV108" s="0"/>
      <c r="SLW108" s="0"/>
      <c r="SLX108" s="0"/>
      <c r="SLY108" s="0"/>
      <c r="SLZ108" s="0"/>
      <c r="SMA108" s="0"/>
      <c r="SMB108" s="0"/>
      <c r="SMC108" s="0"/>
      <c r="SMD108" s="0"/>
      <c r="SME108" s="0"/>
      <c r="SMF108" s="0"/>
      <c r="SMG108" s="0"/>
      <c r="SMH108" s="0"/>
      <c r="SMI108" s="0"/>
      <c r="SMJ108" s="0"/>
      <c r="SMK108" s="0"/>
      <c r="SML108" s="0"/>
      <c r="SMM108" s="0"/>
      <c r="SMN108" s="0"/>
      <c r="SMO108" s="0"/>
      <c r="SMP108" s="0"/>
      <c r="SMQ108" s="0"/>
      <c r="SMR108" s="0"/>
      <c r="SMS108" s="0"/>
      <c r="SMT108" s="0"/>
      <c r="SMU108" s="0"/>
      <c r="SMV108" s="0"/>
      <c r="SMW108" s="0"/>
      <c r="SMX108" s="0"/>
      <c r="SMY108" s="0"/>
      <c r="SMZ108" s="0"/>
      <c r="SNA108" s="0"/>
      <c r="SNB108" s="0"/>
      <c r="SNC108" s="0"/>
      <c r="SND108" s="0"/>
      <c r="SNE108" s="0"/>
      <c r="SNF108" s="0"/>
      <c r="SNG108" s="0"/>
      <c r="SNH108" s="0"/>
      <c r="SNI108" s="0"/>
      <c r="SNJ108" s="0"/>
      <c r="SNK108" s="0"/>
      <c r="SNL108" s="0"/>
      <c r="SNM108" s="0"/>
      <c r="SNN108" s="0"/>
      <c r="SNO108" s="0"/>
      <c r="SNP108" s="0"/>
      <c r="SNQ108" s="0"/>
      <c r="SNR108" s="0"/>
      <c r="SNS108" s="0"/>
      <c r="SNT108" s="0"/>
      <c r="SNU108" s="0"/>
      <c r="SNV108" s="0"/>
      <c r="SNW108" s="0"/>
      <c r="SNX108" s="0"/>
      <c r="SNY108" s="0"/>
      <c r="SNZ108" s="0"/>
      <c r="SOA108" s="0"/>
      <c r="SOB108" s="0"/>
      <c r="SOC108" s="0"/>
      <c r="SOD108" s="0"/>
      <c r="SOE108" s="0"/>
      <c r="SOF108" s="0"/>
      <c r="SOG108" s="0"/>
      <c r="SOH108" s="0"/>
      <c r="SOI108" s="0"/>
      <c r="SOJ108" s="0"/>
      <c r="SOK108" s="0"/>
      <c r="SOL108" s="0"/>
      <c r="SOM108" s="0"/>
      <c r="SON108" s="0"/>
      <c r="SOO108" s="0"/>
      <c r="SOP108" s="0"/>
      <c r="SOQ108" s="0"/>
      <c r="SOR108" s="0"/>
      <c r="SOS108" s="0"/>
      <c r="SOT108" s="0"/>
      <c r="SOU108" s="0"/>
      <c r="SOV108" s="0"/>
      <c r="SOW108" s="0"/>
      <c r="SOX108" s="0"/>
      <c r="SOY108" s="0"/>
      <c r="SOZ108" s="0"/>
      <c r="SPA108" s="0"/>
      <c r="SPB108" s="0"/>
      <c r="SPC108" s="0"/>
      <c r="SPD108" s="0"/>
      <c r="SPE108" s="0"/>
      <c r="SPF108" s="0"/>
      <c r="SPG108" s="0"/>
      <c r="SPH108" s="0"/>
      <c r="SPI108" s="0"/>
      <c r="SPJ108" s="0"/>
      <c r="SPK108" s="0"/>
      <c r="SPL108" s="0"/>
      <c r="SPM108" s="0"/>
      <c r="SPN108" s="0"/>
      <c r="SPO108" s="0"/>
      <c r="SPP108" s="0"/>
      <c r="SPQ108" s="0"/>
      <c r="SPR108" s="0"/>
      <c r="SPS108" s="0"/>
      <c r="SPT108" s="0"/>
      <c r="SPU108" s="0"/>
      <c r="SPV108" s="0"/>
      <c r="SPW108" s="0"/>
      <c r="SPX108" s="0"/>
      <c r="SPY108" s="0"/>
      <c r="SPZ108" s="0"/>
      <c r="SQA108" s="0"/>
      <c r="SQB108" s="0"/>
      <c r="SQC108" s="0"/>
      <c r="SQD108" s="0"/>
      <c r="SQE108" s="0"/>
      <c r="SQF108" s="0"/>
      <c r="SQG108" s="0"/>
      <c r="SQH108" s="0"/>
      <c r="SQI108" s="0"/>
      <c r="SQJ108" s="0"/>
      <c r="SQK108" s="0"/>
      <c r="SQL108" s="0"/>
      <c r="SQM108" s="0"/>
      <c r="SQN108" s="0"/>
      <c r="SQO108" s="0"/>
      <c r="SQP108" s="0"/>
      <c r="SQQ108" s="0"/>
      <c r="SQR108" s="0"/>
      <c r="SQS108" s="0"/>
      <c r="SQT108" s="0"/>
      <c r="SQU108" s="0"/>
      <c r="SQV108" s="0"/>
      <c r="SQW108" s="0"/>
      <c r="SQX108" s="0"/>
      <c r="SQY108" s="0"/>
      <c r="SQZ108" s="0"/>
      <c r="SRA108" s="0"/>
      <c r="SRB108" s="0"/>
      <c r="SRC108" s="0"/>
      <c r="SRD108" s="0"/>
      <c r="SRE108" s="0"/>
      <c r="SRF108" s="0"/>
      <c r="SRG108" s="0"/>
      <c r="SRH108" s="0"/>
      <c r="SRI108" s="0"/>
      <c r="SRJ108" s="0"/>
      <c r="SRK108" s="0"/>
      <c r="SRL108" s="0"/>
      <c r="SRM108" s="0"/>
      <c r="SRN108" s="0"/>
      <c r="SRO108" s="0"/>
      <c r="SRP108" s="0"/>
      <c r="SRQ108" s="0"/>
      <c r="SRR108" s="0"/>
      <c r="SRS108" s="0"/>
      <c r="SRT108" s="0"/>
      <c r="SRU108" s="0"/>
      <c r="SRV108" s="0"/>
      <c r="SRW108" s="0"/>
      <c r="SRX108" s="0"/>
      <c r="SRY108" s="0"/>
      <c r="SRZ108" s="0"/>
      <c r="SSA108" s="0"/>
      <c r="SSB108" s="0"/>
      <c r="SSC108" s="0"/>
      <c r="SSD108" s="0"/>
      <c r="SSE108" s="0"/>
      <c r="SSF108" s="0"/>
      <c r="SSG108" s="0"/>
      <c r="SSH108" s="0"/>
      <c r="SSI108" s="0"/>
      <c r="SSJ108" s="0"/>
      <c r="SSK108" s="0"/>
      <c r="SSL108" s="0"/>
      <c r="SSM108" s="0"/>
      <c r="SSN108" s="0"/>
      <c r="SSO108" s="0"/>
      <c r="SSP108" s="0"/>
      <c r="SSQ108" s="0"/>
      <c r="SSR108" s="0"/>
      <c r="SSS108" s="0"/>
      <c r="SST108" s="0"/>
      <c r="SSU108" s="0"/>
      <c r="SSV108" s="0"/>
      <c r="SSW108" s="0"/>
      <c r="SSX108" s="0"/>
      <c r="SSY108" s="0"/>
      <c r="SSZ108" s="0"/>
      <c r="STA108" s="0"/>
      <c r="STB108" s="0"/>
      <c r="STC108" s="0"/>
      <c r="STD108" s="0"/>
      <c r="STE108" s="0"/>
      <c r="STF108" s="0"/>
      <c r="STG108" s="0"/>
      <c r="STH108" s="0"/>
      <c r="STI108" s="0"/>
      <c r="STJ108" s="0"/>
      <c r="STK108" s="0"/>
      <c r="STL108" s="0"/>
      <c r="STM108" s="0"/>
      <c r="STN108" s="0"/>
      <c r="STO108" s="0"/>
      <c r="STP108" s="0"/>
      <c r="STQ108" s="0"/>
      <c r="STR108" s="0"/>
      <c r="STS108" s="0"/>
      <c r="STT108" s="0"/>
      <c r="STU108" s="0"/>
      <c r="STV108" s="0"/>
      <c r="STW108" s="0"/>
      <c r="STX108" s="0"/>
      <c r="STY108" s="0"/>
      <c r="STZ108" s="0"/>
      <c r="SUA108" s="0"/>
      <c r="SUB108" s="0"/>
      <c r="SUC108" s="0"/>
      <c r="SUD108" s="0"/>
      <c r="SUE108" s="0"/>
      <c r="SUF108" s="0"/>
      <c r="SUG108" s="0"/>
      <c r="SUH108" s="0"/>
      <c r="SUI108" s="0"/>
      <c r="SUJ108" s="0"/>
      <c r="SUK108" s="0"/>
      <c r="SUL108" s="0"/>
      <c r="SUM108" s="0"/>
      <c r="SUN108" s="0"/>
      <c r="SUO108" s="0"/>
      <c r="SUP108" s="0"/>
      <c r="SUQ108" s="0"/>
      <c r="SUR108" s="0"/>
      <c r="SUS108" s="0"/>
      <c r="SUT108" s="0"/>
      <c r="SUU108" s="0"/>
      <c r="SUV108" s="0"/>
      <c r="SUW108" s="0"/>
      <c r="SUX108" s="0"/>
      <c r="SUY108" s="0"/>
      <c r="SUZ108" s="0"/>
      <c r="SVA108" s="0"/>
      <c r="SVB108" s="0"/>
      <c r="SVC108" s="0"/>
      <c r="SVD108" s="0"/>
      <c r="SVE108" s="0"/>
      <c r="SVF108" s="0"/>
      <c r="SVG108" s="0"/>
      <c r="SVH108" s="0"/>
      <c r="SVI108" s="0"/>
      <c r="SVJ108" s="0"/>
      <c r="SVK108" s="0"/>
      <c r="SVL108" s="0"/>
      <c r="SVM108" s="0"/>
      <c r="SVN108" s="0"/>
      <c r="SVO108" s="0"/>
      <c r="SVP108" s="0"/>
      <c r="SVQ108" s="0"/>
      <c r="SVR108" s="0"/>
      <c r="SVS108" s="0"/>
      <c r="SVT108" s="0"/>
      <c r="SVU108" s="0"/>
      <c r="SVV108" s="0"/>
      <c r="SVW108" s="0"/>
      <c r="SVX108" s="0"/>
      <c r="SVY108" s="0"/>
      <c r="SVZ108" s="0"/>
      <c r="SWA108" s="0"/>
      <c r="SWB108" s="0"/>
      <c r="SWC108" s="0"/>
      <c r="SWD108" s="0"/>
      <c r="SWE108" s="0"/>
      <c r="SWF108" s="0"/>
      <c r="SWG108" s="0"/>
      <c r="SWH108" s="0"/>
      <c r="SWI108" s="0"/>
      <c r="SWJ108" s="0"/>
      <c r="SWK108" s="0"/>
      <c r="SWL108" s="0"/>
      <c r="SWM108" s="0"/>
      <c r="SWN108" s="0"/>
      <c r="SWO108" s="0"/>
      <c r="SWP108" s="0"/>
      <c r="SWQ108" s="0"/>
      <c r="SWR108" s="0"/>
      <c r="SWS108" s="0"/>
      <c r="SWT108" s="0"/>
      <c r="SWU108" s="0"/>
      <c r="SWV108" s="0"/>
      <c r="SWW108" s="0"/>
      <c r="SWX108" s="0"/>
      <c r="SWY108" s="0"/>
      <c r="SWZ108" s="0"/>
      <c r="SXA108" s="0"/>
      <c r="SXB108" s="0"/>
      <c r="SXC108" s="0"/>
      <c r="SXD108" s="0"/>
      <c r="SXE108" s="0"/>
      <c r="SXF108" s="0"/>
      <c r="SXG108" s="0"/>
      <c r="SXH108" s="0"/>
      <c r="SXI108" s="0"/>
      <c r="SXJ108" s="0"/>
      <c r="SXK108" s="0"/>
      <c r="SXL108" s="0"/>
      <c r="SXM108" s="0"/>
      <c r="SXN108" s="0"/>
      <c r="SXO108" s="0"/>
      <c r="SXP108" s="0"/>
      <c r="SXQ108" s="0"/>
      <c r="SXR108" s="0"/>
      <c r="SXS108" s="0"/>
      <c r="SXT108" s="0"/>
      <c r="SXU108" s="0"/>
      <c r="SXV108" s="0"/>
      <c r="SXW108" s="0"/>
      <c r="SXX108" s="0"/>
      <c r="SXY108" s="0"/>
      <c r="SXZ108" s="0"/>
      <c r="SYA108" s="0"/>
      <c r="SYB108" s="0"/>
      <c r="SYC108" s="0"/>
      <c r="SYD108" s="0"/>
      <c r="SYE108" s="0"/>
      <c r="SYF108" s="0"/>
      <c r="SYG108" s="0"/>
      <c r="SYH108" s="0"/>
      <c r="SYI108" s="0"/>
      <c r="SYJ108" s="0"/>
      <c r="SYK108" s="0"/>
      <c r="SYL108" s="0"/>
      <c r="SYM108" s="0"/>
      <c r="SYN108" s="0"/>
      <c r="SYO108" s="0"/>
      <c r="SYP108" s="0"/>
      <c r="SYQ108" s="0"/>
      <c r="SYR108" s="0"/>
      <c r="SYS108" s="0"/>
      <c r="SYT108" s="0"/>
      <c r="SYU108" s="0"/>
      <c r="SYV108" s="0"/>
      <c r="SYW108" s="0"/>
      <c r="SYX108" s="0"/>
      <c r="SYY108" s="0"/>
      <c r="SYZ108" s="0"/>
      <c r="SZA108" s="0"/>
      <c r="SZB108" s="0"/>
      <c r="SZC108" s="0"/>
      <c r="SZD108" s="0"/>
      <c r="SZE108" s="0"/>
      <c r="SZF108" s="0"/>
      <c r="SZG108" s="0"/>
      <c r="SZH108" s="0"/>
      <c r="SZI108" s="0"/>
      <c r="SZJ108" s="0"/>
      <c r="SZK108" s="0"/>
      <c r="SZL108" s="0"/>
      <c r="SZM108" s="0"/>
      <c r="SZN108" s="0"/>
      <c r="SZO108" s="0"/>
      <c r="SZP108" s="0"/>
      <c r="SZQ108" s="0"/>
      <c r="SZR108" s="0"/>
      <c r="SZS108" s="0"/>
      <c r="SZT108" s="0"/>
      <c r="SZU108" s="0"/>
      <c r="SZV108" s="0"/>
      <c r="SZW108" s="0"/>
      <c r="SZX108" s="0"/>
      <c r="SZY108" s="0"/>
      <c r="SZZ108" s="0"/>
      <c r="TAA108" s="0"/>
      <c r="TAB108" s="0"/>
      <c r="TAC108" s="0"/>
      <c r="TAD108" s="0"/>
      <c r="TAE108" s="0"/>
      <c r="TAF108" s="0"/>
      <c r="TAG108" s="0"/>
      <c r="TAH108" s="0"/>
      <c r="TAI108" s="0"/>
      <c r="TAJ108" s="0"/>
      <c r="TAK108" s="0"/>
      <c r="TAL108" s="0"/>
      <c r="TAM108" s="0"/>
      <c r="TAN108" s="0"/>
      <c r="TAO108" s="0"/>
      <c r="TAP108" s="0"/>
      <c r="TAQ108" s="0"/>
      <c r="TAR108" s="0"/>
      <c r="TAS108" s="0"/>
      <c r="TAT108" s="0"/>
      <c r="TAU108" s="0"/>
      <c r="TAV108" s="0"/>
      <c r="TAW108" s="0"/>
      <c r="TAX108" s="0"/>
      <c r="TAY108" s="0"/>
      <c r="TAZ108" s="0"/>
      <c r="TBA108" s="0"/>
      <c r="TBB108" s="0"/>
      <c r="TBC108" s="0"/>
      <c r="TBD108" s="0"/>
      <c r="TBE108" s="0"/>
      <c r="TBF108" s="0"/>
      <c r="TBG108" s="0"/>
      <c r="TBH108" s="0"/>
      <c r="TBI108" s="0"/>
      <c r="TBJ108" s="0"/>
      <c r="TBK108" s="0"/>
      <c r="TBL108" s="0"/>
      <c r="TBM108" s="0"/>
      <c r="TBN108" s="0"/>
      <c r="TBO108" s="0"/>
      <c r="TBP108" s="0"/>
      <c r="TBQ108" s="0"/>
      <c r="TBR108" s="0"/>
      <c r="TBS108" s="0"/>
      <c r="TBT108" s="0"/>
      <c r="TBU108" s="0"/>
      <c r="TBV108" s="0"/>
      <c r="TBW108" s="0"/>
      <c r="TBX108" s="0"/>
      <c r="TBY108" s="0"/>
      <c r="TBZ108" s="0"/>
      <c r="TCA108" s="0"/>
      <c r="TCB108" s="0"/>
      <c r="TCC108" s="0"/>
      <c r="TCD108" s="0"/>
      <c r="TCE108" s="0"/>
      <c r="TCF108" s="0"/>
      <c r="TCG108" s="0"/>
      <c r="TCH108" s="0"/>
      <c r="TCI108" s="0"/>
      <c r="TCJ108" s="0"/>
      <c r="TCK108" s="0"/>
      <c r="TCL108" s="0"/>
      <c r="TCM108" s="0"/>
      <c r="TCN108" s="0"/>
      <c r="TCO108" s="0"/>
      <c r="TCP108" s="0"/>
      <c r="TCQ108" s="0"/>
      <c r="TCR108" s="0"/>
      <c r="TCS108" s="0"/>
      <c r="TCT108" s="0"/>
      <c r="TCU108" s="0"/>
      <c r="TCV108" s="0"/>
      <c r="TCW108" s="0"/>
      <c r="TCX108" s="0"/>
      <c r="TCY108" s="0"/>
      <c r="TCZ108" s="0"/>
      <c r="TDA108" s="0"/>
      <c r="TDB108" s="0"/>
      <c r="TDC108" s="0"/>
      <c r="TDD108" s="0"/>
      <c r="TDE108" s="0"/>
      <c r="TDF108" s="0"/>
      <c r="TDG108" s="0"/>
      <c r="TDH108" s="0"/>
      <c r="TDI108" s="0"/>
      <c r="TDJ108" s="0"/>
      <c r="TDK108" s="0"/>
      <c r="TDL108" s="0"/>
      <c r="TDM108" s="0"/>
      <c r="TDN108" s="0"/>
      <c r="TDO108" s="0"/>
      <c r="TDP108" s="0"/>
      <c r="TDQ108" s="0"/>
      <c r="TDR108" s="0"/>
      <c r="TDS108" s="0"/>
      <c r="TDT108" s="0"/>
      <c r="TDU108" s="0"/>
      <c r="TDV108" s="0"/>
      <c r="TDW108" s="0"/>
      <c r="TDX108" s="0"/>
      <c r="TDY108" s="0"/>
      <c r="TDZ108" s="0"/>
      <c r="TEA108" s="0"/>
      <c r="TEB108" s="0"/>
      <c r="TEC108" s="0"/>
      <c r="TED108" s="0"/>
      <c r="TEE108" s="0"/>
      <c r="TEF108" s="0"/>
      <c r="TEG108" s="0"/>
      <c r="TEH108" s="0"/>
      <c r="TEI108" s="0"/>
      <c r="TEJ108" s="0"/>
      <c r="TEK108" s="0"/>
      <c r="TEL108" s="0"/>
      <c r="TEM108" s="0"/>
      <c r="TEN108" s="0"/>
      <c r="TEO108" s="0"/>
      <c r="TEP108" s="0"/>
      <c r="TEQ108" s="0"/>
      <c r="TER108" s="0"/>
      <c r="TES108" s="0"/>
      <c r="TET108" s="0"/>
      <c r="TEU108" s="0"/>
      <c r="TEV108" s="0"/>
      <c r="TEW108" s="0"/>
      <c r="TEX108" s="0"/>
      <c r="TEY108" s="0"/>
      <c r="TEZ108" s="0"/>
      <c r="TFA108" s="0"/>
      <c r="TFB108" s="0"/>
      <c r="TFC108" s="0"/>
      <c r="TFD108" s="0"/>
      <c r="TFE108" s="0"/>
      <c r="TFF108" s="0"/>
      <c r="TFG108" s="0"/>
      <c r="TFH108" s="0"/>
      <c r="TFI108" s="0"/>
      <c r="TFJ108" s="0"/>
      <c r="TFK108" s="0"/>
      <c r="TFL108" s="0"/>
      <c r="TFM108" s="0"/>
      <c r="TFN108" s="0"/>
      <c r="TFO108" s="0"/>
      <c r="TFP108" s="0"/>
      <c r="TFQ108" s="0"/>
      <c r="TFR108" s="0"/>
      <c r="TFS108" s="0"/>
      <c r="TFT108" s="0"/>
      <c r="TFU108" s="0"/>
      <c r="TFV108" s="0"/>
      <c r="TFW108" s="0"/>
      <c r="TFX108" s="0"/>
      <c r="TFY108" s="0"/>
      <c r="TFZ108" s="0"/>
      <c r="TGA108" s="0"/>
      <c r="TGB108" s="0"/>
      <c r="TGC108" s="0"/>
      <c r="TGD108" s="0"/>
      <c r="TGE108" s="0"/>
      <c r="TGF108" s="0"/>
      <c r="TGG108" s="0"/>
      <c r="TGH108" s="0"/>
      <c r="TGI108" s="0"/>
      <c r="TGJ108" s="0"/>
      <c r="TGK108" s="0"/>
      <c r="TGL108" s="0"/>
      <c r="TGM108" s="0"/>
      <c r="TGN108" s="0"/>
      <c r="TGO108" s="0"/>
      <c r="TGP108" s="0"/>
      <c r="TGQ108" s="0"/>
      <c r="TGR108" s="0"/>
      <c r="TGS108" s="0"/>
      <c r="TGT108" s="0"/>
      <c r="TGU108" s="0"/>
      <c r="TGV108" s="0"/>
      <c r="TGW108" s="0"/>
      <c r="TGX108" s="0"/>
      <c r="TGY108" s="0"/>
      <c r="TGZ108" s="0"/>
      <c r="THA108" s="0"/>
      <c r="THB108" s="0"/>
      <c r="THC108" s="0"/>
      <c r="THD108" s="0"/>
      <c r="THE108" s="0"/>
      <c r="THF108" s="0"/>
      <c r="THG108" s="0"/>
      <c r="THH108" s="0"/>
      <c r="THI108" s="0"/>
      <c r="THJ108" s="0"/>
      <c r="THK108" s="0"/>
      <c r="THL108" s="0"/>
      <c r="THM108" s="0"/>
      <c r="THN108" s="0"/>
      <c r="THO108" s="0"/>
      <c r="THP108" s="0"/>
      <c r="THQ108" s="0"/>
      <c r="THR108" s="0"/>
      <c r="THS108" s="0"/>
      <c r="THT108" s="0"/>
      <c r="THU108" s="0"/>
      <c r="THV108" s="0"/>
      <c r="THW108" s="0"/>
      <c r="THX108" s="0"/>
      <c r="THY108" s="0"/>
      <c r="THZ108" s="0"/>
      <c r="TIA108" s="0"/>
      <c r="TIB108" s="0"/>
      <c r="TIC108" s="0"/>
      <c r="TID108" s="0"/>
      <c r="TIE108" s="0"/>
      <c r="TIF108" s="0"/>
      <c r="TIG108" s="0"/>
      <c r="TIH108" s="0"/>
      <c r="TII108" s="0"/>
      <c r="TIJ108" s="0"/>
      <c r="TIK108" s="0"/>
      <c r="TIL108" s="0"/>
      <c r="TIM108" s="0"/>
      <c r="TIN108" s="0"/>
      <c r="TIO108" s="0"/>
      <c r="TIP108" s="0"/>
      <c r="TIQ108" s="0"/>
      <c r="TIR108" s="0"/>
      <c r="TIS108" s="0"/>
      <c r="TIT108" s="0"/>
      <c r="TIU108" s="0"/>
      <c r="TIV108" s="0"/>
      <c r="TIW108" s="0"/>
      <c r="TIX108" s="0"/>
      <c r="TIY108" s="0"/>
      <c r="TIZ108" s="0"/>
      <c r="TJA108" s="0"/>
      <c r="TJB108" s="0"/>
      <c r="TJC108" s="0"/>
      <c r="TJD108" s="0"/>
      <c r="TJE108" s="0"/>
      <c r="TJF108" s="0"/>
      <c r="TJG108" s="0"/>
      <c r="TJH108" s="0"/>
      <c r="TJI108" s="0"/>
      <c r="TJJ108" s="0"/>
      <c r="TJK108" s="0"/>
      <c r="TJL108" s="0"/>
      <c r="TJM108" s="0"/>
      <c r="TJN108" s="0"/>
      <c r="TJO108" s="0"/>
      <c r="TJP108" s="0"/>
      <c r="TJQ108" s="0"/>
      <c r="TJR108" s="0"/>
      <c r="TJS108" s="0"/>
      <c r="TJT108" s="0"/>
      <c r="TJU108" s="0"/>
      <c r="TJV108" s="0"/>
      <c r="TJW108" s="0"/>
      <c r="TJX108" s="0"/>
      <c r="TJY108" s="0"/>
      <c r="TJZ108" s="0"/>
      <c r="TKA108" s="0"/>
      <c r="TKB108" s="0"/>
      <c r="TKC108" s="0"/>
      <c r="TKD108" s="0"/>
      <c r="TKE108" s="0"/>
      <c r="TKF108" s="0"/>
      <c r="TKG108" s="0"/>
      <c r="TKH108" s="0"/>
      <c r="TKI108" s="0"/>
      <c r="TKJ108" s="0"/>
      <c r="TKK108" s="0"/>
      <c r="TKL108" s="0"/>
      <c r="TKM108" s="0"/>
      <c r="TKN108" s="0"/>
      <c r="TKO108" s="0"/>
      <c r="TKP108" s="0"/>
      <c r="TKQ108" s="0"/>
      <c r="TKR108" s="0"/>
      <c r="TKS108" s="0"/>
      <c r="TKT108" s="0"/>
      <c r="TKU108" s="0"/>
      <c r="TKV108" s="0"/>
      <c r="TKW108" s="0"/>
      <c r="TKX108" s="0"/>
      <c r="TKY108" s="0"/>
      <c r="TKZ108" s="0"/>
      <c r="TLA108" s="0"/>
      <c r="TLB108" s="0"/>
      <c r="TLC108" s="0"/>
      <c r="TLD108" s="0"/>
      <c r="TLE108" s="0"/>
      <c r="TLF108" s="0"/>
      <c r="TLG108" s="0"/>
      <c r="TLH108" s="0"/>
      <c r="TLI108" s="0"/>
      <c r="TLJ108" s="0"/>
      <c r="TLK108" s="0"/>
      <c r="TLL108" s="0"/>
      <c r="TLM108" s="0"/>
      <c r="TLN108" s="0"/>
      <c r="TLO108" s="0"/>
      <c r="TLP108" s="0"/>
      <c r="TLQ108" s="0"/>
      <c r="TLR108" s="0"/>
      <c r="TLS108" s="0"/>
      <c r="TLT108" s="0"/>
      <c r="TLU108" s="0"/>
      <c r="TLV108" s="0"/>
      <c r="TLW108" s="0"/>
      <c r="TLX108" s="0"/>
      <c r="TLY108" s="0"/>
      <c r="TLZ108" s="0"/>
      <c r="TMA108" s="0"/>
      <c r="TMB108" s="0"/>
      <c r="TMC108" s="0"/>
      <c r="TMD108" s="0"/>
      <c r="TME108" s="0"/>
      <c r="TMF108" s="0"/>
      <c r="TMG108" s="0"/>
      <c r="TMH108" s="0"/>
      <c r="TMI108" s="0"/>
      <c r="TMJ108" s="0"/>
      <c r="TMK108" s="0"/>
      <c r="TML108" s="0"/>
      <c r="TMM108" s="0"/>
      <c r="TMN108" s="0"/>
      <c r="TMO108" s="0"/>
      <c r="TMP108" s="0"/>
      <c r="TMQ108" s="0"/>
      <c r="TMR108" s="0"/>
      <c r="TMS108" s="0"/>
      <c r="TMT108" s="0"/>
      <c r="TMU108" s="0"/>
      <c r="TMV108" s="0"/>
      <c r="TMW108" s="0"/>
      <c r="TMX108" s="0"/>
      <c r="TMY108" s="0"/>
      <c r="TMZ108" s="0"/>
      <c r="TNA108" s="0"/>
      <c r="TNB108" s="0"/>
      <c r="TNC108" s="0"/>
      <c r="TND108" s="0"/>
      <c r="TNE108" s="0"/>
      <c r="TNF108" s="0"/>
      <c r="TNG108" s="0"/>
      <c r="TNH108" s="0"/>
      <c r="TNI108" s="0"/>
      <c r="TNJ108" s="0"/>
      <c r="TNK108" s="0"/>
      <c r="TNL108" s="0"/>
      <c r="TNM108" s="0"/>
      <c r="TNN108" s="0"/>
      <c r="TNO108" s="0"/>
      <c r="TNP108" s="0"/>
      <c r="TNQ108" s="0"/>
      <c r="TNR108" s="0"/>
      <c r="TNS108" s="0"/>
      <c r="TNT108" s="0"/>
      <c r="TNU108" s="0"/>
      <c r="TNV108" s="0"/>
      <c r="TNW108" s="0"/>
      <c r="TNX108" s="0"/>
      <c r="TNY108" s="0"/>
      <c r="TNZ108" s="0"/>
      <c r="TOA108" s="0"/>
      <c r="TOB108" s="0"/>
      <c r="TOC108" s="0"/>
      <c r="TOD108" s="0"/>
      <c r="TOE108" s="0"/>
      <c r="TOF108" s="0"/>
      <c r="TOG108" s="0"/>
      <c r="TOH108" s="0"/>
      <c r="TOI108" s="0"/>
      <c r="TOJ108" s="0"/>
      <c r="TOK108" s="0"/>
      <c r="TOL108" s="0"/>
      <c r="TOM108" s="0"/>
      <c r="TON108" s="0"/>
      <c r="TOO108" s="0"/>
      <c r="TOP108" s="0"/>
      <c r="TOQ108" s="0"/>
      <c r="TOR108" s="0"/>
      <c r="TOS108" s="0"/>
      <c r="TOT108" s="0"/>
      <c r="TOU108" s="0"/>
      <c r="TOV108" s="0"/>
      <c r="TOW108" s="0"/>
      <c r="TOX108" s="0"/>
      <c r="TOY108" s="0"/>
      <c r="TOZ108" s="0"/>
      <c r="TPA108" s="0"/>
      <c r="TPB108" s="0"/>
      <c r="TPC108" s="0"/>
      <c r="TPD108" s="0"/>
      <c r="TPE108" s="0"/>
      <c r="TPF108" s="0"/>
      <c r="TPG108" s="0"/>
      <c r="TPH108" s="0"/>
      <c r="TPI108" s="0"/>
      <c r="TPJ108" s="0"/>
      <c r="TPK108" s="0"/>
      <c r="TPL108" s="0"/>
      <c r="TPM108" s="0"/>
      <c r="TPN108" s="0"/>
      <c r="TPO108" s="0"/>
      <c r="TPP108" s="0"/>
      <c r="TPQ108" s="0"/>
      <c r="TPR108" s="0"/>
      <c r="TPS108" s="0"/>
      <c r="TPT108" s="0"/>
      <c r="TPU108" s="0"/>
      <c r="TPV108" s="0"/>
      <c r="TPW108" s="0"/>
      <c r="TPX108" s="0"/>
      <c r="TPY108" s="0"/>
      <c r="TPZ108" s="0"/>
      <c r="TQA108" s="0"/>
      <c r="TQB108" s="0"/>
      <c r="TQC108" s="0"/>
      <c r="TQD108" s="0"/>
      <c r="TQE108" s="0"/>
      <c r="TQF108" s="0"/>
      <c r="TQG108" s="0"/>
      <c r="TQH108" s="0"/>
      <c r="TQI108" s="0"/>
      <c r="TQJ108" s="0"/>
      <c r="TQK108" s="0"/>
      <c r="TQL108" s="0"/>
      <c r="TQM108" s="0"/>
      <c r="TQN108" s="0"/>
      <c r="TQO108" s="0"/>
      <c r="TQP108" s="0"/>
      <c r="TQQ108" s="0"/>
      <c r="TQR108" s="0"/>
      <c r="TQS108" s="0"/>
      <c r="TQT108" s="0"/>
      <c r="TQU108" s="0"/>
      <c r="TQV108" s="0"/>
      <c r="TQW108" s="0"/>
      <c r="TQX108" s="0"/>
      <c r="TQY108" s="0"/>
      <c r="TQZ108" s="0"/>
      <c r="TRA108" s="0"/>
      <c r="TRB108" s="0"/>
      <c r="TRC108" s="0"/>
      <c r="TRD108" s="0"/>
      <c r="TRE108" s="0"/>
      <c r="TRF108" s="0"/>
      <c r="TRG108" s="0"/>
      <c r="TRH108" s="0"/>
      <c r="TRI108" s="0"/>
      <c r="TRJ108" s="0"/>
      <c r="TRK108" s="0"/>
      <c r="TRL108" s="0"/>
      <c r="TRM108" s="0"/>
      <c r="TRN108" s="0"/>
      <c r="TRO108" s="0"/>
      <c r="TRP108" s="0"/>
      <c r="TRQ108" s="0"/>
      <c r="TRR108" s="0"/>
      <c r="TRS108" s="0"/>
      <c r="TRT108" s="0"/>
      <c r="TRU108" s="0"/>
      <c r="TRV108" s="0"/>
      <c r="TRW108" s="0"/>
      <c r="TRX108" s="0"/>
      <c r="TRY108" s="0"/>
      <c r="TRZ108" s="0"/>
      <c r="TSA108" s="0"/>
      <c r="TSB108" s="0"/>
      <c r="TSC108" s="0"/>
      <c r="TSD108" s="0"/>
      <c r="TSE108" s="0"/>
      <c r="TSF108" s="0"/>
      <c r="TSG108" s="0"/>
      <c r="TSH108" s="0"/>
      <c r="TSI108" s="0"/>
      <c r="TSJ108" s="0"/>
      <c r="TSK108" s="0"/>
      <c r="TSL108" s="0"/>
      <c r="TSM108" s="0"/>
      <c r="TSN108" s="0"/>
      <c r="TSO108" s="0"/>
      <c r="TSP108" s="0"/>
      <c r="TSQ108" s="0"/>
      <c r="TSR108" s="0"/>
      <c r="TSS108" s="0"/>
      <c r="TST108" s="0"/>
      <c r="TSU108" s="0"/>
      <c r="TSV108" s="0"/>
      <c r="TSW108" s="0"/>
      <c r="TSX108" s="0"/>
      <c r="TSY108" s="0"/>
      <c r="TSZ108" s="0"/>
      <c r="TTA108" s="0"/>
      <c r="TTB108" s="0"/>
      <c r="TTC108" s="0"/>
      <c r="TTD108" s="0"/>
      <c r="TTE108" s="0"/>
      <c r="TTF108" s="0"/>
      <c r="TTG108" s="0"/>
      <c r="TTH108" s="0"/>
      <c r="TTI108" s="0"/>
      <c r="TTJ108" s="0"/>
      <c r="TTK108" s="0"/>
      <c r="TTL108" s="0"/>
      <c r="TTM108" s="0"/>
      <c r="TTN108" s="0"/>
      <c r="TTO108" s="0"/>
      <c r="TTP108" s="0"/>
      <c r="TTQ108" s="0"/>
      <c r="TTR108" s="0"/>
      <c r="TTS108" s="0"/>
      <c r="TTT108" s="0"/>
      <c r="TTU108" s="0"/>
      <c r="TTV108" s="0"/>
      <c r="TTW108" s="0"/>
      <c r="TTX108" s="0"/>
      <c r="TTY108" s="0"/>
      <c r="TTZ108" s="0"/>
      <c r="TUA108" s="0"/>
      <c r="TUB108" s="0"/>
      <c r="TUC108" s="0"/>
      <c r="TUD108" s="0"/>
      <c r="TUE108" s="0"/>
      <c r="TUF108" s="0"/>
      <c r="TUG108" s="0"/>
      <c r="TUH108" s="0"/>
      <c r="TUI108" s="0"/>
      <c r="TUJ108" s="0"/>
      <c r="TUK108" s="0"/>
      <c r="TUL108" s="0"/>
      <c r="TUM108" s="0"/>
      <c r="TUN108" s="0"/>
      <c r="TUO108" s="0"/>
      <c r="TUP108" s="0"/>
      <c r="TUQ108" s="0"/>
      <c r="TUR108" s="0"/>
      <c r="TUS108" s="0"/>
      <c r="TUT108" s="0"/>
      <c r="TUU108" s="0"/>
      <c r="TUV108" s="0"/>
      <c r="TUW108" s="0"/>
      <c r="TUX108" s="0"/>
      <c r="TUY108" s="0"/>
      <c r="TUZ108" s="0"/>
      <c r="TVA108" s="0"/>
      <c r="TVB108" s="0"/>
      <c r="TVC108" s="0"/>
      <c r="TVD108" s="0"/>
      <c r="TVE108" s="0"/>
      <c r="TVF108" s="0"/>
      <c r="TVG108" s="0"/>
      <c r="TVH108" s="0"/>
      <c r="TVI108" s="0"/>
      <c r="TVJ108" s="0"/>
      <c r="TVK108" s="0"/>
      <c r="TVL108" s="0"/>
      <c r="TVM108" s="0"/>
      <c r="TVN108" s="0"/>
      <c r="TVO108" s="0"/>
      <c r="TVP108" s="0"/>
      <c r="TVQ108" s="0"/>
      <c r="TVR108" s="0"/>
      <c r="TVS108" s="0"/>
      <c r="TVT108" s="0"/>
      <c r="TVU108" s="0"/>
      <c r="TVV108" s="0"/>
      <c r="TVW108" s="0"/>
      <c r="TVX108" s="0"/>
      <c r="TVY108" s="0"/>
      <c r="TVZ108" s="0"/>
      <c r="TWA108" s="0"/>
      <c r="TWB108" s="0"/>
      <c r="TWC108" s="0"/>
      <c r="TWD108" s="0"/>
      <c r="TWE108" s="0"/>
      <c r="TWF108" s="0"/>
      <c r="TWG108" s="0"/>
      <c r="TWH108" s="0"/>
      <c r="TWI108" s="0"/>
      <c r="TWJ108" s="0"/>
      <c r="TWK108" s="0"/>
      <c r="TWL108" s="0"/>
      <c r="TWM108" s="0"/>
      <c r="TWN108" s="0"/>
      <c r="TWO108" s="0"/>
      <c r="TWP108" s="0"/>
      <c r="TWQ108" s="0"/>
      <c r="TWR108" s="0"/>
      <c r="TWS108" s="0"/>
      <c r="TWT108" s="0"/>
      <c r="TWU108" s="0"/>
      <c r="TWV108" s="0"/>
      <c r="TWW108" s="0"/>
      <c r="TWX108" s="0"/>
      <c r="TWY108" s="0"/>
      <c r="TWZ108" s="0"/>
      <c r="TXA108" s="0"/>
      <c r="TXB108" s="0"/>
      <c r="TXC108" s="0"/>
      <c r="TXD108" s="0"/>
      <c r="TXE108" s="0"/>
      <c r="TXF108" s="0"/>
      <c r="TXG108" s="0"/>
      <c r="TXH108" s="0"/>
      <c r="TXI108" s="0"/>
      <c r="TXJ108" s="0"/>
      <c r="TXK108" s="0"/>
      <c r="TXL108" s="0"/>
      <c r="TXM108" s="0"/>
      <c r="TXN108" s="0"/>
      <c r="TXO108" s="0"/>
      <c r="TXP108" s="0"/>
      <c r="TXQ108" s="0"/>
      <c r="TXR108" s="0"/>
      <c r="TXS108" s="0"/>
      <c r="TXT108" s="0"/>
      <c r="TXU108" s="0"/>
      <c r="TXV108" s="0"/>
      <c r="TXW108" s="0"/>
      <c r="TXX108" s="0"/>
      <c r="TXY108" s="0"/>
      <c r="TXZ108" s="0"/>
      <c r="TYA108" s="0"/>
      <c r="TYB108" s="0"/>
      <c r="TYC108" s="0"/>
      <c r="TYD108" s="0"/>
      <c r="TYE108" s="0"/>
      <c r="TYF108" s="0"/>
      <c r="TYG108" s="0"/>
      <c r="TYH108" s="0"/>
      <c r="TYI108" s="0"/>
      <c r="TYJ108" s="0"/>
      <c r="TYK108" s="0"/>
      <c r="TYL108" s="0"/>
      <c r="TYM108" s="0"/>
      <c r="TYN108" s="0"/>
      <c r="TYO108" s="0"/>
      <c r="TYP108" s="0"/>
      <c r="TYQ108" s="0"/>
      <c r="TYR108" s="0"/>
      <c r="TYS108" s="0"/>
      <c r="TYT108" s="0"/>
      <c r="TYU108" s="0"/>
      <c r="TYV108" s="0"/>
      <c r="TYW108" s="0"/>
      <c r="TYX108" s="0"/>
      <c r="TYY108" s="0"/>
      <c r="TYZ108" s="0"/>
      <c r="TZA108" s="0"/>
      <c r="TZB108" s="0"/>
      <c r="TZC108" s="0"/>
      <c r="TZD108" s="0"/>
      <c r="TZE108" s="0"/>
      <c r="TZF108" s="0"/>
      <c r="TZG108" s="0"/>
      <c r="TZH108" s="0"/>
      <c r="TZI108" s="0"/>
      <c r="TZJ108" s="0"/>
      <c r="TZK108" s="0"/>
      <c r="TZL108" s="0"/>
      <c r="TZM108" s="0"/>
      <c r="TZN108" s="0"/>
      <c r="TZO108" s="0"/>
      <c r="TZP108" s="0"/>
      <c r="TZQ108" s="0"/>
      <c r="TZR108" s="0"/>
      <c r="TZS108" s="0"/>
      <c r="TZT108" s="0"/>
      <c r="TZU108" s="0"/>
      <c r="TZV108" s="0"/>
      <c r="TZW108" s="0"/>
      <c r="TZX108" s="0"/>
      <c r="TZY108" s="0"/>
      <c r="TZZ108" s="0"/>
      <c r="UAA108" s="0"/>
      <c r="UAB108" s="0"/>
      <c r="UAC108" s="0"/>
      <c r="UAD108" s="0"/>
      <c r="UAE108" s="0"/>
      <c r="UAF108" s="0"/>
      <c r="UAG108" s="0"/>
      <c r="UAH108" s="0"/>
      <c r="UAI108" s="0"/>
      <c r="UAJ108" s="0"/>
      <c r="UAK108" s="0"/>
      <c r="UAL108" s="0"/>
      <c r="UAM108" s="0"/>
      <c r="UAN108" s="0"/>
      <c r="UAO108" s="0"/>
      <c r="UAP108" s="0"/>
      <c r="UAQ108" s="0"/>
      <c r="UAR108" s="0"/>
      <c r="UAS108" s="0"/>
      <c r="UAT108" s="0"/>
      <c r="UAU108" s="0"/>
      <c r="UAV108" s="0"/>
      <c r="UAW108" s="0"/>
      <c r="UAX108" s="0"/>
      <c r="UAY108" s="0"/>
      <c r="UAZ108" s="0"/>
      <c r="UBA108" s="0"/>
      <c r="UBB108" s="0"/>
      <c r="UBC108" s="0"/>
      <c r="UBD108" s="0"/>
      <c r="UBE108" s="0"/>
      <c r="UBF108" s="0"/>
      <c r="UBG108" s="0"/>
      <c r="UBH108" s="0"/>
      <c r="UBI108" s="0"/>
      <c r="UBJ108" s="0"/>
      <c r="UBK108" s="0"/>
      <c r="UBL108" s="0"/>
      <c r="UBM108" s="0"/>
      <c r="UBN108" s="0"/>
      <c r="UBO108" s="0"/>
      <c r="UBP108" s="0"/>
      <c r="UBQ108" s="0"/>
      <c r="UBR108" s="0"/>
      <c r="UBS108" s="0"/>
      <c r="UBT108" s="0"/>
      <c r="UBU108" s="0"/>
      <c r="UBV108" s="0"/>
      <c r="UBW108" s="0"/>
      <c r="UBX108" s="0"/>
      <c r="UBY108" s="0"/>
      <c r="UBZ108" s="0"/>
      <c r="UCA108" s="0"/>
      <c r="UCB108" s="0"/>
      <c r="UCC108" s="0"/>
      <c r="UCD108" s="0"/>
      <c r="UCE108" s="0"/>
      <c r="UCF108" s="0"/>
      <c r="UCG108" s="0"/>
      <c r="UCH108" s="0"/>
      <c r="UCI108" s="0"/>
      <c r="UCJ108" s="0"/>
      <c r="UCK108" s="0"/>
      <c r="UCL108" s="0"/>
      <c r="UCM108" s="0"/>
      <c r="UCN108" s="0"/>
      <c r="UCO108" s="0"/>
      <c r="UCP108" s="0"/>
      <c r="UCQ108" s="0"/>
      <c r="UCR108" s="0"/>
      <c r="UCS108" s="0"/>
      <c r="UCT108" s="0"/>
      <c r="UCU108" s="0"/>
      <c r="UCV108" s="0"/>
      <c r="UCW108" s="0"/>
      <c r="UCX108" s="0"/>
      <c r="UCY108" s="0"/>
      <c r="UCZ108" s="0"/>
      <c r="UDA108" s="0"/>
      <c r="UDB108" s="0"/>
      <c r="UDC108" s="0"/>
      <c r="UDD108" s="0"/>
      <c r="UDE108" s="0"/>
      <c r="UDF108" s="0"/>
      <c r="UDG108" s="0"/>
      <c r="UDH108" s="0"/>
      <c r="UDI108" s="0"/>
      <c r="UDJ108" s="0"/>
      <c r="UDK108" s="0"/>
      <c r="UDL108" s="0"/>
      <c r="UDM108" s="0"/>
      <c r="UDN108" s="0"/>
      <c r="UDO108" s="0"/>
      <c r="UDP108" s="0"/>
      <c r="UDQ108" s="0"/>
      <c r="UDR108" s="0"/>
      <c r="UDS108" s="0"/>
      <c r="UDT108" s="0"/>
      <c r="UDU108" s="0"/>
      <c r="UDV108" s="0"/>
      <c r="UDW108" s="0"/>
      <c r="UDX108" s="0"/>
      <c r="UDY108" s="0"/>
      <c r="UDZ108" s="0"/>
      <c r="UEA108" s="0"/>
      <c r="UEB108" s="0"/>
      <c r="UEC108" s="0"/>
      <c r="UED108" s="0"/>
      <c r="UEE108" s="0"/>
      <c r="UEF108" s="0"/>
      <c r="UEG108" s="0"/>
      <c r="UEH108" s="0"/>
      <c r="UEI108" s="0"/>
      <c r="UEJ108" s="0"/>
      <c r="UEK108" s="0"/>
      <c r="UEL108" s="0"/>
      <c r="UEM108" s="0"/>
      <c r="UEN108" s="0"/>
      <c r="UEO108" s="0"/>
      <c r="UEP108" s="0"/>
      <c r="UEQ108" s="0"/>
      <c r="UER108" s="0"/>
      <c r="UES108" s="0"/>
      <c r="UET108" s="0"/>
      <c r="UEU108" s="0"/>
      <c r="UEV108" s="0"/>
      <c r="UEW108" s="0"/>
      <c r="UEX108" s="0"/>
      <c r="UEY108" s="0"/>
      <c r="UEZ108" s="0"/>
      <c r="UFA108" s="0"/>
      <c r="UFB108" s="0"/>
      <c r="UFC108" s="0"/>
      <c r="UFD108" s="0"/>
      <c r="UFE108" s="0"/>
      <c r="UFF108" s="0"/>
      <c r="UFG108" s="0"/>
      <c r="UFH108" s="0"/>
      <c r="UFI108" s="0"/>
      <c r="UFJ108" s="0"/>
      <c r="UFK108" s="0"/>
      <c r="UFL108" s="0"/>
      <c r="UFM108" s="0"/>
      <c r="UFN108" s="0"/>
      <c r="UFO108" s="0"/>
      <c r="UFP108" s="0"/>
      <c r="UFQ108" s="0"/>
      <c r="UFR108" s="0"/>
      <c r="UFS108" s="0"/>
      <c r="UFT108" s="0"/>
      <c r="UFU108" s="0"/>
      <c r="UFV108" s="0"/>
      <c r="UFW108" s="0"/>
      <c r="UFX108" s="0"/>
      <c r="UFY108" s="0"/>
      <c r="UFZ108" s="0"/>
      <c r="UGA108" s="0"/>
      <c r="UGB108" s="0"/>
      <c r="UGC108" s="0"/>
      <c r="UGD108" s="0"/>
      <c r="UGE108" s="0"/>
      <c r="UGF108" s="0"/>
      <c r="UGG108" s="0"/>
      <c r="UGH108" s="0"/>
      <c r="UGI108" s="0"/>
      <c r="UGJ108" s="0"/>
      <c r="UGK108" s="0"/>
      <c r="UGL108" s="0"/>
      <c r="UGM108" s="0"/>
      <c r="UGN108" s="0"/>
      <c r="UGO108" s="0"/>
      <c r="UGP108" s="0"/>
      <c r="UGQ108" s="0"/>
      <c r="UGR108" s="0"/>
      <c r="UGS108" s="0"/>
      <c r="UGT108" s="0"/>
      <c r="UGU108" s="0"/>
      <c r="UGV108" s="0"/>
      <c r="UGW108" s="0"/>
      <c r="UGX108" s="0"/>
      <c r="UGY108" s="0"/>
      <c r="UGZ108" s="0"/>
      <c r="UHA108" s="0"/>
      <c r="UHB108" s="0"/>
      <c r="UHC108" s="0"/>
      <c r="UHD108" s="0"/>
      <c r="UHE108" s="0"/>
      <c r="UHF108" s="0"/>
      <c r="UHG108" s="0"/>
      <c r="UHH108" s="0"/>
      <c r="UHI108" s="0"/>
      <c r="UHJ108" s="0"/>
      <c r="UHK108" s="0"/>
      <c r="UHL108" s="0"/>
      <c r="UHM108" s="0"/>
      <c r="UHN108" s="0"/>
      <c r="UHO108" s="0"/>
      <c r="UHP108" s="0"/>
      <c r="UHQ108" s="0"/>
      <c r="UHR108" s="0"/>
      <c r="UHS108" s="0"/>
      <c r="UHT108" s="0"/>
      <c r="UHU108" s="0"/>
      <c r="UHV108" s="0"/>
      <c r="UHW108" s="0"/>
      <c r="UHX108" s="0"/>
      <c r="UHY108" s="0"/>
      <c r="UHZ108" s="0"/>
      <c r="UIA108" s="0"/>
      <c r="UIB108" s="0"/>
      <c r="UIC108" s="0"/>
      <c r="UID108" s="0"/>
      <c r="UIE108" s="0"/>
      <c r="UIF108" s="0"/>
      <c r="UIG108" s="0"/>
      <c r="UIH108" s="0"/>
      <c r="UII108" s="0"/>
      <c r="UIJ108" s="0"/>
      <c r="UIK108" s="0"/>
      <c r="UIL108" s="0"/>
      <c r="UIM108" s="0"/>
      <c r="UIN108" s="0"/>
      <c r="UIO108" s="0"/>
      <c r="UIP108" s="0"/>
      <c r="UIQ108" s="0"/>
      <c r="UIR108" s="0"/>
      <c r="UIS108" s="0"/>
      <c r="UIT108" s="0"/>
      <c r="UIU108" s="0"/>
      <c r="UIV108" s="0"/>
      <c r="UIW108" s="0"/>
      <c r="UIX108" s="0"/>
      <c r="UIY108" s="0"/>
      <c r="UIZ108" s="0"/>
      <c r="UJA108" s="0"/>
      <c r="UJB108" s="0"/>
      <c r="UJC108" s="0"/>
      <c r="UJD108" s="0"/>
      <c r="UJE108" s="0"/>
      <c r="UJF108" s="0"/>
      <c r="UJG108" s="0"/>
      <c r="UJH108" s="0"/>
      <c r="UJI108" s="0"/>
      <c r="UJJ108" s="0"/>
      <c r="UJK108" s="0"/>
      <c r="UJL108" s="0"/>
      <c r="UJM108" s="0"/>
      <c r="UJN108" s="0"/>
      <c r="UJO108" s="0"/>
      <c r="UJP108" s="0"/>
      <c r="UJQ108" s="0"/>
      <c r="UJR108" s="0"/>
      <c r="UJS108" s="0"/>
      <c r="UJT108" s="0"/>
      <c r="UJU108" s="0"/>
      <c r="UJV108" s="0"/>
      <c r="UJW108" s="0"/>
      <c r="UJX108" s="0"/>
      <c r="UJY108" s="0"/>
      <c r="UJZ108" s="0"/>
      <c r="UKA108" s="0"/>
      <c r="UKB108" s="0"/>
      <c r="UKC108" s="0"/>
      <c r="UKD108" s="0"/>
      <c r="UKE108" s="0"/>
      <c r="UKF108" s="0"/>
      <c r="UKG108" s="0"/>
      <c r="UKH108" s="0"/>
      <c r="UKI108" s="0"/>
      <c r="UKJ108" s="0"/>
      <c r="UKK108" s="0"/>
      <c r="UKL108" s="0"/>
      <c r="UKM108" s="0"/>
      <c r="UKN108" s="0"/>
      <c r="UKO108" s="0"/>
      <c r="UKP108" s="0"/>
      <c r="UKQ108" s="0"/>
      <c r="UKR108" s="0"/>
      <c r="UKS108" s="0"/>
      <c r="UKT108" s="0"/>
      <c r="UKU108" s="0"/>
      <c r="UKV108" s="0"/>
      <c r="UKW108" s="0"/>
      <c r="UKX108" s="0"/>
      <c r="UKY108" s="0"/>
      <c r="UKZ108" s="0"/>
      <c r="ULA108" s="0"/>
      <c r="ULB108" s="0"/>
      <c r="ULC108" s="0"/>
      <c r="ULD108" s="0"/>
      <c r="ULE108" s="0"/>
      <c r="ULF108" s="0"/>
      <c r="ULG108" s="0"/>
      <c r="ULH108" s="0"/>
      <c r="ULI108" s="0"/>
      <c r="ULJ108" s="0"/>
      <c r="ULK108" s="0"/>
      <c r="ULL108" s="0"/>
      <c r="ULM108" s="0"/>
      <c r="ULN108" s="0"/>
      <c r="ULO108" s="0"/>
      <c r="ULP108" s="0"/>
      <c r="ULQ108" s="0"/>
      <c r="ULR108" s="0"/>
      <c r="ULS108" s="0"/>
      <c r="ULT108" s="0"/>
      <c r="ULU108" s="0"/>
      <c r="ULV108" s="0"/>
      <c r="ULW108" s="0"/>
      <c r="ULX108" s="0"/>
      <c r="ULY108" s="0"/>
      <c r="ULZ108" s="0"/>
      <c r="UMA108" s="0"/>
      <c r="UMB108" s="0"/>
      <c r="UMC108" s="0"/>
      <c r="UMD108" s="0"/>
      <c r="UME108" s="0"/>
      <c r="UMF108" s="0"/>
      <c r="UMG108" s="0"/>
      <c r="UMH108" s="0"/>
      <c r="UMI108" s="0"/>
      <c r="UMJ108" s="0"/>
      <c r="UMK108" s="0"/>
      <c r="UML108" s="0"/>
      <c r="UMM108" s="0"/>
      <c r="UMN108" s="0"/>
      <c r="UMO108" s="0"/>
      <c r="UMP108" s="0"/>
      <c r="UMQ108" s="0"/>
      <c r="UMR108" s="0"/>
      <c r="UMS108" s="0"/>
      <c r="UMT108" s="0"/>
      <c r="UMU108" s="0"/>
      <c r="UMV108" s="0"/>
      <c r="UMW108" s="0"/>
      <c r="UMX108" s="0"/>
      <c r="UMY108" s="0"/>
      <c r="UMZ108" s="0"/>
      <c r="UNA108" s="0"/>
      <c r="UNB108" s="0"/>
      <c r="UNC108" s="0"/>
      <c r="UND108" s="0"/>
      <c r="UNE108" s="0"/>
      <c r="UNF108" s="0"/>
      <c r="UNG108" s="0"/>
      <c r="UNH108" s="0"/>
      <c r="UNI108" s="0"/>
      <c r="UNJ108" s="0"/>
      <c r="UNK108" s="0"/>
      <c r="UNL108" s="0"/>
      <c r="UNM108" s="0"/>
      <c r="UNN108" s="0"/>
      <c r="UNO108" s="0"/>
      <c r="UNP108" s="0"/>
      <c r="UNQ108" s="0"/>
      <c r="UNR108" s="0"/>
      <c r="UNS108" s="0"/>
      <c r="UNT108" s="0"/>
      <c r="UNU108" s="0"/>
      <c r="UNV108" s="0"/>
      <c r="UNW108" s="0"/>
      <c r="UNX108" s="0"/>
      <c r="UNY108" s="0"/>
      <c r="UNZ108" s="0"/>
      <c r="UOA108" s="0"/>
      <c r="UOB108" s="0"/>
      <c r="UOC108" s="0"/>
      <c r="UOD108" s="0"/>
      <c r="UOE108" s="0"/>
      <c r="UOF108" s="0"/>
      <c r="UOG108" s="0"/>
      <c r="UOH108" s="0"/>
      <c r="UOI108" s="0"/>
      <c r="UOJ108" s="0"/>
      <c r="UOK108" s="0"/>
      <c r="UOL108" s="0"/>
      <c r="UOM108" s="0"/>
      <c r="UON108" s="0"/>
      <c r="UOO108" s="0"/>
      <c r="UOP108" s="0"/>
      <c r="UOQ108" s="0"/>
      <c r="UOR108" s="0"/>
      <c r="UOS108" s="0"/>
      <c r="UOT108" s="0"/>
      <c r="UOU108" s="0"/>
      <c r="UOV108" s="0"/>
      <c r="UOW108" s="0"/>
      <c r="UOX108" s="0"/>
      <c r="UOY108" s="0"/>
      <c r="UOZ108" s="0"/>
      <c r="UPA108" s="0"/>
      <c r="UPB108" s="0"/>
      <c r="UPC108" s="0"/>
      <c r="UPD108" s="0"/>
      <c r="UPE108" s="0"/>
      <c r="UPF108" s="0"/>
      <c r="UPG108" s="0"/>
      <c r="UPH108" s="0"/>
      <c r="UPI108" s="0"/>
      <c r="UPJ108" s="0"/>
      <c r="UPK108" s="0"/>
      <c r="UPL108" s="0"/>
      <c r="UPM108" s="0"/>
      <c r="UPN108" s="0"/>
      <c r="UPO108" s="0"/>
      <c r="UPP108" s="0"/>
      <c r="UPQ108" s="0"/>
      <c r="UPR108" s="0"/>
      <c r="UPS108" s="0"/>
      <c r="UPT108" s="0"/>
      <c r="UPU108" s="0"/>
      <c r="UPV108" s="0"/>
      <c r="UPW108" s="0"/>
      <c r="UPX108" s="0"/>
      <c r="UPY108" s="0"/>
      <c r="UPZ108" s="0"/>
      <c r="UQA108" s="0"/>
      <c r="UQB108" s="0"/>
      <c r="UQC108" s="0"/>
      <c r="UQD108" s="0"/>
      <c r="UQE108" s="0"/>
      <c r="UQF108" s="0"/>
      <c r="UQG108" s="0"/>
      <c r="UQH108" s="0"/>
      <c r="UQI108" s="0"/>
      <c r="UQJ108" s="0"/>
      <c r="UQK108" s="0"/>
      <c r="UQL108" s="0"/>
      <c r="UQM108" s="0"/>
      <c r="UQN108" s="0"/>
      <c r="UQO108" s="0"/>
      <c r="UQP108" s="0"/>
      <c r="UQQ108" s="0"/>
      <c r="UQR108" s="0"/>
      <c r="UQS108" s="0"/>
      <c r="UQT108" s="0"/>
      <c r="UQU108" s="0"/>
      <c r="UQV108" s="0"/>
      <c r="UQW108" s="0"/>
      <c r="UQX108" s="0"/>
      <c r="UQY108" s="0"/>
      <c r="UQZ108" s="0"/>
      <c r="URA108" s="0"/>
      <c r="URB108" s="0"/>
      <c r="URC108" s="0"/>
      <c r="URD108" s="0"/>
      <c r="URE108" s="0"/>
      <c r="URF108" s="0"/>
      <c r="URG108" s="0"/>
      <c r="URH108" s="0"/>
      <c r="URI108" s="0"/>
      <c r="URJ108" s="0"/>
      <c r="URK108" s="0"/>
      <c r="URL108" s="0"/>
      <c r="URM108" s="0"/>
      <c r="URN108" s="0"/>
      <c r="URO108" s="0"/>
      <c r="URP108" s="0"/>
      <c r="URQ108" s="0"/>
      <c r="URR108" s="0"/>
      <c r="URS108" s="0"/>
      <c r="URT108" s="0"/>
      <c r="URU108" s="0"/>
      <c r="URV108" s="0"/>
      <c r="URW108" s="0"/>
      <c r="URX108" s="0"/>
      <c r="URY108" s="0"/>
      <c r="URZ108" s="0"/>
      <c r="USA108" s="0"/>
      <c r="USB108" s="0"/>
      <c r="USC108" s="0"/>
      <c r="USD108" s="0"/>
      <c r="USE108" s="0"/>
      <c r="USF108" s="0"/>
      <c r="USG108" s="0"/>
      <c r="USH108" s="0"/>
      <c r="USI108" s="0"/>
      <c r="USJ108" s="0"/>
      <c r="USK108" s="0"/>
      <c r="USL108" s="0"/>
      <c r="USM108" s="0"/>
      <c r="USN108" s="0"/>
      <c r="USO108" s="0"/>
      <c r="USP108" s="0"/>
      <c r="USQ108" s="0"/>
      <c r="USR108" s="0"/>
      <c r="USS108" s="0"/>
      <c r="UST108" s="0"/>
      <c r="USU108" s="0"/>
      <c r="USV108" s="0"/>
      <c r="USW108" s="0"/>
      <c r="USX108" s="0"/>
      <c r="USY108" s="0"/>
      <c r="USZ108" s="0"/>
      <c r="UTA108" s="0"/>
      <c r="UTB108" s="0"/>
      <c r="UTC108" s="0"/>
      <c r="UTD108" s="0"/>
      <c r="UTE108" s="0"/>
      <c r="UTF108" s="0"/>
      <c r="UTG108" s="0"/>
      <c r="UTH108" s="0"/>
      <c r="UTI108" s="0"/>
      <c r="UTJ108" s="0"/>
      <c r="UTK108" s="0"/>
      <c r="UTL108" s="0"/>
      <c r="UTM108" s="0"/>
      <c r="UTN108" s="0"/>
      <c r="UTO108" s="0"/>
      <c r="UTP108" s="0"/>
      <c r="UTQ108" s="0"/>
      <c r="UTR108" s="0"/>
      <c r="UTS108" s="0"/>
      <c r="UTT108" s="0"/>
      <c r="UTU108" s="0"/>
      <c r="UTV108" s="0"/>
      <c r="UTW108" s="0"/>
      <c r="UTX108" s="0"/>
      <c r="UTY108" s="0"/>
      <c r="UTZ108" s="0"/>
      <c r="UUA108" s="0"/>
      <c r="UUB108" s="0"/>
      <c r="UUC108" s="0"/>
      <c r="UUD108" s="0"/>
      <c r="UUE108" s="0"/>
      <c r="UUF108" s="0"/>
      <c r="UUG108" s="0"/>
      <c r="UUH108" s="0"/>
      <c r="UUI108" s="0"/>
      <c r="UUJ108" s="0"/>
      <c r="UUK108" s="0"/>
      <c r="UUL108" s="0"/>
      <c r="UUM108" s="0"/>
      <c r="UUN108" s="0"/>
      <c r="UUO108" s="0"/>
      <c r="UUP108" s="0"/>
      <c r="UUQ108" s="0"/>
      <c r="UUR108" s="0"/>
      <c r="UUS108" s="0"/>
      <c r="UUT108" s="0"/>
      <c r="UUU108" s="0"/>
      <c r="UUV108" s="0"/>
      <c r="UUW108" s="0"/>
      <c r="UUX108" s="0"/>
      <c r="UUY108" s="0"/>
      <c r="UUZ108" s="0"/>
      <c r="UVA108" s="0"/>
      <c r="UVB108" s="0"/>
      <c r="UVC108" s="0"/>
      <c r="UVD108" s="0"/>
      <c r="UVE108" s="0"/>
      <c r="UVF108" s="0"/>
      <c r="UVG108" s="0"/>
      <c r="UVH108" s="0"/>
      <c r="UVI108" s="0"/>
      <c r="UVJ108" s="0"/>
      <c r="UVK108" s="0"/>
      <c r="UVL108" s="0"/>
      <c r="UVM108" s="0"/>
      <c r="UVN108" s="0"/>
      <c r="UVO108" s="0"/>
      <c r="UVP108" s="0"/>
      <c r="UVQ108" s="0"/>
      <c r="UVR108" s="0"/>
      <c r="UVS108" s="0"/>
      <c r="UVT108" s="0"/>
      <c r="UVU108" s="0"/>
      <c r="UVV108" s="0"/>
      <c r="UVW108" s="0"/>
      <c r="UVX108" s="0"/>
      <c r="UVY108" s="0"/>
      <c r="UVZ108" s="0"/>
      <c r="UWA108" s="0"/>
      <c r="UWB108" s="0"/>
      <c r="UWC108" s="0"/>
      <c r="UWD108" s="0"/>
      <c r="UWE108" s="0"/>
      <c r="UWF108" s="0"/>
      <c r="UWG108" s="0"/>
      <c r="UWH108" s="0"/>
      <c r="UWI108" s="0"/>
      <c r="UWJ108" s="0"/>
      <c r="UWK108" s="0"/>
      <c r="UWL108" s="0"/>
      <c r="UWM108" s="0"/>
      <c r="UWN108" s="0"/>
      <c r="UWO108" s="0"/>
      <c r="UWP108" s="0"/>
      <c r="UWQ108" s="0"/>
      <c r="UWR108" s="0"/>
      <c r="UWS108" s="0"/>
      <c r="UWT108" s="0"/>
      <c r="UWU108" s="0"/>
      <c r="UWV108" s="0"/>
      <c r="UWW108" s="0"/>
      <c r="UWX108" s="0"/>
      <c r="UWY108" s="0"/>
      <c r="UWZ108" s="0"/>
      <c r="UXA108" s="0"/>
      <c r="UXB108" s="0"/>
      <c r="UXC108" s="0"/>
      <c r="UXD108" s="0"/>
      <c r="UXE108" s="0"/>
      <c r="UXF108" s="0"/>
      <c r="UXG108" s="0"/>
      <c r="UXH108" s="0"/>
      <c r="UXI108" s="0"/>
      <c r="UXJ108" s="0"/>
      <c r="UXK108" s="0"/>
      <c r="UXL108" s="0"/>
      <c r="UXM108" s="0"/>
      <c r="UXN108" s="0"/>
      <c r="UXO108" s="0"/>
      <c r="UXP108" s="0"/>
      <c r="UXQ108" s="0"/>
      <c r="UXR108" s="0"/>
      <c r="UXS108" s="0"/>
      <c r="UXT108" s="0"/>
      <c r="UXU108" s="0"/>
      <c r="UXV108" s="0"/>
      <c r="UXW108" s="0"/>
      <c r="UXX108" s="0"/>
      <c r="UXY108" s="0"/>
      <c r="UXZ108" s="0"/>
      <c r="UYA108" s="0"/>
      <c r="UYB108" s="0"/>
      <c r="UYC108" s="0"/>
      <c r="UYD108" s="0"/>
      <c r="UYE108" s="0"/>
      <c r="UYF108" s="0"/>
      <c r="UYG108" s="0"/>
      <c r="UYH108" s="0"/>
      <c r="UYI108" s="0"/>
      <c r="UYJ108" s="0"/>
      <c r="UYK108" s="0"/>
      <c r="UYL108" s="0"/>
      <c r="UYM108" s="0"/>
      <c r="UYN108" s="0"/>
      <c r="UYO108" s="0"/>
      <c r="UYP108" s="0"/>
      <c r="UYQ108" s="0"/>
      <c r="UYR108" s="0"/>
      <c r="UYS108" s="0"/>
      <c r="UYT108" s="0"/>
      <c r="UYU108" s="0"/>
      <c r="UYV108" s="0"/>
      <c r="UYW108" s="0"/>
      <c r="UYX108" s="0"/>
      <c r="UYY108" s="0"/>
      <c r="UYZ108" s="0"/>
      <c r="UZA108" s="0"/>
      <c r="UZB108" s="0"/>
      <c r="UZC108" s="0"/>
      <c r="UZD108" s="0"/>
      <c r="UZE108" s="0"/>
      <c r="UZF108" s="0"/>
      <c r="UZG108" s="0"/>
      <c r="UZH108" s="0"/>
      <c r="UZI108" s="0"/>
      <c r="UZJ108" s="0"/>
      <c r="UZK108" s="0"/>
      <c r="UZL108" s="0"/>
      <c r="UZM108" s="0"/>
      <c r="UZN108" s="0"/>
      <c r="UZO108" s="0"/>
      <c r="UZP108" s="0"/>
      <c r="UZQ108" s="0"/>
      <c r="UZR108" s="0"/>
      <c r="UZS108" s="0"/>
      <c r="UZT108" s="0"/>
      <c r="UZU108" s="0"/>
      <c r="UZV108" s="0"/>
      <c r="UZW108" s="0"/>
      <c r="UZX108" s="0"/>
      <c r="UZY108" s="0"/>
      <c r="UZZ108" s="0"/>
      <c r="VAA108" s="0"/>
      <c r="VAB108" s="0"/>
      <c r="VAC108" s="0"/>
      <c r="VAD108" s="0"/>
      <c r="VAE108" s="0"/>
      <c r="VAF108" s="0"/>
      <c r="VAG108" s="0"/>
      <c r="VAH108" s="0"/>
      <c r="VAI108" s="0"/>
      <c r="VAJ108" s="0"/>
      <c r="VAK108" s="0"/>
      <c r="VAL108" s="0"/>
      <c r="VAM108" s="0"/>
      <c r="VAN108" s="0"/>
      <c r="VAO108" s="0"/>
      <c r="VAP108" s="0"/>
      <c r="VAQ108" s="0"/>
      <c r="VAR108" s="0"/>
      <c r="VAS108" s="0"/>
      <c r="VAT108" s="0"/>
      <c r="VAU108" s="0"/>
      <c r="VAV108" s="0"/>
      <c r="VAW108" s="0"/>
      <c r="VAX108" s="0"/>
      <c r="VAY108" s="0"/>
      <c r="VAZ108" s="0"/>
      <c r="VBA108" s="0"/>
      <c r="VBB108" s="0"/>
      <c r="VBC108" s="0"/>
      <c r="VBD108" s="0"/>
      <c r="VBE108" s="0"/>
      <c r="VBF108" s="0"/>
      <c r="VBG108" s="0"/>
      <c r="VBH108" s="0"/>
      <c r="VBI108" s="0"/>
      <c r="VBJ108" s="0"/>
      <c r="VBK108" s="0"/>
      <c r="VBL108" s="0"/>
      <c r="VBM108" s="0"/>
      <c r="VBN108" s="0"/>
      <c r="VBO108" s="0"/>
      <c r="VBP108" s="0"/>
      <c r="VBQ108" s="0"/>
      <c r="VBR108" s="0"/>
      <c r="VBS108" s="0"/>
      <c r="VBT108" s="0"/>
      <c r="VBU108" s="0"/>
      <c r="VBV108" s="0"/>
      <c r="VBW108" s="0"/>
      <c r="VBX108" s="0"/>
      <c r="VBY108" s="0"/>
      <c r="VBZ108" s="0"/>
      <c r="VCA108" s="0"/>
      <c r="VCB108" s="0"/>
      <c r="VCC108" s="0"/>
      <c r="VCD108" s="0"/>
      <c r="VCE108" s="0"/>
      <c r="VCF108" s="0"/>
      <c r="VCG108" s="0"/>
      <c r="VCH108" s="0"/>
      <c r="VCI108" s="0"/>
      <c r="VCJ108" s="0"/>
      <c r="VCK108" s="0"/>
      <c r="VCL108" s="0"/>
      <c r="VCM108" s="0"/>
      <c r="VCN108" s="0"/>
      <c r="VCO108" s="0"/>
      <c r="VCP108" s="0"/>
      <c r="VCQ108" s="0"/>
      <c r="VCR108" s="0"/>
      <c r="VCS108" s="0"/>
      <c r="VCT108" s="0"/>
      <c r="VCU108" s="0"/>
      <c r="VCV108" s="0"/>
      <c r="VCW108" s="0"/>
      <c r="VCX108" s="0"/>
      <c r="VCY108" s="0"/>
      <c r="VCZ108" s="0"/>
      <c r="VDA108" s="0"/>
      <c r="VDB108" s="0"/>
      <c r="VDC108" s="0"/>
      <c r="VDD108" s="0"/>
      <c r="VDE108" s="0"/>
      <c r="VDF108" s="0"/>
      <c r="VDG108" s="0"/>
      <c r="VDH108" s="0"/>
      <c r="VDI108" s="0"/>
      <c r="VDJ108" s="0"/>
      <c r="VDK108" s="0"/>
      <c r="VDL108" s="0"/>
      <c r="VDM108" s="0"/>
      <c r="VDN108" s="0"/>
      <c r="VDO108" s="0"/>
      <c r="VDP108" s="0"/>
      <c r="VDQ108" s="0"/>
      <c r="VDR108" s="0"/>
      <c r="VDS108" s="0"/>
      <c r="VDT108" s="0"/>
      <c r="VDU108" s="0"/>
      <c r="VDV108" s="0"/>
      <c r="VDW108" s="0"/>
      <c r="VDX108" s="0"/>
      <c r="VDY108" s="0"/>
      <c r="VDZ108" s="0"/>
      <c r="VEA108" s="0"/>
      <c r="VEB108" s="0"/>
      <c r="VEC108" s="0"/>
      <c r="VED108" s="0"/>
      <c r="VEE108" s="0"/>
      <c r="VEF108" s="0"/>
      <c r="VEG108" s="0"/>
      <c r="VEH108" s="0"/>
      <c r="VEI108" s="0"/>
      <c r="VEJ108" s="0"/>
      <c r="VEK108" s="0"/>
      <c r="VEL108" s="0"/>
      <c r="VEM108" s="0"/>
      <c r="VEN108" s="0"/>
      <c r="VEO108" s="0"/>
      <c r="VEP108" s="0"/>
      <c r="VEQ108" s="0"/>
      <c r="VER108" s="0"/>
      <c r="VES108" s="0"/>
      <c r="VET108" s="0"/>
      <c r="VEU108" s="0"/>
      <c r="VEV108" s="0"/>
      <c r="VEW108" s="0"/>
      <c r="VEX108" s="0"/>
      <c r="VEY108" s="0"/>
      <c r="VEZ108" s="0"/>
      <c r="VFA108" s="0"/>
      <c r="VFB108" s="0"/>
      <c r="VFC108" s="0"/>
      <c r="VFD108" s="0"/>
      <c r="VFE108" s="0"/>
      <c r="VFF108" s="0"/>
      <c r="VFG108" s="0"/>
      <c r="VFH108" s="0"/>
      <c r="VFI108" s="0"/>
      <c r="VFJ108" s="0"/>
      <c r="VFK108" s="0"/>
      <c r="VFL108" s="0"/>
      <c r="VFM108" s="0"/>
      <c r="VFN108" s="0"/>
      <c r="VFO108" s="0"/>
      <c r="VFP108" s="0"/>
      <c r="VFQ108" s="0"/>
      <c r="VFR108" s="0"/>
      <c r="VFS108" s="0"/>
      <c r="VFT108" s="0"/>
      <c r="VFU108" s="0"/>
      <c r="VFV108" s="0"/>
      <c r="VFW108" s="0"/>
      <c r="VFX108" s="0"/>
      <c r="VFY108" s="0"/>
      <c r="VFZ108" s="0"/>
      <c r="VGA108" s="0"/>
      <c r="VGB108" s="0"/>
      <c r="VGC108" s="0"/>
      <c r="VGD108" s="0"/>
      <c r="VGE108" s="0"/>
      <c r="VGF108" s="0"/>
      <c r="VGG108" s="0"/>
      <c r="VGH108" s="0"/>
      <c r="VGI108" s="0"/>
      <c r="VGJ108" s="0"/>
      <c r="VGK108" s="0"/>
      <c r="VGL108" s="0"/>
      <c r="VGM108" s="0"/>
      <c r="VGN108" s="0"/>
      <c r="VGO108" s="0"/>
      <c r="VGP108" s="0"/>
      <c r="VGQ108" s="0"/>
      <c r="VGR108" s="0"/>
      <c r="VGS108" s="0"/>
      <c r="VGT108" s="0"/>
      <c r="VGU108" s="0"/>
      <c r="VGV108" s="0"/>
      <c r="VGW108" s="0"/>
      <c r="VGX108" s="0"/>
      <c r="VGY108" s="0"/>
      <c r="VGZ108" s="0"/>
      <c r="VHA108" s="0"/>
      <c r="VHB108" s="0"/>
      <c r="VHC108" s="0"/>
      <c r="VHD108" s="0"/>
      <c r="VHE108" s="0"/>
      <c r="VHF108" s="0"/>
      <c r="VHG108" s="0"/>
      <c r="VHH108" s="0"/>
      <c r="VHI108" s="0"/>
      <c r="VHJ108" s="0"/>
      <c r="VHK108" s="0"/>
      <c r="VHL108" s="0"/>
      <c r="VHM108" s="0"/>
      <c r="VHN108" s="0"/>
      <c r="VHO108" s="0"/>
      <c r="VHP108" s="0"/>
      <c r="VHQ108" s="0"/>
      <c r="VHR108" s="0"/>
      <c r="VHS108" s="0"/>
      <c r="VHT108" s="0"/>
      <c r="VHU108" s="0"/>
      <c r="VHV108" s="0"/>
      <c r="VHW108" s="0"/>
      <c r="VHX108" s="0"/>
      <c r="VHY108" s="0"/>
      <c r="VHZ108" s="0"/>
      <c r="VIA108" s="0"/>
      <c r="VIB108" s="0"/>
      <c r="VIC108" s="0"/>
      <c r="VID108" s="0"/>
      <c r="VIE108" s="0"/>
      <c r="VIF108" s="0"/>
      <c r="VIG108" s="0"/>
      <c r="VIH108" s="0"/>
      <c r="VII108" s="0"/>
      <c r="VIJ108" s="0"/>
      <c r="VIK108" s="0"/>
      <c r="VIL108" s="0"/>
      <c r="VIM108" s="0"/>
      <c r="VIN108" s="0"/>
      <c r="VIO108" s="0"/>
      <c r="VIP108" s="0"/>
      <c r="VIQ108" s="0"/>
      <c r="VIR108" s="0"/>
      <c r="VIS108" s="0"/>
      <c r="VIT108" s="0"/>
      <c r="VIU108" s="0"/>
      <c r="VIV108" s="0"/>
      <c r="VIW108" s="0"/>
      <c r="VIX108" s="0"/>
      <c r="VIY108" s="0"/>
      <c r="VIZ108" s="0"/>
      <c r="VJA108" s="0"/>
      <c r="VJB108" s="0"/>
      <c r="VJC108" s="0"/>
      <c r="VJD108" s="0"/>
      <c r="VJE108" s="0"/>
      <c r="VJF108" s="0"/>
      <c r="VJG108" s="0"/>
      <c r="VJH108" s="0"/>
      <c r="VJI108" s="0"/>
      <c r="VJJ108" s="0"/>
      <c r="VJK108" s="0"/>
      <c r="VJL108" s="0"/>
      <c r="VJM108" s="0"/>
      <c r="VJN108" s="0"/>
      <c r="VJO108" s="0"/>
      <c r="VJP108" s="0"/>
      <c r="VJQ108" s="0"/>
      <c r="VJR108" s="0"/>
      <c r="VJS108" s="0"/>
      <c r="VJT108" s="0"/>
      <c r="VJU108" s="0"/>
      <c r="VJV108" s="0"/>
      <c r="VJW108" s="0"/>
      <c r="VJX108" s="0"/>
      <c r="VJY108" s="0"/>
      <c r="VJZ108" s="0"/>
      <c r="VKA108" s="0"/>
      <c r="VKB108" s="0"/>
      <c r="VKC108" s="0"/>
      <c r="VKD108" s="0"/>
      <c r="VKE108" s="0"/>
      <c r="VKF108" s="0"/>
      <c r="VKG108" s="0"/>
      <c r="VKH108" s="0"/>
      <c r="VKI108" s="0"/>
      <c r="VKJ108" s="0"/>
      <c r="VKK108" s="0"/>
      <c r="VKL108" s="0"/>
      <c r="VKM108" s="0"/>
      <c r="VKN108" s="0"/>
      <c r="VKO108" s="0"/>
      <c r="VKP108" s="0"/>
      <c r="VKQ108" s="0"/>
      <c r="VKR108" s="0"/>
      <c r="VKS108" s="0"/>
      <c r="VKT108" s="0"/>
      <c r="VKU108" s="0"/>
      <c r="VKV108" s="0"/>
      <c r="VKW108" s="0"/>
      <c r="VKX108" s="0"/>
      <c r="VKY108" s="0"/>
      <c r="VKZ108" s="0"/>
      <c r="VLA108" s="0"/>
      <c r="VLB108" s="0"/>
      <c r="VLC108" s="0"/>
      <c r="VLD108" s="0"/>
      <c r="VLE108" s="0"/>
      <c r="VLF108" s="0"/>
      <c r="VLG108" s="0"/>
      <c r="VLH108" s="0"/>
      <c r="VLI108" s="0"/>
      <c r="VLJ108" s="0"/>
      <c r="VLK108" s="0"/>
      <c r="VLL108" s="0"/>
      <c r="VLM108" s="0"/>
      <c r="VLN108" s="0"/>
      <c r="VLO108" s="0"/>
      <c r="VLP108" s="0"/>
      <c r="VLQ108" s="0"/>
      <c r="VLR108" s="0"/>
      <c r="VLS108" s="0"/>
      <c r="VLT108" s="0"/>
      <c r="VLU108" s="0"/>
      <c r="VLV108" s="0"/>
      <c r="VLW108" s="0"/>
      <c r="VLX108" s="0"/>
      <c r="VLY108" s="0"/>
      <c r="VLZ108" s="0"/>
      <c r="VMA108" s="0"/>
      <c r="VMB108" s="0"/>
      <c r="VMC108" s="0"/>
      <c r="VMD108" s="0"/>
      <c r="VME108" s="0"/>
      <c r="VMF108" s="0"/>
      <c r="VMG108" s="0"/>
      <c r="VMH108" s="0"/>
      <c r="VMI108" s="0"/>
      <c r="VMJ108" s="0"/>
      <c r="VMK108" s="0"/>
      <c r="VML108" s="0"/>
      <c r="VMM108" s="0"/>
      <c r="VMN108" s="0"/>
      <c r="VMO108" s="0"/>
      <c r="VMP108" s="0"/>
      <c r="VMQ108" s="0"/>
      <c r="VMR108" s="0"/>
      <c r="VMS108" s="0"/>
      <c r="VMT108" s="0"/>
      <c r="VMU108" s="0"/>
      <c r="VMV108" s="0"/>
      <c r="VMW108" s="0"/>
      <c r="VMX108" s="0"/>
      <c r="VMY108" s="0"/>
      <c r="VMZ108" s="0"/>
      <c r="VNA108" s="0"/>
      <c r="VNB108" s="0"/>
      <c r="VNC108" s="0"/>
      <c r="VND108" s="0"/>
      <c r="VNE108" s="0"/>
      <c r="VNF108" s="0"/>
      <c r="VNG108" s="0"/>
      <c r="VNH108" s="0"/>
      <c r="VNI108" s="0"/>
      <c r="VNJ108" s="0"/>
      <c r="VNK108" s="0"/>
      <c r="VNL108" s="0"/>
      <c r="VNM108" s="0"/>
      <c r="VNN108" s="0"/>
      <c r="VNO108" s="0"/>
      <c r="VNP108" s="0"/>
      <c r="VNQ108" s="0"/>
      <c r="VNR108" s="0"/>
      <c r="VNS108" s="0"/>
      <c r="VNT108" s="0"/>
      <c r="VNU108" s="0"/>
      <c r="VNV108" s="0"/>
      <c r="VNW108" s="0"/>
      <c r="VNX108" s="0"/>
      <c r="VNY108" s="0"/>
      <c r="VNZ108" s="0"/>
      <c r="VOA108" s="0"/>
      <c r="VOB108" s="0"/>
      <c r="VOC108" s="0"/>
      <c r="VOD108" s="0"/>
      <c r="VOE108" s="0"/>
      <c r="VOF108" s="0"/>
      <c r="VOG108" s="0"/>
      <c r="VOH108" s="0"/>
      <c r="VOI108" s="0"/>
      <c r="VOJ108" s="0"/>
      <c r="VOK108" s="0"/>
      <c r="VOL108" s="0"/>
      <c r="VOM108" s="0"/>
      <c r="VON108" s="0"/>
      <c r="VOO108" s="0"/>
      <c r="VOP108" s="0"/>
      <c r="VOQ108" s="0"/>
      <c r="VOR108" s="0"/>
      <c r="VOS108" s="0"/>
      <c r="VOT108" s="0"/>
      <c r="VOU108" s="0"/>
      <c r="VOV108" s="0"/>
      <c r="VOW108" s="0"/>
      <c r="VOX108" s="0"/>
      <c r="VOY108" s="0"/>
      <c r="VOZ108" s="0"/>
      <c r="VPA108" s="0"/>
      <c r="VPB108" s="0"/>
      <c r="VPC108" s="0"/>
      <c r="VPD108" s="0"/>
      <c r="VPE108" s="0"/>
      <c r="VPF108" s="0"/>
      <c r="VPG108" s="0"/>
      <c r="VPH108" s="0"/>
      <c r="VPI108" s="0"/>
      <c r="VPJ108" s="0"/>
      <c r="VPK108" s="0"/>
      <c r="VPL108" s="0"/>
      <c r="VPM108" s="0"/>
      <c r="VPN108" s="0"/>
      <c r="VPO108" s="0"/>
      <c r="VPP108" s="0"/>
      <c r="VPQ108" s="0"/>
      <c r="VPR108" s="0"/>
      <c r="VPS108" s="0"/>
      <c r="VPT108" s="0"/>
      <c r="VPU108" s="0"/>
      <c r="VPV108" s="0"/>
      <c r="VPW108" s="0"/>
      <c r="VPX108" s="0"/>
      <c r="VPY108" s="0"/>
      <c r="VPZ108" s="0"/>
      <c r="VQA108" s="0"/>
      <c r="VQB108" s="0"/>
      <c r="VQC108" s="0"/>
      <c r="VQD108" s="0"/>
      <c r="VQE108" s="0"/>
      <c r="VQF108" s="0"/>
      <c r="VQG108" s="0"/>
      <c r="VQH108" s="0"/>
      <c r="VQI108" s="0"/>
      <c r="VQJ108" s="0"/>
      <c r="VQK108" s="0"/>
      <c r="VQL108" s="0"/>
      <c r="VQM108" s="0"/>
      <c r="VQN108" s="0"/>
      <c r="VQO108" s="0"/>
      <c r="VQP108" s="0"/>
      <c r="VQQ108" s="0"/>
      <c r="VQR108" s="0"/>
      <c r="VQS108" s="0"/>
      <c r="VQT108" s="0"/>
      <c r="VQU108" s="0"/>
      <c r="VQV108" s="0"/>
      <c r="VQW108" s="0"/>
      <c r="VQX108" s="0"/>
      <c r="VQY108" s="0"/>
      <c r="VQZ108" s="0"/>
      <c r="VRA108" s="0"/>
      <c r="VRB108" s="0"/>
      <c r="VRC108" s="0"/>
      <c r="VRD108" s="0"/>
      <c r="VRE108" s="0"/>
      <c r="VRF108" s="0"/>
      <c r="VRG108" s="0"/>
      <c r="VRH108" s="0"/>
      <c r="VRI108" s="0"/>
      <c r="VRJ108" s="0"/>
      <c r="VRK108" s="0"/>
      <c r="VRL108" s="0"/>
      <c r="VRM108" s="0"/>
      <c r="VRN108" s="0"/>
      <c r="VRO108" s="0"/>
      <c r="VRP108" s="0"/>
      <c r="VRQ108" s="0"/>
      <c r="VRR108" s="0"/>
      <c r="VRS108" s="0"/>
      <c r="VRT108" s="0"/>
      <c r="VRU108" s="0"/>
      <c r="VRV108" s="0"/>
      <c r="VRW108" s="0"/>
      <c r="VRX108" s="0"/>
      <c r="VRY108" s="0"/>
      <c r="VRZ108" s="0"/>
      <c r="VSA108" s="0"/>
      <c r="VSB108" s="0"/>
      <c r="VSC108" s="0"/>
      <c r="VSD108" s="0"/>
      <c r="VSE108" s="0"/>
      <c r="VSF108" s="0"/>
      <c r="VSG108" s="0"/>
      <c r="VSH108" s="0"/>
      <c r="VSI108" s="0"/>
      <c r="VSJ108" s="0"/>
      <c r="VSK108" s="0"/>
      <c r="VSL108" s="0"/>
      <c r="VSM108" s="0"/>
      <c r="VSN108" s="0"/>
      <c r="VSO108" s="0"/>
      <c r="VSP108" s="0"/>
      <c r="VSQ108" s="0"/>
      <c r="VSR108" s="0"/>
      <c r="VSS108" s="0"/>
      <c r="VST108" s="0"/>
      <c r="VSU108" s="0"/>
      <c r="VSV108" s="0"/>
      <c r="VSW108" s="0"/>
      <c r="VSX108" s="0"/>
      <c r="VSY108" s="0"/>
      <c r="VSZ108" s="0"/>
      <c r="VTA108" s="0"/>
      <c r="VTB108" s="0"/>
      <c r="VTC108" s="0"/>
      <c r="VTD108" s="0"/>
      <c r="VTE108" s="0"/>
      <c r="VTF108" s="0"/>
      <c r="VTG108" s="0"/>
      <c r="VTH108" s="0"/>
      <c r="VTI108" s="0"/>
      <c r="VTJ108" s="0"/>
      <c r="VTK108" s="0"/>
      <c r="VTL108" s="0"/>
      <c r="VTM108" s="0"/>
      <c r="VTN108" s="0"/>
      <c r="VTO108" s="0"/>
      <c r="VTP108" s="0"/>
      <c r="VTQ108" s="0"/>
      <c r="VTR108" s="0"/>
      <c r="VTS108" s="0"/>
      <c r="VTT108" s="0"/>
      <c r="VTU108" s="0"/>
      <c r="VTV108" s="0"/>
      <c r="VTW108" s="0"/>
      <c r="VTX108" s="0"/>
      <c r="VTY108" s="0"/>
      <c r="VTZ108" s="0"/>
      <c r="VUA108" s="0"/>
      <c r="VUB108" s="0"/>
      <c r="VUC108" s="0"/>
      <c r="VUD108" s="0"/>
      <c r="VUE108" s="0"/>
      <c r="VUF108" s="0"/>
      <c r="VUG108" s="0"/>
      <c r="VUH108" s="0"/>
      <c r="VUI108" s="0"/>
      <c r="VUJ108" s="0"/>
      <c r="VUK108" s="0"/>
      <c r="VUL108" s="0"/>
      <c r="VUM108" s="0"/>
      <c r="VUN108" s="0"/>
      <c r="VUO108" s="0"/>
      <c r="VUP108" s="0"/>
      <c r="VUQ108" s="0"/>
      <c r="VUR108" s="0"/>
      <c r="VUS108" s="0"/>
      <c r="VUT108" s="0"/>
      <c r="VUU108" s="0"/>
      <c r="VUV108" s="0"/>
      <c r="VUW108" s="0"/>
      <c r="VUX108" s="0"/>
      <c r="VUY108" s="0"/>
      <c r="VUZ108" s="0"/>
      <c r="VVA108" s="0"/>
      <c r="VVB108" s="0"/>
      <c r="VVC108" s="0"/>
      <c r="VVD108" s="0"/>
      <c r="VVE108" s="0"/>
      <c r="VVF108" s="0"/>
      <c r="VVG108" s="0"/>
      <c r="VVH108" s="0"/>
      <c r="VVI108" s="0"/>
      <c r="VVJ108" s="0"/>
      <c r="VVK108" s="0"/>
      <c r="VVL108" s="0"/>
      <c r="VVM108" s="0"/>
      <c r="VVN108" s="0"/>
      <c r="VVO108" s="0"/>
      <c r="VVP108" s="0"/>
      <c r="VVQ108" s="0"/>
      <c r="VVR108" s="0"/>
      <c r="VVS108" s="0"/>
      <c r="VVT108" s="0"/>
      <c r="VVU108" s="0"/>
      <c r="VVV108" s="0"/>
      <c r="VVW108" s="0"/>
      <c r="VVX108" s="0"/>
      <c r="VVY108" s="0"/>
      <c r="VVZ108" s="0"/>
      <c r="VWA108" s="0"/>
      <c r="VWB108" s="0"/>
      <c r="VWC108" s="0"/>
      <c r="VWD108" s="0"/>
      <c r="VWE108" s="0"/>
      <c r="VWF108" s="0"/>
      <c r="VWG108" s="0"/>
      <c r="VWH108" s="0"/>
      <c r="VWI108" s="0"/>
      <c r="VWJ108" s="0"/>
      <c r="VWK108" s="0"/>
      <c r="VWL108" s="0"/>
      <c r="VWM108" s="0"/>
      <c r="VWN108" s="0"/>
      <c r="VWO108" s="0"/>
      <c r="VWP108" s="0"/>
      <c r="VWQ108" s="0"/>
      <c r="VWR108" s="0"/>
      <c r="VWS108" s="0"/>
      <c r="VWT108" s="0"/>
      <c r="VWU108" s="0"/>
      <c r="VWV108" s="0"/>
      <c r="VWW108" s="0"/>
      <c r="VWX108" s="0"/>
      <c r="VWY108" s="0"/>
      <c r="VWZ108" s="0"/>
      <c r="VXA108" s="0"/>
      <c r="VXB108" s="0"/>
      <c r="VXC108" s="0"/>
      <c r="VXD108" s="0"/>
      <c r="VXE108" s="0"/>
      <c r="VXF108" s="0"/>
      <c r="VXG108" s="0"/>
      <c r="VXH108" s="0"/>
      <c r="VXI108" s="0"/>
      <c r="VXJ108" s="0"/>
      <c r="VXK108" s="0"/>
      <c r="VXL108" s="0"/>
      <c r="VXM108" s="0"/>
      <c r="VXN108" s="0"/>
      <c r="VXO108" s="0"/>
      <c r="VXP108" s="0"/>
      <c r="VXQ108" s="0"/>
      <c r="VXR108" s="0"/>
      <c r="VXS108" s="0"/>
      <c r="VXT108" s="0"/>
      <c r="VXU108" s="0"/>
      <c r="VXV108" s="0"/>
      <c r="VXW108" s="0"/>
      <c r="VXX108" s="0"/>
      <c r="VXY108" s="0"/>
      <c r="VXZ108" s="0"/>
      <c r="VYA108" s="0"/>
      <c r="VYB108" s="0"/>
      <c r="VYC108" s="0"/>
      <c r="VYD108" s="0"/>
      <c r="VYE108" s="0"/>
      <c r="VYF108" s="0"/>
      <c r="VYG108" s="0"/>
      <c r="VYH108" s="0"/>
      <c r="VYI108" s="0"/>
      <c r="VYJ108" s="0"/>
      <c r="VYK108" s="0"/>
      <c r="VYL108" s="0"/>
      <c r="VYM108" s="0"/>
      <c r="VYN108" s="0"/>
      <c r="VYO108" s="0"/>
      <c r="VYP108" s="0"/>
      <c r="VYQ108" s="0"/>
      <c r="VYR108" s="0"/>
      <c r="VYS108" s="0"/>
      <c r="VYT108" s="0"/>
      <c r="VYU108" s="0"/>
      <c r="VYV108" s="0"/>
      <c r="VYW108" s="0"/>
      <c r="VYX108" s="0"/>
      <c r="VYY108" s="0"/>
      <c r="VYZ108" s="0"/>
      <c r="VZA108" s="0"/>
      <c r="VZB108" s="0"/>
      <c r="VZC108" s="0"/>
      <c r="VZD108" s="0"/>
      <c r="VZE108" s="0"/>
      <c r="VZF108" s="0"/>
      <c r="VZG108" s="0"/>
      <c r="VZH108" s="0"/>
      <c r="VZI108" s="0"/>
      <c r="VZJ108" s="0"/>
      <c r="VZK108" s="0"/>
      <c r="VZL108" s="0"/>
      <c r="VZM108" s="0"/>
      <c r="VZN108" s="0"/>
      <c r="VZO108" s="0"/>
      <c r="VZP108" s="0"/>
      <c r="VZQ108" s="0"/>
      <c r="VZR108" s="0"/>
      <c r="VZS108" s="0"/>
      <c r="VZT108" s="0"/>
      <c r="VZU108" s="0"/>
      <c r="VZV108" s="0"/>
      <c r="VZW108" s="0"/>
      <c r="VZX108" s="0"/>
      <c r="VZY108" s="0"/>
      <c r="VZZ108" s="0"/>
      <c r="WAA108" s="0"/>
      <c r="WAB108" s="0"/>
      <c r="WAC108" s="0"/>
      <c r="WAD108" s="0"/>
      <c r="WAE108" s="0"/>
      <c r="WAF108" s="0"/>
      <c r="WAG108" s="0"/>
      <c r="WAH108" s="0"/>
      <c r="WAI108" s="0"/>
      <c r="WAJ108" s="0"/>
      <c r="WAK108" s="0"/>
      <c r="WAL108" s="0"/>
      <c r="WAM108" s="0"/>
      <c r="WAN108" s="0"/>
      <c r="WAO108" s="0"/>
      <c r="WAP108" s="0"/>
      <c r="WAQ108" s="0"/>
      <c r="WAR108" s="0"/>
      <c r="WAS108" s="0"/>
      <c r="WAT108" s="0"/>
      <c r="WAU108" s="0"/>
      <c r="WAV108" s="0"/>
      <c r="WAW108" s="0"/>
      <c r="WAX108" s="0"/>
      <c r="WAY108" s="0"/>
      <c r="WAZ108" s="0"/>
      <c r="WBA108" s="0"/>
      <c r="WBB108" s="0"/>
      <c r="WBC108" s="0"/>
      <c r="WBD108" s="0"/>
      <c r="WBE108" s="0"/>
      <c r="WBF108" s="0"/>
      <c r="WBG108" s="0"/>
      <c r="WBH108" s="0"/>
      <c r="WBI108" s="0"/>
      <c r="WBJ108" s="0"/>
      <c r="WBK108" s="0"/>
      <c r="WBL108" s="0"/>
      <c r="WBM108" s="0"/>
      <c r="WBN108" s="0"/>
      <c r="WBO108" s="0"/>
      <c r="WBP108" s="0"/>
      <c r="WBQ108" s="0"/>
      <c r="WBR108" s="0"/>
      <c r="WBS108" s="0"/>
      <c r="WBT108" s="0"/>
      <c r="WBU108" s="0"/>
      <c r="WBV108" s="0"/>
      <c r="WBW108" s="0"/>
      <c r="WBX108" s="0"/>
      <c r="WBY108" s="0"/>
      <c r="WBZ108" s="0"/>
      <c r="WCA108" s="0"/>
      <c r="WCB108" s="0"/>
      <c r="WCC108" s="0"/>
      <c r="WCD108" s="0"/>
      <c r="WCE108" s="0"/>
      <c r="WCF108" s="0"/>
      <c r="WCG108" s="0"/>
      <c r="WCH108" s="0"/>
      <c r="WCI108" s="0"/>
      <c r="WCJ108" s="0"/>
      <c r="WCK108" s="0"/>
      <c r="WCL108" s="0"/>
      <c r="WCM108" s="0"/>
      <c r="WCN108" s="0"/>
      <c r="WCO108" s="0"/>
      <c r="WCP108" s="0"/>
      <c r="WCQ108" s="0"/>
      <c r="WCR108" s="0"/>
      <c r="WCS108" s="0"/>
      <c r="WCT108" s="0"/>
      <c r="WCU108" s="0"/>
      <c r="WCV108" s="0"/>
      <c r="WCW108" s="0"/>
      <c r="WCX108" s="0"/>
      <c r="WCY108" s="0"/>
      <c r="WCZ108" s="0"/>
      <c r="WDA108" s="0"/>
      <c r="WDB108" s="0"/>
      <c r="WDC108" s="0"/>
      <c r="WDD108" s="0"/>
      <c r="WDE108" s="0"/>
      <c r="WDF108" s="0"/>
      <c r="WDG108" s="0"/>
      <c r="WDH108" s="0"/>
      <c r="WDI108" s="0"/>
      <c r="WDJ108" s="0"/>
      <c r="WDK108" s="0"/>
      <c r="WDL108" s="0"/>
      <c r="WDM108" s="0"/>
      <c r="WDN108" s="0"/>
      <c r="WDO108" s="0"/>
      <c r="WDP108" s="0"/>
      <c r="WDQ108" s="0"/>
      <c r="WDR108" s="0"/>
      <c r="WDS108" s="0"/>
      <c r="WDT108" s="0"/>
      <c r="WDU108" s="0"/>
      <c r="WDV108" s="0"/>
      <c r="WDW108" s="0"/>
      <c r="WDX108" s="0"/>
      <c r="WDY108" s="0"/>
      <c r="WDZ108" s="0"/>
      <c r="WEA108" s="0"/>
      <c r="WEB108" s="0"/>
      <c r="WEC108" s="0"/>
      <c r="WED108" s="0"/>
      <c r="WEE108" s="0"/>
      <c r="WEF108" s="0"/>
      <c r="WEG108" s="0"/>
      <c r="WEH108" s="0"/>
      <c r="WEI108" s="0"/>
      <c r="WEJ108" s="0"/>
      <c r="WEK108" s="0"/>
      <c r="WEL108" s="0"/>
      <c r="WEM108" s="0"/>
      <c r="WEN108" s="0"/>
      <c r="WEO108" s="0"/>
      <c r="WEP108" s="0"/>
      <c r="WEQ108" s="0"/>
      <c r="WER108" s="0"/>
      <c r="WES108" s="0"/>
      <c r="WET108" s="0"/>
      <c r="WEU108" s="0"/>
      <c r="WEV108" s="0"/>
      <c r="WEW108" s="0"/>
      <c r="WEX108" s="0"/>
      <c r="WEY108" s="0"/>
      <c r="WEZ108" s="0"/>
      <c r="WFA108" s="0"/>
      <c r="WFB108" s="0"/>
      <c r="WFC108" s="0"/>
      <c r="WFD108" s="0"/>
      <c r="WFE108" s="0"/>
      <c r="WFF108" s="0"/>
      <c r="WFG108" s="0"/>
      <c r="WFH108" s="0"/>
      <c r="WFI108" s="0"/>
      <c r="WFJ108" s="0"/>
      <c r="WFK108" s="0"/>
      <c r="WFL108" s="0"/>
      <c r="WFM108" s="0"/>
      <c r="WFN108" s="0"/>
      <c r="WFO108" s="0"/>
      <c r="WFP108" s="0"/>
      <c r="WFQ108" s="0"/>
      <c r="WFR108" s="0"/>
      <c r="WFS108" s="0"/>
      <c r="WFT108" s="0"/>
      <c r="WFU108" s="0"/>
      <c r="WFV108" s="0"/>
      <c r="WFW108" s="0"/>
      <c r="WFX108" s="0"/>
      <c r="WFY108" s="0"/>
      <c r="WFZ108" s="0"/>
      <c r="WGA108" s="0"/>
      <c r="WGB108" s="0"/>
      <c r="WGC108" s="0"/>
      <c r="WGD108" s="0"/>
      <c r="WGE108" s="0"/>
      <c r="WGF108" s="0"/>
      <c r="WGG108" s="0"/>
      <c r="WGH108" s="0"/>
      <c r="WGI108" s="0"/>
      <c r="WGJ108" s="0"/>
      <c r="WGK108" s="0"/>
      <c r="WGL108" s="0"/>
      <c r="WGM108" s="0"/>
      <c r="WGN108" s="0"/>
      <c r="WGO108" s="0"/>
      <c r="WGP108" s="0"/>
      <c r="WGQ108" s="0"/>
      <c r="WGR108" s="0"/>
      <c r="WGS108" s="0"/>
      <c r="WGT108" s="0"/>
      <c r="WGU108" s="0"/>
      <c r="WGV108" s="0"/>
      <c r="WGW108" s="0"/>
      <c r="WGX108" s="0"/>
      <c r="WGY108" s="0"/>
      <c r="WGZ108" s="0"/>
      <c r="WHA108" s="0"/>
      <c r="WHB108" s="0"/>
      <c r="WHC108" s="0"/>
      <c r="WHD108" s="0"/>
      <c r="WHE108" s="0"/>
      <c r="WHF108" s="0"/>
      <c r="WHG108" s="0"/>
      <c r="WHH108" s="0"/>
      <c r="WHI108" s="0"/>
      <c r="WHJ108" s="0"/>
      <c r="WHK108" s="0"/>
      <c r="WHL108" s="0"/>
      <c r="WHM108" s="0"/>
      <c r="WHN108" s="0"/>
      <c r="WHO108" s="0"/>
      <c r="WHP108" s="0"/>
      <c r="WHQ108" s="0"/>
      <c r="WHR108" s="0"/>
      <c r="WHS108" s="0"/>
      <c r="WHT108" s="0"/>
      <c r="WHU108" s="0"/>
      <c r="WHV108" s="0"/>
      <c r="WHW108" s="0"/>
      <c r="WHX108" s="0"/>
      <c r="WHY108" s="0"/>
      <c r="WHZ108" s="0"/>
      <c r="WIA108" s="0"/>
      <c r="WIB108" s="0"/>
      <c r="WIC108" s="0"/>
      <c r="WID108" s="0"/>
      <c r="WIE108" s="0"/>
      <c r="WIF108" s="0"/>
      <c r="WIG108" s="0"/>
      <c r="WIH108" s="0"/>
      <c r="WII108" s="0"/>
      <c r="WIJ108" s="0"/>
      <c r="WIK108" s="0"/>
      <c r="WIL108" s="0"/>
      <c r="WIM108" s="0"/>
      <c r="WIN108" s="0"/>
      <c r="WIO108" s="0"/>
      <c r="WIP108" s="0"/>
      <c r="WIQ108" s="0"/>
      <c r="WIR108" s="0"/>
      <c r="WIS108" s="0"/>
      <c r="WIT108" s="0"/>
      <c r="WIU108" s="0"/>
      <c r="WIV108" s="0"/>
      <c r="WIW108" s="0"/>
      <c r="WIX108" s="0"/>
      <c r="WIY108" s="0"/>
      <c r="WIZ108" s="0"/>
      <c r="WJA108" s="0"/>
      <c r="WJB108" s="0"/>
      <c r="WJC108" s="0"/>
      <c r="WJD108" s="0"/>
      <c r="WJE108" s="0"/>
      <c r="WJF108" s="0"/>
      <c r="WJG108" s="0"/>
      <c r="WJH108" s="0"/>
      <c r="WJI108" s="0"/>
      <c r="WJJ108" s="0"/>
      <c r="WJK108" s="0"/>
      <c r="WJL108" s="0"/>
      <c r="WJM108" s="0"/>
      <c r="WJN108" s="0"/>
      <c r="WJO108" s="0"/>
      <c r="WJP108" s="0"/>
      <c r="WJQ108" s="0"/>
      <c r="WJR108" s="0"/>
      <c r="WJS108" s="0"/>
      <c r="WJT108" s="0"/>
      <c r="WJU108" s="0"/>
      <c r="WJV108" s="0"/>
      <c r="WJW108" s="0"/>
      <c r="WJX108" s="0"/>
      <c r="WJY108" s="0"/>
      <c r="WJZ108" s="0"/>
      <c r="WKA108" s="0"/>
      <c r="WKB108" s="0"/>
      <c r="WKC108" s="0"/>
      <c r="WKD108" s="0"/>
      <c r="WKE108" s="0"/>
      <c r="WKF108" s="0"/>
      <c r="WKG108" s="0"/>
      <c r="WKH108" s="0"/>
      <c r="WKI108" s="0"/>
      <c r="WKJ108" s="0"/>
      <c r="WKK108" s="0"/>
      <c r="WKL108" s="0"/>
      <c r="WKM108" s="0"/>
      <c r="WKN108" s="0"/>
      <c r="WKO108" s="0"/>
      <c r="WKP108" s="0"/>
      <c r="WKQ108" s="0"/>
      <c r="WKR108" s="0"/>
      <c r="WKS108" s="0"/>
      <c r="WKT108" s="0"/>
      <c r="WKU108" s="0"/>
      <c r="WKV108" s="0"/>
      <c r="WKW108" s="0"/>
      <c r="WKX108" s="0"/>
      <c r="WKY108" s="0"/>
      <c r="WKZ108" s="0"/>
      <c r="WLA108" s="0"/>
      <c r="WLB108" s="0"/>
      <c r="WLC108" s="0"/>
      <c r="WLD108" s="0"/>
      <c r="WLE108" s="0"/>
      <c r="WLF108" s="0"/>
      <c r="WLG108" s="0"/>
      <c r="WLH108" s="0"/>
      <c r="WLI108" s="0"/>
      <c r="WLJ108" s="0"/>
      <c r="WLK108" s="0"/>
      <c r="WLL108" s="0"/>
      <c r="WLM108" s="0"/>
      <c r="WLN108" s="0"/>
      <c r="WLO108" s="0"/>
      <c r="WLP108" s="0"/>
      <c r="WLQ108" s="0"/>
      <c r="WLR108" s="0"/>
      <c r="WLS108" s="0"/>
      <c r="WLT108" s="0"/>
      <c r="WLU108" s="0"/>
      <c r="WLV108" s="0"/>
      <c r="WLW108" s="0"/>
      <c r="WLX108" s="0"/>
      <c r="WLY108" s="0"/>
      <c r="WLZ108" s="0"/>
      <c r="WMA108" s="0"/>
      <c r="WMB108" s="0"/>
      <c r="WMC108" s="0"/>
      <c r="WMD108" s="0"/>
      <c r="WME108" s="0"/>
      <c r="WMF108" s="0"/>
      <c r="WMG108" s="0"/>
      <c r="WMH108" s="0"/>
      <c r="WMI108" s="0"/>
      <c r="WMJ108" s="0"/>
      <c r="WMK108" s="0"/>
      <c r="WML108" s="0"/>
      <c r="WMM108" s="0"/>
      <c r="WMN108" s="0"/>
      <c r="WMO108" s="0"/>
      <c r="WMP108" s="0"/>
      <c r="WMQ108" s="0"/>
      <c r="WMR108" s="0"/>
      <c r="WMS108" s="0"/>
      <c r="WMT108" s="0"/>
      <c r="WMU108" s="0"/>
      <c r="WMV108" s="0"/>
      <c r="WMW108" s="0"/>
      <c r="WMX108" s="0"/>
      <c r="WMY108" s="0"/>
      <c r="WMZ108" s="0"/>
      <c r="WNA108" s="0"/>
      <c r="WNB108" s="0"/>
      <c r="WNC108" s="0"/>
      <c r="WND108" s="0"/>
      <c r="WNE108" s="0"/>
      <c r="WNF108" s="0"/>
      <c r="WNG108" s="0"/>
      <c r="WNH108" s="0"/>
      <c r="WNI108" s="0"/>
      <c r="WNJ108" s="0"/>
      <c r="WNK108" s="0"/>
      <c r="WNL108" s="0"/>
      <c r="WNM108" s="0"/>
      <c r="WNN108" s="0"/>
      <c r="WNO108" s="0"/>
      <c r="WNP108" s="0"/>
      <c r="WNQ108" s="0"/>
      <c r="WNR108" s="0"/>
      <c r="WNS108" s="0"/>
      <c r="WNT108" s="0"/>
      <c r="WNU108" s="0"/>
      <c r="WNV108" s="0"/>
      <c r="WNW108" s="0"/>
      <c r="WNX108" s="0"/>
      <c r="WNY108" s="0"/>
      <c r="WNZ108" s="0"/>
      <c r="WOA108" s="0"/>
      <c r="WOB108" s="0"/>
      <c r="WOC108" s="0"/>
      <c r="WOD108" s="0"/>
      <c r="WOE108" s="0"/>
      <c r="WOF108" s="0"/>
      <c r="WOG108" s="0"/>
      <c r="WOH108" s="0"/>
      <c r="WOI108" s="0"/>
      <c r="WOJ108" s="0"/>
      <c r="WOK108" s="0"/>
      <c r="WOL108" s="0"/>
      <c r="WOM108" s="0"/>
      <c r="WON108" s="0"/>
      <c r="WOO108" s="0"/>
      <c r="WOP108" s="0"/>
      <c r="WOQ108" s="0"/>
      <c r="WOR108" s="0"/>
      <c r="WOS108" s="0"/>
      <c r="WOT108" s="0"/>
      <c r="WOU108" s="0"/>
      <c r="WOV108" s="0"/>
      <c r="WOW108" s="0"/>
      <c r="WOX108" s="0"/>
      <c r="WOY108" s="0"/>
      <c r="WOZ108" s="0"/>
      <c r="WPA108" s="0"/>
      <c r="WPB108" s="0"/>
      <c r="WPC108" s="0"/>
      <c r="WPD108" s="0"/>
      <c r="WPE108" s="0"/>
      <c r="WPF108" s="0"/>
      <c r="WPG108" s="0"/>
      <c r="WPH108" s="0"/>
      <c r="WPI108" s="0"/>
      <c r="WPJ108" s="0"/>
      <c r="WPK108" s="0"/>
      <c r="WPL108" s="0"/>
      <c r="WPM108" s="0"/>
      <c r="WPN108" s="0"/>
      <c r="WPO108" s="0"/>
      <c r="WPP108" s="0"/>
      <c r="WPQ108" s="0"/>
      <c r="WPR108" s="0"/>
      <c r="WPS108" s="0"/>
      <c r="WPT108" s="0"/>
      <c r="WPU108" s="0"/>
      <c r="WPV108" s="0"/>
      <c r="WPW108" s="0"/>
      <c r="WPX108" s="0"/>
      <c r="WPY108" s="0"/>
      <c r="WPZ108" s="0"/>
      <c r="WQA108" s="0"/>
      <c r="WQB108" s="0"/>
      <c r="WQC108" s="0"/>
      <c r="WQD108" s="0"/>
      <c r="WQE108" s="0"/>
      <c r="WQF108" s="0"/>
      <c r="WQG108" s="0"/>
      <c r="WQH108" s="0"/>
      <c r="WQI108" s="0"/>
      <c r="WQJ108" s="0"/>
      <c r="WQK108" s="0"/>
      <c r="WQL108" s="0"/>
      <c r="WQM108" s="0"/>
      <c r="WQN108" s="0"/>
      <c r="WQO108" s="0"/>
      <c r="WQP108" s="0"/>
      <c r="WQQ108" s="0"/>
      <c r="WQR108" s="0"/>
      <c r="WQS108" s="0"/>
      <c r="WQT108" s="0"/>
      <c r="WQU108" s="0"/>
      <c r="WQV108" s="0"/>
      <c r="WQW108" s="0"/>
      <c r="WQX108" s="0"/>
      <c r="WQY108" s="0"/>
      <c r="WQZ108" s="0"/>
      <c r="WRA108" s="0"/>
      <c r="WRB108" s="0"/>
      <c r="WRC108" s="0"/>
      <c r="WRD108" s="0"/>
      <c r="WRE108" s="0"/>
      <c r="WRF108" s="0"/>
      <c r="WRG108" s="0"/>
      <c r="WRH108" s="0"/>
      <c r="WRI108" s="0"/>
      <c r="WRJ108" s="0"/>
      <c r="WRK108" s="0"/>
      <c r="WRL108" s="0"/>
      <c r="WRM108" s="0"/>
      <c r="WRN108" s="0"/>
      <c r="WRO108" s="0"/>
      <c r="WRP108" s="0"/>
      <c r="WRQ108" s="0"/>
      <c r="WRR108" s="0"/>
      <c r="WRS108" s="0"/>
      <c r="WRT108" s="0"/>
      <c r="WRU108" s="0"/>
      <c r="WRV108" s="0"/>
      <c r="WRW108" s="0"/>
      <c r="WRX108" s="0"/>
      <c r="WRY108" s="0"/>
      <c r="WRZ108" s="0"/>
      <c r="WSA108" s="0"/>
      <c r="WSB108" s="0"/>
      <c r="WSC108" s="0"/>
      <c r="WSD108" s="0"/>
      <c r="WSE108" s="0"/>
      <c r="WSF108" s="0"/>
      <c r="WSG108" s="0"/>
      <c r="WSH108" s="0"/>
      <c r="WSI108" s="0"/>
      <c r="WSJ108" s="0"/>
      <c r="WSK108" s="0"/>
      <c r="WSL108" s="0"/>
      <c r="WSM108" s="0"/>
      <c r="WSN108" s="0"/>
      <c r="WSO108" s="0"/>
      <c r="WSP108" s="0"/>
      <c r="WSQ108" s="0"/>
      <c r="WSR108" s="0"/>
      <c r="WSS108" s="0"/>
      <c r="WST108" s="0"/>
      <c r="WSU108" s="0"/>
      <c r="WSV108" s="0"/>
      <c r="WSW108" s="0"/>
      <c r="WSX108" s="0"/>
      <c r="WSY108" s="0"/>
      <c r="WSZ108" s="0"/>
      <c r="WTA108" s="0"/>
      <c r="WTB108" s="0"/>
      <c r="WTC108" s="0"/>
      <c r="WTD108" s="0"/>
      <c r="WTE108" s="0"/>
      <c r="WTF108" s="0"/>
      <c r="WTG108" s="0"/>
      <c r="WTH108" s="0"/>
      <c r="WTI108" s="0"/>
      <c r="WTJ108" s="0"/>
      <c r="WTK108" s="0"/>
      <c r="WTL108" s="0"/>
      <c r="WTM108" s="0"/>
      <c r="WTN108" s="0"/>
      <c r="WTO108" s="0"/>
      <c r="WTP108" s="0"/>
      <c r="WTQ108" s="0"/>
      <c r="WTR108" s="0"/>
      <c r="WTS108" s="0"/>
      <c r="WTT108" s="0"/>
      <c r="WTU108" s="0"/>
      <c r="WTV108" s="0"/>
      <c r="WTW108" s="0"/>
      <c r="WTX108" s="0"/>
      <c r="WTY108" s="0"/>
      <c r="WTZ108" s="0"/>
      <c r="WUA108" s="0"/>
      <c r="WUB108" s="0"/>
      <c r="WUC108" s="0"/>
      <c r="WUD108" s="0"/>
      <c r="WUE108" s="0"/>
      <c r="WUF108" s="0"/>
      <c r="WUG108" s="0"/>
      <c r="WUH108" s="0"/>
      <c r="WUI108" s="0"/>
      <c r="WUJ108" s="0"/>
      <c r="WUK108" s="0"/>
      <c r="WUL108" s="0"/>
      <c r="WUM108" s="0"/>
      <c r="WUN108" s="0"/>
      <c r="WUO108" s="0"/>
      <c r="WUP108" s="0"/>
      <c r="WUQ108" s="0"/>
      <c r="WUR108" s="0"/>
      <c r="WUS108" s="0"/>
      <c r="WUT108" s="0"/>
      <c r="WUU108" s="0"/>
      <c r="WUV108" s="0"/>
      <c r="WUW108" s="0"/>
      <c r="WUX108" s="0"/>
      <c r="WUY108" s="0"/>
      <c r="WUZ108" s="0"/>
      <c r="WVA108" s="0"/>
      <c r="WVB108" s="0"/>
      <c r="WVC108" s="0"/>
      <c r="WVD108" s="0"/>
      <c r="WVE108" s="0"/>
      <c r="WVF108" s="0"/>
      <c r="WVG108" s="0"/>
      <c r="WVH108" s="0"/>
      <c r="WVI108" s="0"/>
      <c r="WVJ108" s="0"/>
      <c r="WVK108" s="0"/>
      <c r="WVL108" s="0"/>
      <c r="WVM108" s="0"/>
      <c r="WVN108" s="0"/>
      <c r="WVO108" s="0"/>
      <c r="WVP108" s="0"/>
      <c r="WVQ108" s="0"/>
      <c r="WVR108" s="0"/>
      <c r="WVS108" s="0"/>
      <c r="WVT108" s="0"/>
      <c r="WVU108" s="0"/>
      <c r="WVV108" s="0"/>
      <c r="WVW108" s="0"/>
      <c r="WVX108" s="0"/>
      <c r="WVY108" s="0"/>
      <c r="WVZ108" s="0"/>
      <c r="WWA108" s="0"/>
      <c r="WWB108" s="0"/>
      <c r="WWC108" s="0"/>
      <c r="WWD108" s="0"/>
      <c r="WWE108" s="0"/>
      <c r="WWF108" s="0"/>
      <c r="WWG108" s="0"/>
      <c r="WWH108" s="0"/>
      <c r="WWI108" s="0"/>
      <c r="WWJ108" s="0"/>
      <c r="WWK108" s="0"/>
      <c r="WWL108" s="0"/>
      <c r="WWM108" s="0"/>
      <c r="WWN108" s="0"/>
      <c r="WWO108" s="0"/>
      <c r="WWP108" s="0"/>
      <c r="WWQ108" s="0"/>
      <c r="WWR108" s="0"/>
      <c r="WWS108" s="0"/>
      <c r="WWT108" s="0"/>
      <c r="WWU108" s="0"/>
      <c r="WWV108" s="0"/>
      <c r="WWW108" s="0"/>
      <c r="WWX108" s="0"/>
      <c r="WWY108" s="0"/>
      <c r="WWZ108" s="0"/>
      <c r="WXA108" s="0"/>
      <c r="WXB108" s="0"/>
      <c r="WXC108" s="0"/>
      <c r="WXD108" s="0"/>
      <c r="WXE108" s="0"/>
      <c r="WXF108" s="0"/>
      <c r="WXG108" s="0"/>
      <c r="WXH108" s="0"/>
      <c r="WXI108" s="0"/>
      <c r="WXJ108" s="0"/>
      <c r="WXK108" s="0"/>
      <c r="WXL108" s="0"/>
      <c r="WXM108" s="0"/>
      <c r="WXN108" s="0"/>
      <c r="WXO108" s="0"/>
      <c r="WXP108" s="0"/>
      <c r="WXQ108" s="0"/>
      <c r="WXR108" s="0"/>
      <c r="WXS108" s="0"/>
      <c r="WXT108" s="0"/>
      <c r="WXU108" s="0"/>
      <c r="WXV108" s="0"/>
      <c r="WXW108" s="0"/>
      <c r="WXX108" s="0"/>
      <c r="WXY108" s="0"/>
      <c r="WXZ108" s="0"/>
      <c r="WYA108" s="0"/>
      <c r="WYB108" s="0"/>
      <c r="WYC108" s="0"/>
      <c r="WYD108" s="0"/>
      <c r="WYE108" s="0"/>
      <c r="WYF108" s="0"/>
      <c r="WYG108" s="0"/>
      <c r="WYH108" s="0"/>
      <c r="WYI108" s="0"/>
      <c r="WYJ108" s="0"/>
      <c r="WYK108" s="0"/>
      <c r="WYL108" s="0"/>
      <c r="WYM108" s="0"/>
      <c r="WYN108" s="0"/>
      <c r="WYO108" s="0"/>
      <c r="WYP108" s="0"/>
      <c r="WYQ108" s="0"/>
      <c r="WYR108" s="0"/>
      <c r="WYS108" s="0"/>
      <c r="WYT108" s="0"/>
      <c r="WYU108" s="0"/>
      <c r="WYV108" s="0"/>
      <c r="WYW108" s="0"/>
      <c r="WYX108" s="0"/>
      <c r="WYY108" s="0"/>
      <c r="WYZ108" s="0"/>
      <c r="WZA108" s="0"/>
      <c r="WZB108" s="0"/>
      <c r="WZC108" s="0"/>
      <c r="WZD108" s="0"/>
      <c r="WZE108" s="0"/>
      <c r="WZF108" s="0"/>
      <c r="WZG108" s="0"/>
      <c r="WZH108" s="0"/>
      <c r="WZI108" s="0"/>
      <c r="WZJ108" s="0"/>
      <c r="WZK108" s="0"/>
      <c r="WZL108" s="0"/>
      <c r="WZM108" s="0"/>
      <c r="WZN108" s="0"/>
      <c r="WZO108" s="0"/>
      <c r="WZP108" s="0"/>
      <c r="WZQ108" s="0"/>
      <c r="WZR108" s="0"/>
      <c r="WZS108" s="0"/>
      <c r="WZT108" s="0"/>
      <c r="WZU108" s="0"/>
      <c r="WZV108" s="0"/>
      <c r="WZW108" s="0"/>
      <c r="WZX108" s="0"/>
      <c r="WZY108" s="0"/>
      <c r="WZZ108" s="0"/>
      <c r="XAA108" s="0"/>
      <c r="XAB108" s="0"/>
      <c r="XAC108" s="0"/>
      <c r="XAD108" s="0"/>
      <c r="XAE108" s="0"/>
      <c r="XAF108" s="0"/>
      <c r="XAG108" s="0"/>
      <c r="XAH108" s="0"/>
      <c r="XAI108" s="0"/>
      <c r="XAJ108" s="0"/>
      <c r="XAK108" s="0"/>
      <c r="XAL108" s="0"/>
      <c r="XAM108" s="0"/>
      <c r="XAN108" s="0"/>
      <c r="XAO108" s="0"/>
      <c r="XAP108" s="0"/>
      <c r="XAQ108" s="0"/>
      <c r="XAR108" s="0"/>
      <c r="XAS108" s="0"/>
      <c r="XAT108" s="0"/>
      <c r="XAU108" s="0"/>
      <c r="XAV108" s="0"/>
      <c r="XAW108" s="0"/>
      <c r="XAX108" s="0"/>
      <c r="XAY108" s="0"/>
      <c r="XAZ108" s="0"/>
      <c r="XBA108" s="0"/>
      <c r="XBB108" s="0"/>
      <c r="XBC108" s="0"/>
      <c r="XBD108" s="0"/>
      <c r="XBE108" s="0"/>
      <c r="XBF108" s="0"/>
      <c r="XBG108" s="0"/>
      <c r="XBH108" s="0"/>
      <c r="XBI108" s="0"/>
      <c r="XBJ108" s="0"/>
      <c r="XBK108" s="0"/>
      <c r="XBL108" s="0"/>
      <c r="XBM108" s="0"/>
      <c r="XBN108" s="0"/>
      <c r="XBO108" s="0"/>
      <c r="XBP108" s="0"/>
      <c r="XBQ108" s="0"/>
      <c r="XBR108" s="0"/>
      <c r="XBS108" s="0"/>
      <c r="XBT108" s="0"/>
      <c r="XBU108" s="0"/>
      <c r="XBV108" s="0"/>
      <c r="XBW108" s="0"/>
      <c r="XBX108" s="0"/>
      <c r="XBY108" s="0"/>
      <c r="XBZ108" s="0"/>
      <c r="XCA108" s="0"/>
      <c r="XCB108" s="0"/>
      <c r="XCC108" s="0"/>
      <c r="XCD108" s="0"/>
      <c r="XCE108" s="0"/>
      <c r="XCF108" s="0"/>
      <c r="XCG108" s="0"/>
      <c r="XCH108" s="0"/>
      <c r="XCI108" s="0"/>
      <c r="XCJ108" s="0"/>
      <c r="XCK108" s="0"/>
      <c r="XCL108" s="0"/>
      <c r="XCM108" s="0"/>
      <c r="XCN108" s="0"/>
      <c r="XCO108" s="0"/>
      <c r="XCP108" s="0"/>
      <c r="XCQ108" s="0"/>
      <c r="XCR108" s="0"/>
      <c r="XCS108" s="0"/>
      <c r="XCT108" s="0"/>
      <c r="XCU108" s="0"/>
      <c r="XCV108" s="0"/>
      <c r="XCW108" s="0"/>
      <c r="XCX108" s="0"/>
      <c r="XCY108" s="0"/>
      <c r="XCZ108" s="0"/>
      <c r="XDA108" s="0"/>
      <c r="XDB108" s="0"/>
      <c r="XDC108" s="0"/>
      <c r="XDD108" s="0"/>
      <c r="XDE108" s="0"/>
      <c r="XDF108" s="0"/>
      <c r="XDG108" s="0"/>
      <c r="XDH108" s="0"/>
      <c r="XDI108" s="0"/>
      <c r="XDJ108" s="0"/>
      <c r="XDK108" s="0"/>
      <c r="XDL108" s="0"/>
      <c r="XDM108" s="0"/>
      <c r="XDN108" s="0"/>
      <c r="XDO108" s="0"/>
      <c r="XDP108" s="0"/>
      <c r="XDQ108" s="0"/>
      <c r="XDR108" s="0"/>
      <c r="XDS108" s="0"/>
      <c r="XDT108" s="0"/>
      <c r="XDU108" s="0"/>
      <c r="XDV108" s="0"/>
      <c r="XDW108" s="0"/>
      <c r="XDX108" s="0"/>
      <c r="XDY108" s="0"/>
      <c r="XDZ108" s="0"/>
      <c r="XEA108" s="0"/>
      <c r="XEB108" s="0"/>
      <c r="XEC108" s="0"/>
      <c r="XED108" s="0"/>
      <c r="XEE108" s="0"/>
      <c r="XEF108" s="0"/>
      <c r="XEG108" s="0"/>
      <c r="XEH108" s="0"/>
      <c r="XEI108" s="0"/>
      <c r="XEJ108" s="0"/>
      <c r="XEK108" s="0"/>
      <c r="XEL108" s="0"/>
      <c r="XEM108" s="0"/>
      <c r="XEN108" s="0"/>
      <c r="XEO108" s="0"/>
      <c r="XEP108" s="0"/>
      <c r="XEQ108" s="0"/>
      <c r="XER108" s="0"/>
      <c r="XES108" s="0"/>
      <c r="XET108" s="0"/>
      <c r="XEU108" s="0"/>
      <c r="XEV108" s="0"/>
      <c r="XEW108" s="0"/>
      <c r="XEX108" s="0"/>
      <c r="XEY108" s="0"/>
      <c r="XEZ108" s="0"/>
      <c r="XFA108" s="0"/>
      <c r="XFB108" s="0"/>
      <c r="XFC108" s="0"/>
      <c r="XFD108" s="0"/>
    </row>
    <row r="109" customFormat="false" ht="15" hidden="false" customHeight="false" outlineLevel="0" collapsed="false">
      <c r="G109" s="1"/>
      <c r="U109" s="1"/>
      <c r="AA109" s="1"/>
      <c r="AL109" s="0"/>
      <c r="AM109" s="0"/>
      <c r="AN109" s="0"/>
      <c r="AO109" s="0"/>
      <c r="AP109" s="0"/>
      <c r="AQ109" s="0"/>
      <c r="AR109" s="0"/>
      <c r="AS109" s="0"/>
      <c r="AT109" s="0"/>
      <c r="AU109" s="0"/>
      <c r="AV109" s="0"/>
      <c r="AW109" s="0"/>
      <c r="AX109" s="0"/>
      <c r="AY109" s="0"/>
      <c r="AZ109" s="0"/>
      <c r="BA109" s="0"/>
      <c r="BB109" s="0"/>
      <c r="BC109" s="0"/>
      <c r="BD109" s="0"/>
      <c r="BE109" s="0"/>
      <c r="BF109" s="0"/>
      <c r="BG109" s="0"/>
      <c r="BH109" s="0"/>
      <c r="BI109" s="0"/>
      <c r="BJ109" s="0"/>
      <c r="BK109" s="0"/>
      <c r="BL109" s="0"/>
      <c r="BM109" s="0"/>
      <c r="BN109" s="0"/>
      <c r="BO109" s="0"/>
      <c r="BP109" s="0"/>
      <c r="BQ109" s="0"/>
      <c r="BR109" s="0"/>
      <c r="BS109" s="0"/>
      <c r="BT109" s="0"/>
      <c r="BU109" s="0"/>
      <c r="BV109" s="0"/>
      <c r="BW109" s="0"/>
      <c r="BX109" s="0"/>
      <c r="BY109" s="0"/>
      <c r="BZ109" s="0"/>
      <c r="CA109" s="0"/>
      <c r="CB109" s="0"/>
      <c r="CC109" s="0"/>
      <c r="CD109" s="0"/>
      <c r="CE109" s="0"/>
      <c r="CF109" s="0"/>
      <c r="CG109" s="0"/>
      <c r="CH109" s="0"/>
      <c r="CI109" s="0"/>
      <c r="CJ109" s="0"/>
      <c r="CK109" s="0"/>
      <c r="CL109" s="0"/>
      <c r="CM109" s="0"/>
      <c r="CN109" s="0"/>
      <c r="CO109" s="0"/>
      <c r="CP109" s="0"/>
      <c r="CQ109" s="0"/>
      <c r="CR109" s="0"/>
      <c r="CS109" s="0"/>
      <c r="CT109" s="0"/>
      <c r="CU109" s="0"/>
      <c r="CV109" s="0"/>
      <c r="CW109" s="0"/>
      <c r="CX109" s="0"/>
      <c r="CY109" s="0"/>
      <c r="CZ109" s="0"/>
      <c r="DA109" s="0"/>
      <c r="DB109" s="0"/>
      <c r="DC109" s="0"/>
      <c r="DD109" s="0"/>
      <c r="DE109" s="0"/>
      <c r="DF109" s="0"/>
      <c r="DG109" s="0"/>
      <c r="DH109" s="0"/>
      <c r="DI109" s="0"/>
      <c r="DJ109" s="0"/>
      <c r="DK109" s="0"/>
      <c r="DL109" s="0"/>
      <c r="DM109" s="0"/>
      <c r="DN109" s="0"/>
      <c r="DO109" s="0"/>
      <c r="DP109" s="0"/>
      <c r="DQ109" s="0"/>
      <c r="DR109" s="0"/>
      <c r="DS109" s="0"/>
      <c r="DT109" s="0"/>
      <c r="DU109" s="0"/>
      <c r="DV109" s="0"/>
      <c r="DW109" s="0"/>
      <c r="DX109" s="0"/>
      <c r="DY109" s="0"/>
      <c r="DZ109" s="0"/>
      <c r="EA109" s="0"/>
      <c r="EB109" s="0"/>
      <c r="EC109" s="0"/>
      <c r="ED109" s="0"/>
      <c r="EE109" s="0"/>
      <c r="EF109" s="0"/>
      <c r="EG109" s="0"/>
      <c r="EH109" s="0"/>
      <c r="EI109" s="0"/>
      <c r="EJ109" s="0"/>
      <c r="EK109" s="0"/>
      <c r="EL109" s="0"/>
      <c r="EM109" s="0"/>
      <c r="EN109" s="0"/>
      <c r="EO109" s="0"/>
      <c r="EP109" s="0"/>
      <c r="EQ109" s="0"/>
      <c r="ER109" s="0"/>
      <c r="ES109" s="0"/>
      <c r="ET109" s="0"/>
      <c r="EU109" s="0"/>
      <c r="EV109" s="0"/>
      <c r="EW109" s="0"/>
      <c r="EX109" s="0"/>
      <c r="EY109" s="0"/>
      <c r="EZ109" s="0"/>
      <c r="FA109" s="0"/>
      <c r="FB109" s="0"/>
      <c r="FC109" s="0"/>
      <c r="FD109" s="0"/>
      <c r="FE109" s="0"/>
      <c r="FF109" s="0"/>
      <c r="FG109" s="0"/>
      <c r="FH109" s="0"/>
      <c r="FI109" s="0"/>
      <c r="FJ109" s="0"/>
      <c r="FK109" s="0"/>
      <c r="FL109" s="0"/>
      <c r="FM109" s="0"/>
      <c r="FN109" s="0"/>
      <c r="FO109" s="0"/>
      <c r="FP109" s="0"/>
      <c r="FQ109" s="0"/>
      <c r="FR109" s="0"/>
      <c r="FS109" s="0"/>
      <c r="FT109" s="0"/>
      <c r="FU109" s="0"/>
      <c r="FV109" s="0"/>
      <c r="FW109" s="0"/>
      <c r="FX109" s="0"/>
      <c r="FY109" s="0"/>
      <c r="FZ109" s="0"/>
      <c r="GA109" s="0"/>
      <c r="GB109" s="0"/>
      <c r="GC109" s="0"/>
      <c r="GD109" s="0"/>
      <c r="GE109" s="0"/>
      <c r="GF109" s="0"/>
      <c r="GG109" s="0"/>
      <c r="GH109" s="0"/>
      <c r="GI109" s="0"/>
      <c r="GJ109" s="0"/>
      <c r="GK109" s="0"/>
      <c r="GL109" s="0"/>
      <c r="GM109" s="0"/>
      <c r="GN109" s="0"/>
      <c r="GO109" s="0"/>
      <c r="GP109" s="0"/>
      <c r="GQ109" s="0"/>
      <c r="GR109" s="0"/>
      <c r="GS109" s="0"/>
      <c r="GT109" s="0"/>
      <c r="GU109" s="0"/>
      <c r="GV109" s="0"/>
      <c r="GW109" s="0"/>
      <c r="GX109" s="0"/>
      <c r="GY109" s="0"/>
      <c r="GZ109" s="0"/>
      <c r="HA109" s="0"/>
      <c r="HB109" s="0"/>
      <c r="HC109" s="0"/>
      <c r="HD109" s="0"/>
      <c r="HE109" s="0"/>
      <c r="HF109" s="0"/>
      <c r="HG109" s="0"/>
      <c r="HH109" s="0"/>
      <c r="HI109" s="0"/>
      <c r="HJ109" s="0"/>
      <c r="HK109" s="0"/>
      <c r="HL109" s="0"/>
      <c r="HM109" s="0"/>
      <c r="HN109" s="0"/>
      <c r="HO109" s="0"/>
      <c r="HP109" s="0"/>
      <c r="HQ109" s="0"/>
      <c r="HR109" s="0"/>
      <c r="HS109" s="0"/>
      <c r="HT109" s="0"/>
      <c r="HU109" s="0"/>
      <c r="HV109" s="0"/>
      <c r="HW109" s="0"/>
      <c r="HX109" s="0"/>
      <c r="HY109" s="0"/>
      <c r="HZ109" s="0"/>
      <c r="IA109" s="0"/>
      <c r="IB109" s="0"/>
      <c r="IC109" s="0"/>
      <c r="ID109" s="0"/>
      <c r="IE109" s="0"/>
      <c r="IF109" s="0"/>
      <c r="IG109" s="0"/>
      <c r="IH109" s="0"/>
      <c r="II109" s="0"/>
      <c r="IJ109" s="0"/>
      <c r="IK109" s="0"/>
      <c r="IL109" s="0"/>
      <c r="IM109" s="0"/>
      <c r="IN109" s="0"/>
      <c r="IO109" s="0"/>
      <c r="IP109" s="0"/>
      <c r="IQ109" s="0"/>
      <c r="IR109" s="0"/>
      <c r="IS109" s="0"/>
      <c r="IT109" s="0"/>
      <c r="IU109" s="0"/>
      <c r="IV109" s="0"/>
      <c r="IW109" s="0"/>
      <c r="IX109" s="0"/>
      <c r="IY109" s="0"/>
      <c r="IZ109" s="0"/>
      <c r="JA109" s="0"/>
      <c r="JB109" s="0"/>
      <c r="JC109" s="0"/>
      <c r="JD109" s="0"/>
      <c r="JE109" s="0"/>
      <c r="JF109" s="0"/>
      <c r="JG109" s="0"/>
      <c r="JH109" s="0"/>
      <c r="JI109" s="0"/>
      <c r="JJ109" s="0"/>
      <c r="JK109" s="0"/>
      <c r="JL109" s="0"/>
      <c r="JM109" s="0"/>
      <c r="JN109" s="0"/>
      <c r="JO109" s="0"/>
      <c r="JP109" s="0"/>
      <c r="JQ109" s="0"/>
      <c r="JR109" s="0"/>
      <c r="JS109" s="0"/>
      <c r="JT109" s="0"/>
      <c r="JU109" s="0"/>
      <c r="JV109" s="0"/>
      <c r="JW109" s="0"/>
      <c r="JX109" s="0"/>
      <c r="JY109" s="0"/>
      <c r="JZ109" s="0"/>
      <c r="KA109" s="0"/>
      <c r="KB109" s="0"/>
      <c r="KC109" s="0"/>
      <c r="KD109" s="0"/>
      <c r="KE109" s="0"/>
      <c r="KF109" s="0"/>
      <c r="KG109" s="0"/>
      <c r="KH109" s="0"/>
      <c r="KI109" s="0"/>
      <c r="KJ109" s="0"/>
      <c r="KK109" s="0"/>
      <c r="KL109" s="0"/>
      <c r="KM109" s="0"/>
      <c r="KN109" s="0"/>
      <c r="KO109" s="0"/>
      <c r="KP109" s="0"/>
      <c r="KQ109" s="0"/>
      <c r="KR109" s="0"/>
      <c r="KS109" s="0"/>
      <c r="KT109" s="0"/>
      <c r="KU109" s="0"/>
      <c r="KV109" s="0"/>
      <c r="KW109" s="0"/>
      <c r="KX109" s="0"/>
      <c r="KY109" s="0"/>
      <c r="KZ109" s="0"/>
      <c r="LA109" s="0"/>
      <c r="LB109" s="0"/>
      <c r="LC109" s="0"/>
      <c r="LD109" s="0"/>
      <c r="LE109" s="0"/>
      <c r="LF109" s="0"/>
      <c r="LG109" s="0"/>
      <c r="LH109" s="0"/>
      <c r="LI109" s="0"/>
      <c r="LJ109" s="0"/>
      <c r="LK109" s="0"/>
      <c r="LL109" s="0"/>
      <c r="LM109" s="0"/>
      <c r="LN109" s="0"/>
      <c r="LO109" s="0"/>
      <c r="LP109" s="0"/>
      <c r="LQ109" s="0"/>
      <c r="LR109" s="0"/>
      <c r="LS109" s="0"/>
      <c r="LT109" s="0"/>
      <c r="LU109" s="0"/>
      <c r="LV109" s="0"/>
      <c r="LW109" s="0"/>
      <c r="LX109" s="0"/>
      <c r="LY109" s="0"/>
      <c r="LZ109" s="0"/>
      <c r="MA109" s="0"/>
      <c r="MB109" s="0"/>
      <c r="MC109" s="0"/>
      <c r="MD109" s="0"/>
      <c r="ME109" s="0"/>
      <c r="MF109" s="0"/>
      <c r="MG109" s="0"/>
      <c r="MH109" s="0"/>
      <c r="MI109" s="0"/>
      <c r="MJ109" s="0"/>
      <c r="MK109" s="0"/>
      <c r="ML109" s="0"/>
      <c r="MM109" s="0"/>
      <c r="MN109" s="0"/>
      <c r="MO109" s="0"/>
      <c r="MP109" s="0"/>
      <c r="MQ109" s="0"/>
      <c r="MR109" s="0"/>
      <c r="MS109" s="0"/>
      <c r="MT109" s="0"/>
      <c r="MU109" s="0"/>
      <c r="MV109" s="0"/>
      <c r="MW109" s="0"/>
      <c r="MX109" s="0"/>
      <c r="MY109" s="0"/>
      <c r="MZ109" s="0"/>
      <c r="NA109" s="0"/>
      <c r="NB109" s="0"/>
      <c r="NC109" s="0"/>
      <c r="ND109" s="0"/>
      <c r="NE109" s="0"/>
      <c r="NF109" s="0"/>
      <c r="NG109" s="0"/>
      <c r="NH109" s="0"/>
      <c r="NI109" s="0"/>
      <c r="NJ109" s="0"/>
      <c r="NK109" s="0"/>
      <c r="NL109" s="0"/>
      <c r="NM109" s="0"/>
      <c r="NN109" s="0"/>
      <c r="NO109" s="0"/>
      <c r="NP109" s="0"/>
      <c r="NQ109" s="0"/>
      <c r="NR109" s="0"/>
      <c r="NS109" s="0"/>
      <c r="NT109" s="0"/>
      <c r="NU109" s="0"/>
      <c r="NV109" s="0"/>
      <c r="NW109" s="0"/>
      <c r="NX109" s="0"/>
      <c r="NY109" s="0"/>
      <c r="NZ109" s="0"/>
      <c r="OA109" s="0"/>
      <c r="OB109" s="0"/>
      <c r="OC109" s="0"/>
      <c r="OD109" s="0"/>
      <c r="OE109" s="0"/>
      <c r="OF109" s="0"/>
      <c r="OG109" s="0"/>
      <c r="OH109" s="0"/>
      <c r="OI109" s="0"/>
      <c r="OJ109" s="0"/>
      <c r="OK109" s="0"/>
      <c r="OL109" s="0"/>
      <c r="OM109" s="0"/>
      <c r="ON109" s="0"/>
      <c r="OO109" s="0"/>
      <c r="OP109" s="0"/>
      <c r="OQ109" s="0"/>
      <c r="OR109" s="0"/>
      <c r="OS109" s="0"/>
      <c r="OT109" s="0"/>
      <c r="OU109" s="0"/>
      <c r="OV109" s="0"/>
      <c r="OW109" s="0"/>
      <c r="OX109" s="0"/>
      <c r="OY109" s="0"/>
      <c r="OZ109" s="0"/>
      <c r="PA109" s="0"/>
      <c r="PB109" s="0"/>
      <c r="PC109" s="0"/>
      <c r="PD109" s="0"/>
      <c r="PE109" s="0"/>
      <c r="PF109" s="0"/>
      <c r="PG109" s="0"/>
      <c r="PH109" s="0"/>
      <c r="PI109" s="0"/>
      <c r="PJ109" s="0"/>
      <c r="PK109" s="0"/>
      <c r="PL109" s="0"/>
      <c r="PM109" s="0"/>
      <c r="PN109" s="0"/>
      <c r="PO109" s="0"/>
      <c r="PP109" s="0"/>
      <c r="PQ109" s="0"/>
      <c r="PR109" s="0"/>
      <c r="PS109" s="0"/>
      <c r="PT109" s="0"/>
      <c r="PU109" s="0"/>
      <c r="PV109" s="0"/>
      <c r="PW109" s="0"/>
      <c r="PX109" s="0"/>
      <c r="PY109" s="0"/>
      <c r="PZ109" s="0"/>
      <c r="QA109" s="0"/>
      <c r="QB109" s="0"/>
      <c r="QC109" s="0"/>
      <c r="QD109" s="0"/>
      <c r="QE109" s="0"/>
      <c r="QF109" s="0"/>
      <c r="QG109" s="0"/>
      <c r="QH109" s="0"/>
      <c r="QI109" s="0"/>
      <c r="QJ109" s="0"/>
      <c r="QK109" s="0"/>
      <c r="QL109" s="0"/>
      <c r="QM109" s="0"/>
      <c r="QN109" s="0"/>
      <c r="QO109" s="0"/>
      <c r="QP109" s="0"/>
      <c r="QQ109" s="0"/>
      <c r="QR109" s="0"/>
      <c r="QS109" s="0"/>
      <c r="QT109" s="0"/>
      <c r="QU109" s="0"/>
      <c r="QV109" s="0"/>
      <c r="QW109" s="0"/>
      <c r="QX109" s="0"/>
      <c r="QY109" s="0"/>
      <c r="QZ109" s="0"/>
      <c r="RA109" s="0"/>
      <c r="RB109" s="0"/>
      <c r="RC109" s="0"/>
      <c r="RD109" s="0"/>
      <c r="RE109" s="0"/>
      <c r="RF109" s="0"/>
      <c r="RG109" s="0"/>
      <c r="RH109" s="0"/>
      <c r="RI109" s="0"/>
      <c r="RJ109" s="0"/>
      <c r="RK109" s="0"/>
      <c r="RL109" s="0"/>
      <c r="RM109" s="0"/>
      <c r="RN109" s="0"/>
      <c r="RO109" s="0"/>
      <c r="RP109" s="0"/>
      <c r="RQ109" s="0"/>
      <c r="RR109" s="0"/>
      <c r="RS109" s="0"/>
      <c r="RT109" s="0"/>
      <c r="RU109" s="0"/>
      <c r="RV109" s="0"/>
      <c r="RW109" s="0"/>
      <c r="RX109" s="0"/>
      <c r="RY109" s="0"/>
      <c r="RZ109" s="0"/>
      <c r="SA109" s="0"/>
      <c r="SB109" s="0"/>
      <c r="SC109" s="0"/>
      <c r="SD109" s="0"/>
      <c r="SE109" s="0"/>
      <c r="SF109" s="0"/>
      <c r="SG109" s="0"/>
      <c r="SH109" s="0"/>
      <c r="SI109" s="0"/>
      <c r="SJ109" s="0"/>
      <c r="SK109" s="0"/>
      <c r="SL109" s="0"/>
      <c r="SM109" s="0"/>
      <c r="SN109" s="0"/>
      <c r="SO109" s="0"/>
      <c r="SP109" s="0"/>
      <c r="SQ109" s="0"/>
      <c r="SR109" s="0"/>
      <c r="SS109" s="0"/>
      <c r="ST109" s="0"/>
      <c r="SU109" s="0"/>
      <c r="SV109" s="0"/>
      <c r="SW109" s="0"/>
      <c r="SX109" s="0"/>
      <c r="SY109" s="0"/>
      <c r="SZ109" s="0"/>
      <c r="TA109" s="0"/>
      <c r="TB109" s="0"/>
      <c r="TC109" s="0"/>
      <c r="TD109" s="0"/>
      <c r="TE109" s="0"/>
      <c r="TF109" s="0"/>
      <c r="TG109" s="0"/>
      <c r="TH109" s="0"/>
      <c r="TI109" s="0"/>
      <c r="TJ109" s="0"/>
      <c r="TK109" s="0"/>
      <c r="TL109" s="0"/>
      <c r="TM109" s="0"/>
      <c r="TN109" s="0"/>
      <c r="TO109" s="0"/>
      <c r="TP109" s="0"/>
      <c r="TQ109" s="0"/>
      <c r="TR109" s="0"/>
      <c r="TS109" s="0"/>
      <c r="TT109" s="0"/>
      <c r="TU109" s="0"/>
      <c r="TV109" s="0"/>
      <c r="TW109" s="0"/>
      <c r="TX109" s="0"/>
      <c r="TY109" s="0"/>
      <c r="TZ109" s="0"/>
      <c r="UA109" s="0"/>
      <c r="UB109" s="0"/>
      <c r="UC109" s="0"/>
      <c r="UD109" s="0"/>
      <c r="UE109" s="0"/>
      <c r="UF109" s="0"/>
      <c r="UG109" s="0"/>
      <c r="UH109" s="0"/>
      <c r="UI109" s="0"/>
      <c r="UJ109" s="0"/>
      <c r="UK109" s="0"/>
      <c r="UL109" s="0"/>
      <c r="UM109" s="0"/>
      <c r="UN109" s="0"/>
      <c r="UO109" s="0"/>
      <c r="UP109" s="0"/>
      <c r="UQ109" s="0"/>
      <c r="UR109" s="0"/>
      <c r="US109" s="0"/>
      <c r="UT109" s="0"/>
      <c r="UU109" s="0"/>
      <c r="UV109" s="0"/>
      <c r="UW109" s="0"/>
      <c r="UX109" s="0"/>
      <c r="UY109" s="0"/>
      <c r="UZ109" s="0"/>
      <c r="VA109" s="0"/>
      <c r="VB109" s="0"/>
      <c r="VC109" s="0"/>
      <c r="VD109" s="0"/>
      <c r="VE109" s="0"/>
      <c r="VF109" s="0"/>
      <c r="VG109" s="0"/>
      <c r="VH109" s="0"/>
      <c r="VI109" s="0"/>
      <c r="VJ109" s="0"/>
      <c r="VK109" s="0"/>
      <c r="VL109" s="0"/>
      <c r="VM109" s="0"/>
      <c r="VN109" s="0"/>
      <c r="VO109" s="0"/>
      <c r="VP109" s="0"/>
      <c r="VQ109" s="0"/>
      <c r="VR109" s="0"/>
      <c r="VS109" s="0"/>
      <c r="VT109" s="0"/>
      <c r="VU109" s="0"/>
      <c r="VV109" s="0"/>
      <c r="VW109" s="0"/>
      <c r="VX109" s="0"/>
      <c r="VY109" s="0"/>
      <c r="VZ109" s="0"/>
      <c r="WA109" s="0"/>
      <c r="WB109" s="0"/>
      <c r="WC109" s="0"/>
      <c r="WD109" s="0"/>
      <c r="WE109" s="0"/>
      <c r="WF109" s="0"/>
      <c r="WG109" s="0"/>
      <c r="WH109" s="0"/>
      <c r="WI109" s="0"/>
      <c r="WJ109" s="0"/>
      <c r="WK109" s="0"/>
      <c r="WL109" s="0"/>
      <c r="WM109" s="0"/>
      <c r="WN109" s="0"/>
      <c r="WO109" s="0"/>
      <c r="WP109" s="0"/>
      <c r="WQ109" s="0"/>
      <c r="WR109" s="0"/>
      <c r="WS109" s="0"/>
      <c r="WT109" s="0"/>
      <c r="WU109" s="0"/>
      <c r="WV109" s="0"/>
      <c r="WW109" s="0"/>
      <c r="WX109" s="0"/>
      <c r="WY109" s="0"/>
      <c r="WZ109" s="0"/>
      <c r="XA109" s="0"/>
      <c r="XB109" s="0"/>
      <c r="XC109" s="0"/>
      <c r="XD109" s="0"/>
      <c r="XE109" s="0"/>
      <c r="XF109" s="0"/>
      <c r="XG109" s="0"/>
      <c r="XH109" s="0"/>
      <c r="XI109" s="0"/>
      <c r="XJ109" s="0"/>
      <c r="XK109" s="0"/>
      <c r="XL109" s="0"/>
      <c r="XM109" s="0"/>
      <c r="XN109" s="0"/>
      <c r="XO109" s="0"/>
      <c r="XP109" s="0"/>
      <c r="XQ109" s="0"/>
      <c r="XR109" s="0"/>
      <c r="XS109" s="0"/>
      <c r="XT109" s="0"/>
      <c r="XU109" s="0"/>
      <c r="XV109" s="0"/>
      <c r="XW109" s="0"/>
      <c r="XX109" s="0"/>
      <c r="XY109" s="0"/>
      <c r="XZ109" s="0"/>
      <c r="YA109" s="0"/>
      <c r="YB109" s="0"/>
      <c r="YC109" s="0"/>
      <c r="YD109" s="0"/>
      <c r="YE109" s="0"/>
      <c r="YF109" s="0"/>
      <c r="YG109" s="0"/>
      <c r="YH109" s="0"/>
      <c r="YI109" s="0"/>
      <c r="YJ109" s="0"/>
      <c r="YK109" s="0"/>
      <c r="YL109" s="0"/>
      <c r="YM109" s="0"/>
      <c r="YN109" s="0"/>
      <c r="YO109" s="0"/>
      <c r="YP109" s="0"/>
      <c r="YQ109" s="0"/>
      <c r="YR109" s="0"/>
      <c r="YS109" s="0"/>
      <c r="YT109" s="0"/>
      <c r="YU109" s="0"/>
      <c r="YV109" s="0"/>
      <c r="YW109" s="0"/>
      <c r="YX109" s="0"/>
      <c r="YY109" s="0"/>
      <c r="YZ109" s="0"/>
      <c r="ZA109" s="0"/>
      <c r="ZB109" s="0"/>
      <c r="ZC109" s="0"/>
      <c r="ZD109" s="0"/>
      <c r="ZE109" s="0"/>
      <c r="ZF109" s="0"/>
      <c r="ZG109" s="0"/>
      <c r="ZH109" s="0"/>
      <c r="ZI109" s="0"/>
      <c r="ZJ109" s="0"/>
      <c r="ZK109" s="0"/>
      <c r="ZL109" s="0"/>
      <c r="ZM109" s="0"/>
      <c r="ZN109" s="0"/>
      <c r="ZO109" s="0"/>
      <c r="ZP109" s="0"/>
      <c r="ZQ109" s="0"/>
      <c r="ZR109" s="0"/>
      <c r="ZS109" s="0"/>
      <c r="ZT109" s="0"/>
      <c r="ZU109" s="0"/>
      <c r="ZV109" s="0"/>
      <c r="ZW109" s="0"/>
      <c r="ZX109" s="0"/>
      <c r="ZY109" s="0"/>
      <c r="ZZ109" s="0"/>
      <c r="AAA109" s="0"/>
      <c r="AAB109" s="0"/>
      <c r="AAC109" s="0"/>
      <c r="AAD109" s="0"/>
      <c r="AAE109" s="0"/>
      <c r="AAF109" s="0"/>
      <c r="AAG109" s="0"/>
      <c r="AAH109" s="0"/>
      <c r="AAI109" s="0"/>
      <c r="AAJ109" s="0"/>
      <c r="AAK109" s="0"/>
      <c r="AAL109" s="0"/>
      <c r="AAM109" s="0"/>
      <c r="AAN109" s="0"/>
      <c r="AAO109" s="0"/>
      <c r="AAP109" s="0"/>
      <c r="AAQ109" s="0"/>
      <c r="AAR109" s="0"/>
      <c r="AAS109" s="0"/>
      <c r="AAT109" s="0"/>
      <c r="AAU109" s="0"/>
      <c r="AAV109" s="0"/>
      <c r="AAW109" s="0"/>
      <c r="AAX109" s="0"/>
      <c r="AAY109" s="0"/>
      <c r="AAZ109" s="0"/>
      <c r="ABA109" s="0"/>
      <c r="ABB109" s="0"/>
      <c r="ABC109" s="0"/>
      <c r="ABD109" s="0"/>
      <c r="ABE109" s="0"/>
      <c r="ABF109" s="0"/>
      <c r="ABG109" s="0"/>
      <c r="ABH109" s="0"/>
      <c r="ABI109" s="0"/>
      <c r="ABJ109" s="0"/>
      <c r="ABK109" s="0"/>
      <c r="ABL109" s="0"/>
      <c r="ABM109" s="0"/>
      <c r="ABN109" s="0"/>
      <c r="ABO109" s="0"/>
      <c r="ABP109" s="0"/>
      <c r="ABQ109" s="0"/>
      <c r="ABR109" s="0"/>
      <c r="ABS109" s="0"/>
      <c r="ABT109" s="0"/>
      <c r="ABU109" s="0"/>
      <c r="ABV109" s="0"/>
      <c r="ABW109" s="0"/>
      <c r="ABX109" s="0"/>
      <c r="ABY109" s="0"/>
      <c r="ABZ109" s="0"/>
      <c r="ACA109" s="0"/>
      <c r="ACB109" s="0"/>
      <c r="ACC109" s="0"/>
      <c r="ACD109" s="0"/>
      <c r="ACE109" s="0"/>
      <c r="ACF109" s="0"/>
      <c r="ACG109" s="0"/>
      <c r="ACH109" s="0"/>
      <c r="ACI109" s="0"/>
      <c r="ACJ109" s="0"/>
      <c r="ACK109" s="0"/>
      <c r="ACL109" s="0"/>
      <c r="ACM109" s="0"/>
      <c r="ACN109" s="0"/>
      <c r="ACO109" s="0"/>
      <c r="ACP109" s="0"/>
      <c r="ACQ109" s="0"/>
      <c r="ACR109" s="0"/>
      <c r="ACS109" s="0"/>
      <c r="ACT109" s="0"/>
      <c r="ACU109" s="0"/>
      <c r="ACV109" s="0"/>
      <c r="ACW109" s="0"/>
      <c r="ACX109" s="0"/>
      <c r="ACY109" s="0"/>
      <c r="ACZ109" s="0"/>
      <c r="ADA109" s="0"/>
      <c r="ADB109" s="0"/>
      <c r="ADC109" s="0"/>
      <c r="ADD109" s="0"/>
      <c r="ADE109" s="0"/>
      <c r="ADF109" s="0"/>
      <c r="ADG109" s="0"/>
      <c r="ADH109" s="0"/>
      <c r="ADI109" s="0"/>
      <c r="ADJ109" s="0"/>
      <c r="ADK109" s="0"/>
      <c r="ADL109" s="0"/>
      <c r="ADM109" s="0"/>
      <c r="ADN109" s="0"/>
      <c r="ADO109" s="0"/>
      <c r="ADP109" s="0"/>
      <c r="ADQ109" s="0"/>
      <c r="ADR109" s="0"/>
      <c r="ADS109" s="0"/>
      <c r="ADT109" s="0"/>
      <c r="ADU109" s="0"/>
      <c r="ADV109" s="0"/>
      <c r="ADW109" s="0"/>
      <c r="ADX109" s="0"/>
      <c r="ADY109" s="0"/>
      <c r="ADZ109" s="0"/>
      <c r="AEA109" s="0"/>
      <c r="AEB109" s="0"/>
      <c r="AEC109" s="0"/>
      <c r="AED109" s="0"/>
      <c r="AEE109" s="0"/>
      <c r="AEF109" s="0"/>
      <c r="AEG109" s="0"/>
      <c r="AEH109" s="0"/>
      <c r="AEI109" s="0"/>
      <c r="AEJ109" s="0"/>
      <c r="AEK109" s="0"/>
      <c r="AEL109" s="0"/>
      <c r="AEM109" s="0"/>
      <c r="AEN109" s="0"/>
      <c r="AEO109" s="0"/>
      <c r="AEP109" s="0"/>
      <c r="AEQ109" s="0"/>
      <c r="AER109" s="0"/>
      <c r="AES109" s="0"/>
      <c r="AET109" s="0"/>
      <c r="AEU109" s="0"/>
      <c r="AEV109" s="0"/>
      <c r="AEW109" s="0"/>
      <c r="AEX109" s="0"/>
      <c r="AEY109" s="0"/>
      <c r="AEZ109" s="0"/>
      <c r="AFA109" s="0"/>
      <c r="AFB109" s="0"/>
      <c r="AFC109" s="0"/>
      <c r="AFD109" s="0"/>
      <c r="AFE109" s="0"/>
      <c r="AFF109" s="0"/>
      <c r="AFG109" s="0"/>
      <c r="AFH109" s="0"/>
      <c r="AFI109" s="0"/>
      <c r="AFJ109" s="0"/>
      <c r="AFK109" s="0"/>
      <c r="AFL109" s="0"/>
      <c r="AFM109" s="0"/>
      <c r="AFN109" s="0"/>
      <c r="AFO109" s="0"/>
      <c r="AFP109" s="0"/>
      <c r="AFQ109" s="0"/>
      <c r="AFR109" s="0"/>
      <c r="AFS109" s="0"/>
      <c r="AFT109" s="0"/>
      <c r="AFU109" s="0"/>
      <c r="AFV109" s="0"/>
      <c r="AFW109" s="0"/>
      <c r="AFX109" s="0"/>
      <c r="AFY109" s="0"/>
      <c r="AFZ109" s="0"/>
      <c r="AGA109" s="0"/>
      <c r="AGB109" s="0"/>
      <c r="AGC109" s="0"/>
      <c r="AGD109" s="0"/>
      <c r="AGE109" s="0"/>
      <c r="AGF109" s="0"/>
      <c r="AGG109" s="0"/>
      <c r="AGH109" s="0"/>
      <c r="AGI109" s="0"/>
      <c r="AGJ109" s="0"/>
      <c r="AGK109" s="0"/>
      <c r="AGL109" s="0"/>
      <c r="AGM109" s="0"/>
      <c r="AGN109" s="0"/>
      <c r="AGO109" s="0"/>
      <c r="AGP109" s="0"/>
      <c r="AGQ109" s="0"/>
      <c r="AGR109" s="0"/>
      <c r="AGS109" s="0"/>
      <c r="AGT109" s="0"/>
      <c r="AGU109" s="0"/>
      <c r="AGV109" s="0"/>
      <c r="AGW109" s="0"/>
      <c r="AGX109" s="0"/>
      <c r="AGY109" s="0"/>
      <c r="AGZ109" s="0"/>
      <c r="AHA109" s="0"/>
      <c r="AHB109" s="0"/>
      <c r="AHC109" s="0"/>
      <c r="AHD109" s="0"/>
      <c r="AHE109" s="0"/>
      <c r="AHF109" s="0"/>
      <c r="AHG109" s="0"/>
      <c r="AHH109" s="0"/>
      <c r="AHI109" s="0"/>
      <c r="AHJ109" s="0"/>
      <c r="AHK109" s="0"/>
      <c r="AHL109" s="0"/>
      <c r="AHM109" s="0"/>
      <c r="AHN109" s="0"/>
      <c r="AHO109" s="0"/>
      <c r="AHP109" s="0"/>
      <c r="AHQ109" s="0"/>
      <c r="AHR109" s="0"/>
      <c r="AHS109" s="0"/>
      <c r="AHT109" s="0"/>
      <c r="AHU109" s="0"/>
      <c r="AHV109" s="0"/>
      <c r="AHW109" s="0"/>
      <c r="AHX109" s="0"/>
      <c r="AHY109" s="0"/>
      <c r="AHZ109" s="0"/>
      <c r="AIA109" s="0"/>
      <c r="AIB109" s="0"/>
      <c r="AIC109" s="0"/>
      <c r="AID109" s="0"/>
      <c r="AIE109" s="0"/>
      <c r="AIF109" s="0"/>
      <c r="AIG109" s="0"/>
      <c r="AIH109" s="0"/>
      <c r="AII109" s="0"/>
      <c r="AIJ109" s="0"/>
      <c r="AIK109" s="0"/>
      <c r="AIL109" s="0"/>
      <c r="AIM109" s="0"/>
      <c r="AIN109" s="0"/>
      <c r="AIO109" s="0"/>
      <c r="AIP109" s="0"/>
      <c r="AIQ109" s="0"/>
      <c r="AIR109" s="0"/>
      <c r="AIS109" s="0"/>
      <c r="AIT109" s="0"/>
      <c r="AIU109" s="0"/>
      <c r="AIV109" s="0"/>
      <c r="AIW109" s="0"/>
      <c r="AIX109" s="0"/>
      <c r="AIY109" s="0"/>
      <c r="AIZ109" s="0"/>
      <c r="AJA109" s="0"/>
      <c r="AJB109" s="0"/>
      <c r="AJC109" s="0"/>
      <c r="AJD109" s="0"/>
      <c r="AJE109" s="0"/>
      <c r="AJF109" s="0"/>
      <c r="AJG109" s="0"/>
      <c r="AJH109" s="0"/>
      <c r="AJI109" s="0"/>
      <c r="AJJ109" s="0"/>
      <c r="AJK109" s="0"/>
      <c r="AJL109" s="0"/>
      <c r="AJM109" s="0"/>
      <c r="AJN109" s="0"/>
      <c r="AJO109" s="0"/>
      <c r="AJP109" s="0"/>
      <c r="AJQ109" s="0"/>
      <c r="AJR109" s="0"/>
      <c r="AJS109" s="0"/>
      <c r="AJT109" s="0"/>
      <c r="AJU109" s="0"/>
      <c r="AJV109" s="0"/>
      <c r="AJW109" s="0"/>
      <c r="AJX109" s="0"/>
      <c r="AJY109" s="0"/>
      <c r="AJZ109" s="0"/>
      <c r="AKA109" s="0"/>
      <c r="AKB109" s="0"/>
      <c r="AKC109" s="0"/>
      <c r="AKD109" s="0"/>
      <c r="AKE109" s="0"/>
      <c r="AKF109" s="0"/>
      <c r="AKG109" s="0"/>
      <c r="AKH109" s="0"/>
      <c r="AKI109" s="0"/>
      <c r="AKJ109" s="0"/>
      <c r="AKK109" s="0"/>
      <c r="AKL109" s="0"/>
      <c r="AKM109" s="0"/>
      <c r="AKN109" s="0"/>
      <c r="AKO109" s="0"/>
      <c r="AKP109" s="0"/>
      <c r="AKQ109" s="0"/>
      <c r="AKR109" s="0"/>
      <c r="AKS109" s="0"/>
      <c r="AKT109" s="0"/>
      <c r="AKU109" s="0"/>
      <c r="AKV109" s="0"/>
      <c r="AKW109" s="0"/>
      <c r="AKX109" s="0"/>
      <c r="AKY109" s="0"/>
      <c r="AKZ109" s="0"/>
      <c r="ALA109" s="0"/>
      <c r="ALB109" s="0"/>
      <c r="ALC109" s="0"/>
      <c r="ALD109" s="0"/>
      <c r="ALE109" s="0"/>
      <c r="ALF109" s="0"/>
      <c r="ALG109" s="0"/>
      <c r="ALH109" s="0"/>
      <c r="ALI109" s="0"/>
      <c r="ALJ109" s="0"/>
      <c r="ALK109" s="0"/>
      <c r="ALL109" s="0"/>
      <c r="ALM109" s="0"/>
      <c r="ALN109" s="0"/>
      <c r="ALO109" s="0"/>
      <c r="ALP109" s="0"/>
      <c r="ALQ109" s="0"/>
      <c r="ALR109" s="0"/>
      <c r="ALS109" s="0"/>
      <c r="ALT109" s="0"/>
      <c r="ALU109" s="0"/>
      <c r="ALV109" s="0"/>
      <c r="ALW109" s="0"/>
      <c r="ALX109" s="0"/>
      <c r="ALY109" s="0"/>
      <c r="ALZ109" s="0"/>
      <c r="AMA109" s="0"/>
      <c r="AMB109" s="0"/>
      <c r="AMC109" s="0"/>
      <c r="AMD109" s="0"/>
      <c r="AME109" s="0"/>
      <c r="AMF109" s="0"/>
      <c r="AMG109" s="0"/>
      <c r="AMH109" s="0"/>
      <c r="AMI109" s="0"/>
      <c r="AMJ109" s="0"/>
      <c r="AMK109" s="0"/>
      <c r="AML109" s="0"/>
      <c r="AMM109" s="0"/>
      <c r="AMN109" s="0"/>
      <c r="AMO109" s="0"/>
      <c r="AMP109" s="0"/>
      <c r="AMQ109" s="0"/>
      <c r="AMR109" s="0"/>
      <c r="AMS109" s="0"/>
      <c r="AMT109" s="0"/>
      <c r="AMU109" s="0"/>
      <c r="AMV109" s="0"/>
      <c r="AMW109" s="0"/>
      <c r="AMX109" s="0"/>
      <c r="AMY109" s="0"/>
      <c r="AMZ109" s="0"/>
      <c r="ANA109" s="0"/>
      <c r="ANB109" s="0"/>
      <c r="ANC109" s="0"/>
      <c r="AND109" s="0"/>
      <c r="ANE109" s="0"/>
      <c r="ANF109" s="0"/>
      <c r="ANG109" s="0"/>
      <c r="ANH109" s="0"/>
      <c r="ANI109" s="0"/>
      <c r="ANJ109" s="0"/>
      <c r="ANK109" s="0"/>
      <c r="ANL109" s="0"/>
      <c r="ANM109" s="0"/>
      <c r="ANN109" s="0"/>
      <c r="ANO109" s="0"/>
      <c r="ANP109" s="0"/>
      <c r="ANQ109" s="0"/>
      <c r="ANR109" s="0"/>
      <c r="ANS109" s="0"/>
      <c r="ANT109" s="0"/>
      <c r="ANU109" s="0"/>
      <c r="ANV109" s="0"/>
      <c r="ANW109" s="0"/>
      <c r="ANX109" s="0"/>
      <c r="ANY109" s="0"/>
      <c r="ANZ109" s="0"/>
      <c r="AOA109" s="0"/>
      <c r="AOB109" s="0"/>
      <c r="AOC109" s="0"/>
      <c r="AOD109" s="0"/>
      <c r="AOE109" s="0"/>
      <c r="AOF109" s="0"/>
      <c r="AOG109" s="0"/>
      <c r="AOH109" s="0"/>
      <c r="AOI109" s="0"/>
      <c r="AOJ109" s="0"/>
      <c r="AOK109" s="0"/>
      <c r="AOL109" s="0"/>
      <c r="AOM109" s="0"/>
      <c r="AON109" s="0"/>
      <c r="AOO109" s="0"/>
      <c r="AOP109" s="0"/>
      <c r="AOQ109" s="0"/>
      <c r="AOR109" s="0"/>
      <c r="AOS109" s="0"/>
      <c r="AOT109" s="0"/>
      <c r="AOU109" s="0"/>
      <c r="AOV109" s="0"/>
      <c r="AOW109" s="0"/>
      <c r="AOX109" s="0"/>
      <c r="AOY109" s="0"/>
      <c r="AOZ109" s="0"/>
      <c r="APA109" s="0"/>
      <c r="APB109" s="0"/>
      <c r="APC109" s="0"/>
      <c r="APD109" s="0"/>
      <c r="APE109" s="0"/>
      <c r="APF109" s="0"/>
      <c r="APG109" s="0"/>
      <c r="APH109" s="0"/>
      <c r="API109" s="0"/>
      <c r="APJ109" s="0"/>
      <c r="APK109" s="0"/>
      <c r="APL109" s="0"/>
      <c r="APM109" s="0"/>
      <c r="APN109" s="0"/>
      <c r="APO109" s="0"/>
      <c r="APP109" s="0"/>
      <c r="APQ109" s="0"/>
      <c r="APR109" s="0"/>
      <c r="APS109" s="0"/>
      <c r="APT109" s="0"/>
      <c r="APU109" s="0"/>
      <c r="APV109" s="0"/>
      <c r="APW109" s="0"/>
      <c r="APX109" s="0"/>
      <c r="APY109" s="0"/>
      <c r="APZ109" s="0"/>
      <c r="AQA109" s="0"/>
      <c r="AQB109" s="0"/>
      <c r="AQC109" s="0"/>
      <c r="AQD109" s="0"/>
      <c r="AQE109" s="0"/>
      <c r="AQF109" s="0"/>
      <c r="AQG109" s="0"/>
      <c r="AQH109" s="0"/>
      <c r="AQI109" s="0"/>
      <c r="AQJ109" s="0"/>
      <c r="AQK109" s="0"/>
      <c r="AQL109" s="0"/>
      <c r="AQM109" s="0"/>
      <c r="AQN109" s="0"/>
      <c r="AQO109" s="0"/>
      <c r="AQP109" s="0"/>
      <c r="AQQ109" s="0"/>
      <c r="AQR109" s="0"/>
      <c r="AQS109" s="0"/>
      <c r="AQT109" s="0"/>
      <c r="AQU109" s="0"/>
      <c r="AQV109" s="0"/>
      <c r="AQW109" s="0"/>
      <c r="AQX109" s="0"/>
      <c r="AQY109" s="0"/>
      <c r="AQZ109" s="0"/>
      <c r="ARA109" s="0"/>
      <c r="ARB109" s="0"/>
      <c r="ARC109" s="0"/>
      <c r="ARD109" s="0"/>
      <c r="ARE109" s="0"/>
      <c r="ARF109" s="0"/>
      <c r="ARG109" s="0"/>
      <c r="ARH109" s="0"/>
      <c r="ARI109" s="0"/>
      <c r="ARJ109" s="0"/>
      <c r="ARK109" s="0"/>
      <c r="ARL109" s="0"/>
      <c r="ARM109" s="0"/>
      <c r="ARN109" s="0"/>
      <c r="ARO109" s="0"/>
      <c r="ARP109" s="0"/>
      <c r="ARQ109" s="0"/>
      <c r="ARR109" s="0"/>
      <c r="ARS109" s="0"/>
      <c r="ART109" s="0"/>
      <c r="ARU109" s="0"/>
      <c r="ARV109" s="0"/>
      <c r="ARW109" s="0"/>
      <c r="ARX109" s="0"/>
      <c r="ARY109" s="0"/>
      <c r="ARZ109" s="0"/>
      <c r="ASA109" s="0"/>
      <c r="ASB109" s="0"/>
      <c r="ASC109" s="0"/>
      <c r="ASD109" s="0"/>
      <c r="ASE109" s="0"/>
      <c r="ASF109" s="0"/>
      <c r="ASG109" s="0"/>
      <c r="ASH109" s="0"/>
      <c r="ASI109" s="0"/>
      <c r="ASJ109" s="0"/>
      <c r="ASK109" s="0"/>
      <c r="ASL109" s="0"/>
      <c r="ASM109" s="0"/>
      <c r="ASN109" s="0"/>
      <c r="ASO109" s="0"/>
      <c r="ASP109" s="0"/>
      <c r="ASQ109" s="0"/>
      <c r="ASR109" s="0"/>
      <c r="ASS109" s="0"/>
      <c r="AST109" s="0"/>
      <c r="ASU109" s="0"/>
      <c r="ASV109" s="0"/>
      <c r="ASW109" s="0"/>
      <c r="ASX109" s="0"/>
      <c r="ASY109" s="0"/>
      <c r="ASZ109" s="0"/>
      <c r="ATA109" s="0"/>
      <c r="ATB109" s="0"/>
      <c r="ATC109" s="0"/>
      <c r="ATD109" s="0"/>
      <c r="ATE109" s="0"/>
      <c r="ATF109" s="0"/>
      <c r="ATG109" s="0"/>
      <c r="ATH109" s="0"/>
      <c r="ATI109" s="0"/>
      <c r="ATJ109" s="0"/>
      <c r="ATK109" s="0"/>
      <c r="ATL109" s="0"/>
      <c r="ATM109" s="0"/>
      <c r="ATN109" s="0"/>
      <c r="ATO109" s="0"/>
      <c r="ATP109" s="0"/>
      <c r="ATQ109" s="0"/>
      <c r="ATR109" s="0"/>
      <c r="ATS109" s="0"/>
      <c r="ATT109" s="0"/>
      <c r="ATU109" s="0"/>
      <c r="ATV109" s="0"/>
      <c r="ATW109" s="0"/>
      <c r="ATX109" s="0"/>
      <c r="ATY109" s="0"/>
      <c r="ATZ109" s="0"/>
      <c r="AUA109" s="0"/>
      <c r="AUB109" s="0"/>
      <c r="AUC109" s="0"/>
      <c r="AUD109" s="0"/>
      <c r="AUE109" s="0"/>
      <c r="AUF109" s="0"/>
      <c r="AUG109" s="0"/>
      <c r="AUH109" s="0"/>
      <c r="AUI109" s="0"/>
      <c r="AUJ109" s="0"/>
      <c r="AUK109" s="0"/>
      <c r="AUL109" s="0"/>
      <c r="AUM109" s="0"/>
      <c r="AUN109" s="0"/>
      <c r="AUO109" s="0"/>
      <c r="AUP109" s="0"/>
      <c r="AUQ109" s="0"/>
      <c r="AUR109" s="0"/>
      <c r="AUS109" s="0"/>
      <c r="AUT109" s="0"/>
      <c r="AUU109" s="0"/>
      <c r="AUV109" s="0"/>
      <c r="AUW109" s="0"/>
      <c r="AUX109" s="0"/>
      <c r="AUY109" s="0"/>
      <c r="AUZ109" s="0"/>
      <c r="AVA109" s="0"/>
      <c r="AVB109" s="0"/>
      <c r="AVC109" s="0"/>
      <c r="AVD109" s="0"/>
      <c r="AVE109" s="0"/>
      <c r="AVF109" s="0"/>
      <c r="AVG109" s="0"/>
      <c r="AVH109" s="0"/>
      <c r="AVI109" s="0"/>
      <c r="AVJ109" s="0"/>
      <c r="AVK109" s="0"/>
      <c r="AVL109" s="0"/>
      <c r="AVM109" s="0"/>
      <c r="AVN109" s="0"/>
      <c r="AVO109" s="0"/>
      <c r="AVP109" s="0"/>
      <c r="AVQ109" s="0"/>
      <c r="AVR109" s="0"/>
      <c r="AVS109" s="0"/>
      <c r="AVT109" s="0"/>
      <c r="AVU109" s="0"/>
      <c r="AVV109" s="0"/>
      <c r="AVW109" s="0"/>
      <c r="AVX109" s="0"/>
      <c r="AVY109" s="0"/>
      <c r="AVZ109" s="0"/>
      <c r="AWA109" s="0"/>
      <c r="AWB109" s="0"/>
      <c r="AWC109" s="0"/>
      <c r="AWD109" s="0"/>
      <c r="AWE109" s="0"/>
      <c r="AWF109" s="0"/>
      <c r="AWG109" s="0"/>
      <c r="AWH109" s="0"/>
      <c r="AWI109" s="0"/>
      <c r="AWJ109" s="0"/>
      <c r="AWK109" s="0"/>
      <c r="AWL109" s="0"/>
      <c r="AWM109" s="0"/>
      <c r="AWN109" s="0"/>
      <c r="AWO109" s="0"/>
      <c r="AWP109" s="0"/>
      <c r="AWQ109" s="0"/>
      <c r="AWR109" s="0"/>
      <c r="AWS109" s="0"/>
      <c r="AWT109" s="0"/>
      <c r="AWU109" s="0"/>
      <c r="AWV109" s="0"/>
      <c r="AWW109" s="0"/>
      <c r="AWX109" s="0"/>
      <c r="AWY109" s="0"/>
      <c r="AWZ109" s="0"/>
      <c r="AXA109" s="0"/>
      <c r="AXB109" s="0"/>
      <c r="AXC109" s="0"/>
      <c r="AXD109" s="0"/>
      <c r="AXE109" s="0"/>
      <c r="AXF109" s="0"/>
      <c r="AXG109" s="0"/>
      <c r="AXH109" s="0"/>
      <c r="AXI109" s="0"/>
      <c r="AXJ109" s="0"/>
      <c r="AXK109" s="0"/>
      <c r="AXL109" s="0"/>
      <c r="AXM109" s="0"/>
      <c r="AXN109" s="0"/>
      <c r="AXO109" s="0"/>
      <c r="AXP109" s="0"/>
      <c r="AXQ109" s="0"/>
      <c r="AXR109" s="0"/>
      <c r="AXS109" s="0"/>
      <c r="AXT109" s="0"/>
      <c r="AXU109" s="0"/>
      <c r="AXV109" s="0"/>
      <c r="AXW109" s="0"/>
      <c r="AXX109" s="0"/>
      <c r="AXY109" s="0"/>
      <c r="AXZ109" s="0"/>
      <c r="AYA109" s="0"/>
      <c r="AYB109" s="0"/>
      <c r="AYC109" s="0"/>
      <c r="AYD109" s="0"/>
      <c r="AYE109" s="0"/>
      <c r="AYF109" s="0"/>
      <c r="AYG109" s="0"/>
      <c r="AYH109" s="0"/>
      <c r="AYI109" s="0"/>
      <c r="AYJ109" s="0"/>
      <c r="AYK109" s="0"/>
      <c r="AYL109" s="0"/>
      <c r="AYM109" s="0"/>
      <c r="AYN109" s="0"/>
      <c r="AYO109" s="0"/>
      <c r="AYP109" s="0"/>
      <c r="AYQ109" s="0"/>
      <c r="AYR109" s="0"/>
      <c r="AYS109" s="0"/>
      <c r="AYT109" s="0"/>
      <c r="AYU109" s="0"/>
      <c r="AYV109" s="0"/>
      <c r="AYW109" s="0"/>
      <c r="AYX109" s="0"/>
      <c r="AYY109" s="0"/>
      <c r="AYZ109" s="0"/>
      <c r="AZA109" s="0"/>
      <c r="AZB109" s="0"/>
      <c r="AZC109" s="0"/>
      <c r="AZD109" s="0"/>
      <c r="AZE109" s="0"/>
      <c r="AZF109" s="0"/>
      <c r="AZG109" s="0"/>
      <c r="AZH109" s="0"/>
      <c r="AZI109" s="0"/>
      <c r="AZJ109" s="0"/>
      <c r="AZK109" s="0"/>
      <c r="AZL109" s="0"/>
      <c r="AZM109" s="0"/>
      <c r="AZN109" s="0"/>
      <c r="AZO109" s="0"/>
      <c r="AZP109" s="0"/>
      <c r="AZQ109" s="0"/>
      <c r="AZR109" s="0"/>
      <c r="AZS109" s="0"/>
      <c r="AZT109" s="0"/>
      <c r="AZU109" s="0"/>
      <c r="AZV109" s="0"/>
      <c r="AZW109" s="0"/>
      <c r="AZX109" s="0"/>
      <c r="AZY109" s="0"/>
      <c r="AZZ109" s="0"/>
      <c r="BAA109" s="0"/>
      <c r="BAB109" s="0"/>
      <c r="BAC109" s="0"/>
      <c r="BAD109" s="0"/>
      <c r="BAE109" s="0"/>
      <c r="BAF109" s="0"/>
      <c r="BAG109" s="0"/>
      <c r="BAH109" s="0"/>
      <c r="BAI109" s="0"/>
      <c r="BAJ109" s="0"/>
      <c r="BAK109" s="0"/>
      <c r="BAL109" s="0"/>
      <c r="BAM109" s="0"/>
      <c r="BAN109" s="0"/>
      <c r="BAO109" s="0"/>
      <c r="BAP109" s="0"/>
      <c r="BAQ109" s="0"/>
      <c r="BAR109" s="0"/>
      <c r="BAS109" s="0"/>
      <c r="BAT109" s="0"/>
      <c r="BAU109" s="0"/>
      <c r="BAV109" s="0"/>
      <c r="BAW109" s="0"/>
      <c r="BAX109" s="0"/>
      <c r="BAY109" s="0"/>
      <c r="BAZ109" s="0"/>
      <c r="BBA109" s="0"/>
      <c r="BBB109" s="0"/>
      <c r="BBC109" s="0"/>
      <c r="BBD109" s="0"/>
      <c r="BBE109" s="0"/>
      <c r="BBF109" s="0"/>
      <c r="BBG109" s="0"/>
      <c r="BBH109" s="0"/>
      <c r="BBI109" s="0"/>
      <c r="BBJ109" s="0"/>
      <c r="BBK109" s="0"/>
      <c r="BBL109" s="0"/>
      <c r="BBM109" s="0"/>
      <c r="BBN109" s="0"/>
      <c r="BBO109" s="0"/>
      <c r="BBP109" s="0"/>
      <c r="BBQ109" s="0"/>
      <c r="BBR109" s="0"/>
      <c r="BBS109" s="0"/>
      <c r="BBT109" s="0"/>
      <c r="BBU109" s="0"/>
      <c r="BBV109" s="0"/>
      <c r="BBW109" s="0"/>
      <c r="BBX109" s="0"/>
      <c r="BBY109" s="0"/>
      <c r="BBZ109" s="0"/>
      <c r="BCA109" s="0"/>
      <c r="BCB109" s="0"/>
      <c r="BCC109" s="0"/>
      <c r="BCD109" s="0"/>
      <c r="BCE109" s="0"/>
      <c r="BCF109" s="0"/>
      <c r="BCG109" s="0"/>
      <c r="BCH109" s="0"/>
      <c r="BCI109" s="0"/>
      <c r="BCJ109" s="0"/>
      <c r="BCK109" s="0"/>
      <c r="BCL109" s="0"/>
      <c r="BCM109" s="0"/>
      <c r="BCN109" s="0"/>
      <c r="BCO109" s="0"/>
      <c r="BCP109" s="0"/>
      <c r="BCQ109" s="0"/>
      <c r="BCR109" s="0"/>
      <c r="BCS109" s="0"/>
      <c r="BCT109" s="0"/>
      <c r="BCU109" s="0"/>
      <c r="BCV109" s="0"/>
      <c r="BCW109" s="0"/>
      <c r="BCX109" s="0"/>
      <c r="BCY109" s="0"/>
      <c r="BCZ109" s="0"/>
      <c r="BDA109" s="0"/>
      <c r="BDB109" s="0"/>
      <c r="BDC109" s="0"/>
      <c r="BDD109" s="0"/>
      <c r="BDE109" s="0"/>
      <c r="BDF109" s="0"/>
      <c r="BDG109" s="0"/>
      <c r="BDH109" s="0"/>
      <c r="BDI109" s="0"/>
      <c r="BDJ109" s="0"/>
      <c r="BDK109" s="0"/>
      <c r="BDL109" s="0"/>
      <c r="BDM109" s="0"/>
      <c r="BDN109" s="0"/>
      <c r="BDO109" s="0"/>
      <c r="BDP109" s="0"/>
      <c r="BDQ109" s="0"/>
      <c r="BDR109" s="0"/>
      <c r="BDS109" s="0"/>
      <c r="BDT109" s="0"/>
      <c r="BDU109" s="0"/>
      <c r="BDV109" s="0"/>
      <c r="BDW109" s="0"/>
      <c r="BDX109" s="0"/>
      <c r="BDY109" s="0"/>
      <c r="BDZ109" s="0"/>
      <c r="BEA109" s="0"/>
      <c r="BEB109" s="0"/>
      <c r="BEC109" s="0"/>
      <c r="BED109" s="0"/>
      <c r="BEE109" s="0"/>
      <c r="BEF109" s="0"/>
      <c r="BEG109" s="0"/>
      <c r="BEH109" s="0"/>
      <c r="BEI109" s="0"/>
      <c r="BEJ109" s="0"/>
      <c r="BEK109" s="0"/>
      <c r="BEL109" s="0"/>
      <c r="BEM109" s="0"/>
      <c r="BEN109" s="0"/>
      <c r="BEO109" s="0"/>
      <c r="BEP109" s="0"/>
      <c r="BEQ109" s="0"/>
      <c r="BER109" s="0"/>
      <c r="BES109" s="0"/>
      <c r="BET109" s="0"/>
      <c r="BEU109" s="0"/>
      <c r="BEV109" s="0"/>
      <c r="BEW109" s="0"/>
      <c r="BEX109" s="0"/>
      <c r="BEY109" s="0"/>
      <c r="BEZ109" s="0"/>
      <c r="BFA109" s="0"/>
      <c r="BFB109" s="0"/>
      <c r="BFC109" s="0"/>
      <c r="BFD109" s="0"/>
      <c r="BFE109" s="0"/>
      <c r="BFF109" s="0"/>
      <c r="BFG109" s="0"/>
      <c r="BFH109" s="0"/>
      <c r="BFI109" s="0"/>
      <c r="BFJ109" s="0"/>
      <c r="BFK109" s="0"/>
      <c r="BFL109" s="0"/>
      <c r="BFM109" s="0"/>
      <c r="BFN109" s="0"/>
      <c r="BFO109" s="0"/>
      <c r="BFP109" s="0"/>
      <c r="BFQ109" s="0"/>
      <c r="BFR109" s="0"/>
      <c r="BFS109" s="0"/>
      <c r="BFT109" s="0"/>
      <c r="BFU109" s="0"/>
      <c r="BFV109" s="0"/>
      <c r="BFW109" s="0"/>
      <c r="BFX109" s="0"/>
      <c r="BFY109" s="0"/>
      <c r="BFZ109" s="0"/>
      <c r="BGA109" s="0"/>
      <c r="BGB109" s="0"/>
      <c r="BGC109" s="0"/>
      <c r="BGD109" s="0"/>
      <c r="BGE109" s="0"/>
      <c r="BGF109" s="0"/>
      <c r="BGG109" s="0"/>
      <c r="BGH109" s="0"/>
      <c r="BGI109" s="0"/>
      <c r="BGJ109" s="0"/>
      <c r="BGK109" s="0"/>
      <c r="BGL109" s="0"/>
      <c r="BGM109" s="0"/>
      <c r="BGN109" s="0"/>
      <c r="BGO109" s="0"/>
      <c r="BGP109" s="0"/>
      <c r="BGQ109" s="0"/>
      <c r="BGR109" s="0"/>
      <c r="BGS109" s="0"/>
      <c r="BGT109" s="0"/>
      <c r="BGU109" s="0"/>
      <c r="BGV109" s="0"/>
      <c r="BGW109" s="0"/>
      <c r="BGX109" s="0"/>
      <c r="BGY109" s="0"/>
      <c r="BGZ109" s="0"/>
      <c r="BHA109" s="0"/>
      <c r="BHB109" s="0"/>
      <c r="BHC109" s="0"/>
      <c r="BHD109" s="0"/>
      <c r="BHE109" s="0"/>
      <c r="BHF109" s="0"/>
      <c r="BHG109" s="0"/>
      <c r="BHH109" s="0"/>
      <c r="BHI109" s="0"/>
      <c r="BHJ109" s="0"/>
      <c r="BHK109" s="0"/>
      <c r="BHL109" s="0"/>
      <c r="BHM109" s="0"/>
      <c r="BHN109" s="0"/>
      <c r="BHO109" s="0"/>
      <c r="BHP109" s="0"/>
      <c r="BHQ109" s="0"/>
      <c r="BHR109" s="0"/>
      <c r="BHS109" s="0"/>
      <c r="BHT109" s="0"/>
      <c r="BHU109" s="0"/>
      <c r="BHV109" s="0"/>
      <c r="BHW109" s="0"/>
      <c r="BHX109" s="0"/>
      <c r="BHY109" s="0"/>
      <c r="BHZ109" s="0"/>
      <c r="BIA109" s="0"/>
      <c r="BIB109" s="0"/>
      <c r="BIC109" s="0"/>
      <c r="BID109" s="0"/>
      <c r="BIE109" s="0"/>
      <c r="BIF109" s="0"/>
      <c r="BIG109" s="0"/>
      <c r="BIH109" s="0"/>
      <c r="BII109" s="0"/>
      <c r="BIJ109" s="0"/>
      <c r="BIK109" s="0"/>
      <c r="BIL109" s="0"/>
      <c r="BIM109" s="0"/>
      <c r="BIN109" s="0"/>
      <c r="BIO109" s="0"/>
      <c r="BIP109" s="0"/>
      <c r="BIQ109" s="0"/>
      <c r="BIR109" s="0"/>
      <c r="BIS109" s="0"/>
      <c r="BIT109" s="0"/>
      <c r="BIU109" s="0"/>
      <c r="BIV109" s="0"/>
      <c r="BIW109" s="0"/>
      <c r="BIX109" s="0"/>
      <c r="BIY109" s="0"/>
      <c r="BIZ109" s="0"/>
      <c r="BJA109" s="0"/>
      <c r="BJB109" s="0"/>
      <c r="BJC109" s="0"/>
      <c r="BJD109" s="0"/>
      <c r="BJE109" s="0"/>
      <c r="BJF109" s="0"/>
      <c r="BJG109" s="0"/>
      <c r="BJH109" s="0"/>
      <c r="BJI109" s="0"/>
      <c r="BJJ109" s="0"/>
      <c r="BJK109" s="0"/>
      <c r="BJL109" s="0"/>
      <c r="BJM109" s="0"/>
      <c r="BJN109" s="0"/>
      <c r="BJO109" s="0"/>
      <c r="BJP109" s="0"/>
      <c r="BJQ109" s="0"/>
      <c r="BJR109" s="0"/>
      <c r="BJS109" s="0"/>
      <c r="BJT109" s="0"/>
      <c r="BJU109" s="0"/>
      <c r="BJV109" s="0"/>
      <c r="BJW109" s="0"/>
      <c r="BJX109" s="0"/>
      <c r="BJY109" s="0"/>
      <c r="BJZ109" s="0"/>
      <c r="BKA109" s="0"/>
      <c r="BKB109" s="0"/>
      <c r="BKC109" s="0"/>
      <c r="BKD109" s="0"/>
      <c r="BKE109" s="0"/>
      <c r="BKF109" s="0"/>
      <c r="BKG109" s="0"/>
      <c r="BKH109" s="0"/>
      <c r="BKI109" s="0"/>
      <c r="BKJ109" s="0"/>
      <c r="BKK109" s="0"/>
      <c r="BKL109" s="0"/>
      <c r="BKM109" s="0"/>
      <c r="BKN109" s="0"/>
      <c r="BKO109" s="0"/>
      <c r="BKP109" s="0"/>
      <c r="BKQ109" s="0"/>
      <c r="BKR109" s="0"/>
      <c r="BKS109" s="0"/>
      <c r="BKT109" s="0"/>
      <c r="BKU109" s="0"/>
      <c r="BKV109" s="0"/>
      <c r="BKW109" s="0"/>
      <c r="BKX109" s="0"/>
      <c r="BKY109" s="0"/>
      <c r="BKZ109" s="0"/>
      <c r="BLA109" s="0"/>
      <c r="BLB109" s="0"/>
      <c r="BLC109" s="0"/>
      <c r="BLD109" s="0"/>
      <c r="BLE109" s="0"/>
      <c r="BLF109" s="0"/>
      <c r="BLG109" s="0"/>
      <c r="BLH109" s="0"/>
      <c r="BLI109" s="0"/>
      <c r="BLJ109" s="0"/>
      <c r="BLK109" s="0"/>
      <c r="BLL109" s="0"/>
      <c r="BLM109" s="0"/>
      <c r="BLN109" s="0"/>
      <c r="BLO109" s="0"/>
      <c r="BLP109" s="0"/>
      <c r="BLQ109" s="0"/>
      <c r="BLR109" s="0"/>
      <c r="BLS109" s="0"/>
      <c r="BLT109" s="0"/>
      <c r="BLU109" s="0"/>
      <c r="BLV109" s="0"/>
      <c r="BLW109" s="0"/>
      <c r="BLX109" s="0"/>
      <c r="BLY109" s="0"/>
      <c r="BLZ109" s="0"/>
      <c r="BMA109" s="0"/>
      <c r="BMB109" s="0"/>
      <c r="BMC109" s="0"/>
      <c r="BMD109" s="0"/>
      <c r="BME109" s="0"/>
      <c r="BMF109" s="0"/>
      <c r="BMG109" s="0"/>
      <c r="BMH109" s="0"/>
      <c r="BMI109" s="0"/>
      <c r="BMJ109" s="0"/>
      <c r="BMK109" s="0"/>
      <c r="BML109" s="0"/>
      <c r="BMM109" s="0"/>
      <c r="BMN109" s="0"/>
      <c r="BMO109" s="0"/>
      <c r="BMP109" s="0"/>
      <c r="BMQ109" s="0"/>
      <c r="BMR109" s="0"/>
      <c r="BMS109" s="0"/>
      <c r="BMT109" s="0"/>
      <c r="BMU109" s="0"/>
      <c r="BMV109" s="0"/>
      <c r="BMW109" s="0"/>
      <c r="BMX109" s="0"/>
      <c r="BMY109" s="0"/>
      <c r="BMZ109" s="0"/>
      <c r="BNA109" s="0"/>
      <c r="BNB109" s="0"/>
      <c r="BNC109" s="0"/>
      <c r="BND109" s="0"/>
      <c r="BNE109" s="0"/>
      <c r="BNF109" s="0"/>
      <c r="BNG109" s="0"/>
      <c r="BNH109" s="0"/>
      <c r="BNI109" s="0"/>
      <c r="BNJ109" s="0"/>
      <c r="BNK109" s="0"/>
      <c r="BNL109" s="0"/>
      <c r="BNM109" s="0"/>
      <c r="BNN109" s="0"/>
      <c r="BNO109" s="0"/>
      <c r="BNP109" s="0"/>
      <c r="BNQ109" s="0"/>
      <c r="BNR109" s="0"/>
      <c r="BNS109" s="0"/>
      <c r="BNT109" s="0"/>
      <c r="BNU109" s="0"/>
      <c r="BNV109" s="0"/>
      <c r="BNW109" s="0"/>
      <c r="BNX109" s="0"/>
      <c r="BNY109" s="0"/>
      <c r="BNZ109" s="0"/>
      <c r="BOA109" s="0"/>
      <c r="BOB109" s="0"/>
      <c r="BOC109" s="0"/>
      <c r="BOD109" s="0"/>
      <c r="BOE109" s="0"/>
      <c r="BOF109" s="0"/>
      <c r="BOG109" s="0"/>
      <c r="BOH109" s="0"/>
      <c r="BOI109" s="0"/>
      <c r="BOJ109" s="0"/>
      <c r="BOK109" s="0"/>
      <c r="BOL109" s="0"/>
      <c r="BOM109" s="0"/>
      <c r="BON109" s="0"/>
      <c r="BOO109" s="0"/>
      <c r="BOP109" s="0"/>
      <c r="BOQ109" s="0"/>
      <c r="BOR109" s="0"/>
      <c r="BOS109" s="0"/>
      <c r="BOT109" s="0"/>
      <c r="BOU109" s="0"/>
      <c r="BOV109" s="0"/>
      <c r="BOW109" s="0"/>
      <c r="BOX109" s="0"/>
      <c r="BOY109" s="0"/>
      <c r="BOZ109" s="0"/>
      <c r="BPA109" s="0"/>
      <c r="BPB109" s="0"/>
      <c r="BPC109" s="0"/>
      <c r="BPD109" s="0"/>
      <c r="BPE109" s="0"/>
      <c r="BPF109" s="0"/>
      <c r="BPG109" s="0"/>
      <c r="BPH109" s="0"/>
      <c r="BPI109" s="0"/>
      <c r="BPJ109" s="0"/>
      <c r="BPK109" s="0"/>
      <c r="BPL109" s="0"/>
      <c r="BPM109" s="0"/>
      <c r="BPN109" s="0"/>
      <c r="BPO109" s="0"/>
      <c r="BPP109" s="0"/>
      <c r="BPQ109" s="0"/>
      <c r="BPR109" s="0"/>
      <c r="BPS109" s="0"/>
      <c r="BPT109" s="0"/>
      <c r="BPU109" s="0"/>
      <c r="BPV109" s="0"/>
      <c r="BPW109" s="0"/>
      <c r="BPX109" s="0"/>
      <c r="BPY109" s="0"/>
      <c r="BPZ109" s="0"/>
      <c r="BQA109" s="0"/>
      <c r="BQB109" s="0"/>
      <c r="BQC109" s="0"/>
      <c r="BQD109" s="0"/>
      <c r="BQE109" s="0"/>
      <c r="BQF109" s="0"/>
      <c r="BQG109" s="0"/>
      <c r="BQH109" s="0"/>
      <c r="BQI109" s="0"/>
      <c r="BQJ109" s="0"/>
      <c r="BQK109" s="0"/>
      <c r="BQL109" s="0"/>
      <c r="BQM109" s="0"/>
      <c r="BQN109" s="0"/>
      <c r="BQO109" s="0"/>
      <c r="BQP109" s="0"/>
      <c r="BQQ109" s="0"/>
      <c r="BQR109" s="0"/>
      <c r="BQS109" s="0"/>
      <c r="BQT109" s="0"/>
      <c r="BQU109" s="0"/>
      <c r="BQV109" s="0"/>
      <c r="BQW109" s="0"/>
      <c r="BQX109" s="0"/>
      <c r="BQY109" s="0"/>
      <c r="BQZ109" s="0"/>
      <c r="BRA109" s="0"/>
      <c r="BRB109" s="0"/>
      <c r="BRC109" s="0"/>
      <c r="BRD109" s="0"/>
      <c r="BRE109" s="0"/>
      <c r="BRF109" s="0"/>
      <c r="BRG109" s="0"/>
      <c r="BRH109" s="0"/>
      <c r="BRI109" s="0"/>
      <c r="BRJ109" s="0"/>
      <c r="BRK109" s="0"/>
      <c r="BRL109" s="0"/>
      <c r="BRM109" s="0"/>
      <c r="BRN109" s="0"/>
      <c r="BRO109" s="0"/>
      <c r="BRP109" s="0"/>
      <c r="BRQ109" s="0"/>
      <c r="BRR109" s="0"/>
      <c r="BRS109" s="0"/>
      <c r="BRT109" s="0"/>
      <c r="BRU109" s="0"/>
      <c r="BRV109" s="0"/>
      <c r="BRW109" s="0"/>
      <c r="BRX109" s="0"/>
      <c r="BRY109" s="0"/>
      <c r="BRZ109" s="0"/>
      <c r="BSA109" s="0"/>
      <c r="BSB109" s="0"/>
      <c r="BSC109" s="0"/>
      <c r="BSD109" s="0"/>
      <c r="BSE109" s="0"/>
      <c r="BSF109" s="0"/>
      <c r="BSG109" s="0"/>
      <c r="BSH109" s="0"/>
      <c r="BSI109" s="0"/>
      <c r="BSJ109" s="0"/>
      <c r="BSK109" s="0"/>
      <c r="BSL109" s="0"/>
      <c r="BSM109" s="0"/>
      <c r="BSN109" s="0"/>
      <c r="BSO109" s="0"/>
      <c r="BSP109" s="0"/>
      <c r="BSQ109" s="0"/>
      <c r="BSR109" s="0"/>
      <c r="BSS109" s="0"/>
      <c r="BST109" s="0"/>
      <c r="BSU109" s="0"/>
      <c r="BSV109" s="0"/>
      <c r="BSW109" s="0"/>
      <c r="BSX109" s="0"/>
      <c r="BSY109" s="0"/>
      <c r="BSZ109" s="0"/>
      <c r="BTA109" s="0"/>
      <c r="BTB109" s="0"/>
      <c r="BTC109" s="0"/>
      <c r="BTD109" s="0"/>
      <c r="BTE109" s="0"/>
      <c r="BTF109" s="0"/>
      <c r="BTG109" s="0"/>
      <c r="BTH109" s="0"/>
      <c r="BTI109" s="0"/>
      <c r="BTJ109" s="0"/>
      <c r="BTK109" s="0"/>
      <c r="BTL109" s="0"/>
      <c r="BTM109" s="0"/>
      <c r="BTN109" s="0"/>
      <c r="BTO109" s="0"/>
      <c r="BTP109" s="0"/>
      <c r="BTQ109" s="0"/>
      <c r="BTR109" s="0"/>
      <c r="BTS109" s="0"/>
      <c r="BTT109" s="0"/>
      <c r="BTU109" s="0"/>
      <c r="BTV109" s="0"/>
      <c r="BTW109" s="0"/>
      <c r="BTX109" s="0"/>
      <c r="BTY109" s="0"/>
      <c r="BTZ109" s="0"/>
      <c r="BUA109" s="0"/>
      <c r="BUB109" s="0"/>
      <c r="BUC109" s="0"/>
      <c r="BUD109" s="0"/>
      <c r="BUE109" s="0"/>
      <c r="BUF109" s="0"/>
      <c r="BUG109" s="0"/>
      <c r="BUH109" s="0"/>
      <c r="BUI109" s="0"/>
      <c r="BUJ109" s="0"/>
      <c r="BUK109" s="0"/>
      <c r="BUL109" s="0"/>
      <c r="BUM109" s="0"/>
      <c r="BUN109" s="0"/>
      <c r="BUO109" s="0"/>
      <c r="BUP109" s="0"/>
      <c r="BUQ109" s="0"/>
      <c r="BUR109" s="0"/>
      <c r="BUS109" s="0"/>
      <c r="BUT109" s="0"/>
      <c r="BUU109" s="0"/>
      <c r="BUV109" s="0"/>
      <c r="BUW109" s="0"/>
      <c r="BUX109" s="0"/>
      <c r="BUY109" s="0"/>
      <c r="BUZ109" s="0"/>
      <c r="BVA109" s="0"/>
      <c r="BVB109" s="0"/>
      <c r="BVC109" s="0"/>
      <c r="BVD109" s="0"/>
      <c r="BVE109" s="0"/>
      <c r="BVF109" s="0"/>
      <c r="BVG109" s="0"/>
      <c r="BVH109" s="0"/>
      <c r="BVI109" s="0"/>
      <c r="BVJ109" s="0"/>
      <c r="BVK109" s="0"/>
      <c r="BVL109" s="0"/>
      <c r="BVM109" s="0"/>
      <c r="BVN109" s="0"/>
      <c r="BVO109" s="0"/>
      <c r="BVP109" s="0"/>
      <c r="BVQ109" s="0"/>
      <c r="BVR109" s="0"/>
      <c r="BVS109" s="0"/>
      <c r="BVT109" s="0"/>
      <c r="BVU109" s="0"/>
      <c r="BVV109" s="0"/>
      <c r="BVW109" s="0"/>
      <c r="BVX109" s="0"/>
      <c r="BVY109" s="0"/>
      <c r="BVZ109" s="0"/>
      <c r="BWA109" s="0"/>
      <c r="BWB109" s="0"/>
      <c r="BWC109" s="0"/>
      <c r="BWD109" s="0"/>
      <c r="BWE109" s="0"/>
      <c r="BWF109" s="0"/>
      <c r="BWG109" s="0"/>
      <c r="BWH109" s="0"/>
      <c r="BWI109" s="0"/>
      <c r="BWJ109" s="0"/>
      <c r="BWK109" s="0"/>
      <c r="BWL109" s="0"/>
      <c r="BWM109" s="0"/>
      <c r="BWN109" s="0"/>
      <c r="BWO109" s="0"/>
      <c r="BWP109" s="0"/>
      <c r="BWQ109" s="0"/>
      <c r="BWR109" s="0"/>
      <c r="BWS109" s="0"/>
      <c r="BWT109" s="0"/>
      <c r="BWU109" s="0"/>
      <c r="BWV109" s="0"/>
      <c r="BWW109" s="0"/>
      <c r="BWX109" s="0"/>
      <c r="BWY109" s="0"/>
      <c r="BWZ109" s="0"/>
      <c r="BXA109" s="0"/>
      <c r="BXB109" s="0"/>
      <c r="BXC109" s="0"/>
      <c r="BXD109" s="0"/>
      <c r="BXE109" s="0"/>
      <c r="BXF109" s="0"/>
      <c r="BXG109" s="0"/>
      <c r="BXH109" s="0"/>
      <c r="BXI109" s="0"/>
      <c r="BXJ109" s="0"/>
      <c r="BXK109" s="0"/>
      <c r="BXL109" s="0"/>
      <c r="BXM109" s="0"/>
      <c r="BXN109" s="0"/>
      <c r="BXO109" s="0"/>
      <c r="BXP109" s="0"/>
      <c r="BXQ109" s="0"/>
      <c r="BXR109" s="0"/>
      <c r="BXS109" s="0"/>
      <c r="BXT109" s="0"/>
      <c r="BXU109" s="0"/>
      <c r="BXV109" s="0"/>
      <c r="BXW109" s="0"/>
      <c r="BXX109" s="0"/>
      <c r="BXY109" s="0"/>
      <c r="BXZ109" s="0"/>
      <c r="BYA109" s="0"/>
      <c r="BYB109" s="0"/>
      <c r="BYC109" s="0"/>
      <c r="BYD109" s="0"/>
      <c r="BYE109" s="0"/>
      <c r="BYF109" s="0"/>
      <c r="BYG109" s="0"/>
      <c r="BYH109" s="0"/>
      <c r="BYI109" s="0"/>
      <c r="BYJ109" s="0"/>
      <c r="BYK109" s="0"/>
      <c r="BYL109" s="0"/>
      <c r="BYM109" s="0"/>
      <c r="BYN109" s="0"/>
      <c r="BYO109" s="0"/>
      <c r="BYP109" s="0"/>
      <c r="BYQ109" s="0"/>
      <c r="BYR109" s="0"/>
      <c r="BYS109" s="0"/>
      <c r="BYT109" s="0"/>
      <c r="BYU109" s="0"/>
      <c r="BYV109" s="0"/>
      <c r="BYW109" s="0"/>
      <c r="BYX109" s="0"/>
      <c r="BYY109" s="0"/>
      <c r="BYZ109" s="0"/>
      <c r="BZA109" s="0"/>
      <c r="BZB109" s="0"/>
      <c r="BZC109" s="0"/>
      <c r="BZD109" s="0"/>
      <c r="BZE109" s="0"/>
      <c r="BZF109" s="0"/>
      <c r="BZG109" s="0"/>
      <c r="BZH109" s="0"/>
      <c r="BZI109" s="0"/>
      <c r="BZJ109" s="0"/>
      <c r="BZK109" s="0"/>
      <c r="BZL109" s="0"/>
      <c r="BZM109" s="0"/>
      <c r="BZN109" s="0"/>
      <c r="BZO109" s="0"/>
      <c r="BZP109" s="0"/>
      <c r="BZQ109" s="0"/>
      <c r="BZR109" s="0"/>
      <c r="BZS109" s="0"/>
      <c r="BZT109" s="0"/>
      <c r="BZU109" s="0"/>
      <c r="BZV109" s="0"/>
      <c r="BZW109" s="0"/>
      <c r="BZX109" s="0"/>
      <c r="BZY109" s="0"/>
      <c r="BZZ109" s="0"/>
      <c r="CAA109" s="0"/>
      <c r="CAB109" s="0"/>
      <c r="CAC109" s="0"/>
      <c r="CAD109" s="0"/>
      <c r="CAE109" s="0"/>
      <c r="CAF109" s="0"/>
      <c r="CAG109" s="0"/>
      <c r="CAH109" s="0"/>
      <c r="CAI109" s="0"/>
      <c r="CAJ109" s="0"/>
      <c r="CAK109" s="0"/>
      <c r="CAL109" s="0"/>
      <c r="CAM109" s="0"/>
      <c r="CAN109" s="0"/>
      <c r="CAO109" s="0"/>
      <c r="CAP109" s="0"/>
      <c r="CAQ109" s="0"/>
      <c r="CAR109" s="0"/>
      <c r="CAS109" s="0"/>
      <c r="CAT109" s="0"/>
      <c r="CAU109" s="0"/>
      <c r="CAV109" s="0"/>
      <c r="CAW109" s="0"/>
      <c r="CAX109" s="0"/>
      <c r="CAY109" s="0"/>
      <c r="CAZ109" s="0"/>
      <c r="CBA109" s="0"/>
      <c r="CBB109" s="0"/>
      <c r="CBC109" s="0"/>
      <c r="CBD109" s="0"/>
      <c r="CBE109" s="0"/>
      <c r="CBF109" s="0"/>
      <c r="CBG109" s="0"/>
      <c r="CBH109" s="0"/>
      <c r="CBI109" s="0"/>
      <c r="CBJ109" s="0"/>
      <c r="CBK109" s="0"/>
      <c r="CBL109" s="0"/>
      <c r="CBM109" s="0"/>
      <c r="CBN109" s="0"/>
      <c r="CBO109" s="0"/>
      <c r="CBP109" s="0"/>
      <c r="CBQ109" s="0"/>
      <c r="CBR109" s="0"/>
      <c r="CBS109" s="0"/>
      <c r="CBT109" s="0"/>
      <c r="CBU109" s="0"/>
      <c r="CBV109" s="0"/>
      <c r="CBW109" s="0"/>
      <c r="CBX109" s="0"/>
      <c r="CBY109" s="0"/>
      <c r="CBZ109" s="0"/>
      <c r="CCA109" s="0"/>
      <c r="CCB109" s="0"/>
      <c r="CCC109" s="0"/>
      <c r="CCD109" s="0"/>
      <c r="CCE109" s="0"/>
      <c r="CCF109" s="0"/>
      <c r="CCG109" s="0"/>
      <c r="CCH109" s="0"/>
      <c r="CCI109" s="0"/>
      <c r="CCJ109" s="0"/>
      <c r="CCK109" s="0"/>
      <c r="CCL109" s="0"/>
      <c r="CCM109" s="0"/>
      <c r="CCN109" s="0"/>
      <c r="CCO109" s="0"/>
      <c r="CCP109" s="0"/>
      <c r="CCQ109" s="0"/>
      <c r="CCR109" s="0"/>
      <c r="CCS109" s="0"/>
      <c r="CCT109" s="0"/>
      <c r="CCU109" s="0"/>
      <c r="CCV109" s="0"/>
      <c r="CCW109" s="0"/>
      <c r="CCX109" s="0"/>
      <c r="CCY109" s="0"/>
      <c r="CCZ109" s="0"/>
      <c r="CDA109" s="0"/>
      <c r="CDB109" s="0"/>
      <c r="CDC109" s="0"/>
      <c r="CDD109" s="0"/>
      <c r="CDE109" s="0"/>
      <c r="CDF109" s="0"/>
      <c r="CDG109" s="0"/>
      <c r="CDH109" s="0"/>
      <c r="CDI109" s="0"/>
      <c r="CDJ109" s="0"/>
      <c r="CDK109" s="0"/>
      <c r="CDL109" s="0"/>
      <c r="CDM109" s="0"/>
      <c r="CDN109" s="0"/>
      <c r="CDO109" s="0"/>
      <c r="CDP109" s="0"/>
      <c r="CDQ109" s="0"/>
      <c r="CDR109" s="0"/>
      <c r="CDS109" s="0"/>
      <c r="CDT109" s="0"/>
      <c r="CDU109" s="0"/>
      <c r="CDV109" s="0"/>
      <c r="CDW109" s="0"/>
      <c r="CDX109" s="0"/>
      <c r="CDY109" s="0"/>
      <c r="CDZ109" s="0"/>
      <c r="CEA109" s="0"/>
      <c r="CEB109" s="0"/>
      <c r="CEC109" s="0"/>
      <c r="CED109" s="0"/>
      <c r="CEE109" s="0"/>
      <c r="CEF109" s="0"/>
      <c r="CEG109" s="0"/>
      <c r="CEH109" s="0"/>
      <c r="CEI109" s="0"/>
      <c r="CEJ109" s="0"/>
      <c r="CEK109" s="0"/>
      <c r="CEL109" s="0"/>
      <c r="CEM109" s="0"/>
      <c r="CEN109" s="0"/>
      <c r="CEO109" s="0"/>
      <c r="CEP109" s="0"/>
      <c r="CEQ109" s="0"/>
      <c r="CER109" s="0"/>
      <c r="CES109" s="0"/>
      <c r="CET109" s="0"/>
      <c r="CEU109" s="0"/>
      <c r="CEV109" s="0"/>
      <c r="CEW109" s="0"/>
      <c r="CEX109" s="0"/>
      <c r="CEY109" s="0"/>
      <c r="CEZ109" s="0"/>
      <c r="CFA109" s="0"/>
      <c r="CFB109" s="0"/>
      <c r="CFC109" s="0"/>
      <c r="CFD109" s="0"/>
      <c r="CFE109" s="0"/>
      <c r="CFF109" s="0"/>
      <c r="CFG109" s="0"/>
      <c r="CFH109" s="0"/>
      <c r="CFI109" s="0"/>
      <c r="CFJ109" s="0"/>
      <c r="CFK109" s="0"/>
      <c r="CFL109" s="0"/>
      <c r="CFM109" s="0"/>
      <c r="CFN109" s="0"/>
      <c r="CFO109" s="0"/>
      <c r="CFP109" s="0"/>
      <c r="CFQ109" s="0"/>
      <c r="CFR109" s="0"/>
      <c r="CFS109" s="0"/>
      <c r="CFT109" s="0"/>
      <c r="CFU109" s="0"/>
      <c r="CFV109" s="0"/>
      <c r="CFW109" s="0"/>
      <c r="CFX109" s="0"/>
      <c r="CFY109" s="0"/>
      <c r="CFZ109" s="0"/>
      <c r="CGA109" s="0"/>
      <c r="CGB109" s="0"/>
      <c r="CGC109" s="0"/>
      <c r="CGD109" s="0"/>
      <c r="CGE109" s="0"/>
      <c r="CGF109" s="0"/>
      <c r="CGG109" s="0"/>
      <c r="CGH109" s="0"/>
      <c r="CGI109" s="0"/>
      <c r="CGJ109" s="0"/>
      <c r="CGK109" s="0"/>
      <c r="CGL109" s="0"/>
      <c r="CGM109" s="0"/>
      <c r="CGN109" s="0"/>
      <c r="CGO109" s="0"/>
      <c r="CGP109" s="0"/>
      <c r="CGQ109" s="0"/>
      <c r="CGR109" s="0"/>
      <c r="CGS109" s="0"/>
      <c r="CGT109" s="0"/>
      <c r="CGU109" s="0"/>
      <c r="CGV109" s="0"/>
      <c r="CGW109" s="0"/>
      <c r="CGX109" s="0"/>
      <c r="CGY109" s="0"/>
      <c r="CGZ109" s="0"/>
      <c r="CHA109" s="0"/>
      <c r="CHB109" s="0"/>
      <c r="CHC109" s="0"/>
      <c r="CHD109" s="0"/>
      <c r="CHE109" s="0"/>
      <c r="CHF109" s="0"/>
      <c r="CHG109" s="0"/>
      <c r="CHH109" s="0"/>
      <c r="CHI109" s="0"/>
      <c r="CHJ109" s="0"/>
      <c r="CHK109" s="0"/>
      <c r="CHL109" s="0"/>
      <c r="CHM109" s="0"/>
      <c r="CHN109" s="0"/>
      <c r="CHO109" s="0"/>
      <c r="CHP109" s="0"/>
      <c r="CHQ109" s="0"/>
      <c r="CHR109" s="0"/>
      <c r="CHS109" s="0"/>
      <c r="CHT109" s="0"/>
      <c r="CHU109" s="0"/>
      <c r="CHV109" s="0"/>
      <c r="CHW109" s="0"/>
      <c r="CHX109" s="0"/>
      <c r="CHY109" s="0"/>
      <c r="CHZ109" s="0"/>
      <c r="CIA109" s="0"/>
      <c r="CIB109" s="0"/>
      <c r="CIC109" s="0"/>
      <c r="CID109" s="0"/>
      <c r="CIE109" s="0"/>
      <c r="CIF109" s="0"/>
      <c r="CIG109" s="0"/>
      <c r="CIH109" s="0"/>
      <c r="CII109" s="0"/>
      <c r="CIJ109" s="0"/>
      <c r="CIK109" s="0"/>
      <c r="CIL109" s="0"/>
      <c r="CIM109" s="0"/>
      <c r="CIN109" s="0"/>
      <c r="CIO109" s="0"/>
      <c r="CIP109" s="0"/>
      <c r="CIQ109" s="0"/>
      <c r="CIR109" s="0"/>
      <c r="CIS109" s="0"/>
      <c r="CIT109" s="0"/>
      <c r="CIU109" s="0"/>
      <c r="CIV109" s="0"/>
      <c r="CIW109" s="0"/>
      <c r="CIX109" s="0"/>
      <c r="CIY109" s="0"/>
      <c r="CIZ109" s="0"/>
      <c r="CJA109" s="0"/>
      <c r="CJB109" s="0"/>
      <c r="CJC109" s="0"/>
      <c r="CJD109" s="0"/>
      <c r="CJE109" s="0"/>
      <c r="CJF109" s="0"/>
      <c r="CJG109" s="0"/>
      <c r="CJH109" s="0"/>
      <c r="CJI109" s="0"/>
      <c r="CJJ109" s="0"/>
      <c r="CJK109" s="0"/>
      <c r="CJL109" s="0"/>
      <c r="CJM109" s="0"/>
      <c r="CJN109" s="0"/>
      <c r="CJO109" s="0"/>
      <c r="CJP109" s="0"/>
      <c r="CJQ109" s="0"/>
      <c r="CJR109" s="0"/>
      <c r="CJS109" s="0"/>
      <c r="CJT109" s="0"/>
      <c r="CJU109" s="0"/>
      <c r="CJV109" s="0"/>
      <c r="CJW109" s="0"/>
      <c r="CJX109" s="0"/>
      <c r="CJY109" s="0"/>
      <c r="CJZ109" s="0"/>
      <c r="CKA109" s="0"/>
      <c r="CKB109" s="0"/>
      <c r="CKC109" s="0"/>
      <c r="CKD109" s="0"/>
      <c r="CKE109" s="0"/>
      <c r="CKF109" s="0"/>
      <c r="CKG109" s="0"/>
      <c r="CKH109" s="0"/>
      <c r="CKI109" s="0"/>
      <c r="CKJ109" s="0"/>
      <c r="CKK109" s="0"/>
      <c r="CKL109" s="0"/>
      <c r="CKM109" s="0"/>
      <c r="CKN109" s="0"/>
      <c r="CKO109" s="0"/>
      <c r="CKP109" s="0"/>
      <c r="CKQ109" s="0"/>
      <c r="CKR109" s="0"/>
      <c r="CKS109" s="0"/>
      <c r="CKT109" s="0"/>
      <c r="CKU109" s="0"/>
      <c r="CKV109" s="0"/>
      <c r="CKW109" s="0"/>
      <c r="CKX109" s="0"/>
      <c r="CKY109" s="0"/>
      <c r="CKZ109" s="0"/>
      <c r="CLA109" s="0"/>
      <c r="CLB109" s="0"/>
      <c r="CLC109" s="0"/>
      <c r="CLD109" s="0"/>
      <c r="CLE109" s="0"/>
      <c r="CLF109" s="0"/>
      <c r="CLG109" s="0"/>
      <c r="CLH109" s="0"/>
      <c r="CLI109" s="0"/>
      <c r="CLJ109" s="0"/>
      <c r="CLK109" s="0"/>
      <c r="CLL109" s="0"/>
      <c r="CLM109" s="0"/>
      <c r="CLN109" s="0"/>
      <c r="CLO109" s="0"/>
      <c r="CLP109" s="0"/>
      <c r="CLQ109" s="0"/>
      <c r="CLR109" s="0"/>
      <c r="CLS109" s="0"/>
      <c r="CLT109" s="0"/>
      <c r="CLU109" s="0"/>
      <c r="CLV109" s="0"/>
      <c r="CLW109" s="0"/>
      <c r="CLX109" s="0"/>
      <c r="CLY109" s="0"/>
      <c r="CLZ109" s="0"/>
      <c r="CMA109" s="0"/>
      <c r="CMB109" s="0"/>
      <c r="CMC109" s="0"/>
      <c r="CMD109" s="0"/>
      <c r="CME109" s="0"/>
      <c r="CMF109" s="0"/>
      <c r="CMG109" s="0"/>
      <c r="CMH109" s="0"/>
      <c r="CMI109" s="0"/>
      <c r="CMJ109" s="0"/>
      <c r="CMK109" s="0"/>
      <c r="CML109" s="0"/>
      <c r="CMM109" s="0"/>
      <c r="CMN109" s="0"/>
      <c r="CMO109" s="0"/>
      <c r="CMP109" s="0"/>
      <c r="CMQ109" s="0"/>
      <c r="CMR109" s="0"/>
      <c r="CMS109" s="0"/>
      <c r="CMT109" s="0"/>
      <c r="CMU109" s="0"/>
      <c r="CMV109" s="0"/>
      <c r="CMW109" s="0"/>
      <c r="CMX109" s="0"/>
      <c r="CMY109" s="0"/>
      <c r="CMZ109" s="0"/>
      <c r="CNA109" s="0"/>
      <c r="CNB109" s="0"/>
      <c r="CNC109" s="0"/>
      <c r="CND109" s="0"/>
      <c r="CNE109" s="0"/>
      <c r="CNF109" s="0"/>
      <c r="CNG109" s="0"/>
      <c r="CNH109" s="0"/>
      <c r="CNI109" s="0"/>
      <c r="CNJ109" s="0"/>
      <c r="CNK109" s="0"/>
      <c r="CNL109" s="0"/>
      <c r="CNM109" s="0"/>
      <c r="CNN109" s="0"/>
      <c r="CNO109" s="0"/>
      <c r="CNP109" s="0"/>
      <c r="CNQ109" s="0"/>
      <c r="CNR109" s="0"/>
      <c r="CNS109" s="0"/>
      <c r="CNT109" s="0"/>
      <c r="CNU109" s="0"/>
      <c r="CNV109" s="0"/>
      <c r="CNW109" s="0"/>
      <c r="CNX109" s="0"/>
      <c r="CNY109" s="0"/>
      <c r="CNZ109" s="0"/>
      <c r="COA109" s="0"/>
      <c r="COB109" s="0"/>
      <c r="COC109" s="0"/>
      <c r="COD109" s="0"/>
      <c r="COE109" s="0"/>
      <c r="COF109" s="0"/>
      <c r="COG109" s="0"/>
      <c r="COH109" s="0"/>
      <c r="COI109" s="0"/>
      <c r="COJ109" s="0"/>
      <c r="COK109" s="0"/>
      <c r="COL109" s="0"/>
      <c r="COM109" s="0"/>
      <c r="CON109" s="0"/>
      <c r="COO109" s="0"/>
      <c r="COP109" s="0"/>
      <c r="COQ109" s="0"/>
      <c r="COR109" s="0"/>
      <c r="COS109" s="0"/>
      <c r="COT109" s="0"/>
      <c r="COU109" s="0"/>
      <c r="COV109" s="0"/>
      <c r="COW109" s="0"/>
      <c r="COX109" s="0"/>
      <c r="COY109" s="0"/>
      <c r="COZ109" s="0"/>
      <c r="CPA109" s="0"/>
      <c r="CPB109" s="0"/>
      <c r="CPC109" s="0"/>
      <c r="CPD109" s="0"/>
      <c r="CPE109" s="0"/>
      <c r="CPF109" s="0"/>
      <c r="CPG109" s="0"/>
      <c r="CPH109" s="0"/>
      <c r="CPI109" s="0"/>
      <c r="CPJ109" s="0"/>
      <c r="CPK109" s="0"/>
      <c r="CPL109" s="0"/>
      <c r="CPM109" s="0"/>
      <c r="CPN109" s="0"/>
      <c r="CPO109" s="0"/>
      <c r="CPP109" s="0"/>
      <c r="CPQ109" s="0"/>
      <c r="CPR109" s="0"/>
      <c r="CPS109" s="0"/>
      <c r="CPT109" s="0"/>
      <c r="CPU109" s="0"/>
      <c r="CPV109" s="0"/>
      <c r="CPW109" s="0"/>
      <c r="CPX109" s="0"/>
      <c r="CPY109" s="0"/>
      <c r="CPZ109" s="0"/>
      <c r="CQA109" s="0"/>
      <c r="CQB109" s="0"/>
      <c r="CQC109" s="0"/>
      <c r="CQD109" s="0"/>
      <c r="CQE109" s="0"/>
      <c r="CQF109" s="0"/>
      <c r="CQG109" s="0"/>
      <c r="CQH109" s="0"/>
      <c r="CQI109" s="0"/>
      <c r="CQJ109" s="0"/>
      <c r="CQK109" s="0"/>
      <c r="CQL109" s="0"/>
      <c r="CQM109" s="0"/>
      <c r="CQN109" s="0"/>
      <c r="CQO109" s="0"/>
      <c r="CQP109" s="0"/>
      <c r="CQQ109" s="0"/>
      <c r="CQR109" s="0"/>
      <c r="CQS109" s="0"/>
      <c r="CQT109" s="0"/>
      <c r="CQU109" s="0"/>
      <c r="CQV109" s="0"/>
      <c r="CQW109" s="0"/>
      <c r="CQX109" s="0"/>
      <c r="CQY109" s="0"/>
      <c r="CQZ109" s="0"/>
      <c r="CRA109" s="0"/>
      <c r="CRB109" s="0"/>
      <c r="CRC109" s="0"/>
      <c r="CRD109" s="0"/>
      <c r="CRE109" s="0"/>
      <c r="CRF109" s="0"/>
      <c r="CRG109" s="0"/>
      <c r="CRH109" s="0"/>
      <c r="CRI109" s="0"/>
      <c r="CRJ109" s="0"/>
      <c r="CRK109" s="0"/>
      <c r="CRL109" s="0"/>
      <c r="CRM109" s="0"/>
      <c r="CRN109" s="0"/>
      <c r="CRO109" s="0"/>
      <c r="CRP109" s="0"/>
      <c r="CRQ109" s="0"/>
      <c r="CRR109" s="0"/>
      <c r="CRS109" s="0"/>
      <c r="CRT109" s="0"/>
      <c r="CRU109" s="0"/>
      <c r="CRV109" s="0"/>
      <c r="CRW109" s="0"/>
      <c r="CRX109" s="0"/>
      <c r="CRY109" s="0"/>
      <c r="CRZ109" s="0"/>
      <c r="CSA109" s="0"/>
      <c r="CSB109" s="0"/>
      <c r="CSC109" s="0"/>
      <c r="CSD109" s="0"/>
      <c r="CSE109" s="0"/>
      <c r="CSF109" s="0"/>
      <c r="CSG109" s="0"/>
      <c r="CSH109" s="0"/>
      <c r="CSI109" s="0"/>
      <c r="CSJ109" s="0"/>
      <c r="CSK109" s="0"/>
      <c r="CSL109" s="0"/>
      <c r="CSM109" s="0"/>
      <c r="CSN109" s="0"/>
      <c r="CSO109" s="0"/>
      <c r="CSP109" s="0"/>
      <c r="CSQ109" s="0"/>
      <c r="CSR109" s="0"/>
      <c r="CSS109" s="0"/>
      <c r="CST109" s="0"/>
      <c r="CSU109" s="0"/>
      <c r="CSV109" s="0"/>
      <c r="CSW109" s="0"/>
      <c r="CSX109" s="0"/>
      <c r="CSY109" s="0"/>
      <c r="CSZ109" s="0"/>
      <c r="CTA109" s="0"/>
      <c r="CTB109" s="0"/>
      <c r="CTC109" s="0"/>
      <c r="CTD109" s="0"/>
      <c r="CTE109" s="0"/>
      <c r="CTF109" s="0"/>
      <c r="CTG109" s="0"/>
      <c r="CTH109" s="0"/>
      <c r="CTI109" s="0"/>
      <c r="CTJ109" s="0"/>
      <c r="CTK109" s="0"/>
      <c r="CTL109" s="0"/>
      <c r="CTM109" s="0"/>
      <c r="CTN109" s="0"/>
      <c r="CTO109" s="0"/>
      <c r="CTP109" s="0"/>
      <c r="CTQ109" s="0"/>
      <c r="CTR109" s="0"/>
      <c r="CTS109" s="0"/>
      <c r="CTT109" s="0"/>
      <c r="CTU109" s="0"/>
      <c r="CTV109" s="0"/>
      <c r="CTW109" s="0"/>
      <c r="CTX109" s="0"/>
      <c r="CTY109" s="0"/>
      <c r="CTZ109" s="0"/>
      <c r="CUA109" s="0"/>
      <c r="CUB109" s="0"/>
      <c r="CUC109" s="0"/>
      <c r="CUD109" s="0"/>
      <c r="CUE109" s="0"/>
      <c r="CUF109" s="0"/>
      <c r="CUG109" s="0"/>
      <c r="CUH109" s="0"/>
      <c r="CUI109" s="0"/>
      <c r="CUJ109" s="0"/>
      <c r="CUK109" s="0"/>
      <c r="CUL109" s="0"/>
      <c r="CUM109" s="0"/>
      <c r="CUN109" s="0"/>
      <c r="CUO109" s="0"/>
      <c r="CUP109" s="0"/>
      <c r="CUQ109" s="0"/>
      <c r="CUR109" s="0"/>
      <c r="CUS109" s="0"/>
      <c r="CUT109" s="0"/>
      <c r="CUU109" s="0"/>
      <c r="CUV109" s="0"/>
      <c r="CUW109" s="0"/>
      <c r="CUX109" s="0"/>
      <c r="CUY109" s="0"/>
      <c r="CUZ109" s="0"/>
      <c r="CVA109" s="0"/>
      <c r="CVB109" s="0"/>
      <c r="CVC109" s="0"/>
      <c r="CVD109" s="0"/>
      <c r="CVE109" s="0"/>
      <c r="CVF109" s="0"/>
      <c r="CVG109" s="0"/>
      <c r="CVH109" s="0"/>
      <c r="CVI109" s="0"/>
      <c r="CVJ109" s="0"/>
      <c r="CVK109" s="0"/>
      <c r="CVL109" s="0"/>
      <c r="CVM109" s="0"/>
      <c r="CVN109" s="0"/>
      <c r="CVO109" s="0"/>
      <c r="CVP109" s="0"/>
      <c r="CVQ109" s="0"/>
      <c r="CVR109" s="0"/>
      <c r="CVS109" s="0"/>
      <c r="CVT109" s="0"/>
      <c r="CVU109" s="0"/>
      <c r="CVV109" s="0"/>
      <c r="CVW109" s="0"/>
      <c r="CVX109" s="0"/>
      <c r="CVY109" s="0"/>
      <c r="CVZ109" s="0"/>
      <c r="CWA109" s="0"/>
      <c r="CWB109" s="0"/>
      <c r="CWC109" s="0"/>
      <c r="CWD109" s="0"/>
      <c r="CWE109" s="0"/>
      <c r="CWF109" s="0"/>
      <c r="CWG109" s="0"/>
      <c r="CWH109" s="0"/>
      <c r="CWI109" s="0"/>
      <c r="CWJ109" s="0"/>
      <c r="CWK109" s="0"/>
      <c r="CWL109" s="0"/>
      <c r="CWM109" s="0"/>
      <c r="CWN109" s="0"/>
      <c r="CWO109" s="0"/>
      <c r="CWP109" s="0"/>
      <c r="CWQ109" s="0"/>
      <c r="CWR109" s="0"/>
      <c r="CWS109" s="0"/>
      <c r="CWT109" s="0"/>
      <c r="CWU109" s="0"/>
      <c r="CWV109" s="0"/>
      <c r="CWW109" s="0"/>
      <c r="CWX109" s="0"/>
      <c r="CWY109" s="0"/>
      <c r="CWZ109" s="0"/>
      <c r="CXA109" s="0"/>
      <c r="CXB109" s="0"/>
      <c r="CXC109" s="0"/>
      <c r="CXD109" s="0"/>
      <c r="CXE109" s="0"/>
      <c r="CXF109" s="0"/>
      <c r="CXG109" s="0"/>
      <c r="CXH109" s="0"/>
      <c r="CXI109" s="0"/>
      <c r="CXJ109" s="0"/>
      <c r="CXK109" s="0"/>
      <c r="CXL109" s="0"/>
      <c r="CXM109" s="0"/>
      <c r="CXN109" s="0"/>
      <c r="CXO109" s="0"/>
      <c r="CXP109" s="0"/>
      <c r="CXQ109" s="0"/>
      <c r="CXR109" s="0"/>
      <c r="CXS109" s="0"/>
      <c r="CXT109" s="0"/>
      <c r="CXU109" s="0"/>
      <c r="CXV109" s="0"/>
      <c r="CXW109" s="0"/>
      <c r="CXX109" s="0"/>
      <c r="CXY109" s="0"/>
      <c r="CXZ109" s="0"/>
      <c r="CYA109" s="0"/>
      <c r="CYB109" s="0"/>
      <c r="CYC109" s="0"/>
      <c r="CYD109" s="0"/>
      <c r="CYE109" s="0"/>
      <c r="CYF109" s="0"/>
      <c r="CYG109" s="0"/>
      <c r="CYH109" s="0"/>
      <c r="CYI109" s="0"/>
      <c r="CYJ109" s="0"/>
      <c r="CYK109" s="0"/>
      <c r="CYL109" s="0"/>
      <c r="CYM109" s="0"/>
      <c r="CYN109" s="0"/>
      <c r="CYO109" s="0"/>
      <c r="CYP109" s="0"/>
      <c r="CYQ109" s="0"/>
      <c r="CYR109" s="0"/>
      <c r="CYS109" s="0"/>
      <c r="CYT109" s="0"/>
      <c r="CYU109" s="0"/>
      <c r="CYV109" s="0"/>
      <c r="CYW109" s="0"/>
      <c r="CYX109" s="0"/>
      <c r="CYY109" s="0"/>
      <c r="CYZ109" s="0"/>
      <c r="CZA109" s="0"/>
      <c r="CZB109" s="0"/>
      <c r="CZC109" s="0"/>
      <c r="CZD109" s="0"/>
      <c r="CZE109" s="0"/>
      <c r="CZF109" s="0"/>
      <c r="CZG109" s="0"/>
      <c r="CZH109" s="0"/>
      <c r="CZI109" s="0"/>
      <c r="CZJ109" s="0"/>
      <c r="CZK109" s="0"/>
      <c r="CZL109" s="0"/>
      <c r="CZM109" s="0"/>
      <c r="CZN109" s="0"/>
      <c r="CZO109" s="0"/>
      <c r="CZP109" s="0"/>
      <c r="CZQ109" s="0"/>
      <c r="CZR109" s="0"/>
      <c r="CZS109" s="0"/>
      <c r="CZT109" s="0"/>
      <c r="CZU109" s="0"/>
      <c r="CZV109" s="0"/>
      <c r="CZW109" s="0"/>
      <c r="CZX109" s="0"/>
      <c r="CZY109" s="0"/>
      <c r="CZZ109" s="0"/>
      <c r="DAA109" s="0"/>
      <c r="DAB109" s="0"/>
      <c r="DAC109" s="0"/>
      <c r="DAD109" s="0"/>
      <c r="DAE109" s="0"/>
      <c r="DAF109" s="0"/>
      <c r="DAG109" s="0"/>
      <c r="DAH109" s="0"/>
      <c r="DAI109" s="0"/>
      <c r="DAJ109" s="0"/>
      <c r="DAK109" s="0"/>
      <c r="DAL109" s="0"/>
      <c r="DAM109" s="0"/>
      <c r="DAN109" s="0"/>
      <c r="DAO109" s="0"/>
      <c r="DAP109" s="0"/>
      <c r="DAQ109" s="0"/>
      <c r="DAR109" s="0"/>
      <c r="DAS109" s="0"/>
      <c r="DAT109" s="0"/>
      <c r="DAU109" s="0"/>
      <c r="DAV109" s="0"/>
      <c r="DAW109" s="0"/>
      <c r="DAX109" s="0"/>
      <c r="DAY109" s="0"/>
      <c r="DAZ109" s="0"/>
      <c r="DBA109" s="0"/>
      <c r="DBB109" s="0"/>
      <c r="DBC109" s="0"/>
      <c r="DBD109" s="0"/>
      <c r="DBE109" s="0"/>
      <c r="DBF109" s="0"/>
      <c r="DBG109" s="0"/>
      <c r="DBH109" s="0"/>
      <c r="DBI109" s="0"/>
      <c r="DBJ109" s="0"/>
      <c r="DBK109" s="0"/>
      <c r="DBL109" s="0"/>
      <c r="DBM109" s="0"/>
      <c r="DBN109" s="0"/>
      <c r="DBO109" s="0"/>
      <c r="DBP109" s="0"/>
      <c r="DBQ109" s="0"/>
      <c r="DBR109" s="0"/>
      <c r="DBS109" s="0"/>
      <c r="DBT109" s="0"/>
      <c r="DBU109" s="0"/>
      <c r="DBV109" s="0"/>
      <c r="DBW109" s="0"/>
      <c r="DBX109" s="0"/>
      <c r="DBY109" s="0"/>
      <c r="DBZ109" s="0"/>
      <c r="DCA109" s="0"/>
      <c r="DCB109" s="0"/>
      <c r="DCC109" s="0"/>
      <c r="DCD109" s="0"/>
      <c r="DCE109" s="0"/>
      <c r="DCF109" s="0"/>
      <c r="DCG109" s="0"/>
      <c r="DCH109" s="0"/>
      <c r="DCI109" s="0"/>
      <c r="DCJ109" s="0"/>
      <c r="DCK109" s="0"/>
      <c r="DCL109" s="0"/>
      <c r="DCM109" s="0"/>
      <c r="DCN109" s="0"/>
      <c r="DCO109" s="0"/>
      <c r="DCP109" s="0"/>
      <c r="DCQ109" s="0"/>
      <c r="DCR109" s="0"/>
      <c r="DCS109" s="0"/>
      <c r="DCT109" s="0"/>
      <c r="DCU109" s="0"/>
      <c r="DCV109" s="0"/>
      <c r="DCW109" s="0"/>
      <c r="DCX109" s="0"/>
      <c r="DCY109" s="0"/>
      <c r="DCZ109" s="0"/>
      <c r="DDA109" s="0"/>
      <c r="DDB109" s="0"/>
      <c r="DDC109" s="0"/>
      <c r="DDD109" s="0"/>
      <c r="DDE109" s="0"/>
      <c r="DDF109" s="0"/>
      <c r="DDG109" s="0"/>
      <c r="DDH109" s="0"/>
      <c r="DDI109" s="0"/>
      <c r="DDJ109" s="0"/>
      <c r="DDK109" s="0"/>
      <c r="DDL109" s="0"/>
      <c r="DDM109" s="0"/>
      <c r="DDN109" s="0"/>
      <c r="DDO109" s="0"/>
      <c r="DDP109" s="0"/>
      <c r="DDQ109" s="0"/>
      <c r="DDR109" s="0"/>
      <c r="DDS109" s="0"/>
      <c r="DDT109" s="0"/>
      <c r="DDU109" s="0"/>
      <c r="DDV109" s="0"/>
      <c r="DDW109" s="0"/>
      <c r="DDX109" s="0"/>
      <c r="DDY109" s="0"/>
      <c r="DDZ109" s="0"/>
      <c r="DEA109" s="0"/>
      <c r="DEB109" s="0"/>
      <c r="DEC109" s="0"/>
      <c r="DED109" s="0"/>
      <c r="DEE109" s="0"/>
      <c r="DEF109" s="0"/>
      <c r="DEG109" s="0"/>
      <c r="DEH109" s="0"/>
      <c r="DEI109" s="0"/>
      <c r="DEJ109" s="0"/>
      <c r="DEK109" s="0"/>
      <c r="DEL109" s="0"/>
      <c r="DEM109" s="0"/>
      <c r="DEN109" s="0"/>
      <c r="DEO109" s="0"/>
      <c r="DEP109" s="0"/>
      <c r="DEQ109" s="0"/>
      <c r="DER109" s="0"/>
      <c r="DES109" s="0"/>
      <c r="DET109" s="0"/>
      <c r="DEU109" s="0"/>
      <c r="DEV109" s="0"/>
      <c r="DEW109" s="0"/>
      <c r="DEX109" s="0"/>
      <c r="DEY109" s="0"/>
      <c r="DEZ109" s="0"/>
      <c r="DFA109" s="0"/>
      <c r="DFB109" s="0"/>
      <c r="DFC109" s="0"/>
      <c r="DFD109" s="0"/>
      <c r="DFE109" s="0"/>
      <c r="DFF109" s="0"/>
      <c r="DFG109" s="0"/>
      <c r="DFH109" s="0"/>
      <c r="DFI109" s="0"/>
      <c r="DFJ109" s="0"/>
      <c r="DFK109" s="0"/>
      <c r="DFL109" s="0"/>
      <c r="DFM109" s="0"/>
      <c r="DFN109" s="0"/>
      <c r="DFO109" s="0"/>
      <c r="DFP109" s="0"/>
      <c r="DFQ109" s="0"/>
      <c r="DFR109" s="0"/>
      <c r="DFS109" s="0"/>
      <c r="DFT109" s="0"/>
      <c r="DFU109" s="0"/>
      <c r="DFV109" s="0"/>
      <c r="DFW109" s="0"/>
      <c r="DFX109" s="0"/>
      <c r="DFY109" s="0"/>
      <c r="DFZ109" s="0"/>
      <c r="DGA109" s="0"/>
      <c r="DGB109" s="0"/>
      <c r="DGC109" s="0"/>
      <c r="DGD109" s="0"/>
      <c r="DGE109" s="0"/>
      <c r="DGF109" s="0"/>
      <c r="DGG109" s="0"/>
      <c r="DGH109" s="0"/>
      <c r="DGI109" s="0"/>
      <c r="DGJ109" s="0"/>
      <c r="DGK109" s="0"/>
      <c r="DGL109" s="0"/>
      <c r="DGM109" s="0"/>
      <c r="DGN109" s="0"/>
      <c r="DGO109" s="0"/>
      <c r="DGP109" s="0"/>
      <c r="DGQ109" s="0"/>
      <c r="DGR109" s="0"/>
      <c r="DGS109" s="0"/>
      <c r="DGT109" s="0"/>
      <c r="DGU109" s="0"/>
      <c r="DGV109" s="0"/>
      <c r="DGW109" s="0"/>
      <c r="DGX109" s="0"/>
      <c r="DGY109" s="0"/>
      <c r="DGZ109" s="0"/>
      <c r="DHA109" s="0"/>
      <c r="DHB109" s="0"/>
      <c r="DHC109" s="0"/>
      <c r="DHD109" s="0"/>
      <c r="DHE109" s="0"/>
      <c r="DHF109" s="0"/>
      <c r="DHG109" s="0"/>
      <c r="DHH109" s="0"/>
      <c r="DHI109" s="0"/>
      <c r="DHJ109" s="0"/>
      <c r="DHK109" s="0"/>
      <c r="DHL109" s="0"/>
      <c r="DHM109" s="0"/>
      <c r="DHN109" s="0"/>
      <c r="DHO109" s="0"/>
      <c r="DHP109" s="0"/>
      <c r="DHQ109" s="0"/>
      <c r="DHR109" s="0"/>
      <c r="DHS109" s="0"/>
      <c r="DHT109" s="0"/>
      <c r="DHU109" s="0"/>
      <c r="DHV109" s="0"/>
      <c r="DHW109" s="0"/>
      <c r="DHX109" s="0"/>
      <c r="DHY109" s="0"/>
      <c r="DHZ109" s="0"/>
      <c r="DIA109" s="0"/>
      <c r="DIB109" s="0"/>
      <c r="DIC109" s="0"/>
      <c r="DID109" s="0"/>
      <c r="DIE109" s="0"/>
      <c r="DIF109" s="0"/>
      <c r="DIG109" s="0"/>
      <c r="DIH109" s="0"/>
      <c r="DII109" s="0"/>
      <c r="DIJ109" s="0"/>
      <c r="DIK109" s="0"/>
      <c r="DIL109" s="0"/>
      <c r="DIM109" s="0"/>
      <c r="DIN109" s="0"/>
      <c r="DIO109" s="0"/>
      <c r="DIP109" s="0"/>
      <c r="DIQ109" s="0"/>
      <c r="DIR109" s="0"/>
      <c r="DIS109" s="0"/>
      <c r="DIT109" s="0"/>
      <c r="DIU109" s="0"/>
      <c r="DIV109" s="0"/>
      <c r="DIW109" s="0"/>
      <c r="DIX109" s="0"/>
      <c r="DIY109" s="0"/>
      <c r="DIZ109" s="0"/>
      <c r="DJA109" s="0"/>
      <c r="DJB109" s="0"/>
      <c r="DJC109" s="0"/>
      <c r="DJD109" s="0"/>
      <c r="DJE109" s="0"/>
      <c r="DJF109" s="0"/>
      <c r="DJG109" s="0"/>
      <c r="DJH109" s="0"/>
      <c r="DJI109" s="0"/>
      <c r="DJJ109" s="0"/>
      <c r="DJK109" s="0"/>
      <c r="DJL109" s="0"/>
      <c r="DJM109" s="0"/>
      <c r="DJN109" s="0"/>
      <c r="DJO109" s="0"/>
      <c r="DJP109" s="0"/>
      <c r="DJQ109" s="0"/>
      <c r="DJR109" s="0"/>
      <c r="DJS109" s="0"/>
      <c r="DJT109" s="0"/>
      <c r="DJU109" s="0"/>
      <c r="DJV109" s="0"/>
      <c r="DJW109" s="0"/>
      <c r="DJX109" s="0"/>
      <c r="DJY109" s="0"/>
      <c r="DJZ109" s="0"/>
      <c r="DKA109" s="0"/>
      <c r="DKB109" s="0"/>
      <c r="DKC109" s="0"/>
      <c r="DKD109" s="0"/>
      <c r="DKE109" s="0"/>
      <c r="DKF109" s="0"/>
      <c r="DKG109" s="0"/>
      <c r="DKH109" s="0"/>
      <c r="DKI109" s="0"/>
      <c r="DKJ109" s="0"/>
      <c r="DKK109" s="0"/>
      <c r="DKL109" s="0"/>
      <c r="DKM109" s="0"/>
      <c r="DKN109" s="0"/>
      <c r="DKO109" s="0"/>
      <c r="DKP109" s="0"/>
      <c r="DKQ109" s="0"/>
      <c r="DKR109" s="0"/>
      <c r="DKS109" s="0"/>
      <c r="DKT109" s="0"/>
      <c r="DKU109" s="0"/>
      <c r="DKV109" s="0"/>
      <c r="DKW109" s="0"/>
      <c r="DKX109" s="0"/>
      <c r="DKY109" s="0"/>
      <c r="DKZ109" s="0"/>
      <c r="DLA109" s="0"/>
      <c r="DLB109" s="0"/>
      <c r="DLC109" s="0"/>
      <c r="DLD109" s="0"/>
      <c r="DLE109" s="0"/>
      <c r="DLF109" s="0"/>
      <c r="DLG109" s="0"/>
      <c r="DLH109" s="0"/>
      <c r="DLI109" s="0"/>
      <c r="DLJ109" s="0"/>
      <c r="DLK109" s="0"/>
      <c r="DLL109" s="0"/>
      <c r="DLM109" s="0"/>
      <c r="DLN109" s="0"/>
      <c r="DLO109" s="0"/>
      <c r="DLP109" s="0"/>
      <c r="DLQ109" s="0"/>
      <c r="DLR109" s="0"/>
      <c r="DLS109" s="0"/>
      <c r="DLT109" s="0"/>
      <c r="DLU109" s="0"/>
      <c r="DLV109" s="0"/>
      <c r="DLW109" s="0"/>
      <c r="DLX109" s="0"/>
      <c r="DLY109" s="0"/>
      <c r="DLZ109" s="0"/>
      <c r="DMA109" s="0"/>
      <c r="DMB109" s="0"/>
      <c r="DMC109" s="0"/>
      <c r="DMD109" s="0"/>
      <c r="DME109" s="0"/>
      <c r="DMF109" s="0"/>
      <c r="DMG109" s="0"/>
      <c r="DMH109" s="0"/>
      <c r="DMI109" s="0"/>
      <c r="DMJ109" s="0"/>
      <c r="DMK109" s="0"/>
      <c r="DML109" s="0"/>
      <c r="DMM109" s="0"/>
      <c r="DMN109" s="0"/>
      <c r="DMO109" s="0"/>
      <c r="DMP109" s="0"/>
      <c r="DMQ109" s="0"/>
      <c r="DMR109" s="0"/>
      <c r="DMS109" s="0"/>
      <c r="DMT109" s="0"/>
      <c r="DMU109" s="0"/>
      <c r="DMV109" s="0"/>
      <c r="DMW109" s="0"/>
      <c r="DMX109" s="0"/>
      <c r="DMY109" s="0"/>
      <c r="DMZ109" s="0"/>
      <c r="DNA109" s="0"/>
      <c r="DNB109" s="0"/>
      <c r="DNC109" s="0"/>
      <c r="DND109" s="0"/>
      <c r="DNE109" s="0"/>
      <c r="DNF109" s="0"/>
      <c r="DNG109" s="0"/>
      <c r="DNH109" s="0"/>
      <c r="DNI109" s="0"/>
      <c r="DNJ109" s="0"/>
      <c r="DNK109" s="0"/>
      <c r="DNL109" s="0"/>
      <c r="DNM109" s="0"/>
      <c r="DNN109" s="0"/>
      <c r="DNO109" s="0"/>
      <c r="DNP109" s="0"/>
      <c r="DNQ109" s="0"/>
      <c r="DNR109" s="0"/>
      <c r="DNS109" s="0"/>
      <c r="DNT109" s="0"/>
      <c r="DNU109" s="0"/>
      <c r="DNV109" s="0"/>
      <c r="DNW109" s="0"/>
      <c r="DNX109" s="0"/>
      <c r="DNY109" s="0"/>
      <c r="DNZ109" s="0"/>
      <c r="DOA109" s="0"/>
      <c r="DOB109" s="0"/>
      <c r="DOC109" s="0"/>
      <c r="DOD109" s="0"/>
      <c r="DOE109" s="0"/>
      <c r="DOF109" s="0"/>
      <c r="DOG109" s="0"/>
      <c r="DOH109" s="0"/>
      <c r="DOI109" s="0"/>
      <c r="DOJ109" s="0"/>
      <c r="DOK109" s="0"/>
      <c r="DOL109" s="0"/>
      <c r="DOM109" s="0"/>
      <c r="DON109" s="0"/>
      <c r="DOO109" s="0"/>
      <c r="DOP109" s="0"/>
      <c r="DOQ109" s="0"/>
      <c r="DOR109" s="0"/>
      <c r="DOS109" s="0"/>
      <c r="DOT109" s="0"/>
      <c r="DOU109" s="0"/>
      <c r="DOV109" s="0"/>
      <c r="DOW109" s="0"/>
      <c r="DOX109" s="0"/>
      <c r="DOY109" s="0"/>
      <c r="DOZ109" s="0"/>
      <c r="DPA109" s="0"/>
      <c r="DPB109" s="0"/>
      <c r="DPC109" s="0"/>
      <c r="DPD109" s="0"/>
      <c r="DPE109" s="0"/>
      <c r="DPF109" s="0"/>
      <c r="DPG109" s="0"/>
      <c r="DPH109" s="0"/>
      <c r="DPI109" s="0"/>
      <c r="DPJ109" s="0"/>
      <c r="DPK109" s="0"/>
      <c r="DPL109" s="0"/>
      <c r="DPM109" s="0"/>
      <c r="DPN109" s="0"/>
      <c r="DPO109" s="0"/>
      <c r="DPP109" s="0"/>
      <c r="DPQ109" s="0"/>
      <c r="DPR109" s="0"/>
      <c r="DPS109" s="0"/>
      <c r="DPT109" s="0"/>
      <c r="DPU109" s="0"/>
      <c r="DPV109" s="0"/>
      <c r="DPW109" s="0"/>
      <c r="DPX109" s="0"/>
      <c r="DPY109" s="0"/>
      <c r="DPZ109" s="0"/>
      <c r="DQA109" s="0"/>
      <c r="DQB109" s="0"/>
      <c r="DQC109" s="0"/>
      <c r="DQD109" s="0"/>
      <c r="DQE109" s="0"/>
      <c r="DQF109" s="0"/>
      <c r="DQG109" s="0"/>
      <c r="DQH109" s="0"/>
      <c r="DQI109" s="0"/>
      <c r="DQJ109" s="0"/>
      <c r="DQK109" s="0"/>
      <c r="DQL109" s="0"/>
      <c r="DQM109" s="0"/>
      <c r="DQN109" s="0"/>
      <c r="DQO109" s="0"/>
      <c r="DQP109" s="0"/>
      <c r="DQQ109" s="0"/>
      <c r="DQR109" s="0"/>
      <c r="DQS109" s="0"/>
      <c r="DQT109" s="0"/>
      <c r="DQU109" s="0"/>
      <c r="DQV109" s="0"/>
      <c r="DQW109" s="0"/>
      <c r="DQX109" s="0"/>
      <c r="DQY109" s="0"/>
      <c r="DQZ109" s="0"/>
      <c r="DRA109" s="0"/>
      <c r="DRB109" s="0"/>
      <c r="DRC109" s="0"/>
      <c r="DRD109" s="0"/>
      <c r="DRE109" s="0"/>
      <c r="DRF109" s="0"/>
      <c r="DRG109" s="0"/>
      <c r="DRH109" s="0"/>
      <c r="DRI109" s="0"/>
      <c r="DRJ109" s="0"/>
      <c r="DRK109" s="0"/>
      <c r="DRL109" s="0"/>
      <c r="DRM109" s="0"/>
      <c r="DRN109" s="0"/>
      <c r="DRO109" s="0"/>
      <c r="DRP109" s="0"/>
      <c r="DRQ109" s="0"/>
      <c r="DRR109" s="0"/>
      <c r="DRS109" s="0"/>
      <c r="DRT109" s="0"/>
      <c r="DRU109" s="0"/>
      <c r="DRV109" s="0"/>
      <c r="DRW109" s="0"/>
      <c r="DRX109" s="0"/>
      <c r="DRY109" s="0"/>
      <c r="DRZ109" s="0"/>
      <c r="DSA109" s="0"/>
      <c r="DSB109" s="0"/>
      <c r="DSC109" s="0"/>
      <c r="DSD109" s="0"/>
      <c r="DSE109" s="0"/>
      <c r="DSF109" s="0"/>
      <c r="DSG109" s="0"/>
      <c r="DSH109" s="0"/>
      <c r="DSI109" s="0"/>
      <c r="DSJ109" s="0"/>
      <c r="DSK109" s="0"/>
      <c r="DSL109" s="0"/>
      <c r="DSM109" s="0"/>
      <c r="DSN109" s="0"/>
      <c r="DSO109" s="0"/>
      <c r="DSP109" s="0"/>
      <c r="DSQ109" s="0"/>
      <c r="DSR109" s="0"/>
      <c r="DSS109" s="0"/>
      <c r="DST109" s="0"/>
      <c r="DSU109" s="0"/>
      <c r="DSV109" s="0"/>
      <c r="DSW109" s="0"/>
      <c r="DSX109" s="0"/>
      <c r="DSY109" s="0"/>
      <c r="DSZ109" s="0"/>
      <c r="DTA109" s="0"/>
      <c r="DTB109" s="0"/>
      <c r="DTC109" s="0"/>
      <c r="DTD109" s="0"/>
      <c r="DTE109" s="0"/>
      <c r="DTF109" s="0"/>
      <c r="DTG109" s="0"/>
      <c r="DTH109" s="0"/>
      <c r="DTI109" s="0"/>
      <c r="DTJ109" s="0"/>
      <c r="DTK109" s="0"/>
      <c r="DTL109" s="0"/>
      <c r="DTM109" s="0"/>
      <c r="DTN109" s="0"/>
      <c r="DTO109" s="0"/>
      <c r="DTP109" s="0"/>
      <c r="DTQ109" s="0"/>
      <c r="DTR109" s="0"/>
      <c r="DTS109" s="0"/>
      <c r="DTT109" s="0"/>
      <c r="DTU109" s="0"/>
      <c r="DTV109" s="0"/>
      <c r="DTW109" s="0"/>
      <c r="DTX109" s="0"/>
      <c r="DTY109" s="0"/>
      <c r="DTZ109" s="0"/>
      <c r="DUA109" s="0"/>
      <c r="DUB109" s="0"/>
      <c r="DUC109" s="0"/>
      <c r="DUD109" s="0"/>
      <c r="DUE109" s="0"/>
      <c r="DUF109" s="0"/>
      <c r="DUG109" s="0"/>
      <c r="DUH109" s="0"/>
      <c r="DUI109" s="0"/>
      <c r="DUJ109" s="0"/>
      <c r="DUK109" s="0"/>
      <c r="DUL109" s="0"/>
      <c r="DUM109" s="0"/>
      <c r="DUN109" s="0"/>
      <c r="DUO109" s="0"/>
      <c r="DUP109" s="0"/>
      <c r="DUQ109" s="0"/>
      <c r="DUR109" s="0"/>
      <c r="DUS109" s="0"/>
      <c r="DUT109" s="0"/>
      <c r="DUU109" s="0"/>
      <c r="DUV109" s="0"/>
      <c r="DUW109" s="0"/>
      <c r="DUX109" s="0"/>
      <c r="DUY109" s="0"/>
      <c r="DUZ109" s="0"/>
      <c r="DVA109" s="0"/>
      <c r="DVB109" s="0"/>
      <c r="DVC109" s="0"/>
      <c r="DVD109" s="0"/>
      <c r="DVE109" s="0"/>
      <c r="DVF109" s="0"/>
      <c r="DVG109" s="0"/>
      <c r="DVH109" s="0"/>
      <c r="DVI109" s="0"/>
      <c r="DVJ109" s="0"/>
      <c r="DVK109" s="0"/>
      <c r="DVL109" s="0"/>
      <c r="DVM109" s="0"/>
      <c r="DVN109" s="0"/>
      <c r="DVO109" s="0"/>
      <c r="DVP109" s="0"/>
      <c r="DVQ109" s="0"/>
      <c r="DVR109" s="0"/>
      <c r="DVS109" s="0"/>
      <c r="DVT109" s="0"/>
      <c r="DVU109" s="0"/>
      <c r="DVV109" s="0"/>
      <c r="DVW109" s="0"/>
      <c r="DVX109" s="0"/>
      <c r="DVY109" s="0"/>
      <c r="DVZ109" s="0"/>
      <c r="DWA109" s="0"/>
      <c r="DWB109" s="0"/>
      <c r="DWC109" s="0"/>
      <c r="DWD109" s="0"/>
      <c r="DWE109" s="0"/>
      <c r="DWF109" s="0"/>
      <c r="DWG109" s="0"/>
      <c r="DWH109" s="0"/>
      <c r="DWI109" s="0"/>
      <c r="DWJ109" s="0"/>
      <c r="DWK109" s="0"/>
      <c r="DWL109" s="0"/>
      <c r="DWM109" s="0"/>
      <c r="DWN109" s="0"/>
      <c r="DWO109" s="0"/>
      <c r="DWP109" s="0"/>
      <c r="DWQ109" s="0"/>
      <c r="DWR109" s="0"/>
      <c r="DWS109" s="0"/>
      <c r="DWT109" s="0"/>
      <c r="DWU109" s="0"/>
      <c r="DWV109" s="0"/>
      <c r="DWW109" s="0"/>
      <c r="DWX109" s="0"/>
      <c r="DWY109" s="0"/>
      <c r="DWZ109" s="0"/>
      <c r="DXA109" s="0"/>
      <c r="DXB109" s="0"/>
      <c r="DXC109" s="0"/>
      <c r="DXD109" s="0"/>
      <c r="DXE109" s="0"/>
      <c r="DXF109" s="0"/>
      <c r="DXG109" s="0"/>
      <c r="DXH109" s="0"/>
      <c r="DXI109" s="0"/>
      <c r="DXJ109" s="0"/>
      <c r="DXK109" s="0"/>
      <c r="DXL109" s="0"/>
      <c r="DXM109" s="0"/>
      <c r="DXN109" s="0"/>
      <c r="DXO109" s="0"/>
      <c r="DXP109" s="0"/>
      <c r="DXQ109" s="0"/>
      <c r="DXR109" s="0"/>
      <c r="DXS109" s="0"/>
      <c r="DXT109" s="0"/>
      <c r="DXU109" s="0"/>
      <c r="DXV109" s="0"/>
      <c r="DXW109" s="0"/>
      <c r="DXX109" s="0"/>
      <c r="DXY109" s="0"/>
      <c r="DXZ109" s="0"/>
      <c r="DYA109" s="0"/>
      <c r="DYB109" s="0"/>
      <c r="DYC109" s="0"/>
      <c r="DYD109" s="0"/>
      <c r="DYE109" s="0"/>
      <c r="DYF109" s="0"/>
      <c r="DYG109" s="0"/>
      <c r="DYH109" s="0"/>
      <c r="DYI109" s="0"/>
      <c r="DYJ109" s="0"/>
      <c r="DYK109" s="0"/>
      <c r="DYL109" s="0"/>
      <c r="DYM109" s="0"/>
      <c r="DYN109" s="0"/>
      <c r="DYO109" s="0"/>
      <c r="DYP109" s="0"/>
      <c r="DYQ109" s="0"/>
      <c r="DYR109" s="0"/>
      <c r="DYS109" s="0"/>
      <c r="DYT109" s="0"/>
      <c r="DYU109" s="0"/>
      <c r="DYV109" s="0"/>
      <c r="DYW109" s="0"/>
      <c r="DYX109" s="0"/>
      <c r="DYY109" s="0"/>
      <c r="DYZ109" s="0"/>
      <c r="DZA109" s="0"/>
      <c r="DZB109" s="0"/>
      <c r="DZC109" s="0"/>
      <c r="DZD109" s="0"/>
      <c r="DZE109" s="0"/>
      <c r="DZF109" s="0"/>
      <c r="DZG109" s="0"/>
      <c r="DZH109" s="0"/>
      <c r="DZI109" s="0"/>
      <c r="DZJ109" s="0"/>
      <c r="DZK109" s="0"/>
      <c r="DZL109" s="0"/>
      <c r="DZM109" s="0"/>
      <c r="DZN109" s="0"/>
      <c r="DZO109" s="0"/>
      <c r="DZP109" s="0"/>
      <c r="DZQ109" s="0"/>
      <c r="DZR109" s="0"/>
      <c r="DZS109" s="0"/>
      <c r="DZT109" s="0"/>
      <c r="DZU109" s="0"/>
      <c r="DZV109" s="0"/>
      <c r="DZW109" s="0"/>
      <c r="DZX109" s="0"/>
      <c r="DZY109" s="0"/>
      <c r="DZZ109" s="0"/>
      <c r="EAA109" s="0"/>
      <c r="EAB109" s="0"/>
      <c r="EAC109" s="0"/>
      <c r="EAD109" s="0"/>
      <c r="EAE109" s="0"/>
      <c r="EAF109" s="0"/>
      <c r="EAG109" s="0"/>
      <c r="EAH109" s="0"/>
      <c r="EAI109" s="0"/>
      <c r="EAJ109" s="0"/>
      <c r="EAK109" s="0"/>
      <c r="EAL109" s="0"/>
      <c r="EAM109" s="0"/>
      <c r="EAN109" s="0"/>
      <c r="EAO109" s="0"/>
      <c r="EAP109" s="0"/>
      <c r="EAQ109" s="0"/>
      <c r="EAR109" s="0"/>
      <c r="EAS109" s="0"/>
      <c r="EAT109" s="0"/>
      <c r="EAU109" s="0"/>
      <c r="EAV109" s="0"/>
      <c r="EAW109" s="0"/>
      <c r="EAX109" s="0"/>
      <c r="EAY109" s="0"/>
      <c r="EAZ109" s="0"/>
      <c r="EBA109" s="0"/>
      <c r="EBB109" s="0"/>
      <c r="EBC109" s="0"/>
      <c r="EBD109" s="0"/>
      <c r="EBE109" s="0"/>
      <c r="EBF109" s="0"/>
      <c r="EBG109" s="0"/>
      <c r="EBH109" s="0"/>
      <c r="EBI109" s="0"/>
      <c r="EBJ109" s="0"/>
      <c r="EBK109" s="0"/>
      <c r="EBL109" s="0"/>
      <c r="EBM109" s="0"/>
      <c r="EBN109" s="0"/>
      <c r="EBO109" s="0"/>
      <c r="EBP109" s="0"/>
      <c r="EBQ109" s="0"/>
      <c r="EBR109" s="0"/>
      <c r="EBS109" s="0"/>
      <c r="EBT109" s="0"/>
      <c r="EBU109" s="0"/>
      <c r="EBV109" s="0"/>
      <c r="EBW109" s="0"/>
      <c r="EBX109" s="0"/>
      <c r="EBY109" s="0"/>
      <c r="EBZ109" s="0"/>
      <c r="ECA109" s="0"/>
      <c r="ECB109" s="0"/>
      <c r="ECC109" s="0"/>
      <c r="ECD109" s="0"/>
      <c r="ECE109" s="0"/>
      <c r="ECF109" s="0"/>
      <c r="ECG109" s="0"/>
      <c r="ECH109" s="0"/>
      <c r="ECI109" s="0"/>
      <c r="ECJ109" s="0"/>
      <c r="ECK109" s="0"/>
      <c r="ECL109" s="0"/>
      <c r="ECM109" s="0"/>
      <c r="ECN109" s="0"/>
      <c r="ECO109" s="0"/>
      <c r="ECP109" s="0"/>
      <c r="ECQ109" s="0"/>
      <c r="ECR109" s="0"/>
      <c r="ECS109" s="0"/>
      <c r="ECT109" s="0"/>
      <c r="ECU109" s="0"/>
      <c r="ECV109" s="0"/>
      <c r="ECW109" s="0"/>
      <c r="ECX109" s="0"/>
      <c r="ECY109" s="0"/>
      <c r="ECZ109" s="0"/>
      <c r="EDA109" s="0"/>
      <c r="EDB109" s="0"/>
      <c r="EDC109" s="0"/>
      <c r="EDD109" s="0"/>
      <c r="EDE109" s="0"/>
      <c r="EDF109" s="0"/>
      <c r="EDG109" s="0"/>
      <c r="EDH109" s="0"/>
      <c r="EDI109" s="0"/>
      <c r="EDJ109" s="0"/>
      <c r="EDK109" s="0"/>
      <c r="EDL109" s="0"/>
      <c r="EDM109" s="0"/>
      <c r="EDN109" s="0"/>
      <c r="EDO109" s="0"/>
      <c r="EDP109" s="0"/>
      <c r="EDQ109" s="0"/>
      <c r="EDR109" s="0"/>
      <c r="EDS109" s="0"/>
      <c r="EDT109" s="0"/>
      <c r="EDU109" s="0"/>
      <c r="EDV109" s="0"/>
      <c r="EDW109" s="0"/>
      <c r="EDX109" s="0"/>
      <c r="EDY109" s="0"/>
      <c r="EDZ109" s="0"/>
      <c r="EEA109" s="0"/>
      <c r="EEB109" s="0"/>
      <c r="EEC109" s="0"/>
      <c r="EED109" s="0"/>
      <c r="EEE109" s="0"/>
      <c r="EEF109" s="0"/>
      <c r="EEG109" s="0"/>
      <c r="EEH109" s="0"/>
      <c r="EEI109" s="0"/>
      <c r="EEJ109" s="0"/>
      <c r="EEK109" s="0"/>
      <c r="EEL109" s="0"/>
      <c r="EEM109" s="0"/>
      <c r="EEN109" s="0"/>
      <c r="EEO109" s="0"/>
      <c r="EEP109" s="0"/>
      <c r="EEQ109" s="0"/>
      <c r="EER109" s="0"/>
      <c r="EES109" s="0"/>
      <c r="EET109" s="0"/>
      <c r="EEU109" s="0"/>
      <c r="EEV109" s="0"/>
      <c r="EEW109" s="0"/>
      <c r="EEX109" s="0"/>
      <c r="EEY109" s="0"/>
      <c r="EEZ109" s="0"/>
      <c r="EFA109" s="0"/>
      <c r="EFB109" s="0"/>
      <c r="EFC109" s="0"/>
      <c r="EFD109" s="0"/>
      <c r="EFE109" s="0"/>
      <c r="EFF109" s="0"/>
      <c r="EFG109" s="0"/>
      <c r="EFH109" s="0"/>
      <c r="EFI109" s="0"/>
      <c r="EFJ109" s="0"/>
      <c r="EFK109" s="0"/>
      <c r="EFL109" s="0"/>
      <c r="EFM109" s="0"/>
      <c r="EFN109" s="0"/>
      <c r="EFO109" s="0"/>
      <c r="EFP109" s="0"/>
      <c r="EFQ109" s="0"/>
      <c r="EFR109" s="0"/>
      <c r="EFS109" s="0"/>
      <c r="EFT109" s="0"/>
      <c r="EFU109" s="0"/>
      <c r="EFV109" s="0"/>
      <c r="EFW109" s="0"/>
      <c r="EFX109" s="0"/>
      <c r="EFY109" s="0"/>
      <c r="EFZ109" s="0"/>
      <c r="EGA109" s="0"/>
      <c r="EGB109" s="0"/>
      <c r="EGC109" s="0"/>
      <c r="EGD109" s="0"/>
      <c r="EGE109" s="0"/>
      <c r="EGF109" s="0"/>
      <c r="EGG109" s="0"/>
      <c r="EGH109" s="0"/>
      <c r="EGI109" s="0"/>
      <c r="EGJ109" s="0"/>
      <c r="EGK109" s="0"/>
      <c r="EGL109" s="0"/>
      <c r="EGM109" s="0"/>
      <c r="EGN109" s="0"/>
      <c r="EGO109" s="0"/>
      <c r="EGP109" s="0"/>
      <c r="EGQ109" s="0"/>
      <c r="EGR109" s="0"/>
      <c r="EGS109" s="0"/>
      <c r="EGT109" s="0"/>
      <c r="EGU109" s="0"/>
      <c r="EGV109" s="0"/>
      <c r="EGW109" s="0"/>
      <c r="EGX109" s="0"/>
      <c r="EGY109" s="0"/>
      <c r="EGZ109" s="0"/>
      <c r="EHA109" s="0"/>
      <c r="EHB109" s="0"/>
      <c r="EHC109" s="0"/>
      <c r="EHD109" s="0"/>
      <c r="EHE109" s="0"/>
      <c r="EHF109" s="0"/>
      <c r="EHG109" s="0"/>
      <c r="EHH109" s="0"/>
      <c r="EHI109" s="0"/>
      <c r="EHJ109" s="0"/>
      <c r="EHK109" s="0"/>
      <c r="EHL109" s="0"/>
      <c r="EHM109" s="0"/>
      <c r="EHN109" s="0"/>
      <c r="EHO109" s="0"/>
      <c r="EHP109" s="0"/>
      <c r="EHQ109" s="0"/>
      <c r="EHR109" s="0"/>
      <c r="EHS109" s="0"/>
      <c r="EHT109" s="0"/>
      <c r="EHU109" s="0"/>
      <c r="EHV109" s="0"/>
      <c r="EHW109" s="0"/>
      <c r="EHX109" s="0"/>
      <c r="EHY109" s="0"/>
      <c r="EHZ109" s="0"/>
      <c r="EIA109" s="0"/>
      <c r="EIB109" s="0"/>
      <c r="EIC109" s="0"/>
      <c r="EID109" s="0"/>
      <c r="EIE109" s="0"/>
      <c r="EIF109" s="0"/>
      <c r="EIG109" s="0"/>
      <c r="EIH109" s="0"/>
      <c r="EII109" s="0"/>
      <c r="EIJ109" s="0"/>
      <c r="EIK109" s="0"/>
      <c r="EIL109" s="0"/>
      <c r="EIM109" s="0"/>
      <c r="EIN109" s="0"/>
      <c r="EIO109" s="0"/>
      <c r="EIP109" s="0"/>
      <c r="EIQ109" s="0"/>
      <c r="EIR109" s="0"/>
      <c r="EIS109" s="0"/>
      <c r="EIT109" s="0"/>
      <c r="EIU109" s="0"/>
      <c r="EIV109" s="0"/>
      <c r="EIW109" s="0"/>
      <c r="EIX109" s="0"/>
      <c r="EIY109" s="0"/>
      <c r="EIZ109" s="0"/>
      <c r="EJA109" s="0"/>
      <c r="EJB109" s="0"/>
      <c r="EJC109" s="0"/>
      <c r="EJD109" s="0"/>
      <c r="EJE109" s="0"/>
      <c r="EJF109" s="0"/>
      <c r="EJG109" s="0"/>
      <c r="EJH109" s="0"/>
      <c r="EJI109" s="0"/>
      <c r="EJJ109" s="0"/>
      <c r="EJK109" s="0"/>
      <c r="EJL109" s="0"/>
      <c r="EJM109" s="0"/>
      <c r="EJN109" s="0"/>
      <c r="EJO109" s="0"/>
      <c r="EJP109" s="0"/>
      <c r="EJQ109" s="0"/>
      <c r="EJR109" s="0"/>
      <c r="EJS109" s="0"/>
      <c r="EJT109" s="0"/>
      <c r="EJU109" s="0"/>
      <c r="EJV109" s="0"/>
      <c r="EJW109" s="0"/>
      <c r="EJX109" s="0"/>
      <c r="EJY109" s="0"/>
      <c r="EJZ109" s="0"/>
      <c r="EKA109" s="0"/>
      <c r="EKB109" s="0"/>
      <c r="EKC109" s="0"/>
      <c r="EKD109" s="0"/>
      <c r="EKE109" s="0"/>
      <c r="EKF109" s="0"/>
      <c r="EKG109" s="0"/>
      <c r="EKH109" s="0"/>
      <c r="EKI109" s="0"/>
      <c r="EKJ109" s="0"/>
      <c r="EKK109" s="0"/>
      <c r="EKL109" s="0"/>
      <c r="EKM109" s="0"/>
      <c r="EKN109" s="0"/>
      <c r="EKO109" s="0"/>
      <c r="EKP109" s="0"/>
      <c r="EKQ109" s="0"/>
      <c r="EKR109" s="0"/>
      <c r="EKS109" s="0"/>
      <c r="EKT109" s="0"/>
      <c r="EKU109" s="0"/>
      <c r="EKV109" s="0"/>
      <c r="EKW109" s="0"/>
      <c r="EKX109" s="0"/>
      <c r="EKY109" s="0"/>
      <c r="EKZ109" s="0"/>
      <c r="ELA109" s="0"/>
      <c r="ELB109" s="0"/>
      <c r="ELC109" s="0"/>
      <c r="ELD109" s="0"/>
      <c r="ELE109" s="0"/>
      <c r="ELF109" s="0"/>
      <c r="ELG109" s="0"/>
      <c r="ELH109" s="0"/>
      <c r="ELI109" s="0"/>
      <c r="ELJ109" s="0"/>
      <c r="ELK109" s="0"/>
      <c r="ELL109" s="0"/>
      <c r="ELM109" s="0"/>
      <c r="ELN109" s="0"/>
      <c r="ELO109" s="0"/>
      <c r="ELP109" s="0"/>
      <c r="ELQ109" s="0"/>
      <c r="ELR109" s="0"/>
      <c r="ELS109" s="0"/>
      <c r="ELT109" s="0"/>
      <c r="ELU109" s="0"/>
      <c r="ELV109" s="0"/>
      <c r="ELW109" s="0"/>
      <c r="ELX109" s="0"/>
      <c r="ELY109" s="0"/>
      <c r="ELZ109" s="0"/>
      <c r="EMA109" s="0"/>
      <c r="EMB109" s="0"/>
      <c r="EMC109" s="0"/>
      <c r="EMD109" s="0"/>
      <c r="EME109" s="0"/>
      <c r="EMF109" s="0"/>
      <c r="EMG109" s="0"/>
      <c r="EMH109" s="0"/>
      <c r="EMI109" s="0"/>
      <c r="EMJ109" s="0"/>
      <c r="EMK109" s="0"/>
      <c r="EML109" s="0"/>
      <c r="EMM109" s="0"/>
      <c r="EMN109" s="0"/>
      <c r="EMO109" s="0"/>
      <c r="EMP109" s="0"/>
      <c r="EMQ109" s="0"/>
      <c r="EMR109" s="0"/>
      <c r="EMS109" s="0"/>
      <c r="EMT109" s="0"/>
      <c r="EMU109" s="0"/>
      <c r="EMV109" s="0"/>
      <c r="EMW109" s="0"/>
      <c r="EMX109" s="0"/>
      <c r="EMY109" s="0"/>
      <c r="EMZ109" s="0"/>
      <c r="ENA109" s="0"/>
      <c r="ENB109" s="0"/>
      <c r="ENC109" s="0"/>
      <c r="END109" s="0"/>
      <c r="ENE109" s="0"/>
      <c r="ENF109" s="0"/>
      <c r="ENG109" s="0"/>
      <c r="ENH109" s="0"/>
      <c r="ENI109" s="0"/>
      <c r="ENJ109" s="0"/>
      <c r="ENK109" s="0"/>
      <c r="ENL109" s="0"/>
      <c r="ENM109" s="0"/>
      <c r="ENN109" s="0"/>
      <c r="ENO109" s="0"/>
      <c r="ENP109" s="0"/>
      <c r="ENQ109" s="0"/>
      <c r="ENR109" s="0"/>
      <c r="ENS109" s="0"/>
      <c r="ENT109" s="0"/>
      <c r="ENU109" s="0"/>
      <c r="ENV109" s="0"/>
      <c r="ENW109" s="0"/>
      <c r="ENX109" s="0"/>
      <c r="ENY109" s="0"/>
      <c r="ENZ109" s="0"/>
      <c r="EOA109" s="0"/>
      <c r="EOB109" s="0"/>
      <c r="EOC109" s="0"/>
      <c r="EOD109" s="0"/>
      <c r="EOE109" s="0"/>
      <c r="EOF109" s="0"/>
      <c r="EOG109" s="0"/>
      <c r="EOH109" s="0"/>
      <c r="EOI109" s="0"/>
      <c r="EOJ109" s="0"/>
      <c r="EOK109" s="0"/>
      <c r="EOL109" s="0"/>
      <c r="EOM109" s="0"/>
      <c r="EON109" s="0"/>
      <c r="EOO109" s="0"/>
      <c r="EOP109" s="0"/>
      <c r="EOQ109" s="0"/>
      <c r="EOR109" s="0"/>
      <c r="EOS109" s="0"/>
      <c r="EOT109" s="0"/>
      <c r="EOU109" s="0"/>
      <c r="EOV109" s="0"/>
      <c r="EOW109" s="0"/>
      <c r="EOX109" s="0"/>
      <c r="EOY109" s="0"/>
      <c r="EOZ109" s="0"/>
      <c r="EPA109" s="0"/>
      <c r="EPB109" s="0"/>
      <c r="EPC109" s="0"/>
      <c r="EPD109" s="0"/>
      <c r="EPE109" s="0"/>
      <c r="EPF109" s="0"/>
      <c r="EPG109" s="0"/>
      <c r="EPH109" s="0"/>
      <c r="EPI109" s="0"/>
      <c r="EPJ109" s="0"/>
      <c r="EPK109" s="0"/>
      <c r="EPL109" s="0"/>
      <c r="EPM109" s="0"/>
      <c r="EPN109" s="0"/>
      <c r="EPO109" s="0"/>
      <c r="EPP109" s="0"/>
      <c r="EPQ109" s="0"/>
      <c r="EPR109" s="0"/>
      <c r="EPS109" s="0"/>
      <c r="EPT109" s="0"/>
      <c r="EPU109" s="0"/>
      <c r="EPV109" s="0"/>
      <c r="EPW109" s="0"/>
      <c r="EPX109" s="0"/>
      <c r="EPY109" s="0"/>
      <c r="EPZ109" s="0"/>
      <c r="EQA109" s="0"/>
      <c r="EQB109" s="0"/>
      <c r="EQC109" s="0"/>
      <c r="EQD109" s="0"/>
      <c r="EQE109" s="0"/>
      <c r="EQF109" s="0"/>
      <c r="EQG109" s="0"/>
      <c r="EQH109" s="0"/>
      <c r="EQI109" s="0"/>
      <c r="EQJ109" s="0"/>
      <c r="EQK109" s="0"/>
      <c r="EQL109" s="0"/>
      <c r="EQM109" s="0"/>
      <c r="EQN109" s="0"/>
      <c r="EQO109" s="0"/>
      <c r="EQP109" s="0"/>
      <c r="EQQ109" s="0"/>
      <c r="EQR109" s="0"/>
      <c r="EQS109" s="0"/>
      <c r="EQT109" s="0"/>
      <c r="EQU109" s="0"/>
      <c r="EQV109" s="0"/>
      <c r="EQW109" s="0"/>
      <c r="EQX109" s="0"/>
      <c r="EQY109" s="0"/>
      <c r="EQZ109" s="0"/>
      <c r="ERA109" s="0"/>
      <c r="ERB109" s="0"/>
      <c r="ERC109" s="0"/>
      <c r="ERD109" s="0"/>
      <c r="ERE109" s="0"/>
      <c r="ERF109" s="0"/>
      <c r="ERG109" s="0"/>
      <c r="ERH109" s="0"/>
      <c r="ERI109" s="0"/>
      <c r="ERJ109" s="0"/>
      <c r="ERK109" s="0"/>
      <c r="ERL109" s="0"/>
      <c r="ERM109" s="0"/>
      <c r="ERN109" s="0"/>
      <c r="ERO109" s="0"/>
      <c r="ERP109" s="0"/>
      <c r="ERQ109" s="0"/>
      <c r="ERR109" s="0"/>
      <c r="ERS109" s="0"/>
      <c r="ERT109" s="0"/>
      <c r="ERU109" s="0"/>
      <c r="ERV109" s="0"/>
      <c r="ERW109" s="0"/>
      <c r="ERX109" s="0"/>
      <c r="ERY109" s="0"/>
      <c r="ERZ109" s="0"/>
      <c r="ESA109" s="0"/>
      <c r="ESB109" s="0"/>
      <c r="ESC109" s="0"/>
      <c r="ESD109" s="0"/>
      <c r="ESE109" s="0"/>
      <c r="ESF109" s="0"/>
      <c r="ESG109" s="0"/>
      <c r="ESH109" s="0"/>
      <c r="ESI109" s="0"/>
      <c r="ESJ109" s="0"/>
      <c r="ESK109" s="0"/>
      <c r="ESL109" s="0"/>
      <c r="ESM109" s="0"/>
      <c r="ESN109" s="0"/>
      <c r="ESO109" s="0"/>
      <c r="ESP109" s="0"/>
      <c r="ESQ109" s="0"/>
      <c r="ESR109" s="0"/>
      <c r="ESS109" s="0"/>
      <c r="EST109" s="0"/>
      <c r="ESU109" s="0"/>
      <c r="ESV109" s="0"/>
      <c r="ESW109" s="0"/>
      <c r="ESX109" s="0"/>
      <c r="ESY109" s="0"/>
      <c r="ESZ109" s="0"/>
      <c r="ETA109" s="0"/>
      <c r="ETB109" s="0"/>
      <c r="ETC109" s="0"/>
      <c r="ETD109" s="0"/>
      <c r="ETE109" s="0"/>
      <c r="ETF109" s="0"/>
      <c r="ETG109" s="0"/>
      <c r="ETH109" s="0"/>
      <c r="ETI109" s="0"/>
      <c r="ETJ109" s="0"/>
      <c r="ETK109" s="0"/>
      <c r="ETL109" s="0"/>
      <c r="ETM109" s="0"/>
      <c r="ETN109" s="0"/>
      <c r="ETO109" s="0"/>
      <c r="ETP109" s="0"/>
      <c r="ETQ109" s="0"/>
      <c r="ETR109" s="0"/>
      <c r="ETS109" s="0"/>
      <c r="ETT109" s="0"/>
      <c r="ETU109" s="0"/>
      <c r="ETV109" s="0"/>
      <c r="ETW109" s="0"/>
      <c r="ETX109" s="0"/>
      <c r="ETY109" s="0"/>
      <c r="ETZ109" s="0"/>
      <c r="EUA109" s="0"/>
      <c r="EUB109" s="0"/>
      <c r="EUC109" s="0"/>
      <c r="EUD109" s="0"/>
      <c r="EUE109" s="0"/>
      <c r="EUF109" s="0"/>
      <c r="EUG109" s="0"/>
      <c r="EUH109" s="0"/>
      <c r="EUI109" s="0"/>
      <c r="EUJ109" s="0"/>
      <c r="EUK109" s="0"/>
      <c r="EUL109" s="0"/>
      <c r="EUM109" s="0"/>
      <c r="EUN109" s="0"/>
      <c r="EUO109" s="0"/>
      <c r="EUP109" s="0"/>
      <c r="EUQ109" s="0"/>
      <c r="EUR109" s="0"/>
      <c r="EUS109" s="0"/>
      <c r="EUT109" s="0"/>
      <c r="EUU109" s="0"/>
      <c r="EUV109" s="0"/>
      <c r="EUW109" s="0"/>
      <c r="EUX109" s="0"/>
      <c r="EUY109" s="0"/>
      <c r="EUZ109" s="0"/>
      <c r="EVA109" s="0"/>
      <c r="EVB109" s="0"/>
      <c r="EVC109" s="0"/>
      <c r="EVD109" s="0"/>
      <c r="EVE109" s="0"/>
      <c r="EVF109" s="0"/>
      <c r="EVG109" s="0"/>
      <c r="EVH109" s="0"/>
      <c r="EVI109" s="0"/>
      <c r="EVJ109" s="0"/>
      <c r="EVK109" s="0"/>
      <c r="EVL109" s="0"/>
      <c r="EVM109" s="0"/>
      <c r="EVN109" s="0"/>
      <c r="EVO109" s="0"/>
      <c r="EVP109" s="0"/>
      <c r="EVQ109" s="0"/>
      <c r="EVR109" s="0"/>
      <c r="EVS109" s="0"/>
      <c r="EVT109" s="0"/>
      <c r="EVU109" s="0"/>
      <c r="EVV109" s="0"/>
      <c r="EVW109" s="0"/>
      <c r="EVX109" s="0"/>
      <c r="EVY109" s="0"/>
      <c r="EVZ109" s="0"/>
      <c r="EWA109" s="0"/>
      <c r="EWB109" s="0"/>
      <c r="EWC109" s="0"/>
      <c r="EWD109" s="0"/>
      <c r="EWE109" s="0"/>
      <c r="EWF109" s="0"/>
      <c r="EWG109" s="0"/>
      <c r="EWH109" s="0"/>
      <c r="EWI109" s="0"/>
      <c r="EWJ109" s="0"/>
      <c r="EWK109" s="0"/>
      <c r="EWL109" s="0"/>
      <c r="EWM109" s="0"/>
      <c r="EWN109" s="0"/>
      <c r="EWO109" s="0"/>
      <c r="EWP109" s="0"/>
      <c r="EWQ109" s="0"/>
      <c r="EWR109" s="0"/>
      <c r="EWS109" s="0"/>
      <c r="EWT109" s="0"/>
      <c r="EWU109" s="0"/>
      <c r="EWV109" s="0"/>
      <c r="EWW109" s="0"/>
      <c r="EWX109" s="0"/>
      <c r="EWY109" s="0"/>
      <c r="EWZ109" s="0"/>
      <c r="EXA109" s="0"/>
      <c r="EXB109" s="0"/>
      <c r="EXC109" s="0"/>
      <c r="EXD109" s="0"/>
      <c r="EXE109" s="0"/>
      <c r="EXF109" s="0"/>
      <c r="EXG109" s="0"/>
      <c r="EXH109" s="0"/>
      <c r="EXI109" s="0"/>
      <c r="EXJ109" s="0"/>
      <c r="EXK109" s="0"/>
      <c r="EXL109" s="0"/>
      <c r="EXM109" s="0"/>
      <c r="EXN109" s="0"/>
      <c r="EXO109" s="0"/>
      <c r="EXP109" s="0"/>
      <c r="EXQ109" s="0"/>
      <c r="EXR109" s="0"/>
      <c r="EXS109" s="0"/>
      <c r="EXT109" s="0"/>
      <c r="EXU109" s="0"/>
      <c r="EXV109" s="0"/>
      <c r="EXW109" s="0"/>
      <c r="EXX109" s="0"/>
      <c r="EXY109" s="0"/>
      <c r="EXZ109" s="0"/>
      <c r="EYA109" s="0"/>
      <c r="EYB109" s="0"/>
      <c r="EYC109" s="0"/>
      <c r="EYD109" s="0"/>
      <c r="EYE109" s="0"/>
      <c r="EYF109" s="0"/>
      <c r="EYG109" s="0"/>
      <c r="EYH109" s="0"/>
      <c r="EYI109" s="0"/>
      <c r="EYJ109" s="0"/>
      <c r="EYK109" s="0"/>
      <c r="EYL109" s="0"/>
      <c r="EYM109" s="0"/>
      <c r="EYN109" s="0"/>
      <c r="EYO109" s="0"/>
      <c r="EYP109" s="0"/>
      <c r="EYQ109" s="0"/>
      <c r="EYR109" s="0"/>
      <c r="EYS109" s="0"/>
      <c r="EYT109" s="0"/>
      <c r="EYU109" s="0"/>
      <c r="EYV109" s="0"/>
      <c r="EYW109" s="0"/>
      <c r="EYX109" s="0"/>
      <c r="EYY109" s="0"/>
      <c r="EYZ109" s="0"/>
      <c r="EZA109" s="0"/>
      <c r="EZB109" s="0"/>
      <c r="EZC109" s="0"/>
      <c r="EZD109" s="0"/>
      <c r="EZE109" s="0"/>
      <c r="EZF109" s="0"/>
      <c r="EZG109" s="0"/>
      <c r="EZH109" s="0"/>
      <c r="EZI109" s="0"/>
      <c r="EZJ109" s="0"/>
      <c r="EZK109" s="0"/>
      <c r="EZL109" s="0"/>
      <c r="EZM109" s="0"/>
      <c r="EZN109" s="0"/>
      <c r="EZO109" s="0"/>
      <c r="EZP109" s="0"/>
      <c r="EZQ109" s="0"/>
      <c r="EZR109" s="0"/>
      <c r="EZS109" s="0"/>
      <c r="EZT109" s="0"/>
      <c r="EZU109" s="0"/>
      <c r="EZV109" s="0"/>
      <c r="EZW109" s="0"/>
      <c r="EZX109" s="0"/>
      <c r="EZY109" s="0"/>
      <c r="EZZ109" s="0"/>
      <c r="FAA109" s="0"/>
      <c r="FAB109" s="0"/>
      <c r="FAC109" s="0"/>
      <c r="FAD109" s="0"/>
      <c r="FAE109" s="0"/>
      <c r="FAF109" s="0"/>
      <c r="FAG109" s="0"/>
      <c r="FAH109" s="0"/>
      <c r="FAI109" s="0"/>
      <c r="FAJ109" s="0"/>
      <c r="FAK109" s="0"/>
      <c r="FAL109" s="0"/>
      <c r="FAM109" s="0"/>
      <c r="FAN109" s="0"/>
      <c r="FAO109" s="0"/>
      <c r="FAP109" s="0"/>
      <c r="FAQ109" s="0"/>
      <c r="FAR109" s="0"/>
      <c r="FAS109" s="0"/>
      <c r="FAT109" s="0"/>
      <c r="FAU109" s="0"/>
      <c r="FAV109" s="0"/>
      <c r="FAW109" s="0"/>
      <c r="FAX109" s="0"/>
      <c r="FAY109" s="0"/>
      <c r="FAZ109" s="0"/>
      <c r="FBA109" s="0"/>
      <c r="FBB109" s="0"/>
      <c r="FBC109" s="0"/>
      <c r="FBD109" s="0"/>
      <c r="FBE109" s="0"/>
      <c r="FBF109" s="0"/>
      <c r="FBG109" s="0"/>
      <c r="FBH109" s="0"/>
      <c r="FBI109" s="0"/>
      <c r="FBJ109" s="0"/>
      <c r="FBK109" s="0"/>
      <c r="FBL109" s="0"/>
      <c r="FBM109" s="0"/>
      <c r="FBN109" s="0"/>
      <c r="FBO109" s="0"/>
      <c r="FBP109" s="0"/>
      <c r="FBQ109" s="0"/>
      <c r="FBR109" s="0"/>
      <c r="FBS109" s="0"/>
      <c r="FBT109" s="0"/>
      <c r="FBU109" s="0"/>
      <c r="FBV109" s="0"/>
      <c r="FBW109" s="0"/>
      <c r="FBX109" s="0"/>
      <c r="FBY109" s="0"/>
      <c r="FBZ109" s="0"/>
      <c r="FCA109" s="0"/>
      <c r="FCB109" s="0"/>
      <c r="FCC109" s="0"/>
      <c r="FCD109" s="0"/>
      <c r="FCE109" s="0"/>
      <c r="FCF109" s="0"/>
      <c r="FCG109" s="0"/>
      <c r="FCH109" s="0"/>
      <c r="FCI109" s="0"/>
      <c r="FCJ109" s="0"/>
      <c r="FCK109" s="0"/>
      <c r="FCL109" s="0"/>
      <c r="FCM109" s="0"/>
      <c r="FCN109" s="0"/>
      <c r="FCO109" s="0"/>
      <c r="FCP109" s="0"/>
      <c r="FCQ109" s="0"/>
      <c r="FCR109" s="0"/>
      <c r="FCS109" s="0"/>
      <c r="FCT109" s="0"/>
      <c r="FCU109" s="0"/>
      <c r="FCV109" s="0"/>
      <c r="FCW109" s="0"/>
      <c r="FCX109" s="0"/>
      <c r="FCY109" s="0"/>
      <c r="FCZ109" s="0"/>
      <c r="FDA109" s="0"/>
      <c r="FDB109" s="0"/>
      <c r="FDC109" s="0"/>
      <c r="FDD109" s="0"/>
      <c r="FDE109" s="0"/>
      <c r="FDF109" s="0"/>
      <c r="FDG109" s="0"/>
      <c r="FDH109" s="0"/>
      <c r="FDI109" s="0"/>
      <c r="FDJ109" s="0"/>
      <c r="FDK109" s="0"/>
      <c r="FDL109" s="0"/>
      <c r="FDM109" s="0"/>
      <c r="FDN109" s="0"/>
      <c r="FDO109" s="0"/>
      <c r="FDP109" s="0"/>
      <c r="FDQ109" s="0"/>
      <c r="FDR109" s="0"/>
      <c r="FDS109" s="0"/>
      <c r="FDT109" s="0"/>
      <c r="FDU109" s="0"/>
      <c r="FDV109" s="0"/>
      <c r="FDW109" s="0"/>
      <c r="FDX109" s="0"/>
      <c r="FDY109" s="0"/>
      <c r="FDZ109" s="0"/>
      <c r="FEA109" s="0"/>
      <c r="FEB109" s="0"/>
      <c r="FEC109" s="0"/>
      <c r="FED109" s="0"/>
      <c r="FEE109" s="0"/>
      <c r="FEF109" s="0"/>
      <c r="FEG109" s="0"/>
      <c r="FEH109" s="0"/>
      <c r="FEI109" s="0"/>
      <c r="FEJ109" s="0"/>
      <c r="FEK109" s="0"/>
      <c r="FEL109" s="0"/>
      <c r="FEM109" s="0"/>
      <c r="FEN109" s="0"/>
      <c r="FEO109" s="0"/>
      <c r="FEP109" s="0"/>
      <c r="FEQ109" s="0"/>
      <c r="FER109" s="0"/>
      <c r="FES109" s="0"/>
      <c r="FET109" s="0"/>
      <c r="FEU109" s="0"/>
      <c r="FEV109" s="0"/>
      <c r="FEW109" s="0"/>
      <c r="FEX109" s="0"/>
      <c r="FEY109" s="0"/>
      <c r="FEZ109" s="0"/>
      <c r="FFA109" s="0"/>
      <c r="FFB109" s="0"/>
      <c r="FFC109" s="0"/>
      <c r="FFD109" s="0"/>
      <c r="FFE109" s="0"/>
      <c r="FFF109" s="0"/>
      <c r="FFG109" s="0"/>
      <c r="FFH109" s="0"/>
      <c r="FFI109" s="0"/>
      <c r="FFJ109" s="0"/>
      <c r="FFK109" s="0"/>
      <c r="FFL109" s="0"/>
      <c r="FFM109" s="0"/>
      <c r="FFN109" s="0"/>
      <c r="FFO109" s="0"/>
      <c r="FFP109" s="0"/>
      <c r="FFQ109" s="0"/>
      <c r="FFR109" s="0"/>
      <c r="FFS109" s="0"/>
      <c r="FFT109" s="0"/>
      <c r="FFU109" s="0"/>
      <c r="FFV109" s="0"/>
      <c r="FFW109" s="0"/>
      <c r="FFX109" s="0"/>
      <c r="FFY109" s="0"/>
      <c r="FFZ109" s="0"/>
      <c r="FGA109" s="0"/>
      <c r="FGB109" s="0"/>
      <c r="FGC109" s="0"/>
      <c r="FGD109" s="0"/>
      <c r="FGE109" s="0"/>
      <c r="FGF109" s="0"/>
      <c r="FGG109" s="0"/>
      <c r="FGH109" s="0"/>
      <c r="FGI109" s="0"/>
      <c r="FGJ109" s="0"/>
      <c r="FGK109" s="0"/>
      <c r="FGL109" s="0"/>
      <c r="FGM109" s="0"/>
      <c r="FGN109" s="0"/>
      <c r="FGO109" s="0"/>
      <c r="FGP109" s="0"/>
      <c r="FGQ109" s="0"/>
      <c r="FGR109" s="0"/>
      <c r="FGS109" s="0"/>
      <c r="FGT109" s="0"/>
      <c r="FGU109" s="0"/>
      <c r="FGV109" s="0"/>
      <c r="FGW109" s="0"/>
      <c r="FGX109" s="0"/>
      <c r="FGY109" s="0"/>
      <c r="FGZ109" s="0"/>
      <c r="FHA109" s="0"/>
      <c r="FHB109" s="0"/>
      <c r="FHC109" s="0"/>
      <c r="FHD109" s="0"/>
      <c r="FHE109" s="0"/>
      <c r="FHF109" s="0"/>
      <c r="FHG109" s="0"/>
      <c r="FHH109" s="0"/>
      <c r="FHI109" s="0"/>
      <c r="FHJ109" s="0"/>
      <c r="FHK109" s="0"/>
      <c r="FHL109" s="0"/>
      <c r="FHM109" s="0"/>
      <c r="FHN109" s="0"/>
      <c r="FHO109" s="0"/>
      <c r="FHP109" s="0"/>
      <c r="FHQ109" s="0"/>
      <c r="FHR109" s="0"/>
      <c r="FHS109" s="0"/>
      <c r="FHT109" s="0"/>
      <c r="FHU109" s="0"/>
      <c r="FHV109" s="0"/>
      <c r="FHW109" s="0"/>
      <c r="FHX109" s="0"/>
      <c r="FHY109" s="0"/>
      <c r="FHZ109" s="0"/>
      <c r="FIA109" s="0"/>
      <c r="FIB109" s="0"/>
      <c r="FIC109" s="0"/>
      <c r="FID109" s="0"/>
      <c r="FIE109" s="0"/>
      <c r="FIF109" s="0"/>
      <c r="FIG109" s="0"/>
      <c r="FIH109" s="0"/>
      <c r="FII109" s="0"/>
      <c r="FIJ109" s="0"/>
      <c r="FIK109" s="0"/>
      <c r="FIL109" s="0"/>
      <c r="FIM109" s="0"/>
      <c r="FIN109" s="0"/>
      <c r="FIO109" s="0"/>
      <c r="FIP109" s="0"/>
      <c r="FIQ109" s="0"/>
      <c r="FIR109" s="0"/>
      <c r="FIS109" s="0"/>
      <c r="FIT109" s="0"/>
      <c r="FIU109" s="0"/>
      <c r="FIV109" s="0"/>
      <c r="FIW109" s="0"/>
      <c r="FIX109" s="0"/>
      <c r="FIY109" s="0"/>
      <c r="FIZ109" s="0"/>
      <c r="FJA109" s="0"/>
      <c r="FJB109" s="0"/>
      <c r="FJC109" s="0"/>
      <c r="FJD109" s="0"/>
      <c r="FJE109" s="0"/>
      <c r="FJF109" s="0"/>
      <c r="FJG109" s="0"/>
      <c r="FJH109" s="0"/>
      <c r="FJI109" s="0"/>
      <c r="FJJ109" s="0"/>
      <c r="FJK109" s="0"/>
      <c r="FJL109" s="0"/>
      <c r="FJM109" s="0"/>
      <c r="FJN109" s="0"/>
      <c r="FJO109" s="0"/>
      <c r="FJP109" s="0"/>
      <c r="FJQ109" s="0"/>
      <c r="FJR109" s="0"/>
      <c r="FJS109" s="0"/>
      <c r="FJT109" s="0"/>
      <c r="FJU109" s="0"/>
      <c r="FJV109" s="0"/>
      <c r="FJW109" s="0"/>
      <c r="FJX109" s="0"/>
      <c r="FJY109" s="0"/>
      <c r="FJZ109" s="0"/>
      <c r="FKA109" s="0"/>
      <c r="FKB109" s="0"/>
      <c r="FKC109" s="0"/>
      <c r="FKD109" s="0"/>
      <c r="FKE109" s="0"/>
      <c r="FKF109" s="0"/>
      <c r="FKG109" s="0"/>
      <c r="FKH109" s="0"/>
      <c r="FKI109" s="0"/>
      <c r="FKJ109" s="0"/>
      <c r="FKK109" s="0"/>
      <c r="FKL109" s="0"/>
      <c r="FKM109" s="0"/>
      <c r="FKN109" s="0"/>
      <c r="FKO109" s="0"/>
      <c r="FKP109" s="0"/>
      <c r="FKQ109" s="0"/>
      <c r="FKR109" s="0"/>
      <c r="FKS109" s="0"/>
      <c r="FKT109" s="0"/>
      <c r="FKU109" s="0"/>
      <c r="FKV109" s="0"/>
      <c r="FKW109" s="0"/>
      <c r="FKX109" s="0"/>
      <c r="FKY109" s="0"/>
      <c r="FKZ109" s="0"/>
      <c r="FLA109" s="0"/>
      <c r="FLB109" s="0"/>
      <c r="FLC109" s="0"/>
      <c r="FLD109" s="0"/>
      <c r="FLE109" s="0"/>
      <c r="FLF109" s="0"/>
      <c r="FLG109" s="0"/>
      <c r="FLH109" s="0"/>
      <c r="FLI109" s="0"/>
      <c r="FLJ109" s="0"/>
      <c r="FLK109" s="0"/>
      <c r="FLL109" s="0"/>
      <c r="FLM109" s="0"/>
      <c r="FLN109" s="0"/>
      <c r="FLO109" s="0"/>
      <c r="FLP109" s="0"/>
      <c r="FLQ109" s="0"/>
      <c r="FLR109" s="0"/>
      <c r="FLS109" s="0"/>
      <c r="FLT109" s="0"/>
      <c r="FLU109" s="0"/>
      <c r="FLV109" s="0"/>
      <c r="FLW109" s="0"/>
      <c r="FLX109" s="0"/>
      <c r="FLY109" s="0"/>
      <c r="FLZ109" s="0"/>
      <c r="FMA109" s="0"/>
      <c r="FMB109" s="0"/>
      <c r="FMC109" s="0"/>
      <c r="FMD109" s="0"/>
      <c r="FME109" s="0"/>
      <c r="FMF109" s="0"/>
      <c r="FMG109" s="0"/>
      <c r="FMH109" s="0"/>
      <c r="FMI109" s="0"/>
      <c r="FMJ109" s="0"/>
      <c r="FMK109" s="0"/>
      <c r="FML109" s="0"/>
      <c r="FMM109" s="0"/>
      <c r="FMN109" s="0"/>
      <c r="FMO109" s="0"/>
      <c r="FMP109" s="0"/>
      <c r="FMQ109" s="0"/>
      <c r="FMR109" s="0"/>
      <c r="FMS109" s="0"/>
      <c r="FMT109" s="0"/>
      <c r="FMU109" s="0"/>
      <c r="FMV109" s="0"/>
      <c r="FMW109" s="0"/>
      <c r="FMX109" s="0"/>
      <c r="FMY109" s="0"/>
      <c r="FMZ109" s="0"/>
      <c r="FNA109" s="0"/>
      <c r="FNB109" s="0"/>
      <c r="FNC109" s="0"/>
      <c r="FND109" s="0"/>
      <c r="FNE109" s="0"/>
      <c r="FNF109" s="0"/>
      <c r="FNG109" s="0"/>
      <c r="FNH109" s="0"/>
      <c r="FNI109" s="0"/>
      <c r="FNJ109" s="0"/>
      <c r="FNK109" s="0"/>
      <c r="FNL109" s="0"/>
      <c r="FNM109" s="0"/>
      <c r="FNN109" s="0"/>
      <c r="FNO109" s="0"/>
      <c r="FNP109" s="0"/>
      <c r="FNQ109" s="0"/>
      <c r="FNR109" s="0"/>
      <c r="FNS109" s="0"/>
      <c r="FNT109" s="0"/>
      <c r="FNU109" s="0"/>
      <c r="FNV109" s="0"/>
      <c r="FNW109" s="0"/>
      <c r="FNX109" s="0"/>
      <c r="FNY109" s="0"/>
      <c r="FNZ109" s="0"/>
      <c r="FOA109" s="0"/>
      <c r="FOB109" s="0"/>
      <c r="FOC109" s="0"/>
      <c r="FOD109" s="0"/>
      <c r="FOE109" s="0"/>
      <c r="FOF109" s="0"/>
      <c r="FOG109" s="0"/>
      <c r="FOH109" s="0"/>
      <c r="FOI109" s="0"/>
      <c r="FOJ109" s="0"/>
      <c r="FOK109" s="0"/>
      <c r="FOL109" s="0"/>
      <c r="FOM109" s="0"/>
      <c r="FON109" s="0"/>
      <c r="FOO109" s="0"/>
      <c r="FOP109" s="0"/>
      <c r="FOQ109" s="0"/>
      <c r="FOR109" s="0"/>
      <c r="FOS109" s="0"/>
      <c r="FOT109" s="0"/>
      <c r="FOU109" s="0"/>
      <c r="FOV109" s="0"/>
      <c r="FOW109" s="0"/>
      <c r="FOX109" s="0"/>
      <c r="FOY109" s="0"/>
      <c r="FOZ109" s="0"/>
      <c r="FPA109" s="0"/>
      <c r="FPB109" s="0"/>
      <c r="FPC109" s="0"/>
      <c r="FPD109" s="0"/>
      <c r="FPE109" s="0"/>
      <c r="FPF109" s="0"/>
      <c r="FPG109" s="0"/>
      <c r="FPH109" s="0"/>
      <c r="FPI109" s="0"/>
      <c r="FPJ109" s="0"/>
      <c r="FPK109" s="0"/>
      <c r="FPL109" s="0"/>
      <c r="FPM109" s="0"/>
      <c r="FPN109" s="0"/>
      <c r="FPO109" s="0"/>
      <c r="FPP109" s="0"/>
      <c r="FPQ109" s="0"/>
      <c r="FPR109" s="0"/>
      <c r="FPS109" s="0"/>
      <c r="FPT109" s="0"/>
      <c r="FPU109" s="0"/>
      <c r="FPV109" s="0"/>
      <c r="FPW109" s="0"/>
      <c r="FPX109" s="0"/>
      <c r="FPY109" s="0"/>
      <c r="FPZ109" s="0"/>
      <c r="FQA109" s="0"/>
      <c r="FQB109" s="0"/>
      <c r="FQC109" s="0"/>
      <c r="FQD109" s="0"/>
      <c r="FQE109" s="0"/>
      <c r="FQF109" s="0"/>
      <c r="FQG109" s="0"/>
      <c r="FQH109" s="0"/>
      <c r="FQI109" s="0"/>
      <c r="FQJ109" s="0"/>
      <c r="FQK109" s="0"/>
      <c r="FQL109" s="0"/>
      <c r="FQM109" s="0"/>
      <c r="FQN109" s="0"/>
      <c r="FQO109" s="0"/>
      <c r="FQP109" s="0"/>
      <c r="FQQ109" s="0"/>
      <c r="FQR109" s="0"/>
      <c r="FQS109" s="0"/>
      <c r="FQT109" s="0"/>
      <c r="FQU109" s="0"/>
      <c r="FQV109" s="0"/>
      <c r="FQW109" s="0"/>
      <c r="FQX109" s="0"/>
      <c r="FQY109" s="0"/>
      <c r="FQZ109" s="0"/>
      <c r="FRA109" s="0"/>
      <c r="FRB109" s="0"/>
      <c r="FRC109" s="0"/>
      <c r="FRD109" s="0"/>
      <c r="FRE109" s="0"/>
      <c r="FRF109" s="0"/>
      <c r="FRG109" s="0"/>
      <c r="FRH109" s="0"/>
      <c r="FRI109" s="0"/>
      <c r="FRJ109" s="0"/>
      <c r="FRK109" s="0"/>
      <c r="FRL109" s="0"/>
      <c r="FRM109" s="0"/>
      <c r="FRN109" s="0"/>
      <c r="FRO109" s="0"/>
      <c r="FRP109" s="0"/>
      <c r="FRQ109" s="0"/>
      <c r="FRR109" s="0"/>
      <c r="FRS109" s="0"/>
      <c r="FRT109" s="0"/>
      <c r="FRU109" s="0"/>
      <c r="FRV109" s="0"/>
      <c r="FRW109" s="0"/>
      <c r="FRX109" s="0"/>
      <c r="FRY109" s="0"/>
      <c r="FRZ109" s="0"/>
      <c r="FSA109" s="0"/>
      <c r="FSB109" s="0"/>
      <c r="FSC109" s="0"/>
      <c r="FSD109" s="0"/>
      <c r="FSE109" s="0"/>
      <c r="FSF109" s="0"/>
      <c r="FSG109" s="0"/>
      <c r="FSH109" s="0"/>
      <c r="FSI109" s="0"/>
      <c r="FSJ109" s="0"/>
      <c r="FSK109" s="0"/>
      <c r="FSL109" s="0"/>
      <c r="FSM109" s="0"/>
      <c r="FSN109" s="0"/>
      <c r="FSO109" s="0"/>
      <c r="FSP109" s="0"/>
      <c r="FSQ109" s="0"/>
      <c r="FSR109" s="0"/>
      <c r="FSS109" s="0"/>
      <c r="FST109" s="0"/>
      <c r="FSU109" s="0"/>
      <c r="FSV109" s="0"/>
      <c r="FSW109" s="0"/>
      <c r="FSX109" s="0"/>
      <c r="FSY109" s="0"/>
      <c r="FSZ109" s="0"/>
      <c r="FTA109" s="0"/>
      <c r="FTB109" s="0"/>
      <c r="FTC109" s="0"/>
      <c r="FTD109" s="0"/>
      <c r="FTE109" s="0"/>
      <c r="FTF109" s="0"/>
      <c r="FTG109" s="0"/>
      <c r="FTH109" s="0"/>
      <c r="FTI109" s="0"/>
      <c r="FTJ109" s="0"/>
      <c r="FTK109" s="0"/>
      <c r="FTL109" s="0"/>
      <c r="FTM109" s="0"/>
      <c r="FTN109" s="0"/>
      <c r="FTO109" s="0"/>
      <c r="FTP109" s="0"/>
      <c r="FTQ109" s="0"/>
      <c r="FTR109" s="0"/>
      <c r="FTS109" s="0"/>
      <c r="FTT109" s="0"/>
      <c r="FTU109" s="0"/>
      <c r="FTV109" s="0"/>
      <c r="FTW109" s="0"/>
      <c r="FTX109" s="0"/>
      <c r="FTY109" s="0"/>
      <c r="FTZ109" s="0"/>
      <c r="FUA109" s="0"/>
      <c r="FUB109" s="0"/>
      <c r="FUC109" s="0"/>
      <c r="FUD109" s="0"/>
      <c r="FUE109" s="0"/>
      <c r="FUF109" s="0"/>
      <c r="FUG109" s="0"/>
      <c r="FUH109" s="0"/>
      <c r="FUI109" s="0"/>
      <c r="FUJ109" s="0"/>
      <c r="FUK109" s="0"/>
      <c r="FUL109" s="0"/>
      <c r="FUM109" s="0"/>
      <c r="FUN109" s="0"/>
      <c r="FUO109" s="0"/>
      <c r="FUP109" s="0"/>
      <c r="FUQ109" s="0"/>
      <c r="FUR109" s="0"/>
      <c r="FUS109" s="0"/>
      <c r="FUT109" s="0"/>
      <c r="FUU109" s="0"/>
      <c r="FUV109" s="0"/>
      <c r="FUW109" s="0"/>
      <c r="FUX109" s="0"/>
      <c r="FUY109" s="0"/>
      <c r="FUZ109" s="0"/>
      <c r="FVA109" s="0"/>
      <c r="FVB109" s="0"/>
      <c r="FVC109" s="0"/>
      <c r="FVD109" s="0"/>
      <c r="FVE109" s="0"/>
      <c r="FVF109" s="0"/>
      <c r="FVG109" s="0"/>
      <c r="FVH109" s="0"/>
      <c r="FVI109" s="0"/>
      <c r="FVJ109" s="0"/>
      <c r="FVK109" s="0"/>
      <c r="FVL109" s="0"/>
      <c r="FVM109" s="0"/>
      <c r="FVN109" s="0"/>
      <c r="FVO109" s="0"/>
      <c r="FVP109" s="0"/>
      <c r="FVQ109" s="0"/>
      <c r="FVR109" s="0"/>
      <c r="FVS109" s="0"/>
      <c r="FVT109" s="0"/>
      <c r="FVU109" s="0"/>
      <c r="FVV109" s="0"/>
      <c r="FVW109" s="0"/>
      <c r="FVX109" s="0"/>
      <c r="FVY109" s="0"/>
      <c r="FVZ109" s="0"/>
      <c r="FWA109" s="0"/>
      <c r="FWB109" s="0"/>
      <c r="FWC109" s="0"/>
      <c r="FWD109" s="0"/>
      <c r="FWE109" s="0"/>
      <c r="FWF109" s="0"/>
      <c r="FWG109" s="0"/>
      <c r="FWH109" s="0"/>
      <c r="FWI109" s="0"/>
      <c r="FWJ109" s="0"/>
      <c r="FWK109" s="0"/>
      <c r="FWL109" s="0"/>
      <c r="FWM109" s="0"/>
      <c r="FWN109" s="0"/>
      <c r="FWO109" s="0"/>
      <c r="FWP109" s="0"/>
      <c r="FWQ109" s="0"/>
      <c r="FWR109" s="0"/>
      <c r="FWS109" s="0"/>
      <c r="FWT109" s="0"/>
      <c r="FWU109" s="0"/>
      <c r="FWV109" s="0"/>
      <c r="FWW109" s="0"/>
      <c r="FWX109" s="0"/>
      <c r="FWY109" s="0"/>
      <c r="FWZ109" s="0"/>
      <c r="FXA109" s="0"/>
      <c r="FXB109" s="0"/>
      <c r="FXC109" s="0"/>
      <c r="FXD109" s="0"/>
      <c r="FXE109" s="0"/>
      <c r="FXF109" s="0"/>
      <c r="FXG109" s="0"/>
      <c r="FXH109" s="0"/>
      <c r="FXI109" s="0"/>
      <c r="FXJ109" s="0"/>
      <c r="FXK109" s="0"/>
      <c r="FXL109" s="0"/>
      <c r="FXM109" s="0"/>
      <c r="FXN109" s="0"/>
      <c r="FXO109" s="0"/>
      <c r="FXP109" s="0"/>
      <c r="FXQ109" s="0"/>
      <c r="FXR109" s="0"/>
      <c r="FXS109" s="0"/>
      <c r="FXT109" s="0"/>
      <c r="FXU109" s="0"/>
      <c r="FXV109" s="0"/>
      <c r="FXW109" s="0"/>
      <c r="FXX109" s="0"/>
      <c r="FXY109" s="0"/>
      <c r="FXZ109" s="0"/>
      <c r="FYA109" s="0"/>
      <c r="FYB109" s="0"/>
      <c r="FYC109" s="0"/>
      <c r="FYD109" s="0"/>
      <c r="FYE109" s="0"/>
      <c r="FYF109" s="0"/>
      <c r="FYG109" s="0"/>
      <c r="FYH109" s="0"/>
      <c r="FYI109" s="0"/>
      <c r="FYJ109" s="0"/>
      <c r="FYK109" s="0"/>
      <c r="FYL109" s="0"/>
      <c r="FYM109" s="0"/>
      <c r="FYN109" s="0"/>
      <c r="FYO109" s="0"/>
      <c r="FYP109" s="0"/>
      <c r="FYQ109" s="0"/>
      <c r="FYR109" s="0"/>
      <c r="FYS109" s="0"/>
      <c r="FYT109" s="0"/>
      <c r="FYU109" s="0"/>
      <c r="FYV109" s="0"/>
      <c r="FYW109" s="0"/>
      <c r="FYX109" s="0"/>
      <c r="FYY109" s="0"/>
      <c r="FYZ109" s="0"/>
      <c r="FZA109" s="0"/>
      <c r="FZB109" s="0"/>
      <c r="FZC109" s="0"/>
      <c r="FZD109" s="0"/>
      <c r="FZE109" s="0"/>
      <c r="FZF109" s="0"/>
      <c r="FZG109" s="0"/>
      <c r="FZH109" s="0"/>
      <c r="FZI109" s="0"/>
      <c r="FZJ109" s="0"/>
      <c r="FZK109" s="0"/>
      <c r="FZL109" s="0"/>
      <c r="FZM109" s="0"/>
      <c r="FZN109" s="0"/>
      <c r="FZO109" s="0"/>
      <c r="FZP109" s="0"/>
      <c r="FZQ109" s="0"/>
      <c r="FZR109" s="0"/>
      <c r="FZS109" s="0"/>
      <c r="FZT109" s="0"/>
      <c r="FZU109" s="0"/>
      <c r="FZV109" s="0"/>
      <c r="FZW109" s="0"/>
      <c r="FZX109" s="0"/>
      <c r="FZY109" s="0"/>
      <c r="FZZ109" s="0"/>
      <c r="GAA109" s="0"/>
      <c r="GAB109" s="0"/>
      <c r="GAC109" s="0"/>
      <c r="GAD109" s="0"/>
      <c r="GAE109" s="0"/>
      <c r="GAF109" s="0"/>
      <c r="GAG109" s="0"/>
      <c r="GAH109" s="0"/>
      <c r="GAI109" s="0"/>
      <c r="GAJ109" s="0"/>
      <c r="GAK109" s="0"/>
      <c r="GAL109" s="0"/>
      <c r="GAM109" s="0"/>
      <c r="GAN109" s="0"/>
      <c r="GAO109" s="0"/>
      <c r="GAP109" s="0"/>
      <c r="GAQ109" s="0"/>
      <c r="GAR109" s="0"/>
      <c r="GAS109" s="0"/>
      <c r="GAT109" s="0"/>
      <c r="GAU109" s="0"/>
      <c r="GAV109" s="0"/>
      <c r="GAW109" s="0"/>
      <c r="GAX109" s="0"/>
      <c r="GAY109" s="0"/>
      <c r="GAZ109" s="0"/>
      <c r="GBA109" s="0"/>
      <c r="GBB109" s="0"/>
      <c r="GBC109" s="0"/>
      <c r="GBD109" s="0"/>
      <c r="GBE109" s="0"/>
      <c r="GBF109" s="0"/>
      <c r="GBG109" s="0"/>
      <c r="GBH109" s="0"/>
      <c r="GBI109" s="0"/>
      <c r="GBJ109" s="0"/>
      <c r="GBK109" s="0"/>
      <c r="GBL109" s="0"/>
      <c r="GBM109" s="0"/>
      <c r="GBN109" s="0"/>
      <c r="GBO109" s="0"/>
      <c r="GBP109" s="0"/>
      <c r="GBQ109" s="0"/>
      <c r="GBR109" s="0"/>
      <c r="GBS109" s="0"/>
      <c r="GBT109" s="0"/>
      <c r="GBU109" s="0"/>
      <c r="GBV109" s="0"/>
      <c r="GBW109" s="0"/>
      <c r="GBX109" s="0"/>
      <c r="GBY109" s="0"/>
      <c r="GBZ109" s="0"/>
      <c r="GCA109" s="0"/>
      <c r="GCB109" s="0"/>
      <c r="GCC109" s="0"/>
      <c r="GCD109" s="0"/>
      <c r="GCE109" s="0"/>
      <c r="GCF109" s="0"/>
      <c r="GCG109" s="0"/>
      <c r="GCH109" s="0"/>
      <c r="GCI109" s="0"/>
      <c r="GCJ109" s="0"/>
      <c r="GCK109" s="0"/>
      <c r="GCL109" s="0"/>
      <c r="GCM109" s="0"/>
      <c r="GCN109" s="0"/>
      <c r="GCO109" s="0"/>
      <c r="GCP109" s="0"/>
      <c r="GCQ109" s="0"/>
      <c r="GCR109" s="0"/>
      <c r="GCS109" s="0"/>
      <c r="GCT109" s="0"/>
      <c r="GCU109" s="0"/>
      <c r="GCV109" s="0"/>
      <c r="GCW109" s="0"/>
      <c r="GCX109" s="0"/>
      <c r="GCY109" s="0"/>
      <c r="GCZ109" s="0"/>
      <c r="GDA109" s="0"/>
      <c r="GDB109" s="0"/>
      <c r="GDC109" s="0"/>
      <c r="GDD109" s="0"/>
      <c r="GDE109" s="0"/>
      <c r="GDF109" s="0"/>
      <c r="GDG109" s="0"/>
      <c r="GDH109" s="0"/>
      <c r="GDI109" s="0"/>
      <c r="GDJ109" s="0"/>
      <c r="GDK109" s="0"/>
      <c r="GDL109" s="0"/>
      <c r="GDM109" s="0"/>
      <c r="GDN109" s="0"/>
      <c r="GDO109" s="0"/>
      <c r="GDP109" s="0"/>
      <c r="GDQ109" s="0"/>
      <c r="GDR109" s="0"/>
      <c r="GDS109" s="0"/>
      <c r="GDT109" s="0"/>
      <c r="GDU109" s="0"/>
      <c r="GDV109" s="0"/>
      <c r="GDW109" s="0"/>
      <c r="GDX109" s="0"/>
      <c r="GDY109" s="0"/>
      <c r="GDZ109" s="0"/>
      <c r="GEA109" s="0"/>
      <c r="GEB109" s="0"/>
      <c r="GEC109" s="0"/>
      <c r="GED109" s="0"/>
      <c r="GEE109" s="0"/>
      <c r="GEF109" s="0"/>
      <c r="GEG109" s="0"/>
      <c r="GEH109" s="0"/>
      <c r="GEI109" s="0"/>
      <c r="GEJ109" s="0"/>
      <c r="GEK109" s="0"/>
      <c r="GEL109" s="0"/>
      <c r="GEM109" s="0"/>
      <c r="GEN109" s="0"/>
      <c r="GEO109" s="0"/>
      <c r="GEP109" s="0"/>
      <c r="GEQ109" s="0"/>
      <c r="GER109" s="0"/>
      <c r="GES109" s="0"/>
      <c r="GET109" s="0"/>
      <c r="GEU109" s="0"/>
      <c r="GEV109" s="0"/>
      <c r="GEW109" s="0"/>
      <c r="GEX109" s="0"/>
      <c r="GEY109" s="0"/>
      <c r="GEZ109" s="0"/>
      <c r="GFA109" s="0"/>
      <c r="GFB109" s="0"/>
      <c r="GFC109" s="0"/>
      <c r="GFD109" s="0"/>
      <c r="GFE109" s="0"/>
      <c r="GFF109" s="0"/>
      <c r="GFG109" s="0"/>
      <c r="GFH109" s="0"/>
      <c r="GFI109" s="0"/>
      <c r="GFJ109" s="0"/>
      <c r="GFK109" s="0"/>
      <c r="GFL109" s="0"/>
      <c r="GFM109" s="0"/>
      <c r="GFN109" s="0"/>
      <c r="GFO109" s="0"/>
      <c r="GFP109" s="0"/>
      <c r="GFQ109" s="0"/>
      <c r="GFR109" s="0"/>
      <c r="GFS109" s="0"/>
      <c r="GFT109" s="0"/>
      <c r="GFU109" s="0"/>
      <c r="GFV109" s="0"/>
      <c r="GFW109" s="0"/>
      <c r="GFX109" s="0"/>
      <c r="GFY109" s="0"/>
      <c r="GFZ109" s="0"/>
      <c r="GGA109" s="0"/>
      <c r="GGB109" s="0"/>
      <c r="GGC109" s="0"/>
      <c r="GGD109" s="0"/>
      <c r="GGE109" s="0"/>
      <c r="GGF109" s="0"/>
      <c r="GGG109" s="0"/>
      <c r="GGH109" s="0"/>
      <c r="GGI109" s="0"/>
      <c r="GGJ109" s="0"/>
      <c r="GGK109" s="0"/>
      <c r="GGL109" s="0"/>
      <c r="GGM109" s="0"/>
      <c r="GGN109" s="0"/>
      <c r="GGO109" s="0"/>
      <c r="GGP109" s="0"/>
      <c r="GGQ109" s="0"/>
      <c r="GGR109" s="0"/>
      <c r="GGS109" s="0"/>
      <c r="GGT109" s="0"/>
      <c r="GGU109" s="0"/>
      <c r="GGV109" s="0"/>
      <c r="GGW109" s="0"/>
      <c r="GGX109" s="0"/>
      <c r="GGY109" s="0"/>
      <c r="GGZ109" s="0"/>
      <c r="GHA109" s="0"/>
      <c r="GHB109" s="0"/>
      <c r="GHC109" s="0"/>
      <c r="GHD109" s="0"/>
      <c r="GHE109" s="0"/>
      <c r="GHF109" s="0"/>
      <c r="GHG109" s="0"/>
      <c r="GHH109" s="0"/>
      <c r="GHI109" s="0"/>
      <c r="GHJ109" s="0"/>
      <c r="GHK109" s="0"/>
      <c r="GHL109" s="0"/>
      <c r="GHM109" s="0"/>
      <c r="GHN109" s="0"/>
      <c r="GHO109" s="0"/>
      <c r="GHP109" s="0"/>
      <c r="GHQ109" s="0"/>
      <c r="GHR109" s="0"/>
      <c r="GHS109" s="0"/>
      <c r="GHT109" s="0"/>
      <c r="GHU109" s="0"/>
      <c r="GHV109" s="0"/>
      <c r="GHW109" s="0"/>
      <c r="GHX109" s="0"/>
      <c r="GHY109" s="0"/>
      <c r="GHZ109" s="0"/>
      <c r="GIA109" s="0"/>
      <c r="GIB109" s="0"/>
      <c r="GIC109" s="0"/>
      <c r="GID109" s="0"/>
      <c r="GIE109" s="0"/>
      <c r="GIF109" s="0"/>
      <c r="GIG109" s="0"/>
      <c r="GIH109" s="0"/>
      <c r="GII109" s="0"/>
      <c r="GIJ109" s="0"/>
      <c r="GIK109" s="0"/>
      <c r="GIL109" s="0"/>
      <c r="GIM109" s="0"/>
      <c r="GIN109" s="0"/>
      <c r="GIO109" s="0"/>
      <c r="GIP109" s="0"/>
      <c r="GIQ109" s="0"/>
      <c r="GIR109" s="0"/>
      <c r="GIS109" s="0"/>
      <c r="GIT109" s="0"/>
      <c r="GIU109" s="0"/>
      <c r="GIV109" s="0"/>
      <c r="GIW109" s="0"/>
      <c r="GIX109" s="0"/>
      <c r="GIY109" s="0"/>
      <c r="GIZ109" s="0"/>
      <c r="GJA109" s="0"/>
      <c r="GJB109" s="0"/>
      <c r="GJC109" s="0"/>
      <c r="GJD109" s="0"/>
      <c r="GJE109" s="0"/>
      <c r="GJF109" s="0"/>
      <c r="GJG109" s="0"/>
      <c r="GJH109" s="0"/>
      <c r="GJI109" s="0"/>
      <c r="GJJ109" s="0"/>
      <c r="GJK109" s="0"/>
      <c r="GJL109" s="0"/>
      <c r="GJM109" s="0"/>
      <c r="GJN109" s="0"/>
      <c r="GJO109" s="0"/>
      <c r="GJP109" s="0"/>
      <c r="GJQ109" s="0"/>
      <c r="GJR109" s="0"/>
      <c r="GJS109" s="0"/>
      <c r="GJT109" s="0"/>
      <c r="GJU109" s="0"/>
      <c r="GJV109" s="0"/>
      <c r="GJW109" s="0"/>
      <c r="GJX109" s="0"/>
      <c r="GJY109" s="0"/>
      <c r="GJZ109" s="0"/>
      <c r="GKA109" s="0"/>
      <c r="GKB109" s="0"/>
      <c r="GKC109" s="0"/>
      <c r="GKD109" s="0"/>
      <c r="GKE109" s="0"/>
      <c r="GKF109" s="0"/>
      <c r="GKG109" s="0"/>
      <c r="GKH109" s="0"/>
      <c r="GKI109" s="0"/>
      <c r="GKJ109" s="0"/>
      <c r="GKK109" s="0"/>
      <c r="GKL109" s="0"/>
      <c r="GKM109" s="0"/>
      <c r="GKN109" s="0"/>
      <c r="GKO109" s="0"/>
      <c r="GKP109" s="0"/>
      <c r="GKQ109" s="0"/>
      <c r="GKR109" s="0"/>
      <c r="GKS109" s="0"/>
      <c r="GKT109" s="0"/>
      <c r="GKU109" s="0"/>
      <c r="GKV109" s="0"/>
      <c r="GKW109" s="0"/>
      <c r="GKX109" s="0"/>
      <c r="GKY109" s="0"/>
      <c r="GKZ109" s="0"/>
      <c r="GLA109" s="0"/>
      <c r="GLB109" s="0"/>
      <c r="GLC109" s="0"/>
      <c r="GLD109" s="0"/>
      <c r="GLE109" s="0"/>
      <c r="GLF109" s="0"/>
      <c r="GLG109" s="0"/>
      <c r="GLH109" s="0"/>
      <c r="GLI109" s="0"/>
      <c r="GLJ109" s="0"/>
      <c r="GLK109" s="0"/>
      <c r="GLL109" s="0"/>
      <c r="GLM109" s="0"/>
      <c r="GLN109" s="0"/>
      <c r="GLO109" s="0"/>
      <c r="GLP109" s="0"/>
      <c r="GLQ109" s="0"/>
      <c r="GLR109" s="0"/>
      <c r="GLS109" s="0"/>
      <c r="GLT109" s="0"/>
      <c r="GLU109" s="0"/>
      <c r="GLV109" s="0"/>
      <c r="GLW109" s="0"/>
      <c r="GLX109" s="0"/>
      <c r="GLY109" s="0"/>
      <c r="GLZ109" s="0"/>
      <c r="GMA109" s="0"/>
      <c r="GMB109" s="0"/>
      <c r="GMC109" s="0"/>
      <c r="GMD109" s="0"/>
      <c r="GME109" s="0"/>
      <c r="GMF109" s="0"/>
      <c r="GMG109" s="0"/>
      <c r="GMH109" s="0"/>
      <c r="GMI109" s="0"/>
      <c r="GMJ109" s="0"/>
      <c r="GMK109" s="0"/>
      <c r="GML109" s="0"/>
      <c r="GMM109" s="0"/>
      <c r="GMN109" s="0"/>
      <c r="GMO109" s="0"/>
      <c r="GMP109" s="0"/>
      <c r="GMQ109" s="0"/>
      <c r="GMR109" s="0"/>
      <c r="GMS109" s="0"/>
      <c r="GMT109" s="0"/>
      <c r="GMU109" s="0"/>
      <c r="GMV109" s="0"/>
      <c r="GMW109" s="0"/>
      <c r="GMX109" s="0"/>
      <c r="GMY109" s="0"/>
      <c r="GMZ109" s="0"/>
      <c r="GNA109" s="0"/>
      <c r="GNB109" s="0"/>
      <c r="GNC109" s="0"/>
      <c r="GND109" s="0"/>
      <c r="GNE109" s="0"/>
      <c r="GNF109" s="0"/>
      <c r="GNG109" s="0"/>
      <c r="GNH109" s="0"/>
      <c r="GNI109" s="0"/>
      <c r="GNJ109" s="0"/>
      <c r="GNK109" s="0"/>
      <c r="GNL109" s="0"/>
      <c r="GNM109" s="0"/>
      <c r="GNN109" s="0"/>
      <c r="GNO109" s="0"/>
      <c r="GNP109" s="0"/>
      <c r="GNQ109" s="0"/>
      <c r="GNR109" s="0"/>
      <c r="GNS109" s="0"/>
      <c r="GNT109" s="0"/>
      <c r="GNU109" s="0"/>
      <c r="GNV109" s="0"/>
      <c r="GNW109" s="0"/>
      <c r="GNX109" s="0"/>
      <c r="GNY109" s="0"/>
      <c r="GNZ109" s="0"/>
      <c r="GOA109" s="0"/>
      <c r="GOB109" s="0"/>
      <c r="GOC109" s="0"/>
      <c r="GOD109" s="0"/>
      <c r="GOE109" s="0"/>
      <c r="GOF109" s="0"/>
      <c r="GOG109" s="0"/>
      <c r="GOH109" s="0"/>
      <c r="GOI109" s="0"/>
      <c r="GOJ109" s="0"/>
      <c r="GOK109" s="0"/>
      <c r="GOL109" s="0"/>
      <c r="GOM109" s="0"/>
      <c r="GON109" s="0"/>
      <c r="GOO109" s="0"/>
      <c r="GOP109" s="0"/>
      <c r="GOQ109" s="0"/>
      <c r="GOR109" s="0"/>
      <c r="GOS109" s="0"/>
      <c r="GOT109" s="0"/>
      <c r="GOU109" s="0"/>
      <c r="GOV109" s="0"/>
      <c r="GOW109" s="0"/>
      <c r="GOX109" s="0"/>
      <c r="GOY109" s="0"/>
      <c r="GOZ109" s="0"/>
      <c r="GPA109" s="0"/>
      <c r="GPB109" s="0"/>
      <c r="GPC109" s="0"/>
      <c r="GPD109" s="0"/>
      <c r="GPE109" s="0"/>
      <c r="GPF109" s="0"/>
      <c r="GPG109" s="0"/>
      <c r="GPH109" s="0"/>
      <c r="GPI109" s="0"/>
      <c r="GPJ109" s="0"/>
      <c r="GPK109" s="0"/>
      <c r="GPL109" s="0"/>
      <c r="GPM109" s="0"/>
      <c r="GPN109" s="0"/>
      <c r="GPO109" s="0"/>
      <c r="GPP109" s="0"/>
      <c r="GPQ109" s="0"/>
      <c r="GPR109" s="0"/>
      <c r="GPS109" s="0"/>
      <c r="GPT109" s="0"/>
      <c r="GPU109" s="0"/>
      <c r="GPV109" s="0"/>
      <c r="GPW109" s="0"/>
      <c r="GPX109" s="0"/>
      <c r="GPY109" s="0"/>
      <c r="GPZ109" s="0"/>
      <c r="GQA109" s="0"/>
      <c r="GQB109" s="0"/>
      <c r="GQC109" s="0"/>
      <c r="GQD109" s="0"/>
      <c r="GQE109" s="0"/>
      <c r="GQF109" s="0"/>
      <c r="GQG109" s="0"/>
      <c r="GQH109" s="0"/>
      <c r="GQI109" s="0"/>
      <c r="GQJ109" s="0"/>
      <c r="GQK109" s="0"/>
      <c r="GQL109" s="0"/>
      <c r="GQM109" s="0"/>
      <c r="GQN109" s="0"/>
      <c r="GQO109" s="0"/>
      <c r="GQP109" s="0"/>
      <c r="GQQ109" s="0"/>
      <c r="GQR109" s="0"/>
      <c r="GQS109" s="0"/>
      <c r="GQT109" s="0"/>
      <c r="GQU109" s="0"/>
      <c r="GQV109" s="0"/>
      <c r="GQW109" s="0"/>
      <c r="GQX109" s="0"/>
      <c r="GQY109" s="0"/>
      <c r="GQZ109" s="0"/>
      <c r="GRA109" s="0"/>
      <c r="GRB109" s="0"/>
      <c r="GRC109" s="0"/>
      <c r="GRD109" s="0"/>
      <c r="GRE109" s="0"/>
      <c r="GRF109" s="0"/>
      <c r="GRG109" s="0"/>
      <c r="GRH109" s="0"/>
      <c r="GRI109" s="0"/>
      <c r="GRJ109" s="0"/>
      <c r="GRK109" s="0"/>
      <c r="GRL109" s="0"/>
      <c r="GRM109" s="0"/>
      <c r="GRN109" s="0"/>
      <c r="GRO109" s="0"/>
      <c r="GRP109" s="0"/>
      <c r="GRQ109" s="0"/>
      <c r="GRR109" s="0"/>
      <c r="GRS109" s="0"/>
      <c r="GRT109" s="0"/>
      <c r="GRU109" s="0"/>
      <c r="GRV109" s="0"/>
      <c r="GRW109" s="0"/>
      <c r="GRX109" s="0"/>
      <c r="GRY109" s="0"/>
      <c r="GRZ109" s="0"/>
      <c r="GSA109" s="0"/>
      <c r="GSB109" s="0"/>
      <c r="GSC109" s="0"/>
      <c r="GSD109" s="0"/>
      <c r="GSE109" s="0"/>
      <c r="GSF109" s="0"/>
      <c r="GSG109" s="0"/>
      <c r="GSH109" s="0"/>
      <c r="GSI109" s="0"/>
      <c r="GSJ109" s="0"/>
      <c r="GSK109" s="0"/>
      <c r="GSL109" s="0"/>
      <c r="GSM109" s="0"/>
      <c r="GSN109" s="0"/>
      <c r="GSO109" s="0"/>
      <c r="GSP109" s="0"/>
      <c r="GSQ109" s="0"/>
      <c r="GSR109" s="0"/>
      <c r="GSS109" s="0"/>
      <c r="GST109" s="0"/>
      <c r="GSU109" s="0"/>
      <c r="GSV109" s="0"/>
      <c r="GSW109" s="0"/>
      <c r="GSX109" s="0"/>
      <c r="GSY109" s="0"/>
      <c r="GSZ109" s="0"/>
      <c r="GTA109" s="0"/>
      <c r="GTB109" s="0"/>
      <c r="GTC109" s="0"/>
      <c r="GTD109" s="0"/>
      <c r="GTE109" s="0"/>
      <c r="GTF109" s="0"/>
      <c r="GTG109" s="0"/>
      <c r="GTH109" s="0"/>
      <c r="GTI109" s="0"/>
      <c r="GTJ109" s="0"/>
      <c r="GTK109" s="0"/>
      <c r="GTL109" s="0"/>
      <c r="GTM109" s="0"/>
      <c r="GTN109" s="0"/>
      <c r="GTO109" s="0"/>
      <c r="GTP109" s="0"/>
      <c r="GTQ109" s="0"/>
      <c r="GTR109" s="0"/>
      <c r="GTS109" s="0"/>
      <c r="GTT109" s="0"/>
      <c r="GTU109" s="0"/>
      <c r="GTV109" s="0"/>
      <c r="GTW109" s="0"/>
      <c r="GTX109" s="0"/>
      <c r="GTY109" s="0"/>
      <c r="GTZ109" s="0"/>
      <c r="GUA109" s="0"/>
      <c r="GUB109" s="0"/>
      <c r="GUC109" s="0"/>
      <c r="GUD109" s="0"/>
      <c r="GUE109" s="0"/>
      <c r="GUF109" s="0"/>
      <c r="GUG109" s="0"/>
      <c r="GUH109" s="0"/>
      <c r="GUI109" s="0"/>
      <c r="GUJ109" s="0"/>
      <c r="GUK109" s="0"/>
      <c r="GUL109" s="0"/>
      <c r="GUM109" s="0"/>
      <c r="GUN109" s="0"/>
      <c r="GUO109" s="0"/>
      <c r="GUP109" s="0"/>
      <c r="GUQ109" s="0"/>
      <c r="GUR109" s="0"/>
      <c r="GUS109" s="0"/>
      <c r="GUT109" s="0"/>
      <c r="GUU109" s="0"/>
      <c r="GUV109" s="0"/>
      <c r="GUW109" s="0"/>
      <c r="GUX109" s="0"/>
      <c r="GUY109" s="0"/>
      <c r="GUZ109" s="0"/>
      <c r="GVA109" s="0"/>
      <c r="GVB109" s="0"/>
      <c r="GVC109" s="0"/>
      <c r="GVD109" s="0"/>
      <c r="GVE109" s="0"/>
      <c r="GVF109" s="0"/>
      <c r="GVG109" s="0"/>
      <c r="GVH109" s="0"/>
      <c r="GVI109" s="0"/>
      <c r="GVJ109" s="0"/>
      <c r="GVK109" s="0"/>
      <c r="GVL109" s="0"/>
      <c r="GVM109" s="0"/>
      <c r="GVN109" s="0"/>
      <c r="GVO109" s="0"/>
      <c r="GVP109" s="0"/>
      <c r="GVQ109" s="0"/>
      <c r="GVR109" s="0"/>
      <c r="GVS109" s="0"/>
      <c r="GVT109" s="0"/>
      <c r="GVU109" s="0"/>
      <c r="GVV109" s="0"/>
      <c r="GVW109" s="0"/>
      <c r="GVX109" s="0"/>
      <c r="GVY109" s="0"/>
      <c r="GVZ109" s="0"/>
      <c r="GWA109" s="0"/>
      <c r="GWB109" s="0"/>
      <c r="GWC109" s="0"/>
      <c r="GWD109" s="0"/>
      <c r="GWE109" s="0"/>
      <c r="GWF109" s="0"/>
      <c r="GWG109" s="0"/>
      <c r="GWH109" s="0"/>
      <c r="GWI109" s="0"/>
      <c r="GWJ109" s="0"/>
      <c r="GWK109" s="0"/>
      <c r="GWL109" s="0"/>
      <c r="GWM109" s="0"/>
      <c r="GWN109" s="0"/>
      <c r="GWO109" s="0"/>
      <c r="GWP109" s="0"/>
      <c r="GWQ109" s="0"/>
      <c r="GWR109" s="0"/>
      <c r="GWS109" s="0"/>
      <c r="GWT109" s="0"/>
      <c r="GWU109" s="0"/>
      <c r="GWV109" s="0"/>
      <c r="GWW109" s="0"/>
      <c r="GWX109" s="0"/>
      <c r="GWY109" s="0"/>
      <c r="GWZ109" s="0"/>
      <c r="GXA109" s="0"/>
      <c r="GXB109" s="0"/>
      <c r="GXC109" s="0"/>
      <c r="GXD109" s="0"/>
      <c r="GXE109" s="0"/>
      <c r="GXF109" s="0"/>
      <c r="GXG109" s="0"/>
      <c r="GXH109" s="0"/>
      <c r="GXI109" s="0"/>
      <c r="GXJ109" s="0"/>
      <c r="GXK109" s="0"/>
      <c r="GXL109" s="0"/>
      <c r="GXM109" s="0"/>
      <c r="GXN109" s="0"/>
      <c r="GXO109" s="0"/>
      <c r="GXP109" s="0"/>
      <c r="GXQ109" s="0"/>
      <c r="GXR109" s="0"/>
      <c r="GXS109" s="0"/>
      <c r="GXT109" s="0"/>
      <c r="GXU109" s="0"/>
      <c r="GXV109" s="0"/>
      <c r="GXW109" s="0"/>
      <c r="GXX109" s="0"/>
      <c r="GXY109" s="0"/>
      <c r="GXZ109" s="0"/>
      <c r="GYA109" s="0"/>
      <c r="GYB109" s="0"/>
      <c r="GYC109" s="0"/>
      <c r="GYD109" s="0"/>
      <c r="GYE109" s="0"/>
      <c r="GYF109" s="0"/>
      <c r="GYG109" s="0"/>
      <c r="GYH109" s="0"/>
      <c r="GYI109" s="0"/>
      <c r="GYJ109" s="0"/>
      <c r="GYK109" s="0"/>
      <c r="GYL109" s="0"/>
      <c r="GYM109" s="0"/>
      <c r="GYN109" s="0"/>
      <c r="GYO109" s="0"/>
      <c r="GYP109" s="0"/>
      <c r="GYQ109" s="0"/>
      <c r="GYR109" s="0"/>
      <c r="GYS109" s="0"/>
      <c r="GYT109" s="0"/>
      <c r="GYU109" s="0"/>
      <c r="GYV109" s="0"/>
      <c r="GYW109" s="0"/>
      <c r="GYX109" s="0"/>
      <c r="GYY109" s="0"/>
      <c r="GYZ109" s="0"/>
      <c r="GZA109" s="0"/>
      <c r="GZB109" s="0"/>
      <c r="GZC109" s="0"/>
      <c r="GZD109" s="0"/>
      <c r="GZE109" s="0"/>
      <c r="GZF109" s="0"/>
      <c r="GZG109" s="0"/>
      <c r="GZH109" s="0"/>
      <c r="GZI109" s="0"/>
      <c r="GZJ109" s="0"/>
      <c r="GZK109" s="0"/>
      <c r="GZL109" s="0"/>
      <c r="GZM109" s="0"/>
      <c r="GZN109" s="0"/>
      <c r="GZO109" s="0"/>
      <c r="GZP109" s="0"/>
      <c r="GZQ109" s="0"/>
      <c r="GZR109" s="0"/>
      <c r="GZS109" s="0"/>
      <c r="GZT109" s="0"/>
      <c r="GZU109" s="0"/>
      <c r="GZV109" s="0"/>
      <c r="GZW109" s="0"/>
      <c r="GZX109" s="0"/>
      <c r="GZY109" s="0"/>
      <c r="GZZ109" s="0"/>
      <c r="HAA109" s="0"/>
      <c r="HAB109" s="0"/>
      <c r="HAC109" s="0"/>
      <c r="HAD109" s="0"/>
      <c r="HAE109" s="0"/>
      <c r="HAF109" s="0"/>
      <c r="HAG109" s="0"/>
      <c r="HAH109" s="0"/>
      <c r="HAI109" s="0"/>
      <c r="HAJ109" s="0"/>
      <c r="HAK109" s="0"/>
      <c r="HAL109" s="0"/>
      <c r="HAM109" s="0"/>
      <c r="HAN109" s="0"/>
      <c r="HAO109" s="0"/>
      <c r="HAP109" s="0"/>
      <c r="HAQ109" s="0"/>
      <c r="HAR109" s="0"/>
      <c r="HAS109" s="0"/>
      <c r="HAT109" s="0"/>
      <c r="HAU109" s="0"/>
      <c r="HAV109" s="0"/>
      <c r="HAW109" s="0"/>
      <c r="HAX109" s="0"/>
      <c r="HAY109" s="0"/>
      <c r="HAZ109" s="0"/>
      <c r="HBA109" s="0"/>
      <c r="HBB109" s="0"/>
      <c r="HBC109" s="0"/>
      <c r="HBD109" s="0"/>
      <c r="HBE109" s="0"/>
      <c r="HBF109" s="0"/>
      <c r="HBG109" s="0"/>
      <c r="HBH109" s="0"/>
      <c r="HBI109" s="0"/>
      <c r="HBJ109" s="0"/>
      <c r="HBK109" s="0"/>
      <c r="HBL109" s="0"/>
      <c r="HBM109" s="0"/>
      <c r="HBN109" s="0"/>
      <c r="HBO109" s="0"/>
      <c r="HBP109" s="0"/>
      <c r="HBQ109" s="0"/>
      <c r="HBR109" s="0"/>
      <c r="HBS109" s="0"/>
      <c r="HBT109" s="0"/>
      <c r="HBU109" s="0"/>
      <c r="HBV109" s="0"/>
      <c r="HBW109" s="0"/>
      <c r="HBX109" s="0"/>
      <c r="HBY109" s="0"/>
      <c r="HBZ109" s="0"/>
      <c r="HCA109" s="0"/>
      <c r="HCB109" s="0"/>
      <c r="HCC109" s="0"/>
      <c r="HCD109" s="0"/>
      <c r="HCE109" s="0"/>
      <c r="HCF109" s="0"/>
      <c r="HCG109" s="0"/>
      <c r="HCH109" s="0"/>
      <c r="HCI109" s="0"/>
      <c r="HCJ109" s="0"/>
      <c r="HCK109" s="0"/>
      <c r="HCL109" s="0"/>
      <c r="HCM109" s="0"/>
      <c r="HCN109" s="0"/>
      <c r="HCO109" s="0"/>
      <c r="HCP109" s="0"/>
      <c r="HCQ109" s="0"/>
      <c r="HCR109" s="0"/>
      <c r="HCS109" s="0"/>
      <c r="HCT109" s="0"/>
      <c r="HCU109" s="0"/>
      <c r="HCV109" s="0"/>
      <c r="HCW109" s="0"/>
      <c r="HCX109" s="0"/>
      <c r="HCY109" s="0"/>
      <c r="HCZ109" s="0"/>
      <c r="HDA109" s="0"/>
      <c r="HDB109" s="0"/>
      <c r="HDC109" s="0"/>
      <c r="HDD109" s="0"/>
      <c r="HDE109" s="0"/>
      <c r="HDF109" s="0"/>
      <c r="HDG109" s="0"/>
      <c r="HDH109" s="0"/>
      <c r="HDI109" s="0"/>
      <c r="HDJ109" s="0"/>
      <c r="HDK109" s="0"/>
      <c r="HDL109" s="0"/>
      <c r="HDM109" s="0"/>
      <c r="HDN109" s="0"/>
      <c r="HDO109" s="0"/>
      <c r="HDP109" s="0"/>
      <c r="HDQ109" s="0"/>
      <c r="HDR109" s="0"/>
      <c r="HDS109" s="0"/>
      <c r="HDT109" s="0"/>
      <c r="HDU109" s="0"/>
      <c r="HDV109" s="0"/>
      <c r="HDW109" s="0"/>
      <c r="HDX109" s="0"/>
      <c r="HDY109" s="0"/>
      <c r="HDZ109" s="0"/>
      <c r="HEA109" s="0"/>
      <c r="HEB109" s="0"/>
      <c r="HEC109" s="0"/>
      <c r="HED109" s="0"/>
      <c r="HEE109" s="0"/>
      <c r="HEF109" s="0"/>
      <c r="HEG109" s="0"/>
      <c r="HEH109" s="0"/>
      <c r="HEI109" s="0"/>
      <c r="HEJ109" s="0"/>
      <c r="HEK109" s="0"/>
      <c r="HEL109" s="0"/>
      <c r="HEM109" s="0"/>
      <c r="HEN109" s="0"/>
      <c r="HEO109" s="0"/>
      <c r="HEP109" s="0"/>
      <c r="HEQ109" s="0"/>
      <c r="HER109" s="0"/>
      <c r="HES109" s="0"/>
      <c r="HET109" s="0"/>
      <c r="HEU109" s="0"/>
      <c r="HEV109" s="0"/>
      <c r="HEW109" s="0"/>
      <c r="HEX109" s="0"/>
      <c r="HEY109" s="0"/>
      <c r="HEZ109" s="0"/>
      <c r="HFA109" s="0"/>
      <c r="HFB109" s="0"/>
      <c r="HFC109" s="0"/>
      <c r="HFD109" s="0"/>
      <c r="HFE109" s="0"/>
      <c r="HFF109" s="0"/>
      <c r="HFG109" s="0"/>
      <c r="HFH109" s="0"/>
      <c r="HFI109" s="0"/>
      <c r="HFJ109" s="0"/>
      <c r="HFK109" s="0"/>
      <c r="HFL109" s="0"/>
      <c r="HFM109" s="0"/>
      <c r="HFN109" s="0"/>
      <c r="HFO109" s="0"/>
      <c r="HFP109" s="0"/>
      <c r="HFQ109" s="0"/>
      <c r="HFR109" s="0"/>
      <c r="HFS109" s="0"/>
      <c r="HFT109" s="0"/>
      <c r="HFU109" s="0"/>
      <c r="HFV109" s="0"/>
      <c r="HFW109" s="0"/>
      <c r="HFX109" s="0"/>
      <c r="HFY109" s="0"/>
      <c r="HFZ109" s="0"/>
      <c r="HGA109" s="0"/>
      <c r="HGB109" s="0"/>
      <c r="HGC109" s="0"/>
      <c r="HGD109" s="0"/>
      <c r="HGE109" s="0"/>
      <c r="HGF109" s="0"/>
      <c r="HGG109" s="0"/>
      <c r="HGH109" s="0"/>
      <c r="HGI109" s="0"/>
      <c r="HGJ109" s="0"/>
      <c r="HGK109" s="0"/>
      <c r="HGL109" s="0"/>
      <c r="HGM109" s="0"/>
      <c r="HGN109" s="0"/>
      <c r="HGO109" s="0"/>
      <c r="HGP109" s="0"/>
      <c r="HGQ109" s="0"/>
      <c r="HGR109" s="0"/>
      <c r="HGS109" s="0"/>
      <c r="HGT109" s="0"/>
      <c r="HGU109" s="0"/>
      <c r="HGV109" s="0"/>
      <c r="HGW109" s="0"/>
      <c r="HGX109" s="0"/>
      <c r="HGY109" s="0"/>
      <c r="HGZ109" s="0"/>
      <c r="HHA109" s="0"/>
      <c r="HHB109" s="0"/>
      <c r="HHC109" s="0"/>
      <c r="HHD109" s="0"/>
      <c r="HHE109" s="0"/>
      <c r="HHF109" s="0"/>
      <c r="HHG109" s="0"/>
      <c r="HHH109" s="0"/>
      <c r="HHI109" s="0"/>
      <c r="HHJ109" s="0"/>
      <c r="HHK109" s="0"/>
      <c r="HHL109" s="0"/>
      <c r="HHM109" s="0"/>
      <c r="HHN109" s="0"/>
      <c r="HHO109" s="0"/>
      <c r="HHP109" s="0"/>
      <c r="HHQ109" s="0"/>
      <c r="HHR109" s="0"/>
      <c r="HHS109" s="0"/>
      <c r="HHT109" s="0"/>
      <c r="HHU109" s="0"/>
      <c r="HHV109" s="0"/>
      <c r="HHW109" s="0"/>
      <c r="HHX109" s="0"/>
      <c r="HHY109" s="0"/>
      <c r="HHZ109" s="0"/>
      <c r="HIA109" s="0"/>
      <c r="HIB109" s="0"/>
      <c r="HIC109" s="0"/>
      <c r="HID109" s="0"/>
      <c r="HIE109" s="0"/>
      <c r="HIF109" s="0"/>
      <c r="HIG109" s="0"/>
      <c r="HIH109" s="0"/>
      <c r="HII109" s="0"/>
      <c r="HIJ109" s="0"/>
      <c r="HIK109" s="0"/>
      <c r="HIL109" s="0"/>
      <c r="HIM109" s="0"/>
      <c r="HIN109" s="0"/>
      <c r="HIO109" s="0"/>
      <c r="HIP109" s="0"/>
      <c r="HIQ109" s="0"/>
      <c r="HIR109" s="0"/>
      <c r="HIS109" s="0"/>
      <c r="HIT109" s="0"/>
      <c r="HIU109" s="0"/>
      <c r="HIV109" s="0"/>
      <c r="HIW109" s="0"/>
      <c r="HIX109" s="0"/>
      <c r="HIY109" s="0"/>
      <c r="HIZ109" s="0"/>
      <c r="HJA109" s="0"/>
      <c r="HJB109" s="0"/>
      <c r="HJC109" s="0"/>
      <c r="HJD109" s="0"/>
      <c r="HJE109" s="0"/>
      <c r="HJF109" s="0"/>
      <c r="HJG109" s="0"/>
      <c r="HJH109" s="0"/>
      <c r="HJI109" s="0"/>
      <c r="HJJ109" s="0"/>
      <c r="HJK109" s="0"/>
      <c r="HJL109" s="0"/>
      <c r="HJM109" s="0"/>
      <c r="HJN109" s="0"/>
      <c r="HJO109" s="0"/>
      <c r="HJP109" s="0"/>
      <c r="HJQ109" s="0"/>
      <c r="HJR109" s="0"/>
      <c r="HJS109" s="0"/>
      <c r="HJT109" s="0"/>
      <c r="HJU109" s="0"/>
      <c r="HJV109" s="0"/>
      <c r="HJW109" s="0"/>
      <c r="HJX109" s="0"/>
      <c r="HJY109" s="0"/>
      <c r="HJZ109" s="0"/>
      <c r="HKA109" s="0"/>
      <c r="HKB109" s="0"/>
      <c r="HKC109" s="0"/>
      <c r="HKD109" s="0"/>
      <c r="HKE109" s="0"/>
      <c r="HKF109" s="0"/>
      <c r="HKG109" s="0"/>
      <c r="HKH109" s="0"/>
      <c r="HKI109" s="0"/>
      <c r="HKJ109" s="0"/>
      <c r="HKK109" s="0"/>
      <c r="HKL109" s="0"/>
      <c r="HKM109" s="0"/>
      <c r="HKN109" s="0"/>
      <c r="HKO109" s="0"/>
      <c r="HKP109" s="0"/>
      <c r="HKQ109" s="0"/>
      <c r="HKR109" s="0"/>
      <c r="HKS109" s="0"/>
      <c r="HKT109" s="0"/>
      <c r="HKU109" s="0"/>
      <c r="HKV109" s="0"/>
      <c r="HKW109" s="0"/>
      <c r="HKX109" s="0"/>
      <c r="HKY109" s="0"/>
      <c r="HKZ109" s="0"/>
      <c r="HLA109" s="0"/>
      <c r="HLB109" s="0"/>
      <c r="HLC109" s="0"/>
      <c r="HLD109" s="0"/>
      <c r="HLE109" s="0"/>
      <c r="HLF109" s="0"/>
      <c r="HLG109" s="0"/>
      <c r="HLH109" s="0"/>
      <c r="HLI109" s="0"/>
      <c r="HLJ109" s="0"/>
      <c r="HLK109" s="0"/>
      <c r="HLL109" s="0"/>
      <c r="HLM109" s="0"/>
      <c r="HLN109" s="0"/>
      <c r="HLO109" s="0"/>
      <c r="HLP109" s="0"/>
      <c r="HLQ109" s="0"/>
      <c r="HLR109" s="0"/>
      <c r="HLS109" s="0"/>
      <c r="HLT109" s="0"/>
      <c r="HLU109" s="0"/>
      <c r="HLV109" s="0"/>
      <c r="HLW109" s="0"/>
      <c r="HLX109" s="0"/>
      <c r="HLY109" s="0"/>
      <c r="HLZ109" s="0"/>
      <c r="HMA109" s="0"/>
      <c r="HMB109" s="0"/>
      <c r="HMC109" s="0"/>
      <c r="HMD109" s="0"/>
      <c r="HME109" s="0"/>
      <c r="HMF109" s="0"/>
      <c r="HMG109" s="0"/>
      <c r="HMH109" s="0"/>
      <c r="HMI109" s="0"/>
      <c r="HMJ109" s="0"/>
      <c r="HMK109" s="0"/>
      <c r="HML109" s="0"/>
      <c r="HMM109" s="0"/>
      <c r="HMN109" s="0"/>
      <c r="HMO109" s="0"/>
      <c r="HMP109" s="0"/>
      <c r="HMQ109" s="0"/>
      <c r="HMR109" s="0"/>
      <c r="HMS109" s="0"/>
      <c r="HMT109" s="0"/>
      <c r="HMU109" s="0"/>
      <c r="HMV109" s="0"/>
      <c r="HMW109" s="0"/>
      <c r="HMX109" s="0"/>
      <c r="HMY109" s="0"/>
      <c r="HMZ109" s="0"/>
      <c r="HNA109" s="0"/>
      <c r="HNB109" s="0"/>
      <c r="HNC109" s="0"/>
      <c r="HND109" s="0"/>
      <c r="HNE109" s="0"/>
      <c r="HNF109" s="0"/>
      <c r="HNG109" s="0"/>
      <c r="HNH109" s="0"/>
      <c r="HNI109" s="0"/>
      <c r="HNJ109" s="0"/>
      <c r="HNK109" s="0"/>
      <c r="HNL109" s="0"/>
      <c r="HNM109" s="0"/>
      <c r="HNN109" s="0"/>
      <c r="HNO109" s="0"/>
      <c r="HNP109" s="0"/>
      <c r="HNQ109" s="0"/>
      <c r="HNR109" s="0"/>
      <c r="HNS109" s="0"/>
      <c r="HNT109" s="0"/>
      <c r="HNU109" s="0"/>
      <c r="HNV109" s="0"/>
      <c r="HNW109" s="0"/>
      <c r="HNX109" s="0"/>
      <c r="HNY109" s="0"/>
      <c r="HNZ109" s="0"/>
      <c r="HOA109" s="0"/>
      <c r="HOB109" s="0"/>
      <c r="HOC109" s="0"/>
      <c r="HOD109" s="0"/>
      <c r="HOE109" s="0"/>
      <c r="HOF109" s="0"/>
      <c r="HOG109" s="0"/>
      <c r="HOH109" s="0"/>
      <c r="HOI109" s="0"/>
      <c r="HOJ109" s="0"/>
      <c r="HOK109" s="0"/>
      <c r="HOL109" s="0"/>
      <c r="HOM109" s="0"/>
      <c r="HON109" s="0"/>
      <c r="HOO109" s="0"/>
      <c r="HOP109" s="0"/>
      <c r="HOQ109" s="0"/>
      <c r="HOR109" s="0"/>
      <c r="HOS109" s="0"/>
      <c r="HOT109" s="0"/>
      <c r="HOU109" s="0"/>
      <c r="HOV109" s="0"/>
      <c r="HOW109" s="0"/>
      <c r="HOX109" s="0"/>
      <c r="HOY109" s="0"/>
      <c r="HOZ109" s="0"/>
      <c r="HPA109" s="0"/>
      <c r="HPB109" s="0"/>
      <c r="HPC109" s="0"/>
      <c r="HPD109" s="0"/>
      <c r="HPE109" s="0"/>
      <c r="HPF109" s="0"/>
      <c r="HPG109" s="0"/>
      <c r="HPH109" s="0"/>
      <c r="HPI109" s="0"/>
      <c r="HPJ109" s="0"/>
      <c r="HPK109" s="0"/>
      <c r="HPL109" s="0"/>
      <c r="HPM109" s="0"/>
      <c r="HPN109" s="0"/>
      <c r="HPO109" s="0"/>
      <c r="HPP109" s="0"/>
      <c r="HPQ109" s="0"/>
      <c r="HPR109" s="0"/>
      <c r="HPS109" s="0"/>
      <c r="HPT109" s="0"/>
      <c r="HPU109" s="0"/>
      <c r="HPV109" s="0"/>
      <c r="HPW109" s="0"/>
      <c r="HPX109" s="0"/>
      <c r="HPY109" s="0"/>
      <c r="HPZ109" s="0"/>
      <c r="HQA109" s="0"/>
      <c r="HQB109" s="0"/>
      <c r="HQC109" s="0"/>
      <c r="HQD109" s="0"/>
      <c r="HQE109" s="0"/>
      <c r="HQF109" s="0"/>
      <c r="HQG109" s="0"/>
      <c r="HQH109" s="0"/>
      <c r="HQI109" s="0"/>
      <c r="HQJ109" s="0"/>
      <c r="HQK109" s="0"/>
      <c r="HQL109" s="0"/>
      <c r="HQM109" s="0"/>
      <c r="HQN109" s="0"/>
      <c r="HQO109" s="0"/>
      <c r="HQP109" s="0"/>
      <c r="HQQ109" s="0"/>
      <c r="HQR109" s="0"/>
      <c r="HQS109" s="0"/>
      <c r="HQT109" s="0"/>
      <c r="HQU109" s="0"/>
      <c r="HQV109" s="0"/>
      <c r="HQW109" s="0"/>
      <c r="HQX109" s="0"/>
      <c r="HQY109" s="0"/>
      <c r="HQZ109" s="0"/>
      <c r="HRA109" s="0"/>
      <c r="HRB109" s="0"/>
      <c r="HRC109" s="0"/>
      <c r="HRD109" s="0"/>
      <c r="HRE109" s="0"/>
      <c r="HRF109" s="0"/>
      <c r="HRG109" s="0"/>
      <c r="HRH109" s="0"/>
      <c r="HRI109" s="0"/>
      <c r="HRJ109" s="0"/>
      <c r="HRK109" s="0"/>
      <c r="HRL109" s="0"/>
      <c r="HRM109" s="0"/>
      <c r="HRN109" s="0"/>
      <c r="HRO109" s="0"/>
      <c r="HRP109" s="0"/>
      <c r="HRQ109" s="0"/>
      <c r="HRR109" s="0"/>
      <c r="HRS109" s="0"/>
      <c r="HRT109" s="0"/>
      <c r="HRU109" s="0"/>
      <c r="HRV109" s="0"/>
      <c r="HRW109" s="0"/>
      <c r="HRX109" s="0"/>
      <c r="HRY109" s="0"/>
      <c r="HRZ109" s="0"/>
      <c r="HSA109" s="0"/>
      <c r="HSB109" s="0"/>
      <c r="HSC109" s="0"/>
      <c r="HSD109" s="0"/>
      <c r="HSE109" s="0"/>
      <c r="HSF109" s="0"/>
      <c r="HSG109" s="0"/>
      <c r="HSH109" s="0"/>
      <c r="HSI109" s="0"/>
      <c r="HSJ109" s="0"/>
      <c r="HSK109" s="0"/>
      <c r="HSL109" s="0"/>
      <c r="HSM109" s="0"/>
      <c r="HSN109" s="0"/>
      <c r="HSO109" s="0"/>
      <c r="HSP109" s="0"/>
      <c r="HSQ109" s="0"/>
      <c r="HSR109" s="0"/>
      <c r="HSS109" s="0"/>
      <c r="HST109" s="0"/>
      <c r="HSU109" s="0"/>
      <c r="HSV109" s="0"/>
      <c r="HSW109" s="0"/>
      <c r="HSX109" s="0"/>
      <c r="HSY109" s="0"/>
      <c r="HSZ109" s="0"/>
      <c r="HTA109" s="0"/>
      <c r="HTB109" s="0"/>
      <c r="HTC109" s="0"/>
      <c r="HTD109" s="0"/>
      <c r="HTE109" s="0"/>
      <c r="HTF109" s="0"/>
      <c r="HTG109" s="0"/>
      <c r="HTH109" s="0"/>
      <c r="HTI109" s="0"/>
      <c r="HTJ109" s="0"/>
      <c r="HTK109" s="0"/>
      <c r="HTL109" s="0"/>
      <c r="HTM109" s="0"/>
      <c r="HTN109" s="0"/>
      <c r="HTO109" s="0"/>
      <c r="HTP109" s="0"/>
      <c r="HTQ109" s="0"/>
      <c r="HTR109" s="0"/>
      <c r="HTS109" s="0"/>
      <c r="HTT109" s="0"/>
      <c r="HTU109" s="0"/>
      <c r="HTV109" s="0"/>
      <c r="HTW109" s="0"/>
      <c r="HTX109" s="0"/>
      <c r="HTY109" s="0"/>
      <c r="HTZ109" s="0"/>
      <c r="HUA109" s="0"/>
      <c r="HUB109" s="0"/>
      <c r="HUC109" s="0"/>
      <c r="HUD109" s="0"/>
      <c r="HUE109" s="0"/>
      <c r="HUF109" s="0"/>
      <c r="HUG109" s="0"/>
      <c r="HUH109" s="0"/>
      <c r="HUI109" s="0"/>
      <c r="HUJ109" s="0"/>
      <c r="HUK109" s="0"/>
      <c r="HUL109" s="0"/>
      <c r="HUM109" s="0"/>
      <c r="HUN109" s="0"/>
      <c r="HUO109" s="0"/>
      <c r="HUP109" s="0"/>
      <c r="HUQ109" s="0"/>
      <c r="HUR109" s="0"/>
      <c r="HUS109" s="0"/>
      <c r="HUT109" s="0"/>
      <c r="HUU109" s="0"/>
      <c r="HUV109" s="0"/>
      <c r="HUW109" s="0"/>
      <c r="HUX109" s="0"/>
      <c r="HUY109" s="0"/>
      <c r="HUZ109" s="0"/>
      <c r="HVA109" s="0"/>
      <c r="HVB109" s="0"/>
      <c r="HVC109" s="0"/>
      <c r="HVD109" s="0"/>
      <c r="HVE109" s="0"/>
      <c r="HVF109" s="0"/>
      <c r="HVG109" s="0"/>
      <c r="HVH109" s="0"/>
      <c r="HVI109" s="0"/>
      <c r="HVJ109" s="0"/>
      <c r="HVK109" s="0"/>
      <c r="HVL109" s="0"/>
      <c r="HVM109" s="0"/>
      <c r="HVN109" s="0"/>
      <c r="HVO109" s="0"/>
      <c r="HVP109" s="0"/>
      <c r="HVQ109" s="0"/>
      <c r="HVR109" s="0"/>
      <c r="HVS109" s="0"/>
      <c r="HVT109" s="0"/>
      <c r="HVU109" s="0"/>
      <c r="HVV109" s="0"/>
      <c r="HVW109" s="0"/>
      <c r="HVX109" s="0"/>
      <c r="HVY109" s="0"/>
      <c r="HVZ109" s="0"/>
      <c r="HWA109" s="0"/>
      <c r="HWB109" s="0"/>
      <c r="HWC109" s="0"/>
      <c r="HWD109" s="0"/>
      <c r="HWE109" s="0"/>
      <c r="HWF109" s="0"/>
      <c r="HWG109" s="0"/>
      <c r="HWH109" s="0"/>
      <c r="HWI109" s="0"/>
      <c r="HWJ109" s="0"/>
      <c r="HWK109" s="0"/>
      <c r="HWL109" s="0"/>
      <c r="HWM109" s="0"/>
      <c r="HWN109" s="0"/>
      <c r="HWO109" s="0"/>
      <c r="HWP109" s="0"/>
      <c r="HWQ109" s="0"/>
      <c r="HWR109" s="0"/>
      <c r="HWS109" s="0"/>
      <c r="HWT109" s="0"/>
      <c r="HWU109" s="0"/>
      <c r="HWV109" s="0"/>
      <c r="HWW109" s="0"/>
      <c r="HWX109" s="0"/>
      <c r="HWY109" s="0"/>
      <c r="HWZ109" s="0"/>
      <c r="HXA109" s="0"/>
      <c r="HXB109" s="0"/>
      <c r="HXC109" s="0"/>
      <c r="HXD109" s="0"/>
      <c r="HXE109" s="0"/>
      <c r="HXF109" s="0"/>
      <c r="HXG109" s="0"/>
      <c r="HXH109" s="0"/>
      <c r="HXI109" s="0"/>
      <c r="HXJ109" s="0"/>
      <c r="HXK109" s="0"/>
      <c r="HXL109" s="0"/>
      <c r="HXM109" s="0"/>
      <c r="HXN109" s="0"/>
      <c r="HXO109" s="0"/>
      <c r="HXP109" s="0"/>
      <c r="HXQ109" s="0"/>
      <c r="HXR109" s="0"/>
      <c r="HXS109" s="0"/>
      <c r="HXT109" s="0"/>
      <c r="HXU109" s="0"/>
      <c r="HXV109" s="0"/>
      <c r="HXW109" s="0"/>
      <c r="HXX109" s="0"/>
      <c r="HXY109" s="0"/>
      <c r="HXZ109" s="0"/>
      <c r="HYA109" s="0"/>
      <c r="HYB109" s="0"/>
      <c r="HYC109" s="0"/>
      <c r="HYD109" s="0"/>
      <c r="HYE109" s="0"/>
      <c r="HYF109" s="0"/>
      <c r="HYG109" s="0"/>
      <c r="HYH109" s="0"/>
      <c r="HYI109" s="0"/>
      <c r="HYJ109" s="0"/>
      <c r="HYK109" s="0"/>
      <c r="HYL109" s="0"/>
      <c r="HYM109" s="0"/>
      <c r="HYN109" s="0"/>
      <c r="HYO109" s="0"/>
      <c r="HYP109" s="0"/>
      <c r="HYQ109" s="0"/>
      <c r="HYR109" s="0"/>
      <c r="HYS109" s="0"/>
      <c r="HYT109" s="0"/>
      <c r="HYU109" s="0"/>
      <c r="HYV109" s="0"/>
      <c r="HYW109" s="0"/>
      <c r="HYX109" s="0"/>
      <c r="HYY109" s="0"/>
      <c r="HYZ109" s="0"/>
      <c r="HZA109" s="0"/>
      <c r="HZB109" s="0"/>
      <c r="HZC109" s="0"/>
      <c r="HZD109" s="0"/>
      <c r="HZE109" s="0"/>
      <c r="HZF109" s="0"/>
      <c r="HZG109" s="0"/>
      <c r="HZH109" s="0"/>
      <c r="HZI109" s="0"/>
      <c r="HZJ109" s="0"/>
      <c r="HZK109" s="0"/>
      <c r="HZL109" s="0"/>
      <c r="HZM109" s="0"/>
      <c r="HZN109" s="0"/>
      <c r="HZO109" s="0"/>
      <c r="HZP109" s="0"/>
      <c r="HZQ109" s="0"/>
      <c r="HZR109" s="0"/>
      <c r="HZS109" s="0"/>
      <c r="HZT109" s="0"/>
      <c r="HZU109" s="0"/>
      <c r="HZV109" s="0"/>
      <c r="HZW109" s="0"/>
      <c r="HZX109" s="0"/>
      <c r="HZY109" s="0"/>
      <c r="HZZ109" s="0"/>
      <c r="IAA109" s="0"/>
      <c r="IAB109" s="0"/>
      <c r="IAC109" s="0"/>
      <c r="IAD109" s="0"/>
      <c r="IAE109" s="0"/>
      <c r="IAF109" s="0"/>
      <c r="IAG109" s="0"/>
      <c r="IAH109" s="0"/>
      <c r="IAI109" s="0"/>
      <c r="IAJ109" s="0"/>
      <c r="IAK109" s="0"/>
      <c r="IAL109" s="0"/>
      <c r="IAM109" s="0"/>
      <c r="IAN109" s="0"/>
      <c r="IAO109" s="0"/>
      <c r="IAP109" s="0"/>
      <c r="IAQ109" s="0"/>
      <c r="IAR109" s="0"/>
      <c r="IAS109" s="0"/>
      <c r="IAT109" s="0"/>
      <c r="IAU109" s="0"/>
      <c r="IAV109" s="0"/>
      <c r="IAW109" s="0"/>
      <c r="IAX109" s="0"/>
      <c r="IAY109" s="0"/>
      <c r="IAZ109" s="0"/>
      <c r="IBA109" s="0"/>
      <c r="IBB109" s="0"/>
      <c r="IBC109" s="0"/>
      <c r="IBD109" s="0"/>
      <c r="IBE109" s="0"/>
      <c r="IBF109" s="0"/>
      <c r="IBG109" s="0"/>
      <c r="IBH109" s="0"/>
      <c r="IBI109" s="0"/>
      <c r="IBJ109" s="0"/>
      <c r="IBK109" s="0"/>
      <c r="IBL109" s="0"/>
      <c r="IBM109" s="0"/>
      <c r="IBN109" s="0"/>
      <c r="IBO109" s="0"/>
      <c r="IBP109" s="0"/>
      <c r="IBQ109" s="0"/>
      <c r="IBR109" s="0"/>
      <c r="IBS109" s="0"/>
      <c r="IBT109" s="0"/>
      <c r="IBU109" s="0"/>
      <c r="IBV109" s="0"/>
      <c r="IBW109" s="0"/>
      <c r="IBX109" s="0"/>
      <c r="IBY109" s="0"/>
      <c r="IBZ109" s="0"/>
      <c r="ICA109" s="0"/>
      <c r="ICB109" s="0"/>
      <c r="ICC109" s="0"/>
      <c r="ICD109" s="0"/>
      <c r="ICE109" s="0"/>
      <c r="ICF109" s="0"/>
      <c r="ICG109" s="0"/>
      <c r="ICH109" s="0"/>
      <c r="ICI109" s="0"/>
      <c r="ICJ109" s="0"/>
      <c r="ICK109" s="0"/>
      <c r="ICL109" s="0"/>
      <c r="ICM109" s="0"/>
      <c r="ICN109" s="0"/>
      <c r="ICO109" s="0"/>
      <c r="ICP109" s="0"/>
      <c r="ICQ109" s="0"/>
      <c r="ICR109" s="0"/>
      <c r="ICS109" s="0"/>
      <c r="ICT109" s="0"/>
      <c r="ICU109" s="0"/>
      <c r="ICV109" s="0"/>
      <c r="ICW109" s="0"/>
      <c r="ICX109" s="0"/>
      <c r="ICY109" s="0"/>
      <c r="ICZ109" s="0"/>
      <c r="IDA109" s="0"/>
      <c r="IDB109" s="0"/>
      <c r="IDC109" s="0"/>
      <c r="IDD109" s="0"/>
      <c r="IDE109" s="0"/>
      <c r="IDF109" s="0"/>
      <c r="IDG109" s="0"/>
      <c r="IDH109" s="0"/>
      <c r="IDI109" s="0"/>
      <c r="IDJ109" s="0"/>
      <c r="IDK109" s="0"/>
      <c r="IDL109" s="0"/>
      <c r="IDM109" s="0"/>
      <c r="IDN109" s="0"/>
      <c r="IDO109" s="0"/>
      <c r="IDP109" s="0"/>
      <c r="IDQ109" s="0"/>
      <c r="IDR109" s="0"/>
      <c r="IDS109" s="0"/>
      <c r="IDT109" s="0"/>
      <c r="IDU109" s="0"/>
      <c r="IDV109" s="0"/>
      <c r="IDW109" s="0"/>
      <c r="IDX109" s="0"/>
      <c r="IDY109" s="0"/>
      <c r="IDZ109" s="0"/>
      <c r="IEA109" s="0"/>
      <c r="IEB109" s="0"/>
      <c r="IEC109" s="0"/>
      <c r="IED109" s="0"/>
      <c r="IEE109" s="0"/>
      <c r="IEF109" s="0"/>
      <c r="IEG109" s="0"/>
      <c r="IEH109" s="0"/>
      <c r="IEI109" s="0"/>
      <c r="IEJ109" s="0"/>
      <c r="IEK109" s="0"/>
      <c r="IEL109" s="0"/>
      <c r="IEM109" s="0"/>
      <c r="IEN109" s="0"/>
      <c r="IEO109" s="0"/>
      <c r="IEP109" s="0"/>
      <c r="IEQ109" s="0"/>
      <c r="IER109" s="0"/>
      <c r="IES109" s="0"/>
      <c r="IET109" s="0"/>
      <c r="IEU109" s="0"/>
      <c r="IEV109" s="0"/>
      <c r="IEW109" s="0"/>
      <c r="IEX109" s="0"/>
      <c r="IEY109" s="0"/>
      <c r="IEZ109" s="0"/>
      <c r="IFA109" s="0"/>
      <c r="IFB109" s="0"/>
      <c r="IFC109" s="0"/>
      <c r="IFD109" s="0"/>
      <c r="IFE109" s="0"/>
      <c r="IFF109" s="0"/>
      <c r="IFG109" s="0"/>
      <c r="IFH109" s="0"/>
      <c r="IFI109" s="0"/>
      <c r="IFJ109" s="0"/>
      <c r="IFK109" s="0"/>
      <c r="IFL109" s="0"/>
      <c r="IFM109" s="0"/>
      <c r="IFN109" s="0"/>
      <c r="IFO109" s="0"/>
      <c r="IFP109" s="0"/>
      <c r="IFQ109" s="0"/>
      <c r="IFR109" s="0"/>
      <c r="IFS109" s="0"/>
      <c r="IFT109" s="0"/>
      <c r="IFU109" s="0"/>
      <c r="IFV109" s="0"/>
      <c r="IFW109" s="0"/>
      <c r="IFX109" s="0"/>
      <c r="IFY109" s="0"/>
      <c r="IFZ109" s="0"/>
      <c r="IGA109" s="0"/>
      <c r="IGB109" s="0"/>
      <c r="IGC109" s="0"/>
      <c r="IGD109" s="0"/>
      <c r="IGE109" s="0"/>
      <c r="IGF109" s="0"/>
      <c r="IGG109" s="0"/>
      <c r="IGH109" s="0"/>
      <c r="IGI109" s="0"/>
      <c r="IGJ109" s="0"/>
      <c r="IGK109" s="0"/>
      <c r="IGL109" s="0"/>
      <c r="IGM109" s="0"/>
      <c r="IGN109" s="0"/>
      <c r="IGO109" s="0"/>
      <c r="IGP109" s="0"/>
      <c r="IGQ109" s="0"/>
      <c r="IGR109" s="0"/>
      <c r="IGS109" s="0"/>
      <c r="IGT109" s="0"/>
      <c r="IGU109" s="0"/>
      <c r="IGV109" s="0"/>
      <c r="IGW109" s="0"/>
      <c r="IGX109" s="0"/>
      <c r="IGY109" s="0"/>
      <c r="IGZ109" s="0"/>
      <c r="IHA109" s="0"/>
      <c r="IHB109" s="0"/>
      <c r="IHC109" s="0"/>
      <c r="IHD109" s="0"/>
      <c r="IHE109" s="0"/>
      <c r="IHF109" s="0"/>
      <c r="IHG109" s="0"/>
      <c r="IHH109" s="0"/>
      <c r="IHI109" s="0"/>
      <c r="IHJ109" s="0"/>
      <c r="IHK109" s="0"/>
      <c r="IHL109" s="0"/>
      <c r="IHM109" s="0"/>
      <c r="IHN109" s="0"/>
      <c r="IHO109" s="0"/>
      <c r="IHP109" s="0"/>
      <c r="IHQ109" s="0"/>
      <c r="IHR109" s="0"/>
      <c r="IHS109" s="0"/>
      <c r="IHT109" s="0"/>
      <c r="IHU109" s="0"/>
      <c r="IHV109" s="0"/>
      <c r="IHW109" s="0"/>
      <c r="IHX109" s="0"/>
      <c r="IHY109" s="0"/>
      <c r="IHZ109" s="0"/>
      <c r="IIA109" s="0"/>
      <c r="IIB109" s="0"/>
      <c r="IIC109" s="0"/>
      <c r="IID109" s="0"/>
      <c r="IIE109" s="0"/>
      <c r="IIF109" s="0"/>
      <c r="IIG109" s="0"/>
      <c r="IIH109" s="0"/>
      <c r="III109" s="0"/>
      <c r="IIJ109" s="0"/>
      <c r="IIK109" s="0"/>
      <c r="IIL109" s="0"/>
      <c r="IIM109" s="0"/>
      <c r="IIN109" s="0"/>
      <c r="IIO109" s="0"/>
      <c r="IIP109" s="0"/>
      <c r="IIQ109" s="0"/>
      <c r="IIR109" s="0"/>
      <c r="IIS109" s="0"/>
      <c r="IIT109" s="0"/>
      <c r="IIU109" s="0"/>
      <c r="IIV109" s="0"/>
      <c r="IIW109" s="0"/>
      <c r="IIX109" s="0"/>
      <c r="IIY109" s="0"/>
      <c r="IIZ109" s="0"/>
      <c r="IJA109" s="0"/>
      <c r="IJB109" s="0"/>
      <c r="IJC109" s="0"/>
      <c r="IJD109" s="0"/>
      <c r="IJE109" s="0"/>
      <c r="IJF109" s="0"/>
      <c r="IJG109" s="0"/>
      <c r="IJH109" s="0"/>
      <c r="IJI109" s="0"/>
      <c r="IJJ109" s="0"/>
      <c r="IJK109" s="0"/>
      <c r="IJL109" s="0"/>
      <c r="IJM109" s="0"/>
      <c r="IJN109" s="0"/>
      <c r="IJO109" s="0"/>
      <c r="IJP109" s="0"/>
      <c r="IJQ109" s="0"/>
      <c r="IJR109" s="0"/>
      <c r="IJS109" s="0"/>
      <c r="IJT109" s="0"/>
      <c r="IJU109" s="0"/>
      <c r="IJV109" s="0"/>
      <c r="IJW109" s="0"/>
      <c r="IJX109" s="0"/>
      <c r="IJY109" s="0"/>
      <c r="IJZ109" s="0"/>
      <c r="IKA109" s="0"/>
      <c r="IKB109" s="0"/>
      <c r="IKC109" s="0"/>
      <c r="IKD109" s="0"/>
      <c r="IKE109" s="0"/>
      <c r="IKF109" s="0"/>
      <c r="IKG109" s="0"/>
      <c r="IKH109" s="0"/>
      <c r="IKI109" s="0"/>
      <c r="IKJ109" s="0"/>
      <c r="IKK109" s="0"/>
      <c r="IKL109" s="0"/>
      <c r="IKM109" s="0"/>
      <c r="IKN109" s="0"/>
      <c r="IKO109" s="0"/>
      <c r="IKP109" s="0"/>
      <c r="IKQ109" s="0"/>
      <c r="IKR109" s="0"/>
      <c r="IKS109" s="0"/>
      <c r="IKT109" s="0"/>
      <c r="IKU109" s="0"/>
      <c r="IKV109" s="0"/>
      <c r="IKW109" s="0"/>
      <c r="IKX109" s="0"/>
      <c r="IKY109" s="0"/>
      <c r="IKZ109" s="0"/>
      <c r="ILA109" s="0"/>
      <c r="ILB109" s="0"/>
      <c r="ILC109" s="0"/>
      <c r="ILD109" s="0"/>
      <c r="ILE109" s="0"/>
      <c r="ILF109" s="0"/>
      <c r="ILG109" s="0"/>
      <c r="ILH109" s="0"/>
      <c r="ILI109" s="0"/>
      <c r="ILJ109" s="0"/>
      <c r="ILK109" s="0"/>
      <c r="ILL109" s="0"/>
      <c r="ILM109" s="0"/>
      <c r="ILN109" s="0"/>
      <c r="ILO109" s="0"/>
      <c r="ILP109" s="0"/>
      <c r="ILQ109" s="0"/>
      <c r="ILR109" s="0"/>
      <c r="ILS109" s="0"/>
      <c r="ILT109" s="0"/>
      <c r="ILU109" s="0"/>
      <c r="ILV109" s="0"/>
      <c r="ILW109" s="0"/>
      <c r="ILX109" s="0"/>
      <c r="ILY109" s="0"/>
      <c r="ILZ109" s="0"/>
      <c r="IMA109" s="0"/>
      <c r="IMB109" s="0"/>
      <c r="IMC109" s="0"/>
      <c r="IMD109" s="0"/>
      <c r="IME109" s="0"/>
      <c r="IMF109" s="0"/>
      <c r="IMG109" s="0"/>
      <c r="IMH109" s="0"/>
      <c r="IMI109" s="0"/>
      <c r="IMJ109" s="0"/>
      <c r="IMK109" s="0"/>
      <c r="IML109" s="0"/>
      <c r="IMM109" s="0"/>
      <c r="IMN109" s="0"/>
      <c r="IMO109" s="0"/>
      <c r="IMP109" s="0"/>
      <c r="IMQ109" s="0"/>
      <c r="IMR109" s="0"/>
      <c r="IMS109" s="0"/>
      <c r="IMT109" s="0"/>
      <c r="IMU109" s="0"/>
      <c r="IMV109" s="0"/>
      <c r="IMW109" s="0"/>
      <c r="IMX109" s="0"/>
      <c r="IMY109" s="0"/>
      <c r="IMZ109" s="0"/>
      <c r="INA109" s="0"/>
      <c r="INB109" s="0"/>
      <c r="INC109" s="0"/>
      <c r="IND109" s="0"/>
      <c r="INE109" s="0"/>
      <c r="INF109" s="0"/>
      <c r="ING109" s="0"/>
      <c r="INH109" s="0"/>
      <c r="INI109" s="0"/>
      <c r="INJ109" s="0"/>
      <c r="INK109" s="0"/>
      <c r="INL109" s="0"/>
      <c r="INM109" s="0"/>
      <c r="INN109" s="0"/>
      <c r="INO109" s="0"/>
      <c r="INP109" s="0"/>
      <c r="INQ109" s="0"/>
      <c r="INR109" s="0"/>
      <c r="INS109" s="0"/>
      <c r="INT109" s="0"/>
      <c r="INU109" s="0"/>
      <c r="INV109" s="0"/>
      <c r="INW109" s="0"/>
      <c r="INX109" s="0"/>
      <c r="INY109" s="0"/>
      <c r="INZ109" s="0"/>
      <c r="IOA109" s="0"/>
      <c r="IOB109" s="0"/>
      <c r="IOC109" s="0"/>
      <c r="IOD109" s="0"/>
      <c r="IOE109" s="0"/>
      <c r="IOF109" s="0"/>
      <c r="IOG109" s="0"/>
      <c r="IOH109" s="0"/>
      <c r="IOI109" s="0"/>
      <c r="IOJ109" s="0"/>
      <c r="IOK109" s="0"/>
      <c r="IOL109" s="0"/>
      <c r="IOM109" s="0"/>
      <c r="ION109" s="0"/>
      <c r="IOO109" s="0"/>
      <c r="IOP109" s="0"/>
      <c r="IOQ109" s="0"/>
      <c r="IOR109" s="0"/>
      <c r="IOS109" s="0"/>
      <c r="IOT109" s="0"/>
      <c r="IOU109" s="0"/>
      <c r="IOV109" s="0"/>
      <c r="IOW109" s="0"/>
      <c r="IOX109" s="0"/>
      <c r="IOY109" s="0"/>
      <c r="IOZ109" s="0"/>
      <c r="IPA109" s="0"/>
      <c r="IPB109" s="0"/>
      <c r="IPC109" s="0"/>
      <c r="IPD109" s="0"/>
      <c r="IPE109" s="0"/>
      <c r="IPF109" s="0"/>
      <c r="IPG109" s="0"/>
      <c r="IPH109" s="0"/>
      <c r="IPI109" s="0"/>
      <c r="IPJ109" s="0"/>
      <c r="IPK109" s="0"/>
      <c r="IPL109" s="0"/>
      <c r="IPM109" s="0"/>
      <c r="IPN109" s="0"/>
      <c r="IPO109" s="0"/>
      <c r="IPP109" s="0"/>
      <c r="IPQ109" s="0"/>
      <c r="IPR109" s="0"/>
      <c r="IPS109" s="0"/>
      <c r="IPT109" s="0"/>
      <c r="IPU109" s="0"/>
      <c r="IPV109" s="0"/>
      <c r="IPW109" s="0"/>
      <c r="IPX109" s="0"/>
      <c r="IPY109" s="0"/>
      <c r="IPZ109" s="0"/>
      <c r="IQA109" s="0"/>
      <c r="IQB109" s="0"/>
      <c r="IQC109" s="0"/>
      <c r="IQD109" s="0"/>
      <c r="IQE109" s="0"/>
      <c r="IQF109" s="0"/>
      <c r="IQG109" s="0"/>
      <c r="IQH109" s="0"/>
      <c r="IQI109" s="0"/>
      <c r="IQJ109" s="0"/>
      <c r="IQK109" s="0"/>
      <c r="IQL109" s="0"/>
      <c r="IQM109" s="0"/>
      <c r="IQN109" s="0"/>
      <c r="IQO109" s="0"/>
      <c r="IQP109" s="0"/>
      <c r="IQQ109" s="0"/>
      <c r="IQR109" s="0"/>
      <c r="IQS109" s="0"/>
      <c r="IQT109" s="0"/>
      <c r="IQU109" s="0"/>
      <c r="IQV109" s="0"/>
      <c r="IQW109" s="0"/>
      <c r="IQX109" s="0"/>
      <c r="IQY109" s="0"/>
      <c r="IQZ109" s="0"/>
      <c r="IRA109" s="0"/>
      <c r="IRB109" s="0"/>
      <c r="IRC109" s="0"/>
      <c r="IRD109" s="0"/>
      <c r="IRE109" s="0"/>
      <c r="IRF109" s="0"/>
      <c r="IRG109" s="0"/>
      <c r="IRH109" s="0"/>
      <c r="IRI109" s="0"/>
      <c r="IRJ109" s="0"/>
      <c r="IRK109" s="0"/>
      <c r="IRL109" s="0"/>
      <c r="IRM109" s="0"/>
      <c r="IRN109" s="0"/>
      <c r="IRO109" s="0"/>
      <c r="IRP109" s="0"/>
      <c r="IRQ109" s="0"/>
      <c r="IRR109" s="0"/>
      <c r="IRS109" s="0"/>
      <c r="IRT109" s="0"/>
      <c r="IRU109" s="0"/>
      <c r="IRV109" s="0"/>
      <c r="IRW109" s="0"/>
      <c r="IRX109" s="0"/>
      <c r="IRY109" s="0"/>
      <c r="IRZ109" s="0"/>
      <c r="ISA109" s="0"/>
      <c r="ISB109" s="0"/>
      <c r="ISC109" s="0"/>
      <c r="ISD109" s="0"/>
      <c r="ISE109" s="0"/>
      <c r="ISF109" s="0"/>
      <c r="ISG109" s="0"/>
      <c r="ISH109" s="0"/>
      <c r="ISI109" s="0"/>
      <c r="ISJ109" s="0"/>
      <c r="ISK109" s="0"/>
      <c r="ISL109" s="0"/>
      <c r="ISM109" s="0"/>
      <c r="ISN109" s="0"/>
      <c r="ISO109" s="0"/>
      <c r="ISP109" s="0"/>
      <c r="ISQ109" s="0"/>
      <c r="ISR109" s="0"/>
      <c r="ISS109" s="0"/>
      <c r="IST109" s="0"/>
      <c r="ISU109" s="0"/>
      <c r="ISV109" s="0"/>
      <c r="ISW109" s="0"/>
      <c r="ISX109" s="0"/>
      <c r="ISY109" s="0"/>
      <c r="ISZ109" s="0"/>
      <c r="ITA109" s="0"/>
      <c r="ITB109" s="0"/>
      <c r="ITC109" s="0"/>
      <c r="ITD109" s="0"/>
      <c r="ITE109" s="0"/>
      <c r="ITF109" s="0"/>
      <c r="ITG109" s="0"/>
      <c r="ITH109" s="0"/>
      <c r="ITI109" s="0"/>
      <c r="ITJ109" s="0"/>
      <c r="ITK109" s="0"/>
      <c r="ITL109" s="0"/>
      <c r="ITM109" s="0"/>
      <c r="ITN109" s="0"/>
      <c r="ITO109" s="0"/>
      <c r="ITP109" s="0"/>
      <c r="ITQ109" s="0"/>
      <c r="ITR109" s="0"/>
      <c r="ITS109" s="0"/>
      <c r="ITT109" s="0"/>
      <c r="ITU109" s="0"/>
      <c r="ITV109" s="0"/>
      <c r="ITW109" s="0"/>
      <c r="ITX109" s="0"/>
      <c r="ITY109" s="0"/>
      <c r="ITZ109" s="0"/>
      <c r="IUA109" s="0"/>
      <c r="IUB109" s="0"/>
      <c r="IUC109" s="0"/>
      <c r="IUD109" s="0"/>
      <c r="IUE109" s="0"/>
      <c r="IUF109" s="0"/>
      <c r="IUG109" s="0"/>
      <c r="IUH109" s="0"/>
      <c r="IUI109" s="0"/>
      <c r="IUJ109" s="0"/>
      <c r="IUK109" s="0"/>
      <c r="IUL109" s="0"/>
      <c r="IUM109" s="0"/>
      <c r="IUN109" s="0"/>
      <c r="IUO109" s="0"/>
      <c r="IUP109" s="0"/>
      <c r="IUQ109" s="0"/>
      <c r="IUR109" s="0"/>
      <c r="IUS109" s="0"/>
      <c r="IUT109" s="0"/>
      <c r="IUU109" s="0"/>
      <c r="IUV109" s="0"/>
      <c r="IUW109" s="0"/>
      <c r="IUX109" s="0"/>
      <c r="IUY109" s="0"/>
      <c r="IUZ109" s="0"/>
      <c r="IVA109" s="0"/>
      <c r="IVB109" s="0"/>
      <c r="IVC109" s="0"/>
      <c r="IVD109" s="0"/>
      <c r="IVE109" s="0"/>
      <c r="IVF109" s="0"/>
      <c r="IVG109" s="0"/>
      <c r="IVH109" s="0"/>
      <c r="IVI109" s="0"/>
      <c r="IVJ109" s="0"/>
      <c r="IVK109" s="0"/>
      <c r="IVL109" s="0"/>
      <c r="IVM109" s="0"/>
      <c r="IVN109" s="0"/>
      <c r="IVO109" s="0"/>
      <c r="IVP109" s="0"/>
      <c r="IVQ109" s="0"/>
      <c r="IVR109" s="0"/>
      <c r="IVS109" s="0"/>
      <c r="IVT109" s="0"/>
      <c r="IVU109" s="0"/>
      <c r="IVV109" s="0"/>
      <c r="IVW109" s="0"/>
      <c r="IVX109" s="0"/>
      <c r="IVY109" s="0"/>
      <c r="IVZ109" s="0"/>
      <c r="IWA109" s="0"/>
      <c r="IWB109" s="0"/>
      <c r="IWC109" s="0"/>
      <c r="IWD109" s="0"/>
      <c r="IWE109" s="0"/>
      <c r="IWF109" s="0"/>
      <c r="IWG109" s="0"/>
      <c r="IWH109" s="0"/>
      <c r="IWI109" s="0"/>
      <c r="IWJ109" s="0"/>
      <c r="IWK109" s="0"/>
      <c r="IWL109" s="0"/>
      <c r="IWM109" s="0"/>
      <c r="IWN109" s="0"/>
      <c r="IWO109" s="0"/>
      <c r="IWP109" s="0"/>
      <c r="IWQ109" s="0"/>
      <c r="IWR109" s="0"/>
      <c r="IWS109" s="0"/>
      <c r="IWT109" s="0"/>
      <c r="IWU109" s="0"/>
      <c r="IWV109" s="0"/>
      <c r="IWW109" s="0"/>
      <c r="IWX109" s="0"/>
      <c r="IWY109" s="0"/>
      <c r="IWZ109" s="0"/>
      <c r="IXA109" s="0"/>
      <c r="IXB109" s="0"/>
      <c r="IXC109" s="0"/>
      <c r="IXD109" s="0"/>
      <c r="IXE109" s="0"/>
      <c r="IXF109" s="0"/>
      <c r="IXG109" s="0"/>
      <c r="IXH109" s="0"/>
      <c r="IXI109" s="0"/>
      <c r="IXJ109" s="0"/>
      <c r="IXK109" s="0"/>
      <c r="IXL109" s="0"/>
      <c r="IXM109" s="0"/>
      <c r="IXN109" s="0"/>
      <c r="IXO109" s="0"/>
      <c r="IXP109" s="0"/>
      <c r="IXQ109" s="0"/>
      <c r="IXR109" s="0"/>
      <c r="IXS109" s="0"/>
      <c r="IXT109" s="0"/>
      <c r="IXU109" s="0"/>
      <c r="IXV109" s="0"/>
      <c r="IXW109" s="0"/>
      <c r="IXX109" s="0"/>
      <c r="IXY109" s="0"/>
      <c r="IXZ109" s="0"/>
      <c r="IYA109" s="0"/>
      <c r="IYB109" s="0"/>
      <c r="IYC109" s="0"/>
      <c r="IYD109" s="0"/>
      <c r="IYE109" s="0"/>
      <c r="IYF109" s="0"/>
      <c r="IYG109" s="0"/>
      <c r="IYH109" s="0"/>
      <c r="IYI109" s="0"/>
      <c r="IYJ109" s="0"/>
      <c r="IYK109" s="0"/>
      <c r="IYL109" s="0"/>
      <c r="IYM109" s="0"/>
      <c r="IYN109" s="0"/>
      <c r="IYO109" s="0"/>
      <c r="IYP109" s="0"/>
      <c r="IYQ109" s="0"/>
      <c r="IYR109" s="0"/>
      <c r="IYS109" s="0"/>
      <c r="IYT109" s="0"/>
      <c r="IYU109" s="0"/>
      <c r="IYV109" s="0"/>
      <c r="IYW109" s="0"/>
      <c r="IYX109" s="0"/>
      <c r="IYY109" s="0"/>
      <c r="IYZ109" s="0"/>
      <c r="IZA109" s="0"/>
      <c r="IZB109" s="0"/>
      <c r="IZC109" s="0"/>
      <c r="IZD109" s="0"/>
      <c r="IZE109" s="0"/>
      <c r="IZF109" s="0"/>
      <c r="IZG109" s="0"/>
      <c r="IZH109" s="0"/>
      <c r="IZI109" s="0"/>
      <c r="IZJ109" s="0"/>
      <c r="IZK109" s="0"/>
      <c r="IZL109" s="0"/>
      <c r="IZM109" s="0"/>
      <c r="IZN109" s="0"/>
      <c r="IZO109" s="0"/>
      <c r="IZP109" s="0"/>
      <c r="IZQ109" s="0"/>
      <c r="IZR109" s="0"/>
      <c r="IZS109" s="0"/>
      <c r="IZT109" s="0"/>
      <c r="IZU109" s="0"/>
      <c r="IZV109" s="0"/>
      <c r="IZW109" s="0"/>
      <c r="IZX109" s="0"/>
      <c r="IZY109" s="0"/>
      <c r="IZZ109" s="0"/>
      <c r="JAA109" s="0"/>
      <c r="JAB109" s="0"/>
      <c r="JAC109" s="0"/>
      <c r="JAD109" s="0"/>
      <c r="JAE109" s="0"/>
      <c r="JAF109" s="0"/>
      <c r="JAG109" s="0"/>
      <c r="JAH109" s="0"/>
      <c r="JAI109" s="0"/>
      <c r="JAJ109" s="0"/>
      <c r="JAK109" s="0"/>
      <c r="JAL109" s="0"/>
      <c r="JAM109" s="0"/>
      <c r="JAN109" s="0"/>
      <c r="JAO109" s="0"/>
      <c r="JAP109" s="0"/>
      <c r="JAQ109" s="0"/>
      <c r="JAR109" s="0"/>
      <c r="JAS109" s="0"/>
      <c r="JAT109" s="0"/>
      <c r="JAU109" s="0"/>
      <c r="JAV109" s="0"/>
      <c r="JAW109" s="0"/>
      <c r="JAX109" s="0"/>
      <c r="JAY109" s="0"/>
      <c r="JAZ109" s="0"/>
      <c r="JBA109" s="0"/>
      <c r="JBB109" s="0"/>
      <c r="JBC109" s="0"/>
      <c r="JBD109" s="0"/>
      <c r="JBE109" s="0"/>
      <c r="JBF109" s="0"/>
      <c r="JBG109" s="0"/>
      <c r="JBH109" s="0"/>
      <c r="JBI109" s="0"/>
      <c r="JBJ109" s="0"/>
      <c r="JBK109" s="0"/>
      <c r="JBL109" s="0"/>
      <c r="JBM109" s="0"/>
      <c r="JBN109" s="0"/>
      <c r="JBO109" s="0"/>
      <c r="JBP109" s="0"/>
      <c r="JBQ109" s="0"/>
      <c r="JBR109" s="0"/>
      <c r="JBS109" s="0"/>
      <c r="JBT109" s="0"/>
      <c r="JBU109" s="0"/>
      <c r="JBV109" s="0"/>
      <c r="JBW109" s="0"/>
      <c r="JBX109" s="0"/>
      <c r="JBY109" s="0"/>
      <c r="JBZ109" s="0"/>
      <c r="JCA109" s="0"/>
      <c r="JCB109" s="0"/>
      <c r="JCC109" s="0"/>
      <c r="JCD109" s="0"/>
      <c r="JCE109" s="0"/>
      <c r="JCF109" s="0"/>
      <c r="JCG109" s="0"/>
      <c r="JCH109" s="0"/>
      <c r="JCI109" s="0"/>
      <c r="JCJ109" s="0"/>
      <c r="JCK109" s="0"/>
      <c r="JCL109" s="0"/>
      <c r="JCM109" s="0"/>
      <c r="JCN109" s="0"/>
      <c r="JCO109" s="0"/>
      <c r="JCP109" s="0"/>
      <c r="JCQ109" s="0"/>
      <c r="JCR109" s="0"/>
      <c r="JCS109" s="0"/>
      <c r="JCT109" s="0"/>
      <c r="JCU109" s="0"/>
      <c r="JCV109" s="0"/>
      <c r="JCW109" s="0"/>
      <c r="JCX109" s="0"/>
      <c r="JCY109" s="0"/>
      <c r="JCZ109" s="0"/>
      <c r="JDA109" s="0"/>
      <c r="JDB109" s="0"/>
      <c r="JDC109" s="0"/>
      <c r="JDD109" s="0"/>
      <c r="JDE109" s="0"/>
      <c r="JDF109" s="0"/>
      <c r="JDG109" s="0"/>
      <c r="JDH109" s="0"/>
      <c r="JDI109" s="0"/>
      <c r="JDJ109" s="0"/>
      <c r="JDK109" s="0"/>
      <c r="JDL109" s="0"/>
      <c r="JDM109" s="0"/>
      <c r="JDN109" s="0"/>
      <c r="JDO109" s="0"/>
      <c r="JDP109" s="0"/>
      <c r="JDQ109" s="0"/>
      <c r="JDR109" s="0"/>
      <c r="JDS109" s="0"/>
      <c r="JDT109" s="0"/>
      <c r="JDU109" s="0"/>
      <c r="JDV109" s="0"/>
      <c r="JDW109" s="0"/>
      <c r="JDX109" s="0"/>
      <c r="JDY109" s="0"/>
      <c r="JDZ109" s="0"/>
      <c r="JEA109" s="0"/>
      <c r="JEB109" s="0"/>
      <c r="JEC109" s="0"/>
      <c r="JED109" s="0"/>
      <c r="JEE109" s="0"/>
      <c r="JEF109" s="0"/>
      <c r="JEG109" s="0"/>
      <c r="JEH109" s="0"/>
      <c r="JEI109" s="0"/>
      <c r="JEJ109" s="0"/>
      <c r="JEK109" s="0"/>
      <c r="JEL109" s="0"/>
      <c r="JEM109" s="0"/>
      <c r="JEN109" s="0"/>
      <c r="JEO109" s="0"/>
      <c r="JEP109" s="0"/>
      <c r="JEQ109" s="0"/>
      <c r="JER109" s="0"/>
      <c r="JES109" s="0"/>
      <c r="JET109" s="0"/>
      <c r="JEU109" s="0"/>
      <c r="JEV109" s="0"/>
      <c r="JEW109" s="0"/>
      <c r="JEX109" s="0"/>
      <c r="JEY109" s="0"/>
      <c r="JEZ109" s="0"/>
      <c r="JFA109" s="0"/>
      <c r="JFB109" s="0"/>
      <c r="JFC109" s="0"/>
      <c r="JFD109" s="0"/>
      <c r="JFE109" s="0"/>
      <c r="JFF109" s="0"/>
      <c r="JFG109" s="0"/>
      <c r="JFH109" s="0"/>
      <c r="JFI109" s="0"/>
      <c r="JFJ109" s="0"/>
      <c r="JFK109" s="0"/>
      <c r="JFL109" s="0"/>
      <c r="JFM109" s="0"/>
      <c r="JFN109" s="0"/>
      <c r="JFO109" s="0"/>
      <c r="JFP109" s="0"/>
      <c r="JFQ109" s="0"/>
      <c r="JFR109" s="0"/>
      <c r="JFS109" s="0"/>
      <c r="JFT109" s="0"/>
      <c r="JFU109" s="0"/>
      <c r="JFV109" s="0"/>
      <c r="JFW109" s="0"/>
      <c r="JFX109" s="0"/>
      <c r="JFY109" s="0"/>
      <c r="JFZ109" s="0"/>
      <c r="JGA109" s="0"/>
      <c r="JGB109" s="0"/>
      <c r="JGC109" s="0"/>
      <c r="JGD109" s="0"/>
      <c r="JGE109" s="0"/>
      <c r="JGF109" s="0"/>
      <c r="JGG109" s="0"/>
      <c r="JGH109" s="0"/>
      <c r="JGI109" s="0"/>
      <c r="JGJ109" s="0"/>
      <c r="JGK109" s="0"/>
      <c r="JGL109" s="0"/>
      <c r="JGM109" s="0"/>
      <c r="JGN109" s="0"/>
      <c r="JGO109" s="0"/>
      <c r="JGP109" s="0"/>
      <c r="JGQ109" s="0"/>
      <c r="JGR109" s="0"/>
      <c r="JGS109" s="0"/>
      <c r="JGT109" s="0"/>
      <c r="JGU109" s="0"/>
      <c r="JGV109" s="0"/>
      <c r="JGW109" s="0"/>
      <c r="JGX109" s="0"/>
      <c r="JGY109" s="0"/>
      <c r="JGZ109" s="0"/>
      <c r="JHA109" s="0"/>
      <c r="JHB109" s="0"/>
      <c r="JHC109" s="0"/>
      <c r="JHD109" s="0"/>
      <c r="JHE109" s="0"/>
      <c r="JHF109" s="0"/>
      <c r="JHG109" s="0"/>
      <c r="JHH109" s="0"/>
      <c r="JHI109" s="0"/>
      <c r="JHJ109" s="0"/>
      <c r="JHK109" s="0"/>
      <c r="JHL109" s="0"/>
      <c r="JHM109" s="0"/>
      <c r="JHN109" s="0"/>
      <c r="JHO109" s="0"/>
      <c r="JHP109" s="0"/>
      <c r="JHQ109" s="0"/>
      <c r="JHR109" s="0"/>
      <c r="JHS109" s="0"/>
      <c r="JHT109" s="0"/>
      <c r="JHU109" s="0"/>
      <c r="JHV109" s="0"/>
      <c r="JHW109" s="0"/>
      <c r="JHX109" s="0"/>
      <c r="JHY109" s="0"/>
      <c r="JHZ109" s="0"/>
      <c r="JIA109" s="0"/>
      <c r="JIB109" s="0"/>
      <c r="JIC109" s="0"/>
      <c r="JID109" s="0"/>
      <c r="JIE109" s="0"/>
      <c r="JIF109" s="0"/>
      <c r="JIG109" s="0"/>
      <c r="JIH109" s="0"/>
      <c r="JII109" s="0"/>
      <c r="JIJ109" s="0"/>
      <c r="JIK109" s="0"/>
      <c r="JIL109" s="0"/>
      <c r="JIM109" s="0"/>
      <c r="JIN109" s="0"/>
      <c r="JIO109" s="0"/>
      <c r="JIP109" s="0"/>
      <c r="JIQ109" s="0"/>
      <c r="JIR109" s="0"/>
      <c r="JIS109" s="0"/>
      <c r="JIT109" s="0"/>
      <c r="JIU109" s="0"/>
      <c r="JIV109" s="0"/>
      <c r="JIW109" s="0"/>
      <c r="JIX109" s="0"/>
      <c r="JIY109" s="0"/>
      <c r="JIZ109" s="0"/>
      <c r="JJA109" s="0"/>
      <c r="JJB109" s="0"/>
      <c r="JJC109" s="0"/>
      <c r="JJD109" s="0"/>
      <c r="JJE109" s="0"/>
      <c r="JJF109" s="0"/>
      <c r="JJG109" s="0"/>
      <c r="JJH109" s="0"/>
      <c r="JJI109" s="0"/>
      <c r="JJJ109" s="0"/>
      <c r="JJK109" s="0"/>
      <c r="JJL109" s="0"/>
      <c r="JJM109" s="0"/>
      <c r="JJN109" s="0"/>
      <c r="JJO109" s="0"/>
      <c r="JJP109" s="0"/>
      <c r="JJQ109" s="0"/>
      <c r="JJR109" s="0"/>
      <c r="JJS109" s="0"/>
      <c r="JJT109" s="0"/>
      <c r="JJU109" s="0"/>
      <c r="JJV109" s="0"/>
      <c r="JJW109" s="0"/>
      <c r="JJX109" s="0"/>
      <c r="JJY109" s="0"/>
      <c r="JJZ109" s="0"/>
      <c r="JKA109" s="0"/>
      <c r="JKB109" s="0"/>
      <c r="JKC109" s="0"/>
      <c r="JKD109" s="0"/>
      <c r="JKE109" s="0"/>
      <c r="JKF109" s="0"/>
      <c r="JKG109" s="0"/>
      <c r="JKH109" s="0"/>
      <c r="JKI109" s="0"/>
      <c r="JKJ109" s="0"/>
      <c r="JKK109" s="0"/>
      <c r="JKL109" s="0"/>
      <c r="JKM109" s="0"/>
      <c r="JKN109" s="0"/>
      <c r="JKO109" s="0"/>
      <c r="JKP109" s="0"/>
      <c r="JKQ109" s="0"/>
      <c r="JKR109" s="0"/>
      <c r="JKS109" s="0"/>
      <c r="JKT109" s="0"/>
      <c r="JKU109" s="0"/>
      <c r="JKV109" s="0"/>
      <c r="JKW109" s="0"/>
      <c r="JKX109" s="0"/>
      <c r="JKY109" s="0"/>
      <c r="JKZ109" s="0"/>
      <c r="JLA109" s="0"/>
      <c r="JLB109" s="0"/>
      <c r="JLC109" s="0"/>
      <c r="JLD109" s="0"/>
      <c r="JLE109" s="0"/>
      <c r="JLF109" s="0"/>
      <c r="JLG109" s="0"/>
      <c r="JLH109" s="0"/>
      <c r="JLI109" s="0"/>
      <c r="JLJ109" s="0"/>
      <c r="JLK109" s="0"/>
      <c r="JLL109" s="0"/>
      <c r="JLM109" s="0"/>
      <c r="JLN109" s="0"/>
      <c r="JLO109" s="0"/>
      <c r="JLP109" s="0"/>
      <c r="JLQ109" s="0"/>
      <c r="JLR109" s="0"/>
      <c r="JLS109" s="0"/>
      <c r="JLT109" s="0"/>
      <c r="JLU109" s="0"/>
      <c r="JLV109" s="0"/>
      <c r="JLW109" s="0"/>
      <c r="JLX109" s="0"/>
      <c r="JLY109" s="0"/>
      <c r="JLZ109" s="0"/>
      <c r="JMA109" s="0"/>
      <c r="JMB109" s="0"/>
      <c r="JMC109" s="0"/>
      <c r="JMD109" s="0"/>
      <c r="JME109" s="0"/>
      <c r="JMF109" s="0"/>
      <c r="JMG109" s="0"/>
      <c r="JMH109" s="0"/>
      <c r="JMI109" s="0"/>
      <c r="JMJ109" s="0"/>
      <c r="JMK109" s="0"/>
      <c r="JML109" s="0"/>
      <c r="JMM109" s="0"/>
      <c r="JMN109" s="0"/>
      <c r="JMO109" s="0"/>
      <c r="JMP109" s="0"/>
      <c r="JMQ109" s="0"/>
      <c r="JMR109" s="0"/>
      <c r="JMS109" s="0"/>
      <c r="JMT109" s="0"/>
      <c r="JMU109" s="0"/>
      <c r="JMV109" s="0"/>
      <c r="JMW109" s="0"/>
      <c r="JMX109" s="0"/>
      <c r="JMY109" s="0"/>
      <c r="JMZ109" s="0"/>
      <c r="JNA109" s="0"/>
      <c r="JNB109" s="0"/>
      <c r="JNC109" s="0"/>
      <c r="JND109" s="0"/>
      <c r="JNE109" s="0"/>
      <c r="JNF109" s="0"/>
      <c r="JNG109" s="0"/>
      <c r="JNH109" s="0"/>
      <c r="JNI109" s="0"/>
      <c r="JNJ109" s="0"/>
      <c r="JNK109" s="0"/>
      <c r="JNL109" s="0"/>
      <c r="JNM109" s="0"/>
      <c r="JNN109" s="0"/>
      <c r="JNO109" s="0"/>
      <c r="JNP109" s="0"/>
      <c r="JNQ109" s="0"/>
      <c r="JNR109" s="0"/>
      <c r="JNS109" s="0"/>
      <c r="JNT109" s="0"/>
      <c r="JNU109" s="0"/>
      <c r="JNV109" s="0"/>
      <c r="JNW109" s="0"/>
      <c r="JNX109" s="0"/>
      <c r="JNY109" s="0"/>
      <c r="JNZ109" s="0"/>
      <c r="JOA109" s="0"/>
      <c r="JOB109" s="0"/>
      <c r="JOC109" s="0"/>
      <c r="JOD109" s="0"/>
      <c r="JOE109" s="0"/>
      <c r="JOF109" s="0"/>
      <c r="JOG109" s="0"/>
      <c r="JOH109" s="0"/>
      <c r="JOI109" s="0"/>
      <c r="JOJ109" s="0"/>
      <c r="JOK109" s="0"/>
      <c r="JOL109" s="0"/>
      <c r="JOM109" s="0"/>
      <c r="JON109" s="0"/>
      <c r="JOO109" s="0"/>
      <c r="JOP109" s="0"/>
      <c r="JOQ109" s="0"/>
      <c r="JOR109" s="0"/>
      <c r="JOS109" s="0"/>
      <c r="JOT109" s="0"/>
      <c r="JOU109" s="0"/>
      <c r="JOV109" s="0"/>
      <c r="JOW109" s="0"/>
      <c r="JOX109" s="0"/>
      <c r="JOY109" s="0"/>
      <c r="JOZ109" s="0"/>
      <c r="JPA109" s="0"/>
      <c r="JPB109" s="0"/>
      <c r="JPC109" s="0"/>
      <c r="JPD109" s="0"/>
      <c r="JPE109" s="0"/>
      <c r="JPF109" s="0"/>
      <c r="JPG109" s="0"/>
      <c r="JPH109" s="0"/>
      <c r="JPI109" s="0"/>
      <c r="JPJ109" s="0"/>
      <c r="JPK109" s="0"/>
      <c r="JPL109" s="0"/>
      <c r="JPM109" s="0"/>
      <c r="JPN109" s="0"/>
      <c r="JPO109" s="0"/>
      <c r="JPP109" s="0"/>
      <c r="JPQ109" s="0"/>
      <c r="JPR109" s="0"/>
      <c r="JPS109" s="0"/>
      <c r="JPT109" s="0"/>
      <c r="JPU109" s="0"/>
      <c r="JPV109" s="0"/>
      <c r="JPW109" s="0"/>
      <c r="JPX109" s="0"/>
      <c r="JPY109" s="0"/>
      <c r="JPZ109" s="0"/>
      <c r="JQA109" s="0"/>
      <c r="JQB109" s="0"/>
      <c r="JQC109" s="0"/>
      <c r="JQD109" s="0"/>
      <c r="JQE109" s="0"/>
      <c r="JQF109" s="0"/>
      <c r="JQG109" s="0"/>
      <c r="JQH109" s="0"/>
      <c r="JQI109" s="0"/>
      <c r="JQJ109" s="0"/>
      <c r="JQK109" s="0"/>
      <c r="JQL109" s="0"/>
      <c r="JQM109" s="0"/>
      <c r="JQN109" s="0"/>
      <c r="JQO109" s="0"/>
      <c r="JQP109" s="0"/>
      <c r="JQQ109" s="0"/>
      <c r="JQR109" s="0"/>
      <c r="JQS109" s="0"/>
      <c r="JQT109" s="0"/>
      <c r="JQU109" s="0"/>
      <c r="JQV109" s="0"/>
      <c r="JQW109" s="0"/>
      <c r="JQX109" s="0"/>
      <c r="JQY109" s="0"/>
      <c r="JQZ109" s="0"/>
      <c r="JRA109" s="0"/>
      <c r="JRB109" s="0"/>
      <c r="JRC109" s="0"/>
      <c r="JRD109" s="0"/>
      <c r="JRE109" s="0"/>
      <c r="JRF109" s="0"/>
      <c r="JRG109" s="0"/>
      <c r="JRH109" s="0"/>
      <c r="JRI109" s="0"/>
      <c r="JRJ109" s="0"/>
      <c r="JRK109" s="0"/>
      <c r="JRL109" s="0"/>
      <c r="JRM109" s="0"/>
      <c r="JRN109" s="0"/>
      <c r="JRO109" s="0"/>
      <c r="JRP109" s="0"/>
      <c r="JRQ109" s="0"/>
      <c r="JRR109" s="0"/>
      <c r="JRS109" s="0"/>
      <c r="JRT109" s="0"/>
      <c r="JRU109" s="0"/>
      <c r="JRV109" s="0"/>
      <c r="JRW109" s="0"/>
      <c r="JRX109" s="0"/>
      <c r="JRY109" s="0"/>
      <c r="JRZ109" s="0"/>
      <c r="JSA109" s="0"/>
      <c r="JSB109" s="0"/>
      <c r="JSC109" s="0"/>
      <c r="JSD109" s="0"/>
      <c r="JSE109" s="0"/>
      <c r="JSF109" s="0"/>
      <c r="JSG109" s="0"/>
      <c r="JSH109" s="0"/>
      <c r="JSI109" s="0"/>
      <c r="JSJ109" s="0"/>
      <c r="JSK109" s="0"/>
      <c r="JSL109" s="0"/>
      <c r="JSM109" s="0"/>
      <c r="JSN109" s="0"/>
      <c r="JSO109" s="0"/>
      <c r="JSP109" s="0"/>
      <c r="JSQ109" s="0"/>
      <c r="JSR109" s="0"/>
      <c r="JSS109" s="0"/>
      <c r="JST109" s="0"/>
      <c r="JSU109" s="0"/>
      <c r="JSV109" s="0"/>
      <c r="JSW109" s="0"/>
      <c r="JSX109" s="0"/>
      <c r="JSY109" s="0"/>
      <c r="JSZ109" s="0"/>
      <c r="JTA109" s="0"/>
      <c r="JTB109" s="0"/>
      <c r="JTC109" s="0"/>
      <c r="JTD109" s="0"/>
      <c r="JTE109" s="0"/>
      <c r="JTF109" s="0"/>
      <c r="JTG109" s="0"/>
      <c r="JTH109" s="0"/>
      <c r="JTI109" s="0"/>
      <c r="JTJ109" s="0"/>
      <c r="JTK109" s="0"/>
      <c r="JTL109" s="0"/>
      <c r="JTM109" s="0"/>
      <c r="JTN109" s="0"/>
      <c r="JTO109" s="0"/>
      <c r="JTP109" s="0"/>
      <c r="JTQ109" s="0"/>
      <c r="JTR109" s="0"/>
      <c r="JTS109" s="0"/>
      <c r="JTT109" s="0"/>
      <c r="JTU109" s="0"/>
      <c r="JTV109" s="0"/>
      <c r="JTW109" s="0"/>
      <c r="JTX109" s="0"/>
      <c r="JTY109" s="0"/>
      <c r="JTZ109" s="0"/>
      <c r="JUA109" s="0"/>
      <c r="JUB109" s="0"/>
      <c r="JUC109" s="0"/>
      <c r="JUD109" s="0"/>
      <c r="JUE109" s="0"/>
      <c r="JUF109" s="0"/>
      <c r="JUG109" s="0"/>
      <c r="JUH109" s="0"/>
      <c r="JUI109" s="0"/>
      <c r="JUJ109" s="0"/>
      <c r="JUK109" s="0"/>
      <c r="JUL109" s="0"/>
      <c r="JUM109" s="0"/>
      <c r="JUN109" s="0"/>
      <c r="JUO109" s="0"/>
      <c r="JUP109" s="0"/>
      <c r="JUQ109" s="0"/>
      <c r="JUR109" s="0"/>
      <c r="JUS109" s="0"/>
      <c r="JUT109" s="0"/>
      <c r="JUU109" s="0"/>
      <c r="JUV109" s="0"/>
      <c r="JUW109" s="0"/>
      <c r="JUX109" s="0"/>
      <c r="JUY109" s="0"/>
      <c r="JUZ109" s="0"/>
      <c r="JVA109" s="0"/>
      <c r="JVB109" s="0"/>
      <c r="JVC109" s="0"/>
      <c r="JVD109" s="0"/>
      <c r="JVE109" s="0"/>
      <c r="JVF109" s="0"/>
      <c r="JVG109" s="0"/>
      <c r="JVH109" s="0"/>
      <c r="JVI109" s="0"/>
      <c r="JVJ109" s="0"/>
      <c r="JVK109" s="0"/>
      <c r="JVL109" s="0"/>
      <c r="JVM109" s="0"/>
      <c r="JVN109" s="0"/>
      <c r="JVO109" s="0"/>
      <c r="JVP109" s="0"/>
      <c r="JVQ109" s="0"/>
      <c r="JVR109" s="0"/>
      <c r="JVS109" s="0"/>
      <c r="JVT109" s="0"/>
      <c r="JVU109" s="0"/>
      <c r="JVV109" s="0"/>
      <c r="JVW109" s="0"/>
      <c r="JVX109" s="0"/>
      <c r="JVY109" s="0"/>
      <c r="JVZ109" s="0"/>
      <c r="JWA109" s="0"/>
      <c r="JWB109" s="0"/>
      <c r="JWC109" s="0"/>
      <c r="JWD109" s="0"/>
      <c r="JWE109" s="0"/>
      <c r="JWF109" s="0"/>
      <c r="JWG109" s="0"/>
      <c r="JWH109" s="0"/>
      <c r="JWI109" s="0"/>
      <c r="JWJ109" s="0"/>
      <c r="JWK109" s="0"/>
      <c r="JWL109" s="0"/>
      <c r="JWM109" s="0"/>
      <c r="JWN109" s="0"/>
      <c r="JWO109" s="0"/>
      <c r="JWP109" s="0"/>
      <c r="JWQ109" s="0"/>
      <c r="JWR109" s="0"/>
      <c r="JWS109" s="0"/>
      <c r="JWT109" s="0"/>
      <c r="JWU109" s="0"/>
      <c r="JWV109" s="0"/>
      <c r="JWW109" s="0"/>
      <c r="JWX109" s="0"/>
      <c r="JWY109" s="0"/>
      <c r="JWZ109" s="0"/>
      <c r="JXA109" s="0"/>
      <c r="JXB109" s="0"/>
      <c r="JXC109" s="0"/>
      <c r="JXD109" s="0"/>
      <c r="JXE109" s="0"/>
      <c r="JXF109" s="0"/>
      <c r="JXG109" s="0"/>
      <c r="JXH109" s="0"/>
      <c r="JXI109" s="0"/>
      <c r="JXJ109" s="0"/>
      <c r="JXK109" s="0"/>
      <c r="JXL109" s="0"/>
      <c r="JXM109" s="0"/>
      <c r="JXN109" s="0"/>
      <c r="JXO109" s="0"/>
      <c r="JXP109" s="0"/>
      <c r="JXQ109" s="0"/>
      <c r="JXR109" s="0"/>
      <c r="JXS109" s="0"/>
      <c r="JXT109" s="0"/>
      <c r="JXU109" s="0"/>
      <c r="JXV109" s="0"/>
      <c r="JXW109" s="0"/>
      <c r="JXX109" s="0"/>
      <c r="JXY109" s="0"/>
      <c r="JXZ109" s="0"/>
      <c r="JYA109" s="0"/>
      <c r="JYB109" s="0"/>
      <c r="JYC109" s="0"/>
      <c r="JYD109" s="0"/>
      <c r="JYE109" s="0"/>
      <c r="JYF109" s="0"/>
      <c r="JYG109" s="0"/>
      <c r="JYH109" s="0"/>
      <c r="JYI109" s="0"/>
      <c r="JYJ109" s="0"/>
      <c r="JYK109" s="0"/>
      <c r="JYL109" s="0"/>
      <c r="JYM109" s="0"/>
      <c r="JYN109" s="0"/>
      <c r="JYO109" s="0"/>
      <c r="JYP109" s="0"/>
      <c r="JYQ109" s="0"/>
      <c r="JYR109" s="0"/>
      <c r="JYS109" s="0"/>
      <c r="JYT109" s="0"/>
      <c r="JYU109" s="0"/>
      <c r="JYV109" s="0"/>
      <c r="JYW109" s="0"/>
      <c r="JYX109" s="0"/>
      <c r="JYY109" s="0"/>
      <c r="JYZ109" s="0"/>
      <c r="JZA109" s="0"/>
      <c r="JZB109" s="0"/>
      <c r="JZC109" s="0"/>
      <c r="JZD109" s="0"/>
      <c r="JZE109" s="0"/>
      <c r="JZF109" s="0"/>
      <c r="JZG109" s="0"/>
      <c r="JZH109" s="0"/>
      <c r="JZI109" s="0"/>
      <c r="JZJ109" s="0"/>
      <c r="JZK109" s="0"/>
      <c r="JZL109" s="0"/>
      <c r="JZM109" s="0"/>
      <c r="JZN109" s="0"/>
      <c r="JZO109" s="0"/>
      <c r="JZP109" s="0"/>
      <c r="JZQ109" s="0"/>
      <c r="JZR109" s="0"/>
      <c r="JZS109" s="0"/>
      <c r="JZT109" s="0"/>
      <c r="JZU109" s="0"/>
      <c r="JZV109" s="0"/>
      <c r="JZW109" s="0"/>
      <c r="JZX109" s="0"/>
      <c r="JZY109" s="0"/>
      <c r="JZZ109" s="0"/>
      <c r="KAA109" s="0"/>
      <c r="KAB109" s="0"/>
      <c r="KAC109" s="0"/>
      <c r="KAD109" s="0"/>
      <c r="KAE109" s="0"/>
      <c r="KAF109" s="0"/>
      <c r="KAG109" s="0"/>
      <c r="KAH109" s="0"/>
      <c r="KAI109" s="0"/>
      <c r="KAJ109" s="0"/>
      <c r="KAK109" s="0"/>
      <c r="KAL109" s="0"/>
      <c r="KAM109" s="0"/>
      <c r="KAN109" s="0"/>
      <c r="KAO109" s="0"/>
      <c r="KAP109" s="0"/>
      <c r="KAQ109" s="0"/>
      <c r="KAR109" s="0"/>
      <c r="KAS109" s="0"/>
      <c r="KAT109" s="0"/>
      <c r="KAU109" s="0"/>
      <c r="KAV109" s="0"/>
      <c r="KAW109" s="0"/>
      <c r="KAX109" s="0"/>
      <c r="KAY109" s="0"/>
      <c r="KAZ109" s="0"/>
      <c r="KBA109" s="0"/>
      <c r="KBB109" s="0"/>
      <c r="KBC109" s="0"/>
      <c r="KBD109" s="0"/>
      <c r="KBE109" s="0"/>
      <c r="KBF109" s="0"/>
      <c r="KBG109" s="0"/>
      <c r="KBH109" s="0"/>
      <c r="KBI109" s="0"/>
      <c r="KBJ109" s="0"/>
      <c r="KBK109" s="0"/>
      <c r="KBL109" s="0"/>
      <c r="KBM109" s="0"/>
      <c r="KBN109" s="0"/>
      <c r="KBO109" s="0"/>
      <c r="KBP109" s="0"/>
      <c r="KBQ109" s="0"/>
      <c r="KBR109" s="0"/>
      <c r="KBS109" s="0"/>
      <c r="KBT109" s="0"/>
      <c r="KBU109" s="0"/>
      <c r="KBV109" s="0"/>
      <c r="KBW109" s="0"/>
      <c r="KBX109" s="0"/>
      <c r="KBY109" s="0"/>
      <c r="KBZ109" s="0"/>
      <c r="KCA109" s="0"/>
      <c r="KCB109" s="0"/>
      <c r="KCC109" s="0"/>
      <c r="KCD109" s="0"/>
      <c r="KCE109" s="0"/>
      <c r="KCF109" s="0"/>
      <c r="KCG109" s="0"/>
      <c r="KCH109" s="0"/>
      <c r="KCI109" s="0"/>
      <c r="KCJ109" s="0"/>
      <c r="KCK109" s="0"/>
      <c r="KCL109" s="0"/>
      <c r="KCM109" s="0"/>
      <c r="KCN109" s="0"/>
      <c r="KCO109" s="0"/>
      <c r="KCP109" s="0"/>
      <c r="KCQ109" s="0"/>
      <c r="KCR109" s="0"/>
      <c r="KCS109" s="0"/>
      <c r="KCT109" s="0"/>
      <c r="KCU109" s="0"/>
      <c r="KCV109" s="0"/>
      <c r="KCW109" s="0"/>
      <c r="KCX109" s="0"/>
      <c r="KCY109" s="0"/>
      <c r="KCZ109" s="0"/>
      <c r="KDA109" s="0"/>
      <c r="KDB109" s="0"/>
      <c r="KDC109" s="0"/>
      <c r="KDD109" s="0"/>
      <c r="KDE109" s="0"/>
      <c r="KDF109" s="0"/>
      <c r="KDG109" s="0"/>
      <c r="KDH109" s="0"/>
      <c r="KDI109" s="0"/>
      <c r="KDJ109" s="0"/>
      <c r="KDK109" s="0"/>
      <c r="KDL109" s="0"/>
      <c r="KDM109" s="0"/>
      <c r="KDN109" s="0"/>
      <c r="KDO109" s="0"/>
      <c r="KDP109" s="0"/>
      <c r="KDQ109" s="0"/>
      <c r="KDR109" s="0"/>
      <c r="KDS109" s="0"/>
      <c r="KDT109" s="0"/>
      <c r="KDU109" s="0"/>
      <c r="KDV109" s="0"/>
      <c r="KDW109" s="0"/>
      <c r="KDX109" s="0"/>
      <c r="KDY109" s="0"/>
      <c r="KDZ109" s="0"/>
      <c r="KEA109" s="0"/>
      <c r="KEB109" s="0"/>
      <c r="KEC109" s="0"/>
      <c r="KED109" s="0"/>
      <c r="KEE109" s="0"/>
      <c r="KEF109" s="0"/>
      <c r="KEG109" s="0"/>
      <c r="KEH109" s="0"/>
      <c r="KEI109" s="0"/>
      <c r="KEJ109" s="0"/>
      <c r="KEK109" s="0"/>
      <c r="KEL109" s="0"/>
      <c r="KEM109" s="0"/>
      <c r="KEN109" s="0"/>
      <c r="KEO109" s="0"/>
      <c r="KEP109" s="0"/>
      <c r="KEQ109" s="0"/>
      <c r="KER109" s="0"/>
      <c r="KES109" s="0"/>
      <c r="KET109" s="0"/>
      <c r="KEU109" s="0"/>
      <c r="KEV109" s="0"/>
      <c r="KEW109" s="0"/>
      <c r="KEX109" s="0"/>
      <c r="KEY109" s="0"/>
      <c r="KEZ109" s="0"/>
      <c r="KFA109" s="0"/>
      <c r="KFB109" s="0"/>
      <c r="KFC109" s="0"/>
      <c r="KFD109" s="0"/>
      <c r="KFE109" s="0"/>
      <c r="KFF109" s="0"/>
      <c r="KFG109" s="0"/>
      <c r="KFH109" s="0"/>
      <c r="KFI109" s="0"/>
      <c r="KFJ109" s="0"/>
      <c r="KFK109" s="0"/>
      <c r="KFL109" s="0"/>
      <c r="KFM109" s="0"/>
      <c r="KFN109" s="0"/>
      <c r="KFO109" s="0"/>
      <c r="KFP109" s="0"/>
      <c r="KFQ109" s="0"/>
      <c r="KFR109" s="0"/>
      <c r="KFS109" s="0"/>
      <c r="KFT109" s="0"/>
      <c r="KFU109" s="0"/>
      <c r="KFV109" s="0"/>
      <c r="KFW109" s="0"/>
      <c r="KFX109" s="0"/>
      <c r="KFY109" s="0"/>
      <c r="KFZ109" s="0"/>
      <c r="KGA109" s="0"/>
      <c r="KGB109" s="0"/>
      <c r="KGC109" s="0"/>
      <c r="KGD109" s="0"/>
      <c r="KGE109" s="0"/>
      <c r="KGF109" s="0"/>
      <c r="KGG109" s="0"/>
      <c r="KGH109" s="0"/>
      <c r="KGI109" s="0"/>
      <c r="KGJ109" s="0"/>
      <c r="KGK109" s="0"/>
      <c r="KGL109" s="0"/>
      <c r="KGM109" s="0"/>
      <c r="KGN109" s="0"/>
      <c r="KGO109" s="0"/>
      <c r="KGP109" s="0"/>
      <c r="KGQ109" s="0"/>
      <c r="KGR109" s="0"/>
      <c r="KGS109" s="0"/>
      <c r="KGT109" s="0"/>
      <c r="KGU109" s="0"/>
      <c r="KGV109" s="0"/>
      <c r="KGW109" s="0"/>
      <c r="KGX109" s="0"/>
      <c r="KGY109" s="0"/>
      <c r="KGZ109" s="0"/>
      <c r="KHA109" s="0"/>
      <c r="KHB109" s="0"/>
      <c r="KHC109" s="0"/>
      <c r="KHD109" s="0"/>
      <c r="KHE109" s="0"/>
      <c r="KHF109" s="0"/>
      <c r="KHG109" s="0"/>
      <c r="KHH109" s="0"/>
      <c r="KHI109" s="0"/>
      <c r="KHJ109" s="0"/>
      <c r="KHK109" s="0"/>
      <c r="KHL109" s="0"/>
      <c r="KHM109" s="0"/>
      <c r="KHN109" s="0"/>
      <c r="KHO109" s="0"/>
      <c r="KHP109" s="0"/>
      <c r="KHQ109" s="0"/>
      <c r="KHR109" s="0"/>
      <c r="KHS109" s="0"/>
      <c r="KHT109" s="0"/>
      <c r="KHU109" s="0"/>
      <c r="KHV109" s="0"/>
      <c r="KHW109" s="0"/>
      <c r="KHX109" s="0"/>
      <c r="KHY109" s="0"/>
      <c r="KHZ109" s="0"/>
      <c r="KIA109" s="0"/>
      <c r="KIB109" s="0"/>
      <c r="KIC109" s="0"/>
      <c r="KID109" s="0"/>
      <c r="KIE109" s="0"/>
      <c r="KIF109" s="0"/>
      <c r="KIG109" s="0"/>
      <c r="KIH109" s="0"/>
      <c r="KII109" s="0"/>
      <c r="KIJ109" s="0"/>
      <c r="KIK109" s="0"/>
      <c r="KIL109" s="0"/>
      <c r="KIM109" s="0"/>
      <c r="KIN109" s="0"/>
      <c r="KIO109" s="0"/>
      <c r="KIP109" s="0"/>
      <c r="KIQ109" s="0"/>
      <c r="KIR109" s="0"/>
      <c r="KIS109" s="0"/>
      <c r="KIT109" s="0"/>
      <c r="KIU109" s="0"/>
      <c r="KIV109" s="0"/>
      <c r="KIW109" s="0"/>
      <c r="KIX109" s="0"/>
      <c r="KIY109" s="0"/>
      <c r="KIZ109" s="0"/>
      <c r="KJA109" s="0"/>
      <c r="KJB109" s="0"/>
      <c r="KJC109" s="0"/>
      <c r="KJD109" s="0"/>
      <c r="KJE109" s="0"/>
      <c r="KJF109" s="0"/>
      <c r="KJG109" s="0"/>
      <c r="KJH109" s="0"/>
      <c r="KJI109" s="0"/>
      <c r="KJJ109" s="0"/>
      <c r="KJK109" s="0"/>
      <c r="KJL109" s="0"/>
      <c r="KJM109" s="0"/>
      <c r="KJN109" s="0"/>
      <c r="KJO109" s="0"/>
      <c r="KJP109" s="0"/>
      <c r="KJQ109" s="0"/>
      <c r="KJR109" s="0"/>
      <c r="KJS109" s="0"/>
      <c r="KJT109" s="0"/>
      <c r="KJU109" s="0"/>
      <c r="KJV109" s="0"/>
      <c r="KJW109" s="0"/>
      <c r="KJX109" s="0"/>
      <c r="KJY109" s="0"/>
      <c r="KJZ109" s="0"/>
      <c r="KKA109" s="0"/>
      <c r="KKB109" s="0"/>
      <c r="KKC109" s="0"/>
      <c r="KKD109" s="0"/>
      <c r="KKE109" s="0"/>
      <c r="KKF109" s="0"/>
      <c r="KKG109" s="0"/>
      <c r="KKH109" s="0"/>
      <c r="KKI109" s="0"/>
      <c r="KKJ109" s="0"/>
      <c r="KKK109" s="0"/>
      <c r="KKL109" s="0"/>
      <c r="KKM109" s="0"/>
      <c r="KKN109" s="0"/>
      <c r="KKO109" s="0"/>
      <c r="KKP109" s="0"/>
      <c r="KKQ109" s="0"/>
      <c r="KKR109" s="0"/>
      <c r="KKS109" s="0"/>
      <c r="KKT109" s="0"/>
      <c r="KKU109" s="0"/>
      <c r="KKV109" s="0"/>
      <c r="KKW109" s="0"/>
      <c r="KKX109" s="0"/>
      <c r="KKY109" s="0"/>
      <c r="KKZ109" s="0"/>
      <c r="KLA109" s="0"/>
      <c r="KLB109" s="0"/>
      <c r="KLC109" s="0"/>
      <c r="KLD109" s="0"/>
      <c r="KLE109" s="0"/>
      <c r="KLF109" s="0"/>
      <c r="KLG109" s="0"/>
      <c r="KLH109" s="0"/>
      <c r="KLI109" s="0"/>
      <c r="KLJ109" s="0"/>
      <c r="KLK109" s="0"/>
      <c r="KLL109" s="0"/>
      <c r="KLM109" s="0"/>
      <c r="KLN109" s="0"/>
      <c r="KLO109" s="0"/>
      <c r="KLP109" s="0"/>
      <c r="KLQ109" s="0"/>
      <c r="KLR109" s="0"/>
      <c r="KLS109" s="0"/>
      <c r="KLT109" s="0"/>
      <c r="KLU109" s="0"/>
      <c r="KLV109" s="0"/>
      <c r="KLW109" s="0"/>
      <c r="KLX109" s="0"/>
      <c r="KLY109" s="0"/>
      <c r="KLZ109" s="0"/>
      <c r="KMA109" s="0"/>
      <c r="KMB109" s="0"/>
      <c r="KMC109" s="0"/>
      <c r="KMD109" s="0"/>
      <c r="KME109" s="0"/>
      <c r="KMF109" s="0"/>
      <c r="KMG109" s="0"/>
      <c r="KMH109" s="0"/>
      <c r="KMI109" s="0"/>
      <c r="KMJ109" s="0"/>
      <c r="KMK109" s="0"/>
      <c r="KML109" s="0"/>
      <c r="KMM109" s="0"/>
      <c r="KMN109" s="0"/>
      <c r="KMO109" s="0"/>
      <c r="KMP109" s="0"/>
      <c r="KMQ109" s="0"/>
      <c r="KMR109" s="0"/>
      <c r="KMS109" s="0"/>
      <c r="KMT109" s="0"/>
      <c r="KMU109" s="0"/>
      <c r="KMV109" s="0"/>
      <c r="KMW109" s="0"/>
      <c r="KMX109" s="0"/>
      <c r="KMY109" s="0"/>
      <c r="KMZ109" s="0"/>
      <c r="KNA109" s="0"/>
      <c r="KNB109" s="0"/>
      <c r="KNC109" s="0"/>
      <c r="KND109" s="0"/>
      <c r="KNE109" s="0"/>
      <c r="KNF109" s="0"/>
      <c r="KNG109" s="0"/>
      <c r="KNH109" s="0"/>
      <c r="KNI109" s="0"/>
      <c r="KNJ109" s="0"/>
      <c r="KNK109" s="0"/>
      <c r="KNL109" s="0"/>
      <c r="KNM109" s="0"/>
      <c r="KNN109" s="0"/>
      <c r="KNO109" s="0"/>
      <c r="KNP109" s="0"/>
      <c r="KNQ109" s="0"/>
      <c r="KNR109" s="0"/>
      <c r="KNS109" s="0"/>
      <c r="KNT109" s="0"/>
      <c r="KNU109" s="0"/>
      <c r="KNV109" s="0"/>
      <c r="KNW109" s="0"/>
      <c r="KNX109" s="0"/>
      <c r="KNY109" s="0"/>
      <c r="KNZ109" s="0"/>
      <c r="KOA109" s="0"/>
      <c r="KOB109" s="0"/>
      <c r="KOC109" s="0"/>
      <c r="KOD109" s="0"/>
      <c r="KOE109" s="0"/>
      <c r="KOF109" s="0"/>
      <c r="KOG109" s="0"/>
      <c r="KOH109" s="0"/>
      <c r="KOI109" s="0"/>
      <c r="KOJ109" s="0"/>
      <c r="KOK109" s="0"/>
      <c r="KOL109" s="0"/>
      <c r="KOM109" s="0"/>
      <c r="KON109" s="0"/>
      <c r="KOO109" s="0"/>
      <c r="KOP109" s="0"/>
      <c r="KOQ109" s="0"/>
      <c r="KOR109" s="0"/>
      <c r="KOS109" s="0"/>
      <c r="KOT109" s="0"/>
      <c r="KOU109" s="0"/>
      <c r="KOV109" s="0"/>
      <c r="KOW109" s="0"/>
      <c r="KOX109" s="0"/>
      <c r="KOY109" s="0"/>
      <c r="KOZ109" s="0"/>
      <c r="KPA109" s="0"/>
      <c r="KPB109" s="0"/>
      <c r="KPC109" s="0"/>
      <c r="KPD109" s="0"/>
      <c r="KPE109" s="0"/>
      <c r="KPF109" s="0"/>
      <c r="KPG109" s="0"/>
      <c r="KPH109" s="0"/>
      <c r="KPI109" s="0"/>
      <c r="KPJ109" s="0"/>
      <c r="KPK109" s="0"/>
      <c r="KPL109" s="0"/>
      <c r="KPM109" s="0"/>
      <c r="KPN109" s="0"/>
      <c r="KPO109" s="0"/>
      <c r="KPP109" s="0"/>
      <c r="KPQ109" s="0"/>
      <c r="KPR109" s="0"/>
      <c r="KPS109" s="0"/>
      <c r="KPT109" s="0"/>
      <c r="KPU109" s="0"/>
      <c r="KPV109" s="0"/>
      <c r="KPW109" s="0"/>
      <c r="KPX109" s="0"/>
      <c r="KPY109" s="0"/>
      <c r="KPZ109" s="0"/>
      <c r="KQA109" s="0"/>
      <c r="KQB109" s="0"/>
      <c r="KQC109" s="0"/>
      <c r="KQD109" s="0"/>
      <c r="KQE109" s="0"/>
      <c r="KQF109" s="0"/>
      <c r="KQG109" s="0"/>
      <c r="KQH109" s="0"/>
      <c r="KQI109" s="0"/>
      <c r="KQJ109" s="0"/>
      <c r="KQK109" s="0"/>
      <c r="KQL109" s="0"/>
      <c r="KQM109" s="0"/>
      <c r="KQN109" s="0"/>
      <c r="KQO109" s="0"/>
      <c r="KQP109" s="0"/>
      <c r="KQQ109" s="0"/>
      <c r="KQR109" s="0"/>
      <c r="KQS109" s="0"/>
      <c r="KQT109" s="0"/>
      <c r="KQU109" s="0"/>
      <c r="KQV109" s="0"/>
      <c r="KQW109" s="0"/>
      <c r="KQX109" s="0"/>
      <c r="KQY109" s="0"/>
      <c r="KQZ109" s="0"/>
      <c r="KRA109" s="0"/>
      <c r="KRB109" s="0"/>
      <c r="KRC109" s="0"/>
      <c r="KRD109" s="0"/>
      <c r="KRE109" s="0"/>
      <c r="KRF109" s="0"/>
      <c r="KRG109" s="0"/>
      <c r="KRH109" s="0"/>
      <c r="KRI109" s="0"/>
      <c r="KRJ109" s="0"/>
      <c r="KRK109" s="0"/>
      <c r="KRL109" s="0"/>
      <c r="KRM109" s="0"/>
      <c r="KRN109" s="0"/>
      <c r="KRO109" s="0"/>
      <c r="KRP109" s="0"/>
      <c r="KRQ109" s="0"/>
      <c r="KRR109" s="0"/>
      <c r="KRS109" s="0"/>
      <c r="KRT109" s="0"/>
      <c r="KRU109" s="0"/>
      <c r="KRV109" s="0"/>
      <c r="KRW109" s="0"/>
      <c r="KRX109" s="0"/>
      <c r="KRY109" s="0"/>
      <c r="KRZ109" s="0"/>
      <c r="KSA109" s="0"/>
      <c r="KSB109" s="0"/>
      <c r="KSC109" s="0"/>
      <c r="KSD109" s="0"/>
      <c r="KSE109" s="0"/>
      <c r="KSF109" s="0"/>
      <c r="KSG109" s="0"/>
      <c r="KSH109" s="0"/>
      <c r="KSI109" s="0"/>
      <c r="KSJ109" s="0"/>
      <c r="KSK109" s="0"/>
      <c r="KSL109" s="0"/>
      <c r="KSM109" s="0"/>
      <c r="KSN109" s="0"/>
      <c r="KSO109" s="0"/>
      <c r="KSP109" s="0"/>
      <c r="KSQ109" s="0"/>
      <c r="KSR109" s="0"/>
      <c r="KSS109" s="0"/>
      <c r="KST109" s="0"/>
      <c r="KSU109" s="0"/>
      <c r="KSV109" s="0"/>
      <c r="KSW109" s="0"/>
      <c r="KSX109" s="0"/>
      <c r="KSY109" s="0"/>
      <c r="KSZ109" s="0"/>
      <c r="KTA109" s="0"/>
      <c r="KTB109" s="0"/>
      <c r="KTC109" s="0"/>
      <c r="KTD109" s="0"/>
      <c r="KTE109" s="0"/>
      <c r="KTF109" s="0"/>
      <c r="KTG109" s="0"/>
      <c r="KTH109" s="0"/>
      <c r="KTI109" s="0"/>
      <c r="KTJ109" s="0"/>
      <c r="KTK109" s="0"/>
      <c r="KTL109" s="0"/>
      <c r="KTM109" s="0"/>
      <c r="KTN109" s="0"/>
      <c r="KTO109" s="0"/>
      <c r="KTP109" s="0"/>
      <c r="KTQ109" s="0"/>
      <c r="KTR109" s="0"/>
      <c r="KTS109" s="0"/>
      <c r="KTT109" s="0"/>
      <c r="KTU109" s="0"/>
      <c r="KTV109" s="0"/>
      <c r="KTW109" s="0"/>
      <c r="KTX109" s="0"/>
      <c r="KTY109" s="0"/>
      <c r="KTZ109" s="0"/>
      <c r="KUA109" s="0"/>
      <c r="KUB109" s="0"/>
      <c r="KUC109" s="0"/>
      <c r="KUD109" s="0"/>
      <c r="KUE109" s="0"/>
      <c r="KUF109" s="0"/>
      <c r="KUG109" s="0"/>
      <c r="KUH109" s="0"/>
      <c r="KUI109" s="0"/>
      <c r="KUJ109" s="0"/>
      <c r="KUK109" s="0"/>
      <c r="KUL109" s="0"/>
      <c r="KUM109" s="0"/>
      <c r="KUN109" s="0"/>
      <c r="KUO109" s="0"/>
      <c r="KUP109" s="0"/>
      <c r="KUQ109" s="0"/>
      <c r="KUR109" s="0"/>
      <c r="KUS109" s="0"/>
      <c r="KUT109" s="0"/>
      <c r="KUU109" s="0"/>
      <c r="KUV109" s="0"/>
      <c r="KUW109" s="0"/>
      <c r="KUX109" s="0"/>
      <c r="KUY109" s="0"/>
      <c r="KUZ109" s="0"/>
      <c r="KVA109" s="0"/>
      <c r="KVB109" s="0"/>
      <c r="KVC109" s="0"/>
      <c r="KVD109" s="0"/>
      <c r="KVE109" s="0"/>
      <c r="KVF109" s="0"/>
      <c r="KVG109" s="0"/>
      <c r="KVH109" s="0"/>
      <c r="KVI109" s="0"/>
      <c r="KVJ109" s="0"/>
      <c r="KVK109" s="0"/>
      <c r="KVL109" s="0"/>
      <c r="KVM109" s="0"/>
      <c r="KVN109" s="0"/>
      <c r="KVO109" s="0"/>
      <c r="KVP109" s="0"/>
      <c r="KVQ109" s="0"/>
      <c r="KVR109" s="0"/>
      <c r="KVS109" s="0"/>
      <c r="KVT109" s="0"/>
      <c r="KVU109" s="0"/>
      <c r="KVV109" s="0"/>
      <c r="KVW109" s="0"/>
      <c r="KVX109" s="0"/>
      <c r="KVY109" s="0"/>
      <c r="KVZ109" s="0"/>
      <c r="KWA109" s="0"/>
      <c r="KWB109" s="0"/>
      <c r="KWC109" s="0"/>
      <c r="KWD109" s="0"/>
      <c r="KWE109" s="0"/>
      <c r="KWF109" s="0"/>
      <c r="KWG109" s="0"/>
      <c r="KWH109" s="0"/>
      <c r="KWI109" s="0"/>
      <c r="KWJ109" s="0"/>
      <c r="KWK109" s="0"/>
      <c r="KWL109" s="0"/>
      <c r="KWM109" s="0"/>
      <c r="KWN109" s="0"/>
      <c r="KWO109" s="0"/>
      <c r="KWP109" s="0"/>
      <c r="KWQ109" s="0"/>
      <c r="KWR109" s="0"/>
      <c r="KWS109" s="0"/>
      <c r="KWT109" s="0"/>
      <c r="KWU109" s="0"/>
      <c r="KWV109" s="0"/>
      <c r="KWW109" s="0"/>
      <c r="KWX109" s="0"/>
      <c r="KWY109" s="0"/>
      <c r="KWZ109" s="0"/>
      <c r="KXA109" s="0"/>
      <c r="KXB109" s="0"/>
      <c r="KXC109" s="0"/>
      <c r="KXD109" s="0"/>
      <c r="KXE109" s="0"/>
      <c r="KXF109" s="0"/>
      <c r="KXG109" s="0"/>
      <c r="KXH109" s="0"/>
      <c r="KXI109" s="0"/>
      <c r="KXJ109" s="0"/>
      <c r="KXK109" s="0"/>
      <c r="KXL109" s="0"/>
      <c r="KXM109" s="0"/>
      <c r="KXN109" s="0"/>
      <c r="KXO109" s="0"/>
      <c r="KXP109" s="0"/>
      <c r="KXQ109" s="0"/>
      <c r="KXR109" s="0"/>
      <c r="KXS109" s="0"/>
      <c r="KXT109" s="0"/>
      <c r="KXU109" s="0"/>
      <c r="KXV109" s="0"/>
      <c r="KXW109" s="0"/>
      <c r="KXX109" s="0"/>
      <c r="KXY109" s="0"/>
      <c r="KXZ109" s="0"/>
      <c r="KYA109" s="0"/>
      <c r="KYB109" s="0"/>
      <c r="KYC109" s="0"/>
      <c r="KYD109" s="0"/>
      <c r="KYE109" s="0"/>
      <c r="KYF109" s="0"/>
      <c r="KYG109" s="0"/>
      <c r="KYH109" s="0"/>
      <c r="KYI109" s="0"/>
      <c r="KYJ109" s="0"/>
      <c r="KYK109" s="0"/>
      <c r="KYL109" s="0"/>
      <c r="KYM109" s="0"/>
      <c r="KYN109" s="0"/>
      <c r="KYO109" s="0"/>
      <c r="KYP109" s="0"/>
      <c r="KYQ109" s="0"/>
      <c r="KYR109" s="0"/>
      <c r="KYS109" s="0"/>
      <c r="KYT109" s="0"/>
      <c r="KYU109" s="0"/>
      <c r="KYV109" s="0"/>
      <c r="KYW109" s="0"/>
      <c r="KYX109" s="0"/>
      <c r="KYY109" s="0"/>
      <c r="KYZ109" s="0"/>
      <c r="KZA109" s="0"/>
      <c r="KZB109" s="0"/>
      <c r="KZC109" s="0"/>
      <c r="KZD109" s="0"/>
      <c r="KZE109" s="0"/>
      <c r="KZF109" s="0"/>
      <c r="KZG109" s="0"/>
      <c r="KZH109" s="0"/>
      <c r="KZI109" s="0"/>
      <c r="KZJ109" s="0"/>
      <c r="KZK109" s="0"/>
      <c r="KZL109" s="0"/>
      <c r="KZM109" s="0"/>
      <c r="KZN109" s="0"/>
      <c r="KZO109" s="0"/>
      <c r="KZP109" s="0"/>
      <c r="KZQ109" s="0"/>
      <c r="KZR109" s="0"/>
      <c r="KZS109" s="0"/>
      <c r="KZT109" s="0"/>
      <c r="KZU109" s="0"/>
      <c r="KZV109" s="0"/>
      <c r="KZW109" s="0"/>
      <c r="KZX109" s="0"/>
      <c r="KZY109" s="0"/>
      <c r="KZZ109" s="0"/>
      <c r="LAA109" s="0"/>
      <c r="LAB109" s="0"/>
      <c r="LAC109" s="0"/>
      <c r="LAD109" s="0"/>
      <c r="LAE109" s="0"/>
      <c r="LAF109" s="0"/>
      <c r="LAG109" s="0"/>
      <c r="LAH109" s="0"/>
      <c r="LAI109" s="0"/>
      <c r="LAJ109" s="0"/>
      <c r="LAK109" s="0"/>
      <c r="LAL109" s="0"/>
      <c r="LAM109" s="0"/>
      <c r="LAN109" s="0"/>
      <c r="LAO109" s="0"/>
      <c r="LAP109" s="0"/>
      <c r="LAQ109" s="0"/>
      <c r="LAR109" s="0"/>
      <c r="LAS109" s="0"/>
      <c r="LAT109" s="0"/>
      <c r="LAU109" s="0"/>
      <c r="LAV109" s="0"/>
      <c r="LAW109" s="0"/>
      <c r="LAX109" s="0"/>
      <c r="LAY109" s="0"/>
      <c r="LAZ109" s="0"/>
      <c r="LBA109" s="0"/>
      <c r="LBB109" s="0"/>
      <c r="LBC109" s="0"/>
      <c r="LBD109" s="0"/>
      <c r="LBE109" s="0"/>
      <c r="LBF109" s="0"/>
      <c r="LBG109" s="0"/>
      <c r="LBH109" s="0"/>
      <c r="LBI109" s="0"/>
      <c r="LBJ109" s="0"/>
      <c r="LBK109" s="0"/>
      <c r="LBL109" s="0"/>
      <c r="LBM109" s="0"/>
      <c r="LBN109" s="0"/>
      <c r="LBO109" s="0"/>
      <c r="LBP109" s="0"/>
      <c r="LBQ109" s="0"/>
      <c r="LBR109" s="0"/>
      <c r="LBS109" s="0"/>
      <c r="LBT109" s="0"/>
      <c r="LBU109" s="0"/>
      <c r="LBV109" s="0"/>
      <c r="LBW109" s="0"/>
      <c r="LBX109" s="0"/>
      <c r="LBY109" s="0"/>
      <c r="LBZ109" s="0"/>
      <c r="LCA109" s="0"/>
      <c r="LCB109" s="0"/>
      <c r="LCC109" s="0"/>
      <c r="LCD109" s="0"/>
      <c r="LCE109" s="0"/>
      <c r="LCF109" s="0"/>
      <c r="LCG109" s="0"/>
      <c r="LCH109" s="0"/>
      <c r="LCI109" s="0"/>
      <c r="LCJ109" s="0"/>
      <c r="LCK109" s="0"/>
      <c r="LCL109" s="0"/>
      <c r="LCM109" s="0"/>
      <c r="LCN109" s="0"/>
      <c r="LCO109" s="0"/>
      <c r="LCP109" s="0"/>
      <c r="LCQ109" s="0"/>
      <c r="LCR109" s="0"/>
      <c r="LCS109" s="0"/>
      <c r="LCT109" s="0"/>
      <c r="LCU109" s="0"/>
      <c r="LCV109" s="0"/>
      <c r="LCW109" s="0"/>
      <c r="LCX109" s="0"/>
      <c r="LCY109" s="0"/>
      <c r="LCZ109" s="0"/>
      <c r="LDA109" s="0"/>
      <c r="LDB109" s="0"/>
      <c r="LDC109" s="0"/>
      <c r="LDD109" s="0"/>
      <c r="LDE109" s="0"/>
      <c r="LDF109" s="0"/>
      <c r="LDG109" s="0"/>
      <c r="LDH109" s="0"/>
      <c r="LDI109" s="0"/>
      <c r="LDJ109" s="0"/>
      <c r="LDK109" s="0"/>
      <c r="LDL109" s="0"/>
      <c r="LDM109" s="0"/>
      <c r="LDN109" s="0"/>
      <c r="LDO109" s="0"/>
      <c r="LDP109" s="0"/>
      <c r="LDQ109" s="0"/>
      <c r="LDR109" s="0"/>
      <c r="LDS109" s="0"/>
      <c r="LDT109" s="0"/>
      <c r="LDU109" s="0"/>
      <c r="LDV109" s="0"/>
      <c r="LDW109" s="0"/>
      <c r="LDX109" s="0"/>
      <c r="LDY109" s="0"/>
      <c r="LDZ109" s="0"/>
      <c r="LEA109" s="0"/>
      <c r="LEB109" s="0"/>
      <c r="LEC109" s="0"/>
      <c r="LED109" s="0"/>
      <c r="LEE109" s="0"/>
      <c r="LEF109" s="0"/>
      <c r="LEG109" s="0"/>
      <c r="LEH109" s="0"/>
      <c r="LEI109" s="0"/>
      <c r="LEJ109" s="0"/>
      <c r="LEK109" s="0"/>
      <c r="LEL109" s="0"/>
      <c r="LEM109" s="0"/>
      <c r="LEN109" s="0"/>
      <c r="LEO109" s="0"/>
      <c r="LEP109" s="0"/>
      <c r="LEQ109" s="0"/>
      <c r="LER109" s="0"/>
      <c r="LES109" s="0"/>
      <c r="LET109" s="0"/>
      <c r="LEU109" s="0"/>
      <c r="LEV109" s="0"/>
      <c r="LEW109" s="0"/>
      <c r="LEX109" s="0"/>
      <c r="LEY109" s="0"/>
      <c r="LEZ109" s="0"/>
      <c r="LFA109" s="0"/>
      <c r="LFB109" s="0"/>
      <c r="LFC109" s="0"/>
      <c r="LFD109" s="0"/>
      <c r="LFE109" s="0"/>
      <c r="LFF109" s="0"/>
      <c r="LFG109" s="0"/>
      <c r="LFH109" s="0"/>
      <c r="LFI109" s="0"/>
      <c r="LFJ109" s="0"/>
      <c r="LFK109" s="0"/>
      <c r="LFL109" s="0"/>
      <c r="LFM109" s="0"/>
      <c r="LFN109" s="0"/>
      <c r="LFO109" s="0"/>
      <c r="LFP109" s="0"/>
      <c r="LFQ109" s="0"/>
      <c r="LFR109" s="0"/>
      <c r="LFS109" s="0"/>
      <c r="LFT109" s="0"/>
      <c r="LFU109" s="0"/>
      <c r="LFV109" s="0"/>
      <c r="LFW109" s="0"/>
      <c r="LFX109" s="0"/>
      <c r="LFY109" s="0"/>
      <c r="LFZ109" s="0"/>
      <c r="LGA109" s="0"/>
      <c r="LGB109" s="0"/>
      <c r="LGC109" s="0"/>
      <c r="LGD109" s="0"/>
      <c r="LGE109" s="0"/>
      <c r="LGF109" s="0"/>
      <c r="LGG109" s="0"/>
      <c r="LGH109" s="0"/>
      <c r="LGI109" s="0"/>
      <c r="LGJ109" s="0"/>
      <c r="LGK109" s="0"/>
      <c r="LGL109" s="0"/>
      <c r="LGM109" s="0"/>
      <c r="LGN109" s="0"/>
      <c r="LGO109" s="0"/>
      <c r="LGP109" s="0"/>
      <c r="LGQ109" s="0"/>
      <c r="LGR109" s="0"/>
      <c r="LGS109" s="0"/>
      <c r="LGT109" s="0"/>
      <c r="LGU109" s="0"/>
      <c r="LGV109" s="0"/>
      <c r="LGW109" s="0"/>
      <c r="LGX109" s="0"/>
      <c r="LGY109" s="0"/>
      <c r="LGZ109" s="0"/>
      <c r="LHA109" s="0"/>
      <c r="LHB109" s="0"/>
      <c r="LHC109" s="0"/>
      <c r="LHD109" s="0"/>
      <c r="LHE109" s="0"/>
      <c r="LHF109" s="0"/>
      <c r="LHG109" s="0"/>
      <c r="LHH109" s="0"/>
      <c r="LHI109" s="0"/>
      <c r="LHJ109" s="0"/>
      <c r="LHK109" s="0"/>
      <c r="LHL109" s="0"/>
      <c r="LHM109" s="0"/>
      <c r="LHN109" s="0"/>
      <c r="LHO109" s="0"/>
      <c r="LHP109" s="0"/>
      <c r="LHQ109" s="0"/>
      <c r="LHR109" s="0"/>
      <c r="LHS109" s="0"/>
      <c r="LHT109" s="0"/>
      <c r="LHU109" s="0"/>
      <c r="LHV109" s="0"/>
      <c r="LHW109" s="0"/>
      <c r="LHX109" s="0"/>
      <c r="LHY109" s="0"/>
      <c r="LHZ109" s="0"/>
      <c r="LIA109" s="0"/>
      <c r="LIB109" s="0"/>
      <c r="LIC109" s="0"/>
      <c r="LID109" s="0"/>
      <c r="LIE109" s="0"/>
      <c r="LIF109" s="0"/>
      <c r="LIG109" s="0"/>
      <c r="LIH109" s="0"/>
      <c r="LII109" s="0"/>
      <c r="LIJ109" s="0"/>
      <c r="LIK109" s="0"/>
      <c r="LIL109" s="0"/>
      <c r="LIM109" s="0"/>
      <c r="LIN109" s="0"/>
      <c r="LIO109" s="0"/>
      <c r="LIP109" s="0"/>
      <c r="LIQ109" s="0"/>
      <c r="LIR109" s="0"/>
      <c r="LIS109" s="0"/>
      <c r="LIT109" s="0"/>
      <c r="LIU109" s="0"/>
      <c r="LIV109" s="0"/>
      <c r="LIW109" s="0"/>
      <c r="LIX109" s="0"/>
      <c r="LIY109" s="0"/>
      <c r="LIZ109" s="0"/>
      <c r="LJA109" s="0"/>
      <c r="LJB109" s="0"/>
      <c r="LJC109" s="0"/>
      <c r="LJD109" s="0"/>
      <c r="LJE109" s="0"/>
      <c r="LJF109" s="0"/>
      <c r="LJG109" s="0"/>
      <c r="LJH109" s="0"/>
      <c r="LJI109" s="0"/>
      <c r="LJJ109" s="0"/>
      <c r="LJK109" s="0"/>
      <c r="LJL109" s="0"/>
      <c r="LJM109" s="0"/>
      <c r="LJN109" s="0"/>
      <c r="LJO109" s="0"/>
      <c r="LJP109" s="0"/>
      <c r="LJQ109" s="0"/>
      <c r="LJR109" s="0"/>
      <c r="LJS109" s="0"/>
      <c r="LJT109" s="0"/>
      <c r="LJU109" s="0"/>
      <c r="LJV109" s="0"/>
      <c r="LJW109" s="0"/>
      <c r="LJX109" s="0"/>
      <c r="LJY109" s="0"/>
      <c r="LJZ109" s="0"/>
      <c r="LKA109" s="0"/>
      <c r="LKB109" s="0"/>
      <c r="LKC109" s="0"/>
      <c r="LKD109" s="0"/>
      <c r="LKE109" s="0"/>
      <c r="LKF109" s="0"/>
      <c r="LKG109" s="0"/>
      <c r="LKH109" s="0"/>
      <c r="LKI109" s="0"/>
      <c r="LKJ109" s="0"/>
      <c r="LKK109" s="0"/>
      <c r="LKL109" s="0"/>
      <c r="LKM109" s="0"/>
      <c r="LKN109" s="0"/>
      <c r="LKO109" s="0"/>
      <c r="LKP109" s="0"/>
      <c r="LKQ109" s="0"/>
      <c r="LKR109" s="0"/>
      <c r="LKS109" s="0"/>
      <c r="LKT109" s="0"/>
      <c r="LKU109" s="0"/>
      <c r="LKV109" s="0"/>
      <c r="LKW109" s="0"/>
      <c r="LKX109" s="0"/>
      <c r="LKY109" s="0"/>
      <c r="LKZ109" s="0"/>
      <c r="LLA109" s="0"/>
      <c r="LLB109" s="0"/>
      <c r="LLC109" s="0"/>
      <c r="LLD109" s="0"/>
      <c r="LLE109" s="0"/>
      <c r="LLF109" s="0"/>
      <c r="LLG109" s="0"/>
      <c r="LLH109" s="0"/>
      <c r="LLI109" s="0"/>
      <c r="LLJ109" s="0"/>
      <c r="LLK109" s="0"/>
      <c r="LLL109" s="0"/>
      <c r="LLM109" s="0"/>
      <c r="LLN109" s="0"/>
      <c r="LLO109" s="0"/>
      <c r="LLP109" s="0"/>
      <c r="LLQ109" s="0"/>
      <c r="LLR109" s="0"/>
      <c r="LLS109" s="0"/>
      <c r="LLT109" s="0"/>
      <c r="LLU109" s="0"/>
      <c r="LLV109" s="0"/>
      <c r="LLW109" s="0"/>
      <c r="LLX109" s="0"/>
      <c r="LLY109" s="0"/>
      <c r="LLZ109" s="0"/>
      <c r="LMA109" s="0"/>
      <c r="LMB109" s="0"/>
      <c r="LMC109" s="0"/>
      <c r="LMD109" s="0"/>
      <c r="LME109" s="0"/>
      <c r="LMF109" s="0"/>
      <c r="LMG109" s="0"/>
      <c r="LMH109" s="0"/>
      <c r="LMI109" s="0"/>
      <c r="LMJ109" s="0"/>
      <c r="LMK109" s="0"/>
      <c r="LML109" s="0"/>
      <c r="LMM109" s="0"/>
      <c r="LMN109" s="0"/>
      <c r="LMO109" s="0"/>
      <c r="LMP109" s="0"/>
      <c r="LMQ109" s="0"/>
      <c r="LMR109" s="0"/>
      <c r="LMS109" s="0"/>
      <c r="LMT109" s="0"/>
      <c r="LMU109" s="0"/>
      <c r="LMV109" s="0"/>
      <c r="LMW109" s="0"/>
      <c r="LMX109" s="0"/>
      <c r="LMY109" s="0"/>
      <c r="LMZ109" s="0"/>
      <c r="LNA109" s="0"/>
      <c r="LNB109" s="0"/>
      <c r="LNC109" s="0"/>
      <c r="LND109" s="0"/>
      <c r="LNE109" s="0"/>
      <c r="LNF109" s="0"/>
      <c r="LNG109" s="0"/>
      <c r="LNH109" s="0"/>
      <c r="LNI109" s="0"/>
      <c r="LNJ109" s="0"/>
      <c r="LNK109" s="0"/>
      <c r="LNL109" s="0"/>
      <c r="LNM109" s="0"/>
      <c r="LNN109" s="0"/>
      <c r="LNO109" s="0"/>
      <c r="LNP109" s="0"/>
      <c r="LNQ109" s="0"/>
      <c r="LNR109" s="0"/>
      <c r="LNS109" s="0"/>
      <c r="LNT109" s="0"/>
      <c r="LNU109" s="0"/>
      <c r="LNV109" s="0"/>
      <c r="LNW109" s="0"/>
      <c r="LNX109" s="0"/>
      <c r="LNY109" s="0"/>
      <c r="LNZ109" s="0"/>
      <c r="LOA109" s="0"/>
      <c r="LOB109" s="0"/>
      <c r="LOC109" s="0"/>
      <c r="LOD109" s="0"/>
      <c r="LOE109" s="0"/>
      <c r="LOF109" s="0"/>
      <c r="LOG109" s="0"/>
      <c r="LOH109" s="0"/>
      <c r="LOI109" s="0"/>
      <c r="LOJ109" s="0"/>
      <c r="LOK109" s="0"/>
      <c r="LOL109" s="0"/>
      <c r="LOM109" s="0"/>
      <c r="LON109" s="0"/>
      <c r="LOO109" s="0"/>
      <c r="LOP109" s="0"/>
      <c r="LOQ109" s="0"/>
      <c r="LOR109" s="0"/>
      <c r="LOS109" s="0"/>
      <c r="LOT109" s="0"/>
      <c r="LOU109" s="0"/>
      <c r="LOV109" s="0"/>
      <c r="LOW109" s="0"/>
      <c r="LOX109" s="0"/>
      <c r="LOY109" s="0"/>
      <c r="LOZ109" s="0"/>
      <c r="LPA109" s="0"/>
      <c r="LPB109" s="0"/>
      <c r="LPC109" s="0"/>
      <c r="LPD109" s="0"/>
      <c r="LPE109" s="0"/>
      <c r="LPF109" s="0"/>
      <c r="LPG109" s="0"/>
      <c r="LPH109" s="0"/>
      <c r="LPI109" s="0"/>
      <c r="LPJ109" s="0"/>
      <c r="LPK109" s="0"/>
      <c r="LPL109" s="0"/>
      <c r="LPM109" s="0"/>
      <c r="LPN109" s="0"/>
      <c r="LPO109" s="0"/>
      <c r="LPP109" s="0"/>
      <c r="LPQ109" s="0"/>
      <c r="LPR109" s="0"/>
      <c r="LPS109" s="0"/>
      <c r="LPT109" s="0"/>
      <c r="LPU109" s="0"/>
      <c r="LPV109" s="0"/>
      <c r="LPW109" s="0"/>
      <c r="LPX109" s="0"/>
      <c r="LPY109" s="0"/>
      <c r="LPZ109" s="0"/>
      <c r="LQA109" s="0"/>
      <c r="LQB109" s="0"/>
      <c r="LQC109" s="0"/>
      <c r="LQD109" s="0"/>
      <c r="LQE109" s="0"/>
      <c r="LQF109" s="0"/>
      <c r="LQG109" s="0"/>
      <c r="LQH109" s="0"/>
      <c r="LQI109" s="0"/>
      <c r="LQJ109" s="0"/>
      <c r="LQK109" s="0"/>
      <c r="LQL109" s="0"/>
      <c r="LQM109" s="0"/>
      <c r="LQN109" s="0"/>
      <c r="LQO109" s="0"/>
      <c r="LQP109" s="0"/>
      <c r="LQQ109" s="0"/>
      <c r="LQR109" s="0"/>
      <c r="LQS109" s="0"/>
      <c r="LQT109" s="0"/>
      <c r="LQU109" s="0"/>
      <c r="LQV109" s="0"/>
      <c r="LQW109" s="0"/>
      <c r="LQX109" s="0"/>
      <c r="LQY109" s="0"/>
      <c r="LQZ109" s="0"/>
      <c r="LRA109" s="0"/>
      <c r="LRB109" s="0"/>
      <c r="LRC109" s="0"/>
      <c r="LRD109" s="0"/>
      <c r="LRE109" s="0"/>
      <c r="LRF109" s="0"/>
      <c r="LRG109" s="0"/>
      <c r="LRH109" s="0"/>
      <c r="LRI109" s="0"/>
      <c r="LRJ109" s="0"/>
      <c r="LRK109" s="0"/>
      <c r="LRL109" s="0"/>
      <c r="LRM109" s="0"/>
      <c r="LRN109" s="0"/>
      <c r="LRO109" s="0"/>
      <c r="LRP109" s="0"/>
      <c r="LRQ109" s="0"/>
      <c r="LRR109" s="0"/>
      <c r="LRS109" s="0"/>
      <c r="LRT109" s="0"/>
      <c r="LRU109" s="0"/>
      <c r="LRV109" s="0"/>
      <c r="LRW109" s="0"/>
      <c r="LRX109" s="0"/>
      <c r="LRY109" s="0"/>
      <c r="LRZ109" s="0"/>
      <c r="LSA109" s="0"/>
      <c r="LSB109" s="0"/>
      <c r="LSC109" s="0"/>
      <c r="LSD109" s="0"/>
      <c r="LSE109" s="0"/>
      <c r="LSF109" s="0"/>
      <c r="LSG109" s="0"/>
      <c r="LSH109" s="0"/>
      <c r="LSI109" s="0"/>
      <c r="LSJ109" s="0"/>
      <c r="LSK109" s="0"/>
      <c r="LSL109" s="0"/>
      <c r="LSM109" s="0"/>
      <c r="LSN109" s="0"/>
      <c r="LSO109" s="0"/>
      <c r="LSP109" s="0"/>
      <c r="LSQ109" s="0"/>
      <c r="LSR109" s="0"/>
      <c r="LSS109" s="0"/>
      <c r="LST109" s="0"/>
      <c r="LSU109" s="0"/>
      <c r="LSV109" s="0"/>
      <c r="LSW109" s="0"/>
      <c r="LSX109" s="0"/>
      <c r="LSY109" s="0"/>
      <c r="LSZ109" s="0"/>
      <c r="LTA109" s="0"/>
      <c r="LTB109" s="0"/>
      <c r="LTC109" s="0"/>
      <c r="LTD109" s="0"/>
      <c r="LTE109" s="0"/>
      <c r="LTF109" s="0"/>
      <c r="LTG109" s="0"/>
      <c r="LTH109" s="0"/>
      <c r="LTI109" s="0"/>
      <c r="LTJ109" s="0"/>
      <c r="LTK109" s="0"/>
      <c r="LTL109" s="0"/>
      <c r="LTM109" s="0"/>
      <c r="LTN109" s="0"/>
      <c r="LTO109" s="0"/>
      <c r="LTP109" s="0"/>
      <c r="LTQ109" s="0"/>
      <c r="LTR109" s="0"/>
      <c r="LTS109" s="0"/>
      <c r="LTT109" s="0"/>
      <c r="LTU109" s="0"/>
      <c r="LTV109" s="0"/>
      <c r="LTW109" s="0"/>
      <c r="LTX109" s="0"/>
      <c r="LTY109" s="0"/>
      <c r="LTZ109" s="0"/>
      <c r="LUA109" s="0"/>
      <c r="LUB109" s="0"/>
      <c r="LUC109" s="0"/>
      <c r="LUD109" s="0"/>
      <c r="LUE109" s="0"/>
      <c r="LUF109" s="0"/>
      <c r="LUG109" s="0"/>
      <c r="LUH109" s="0"/>
      <c r="LUI109" s="0"/>
      <c r="LUJ109" s="0"/>
      <c r="LUK109" s="0"/>
      <c r="LUL109" s="0"/>
      <c r="LUM109" s="0"/>
      <c r="LUN109" s="0"/>
      <c r="LUO109" s="0"/>
      <c r="LUP109" s="0"/>
      <c r="LUQ109" s="0"/>
      <c r="LUR109" s="0"/>
      <c r="LUS109" s="0"/>
      <c r="LUT109" s="0"/>
      <c r="LUU109" s="0"/>
      <c r="LUV109" s="0"/>
      <c r="LUW109" s="0"/>
      <c r="LUX109" s="0"/>
      <c r="LUY109" s="0"/>
      <c r="LUZ109" s="0"/>
      <c r="LVA109" s="0"/>
      <c r="LVB109" s="0"/>
      <c r="LVC109" s="0"/>
      <c r="LVD109" s="0"/>
      <c r="LVE109" s="0"/>
      <c r="LVF109" s="0"/>
      <c r="LVG109" s="0"/>
      <c r="LVH109" s="0"/>
      <c r="LVI109" s="0"/>
      <c r="LVJ109" s="0"/>
      <c r="LVK109" s="0"/>
      <c r="LVL109" s="0"/>
      <c r="LVM109" s="0"/>
      <c r="LVN109" s="0"/>
      <c r="LVO109" s="0"/>
      <c r="LVP109" s="0"/>
      <c r="LVQ109" s="0"/>
      <c r="LVR109" s="0"/>
      <c r="LVS109" s="0"/>
      <c r="LVT109" s="0"/>
      <c r="LVU109" s="0"/>
      <c r="LVV109" s="0"/>
      <c r="LVW109" s="0"/>
      <c r="LVX109" s="0"/>
      <c r="LVY109" s="0"/>
      <c r="LVZ109" s="0"/>
      <c r="LWA109" s="0"/>
      <c r="LWB109" s="0"/>
      <c r="LWC109" s="0"/>
      <c r="LWD109" s="0"/>
      <c r="LWE109" s="0"/>
      <c r="LWF109" s="0"/>
      <c r="LWG109" s="0"/>
      <c r="LWH109" s="0"/>
      <c r="LWI109" s="0"/>
      <c r="LWJ109" s="0"/>
      <c r="LWK109" s="0"/>
      <c r="LWL109" s="0"/>
      <c r="LWM109" s="0"/>
      <c r="LWN109" s="0"/>
      <c r="LWO109" s="0"/>
      <c r="LWP109" s="0"/>
      <c r="LWQ109" s="0"/>
      <c r="LWR109" s="0"/>
      <c r="LWS109" s="0"/>
      <c r="LWT109" s="0"/>
      <c r="LWU109" s="0"/>
      <c r="LWV109" s="0"/>
      <c r="LWW109" s="0"/>
      <c r="LWX109" s="0"/>
      <c r="LWY109" s="0"/>
      <c r="LWZ109" s="0"/>
      <c r="LXA109" s="0"/>
      <c r="LXB109" s="0"/>
      <c r="LXC109" s="0"/>
      <c r="LXD109" s="0"/>
      <c r="LXE109" s="0"/>
      <c r="LXF109" s="0"/>
      <c r="LXG109" s="0"/>
      <c r="LXH109" s="0"/>
      <c r="LXI109" s="0"/>
      <c r="LXJ109" s="0"/>
      <c r="LXK109" s="0"/>
      <c r="LXL109" s="0"/>
      <c r="LXM109" s="0"/>
      <c r="LXN109" s="0"/>
      <c r="LXO109" s="0"/>
      <c r="LXP109" s="0"/>
      <c r="LXQ109" s="0"/>
      <c r="LXR109" s="0"/>
      <c r="LXS109" s="0"/>
      <c r="LXT109" s="0"/>
      <c r="LXU109" s="0"/>
      <c r="LXV109" s="0"/>
      <c r="LXW109" s="0"/>
      <c r="LXX109" s="0"/>
      <c r="LXY109" s="0"/>
      <c r="LXZ109" s="0"/>
      <c r="LYA109" s="0"/>
      <c r="LYB109" s="0"/>
      <c r="LYC109" s="0"/>
      <c r="LYD109" s="0"/>
      <c r="LYE109" s="0"/>
      <c r="LYF109" s="0"/>
      <c r="LYG109" s="0"/>
      <c r="LYH109" s="0"/>
      <c r="LYI109" s="0"/>
      <c r="LYJ109" s="0"/>
      <c r="LYK109" s="0"/>
      <c r="LYL109" s="0"/>
      <c r="LYM109" s="0"/>
      <c r="LYN109" s="0"/>
      <c r="LYO109" s="0"/>
      <c r="LYP109" s="0"/>
      <c r="LYQ109" s="0"/>
      <c r="LYR109" s="0"/>
      <c r="LYS109" s="0"/>
      <c r="LYT109" s="0"/>
      <c r="LYU109" s="0"/>
      <c r="LYV109" s="0"/>
      <c r="LYW109" s="0"/>
      <c r="LYX109" s="0"/>
      <c r="LYY109" s="0"/>
      <c r="LYZ109" s="0"/>
      <c r="LZA109" s="0"/>
      <c r="LZB109" s="0"/>
      <c r="LZC109" s="0"/>
      <c r="LZD109" s="0"/>
      <c r="LZE109" s="0"/>
      <c r="LZF109" s="0"/>
      <c r="LZG109" s="0"/>
      <c r="LZH109" s="0"/>
      <c r="LZI109" s="0"/>
      <c r="LZJ109" s="0"/>
      <c r="LZK109" s="0"/>
      <c r="LZL109" s="0"/>
      <c r="LZM109" s="0"/>
      <c r="LZN109" s="0"/>
      <c r="LZO109" s="0"/>
      <c r="LZP109" s="0"/>
      <c r="LZQ109" s="0"/>
      <c r="LZR109" s="0"/>
      <c r="LZS109" s="0"/>
      <c r="LZT109" s="0"/>
      <c r="LZU109" s="0"/>
      <c r="LZV109" s="0"/>
      <c r="LZW109" s="0"/>
      <c r="LZX109" s="0"/>
      <c r="LZY109" s="0"/>
      <c r="LZZ109" s="0"/>
      <c r="MAA109" s="0"/>
      <c r="MAB109" s="0"/>
      <c r="MAC109" s="0"/>
      <c r="MAD109" s="0"/>
      <c r="MAE109" s="0"/>
      <c r="MAF109" s="0"/>
      <c r="MAG109" s="0"/>
      <c r="MAH109" s="0"/>
      <c r="MAI109" s="0"/>
      <c r="MAJ109" s="0"/>
      <c r="MAK109" s="0"/>
      <c r="MAL109" s="0"/>
      <c r="MAM109" s="0"/>
      <c r="MAN109" s="0"/>
      <c r="MAO109" s="0"/>
      <c r="MAP109" s="0"/>
      <c r="MAQ109" s="0"/>
      <c r="MAR109" s="0"/>
      <c r="MAS109" s="0"/>
      <c r="MAT109" s="0"/>
      <c r="MAU109" s="0"/>
      <c r="MAV109" s="0"/>
      <c r="MAW109" s="0"/>
      <c r="MAX109" s="0"/>
      <c r="MAY109" s="0"/>
      <c r="MAZ109" s="0"/>
      <c r="MBA109" s="0"/>
      <c r="MBB109" s="0"/>
      <c r="MBC109" s="0"/>
      <c r="MBD109" s="0"/>
      <c r="MBE109" s="0"/>
      <c r="MBF109" s="0"/>
      <c r="MBG109" s="0"/>
      <c r="MBH109" s="0"/>
      <c r="MBI109" s="0"/>
      <c r="MBJ109" s="0"/>
      <c r="MBK109" s="0"/>
      <c r="MBL109" s="0"/>
      <c r="MBM109" s="0"/>
      <c r="MBN109" s="0"/>
      <c r="MBO109" s="0"/>
      <c r="MBP109" s="0"/>
      <c r="MBQ109" s="0"/>
      <c r="MBR109" s="0"/>
      <c r="MBS109" s="0"/>
      <c r="MBT109" s="0"/>
      <c r="MBU109" s="0"/>
      <c r="MBV109" s="0"/>
      <c r="MBW109" s="0"/>
      <c r="MBX109" s="0"/>
      <c r="MBY109" s="0"/>
      <c r="MBZ109" s="0"/>
      <c r="MCA109" s="0"/>
      <c r="MCB109" s="0"/>
      <c r="MCC109" s="0"/>
      <c r="MCD109" s="0"/>
      <c r="MCE109" s="0"/>
      <c r="MCF109" s="0"/>
      <c r="MCG109" s="0"/>
      <c r="MCH109" s="0"/>
      <c r="MCI109" s="0"/>
      <c r="MCJ109" s="0"/>
      <c r="MCK109" s="0"/>
      <c r="MCL109" s="0"/>
      <c r="MCM109" s="0"/>
      <c r="MCN109" s="0"/>
      <c r="MCO109" s="0"/>
      <c r="MCP109" s="0"/>
      <c r="MCQ109" s="0"/>
      <c r="MCR109" s="0"/>
      <c r="MCS109" s="0"/>
      <c r="MCT109" s="0"/>
      <c r="MCU109" s="0"/>
      <c r="MCV109" s="0"/>
      <c r="MCW109" s="0"/>
      <c r="MCX109" s="0"/>
      <c r="MCY109" s="0"/>
      <c r="MCZ109" s="0"/>
      <c r="MDA109" s="0"/>
      <c r="MDB109" s="0"/>
      <c r="MDC109" s="0"/>
      <c r="MDD109" s="0"/>
      <c r="MDE109" s="0"/>
      <c r="MDF109" s="0"/>
      <c r="MDG109" s="0"/>
      <c r="MDH109" s="0"/>
      <c r="MDI109" s="0"/>
      <c r="MDJ109" s="0"/>
      <c r="MDK109" s="0"/>
      <c r="MDL109" s="0"/>
      <c r="MDM109" s="0"/>
      <c r="MDN109" s="0"/>
      <c r="MDO109" s="0"/>
      <c r="MDP109" s="0"/>
      <c r="MDQ109" s="0"/>
      <c r="MDR109" s="0"/>
      <c r="MDS109" s="0"/>
      <c r="MDT109" s="0"/>
      <c r="MDU109" s="0"/>
      <c r="MDV109" s="0"/>
      <c r="MDW109" s="0"/>
      <c r="MDX109" s="0"/>
      <c r="MDY109" s="0"/>
      <c r="MDZ109" s="0"/>
      <c r="MEA109" s="0"/>
      <c r="MEB109" s="0"/>
      <c r="MEC109" s="0"/>
      <c r="MED109" s="0"/>
      <c r="MEE109" s="0"/>
      <c r="MEF109" s="0"/>
      <c r="MEG109" s="0"/>
      <c r="MEH109" s="0"/>
      <c r="MEI109" s="0"/>
      <c r="MEJ109" s="0"/>
      <c r="MEK109" s="0"/>
      <c r="MEL109" s="0"/>
      <c r="MEM109" s="0"/>
      <c r="MEN109" s="0"/>
      <c r="MEO109" s="0"/>
      <c r="MEP109" s="0"/>
      <c r="MEQ109" s="0"/>
      <c r="MER109" s="0"/>
      <c r="MES109" s="0"/>
      <c r="MET109" s="0"/>
      <c r="MEU109" s="0"/>
      <c r="MEV109" s="0"/>
      <c r="MEW109" s="0"/>
      <c r="MEX109" s="0"/>
      <c r="MEY109" s="0"/>
      <c r="MEZ109" s="0"/>
      <c r="MFA109" s="0"/>
      <c r="MFB109" s="0"/>
      <c r="MFC109" s="0"/>
      <c r="MFD109" s="0"/>
      <c r="MFE109" s="0"/>
      <c r="MFF109" s="0"/>
      <c r="MFG109" s="0"/>
      <c r="MFH109" s="0"/>
      <c r="MFI109" s="0"/>
      <c r="MFJ109" s="0"/>
      <c r="MFK109" s="0"/>
      <c r="MFL109" s="0"/>
      <c r="MFM109" s="0"/>
      <c r="MFN109" s="0"/>
      <c r="MFO109" s="0"/>
      <c r="MFP109" s="0"/>
      <c r="MFQ109" s="0"/>
      <c r="MFR109" s="0"/>
      <c r="MFS109" s="0"/>
      <c r="MFT109" s="0"/>
      <c r="MFU109" s="0"/>
      <c r="MFV109" s="0"/>
      <c r="MFW109" s="0"/>
      <c r="MFX109" s="0"/>
      <c r="MFY109" s="0"/>
      <c r="MFZ109" s="0"/>
      <c r="MGA109" s="0"/>
      <c r="MGB109" s="0"/>
      <c r="MGC109" s="0"/>
      <c r="MGD109" s="0"/>
      <c r="MGE109" s="0"/>
      <c r="MGF109" s="0"/>
      <c r="MGG109" s="0"/>
      <c r="MGH109" s="0"/>
      <c r="MGI109" s="0"/>
      <c r="MGJ109" s="0"/>
      <c r="MGK109" s="0"/>
      <c r="MGL109" s="0"/>
      <c r="MGM109" s="0"/>
      <c r="MGN109" s="0"/>
      <c r="MGO109" s="0"/>
      <c r="MGP109" s="0"/>
      <c r="MGQ109" s="0"/>
      <c r="MGR109" s="0"/>
      <c r="MGS109" s="0"/>
      <c r="MGT109" s="0"/>
      <c r="MGU109" s="0"/>
      <c r="MGV109" s="0"/>
      <c r="MGW109" s="0"/>
      <c r="MGX109" s="0"/>
      <c r="MGY109" s="0"/>
      <c r="MGZ109" s="0"/>
      <c r="MHA109" s="0"/>
      <c r="MHB109" s="0"/>
      <c r="MHC109" s="0"/>
      <c r="MHD109" s="0"/>
      <c r="MHE109" s="0"/>
      <c r="MHF109" s="0"/>
      <c r="MHG109" s="0"/>
      <c r="MHH109" s="0"/>
      <c r="MHI109" s="0"/>
      <c r="MHJ109" s="0"/>
      <c r="MHK109" s="0"/>
      <c r="MHL109" s="0"/>
      <c r="MHM109" s="0"/>
      <c r="MHN109" s="0"/>
      <c r="MHO109" s="0"/>
      <c r="MHP109" s="0"/>
      <c r="MHQ109" s="0"/>
      <c r="MHR109" s="0"/>
      <c r="MHS109" s="0"/>
      <c r="MHT109" s="0"/>
      <c r="MHU109" s="0"/>
      <c r="MHV109" s="0"/>
      <c r="MHW109" s="0"/>
      <c r="MHX109" s="0"/>
      <c r="MHY109" s="0"/>
      <c r="MHZ109" s="0"/>
      <c r="MIA109" s="0"/>
      <c r="MIB109" s="0"/>
      <c r="MIC109" s="0"/>
      <c r="MID109" s="0"/>
      <c r="MIE109" s="0"/>
      <c r="MIF109" s="0"/>
      <c r="MIG109" s="0"/>
      <c r="MIH109" s="0"/>
      <c r="MII109" s="0"/>
      <c r="MIJ109" s="0"/>
      <c r="MIK109" s="0"/>
      <c r="MIL109" s="0"/>
      <c r="MIM109" s="0"/>
      <c r="MIN109" s="0"/>
      <c r="MIO109" s="0"/>
      <c r="MIP109" s="0"/>
      <c r="MIQ109" s="0"/>
      <c r="MIR109" s="0"/>
      <c r="MIS109" s="0"/>
      <c r="MIT109" s="0"/>
      <c r="MIU109" s="0"/>
      <c r="MIV109" s="0"/>
      <c r="MIW109" s="0"/>
      <c r="MIX109" s="0"/>
      <c r="MIY109" s="0"/>
      <c r="MIZ109" s="0"/>
      <c r="MJA109" s="0"/>
      <c r="MJB109" s="0"/>
      <c r="MJC109" s="0"/>
      <c r="MJD109" s="0"/>
      <c r="MJE109" s="0"/>
      <c r="MJF109" s="0"/>
      <c r="MJG109" s="0"/>
      <c r="MJH109" s="0"/>
      <c r="MJI109" s="0"/>
      <c r="MJJ109" s="0"/>
      <c r="MJK109" s="0"/>
      <c r="MJL109" s="0"/>
      <c r="MJM109" s="0"/>
      <c r="MJN109" s="0"/>
      <c r="MJO109" s="0"/>
      <c r="MJP109" s="0"/>
      <c r="MJQ109" s="0"/>
      <c r="MJR109" s="0"/>
      <c r="MJS109" s="0"/>
      <c r="MJT109" s="0"/>
      <c r="MJU109" s="0"/>
      <c r="MJV109" s="0"/>
      <c r="MJW109" s="0"/>
      <c r="MJX109" s="0"/>
      <c r="MJY109" s="0"/>
      <c r="MJZ109" s="0"/>
      <c r="MKA109" s="0"/>
      <c r="MKB109" s="0"/>
      <c r="MKC109" s="0"/>
      <c r="MKD109" s="0"/>
      <c r="MKE109" s="0"/>
      <c r="MKF109" s="0"/>
      <c r="MKG109" s="0"/>
      <c r="MKH109" s="0"/>
      <c r="MKI109" s="0"/>
      <c r="MKJ109" s="0"/>
      <c r="MKK109" s="0"/>
      <c r="MKL109" s="0"/>
      <c r="MKM109" s="0"/>
      <c r="MKN109" s="0"/>
      <c r="MKO109" s="0"/>
      <c r="MKP109" s="0"/>
      <c r="MKQ109" s="0"/>
      <c r="MKR109" s="0"/>
      <c r="MKS109" s="0"/>
      <c r="MKT109" s="0"/>
      <c r="MKU109" s="0"/>
      <c r="MKV109" s="0"/>
      <c r="MKW109" s="0"/>
      <c r="MKX109" s="0"/>
      <c r="MKY109" s="0"/>
      <c r="MKZ109" s="0"/>
      <c r="MLA109" s="0"/>
      <c r="MLB109" s="0"/>
      <c r="MLC109" s="0"/>
      <c r="MLD109" s="0"/>
      <c r="MLE109" s="0"/>
      <c r="MLF109" s="0"/>
      <c r="MLG109" s="0"/>
      <c r="MLH109" s="0"/>
      <c r="MLI109" s="0"/>
      <c r="MLJ109" s="0"/>
      <c r="MLK109" s="0"/>
      <c r="MLL109" s="0"/>
      <c r="MLM109" s="0"/>
      <c r="MLN109" s="0"/>
      <c r="MLO109" s="0"/>
      <c r="MLP109" s="0"/>
      <c r="MLQ109" s="0"/>
      <c r="MLR109" s="0"/>
      <c r="MLS109" s="0"/>
      <c r="MLT109" s="0"/>
      <c r="MLU109" s="0"/>
      <c r="MLV109" s="0"/>
      <c r="MLW109" s="0"/>
      <c r="MLX109" s="0"/>
      <c r="MLY109" s="0"/>
      <c r="MLZ109" s="0"/>
      <c r="MMA109" s="0"/>
      <c r="MMB109" s="0"/>
      <c r="MMC109" s="0"/>
      <c r="MMD109" s="0"/>
      <c r="MME109" s="0"/>
      <c r="MMF109" s="0"/>
      <c r="MMG109" s="0"/>
      <c r="MMH109" s="0"/>
      <c r="MMI109" s="0"/>
      <c r="MMJ109" s="0"/>
      <c r="MMK109" s="0"/>
      <c r="MML109" s="0"/>
      <c r="MMM109" s="0"/>
      <c r="MMN109" s="0"/>
      <c r="MMO109" s="0"/>
      <c r="MMP109" s="0"/>
      <c r="MMQ109" s="0"/>
      <c r="MMR109" s="0"/>
      <c r="MMS109" s="0"/>
      <c r="MMT109" s="0"/>
      <c r="MMU109" s="0"/>
      <c r="MMV109" s="0"/>
      <c r="MMW109" s="0"/>
      <c r="MMX109" s="0"/>
      <c r="MMY109" s="0"/>
      <c r="MMZ109" s="0"/>
      <c r="MNA109" s="0"/>
      <c r="MNB109" s="0"/>
      <c r="MNC109" s="0"/>
      <c r="MND109" s="0"/>
      <c r="MNE109" s="0"/>
      <c r="MNF109" s="0"/>
      <c r="MNG109" s="0"/>
      <c r="MNH109" s="0"/>
      <c r="MNI109" s="0"/>
      <c r="MNJ109" s="0"/>
      <c r="MNK109" s="0"/>
      <c r="MNL109" s="0"/>
      <c r="MNM109" s="0"/>
      <c r="MNN109" s="0"/>
      <c r="MNO109" s="0"/>
      <c r="MNP109" s="0"/>
      <c r="MNQ109" s="0"/>
      <c r="MNR109" s="0"/>
      <c r="MNS109" s="0"/>
      <c r="MNT109" s="0"/>
      <c r="MNU109" s="0"/>
      <c r="MNV109" s="0"/>
      <c r="MNW109" s="0"/>
      <c r="MNX109" s="0"/>
      <c r="MNY109" s="0"/>
      <c r="MNZ109" s="0"/>
      <c r="MOA109" s="0"/>
      <c r="MOB109" s="0"/>
      <c r="MOC109" s="0"/>
      <c r="MOD109" s="0"/>
      <c r="MOE109" s="0"/>
      <c r="MOF109" s="0"/>
      <c r="MOG109" s="0"/>
      <c r="MOH109" s="0"/>
      <c r="MOI109" s="0"/>
      <c r="MOJ109" s="0"/>
      <c r="MOK109" s="0"/>
      <c r="MOL109" s="0"/>
      <c r="MOM109" s="0"/>
      <c r="MON109" s="0"/>
      <c r="MOO109" s="0"/>
      <c r="MOP109" s="0"/>
      <c r="MOQ109" s="0"/>
      <c r="MOR109" s="0"/>
      <c r="MOS109" s="0"/>
      <c r="MOT109" s="0"/>
      <c r="MOU109" s="0"/>
      <c r="MOV109" s="0"/>
      <c r="MOW109" s="0"/>
      <c r="MOX109" s="0"/>
      <c r="MOY109" s="0"/>
      <c r="MOZ109" s="0"/>
      <c r="MPA109" s="0"/>
      <c r="MPB109" s="0"/>
      <c r="MPC109" s="0"/>
      <c r="MPD109" s="0"/>
      <c r="MPE109" s="0"/>
      <c r="MPF109" s="0"/>
      <c r="MPG109" s="0"/>
      <c r="MPH109" s="0"/>
      <c r="MPI109" s="0"/>
      <c r="MPJ109" s="0"/>
      <c r="MPK109" s="0"/>
      <c r="MPL109" s="0"/>
      <c r="MPM109" s="0"/>
      <c r="MPN109" s="0"/>
      <c r="MPO109" s="0"/>
      <c r="MPP109" s="0"/>
      <c r="MPQ109" s="0"/>
      <c r="MPR109" s="0"/>
      <c r="MPS109" s="0"/>
      <c r="MPT109" s="0"/>
      <c r="MPU109" s="0"/>
      <c r="MPV109" s="0"/>
      <c r="MPW109" s="0"/>
      <c r="MPX109" s="0"/>
      <c r="MPY109" s="0"/>
      <c r="MPZ109" s="0"/>
      <c r="MQA109" s="0"/>
      <c r="MQB109" s="0"/>
      <c r="MQC109" s="0"/>
      <c r="MQD109" s="0"/>
      <c r="MQE109" s="0"/>
      <c r="MQF109" s="0"/>
      <c r="MQG109" s="0"/>
      <c r="MQH109" s="0"/>
      <c r="MQI109" s="0"/>
      <c r="MQJ109" s="0"/>
      <c r="MQK109" s="0"/>
      <c r="MQL109" s="0"/>
      <c r="MQM109" s="0"/>
      <c r="MQN109" s="0"/>
      <c r="MQO109" s="0"/>
      <c r="MQP109" s="0"/>
      <c r="MQQ109" s="0"/>
      <c r="MQR109" s="0"/>
      <c r="MQS109" s="0"/>
      <c r="MQT109" s="0"/>
      <c r="MQU109" s="0"/>
      <c r="MQV109" s="0"/>
      <c r="MQW109" s="0"/>
      <c r="MQX109" s="0"/>
      <c r="MQY109" s="0"/>
      <c r="MQZ109" s="0"/>
      <c r="MRA109" s="0"/>
      <c r="MRB109" s="0"/>
      <c r="MRC109" s="0"/>
      <c r="MRD109" s="0"/>
      <c r="MRE109" s="0"/>
      <c r="MRF109" s="0"/>
      <c r="MRG109" s="0"/>
      <c r="MRH109" s="0"/>
      <c r="MRI109" s="0"/>
      <c r="MRJ109" s="0"/>
      <c r="MRK109" s="0"/>
      <c r="MRL109" s="0"/>
      <c r="MRM109" s="0"/>
      <c r="MRN109" s="0"/>
      <c r="MRO109" s="0"/>
      <c r="MRP109" s="0"/>
      <c r="MRQ109" s="0"/>
      <c r="MRR109" s="0"/>
      <c r="MRS109" s="0"/>
      <c r="MRT109" s="0"/>
      <c r="MRU109" s="0"/>
      <c r="MRV109" s="0"/>
      <c r="MRW109" s="0"/>
      <c r="MRX109" s="0"/>
      <c r="MRY109" s="0"/>
      <c r="MRZ109" s="0"/>
      <c r="MSA109" s="0"/>
      <c r="MSB109" s="0"/>
      <c r="MSC109" s="0"/>
      <c r="MSD109" s="0"/>
      <c r="MSE109" s="0"/>
      <c r="MSF109" s="0"/>
      <c r="MSG109" s="0"/>
      <c r="MSH109" s="0"/>
      <c r="MSI109" s="0"/>
      <c r="MSJ109" s="0"/>
      <c r="MSK109" s="0"/>
      <c r="MSL109" s="0"/>
      <c r="MSM109" s="0"/>
      <c r="MSN109" s="0"/>
      <c r="MSO109" s="0"/>
      <c r="MSP109" s="0"/>
      <c r="MSQ109" s="0"/>
      <c r="MSR109" s="0"/>
      <c r="MSS109" s="0"/>
      <c r="MST109" s="0"/>
      <c r="MSU109" s="0"/>
      <c r="MSV109" s="0"/>
      <c r="MSW109" s="0"/>
      <c r="MSX109" s="0"/>
      <c r="MSY109" s="0"/>
      <c r="MSZ109" s="0"/>
      <c r="MTA109" s="0"/>
      <c r="MTB109" s="0"/>
      <c r="MTC109" s="0"/>
      <c r="MTD109" s="0"/>
      <c r="MTE109" s="0"/>
      <c r="MTF109" s="0"/>
      <c r="MTG109" s="0"/>
      <c r="MTH109" s="0"/>
      <c r="MTI109" s="0"/>
      <c r="MTJ109" s="0"/>
      <c r="MTK109" s="0"/>
      <c r="MTL109" s="0"/>
      <c r="MTM109" s="0"/>
      <c r="MTN109" s="0"/>
      <c r="MTO109" s="0"/>
      <c r="MTP109" s="0"/>
      <c r="MTQ109" s="0"/>
      <c r="MTR109" s="0"/>
      <c r="MTS109" s="0"/>
      <c r="MTT109" s="0"/>
      <c r="MTU109" s="0"/>
      <c r="MTV109" s="0"/>
      <c r="MTW109" s="0"/>
      <c r="MTX109" s="0"/>
      <c r="MTY109" s="0"/>
      <c r="MTZ109" s="0"/>
      <c r="MUA109" s="0"/>
      <c r="MUB109" s="0"/>
      <c r="MUC109" s="0"/>
      <c r="MUD109" s="0"/>
      <c r="MUE109" s="0"/>
      <c r="MUF109" s="0"/>
      <c r="MUG109" s="0"/>
      <c r="MUH109" s="0"/>
      <c r="MUI109" s="0"/>
      <c r="MUJ109" s="0"/>
      <c r="MUK109" s="0"/>
      <c r="MUL109" s="0"/>
      <c r="MUM109" s="0"/>
      <c r="MUN109" s="0"/>
      <c r="MUO109" s="0"/>
      <c r="MUP109" s="0"/>
      <c r="MUQ109" s="0"/>
      <c r="MUR109" s="0"/>
      <c r="MUS109" s="0"/>
      <c r="MUT109" s="0"/>
      <c r="MUU109" s="0"/>
      <c r="MUV109" s="0"/>
      <c r="MUW109" s="0"/>
      <c r="MUX109" s="0"/>
      <c r="MUY109" s="0"/>
      <c r="MUZ109" s="0"/>
      <c r="MVA109" s="0"/>
      <c r="MVB109" s="0"/>
      <c r="MVC109" s="0"/>
      <c r="MVD109" s="0"/>
      <c r="MVE109" s="0"/>
      <c r="MVF109" s="0"/>
      <c r="MVG109" s="0"/>
      <c r="MVH109" s="0"/>
      <c r="MVI109" s="0"/>
      <c r="MVJ109" s="0"/>
      <c r="MVK109" s="0"/>
      <c r="MVL109" s="0"/>
      <c r="MVM109" s="0"/>
      <c r="MVN109" s="0"/>
      <c r="MVO109" s="0"/>
      <c r="MVP109" s="0"/>
      <c r="MVQ109" s="0"/>
      <c r="MVR109" s="0"/>
      <c r="MVS109" s="0"/>
      <c r="MVT109" s="0"/>
      <c r="MVU109" s="0"/>
      <c r="MVV109" s="0"/>
      <c r="MVW109" s="0"/>
      <c r="MVX109" s="0"/>
      <c r="MVY109" s="0"/>
      <c r="MVZ109" s="0"/>
      <c r="MWA109" s="0"/>
      <c r="MWB109" s="0"/>
      <c r="MWC109" s="0"/>
      <c r="MWD109" s="0"/>
      <c r="MWE109" s="0"/>
      <c r="MWF109" s="0"/>
      <c r="MWG109" s="0"/>
      <c r="MWH109" s="0"/>
      <c r="MWI109" s="0"/>
      <c r="MWJ109" s="0"/>
      <c r="MWK109" s="0"/>
      <c r="MWL109" s="0"/>
      <c r="MWM109" s="0"/>
      <c r="MWN109" s="0"/>
      <c r="MWO109" s="0"/>
      <c r="MWP109" s="0"/>
      <c r="MWQ109" s="0"/>
      <c r="MWR109" s="0"/>
      <c r="MWS109" s="0"/>
      <c r="MWT109" s="0"/>
      <c r="MWU109" s="0"/>
      <c r="MWV109" s="0"/>
      <c r="MWW109" s="0"/>
      <c r="MWX109" s="0"/>
      <c r="MWY109" s="0"/>
      <c r="MWZ109" s="0"/>
      <c r="MXA109" s="0"/>
      <c r="MXB109" s="0"/>
      <c r="MXC109" s="0"/>
      <c r="MXD109" s="0"/>
      <c r="MXE109" s="0"/>
      <c r="MXF109" s="0"/>
      <c r="MXG109" s="0"/>
      <c r="MXH109" s="0"/>
      <c r="MXI109" s="0"/>
      <c r="MXJ109" s="0"/>
      <c r="MXK109" s="0"/>
      <c r="MXL109" s="0"/>
      <c r="MXM109" s="0"/>
      <c r="MXN109" s="0"/>
      <c r="MXO109" s="0"/>
      <c r="MXP109" s="0"/>
      <c r="MXQ109" s="0"/>
      <c r="MXR109" s="0"/>
      <c r="MXS109" s="0"/>
      <c r="MXT109" s="0"/>
      <c r="MXU109" s="0"/>
      <c r="MXV109" s="0"/>
      <c r="MXW109" s="0"/>
      <c r="MXX109" s="0"/>
      <c r="MXY109" s="0"/>
      <c r="MXZ109" s="0"/>
      <c r="MYA109" s="0"/>
      <c r="MYB109" s="0"/>
      <c r="MYC109" s="0"/>
      <c r="MYD109" s="0"/>
      <c r="MYE109" s="0"/>
      <c r="MYF109" s="0"/>
      <c r="MYG109" s="0"/>
      <c r="MYH109" s="0"/>
      <c r="MYI109" s="0"/>
      <c r="MYJ109" s="0"/>
      <c r="MYK109" s="0"/>
      <c r="MYL109" s="0"/>
      <c r="MYM109" s="0"/>
      <c r="MYN109" s="0"/>
      <c r="MYO109" s="0"/>
      <c r="MYP109" s="0"/>
      <c r="MYQ109" s="0"/>
      <c r="MYR109" s="0"/>
      <c r="MYS109" s="0"/>
      <c r="MYT109" s="0"/>
      <c r="MYU109" s="0"/>
      <c r="MYV109" s="0"/>
      <c r="MYW109" s="0"/>
      <c r="MYX109" s="0"/>
      <c r="MYY109" s="0"/>
      <c r="MYZ109" s="0"/>
      <c r="MZA109" s="0"/>
      <c r="MZB109" s="0"/>
      <c r="MZC109" s="0"/>
      <c r="MZD109" s="0"/>
      <c r="MZE109" s="0"/>
      <c r="MZF109" s="0"/>
      <c r="MZG109" s="0"/>
      <c r="MZH109" s="0"/>
      <c r="MZI109" s="0"/>
      <c r="MZJ109" s="0"/>
      <c r="MZK109" s="0"/>
      <c r="MZL109" s="0"/>
      <c r="MZM109" s="0"/>
      <c r="MZN109" s="0"/>
      <c r="MZO109" s="0"/>
      <c r="MZP109" s="0"/>
      <c r="MZQ109" s="0"/>
      <c r="MZR109" s="0"/>
      <c r="MZS109" s="0"/>
      <c r="MZT109" s="0"/>
      <c r="MZU109" s="0"/>
      <c r="MZV109" s="0"/>
      <c r="MZW109" s="0"/>
      <c r="MZX109" s="0"/>
      <c r="MZY109" s="0"/>
      <c r="MZZ109" s="0"/>
      <c r="NAA109" s="0"/>
      <c r="NAB109" s="0"/>
      <c r="NAC109" s="0"/>
      <c r="NAD109" s="0"/>
      <c r="NAE109" s="0"/>
      <c r="NAF109" s="0"/>
      <c r="NAG109" s="0"/>
      <c r="NAH109" s="0"/>
      <c r="NAI109" s="0"/>
      <c r="NAJ109" s="0"/>
      <c r="NAK109" s="0"/>
      <c r="NAL109" s="0"/>
      <c r="NAM109" s="0"/>
      <c r="NAN109" s="0"/>
      <c r="NAO109" s="0"/>
      <c r="NAP109" s="0"/>
      <c r="NAQ109" s="0"/>
      <c r="NAR109" s="0"/>
      <c r="NAS109" s="0"/>
      <c r="NAT109" s="0"/>
      <c r="NAU109" s="0"/>
      <c r="NAV109" s="0"/>
      <c r="NAW109" s="0"/>
      <c r="NAX109" s="0"/>
      <c r="NAY109" s="0"/>
      <c r="NAZ109" s="0"/>
      <c r="NBA109" s="0"/>
      <c r="NBB109" s="0"/>
      <c r="NBC109" s="0"/>
      <c r="NBD109" s="0"/>
      <c r="NBE109" s="0"/>
      <c r="NBF109" s="0"/>
      <c r="NBG109" s="0"/>
      <c r="NBH109" s="0"/>
      <c r="NBI109" s="0"/>
      <c r="NBJ109" s="0"/>
      <c r="NBK109" s="0"/>
      <c r="NBL109" s="0"/>
      <c r="NBM109" s="0"/>
      <c r="NBN109" s="0"/>
      <c r="NBO109" s="0"/>
      <c r="NBP109" s="0"/>
      <c r="NBQ109" s="0"/>
      <c r="NBR109" s="0"/>
      <c r="NBS109" s="0"/>
      <c r="NBT109" s="0"/>
      <c r="NBU109" s="0"/>
      <c r="NBV109" s="0"/>
      <c r="NBW109" s="0"/>
      <c r="NBX109" s="0"/>
      <c r="NBY109" s="0"/>
      <c r="NBZ109" s="0"/>
      <c r="NCA109" s="0"/>
      <c r="NCB109" s="0"/>
      <c r="NCC109" s="0"/>
      <c r="NCD109" s="0"/>
      <c r="NCE109" s="0"/>
      <c r="NCF109" s="0"/>
      <c r="NCG109" s="0"/>
      <c r="NCH109" s="0"/>
      <c r="NCI109" s="0"/>
      <c r="NCJ109" s="0"/>
      <c r="NCK109" s="0"/>
      <c r="NCL109" s="0"/>
      <c r="NCM109" s="0"/>
      <c r="NCN109" s="0"/>
      <c r="NCO109" s="0"/>
      <c r="NCP109" s="0"/>
      <c r="NCQ109" s="0"/>
      <c r="NCR109" s="0"/>
      <c r="NCS109" s="0"/>
      <c r="NCT109" s="0"/>
      <c r="NCU109" s="0"/>
      <c r="NCV109" s="0"/>
      <c r="NCW109" s="0"/>
      <c r="NCX109" s="0"/>
      <c r="NCY109" s="0"/>
      <c r="NCZ109" s="0"/>
      <c r="NDA109" s="0"/>
      <c r="NDB109" s="0"/>
      <c r="NDC109" s="0"/>
      <c r="NDD109" s="0"/>
      <c r="NDE109" s="0"/>
      <c r="NDF109" s="0"/>
      <c r="NDG109" s="0"/>
      <c r="NDH109" s="0"/>
      <c r="NDI109" s="0"/>
      <c r="NDJ109" s="0"/>
      <c r="NDK109" s="0"/>
      <c r="NDL109" s="0"/>
      <c r="NDM109" s="0"/>
      <c r="NDN109" s="0"/>
      <c r="NDO109" s="0"/>
      <c r="NDP109" s="0"/>
      <c r="NDQ109" s="0"/>
      <c r="NDR109" s="0"/>
      <c r="NDS109" s="0"/>
      <c r="NDT109" s="0"/>
      <c r="NDU109" s="0"/>
      <c r="NDV109" s="0"/>
      <c r="NDW109" s="0"/>
      <c r="NDX109" s="0"/>
      <c r="NDY109" s="0"/>
      <c r="NDZ109" s="0"/>
      <c r="NEA109" s="0"/>
      <c r="NEB109" s="0"/>
      <c r="NEC109" s="0"/>
      <c r="NED109" s="0"/>
      <c r="NEE109" s="0"/>
      <c r="NEF109" s="0"/>
      <c r="NEG109" s="0"/>
      <c r="NEH109" s="0"/>
      <c r="NEI109" s="0"/>
      <c r="NEJ109" s="0"/>
      <c r="NEK109" s="0"/>
      <c r="NEL109" s="0"/>
      <c r="NEM109" s="0"/>
      <c r="NEN109" s="0"/>
      <c r="NEO109" s="0"/>
      <c r="NEP109" s="0"/>
      <c r="NEQ109" s="0"/>
      <c r="NER109" s="0"/>
      <c r="NES109" s="0"/>
      <c r="NET109" s="0"/>
      <c r="NEU109" s="0"/>
      <c r="NEV109" s="0"/>
      <c r="NEW109" s="0"/>
      <c r="NEX109" s="0"/>
      <c r="NEY109" s="0"/>
      <c r="NEZ109" s="0"/>
      <c r="NFA109" s="0"/>
      <c r="NFB109" s="0"/>
      <c r="NFC109" s="0"/>
      <c r="NFD109" s="0"/>
      <c r="NFE109" s="0"/>
      <c r="NFF109" s="0"/>
      <c r="NFG109" s="0"/>
      <c r="NFH109" s="0"/>
      <c r="NFI109" s="0"/>
      <c r="NFJ109" s="0"/>
      <c r="NFK109" s="0"/>
      <c r="NFL109" s="0"/>
      <c r="NFM109" s="0"/>
      <c r="NFN109" s="0"/>
      <c r="NFO109" s="0"/>
      <c r="NFP109" s="0"/>
      <c r="NFQ109" s="0"/>
      <c r="NFR109" s="0"/>
      <c r="NFS109" s="0"/>
      <c r="NFT109" s="0"/>
      <c r="NFU109" s="0"/>
      <c r="NFV109" s="0"/>
      <c r="NFW109" s="0"/>
      <c r="NFX109" s="0"/>
      <c r="NFY109" s="0"/>
      <c r="NFZ109" s="0"/>
      <c r="NGA109" s="0"/>
      <c r="NGB109" s="0"/>
      <c r="NGC109" s="0"/>
      <c r="NGD109" s="0"/>
      <c r="NGE109" s="0"/>
      <c r="NGF109" s="0"/>
      <c r="NGG109" s="0"/>
      <c r="NGH109" s="0"/>
      <c r="NGI109" s="0"/>
      <c r="NGJ109" s="0"/>
      <c r="NGK109" s="0"/>
      <c r="NGL109" s="0"/>
      <c r="NGM109" s="0"/>
      <c r="NGN109" s="0"/>
      <c r="NGO109" s="0"/>
      <c r="NGP109" s="0"/>
      <c r="NGQ109" s="0"/>
      <c r="NGR109" s="0"/>
      <c r="NGS109" s="0"/>
      <c r="NGT109" s="0"/>
      <c r="NGU109" s="0"/>
      <c r="NGV109" s="0"/>
      <c r="NGW109" s="0"/>
      <c r="NGX109" s="0"/>
      <c r="NGY109" s="0"/>
      <c r="NGZ109" s="0"/>
      <c r="NHA109" s="0"/>
      <c r="NHB109" s="0"/>
      <c r="NHC109" s="0"/>
      <c r="NHD109" s="0"/>
      <c r="NHE109" s="0"/>
      <c r="NHF109" s="0"/>
      <c r="NHG109" s="0"/>
      <c r="NHH109" s="0"/>
      <c r="NHI109" s="0"/>
      <c r="NHJ109" s="0"/>
      <c r="NHK109" s="0"/>
      <c r="NHL109" s="0"/>
      <c r="NHM109" s="0"/>
      <c r="NHN109" s="0"/>
      <c r="NHO109" s="0"/>
      <c r="NHP109" s="0"/>
      <c r="NHQ109" s="0"/>
      <c r="NHR109" s="0"/>
      <c r="NHS109" s="0"/>
      <c r="NHT109" s="0"/>
      <c r="NHU109" s="0"/>
      <c r="NHV109" s="0"/>
      <c r="NHW109" s="0"/>
      <c r="NHX109" s="0"/>
      <c r="NHY109" s="0"/>
      <c r="NHZ109" s="0"/>
      <c r="NIA109" s="0"/>
      <c r="NIB109" s="0"/>
      <c r="NIC109" s="0"/>
      <c r="NID109" s="0"/>
      <c r="NIE109" s="0"/>
      <c r="NIF109" s="0"/>
      <c r="NIG109" s="0"/>
      <c r="NIH109" s="0"/>
      <c r="NII109" s="0"/>
      <c r="NIJ109" s="0"/>
      <c r="NIK109" s="0"/>
      <c r="NIL109" s="0"/>
      <c r="NIM109" s="0"/>
      <c r="NIN109" s="0"/>
      <c r="NIO109" s="0"/>
      <c r="NIP109" s="0"/>
      <c r="NIQ109" s="0"/>
      <c r="NIR109" s="0"/>
      <c r="NIS109" s="0"/>
      <c r="NIT109" s="0"/>
      <c r="NIU109" s="0"/>
      <c r="NIV109" s="0"/>
      <c r="NIW109" s="0"/>
      <c r="NIX109" s="0"/>
      <c r="NIY109" s="0"/>
      <c r="NIZ109" s="0"/>
      <c r="NJA109" s="0"/>
      <c r="NJB109" s="0"/>
      <c r="NJC109" s="0"/>
      <c r="NJD109" s="0"/>
      <c r="NJE109" s="0"/>
      <c r="NJF109" s="0"/>
      <c r="NJG109" s="0"/>
      <c r="NJH109" s="0"/>
      <c r="NJI109" s="0"/>
      <c r="NJJ109" s="0"/>
      <c r="NJK109" s="0"/>
      <c r="NJL109" s="0"/>
      <c r="NJM109" s="0"/>
      <c r="NJN109" s="0"/>
      <c r="NJO109" s="0"/>
      <c r="NJP109" s="0"/>
      <c r="NJQ109" s="0"/>
      <c r="NJR109" s="0"/>
      <c r="NJS109" s="0"/>
      <c r="NJT109" s="0"/>
      <c r="NJU109" s="0"/>
      <c r="NJV109" s="0"/>
      <c r="NJW109" s="0"/>
      <c r="NJX109" s="0"/>
      <c r="NJY109" s="0"/>
      <c r="NJZ109" s="0"/>
      <c r="NKA109" s="0"/>
      <c r="NKB109" s="0"/>
      <c r="NKC109" s="0"/>
      <c r="NKD109" s="0"/>
      <c r="NKE109" s="0"/>
      <c r="NKF109" s="0"/>
      <c r="NKG109" s="0"/>
      <c r="NKH109" s="0"/>
      <c r="NKI109" s="0"/>
      <c r="NKJ109" s="0"/>
      <c r="NKK109" s="0"/>
      <c r="NKL109" s="0"/>
      <c r="NKM109" s="0"/>
      <c r="NKN109" s="0"/>
      <c r="NKO109" s="0"/>
      <c r="NKP109" s="0"/>
      <c r="NKQ109" s="0"/>
      <c r="NKR109" s="0"/>
      <c r="NKS109" s="0"/>
      <c r="NKT109" s="0"/>
      <c r="NKU109" s="0"/>
      <c r="NKV109" s="0"/>
      <c r="NKW109" s="0"/>
      <c r="NKX109" s="0"/>
      <c r="NKY109" s="0"/>
      <c r="NKZ109" s="0"/>
      <c r="NLA109" s="0"/>
      <c r="NLB109" s="0"/>
      <c r="NLC109" s="0"/>
      <c r="NLD109" s="0"/>
      <c r="NLE109" s="0"/>
      <c r="NLF109" s="0"/>
      <c r="NLG109" s="0"/>
      <c r="NLH109" s="0"/>
      <c r="NLI109" s="0"/>
      <c r="NLJ109" s="0"/>
      <c r="NLK109" s="0"/>
      <c r="NLL109" s="0"/>
      <c r="NLM109" s="0"/>
      <c r="NLN109" s="0"/>
      <c r="NLO109" s="0"/>
      <c r="NLP109" s="0"/>
      <c r="NLQ109" s="0"/>
      <c r="NLR109" s="0"/>
      <c r="NLS109" s="0"/>
      <c r="NLT109" s="0"/>
      <c r="NLU109" s="0"/>
      <c r="NLV109" s="0"/>
      <c r="NLW109" s="0"/>
      <c r="NLX109" s="0"/>
      <c r="NLY109" s="0"/>
      <c r="NLZ109" s="0"/>
      <c r="NMA109" s="0"/>
      <c r="NMB109" s="0"/>
      <c r="NMC109" s="0"/>
      <c r="NMD109" s="0"/>
      <c r="NME109" s="0"/>
      <c r="NMF109" s="0"/>
      <c r="NMG109" s="0"/>
      <c r="NMH109" s="0"/>
      <c r="NMI109" s="0"/>
      <c r="NMJ109" s="0"/>
      <c r="NMK109" s="0"/>
      <c r="NML109" s="0"/>
      <c r="NMM109" s="0"/>
      <c r="NMN109" s="0"/>
      <c r="NMO109" s="0"/>
      <c r="NMP109" s="0"/>
      <c r="NMQ109" s="0"/>
      <c r="NMR109" s="0"/>
      <c r="NMS109" s="0"/>
      <c r="NMT109" s="0"/>
      <c r="NMU109" s="0"/>
      <c r="NMV109" s="0"/>
      <c r="NMW109" s="0"/>
      <c r="NMX109" s="0"/>
      <c r="NMY109" s="0"/>
      <c r="NMZ109" s="0"/>
      <c r="NNA109" s="0"/>
      <c r="NNB109" s="0"/>
      <c r="NNC109" s="0"/>
      <c r="NND109" s="0"/>
      <c r="NNE109" s="0"/>
      <c r="NNF109" s="0"/>
      <c r="NNG109" s="0"/>
      <c r="NNH109" s="0"/>
      <c r="NNI109" s="0"/>
      <c r="NNJ109" s="0"/>
      <c r="NNK109" s="0"/>
      <c r="NNL109" s="0"/>
      <c r="NNM109" s="0"/>
      <c r="NNN109" s="0"/>
      <c r="NNO109" s="0"/>
      <c r="NNP109" s="0"/>
      <c r="NNQ109" s="0"/>
      <c r="NNR109" s="0"/>
      <c r="NNS109" s="0"/>
      <c r="NNT109" s="0"/>
      <c r="NNU109" s="0"/>
      <c r="NNV109" s="0"/>
      <c r="NNW109" s="0"/>
      <c r="NNX109" s="0"/>
      <c r="NNY109" s="0"/>
      <c r="NNZ109" s="0"/>
      <c r="NOA109" s="0"/>
      <c r="NOB109" s="0"/>
      <c r="NOC109" s="0"/>
      <c r="NOD109" s="0"/>
      <c r="NOE109" s="0"/>
      <c r="NOF109" s="0"/>
      <c r="NOG109" s="0"/>
      <c r="NOH109" s="0"/>
      <c r="NOI109" s="0"/>
      <c r="NOJ109" s="0"/>
      <c r="NOK109" s="0"/>
      <c r="NOL109" s="0"/>
      <c r="NOM109" s="0"/>
      <c r="NON109" s="0"/>
      <c r="NOO109" s="0"/>
      <c r="NOP109" s="0"/>
      <c r="NOQ109" s="0"/>
      <c r="NOR109" s="0"/>
      <c r="NOS109" s="0"/>
      <c r="NOT109" s="0"/>
      <c r="NOU109" s="0"/>
      <c r="NOV109" s="0"/>
      <c r="NOW109" s="0"/>
      <c r="NOX109" s="0"/>
      <c r="NOY109" s="0"/>
      <c r="NOZ109" s="0"/>
      <c r="NPA109" s="0"/>
      <c r="NPB109" s="0"/>
      <c r="NPC109" s="0"/>
      <c r="NPD109" s="0"/>
      <c r="NPE109" s="0"/>
      <c r="NPF109" s="0"/>
      <c r="NPG109" s="0"/>
      <c r="NPH109" s="0"/>
      <c r="NPI109" s="0"/>
      <c r="NPJ109" s="0"/>
      <c r="NPK109" s="0"/>
      <c r="NPL109" s="0"/>
      <c r="NPM109" s="0"/>
      <c r="NPN109" s="0"/>
      <c r="NPO109" s="0"/>
      <c r="NPP109" s="0"/>
      <c r="NPQ109" s="0"/>
      <c r="NPR109" s="0"/>
      <c r="NPS109" s="0"/>
      <c r="NPT109" s="0"/>
      <c r="NPU109" s="0"/>
      <c r="NPV109" s="0"/>
      <c r="NPW109" s="0"/>
      <c r="NPX109" s="0"/>
      <c r="NPY109" s="0"/>
      <c r="NPZ109" s="0"/>
      <c r="NQA109" s="0"/>
      <c r="NQB109" s="0"/>
      <c r="NQC109" s="0"/>
      <c r="NQD109" s="0"/>
      <c r="NQE109" s="0"/>
      <c r="NQF109" s="0"/>
      <c r="NQG109" s="0"/>
      <c r="NQH109" s="0"/>
      <c r="NQI109" s="0"/>
      <c r="NQJ109" s="0"/>
      <c r="NQK109" s="0"/>
      <c r="NQL109" s="0"/>
      <c r="NQM109" s="0"/>
      <c r="NQN109" s="0"/>
      <c r="NQO109" s="0"/>
      <c r="NQP109" s="0"/>
      <c r="NQQ109" s="0"/>
      <c r="NQR109" s="0"/>
      <c r="NQS109" s="0"/>
      <c r="NQT109" s="0"/>
      <c r="NQU109" s="0"/>
      <c r="NQV109" s="0"/>
      <c r="NQW109" s="0"/>
      <c r="NQX109" s="0"/>
      <c r="NQY109" s="0"/>
      <c r="NQZ109" s="0"/>
      <c r="NRA109" s="0"/>
      <c r="NRB109" s="0"/>
      <c r="NRC109" s="0"/>
      <c r="NRD109" s="0"/>
      <c r="NRE109" s="0"/>
      <c r="NRF109" s="0"/>
      <c r="NRG109" s="0"/>
      <c r="NRH109" s="0"/>
      <c r="NRI109" s="0"/>
      <c r="NRJ109" s="0"/>
      <c r="NRK109" s="0"/>
      <c r="NRL109" s="0"/>
      <c r="NRM109" s="0"/>
      <c r="NRN109" s="0"/>
      <c r="NRO109" s="0"/>
      <c r="NRP109" s="0"/>
      <c r="NRQ109" s="0"/>
      <c r="NRR109" s="0"/>
      <c r="NRS109" s="0"/>
      <c r="NRT109" s="0"/>
      <c r="NRU109" s="0"/>
      <c r="NRV109" s="0"/>
      <c r="NRW109" s="0"/>
      <c r="NRX109" s="0"/>
      <c r="NRY109" s="0"/>
      <c r="NRZ109" s="0"/>
      <c r="NSA109" s="0"/>
      <c r="NSB109" s="0"/>
      <c r="NSC109" s="0"/>
      <c r="NSD109" s="0"/>
      <c r="NSE109" s="0"/>
      <c r="NSF109" s="0"/>
      <c r="NSG109" s="0"/>
      <c r="NSH109" s="0"/>
      <c r="NSI109" s="0"/>
      <c r="NSJ109" s="0"/>
      <c r="NSK109" s="0"/>
      <c r="NSL109" s="0"/>
      <c r="NSM109" s="0"/>
      <c r="NSN109" s="0"/>
      <c r="NSO109" s="0"/>
      <c r="NSP109" s="0"/>
      <c r="NSQ109" s="0"/>
      <c r="NSR109" s="0"/>
      <c r="NSS109" s="0"/>
      <c r="NST109" s="0"/>
      <c r="NSU109" s="0"/>
      <c r="NSV109" s="0"/>
      <c r="NSW109" s="0"/>
      <c r="NSX109" s="0"/>
      <c r="NSY109" s="0"/>
      <c r="NSZ109" s="0"/>
      <c r="NTA109" s="0"/>
      <c r="NTB109" s="0"/>
      <c r="NTC109" s="0"/>
      <c r="NTD109" s="0"/>
      <c r="NTE109" s="0"/>
      <c r="NTF109" s="0"/>
      <c r="NTG109" s="0"/>
      <c r="NTH109" s="0"/>
      <c r="NTI109" s="0"/>
      <c r="NTJ109" s="0"/>
      <c r="NTK109" s="0"/>
      <c r="NTL109" s="0"/>
      <c r="NTM109" s="0"/>
      <c r="NTN109" s="0"/>
      <c r="NTO109" s="0"/>
      <c r="NTP109" s="0"/>
      <c r="NTQ109" s="0"/>
      <c r="NTR109" s="0"/>
      <c r="NTS109" s="0"/>
      <c r="NTT109" s="0"/>
      <c r="NTU109" s="0"/>
      <c r="NTV109" s="0"/>
      <c r="NTW109" s="0"/>
      <c r="NTX109" s="0"/>
      <c r="NTY109" s="0"/>
      <c r="NTZ109" s="0"/>
      <c r="NUA109" s="0"/>
      <c r="NUB109" s="0"/>
      <c r="NUC109" s="0"/>
      <c r="NUD109" s="0"/>
      <c r="NUE109" s="0"/>
      <c r="NUF109" s="0"/>
      <c r="NUG109" s="0"/>
      <c r="NUH109" s="0"/>
      <c r="NUI109" s="0"/>
      <c r="NUJ109" s="0"/>
      <c r="NUK109" s="0"/>
      <c r="NUL109" s="0"/>
      <c r="NUM109" s="0"/>
      <c r="NUN109" s="0"/>
      <c r="NUO109" s="0"/>
      <c r="NUP109" s="0"/>
      <c r="NUQ109" s="0"/>
      <c r="NUR109" s="0"/>
      <c r="NUS109" s="0"/>
      <c r="NUT109" s="0"/>
      <c r="NUU109" s="0"/>
      <c r="NUV109" s="0"/>
      <c r="NUW109" s="0"/>
      <c r="NUX109" s="0"/>
      <c r="NUY109" s="0"/>
      <c r="NUZ109" s="0"/>
      <c r="NVA109" s="0"/>
      <c r="NVB109" s="0"/>
      <c r="NVC109" s="0"/>
      <c r="NVD109" s="0"/>
      <c r="NVE109" s="0"/>
      <c r="NVF109" s="0"/>
      <c r="NVG109" s="0"/>
      <c r="NVH109" s="0"/>
      <c r="NVI109" s="0"/>
      <c r="NVJ109" s="0"/>
      <c r="NVK109" s="0"/>
      <c r="NVL109" s="0"/>
      <c r="NVM109" s="0"/>
      <c r="NVN109" s="0"/>
      <c r="NVO109" s="0"/>
      <c r="NVP109" s="0"/>
      <c r="NVQ109" s="0"/>
      <c r="NVR109" s="0"/>
      <c r="NVS109" s="0"/>
      <c r="NVT109" s="0"/>
      <c r="NVU109" s="0"/>
      <c r="NVV109" s="0"/>
      <c r="NVW109" s="0"/>
      <c r="NVX109" s="0"/>
      <c r="NVY109" s="0"/>
      <c r="NVZ109" s="0"/>
      <c r="NWA109" s="0"/>
      <c r="NWB109" s="0"/>
      <c r="NWC109" s="0"/>
      <c r="NWD109" s="0"/>
      <c r="NWE109" s="0"/>
      <c r="NWF109" s="0"/>
      <c r="NWG109" s="0"/>
      <c r="NWH109" s="0"/>
      <c r="NWI109" s="0"/>
      <c r="NWJ109" s="0"/>
      <c r="NWK109" s="0"/>
      <c r="NWL109" s="0"/>
      <c r="NWM109" s="0"/>
      <c r="NWN109" s="0"/>
      <c r="NWO109" s="0"/>
      <c r="NWP109" s="0"/>
      <c r="NWQ109" s="0"/>
      <c r="NWR109" s="0"/>
      <c r="NWS109" s="0"/>
      <c r="NWT109" s="0"/>
      <c r="NWU109" s="0"/>
      <c r="NWV109" s="0"/>
      <c r="NWW109" s="0"/>
      <c r="NWX109" s="0"/>
      <c r="NWY109" s="0"/>
      <c r="NWZ109" s="0"/>
      <c r="NXA109" s="0"/>
      <c r="NXB109" s="0"/>
      <c r="NXC109" s="0"/>
      <c r="NXD109" s="0"/>
      <c r="NXE109" s="0"/>
      <c r="NXF109" s="0"/>
      <c r="NXG109" s="0"/>
      <c r="NXH109" s="0"/>
      <c r="NXI109" s="0"/>
      <c r="NXJ109" s="0"/>
      <c r="NXK109" s="0"/>
      <c r="NXL109" s="0"/>
      <c r="NXM109" s="0"/>
      <c r="NXN109" s="0"/>
      <c r="NXO109" s="0"/>
      <c r="NXP109" s="0"/>
      <c r="NXQ109" s="0"/>
      <c r="NXR109" s="0"/>
      <c r="NXS109" s="0"/>
      <c r="NXT109" s="0"/>
      <c r="NXU109" s="0"/>
      <c r="NXV109" s="0"/>
      <c r="NXW109" s="0"/>
      <c r="NXX109" s="0"/>
      <c r="NXY109" s="0"/>
      <c r="NXZ109" s="0"/>
      <c r="NYA109" s="0"/>
      <c r="NYB109" s="0"/>
      <c r="NYC109" s="0"/>
      <c r="NYD109" s="0"/>
      <c r="NYE109" s="0"/>
      <c r="NYF109" s="0"/>
      <c r="NYG109" s="0"/>
      <c r="NYH109" s="0"/>
      <c r="NYI109" s="0"/>
      <c r="NYJ109" s="0"/>
      <c r="NYK109" s="0"/>
      <c r="NYL109" s="0"/>
      <c r="NYM109" s="0"/>
      <c r="NYN109" s="0"/>
      <c r="NYO109" s="0"/>
      <c r="NYP109" s="0"/>
      <c r="NYQ109" s="0"/>
      <c r="NYR109" s="0"/>
      <c r="NYS109" s="0"/>
      <c r="NYT109" s="0"/>
      <c r="NYU109" s="0"/>
      <c r="NYV109" s="0"/>
      <c r="NYW109" s="0"/>
      <c r="NYX109" s="0"/>
      <c r="NYY109" s="0"/>
      <c r="NYZ109" s="0"/>
      <c r="NZA109" s="0"/>
      <c r="NZB109" s="0"/>
      <c r="NZC109" s="0"/>
      <c r="NZD109" s="0"/>
      <c r="NZE109" s="0"/>
      <c r="NZF109" s="0"/>
      <c r="NZG109" s="0"/>
      <c r="NZH109" s="0"/>
      <c r="NZI109" s="0"/>
      <c r="NZJ109" s="0"/>
      <c r="NZK109" s="0"/>
      <c r="NZL109" s="0"/>
      <c r="NZM109" s="0"/>
      <c r="NZN109" s="0"/>
      <c r="NZO109" s="0"/>
      <c r="NZP109" s="0"/>
      <c r="NZQ109" s="0"/>
      <c r="NZR109" s="0"/>
      <c r="NZS109" s="0"/>
      <c r="NZT109" s="0"/>
      <c r="NZU109" s="0"/>
      <c r="NZV109" s="0"/>
      <c r="NZW109" s="0"/>
      <c r="NZX109" s="0"/>
      <c r="NZY109" s="0"/>
      <c r="NZZ109" s="0"/>
      <c r="OAA109" s="0"/>
      <c r="OAB109" s="0"/>
      <c r="OAC109" s="0"/>
      <c r="OAD109" s="0"/>
      <c r="OAE109" s="0"/>
      <c r="OAF109" s="0"/>
      <c r="OAG109" s="0"/>
      <c r="OAH109" s="0"/>
      <c r="OAI109" s="0"/>
      <c r="OAJ109" s="0"/>
      <c r="OAK109" s="0"/>
      <c r="OAL109" s="0"/>
      <c r="OAM109" s="0"/>
      <c r="OAN109" s="0"/>
      <c r="OAO109" s="0"/>
      <c r="OAP109" s="0"/>
      <c r="OAQ109" s="0"/>
      <c r="OAR109" s="0"/>
      <c r="OAS109" s="0"/>
      <c r="OAT109" s="0"/>
      <c r="OAU109" s="0"/>
      <c r="OAV109" s="0"/>
      <c r="OAW109" s="0"/>
      <c r="OAX109" s="0"/>
      <c r="OAY109" s="0"/>
      <c r="OAZ109" s="0"/>
      <c r="OBA109" s="0"/>
      <c r="OBB109" s="0"/>
      <c r="OBC109" s="0"/>
      <c r="OBD109" s="0"/>
      <c r="OBE109" s="0"/>
      <c r="OBF109" s="0"/>
      <c r="OBG109" s="0"/>
      <c r="OBH109" s="0"/>
      <c r="OBI109" s="0"/>
      <c r="OBJ109" s="0"/>
      <c r="OBK109" s="0"/>
      <c r="OBL109" s="0"/>
      <c r="OBM109" s="0"/>
      <c r="OBN109" s="0"/>
      <c r="OBO109" s="0"/>
      <c r="OBP109" s="0"/>
      <c r="OBQ109" s="0"/>
      <c r="OBR109" s="0"/>
      <c r="OBS109" s="0"/>
      <c r="OBT109" s="0"/>
      <c r="OBU109" s="0"/>
      <c r="OBV109" s="0"/>
      <c r="OBW109" s="0"/>
      <c r="OBX109" s="0"/>
      <c r="OBY109" s="0"/>
      <c r="OBZ109" s="0"/>
      <c r="OCA109" s="0"/>
      <c r="OCB109" s="0"/>
      <c r="OCC109" s="0"/>
      <c r="OCD109" s="0"/>
      <c r="OCE109" s="0"/>
      <c r="OCF109" s="0"/>
      <c r="OCG109" s="0"/>
      <c r="OCH109" s="0"/>
      <c r="OCI109" s="0"/>
      <c r="OCJ109" s="0"/>
      <c r="OCK109" s="0"/>
      <c r="OCL109" s="0"/>
      <c r="OCM109" s="0"/>
      <c r="OCN109" s="0"/>
      <c r="OCO109" s="0"/>
      <c r="OCP109" s="0"/>
      <c r="OCQ109" s="0"/>
      <c r="OCR109" s="0"/>
      <c r="OCS109" s="0"/>
      <c r="OCT109" s="0"/>
      <c r="OCU109" s="0"/>
      <c r="OCV109" s="0"/>
      <c r="OCW109" s="0"/>
      <c r="OCX109" s="0"/>
      <c r="OCY109" s="0"/>
      <c r="OCZ109" s="0"/>
      <c r="ODA109" s="0"/>
      <c r="ODB109" s="0"/>
      <c r="ODC109" s="0"/>
      <c r="ODD109" s="0"/>
      <c r="ODE109" s="0"/>
      <c r="ODF109" s="0"/>
      <c r="ODG109" s="0"/>
      <c r="ODH109" s="0"/>
      <c r="ODI109" s="0"/>
      <c r="ODJ109" s="0"/>
      <c r="ODK109" s="0"/>
      <c r="ODL109" s="0"/>
      <c r="ODM109" s="0"/>
      <c r="ODN109" s="0"/>
      <c r="ODO109" s="0"/>
      <c r="ODP109" s="0"/>
      <c r="ODQ109" s="0"/>
      <c r="ODR109" s="0"/>
      <c r="ODS109" s="0"/>
      <c r="ODT109" s="0"/>
      <c r="ODU109" s="0"/>
      <c r="ODV109" s="0"/>
      <c r="ODW109" s="0"/>
      <c r="ODX109" s="0"/>
      <c r="ODY109" s="0"/>
      <c r="ODZ109" s="0"/>
      <c r="OEA109" s="0"/>
      <c r="OEB109" s="0"/>
      <c r="OEC109" s="0"/>
      <c r="OED109" s="0"/>
      <c r="OEE109" s="0"/>
      <c r="OEF109" s="0"/>
      <c r="OEG109" s="0"/>
      <c r="OEH109" s="0"/>
      <c r="OEI109" s="0"/>
      <c r="OEJ109" s="0"/>
      <c r="OEK109" s="0"/>
      <c r="OEL109" s="0"/>
      <c r="OEM109" s="0"/>
      <c r="OEN109" s="0"/>
      <c r="OEO109" s="0"/>
      <c r="OEP109" s="0"/>
      <c r="OEQ109" s="0"/>
      <c r="OER109" s="0"/>
      <c r="OES109" s="0"/>
      <c r="OET109" s="0"/>
      <c r="OEU109" s="0"/>
      <c r="OEV109" s="0"/>
      <c r="OEW109" s="0"/>
      <c r="OEX109" s="0"/>
      <c r="OEY109" s="0"/>
      <c r="OEZ109" s="0"/>
      <c r="OFA109" s="0"/>
      <c r="OFB109" s="0"/>
      <c r="OFC109" s="0"/>
      <c r="OFD109" s="0"/>
      <c r="OFE109" s="0"/>
      <c r="OFF109" s="0"/>
      <c r="OFG109" s="0"/>
      <c r="OFH109" s="0"/>
      <c r="OFI109" s="0"/>
      <c r="OFJ109" s="0"/>
      <c r="OFK109" s="0"/>
      <c r="OFL109" s="0"/>
      <c r="OFM109" s="0"/>
      <c r="OFN109" s="0"/>
      <c r="OFO109" s="0"/>
      <c r="OFP109" s="0"/>
      <c r="OFQ109" s="0"/>
      <c r="OFR109" s="0"/>
      <c r="OFS109" s="0"/>
      <c r="OFT109" s="0"/>
      <c r="OFU109" s="0"/>
      <c r="OFV109" s="0"/>
      <c r="OFW109" s="0"/>
      <c r="OFX109" s="0"/>
      <c r="OFY109" s="0"/>
      <c r="OFZ109" s="0"/>
      <c r="OGA109" s="0"/>
      <c r="OGB109" s="0"/>
      <c r="OGC109" s="0"/>
      <c r="OGD109" s="0"/>
      <c r="OGE109" s="0"/>
      <c r="OGF109" s="0"/>
      <c r="OGG109" s="0"/>
      <c r="OGH109" s="0"/>
      <c r="OGI109" s="0"/>
      <c r="OGJ109" s="0"/>
      <c r="OGK109" s="0"/>
      <c r="OGL109" s="0"/>
      <c r="OGM109" s="0"/>
      <c r="OGN109" s="0"/>
      <c r="OGO109" s="0"/>
      <c r="OGP109" s="0"/>
      <c r="OGQ109" s="0"/>
      <c r="OGR109" s="0"/>
      <c r="OGS109" s="0"/>
      <c r="OGT109" s="0"/>
      <c r="OGU109" s="0"/>
      <c r="OGV109" s="0"/>
      <c r="OGW109" s="0"/>
      <c r="OGX109" s="0"/>
      <c r="OGY109" s="0"/>
      <c r="OGZ109" s="0"/>
      <c r="OHA109" s="0"/>
      <c r="OHB109" s="0"/>
      <c r="OHC109" s="0"/>
      <c r="OHD109" s="0"/>
      <c r="OHE109" s="0"/>
      <c r="OHF109" s="0"/>
      <c r="OHG109" s="0"/>
      <c r="OHH109" s="0"/>
      <c r="OHI109" s="0"/>
      <c r="OHJ109" s="0"/>
      <c r="OHK109" s="0"/>
      <c r="OHL109" s="0"/>
      <c r="OHM109" s="0"/>
      <c r="OHN109" s="0"/>
      <c r="OHO109" s="0"/>
      <c r="OHP109" s="0"/>
      <c r="OHQ109" s="0"/>
      <c r="OHR109" s="0"/>
      <c r="OHS109" s="0"/>
      <c r="OHT109" s="0"/>
      <c r="OHU109" s="0"/>
      <c r="OHV109" s="0"/>
      <c r="OHW109" s="0"/>
      <c r="OHX109" s="0"/>
      <c r="OHY109" s="0"/>
      <c r="OHZ109" s="0"/>
      <c r="OIA109" s="0"/>
      <c r="OIB109" s="0"/>
      <c r="OIC109" s="0"/>
      <c r="OID109" s="0"/>
      <c r="OIE109" s="0"/>
      <c r="OIF109" s="0"/>
      <c r="OIG109" s="0"/>
      <c r="OIH109" s="0"/>
      <c r="OII109" s="0"/>
      <c r="OIJ109" s="0"/>
      <c r="OIK109" s="0"/>
      <c r="OIL109" s="0"/>
      <c r="OIM109" s="0"/>
      <c r="OIN109" s="0"/>
      <c r="OIO109" s="0"/>
      <c r="OIP109" s="0"/>
      <c r="OIQ109" s="0"/>
      <c r="OIR109" s="0"/>
      <c r="OIS109" s="0"/>
      <c r="OIT109" s="0"/>
      <c r="OIU109" s="0"/>
      <c r="OIV109" s="0"/>
      <c r="OIW109" s="0"/>
      <c r="OIX109" s="0"/>
      <c r="OIY109" s="0"/>
      <c r="OIZ109" s="0"/>
      <c r="OJA109" s="0"/>
      <c r="OJB109" s="0"/>
      <c r="OJC109" s="0"/>
      <c r="OJD109" s="0"/>
      <c r="OJE109" s="0"/>
      <c r="OJF109" s="0"/>
      <c r="OJG109" s="0"/>
      <c r="OJH109" s="0"/>
      <c r="OJI109" s="0"/>
      <c r="OJJ109" s="0"/>
      <c r="OJK109" s="0"/>
      <c r="OJL109" s="0"/>
      <c r="OJM109" s="0"/>
      <c r="OJN109" s="0"/>
      <c r="OJO109" s="0"/>
      <c r="OJP109" s="0"/>
      <c r="OJQ109" s="0"/>
      <c r="OJR109" s="0"/>
      <c r="OJS109" s="0"/>
      <c r="OJT109" s="0"/>
      <c r="OJU109" s="0"/>
      <c r="OJV109" s="0"/>
      <c r="OJW109" s="0"/>
      <c r="OJX109" s="0"/>
      <c r="OJY109" s="0"/>
      <c r="OJZ109" s="0"/>
      <c r="OKA109" s="0"/>
      <c r="OKB109" s="0"/>
      <c r="OKC109" s="0"/>
      <c r="OKD109" s="0"/>
      <c r="OKE109" s="0"/>
      <c r="OKF109" s="0"/>
      <c r="OKG109" s="0"/>
      <c r="OKH109" s="0"/>
      <c r="OKI109" s="0"/>
      <c r="OKJ109" s="0"/>
      <c r="OKK109" s="0"/>
      <c r="OKL109" s="0"/>
      <c r="OKM109" s="0"/>
      <c r="OKN109" s="0"/>
      <c r="OKO109" s="0"/>
      <c r="OKP109" s="0"/>
      <c r="OKQ109" s="0"/>
      <c r="OKR109" s="0"/>
      <c r="OKS109" s="0"/>
      <c r="OKT109" s="0"/>
      <c r="OKU109" s="0"/>
      <c r="OKV109" s="0"/>
      <c r="OKW109" s="0"/>
      <c r="OKX109" s="0"/>
      <c r="OKY109" s="0"/>
      <c r="OKZ109" s="0"/>
      <c r="OLA109" s="0"/>
      <c r="OLB109" s="0"/>
      <c r="OLC109" s="0"/>
      <c r="OLD109" s="0"/>
      <c r="OLE109" s="0"/>
      <c r="OLF109" s="0"/>
      <c r="OLG109" s="0"/>
      <c r="OLH109" s="0"/>
      <c r="OLI109" s="0"/>
      <c r="OLJ109" s="0"/>
      <c r="OLK109" s="0"/>
      <c r="OLL109" s="0"/>
      <c r="OLM109" s="0"/>
      <c r="OLN109" s="0"/>
      <c r="OLO109" s="0"/>
      <c r="OLP109" s="0"/>
      <c r="OLQ109" s="0"/>
      <c r="OLR109" s="0"/>
      <c r="OLS109" s="0"/>
      <c r="OLT109" s="0"/>
      <c r="OLU109" s="0"/>
      <c r="OLV109" s="0"/>
      <c r="OLW109" s="0"/>
      <c r="OLX109" s="0"/>
      <c r="OLY109" s="0"/>
      <c r="OLZ109" s="0"/>
      <c r="OMA109" s="0"/>
      <c r="OMB109" s="0"/>
      <c r="OMC109" s="0"/>
      <c r="OMD109" s="0"/>
      <c r="OME109" s="0"/>
      <c r="OMF109" s="0"/>
      <c r="OMG109" s="0"/>
      <c r="OMH109" s="0"/>
      <c r="OMI109" s="0"/>
      <c r="OMJ109" s="0"/>
      <c r="OMK109" s="0"/>
      <c r="OML109" s="0"/>
      <c r="OMM109" s="0"/>
      <c r="OMN109" s="0"/>
      <c r="OMO109" s="0"/>
      <c r="OMP109" s="0"/>
      <c r="OMQ109" s="0"/>
      <c r="OMR109" s="0"/>
      <c r="OMS109" s="0"/>
      <c r="OMT109" s="0"/>
      <c r="OMU109" s="0"/>
      <c r="OMV109" s="0"/>
      <c r="OMW109" s="0"/>
      <c r="OMX109" s="0"/>
      <c r="OMY109" s="0"/>
      <c r="OMZ109" s="0"/>
      <c r="ONA109" s="0"/>
      <c r="ONB109" s="0"/>
      <c r="ONC109" s="0"/>
      <c r="OND109" s="0"/>
      <c r="ONE109" s="0"/>
      <c r="ONF109" s="0"/>
      <c r="ONG109" s="0"/>
      <c r="ONH109" s="0"/>
      <c r="ONI109" s="0"/>
      <c r="ONJ109" s="0"/>
      <c r="ONK109" s="0"/>
      <c r="ONL109" s="0"/>
      <c r="ONM109" s="0"/>
      <c r="ONN109" s="0"/>
      <c r="ONO109" s="0"/>
      <c r="ONP109" s="0"/>
      <c r="ONQ109" s="0"/>
      <c r="ONR109" s="0"/>
      <c r="ONS109" s="0"/>
      <c r="ONT109" s="0"/>
      <c r="ONU109" s="0"/>
      <c r="ONV109" s="0"/>
      <c r="ONW109" s="0"/>
      <c r="ONX109" s="0"/>
      <c r="ONY109" s="0"/>
      <c r="ONZ109" s="0"/>
      <c r="OOA109" s="0"/>
      <c r="OOB109" s="0"/>
      <c r="OOC109" s="0"/>
      <c r="OOD109" s="0"/>
      <c r="OOE109" s="0"/>
      <c r="OOF109" s="0"/>
      <c r="OOG109" s="0"/>
      <c r="OOH109" s="0"/>
      <c r="OOI109" s="0"/>
      <c r="OOJ109" s="0"/>
      <c r="OOK109" s="0"/>
      <c r="OOL109" s="0"/>
      <c r="OOM109" s="0"/>
      <c r="OON109" s="0"/>
      <c r="OOO109" s="0"/>
      <c r="OOP109" s="0"/>
      <c r="OOQ109" s="0"/>
      <c r="OOR109" s="0"/>
      <c r="OOS109" s="0"/>
      <c r="OOT109" s="0"/>
      <c r="OOU109" s="0"/>
      <c r="OOV109" s="0"/>
      <c r="OOW109" s="0"/>
      <c r="OOX109" s="0"/>
      <c r="OOY109" s="0"/>
      <c r="OOZ109" s="0"/>
      <c r="OPA109" s="0"/>
      <c r="OPB109" s="0"/>
      <c r="OPC109" s="0"/>
      <c r="OPD109" s="0"/>
      <c r="OPE109" s="0"/>
      <c r="OPF109" s="0"/>
      <c r="OPG109" s="0"/>
      <c r="OPH109" s="0"/>
      <c r="OPI109" s="0"/>
      <c r="OPJ109" s="0"/>
      <c r="OPK109" s="0"/>
      <c r="OPL109" s="0"/>
      <c r="OPM109" s="0"/>
      <c r="OPN109" s="0"/>
      <c r="OPO109" s="0"/>
      <c r="OPP109" s="0"/>
      <c r="OPQ109" s="0"/>
      <c r="OPR109" s="0"/>
      <c r="OPS109" s="0"/>
      <c r="OPT109" s="0"/>
      <c r="OPU109" s="0"/>
      <c r="OPV109" s="0"/>
      <c r="OPW109" s="0"/>
      <c r="OPX109" s="0"/>
      <c r="OPY109" s="0"/>
      <c r="OPZ109" s="0"/>
      <c r="OQA109" s="0"/>
      <c r="OQB109" s="0"/>
      <c r="OQC109" s="0"/>
      <c r="OQD109" s="0"/>
      <c r="OQE109" s="0"/>
      <c r="OQF109" s="0"/>
      <c r="OQG109" s="0"/>
      <c r="OQH109" s="0"/>
      <c r="OQI109" s="0"/>
      <c r="OQJ109" s="0"/>
      <c r="OQK109" s="0"/>
      <c r="OQL109" s="0"/>
      <c r="OQM109" s="0"/>
      <c r="OQN109" s="0"/>
      <c r="OQO109" s="0"/>
      <c r="OQP109" s="0"/>
      <c r="OQQ109" s="0"/>
      <c r="OQR109" s="0"/>
      <c r="OQS109" s="0"/>
      <c r="OQT109" s="0"/>
      <c r="OQU109" s="0"/>
      <c r="OQV109" s="0"/>
      <c r="OQW109" s="0"/>
      <c r="OQX109" s="0"/>
      <c r="OQY109" s="0"/>
      <c r="OQZ109" s="0"/>
      <c r="ORA109" s="0"/>
      <c r="ORB109" s="0"/>
      <c r="ORC109" s="0"/>
      <c r="ORD109" s="0"/>
      <c r="ORE109" s="0"/>
      <c r="ORF109" s="0"/>
      <c r="ORG109" s="0"/>
      <c r="ORH109" s="0"/>
      <c r="ORI109" s="0"/>
      <c r="ORJ109" s="0"/>
      <c r="ORK109" s="0"/>
      <c r="ORL109" s="0"/>
      <c r="ORM109" s="0"/>
      <c r="ORN109" s="0"/>
      <c r="ORO109" s="0"/>
      <c r="ORP109" s="0"/>
      <c r="ORQ109" s="0"/>
      <c r="ORR109" s="0"/>
      <c r="ORS109" s="0"/>
      <c r="ORT109" s="0"/>
      <c r="ORU109" s="0"/>
      <c r="ORV109" s="0"/>
      <c r="ORW109" s="0"/>
      <c r="ORX109" s="0"/>
      <c r="ORY109" s="0"/>
      <c r="ORZ109" s="0"/>
      <c r="OSA109" s="0"/>
      <c r="OSB109" s="0"/>
      <c r="OSC109" s="0"/>
      <c r="OSD109" s="0"/>
      <c r="OSE109" s="0"/>
      <c r="OSF109" s="0"/>
      <c r="OSG109" s="0"/>
      <c r="OSH109" s="0"/>
      <c r="OSI109" s="0"/>
      <c r="OSJ109" s="0"/>
      <c r="OSK109" s="0"/>
      <c r="OSL109" s="0"/>
      <c r="OSM109" s="0"/>
      <c r="OSN109" s="0"/>
      <c r="OSO109" s="0"/>
      <c r="OSP109" s="0"/>
      <c r="OSQ109" s="0"/>
      <c r="OSR109" s="0"/>
      <c r="OSS109" s="0"/>
      <c r="OST109" s="0"/>
      <c r="OSU109" s="0"/>
      <c r="OSV109" s="0"/>
      <c r="OSW109" s="0"/>
      <c r="OSX109" s="0"/>
      <c r="OSY109" s="0"/>
      <c r="OSZ109" s="0"/>
      <c r="OTA109" s="0"/>
      <c r="OTB109" s="0"/>
      <c r="OTC109" s="0"/>
      <c r="OTD109" s="0"/>
      <c r="OTE109" s="0"/>
      <c r="OTF109" s="0"/>
      <c r="OTG109" s="0"/>
      <c r="OTH109" s="0"/>
      <c r="OTI109" s="0"/>
      <c r="OTJ109" s="0"/>
      <c r="OTK109" s="0"/>
      <c r="OTL109" s="0"/>
      <c r="OTM109" s="0"/>
      <c r="OTN109" s="0"/>
      <c r="OTO109" s="0"/>
      <c r="OTP109" s="0"/>
      <c r="OTQ109" s="0"/>
      <c r="OTR109" s="0"/>
      <c r="OTS109" s="0"/>
      <c r="OTT109" s="0"/>
      <c r="OTU109" s="0"/>
      <c r="OTV109" s="0"/>
      <c r="OTW109" s="0"/>
      <c r="OTX109" s="0"/>
      <c r="OTY109" s="0"/>
      <c r="OTZ109" s="0"/>
      <c r="OUA109" s="0"/>
      <c r="OUB109" s="0"/>
      <c r="OUC109" s="0"/>
      <c r="OUD109" s="0"/>
      <c r="OUE109" s="0"/>
      <c r="OUF109" s="0"/>
      <c r="OUG109" s="0"/>
      <c r="OUH109" s="0"/>
      <c r="OUI109" s="0"/>
      <c r="OUJ109" s="0"/>
      <c r="OUK109" s="0"/>
      <c r="OUL109" s="0"/>
      <c r="OUM109" s="0"/>
      <c r="OUN109" s="0"/>
      <c r="OUO109" s="0"/>
      <c r="OUP109" s="0"/>
      <c r="OUQ109" s="0"/>
      <c r="OUR109" s="0"/>
      <c r="OUS109" s="0"/>
      <c r="OUT109" s="0"/>
      <c r="OUU109" s="0"/>
      <c r="OUV109" s="0"/>
      <c r="OUW109" s="0"/>
      <c r="OUX109" s="0"/>
      <c r="OUY109" s="0"/>
      <c r="OUZ109" s="0"/>
      <c r="OVA109" s="0"/>
      <c r="OVB109" s="0"/>
      <c r="OVC109" s="0"/>
      <c r="OVD109" s="0"/>
      <c r="OVE109" s="0"/>
      <c r="OVF109" s="0"/>
      <c r="OVG109" s="0"/>
      <c r="OVH109" s="0"/>
      <c r="OVI109" s="0"/>
      <c r="OVJ109" s="0"/>
      <c r="OVK109" s="0"/>
      <c r="OVL109" s="0"/>
      <c r="OVM109" s="0"/>
      <c r="OVN109" s="0"/>
      <c r="OVO109" s="0"/>
      <c r="OVP109" s="0"/>
      <c r="OVQ109" s="0"/>
      <c r="OVR109" s="0"/>
      <c r="OVS109" s="0"/>
      <c r="OVT109" s="0"/>
      <c r="OVU109" s="0"/>
      <c r="OVV109" s="0"/>
      <c r="OVW109" s="0"/>
      <c r="OVX109" s="0"/>
      <c r="OVY109" s="0"/>
      <c r="OVZ109" s="0"/>
      <c r="OWA109" s="0"/>
      <c r="OWB109" s="0"/>
      <c r="OWC109" s="0"/>
      <c r="OWD109" s="0"/>
      <c r="OWE109" s="0"/>
      <c r="OWF109" s="0"/>
      <c r="OWG109" s="0"/>
      <c r="OWH109" s="0"/>
      <c r="OWI109" s="0"/>
      <c r="OWJ109" s="0"/>
      <c r="OWK109" s="0"/>
      <c r="OWL109" s="0"/>
      <c r="OWM109" s="0"/>
      <c r="OWN109" s="0"/>
      <c r="OWO109" s="0"/>
      <c r="OWP109" s="0"/>
      <c r="OWQ109" s="0"/>
      <c r="OWR109" s="0"/>
      <c r="OWS109" s="0"/>
      <c r="OWT109" s="0"/>
      <c r="OWU109" s="0"/>
      <c r="OWV109" s="0"/>
      <c r="OWW109" s="0"/>
      <c r="OWX109" s="0"/>
      <c r="OWY109" s="0"/>
      <c r="OWZ109" s="0"/>
      <c r="OXA109" s="0"/>
      <c r="OXB109" s="0"/>
      <c r="OXC109" s="0"/>
      <c r="OXD109" s="0"/>
      <c r="OXE109" s="0"/>
      <c r="OXF109" s="0"/>
      <c r="OXG109" s="0"/>
      <c r="OXH109" s="0"/>
      <c r="OXI109" s="0"/>
      <c r="OXJ109" s="0"/>
      <c r="OXK109" s="0"/>
      <c r="OXL109" s="0"/>
      <c r="OXM109" s="0"/>
      <c r="OXN109" s="0"/>
      <c r="OXO109" s="0"/>
      <c r="OXP109" s="0"/>
      <c r="OXQ109" s="0"/>
      <c r="OXR109" s="0"/>
      <c r="OXS109" s="0"/>
      <c r="OXT109" s="0"/>
      <c r="OXU109" s="0"/>
      <c r="OXV109" s="0"/>
      <c r="OXW109" s="0"/>
      <c r="OXX109" s="0"/>
      <c r="OXY109" s="0"/>
      <c r="OXZ109" s="0"/>
      <c r="OYA109" s="0"/>
      <c r="OYB109" s="0"/>
      <c r="OYC109" s="0"/>
      <c r="OYD109" s="0"/>
      <c r="OYE109" s="0"/>
      <c r="OYF109" s="0"/>
      <c r="OYG109" s="0"/>
      <c r="OYH109" s="0"/>
      <c r="OYI109" s="0"/>
      <c r="OYJ109" s="0"/>
      <c r="OYK109" s="0"/>
      <c r="OYL109" s="0"/>
      <c r="OYM109" s="0"/>
      <c r="OYN109" s="0"/>
      <c r="OYO109" s="0"/>
      <c r="OYP109" s="0"/>
      <c r="OYQ109" s="0"/>
      <c r="OYR109" s="0"/>
      <c r="OYS109" s="0"/>
      <c r="OYT109" s="0"/>
      <c r="OYU109" s="0"/>
      <c r="OYV109" s="0"/>
      <c r="OYW109" s="0"/>
      <c r="OYX109" s="0"/>
      <c r="OYY109" s="0"/>
      <c r="OYZ109" s="0"/>
      <c r="OZA109" s="0"/>
      <c r="OZB109" s="0"/>
      <c r="OZC109" s="0"/>
      <c r="OZD109" s="0"/>
      <c r="OZE109" s="0"/>
      <c r="OZF109" s="0"/>
      <c r="OZG109" s="0"/>
      <c r="OZH109" s="0"/>
      <c r="OZI109" s="0"/>
      <c r="OZJ109" s="0"/>
      <c r="OZK109" s="0"/>
      <c r="OZL109" s="0"/>
      <c r="OZM109" s="0"/>
      <c r="OZN109" s="0"/>
      <c r="OZO109" s="0"/>
      <c r="OZP109" s="0"/>
      <c r="OZQ109" s="0"/>
      <c r="OZR109" s="0"/>
      <c r="OZS109" s="0"/>
      <c r="OZT109" s="0"/>
      <c r="OZU109" s="0"/>
      <c r="OZV109" s="0"/>
      <c r="OZW109" s="0"/>
      <c r="OZX109" s="0"/>
      <c r="OZY109" s="0"/>
      <c r="OZZ109" s="0"/>
      <c r="PAA109" s="0"/>
      <c r="PAB109" s="0"/>
      <c r="PAC109" s="0"/>
      <c r="PAD109" s="0"/>
      <c r="PAE109" s="0"/>
      <c r="PAF109" s="0"/>
      <c r="PAG109" s="0"/>
      <c r="PAH109" s="0"/>
      <c r="PAI109" s="0"/>
      <c r="PAJ109" s="0"/>
      <c r="PAK109" s="0"/>
      <c r="PAL109" s="0"/>
      <c r="PAM109" s="0"/>
      <c r="PAN109" s="0"/>
      <c r="PAO109" s="0"/>
      <c r="PAP109" s="0"/>
      <c r="PAQ109" s="0"/>
      <c r="PAR109" s="0"/>
      <c r="PAS109" s="0"/>
      <c r="PAT109" s="0"/>
      <c r="PAU109" s="0"/>
      <c r="PAV109" s="0"/>
      <c r="PAW109" s="0"/>
      <c r="PAX109" s="0"/>
      <c r="PAY109" s="0"/>
      <c r="PAZ109" s="0"/>
      <c r="PBA109" s="0"/>
      <c r="PBB109" s="0"/>
      <c r="PBC109" s="0"/>
      <c r="PBD109" s="0"/>
      <c r="PBE109" s="0"/>
      <c r="PBF109" s="0"/>
      <c r="PBG109" s="0"/>
      <c r="PBH109" s="0"/>
      <c r="PBI109" s="0"/>
      <c r="PBJ109" s="0"/>
      <c r="PBK109" s="0"/>
      <c r="PBL109" s="0"/>
      <c r="PBM109" s="0"/>
      <c r="PBN109" s="0"/>
      <c r="PBO109" s="0"/>
      <c r="PBP109" s="0"/>
      <c r="PBQ109" s="0"/>
      <c r="PBR109" s="0"/>
      <c r="PBS109" s="0"/>
      <c r="PBT109" s="0"/>
      <c r="PBU109" s="0"/>
      <c r="PBV109" s="0"/>
      <c r="PBW109" s="0"/>
      <c r="PBX109" s="0"/>
      <c r="PBY109" s="0"/>
      <c r="PBZ109" s="0"/>
      <c r="PCA109" s="0"/>
      <c r="PCB109" s="0"/>
      <c r="PCC109" s="0"/>
      <c r="PCD109" s="0"/>
      <c r="PCE109" s="0"/>
      <c r="PCF109" s="0"/>
      <c r="PCG109" s="0"/>
      <c r="PCH109" s="0"/>
      <c r="PCI109" s="0"/>
      <c r="PCJ109" s="0"/>
      <c r="PCK109" s="0"/>
      <c r="PCL109" s="0"/>
      <c r="PCM109" s="0"/>
      <c r="PCN109" s="0"/>
      <c r="PCO109" s="0"/>
      <c r="PCP109" s="0"/>
      <c r="PCQ109" s="0"/>
      <c r="PCR109" s="0"/>
      <c r="PCS109" s="0"/>
      <c r="PCT109" s="0"/>
      <c r="PCU109" s="0"/>
      <c r="PCV109" s="0"/>
      <c r="PCW109" s="0"/>
      <c r="PCX109" s="0"/>
      <c r="PCY109" s="0"/>
      <c r="PCZ109" s="0"/>
      <c r="PDA109" s="0"/>
      <c r="PDB109" s="0"/>
      <c r="PDC109" s="0"/>
      <c r="PDD109" s="0"/>
      <c r="PDE109" s="0"/>
      <c r="PDF109" s="0"/>
      <c r="PDG109" s="0"/>
      <c r="PDH109" s="0"/>
      <c r="PDI109" s="0"/>
      <c r="PDJ109" s="0"/>
      <c r="PDK109" s="0"/>
      <c r="PDL109" s="0"/>
      <c r="PDM109" s="0"/>
      <c r="PDN109" s="0"/>
      <c r="PDO109" s="0"/>
      <c r="PDP109" s="0"/>
      <c r="PDQ109" s="0"/>
      <c r="PDR109" s="0"/>
      <c r="PDS109" s="0"/>
      <c r="PDT109" s="0"/>
      <c r="PDU109" s="0"/>
      <c r="PDV109" s="0"/>
      <c r="PDW109" s="0"/>
      <c r="PDX109" s="0"/>
      <c r="PDY109" s="0"/>
      <c r="PDZ109" s="0"/>
      <c r="PEA109" s="0"/>
      <c r="PEB109" s="0"/>
      <c r="PEC109" s="0"/>
      <c r="PED109" s="0"/>
      <c r="PEE109" s="0"/>
      <c r="PEF109" s="0"/>
      <c r="PEG109" s="0"/>
      <c r="PEH109" s="0"/>
      <c r="PEI109" s="0"/>
      <c r="PEJ109" s="0"/>
      <c r="PEK109" s="0"/>
      <c r="PEL109" s="0"/>
      <c r="PEM109" s="0"/>
      <c r="PEN109" s="0"/>
      <c r="PEO109" s="0"/>
      <c r="PEP109" s="0"/>
      <c r="PEQ109" s="0"/>
      <c r="PER109" s="0"/>
      <c r="PES109" s="0"/>
      <c r="PET109" s="0"/>
      <c r="PEU109" s="0"/>
      <c r="PEV109" s="0"/>
      <c r="PEW109" s="0"/>
      <c r="PEX109" s="0"/>
      <c r="PEY109" s="0"/>
      <c r="PEZ109" s="0"/>
      <c r="PFA109" s="0"/>
      <c r="PFB109" s="0"/>
      <c r="PFC109" s="0"/>
      <c r="PFD109" s="0"/>
      <c r="PFE109" s="0"/>
      <c r="PFF109" s="0"/>
      <c r="PFG109" s="0"/>
      <c r="PFH109" s="0"/>
      <c r="PFI109" s="0"/>
      <c r="PFJ109" s="0"/>
      <c r="PFK109" s="0"/>
      <c r="PFL109" s="0"/>
      <c r="PFM109" s="0"/>
      <c r="PFN109" s="0"/>
      <c r="PFO109" s="0"/>
      <c r="PFP109" s="0"/>
      <c r="PFQ109" s="0"/>
      <c r="PFR109" s="0"/>
      <c r="PFS109" s="0"/>
      <c r="PFT109" s="0"/>
      <c r="PFU109" s="0"/>
      <c r="PFV109" s="0"/>
      <c r="PFW109" s="0"/>
      <c r="PFX109" s="0"/>
      <c r="PFY109" s="0"/>
      <c r="PFZ109" s="0"/>
      <c r="PGA109" s="0"/>
      <c r="PGB109" s="0"/>
      <c r="PGC109" s="0"/>
      <c r="PGD109" s="0"/>
      <c r="PGE109" s="0"/>
      <c r="PGF109" s="0"/>
      <c r="PGG109" s="0"/>
      <c r="PGH109" s="0"/>
      <c r="PGI109" s="0"/>
      <c r="PGJ109" s="0"/>
      <c r="PGK109" s="0"/>
      <c r="PGL109" s="0"/>
      <c r="PGM109" s="0"/>
      <c r="PGN109" s="0"/>
      <c r="PGO109" s="0"/>
      <c r="PGP109" s="0"/>
      <c r="PGQ109" s="0"/>
      <c r="PGR109" s="0"/>
      <c r="PGS109" s="0"/>
      <c r="PGT109" s="0"/>
      <c r="PGU109" s="0"/>
      <c r="PGV109" s="0"/>
      <c r="PGW109" s="0"/>
      <c r="PGX109" s="0"/>
      <c r="PGY109" s="0"/>
      <c r="PGZ109" s="0"/>
      <c r="PHA109" s="0"/>
      <c r="PHB109" s="0"/>
      <c r="PHC109" s="0"/>
      <c r="PHD109" s="0"/>
      <c r="PHE109" s="0"/>
      <c r="PHF109" s="0"/>
      <c r="PHG109" s="0"/>
      <c r="PHH109" s="0"/>
      <c r="PHI109" s="0"/>
      <c r="PHJ109" s="0"/>
      <c r="PHK109" s="0"/>
      <c r="PHL109" s="0"/>
      <c r="PHM109" s="0"/>
      <c r="PHN109" s="0"/>
      <c r="PHO109" s="0"/>
      <c r="PHP109" s="0"/>
      <c r="PHQ109" s="0"/>
      <c r="PHR109" s="0"/>
      <c r="PHS109" s="0"/>
      <c r="PHT109" s="0"/>
      <c r="PHU109" s="0"/>
      <c r="PHV109" s="0"/>
      <c r="PHW109" s="0"/>
      <c r="PHX109" s="0"/>
      <c r="PHY109" s="0"/>
      <c r="PHZ109" s="0"/>
      <c r="PIA109" s="0"/>
      <c r="PIB109" s="0"/>
      <c r="PIC109" s="0"/>
      <c r="PID109" s="0"/>
      <c r="PIE109" s="0"/>
      <c r="PIF109" s="0"/>
      <c r="PIG109" s="0"/>
      <c r="PIH109" s="0"/>
      <c r="PII109" s="0"/>
      <c r="PIJ109" s="0"/>
      <c r="PIK109" s="0"/>
      <c r="PIL109" s="0"/>
      <c r="PIM109" s="0"/>
      <c r="PIN109" s="0"/>
      <c r="PIO109" s="0"/>
      <c r="PIP109" s="0"/>
      <c r="PIQ109" s="0"/>
      <c r="PIR109" s="0"/>
      <c r="PIS109" s="0"/>
      <c r="PIT109" s="0"/>
      <c r="PIU109" s="0"/>
      <c r="PIV109" s="0"/>
      <c r="PIW109" s="0"/>
      <c r="PIX109" s="0"/>
      <c r="PIY109" s="0"/>
      <c r="PIZ109" s="0"/>
      <c r="PJA109" s="0"/>
      <c r="PJB109" s="0"/>
      <c r="PJC109" s="0"/>
      <c r="PJD109" s="0"/>
      <c r="PJE109" s="0"/>
      <c r="PJF109" s="0"/>
      <c r="PJG109" s="0"/>
      <c r="PJH109" s="0"/>
      <c r="PJI109" s="0"/>
      <c r="PJJ109" s="0"/>
      <c r="PJK109" s="0"/>
      <c r="PJL109" s="0"/>
      <c r="PJM109" s="0"/>
      <c r="PJN109" s="0"/>
      <c r="PJO109" s="0"/>
      <c r="PJP109" s="0"/>
      <c r="PJQ109" s="0"/>
      <c r="PJR109" s="0"/>
      <c r="PJS109" s="0"/>
      <c r="PJT109" s="0"/>
      <c r="PJU109" s="0"/>
      <c r="PJV109" s="0"/>
      <c r="PJW109" s="0"/>
      <c r="PJX109" s="0"/>
      <c r="PJY109" s="0"/>
      <c r="PJZ109" s="0"/>
      <c r="PKA109" s="0"/>
      <c r="PKB109" s="0"/>
      <c r="PKC109" s="0"/>
      <c r="PKD109" s="0"/>
      <c r="PKE109" s="0"/>
      <c r="PKF109" s="0"/>
      <c r="PKG109" s="0"/>
      <c r="PKH109" s="0"/>
      <c r="PKI109" s="0"/>
      <c r="PKJ109" s="0"/>
      <c r="PKK109" s="0"/>
      <c r="PKL109" s="0"/>
      <c r="PKM109" s="0"/>
      <c r="PKN109" s="0"/>
      <c r="PKO109" s="0"/>
      <c r="PKP109" s="0"/>
      <c r="PKQ109" s="0"/>
      <c r="PKR109" s="0"/>
      <c r="PKS109" s="0"/>
      <c r="PKT109" s="0"/>
      <c r="PKU109" s="0"/>
      <c r="PKV109" s="0"/>
      <c r="PKW109" s="0"/>
      <c r="PKX109" s="0"/>
      <c r="PKY109" s="0"/>
      <c r="PKZ109" s="0"/>
      <c r="PLA109" s="0"/>
      <c r="PLB109" s="0"/>
      <c r="PLC109" s="0"/>
      <c r="PLD109" s="0"/>
      <c r="PLE109" s="0"/>
      <c r="PLF109" s="0"/>
      <c r="PLG109" s="0"/>
      <c r="PLH109" s="0"/>
      <c r="PLI109" s="0"/>
      <c r="PLJ109" s="0"/>
      <c r="PLK109" s="0"/>
      <c r="PLL109" s="0"/>
      <c r="PLM109" s="0"/>
      <c r="PLN109" s="0"/>
      <c r="PLO109" s="0"/>
      <c r="PLP109" s="0"/>
      <c r="PLQ109" s="0"/>
      <c r="PLR109" s="0"/>
      <c r="PLS109" s="0"/>
      <c r="PLT109" s="0"/>
      <c r="PLU109" s="0"/>
      <c r="PLV109" s="0"/>
      <c r="PLW109" s="0"/>
      <c r="PLX109" s="0"/>
      <c r="PLY109" s="0"/>
      <c r="PLZ109" s="0"/>
      <c r="PMA109" s="0"/>
      <c r="PMB109" s="0"/>
      <c r="PMC109" s="0"/>
      <c r="PMD109" s="0"/>
      <c r="PME109" s="0"/>
      <c r="PMF109" s="0"/>
      <c r="PMG109" s="0"/>
      <c r="PMH109" s="0"/>
      <c r="PMI109" s="0"/>
      <c r="PMJ109" s="0"/>
      <c r="PMK109" s="0"/>
      <c r="PML109" s="0"/>
      <c r="PMM109" s="0"/>
      <c r="PMN109" s="0"/>
      <c r="PMO109" s="0"/>
      <c r="PMP109" s="0"/>
      <c r="PMQ109" s="0"/>
      <c r="PMR109" s="0"/>
      <c r="PMS109" s="0"/>
      <c r="PMT109" s="0"/>
      <c r="PMU109" s="0"/>
      <c r="PMV109" s="0"/>
      <c r="PMW109" s="0"/>
      <c r="PMX109" s="0"/>
      <c r="PMY109" s="0"/>
      <c r="PMZ109" s="0"/>
      <c r="PNA109" s="0"/>
      <c r="PNB109" s="0"/>
      <c r="PNC109" s="0"/>
      <c r="PND109" s="0"/>
      <c r="PNE109" s="0"/>
      <c r="PNF109" s="0"/>
      <c r="PNG109" s="0"/>
      <c r="PNH109" s="0"/>
      <c r="PNI109" s="0"/>
      <c r="PNJ109" s="0"/>
      <c r="PNK109" s="0"/>
      <c r="PNL109" s="0"/>
      <c r="PNM109" s="0"/>
      <c r="PNN109" s="0"/>
      <c r="PNO109" s="0"/>
      <c r="PNP109" s="0"/>
      <c r="PNQ109" s="0"/>
      <c r="PNR109" s="0"/>
      <c r="PNS109" s="0"/>
      <c r="PNT109" s="0"/>
      <c r="PNU109" s="0"/>
      <c r="PNV109" s="0"/>
      <c r="PNW109" s="0"/>
      <c r="PNX109" s="0"/>
      <c r="PNY109" s="0"/>
      <c r="PNZ109" s="0"/>
      <c r="POA109" s="0"/>
      <c r="POB109" s="0"/>
      <c r="POC109" s="0"/>
      <c r="POD109" s="0"/>
      <c r="POE109" s="0"/>
      <c r="POF109" s="0"/>
      <c r="POG109" s="0"/>
      <c r="POH109" s="0"/>
      <c r="POI109" s="0"/>
      <c r="POJ109" s="0"/>
      <c r="POK109" s="0"/>
      <c r="POL109" s="0"/>
      <c r="POM109" s="0"/>
      <c r="PON109" s="0"/>
      <c r="POO109" s="0"/>
      <c r="POP109" s="0"/>
      <c r="POQ109" s="0"/>
      <c r="POR109" s="0"/>
      <c r="POS109" s="0"/>
      <c r="POT109" s="0"/>
      <c r="POU109" s="0"/>
      <c r="POV109" s="0"/>
      <c r="POW109" s="0"/>
      <c r="POX109" s="0"/>
      <c r="POY109" s="0"/>
      <c r="POZ109" s="0"/>
      <c r="PPA109" s="0"/>
      <c r="PPB109" s="0"/>
      <c r="PPC109" s="0"/>
      <c r="PPD109" s="0"/>
      <c r="PPE109" s="0"/>
      <c r="PPF109" s="0"/>
      <c r="PPG109" s="0"/>
      <c r="PPH109" s="0"/>
      <c r="PPI109" s="0"/>
      <c r="PPJ109" s="0"/>
      <c r="PPK109" s="0"/>
      <c r="PPL109" s="0"/>
      <c r="PPM109" s="0"/>
      <c r="PPN109" s="0"/>
      <c r="PPO109" s="0"/>
      <c r="PPP109" s="0"/>
      <c r="PPQ109" s="0"/>
      <c r="PPR109" s="0"/>
      <c r="PPS109" s="0"/>
      <c r="PPT109" s="0"/>
      <c r="PPU109" s="0"/>
      <c r="PPV109" s="0"/>
      <c r="PPW109" s="0"/>
      <c r="PPX109" s="0"/>
      <c r="PPY109" s="0"/>
      <c r="PPZ109" s="0"/>
      <c r="PQA109" s="0"/>
      <c r="PQB109" s="0"/>
      <c r="PQC109" s="0"/>
      <c r="PQD109" s="0"/>
      <c r="PQE109" s="0"/>
      <c r="PQF109" s="0"/>
      <c r="PQG109" s="0"/>
      <c r="PQH109" s="0"/>
      <c r="PQI109" s="0"/>
      <c r="PQJ109" s="0"/>
      <c r="PQK109" s="0"/>
      <c r="PQL109" s="0"/>
      <c r="PQM109" s="0"/>
      <c r="PQN109" s="0"/>
      <c r="PQO109" s="0"/>
      <c r="PQP109" s="0"/>
      <c r="PQQ109" s="0"/>
      <c r="PQR109" s="0"/>
      <c r="PQS109" s="0"/>
      <c r="PQT109" s="0"/>
      <c r="PQU109" s="0"/>
      <c r="PQV109" s="0"/>
      <c r="PQW109" s="0"/>
      <c r="PQX109" s="0"/>
      <c r="PQY109" s="0"/>
      <c r="PQZ109" s="0"/>
      <c r="PRA109" s="0"/>
      <c r="PRB109" s="0"/>
      <c r="PRC109" s="0"/>
      <c r="PRD109" s="0"/>
      <c r="PRE109" s="0"/>
      <c r="PRF109" s="0"/>
      <c r="PRG109" s="0"/>
      <c r="PRH109" s="0"/>
      <c r="PRI109" s="0"/>
      <c r="PRJ109" s="0"/>
      <c r="PRK109" s="0"/>
      <c r="PRL109" s="0"/>
      <c r="PRM109" s="0"/>
      <c r="PRN109" s="0"/>
      <c r="PRO109" s="0"/>
      <c r="PRP109" s="0"/>
      <c r="PRQ109" s="0"/>
      <c r="PRR109" s="0"/>
      <c r="PRS109" s="0"/>
      <c r="PRT109" s="0"/>
      <c r="PRU109" s="0"/>
      <c r="PRV109" s="0"/>
      <c r="PRW109" s="0"/>
      <c r="PRX109" s="0"/>
      <c r="PRY109" s="0"/>
      <c r="PRZ109" s="0"/>
      <c r="PSA109" s="0"/>
      <c r="PSB109" s="0"/>
      <c r="PSC109" s="0"/>
      <c r="PSD109" s="0"/>
      <c r="PSE109" s="0"/>
      <c r="PSF109" s="0"/>
      <c r="PSG109" s="0"/>
      <c r="PSH109" s="0"/>
      <c r="PSI109" s="0"/>
      <c r="PSJ109" s="0"/>
      <c r="PSK109" s="0"/>
      <c r="PSL109" s="0"/>
      <c r="PSM109" s="0"/>
      <c r="PSN109" s="0"/>
      <c r="PSO109" s="0"/>
      <c r="PSP109" s="0"/>
      <c r="PSQ109" s="0"/>
      <c r="PSR109" s="0"/>
      <c r="PSS109" s="0"/>
      <c r="PST109" s="0"/>
      <c r="PSU109" s="0"/>
      <c r="PSV109" s="0"/>
      <c r="PSW109" s="0"/>
      <c r="PSX109" s="0"/>
      <c r="PSY109" s="0"/>
      <c r="PSZ109" s="0"/>
      <c r="PTA109" s="0"/>
      <c r="PTB109" s="0"/>
      <c r="PTC109" s="0"/>
      <c r="PTD109" s="0"/>
      <c r="PTE109" s="0"/>
      <c r="PTF109" s="0"/>
      <c r="PTG109" s="0"/>
      <c r="PTH109" s="0"/>
      <c r="PTI109" s="0"/>
      <c r="PTJ109" s="0"/>
      <c r="PTK109" s="0"/>
      <c r="PTL109" s="0"/>
      <c r="PTM109" s="0"/>
      <c r="PTN109" s="0"/>
      <c r="PTO109" s="0"/>
      <c r="PTP109" s="0"/>
      <c r="PTQ109" s="0"/>
      <c r="PTR109" s="0"/>
      <c r="PTS109" s="0"/>
      <c r="PTT109" s="0"/>
      <c r="PTU109" s="0"/>
      <c r="PTV109" s="0"/>
      <c r="PTW109" s="0"/>
      <c r="PTX109" s="0"/>
      <c r="PTY109" s="0"/>
      <c r="PTZ109" s="0"/>
      <c r="PUA109" s="0"/>
      <c r="PUB109" s="0"/>
      <c r="PUC109" s="0"/>
      <c r="PUD109" s="0"/>
      <c r="PUE109" s="0"/>
      <c r="PUF109" s="0"/>
      <c r="PUG109" s="0"/>
      <c r="PUH109" s="0"/>
      <c r="PUI109" s="0"/>
      <c r="PUJ109" s="0"/>
      <c r="PUK109" s="0"/>
      <c r="PUL109" s="0"/>
      <c r="PUM109" s="0"/>
      <c r="PUN109" s="0"/>
      <c r="PUO109" s="0"/>
      <c r="PUP109" s="0"/>
      <c r="PUQ109" s="0"/>
      <c r="PUR109" s="0"/>
      <c r="PUS109" s="0"/>
      <c r="PUT109" s="0"/>
      <c r="PUU109" s="0"/>
      <c r="PUV109" s="0"/>
      <c r="PUW109" s="0"/>
      <c r="PUX109" s="0"/>
      <c r="PUY109" s="0"/>
      <c r="PUZ109" s="0"/>
      <c r="PVA109" s="0"/>
      <c r="PVB109" s="0"/>
      <c r="PVC109" s="0"/>
      <c r="PVD109" s="0"/>
      <c r="PVE109" s="0"/>
      <c r="PVF109" s="0"/>
      <c r="PVG109" s="0"/>
      <c r="PVH109" s="0"/>
      <c r="PVI109" s="0"/>
      <c r="PVJ109" s="0"/>
      <c r="PVK109" s="0"/>
      <c r="PVL109" s="0"/>
      <c r="PVM109" s="0"/>
      <c r="PVN109" s="0"/>
      <c r="PVO109" s="0"/>
      <c r="PVP109" s="0"/>
      <c r="PVQ109" s="0"/>
      <c r="PVR109" s="0"/>
      <c r="PVS109" s="0"/>
      <c r="PVT109" s="0"/>
      <c r="PVU109" s="0"/>
      <c r="PVV109" s="0"/>
      <c r="PVW109" s="0"/>
      <c r="PVX109" s="0"/>
      <c r="PVY109" s="0"/>
      <c r="PVZ109" s="0"/>
      <c r="PWA109" s="0"/>
      <c r="PWB109" s="0"/>
      <c r="PWC109" s="0"/>
      <c r="PWD109" s="0"/>
      <c r="PWE109" s="0"/>
      <c r="PWF109" s="0"/>
      <c r="PWG109" s="0"/>
      <c r="PWH109" s="0"/>
      <c r="PWI109" s="0"/>
      <c r="PWJ109" s="0"/>
      <c r="PWK109" s="0"/>
      <c r="PWL109" s="0"/>
      <c r="PWM109" s="0"/>
      <c r="PWN109" s="0"/>
      <c r="PWO109" s="0"/>
      <c r="PWP109" s="0"/>
      <c r="PWQ109" s="0"/>
      <c r="PWR109" s="0"/>
      <c r="PWS109" s="0"/>
      <c r="PWT109" s="0"/>
      <c r="PWU109" s="0"/>
      <c r="PWV109" s="0"/>
      <c r="PWW109" s="0"/>
      <c r="PWX109" s="0"/>
      <c r="PWY109" s="0"/>
      <c r="PWZ109" s="0"/>
      <c r="PXA109" s="0"/>
      <c r="PXB109" s="0"/>
      <c r="PXC109" s="0"/>
      <c r="PXD109" s="0"/>
      <c r="PXE109" s="0"/>
      <c r="PXF109" s="0"/>
      <c r="PXG109" s="0"/>
      <c r="PXH109" s="0"/>
      <c r="PXI109" s="0"/>
      <c r="PXJ109" s="0"/>
      <c r="PXK109" s="0"/>
      <c r="PXL109" s="0"/>
      <c r="PXM109" s="0"/>
      <c r="PXN109" s="0"/>
      <c r="PXO109" s="0"/>
      <c r="PXP109" s="0"/>
      <c r="PXQ109" s="0"/>
      <c r="PXR109" s="0"/>
      <c r="PXS109" s="0"/>
      <c r="PXT109" s="0"/>
      <c r="PXU109" s="0"/>
      <c r="PXV109" s="0"/>
      <c r="PXW109" s="0"/>
      <c r="PXX109" s="0"/>
      <c r="PXY109" s="0"/>
      <c r="PXZ109" s="0"/>
      <c r="PYA109" s="0"/>
      <c r="PYB109" s="0"/>
      <c r="PYC109" s="0"/>
      <c r="PYD109" s="0"/>
      <c r="PYE109" s="0"/>
      <c r="PYF109" s="0"/>
      <c r="PYG109" s="0"/>
      <c r="PYH109" s="0"/>
      <c r="PYI109" s="0"/>
      <c r="PYJ109" s="0"/>
      <c r="PYK109" s="0"/>
      <c r="PYL109" s="0"/>
      <c r="PYM109" s="0"/>
      <c r="PYN109" s="0"/>
      <c r="PYO109" s="0"/>
      <c r="PYP109" s="0"/>
      <c r="PYQ109" s="0"/>
      <c r="PYR109" s="0"/>
      <c r="PYS109" s="0"/>
      <c r="PYT109" s="0"/>
      <c r="PYU109" s="0"/>
      <c r="PYV109" s="0"/>
      <c r="PYW109" s="0"/>
      <c r="PYX109" s="0"/>
      <c r="PYY109" s="0"/>
      <c r="PYZ109" s="0"/>
      <c r="PZA109" s="0"/>
      <c r="PZB109" s="0"/>
      <c r="PZC109" s="0"/>
      <c r="PZD109" s="0"/>
      <c r="PZE109" s="0"/>
      <c r="PZF109" s="0"/>
      <c r="PZG109" s="0"/>
      <c r="PZH109" s="0"/>
      <c r="PZI109" s="0"/>
      <c r="PZJ109" s="0"/>
      <c r="PZK109" s="0"/>
      <c r="PZL109" s="0"/>
      <c r="PZM109" s="0"/>
      <c r="PZN109" s="0"/>
      <c r="PZO109" s="0"/>
      <c r="PZP109" s="0"/>
      <c r="PZQ109" s="0"/>
      <c r="PZR109" s="0"/>
      <c r="PZS109" s="0"/>
      <c r="PZT109" s="0"/>
      <c r="PZU109" s="0"/>
      <c r="PZV109" s="0"/>
      <c r="PZW109" s="0"/>
      <c r="PZX109" s="0"/>
      <c r="PZY109" s="0"/>
      <c r="PZZ109" s="0"/>
      <c r="QAA109" s="0"/>
      <c r="QAB109" s="0"/>
      <c r="QAC109" s="0"/>
      <c r="QAD109" s="0"/>
      <c r="QAE109" s="0"/>
      <c r="QAF109" s="0"/>
      <c r="QAG109" s="0"/>
      <c r="QAH109" s="0"/>
      <c r="QAI109" s="0"/>
      <c r="QAJ109" s="0"/>
      <c r="QAK109" s="0"/>
      <c r="QAL109" s="0"/>
      <c r="QAM109" s="0"/>
      <c r="QAN109" s="0"/>
      <c r="QAO109" s="0"/>
      <c r="QAP109" s="0"/>
      <c r="QAQ109" s="0"/>
      <c r="QAR109" s="0"/>
      <c r="QAS109" s="0"/>
      <c r="QAT109" s="0"/>
      <c r="QAU109" s="0"/>
      <c r="QAV109" s="0"/>
      <c r="QAW109" s="0"/>
      <c r="QAX109" s="0"/>
      <c r="QAY109" s="0"/>
      <c r="QAZ109" s="0"/>
      <c r="QBA109" s="0"/>
      <c r="QBB109" s="0"/>
      <c r="QBC109" s="0"/>
      <c r="QBD109" s="0"/>
      <c r="QBE109" s="0"/>
      <c r="QBF109" s="0"/>
      <c r="QBG109" s="0"/>
      <c r="QBH109" s="0"/>
      <c r="QBI109" s="0"/>
      <c r="QBJ109" s="0"/>
      <c r="QBK109" s="0"/>
      <c r="QBL109" s="0"/>
      <c r="QBM109" s="0"/>
      <c r="QBN109" s="0"/>
      <c r="QBO109" s="0"/>
      <c r="QBP109" s="0"/>
      <c r="QBQ109" s="0"/>
      <c r="QBR109" s="0"/>
      <c r="QBS109" s="0"/>
      <c r="QBT109" s="0"/>
      <c r="QBU109" s="0"/>
      <c r="QBV109" s="0"/>
      <c r="QBW109" s="0"/>
      <c r="QBX109" s="0"/>
      <c r="QBY109" s="0"/>
      <c r="QBZ109" s="0"/>
      <c r="QCA109" s="0"/>
      <c r="QCB109" s="0"/>
      <c r="QCC109" s="0"/>
      <c r="QCD109" s="0"/>
      <c r="QCE109" s="0"/>
      <c r="QCF109" s="0"/>
      <c r="QCG109" s="0"/>
      <c r="QCH109" s="0"/>
      <c r="QCI109" s="0"/>
      <c r="QCJ109" s="0"/>
      <c r="QCK109" s="0"/>
      <c r="QCL109" s="0"/>
      <c r="QCM109" s="0"/>
      <c r="QCN109" s="0"/>
      <c r="QCO109" s="0"/>
      <c r="QCP109" s="0"/>
      <c r="QCQ109" s="0"/>
      <c r="QCR109" s="0"/>
      <c r="QCS109" s="0"/>
      <c r="QCT109" s="0"/>
      <c r="QCU109" s="0"/>
      <c r="QCV109" s="0"/>
      <c r="QCW109" s="0"/>
      <c r="QCX109" s="0"/>
      <c r="QCY109" s="0"/>
      <c r="QCZ109" s="0"/>
      <c r="QDA109" s="0"/>
      <c r="QDB109" s="0"/>
      <c r="QDC109" s="0"/>
      <c r="QDD109" s="0"/>
      <c r="QDE109" s="0"/>
      <c r="QDF109" s="0"/>
      <c r="QDG109" s="0"/>
      <c r="QDH109" s="0"/>
      <c r="QDI109" s="0"/>
      <c r="QDJ109" s="0"/>
      <c r="QDK109" s="0"/>
      <c r="QDL109" s="0"/>
      <c r="QDM109" s="0"/>
      <c r="QDN109" s="0"/>
      <c r="QDO109" s="0"/>
      <c r="QDP109" s="0"/>
      <c r="QDQ109" s="0"/>
      <c r="QDR109" s="0"/>
      <c r="QDS109" s="0"/>
      <c r="QDT109" s="0"/>
      <c r="QDU109" s="0"/>
      <c r="QDV109" s="0"/>
      <c r="QDW109" s="0"/>
      <c r="QDX109" s="0"/>
      <c r="QDY109" s="0"/>
      <c r="QDZ109" s="0"/>
      <c r="QEA109" s="0"/>
      <c r="QEB109" s="0"/>
      <c r="QEC109" s="0"/>
      <c r="QED109" s="0"/>
      <c r="QEE109" s="0"/>
      <c r="QEF109" s="0"/>
      <c r="QEG109" s="0"/>
      <c r="QEH109" s="0"/>
      <c r="QEI109" s="0"/>
      <c r="QEJ109" s="0"/>
      <c r="QEK109" s="0"/>
      <c r="QEL109" s="0"/>
      <c r="QEM109" s="0"/>
      <c r="QEN109" s="0"/>
      <c r="QEO109" s="0"/>
      <c r="QEP109" s="0"/>
      <c r="QEQ109" s="0"/>
      <c r="QER109" s="0"/>
      <c r="QES109" s="0"/>
      <c r="QET109" s="0"/>
      <c r="QEU109" s="0"/>
      <c r="QEV109" s="0"/>
      <c r="QEW109" s="0"/>
      <c r="QEX109" s="0"/>
      <c r="QEY109" s="0"/>
      <c r="QEZ109" s="0"/>
      <c r="QFA109" s="0"/>
      <c r="QFB109" s="0"/>
      <c r="QFC109" s="0"/>
      <c r="QFD109" s="0"/>
      <c r="QFE109" s="0"/>
      <c r="QFF109" s="0"/>
      <c r="QFG109" s="0"/>
      <c r="QFH109" s="0"/>
      <c r="QFI109" s="0"/>
      <c r="QFJ109" s="0"/>
      <c r="QFK109" s="0"/>
      <c r="QFL109" s="0"/>
      <c r="QFM109" s="0"/>
      <c r="QFN109" s="0"/>
      <c r="QFO109" s="0"/>
      <c r="QFP109" s="0"/>
      <c r="QFQ109" s="0"/>
      <c r="QFR109" s="0"/>
      <c r="QFS109" s="0"/>
      <c r="QFT109" s="0"/>
      <c r="QFU109" s="0"/>
      <c r="QFV109" s="0"/>
      <c r="QFW109" s="0"/>
      <c r="QFX109" s="0"/>
      <c r="QFY109" s="0"/>
      <c r="QFZ109" s="0"/>
      <c r="QGA109" s="0"/>
      <c r="QGB109" s="0"/>
      <c r="QGC109" s="0"/>
      <c r="QGD109" s="0"/>
      <c r="QGE109" s="0"/>
      <c r="QGF109" s="0"/>
      <c r="QGG109" s="0"/>
      <c r="QGH109" s="0"/>
      <c r="QGI109" s="0"/>
      <c r="QGJ109" s="0"/>
      <c r="QGK109" s="0"/>
      <c r="QGL109" s="0"/>
      <c r="QGM109" s="0"/>
      <c r="QGN109" s="0"/>
      <c r="QGO109" s="0"/>
      <c r="QGP109" s="0"/>
      <c r="QGQ109" s="0"/>
      <c r="QGR109" s="0"/>
      <c r="QGS109" s="0"/>
      <c r="QGT109" s="0"/>
      <c r="QGU109" s="0"/>
      <c r="QGV109" s="0"/>
      <c r="QGW109" s="0"/>
      <c r="QGX109" s="0"/>
      <c r="QGY109" s="0"/>
      <c r="QGZ109" s="0"/>
      <c r="QHA109" s="0"/>
      <c r="QHB109" s="0"/>
      <c r="QHC109" s="0"/>
      <c r="QHD109" s="0"/>
      <c r="QHE109" s="0"/>
      <c r="QHF109" s="0"/>
      <c r="QHG109" s="0"/>
      <c r="QHH109" s="0"/>
      <c r="QHI109" s="0"/>
      <c r="QHJ109" s="0"/>
      <c r="QHK109" s="0"/>
      <c r="QHL109" s="0"/>
      <c r="QHM109" s="0"/>
      <c r="QHN109" s="0"/>
      <c r="QHO109" s="0"/>
      <c r="QHP109" s="0"/>
      <c r="QHQ109" s="0"/>
      <c r="QHR109" s="0"/>
      <c r="QHS109" s="0"/>
      <c r="QHT109" s="0"/>
      <c r="QHU109" s="0"/>
      <c r="QHV109" s="0"/>
      <c r="QHW109" s="0"/>
      <c r="QHX109" s="0"/>
      <c r="QHY109" s="0"/>
      <c r="QHZ109" s="0"/>
      <c r="QIA109" s="0"/>
      <c r="QIB109" s="0"/>
      <c r="QIC109" s="0"/>
      <c r="QID109" s="0"/>
      <c r="QIE109" s="0"/>
      <c r="QIF109" s="0"/>
      <c r="QIG109" s="0"/>
      <c r="QIH109" s="0"/>
      <c r="QII109" s="0"/>
      <c r="QIJ109" s="0"/>
      <c r="QIK109" s="0"/>
      <c r="QIL109" s="0"/>
      <c r="QIM109" s="0"/>
      <c r="QIN109" s="0"/>
      <c r="QIO109" s="0"/>
      <c r="QIP109" s="0"/>
      <c r="QIQ109" s="0"/>
      <c r="QIR109" s="0"/>
      <c r="QIS109" s="0"/>
      <c r="QIT109" s="0"/>
      <c r="QIU109" s="0"/>
      <c r="QIV109" s="0"/>
      <c r="QIW109" s="0"/>
      <c r="QIX109" s="0"/>
      <c r="QIY109" s="0"/>
      <c r="QIZ109" s="0"/>
      <c r="QJA109" s="0"/>
      <c r="QJB109" s="0"/>
      <c r="QJC109" s="0"/>
      <c r="QJD109" s="0"/>
      <c r="QJE109" s="0"/>
      <c r="QJF109" s="0"/>
      <c r="QJG109" s="0"/>
      <c r="QJH109" s="0"/>
      <c r="QJI109" s="0"/>
      <c r="QJJ109" s="0"/>
      <c r="QJK109" s="0"/>
      <c r="QJL109" s="0"/>
      <c r="QJM109" s="0"/>
      <c r="QJN109" s="0"/>
      <c r="QJO109" s="0"/>
      <c r="QJP109" s="0"/>
      <c r="QJQ109" s="0"/>
      <c r="QJR109" s="0"/>
      <c r="QJS109" s="0"/>
      <c r="QJT109" s="0"/>
      <c r="QJU109" s="0"/>
      <c r="QJV109" s="0"/>
      <c r="QJW109" s="0"/>
      <c r="QJX109" s="0"/>
      <c r="QJY109" s="0"/>
      <c r="QJZ109" s="0"/>
      <c r="QKA109" s="0"/>
      <c r="QKB109" s="0"/>
      <c r="QKC109" s="0"/>
      <c r="QKD109" s="0"/>
      <c r="QKE109" s="0"/>
      <c r="QKF109" s="0"/>
      <c r="QKG109" s="0"/>
      <c r="QKH109" s="0"/>
      <c r="QKI109" s="0"/>
      <c r="QKJ109" s="0"/>
      <c r="QKK109" s="0"/>
      <c r="QKL109" s="0"/>
      <c r="QKM109" s="0"/>
      <c r="QKN109" s="0"/>
      <c r="QKO109" s="0"/>
      <c r="QKP109" s="0"/>
      <c r="QKQ109" s="0"/>
      <c r="QKR109" s="0"/>
      <c r="QKS109" s="0"/>
      <c r="QKT109" s="0"/>
      <c r="QKU109" s="0"/>
      <c r="QKV109" s="0"/>
      <c r="QKW109" s="0"/>
      <c r="QKX109" s="0"/>
      <c r="QKY109" s="0"/>
      <c r="QKZ109" s="0"/>
      <c r="QLA109" s="0"/>
      <c r="QLB109" s="0"/>
      <c r="QLC109" s="0"/>
      <c r="QLD109" s="0"/>
      <c r="QLE109" s="0"/>
      <c r="QLF109" s="0"/>
      <c r="QLG109" s="0"/>
      <c r="QLH109" s="0"/>
      <c r="QLI109" s="0"/>
      <c r="QLJ109" s="0"/>
      <c r="QLK109" s="0"/>
      <c r="QLL109" s="0"/>
      <c r="QLM109" s="0"/>
      <c r="QLN109" s="0"/>
      <c r="QLO109" s="0"/>
      <c r="QLP109" s="0"/>
      <c r="QLQ109" s="0"/>
      <c r="QLR109" s="0"/>
      <c r="QLS109" s="0"/>
      <c r="QLT109" s="0"/>
      <c r="QLU109" s="0"/>
      <c r="QLV109" s="0"/>
      <c r="QLW109" s="0"/>
      <c r="QLX109" s="0"/>
      <c r="QLY109" s="0"/>
      <c r="QLZ109" s="0"/>
      <c r="QMA109" s="0"/>
      <c r="QMB109" s="0"/>
      <c r="QMC109" s="0"/>
      <c r="QMD109" s="0"/>
      <c r="QME109" s="0"/>
      <c r="QMF109" s="0"/>
      <c r="QMG109" s="0"/>
      <c r="QMH109" s="0"/>
      <c r="QMI109" s="0"/>
      <c r="QMJ109" s="0"/>
      <c r="QMK109" s="0"/>
      <c r="QML109" s="0"/>
      <c r="QMM109" s="0"/>
      <c r="QMN109" s="0"/>
      <c r="QMO109" s="0"/>
      <c r="QMP109" s="0"/>
      <c r="QMQ109" s="0"/>
      <c r="QMR109" s="0"/>
      <c r="QMS109" s="0"/>
      <c r="QMT109" s="0"/>
      <c r="QMU109" s="0"/>
      <c r="QMV109" s="0"/>
      <c r="QMW109" s="0"/>
      <c r="QMX109" s="0"/>
      <c r="QMY109" s="0"/>
      <c r="QMZ109" s="0"/>
      <c r="QNA109" s="0"/>
      <c r="QNB109" s="0"/>
      <c r="QNC109" s="0"/>
      <c r="QND109" s="0"/>
      <c r="QNE109" s="0"/>
      <c r="QNF109" s="0"/>
      <c r="QNG109" s="0"/>
      <c r="QNH109" s="0"/>
      <c r="QNI109" s="0"/>
      <c r="QNJ109" s="0"/>
      <c r="QNK109" s="0"/>
      <c r="QNL109" s="0"/>
      <c r="QNM109" s="0"/>
      <c r="QNN109" s="0"/>
      <c r="QNO109" s="0"/>
      <c r="QNP109" s="0"/>
      <c r="QNQ109" s="0"/>
      <c r="QNR109" s="0"/>
      <c r="QNS109" s="0"/>
      <c r="QNT109" s="0"/>
      <c r="QNU109" s="0"/>
      <c r="QNV109" s="0"/>
      <c r="QNW109" s="0"/>
      <c r="QNX109" s="0"/>
      <c r="QNY109" s="0"/>
      <c r="QNZ109" s="0"/>
      <c r="QOA109" s="0"/>
      <c r="QOB109" s="0"/>
      <c r="QOC109" s="0"/>
      <c r="QOD109" s="0"/>
      <c r="QOE109" s="0"/>
      <c r="QOF109" s="0"/>
      <c r="QOG109" s="0"/>
      <c r="QOH109" s="0"/>
      <c r="QOI109" s="0"/>
      <c r="QOJ109" s="0"/>
      <c r="QOK109" s="0"/>
      <c r="QOL109" s="0"/>
      <c r="QOM109" s="0"/>
      <c r="QON109" s="0"/>
      <c r="QOO109" s="0"/>
      <c r="QOP109" s="0"/>
      <c r="QOQ109" s="0"/>
      <c r="QOR109" s="0"/>
      <c r="QOS109" s="0"/>
      <c r="QOT109" s="0"/>
      <c r="QOU109" s="0"/>
      <c r="QOV109" s="0"/>
      <c r="QOW109" s="0"/>
      <c r="QOX109" s="0"/>
      <c r="QOY109" s="0"/>
      <c r="QOZ109" s="0"/>
      <c r="QPA109" s="0"/>
      <c r="QPB109" s="0"/>
      <c r="QPC109" s="0"/>
      <c r="QPD109" s="0"/>
      <c r="QPE109" s="0"/>
      <c r="QPF109" s="0"/>
      <c r="QPG109" s="0"/>
      <c r="QPH109" s="0"/>
      <c r="QPI109" s="0"/>
      <c r="QPJ109" s="0"/>
      <c r="QPK109" s="0"/>
      <c r="QPL109" s="0"/>
      <c r="QPM109" s="0"/>
      <c r="QPN109" s="0"/>
      <c r="QPO109" s="0"/>
      <c r="QPP109" s="0"/>
      <c r="QPQ109" s="0"/>
      <c r="QPR109" s="0"/>
      <c r="QPS109" s="0"/>
      <c r="QPT109" s="0"/>
      <c r="QPU109" s="0"/>
      <c r="QPV109" s="0"/>
      <c r="QPW109" s="0"/>
      <c r="QPX109" s="0"/>
      <c r="QPY109" s="0"/>
      <c r="QPZ109" s="0"/>
      <c r="QQA109" s="0"/>
      <c r="QQB109" s="0"/>
      <c r="QQC109" s="0"/>
      <c r="QQD109" s="0"/>
      <c r="QQE109" s="0"/>
      <c r="QQF109" s="0"/>
      <c r="QQG109" s="0"/>
      <c r="QQH109" s="0"/>
      <c r="QQI109" s="0"/>
      <c r="QQJ109" s="0"/>
      <c r="QQK109" s="0"/>
      <c r="QQL109" s="0"/>
      <c r="QQM109" s="0"/>
      <c r="QQN109" s="0"/>
      <c r="QQO109" s="0"/>
      <c r="QQP109" s="0"/>
      <c r="QQQ109" s="0"/>
      <c r="QQR109" s="0"/>
      <c r="QQS109" s="0"/>
      <c r="QQT109" s="0"/>
      <c r="QQU109" s="0"/>
      <c r="QQV109" s="0"/>
      <c r="QQW109" s="0"/>
      <c r="QQX109" s="0"/>
      <c r="QQY109" s="0"/>
      <c r="QQZ109" s="0"/>
      <c r="QRA109" s="0"/>
      <c r="QRB109" s="0"/>
      <c r="QRC109" s="0"/>
      <c r="QRD109" s="0"/>
      <c r="QRE109" s="0"/>
      <c r="QRF109" s="0"/>
      <c r="QRG109" s="0"/>
      <c r="QRH109" s="0"/>
      <c r="QRI109" s="0"/>
      <c r="QRJ109" s="0"/>
      <c r="QRK109" s="0"/>
      <c r="QRL109" s="0"/>
      <c r="QRM109" s="0"/>
      <c r="QRN109" s="0"/>
      <c r="QRO109" s="0"/>
      <c r="QRP109" s="0"/>
      <c r="QRQ109" s="0"/>
      <c r="QRR109" s="0"/>
      <c r="QRS109" s="0"/>
      <c r="QRT109" s="0"/>
      <c r="QRU109" s="0"/>
      <c r="QRV109" s="0"/>
      <c r="QRW109" s="0"/>
      <c r="QRX109" s="0"/>
      <c r="QRY109" s="0"/>
      <c r="QRZ109" s="0"/>
      <c r="QSA109" s="0"/>
      <c r="QSB109" s="0"/>
      <c r="QSC109" s="0"/>
      <c r="QSD109" s="0"/>
      <c r="QSE109" s="0"/>
      <c r="QSF109" s="0"/>
      <c r="QSG109" s="0"/>
      <c r="QSH109" s="0"/>
      <c r="QSI109" s="0"/>
      <c r="QSJ109" s="0"/>
      <c r="QSK109" s="0"/>
      <c r="QSL109" s="0"/>
      <c r="QSM109" s="0"/>
      <c r="QSN109" s="0"/>
      <c r="QSO109" s="0"/>
      <c r="QSP109" s="0"/>
      <c r="QSQ109" s="0"/>
      <c r="QSR109" s="0"/>
      <c r="QSS109" s="0"/>
      <c r="QST109" s="0"/>
      <c r="QSU109" s="0"/>
      <c r="QSV109" s="0"/>
      <c r="QSW109" s="0"/>
      <c r="QSX109" s="0"/>
      <c r="QSY109" s="0"/>
      <c r="QSZ109" s="0"/>
      <c r="QTA109" s="0"/>
      <c r="QTB109" s="0"/>
      <c r="QTC109" s="0"/>
      <c r="QTD109" s="0"/>
      <c r="QTE109" s="0"/>
      <c r="QTF109" s="0"/>
      <c r="QTG109" s="0"/>
      <c r="QTH109" s="0"/>
      <c r="QTI109" s="0"/>
      <c r="QTJ109" s="0"/>
      <c r="QTK109" s="0"/>
      <c r="QTL109" s="0"/>
      <c r="QTM109" s="0"/>
      <c r="QTN109" s="0"/>
      <c r="QTO109" s="0"/>
      <c r="QTP109" s="0"/>
      <c r="QTQ109" s="0"/>
      <c r="QTR109" s="0"/>
      <c r="QTS109" s="0"/>
      <c r="QTT109" s="0"/>
      <c r="QTU109" s="0"/>
      <c r="QTV109" s="0"/>
      <c r="QTW109" s="0"/>
      <c r="QTX109" s="0"/>
      <c r="QTY109" s="0"/>
      <c r="QTZ109" s="0"/>
      <c r="QUA109" s="0"/>
      <c r="QUB109" s="0"/>
      <c r="QUC109" s="0"/>
      <c r="QUD109" s="0"/>
      <c r="QUE109" s="0"/>
      <c r="QUF109" s="0"/>
      <c r="QUG109" s="0"/>
      <c r="QUH109" s="0"/>
      <c r="QUI109" s="0"/>
      <c r="QUJ109" s="0"/>
      <c r="QUK109" s="0"/>
      <c r="QUL109" s="0"/>
      <c r="QUM109" s="0"/>
      <c r="QUN109" s="0"/>
      <c r="QUO109" s="0"/>
      <c r="QUP109" s="0"/>
      <c r="QUQ109" s="0"/>
      <c r="QUR109" s="0"/>
      <c r="QUS109" s="0"/>
      <c r="QUT109" s="0"/>
      <c r="QUU109" s="0"/>
      <c r="QUV109" s="0"/>
      <c r="QUW109" s="0"/>
      <c r="QUX109" s="0"/>
      <c r="QUY109" s="0"/>
      <c r="QUZ109" s="0"/>
      <c r="QVA109" s="0"/>
      <c r="QVB109" s="0"/>
      <c r="QVC109" s="0"/>
      <c r="QVD109" s="0"/>
      <c r="QVE109" s="0"/>
      <c r="QVF109" s="0"/>
      <c r="QVG109" s="0"/>
      <c r="QVH109" s="0"/>
      <c r="QVI109" s="0"/>
      <c r="QVJ109" s="0"/>
      <c r="QVK109" s="0"/>
      <c r="QVL109" s="0"/>
      <c r="QVM109" s="0"/>
      <c r="QVN109" s="0"/>
      <c r="QVO109" s="0"/>
      <c r="QVP109" s="0"/>
      <c r="QVQ109" s="0"/>
      <c r="QVR109" s="0"/>
      <c r="QVS109" s="0"/>
      <c r="QVT109" s="0"/>
      <c r="QVU109" s="0"/>
      <c r="QVV109" s="0"/>
      <c r="QVW109" s="0"/>
      <c r="QVX109" s="0"/>
      <c r="QVY109" s="0"/>
      <c r="QVZ109" s="0"/>
      <c r="QWA109" s="0"/>
      <c r="QWB109" s="0"/>
      <c r="QWC109" s="0"/>
      <c r="QWD109" s="0"/>
      <c r="QWE109" s="0"/>
      <c r="QWF109" s="0"/>
      <c r="QWG109" s="0"/>
      <c r="QWH109" s="0"/>
      <c r="QWI109" s="0"/>
      <c r="QWJ109" s="0"/>
      <c r="QWK109" s="0"/>
      <c r="QWL109" s="0"/>
      <c r="QWM109" s="0"/>
      <c r="QWN109" s="0"/>
      <c r="QWO109" s="0"/>
      <c r="QWP109" s="0"/>
      <c r="QWQ109" s="0"/>
      <c r="QWR109" s="0"/>
      <c r="QWS109" s="0"/>
      <c r="QWT109" s="0"/>
      <c r="QWU109" s="0"/>
      <c r="QWV109" s="0"/>
      <c r="QWW109" s="0"/>
      <c r="QWX109" s="0"/>
      <c r="QWY109" s="0"/>
      <c r="QWZ109" s="0"/>
      <c r="QXA109" s="0"/>
      <c r="QXB109" s="0"/>
      <c r="QXC109" s="0"/>
      <c r="QXD109" s="0"/>
      <c r="QXE109" s="0"/>
      <c r="QXF109" s="0"/>
      <c r="QXG109" s="0"/>
      <c r="QXH109" s="0"/>
      <c r="QXI109" s="0"/>
      <c r="QXJ109" s="0"/>
      <c r="QXK109" s="0"/>
      <c r="QXL109" s="0"/>
      <c r="QXM109" s="0"/>
      <c r="QXN109" s="0"/>
      <c r="QXO109" s="0"/>
      <c r="QXP109" s="0"/>
      <c r="QXQ109" s="0"/>
      <c r="QXR109" s="0"/>
      <c r="QXS109" s="0"/>
      <c r="QXT109" s="0"/>
      <c r="QXU109" s="0"/>
      <c r="QXV109" s="0"/>
      <c r="QXW109" s="0"/>
      <c r="QXX109" s="0"/>
      <c r="QXY109" s="0"/>
      <c r="QXZ109" s="0"/>
      <c r="QYA109" s="0"/>
      <c r="QYB109" s="0"/>
      <c r="QYC109" s="0"/>
      <c r="QYD109" s="0"/>
      <c r="QYE109" s="0"/>
      <c r="QYF109" s="0"/>
      <c r="QYG109" s="0"/>
      <c r="QYH109" s="0"/>
      <c r="QYI109" s="0"/>
      <c r="QYJ109" s="0"/>
      <c r="QYK109" s="0"/>
      <c r="QYL109" s="0"/>
      <c r="QYM109" s="0"/>
      <c r="QYN109" s="0"/>
      <c r="QYO109" s="0"/>
      <c r="QYP109" s="0"/>
      <c r="QYQ109" s="0"/>
      <c r="QYR109" s="0"/>
      <c r="QYS109" s="0"/>
      <c r="QYT109" s="0"/>
      <c r="QYU109" s="0"/>
      <c r="QYV109" s="0"/>
      <c r="QYW109" s="0"/>
      <c r="QYX109" s="0"/>
      <c r="QYY109" s="0"/>
      <c r="QYZ109" s="0"/>
      <c r="QZA109" s="0"/>
      <c r="QZB109" s="0"/>
      <c r="QZC109" s="0"/>
      <c r="QZD109" s="0"/>
      <c r="QZE109" s="0"/>
      <c r="QZF109" s="0"/>
      <c r="QZG109" s="0"/>
      <c r="QZH109" s="0"/>
      <c r="QZI109" s="0"/>
      <c r="QZJ109" s="0"/>
      <c r="QZK109" s="0"/>
      <c r="QZL109" s="0"/>
      <c r="QZM109" s="0"/>
      <c r="QZN109" s="0"/>
      <c r="QZO109" s="0"/>
      <c r="QZP109" s="0"/>
      <c r="QZQ109" s="0"/>
      <c r="QZR109" s="0"/>
      <c r="QZS109" s="0"/>
      <c r="QZT109" s="0"/>
      <c r="QZU109" s="0"/>
      <c r="QZV109" s="0"/>
      <c r="QZW109" s="0"/>
      <c r="QZX109" s="0"/>
      <c r="QZY109" s="0"/>
      <c r="QZZ109" s="0"/>
      <c r="RAA109" s="0"/>
      <c r="RAB109" s="0"/>
      <c r="RAC109" s="0"/>
      <c r="RAD109" s="0"/>
      <c r="RAE109" s="0"/>
      <c r="RAF109" s="0"/>
      <c r="RAG109" s="0"/>
      <c r="RAH109" s="0"/>
      <c r="RAI109" s="0"/>
      <c r="RAJ109" s="0"/>
      <c r="RAK109" s="0"/>
      <c r="RAL109" s="0"/>
      <c r="RAM109" s="0"/>
      <c r="RAN109" s="0"/>
      <c r="RAO109" s="0"/>
      <c r="RAP109" s="0"/>
      <c r="RAQ109" s="0"/>
      <c r="RAR109" s="0"/>
      <c r="RAS109" s="0"/>
      <c r="RAT109" s="0"/>
      <c r="RAU109" s="0"/>
      <c r="RAV109" s="0"/>
      <c r="RAW109" s="0"/>
      <c r="RAX109" s="0"/>
      <c r="RAY109" s="0"/>
      <c r="RAZ109" s="0"/>
      <c r="RBA109" s="0"/>
      <c r="RBB109" s="0"/>
      <c r="RBC109" s="0"/>
      <c r="RBD109" s="0"/>
      <c r="RBE109" s="0"/>
      <c r="RBF109" s="0"/>
      <c r="RBG109" s="0"/>
      <c r="RBH109" s="0"/>
      <c r="RBI109" s="0"/>
      <c r="RBJ109" s="0"/>
      <c r="RBK109" s="0"/>
      <c r="RBL109" s="0"/>
      <c r="RBM109" s="0"/>
      <c r="RBN109" s="0"/>
      <c r="RBO109" s="0"/>
      <c r="RBP109" s="0"/>
      <c r="RBQ109" s="0"/>
      <c r="RBR109" s="0"/>
      <c r="RBS109" s="0"/>
      <c r="RBT109" s="0"/>
      <c r="RBU109" s="0"/>
      <c r="RBV109" s="0"/>
      <c r="RBW109" s="0"/>
      <c r="RBX109" s="0"/>
      <c r="RBY109" s="0"/>
      <c r="RBZ109" s="0"/>
      <c r="RCA109" s="0"/>
      <c r="RCB109" s="0"/>
      <c r="RCC109" s="0"/>
      <c r="RCD109" s="0"/>
      <c r="RCE109" s="0"/>
      <c r="RCF109" s="0"/>
      <c r="RCG109" s="0"/>
      <c r="RCH109" s="0"/>
      <c r="RCI109" s="0"/>
      <c r="RCJ109" s="0"/>
      <c r="RCK109" s="0"/>
      <c r="RCL109" s="0"/>
      <c r="RCM109" s="0"/>
      <c r="RCN109" s="0"/>
      <c r="RCO109" s="0"/>
      <c r="RCP109" s="0"/>
      <c r="RCQ109" s="0"/>
      <c r="RCR109" s="0"/>
      <c r="RCS109" s="0"/>
      <c r="RCT109" s="0"/>
      <c r="RCU109" s="0"/>
      <c r="RCV109" s="0"/>
      <c r="RCW109" s="0"/>
      <c r="RCX109" s="0"/>
      <c r="RCY109" s="0"/>
      <c r="RCZ109" s="0"/>
      <c r="RDA109" s="0"/>
      <c r="RDB109" s="0"/>
      <c r="RDC109" s="0"/>
      <c r="RDD109" s="0"/>
      <c r="RDE109" s="0"/>
      <c r="RDF109" s="0"/>
      <c r="RDG109" s="0"/>
      <c r="RDH109" s="0"/>
      <c r="RDI109" s="0"/>
      <c r="RDJ109" s="0"/>
      <c r="RDK109" s="0"/>
      <c r="RDL109" s="0"/>
      <c r="RDM109" s="0"/>
      <c r="RDN109" s="0"/>
      <c r="RDO109" s="0"/>
      <c r="RDP109" s="0"/>
      <c r="RDQ109" s="0"/>
      <c r="RDR109" s="0"/>
      <c r="RDS109" s="0"/>
      <c r="RDT109" s="0"/>
      <c r="RDU109" s="0"/>
      <c r="RDV109" s="0"/>
      <c r="RDW109" s="0"/>
      <c r="RDX109" s="0"/>
      <c r="RDY109" s="0"/>
      <c r="RDZ109" s="0"/>
      <c r="REA109" s="0"/>
      <c r="REB109" s="0"/>
      <c r="REC109" s="0"/>
      <c r="RED109" s="0"/>
      <c r="REE109" s="0"/>
      <c r="REF109" s="0"/>
      <c r="REG109" s="0"/>
      <c r="REH109" s="0"/>
      <c r="REI109" s="0"/>
      <c r="REJ109" s="0"/>
      <c r="REK109" s="0"/>
      <c r="REL109" s="0"/>
      <c r="REM109" s="0"/>
      <c r="REN109" s="0"/>
      <c r="REO109" s="0"/>
      <c r="REP109" s="0"/>
      <c r="REQ109" s="0"/>
      <c r="RER109" s="0"/>
      <c r="RES109" s="0"/>
      <c r="RET109" s="0"/>
      <c r="REU109" s="0"/>
      <c r="REV109" s="0"/>
      <c r="REW109" s="0"/>
      <c r="REX109" s="0"/>
      <c r="REY109" s="0"/>
      <c r="REZ109" s="0"/>
      <c r="RFA109" s="0"/>
      <c r="RFB109" s="0"/>
      <c r="RFC109" s="0"/>
      <c r="RFD109" s="0"/>
      <c r="RFE109" s="0"/>
      <c r="RFF109" s="0"/>
      <c r="RFG109" s="0"/>
      <c r="RFH109" s="0"/>
      <c r="RFI109" s="0"/>
      <c r="RFJ109" s="0"/>
      <c r="RFK109" s="0"/>
      <c r="RFL109" s="0"/>
      <c r="RFM109" s="0"/>
      <c r="RFN109" s="0"/>
      <c r="RFO109" s="0"/>
      <c r="RFP109" s="0"/>
      <c r="RFQ109" s="0"/>
      <c r="RFR109" s="0"/>
      <c r="RFS109" s="0"/>
      <c r="RFT109" s="0"/>
      <c r="RFU109" s="0"/>
      <c r="RFV109" s="0"/>
      <c r="RFW109" s="0"/>
      <c r="RFX109" s="0"/>
      <c r="RFY109" s="0"/>
      <c r="RFZ109" s="0"/>
      <c r="RGA109" s="0"/>
      <c r="RGB109" s="0"/>
      <c r="RGC109" s="0"/>
      <c r="RGD109" s="0"/>
      <c r="RGE109" s="0"/>
      <c r="RGF109" s="0"/>
      <c r="RGG109" s="0"/>
      <c r="RGH109" s="0"/>
      <c r="RGI109" s="0"/>
      <c r="RGJ109" s="0"/>
      <c r="RGK109" s="0"/>
      <c r="RGL109" s="0"/>
      <c r="RGM109" s="0"/>
      <c r="RGN109" s="0"/>
      <c r="RGO109" s="0"/>
      <c r="RGP109" s="0"/>
      <c r="RGQ109" s="0"/>
      <c r="RGR109" s="0"/>
      <c r="RGS109" s="0"/>
      <c r="RGT109" s="0"/>
      <c r="RGU109" s="0"/>
      <c r="RGV109" s="0"/>
      <c r="RGW109" s="0"/>
      <c r="RGX109" s="0"/>
      <c r="RGY109" s="0"/>
      <c r="RGZ109" s="0"/>
      <c r="RHA109" s="0"/>
      <c r="RHB109" s="0"/>
      <c r="RHC109" s="0"/>
      <c r="RHD109" s="0"/>
      <c r="RHE109" s="0"/>
      <c r="RHF109" s="0"/>
      <c r="RHG109" s="0"/>
      <c r="RHH109" s="0"/>
      <c r="RHI109" s="0"/>
      <c r="RHJ109" s="0"/>
      <c r="RHK109" s="0"/>
      <c r="RHL109" s="0"/>
      <c r="RHM109" s="0"/>
      <c r="RHN109" s="0"/>
      <c r="RHO109" s="0"/>
      <c r="RHP109" s="0"/>
      <c r="RHQ109" s="0"/>
      <c r="RHR109" s="0"/>
      <c r="RHS109" s="0"/>
      <c r="RHT109" s="0"/>
      <c r="RHU109" s="0"/>
      <c r="RHV109" s="0"/>
      <c r="RHW109" s="0"/>
      <c r="RHX109" s="0"/>
      <c r="RHY109" s="0"/>
      <c r="RHZ109" s="0"/>
      <c r="RIA109" s="0"/>
      <c r="RIB109" s="0"/>
      <c r="RIC109" s="0"/>
      <c r="RID109" s="0"/>
      <c r="RIE109" s="0"/>
      <c r="RIF109" s="0"/>
      <c r="RIG109" s="0"/>
      <c r="RIH109" s="0"/>
      <c r="RII109" s="0"/>
      <c r="RIJ109" s="0"/>
      <c r="RIK109" s="0"/>
      <c r="RIL109" s="0"/>
      <c r="RIM109" s="0"/>
      <c r="RIN109" s="0"/>
      <c r="RIO109" s="0"/>
      <c r="RIP109" s="0"/>
      <c r="RIQ109" s="0"/>
      <c r="RIR109" s="0"/>
      <c r="RIS109" s="0"/>
      <c r="RIT109" s="0"/>
      <c r="RIU109" s="0"/>
      <c r="RIV109" s="0"/>
      <c r="RIW109" s="0"/>
      <c r="RIX109" s="0"/>
      <c r="RIY109" s="0"/>
      <c r="RIZ109" s="0"/>
      <c r="RJA109" s="0"/>
      <c r="RJB109" s="0"/>
      <c r="RJC109" s="0"/>
      <c r="RJD109" s="0"/>
      <c r="RJE109" s="0"/>
      <c r="RJF109" s="0"/>
      <c r="RJG109" s="0"/>
      <c r="RJH109" s="0"/>
      <c r="RJI109" s="0"/>
      <c r="RJJ109" s="0"/>
      <c r="RJK109" s="0"/>
      <c r="RJL109" s="0"/>
      <c r="RJM109" s="0"/>
      <c r="RJN109" s="0"/>
      <c r="RJO109" s="0"/>
      <c r="RJP109" s="0"/>
      <c r="RJQ109" s="0"/>
      <c r="RJR109" s="0"/>
      <c r="RJS109" s="0"/>
      <c r="RJT109" s="0"/>
      <c r="RJU109" s="0"/>
      <c r="RJV109" s="0"/>
      <c r="RJW109" s="0"/>
      <c r="RJX109" s="0"/>
      <c r="RJY109" s="0"/>
      <c r="RJZ109" s="0"/>
      <c r="RKA109" s="0"/>
      <c r="RKB109" s="0"/>
      <c r="RKC109" s="0"/>
      <c r="RKD109" s="0"/>
      <c r="RKE109" s="0"/>
      <c r="RKF109" s="0"/>
      <c r="RKG109" s="0"/>
      <c r="RKH109" s="0"/>
      <c r="RKI109" s="0"/>
      <c r="RKJ109" s="0"/>
      <c r="RKK109" s="0"/>
      <c r="RKL109" s="0"/>
      <c r="RKM109" s="0"/>
      <c r="RKN109" s="0"/>
      <c r="RKO109" s="0"/>
      <c r="RKP109" s="0"/>
      <c r="RKQ109" s="0"/>
      <c r="RKR109" s="0"/>
      <c r="RKS109" s="0"/>
      <c r="RKT109" s="0"/>
      <c r="RKU109" s="0"/>
      <c r="RKV109" s="0"/>
      <c r="RKW109" s="0"/>
      <c r="RKX109" s="0"/>
      <c r="RKY109" s="0"/>
      <c r="RKZ109" s="0"/>
      <c r="RLA109" s="0"/>
      <c r="RLB109" s="0"/>
      <c r="RLC109" s="0"/>
      <c r="RLD109" s="0"/>
      <c r="RLE109" s="0"/>
      <c r="RLF109" s="0"/>
      <c r="RLG109" s="0"/>
      <c r="RLH109" s="0"/>
      <c r="RLI109" s="0"/>
      <c r="RLJ109" s="0"/>
      <c r="RLK109" s="0"/>
      <c r="RLL109" s="0"/>
      <c r="RLM109" s="0"/>
      <c r="RLN109" s="0"/>
      <c r="RLO109" s="0"/>
      <c r="RLP109" s="0"/>
      <c r="RLQ109" s="0"/>
      <c r="RLR109" s="0"/>
      <c r="RLS109" s="0"/>
      <c r="RLT109" s="0"/>
      <c r="RLU109" s="0"/>
      <c r="RLV109" s="0"/>
      <c r="RLW109" s="0"/>
      <c r="RLX109" s="0"/>
      <c r="RLY109" s="0"/>
      <c r="RLZ109" s="0"/>
      <c r="RMA109" s="0"/>
      <c r="RMB109" s="0"/>
      <c r="RMC109" s="0"/>
      <c r="RMD109" s="0"/>
      <c r="RME109" s="0"/>
      <c r="RMF109" s="0"/>
      <c r="RMG109" s="0"/>
      <c r="RMH109" s="0"/>
      <c r="RMI109" s="0"/>
      <c r="RMJ109" s="0"/>
      <c r="RMK109" s="0"/>
      <c r="RML109" s="0"/>
      <c r="RMM109" s="0"/>
      <c r="RMN109" s="0"/>
      <c r="RMO109" s="0"/>
      <c r="RMP109" s="0"/>
      <c r="RMQ109" s="0"/>
      <c r="RMR109" s="0"/>
      <c r="RMS109" s="0"/>
      <c r="RMT109" s="0"/>
      <c r="RMU109" s="0"/>
      <c r="RMV109" s="0"/>
      <c r="RMW109" s="0"/>
      <c r="RMX109" s="0"/>
      <c r="RMY109" s="0"/>
      <c r="RMZ109" s="0"/>
      <c r="RNA109" s="0"/>
      <c r="RNB109" s="0"/>
      <c r="RNC109" s="0"/>
      <c r="RND109" s="0"/>
      <c r="RNE109" s="0"/>
      <c r="RNF109" s="0"/>
      <c r="RNG109" s="0"/>
      <c r="RNH109" s="0"/>
      <c r="RNI109" s="0"/>
      <c r="RNJ109" s="0"/>
      <c r="RNK109" s="0"/>
      <c r="RNL109" s="0"/>
      <c r="RNM109" s="0"/>
      <c r="RNN109" s="0"/>
      <c r="RNO109" s="0"/>
      <c r="RNP109" s="0"/>
      <c r="RNQ109" s="0"/>
      <c r="RNR109" s="0"/>
      <c r="RNS109" s="0"/>
      <c r="RNT109" s="0"/>
      <c r="RNU109" s="0"/>
      <c r="RNV109" s="0"/>
      <c r="RNW109" s="0"/>
      <c r="RNX109" s="0"/>
      <c r="RNY109" s="0"/>
      <c r="RNZ109" s="0"/>
      <c r="ROA109" s="0"/>
      <c r="ROB109" s="0"/>
      <c r="ROC109" s="0"/>
      <c r="ROD109" s="0"/>
      <c r="ROE109" s="0"/>
      <c r="ROF109" s="0"/>
      <c r="ROG109" s="0"/>
      <c r="ROH109" s="0"/>
      <c r="ROI109" s="0"/>
      <c r="ROJ109" s="0"/>
      <c r="ROK109" s="0"/>
      <c r="ROL109" s="0"/>
      <c r="ROM109" s="0"/>
      <c r="RON109" s="0"/>
      <c r="ROO109" s="0"/>
      <c r="ROP109" s="0"/>
      <c r="ROQ109" s="0"/>
      <c r="ROR109" s="0"/>
      <c r="ROS109" s="0"/>
      <c r="ROT109" s="0"/>
      <c r="ROU109" s="0"/>
      <c r="ROV109" s="0"/>
      <c r="ROW109" s="0"/>
      <c r="ROX109" s="0"/>
      <c r="ROY109" s="0"/>
      <c r="ROZ109" s="0"/>
      <c r="RPA109" s="0"/>
      <c r="RPB109" s="0"/>
      <c r="RPC109" s="0"/>
      <c r="RPD109" s="0"/>
      <c r="RPE109" s="0"/>
      <c r="RPF109" s="0"/>
      <c r="RPG109" s="0"/>
      <c r="RPH109" s="0"/>
      <c r="RPI109" s="0"/>
      <c r="RPJ109" s="0"/>
      <c r="RPK109" s="0"/>
      <c r="RPL109" s="0"/>
      <c r="RPM109" s="0"/>
      <c r="RPN109" s="0"/>
      <c r="RPO109" s="0"/>
      <c r="RPP109" s="0"/>
      <c r="RPQ109" s="0"/>
      <c r="RPR109" s="0"/>
      <c r="RPS109" s="0"/>
      <c r="RPT109" s="0"/>
      <c r="RPU109" s="0"/>
      <c r="RPV109" s="0"/>
      <c r="RPW109" s="0"/>
      <c r="RPX109" s="0"/>
      <c r="RPY109" s="0"/>
      <c r="RPZ109" s="0"/>
      <c r="RQA109" s="0"/>
      <c r="RQB109" s="0"/>
      <c r="RQC109" s="0"/>
      <c r="RQD109" s="0"/>
      <c r="RQE109" s="0"/>
      <c r="RQF109" s="0"/>
      <c r="RQG109" s="0"/>
      <c r="RQH109" s="0"/>
      <c r="RQI109" s="0"/>
      <c r="RQJ109" s="0"/>
      <c r="RQK109" s="0"/>
      <c r="RQL109" s="0"/>
      <c r="RQM109" s="0"/>
      <c r="RQN109" s="0"/>
      <c r="RQO109" s="0"/>
      <c r="RQP109" s="0"/>
      <c r="RQQ109" s="0"/>
      <c r="RQR109" s="0"/>
      <c r="RQS109" s="0"/>
      <c r="RQT109" s="0"/>
      <c r="RQU109" s="0"/>
      <c r="RQV109" s="0"/>
      <c r="RQW109" s="0"/>
      <c r="RQX109" s="0"/>
      <c r="RQY109" s="0"/>
      <c r="RQZ109" s="0"/>
      <c r="RRA109" s="0"/>
      <c r="RRB109" s="0"/>
      <c r="RRC109" s="0"/>
      <c r="RRD109" s="0"/>
      <c r="RRE109" s="0"/>
      <c r="RRF109" s="0"/>
      <c r="RRG109" s="0"/>
      <c r="RRH109" s="0"/>
      <c r="RRI109" s="0"/>
      <c r="RRJ109" s="0"/>
      <c r="RRK109" s="0"/>
      <c r="RRL109" s="0"/>
      <c r="RRM109" s="0"/>
      <c r="RRN109" s="0"/>
      <c r="RRO109" s="0"/>
      <c r="RRP109" s="0"/>
      <c r="RRQ109" s="0"/>
      <c r="RRR109" s="0"/>
      <c r="RRS109" s="0"/>
      <c r="RRT109" s="0"/>
      <c r="RRU109" s="0"/>
      <c r="RRV109" s="0"/>
      <c r="RRW109" s="0"/>
      <c r="RRX109" s="0"/>
      <c r="RRY109" s="0"/>
      <c r="RRZ109" s="0"/>
      <c r="RSA109" s="0"/>
      <c r="RSB109" s="0"/>
      <c r="RSC109" s="0"/>
      <c r="RSD109" s="0"/>
      <c r="RSE109" s="0"/>
      <c r="RSF109" s="0"/>
      <c r="RSG109" s="0"/>
      <c r="RSH109" s="0"/>
      <c r="RSI109" s="0"/>
      <c r="RSJ109" s="0"/>
      <c r="RSK109" s="0"/>
      <c r="RSL109" s="0"/>
      <c r="RSM109" s="0"/>
      <c r="RSN109" s="0"/>
      <c r="RSO109" s="0"/>
      <c r="RSP109" s="0"/>
      <c r="RSQ109" s="0"/>
      <c r="RSR109" s="0"/>
      <c r="RSS109" s="0"/>
      <c r="RST109" s="0"/>
      <c r="RSU109" s="0"/>
      <c r="RSV109" s="0"/>
      <c r="RSW109" s="0"/>
      <c r="RSX109" s="0"/>
      <c r="RSY109" s="0"/>
      <c r="RSZ109" s="0"/>
      <c r="RTA109" s="0"/>
      <c r="RTB109" s="0"/>
      <c r="RTC109" s="0"/>
      <c r="RTD109" s="0"/>
      <c r="RTE109" s="0"/>
      <c r="RTF109" s="0"/>
      <c r="RTG109" s="0"/>
      <c r="RTH109" s="0"/>
      <c r="RTI109" s="0"/>
      <c r="RTJ109" s="0"/>
      <c r="RTK109" s="0"/>
      <c r="RTL109" s="0"/>
      <c r="RTM109" s="0"/>
      <c r="RTN109" s="0"/>
      <c r="RTO109" s="0"/>
      <c r="RTP109" s="0"/>
      <c r="RTQ109" s="0"/>
      <c r="RTR109" s="0"/>
      <c r="RTS109" s="0"/>
      <c r="RTT109" s="0"/>
      <c r="RTU109" s="0"/>
      <c r="RTV109" s="0"/>
      <c r="RTW109" s="0"/>
      <c r="RTX109" s="0"/>
      <c r="RTY109" s="0"/>
      <c r="RTZ109" s="0"/>
      <c r="RUA109" s="0"/>
      <c r="RUB109" s="0"/>
      <c r="RUC109" s="0"/>
      <c r="RUD109" s="0"/>
      <c r="RUE109" s="0"/>
      <c r="RUF109" s="0"/>
      <c r="RUG109" s="0"/>
      <c r="RUH109" s="0"/>
      <c r="RUI109" s="0"/>
      <c r="RUJ109" s="0"/>
      <c r="RUK109" s="0"/>
      <c r="RUL109" s="0"/>
      <c r="RUM109" s="0"/>
      <c r="RUN109" s="0"/>
      <c r="RUO109" s="0"/>
      <c r="RUP109" s="0"/>
      <c r="RUQ109" s="0"/>
      <c r="RUR109" s="0"/>
      <c r="RUS109" s="0"/>
      <c r="RUT109" s="0"/>
      <c r="RUU109" s="0"/>
      <c r="RUV109" s="0"/>
      <c r="RUW109" s="0"/>
      <c r="RUX109" s="0"/>
      <c r="RUY109" s="0"/>
      <c r="RUZ109" s="0"/>
      <c r="RVA109" s="0"/>
      <c r="RVB109" s="0"/>
      <c r="RVC109" s="0"/>
      <c r="RVD109" s="0"/>
      <c r="RVE109" s="0"/>
      <c r="RVF109" s="0"/>
      <c r="RVG109" s="0"/>
      <c r="RVH109" s="0"/>
      <c r="RVI109" s="0"/>
      <c r="RVJ109" s="0"/>
      <c r="RVK109" s="0"/>
      <c r="RVL109" s="0"/>
      <c r="RVM109" s="0"/>
      <c r="RVN109" s="0"/>
      <c r="RVO109" s="0"/>
      <c r="RVP109" s="0"/>
      <c r="RVQ109" s="0"/>
      <c r="RVR109" s="0"/>
      <c r="RVS109" s="0"/>
      <c r="RVT109" s="0"/>
      <c r="RVU109" s="0"/>
      <c r="RVV109" s="0"/>
      <c r="RVW109" s="0"/>
      <c r="RVX109" s="0"/>
      <c r="RVY109" s="0"/>
      <c r="RVZ109" s="0"/>
      <c r="RWA109" s="0"/>
      <c r="RWB109" s="0"/>
      <c r="RWC109" s="0"/>
      <c r="RWD109" s="0"/>
      <c r="RWE109" s="0"/>
      <c r="RWF109" s="0"/>
      <c r="RWG109" s="0"/>
      <c r="RWH109" s="0"/>
      <c r="RWI109" s="0"/>
      <c r="RWJ109" s="0"/>
      <c r="RWK109" s="0"/>
      <c r="RWL109" s="0"/>
      <c r="RWM109" s="0"/>
      <c r="RWN109" s="0"/>
      <c r="RWO109" s="0"/>
      <c r="RWP109" s="0"/>
      <c r="RWQ109" s="0"/>
      <c r="RWR109" s="0"/>
      <c r="RWS109" s="0"/>
      <c r="RWT109" s="0"/>
      <c r="RWU109" s="0"/>
      <c r="RWV109" s="0"/>
      <c r="RWW109" s="0"/>
      <c r="RWX109" s="0"/>
      <c r="RWY109" s="0"/>
      <c r="RWZ109" s="0"/>
      <c r="RXA109" s="0"/>
      <c r="RXB109" s="0"/>
      <c r="RXC109" s="0"/>
      <c r="RXD109" s="0"/>
      <c r="RXE109" s="0"/>
      <c r="RXF109" s="0"/>
      <c r="RXG109" s="0"/>
      <c r="RXH109" s="0"/>
      <c r="RXI109" s="0"/>
      <c r="RXJ109" s="0"/>
      <c r="RXK109" s="0"/>
      <c r="RXL109" s="0"/>
      <c r="RXM109" s="0"/>
      <c r="RXN109" s="0"/>
      <c r="RXO109" s="0"/>
      <c r="RXP109" s="0"/>
      <c r="RXQ109" s="0"/>
      <c r="RXR109" s="0"/>
      <c r="RXS109" s="0"/>
      <c r="RXT109" s="0"/>
      <c r="RXU109" s="0"/>
      <c r="RXV109" s="0"/>
      <c r="RXW109" s="0"/>
      <c r="RXX109" s="0"/>
      <c r="RXY109" s="0"/>
      <c r="RXZ109" s="0"/>
      <c r="RYA109" s="0"/>
      <c r="RYB109" s="0"/>
      <c r="RYC109" s="0"/>
      <c r="RYD109" s="0"/>
      <c r="RYE109" s="0"/>
      <c r="RYF109" s="0"/>
      <c r="RYG109" s="0"/>
      <c r="RYH109" s="0"/>
      <c r="RYI109" s="0"/>
      <c r="RYJ109" s="0"/>
      <c r="RYK109" s="0"/>
      <c r="RYL109" s="0"/>
      <c r="RYM109" s="0"/>
      <c r="RYN109" s="0"/>
      <c r="RYO109" s="0"/>
      <c r="RYP109" s="0"/>
      <c r="RYQ109" s="0"/>
      <c r="RYR109" s="0"/>
      <c r="RYS109" s="0"/>
      <c r="RYT109" s="0"/>
      <c r="RYU109" s="0"/>
      <c r="RYV109" s="0"/>
      <c r="RYW109" s="0"/>
      <c r="RYX109" s="0"/>
      <c r="RYY109" s="0"/>
      <c r="RYZ109" s="0"/>
      <c r="RZA109" s="0"/>
      <c r="RZB109" s="0"/>
      <c r="RZC109" s="0"/>
      <c r="RZD109" s="0"/>
      <c r="RZE109" s="0"/>
      <c r="RZF109" s="0"/>
      <c r="RZG109" s="0"/>
      <c r="RZH109" s="0"/>
      <c r="RZI109" s="0"/>
      <c r="RZJ109" s="0"/>
      <c r="RZK109" s="0"/>
      <c r="RZL109" s="0"/>
      <c r="RZM109" s="0"/>
      <c r="RZN109" s="0"/>
      <c r="RZO109" s="0"/>
      <c r="RZP109" s="0"/>
      <c r="RZQ109" s="0"/>
      <c r="RZR109" s="0"/>
      <c r="RZS109" s="0"/>
      <c r="RZT109" s="0"/>
      <c r="RZU109" s="0"/>
      <c r="RZV109" s="0"/>
      <c r="RZW109" s="0"/>
      <c r="RZX109" s="0"/>
      <c r="RZY109" s="0"/>
      <c r="RZZ109" s="0"/>
      <c r="SAA109" s="0"/>
      <c r="SAB109" s="0"/>
      <c r="SAC109" s="0"/>
      <c r="SAD109" s="0"/>
      <c r="SAE109" s="0"/>
      <c r="SAF109" s="0"/>
      <c r="SAG109" s="0"/>
      <c r="SAH109" s="0"/>
      <c r="SAI109" s="0"/>
      <c r="SAJ109" s="0"/>
      <c r="SAK109" s="0"/>
      <c r="SAL109" s="0"/>
      <c r="SAM109" s="0"/>
      <c r="SAN109" s="0"/>
      <c r="SAO109" s="0"/>
      <c r="SAP109" s="0"/>
      <c r="SAQ109" s="0"/>
      <c r="SAR109" s="0"/>
      <c r="SAS109" s="0"/>
      <c r="SAT109" s="0"/>
      <c r="SAU109" s="0"/>
      <c r="SAV109" s="0"/>
      <c r="SAW109" s="0"/>
      <c r="SAX109" s="0"/>
      <c r="SAY109" s="0"/>
      <c r="SAZ109" s="0"/>
      <c r="SBA109" s="0"/>
      <c r="SBB109" s="0"/>
      <c r="SBC109" s="0"/>
      <c r="SBD109" s="0"/>
      <c r="SBE109" s="0"/>
      <c r="SBF109" s="0"/>
      <c r="SBG109" s="0"/>
      <c r="SBH109" s="0"/>
      <c r="SBI109" s="0"/>
      <c r="SBJ109" s="0"/>
      <c r="SBK109" s="0"/>
      <c r="SBL109" s="0"/>
      <c r="SBM109" s="0"/>
      <c r="SBN109" s="0"/>
      <c r="SBO109" s="0"/>
      <c r="SBP109" s="0"/>
      <c r="SBQ109" s="0"/>
      <c r="SBR109" s="0"/>
      <c r="SBS109" s="0"/>
      <c r="SBT109" s="0"/>
      <c r="SBU109" s="0"/>
      <c r="SBV109" s="0"/>
      <c r="SBW109" s="0"/>
      <c r="SBX109" s="0"/>
      <c r="SBY109" s="0"/>
      <c r="SBZ109" s="0"/>
      <c r="SCA109" s="0"/>
      <c r="SCB109" s="0"/>
      <c r="SCC109" s="0"/>
      <c r="SCD109" s="0"/>
      <c r="SCE109" s="0"/>
      <c r="SCF109" s="0"/>
      <c r="SCG109" s="0"/>
      <c r="SCH109" s="0"/>
      <c r="SCI109" s="0"/>
      <c r="SCJ109" s="0"/>
      <c r="SCK109" s="0"/>
      <c r="SCL109" s="0"/>
      <c r="SCM109" s="0"/>
      <c r="SCN109" s="0"/>
      <c r="SCO109" s="0"/>
      <c r="SCP109" s="0"/>
      <c r="SCQ109" s="0"/>
      <c r="SCR109" s="0"/>
      <c r="SCS109" s="0"/>
      <c r="SCT109" s="0"/>
      <c r="SCU109" s="0"/>
      <c r="SCV109" s="0"/>
      <c r="SCW109" s="0"/>
      <c r="SCX109" s="0"/>
      <c r="SCY109" s="0"/>
      <c r="SCZ109" s="0"/>
      <c r="SDA109" s="0"/>
      <c r="SDB109" s="0"/>
      <c r="SDC109" s="0"/>
      <c r="SDD109" s="0"/>
      <c r="SDE109" s="0"/>
      <c r="SDF109" s="0"/>
      <c r="SDG109" s="0"/>
      <c r="SDH109" s="0"/>
      <c r="SDI109" s="0"/>
      <c r="SDJ109" s="0"/>
      <c r="SDK109" s="0"/>
      <c r="SDL109" s="0"/>
      <c r="SDM109" s="0"/>
      <c r="SDN109" s="0"/>
      <c r="SDO109" s="0"/>
      <c r="SDP109" s="0"/>
      <c r="SDQ109" s="0"/>
      <c r="SDR109" s="0"/>
      <c r="SDS109" s="0"/>
      <c r="SDT109" s="0"/>
      <c r="SDU109" s="0"/>
      <c r="SDV109" s="0"/>
      <c r="SDW109" s="0"/>
      <c r="SDX109" s="0"/>
      <c r="SDY109" s="0"/>
      <c r="SDZ109" s="0"/>
      <c r="SEA109" s="0"/>
      <c r="SEB109" s="0"/>
      <c r="SEC109" s="0"/>
      <c r="SED109" s="0"/>
      <c r="SEE109" s="0"/>
      <c r="SEF109" s="0"/>
      <c r="SEG109" s="0"/>
      <c r="SEH109" s="0"/>
      <c r="SEI109" s="0"/>
      <c r="SEJ109" s="0"/>
      <c r="SEK109" s="0"/>
      <c r="SEL109" s="0"/>
      <c r="SEM109" s="0"/>
      <c r="SEN109" s="0"/>
      <c r="SEO109" s="0"/>
      <c r="SEP109" s="0"/>
      <c r="SEQ109" s="0"/>
      <c r="SER109" s="0"/>
      <c r="SES109" s="0"/>
      <c r="SET109" s="0"/>
      <c r="SEU109" s="0"/>
      <c r="SEV109" s="0"/>
      <c r="SEW109" s="0"/>
      <c r="SEX109" s="0"/>
      <c r="SEY109" s="0"/>
      <c r="SEZ109" s="0"/>
      <c r="SFA109" s="0"/>
      <c r="SFB109" s="0"/>
      <c r="SFC109" s="0"/>
      <c r="SFD109" s="0"/>
      <c r="SFE109" s="0"/>
      <c r="SFF109" s="0"/>
      <c r="SFG109" s="0"/>
      <c r="SFH109" s="0"/>
      <c r="SFI109" s="0"/>
      <c r="SFJ109" s="0"/>
      <c r="SFK109" s="0"/>
      <c r="SFL109" s="0"/>
      <c r="SFM109" s="0"/>
      <c r="SFN109" s="0"/>
      <c r="SFO109" s="0"/>
      <c r="SFP109" s="0"/>
      <c r="SFQ109" s="0"/>
      <c r="SFR109" s="0"/>
      <c r="SFS109" s="0"/>
      <c r="SFT109" s="0"/>
      <c r="SFU109" s="0"/>
      <c r="SFV109" s="0"/>
      <c r="SFW109" s="0"/>
      <c r="SFX109" s="0"/>
      <c r="SFY109" s="0"/>
      <c r="SFZ109" s="0"/>
      <c r="SGA109" s="0"/>
      <c r="SGB109" s="0"/>
      <c r="SGC109" s="0"/>
      <c r="SGD109" s="0"/>
      <c r="SGE109" s="0"/>
      <c r="SGF109" s="0"/>
      <c r="SGG109" s="0"/>
      <c r="SGH109" s="0"/>
      <c r="SGI109" s="0"/>
      <c r="SGJ109" s="0"/>
      <c r="SGK109" s="0"/>
      <c r="SGL109" s="0"/>
      <c r="SGM109" s="0"/>
      <c r="SGN109" s="0"/>
      <c r="SGO109" s="0"/>
      <c r="SGP109" s="0"/>
      <c r="SGQ109" s="0"/>
      <c r="SGR109" s="0"/>
      <c r="SGS109" s="0"/>
      <c r="SGT109" s="0"/>
      <c r="SGU109" s="0"/>
      <c r="SGV109" s="0"/>
      <c r="SGW109" s="0"/>
      <c r="SGX109" s="0"/>
      <c r="SGY109" s="0"/>
      <c r="SGZ109" s="0"/>
      <c r="SHA109" s="0"/>
      <c r="SHB109" s="0"/>
      <c r="SHC109" s="0"/>
      <c r="SHD109" s="0"/>
      <c r="SHE109" s="0"/>
      <c r="SHF109" s="0"/>
      <c r="SHG109" s="0"/>
      <c r="SHH109" s="0"/>
      <c r="SHI109" s="0"/>
      <c r="SHJ109" s="0"/>
      <c r="SHK109" s="0"/>
      <c r="SHL109" s="0"/>
      <c r="SHM109" s="0"/>
      <c r="SHN109" s="0"/>
      <c r="SHO109" s="0"/>
      <c r="SHP109" s="0"/>
      <c r="SHQ109" s="0"/>
      <c r="SHR109" s="0"/>
      <c r="SHS109" s="0"/>
      <c r="SHT109" s="0"/>
      <c r="SHU109" s="0"/>
      <c r="SHV109" s="0"/>
      <c r="SHW109" s="0"/>
      <c r="SHX109" s="0"/>
      <c r="SHY109" s="0"/>
      <c r="SHZ109" s="0"/>
      <c r="SIA109" s="0"/>
      <c r="SIB109" s="0"/>
      <c r="SIC109" s="0"/>
      <c r="SID109" s="0"/>
      <c r="SIE109" s="0"/>
      <c r="SIF109" s="0"/>
      <c r="SIG109" s="0"/>
      <c r="SIH109" s="0"/>
      <c r="SII109" s="0"/>
      <c r="SIJ109" s="0"/>
      <c r="SIK109" s="0"/>
      <c r="SIL109" s="0"/>
      <c r="SIM109" s="0"/>
      <c r="SIN109" s="0"/>
      <c r="SIO109" s="0"/>
      <c r="SIP109" s="0"/>
      <c r="SIQ109" s="0"/>
      <c r="SIR109" s="0"/>
      <c r="SIS109" s="0"/>
      <c r="SIT109" s="0"/>
      <c r="SIU109" s="0"/>
      <c r="SIV109" s="0"/>
      <c r="SIW109" s="0"/>
      <c r="SIX109" s="0"/>
      <c r="SIY109" s="0"/>
      <c r="SIZ109" s="0"/>
      <c r="SJA109" s="0"/>
      <c r="SJB109" s="0"/>
      <c r="SJC109" s="0"/>
      <c r="SJD109" s="0"/>
      <c r="SJE109" s="0"/>
      <c r="SJF109" s="0"/>
      <c r="SJG109" s="0"/>
      <c r="SJH109" s="0"/>
      <c r="SJI109" s="0"/>
      <c r="SJJ109" s="0"/>
      <c r="SJK109" s="0"/>
      <c r="SJL109" s="0"/>
      <c r="SJM109" s="0"/>
      <c r="SJN109" s="0"/>
      <c r="SJO109" s="0"/>
      <c r="SJP109" s="0"/>
      <c r="SJQ109" s="0"/>
      <c r="SJR109" s="0"/>
      <c r="SJS109" s="0"/>
      <c r="SJT109" s="0"/>
      <c r="SJU109" s="0"/>
      <c r="SJV109" s="0"/>
      <c r="SJW109" s="0"/>
      <c r="SJX109" s="0"/>
      <c r="SJY109" s="0"/>
      <c r="SJZ109" s="0"/>
      <c r="SKA109" s="0"/>
      <c r="SKB109" s="0"/>
      <c r="SKC109" s="0"/>
      <c r="SKD109" s="0"/>
      <c r="SKE109" s="0"/>
      <c r="SKF109" s="0"/>
      <c r="SKG109" s="0"/>
      <c r="SKH109" s="0"/>
      <c r="SKI109" s="0"/>
      <c r="SKJ109" s="0"/>
      <c r="SKK109" s="0"/>
      <c r="SKL109" s="0"/>
      <c r="SKM109" s="0"/>
      <c r="SKN109" s="0"/>
      <c r="SKO109" s="0"/>
      <c r="SKP109" s="0"/>
      <c r="SKQ109" s="0"/>
      <c r="SKR109" s="0"/>
      <c r="SKS109" s="0"/>
      <c r="SKT109" s="0"/>
      <c r="SKU109" s="0"/>
      <c r="SKV109" s="0"/>
      <c r="SKW109" s="0"/>
      <c r="SKX109" s="0"/>
      <c r="SKY109" s="0"/>
      <c r="SKZ109" s="0"/>
      <c r="SLA109" s="0"/>
      <c r="SLB109" s="0"/>
      <c r="SLC109" s="0"/>
      <c r="SLD109" s="0"/>
      <c r="SLE109" s="0"/>
      <c r="SLF109" s="0"/>
      <c r="SLG109" s="0"/>
      <c r="SLH109" s="0"/>
      <c r="SLI109" s="0"/>
      <c r="SLJ109" s="0"/>
      <c r="SLK109" s="0"/>
      <c r="SLL109" s="0"/>
      <c r="SLM109" s="0"/>
      <c r="SLN109" s="0"/>
      <c r="SLO109" s="0"/>
      <c r="SLP109" s="0"/>
      <c r="SLQ109" s="0"/>
      <c r="SLR109" s="0"/>
      <c r="SLS109" s="0"/>
      <c r="SLT109" s="0"/>
      <c r="SLU109" s="0"/>
      <c r="SLV109" s="0"/>
      <c r="SLW109" s="0"/>
      <c r="SLX109" s="0"/>
      <c r="SLY109" s="0"/>
      <c r="SLZ109" s="0"/>
      <c r="SMA109" s="0"/>
      <c r="SMB109" s="0"/>
      <c r="SMC109" s="0"/>
      <c r="SMD109" s="0"/>
      <c r="SME109" s="0"/>
      <c r="SMF109" s="0"/>
      <c r="SMG109" s="0"/>
      <c r="SMH109" s="0"/>
      <c r="SMI109" s="0"/>
      <c r="SMJ109" s="0"/>
      <c r="SMK109" s="0"/>
      <c r="SML109" s="0"/>
      <c r="SMM109" s="0"/>
      <c r="SMN109" s="0"/>
      <c r="SMO109" s="0"/>
      <c r="SMP109" s="0"/>
      <c r="SMQ109" s="0"/>
      <c r="SMR109" s="0"/>
      <c r="SMS109" s="0"/>
      <c r="SMT109" s="0"/>
      <c r="SMU109" s="0"/>
      <c r="SMV109" s="0"/>
      <c r="SMW109" s="0"/>
      <c r="SMX109" s="0"/>
      <c r="SMY109" s="0"/>
      <c r="SMZ109" s="0"/>
      <c r="SNA109" s="0"/>
      <c r="SNB109" s="0"/>
      <c r="SNC109" s="0"/>
      <c r="SND109" s="0"/>
      <c r="SNE109" s="0"/>
      <c r="SNF109" s="0"/>
      <c r="SNG109" s="0"/>
      <c r="SNH109" s="0"/>
      <c r="SNI109" s="0"/>
      <c r="SNJ109" s="0"/>
      <c r="SNK109" s="0"/>
      <c r="SNL109" s="0"/>
      <c r="SNM109" s="0"/>
      <c r="SNN109" s="0"/>
      <c r="SNO109" s="0"/>
      <c r="SNP109" s="0"/>
      <c r="SNQ109" s="0"/>
      <c r="SNR109" s="0"/>
      <c r="SNS109" s="0"/>
      <c r="SNT109" s="0"/>
      <c r="SNU109" s="0"/>
      <c r="SNV109" s="0"/>
      <c r="SNW109" s="0"/>
      <c r="SNX109" s="0"/>
      <c r="SNY109" s="0"/>
      <c r="SNZ109" s="0"/>
      <c r="SOA109" s="0"/>
      <c r="SOB109" s="0"/>
      <c r="SOC109" s="0"/>
      <c r="SOD109" s="0"/>
      <c r="SOE109" s="0"/>
      <c r="SOF109" s="0"/>
      <c r="SOG109" s="0"/>
      <c r="SOH109" s="0"/>
      <c r="SOI109" s="0"/>
      <c r="SOJ109" s="0"/>
      <c r="SOK109" s="0"/>
      <c r="SOL109" s="0"/>
      <c r="SOM109" s="0"/>
      <c r="SON109" s="0"/>
      <c r="SOO109" s="0"/>
      <c r="SOP109" s="0"/>
      <c r="SOQ109" s="0"/>
      <c r="SOR109" s="0"/>
      <c r="SOS109" s="0"/>
      <c r="SOT109" s="0"/>
      <c r="SOU109" s="0"/>
      <c r="SOV109" s="0"/>
      <c r="SOW109" s="0"/>
      <c r="SOX109" s="0"/>
      <c r="SOY109" s="0"/>
      <c r="SOZ109" s="0"/>
      <c r="SPA109" s="0"/>
      <c r="SPB109" s="0"/>
      <c r="SPC109" s="0"/>
      <c r="SPD109" s="0"/>
      <c r="SPE109" s="0"/>
      <c r="SPF109" s="0"/>
      <c r="SPG109" s="0"/>
      <c r="SPH109" s="0"/>
      <c r="SPI109" s="0"/>
      <c r="SPJ109" s="0"/>
      <c r="SPK109" s="0"/>
      <c r="SPL109" s="0"/>
      <c r="SPM109" s="0"/>
      <c r="SPN109" s="0"/>
      <c r="SPO109" s="0"/>
      <c r="SPP109" s="0"/>
      <c r="SPQ109" s="0"/>
      <c r="SPR109" s="0"/>
      <c r="SPS109" s="0"/>
      <c r="SPT109" s="0"/>
      <c r="SPU109" s="0"/>
      <c r="SPV109" s="0"/>
      <c r="SPW109" s="0"/>
      <c r="SPX109" s="0"/>
      <c r="SPY109" s="0"/>
      <c r="SPZ109" s="0"/>
      <c r="SQA109" s="0"/>
      <c r="SQB109" s="0"/>
      <c r="SQC109" s="0"/>
      <c r="SQD109" s="0"/>
      <c r="SQE109" s="0"/>
      <c r="SQF109" s="0"/>
      <c r="SQG109" s="0"/>
      <c r="SQH109" s="0"/>
      <c r="SQI109" s="0"/>
      <c r="SQJ109" s="0"/>
      <c r="SQK109" s="0"/>
      <c r="SQL109" s="0"/>
      <c r="SQM109" s="0"/>
      <c r="SQN109" s="0"/>
      <c r="SQO109" s="0"/>
      <c r="SQP109" s="0"/>
      <c r="SQQ109" s="0"/>
      <c r="SQR109" s="0"/>
      <c r="SQS109" s="0"/>
      <c r="SQT109" s="0"/>
      <c r="SQU109" s="0"/>
      <c r="SQV109" s="0"/>
      <c r="SQW109" s="0"/>
      <c r="SQX109" s="0"/>
      <c r="SQY109" s="0"/>
      <c r="SQZ109" s="0"/>
      <c r="SRA109" s="0"/>
      <c r="SRB109" s="0"/>
      <c r="SRC109" s="0"/>
      <c r="SRD109" s="0"/>
      <c r="SRE109" s="0"/>
      <c r="SRF109" s="0"/>
      <c r="SRG109" s="0"/>
      <c r="SRH109" s="0"/>
      <c r="SRI109" s="0"/>
      <c r="SRJ109" s="0"/>
      <c r="SRK109" s="0"/>
      <c r="SRL109" s="0"/>
      <c r="SRM109" s="0"/>
      <c r="SRN109" s="0"/>
      <c r="SRO109" s="0"/>
      <c r="SRP109" s="0"/>
      <c r="SRQ109" s="0"/>
      <c r="SRR109" s="0"/>
      <c r="SRS109" s="0"/>
      <c r="SRT109" s="0"/>
      <c r="SRU109" s="0"/>
      <c r="SRV109" s="0"/>
      <c r="SRW109" s="0"/>
      <c r="SRX109" s="0"/>
      <c r="SRY109" s="0"/>
      <c r="SRZ109" s="0"/>
      <c r="SSA109" s="0"/>
      <c r="SSB109" s="0"/>
      <c r="SSC109" s="0"/>
      <c r="SSD109" s="0"/>
      <c r="SSE109" s="0"/>
      <c r="SSF109" s="0"/>
      <c r="SSG109" s="0"/>
      <c r="SSH109" s="0"/>
      <c r="SSI109" s="0"/>
      <c r="SSJ109" s="0"/>
      <c r="SSK109" s="0"/>
      <c r="SSL109" s="0"/>
      <c r="SSM109" s="0"/>
      <c r="SSN109" s="0"/>
      <c r="SSO109" s="0"/>
      <c r="SSP109" s="0"/>
      <c r="SSQ109" s="0"/>
      <c r="SSR109" s="0"/>
      <c r="SSS109" s="0"/>
      <c r="SST109" s="0"/>
      <c r="SSU109" s="0"/>
      <c r="SSV109" s="0"/>
      <c r="SSW109" s="0"/>
      <c r="SSX109" s="0"/>
      <c r="SSY109" s="0"/>
      <c r="SSZ109" s="0"/>
      <c r="STA109" s="0"/>
      <c r="STB109" s="0"/>
      <c r="STC109" s="0"/>
      <c r="STD109" s="0"/>
      <c r="STE109" s="0"/>
      <c r="STF109" s="0"/>
      <c r="STG109" s="0"/>
      <c r="STH109" s="0"/>
      <c r="STI109" s="0"/>
      <c r="STJ109" s="0"/>
      <c r="STK109" s="0"/>
      <c r="STL109" s="0"/>
      <c r="STM109" s="0"/>
      <c r="STN109" s="0"/>
      <c r="STO109" s="0"/>
      <c r="STP109" s="0"/>
      <c r="STQ109" s="0"/>
      <c r="STR109" s="0"/>
      <c r="STS109" s="0"/>
      <c r="STT109" s="0"/>
      <c r="STU109" s="0"/>
      <c r="STV109" s="0"/>
      <c r="STW109" s="0"/>
      <c r="STX109" s="0"/>
      <c r="STY109" s="0"/>
      <c r="STZ109" s="0"/>
      <c r="SUA109" s="0"/>
      <c r="SUB109" s="0"/>
      <c r="SUC109" s="0"/>
      <c r="SUD109" s="0"/>
      <c r="SUE109" s="0"/>
      <c r="SUF109" s="0"/>
      <c r="SUG109" s="0"/>
      <c r="SUH109" s="0"/>
      <c r="SUI109" s="0"/>
      <c r="SUJ109" s="0"/>
      <c r="SUK109" s="0"/>
      <c r="SUL109" s="0"/>
      <c r="SUM109" s="0"/>
      <c r="SUN109" s="0"/>
      <c r="SUO109" s="0"/>
      <c r="SUP109" s="0"/>
      <c r="SUQ109" s="0"/>
      <c r="SUR109" s="0"/>
      <c r="SUS109" s="0"/>
      <c r="SUT109" s="0"/>
      <c r="SUU109" s="0"/>
      <c r="SUV109" s="0"/>
      <c r="SUW109" s="0"/>
      <c r="SUX109" s="0"/>
      <c r="SUY109" s="0"/>
      <c r="SUZ109" s="0"/>
      <c r="SVA109" s="0"/>
      <c r="SVB109" s="0"/>
      <c r="SVC109" s="0"/>
      <c r="SVD109" s="0"/>
      <c r="SVE109" s="0"/>
      <c r="SVF109" s="0"/>
      <c r="SVG109" s="0"/>
      <c r="SVH109" s="0"/>
      <c r="SVI109" s="0"/>
      <c r="SVJ109" s="0"/>
      <c r="SVK109" s="0"/>
      <c r="SVL109" s="0"/>
      <c r="SVM109" s="0"/>
      <c r="SVN109" s="0"/>
      <c r="SVO109" s="0"/>
      <c r="SVP109" s="0"/>
      <c r="SVQ109" s="0"/>
      <c r="SVR109" s="0"/>
      <c r="SVS109" s="0"/>
      <c r="SVT109" s="0"/>
      <c r="SVU109" s="0"/>
      <c r="SVV109" s="0"/>
      <c r="SVW109" s="0"/>
      <c r="SVX109" s="0"/>
      <c r="SVY109" s="0"/>
      <c r="SVZ109" s="0"/>
      <c r="SWA109" s="0"/>
      <c r="SWB109" s="0"/>
      <c r="SWC109" s="0"/>
      <c r="SWD109" s="0"/>
      <c r="SWE109" s="0"/>
      <c r="SWF109" s="0"/>
      <c r="SWG109" s="0"/>
      <c r="SWH109" s="0"/>
      <c r="SWI109" s="0"/>
      <c r="SWJ109" s="0"/>
      <c r="SWK109" s="0"/>
      <c r="SWL109" s="0"/>
      <c r="SWM109" s="0"/>
      <c r="SWN109" s="0"/>
      <c r="SWO109" s="0"/>
      <c r="SWP109" s="0"/>
      <c r="SWQ109" s="0"/>
      <c r="SWR109" s="0"/>
      <c r="SWS109" s="0"/>
      <c r="SWT109" s="0"/>
      <c r="SWU109" s="0"/>
      <c r="SWV109" s="0"/>
      <c r="SWW109" s="0"/>
      <c r="SWX109" s="0"/>
      <c r="SWY109" s="0"/>
      <c r="SWZ109" s="0"/>
      <c r="SXA109" s="0"/>
      <c r="SXB109" s="0"/>
      <c r="SXC109" s="0"/>
      <c r="SXD109" s="0"/>
      <c r="SXE109" s="0"/>
      <c r="SXF109" s="0"/>
      <c r="SXG109" s="0"/>
      <c r="SXH109" s="0"/>
      <c r="SXI109" s="0"/>
      <c r="SXJ109" s="0"/>
      <c r="SXK109" s="0"/>
      <c r="SXL109" s="0"/>
      <c r="SXM109" s="0"/>
      <c r="SXN109" s="0"/>
      <c r="SXO109" s="0"/>
      <c r="SXP109" s="0"/>
      <c r="SXQ109" s="0"/>
      <c r="SXR109" s="0"/>
      <c r="SXS109" s="0"/>
      <c r="SXT109" s="0"/>
      <c r="SXU109" s="0"/>
      <c r="SXV109" s="0"/>
      <c r="SXW109" s="0"/>
      <c r="SXX109" s="0"/>
      <c r="SXY109" s="0"/>
      <c r="SXZ109" s="0"/>
      <c r="SYA109" s="0"/>
      <c r="SYB109" s="0"/>
      <c r="SYC109" s="0"/>
      <c r="SYD109" s="0"/>
      <c r="SYE109" s="0"/>
      <c r="SYF109" s="0"/>
      <c r="SYG109" s="0"/>
      <c r="SYH109" s="0"/>
      <c r="SYI109" s="0"/>
      <c r="SYJ109" s="0"/>
      <c r="SYK109" s="0"/>
      <c r="SYL109" s="0"/>
      <c r="SYM109" s="0"/>
      <c r="SYN109" s="0"/>
      <c r="SYO109" s="0"/>
      <c r="SYP109" s="0"/>
      <c r="SYQ109" s="0"/>
      <c r="SYR109" s="0"/>
      <c r="SYS109" s="0"/>
      <c r="SYT109" s="0"/>
      <c r="SYU109" s="0"/>
      <c r="SYV109" s="0"/>
      <c r="SYW109" s="0"/>
      <c r="SYX109" s="0"/>
      <c r="SYY109" s="0"/>
      <c r="SYZ109" s="0"/>
      <c r="SZA109" s="0"/>
      <c r="SZB109" s="0"/>
      <c r="SZC109" s="0"/>
      <c r="SZD109" s="0"/>
      <c r="SZE109" s="0"/>
      <c r="SZF109" s="0"/>
      <c r="SZG109" s="0"/>
      <c r="SZH109" s="0"/>
      <c r="SZI109" s="0"/>
      <c r="SZJ109" s="0"/>
      <c r="SZK109" s="0"/>
      <c r="SZL109" s="0"/>
      <c r="SZM109" s="0"/>
      <c r="SZN109" s="0"/>
      <c r="SZO109" s="0"/>
      <c r="SZP109" s="0"/>
      <c r="SZQ109" s="0"/>
      <c r="SZR109" s="0"/>
      <c r="SZS109" s="0"/>
      <c r="SZT109" s="0"/>
      <c r="SZU109" s="0"/>
      <c r="SZV109" s="0"/>
      <c r="SZW109" s="0"/>
      <c r="SZX109" s="0"/>
      <c r="SZY109" s="0"/>
      <c r="SZZ109" s="0"/>
      <c r="TAA109" s="0"/>
      <c r="TAB109" s="0"/>
      <c r="TAC109" s="0"/>
      <c r="TAD109" s="0"/>
      <c r="TAE109" s="0"/>
      <c r="TAF109" s="0"/>
      <c r="TAG109" s="0"/>
      <c r="TAH109" s="0"/>
      <c r="TAI109" s="0"/>
      <c r="TAJ109" s="0"/>
      <c r="TAK109" s="0"/>
      <c r="TAL109" s="0"/>
      <c r="TAM109" s="0"/>
      <c r="TAN109" s="0"/>
      <c r="TAO109" s="0"/>
      <c r="TAP109" s="0"/>
      <c r="TAQ109" s="0"/>
      <c r="TAR109" s="0"/>
      <c r="TAS109" s="0"/>
      <c r="TAT109" s="0"/>
      <c r="TAU109" s="0"/>
      <c r="TAV109" s="0"/>
      <c r="TAW109" s="0"/>
      <c r="TAX109" s="0"/>
      <c r="TAY109" s="0"/>
      <c r="TAZ109" s="0"/>
      <c r="TBA109" s="0"/>
      <c r="TBB109" s="0"/>
      <c r="TBC109" s="0"/>
      <c r="TBD109" s="0"/>
      <c r="TBE109" s="0"/>
      <c r="TBF109" s="0"/>
      <c r="TBG109" s="0"/>
      <c r="TBH109" s="0"/>
      <c r="TBI109" s="0"/>
      <c r="TBJ109" s="0"/>
      <c r="TBK109" s="0"/>
      <c r="TBL109" s="0"/>
      <c r="TBM109" s="0"/>
      <c r="TBN109" s="0"/>
      <c r="TBO109" s="0"/>
      <c r="TBP109" s="0"/>
      <c r="TBQ109" s="0"/>
      <c r="TBR109" s="0"/>
      <c r="TBS109" s="0"/>
      <c r="TBT109" s="0"/>
      <c r="TBU109" s="0"/>
      <c r="TBV109" s="0"/>
      <c r="TBW109" s="0"/>
      <c r="TBX109" s="0"/>
      <c r="TBY109" s="0"/>
      <c r="TBZ109" s="0"/>
      <c r="TCA109" s="0"/>
      <c r="TCB109" s="0"/>
      <c r="TCC109" s="0"/>
      <c r="TCD109" s="0"/>
      <c r="TCE109" s="0"/>
      <c r="TCF109" s="0"/>
      <c r="TCG109" s="0"/>
      <c r="TCH109" s="0"/>
      <c r="TCI109" s="0"/>
      <c r="TCJ109" s="0"/>
      <c r="TCK109" s="0"/>
      <c r="TCL109" s="0"/>
      <c r="TCM109" s="0"/>
      <c r="TCN109" s="0"/>
      <c r="TCO109" s="0"/>
      <c r="TCP109" s="0"/>
      <c r="TCQ109" s="0"/>
      <c r="TCR109" s="0"/>
      <c r="TCS109" s="0"/>
      <c r="TCT109" s="0"/>
      <c r="TCU109" s="0"/>
      <c r="TCV109" s="0"/>
      <c r="TCW109" s="0"/>
      <c r="TCX109" s="0"/>
      <c r="TCY109" s="0"/>
      <c r="TCZ109" s="0"/>
      <c r="TDA109" s="0"/>
      <c r="TDB109" s="0"/>
      <c r="TDC109" s="0"/>
      <c r="TDD109" s="0"/>
      <c r="TDE109" s="0"/>
      <c r="TDF109" s="0"/>
      <c r="TDG109" s="0"/>
      <c r="TDH109" s="0"/>
      <c r="TDI109" s="0"/>
      <c r="TDJ109" s="0"/>
      <c r="TDK109" s="0"/>
      <c r="TDL109" s="0"/>
      <c r="TDM109" s="0"/>
      <c r="TDN109" s="0"/>
      <c r="TDO109" s="0"/>
      <c r="TDP109" s="0"/>
      <c r="TDQ109" s="0"/>
      <c r="TDR109" s="0"/>
      <c r="TDS109" s="0"/>
      <c r="TDT109" s="0"/>
      <c r="TDU109" s="0"/>
      <c r="TDV109" s="0"/>
      <c r="TDW109" s="0"/>
      <c r="TDX109" s="0"/>
      <c r="TDY109" s="0"/>
      <c r="TDZ109" s="0"/>
      <c r="TEA109" s="0"/>
      <c r="TEB109" s="0"/>
      <c r="TEC109" s="0"/>
      <c r="TED109" s="0"/>
      <c r="TEE109" s="0"/>
      <c r="TEF109" s="0"/>
      <c r="TEG109" s="0"/>
      <c r="TEH109" s="0"/>
      <c r="TEI109" s="0"/>
      <c r="TEJ109" s="0"/>
      <c r="TEK109" s="0"/>
      <c r="TEL109" s="0"/>
      <c r="TEM109" s="0"/>
      <c r="TEN109" s="0"/>
      <c r="TEO109" s="0"/>
      <c r="TEP109" s="0"/>
      <c r="TEQ109" s="0"/>
      <c r="TER109" s="0"/>
      <c r="TES109" s="0"/>
      <c r="TET109" s="0"/>
      <c r="TEU109" s="0"/>
      <c r="TEV109" s="0"/>
      <c r="TEW109" s="0"/>
      <c r="TEX109" s="0"/>
      <c r="TEY109" s="0"/>
      <c r="TEZ109" s="0"/>
      <c r="TFA109" s="0"/>
      <c r="TFB109" s="0"/>
      <c r="TFC109" s="0"/>
      <c r="TFD109" s="0"/>
      <c r="TFE109" s="0"/>
      <c r="TFF109" s="0"/>
      <c r="TFG109" s="0"/>
      <c r="TFH109" s="0"/>
      <c r="TFI109" s="0"/>
      <c r="TFJ109" s="0"/>
      <c r="TFK109" s="0"/>
      <c r="TFL109" s="0"/>
      <c r="TFM109" s="0"/>
      <c r="TFN109" s="0"/>
      <c r="TFO109" s="0"/>
      <c r="TFP109" s="0"/>
      <c r="TFQ109" s="0"/>
      <c r="TFR109" s="0"/>
      <c r="TFS109" s="0"/>
      <c r="TFT109" s="0"/>
      <c r="TFU109" s="0"/>
      <c r="TFV109" s="0"/>
      <c r="TFW109" s="0"/>
      <c r="TFX109" s="0"/>
      <c r="TFY109" s="0"/>
      <c r="TFZ109" s="0"/>
      <c r="TGA109" s="0"/>
      <c r="TGB109" s="0"/>
      <c r="TGC109" s="0"/>
      <c r="TGD109" s="0"/>
      <c r="TGE109" s="0"/>
      <c r="TGF109" s="0"/>
      <c r="TGG109" s="0"/>
      <c r="TGH109" s="0"/>
      <c r="TGI109" s="0"/>
      <c r="TGJ109" s="0"/>
      <c r="TGK109" s="0"/>
      <c r="TGL109" s="0"/>
      <c r="TGM109" s="0"/>
      <c r="TGN109" s="0"/>
      <c r="TGO109" s="0"/>
      <c r="TGP109" s="0"/>
      <c r="TGQ109" s="0"/>
      <c r="TGR109" s="0"/>
      <c r="TGS109" s="0"/>
      <c r="TGT109" s="0"/>
      <c r="TGU109" s="0"/>
      <c r="TGV109" s="0"/>
      <c r="TGW109" s="0"/>
      <c r="TGX109" s="0"/>
      <c r="TGY109" s="0"/>
      <c r="TGZ109" s="0"/>
      <c r="THA109" s="0"/>
      <c r="THB109" s="0"/>
      <c r="THC109" s="0"/>
      <c r="THD109" s="0"/>
      <c r="THE109" s="0"/>
      <c r="THF109" s="0"/>
      <c r="THG109" s="0"/>
      <c r="THH109" s="0"/>
      <c r="THI109" s="0"/>
      <c r="THJ109" s="0"/>
      <c r="THK109" s="0"/>
      <c r="THL109" s="0"/>
      <c r="THM109" s="0"/>
      <c r="THN109" s="0"/>
      <c r="THO109" s="0"/>
      <c r="THP109" s="0"/>
      <c r="THQ109" s="0"/>
      <c r="THR109" s="0"/>
      <c r="THS109" s="0"/>
      <c r="THT109" s="0"/>
      <c r="THU109" s="0"/>
      <c r="THV109" s="0"/>
      <c r="THW109" s="0"/>
      <c r="THX109" s="0"/>
      <c r="THY109" s="0"/>
      <c r="THZ109" s="0"/>
      <c r="TIA109" s="0"/>
      <c r="TIB109" s="0"/>
      <c r="TIC109" s="0"/>
      <c r="TID109" s="0"/>
      <c r="TIE109" s="0"/>
      <c r="TIF109" s="0"/>
      <c r="TIG109" s="0"/>
      <c r="TIH109" s="0"/>
      <c r="TII109" s="0"/>
      <c r="TIJ109" s="0"/>
      <c r="TIK109" s="0"/>
      <c r="TIL109" s="0"/>
      <c r="TIM109" s="0"/>
      <c r="TIN109" s="0"/>
      <c r="TIO109" s="0"/>
      <c r="TIP109" s="0"/>
      <c r="TIQ109" s="0"/>
      <c r="TIR109" s="0"/>
      <c r="TIS109" s="0"/>
      <c r="TIT109" s="0"/>
      <c r="TIU109" s="0"/>
      <c r="TIV109" s="0"/>
      <c r="TIW109" s="0"/>
      <c r="TIX109" s="0"/>
      <c r="TIY109" s="0"/>
      <c r="TIZ109" s="0"/>
      <c r="TJA109" s="0"/>
      <c r="TJB109" s="0"/>
      <c r="TJC109" s="0"/>
      <c r="TJD109" s="0"/>
      <c r="TJE109" s="0"/>
      <c r="TJF109" s="0"/>
      <c r="TJG109" s="0"/>
      <c r="TJH109" s="0"/>
      <c r="TJI109" s="0"/>
      <c r="TJJ109" s="0"/>
      <c r="TJK109" s="0"/>
      <c r="TJL109" s="0"/>
      <c r="TJM109" s="0"/>
      <c r="TJN109" s="0"/>
      <c r="TJO109" s="0"/>
      <c r="TJP109" s="0"/>
      <c r="TJQ109" s="0"/>
      <c r="TJR109" s="0"/>
      <c r="TJS109" s="0"/>
      <c r="TJT109" s="0"/>
      <c r="TJU109" s="0"/>
      <c r="TJV109" s="0"/>
      <c r="TJW109" s="0"/>
      <c r="TJX109" s="0"/>
      <c r="TJY109" s="0"/>
      <c r="TJZ109" s="0"/>
      <c r="TKA109" s="0"/>
      <c r="TKB109" s="0"/>
      <c r="TKC109" s="0"/>
      <c r="TKD109" s="0"/>
      <c r="TKE109" s="0"/>
      <c r="TKF109" s="0"/>
      <c r="TKG109" s="0"/>
      <c r="TKH109" s="0"/>
      <c r="TKI109" s="0"/>
      <c r="TKJ109" s="0"/>
      <c r="TKK109" s="0"/>
      <c r="TKL109" s="0"/>
      <c r="TKM109" s="0"/>
      <c r="TKN109" s="0"/>
      <c r="TKO109" s="0"/>
      <c r="TKP109" s="0"/>
      <c r="TKQ109" s="0"/>
      <c r="TKR109" s="0"/>
      <c r="TKS109" s="0"/>
      <c r="TKT109" s="0"/>
      <c r="TKU109" s="0"/>
      <c r="TKV109" s="0"/>
      <c r="TKW109" s="0"/>
      <c r="TKX109" s="0"/>
      <c r="TKY109" s="0"/>
      <c r="TKZ109" s="0"/>
      <c r="TLA109" s="0"/>
      <c r="TLB109" s="0"/>
      <c r="TLC109" s="0"/>
      <c r="TLD109" s="0"/>
      <c r="TLE109" s="0"/>
      <c r="TLF109" s="0"/>
      <c r="TLG109" s="0"/>
      <c r="TLH109" s="0"/>
      <c r="TLI109" s="0"/>
      <c r="TLJ109" s="0"/>
      <c r="TLK109" s="0"/>
      <c r="TLL109" s="0"/>
      <c r="TLM109" s="0"/>
      <c r="TLN109" s="0"/>
      <c r="TLO109" s="0"/>
      <c r="TLP109" s="0"/>
      <c r="TLQ109" s="0"/>
      <c r="TLR109" s="0"/>
      <c r="TLS109" s="0"/>
      <c r="TLT109" s="0"/>
      <c r="TLU109" s="0"/>
      <c r="TLV109" s="0"/>
      <c r="TLW109" s="0"/>
      <c r="TLX109" s="0"/>
      <c r="TLY109" s="0"/>
      <c r="TLZ109" s="0"/>
      <c r="TMA109" s="0"/>
      <c r="TMB109" s="0"/>
      <c r="TMC109" s="0"/>
      <c r="TMD109" s="0"/>
      <c r="TME109" s="0"/>
      <c r="TMF109" s="0"/>
      <c r="TMG109" s="0"/>
      <c r="TMH109" s="0"/>
      <c r="TMI109" s="0"/>
      <c r="TMJ109" s="0"/>
      <c r="TMK109" s="0"/>
      <c r="TML109" s="0"/>
      <c r="TMM109" s="0"/>
      <c r="TMN109" s="0"/>
      <c r="TMO109" s="0"/>
      <c r="TMP109" s="0"/>
      <c r="TMQ109" s="0"/>
      <c r="TMR109" s="0"/>
      <c r="TMS109" s="0"/>
      <c r="TMT109" s="0"/>
      <c r="TMU109" s="0"/>
      <c r="TMV109" s="0"/>
      <c r="TMW109" s="0"/>
      <c r="TMX109" s="0"/>
      <c r="TMY109" s="0"/>
      <c r="TMZ109" s="0"/>
      <c r="TNA109" s="0"/>
      <c r="TNB109" s="0"/>
      <c r="TNC109" s="0"/>
      <c r="TND109" s="0"/>
      <c r="TNE109" s="0"/>
      <c r="TNF109" s="0"/>
      <c r="TNG109" s="0"/>
      <c r="TNH109" s="0"/>
      <c r="TNI109" s="0"/>
      <c r="TNJ109" s="0"/>
      <c r="TNK109" s="0"/>
      <c r="TNL109" s="0"/>
      <c r="TNM109" s="0"/>
      <c r="TNN109" s="0"/>
      <c r="TNO109" s="0"/>
      <c r="TNP109" s="0"/>
      <c r="TNQ109" s="0"/>
      <c r="TNR109" s="0"/>
      <c r="TNS109" s="0"/>
      <c r="TNT109" s="0"/>
      <c r="TNU109" s="0"/>
      <c r="TNV109" s="0"/>
      <c r="TNW109" s="0"/>
      <c r="TNX109" s="0"/>
      <c r="TNY109" s="0"/>
      <c r="TNZ109" s="0"/>
      <c r="TOA109" s="0"/>
      <c r="TOB109" s="0"/>
      <c r="TOC109" s="0"/>
      <c r="TOD109" s="0"/>
      <c r="TOE109" s="0"/>
      <c r="TOF109" s="0"/>
      <c r="TOG109" s="0"/>
      <c r="TOH109" s="0"/>
      <c r="TOI109" s="0"/>
      <c r="TOJ109" s="0"/>
      <c r="TOK109" s="0"/>
      <c r="TOL109" s="0"/>
      <c r="TOM109" s="0"/>
      <c r="TON109" s="0"/>
      <c r="TOO109" s="0"/>
      <c r="TOP109" s="0"/>
      <c r="TOQ109" s="0"/>
      <c r="TOR109" s="0"/>
      <c r="TOS109" s="0"/>
      <c r="TOT109" s="0"/>
      <c r="TOU109" s="0"/>
      <c r="TOV109" s="0"/>
      <c r="TOW109" s="0"/>
      <c r="TOX109" s="0"/>
      <c r="TOY109" s="0"/>
      <c r="TOZ109" s="0"/>
      <c r="TPA109" s="0"/>
      <c r="TPB109" s="0"/>
      <c r="TPC109" s="0"/>
      <c r="TPD109" s="0"/>
      <c r="TPE109" s="0"/>
      <c r="TPF109" s="0"/>
      <c r="TPG109" s="0"/>
      <c r="TPH109" s="0"/>
      <c r="TPI109" s="0"/>
      <c r="TPJ109" s="0"/>
      <c r="TPK109" s="0"/>
      <c r="TPL109" s="0"/>
      <c r="TPM109" s="0"/>
      <c r="TPN109" s="0"/>
      <c r="TPO109" s="0"/>
      <c r="TPP109" s="0"/>
      <c r="TPQ109" s="0"/>
      <c r="TPR109" s="0"/>
      <c r="TPS109" s="0"/>
      <c r="TPT109" s="0"/>
      <c r="TPU109" s="0"/>
      <c r="TPV109" s="0"/>
      <c r="TPW109" s="0"/>
      <c r="TPX109" s="0"/>
      <c r="TPY109" s="0"/>
      <c r="TPZ109" s="0"/>
      <c r="TQA109" s="0"/>
      <c r="TQB109" s="0"/>
      <c r="TQC109" s="0"/>
      <c r="TQD109" s="0"/>
      <c r="TQE109" s="0"/>
      <c r="TQF109" s="0"/>
      <c r="TQG109" s="0"/>
      <c r="TQH109" s="0"/>
      <c r="TQI109" s="0"/>
      <c r="TQJ109" s="0"/>
      <c r="TQK109" s="0"/>
      <c r="TQL109" s="0"/>
      <c r="TQM109" s="0"/>
      <c r="TQN109" s="0"/>
      <c r="TQO109" s="0"/>
      <c r="TQP109" s="0"/>
      <c r="TQQ109" s="0"/>
      <c r="TQR109" s="0"/>
      <c r="TQS109" s="0"/>
      <c r="TQT109" s="0"/>
      <c r="TQU109" s="0"/>
      <c r="TQV109" s="0"/>
      <c r="TQW109" s="0"/>
      <c r="TQX109" s="0"/>
      <c r="TQY109" s="0"/>
      <c r="TQZ109" s="0"/>
      <c r="TRA109" s="0"/>
      <c r="TRB109" s="0"/>
      <c r="TRC109" s="0"/>
      <c r="TRD109" s="0"/>
      <c r="TRE109" s="0"/>
      <c r="TRF109" s="0"/>
      <c r="TRG109" s="0"/>
      <c r="TRH109" s="0"/>
      <c r="TRI109" s="0"/>
      <c r="TRJ109" s="0"/>
      <c r="TRK109" s="0"/>
      <c r="TRL109" s="0"/>
      <c r="TRM109" s="0"/>
      <c r="TRN109" s="0"/>
      <c r="TRO109" s="0"/>
      <c r="TRP109" s="0"/>
      <c r="TRQ109" s="0"/>
      <c r="TRR109" s="0"/>
      <c r="TRS109" s="0"/>
      <c r="TRT109" s="0"/>
      <c r="TRU109" s="0"/>
      <c r="TRV109" s="0"/>
      <c r="TRW109" s="0"/>
      <c r="TRX109" s="0"/>
      <c r="TRY109" s="0"/>
      <c r="TRZ109" s="0"/>
      <c r="TSA109" s="0"/>
      <c r="TSB109" s="0"/>
      <c r="TSC109" s="0"/>
      <c r="TSD109" s="0"/>
      <c r="TSE109" s="0"/>
      <c r="TSF109" s="0"/>
      <c r="TSG109" s="0"/>
      <c r="TSH109" s="0"/>
      <c r="TSI109" s="0"/>
      <c r="TSJ109" s="0"/>
      <c r="TSK109" s="0"/>
      <c r="TSL109" s="0"/>
      <c r="TSM109" s="0"/>
      <c r="TSN109" s="0"/>
      <c r="TSO109" s="0"/>
      <c r="TSP109" s="0"/>
      <c r="TSQ109" s="0"/>
      <c r="TSR109" s="0"/>
      <c r="TSS109" s="0"/>
      <c r="TST109" s="0"/>
      <c r="TSU109" s="0"/>
      <c r="TSV109" s="0"/>
      <c r="TSW109" s="0"/>
      <c r="TSX109" s="0"/>
      <c r="TSY109" s="0"/>
      <c r="TSZ109" s="0"/>
      <c r="TTA109" s="0"/>
      <c r="TTB109" s="0"/>
      <c r="TTC109" s="0"/>
      <c r="TTD109" s="0"/>
      <c r="TTE109" s="0"/>
      <c r="TTF109" s="0"/>
      <c r="TTG109" s="0"/>
      <c r="TTH109" s="0"/>
      <c r="TTI109" s="0"/>
      <c r="TTJ109" s="0"/>
      <c r="TTK109" s="0"/>
      <c r="TTL109" s="0"/>
      <c r="TTM109" s="0"/>
      <c r="TTN109" s="0"/>
      <c r="TTO109" s="0"/>
      <c r="TTP109" s="0"/>
      <c r="TTQ109" s="0"/>
      <c r="TTR109" s="0"/>
      <c r="TTS109" s="0"/>
      <c r="TTT109" s="0"/>
      <c r="TTU109" s="0"/>
      <c r="TTV109" s="0"/>
      <c r="TTW109" s="0"/>
      <c r="TTX109" s="0"/>
      <c r="TTY109" s="0"/>
      <c r="TTZ109" s="0"/>
      <c r="TUA109" s="0"/>
      <c r="TUB109" s="0"/>
      <c r="TUC109" s="0"/>
      <c r="TUD109" s="0"/>
      <c r="TUE109" s="0"/>
      <c r="TUF109" s="0"/>
      <c r="TUG109" s="0"/>
      <c r="TUH109" s="0"/>
      <c r="TUI109" s="0"/>
      <c r="TUJ109" s="0"/>
      <c r="TUK109" s="0"/>
      <c r="TUL109" s="0"/>
      <c r="TUM109" s="0"/>
      <c r="TUN109" s="0"/>
      <c r="TUO109" s="0"/>
      <c r="TUP109" s="0"/>
      <c r="TUQ109" s="0"/>
      <c r="TUR109" s="0"/>
      <c r="TUS109" s="0"/>
      <c r="TUT109" s="0"/>
      <c r="TUU109" s="0"/>
      <c r="TUV109" s="0"/>
      <c r="TUW109" s="0"/>
      <c r="TUX109" s="0"/>
      <c r="TUY109" s="0"/>
      <c r="TUZ109" s="0"/>
      <c r="TVA109" s="0"/>
      <c r="TVB109" s="0"/>
      <c r="TVC109" s="0"/>
      <c r="TVD109" s="0"/>
      <c r="TVE109" s="0"/>
      <c r="TVF109" s="0"/>
      <c r="TVG109" s="0"/>
      <c r="TVH109" s="0"/>
      <c r="TVI109" s="0"/>
      <c r="TVJ109" s="0"/>
      <c r="TVK109" s="0"/>
      <c r="TVL109" s="0"/>
      <c r="TVM109" s="0"/>
      <c r="TVN109" s="0"/>
      <c r="TVO109" s="0"/>
      <c r="TVP109" s="0"/>
      <c r="TVQ109" s="0"/>
      <c r="TVR109" s="0"/>
      <c r="TVS109" s="0"/>
      <c r="TVT109" s="0"/>
      <c r="TVU109" s="0"/>
      <c r="TVV109" s="0"/>
      <c r="TVW109" s="0"/>
      <c r="TVX109" s="0"/>
      <c r="TVY109" s="0"/>
      <c r="TVZ109" s="0"/>
      <c r="TWA109" s="0"/>
      <c r="TWB109" s="0"/>
      <c r="TWC109" s="0"/>
      <c r="TWD109" s="0"/>
      <c r="TWE109" s="0"/>
      <c r="TWF109" s="0"/>
      <c r="TWG109" s="0"/>
      <c r="TWH109" s="0"/>
      <c r="TWI109" s="0"/>
      <c r="TWJ109" s="0"/>
      <c r="TWK109" s="0"/>
      <c r="TWL109" s="0"/>
      <c r="TWM109" s="0"/>
      <c r="TWN109" s="0"/>
      <c r="TWO109" s="0"/>
      <c r="TWP109" s="0"/>
      <c r="TWQ109" s="0"/>
      <c r="TWR109" s="0"/>
      <c r="TWS109" s="0"/>
      <c r="TWT109" s="0"/>
      <c r="TWU109" s="0"/>
      <c r="TWV109" s="0"/>
      <c r="TWW109" s="0"/>
      <c r="TWX109" s="0"/>
      <c r="TWY109" s="0"/>
      <c r="TWZ109" s="0"/>
      <c r="TXA109" s="0"/>
      <c r="TXB109" s="0"/>
      <c r="TXC109" s="0"/>
      <c r="TXD109" s="0"/>
      <c r="TXE109" s="0"/>
      <c r="TXF109" s="0"/>
      <c r="TXG109" s="0"/>
      <c r="TXH109" s="0"/>
      <c r="TXI109" s="0"/>
      <c r="TXJ109" s="0"/>
      <c r="TXK109" s="0"/>
      <c r="TXL109" s="0"/>
      <c r="TXM109" s="0"/>
      <c r="TXN109" s="0"/>
      <c r="TXO109" s="0"/>
      <c r="TXP109" s="0"/>
      <c r="TXQ109" s="0"/>
      <c r="TXR109" s="0"/>
      <c r="TXS109" s="0"/>
      <c r="TXT109" s="0"/>
      <c r="TXU109" s="0"/>
      <c r="TXV109" s="0"/>
      <c r="TXW109" s="0"/>
      <c r="TXX109" s="0"/>
      <c r="TXY109" s="0"/>
      <c r="TXZ109" s="0"/>
      <c r="TYA109" s="0"/>
      <c r="TYB109" s="0"/>
      <c r="TYC109" s="0"/>
      <c r="TYD109" s="0"/>
      <c r="TYE109" s="0"/>
      <c r="TYF109" s="0"/>
      <c r="TYG109" s="0"/>
      <c r="TYH109" s="0"/>
      <c r="TYI109" s="0"/>
      <c r="TYJ109" s="0"/>
      <c r="TYK109" s="0"/>
      <c r="TYL109" s="0"/>
      <c r="TYM109" s="0"/>
      <c r="TYN109" s="0"/>
      <c r="TYO109" s="0"/>
      <c r="TYP109" s="0"/>
      <c r="TYQ109" s="0"/>
      <c r="TYR109" s="0"/>
      <c r="TYS109" s="0"/>
      <c r="TYT109" s="0"/>
      <c r="TYU109" s="0"/>
      <c r="TYV109" s="0"/>
      <c r="TYW109" s="0"/>
      <c r="TYX109" s="0"/>
      <c r="TYY109" s="0"/>
      <c r="TYZ109" s="0"/>
      <c r="TZA109" s="0"/>
      <c r="TZB109" s="0"/>
      <c r="TZC109" s="0"/>
      <c r="TZD109" s="0"/>
      <c r="TZE109" s="0"/>
      <c r="TZF109" s="0"/>
      <c r="TZG109" s="0"/>
      <c r="TZH109" s="0"/>
      <c r="TZI109" s="0"/>
      <c r="TZJ109" s="0"/>
      <c r="TZK109" s="0"/>
      <c r="TZL109" s="0"/>
      <c r="TZM109" s="0"/>
      <c r="TZN109" s="0"/>
      <c r="TZO109" s="0"/>
      <c r="TZP109" s="0"/>
      <c r="TZQ109" s="0"/>
      <c r="TZR109" s="0"/>
      <c r="TZS109" s="0"/>
      <c r="TZT109" s="0"/>
      <c r="TZU109" s="0"/>
      <c r="TZV109" s="0"/>
      <c r="TZW109" s="0"/>
      <c r="TZX109" s="0"/>
      <c r="TZY109" s="0"/>
      <c r="TZZ109" s="0"/>
      <c r="UAA109" s="0"/>
      <c r="UAB109" s="0"/>
      <c r="UAC109" s="0"/>
      <c r="UAD109" s="0"/>
      <c r="UAE109" s="0"/>
      <c r="UAF109" s="0"/>
      <c r="UAG109" s="0"/>
      <c r="UAH109" s="0"/>
      <c r="UAI109" s="0"/>
      <c r="UAJ109" s="0"/>
      <c r="UAK109" s="0"/>
      <c r="UAL109" s="0"/>
      <c r="UAM109" s="0"/>
      <c r="UAN109" s="0"/>
      <c r="UAO109" s="0"/>
      <c r="UAP109" s="0"/>
      <c r="UAQ109" s="0"/>
      <c r="UAR109" s="0"/>
      <c r="UAS109" s="0"/>
      <c r="UAT109" s="0"/>
      <c r="UAU109" s="0"/>
      <c r="UAV109" s="0"/>
      <c r="UAW109" s="0"/>
      <c r="UAX109" s="0"/>
      <c r="UAY109" s="0"/>
      <c r="UAZ109" s="0"/>
      <c r="UBA109" s="0"/>
      <c r="UBB109" s="0"/>
      <c r="UBC109" s="0"/>
      <c r="UBD109" s="0"/>
      <c r="UBE109" s="0"/>
      <c r="UBF109" s="0"/>
      <c r="UBG109" s="0"/>
      <c r="UBH109" s="0"/>
      <c r="UBI109" s="0"/>
      <c r="UBJ109" s="0"/>
      <c r="UBK109" s="0"/>
      <c r="UBL109" s="0"/>
      <c r="UBM109" s="0"/>
      <c r="UBN109" s="0"/>
      <c r="UBO109" s="0"/>
      <c r="UBP109" s="0"/>
      <c r="UBQ109" s="0"/>
      <c r="UBR109" s="0"/>
      <c r="UBS109" s="0"/>
      <c r="UBT109" s="0"/>
      <c r="UBU109" s="0"/>
      <c r="UBV109" s="0"/>
      <c r="UBW109" s="0"/>
      <c r="UBX109" s="0"/>
      <c r="UBY109" s="0"/>
      <c r="UBZ109" s="0"/>
      <c r="UCA109" s="0"/>
      <c r="UCB109" s="0"/>
      <c r="UCC109" s="0"/>
      <c r="UCD109" s="0"/>
      <c r="UCE109" s="0"/>
      <c r="UCF109" s="0"/>
      <c r="UCG109" s="0"/>
      <c r="UCH109" s="0"/>
      <c r="UCI109" s="0"/>
      <c r="UCJ109" s="0"/>
      <c r="UCK109" s="0"/>
      <c r="UCL109" s="0"/>
      <c r="UCM109" s="0"/>
      <c r="UCN109" s="0"/>
      <c r="UCO109" s="0"/>
      <c r="UCP109" s="0"/>
      <c r="UCQ109" s="0"/>
      <c r="UCR109" s="0"/>
      <c r="UCS109" s="0"/>
      <c r="UCT109" s="0"/>
      <c r="UCU109" s="0"/>
      <c r="UCV109" s="0"/>
      <c r="UCW109" s="0"/>
      <c r="UCX109" s="0"/>
      <c r="UCY109" s="0"/>
      <c r="UCZ109" s="0"/>
      <c r="UDA109" s="0"/>
      <c r="UDB109" s="0"/>
      <c r="UDC109" s="0"/>
      <c r="UDD109" s="0"/>
      <c r="UDE109" s="0"/>
      <c r="UDF109" s="0"/>
      <c r="UDG109" s="0"/>
      <c r="UDH109" s="0"/>
      <c r="UDI109" s="0"/>
      <c r="UDJ109" s="0"/>
      <c r="UDK109" s="0"/>
      <c r="UDL109" s="0"/>
      <c r="UDM109" s="0"/>
      <c r="UDN109" s="0"/>
      <c r="UDO109" s="0"/>
      <c r="UDP109" s="0"/>
      <c r="UDQ109" s="0"/>
      <c r="UDR109" s="0"/>
      <c r="UDS109" s="0"/>
      <c r="UDT109" s="0"/>
      <c r="UDU109" s="0"/>
      <c r="UDV109" s="0"/>
      <c r="UDW109" s="0"/>
      <c r="UDX109" s="0"/>
      <c r="UDY109" s="0"/>
      <c r="UDZ109" s="0"/>
      <c r="UEA109" s="0"/>
      <c r="UEB109" s="0"/>
      <c r="UEC109" s="0"/>
      <c r="UED109" s="0"/>
      <c r="UEE109" s="0"/>
      <c r="UEF109" s="0"/>
      <c r="UEG109" s="0"/>
      <c r="UEH109" s="0"/>
      <c r="UEI109" s="0"/>
      <c r="UEJ109" s="0"/>
      <c r="UEK109" s="0"/>
      <c r="UEL109" s="0"/>
      <c r="UEM109" s="0"/>
      <c r="UEN109" s="0"/>
      <c r="UEO109" s="0"/>
      <c r="UEP109" s="0"/>
      <c r="UEQ109" s="0"/>
      <c r="UER109" s="0"/>
      <c r="UES109" s="0"/>
      <c r="UET109" s="0"/>
      <c r="UEU109" s="0"/>
      <c r="UEV109" s="0"/>
      <c r="UEW109" s="0"/>
      <c r="UEX109" s="0"/>
      <c r="UEY109" s="0"/>
      <c r="UEZ109" s="0"/>
      <c r="UFA109" s="0"/>
      <c r="UFB109" s="0"/>
      <c r="UFC109" s="0"/>
      <c r="UFD109" s="0"/>
      <c r="UFE109" s="0"/>
      <c r="UFF109" s="0"/>
      <c r="UFG109" s="0"/>
      <c r="UFH109" s="0"/>
      <c r="UFI109" s="0"/>
      <c r="UFJ109" s="0"/>
      <c r="UFK109" s="0"/>
      <c r="UFL109" s="0"/>
      <c r="UFM109" s="0"/>
      <c r="UFN109" s="0"/>
      <c r="UFO109" s="0"/>
      <c r="UFP109" s="0"/>
      <c r="UFQ109" s="0"/>
      <c r="UFR109" s="0"/>
      <c r="UFS109" s="0"/>
      <c r="UFT109" s="0"/>
      <c r="UFU109" s="0"/>
      <c r="UFV109" s="0"/>
      <c r="UFW109" s="0"/>
      <c r="UFX109" s="0"/>
      <c r="UFY109" s="0"/>
      <c r="UFZ109" s="0"/>
      <c r="UGA109" s="0"/>
      <c r="UGB109" s="0"/>
      <c r="UGC109" s="0"/>
      <c r="UGD109" s="0"/>
      <c r="UGE109" s="0"/>
      <c r="UGF109" s="0"/>
      <c r="UGG109" s="0"/>
      <c r="UGH109" s="0"/>
      <c r="UGI109" s="0"/>
      <c r="UGJ109" s="0"/>
      <c r="UGK109" s="0"/>
      <c r="UGL109" s="0"/>
      <c r="UGM109" s="0"/>
      <c r="UGN109" s="0"/>
      <c r="UGO109" s="0"/>
      <c r="UGP109" s="0"/>
      <c r="UGQ109" s="0"/>
      <c r="UGR109" s="0"/>
      <c r="UGS109" s="0"/>
      <c r="UGT109" s="0"/>
      <c r="UGU109" s="0"/>
      <c r="UGV109" s="0"/>
      <c r="UGW109" s="0"/>
      <c r="UGX109" s="0"/>
      <c r="UGY109" s="0"/>
      <c r="UGZ109" s="0"/>
      <c r="UHA109" s="0"/>
      <c r="UHB109" s="0"/>
      <c r="UHC109" s="0"/>
      <c r="UHD109" s="0"/>
      <c r="UHE109" s="0"/>
      <c r="UHF109" s="0"/>
      <c r="UHG109" s="0"/>
      <c r="UHH109" s="0"/>
      <c r="UHI109" s="0"/>
      <c r="UHJ109" s="0"/>
      <c r="UHK109" s="0"/>
      <c r="UHL109" s="0"/>
      <c r="UHM109" s="0"/>
      <c r="UHN109" s="0"/>
      <c r="UHO109" s="0"/>
      <c r="UHP109" s="0"/>
      <c r="UHQ109" s="0"/>
      <c r="UHR109" s="0"/>
      <c r="UHS109" s="0"/>
      <c r="UHT109" s="0"/>
      <c r="UHU109" s="0"/>
      <c r="UHV109" s="0"/>
      <c r="UHW109" s="0"/>
      <c r="UHX109" s="0"/>
      <c r="UHY109" s="0"/>
      <c r="UHZ109" s="0"/>
      <c r="UIA109" s="0"/>
      <c r="UIB109" s="0"/>
      <c r="UIC109" s="0"/>
      <c r="UID109" s="0"/>
      <c r="UIE109" s="0"/>
      <c r="UIF109" s="0"/>
      <c r="UIG109" s="0"/>
      <c r="UIH109" s="0"/>
      <c r="UII109" s="0"/>
      <c r="UIJ109" s="0"/>
      <c r="UIK109" s="0"/>
      <c r="UIL109" s="0"/>
      <c r="UIM109" s="0"/>
      <c r="UIN109" s="0"/>
      <c r="UIO109" s="0"/>
      <c r="UIP109" s="0"/>
      <c r="UIQ109" s="0"/>
      <c r="UIR109" s="0"/>
      <c r="UIS109" s="0"/>
      <c r="UIT109" s="0"/>
      <c r="UIU109" s="0"/>
      <c r="UIV109" s="0"/>
      <c r="UIW109" s="0"/>
      <c r="UIX109" s="0"/>
      <c r="UIY109" s="0"/>
      <c r="UIZ109" s="0"/>
      <c r="UJA109" s="0"/>
      <c r="UJB109" s="0"/>
      <c r="UJC109" s="0"/>
      <c r="UJD109" s="0"/>
      <c r="UJE109" s="0"/>
      <c r="UJF109" s="0"/>
      <c r="UJG109" s="0"/>
      <c r="UJH109" s="0"/>
      <c r="UJI109" s="0"/>
      <c r="UJJ109" s="0"/>
      <c r="UJK109" s="0"/>
      <c r="UJL109" s="0"/>
      <c r="UJM109" s="0"/>
      <c r="UJN109" s="0"/>
      <c r="UJO109" s="0"/>
      <c r="UJP109" s="0"/>
      <c r="UJQ109" s="0"/>
      <c r="UJR109" s="0"/>
      <c r="UJS109" s="0"/>
      <c r="UJT109" s="0"/>
      <c r="UJU109" s="0"/>
      <c r="UJV109" s="0"/>
      <c r="UJW109" s="0"/>
      <c r="UJX109" s="0"/>
      <c r="UJY109" s="0"/>
      <c r="UJZ109" s="0"/>
      <c r="UKA109" s="0"/>
      <c r="UKB109" s="0"/>
      <c r="UKC109" s="0"/>
      <c r="UKD109" s="0"/>
      <c r="UKE109" s="0"/>
      <c r="UKF109" s="0"/>
      <c r="UKG109" s="0"/>
      <c r="UKH109" s="0"/>
      <c r="UKI109" s="0"/>
      <c r="UKJ109" s="0"/>
      <c r="UKK109" s="0"/>
      <c r="UKL109" s="0"/>
      <c r="UKM109" s="0"/>
      <c r="UKN109" s="0"/>
      <c r="UKO109" s="0"/>
      <c r="UKP109" s="0"/>
      <c r="UKQ109" s="0"/>
      <c r="UKR109" s="0"/>
      <c r="UKS109" s="0"/>
      <c r="UKT109" s="0"/>
      <c r="UKU109" s="0"/>
      <c r="UKV109" s="0"/>
      <c r="UKW109" s="0"/>
      <c r="UKX109" s="0"/>
      <c r="UKY109" s="0"/>
      <c r="UKZ109" s="0"/>
      <c r="ULA109" s="0"/>
      <c r="ULB109" s="0"/>
      <c r="ULC109" s="0"/>
      <c r="ULD109" s="0"/>
      <c r="ULE109" s="0"/>
      <c r="ULF109" s="0"/>
      <c r="ULG109" s="0"/>
      <c r="ULH109" s="0"/>
      <c r="ULI109" s="0"/>
      <c r="ULJ109" s="0"/>
      <c r="ULK109" s="0"/>
      <c r="ULL109" s="0"/>
      <c r="ULM109" s="0"/>
      <c r="ULN109" s="0"/>
      <c r="ULO109" s="0"/>
      <c r="ULP109" s="0"/>
      <c r="ULQ109" s="0"/>
      <c r="ULR109" s="0"/>
      <c r="ULS109" s="0"/>
      <c r="ULT109" s="0"/>
      <c r="ULU109" s="0"/>
      <c r="ULV109" s="0"/>
      <c r="ULW109" s="0"/>
      <c r="ULX109" s="0"/>
      <c r="ULY109" s="0"/>
      <c r="ULZ109" s="0"/>
      <c r="UMA109" s="0"/>
      <c r="UMB109" s="0"/>
      <c r="UMC109" s="0"/>
      <c r="UMD109" s="0"/>
      <c r="UME109" s="0"/>
      <c r="UMF109" s="0"/>
      <c r="UMG109" s="0"/>
      <c r="UMH109" s="0"/>
      <c r="UMI109" s="0"/>
      <c r="UMJ109" s="0"/>
      <c r="UMK109" s="0"/>
      <c r="UML109" s="0"/>
      <c r="UMM109" s="0"/>
      <c r="UMN109" s="0"/>
      <c r="UMO109" s="0"/>
      <c r="UMP109" s="0"/>
      <c r="UMQ109" s="0"/>
      <c r="UMR109" s="0"/>
      <c r="UMS109" s="0"/>
      <c r="UMT109" s="0"/>
      <c r="UMU109" s="0"/>
      <c r="UMV109" s="0"/>
      <c r="UMW109" s="0"/>
      <c r="UMX109" s="0"/>
      <c r="UMY109" s="0"/>
      <c r="UMZ109" s="0"/>
      <c r="UNA109" s="0"/>
      <c r="UNB109" s="0"/>
      <c r="UNC109" s="0"/>
      <c r="UND109" s="0"/>
      <c r="UNE109" s="0"/>
      <c r="UNF109" s="0"/>
      <c r="UNG109" s="0"/>
      <c r="UNH109" s="0"/>
      <c r="UNI109" s="0"/>
      <c r="UNJ109" s="0"/>
      <c r="UNK109" s="0"/>
      <c r="UNL109" s="0"/>
      <c r="UNM109" s="0"/>
      <c r="UNN109" s="0"/>
      <c r="UNO109" s="0"/>
      <c r="UNP109" s="0"/>
      <c r="UNQ109" s="0"/>
      <c r="UNR109" s="0"/>
      <c r="UNS109" s="0"/>
      <c r="UNT109" s="0"/>
      <c r="UNU109" s="0"/>
      <c r="UNV109" s="0"/>
      <c r="UNW109" s="0"/>
      <c r="UNX109" s="0"/>
      <c r="UNY109" s="0"/>
      <c r="UNZ109" s="0"/>
      <c r="UOA109" s="0"/>
      <c r="UOB109" s="0"/>
      <c r="UOC109" s="0"/>
      <c r="UOD109" s="0"/>
      <c r="UOE109" s="0"/>
      <c r="UOF109" s="0"/>
      <c r="UOG109" s="0"/>
      <c r="UOH109" s="0"/>
      <c r="UOI109" s="0"/>
      <c r="UOJ109" s="0"/>
      <c r="UOK109" s="0"/>
      <c r="UOL109" s="0"/>
      <c r="UOM109" s="0"/>
      <c r="UON109" s="0"/>
      <c r="UOO109" s="0"/>
      <c r="UOP109" s="0"/>
      <c r="UOQ109" s="0"/>
      <c r="UOR109" s="0"/>
      <c r="UOS109" s="0"/>
      <c r="UOT109" s="0"/>
      <c r="UOU109" s="0"/>
      <c r="UOV109" s="0"/>
      <c r="UOW109" s="0"/>
      <c r="UOX109" s="0"/>
      <c r="UOY109" s="0"/>
      <c r="UOZ109" s="0"/>
      <c r="UPA109" s="0"/>
      <c r="UPB109" s="0"/>
      <c r="UPC109" s="0"/>
      <c r="UPD109" s="0"/>
      <c r="UPE109" s="0"/>
      <c r="UPF109" s="0"/>
      <c r="UPG109" s="0"/>
      <c r="UPH109" s="0"/>
      <c r="UPI109" s="0"/>
      <c r="UPJ109" s="0"/>
      <c r="UPK109" s="0"/>
      <c r="UPL109" s="0"/>
      <c r="UPM109" s="0"/>
      <c r="UPN109" s="0"/>
      <c r="UPO109" s="0"/>
      <c r="UPP109" s="0"/>
      <c r="UPQ109" s="0"/>
      <c r="UPR109" s="0"/>
      <c r="UPS109" s="0"/>
      <c r="UPT109" s="0"/>
      <c r="UPU109" s="0"/>
      <c r="UPV109" s="0"/>
      <c r="UPW109" s="0"/>
      <c r="UPX109" s="0"/>
      <c r="UPY109" s="0"/>
      <c r="UPZ109" s="0"/>
      <c r="UQA109" s="0"/>
      <c r="UQB109" s="0"/>
      <c r="UQC109" s="0"/>
      <c r="UQD109" s="0"/>
      <c r="UQE109" s="0"/>
      <c r="UQF109" s="0"/>
      <c r="UQG109" s="0"/>
      <c r="UQH109" s="0"/>
      <c r="UQI109" s="0"/>
      <c r="UQJ109" s="0"/>
      <c r="UQK109" s="0"/>
      <c r="UQL109" s="0"/>
      <c r="UQM109" s="0"/>
      <c r="UQN109" s="0"/>
      <c r="UQO109" s="0"/>
      <c r="UQP109" s="0"/>
      <c r="UQQ109" s="0"/>
      <c r="UQR109" s="0"/>
      <c r="UQS109" s="0"/>
      <c r="UQT109" s="0"/>
      <c r="UQU109" s="0"/>
      <c r="UQV109" s="0"/>
      <c r="UQW109" s="0"/>
      <c r="UQX109" s="0"/>
      <c r="UQY109" s="0"/>
      <c r="UQZ109" s="0"/>
      <c r="URA109" s="0"/>
      <c r="URB109" s="0"/>
      <c r="URC109" s="0"/>
      <c r="URD109" s="0"/>
      <c r="URE109" s="0"/>
      <c r="URF109" s="0"/>
      <c r="URG109" s="0"/>
      <c r="URH109" s="0"/>
      <c r="URI109" s="0"/>
      <c r="URJ109" s="0"/>
      <c r="URK109" s="0"/>
      <c r="URL109" s="0"/>
      <c r="URM109" s="0"/>
      <c r="URN109" s="0"/>
      <c r="URO109" s="0"/>
      <c r="URP109" s="0"/>
      <c r="URQ109" s="0"/>
      <c r="URR109" s="0"/>
      <c r="URS109" s="0"/>
      <c r="URT109" s="0"/>
      <c r="URU109" s="0"/>
      <c r="URV109" s="0"/>
      <c r="URW109" s="0"/>
      <c r="URX109" s="0"/>
      <c r="URY109" s="0"/>
      <c r="URZ109" s="0"/>
      <c r="USA109" s="0"/>
      <c r="USB109" s="0"/>
      <c r="USC109" s="0"/>
      <c r="USD109" s="0"/>
      <c r="USE109" s="0"/>
      <c r="USF109" s="0"/>
      <c r="USG109" s="0"/>
      <c r="USH109" s="0"/>
      <c r="USI109" s="0"/>
      <c r="USJ109" s="0"/>
      <c r="USK109" s="0"/>
      <c r="USL109" s="0"/>
      <c r="USM109" s="0"/>
      <c r="USN109" s="0"/>
      <c r="USO109" s="0"/>
      <c r="USP109" s="0"/>
      <c r="USQ109" s="0"/>
      <c r="USR109" s="0"/>
      <c r="USS109" s="0"/>
      <c r="UST109" s="0"/>
      <c r="USU109" s="0"/>
      <c r="USV109" s="0"/>
      <c r="USW109" s="0"/>
      <c r="USX109" s="0"/>
      <c r="USY109" s="0"/>
      <c r="USZ109" s="0"/>
      <c r="UTA109" s="0"/>
      <c r="UTB109" s="0"/>
      <c r="UTC109" s="0"/>
      <c r="UTD109" s="0"/>
      <c r="UTE109" s="0"/>
      <c r="UTF109" s="0"/>
      <c r="UTG109" s="0"/>
      <c r="UTH109" s="0"/>
      <c r="UTI109" s="0"/>
      <c r="UTJ109" s="0"/>
      <c r="UTK109" s="0"/>
      <c r="UTL109" s="0"/>
      <c r="UTM109" s="0"/>
      <c r="UTN109" s="0"/>
      <c r="UTO109" s="0"/>
      <c r="UTP109" s="0"/>
      <c r="UTQ109" s="0"/>
      <c r="UTR109" s="0"/>
      <c r="UTS109" s="0"/>
      <c r="UTT109" s="0"/>
      <c r="UTU109" s="0"/>
      <c r="UTV109" s="0"/>
      <c r="UTW109" s="0"/>
      <c r="UTX109" s="0"/>
      <c r="UTY109" s="0"/>
      <c r="UTZ109" s="0"/>
      <c r="UUA109" s="0"/>
      <c r="UUB109" s="0"/>
      <c r="UUC109" s="0"/>
      <c r="UUD109" s="0"/>
      <c r="UUE109" s="0"/>
      <c r="UUF109" s="0"/>
      <c r="UUG109" s="0"/>
      <c r="UUH109" s="0"/>
      <c r="UUI109" s="0"/>
      <c r="UUJ109" s="0"/>
      <c r="UUK109" s="0"/>
      <c r="UUL109" s="0"/>
      <c r="UUM109" s="0"/>
      <c r="UUN109" s="0"/>
      <c r="UUO109" s="0"/>
      <c r="UUP109" s="0"/>
      <c r="UUQ109" s="0"/>
      <c r="UUR109" s="0"/>
      <c r="UUS109" s="0"/>
      <c r="UUT109" s="0"/>
      <c r="UUU109" s="0"/>
      <c r="UUV109" s="0"/>
      <c r="UUW109" s="0"/>
      <c r="UUX109" s="0"/>
      <c r="UUY109" s="0"/>
      <c r="UUZ109" s="0"/>
      <c r="UVA109" s="0"/>
      <c r="UVB109" s="0"/>
      <c r="UVC109" s="0"/>
      <c r="UVD109" s="0"/>
      <c r="UVE109" s="0"/>
      <c r="UVF109" s="0"/>
      <c r="UVG109" s="0"/>
      <c r="UVH109" s="0"/>
      <c r="UVI109" s="0"/>
      <c r="UVJ109" s="0"/>
      <c r="UVK109" s="0"/>
      <c r="UVL109" s="0"/>
      <c r="UVM109" s="0"/>
      <c r="UVN109" s="0"/>
      <c r="UVO109" s="0"/>
      <c r="UVP109" s="0"/>
      <c r="UVQ109" s="0"/>
      <c r="UVR109" s="0"/>
      <c r="UVS109" s="0"/>
      <c r="UVT109" s="0"/>
      <c r="UVU109" s="0"/>
      <c r="UVV109" s="0"/>
      <c r="UVW109" s="0"/>
      <c r="UVX109" s="0"/>
      <c r="UVY109" s="0"/>
      <c r="UVZ109" s="0"/>
      <c r="UWA109" s="0"/>
      <c r="UWB109" s="0"/>
      <c r="UWC109" s="0"/>
      <c r="UWD109" s="0"/>
      <c r="UWE109" s="0"/>
      <c r="UWF109" s="0"/>
      <c r="UWG109" s="0"/>
      <c r="UWH109" s="0"/>
      <c r="UWI109" s="0"/>
      <c r="UWJ109" s="0"/>
      <c r="UWK109" s="0"/>
      <c r="UWL109" s="0"/>
      <c r="UWM109" s="0"/>
      <c r="UWN109" s="0"/>
      <c r="UWO109" s="0"/>
      <c r="UWP109" s="0"/>
      <c r="UWQ109" s="0"/>
      <c r="UWR109" s="0"/>
      <c r="UWS109" s="0"/>
      <c r="UWT109" s="0"/>
      <c r="UWU109" s="0"/>
      <c r="UWV109" s="0"/>
      <c r="UWW109" s="0"/>
      <c r="UWX109" s="0"/>
      <c r="UWY109" s="0"/>
      <c r="UWZ109" s="0"/>
      <c r="UXA109" s="0"/>
      <c r="UXB109" s="0"/>
      <c r="UXC109" s="0"/>
      <c r="UXD109" s="0"/>
      <c r="UXE109" s="0"/>
      <c r="UXF109" s="0"/>
      <c r="UXG109" s="0"/>
      <c r="UXH109" s="0"/>
      <c r="UXI109" s="0"/>
      <c r="UXJ109" s="0"/>
      <c r="UXK109" s="0"/>
      <c r="UXL109" s="0"/>
      <c r="UXM109" s="0"/>
      <c r="UXN109" s="0"/>
      <c r="UXO109" s="0"/>
      <c r="UXP109" s="0"/>
      <c r="UXQ109" s="0"/>
      <c r="UXR109" s="0"/>
      <c r="UXS109" s="0"/>
      <c r="UXT109" s="0"/>
      <c r="UXU109" s="0"/>
      <c r="UXV109" s="0"/>
      <c r="UXW109" s="0"/>
      <c r="UXX109" s="0"/>
      <c r="UXY109" s="0"/>
      <c r="UXZ109" s="0"/>
      <c r="UYA109" s="0"/>
      <c r="UYB109" s="0"/>
      <c r="UYC109" s="0"/>
      <c r="UYD109" s="0"/>
      <c r="UYE109" s="0"/>
      <c r="UYF109" s="0"/>
      <c r="UYG109" s="0"/>
      <c r="UYH109" s="0"/>
      <c r="UYI109" s="0"/>
      <c r="UYJ109" s="0"/>
      <c r="UYK109" s="0"/>
      <c r="UYL109" s="0"/>
      <c r="UYM109" s="0"/>
      <c r="UYN109" s="0"/>
      <c r="UYO109" s="0"/>
      <c r="UYP109" s="0"/>
      <c r="UYQ109" s="0"/>
      <c r="UYR109" s="0"/>
      <c r="UYS109" s="0"/>
      <c r="UYT109" s="0"/>
      <c r="UYU109" s="0"/>
      <c r="UYV109" s="0"/>
      <c r="UYW109" s="0"/>
      <c r="UYX109" s="0"/>
      <c r="UYY109" s="0"/>
      <c r="UYZ109" s="0"/>
      <c r="UZA109" s="0"/>
      <c r="UZB109" s="0"/>
      <c r="UZC109" s="0"/>
      <c r="UZD109" s="0"/>
      <c r="UZE109" s="0"/>
      <c r="UZF109" s="0"/>
      <c r="UZG109" s="0"/>
      <c r="UZH109" s="0"/>
      <c r="UZI109" s="0"/>
      <c r="UZJ109" s="0"/>
      <c r="UZK109" s="0"/>
      <c r="UZL109" s="0"/>
      <c r="UZM109" s="0"/>
      <c r="UZN109" s="0"/>
      <c r="UZO109" s="0"/>
      <c r="UZP109" s="0"/>
      <c r="UZQ109" s="0"/>
      <c r="UZR109" s="0"/>
      <c r="UZS109" s="0"/>
      <c r="UZT109" s="0"/>
      <c r="UZU109" s="0"/>
      <c r="UZV109" s="0"/>
      <c r="UZW109" s="0"/>
      <c r="UZX109" s="0"/>
      <c r="UZY109" s="0"/>
      <c r="UZZ109" s="0"/>
      <c r="VAA109" s="0"/>
      <c r="VAB109" s="0"/>
      <c r="VAC109" s="0"/>
      <c r="VAD109" s="0"/>
      <c r="VAE109" s="0"/>
      <c r="VAF109" s="0"/>
      <c r="VAG109" s="0"/>
      <c r="VAH109" s="0"/>
      <c r="VAI109" s="0"/>
      <c r="VAJ109" s="0"/>
      <c r="VAK109" s="0"/>
      <c r="VAL109" s="0"/>
      <c r="VAM109" s="0"/>
      <c r="VAN109" s="0"/>
      <c r="VAO109" s="0"/>
      <c r="VAP109" s="0"/>
      <c r="VAQ109" s="0"/>
      <c r="VAR109" s="0"/>
      <c r="VAS109" s="0"/>
      <c r="VAT109" s="0"/>
      <c r="VAU109" s="0"/>
      <c r="VAV109" s="0"/>
      <c r="VAW109" s="0"/>
      <c r="VAX109" s="0"/>
      <c r="VAY109" s="0"/>
      <c r="VAZ109" s="0"/>
      <c r="VBA109" s="0"/>
      <c r="VBB109" s="0"/>
      <c r="VBC109" s="0"/>
      <c r="VBD109" s="0"/>
      <c r="VBE109" s="0"/>
      <c r="VBF109" s="0"/>
      <c r="VBG109" s="0"/>
      <c r="VBH109" s="0"/>
      <c r="VBI109" s="0"/>
      <c r="VBJ109" s="0"/>
      <c r="VBK109" s="0"/>
      <c r="VBL109" s="0"/>
      <c r="VBM109" s="0"/>
      <c r="VBN109" s="0"/>
      <c r="VBO109" s="0"/>
      <c r="VBP109" s="0"/>
      <c r="VBQ109" s="0"/>
      <c r="VBR109" s="0"/>
      <c r="VBS109" s="0"/>
      <c r="VBT109" s="0"/>
      <c r="VBU109" s="0"/>
      <c r="VBV109" s="0"/>
      <c r="VBW109" s="0"/>
      <c r="VBX109" s="0"/>
      <c r="VBY109" s="0"/>
      <c r="VBZ109" s="0"/>
      <c r="VCA109" s="0"/>
      <c r="VCB109" s="0"/>
      <c r="VCC109" s="0"/>
      <c r="VCD109" s="0"/>
      <c r="VCE109" s="0"/>
      <c r="VCF109" s="0"/>
      <c r="VCG109" s="0"/>
      <c r="VCH109" s="0"/>
      <c r="VCI109" s="0"/>
      <c r="VCJ109" s="0"/>
      <c r="VCK109" s="0"/>
      <c r="VCL109" s="0"/>
      <c r="VCM109" s="0"/>
      <c r="VCN109" s="0"/>
      <c r="VCO109" s="0"/>
      <c r="VCP109" s="0"/>
      <c r="VCQ109" s="0"/>
      <c r="VCR109" s="0"/>
      <c r="VCS109" s="0"/>
      <c r="VCT109" s="0"/>
      <c r="VCU109" s="0"/>
      <c r="VCV109" s="0"/>
      <c r="VCW109" s="0"/>
      <c r="VCX109" s="0"/>
      <c r="VCY109" s="0"/>
      <c r="VCZ109" s="0"/>
      <c r="VDA109" s="0"/>
      <c r="VDB109" s="0"/>
      <c r="VDC109" s="0"/>
      <c r="VDD109" s="0"/>
      <c r="VDE109" s="0"/>
      <c r="VDF109" s="0"/>
      <c r="VDG109" s="0"/>
      <c r="VDH109" s="0"/>
      <c r="VDI109" s="0"/>
      <c r="VDJ109" s="0"/>
      <c r="VDK109" s="0"/>
      <c r="VDL109" s="0"/>
      <c r="VDM109" s="0"/>
      <c r="VDN109" s="0"/>
      <c r="VDO109" s="0"/>
      <c r="VDP109" s="0"/>
      <c r="VDQ109" s="0"/>
      <c r="VDR109" s="0"/>
      <c r="VDS109" s="0"/>
      <c r="VDT109" s="0"/>
      <c r="VDU109" s="0"/>
      <c r="VDV109" s="0"/>
      <c r="VDW109" s="0"/>
      <c r="VDX109" s="0"/>
      <c r="VDY109" s="0"/>
      <c r="VDZ109" s="0"/>
      <c r="VEA109" s="0"/>
      <c r="VEB109" s="0"/>
      <c r="VEC109" s="0"/>
      <c r="VED109" s="0"/>
      <c r="VEE109" s="0"/>
      <c r="VEF109" s="0"/>
      <c r="VEG109" s="0"/>
      <c r="VEH109" s="0"/>
      <c r="VEI109" s="0"/>
      <c r="VEJ109" s="0"/>
      <c r="VEK109" s="0"/>
      <c r="VEL109" s="0"/>
      <c r="VEM109" s="0"/>
      <c r="VEN109" s="0"/>
      <c r="VEO109" s="0"/>
      <c r="VEP109" s="0"/>
      <c r="VEQ109" s="0"/>
      <c r="VER109" s="0"/>
      <c r="VES109" s="0"/>
      <c r="VET109" s="0"/>
      <c r="VEU109" s="0"/>
      <c r="VEV109" s="0"/>
      <c r="VEW109" s="0"/>
      <c r="VEX109" s="0"/>
      <c r="VEY109" s="0"/>
      <c r="VEZ109" s="0"/>
      <c r="VFA109" s="0"/>
      <c r="VFB109" s="0"/>
      <c r="VFC109" s="0"/>
      <c r="VFD109" s="0"/>
      <c r="VFE109" s="0"/>
      <c r="VFF109" s="0"/>
      <c r="VFG109" s="0"/>
      <c r="VFH109" s="0"/>
      <c r="VFI109" s="0"/>
      <c r="VFJ109" s="0"/>
      <c r="VFK109" s="0"/>
      <c r="VFL109" s="0"/>
      <c r="VFM109" s="0"/>
      <c r="VFN109" s="0"/>
      <c r="VFO109" s="0"/>
      <c r="VFP109" s="0"/>
      <c r="VFQ109" s="0"/>
      <c r="VFR109" s="0"/>
      <c r="VFS109" s="0"/>
      <c r="VFT109" s="0"/>
      <c r="VFU109" s="0"/>
      <c r="VFV109" s="0"/>
      <c r="VFW109" s="0"/>
      <c r="VFX109" s="0"/>
      <c r="VFY109" s="0"/>
      <c r="VFZ109" s="0"/>
      <c r="VGA109" s="0"/>
      <c r="VGB109" s="0"/>
      <c r="VGC109" s="0"/>
      <c r="VGD109" s="0"/>
      <c r="VGE109" s="0"/>
      <c r="VGF109" s="0"/>
      <c r="VGG109" s="0"/>
      <c r="VGH109" s="0"/>
      <c r="VGI109" s="0"/>
      <c r="VGJ109" s="0"/>
      <c r="VGK109" s="0"/>
      <c r="VGL109" s="0"/>
      <c r="VGM109" s="0"/>
      <c r="VGN109" s="0"/>
      <c r="VGO109" s="0"/>
      <c r="VGP109" s="0"/>
      <c r="VGQ109" s="0"/>
      <c r="VGR109" s="0"/>
      <c r="VGS109" s="0"/>
      <c r="VGT109" s="0"/>
      <c r="VGU109" s="0"/>
      <c r="VGV109" s="0"/>
      <c r="VGW109" s="0"/>
      <c r="VGX109" s="0"/>
      <c r="VGY109" s="0"/>
      <c r="VGZ109" s="0"/>
      <c r="VHA109" s="0"/>
      <c r="VHB109" s="0"/>
      <c r="VHC109" s="0"/>
      <c r="VHD109" s="0"/>
      <c r="VHE109" s="0"/>
      <c r="VHF109" s="0"/>
      <c r="VHG109" s="0"/>
      <c r="VHH109" s="0"/>
      <c r="VHI109" s="0"/>
      <c r="VHJ109" s="0"/>
      <c r="VHK109" s="0"/>
      <c r="VHL109" s="0"/>
      <c r="VHM109" s="0"/>
      <c r="VHN109" s="0"/>
      <c r="VHO109" s="0"/>
      <c r="VHP109" s="0"/>
      <c r="VHQ109" s="0"/>
      <c r="VHR109" s="0"/>
      <c r="VHS109" s="0"/>
      <c r="VHT109" s="0"/>
      <c r="VHU109" s="0"/>
      <c r="VHV109" s="0"/>
      <c r="VHW109" s="0"/>
      <c r="VHX109" s="0"/>
      <c r="VHY109" s="0"/>
      <c r="VHZ109" s="0"/>
      <c r="VIA109" s="0"/>
      <c r="VIB109" s="0"/>
      <c r="VIC109" s="0"/>
      <c r="VID109" s="0"/>
      <c r="VIE109" s="0"/>
      <c r="VIF109" s="0"/>
      <c r="VIG109" s="0"/>
      <c r="VIH109" s="0"/>
      <c r="VII109" s="0"/>
      <c r="VIJ109" s="0"/>
      <c r="VIK109" s="0"/>
      <c r="VIL109" s="0"/>
      <c r="VIM109" s="0"/>
      <c r="VIN109" s="0"/>
      <c r="VIO109" s="0"/>
      <c r="VIP109" s="0"/>
      <c r="VIQ109" s="0"/>
      <c r="VIR109" s="0"/>
      <c r="VIS109" s="0"/>
      <c r="VIT109" s="0"/>
      <c r="VIU109" s="0"/>
      <c r="VIV109" s="0"/>
      <c r="VIW109" s="0"/>
      <c r="VIX109" s="0"/>
      <c r="VIY109" s="0"/>
      <c r="VIZ109" s="0"/>
      <c r="VJA109" s="0"/>
      <c r="VJB109" s="0"/>
      <c r="VJC109" s="0"/>
      <c r="VJD109" s="0"/>
      <c r="VJE109" s="0"/>
      <c r="VJF109" s="0"/>
      <c r="VJG109" s="0"/>
      <c r="VJH109" s="0"/>
      <c r="VJI109" s="0"/>
      <c r="VJJ109" s="0"/>
      <c r="VJK109" s="0"/>
      <c r="VJL109" s="0"/>
      <c r="VJM109" s="0"/>
      <c r="VJN109" s="0"/>
      <c r="VJO109" s="0"/>
      <c r="VJP109" s="0"/>
      <c r="VJQ109" s="0"/>
      <c r="VJR109" s="0"/>
      <c r="VJS109" s="0"/>
      <c r="VJT109" s="0"/>
      <c r="VJU109" s="0"/>
      <c r="VJV109" s="0"/>
      <c r="VJW109" s="0"/>
      <c r="VJX109" s="0"/>
      <c r="VJY109" s="0"/>
      <c r="VJZ109" s="0"/>
      <c r="VKA109" s="0"/>
      <c r="VKB109" s="0"/>
      <c r="VKC109" s="0"/>
      <c r="VKD109" s="0"/>
      <c r="VKE109" s="0"/>
      <c r="VKF109" s="0"/>
      <c r="VKG109" s="0"/>
      <c r="VKH109" s="0"/>
      <c r="VKI109" s="0"/>
      <c r="VKJ109" s="0"/>
      <c r="VKK109" s="0"/>
      <c r="VKL109" s="0"/>
      <c r="VKM109" s="0"/>
      <c r="VKN109" s="0"/>
      <c r="VKO109" s="0"/>
      <c r="VKP109" s="0"/>
      <c r="VKQ109" s="0"/>
      <c r="VKR109" s="0"/>
      <c r="VKS109" s="0"/>
      <c r="VKT109" s="0"/>
      <c r="VKU109" s="0"/>
      <c r="VKV109" s="0"/>
      <c r="VKW109" s="0"/>
      <c r="VKX109" s="0"/>
      <c r="VKY109" s="0"/>
      <c r="VKZ109" s="0"/>
      <c r="VLA109" s="0"/>
      <c r="VLB109" s="0"/>
      <c r="VLC109" s="0"/>
      <c r="VLD109" s="0"/>
      <c r="VLE109" s="0"/>
      <c r="VLF109" s="0"/>
      <c r="VLG109" s="0"/>
      <c r="VLH109" s="0"/>
      <c r="VLI109" s="0"/>
      <c r="VLJ109" s="0"/>
      <c r="VLK109" s="0"/>
      <c r="VLL109" s="0"/>
      <c r="VLM109" s="0"/>
      <c r="VLN109" s="0"/>
      <c r="VLO109" s="0"/>
      <c r="VLP109" s="0"/>
      <c r="VLQ109" s="0"/>
      <c r="VLR109" s="0"/>
      <c r="VLS109" s="0"/>
      <c r="VLT109" s="0"/>
      <c r="VLU109" s="0"/>
      <c r="VLV109" s="0"/>
      <c r="VLW109" s="0"/>
      <c r="VLX109" s="0"/>
      <c r="VLY109" s="0"/>
      <c r="VLZ109" s="0"/>
      <c r="VMA109" s="0"/>
      <c r="VMB109" s="0"/>
      <c r="VMC109" s="0"/>
      <c r="VMD109" s="0"/>
      <c r="VME109" s="0"/>
      <c r="VMF109" s="0"/>
      <c r="VMG109" s="0"/>
      <c r="VMH109" s="0"/>
      <c r="VMI109" s="0"/>
      <c r="VMJ109" s="0"/>
      <c r="VMK109" s="0"/>
      <c r="VML109" s="0"/>
      <c r="VMM109" s="0"/>
      <c r="VMN109" s="0"/>
      <c r="VMO109" s="0"/>
      <c r="VMP109" s="0"/>
      <c r="VMQ109" s="0"/>
      <c r="VMR109" s="0"/>
      <c r="VMS109" s="0"/>
      <c r="VMT109" s="0"/>
      <c r="VMU109" s="0"/>
      <c r="VMV109" s="0"/>
      <c r="VMW109" s="0"/>
      <c r="VMX109" s="0"/>
      <c r="VMY109" s="0"/>
      <c r="VMZ109" s="0"/>
      <c r="VNA109" s="0"/>
      <c r="VNB109" s="0"/>
      <c r="VNC109" s="0"/>
      <c r="VND109" s="0"/>
      <c r="VNE109" s="0"/>
      <c r="VNF109" s="0"/>
      <c r="VNG109" s="0"/>
      <c r="VNH109" s="0"/>
      <c r="VNI109" s="0"/>
      <c r="VNJ109" s="0"/>
      <c r="VNK109" s="0"/>
      <c r="VNL109" s="0"/>
      <c r="VNM109" s="0"/>
      <c r="VNN109" s="0"/>
      <c r="VNO109" s="0"/>
      <c r="VNP109" s="0"/>
      <c r="VNQ109" s="0"/>
      <c r="VNR109" s="0"/>
      <c r="VNS109" s="0"/>
      <c r="VNT109" s="0"/>
      <c r="VNU109" s="0"/>
      <c r="VNV109" s="0"/>
      <c r="VNW109" s="0"/>
      <c r="VNX109" s="0"/>
      <c r="VNY109" s="0"/>
      <c r="VNZ109" s="0"/>
      <c r="VOA109" s="0"/>
      <c r="VOB109" s="0"/>
      <c r="VOC109" s="0"/>
      <c r="VOD109" s="0"/>
      <c r="VOE109" s="0"/>
      <c r="VOF109" s="0"/>
      <c r="VOG109" s="0"/>
      <c r="VOH109" s="0"/>
      <c r="VOI109" s="0"/>
      <c r="VOJ109" s="0"/>
      <c r="VOK109" s="0"/>
      <c r="VOL109" s="0"/>
      <c r="VOM109" s="0"/>
      <c r="VON109" s="0"/>
      <c r="VOO109" s="0"/>
      <c r="VOP109" s="0"/>
      <c r="VOQ109" s="0"/>
      <c r="VOR109" s="0"/>
      <c r="VOS109" s="0"/>
      <c r="VOT109" s="0"/>
      <c r="VOU109" s="0"/>
      <c r="VOV109" s="0"/>
      <c r="VOW109" s="0"/>
      <c r="VOX109" s="0"/>
      <c r="VOY109" s="0"/>
      <c r="VOZ109" s="0"/>
      <c r="VPA109" s="0"/>
      <c r="VPB109" s="0"/>
      <c r="VPC109" s="0"/>
      <c r="VPD109" s="0"/>
      <c r="VPE109" s="0"/>
      <c r="VPF109" s="0"/>
      <c r="VPG109" s="0"/>
      <c r="VPH109" s="0"/>
      <c r="VPI109" s="0"/>
      <c r="VPJ109" s="0"/>
      <c r="VPK109" s="0"/>
      <c r="VPL109" s="0"/>
      <c r="VPM109" s="0"/>
      <c r="VPN109" s="0"/>
      <c r="VPO109" s="0"/>
      <c r="VPP109" s="0"/>
      <c r="VPQ109" s="0"/>
      <c r="VPR109" s="0"/>
      <c r="VPS109" s="0"/>
      <c r="VPT109" s="0"/>
      <c r="VPU109" s="0"/>
      <c r="VPV109" s="0"/>
      <c r="VPW109" s="0"/>
      <c r="VPX109" s="0"/>
      <c r="VPY109" s="0"/>
      <c r="VPZ109" s="0"/>
      <c r="VQA109" s="0"/>
      <c r="VQB109" s="0"/>
      <c r="VQC109" s="0"/>
      <c r="VQD109" s="0"/>
      <c r="VQE109" s="0"/>
      <c r="VQF109" s="0"/>
      <c r="VQG109" s="0"/>
      <c r="VQH109" s="0"/>
      <c r="VQI109" s="0"/>
      <c r="VQJ109" s="0"/>
      <c r="VQK109" s="0"/>
      <c r="VQL109" s="0"/>
      <c r="VQM109" s="0"/>
      <c r="VQN109" s="0"/>
      <c r="VQO109" s="0"/>
      <c r="VQP109" s="0"/>
      <c r="VQQ109" s="0"/>
      <c r="VQR109" s="0"/>
      <c r="VQS109" s="0"/>
      <c r="VQT109" s="0"/>
      <c r="VQU109" s="0"/>
      <c r="VQV109" s="0"/>
      <c r="VQW109" s="0"/>
      <c r="VQX109" s="0"/>
      <c r="VQY109" s="0"/>
      <c r="VQZ109" s="0"/>
      <c r="VRA109" s="0"/>
      <c r="VRB109" s="0"/>
      <c r="VRC109" s="0"/>
      <c r="VRD109" s="0"/>
      <c r="VRE109" s="0"/>
      <c r="VRF109" s="0"/>
      <c r="VRG109" s="0"/>
      <c r="VRH109" s="0"/>
      <c r="VRI109" s="0"/>
      <c r="VRJ109" s="0"/>
      <c r="VRK109" s="0"/>
      <c r="VRL109" s="0"/>
      <c r="VRM109" s="0"/>
      <c r="VRN109" s="0"/>
      <c r="VRO109" s="0"/>
      <c r="VRP109" s="0"/>
      <c r="VRQ109" s="0"/>
      <c r="VRR109" s="0"/>
      <c r="VRS109" s="0"/>
      <c r="VRT109" s="0"/>
      <c r="VRU109" s="0"/>
      <c r="VRV109" s="0"/>
      <c r="VRW109" s="0"/>
      <c r="VRX109" s="0"/>
      <c r="VRY109" s="0"/>
      <c r="VRZ109" s="0"/>
      <c r="VSA109" s="0"/>
      <c r="VSB109" s="0"/>
      <c r="VSC109" s="0"/>
      <c r="VSD109" s="0"/>
      <c r="VSE109" s="0"/>
      <c r="VSF109" s="0"/>
      <c r="VSG109" s="0"/>
      <c r="VSH109" s="0"/>
      <c r="VSI109" s="0"/>
      <c r="VSJ109" s="0"/>
      <c r="VSK109" s="0"/>
      <c r="VSL109" s="0"/>
      <c r="VSM109" s="0"/>
      <c r="VSN109" s="0"/>
      <c r="VSO109" s="0"/>
      <c r="VSP109" s="0"/>
      <c r="VSQ109" s="0"/>
      <c r="VSR109" s="0"/>
      <c r="VSS109" s="0"/>
      <c r="VST109" s="0"/>
      <c r="VSU109" s="0"/>
      <c r="VSV109" s="0"/>
      <c r="VSW109" s="0"/>
      <c r="VSX109" s="0"/>
      <c r="VSY109" s="0"/>
      <c r="VSZ109" s="0"/>
      <c r="VTA109" s="0"/>
      <c r="VTB109" s="0"/>
      <c r="VTC109" s="0"/>
      <c r="VTD109" s="0"/>
      <c r="VTE109" s="0"/>
      <c r="VTF109" s="0"/>
      <c r="VTG109" s="0"/>
      <c r="VTH109" s="0"/>
      <c r="VTI109" s="0"/>
      <c r="VTJ109" s="0"/>
      <c r="VTK109" s="0"/>
      <c r="VTL109" s="0"/>
      <c r="VTM109" s="0"/>
      <c r="VTN109" s="0"/>
      <c r="VTO109" s="0"/>
      <c r="VTP109" s="0"/>
      <c r="VTQ109" s="0"/>
      <c r="VTR109" s="0"/>
      <c r="VTS109" s="0"/>
      <c r="VTT109" s="0"/>
      <c r="VTU109" s="0"/>
      <c r="VTV109" s="0"/>
      <c r="VTW109" s="0"/>
      <c r="VTX109" s="0"/>
      <c r="VTY109" s="0"/>
      <c r="VTZ109" s="0"/>
      <c r="VUA109" s="0"/>
      <c r="VUB109" s="0"/>
      <c r="VUC109" s="0"/>
      <c r="VUD109" s="0"/>
      <c r="VUE109" s="0"/>
      <c r="VUF109" s="0"/>
      <c r="VUG109" s="0"/>
      <c r="VUH109" s="0"/>
      <c r="VUI109" s="0"/>
      <c r="VUJ109" s="0"/>
      <c r="VUK109" s="0"/>
      <c r="VUL109" s="0"/>
      <c r="VUM109" s="0"/>
      <c r="VUN109" s="0"/>
      <c r="VUO109" s="0"/>
      <c r="VUP109" s="0"/>
      <c r="VUQ109" s="0"/>
      <c r="VUR109" s="0"/>
      <c r="VUS109" s="0"/>
      <c r="VUT109" s="0"/>
      <c r="VUU109" s="0"/>
      <c r="VUV109" s="0"/>
      <c r="VUW109" s="0"/>
      <c r="VUX109" s="0"/>
      <c r="VUY109" s="0"/>
      <c r="VUZ109" s="0"/>
      <c r="VVA109" s="0"/>
      <c r="VVB109" s="0"/>
      <c r="VVC109" s="0"/>
      <c r="VVD109" s="0"/>
      <c r="VVE109" s="0"/>
      <c r="VVF109" s="0"/>
      <c r="VVG109" s="0"/>
      <c r="VVH109" s="0"/>
      <c r="VVI109" s="0"/>
      <c r="VVJ109" s="0"/>
      <c r="VVK109" s="0"/>
      <c r="VVL109" s="0"/>
      <c r="VVM109" s="0"/>
      <c r="VVN109" s="0"/>
      <c r="VVO109" s="0"/>
      <c r="VVP109" s="0"/>
      <c r="VVQ109" s="0"/>
      <c r="VVR109" s="0"/>
      <c r="VVS109" s="0"/>
      <c r="VVT109" s="0"/>
      <c r="VVU109" s="0"/>
      <c r="VVV109" s="0"/>
      <c r="VVW109" s="0"/>
      <c r="VVX109" s="0"/>
      <c r="VVY109" s="0"/>
      <c r="VVZ109" s="0"/>
      <c r="VWA109" s="0"/>
      <c r="VWB109" s="0"/>
      <c r="VWC109" s="0"/>
      <c r="VWD109" s="0"/>
      <c r="VWE109" s="0"/>
      <c r="VWF109" s="0"/>
      <c r="VWG109" s="0"/>
      <c r="VWH109" s="0"/>
      <c r="VWI109" s="0"/>
      <c r="VWJ109" s="0"/>
      <c r="VWK109" s="0"/>
      <c r="VWL109" s="0"/>
      <c r="VWM109" s="0"/>
      <c r="VWN109" s="0"/>
      <c r="VWO109" s="0"/>
      <c r="VWP109" s="0"/>
      <c r="VWQ109" s="0"/>
      <c r="VWR109" s="0"/>
      <c r="VWS109" s="0"/>
      <c r="VWT109" s="0"/>
      <c r="VWU109" s="0"/>
      <c r="VWV109" s="0"/>
      <c r="VWW109" s="0"/>
      <c r="VWX109" s="0"/>
      <c r="VWY109" s="0"/>
      <c r="VWZ109" s="0"/>
      <c r="VXA109" s="0"/>
      <c r="VXB109" s="0"/>
      <c r="VXC109" s="0"/>
      <c r="VXD109" s="0"/>
      <c r="VXE109" s="0"/>
      <c r="VXF109" s="0"/>
      <c r="VXG109" s="0"/>
      <c r="VXH109" s="0"/>
      <c r="VXI109" s="0"/>
      <c r="VXJ109" s="0"/>
      <c r="VXK109" s="0"/>
      <c r="VXL109" s="0"/>
      <c r="VXM109" s="0"/>
      <c r="VXN109" s="0"/>
      <c r="VXO109" s="0"/>
      <c r="VXP109" s="0"/>
      <c r="VXQ109" s="0"/>
      <c r="VXR109" s="0"/>
      <c r="VXS109" s="0"/>
      <c r="VXT109" s="0"/>
      <c r="VXU109" s="0"/>
      <c r="VXV109" s="0"/>
      <c r="VXW109" s="0"/>
      <c r="VXX109" s="0"/>
      <c r="VXY109" s="0"/>
      <c r="VXZ109" s="0"/>
      <c r="VYA109" s="0"/>
      <c r="VYB109" s="0"/>
      <c r="VYC109" s="0"/>
      <c r="VYD109" s="0"/>
      <c r="VYE109" s="0"/>
      <c r="VYF109" s="0"/>
      <c r="VYG109" s="0"/>
      <c r="VYH109" s="0"/>
      <c r="VYI109" s="0"/>
      <c r="VYJ109" s="0"/>
      <c r="VYK109" s="0"/>
      <c r="VYL109" s="0"/>
      <c r="VYM109" s="0"/>
      <c r="VYN109" s="0"/>
      <c r="VYO109" s="0"/>
      <c r="VYP109" s="0"/>
      <c r="VYQ109" s="0"/>
      <c r="VYR109" s="0"/>
      <c r="VYS109" s="0"/>
      <c r="VYT109" s="0"/>
      <c r="VYU109" s="0"/>
      <c r="VYV109" s="0"/>
      <c r="VYW109" s="0"/>
      <c r="VYX109" s="0"/>
      <c r="VYY109" s="0"/>
      <c r="VYZ109" s="0"/>
      <c r="VZA109" s="0"/>
      <c r="VZB109" s="0"/>
      <c r="VZC109" s="0"/>
      <c r="VZD109" s="0"/>
      <c r="VZE109" s="0"/>
      <c r="VZF109" s="0"/>
      <c r="VZG109" s="0"/>
      <c r="VZH109" s="0"/>
      <c r="VZI109" s="0"/>
      <c r="VZJ109" s="0"/>
      <c r="VZK109" s="0"/>
      <c r="VZL109" s="0"/>
      <c r="VZM109" s="0"/>
      <c r="VZN109" s="0"/>
      <c r="VZO109" s="0"/>
      <c r="VZP109" s="0"/>
      <c r="VZQ109" s="0"/>
      <c r="VZR109" s="0"/>
      <c r="VZS109" s="0"/>
      <c r="VZT109" s="0"/>
      <c r="VZU109" s="0"/>
      <c r="VZV109" s="0"/>
      <c r="VZW109" s="0"/>
      <c r="VZX109" s="0"/>
      <c r="VZY109" s="0"/>
      <c r="VZZ109" s="0"/>
      <c r="WAA109" s="0"/>
      <c r="WAB109" s="0"/>
      <c r="WAC109" s="0"/>
      <c r="WAD109" s="0"/>
      <c r="WAE109" s="0"/>
      <c r="WAF109" s="0"/>
      <c r="WAG109" s="0"/>
      <c r="WAH109" s="0"/>
      <c r="WAI109" s="0"/>
      <c r="WAJ109" s="0"/>
      <c r="WAK109" s="0"/>
      <c r="WAL109" s="0"/>
      <c r="WAM109" s="0"/>
      <c r="WAN109" s="0"/>
      <c r="WAO109" s="0"/>
      <c r="WAP109" s="0"/>
      <c r="WAQ109" s="0"/>
      <c r="WAR109" s="0"/>
      <c r="WAS109" s="0"/>
      <c r="WAT109" s="0"/>
      <c r="WAU109" s="0"/>
      <c r="WAV109" s="0"/>
      <c r="WAW109" s="0"/>
      <c r="WAX109" s="0"/>
      <c r="WAY109" s="0"/>
      <c r="WAZ109" s="0"/>
      <c r="WBA109" s="0"/>
      <c r="WBB109" s="0"/>
      <c r="WBC109" s="0"/>
      <c r="WBD109" s="0"/>
      <c r="WBE109" s="0"/>
      <c r="WBF109" s="0"/>
      <c r="WBG109" s="0"/>
      <c r="WBH109" s="0"/>
      <c r="WBI109" s="0"/>
      <c r="WBJ109" s="0"/>
      <c r="WBK109" s="0"/>
      <c r="WBL109" s="0"/>
      <c r="WBM109" s="0"/>
      <c r="WBN109" s="0"/>
      <c r="WBO109" s="0"/>
      <c r="WBP109" s="0"/>
      <c r="WBQ109" s="0"/>
      <c r="WBR109" s="0"/>
      <c r="WBS109" s="0"/>
      <c r="WBT109" s="0"/>
      <c r="WBU109" s="0"/>
      <c r="WBV109" s="0"/>
      <c r="WBW109" s="0"/>
      <c r="WBX109" s="0"/>
      <c r="WBY109" s="0"/>
      <c r="WBZ109" s="0"/>
      <c r="WCA109" s="0"/>
      <c r="WCB109" s="0"/>
      <c r="WCC109" s="0"/>
      <c r="WCD109" s="0"/>
      <c r="WCE109" s="0"/>
      <c r="WCF109" s="0"/>
      <c r="WCG109" s="0"/>
      <c r="WCH109" s="0"/>
      <c r="WCI109" s="0"/>
      <c r="WCJ109" s="0"/>
      <c r="WCK109" s="0"/>
      <c r="WCL109" s="0"/>
      <c r="WCM109" s="0"/>
      <c r="WCN109" s="0"/>
      <c r="WCO109" s="0"/>
      <c r="WCP109" s="0"/>
      <c r="WCQ109" s="0"/>
      <c r="WCR109" s="0"/>
      <c r="WCS109" s="0"/>
      <c r="WCT109" s="0"/>
      <c r="WCU109" s="0"/>
      <c r="WCV109" s="0"/>
      <c r="WCW109" s="0"/>
      <c r="WCX109" s="0"/>
      <c r="WCY109" s="0"/>
      <c r="WCZ109" s="0"/>
      <c r="WDA109" s="0"/>
      <c r="WDB109" s="0"/>
      <c r="WDC109" s="0"/>
      <c r="WDD109" s="0"/>
      <c r="WDE109" s="0"/>
      <c r="WDF109" s="0"/>
      <c r="WDG109" s="0"/>
      <c r="WDH109" s="0"/>
      <c r="WDI109" s="0"/>
      <c r="WDJ109" s="0"/>
      <c r="WDK109" s="0"/>
      <c r="WDL109" s="0"/>
      <c r="WDM109" s="0"/>
      <c r="WDN109" s="0"/>
      <c r="WDO109" s="0"/>
      <c r="WDP109" s="0"/>
      <c r="WDQ109" s="0"/>
      <c r="WDR109" s="0"/>
      <c r="WDS109" s="0"/>
      <c r="WDT109" s="0"/>
      <c r="WDU109" s="0"/>
      <c r="WDV109" s="0"/>
      <c r="WDW109" s="0"/>
      <c r="WDX109" s="0"/>
      <c r="WDY109" s="0"/>
      <c r="WDZ109" s="0"/>
      <c r="WEA109" s="0"/>
      <c r="WEB109" s="0"/>
      <c r="WEC109" s="0"/>
      <c r="WED109" s="0"/>
      <c r="WEE109" s="0"/>
      <c r="WEF109" s="0"/>
      <c r="WEG109" s="0"/>
      <c r="WEH109" s="0"/>
      <c r="WEI109" s="0"/>
      <c r="WEJ109" s="0"/>
      <c r="WEK109" s="0"/>
      <c r="WEL109" s="0"/>
      <c r="WEM109" s="0"/>
      <c r="WEN109" s="0"/>
      <c r="WEO109" s="0"/>
      <c r="WEP109" s="0"/>
      <c r="WEQ109" s="0"/>
      <c r="WER109" s="0"/>
      <c r="WES109" s="0"/>
      <c r="WET109" s="0"/>
      <c r="WEU109" s="0"/>
      <c r="WEV109" s="0"/>
      <c r="WEW109" s="0"/>
      <c r="WEX109" s="0"/>
      <c r="WEY109" s="0"/>
      <c r="WEZ109" s="0"/>
      <c r="WFA109" s="0"/>
      <c r="WFB109" s="0"/>
      <c r="WFC109" s="0"/>
      <c r="WFD109" s="0"/>
      <c r="WFE109" s="0"/>
      <c r="WFF109" s="0"/>
      <c r="WFG109" s="0"/>
      <c r="WFH109" s="0"/>
      <c r="WFI109" s="0"/>
      <c r="WFJ109" s="0"/>
      <c r="WFK109" s="0"/>
      <c r="WFL109" s="0"/>
      <c r="WFM109" s="0"/>
      <c r="WFN109" s="0"/>
      <c r="WFO109" s="0"/>
      <c r="WFP109" s="0"/>
      <c r="WFQ109" s="0"/>
      <c r="WFR109" s="0"/>
      <c r="WFS109" s="0"/>
      <c r="WFT109" s="0"/>
      <c r="WFU109" s="0"/>
      <c r="WFV109" s="0"/>
      <c r="WFW109" s="0"/>
      <c r="WFX109" s="0"/>
      <c r="WFY109" s="0"/>
      <c r="WFZ109" s="0"/>
      <c r="WGA109" s="0"/>
      <c r="WGB109" s="0"/>
      <c r="WGC109" s="0"/>
      <c r="WGD109" s="0"/>
      <c r="WGE109" s="0"/>
      <c r="WGF109" s="0"/>
      <c r="WGG109" s="0"/>
      <c r="WGH109" s="0"/>
      <c r="WGI109" s="0"/>
      <c r="WGJ109" s="0"/>
      <c r="WGK109" s="0"/>
      <c r="WGL109" s="0"/>
      <c r="WGM109" s="0"/>
      <c r="WGN109" s="0"/>
      <c r="WGO109" s="0"/>
      <c r="WGP109" s="0"/>
      <c r="WGQ109" s="0"/>
      <c r="WGR109" s="0"/>
      <c r="WGS109" s="0"/>
      <c r="WGT109" s="0"/>
      <c r="WGU109" s="0"/>
      <c r="WGV109" s="0"/>
      <c r="WGW109" s="0"/>
      <c r="WGX109" s="0"/>
      <c r="WGY109" s="0"/>
      <c r="WGZ109" s="0"/>
      <c r="WHA109" s="0"/>
      <c r="WHB109" s="0"/>
      <c r="WHC109" s="0"/>
      <c r="WHD109" s="0"/>
      <c r="WHE109" s="0"/>
      <c r="WHF109" s="0"/>
      <c r="WHG109" s="0"/>
      <c r="WHH109" s="0"/>
      <c r="WHI109" s="0"/>
      <c r="WHJ109" s="0"/>
      <c r="WHK109" s="0"/>
      <c r="WHL109" s="0"/>
      <c r="WHM109" s="0"/>
      <c r="WHN109" s="0"/>
      <c r="WHO109" s="0"/>
      <c r="WHP109" s="0"/>
      <c r="WHQ109" s="0"/>
      <c r="WHR109" s="0"/>
      <c r="WHS109" s="0"/>
      <c r="WHT109" s="0"/>
      <c r="WHU109" s="0"/>
      <c r="WHV109" s="0"/>
      <c r="WHW109" s="0"/>
      <c r="WHX109" s="0"/>
      <c r="WHY109" s="0"/>
      <c r="WHZ109" s="0"/>
      <c r="WIA109" s="0"/>
      <c r="WIB109" s="0"/>
      <c r="WIC109" s="0"/>
      <c r="WID109" s="0"/>
      <c r="WIE109" s="0"/>
      <c r="WIF109" s="0"/>
      <c r="WIG109" s="0"/>
      <c r="WIH109" s="0"/>
      <c r="WII109" s="0"/>
      <c r="WIJ109" s="0"/>
      <c r="WIK109" s="0"/>
      <c r="WIL109" s="0"/>
      <c r="WIM109" s="0"/>
      <c r="WIN109" s="0"/>
      <c r="WIO109" s="0"/>
      <c r="WIP109" s="0"/>
      <c r="WIQ109" s="0"/>
      <c r="WIR109" s="0"/>
      <c r="WIS109" s="0"/>
      <c r="WIT109" s="0"/>
      <c r="WIU109" s="0"/>
      <c r="WIV109" s="0"/>
      <c r="WIW109" s="0"/>
      <c r="WIX109" s="0"/>
      <c r="WIY109" s="0"/>
      <c r="WIZ109" s="0"/>
      <c r="WJA109" s="0"/>
      <c r="WJB109" s="0"/>
      <c r="WJC109" s="0"/>
      <c r="WJD109" s="0"/>
      <c r="WJE109" s="0"/>
      <c r="WJF109" s="0"/>
      <c r="WJG109" s="0"/>
      <c r="WJH109" s="0"/>
      <c r="WJI109" s="0"/>
      <c r="WJJ109" s="0"/>
      <c r="WJK109" s="0"/>
      <c r="WJL109" s="0"/>
      <c r="WJM109" s="0"/>
      <c r="WJN109" s="0"/>
      <c r="WJO109" s="0"/>
      <c r="WJP109" s="0"/>
      <c r="WJQ109" s="0"/>
      <c r="WJR109" s="0"/>
      <c r="WJS109" s="0"/>
      <c r="WJT109" s="0"/>
      <c r="WJU109" s="0"/>
      <c r="WJV109" s="0"/>
      <c r="WJW109" s="0"/>
      <c r="WJX109" s="0"/>
      <c r="WJY109" s="0"/>
      <c r="WJZ109" s="0"/>
      <c r="WKA109" s="0"/>
      <c r="WKB109" s="0"/>
      <c r="WKC109" s="0"/>
      <c r="WKD109" s="0"/>
      <c r="WKE109" s="0"/>
      <c r="WKF109" s="0"/>
      <c r="WKG109" s="0"/>
      <c r="WKH109" s="0"/>
      <c r="WKI109" s="0"/>
      <c r="WKJ109" s="0"/>
      <c r="WKK109" s="0"/>
      <c r="WKL109" s="0"/>
      <c r="WKM109" s="0"/>
      <c r="WKN109" s="0"/>
      <c r="WKO109" s="0"/>
      <c r="WKP109" s="0"/>
      <c r="WKQ109" s="0"/>
      <c r="WKR109" s="0"/>
      <c r="WKS109" s="0"/>
      <c r="WKT109" s="0"/>
      <c r="WKU109" s="0"/>
      <c r="WKV109" s="0"/>
      <c r="WKW109" s="0"/>
      <c r="WKX109" s="0"/>
      <c r="WKY109" s="0"/>
      <c r="WKZ109" s="0"/>
      <c r="WLA109" s="0"/>
      <c r="WLB109" s="0"/>
      <c r="WLC109" s="0"/>
      <c r="WLD109" s="0"/>
      <c r="WLE109" s="0"/>
      <c r="WLF109" s="0"/>
      <c r="WLG109" s="0"/>
      <c r="WLH109" s="0"/>
      <c r="WLI109" s="0"/>
      <c r="WLJ109" s="0"/>
      <c r="WLK109" s="0"/>
      <c r="WLL109" s="0"/>
      <c r="WLM109" s="0"/>
      <c r="WLN109" s="0"/>
      <c r="WLO109" s="0"/>
      <c r="WLP109" s="0"/>
      <c r="WLQ109" s="0"/>
      <c r="WLR109" s="0"/>
      <c r="WLS109" s="0"/>
      <c r="WLT109" s="0"/>
      <c r="WLU109" s="0"/>
      <c r="WLV109" s="0"/>
      <c r="WLW109" s="0"/>
      <c r="WLX109" s="0"/>
      <c r="WLY109" s="0"/>
      <c r="WLZ109" s="0"/>
      <c r="WMA109" s="0"/>
      <c r="WMB109" s="0"/>
      <c r="WMC109" s="0"/>
      <c r="WMD109" s="0"/>
      <c r="WME109" s="0"/>
      <c r="WMF109" s="0"/>
      <c r="WMG109" s="0"/>
      <c r="WMH109" s="0"/>
      <c r="WMI109" s="0"/>
      <c r="WMJ109" s="0"/>
      <c r="WMK109" s="0"/>
      <c r="WML109" s="0"/>
      <c r="WMM109" s="0"/>
      <c r="WMN109" s="0"/>
      <c r="WMO109" s="0"/>
      <c r="WMP109" s="0"/>
      <c r="WMQ109" s="0"/>
      <c r="WMR109" s="0"/>
      <c r="WMS109" s="0"/>
      <c r="WMT109" s="0"/>
      <c r="WMU109" s="0"/>
      <c r="WMV109" s="0"/>
      <c r="WMW109" s="0"/>
      <c r="WMX109" s="0"/>
      <c r="WMY109" s="0"/>
      <c r="WMZ109" s="0"/>
      <c r="WNA109" s="0"/>
      <c r="WNB109" s="0"/>
      <c r="WNC109" s="0"/>
      <c r="WND109" s="0"/>
      <c r="WNE109" s="0"/>
      <c r="WNF109" s="0"/>
      <c r="WNG109" s="0"/>
      <c r="WNH109" s="0"/>
      <c r="WNI109" s="0"/>
      <c r="WNJ109" s="0"/>
      <c r="WNK109" s="0"/>
      <c r="WNL109" s="0"/>
      <c r="WNM109" s="0"/>
      <c r="WNN109" s="0"/>
      <c r="WNO109" s="0"/>
      <c r="WNP109" s="0"/>
      <c r="WNQ109" s="0"/>
      <c r="WNR109" s="0"/>
      <c r="WNS109" s="0"/>
      <c r="WNT109" s="0"/>
      <c r="WNU109" s="0"/>
      <c r="WNV109" s="0"/>
      <c r="WNW109" s="0"/>
      <c r="WNX109" s="0"/>
      <c r="WNY109" s="0"/>
      <c r="WNZ109" s="0"/>
      <c r="WOA109" s="0"/>
      <c r="WOB109" s="0"/>
      <c r="WOC109" s="0"/>
      <c r="WOD109" s="0"/>
      <c r="WOE109" s="0"/>
      <c r="WOF109" s="0"/>
      <c r="WOG109" s="0"/>
      <c r="WOH109" s="0"/>
      <c r="WOI109" s="0"/>
      <c r="WOJ109" s="0"/>
      <c r="WOK109" s="0"/>
      <c r="WOL109" s="0"/>
      <c r="WOM109" s="0"/>
      <c r="WON109" s="0"/>
      <c r="WOO109" s="0"/>
      <c r="WOP109" s="0"/>
      <c r="WOQ109" s="0"/>
      <c r="WOR109" s="0"/>
      <c r="WOS109" s="0"/>
      <c r="WOT109" s="0"/>
      <c r="WOU109" s="0"/>
      <c r="WOV109" s="0"/>
      <c r="WOW109" s="0"/>
      <c r="WOX109" s="0"/>
      <c r="WOY109" s="0"/>
      <c r="WOZ109" s="0"/>
      <c r="WPA109" s="0"/>
      <c r="WPB109" s="0"/>
      <c r="WPC109" s="0"/>
      <c r="WPD109" s="0"/>
      <c r="WPE109" s="0"/>
      <c r="WPF109" s="0"/>
      <c r="WPG109" s="0"/>
      <c r="WPH109" s="0"/>
      <c r="WPI109" s="0"/>
      <c r="WPJ109" s="0"/>
      <c r="WPK109" s="0"/>
      <c r="WPL109" s="0"/>
      <c r="WPM109" s="0"/>
      <c r="WPN109" s="0"/>
      <c r="WPO109" s="0"/>
      <c r="WPP109" s="0"/>
      <c r="WPQ109" s="0"/>
      <c r="WPR109" s="0"/>
      <c r="WPS109" s="0"/>
      <c r="WPT109" s="0"/>
      <c r="WPU109" s="0"/>
      <c r="WPV109" s="0"/>
      <c r="WPW109" s="0"/>
      <c r="WPX109" s="0"/>
      <c r="WPY109" s="0"/>
      <c r="WPZ109" s="0"/>
      <c r="WQA109" s="0"/>
      <c r="WQB109" s="0"/>
      <c r="WQC109" s="0"/>
      <c r="WQD109" s="0"/>
      <c r="WQE109" s="0"/>
      <c r="WQF109" s="0"/>
      <c r="WQG109" s="0"/>
      <c r="WQH109" s="0"/>
      <c r="WQI109" s="0"/>
      <c r="WQJ109" s="0"/>
      <c r="WQK109" s="0"/>
      <c r="WQL109" s="0"/>
      <c r="WQM109" s="0"/>
      <c r="WQN109" s="0"/>
      <c r="WQO109" s="0"/>
      <c r="WQP109" s="0"/>
      <c r="WQQ109" s="0"/>
      <c r="WQR109" s="0"/>
      <c r="WQS109" s="0"/>
      <c r="WQT109" s="0"/>
      <c r="WQU109" s="0"/>
      <c r="WQV109" s="0"/>
      <c r="WQW109" s="0"/>
      <c r="WQX109" s="0"/>
      <c r="WQY109" s="0"/>
      <c r="WQZ109" s="0"/>
      <c r="WRA109" s="0"/>
      <c r="WRB109" s="0"/>
      <c r="WRC109" s="0"/>
      <c r="WRD109" s="0"/>
      <c r="WRE109" s="0"/>
      <c r="WRF109" s="0"/>
      <c r="WRG109" s="0"/>
      <c r="WRH109" s="0"/>
      <c r="WRI109" s="0"/>
      <c r="WRJ109" s="0"/>
      <c r="WRK109" s="0"/>
      <c r="WRL109" s="0"/>
      <c r="WRM109" s="0"/>
      <c r="WRN109" s="0"/>
      <c r="WRO109" s="0"/>
      <c r="WRP109" s="0"/>
      <c r="WRQ109" s="0"/>
      <c r="WRR109" s="0"/>
      <c r="WRS109" s="0"/>
      <c r="WRT109" s="0"/>
      <c r="WRU109" s="0"/>
      <c r="WRV109" s="0"/>
      <c r="WRW109" s="0"/>
      <c r="WRX109" s="0"/>
      <c r="WRY109" s="0"/>
      <c r="WRZ109" s="0"/>
      <c r="WSA109" s="0"/>
      <c r="WSB109" s="0"/>
      <c r="WSC109" s="0"/>
      <c r="WSD109" s="0"/>
      <c r="WSE109" s="0"/>
      <c r="WSF109" s="0"/>
      <c r="WSG109" s="0"/>
      <c r="WSH109" s="0"/>
      <c r="WSI109" s="0"/>
      <c r="WSJ109" s="0"/>
      <c r="WSK109" s="0"/>
      <c r="WSL109" s="0"/>
      <c r="WSM109" s="0"/>
      <c r="WSN109" s="0"/>
      <c r="WSO109" s="0"/>
      <c r="WSP109" s="0"/>
      <c r="WSQ109" s="0"/>
      <c r="WSR109" s="0"/>
      <c r="WSS109" s="0"/>
      <c r="WST109" s="0"/>
      <c r="WSU109" s="0"/>
      <c r="WSV109" s="0"/>
      <c r="WSW109" s="0"/>
      <c r="WSX109" s="0"/>
      <c r="WSY109" s="0"/>
      <c r="WSZ109" s="0"/>
      <c r="WTA109" s="0"/>
      <c r="WTB109" s="0"/>
      <c r="WTC109" s="0"/>
      <c r="WTD109" s="0"/>
      <c r="WTE109" s="0"/>
      <c r="WTF109" s="0"/>
      <c r="WTG109" s="0"/>
      <c r="WTH109" s="0"/>
      <c r="WTI109" s="0"/>
      <c r="WTJ109" s="0"/>
      <c r="WTK109" s="0"/>
      <c r="WTL109" s="0"/>
      <c r="WTM109" s="0"/>
      <c r="WTN109" s="0"/>
      <c r="WTO109" s="0"/>
      <c r="WTP109" s="0"/>
      <c r="WTQ109" s="0"/>
      <c r="WTR109" s="0"/>
      <c r="WTS109" s="0"/>
      <c r="WTT109" s="0"/>
      <c r="WTU109" s="0"/>
      <c r="WTV109" s="0"/>
      <c r="WTW109" s="0"/>
      <c r="WTX109" s="0"/>
      <c r="WTY109" s="0"/>
      <c r="WTZ109" s="0"/>
      <c r="WUA109" s="0"/>
      <c r="WUB109" s="0"/>
      <c r="WUC109" s="0"/>
      <c r="WUD109" s="0"/>
      <c r="WUE109" s="0"/>
      <c r="WUF109" s="0"/>
      <c r="WUG109" s="0"/>
      <c r="WUH109" s="0"/>
      <c r="WUI109" s="0"/>
      <c r="WUJ109" s="0"/>
      <c r="WUK109" s="0"/>
      <c r="WUL109" s="0"/>
      <c r="WUM109" s="0"/>
      <c r="WUN109" s="0"/>
      <c r="WUO109" s="0"/>
      <c r="WUP109" s="0"/>
      <c r="WUQ109" s="0"/>
      <c r="WUR109" s="0"/>
      <c r="WUS109" s="0"/>
      <c r="WUT109" s="0"/>
      <c r="WUU109" s="0"/>
      <c r="WUV109" s="0"/>
      <c r="WUW109" s="0"/>
      <c r="WUX109" s="0"/>
      <c r="WUY109" s="0"/>
      <c r="WUZ109" s="0"/>
      <c r="WVA109" s="0"/>
      <c r="WVB109" s="0"/>
      <c r="WVC109" s="0"/>
      <c r="WVD109" s="0"/>
      <c r="WVE109" s="0"/>
      <c r="WVF109" s="0"/>
      <c r="WVG109" s="0"/>
      <c r="WVH109" s="0"/>
      <c r="WVI109" s="0"/>
      <c r="WVJ109" s="0"/>
      <c r="WVK109" s="0"/>
      <c r="WVL109" s="0"/>
      <c r="WVM109" s="0"/>
      <c r="WVN109" s="0"/>
      <c r="WVO109" s="0"/>
      <c r="WVP109" s="0"/>
      <c r="WVQ109" s="0"/>
      <c r="WVR109" s="0"/>
      <c r="WVS109" s="0"/>
      <c r="WVT109" s="0"/>
      <c r="WVU109" s="0"/>
      <c r="WVV109" s="0"/>
      <c r="WVW109" s="0"/>
      <c r="WVX109" s="0"/>
      <c r="WVY109" s="0"/>
      <c r="WVZ109" s="0"/>
      <c r="WWA109" s="0"/>
      <c r="WWB109" s="0"/>
      <c r="WWC109" s="0"/>
      <c r="WWD109" s="0"/>
      <c r="WWE109" s="0"/>
      <c r="WWF109" s="0"/>
      <c r="WWG109" s="0"/>
      <c r="WWH109" s="0"/>
      <c r="WWI109" s="0"/>
      <c r="WWJ109" s="0"/>
      <c r="WWK109" s="0"/>
      <c r="WWL109" s="0"/>
      <c r="WWM109" s="0"/>
      <c r="WWN109" s="0"/>
      <c r="WWO109" s="0"/>
      <c r="WWP109" s="0"/>
      <c r="WWQ109" s="0"/>
      <c r="WWR109" s="0"/>
      <c r="WWS109" s="0"/>
      <c r="WWT109" s="0"/>
      <c r="WWU109" s="0"/>
      <c r="WWV109" s="0"/>
      <c r="WWW109" s="0"/>
      <c r="WWX109" s="0"/>
      <c r="WWY109" s="0"/>
      <c r="WWZ109" s="0"/>
      <c r="WXA109" s="0"/>
      <c r="WXB109" s="0"/>
      <c r="WXC109" s="0"/>
      <c r="WXD109" s="0"/>
      <c r="WXE109" s="0"/>
      <c r="WXF109" s="0"/>
      <c r="WXG109" s="0"/>
      <c r="WXH109" s="0"/>
      <c r="WXI109" s="0"/>
      <c r="WXJ109" s="0"/>
      <c r="WXK109" s="0"/>
      <c r="WXL109" s="0"/>
      <c r="WXM109" s="0"/>
      <c r="WXN109" s="0"/>
      <c r="WXO109" s="0"/>
      <c r="WXP109" s="0"/>
      <c r="WXQ109" s="0"/>
      <c r="WXR109" s="0"/>
      <c r="WXS109" s="0"/>
      <c r="WXT109" s="0"/>
      <c r="WXU109" s="0"/>
      <c r="WXV109" s="0"/>
      <c r="WXW109" s="0"/>
      <c r="WXX109" s="0"/>
      <c r="WXY109" s="0"/>
      <c r="WXZ109" s="0"/>
      <c r="WYA109" s="0"/>
      <c r="WYB109" s="0"/>
      <c r="WYC109" s="0"/>
      <c r="WYD109" s="0"/>
      <c r="WYE109" s="0"/>
      <c r="WYF109" s="0"/>
      <c r="WYG109" s="0"/>
      <c r="WYH109" s="0"/>
      <c r="WYI109" s="0"/>
      <c r="WYJ109" s="0"/>
      <c r="WYK109" s="0"/>
      <c r="WYL109" s="0"/>
      <c r="WYM109" s="0"/>
      <c r="WYN109" s="0"/>
      <c r="WYO109" s="0"/>
      <c r="WYP109" s="0"/>
      <c r="WYQ109" s="0"/>
      <c r="WYR109" s="0"/>
      <c r="WYS109" s="0"/>
      <c r="WYT109" s="0"/>
      <c r="WYU109" s="0"/>
      <c r="WYV109" s="0"/>
      <c r="WYW109" s="0"/>
      <c r="WYX109" s="0"/>
      <c r="WYY109" s="0"/>
      <c r="WYZ109" s="0"/>
      <c r="WZA109" s="0"/>
      <c r="WZB109" s="0"/>
      <c r="WZC109" s="0"/>
      <c r="WZD109" s="0"/>
      <c r="WZE109" s="0"/>
      <c r="WZF109" s="0"/>
      <c r="WZG109" s="0"/>
      <c r="WZH109" s="0"/>
      <c r="WZI109" s="0"/>
      <c r="WZJ109" s="0"/>
      <c r="WZK109" s="0"/>
      <c r="WZL109" s="0"/>
      <c r="WZM109" s="0"/>
      <c r="WZN109" s="0"/>
      <c r="WZO109" s="0"/>
      <c r="WZP109" s="0"/>
      <c r="WZQ109" s="0"/>
      <c r="WZR109" s="0"/>
      <c r="WZS109" s="0"/>
      <c r="WZT109" s="0"/>
      <c r="WZU109" s="0"/>
      <c r="WZV109" s="0"/>
      <c r="WZW109" s="0"/>
      <c r="WZX109" s="0"/>
      <c r="WZY109" s="0"/>
      <c r="WZZ109" s="0"/>
      <c r="XAA109" s="0"/>
      <c r="XAB109" s="0"/>
      <c r="XAC109" s="0"/>
      <c r="XAD109" s="0"/>
      <c r="XAE109" s="0"/>
      <c r="XAF109" s="0"/>
      <c r="XAG109" s="0"/>
      <c r="XAH109" s="0"/>
      <c r="XAI109" s="0"/>
      <c r="XAJ109" s="0"/>
      <c r="XAK109" s="0"/>
      <c r="XAL109" s="0"/>
      <c r="XAM109" s="0"/>
      <c r="XAN109" s="0"/>
      <c r="XAO109" s="0"/>
      <c r="XAP109" s="0"/>
      <c r="XAQ109" s="0"/>
      <c r="XAR109" s="0"/>
      <c r="XAS109" s="0"/>
      <c r="XAT109" s="0"/>
      <c r="XAU109" s="0"/>
      <c r="XAV109" s="0"/>
      <c r="XAW109" s="0"/>
      <c r="XAX109" s="0"/>
      <c r="XAY109" s="0"/>
      <c r="XAZ109" s="0"/>
      <c r="XBA109" s="0"/>
      <c r="XBB109" s="0"/>
      <c r="XBC109" s="0"/>
      <c r="XBD109" s="0"/>
      <c r="XBE109" s="0"/>
      <c r="XBF109" s="0"/>
      <c r="XBG109" s="0"/>
      <c r="XBH109" s="0"/>
      <c r="XBI109" s="0"/>
      <c r="XBJ109" s="0"/>
      <c r="XBK109" s="0"/>
      <c r="XBL109" s="0"/>
      <c r="XBM109" s="0"/>
      <c r="XBN109" s="0"/>
      <c r="XBO109" s="0"/>
      <c r="XBP109" s="0"/>
      <c r="XBQ109" s="0"/>
      <c r="XBR109" s="0"/>
      <c r="XBS109" s="0"/>
      <c r="XBT109" s="0"/>
      <c r="XBU109" s="0"/>
      <c r="XBV109" s="0"/>
      <c r="XBW109" s="0"/>
      <c r="XBX109" s="0"/>
      <c r="XBY109" s="0"/>
      <c r="XBZ109" s="0"/>
      <c r="XCA109" s="0"/>
      <c r="XCB109" s="0"/>
      <c r="XCC109" s="0"/>
      <c r="XCD109" s="0"/>
      <c r="XCE109" s="0"/>
      <c r="XCF109" s="0"/>
      <c r="XCG109" s="0"/>
      <c r="XCH109" s="0"/>
      <c r="XCI109" s="0"/>
      <c r="XCJ109" s="0"/>
      <c r="XCK109" s="0"/>
      <c r="XCL109" s="0"/>
      <c r="XCM109" s="0"/>
      <c r="XCN109" s="0"/>
      <c r="XCO109" s="0"/>
      <c r="XCP109" s="0"/>
      <c r="XCQ109" s="0"/>
      <c r="XCR109" s="0"/>
      <c r="XCS109" s="0"/>
      <c r="XCT109" s="0"/>
      <c r="XCU109" s="0"/>
      <c r="XCV109" s="0"/>
      <c r="XCW109" s="0"/>
      <c r="XCX109" s="0"/>
      <c r="XCY109" s="0"/>
      <c r="XCZ109" s="0"/>
      <c r="XDA109" s="0"/>
      <c r="XDB109" s="0"/>
      <c r="XDC109" s="0"/>
      <c r="XDD109" s="0"/>
      <c r="XDE109" s="0"/>
      <c r="XDF109" s="0"/>
      <c r="XDG109" s="0"/>
      <c r="XDH109" s="0"/>
      <c r="XDI109" s="0"/>
      <c r="XDJ109" s="0"/>
      <c r="XDK109" s="0"/>
      <c r="XDL109" s="0"/>
      <c r="XDM109" s="0"/>
      <c r="XDN109" s="0"/>
      <c r="XDO109" s="0"/>
      <c r="XDP109" s="0"/>
      <c r="XDQ109" s="0"/>
      <c r="XDR109" s="0"/>
      <c r="XDS109" s="0"/>
      <c r="XDT109" s="0"/>
      <c r="XDU109" s="0"/>
      <c r="XDV109" s="0"/>
      <c r="XDW109" s="0"/>
      <c r="XDX109" s="0"/>
      <c r="XDY109" s="0"/>
      <c r="XDZ109" s="0"/>
      <c r="XEA109" s="0"/>
      <c r="XEB109" s="0"/>
      <c r="XEC109" s="0"/>
      <c r="XED109" s="0"/>
      <c r="XEE109" s="0"/>
      <c r="XEF109" s="0"/>
      <c r="XEG109" s="0"/>
      <c r="XEH109" s="0"/>
      <c r="XEI109" s="0"/>
      <c r="XEJ109" s="0"/>
      <c r="XEK109" s="0"/>
      <c r="XEL109" s="0"/>
      <c r="XEM109" s="0"/>
      <c r="XEN109" s="0"/>
      <c r="XEO109" s="0"/>
      <c r="XEP109" s="0"/>
      <c r="XEQ109" s="0"/>
      <c r="XER109" s="0"/>
      <c r="XES109" s="0"/>
      <c r="XET109" s="0"/>
      <c r="XEU109" s="0"/>
      <c r="XEV109" s="0"/>
      <c r="XEW109" s="0"/>
      <c r="XEX109" s="0"/>
      <c r="XEY109" s="0"/>
      <c r="XEZ109" s="0"/>
      <c r="XFA109" s="0"/>
      <c r="XFB109" s="0"/>
      <c r="XFC109" s="0"/>
      <c r="XFD109" s="0"/>
    </row>
    <row r="110" customFormat="false" ht="15" hidden="false" customHeight="false" outlineLevel="0" collapsed="false">
      <c r="G110" s="1"/>
      <c r="U110" s="1"/>
      <c r="AA110" s="1"/>
      <c r="AL110" s="0"/>
      <c r="AM110" s="0"/>
      <c r="AN110" s="0"/>
      <c r="AO110" s="0"/>
      <c r="AP110" s="0"/>
      <c r="AQ110" s="0"/>
      <c r="AR110" s="0"/>
      <c r="AS110" s="0"/>
      <c r="AT110" s="0"/>
      <c r="AU110" s="0"/>
      <c r="AV110" s="0"/>
      <c r="AW110" s="0"/>
      <c r="AX110" s="0"/>
      <c r="AY110" s="0"/>
      <c r="AZ110" s="0"/>
      <c r="BA110" s="0"/>
      <c r="BB110" s="0"/>
      <c r="BC110" s="0"/>
      <c r="BD110" s="0"/>
      <c r="BE110" s="0"/>
      <c r="BF110" s="0"/>
      <c r="BG110" s="0"/>
      <c r="BH110" s="0"/>
      <c r="BI110" s="0"/>
      <c r="BJ110" s="0"/>
      <c r="BK110" s="0"/>
      <c r="BL110" s="0"/>
      <c r="BM110" s="0"/>
      <c r="BN110" s="0"/>
      <c r="BO110" s="0"/>
      <c r="BP110" s="0"/>
      <c r="BQ110" s="0"/>
      <c r="BR110" s="0"/>
      <c r="BS110" s="0"/>
      <c r="BT110" s="0"/>
      <c r="BU110" s="0"/>
      <c r="BV110" s="0"/>
      <c r="BW110" s="0"/>
      <c r="BX110" s="0"/>
      <c r="BY110" s="0"/>
      <c r="BZ110" s="0"/>
      <c r="CA110" s="0"/>
      <c r="CB110" s="0"/>
      <c r="CC110" s="0"/>
      <c r="CD110" s="0"/>
      <c r="CE110" s="0"/>
      <c r="CF110" s="0"/>
      <c r="CG110" s="0"/>
      <c r="CH110" s="0"/>
      <c r="CI110" s="0"/>
      <c r="CJ110" s="0"/>
      <c r="CK110" s="0"/>
      <c r="CL110" s="0"/>
      <c r="CM110" s="0"/>
      <c r="CN110" s="0"/>
      <c r="CO110" s="0"/>
      <c r="CP110" s="0"/>
      <c r="CQ110" s="0"/>
      <c r="CR110" s="0"/>
      <c r="CS110" s="0"/>
      <c r="CT110" s="0"/>
      <c r="CU110" s="0"/>
      <c r="CV110" s="0"/>
      <c r="CW110" s="0"/>
      <c r="CX110" s="0"/>
      <c r="CY110" s="0"/>
      <c r="CZ110" s="0"/>
      <c r="DA110" s="0"/>
      <c r="DB110" s="0"/>
      <c r="DC110" s="0"/>
      <c r="DD110" s="0"/>
      <c r="DE110" s="0"/>
      <c r="DF110" s="0"/>
      <c r="DG110" s="0"/>
      <c r="DH110" s="0"/>
      <c r="DI110" s="0"/>
      <c r="DJ110" s="0"/>
      <c r="DK110" s="0"/>
      <c r="DL110" s="0"/>
      <c r="DM110" s="0"/>
      <c r="DN110" s="0"/>
      <c r="DO110" s="0"/>
      <c r="DP110" s="0"/>
      <c r="DQ110" s="0"/>
      <c r="DR110" s="0"/>
      <c r="DS110" s="0"/>
      <c r="DT110" s="0"/>
      <c r="DU110" s="0"/>
      <c r="DV110" s="0"/>
      <c r="DW110" s="0"/>
      <c r="DX110" s="0"/>
      <c r="DY110" s="0"/>
      <c r="DZ110" s="0"/>
      <c r="EA110" s="0"/>
      <c r="EB110" s="0"/>
      <c r="EC110" s="0"/>
      <c r="ED110" s="0"/>
      <c r="EE110" s="0"/>
      <c r="EF110" s="0"/>
      <c r="EG110" s="0"/>
      <c r="EH110" s="0"/>
      <c r="EI110" s="0"/>
      <c r="EJ110" s="0"/>
      <c r="EK110" s="0"/>
      <c r="EL110" s="0"/>
      <c r="EM110" s="0"/>
      <c r="EN110" s="0"/>
      <c r="EO110" s="0"/>
      <c r="EP110" s="0"/>
      <c r="EQ110" s="0"/>
      <c r="ER110" s="0"/>
      <c r="ES110" s="0"/>
      <c r="ET110" s="0"/>
      <c r="EU110" s="0"/>
      <c r="EV110" s="0"/>
      <c r="EW110" s="0"/>
      <c r="EX110" s="0"/>
      <c r="EY110" s="0"/>
      <c r="EZ110" s="0"/>
      <c r="FA110" s="0"/>
      <c r="FB110" s="0"/>
      <c r="FC110" s="0"/>
      <c r="FD110" s="0"/>
      <c r="FE110" s="0"/>
      <c r="FF110" s="0"/>
      <c r="FG110" s="0"/>
      <c r="FH110" s="0"/>
      <c r="FI110" s="0"/>
      <c r="FJ110" s="0"/>
      <c r="FK110" s="0"/>
      <c r="FL110" s="0"/>
      <c r="FM110" s="0"/>
      <c r="FN110" s="0"/>
      <c r="FO110" s="0"/>
      <c r="FP110" s="0"/>
      <c r="FQ110" s="0"/>
      <c r="FR110" s="0"/>
      <c r="FS110" s="0"/>
      <c r="FT110" s="0"/>
      <c r="FU110" s="0"/>
      <c r="FV110" s="0"/>
      <c r="FW110" s="0"/>
      <c r="FX110" s="0"/>
      <c r="FY110" s="0"/>
      <c r="FZ110" s="0"/>
      <c r="GA110" s="0"/>
      <c r="GB110" s="0"/>
      <c r="GC110" s="0"/>
      <c r="GD110" s="0"/>
      <c r="GE110" s="0"/>
      <c r="GF110" s="0"/>
      <c r="GG110" s="0"/>
      <c r="GH110" s="0"/>
      <c r="GI110" s="0"/>
      <c r="GJ110" s="0"/>
      <c r="GK110" s="0"/>
      <c r="GL110" s="0"/>
      <c r="GM110" s="0"/>
      <c r="GN110" s="0"/>
      <c r="GO110" s="0"/>
      <c r="GP110" s="0"/>
      <c r="GQ110" s="0"/>
      <c r="GR110" s="0"/>
      <c r="GS110" s="0"/>
      <c r="GT110" s="0"/>
      <c r="GU110" s="0"/>
      <c r="GV110" s="0"/>
      <c r="GW110" s="0"/>
      <c r="GX110" s="0"/>
      <c r="GY110" s="0"/>
      <c r="GZ110" s="0"/>
      <c r="HA110" s="0"/>
      <c r="HB110" s="0"/>
      <c r="HC110" s="0"/>
      <c r="HD110" s="0"/>
      <c r="HE110" s="0"/>
      <c r="HF110" s="0"/>
      <c r="HG110" s="0"/>
      <c r="HH110" s="0"/>
      <c r="HI110" s="0"/>
      <c r="HJ110" s="0"/>
      <c r="HK110" s="0"/>
      <c r="HL110" s="0"/>
      <c r="HM110" s="0"/>
      <c r="HN110" s="0"/>
      <c r="HO110" s="0"/>
      <c r="HP110" s="0"/>
      <c r="HQ110" s="0"/>
      <c r="HR110" s="0"/>
      <c r="HS110" s="0"/>
      <c r="HT110" s="0"/>
      <c r="HU110" s="0"/>
      <c r="HV110" s="0"/>
      <c r="HW110" s="0"/>
      <c r="HX110" s="0"/>
      <c r="HY110" s="0"/>
      <c r="HZ110" s="0"/>
      <c r="IA110" s="0"/>
      <c r="IB110" s="0"/>
      <c r="IC110" s="0"/>
      <c r="ID110" s="0"/>
      <c r="IE110" s="0"/>
      <c r="IF110" s="0"/>
      <c r="IG110" s="0"/>
      <c r="IH110" s="0"/>
      <c r="II110" s="0"/>
      <c r="IJ110" s="0"/>
      <c r="IK110" s="0"/>
      <c r="IL110" s="0"/>
      <c r="IM110" s="0"/>
      <c r="IN110" s="0"/>
      <c r="IO110" s="0"/>
      <c r="IP110" s="0"/>
      <c r="IQ110" s="0"/>
      <c r="IR110" s="0"/>
      <c r="IS110" s="0"/>
      <c r="IT110" s="0"/>
      <c r="IU110" s="0"/>
      <c r="IV110" s="0"/>
      <c r="IW110" s="0"/>
      <c r="IX110" s="0"/>
      <c r="IY110" s="0"/>
      <c r="IZ110" s="0"/>
      <c r="JA110" s="0"/>
      <c r="JB110" s="0"/>
      <c r="JC110" s="0"/>
      <c r="JD110" s="0"/>
      <c r="JE110" s="0"/>
      <c r="JF110" s="0"/>
      <c r="JG110" s="0"/>
      <c r="JH110" s="0"/>
      <c r="JI110" s="0"/>
      <c r="JJ110" s="0"/>
      <c r="JK110" s="0"/>
      <c r="JL110" s="0"/>
      <c r="JM110" s="0"/>
      <c r="JN110" s="0"/>
      <c r="JO110" s="0"/>
      <c r="JP110" s="0"/>
      <c r="JQ110" s="0"/>
      <c r="JR110" s="0"/>
      <c r="JS110" s="0"/>
      <c r="JT110" s="0"/>
      <c r="JU110" s="0"/>
      <c r="JV110" s="0"/>
      <c r="JW110" s="0"/>
      <c r="JX110" s="0"/>
      <c r="JY110" s="0"/>
      <c r="JZ110" s="0"/>
      <c r="KA110" s="0"/>
      <c r="KB110" s="0"/>
      <c r="KC110" s="0"/>
      <c r="KD110" s="0"/>
      <c r="KE110" s="0"/>
      <c r="KF110" s="0"/>
      <c r="KG110" s="0"/>
      <c r="KH110" s="0"/>
      <c r="KI110" s="0"/>
      <c r="KJ110" s="0"/>
      <c r="KK110" s="0"/>
      <c r="KL110" s="0"/>
      <c r="KM110" s="0"/>
      <c r="KN110" s="0"/>
      <c r="KO110" s="0"/>
      <c r="KP110" s="0"/>
      <c r="KQ110" s="0"/>
      <c r="KR110" s="0"/>
      <c r="KS110" s="0"/>
      <c r="KT110" s="0"/>
      <c r="KU110" s="0"/>
      <c r="KV110" s="0"/>
      <c r="KW110" s="0"/>
      <c r="KX110" s="0"/>
      <c r="KY110" s="0"/>
      <c r="KZ110" s="0"/>
      <c r="LA110" s="0"/>
      <c r="LB110" s="0"/>
      <c r="LC110" s="0"/>
      <c r="LD110" s="0"/>
      <c r="LE110" s="0"/>
      <c r="LF110" s="0"/>
      <c r="LG110" s="0"/>
      <c r="LH110" s="0"/>
      <c r="LI110" s="0"/>
      <c r="LJ110" s="0"/>
      <c r="LK110" s="0"/>
      <c r="LL110" s="0"/>
      <c r="LM110" s="0"/>
      <c r="LN110" s="0"/>
      <c r="LO110" s="0"/>
      <c r="LP110" s="0"/>
      <c r="LQ110" s="0"/>
      <c r="LR110" s="0"/>
      <c r="LS110" s="0"/>
      <c r="LT110" s="0"/>
      <c r="LU110" s="0"/>
      <c r="LV110" s="0"/>
      <c r="LW110" s="0"/>
      <c r="LX110" s="0"/>
      <c r="LY110" s="0"/>
      <c r="LZ110" s="0"/>
      <c r="MA110" s="0"/>
      <c r="MB110" s="0"/>
      <c r="MC110" s="0"/>
      <c r="MD110" s="0"/>
      <c r="ME110" s="0"/>
      <c r="MF110" s="0"/>
      <c r="MG110" s="0"/>
      <c r="MH110" s="0"/>
      <c r="MI110" s="0"/>
      <c r="MJ110" s="0"/>
      <c r="MK110" s="0"/>
      <c r="ML110" s="0"/>
      <c r="MM110" s="0"/>
      <c r="MN110" s="0"/>
      <c r="MO110" s="0"/>
      <c r="MP110" s="0"/>
      <c r="MQ110" s="0"/>
      <c r="MR110" s="0"/>
      <c r="MS110" s="0"/>
      <c r="MT110" s="0"/>
      <c r="MU110" s="0"/>
      <c r="MV110" s="0"/>
      <c r="MW110" s="0"/>
      <c r="MX110" s="0"/>
      <c r="MY110" s="0"/>
      <c r="MZ110" s="0"/>
      <c r="NA110" s="0"/>
      <c r="NB110" s="0"/>
      <c r="NC110" s="0"/>
      <c r="ND110" s="0"/>
      <c r="NE110" s="0"/>
      <c r="NF110" s="0"/>
      <c r="NG110" s="0"/>
      <c r="NH110" s="0"/>
      <c r="NI110" s="0"/>
      <c r="NJ110" s="0"/>
      <c r="NK110" s="0"/>
      <c r="NL110" s="0"/>
      <c r="NM110" s="0"/>
      <c r="NN110" s="0"/>
      <c r="NO110" s="0"/>
      <c r="NP110" s="0"/>
      <c r="NQ110" s="0"/>
      <c r="NR110" s="0"/>
      <c r="NS110" s="0"/>
      <c r="NT110" s="0"/>
      <c r="NU110" s="0"/>
      <c r="NV110" s="0"/>
      <c r="NW110" s="0"/>
      <c r="NX110" s="0"/>
      <c r="NY110" s="0"/>
      <c r="NZ110" s="0"/>
      <c r="OA110" s="0"/>
      <c r="OB110" s="0"/>
      <c r="OC110" s="0"/>
      <c r="OD110" s="0"/>
      <c r="OE110" s="0"/>
      <c r="OF110" s="0"/>
      <c r="OG110" s="0"/>
      <c r="OH110" s="0"/>
      <c r="OI110" s="0"/>
      <c r="OJ110" s="0"/>
      <c r="OK110" s="0"/>
      <c r="OL110" s="0"/>
      <c r="OM110" s="0"/>
      <c r="ON110" s="0"/>
      <c r="OO110" s="0"/>
      <c r="OP110" s="0"/>
      <c r="OQ110" s="0"/>
      <c r="OR110" s="0"/>
      <c r="OS110" s="0"/>
      <c r="OT110" s="0"/>
      <c r="OU110" s="0"/>
      <c r="OV110" s="0"/>
      <c r="OW110" s="0"/>
      <c r="OX110" s="0"/>
      <c r="OY110" s="0"/>
      <c r="OZ110" s="0"/>
      <c r="PA110" s="0"/>
      <c r="PB110" s="0"/>
      <c r="PC110" s="0"/>
      <c r="PD110" s="0"/>
      <c r="PE110" s="0"/>
      <c r="PF110" s="0"/>
      <c r="PG110" s="0"/>
      <c r="PH110" s="0"/>
      <c r="PI110" s="0"/>
      <c r="PJ110" s="0"/>
      <c r="PK110" s="0"/>
      <c r="PL110" s="0"/>
      <c r="PM110" s="0"/>
      <c r="PN110" s="0"/>
      <c r="PO110" s="0"/>
      <c r="PP110" s="0"/>
      <c r="PQ110" s="0"/>
      <c r="PR110" s="0"/>
      <c r="PS110" s="0"/>
      <c r="PT110" s="0"/>
      <c r="PU110" s="0"/>
      <c r="PV110" s="0"/>
      <c r="PW110" s="0"/>
      <c r="PX110" s="0"/>
      <c r="PY110" s="0"/>
      <c r="PZ110" s="0"/>
      <c r="QA110" s="0"/>
      <c r="QB110" s="0"/>
      <c r="QC110" s="0"/>
      <c r="QD110" s="0"/>
      <c r="QE110" s="0"/>
      <c r="QF110" s="0"/>
      <c r="QG110" s="0"/>
      <c r="QH110" s="0"/>
      <c r="QI110" s="0"/>
      <c r="QJ110" s="0"/>
      <c r="QK110" s="0"/>
      <c r="QL110" s="0"/>
      <c r="QM110" s="0"/>
      <c r="QN110" s="0"/>
      <c r="QO110" s="0"/>
      <c r="QP110" s="0"/>
      <c r="QQ110" s="0"/>
      <c r="QR110" s="0"/>
      <c r="QS110" s="0"/>
      <c r="QT110" s="0"/>
      <c r="QU110" s="0"/>
      <c r="QV110" s="0"/>
      <c r="QW110" s="0"/>
      <c r="QX110" s="0"/>
      <c r="QY110" s="0"/>
      <c r="QZ110" s="0"/>
      <c r="RA110" s="0"/>
      <c r="RB110" s="0"/>
      <c r="RC110" s="0"/>
      <c r="RD110" s="0"/>
      <c r="RE110" s="0"/>
      <c r="RF110" s="0"/>
      <c r="RG110" s="0"/>
      <c r="RH110" s="0"/>
      <c r="RI110" s="0"/>
      <c r="RJ110" s="0"/>
      <c r="RK110" s="0"/>
      <c r="RL110" s="0"/>
      <c r="RM110" s="0"/>
      <c r="RN110" s="0"/>
      <c r="RO110" s="0"/>
      <c r="RP110" s="0"/>
      <c r="RQ110" s="0"/>
      <c r="RR110" s="0"/>
      <c r="RS110" s="0"/>
      <c r="RT110" s="0"/>
      <c r="RU110" s="0"/>
      <c r="RV110" s="0"/>
      <c r="RW110" s="0"/>
      <c r="RX110" s="0"/>
      <c r="RY110" s="0"/>
      <c r="RZ110" s="0"/>
      <c r="SA110" s="0"/>
      <c r="SB110" s="0"/>
      <c r="SC110" s="0"/>
      <c r="SD110" s="0"/>
      <c r="SE110" s="0"/>
      <c r="SF110" s="0"/>
      <c r="SG110" s="0"/>
      <c r="SH110" s="0"/>
      <c r="SI110" s="0"/>
      <c r="SJ110" s="0"/>
      <c r="SK110" s="0"/>
      <c r="SL110" s="0"/>
      <c r="SM110" s="0"/>
      <c r="SN110" s="0"/>
      <c r="SO110" s="0"/>
      <c r="SP110" s="0"/>
      <c r="SQ110" s="0"/>
      <c r="SR110" s="0"/>
      <c r="SS110" s="0"/>
      <c r="ST110" s="0"/>
      <c r="SU110" s="0"/>
      <c r="SV110" s="0"/>
      <c r="SW110" s="0"/>
      <c r="SX110" s="0"/>
      <c r="SY110" s="0"/>
      <c r="SZ110" s="0"/>
      <c r="TA110" s="0"/>
      <c r="TB110" s="0"/>
      <c r="TC110" s="0"/>
      <c r="TD110" s="0"/>
      <c r="TE110" s="0"/>
      <c r="TF110" s="0"/>
      <c r="TG110" s="0"/>
      <c r="TH110" s="0"/>
      <c r="TI110" s="0"/>
      <c r="TJ110" s="0"/>
      <c r="TK110" s="0"/>
      <c r="TL110" s="0"/>
      <c r="TM110" s="0"/>
      <c r="TN110" s="0"/>
      <c r="TO110" s="0"/>
      <c r="TP110" s="0"/>
      <c r="TQ110" s="0"/>
      <c r="TR110" s="0"/>
      <c r="TS110" s="0"/>
      <c r="TT110" s="0"/>
      <c r="TU110" s="0"/>
      <c r="TV110" s="0"/>
      <c r="TW110" s="0"/>
      <c r="TX110" s="0"/>
      <c r="TY110" s="0"/>
      <c r="TZ110" s="0"/>
      <c r="UA110" s="0"/>
      <c r="UB110" s="0"/>
      <c r="UC110" s="0"/>
      <c r="UD110" s="0"/>
      <c r="UE110" s="0"/>
      <c r="UF110" s="0"/>
      <c r="UG110" s="0"/>
      <c r="UH110" s="0"/>
      <c r="UI110" s="0"/>
      <c r="UJ110" s="0"/>
      <c r="UK110" s="0"/>
      <c r="UL110" s="0"/>
      <c r="UM110" s="0"/>
      <c r="UN110" s="0"/>
      <c r="UO110" s="0"/>
      <c r="UP110" s="0"/>
      <c r="UQ110" s="0"/>
      <c r="UR110" s="0"/>
      <c r="US110" s="0"/>
      <c r="UT110" s="0"/>
      <c r="UU110" s="0"/>
      <c r="UV110" s="0"/>
      <c r="UW110" s="0"/>
      <c r="UX110" s="0"/>
      <c r="UY110" s="0"/>
      <c r="UZ110" s="0"/>
      <c r="VA110" s="0"/>
      <c r="VB110" s="0"/>
      <c r="VC110" s="0"/>
      <c r="VD110" s="0"/>
      <c r="VE110" s="0"/>
      <c r="VF110" s="0"/>
      <c r="VG110" s="0"/>
      <c r="VH110" s="0"/>
      <c r="VI110" s="0"/>
      <c r="VJ110" s="0"/>
      <c r="VK110" s="0"/>
      <c r="VL110" s="0"/>
      <c r="VM110" s="0"/>
      <c r="VN110" s="0"/>
      <c r="VO110" s="0"/>
      <c r="VP110" s="0"/>
      <c r="VQ110" s="0"/>
      <c r="VR110" s="0"/>
      <c r="VS110" s="0"/>
      <c r="VT110" s="0"/>
      <c r="VU110" s="0"/>
      <c r="VV110" s="0"/>
      <c r="VW110" s="0"/>
      <c r="VX110" s="0"/>
      <c r="VY110" s="0"/>
      <c r="VZ110" s="0"/>
      <c r="WA110" s="0"/>
      <c r="WB110" s="0"/>
      <c r="WC110" s="0"/>
      <c r="WD110" s="0"/>
      <c r="WE110" s="0"/>
      <c r="WF110" s="0"/>
      <c r="WG110" s="0"/>
      <c r="WH110" s="0"/>
      <c r="WI110" s="0"/>
      <c r="WJ110" s="0"/>
      <c r="WK110" s="0"/>
      <c r="WL110" s="0"/>
      <c r="WM110" s="0"/>
      <c r="WN110" s="0"/>
      <c r="WO110" s="0"/>
      <c r="WP110" s="0"/>
      <c r="WQ110" s="0"/>
      <c r="WR110" s="0"/>
      <c r="WS110" s="0"/>
      <c r="WT110" s="0"/>
      <c r="WU110" s="0"/>
      <c r="WV110" s="0"/>
      <c r="WW110" s="0"/>
      <c r="WX110" s="0"/>
      <c r="WY110" s="0"/>
      <c r="WZ110" s="0"/>
      <c r="XA110" s="0"/>
      <c r="XB110" s="0"/>
      <c r="XC110" s="0"/>
      <c r="XD110" s="0"/>
      <c r="XE110" s="0"/>
      <c r="XF110" s="0"/>
      <c r="XG110" s="0"/>
      <c r="XH110" s="0"/>
      <c r="XI110" s="0"/>
      <c r="XJ110" s="0"/>
      <c r="XK110" s="0"/>
      <c r="XL110" s="0"/>
      <c r="XM110" s="0"/>
      <c r="XN110" s="0"/>
      <c r="XO110" s="0"/>
      <c r="XP110" s="0"/>
      <c r="XQ110" s="0"/>
      <c r="XR110" s="0"/>
      <c r="XS110" s="0"/>
      <c r="XT110" s="0"/>
      <c r="XU110" s="0"/>
      <c r="XV110" s="0"/>
      <c r="XW110" s="0"/>
      <c r="XX110" s="0"/>
      <c r="XY110" s="0"/>
      <c r="XZ110" s="0"/>
      <c r="YA110" s="0"/>
      <c r="YB110" s="0"/>
      <c r="YC110" s="0"/>
      <c r="YD110" s="0"/>
      <c r="YE110" s="0"/>
      <c r="YF110" s="0"/>
      <c r="YG110" s="0"/>
      <c r="YH110" s="0"/>
      <c r="YI110" s="0"/>
      <c r="YJ110" s="0"/>
      <c r="YK110" s="0"/>
      <c r="YL110" s="0"/>
      <c r="YM110" s="0"/>
      <c r="YN110" s="0"/>
      <c r="YO110" s="0"/>
      <c r="YP110" s="0"/>
      <c r="YQ110" s="0"/>
      <c r="YR110" s="0"/>
      <c r="YS110" s="0"/>
      <c r="YT110" s="0"/>
      <c r="YU110" s="0"/>
      <c r="YV110" s="0"/>
      <c r="YW110" s="0"/>
      <c r="YX110" s="0"/>
      <c r="YY110" s="0"/>
      <c r="YZ110" s="0"/>
      <c r="ZA110" s="0"/>
      <c r="ZB110" s="0"/>
      <c r="ZC110" s="0"/>
      <c r="ZD110" s="0"/>
      <c r="ZE110" s="0"/>
      <c r="ZF110" s="0"/>
      <c r="ZG110" s="0"/>
      <c r="ZH110" s="0"/>
      <c r="ZI110" s="0"/>
      <c r="ZJ110" s="0"/>
      <c r="ZK110" s="0"/>
      <c r="ZL110" s="0"/>
      <c r="ZM110" s="0"/>
      <c r="ZN110" s="0"/>
      <c r="ZO110" s="0"/>
      <c r="ZP110" s="0"/>
      <c r="ZQ110" s="0"/>
      <c r="ZR110" s="0"/>
      <c r="ZS110" s="0"/>
      <c r="ZT110" s="0"/>
      <c r="ZU110" s="0"/>
      <c r="ZV110" s="0"/>
      <c r="ZW110" s="0"/>
      <c r="ZX110" s="0"/>
      <c r="ZY110" s="0"/>
      <c r="ZZ110" s="0"/>
      <c r="AAA110" s="0"/>
      <c r="AAB110" s="0"/>
      <c r="AAC110" s="0"/>
      <c r="AAD110" s="0"/>
      <c r="AAE110" s="0"/>
      <c r="AAF110" s="0"/>
      <c r="AAG110" s="0"/>
      <c r="AAH110" s="0"/>
      <c r="AAI110" s="0"/>
      <c r="AAJ110" s="0"/>
      <c r="AAK110" s="0"/>
      <c r="AAL110" s="0"/>
      <c r="AAM110" s="0"/>
      <c r="AAN110" s="0"/>
      <c r="AAO110" s="0"/>
      <c r="AAP110" s="0"/>
      <c r="AAQ110" s="0"/>
      <c r="AAR110" s="0"/>
      <c r="AAS110" s="0"/>
      <c r="AAT110" s="0"/>
      <c r="AAU110" s="0"/>
      <c r="AAV110" s="0"/>
      <c r="AAW110" s="0"/>
      <c r="AAX110" s="0"/>
      <c r="AAY110" s="0"/>
      <c r="AAZ110" s="0"/>
      <c r="ABA110" s="0"/>
      <c r="ABB110" s="0"/>
      <c r="ABC110" s="0"/>
      <c r="ABD110" s="0"/>
      <c r="ABE110" s="0"/>
      <c r="ABF110" s="0"/>
      <c r="ABG110" s="0"/>
      <c r="ABH110" s="0"/>
      <c r="ABI110" s="0"/>
      <c r="ABJ110" s="0"/>
      <c r="ABK110" s="0"/>
      <c r="ABL110" s="0"/>
      <c r="ABM110" s="0"/>
      <c r="ABN110" s="0"/>
      <c r="ABO110" s="0"/>
      <c r="ABP110" s="0"/>
      <c r="ABQ110" s="0"/>
      <c r="ABR110" s="0"/>
      <c r="ABS110" s="0"/>
      <c r="ABT110" s="0"/>
      <c r="ABU110" s="0"/>
      <c r="ABV110" s="0"/>
      <c r="ABW110" s="0"/>
      <c r="ABX110" s="0"/>
      <c r="ABY110" s="0"/>
      <c r="ABZ110" s="0"/>
      <c r="ACA110" s="0"/>
      <c r="ACB110" s="0"/>
      <c r="ACC110" s="0"/>
      <c r="ACD110" s="0"/>
      <c r="ACE110" s="0"/>
      <c r="ACF110" s="0"/>
      <c r="ACG110" s="0"/>
      <c r="ACH110" s="0"/>
      <c r="ACI110" s="0"/>
      <c r="ACJ110" s="0"/>
      <c r="ACK110" s="0"/>
      <c r="ACL110" s="0"/>
      <c r="ACM110" s="0"/>
      <c r="ACN110" s="0"/>
      <c r="ACO110" s="0"/>
      <c r="ACP110" s="0"/>
      <c r="ACQ110" s="0"/>
      <c r="ACR110" s="0"/>
      <c r="ACS110" s="0"/>
      <c r="ACT110" s="0"/>
      <c r="ACU110" s="0"/>
      <c r="ACV110" s="0"/>
      <c r="ACW110" s="0"/>
      <c r="ACX110" s="0"/>
      <c r="ACY110" s="0"/>
      <c r="ACZ110" s="0"/>
      <c r="ADA110" s="0"/>
      <c r="ADB110" s="0"/>
      <c r="ADC110" s="0"/>
      <c r="ADD110" s="0"/>
      <c r="ADE110" s="0"/>
      <c r="ADF110" s="0"/>
      <c r="ADG110" s="0"/>
      <c r="ADH110" s="0"/>
      <c r="ADI110" s="0"/>
      <c r="ADJ110" s="0"/>
      <c r="ADK110" s="0"/>
      <c r="ADL110" s="0"/>
      <c r="ADM110" s="0"/>
      <c r="ADN110" s="0"/>
      <c r="ADO110" s="0"/>
      <c r="ADP110" s="0"/>
      <c r="ADQ110" s="0"/>
      <c r="ADR110" s="0"/>
      <c r="ADS110" s="0"/>
      <c r="ADT110" s="0"/>
      <c r="ADU110" s="0"/>
      <c r="ADV110" s="0"/>
      <c r="ADW110" s="0"/>
      <c r="ADX110" s="0"/>
      <c r="ADY110" s="0"/>
      <c r="ADZ110" s="0"/>
      <c r="AEA110" s="0"/>
      <c r="AEB110" s="0"/>
      <c r="AEC110" s="0"/>
      <c r="AED110" s="0"/>
      <c r="AEE110" s="0"/>
      <c r="AEF110" s="0"/>
      <c r="AEG110" s="0"/>
      <c r="AEH110" s="0"/>
      <c r="AEI110" s="0"/>
      <c r="AEJ110" s="0"/>
      <c r="AEK110" s="0"/>
      <c r="AEL110" s="0"/>
      <c r="AEM110" s="0"/>
      <c r="AEN110" s="0"/>
      <c r="AEO110" s="0"/>
      <c r="AEP110" s="0"/>
      <c r="AEQ110" s="0"/>
      <c r="AER110" s="0"/>
      <c r="AES110" s="0"/>
      <c r="AET110" s="0"/>
      <c r="AEU110" s="0"/>
      <c r="AEV110" s="0"/>
      <c r="AEW110" s="0"/>
      <c r="AEX110" s="0"/>
      <c r="AEY110" s="0"/>
      <c r="AEZ110" s="0"/>
      <c r="AFA110" s="0"/>
      <c r="AFB110" s="0"/>
      <c r="AFC110" s="0"/>
      <c r="AFD110" s="0"/>
      <c r="AFE110" s="0"/>
      <c r="AFF110" s="0"/>
      <c r="AFG110" s="0"/>
      <c r="AFH110" s="0"/>
      <c r="AFI110" s="0"/>
      <c r="AFJ110" s="0"/>
      <c r="AFK110" s="0"/>
      <c r="AFL110" s="0"/>
      <c r="AFM110" s="0"/>
      <c r="AFN110" s="0"/>
      <c r="AFO110" s="0"/>
      <c r="AFP110" s="0"/>
      <c r="AFQ110" s="0"/>
      <c r="AFR110" s="0"/>
      <c r="AFS110" s="0"/>
      <c r="AFT110" s="0"/>
      <c r="AFU110" s="0"/>
      <c r="AFV110" s="0"/>
      <c r="AFW110" s="0"/>
      <c r="AFX110" s="0"/>
      <c r="AFY110" s="0"/>
      <c r="AFZ110" s="0"/>
      <c r="AGA110" s="0"/>
      <c r="AGB110" s="0"/>
      <c r="AGC110" s="0"/>
      <c r="AGD110" s="0"/>
      <c r="AGE110" s="0"/>
      <c r="AGF110" s="0"/>
      <c r="AGG110" s="0"/>
      <c r="AGH110" s="0"/>
      <c r="AGI110" s="0"/>
      <c r="AGJ110" s="0"/>
      <c r="AGK110" s="0"/>
      <c r="AGL110" s="0"/>
      <c r="AGM110" s="0"/>
      <c r="AGN110" s="0"/>
      <c r="AGO110" s="0"/>
      <c r="AGP110" s="0"/>
      <c r="AGQ110" s="0"/>
      <c r="AGR110" s="0"/>
      <c r="AGS110" s="0"/>
      <c r="AGT110" s="0"/>
      <c r="AGU110" s="0"/>
      <c r="AGV110" s="0"/>
      <c r="AGW110" s="0"/>
      <c r="AGX110" s="0"/>
      <c r="AGY110" s="0"/>
      <c r="AGZ110" s="0"/>
      <c r="AHA110" s="0"/>
      <c r="AHB110" s="0"/>
      <c r="AHC110" s="0"/>
      <c r="AHD110" s="0"/>
      <c r="AHE110" s="0"/>
      <c r="AHF110" s="0"/>
      <c r="AHG110" s="0"/>
      <c r="AHH110" s="0"/>
      <c r="AHI110" s="0"/>
      <c r="AHJ110" s="0"/>
      <c r="AHK110" s="0"/>
      <c r="AHL110" s="0"/>
      <c r="AHM110" s="0"/>
      <c r="AHN110" s="0"/>
      <c r="AHO110" s="0"/>
      <c r="AHP110" s="0"/>
      <c r="AHQ110" s="0"/>
      <c r="AHR110" s="0"/>
      <c r="AHS110" s="0"/>
      <c r="AHT110" s="0"/>
      <c r="AHU110" s="0"/>
      <c r="AHV110" s="0"/>
      <c r="AHW110" s="0"/>
      <c r="AHX110" s="0"/>
      <c r="AHY110" s="0"/>
      <c r="AHZ110" s="0"/>
      <c r="AIA110" s="0"/>
      <c r="AIB110" s="0"/>
      <c r="AIC110" s="0"/>
      <c r="AID110" s="0"/>
      <c r="AIE110" s="0"/>
      <c r="AIF110" s="0"/>
      <c r="AIG110" s="0"/>
      <c r="AIH110" s="0"/>
      <c r="AII110" s="0"/>
      <c r="AIJ110" s="0"/>
      <c r="AIK110" s="0"/>
      <c r="AIL110" s="0"/>
      <c r="AIM110" s="0"/>
      <c r="AIN110" s="0"/>
      <c r="AIO110" s="0"/>
      <c r="AIP110" s="0"/>
      <c r="AIQ110" s="0"/>
      <c r="AIR110" s="0"/>
      <c r="AIS110" s="0"/>
      <c r="AIT110" s="0"/>
      <c r="AIU110" s="0"/>
      <c r="AIV110" s="0"/>
      <c r="AIW110" s="0"/>
      <c r="AIX110" s="0"/>
      <c r="AIY110" s="0"/>
      <c r="AIZ110" s="0"/>
      <c r="AJA110" s="0"/>
      <c r="AJB110" s="0"/>
      <c r="AJC110" s="0"/>
      <c r="AJD110" s="0"/>
      <c r="AJE110" s="0"/>
      <c r="AJF110" s="0"/>
      <c r="AJG110" s="0"/>
      <c r="AJH110" s="0"/>
      <c r="AJI110" s="0"/>
      <c r="AJJ110" s="0"/>
      <c r="AJK110" s="0"/>
      <c r="AJL110" s="0"/>
      <c r="AJM110" s="0"/>
      <c r="AJN110" s="0"/>
      <c r="AJO110" s="0"/>
      <c r="AJP110" s="0"/>
      <c r="AJQ110" s="0"/>
      <c r="AJR110" s="0"/>
      <c r="AJS110" s="0"/>
      <c r="AJT110" s="0"/>
      <c r="AJU110" s="0"/>
      <c r="AJV110" s="0"/>
      <c r="AJW110" s="0"/>
      <c r="AJX110" s="0"/>
      <c r="AJY110" s="0"/>
      <c r="AJZ110" s="0"/>
      <c r="AKA110" s="0"/>
      <c r="AKB110" s="0"/>
      <c r="AKC110" s="0"/>
      <c r="AKD110" s="0"/>
      <c r="AKE110" s="0"/>
      <c r="AKF110" s="0"/>
      <c r="AKG110" s="0"/>
      <c r="AKH110" s="0"/>
      <c r="AKI110" s="0"/>
      <c r="AKJ110" s="0"/>
      <c r="AKK110" s="0"/>
      <c r="AKL110" s="0"/>
      <c r="AKM110" s="0"/>
      <c r="AKN110" s="0"/>
      <c r="AKO110" s="0"/>
      <c r="AKP110" s="0"/>
      <c r="AKQ110" s="0"/>
      <c r="AKR110" s="0"/>
      <c r="AKS110" s="0"/>
      <c r="AKT110" s="0"/>
      <c r="AKU110" s="0"/>
      <c r="AKV110" s="0"/>
      <c r="AKW110" s="0"/>
      <c r="AKX110" s="0"/>
      <c r="AKY110" s="0"/>
      <c r="AKZ110" s="0"/>
      <c r="ALA110" s="0"/>
      <c r="ALB110" s="0"/>
      <c r="ALC110" s="0"/>
      <c r="ALD110" s="0"/>
      <c r="ALE110" s="0"/>
      <c r="ALF110" s="0"/>
      <c r="ALG110" s="0"/>
      <c r="ALH110" s="0"/>
      <c r="ALI110" s="0"/>
      <c r="ALJ110" s="0"/>
      <c r="ALK110" s="0"/>
      <c r="ALL110" s="0"/>
      <c r="ALM110" s="0"/>
      <c r="ALN110" s="0"/>
      <c r="ALO110" s="0"/>
      <c r="ALP110" s="0"/>
      <c r="ALQ110" s="0"/>
      <c r="ALR110" s="0"/>
      <c r="ALS110" s="0"/>
      <c r="ALT110" s="0"/>
      <c r="ALU110" s="0"/>
      <c r="ALV110" s="0"/>
      <c r="ALW110" s="0"/>
      <c r="ALX110" s="0"/>
      <c r="ALY110" s="0"/>
      <c r="ALZ110" s="0"/>
      <c r="AMA110" s="0"/>
      <c r="AMB110" s="0"/>
      <c r="AMC110" s="0"/>
      <c r="AMD110" s="0"/>
      <c r="AME110" s="0"/>
      <c r="AMF110" s="0"/>
      <c r="AMG110" s="0"/>
      <c r="AMH110" s="0"/>
      <c r="AMI110" s="0"/>
      <c r="AMJ110" s="0"/>
      <c r="AMK110" s="0"/>
      <c r="AML110" s="0"/>
      <c r="AMM110" s="0"/>
      <c r="AMN110" s="0"/>
      <c r="AMO110" s="0"/>
      <c r="AMP110" s="0"/>
      <c r="AMQ110" s="0"/>
      <c r="AMR110" s="0"/>
      <c r="AMS110" s="0"/>
      <c r="AMT110" s="0"/>
      <c r="AMU110" s="0"/>
      <c r="AMV110" s="0"/>
      <c r="AMW110" s="0"/>
      <c r="AMX110" s="0"/>
      <c r="AMY110" s="0"/>
      <c r="AMZ110" s="0"/>
      <c r="ANA110" s="0"/>
      <c r="ANB110" s="0"/>
      <c r="ANC110" s="0"/>
      <c r="AND110" s="0"/>
      <c r="ANE110" s="0"/>
      <c r="ANF110" s="0"/>
      <c r="ANG110" s="0"/>
      <c r="ANH110" s="0"/>
      <c r="ANI110" s="0"/>
      <c r="ANJ110" s="0"/>
      <c r="ANK110" s="0"/>
      <c r="ANL110" s="0"/>
      <c r="ANM110" s="0"/>
      <c r="ANN110" s="0"/>
      <c r="ANO110" s="0"/>
      <c r="ANP110" s="0"/>
      <c r="ANQ110" s="0"/>
      <c r="ANR110" s="0"/>
      <c r="ANS110" s="0"/>
      <c r="ANT110" s="0"/>
      <c r="ANU110" s="0"/>
      <c r="ANV110" s="0"/>
      <c r="ANW110" s="0"/>
      <c r="ANX110" s="0"/>
      <c r="ANY110" s="0"/>
      <c r="ANZ110" s="0"/>
      <c r="AOA110" s="0"/>
      <c r="AOB110" s="0"/>
      <c r="AOC110" s="0"/>
      <c r="AOD110" s="0"/>
      <c r="AOE110" s="0"/>
      <c r="AOF110" s="0"/>
      <c r="AOG110" s="0"/>
      <c r="AOH110" s="0"/>
      <c r="AOI110" s="0"/>
      <c r="AOJ110" s="0"/>
      <c r="AOK110" s="0"/>
      <c r="AOL110" s="0"/>
      <c r="AOM110" s="0"/>
      <c r="AON110" s="0"/>
      <c r="AOO110" s="0"/>
      <c r="AOP110" s="0"/>
      <c r="AOQ110" s="0"/>
      <c r="AOR110" s="0"/>
      <c r="AOS110" s="0"/>
      <c r="AOT110" s="0"/>
      <c r="AOU110" s="0"/>
      <c r="AOV110" s="0"/>
      <c r="AOW110" s="0"/>
      <c r="AOX110" s="0"/>
      <c r="AOY110" s="0"/>
      <c r="AOZ110" s="0"/>
      <c r="APA110" s="0"/>
      <c r="APB110" s="0"/>
      <c r="APC110" s="0"/>
      <c r="APD110" s="0"/>
      <c r="APE110" s="0"/>
      <c r="APF110" s="0"/>
      <c r="APG110" s="0"/>
      <c r="APH110" s="0"/>
      <c r="API110" s="0"/>
      <c r="APJ110" s="0"/>
      <c r="APK110" s="0"/>
      <c r="APL110" s="0"/>
      <c r="APM110" s="0"/>
      <c r="APN110" s="0"/>
      <c r="APO110" s="0"/>
      <c r="APP110" s="0"/>
      <c r="APQ110" s="0"/>
      <c r="APR110" s="0"/>
      <c r="APS110" s="0"/>
      <c r="APT110" s="0"/>
      <c r="APU110" s="0"/>
      <c r="APV110" s="0"/>
      <c r="APW110" s="0"/>
      <c r="APX110" s="0"/>
      <c r="APY110" s="0"/>
      <c r="APZ110" s="0"/>
      <c r="AQA110" s="0"/>
      <c r="AQB110" s="0"/>
      <c r="AQC110" s="0"/>
      <c r="AQD110" s="0"/>
      <c r="AQE110" s="0"/>
      <c r="AQF110" s="0"/>
      <c r="AQG110" s="0"/>
      <c r="AQH110" s="0"/>
      <c r="AQI110" s="0"/>
      <c r="AQJ110" s="0"/>
      <c r="AQK110" s="0"/>
      <c r="AQL110" s="0"/>
      <c r="AQM110" s="0"/>
      <c r="AQN110" s="0"/>
      <c r="AQO110" s="0"/>
      <c r="AQP110" s="0"/>
      <c r="AQQ110" s="0"/>
      <c r="AQR110" s="0"/>
      <c r="AQS110" s="0"/>
      <c r="AQT110" s="0"/>
      <c r="AQU110" s="0"/>
      <c r="AQV110" s="0"/>
      <c r="AQW110" s="0"/>
      <c r="AQX110" s="0"/>
      <c r="AQY110" s="0"/>
      <c r="AQZ110" s="0"/>
      <c r="ARA110" s="0"/>
      <c r="ARB110" s="0"/>
      <c r="ARC110" s="0"/>
      <c r="ARD110" s="0"/>
      <c r="ARE110" s="0"/>
      <c r="ARF110" s="0"/>
      <c r="ARG110" s="0"/>
      <c r="ARH110" s="0"/>
      <c r="ARI110" s="0"/>
      <c r="ARJ110" s="0"/>
      <c r="ARK110" s="0"/>
      <c r="ARL110" s="0"/>
      <c r="ARM110" s="0"/>
      <c r="ARN110" s="0"/>
      <c r="ARO110" s="0"/>
      <c r="ARP110" s="0"/>
      <c r="ARQ110" s="0"/>
      <c r="ARR110" s="0"/>
      <c r="ARS110" s="0"/>
      <c r="ART110" s="0"/>
      <c r="ARU110" s="0"/>
      <c r="ARV110" s="0"/>
      <c r="ARW110" s="0"/>
      <c r="ARX110" s="0"/>
      <c r="ARY110" s="0"/>
      <c r="ARZ110" s="0"/>
      <c r="ASA110" s="0"/>
      <c r="ASB110" s="0"/>
      <c r="ASC110" s="0"/>
      <c r="ASD110" s="0"/>
      <c r="ASE110" s="0"/>
      <c r="ASF110" s="0"/>
      <c r="ASG110" s="0"/>
      <c r="ASH110" s="0"/>
      <c r="ASI110" s="0"/>
      <c r="ASJ110" s="0"/>
      <c r="ASK110" s="0"/>
      <c r="ASL110" s="0"/>
      <c r="ASM110" s="0"/>
      <c r="ASN110" s="0"/>
      <c r="ASO110" s="0"/>
      <c r="ASP110" s="0"/>
      <c r="ASQ110" s="0"/>
      <c r="ASR110" s="0"/>
      <c r="ASS110" s="0"/>
      <c r="AST110" s="0"/>
      <c r="ASU110" s="0"/>
      <c r="ASV110" s="0"/>
      <c r="ASW110" s="0"/>
      <c r="ASX110" s="0"/>
      <c r="ASY110" s="0"/>
      <c r="ASZ110" s="0"/>
      <c r="ATA110" s="0"/>
      <c r="ATB110" s="0"/>
      <c r="ATC110" s="0"/>
      <c r="ATD110" s="0"/>
      <c r="ATE110" s="0"/>
      <c r="ATF110" s="0"/>
      <c r="ATG110" s="0"/>
      <c r="ATH110" s="0"/>
      <c r="ATI110" s="0"/>
      <c r="ATJ110" s="0"/>
      <c r="ATK110" s="0"/>
      <c r="ATL110" s="0"/>
      <c r="ATM110" s="0"/>
      <c r="ATN110" s="0"/>
      <c r="ATO110" s="0"/>
      <c r="ATP110" s="0"/>
      <c r="ATQ110" s="0"/>
      <c r="ATR110" s="0"/>
      <c r="ATS110" s="0"/>
      <c r="ATT110" s="0"/>
      <c r="ATU110" s="0"/>
      <c r="ATV110" s="0"/>
      <c r="ATW110" s="0"/>
      <c r="ATX110" s="0"/>
      <c r="ATY110" s="0"/>
      <c r="ATZ110" s="0"/>
      <c r="AUA110" s="0"/>
      <c r="AUB110" s="0"/>
      <c r="AUC110" s="0"/>
      <c r="AUD110" s="0"/>
      <c r="AUE110" s="0"/>
      <c r="AUF110" s="0"/>
      <c r="AUG110" s="0"/>
      <c r="AUH110" s="0"/>
      <c r="AUI110" s="0"/>
      <c r="AUJ110" s="0"/>
      <c r="AUK110" s="0"/>
      <c r="AUL110" s="0"/>
      <c r="AUM110" s="0"/>
      <c r="AUN110" s="0"/>
      <c r="AUO110" s="0"/>
      <c r="AUP110" s="0"/>
      <c r="AUQ110" s="0"/>
      <c r="AUR110" s="0"/>
      <c r="AUS110" s="0"/>
      <c r="AUT110" s="0"/>
      <c r="AUU110" s="0"/>
      <c r="AUV110" s="0"/>
      <c r="AUW110" s="0"/>
      <c r="AUX110" s="0"/>
      <c r="AUY110" s="0"/>
      <c r="AUZ110" s="0"/>
      <c r="AVA110" s="0"/>
      <c r="AVB110" s="0"/>
      <c r="AVC110" s="0"/>
      <c r="AVD110" s="0"/>
      <c r="AVE110" s="0"/>
      <c r="AVF110" s="0"/>
      <c r="AVG110" s="0"/>
      <c r="AVH110" s="0"/>
      <c r="AVI110" s="0"/>
      <c r="AVJ110" s="0"/>
      <c r="AVK110" s="0"/>
      <c r="AVL110" s="0"/>
      <c r="AVM110" s="0"/>
      <c r="AVN110" s="0"/>
      <c r="AVO110" s="0"/>
      <c r="AVP110" s="0"/>
      <c r="AVQ110" s="0"/>
      <c r="AVR110" s="0"/>
      <c r="AVS110" s="0"/>
      <c r="AVT110" s="0"/>
      <c r="AVU110" s="0"/>
      <c r="AVV110" s="0"/>
      <c r="AVW110" s="0"/>
      <c r="AVX110" s="0"/>
      <c r="AVY110" s="0"/>
      <c r="AVZ110" s="0"/>
      <c r="AWA110" s="0"/>
      <c r="AWB110" s="0"/>
      <c r="AWC110" s="0"/>
      <c r="AWD110" s="0"/>
      <c r="AWE110" s="0"/>
      <c r="AWF110" s="0"/>
      <c r="AWG110" s="0"/>
      <c r="AWH110" s="0"/>
      <c r="AWI110" s="0"/>
      <c r="AWJ110" s="0"/>
      <c r="AWK110" s="0"/>
      <c r="AWL110" s="0"/>
      <c r="AWM110" s="0"/>
      <c r="AWN110" s="0"/>
      <c r="AWO110" s="0"/>
      <c r="AWP110" s="0"/>
      <c r="AWQ110" s="0"/>
      <c r="AWR110" s="0"/>
      <c r="AWS110" s="0"/>
      <c r="AWT110" s="0"/>
      <c r="AWU110" s="0"/>
      <c r="AWV110" s="0"/>
      <c r="AWW110" s="0"/>
      <c r="AWX110" s="0"/>
      <c r="AWY110" s="0"/>
      <c r="AWZ110" s="0"/>
      <c r="AXA110" s="0"/>
      <c r="AXB110" s="0"/>
      <c r="AXC110" s="0"/>
      <c r="AXD110" s="0"/>
      <c r="AXE110" s="0"/>
      <c r="AXF110" s="0"/>
      <c r="AXG110" s="0"/>
      <c r="AXH110" s="0"/>
      <c r="AXI110" s="0"/>
      <c r="AXJ110" s="0"/>
      <c r="AXK110" s="0"/>
      <c r="AXL110" s="0"/>
      <c r="AXM110" s="0"/>
      <c r="AXN110" s="0"/>
      <c r="AXO110" s="0"/>
      <c r="AXP110" s="0"/>
      <c r="AXQ110" s="0"/>
      <c r="AXR110" s="0"/>
      <c r="AXS110" s="0"/>
      <c r="AXT110" s="0"/>
      <c r="AXU110" s="0"/>
      <c r="AXV110" s="0"/>
      <c r="AXW110" s="0"/>
      <c r="AXX110" s="0"/>
      <c r="AXY110" s="0"/>
      <c r="AXZ110" s="0"/>
      <c r="AYA110" s="0"/>
      <c r="AYB110" s="0"/>
      <c r="AYC110" s="0"/>
      <c r="AYD110" s="0"/>
      <c r="AYE110" s="0"/>
      <c r="AYF110" s="0"/>
      <c r="AYG110" s="0"/>
      <c r="AYH110" s="0"/>
      <c r="AYI110" s="0"/>
      <c r="AYJ110" s="0"/>
      <c r="AYK110" s="0"/>
      <c r="AYL110" s="0"/>
      <c r="AYM110" s="0"/>
      <c r="AYN110" s="0"/>
      <c r="AYO110" s="0"/>
      <c r="AYP110" s="0"/>
      <c r="AYQ110" s="0"/>
      <c r="AYR110" s="0"/>
      <c r="AYS110" s="0"/>
      <c r="AYT110" s="0"/>
      <c r="AYU110" s="0"/>
      <c r="AYV110" s="0"/>
      <c r="AYW110" s="0"/>
      <c r="AYX110" s="0"/>
      <c r="AYY110" s="0"/>
      <c r="AYZ110" s="0"/>
      <c r="AZA110" s="0"/>
      <c r="AZB110" s="0"/>
      <c r="AZC110" s="0"/>
      <c r="AZD110" s="0"/>
      <c r="AZE110" s="0"/>
      <c r="AZF110" s="0"/>
      <c r="AZG110" s="0"/>
      <c r="AZH110" s="0"/>
      <c r="AZI110" s="0"/>
      <c r="AZJ110" s="0"/>
      <c r="AZK110" s="0"/>
      <c r="AZL110" s="0"/>
      <c r="AZM110" s="0"/>
      <c r="AZN110" s="0"/>
      <c r="AZO110" s="0"/>
      <c r="AZP110" s="0"/>
      <c r="AZQ110" s="0"/>
      <c r="AZR110" s="0"/>
      <c r="AZS110" s="0"/>
      <c r="AZT110" s="0"/>
      <c r="AZU110" s="0"/>
      <c r="AZV110" s="0"/>
      <c r="AZW110" s="0"/>
      <c r="AZX110" s="0"/>
      <c r="AZY110" s="0"/>
      <c r="AZZ110" s="0"/>
      <c r="BAA110" s="0"/>
      <c r="BAB110" s="0"/>
      <c r="BAC110" s="0"/>
      <c r="BAD110" s="0"/>
      <c r="BAE110" s="0"/>
      <c r="BAF110" s="0"/>
      <c r="BAG110" s="0"/>
      <c r="BAH110" s="0"/>
      <c r="BAI110" s="0"/>
      <c r="BAJ110" s="0"/>
      <c r="BAK110" s="0"/>
      <c r="BAL110" s="0"/>
      <c r="BAM110" s="0"/>
      <c r="BAN110" s="0"/>
      <c r="BAO110" s="0"/>
      <c r="BAP110" s="0"/>
      <c r="BAQ110" s="0"/>
      <c r="BAR110" s="0"/>
      <c r="BAS110" s="0"/>
      <c r="BAT110" s="0"/>
      <c r="BAU110" s="0"/>
      <c r="BAV110" s="0"/>
      <c r="BAW110" s="0"/>
      <c r="BAX110" s="0"/>
      <c r="BAY110" s="0"/>
      <c r="BAZ110" s="0"/>
      <c r="BBA110" s="0"/>
      <c r="BBB110" s="0"/>
      <c r="BBC110" s="0"/>
      <c r="BBD110" s="0"/>
      <c r="BBE110" s="0"/>
      <c r="BBF110" s="0"/>
      <c r="BBG110" s="0"/>
      <c r="BBH110" s="0"/>
      <c r="BBI110" s="0"/>
      <c r="BBJ110" s="0"/>
      <c r="BBK110" s="0"/>
      <c r="BBL110" s="0"/>
      <c r="BBM110" s="0"/>
      <c r="BBN110" s="0"/>
      <c r="BBO110" s="0"/>
      <c r="BBP110" s="0"/>
      <c r="BBQ110" s="0"/>
      <c r="BBR110" s="0"/>
      <c r="BBS110" s="0"/>
      <c r="BBT110" s="0"/>
      <c r="BBU110" s="0"/>
      <c r="BBV110" s="0"/>
      <c r="BBW110" s="0"/>
      <c r="BBX110" s="0"/>
      <c r="BBY110" s="0"/>
      <c r="BBZ110" s="0"/>
      <c r="BCA110" s="0"/>
      <c r="BCB110" s="0"/>
      <c r="BCC110" s="0"/>
      <c r="BCD110" s="0"/>
      <c r="BCE110" s="0"/>
      <c r="BCF110" s="0"/>
      <c r="BCG110" s="0"/>
      <c r="BCH110" s="0"/>
      <c r="BCI110" s="0"/>
      <c r="BCJ110" s="0"/>
      <c r="BCK110" s="0"/>
      <c r="BCL110" s="0"/>
      <c r="BCM110" s="0"/>
      <c r="BCN110" s="0"/>
      <c r="BCO110" s="0"/>
      <c r="BCP110" s="0"/>
      <c r="BCQ110" s="0"/>
      <c r="BCR110" s="0"/>
      <c r="BCS110" s="0"/>
      <c r="BCT110" s="0"/>
      <c r="BCU110" s="0"/>
      <c r="BCV110" s="0"/>
      <c r="BCW110" s="0"/>
      <c r="BCX110" s="0"/>
      <c r="BCY110" s="0"/>
      <c r="BCZ110" s="0"/>
      <c r="BDA110" s="0"/>
      <c r="BDB110" s="0"/>
      <c r="BDC110" s="0"/>
      <c r="BDD110" s="0"/>
      <c r="BDE110" s="0"/>
      <c r="BDF110" s="0"/>
      <c r="BDG110" s="0"/>
      <c r="BDH110" s="0"/>
      <c r="BDI110" s="0"/>
      <c r="BDJ110" s="0"/>
      <c r="BDK110" s="0"/>
      <c r="BDL110" s="0"/>
      <c r="BDM110" s="0"/>
      <c r="BDN110" s="0"/>
      <c r="BDO110" s="0"/>
      <c r="BDP110" s="0"/>
      <c r="BDQ110" s="0"/>
      <c r="BDR110" s="0"/>
      <c r="BDS110" s="0"/>
      <c r="BDT110" s="0"/>
      <c r="BDU110" s="0"/>
      <c r="BDV110" s="0"/>
      <c r="BDW110" s="0"/>
      <c r="BDX110" s="0"/>
      <c r="BDY110" s="0"/>
      <c r="BDZ110" s="0"/>
      <c r="BEA110" s="0"/>
      <c r="BEB110" s="0"/>
      <c r="BEC110" s="0"/>
      <c r="BED110" s="0"/>
      <c r="BEE110" s="0"/>
      <c r="BEF110" s="0"/>
      <c r="BEG110" s="0"/>
      <c r="BEH110" s="0"/>
      <c r="BEI110" s="0"/>
      <c r="BEJ110" s="0"/>
      <c r="BEK110" s="0"/>
      <c r="BEL110" s="0"/>
      <c r="BEM110" s="0"/>
      <c r="BEN110" s="0"/>
      <c r="BEO110" s="0"/>
      <c r="BEP110" s="0"/>
      <c r="BEQ110" s="0"/>
      <c r="BER110" s="0"/>
      <c r="BES110" s="0"/>
      <c r="BET110" s="0"/>
      <c r="BEU110" s="0"/>
      <c r="BEV110" s="0"/>
      <c r="BEW110" s="0"/>
      <c r="BEX110" s="0"/>
      <c r="BEY110" s="0"/>
      <c r="BEZ110" s="0"/>
      <c r="BFA110" s="0"/>
      <c r="BFB110" s="0"/>
      <c r="BFC110" s="0"/>
      <c r="BFD110" s="0"/>
      <c r="BFE110" s="0"/>
      <c r="BFF110" s="0"/>
      <c r="BFG110" s="0"/>
      <c r="BFH110" s="0"/>
      <c r="BFI110" s="0"/>
      <c r="BFJ110" s="0"/>
      <c r="BFK110" s="0"/>
      <c r="BFL110" s="0"/>
      <c r="BFM110" s="0"/>
      <c r="BFN110" s="0"/>
      <c r="BFO110" s="0"/>
      <c r="BFP110" s="0"/>
      <c r="BFQ110" s="0"/>
      <c r="BFR110" s="0"/>
      <c r="BFS110" s="0"/>
      <c r="BFT110" s="0"/>
      <c r="BFU110" s="0"/>
      <c r="BFV110" s="0"/>
      <c r="BFW110" s="0"/>
      <c r="BFX110" s="0"/>
      <c r="BFY110" s="0"/>
      <c r="BFZ110" s="0"/>
      <c r="BGA110" s="0"/>
      <c r="BGB110" s="0"/>
      <c r="BGC110" s="0"/>
      <c r="BGD110" s="0"/>
      <c r="BGE110" s="0"/>
      <c r="BGF110" s="0"/>
      <c r="BGG110" s="0"/>
      <c r="BGH110" s="0"/>
      <c r="BGI110" s="0"/>
      <c r="BGJ110" s="0"/>
      <c r="BGK110" s="0"/>
      <c r="BGL110" s="0"/>
      <c r="BGM110" s="0"/>
      <c r="BGN110" s="0"/>
      <c r="BGO110" s="0"/>
      <c r="BGP110" s="0"/>
      <c r="BGQ110" s="0"/>
      <c r="BGR110" s="0"/>
      <c r="BGS110" s="0"/>
      <c r="BGT110" s="0"/>
      <c r="BGU110" s="0"/>
      <c r="BGV110" s="0"/>
      <c r="BGW110" s="0"/>
      <c r="BGX110" s="0"/>
      <c r="BGY110" s="0"/>
      <c r="BGZ110" s="0"/>
      <c r="BHA110" s="0"/>
      <c r="BHB110" s="0"/>
      <c r="BHC110" s="0"/>
      <c r="BHD110" s="0"/>
      <c r="BHE110" s="0"/>
      <c r="BHF110" s="0"/>
      <c r="BHG110" s="0"/>
      <c r="BHH110" s="0"/>
      <c r="BHI110" s="0"/>
      <c r="BHJ110" s="0"/>
      <c r="BHK110" s="0"/>
      <c r="BHL110" s="0"/>
      <c r="BHM110" s="0"/>
      <c r="BHN110" s="0"/>
      <c r="BHO110" s="0"/>
      <c r="BHP110" s="0"/>
      <c r="BHQ110" s="0"/>
      <c r="BHR110" s="0"/>
      <c r="BHS110" s="0"/>
      <c r="BHT110" s="0"/>
      <c r="BHU110" s="0"/>
      <c r="BHV110" s="0"/>
      <c r="BHW110" s="0"/>
      <c r="BHX110" s="0"/>
      <c r="BHY110" s="0"/>
      <c r="BHZ110" s="0"/>
      <c r="BIA110" s="0"/>
      <c r="BIB110" s="0"/>
      <c r="BIC110" s="0"/>
      <c r="BID110" s="0"/>
      <c r="BIE110" s="0"/>
      <c r="BIF110" s="0"/>
      <c r="BIG110" s="0"/>
      <c r="BIH110" s="0"/>
      <c r="BII110" s="0"/>
      <c r="BIJ110" s="0"/>
      <c r="BIK110" s="0"/>
      <c r="BIL110" s="0"/>
      <c r="BIM110" s="0"/>
      <c r="BIN110" s="0"/>
      <c r="BIO110" s="0"/>
      <c r="BIP110" s="0"/>
      <c r="BIQ110" s="0"/>
      <c r="BIR110" s="0"/>
      <c r="BIS110" s="0"/>
      <c r="BIT110" s="0"/>
      <c r="BIU110" s="0"/>
      <c r="BIV110" s="0"/>
      <c r="BIW110" s="0"/>
      <c r="BIX110" s="0"/>
      <c r="BIY110" s="0"/>
      <c r="BIZ110" s="0"/>
      <c r="BJA110" s="0"/>
      <c r="BJB110" s="0"/>
      <c r="BJC110" s="0"/>
      <c r="BJD110" s="0"/>
      <c r="BJE110" s="0"/>
      <c r="BJF110" s="0"/>
      <c r="BJG110" s="0"/>
      <c r="BJH110" s="0"/>
      <c r="BJI110" s="0"/>
      <c r="BJJ110" s="0"/>
      <c r="BJK110" s="0"/>
      <c r="BJL110" s="0"/>
      <c r="BJM110" s="0"/>
      <c r="BJN110" s="0"/>
      <c r="BJO110" s="0"/>
      <c r="BJP110" s="0"/>
      <c r="BJQ110" s="0"/>
      <c r="BJR110" s="0"/>
      <c r="BJS110" s="0"/>
      <c r="BJT110" s="0"/>
      <c r="BJU110" s="0"/>
      <c r="BJV110" s="0"/>
      <c r="BJW110" s="0"/>
      <c r="BJX110" s="0"/>
      <c r="BJY110" s="0"/>
      <c r="BJZ110" s="0"/>
      <c r="BKA110" s="0"/>
      <c r="BKB110" s="0"/>
      <c r="BKC110" s="0"/>
      <c r="BKD110" s="0"/>
      <c r="BKE110" s="0"/>
      <c r="BKF110" s="0"/>
      <c r="BKG110" s="0"/>
      <c r="BKH110" s="0"/>
      <c r="BKI110" s="0"/>
      <c r="BKJ110" s="0"/>
      <c r="BKK110" s="0"/>
      <c r="BKL110" s="0"/>
      <c r="BKM110" s="0"/>
      <c r="BKN110" s="0"/>
      <c r="BKO110" s="0"/>
      <c r="BKP110" s="0"/>
      <c r="BKQ110" s="0"/>
      <c r="BKR110" s="0"/>
      <c r="BKS110" s="0"/>
      <c r="BKT110" s="0"/>
      <c r="BKU110" s="0"/>
      <c r="BKV110" s="0"/>
      <c r="BKW110" s="0"/>
      <c r="BKX110" s="0"/>
      <c r="BKY110" s="0"/>
      <c r="BKZ110" s="0"/>
      <c r="BLA110" s="0"/>
      <c r="BLB110" s="0"/>
      <c r="BLC110" s="0"/>
      <c r="BLD110" s="0"/>
      <c r="BLE110" s="0"/>
      <c r="BLF110" s="0"/>
      <c r="BLG110" s="0"/>
      <c r="BLH110" s="0"/>
      <c r="BLI110" s="0"/>
      <c r="BLJ110" s="0"/>
      <c r="BLK110" s="0"/>
      <c r="BLL110" s="0"/>
      <c r="BLM110" s="0"/>
      <c r="BLN110" s="0"/>
      <c r="BLO110" s="0"/>
      <c r="BLP110" s="0"/>
      <c r="BLQ110" s="0"/>
      <c r="BLR110" s="0"/>
      <c r="BLS110" s="0"/>
      <c r="BLT110" s="0"/>
      <c r="BLU110" s="0"/>
      <c r="BLV110" s="0"/>
      <c r="BLW110" s="0"/>
      <c r="BLX110" s="0"/>
      <c r="BLY110" s="0"/>
      <c r="BLZ110" s="0"/>
      <c r="BMA110" s="0"/>
      <c r="BMB110" s="0"/>
      <c r="BMC110" s="0"/>
      <c r="BMD110" s="0"/>
      <c r="BME110" s="0"/>
      <c r="BMF110" s="0"/>
      <c r="BMG110" s="0"/>
      <c r="BMH110" s="0"/>
      <c r="BMI110" s="0"/>
      <c r="BMJ110" s="0"/>
      <c r="BMK110" s="0"/>
      <c r="BML110" s="0"/>
      <c r="BMM110" s="0"/>
      <c r="BMN110" s="0"/>
      <c r="BMO110" s="0"/>
      <c r="BMP110" s="0"/>
      <c r="BMQ110" s="0"/>
      <c r="BMR110" s="0"/>
      <c r="BMS110" s="0"/>
      <c r="BMT110" s="0"/>
      <c r="BMU110" s="0"/>
      <c r="BMV110" s="0"/>
      <c r="BMW110" s="0"/>
      <c r="BMX110" s="0"/>
      <c r="BMY110" s="0"/>
      <c r="BMZ110" s="0"/>
      <c r="BNA110" s="0"/>
      <c r="BNB110" s="0"/>
      <c r="BNC110" s="0"/>
      <c r="BND110" s="0"/>
      <c r="BNE110" s="0"/>
      <c r="BNF110" s="0"/>
      <c r="BNG110" s="0"/>
      <c r="BNH110" s="0"/>
      <c r="BNI110" s="0"/>
      <c r="BNJ110" s="0"/>
      <c r="BNK110" s="0"/>
      <c r="BNL110" s="0"/>
      <c r="BNM110" s="0"/>
      <c r="BNN110" s="0"/>
      <c r="BNO110" s="0"/>
      <c r="BNP110" s="0"/>
      <c r="BNQ110" s="0"/>
      <c r="BNR110" s="0"/>
      <c r="BNS110" s="0"/>
      <c r="BNT110" s="0"/>
      <c r="BNU110" s="0"/>
      <c r="BNV110" s="0"/>
      <c r="BNW110" s="0"/>
      <c r="BNX110" s="0"/>
      <c r="BNY110" s="0"/>
      <c r="BNZ110" s="0"/>
      <c r="BOA110" s="0"/>
      <c r="BOB110" s="0"/>
      <c r="BOC110" s="0"/>
      <c r="BOD110" s="0"/>
      <c r="BOE110" s="0"/>
      <c r="BOF110" s="0"/>
      <c r="BOG110" s="0"/>
      <c r="BOH110" s="0"/>
      <c r="BOI110" s="0"/>
      <c r="BOJ110" s="0"/>
      <c r="BOK110" s="0"/>
      <c r="BOL110" s="0"/>
      <c r="BOM110" s="0"/>
      <c r="BON110" s="0"/>
      <c r="BOO110" s="0"/>
      <c r="BOP110" s="0"/>
      <c r="BOQ110" s="0"/>
      <c r="BOR110" s="0"/>
      <c r="BOS110" s="0"/>
      <c r="BOT110" s="0"/>
      <c r="BOU110" s="0"/>
      <c r="BOV110" s="0"/>
      <c r="BOW110" s="0"/>
      <c r="BOX110" s="0"/>
      <c r="BOY110" s="0"/>
      <c r="BOZ110" s="0"/>
      <c r="BPA110" s="0"/>
      <c r="BPB110" s="0"/>
      <c r="BPC110" s="0"/>
      <c r="BPD110" s="0"/>
      <c r="BPE110" s="0"/>
      <c r="BPF110" s="0"/>
      <c r="BPG110" s="0"/>
      <c r="BPH110" s="0"/>
      <c r="BPI110" s="0"/>
      <c r="BPJ110" s="0"/>
      <c r="BPK110" s="0"/>
      <c r="BPL110" s="0"/>
      <c r="BPM110" s="0"/>
      <c r="BPN110" s="0"/>
      <c r="BPO110" s="0"/>
      <c r="BPP110" s="0"/>
      <c r="BPQ110" s="0"/>
      <c r="BPR110" s="0"/>
      <c r="BPS110" s="0"/>
      <c r="BPT110" s="0"/>
      <c r="BPU110" s="0"/>
      <c r="BPV110" s="0"/>
      <c r="BPW110" s="0"/>
      <c r="BPX110" s="0"/>
      <c r="BPY110" s="0"/>
      <c r="BPZ110" s="0"/>
      <c r="BQA110" s="0"/>
      <c r="BQB110" s="0"/>
      <c r="BQC110" s="0"/>
      <c r="BQD110" s="0"/>
      <c r="BQE110" s="0"/>
      <c r="BQF110" s="0"/>
      <c r="BQG110" s="0"/>
      <c r="BQH110" s="0"/>
      <c r="BQI110" s="0"/>
      <c r="BQJ110" s="0"/>
      <c r="BQK110" s="0"/>
      <c r="BQL110" s="0"/>
      <c r="BQM110" s="0"/>
      <c r="BQN110" s="0"/>
      <c r="BQO110" s="0"/>
      <c r="BQP110" s="0"/>
      <c r="BQQ110" s="0"/>
      <c r="BQR110" s="0"/>
      <c r="BQS110" s="0"/>
      <c r="BQT110" s="0"/>
      <c r="BQU110" s="0"/>
      <c r="BQV110" s="0"/>
      <c r="BQW110" s="0"/>
      <c r="BQX110" s="0"/>
      <c r="BQY110" s="0"/>
      <c r="BQZ110" s="0"/>
      <c r="BRA110" s="0"/>
      <c r="BRB110" s="0"/>
      <c r="BRC110" s="0"/>
      <c r="BRD110" s="0"/>
      <c r="BRE110" s="0"/>
      <c r="BRF110" s="0"/>
      <c r="BRG110" s="0"/>
      <c r="BRH110" s="0"/>
      <c r="BRI110" s="0"/>
      <c r="BRJ110" s="0"/>
      <c r="BRK110" s="0"/>
      <c r="BRL110" s="0"/>
      <c r="BRM110" s="0"/>
      <c r="BRN110" s="0"/>
      <c r="BRO110" s="0"/>
      <c r="BRP110" s="0"/>
      <c r="BRQ110" s="0"/>
      <c r="BRR110" s="0"/>
      <c r="BRS110" s="0"/>
      <c r="BRT110" s="0"/>
      <c r="BRU110" s="0"/>
      <c r="BRV110" s="0"/>
      <c r="BRW110" s="0"/>
      <c r="BRX110" s="0"/>
      <c r="BRY110" s="0"/>
      <c r="BRZ110" s="0"/>
      <c r="BSA110" s="0"/>
      <c r="BSB110" s="0"/>
      <c r="BSC110" s="0"/>
      <c r="BSD110" s="0"/>
      <c r="BSE110" s="0"/>
      <c r="BSF110" s="0"/>
      <c r="BSG110" s="0"/>
      <c r="BSH110" s="0"/>
      <c r="BSI110" s="0"/>
      <c r="BSJ110" s="0"/>
      <c r="BSK110" s="0"/>
      <c r="BSL110" s="0"/>
      <c r="BSM110" s="0"/>
      <c r="BSN110" s="0"/>
      <c r="BSO110" s="0"/>
      <c r="BSP110" s="0"/>
      <c r="BSQ110" s="0"/>
      <c r="BSR110" s="0"/>
      <c r="BSS110" s="0"/>
      <c r="BST110" s="0"/>
      <c r="BSU110" s="0"/>
      <c r="BSV110" s="0"/>
      <c r="BSW110" s="0"/>
      <c r="BSX110" s="0"/>
      <c r="BSY110" s="0"/>
      <c r="BSZ110" s="0"/>
      <c r="BTA110" s="0"/>
      <c r="BTB110" s="0"/>
      <c r="BTC110" s="0"/>
      <c r="BTD110" s="0"/>
      <c r="BTE110" s="0"/>
      <c r="BTF110" s="0"/>
      <c r="BTG110" s="0"/>
      <c r="BTH110" s="0"/>
      <c r="BTI110" s="0"/>
      <c r="BTJ110" s="0"/>
      <c r="BTK110" s="0"/>
      <c r="BTL110" s="0"/>
      <c r="BTM110" s="0"/>
      <c r="BTN110" s="0"/>
      <c r="BTO110" s="0"/>
      <c r="BTP110" s="0"/>
      <c r="BTQ110" s="0"/>
      <c r="BTR110" s="0"/>
      <c r="BTS110" s="0"/>
      <c r="BTT110" s="0"/>
      <c r="BTU110" s="0"/>
      <c r="BTV110" s="0"/>
      <c r="BTW110" s="0"/>
      <c r="BTX110" s="0"/>
      <c r="BTY110" s="0"/>
      <c r="BTZ110" s="0"/>
      <c r="BUA110" s="0"/>
      <c r="BUB110" s="0"/>
      <c r="BUC110" s="0"/>
      <c r="BUD110" s="0"/>
      <c r="BUE110" s="0"/>
      <c r="BUF110" s="0"/>
      <c r="BUG110" s="0"/>
      <c r="BUH110" s="0"/>
      <c r="BUI110" s="0"/>
      <c r="BUJ110" s="0"/>
      <c r="BUK110" s="0"/>
      <c r="BUL110" s="0"/>
      <c r="BUM110" s="0"/>
      <c r="BUN110" s="0"/>
      <c r="BUO110" s="0"/>
      <c r="BUP110" s="0"/>
      <c r="BUQ110" s="0"/>
      <c r="BUR110" s="0"/>
      <c r="BUS110" s="0"/>
      <c r="BUT110" s="0"/>
      <c r="BUU110" s="0"/>
      <c r="BUV110" s="0"/>
      <c r="BUW110" s="0"/>
      <c r="BUX110" s="0"/>
      <c r="BUY110" s="0"/>
      <c r="BUZ110" s="0"/>
      <c r="BVA110" s="0"/>
      <c r="BVB110" s="0"/>
      <c r="BVC110" s="0"/>
      <c r="BVD110" s="0"/>
      <c r="BVE110" s="0"/>
      <c r="BVF110" s="0"/>
      <c r="BVG110" s="0"/>
      <c r="BVH110" s="0"/>
      <c r="BVI110" s="0"/>
      <c r="BVJ110" s="0"/>
      <c r="BVK110" s="0"/>
      <c r="BVL110" s="0"/>
      <c r="BVM110" s="0"/>
      <c r="BVN110" s="0"/>
      <c r="BVO110" s="0"/>
      <c r="BVP110" s="0"/>
      <c r="BVQ110" s="0"/>
      <c r="BVR110" s="0"/>
      <c r="BVS110" s="0"/>
      <c r="BVT110" s="0"/>
      <c r="BVU110" s="0"/>
      <c r="BVV110" s="0"/>
      <c r="BVW110" s="0"/>
      <c r="BVX110" s="0"/>
      <c r="BVY110" s="0"/>
      <c r="BVZ110" s="0"/>
      <c r="BWA110" s="0"/>
      <c r="BWB110" s="0"/>
      <c r="BWC110" s="0"/>
      <c r="BWD110" s="0"/>
      <c r="BWE110" s="0"/>
      <c r="BWF110" s="0"/>
      <c r="BWG110" s="0"/>
      <c r="BWH110" s="0"/>
      <c r="BWI110" s="0"/>
      <c r="BWJ110" s="0"/>
      <c r="BWK110" s="0"/>
      <c r="BWL110" s="0"/>
      <c r="BWM110" s="0"/>
      <c r="BWN110" s="0"/>
      <c r="BWO110" s="0"/>
      <c r="BWP110" s="0"/>
      <c r="BWQ110" s="0"/>
      <c r="BWR110" s="0"/>
      <c r="BWS110" s="0"/>
      <c r="BWT110" s="0"/>
      <c r="BWU110" s="0"/>
      <c r="BWV110" s="0"/>
      <c r="BWW110" s="0"/>
      <c r="BWX110" s="0"/>
      <c r="BWY110" s="0"/>
      <c r="BWZ110" s="0"/>
      <c r="BXA110" s="0"/>
      <c r="BXB110" s="0"/>
      <c r="BXC110" s="0"/>
      <c r="BXD110" s="0"/>
      <c r="BXE110" s="0"/>
      <c r="BXF110" s="0"/>
      <c r="BXG110" s="0"/>
      <c r="BXH110" s="0"/>
      <c r="BXI110" s="0"/>
      <c r="BXJ110" s="0"/>
      <c r="BXK110" s="0"/>
      <c r="BXL110" s="0"/>
      <c r="BXM110" s="0"/>
      <c r="BXN110" s="0"/>
      <c r="BXO110" s="0"/>
      <c r="BXP110" s="0"/>
      <c r="BXQ110" s="0"/>
      <c r="BXR110" s="0"/>
      <c r="BXS110" s="0"/>
      <c r="BXT110" s="0"/>
      <c r="BXU110" s="0"/>
      <c r="BXV110" s="0"/>
      <c r="BXW110" s="0"/>
      <c r="BXX110" s="0"/>
      <c r="BXY110" s="0"/>
      <c r="BXZ110" s="0"/>
      <c r="BYA110" s="0"/>
      <c r="BYB110" s="0"/>
      <c r="BYC110" s="0"/>
      <c r="BYD110" s="0"/>
      <c r="BYE110" s="0"/>
      <c r="BYF110" s="0"/>
      <c r="BYG110" s="0"/>
      <c r="BYH110" s="0"/>
      <c r="BYI110" s="0"/>
      <c r="BYJ110" s="0"/>
      <c r="BYK110" s="0"/>
      <c r="BYL110" s="0"/>
      <c r="BYM110" s="0"/>
      <c r="BYN110" s="0"/>
      <c r="BYO110" s="0"/>
      <c r="BYP110" s="0"/>
      <c r="BYQ110" s="0"/>
      <c r="BYR110" s="0"/>
      <c r="BYS110" s="0"/>
      <c r="BYT110" s="0"/>
      <c r="BYU110" s="0"/>
      <c r="BYV110" s="0"/>
      <c r="BYW110" s="0"/>
      <c r="BYX110" s="0"/>
      <c r="BYY110" s="0"/>
      <c r="BYZ110" s="0"/>
      <c r="BZA110" s="0"/>
      <c r="BZB110" s="0"/>
      <c r="BZC110" s="0"/>
      <c r="BZD110" s="0"/>
      <c r="BZE110" s="0"/>
      <c r="BZF110" s="0"/>
      <c r="BZG110" s="0"/>
      <c r="BZH110" s="0"/>
      <c r="BZI110" s="0"/>
      <c r="BZJ110" s="0"/>
      <c r="BZK110" s="0"/>
      <c r="BZL110" s="0"/>
      <c r="BZM110" s="0"/>
      <c r="BZN110" s="0"/>
      <c r="BZO110" s="0"/>
      <c r="BZP110" s="0"/>
      <c r="BZQ110" s="0"/>
      <c r="BZR110" s="0"/>
      <c r="BZS110" s="0"/>
      <c r="BZT110" s="0"/>
      <c r="BZU110" s="0"/>
      <c r="BZV110" s="0"/>
      <c r="BZW110" s="0"/>
      <c r="BZX110" s="0"/>
      <c r="BZY110" s="0"/>
      <c r="BZZ110" s="0"/>
      <c r="CAA110" s="0"/>
      <c r="CAB110" s="0"/>
      <c r="CAC110" s="0"/>
      <c r="CAD110" s="0"/>
      <c r="CAE110" s="0"/>
      <c r="CAF110" s="0"/>
      <c r="CAG110" s="0"/>
      <c r="CAH110" s="0"/>
      <c r="CAI110" s="0"/>
      <c r="CAJ110" s="0"/>
      <c r="CAK110" s="0"/>
      <c r="CAL110" s="0"/>
      <c r="CAM110" s="0"/>
      <c r="CAN110" s="0"/>
      <c r="CAO110" s="0"/>
      <c r="CAP110" s="0"/>
      <c r="CAQ110" s="0"/>
      <c r="CAR110" s="0"/>
      <c r="CAS110" s="0"/>
      <c r="CAT110" s="0"/>
      <c r="CAU110" s="0"/>
      <c r="CAV110" s="0"/>
      <c r="CAW110" s="0"/>
      <c r="CAX110" s="0"/>
      <c r="CAY110" s="0"/>
      <c r="CAZ110" s="0"/>
      <c r="CBA110" s="0"/>
      <c r="CBB110" s="0"/>
      <c r="CBC110" s="0"/>
      <c r="CBD110" s="0"/>
      <c r="CBE110" s="0"/>
      <c r="CBF110" s="0"/>
      <c r="CBG110" s="0"/>
      <c r="CBH110" s="0"/>
      <c r="CBI110" s="0"/>
      <c r="CBJ110" s="0"/>
      <c r="CBK110" s="0"/>
      <c r="CBL110" s="0"/>
      <c r="CBM110" s="0"/>
      <c r="CBN110" s="0"/>
      <c r="CBO110" s="0"/>
      <c r="CBP110" s="0"/>
      <c r="CBQ110" s="0"/>
      <c r="CBR110" s="0"/>
      <c r="CBS110" s="0"/>
      <c r="CBT110" s="0"/>
      <c r="CBU110" s="0"/>
      <c r="CBV110" s="0"/>
      <c r="CBW110" s="0"/>
      <c r="CBX110" s="0"/>
      <c r="CBY110" s="0"/>
      <c r="CBZ110" s="0"/>
      <c r="CCA110" s="0"/>
      <c r="CCB110" s="0"/>
      <c r="CCC110" s="0"/>
      <c r="CCD110" s="0"/>
      <c r="CCE110" s="0"/>
      <c r="CCF110" s="0"/>
      <c r="CCG110" s="0"/>
      <c r="CCH110" s="0"/>
      <c r="CCI110" s="0"/>
      <c r="CCJ110" s="0"/>
      <c r="CCK110" s="0"/>
      <c r="CCL110" s="0"/>
      <c r="CCM110" s="0"/>
      <c r="CCN110" s="0"/>
      <c r="CCO110" s="0"/>
      <c r="CCP110" s="0"/>
      <c r="CCQ110" s="0"/>
      <c r="CCR110" s="0"/>
      <c r="CCS110" s="0"/>
      <c r="CCT110" s="0"/>
      <c r="CCU110" s="0"/>
      <c r="CCV110" s="0"/>
      <c r="CCW110" s="0"/>
      <c r="CCX110" s="0"/>
      <c r="CCY110" s="0"/>
      <c r="CCZ110" s="0"/>
      <c r="CDA110" s="0"/>
      <c r="CDB110" s="0"/>
      <c r="CDC110" s="0"/>
      <c r="CDD110" s="0"/>
      <c r="CDE110" s="0"/>
      <c r="CDF110" s="0"/>
      <c r="CDG110" s="0"/>
      <c r="CDH110" s="0"/>
      <c r="CDI110" s="0"/>
      <c r="CDJ110" s="0"/>
      <c r="CDK110" s="0"/>
      <c r="CDL110" s="0"/>
      <c r="CDM110" s="0"/>
      <c r="CDN110" s="0"/>
      <c r="CDO110" s="0"/>
      <c r="CDP110" s="0"/>
      <c r="CDQ110" s="0"/>
      <c r="CDR110" s="0"/>
      <c r="CDS110" s="0"/>
      <c r="CDT110" s="0"/>
      <c r="CDU110" s="0"/>
      <c r="CDV110" s="0"/>
      <c r="CDW110" s="0"/>
      <c r="CDX110" s="0"/>
      <c r="CDY110" s="0"/>
      <c r="CDZ110" s="0"/>
      <c r="CEA110" s="0"/>
      <c r="CEB110" s="0"/>
      <c r="CEC110" s="0"/>
      <c r="CED110" s="0"/>
      <c r="CEE110" s="0"/>
      <c r="CEF110" s="0"/>
      <c r="CEG110" s="0"/>
      <c r="CEH110" s="0"/>
      <c r="CEI110" s="0"/>
      <c r="CEJ110" s="0"/>
      <c r="CEK110" s="0"/>
      <c r="CEL110" s="0"/>
      <c r="CEM110" s="0"/>
      <c r="CEN110" s="0"/>
      <c r="CEO110" s="0"/>
      <c r="CEP110" s="0"/>
      <c r="CEQ110" s="0"/>
      <c r="CER110" s="0"/>
      <c r="CES110" s="0"/>
      <c r="CET110" s="0"/>
      <c r="CEU110" s="0"/>
      <c r="CEV110" s="0"/>
      <c r="CEW110" s="0"/>
      <c r="CEX110" s="0"/>
      <c r="CEY110" s="0"/>
      <c r="CEZ110" s="0"/>
      <c r="CFA110" s="0"/>
      <c r="CFB110" s="0"/>
      <c r="CFC110" s="0"/>
      <c r="CFD110" s="0"/>
      <c r="CFE110" s="0"/>
      <c r="CFF110" s="0"/>
      <c r="CFG110" s="0"/>
      <c r="CFH110" s="0"/>
      <c r="CFI110" s="0"/>
      <c r="CFJ110" s="0"/>
      <c r="CFK110" s="0"/>
      <c r="CFL110" s="0"/>
      <c r="CFM110" s="0"/>
      <c r="CFN110" s="0"/>
      <c r="CFO110" s="0"/>
      <c r="CFP110" s="0"/>
      <c r="CFQ110" s="0"/>
      <c r="CFR110" s="0"/>
      <c r="CFS110" s="0"/>
      <c r="CFT110" s="0"/>
      <c r="CFU110" s="0"/>
      <c r="CFV110" s="0"/>
      <c r="CFW110" s="0"/>
      <c r="CFX110" s="0"/>
      <c r="CFY110" s="0"/>
      <c r="CFZ110" s="0"/>
      <c r="CGA110" s="0"/>
      <c r="CGB110" s="0"/>
      <c r="CGC110" s="0"/>
      <c r="CGD110" s="0"/>
      <c r="CGE110" s="0"/>
      <c r="CGF110" s="0"/>
      <c r="CGG110" s="0"/>
      <c r="CGH110" s="0"/>
      <c r="CGI110" s="0"/>
      <c r="CGJ110" s="0"/>
      <c r="CGK110" s="0"/>
      <c r="CGL110" s="0"/>
      <c r="CGM110" s="0"/>
      <c r="CGN110" s="0"/>
      <c r="CGO110" s="0"/>
      <c r="CGP110" s="0"/>
      <c r="CGQ110" s="0"/>
      <c r="CGR110" s="0"/>
      <c r="CGS110" s="0"/>
      <c r="CGT110" s="0"/>
      <c r="CGU110" s="0"/>
      <c r="CGV110" s="0"/>
      <c r="CGW110" s="0"/>
      <c r="CGX110" s="0"/>
      <c r="CGY110" s="0"/>
      <c r="CGZ110" s="0"/>
      <c r="CHA110" s="0"/>
      <c r="CHB110" s="0"/>
      <c r="CHC110" s="0"/>
      <c r="CHD110" s="0"/>
      <c r="CHE110" s="0"/>
      <c r="CHF110" s="0"/>
      <c r="CHG110" s="0"/>
      <c r="CHH110" s="0"/>
      <c r="CHI110" s="0"/>
      <c r="CHJ110" s="0"/>
      <c r="CHK110" s="0"/>
      <c r="CHL110" s="0"/>
      <c r="CHM110" s="0"/>
      <c r="CHN110" s="0"/>
      <c r="CHO110" s="0"/>
      <c r="CHP110" s="0"/>
      <c r="CHQ110" s="0"/>
      <c r="CHR110" s="0"/>
      <c r="CHS110" s="0"/>
      <c r="CHT110" s="0"/>
      <c r="CHU110" s="0"/>
      <c r="CHV110" s="0"/>
      <c r="CHW110" s="0"/>
      <c r="CHX110" s="0"/>
      <c r="CHY110" s="0"/>
      <c r="CHZ110" s="0"/>
      <c r="CIA110" s="0"/>
      <c r="CIB110" s="0"/>
      <c r="CIC110" s="0"/>
      <c r="CID110" s="0"/>
      <c r="CIE110" s="0"/>
      <c r="CIF110" s="0"/>
      <c r="CIG110" s="0"/>
      <c r="CIH110" s="0"/>
      <c r="CII110" s="0"/>
      <c r="CIJ110" s="0"/>
      <c r="CIK110" s="0"/>
      <c r="CIL110" s="0"/>
      <c r="CIM110" s="0"/>
      <c r="CIN110" s="0"/>
      <c r="CIO110" s="0"/>
      <c r="CIP110" s="0"/>
      <c r="CIQ110" s="0"/>
      <c r="CIR110" s="0"/>
      <c r="CIS110" s="0"/>
      <c r="CIT110" s="0"/>
      <c r="CIU110" s="0"/>
      <c r="CIV110" s="0"/>
      <c r="CIW110" s="0"/>
      <c r="CIX110" s="0"/>
      <c r="CIY110" s="0"/>
      <c r="CIZ110" s="0"/>
      <c r="CJA110" s="0"/>
      <c r="CJB110" s="0"/>
      <c r="CJC110" s="0"/>
      <c r="CJD110" s="0"/>
      <c r="CJE110" s="0"/>
      <c r="CJF110" s="0"/>
      <c r="CJG110" s="0"/>
      <c r="CJH110" s="0"/>
      <c r="CJI110" s="0"/>
      <c r="CJJ110" s="0"/>
      <c r="CJK110" s="0"/>
      <c r="CJL110" s="0"/>
      <c r="CJM110" s="0"/>
      <c r="CJN110" s="0"/>
      <c r="CJO110" s="0"/>
      <c r="CJP110" s="0"/>
      <c r="CJQ110" s="0"/>
      <c r="CJR110" s="0"/>
      <c r="CJS110" s="0"/>
      <c r="CJT110" s="0"/>
      <c r="CJU110" s="0"/>
      <c r="CJV110" s="0"/>
      <c r="CJW110" s="0"/>
      <c r="CJX110" s="0"/>
      <c r="CJY110" s="0"/>
      <c r="CJZ110" s="0"/>
      <c r="CKA110" s="0"/>
      <c r="CKB110" s="0"/>
      <c r="CKC110" s="0"/>
      <c r="CKD110" s="0"/>
      <c r="CKE110" s="0"/>
      <c r="CKF110" s="0"/>
      <c r="CKG110" s="0"/>
      <c r="CKH110" s="0"/>
      <c r="CKI110" s="0"/>
      <c r="CKJ110" s="0"/>
      <c r="CKK110" s="0"/>
      <c r="CKL110" s="0"/>
      <c r="CKM110" s="0"/>
      <c r="CKN110" s="0"/>
      <c r="CKO110" s="0"/>
      <c r="CKP110" s="0"/>
      <c r="CKQ110" s="0"/>
      <c r="CKR110" s="0"/>
      <c r="CKS110" s="0"/>
      <c r="CKT110" s="0"/>
      <c r="CKU110" s="0"/>
      <c r="CKV110" s="0"/>
      <c r="CKW110" s="0"/>
      <c r="CKX110" s="0"/>
      <c r="CKY110" s="0"/>
      <c r="CKZ110" s="0"/>
      <c r="CLA110" s="0"/>
      <c r="CLB110" s="0"/>
      <c r="CLC110" s="0"/>
      <c r="CLD110" s="0"/>
      <c r="CLE110" s="0"/>
      <c r="CLF110" s="0"/>
      <c r="CLG110" s="0"/>
      <c r="CLH110" s="0"/>
      <c r="CLI110" s="0"/>
      <c r="CLJ110" s="0"/>
      <c r="CLK110" s="0"/>
      <c r="CLL110" s="0"/>
      <c r="CLM110" s="0"/>
      <c r="CLN110" s="0"/>
      <c r="CLO110" s="0"/>
      <c r="CLP110" s="0"/>
      <c r="CLQ110" s="0"/>
      <c r="CLR110" s="0"/>
      <c r="CLS110" s="0"/>
      <c r="CLT110" s="0"/>
      <c r="CLU110" s="0"/>
      <c r="CLV110" s="0"/>
      <c r="CLW110" s="0"/>
      <c r="CLX110" s="0"/>
      <c r="CLY110" s="0"/>
      <c r="CLZ110" s="0"/>
      <c r="CMA110" s="0"/>
      <c r="CMB110" s="0"/>
      <c r="CMC110" s="0"/>
      <c r="CMD110" s="0"/>
      <c r="CME110" s="0"/>
      <c r="CMF110" s="0"/>
      <c r="CMG110" s="0"/>
      <c r="CMH110" s="0"/>
      <c r="CMI110" s="0"/>
      <c r="CMJ110" s="0"/>
      <c r="CMK110" s="0"/>
      <c r="CML110" s="0"/>
      <c r="CMM110" s="0"/>
      <c r="CMN110" s="0"/>
      <c r="CMO110" s="0"/>
      <c r="CMP110" s="0"/>
      <c r="CMQ110" s="0"/>
      <c r="CMR110" s="0"/>
      <c r="CMS110" s="0"/>
      <c r="CMT110" s="0"/>
      <c r="CMU110" s="0"/>
      <c r="CMV110" s="0"/>
      <c r="CMW110" s="0"/>
      <c r="CMX110" s="0"/>
      <c r="CMY110" s="0"/>
      <c r="CMZ110" s="0"/>
      <c r="CNA110" s="0"/>
      <c r="CNB110" s="0"/>
      <c r="CNC110" s="0"/>
      <c r="CND110" s="0"/>
      <c r="CNE110" s="0"/>
      <c r="CNF110" s="0"/>
      <c r="CNG110" s="0"/>
      <c r="CNH110" s="0"/>
      <c r="CNI110" s="0"/>
      <c r="CNJ110" s="0"/>
      <c r="CNK110" s="0"/>
      <c r="CNL110" s="0"/>
      <c r="CNM110" s="0"/>
      <c r="CNN110" s="0"/>
      <c r="CNO110" s="0"/>
      <c r="CNP110" s="0"/>
      <c r="CNQ110" s="0"/>
      <c r="CNR110" s="0"/>
      <c r="CNS110" s="0"/>
      <c r="CNT110" s="0"/>
      <c r="CNU110" s="0"/>
      <c r="CNV110" s="0"/>
      <c r="CNW110" s="0"/>
      <c r="CNX110" s="0"/>
      <c r="CNY110" s="0"/>
      <c r="CNZ110" s="0"/>
      <c r="COA110" s="0"/>
      <c r="COB110" s="0"/>
      <c r="COC110" s="0"/>
      <c r="COD110" s="0"/>
      <c r="COE110" s="0"/>
      <c r="COF110" s="0"/>
      <c r="COG110" s="0"/>
      <c r="COH110" s="0"/>
      <c r="COI110" s="0"/>
      <c r="COJ110" s="0"/>
      <c r="COK110" s="0"/>
      <c r="COL110" s="0"/>
      <c r="COM110" s="0"/>
      <c r="CON110" s="0"/>
      <c r="COO110" s="0"/>
      <c r="COP110" s="0"/>
      <c r="COQ110" s="0"/>
      <c r="COR110" s="0"/>
      <c r="COS110" s="0"/>
      <c r="COT110" s="0"/>
      <c r="COU110" s="0"/>
      <c r="COV110" s="0"/>
      <c r="COW110" s="0"/>
      <c r="COX110" s="0"/>
      <c r="COY110" s="0"/>
      <c r="COZ110" s="0"/>
      <c r="CPA110" s="0"/>
      <c r="CPB110" s="0"/>
      <c r="CPC110" s="0"/>
      <c r="CPD110" s="0"/>
      <c r="CPE110" s="0"/>
      <c r="CPF110" s="0"/>
      <c r="CPG110" s="0"/>
      <c r="CPH110" s="0"/>
      <c r="CPI110" s="0"/>
      <c r="CPJ110" s="0"/>
      <c r="CPK110" s="0"/>
      <c r="CPL110" s="0"/>
      <c r="CPM110" s="0"/>
      <c r="CPN110" s="0"/>
      <c r="CPO110" s="0"/>
      <c r="CPP110" s="0"/>
      <c r="CPQ110" s="0"/>
      <c r="CPR110" s="0"/>
      <c r="CPS110" s="0"/>
      <c r="CPT110" s="0"/>
      <c r="CPU110" s="0"/>
      <c r="CPV110" s="0"/>
      <c r="CPW110" s="0"/>
      <c r="CPX110" s="0"/>
      <c r="CPY110" s="0"/>
      <c r="CPZ110" s="0"/>
      <c r="CQA110" s="0"/>
      <c r="CQB110" s="0"/>
      <c r="CQC110" s="0"/>
      <c r="CQD110" s="0"/>
      <c r="CQE110" s="0"/>
      <c r="CQF110" s="0"/>
      <c r="CQG110" s="0"/>
      <c r="CQH110" s="0"/>
      <c r="CQI110" s="0"/>
      <c r="CQJ110" s="0"/>
      <c r="CQK110" s="0"/>
      <c r="CQL110" s="0"/>
      <c r="CQM110" s="0"/>
      <c r="CQN110" s="0"/>
      <c r="CQO110" s="0"/>
      <c r="CQP110" s="0"/>
      <c r="CQQ110" s="0"/>
      <c r="CQR110" s="0"/>
      <c r="CQS110" s="0"/>
      <c r="CQT110" s="0"/>
      <c r="CQU110" s="0"/>
      <c r="CQV110" s="0"/>
      <c r="CQW110" s="0"/>
      <c r="CQX110" s="0"/>
      <c r="CQY110" s="0"/>
      <c r="CQZ110" s="0"/>
      <c r="CRA110" s="0"/>
      <c r="CRB110" s="0"/>
      <c r="CRC110" s="0"/>
      <c r="CRD110" s="0"/>
      <c r="CRE110" s="0"/>
      <c r="CRF110" s="0"/>
      <c r="CRG110" s="0"/>
      <c r="CRH110" s="0"/>
      <c r="CRI110" s="0"/>
      <c r="CRJ110" s="0"/>
      <c r="CRK110" s="0"/>
      <c r="CRL110" s="0"/>
      <c r="CRM110" s="0"/>
      <c r="CRN110" s="0"/>
      <c r="CRO110" s="0"/>
      <c r="CRP110" s="0"/>
      <c r="CRQ110" s="0"/>
      <c r="CRR110" s="0"/>
      <c r="CRS110" s="0"/>
      <c r="CRT110" s="0"/>
      <c r="CRU110" s="0"/>
      <c r="CRV110" s="0"/>
      <c r="CRW110" s="0"/>
      <c r="CRX110" s="0"/>
      <c r="CRY110" s="0"/>
      <c r="CRZ110" s="0"/>
      <c r="CSA110" s="0"/>
      <c r="CSB110" s="0"/>
      <c r="CSC110" s="0"/>
      <c r="CSD110" s="0"/>
      <c r="CSE110" s="0"/>
      <c r="CSF110" s="0"/>
      <c r="CSG110" s="0"/>
      <c r="CSH110" s="0"/>
      <c r="CSI110" s="0"/>
      <c r="CSJ110" s="0"/>
      <c r="CSK110" s="0"/>
      <c r="CSL110" s="0"/>
      <c r="CSM110" s="0"/>
      <c r="CSN110" s="0"/>
      <c r="CSO110" s="0"/>
      <c r="CSP110" s="0"/>
      <c r="CSQ110" s="0"/>
      <c r="CSR110" s="0"/>
      <c r="CSS110" s="0"/>
      <c r="CST110" s="0"/>
      <c r="CSU110" s="0"/>
      <c r="CSV110" s="0"/>
      <c r="CSW110" s="0"/>
      <c r="CSX110" s="0"/>
      <c r="CSY110" s="0"/>
      <c r="CSZ110" s="0"/>
      <c r="CTA110" s="0"/>
      <c r="CTB110" s="0"/>
      <c r="CTC110" s="0"/>
      <c r="CTD110" s="0"/>
      <c r="CTE110" s="0"/>
      <c r="CTF110" s="0"/>
      <c r="CTG110" s="0"/>
      <c r="CTH110" s="0"/>
      <c r="CTI110" s="0"/>
      <c r="CTJ110" s="0"/>
      <c r="CTK110" s="0"/>
      <c r="CTL110" s="0"/>
      <c r="CTM110" s="0"/>
      <c r="CTN110" s="0"/>
      <c r="CTO110" s="0"/>
      <c r="CTP110" s="0"/>
      <c r="CTQ110" s="0"/>
      <c r="CTR110" s="0"/>
      <c r="CTS110" s="0"/>
      <c r="CTT110" s="0"/>
      <c r="CTU110" s="0"/>
      <c r="CTV110" s="0"/>
      <c r="CTW110" s="0"/>
      <c r="CTX110" s="0"/>
      <c r="CTY110" s="0"/>
      <c r="CTZ110" s="0"/>
      <c r="CUA110" s="0"/>
      <c r="CUB110" s="0"/>
      <c r="CUC110" s="0"/>
      <c r="CUD110" s="0"/>
      <c r="CUE110" s="0"/>
      <c r="CUF110" s="0"/>
      <c r="CUG110" s="0"/>
      <c r="CUH110" s="0"/>
      <c r="CUI110" s="0"/>
      <c r="CUJ110" s="0"/>
      <c r="CUK110" s="0"/>
      <c r="CUL110" s="0"/>
      <c r="CUM110" s="0"/>
      <c r="CUN110" s="0"/>
      <c r="CUO110" s="0"/>
      <c r="CUP110" s="0"/>
      <c r="CUQ110" s="0"/>
      <c r="CUR110" s="0"/>
      <c r="CUS110" s="0"/>
      <c r="CUT110" s="0"/>
      <c r="CUU110" s="0"/>
      <c r="CUV110" s="0"/>
      <c r="CUW110" s="0"/>
      <c r="CUX110" s="0"/>
      <c r="CUY110" s="0"/>
      <c r="CUZ110" s="0"/>
      <c r="CVA110" s="0"/>
      <c r="CVB110" s="0"/>
      <c r="CVC110" s="0"/>
      <c r="CVD110" s="0"/>
      <c r="CVE110" s="0"/>
      <c r="CVF110" s="0"/>
      <c r="CVG110" s="0"/>
      <c r="CVH110" s="0"/>
      <c r="CVI110" s="0"/>
      <c r="CVJ110" s="0"/>
      <c r="CVK110" s="0"/>
      <c r="CVL110" s="0"/>
      <c r="CVM110" s="0"/>
      <c r="CVN110" s="0"/>
      <c r="CVO110" s="0"/>
      <c r="CVP110" s="0"/>
      <c r="CVQ110" s="0"/>
      <c r="CVR110" s="0"/>
      <c r="CVS110" s="0"/>
      <c r="CVT110" s="0"/>
      <c r="CVU110" s="0"/>
      <c r="CVV110" s="0"/>
      <c r="CVW110" s="0"/>
      <c r="CVX110" s="0"/>
      <c r="CVY110" s="0"/>
      <c r="CVZ110" s="0"/>
      <c r="CWA110" s="0"/>
      <c r="CWB110" s="0"/>
      <c r="CWC110" s="0"/>
      <c r="CWD110" s="0"/>
      <c r="CWE110" s="0"/>
      <c r="CWF110" s="0"/>
      <c r="CWG110" s="0"/>
      <c r="CWH110" s="0"/>
      <c r="CWI110" s="0"/>
      <c r="CWJ110" s="0"/>
      <c r="CWK110" s="0"/>
      <c r="CWL110" s="0"/>
      <c r="CWM110" s="0"/>
      <c r="CWN110" s="0"/>
      <c r="CWO110" s="0"/>
      <c r="CWP110" s="0"/>
      <c r="CWQ110" s="0"/>
      <c r="CWR110" s="0"/>
      <c r="CWS110" s="0"/>
      <c r="CWT110" s="0"/>
      <c r="CWU110" s="0"/>
      <c r="CWV110" s="0"/>
      <c r="CWW110" s="0"/>
      <c r="CWX110" s="0"/>
      <c r="CWY110" s="0"/>
      <c r="CWZ110" s="0"/>
      <c r="CXA110" s="0"/>
      <c r="CXB110" s="0"/>
      <c r="CXC110" s="0"/>
      <c r="CXD110" s="0"/>
      <c r="CXE110" s="0"/>
      <c r="CXF110" s="0"/>
      <c r="CXG110" s="0"/>
      <c r="CXH110" s="0"/>
      <c r="CXI110" s="0"/>
      <c r="CXJ110" s="0"/>
      <c r="CXK110" s="0"/>
      <c r="CXL110" s="0"/>
      <c r="CXM110" s="0"/>
      <c r="CXN110" s="0"/>
      <c r="CXO110" s="0"/>
      <c r="CXP110" s="0"/>
      <c r="CXQ110" s="0"/>
      <c r="CXR110" s="0"/>
      <c r="CXS110" s="0"/>
      <c r="CXT110" s="0"/>
      <c r="CXU110" s="0"/>
      <c r="CXV110" s="0"/>
      <c r="CXW110" s="0"/>
      <c r="CXX110" s="0"/>
      <c r="CXY110" s="0"/>
      <c r="CXZ110" s="0"/>
      <c r="CYA110" s="0"/>
      <c r="CYB110" s="0"/>
      <c r="CYC110" s="0"/>
      <c r="CYD110" s="0"/>
      <c r="CYE110" s="0"/>
      <c r="CYF110" s="0"/>
      <c r="CYG110" s="0"/>
      <c r="CYH110" s="0"/>
      <c r="CYI110" s="0"/>
      <c r="CYJ110" s="0"/>
      <c r="CYK110" s="0"/>
      <c r="CYL110" s="0"/>
      <c r="CYM110" s="0"/>
      <c r="CYN110" s="0"/>
      <c r="CYO110" s="0"/>
      <c r="CYP110" s="0"/>
      <c r="CYQ110" s="0"/>
      <c r="CYR110" s="0"/>
      <c r="CYS110" s="0"/>
      <c r="CYT110" s="0"/>
      <c r="CYU110" s="0"/>
      <c r="CYV110" s="0"/>
      <c r="CYW110" s="0"/>
      <c r="CYX110" s="0"/>
      <c r="CYY110" s="0"/>
      <c r="CYZ110" s="0"/>
      <c r="CZA110" s="0"/>
      <c r="CZB110" s="0"/>
      <c r="CZC110" s="0"/>
      <c r="CZD110" s="0"/>
      <c r="CZE110" s="0"/>
      <c r="CZF110" s="0"/>
      <c r="CZG110" s="0"/>
      <c r="CZH110" s="0"/>
      <c r="CZI110" s="0"/>
      <c r="CZJ110" s="0"/>
      <c r="CZK110" s="0"/>
      <c r="CZL110" s="0"/>
      <c r="CZM110" s="0"/>
      <c r="CZN110" s="0"/>
      <c r="CZO110" s="0"/>
      <c r="CZP110" s="0"/>
      <c r="CZQ110" s="0"/>
      <c r="CZR110" s="0"/>
      <c r="CZS110" s="0"/>
      <c r="CZT110" s="0"/>
      <c r="CZU110" s="0"/>
      <c r="CZV110" s="0"/>
      <c r="CZW110" s="0"/>
      <c r="CZX110" s="0"/>
      <c r="CZY110" s="0"/>
      <c r="CZZ110" s="0"/>
      <c r="DAA110" s="0"/>
      <c r="DAB110" s="0"/>
      <c r="DAC110" s="0"/>
      <c r="DAD110" s="0"/>
      <c r="DAE110" s="0"/>
      <c r="DAF110" s="0"/>
      <c r="DAG110" s="0"/>
      <c r="DAH110" s="0"/>
      <c r="DAI110" s="0"/>
      <c r="DAJ110" s="0"/>
      <c r="DAK110" s="0"/>
      <c r="DAL110" s="0"/>
      <c r="DAM110" s="0"/>
      <c r="DAN110" s="0"/>
      <c r="DAO110" s="0"/>
      <c r="DAP110" s="0"/>
      <c r="DAQ110" s="0"/>
      <c r="DAR110" s="0"/>
      <c r="DAS110" s="0"/>
      <c r="DAT110" s="0"/>
      <c r="DAU110" s="0"/>
      <c r="DAV110" s="0"/>
      <c r="DAW110" s="0"/>
      <c r="DAX110" s="0"/>
      <c r="DAY110" s="0"/>
      <c r="DAZ110" s="0"/>
      <c r="DBA110" s="0"/>
      <c r="DBB110" s="0"/>
      <c r="DBC110" s="0"/>
      <c r="DBD110" s="0"/>
      <c r="DBE110" s="0"/>
      <c r="DBF110" s="0"/>
      <c r="DBG110" s="0"/>
      <c r="DBH110" s="0"/>
      <c r="DBI110" s="0"/>
      <c r="DBJ110" s="0"/>
      <c r="DBK110" s="0"/>
      <c r="DBL110" s="0"/>
      <c r="DBM110" s="0"/>
      <c r="DBN110" s="0"/>
      <c r="DBO110" s="0"/>
      <c r="DBP110" s="0"/>
      <c r="DBQ110" s="0"/>
      <c r="DBR110" s="0"/>
      <c r="DBS110" s="0"/>
      <c r="DBT110" s="0"/>
      <c r="DBU110" s="0"/>
      <c r="DBV110" s="0"/>
      <c r="DBW110" s="0"/>
      <c r="DBX110" s="0"/>
      <c r="DBY110" s="0"/>
      <c r="DBZ110" s="0"/>
      <c r="DCA110" s="0"/>
      <c r="DCB110" s="0"/>
      <c r="DCC110" s="0"/>
      <c r="DCD110" s="0"/>
      <c r="DCE110" s="0"/>
      <c r="DCF110" s="0"/>
      <c r="DCG110" s="0"/>
      <c r="DCH110" s="0"/>
      <c r="DCI110" s="0"/>
      <c r="DCJ110" s="0"/>
      <c r="DCK110" s="0"/>
      <c r="DCL110" s="0"/>
      <c r="DCM110" s="0"/>
      <c r="DCN110" s="0"/>
      <c r="DCO110" s="0"/>
      <c r="DCP110" s="0"/>
      <c r="DCQ110" s="0"/>
      <c r="DCR110" s="0"/>
      <c r="DCS110" s="0"/>
      <c r="DCT110" s="0"/>
      <c r="DCU110" s="0"/>
      <c r="DCV110" s="0"/>
      <c r="DCW110" s="0"/>
      <c r="DCX110" s="0"/>
      <c r="DCY110" s="0"/>
      <c r="DCZ110" s="0"/>
      <c r="DDA110" s="0"/>
      <c r="DDB110" s="0"/>
      <c r="DDC110" s="0"/>
      <c r="DDD110" s="0"/>
      <c r="DDE110" s="0"/>
      <c r="DDF110" s="0"/>
      <c r="DDG110" s="0"/>
      <c r="DDH110" s="0"/>
      <c r="DDI110" s="0"/>
      <c r="DDJ110" s="0"/>
      <c r="DDK110" s="0"/>
      <c r="DDL110" s="0"/>
      <c r="DDM110" s="0"/>
      <c r="DDN110" s="0"/>
      <c r="DDO110" s="0"/>
      <c r="DDP110" s="0"/>
      <c r="DDQ110" s="0"/>
      <c r="DDR110" s="0"/>
      <c r="DDS110" s="0"/>
      <c r="DDT110" s="0"/>
      <c r="DDU110" s="0"/>
      <c r="DDV110" s="0"/>
      <c r="DDW110" s="0"/>
      <c r="DDX110" s="0"/>
      <c r="DDY110" s="0"/>
      <c r="DDZ110" s="0"/>
      <c r="DEA110" s="0"/>
      <c r="DEB110" s="0"/>
      <c r="DEC110" s="0"/>
      <c r="DED110" s="0"/>
      <c r="DEE110" s="0"/>
      <c r="DEF110" s="0"/>
      <c r="DEG110" s="0"/>
      <c r="DEH110" s="0"/>
      <c r="DEI110" s="0"/>
      <c r="DEJ110" s="0"/>
      <c r="DEK110" s="0"/>
      <c r="DEL110" s="0"/>
      <c r="DEM110" s="0"/>
      <c r="DEN110" s="0"/>
      <c r="DEO110" s="0"/>
      <c r="DEP110" s="0"/>
      <c r="DEQ110" s="0"/>
      <c r="DER110" s="0"/>
      <c r="DES110" s="0"/>
      <c r="DET110" s="0"/>
      <c r="DEU110" s="0"/>
      <c r="DEV110" s="0"/>
      <c r="DEW110" s="0"/>
      <c r="DEX110" s="0"/>
      <c r="DEY110" s="0"/>
      <c r="DEZ110" s="0"/>
      <c r="DFA110" s="0"/>
      <c r="DFB110" s="0"/>
      <c r="DFC110" s="0"/>
      <c r="DFD110" s="0"/>
      <c r="DFE110" s="0"/>
      <c r="DFF110" s="0"/>
      <c r="DFG110" s="0"/>
      <c r="DFH110" s="0"/>
      <c r="DFI110" s="0"/>
      <c r="DFJ110" s="0"/>
      <c r="DFK110" s="0"/>
      <c r="DFL110" s="0"/>
      <c r="DFM110" s="0"/>
      <c r="DFN110" s="0"/>
      <c r="DFO110" s="0"/>
      <c r="DFP110" s="0"/>
      <c r="DFQ110" s="0"/>
      <c r="DFR110" s="0"/>
      <c r="DFS110" s="0"/>
      <c r="DFT110" s="0"/>
      <c r="DFU110" s="0"/>
      <c r="DFV110" s="0"/>
      <c r="DFW110" s="0"/>
      <c r="DFX110" s="0"/>
      <c r="DFY110" s="0"/>
      <c r="DFZ110" s="0"/>
      <c r="DGA110" s="0"/>
      <c r="DGB110" s="0"/>
      <c r="DGC110" s="0"/>
      <c r="DGD110" s="0"/>
      <c r="DGE110" s="0"/>
      <c r="DGF110" s="0"/>
      <c r="DGG110" s="0"/>
      <c r="DGH110" s="0"/>
      <c r="DGI110" s="0"/>
      <c r="DGJ110" s="0"/>
      <c r="DGK110" s="0"/>
      <c r="DGL110" s="0"/>
      <c r="DGM110" s="0"/>
      <c r="DGN110" s="0"/>
      <c r="DGO110" s="0"/>
      <c r="DGP110" s="0"/>
      <c r="DGQ110" s="0"/>
      <c r="DGR110" s="0"/>
      <c r="DGS110" s="0"/>
      <c r="DGT110" s="0"/>
      <c r="DGU110" s="0"/>
      <c r="DGV110" s="0"/>
      <c r="DGW110" s="0"/>
      <c r="DGX110" s="0"/>
      <c r="DGY110" s="0"/>
      <c r="DGZ110" s="0"/>
      <c r="DHA110" s="0"/>
      <c r="DHB110" s="0"/>
      <c r="DHC110" s="0"/>
      <c r="DHD110" s="0"/>
      <c r="DHE110" s="0"/>
      <c r="DHF110" s="0"/>
      <c r="DHG110" s="0"/>
      <c r="DHH110" s="0"/>
      <c r="DHI110" s="0"/>
      <c r="DHJ110" s="0"/>
      <c r="DHK110" s="0"/>
      <c r="DHL110" s="0"/>
      <c r="DHM110" s="0"/>
      <c r="DHN110" s="0"/>
      <c r="DHO110" s="0"/>
      <c r="DHP110" s="0"/>
      <c r="DHQ110" s="0"/>
      <c r="DHR110" s="0"/>
      <c r="DHS110" s="0"/>
      <c r="DHT110" s="0"/>
      <c r="DHU110" s="0"/>
      <c r="DHV110" s="0"/>
      <c r="DHW110" s="0"/>
      <c r="DHX110" s="0"/>
      <c r="DHY110" s="0"/>
      <c r="DHZ110" s="0"/>
      <c r="DIA110" s="0"/>
      <c r="DIB110" s="0"/>
      <c r="DIC110" s="0"/>
      <c r="DID110" s="0"/>
      <c r="DIE110" s="0"/>
      <c r="DIF110" s="0"/>
      <c r="DIG110" s="0"/>
      <c r="DIH110" s="0"/>
      <c r="DII110" s="0"/>
      <c r="DIJ110" s="0"/>
      <c r="DIK110" s="0"/>
      <c r="DIL110" s="0"/>
      <c r="DIM110" s="0"/>
      <c r="DIN110" s="0"/>
      <c r="DIO110" s="0"/>
      <c r="DIP110" s="0"/>
      <c r="DIQ110" s="0"/>
      <c r="DIR110" s="0"/>
      <c r="DIS110" s="0"/>
      <c r="DIT110" s="0"/>
      <c r="DIU110" s="0"/>
      <c r="DIV110" s="0"/>
      <c r="DIW110" s="0"/>
      <c r="DIX110" s="0"/>
      <c r="DIY110" s="0"/>
      <c r="DIZ110" s="0"/>
      <c r="DJA110" s="0"/>
      <c r="DJB110" s="0"/>
      <c r="DJC110" s="0"/>
      <c r="DJD110" s="0"/>
      <c r="DJE110" s="0"/>
      <c r="DJF110" s="0"/>
      <c r="DJG110" s="0"/>
      <c r="DJH110" s="0"/>
      <c r="DJI110" s="0"/>
      <c r="DJJ110" s="0"/>
      <c r="DJK110" s="0"/>
      <c r="DJL110" s="0"/>
      <c r="DJM110" s="0"/>
      <c r="DJN110" s="0"/>
      <c r="DJO110" s="0"/>
      <c r="DJP110" s="0"/>
      <c r="DJQ110" s="0"/>
      <c r="DJR110" s="0"/>
      <c r="DJS110" s="0"/>
      <c r="DJT110" s="0"/>
      <c r="DJU110" s="0"/>
      <c r="DJV110" s="0"/>
      <c r="DJW110" s="0"/>
      <c r="DJX110" s="0"/>
      <c r="DJY110" s="0"/>
      <c r="DJZ110" s="0"/>
      <c r="DKA110" s="0"/>
      <c r="DKB110" s="0"/>
      <c r="DKC110" s="0"/>
      <c r="DKD110" s="0"/>
      <c r="DKE110" s="0"/>
      <c r="DKF110" s="0"/>
      <c r="DKG110" s="0"/>
      <c r="DKH110" s="0"/>
      <c r="DKI110" s="0"/>
      <c r="DKJ110" s="0"/>
      <c r="DKK110" s="0"/>
      <c r="DKL110" s="0"/>
      <c r="DKM110" s="0"/>
      <c r="DKN110" s="0"/>
      <c r="DKO110" s="0"/>
      <c r="DKP110" s="0"/>
      <c r="DKQ110" s="0"/>
      <c r="DKR110" s="0"/>
      <c r="DKS110" s="0"/>
      <c r="DKT110" s="0"/>
      <c r="DKU110" s="0"/>
      <c r="DKV110" s="0"/>
      <c r="DKW110" s="0"/>
      <c r="DKX110" s="0"/>
      <c r="DKY110" s="0"/>
      <c r="DKZ110" s="0"/>
      <c r="DLA110" s="0"/>
      <c r="DLB110" s="0"/>
      <c r="DLC110" s="0"/>
      <c r="DLD110" s="0"/>
      <c r="DLE110" s="0"/>
      <c r="DLF110" s="0"/>
      <c r="DLG110" s="0"/>
      <c r="DLH110" s="0"/>
      <c r="DLI110" s="0"/>
      <c r="DLJ110" s="0"/>
      <c r="DLK110" s="0"/>
      <c r="DLL110" s="0"/>
      <c r="DLM110" s="0"/>
      <c r="DLN110" s="0"/>
      <c r="DLO110" s="0"/>
      <c r="DLP110" s="0"/>
      <c r="DLQ110" s="0"/>
      <c r="DLR110" s="0"/>
      <c r="DLS110" s="0"/>
      <c r="DLT110" s="0"/>
      <c r="DLU110" s="0"/>
      <c r="DLV110" s="0"/>
      <c r="DLW110" s="0"/>
      <c r="DLX110" s="0"/>
      <c r="DLY110" s="0"/>
      <c r="DLZ110" s="0"/>
      <c r="DMA110" s="0"/>
      <c r="DMB110" s="0"/>
      <c r="DMC110" s="0"/>
      <c r="DMD110" s="0"/>
      <c r="DME110" s="0"/>
      <c r="DMF110" s="0"/>
      <c r="DMG110" s="0"/>
      <c r="DMH110" s="0"/>
      <c r="DMI110" s="0"/>
      <c r="DMJ110" s="0"/>
      <c r="DMK110" s="0"/>
      <c r="DML110" s="0"/>
      <c r="DMM110" s="0"/>
      <c r="DMN110" s="0"/>
      <c r="DMO110" s="0"/>
      <c r="DMP110" s="0"/>
      <c r="DMQ110" s="0"/>
      <c r="DMR110" s="0"/>
      <c r="DMS110" s="0"/>
      <c r="DMT110" s="0"/>
      <c r="DMU110" s="0"/>
      <c r="DMV110" s="0"/>
      <c r="DMW110" s="0"/>
      <c r="DMX110" s="0"/>
      <c r="DMY110" s="0"/>
      <c r="DMZ110" s="0"/>
      <c r="DNA110" s="0"/>
      <c r="DNB110" s="0"/>
      <c r="DNC110" s="0"/>
      <c r="DND110" s="0"/>
      <c r="DNE110" s="0"/>
      <c r="DNF110" s="0"/>
      <c r="DNG110" s="0"/>
      <c r="DNH110" s="0"/>
      <c r="DNI110" s="0"/>
      <c r="DNJ110" s="0"/>
      <c r="DNK110" s="0"/>
      <c r="DNL110" s="0"/>
      <c r="DNM110" s="0"/>
      <c r="DNN110" s="0"/>
      <c r="DNO110" s="0"/>
      <c r="DNP110" s="0"/>
      <c r="DNQ110" s="0"/>
      <c r="DNR110" s="0"/>
      <c r="DNS110" s="0"/>
      <c r="DNT110" s="0"/>
      <c r="DNU110" s="0"/>
      <c r="DNV110" s="0"/>
      <c r="DNW110" s="0"/>
      <c r="DNX110" s="0"/>
      <c r="DNY110" s="0"/>
      <c r="DNZ110" s="0"/>
      <c r="DOA110" s="0"/>
      <c r="DOB110" s="0"/>
      <c r="DOC110" s="0"/>
      <c r="DOD110" s="0"/>
      <c r="DOE110" s="0"/>
      <c r="DOF110" s="0"/>
      <c r="DOG110" s="0"/>
      <c r="DOH110" s="0"/>
      <c r="DOI110" s="0"/>
      <c r="DOJ110" s="0"/>
      <c r="DOK110" s="0"/>
      <c r="DOL110" s="0"/>
      <c r="DOM110" s="0"/>
      <c r="DON110" s="0"/>
      <c r="DOO110" s="0"/>
      <c r="DOP110" s="0"/>
      <c r="DOQ110" s="0"/>
      <c r="DOR110" s="0"/>
      <c r="DOS110" s="0"/>
      <c r="DOT110" s="0"/>
      <c r="DOU110" s="0"/>
      <c r="DOV110" s="0"/>
      <c r="DOW110" s="0"/>
      <c r="DOX110" s="0"/>
      <c r="DOY110" s="0"/>
      <c r="DOZ110" s="0"/>
      <c r="DPA110" s="0"/>
      <c r="DPB110" s="0"/>
      <c r="DPC110" s="0"/>
      <c r="DPD110" s="0"/>
      <c r="DPE110" s="0"/>
      <c r="DPF110" s="0"/>
      <c r="DPG110" s="0"/>
      <c r="DPH110" s="0"/>
      <c r="DPI110" s="0"/>
      <c r="DPJ110" s="0"/>
      <c r="DPK110" s="0"/>
      <c r="DPL110" s="0"/>
      <c r="DPM110" s="0"/>
      <c r="DPN110" s="0"/>
      <c r="DPO110" s="0"/>
      <c r="DPP110" s="0"/>
      <c r="DPQ110" s="0"/>
      <c r="DPR110" s="0"/>
      <c r="DPS110" s="0"/>
      <c r="DPT110" s="0"/>
      <c r="DPU110" s="0"/>
      <c r="DPV110" s="0"/>
      <c r="DPW110" s="0"/>
      <c r="DPX110" s="0"/>
      <c r="DPY110" s="0"/>
      <c r="DPZ110" s="0"/>
      <c r="DQA110" s="0"/>
      <c r="DQB110" s="0"/>
      <c r="DQC110" s="0"/>
      <c r="DQD110" s="0"/>
      <c r="DQE110" s="0"/>
      <c r="DQF110" s="0"/>
      <c r="DQG110" s="0"/>
      <c r="DQH110" s="0"/>
      <c r="DQI110" s="0"/>
      <c r="DQJ110" s="0"/>
      <c r="DQK110" s="0"/>
      <c r="DQL110" s="0"/>
      <c r="DQM110" s="0"/>
      <c r="DQN110" s="0"/>
      <c r="DQO110" s="0"/>
      <c r="DQP110" s="0"/>
      <c r="DQQ110" s="0"/>
      <c r="DQR110" s="0"/>
      <c r="DQS110" s="0"/>
      <c r="DQT110" s="0"/>
      <c r="DQU110" s="0"/>
      <c r="DQV110" s="0"/>
      <c r="DQW110" s="0"/>
      <c r="DQX110" s="0"/>
      <c r="DQY110" s="0"/>
      <c r="DQZ110" s="0"/>
      <c r="DRA110" s="0"/>
      <c r="DRB110" s="0"/>
      <c r="DRC110" s="0"/>
      <c r="DRD110" s="0"/>
      <c r="DRE110" s="0"/>
      <c r="DRF110" s="0"/>
      <c r="DRG110" s="0"/>
      <c r="DRH110" s="0"/>
      <c r="DRI110" s="0"/>
      <c r="DRJ110" s="0"/>
      <c r="DRK110" s="0"/>
      <c r="DRL110" s="0"/>
      <c r="DRM110" s="0"/>
      <c r="DRN110" s="0"/>
      <c r="DRO110" s="0"/>
      <c r="DRP110" s="0"/>
      <c r="DRQ110" s="0"/>
      <c r="DRR110" s="0"/>
      <c r="DRS110" s="0"/>
      <c r="DRT110" s="0"/>
      <c r="DRU110" s="0"/>
      <c r="DRV110" s="0"/>
      <c r="DRW110" s="0"/>
      <c r="DRX110" s="0"/>
      <c r="DRY110" s="0"/>
      <c r="DRZ110" s="0"/>
      <c r="DSA110" s="0"/>
      <c r="DSB110" s="0"/>
      <c r="DSC110" s="0"/>
      <c r="DSD110" s="0"/>
      <c r="DSE110" s="0"/>
      <c r="DSF110" s="0"/>
      <c r="DSG110" s="0"/>
      <c r="DSH110" s="0"/>
      <c r="DSI110" s="0"/>
      <c r="DSJ110" s="0"/>
      <c r="DSK110" s="0"/>
      <c r="DSL110" s="0"/>
      <c r="DSM110" s="0"/>
      <c r="DSN110" s="0"/>
      <c r="DSO110" s="0"/>
      <c r="DSP110" s="0"/>
      <c r="DSQ110" s="0"/>
      <c r="DSR110" s="0"/>
      <c r="DSS110" s="0"/>
      <c r="DST110" s="0"/>
      <c r="DSU110" s="0"/>
      <c r="DSV110" s="0"/>
      <c r="DSW110" s="0"/>
      <c r="DSX110" s="0"/>
      <c r="DSY110" s="0"/>
      <c r="DSZ110" s="0"/>
      <c r="DTA110" s="0"/>
      <c r="DTB110" s="0"/>
      <c r="DTC110" s="0"/>
      <c r="DTD110" s="0"/>
      <c r="DTE110" s="0"/>
      <c r="DTF110" s="0"/>
      <c r="DTG110" s="0"/>
      <c r="DTH110" s="0"/>
      <c r="DTI110" s="0"/>
      <c r="DTJ110" s="0"/>
      <c r="DTK110" s="0"/>
      <c r="DTL110" s="0"/>
      <c r="DTM110" s="0"/>
      <c r="DTN110" s="0"/>
      <c r="DTO110" s="0"/>
      <c r="DTP110" s="0"/>
      <c r="DTQ110" s="0"/>
      <c r="DTR110" s="0"/>
      <c r="DTS110" s="0"/>
      <c r="DTT110" s="0"/>
      <c r="DTU110" s="0"/>
      <c r="DTV110" s="0"/>
      <c r="DTW110" s="0"/>
      <c r="DTX110" s="0"/>
      <c r="DTY110" s="0"/>
      <c r="DTZ110" s="0"/>
      <c r="DUA110" s="0"/>
      <c r="DUB110" s="0"/>
      <c r="DUC110" s="0"/>
      <c r="DUD110" s="0"/>
      <c r="DUE110" s="0"/>
      <c r="DUF110" s="0"/>
      <c r="DUG110" s="0"/>
      <c r="DUH110" s="0"/>
      <c r="DUI110" s="0"/>
      <c r="DUJ110" s="0"/>
      <c r="DUK110" s="0"/>
      <c r="DUL110" s="0"/>
      <c r="DUM110" s="0"/>
      <c r="DUN110" s="0"/>
      <c r="DUO110" s="0"/>
      <c r="DUP110" s="0"/>
      <c r="DUQ110" s="0"/>
      <c r="DUR110" s="0"/>
      <c r="DUS110" s="0"/>
      <c r="DUT110" s="0"/>
      <c r="DUU110" s="0"/>
      <c r="DUV110" s="0"/>
      <c r="DUW110" s="0"/>
      <c r="DUX110" s="0"/>
      <c r="DUY110" s="0"/>
      <c r="DUZ110" s="0"/>
      <c r="DVA110" s="0"/>
      <c r="DVB110" s="0"/>
      <c r="DVC110" s="0"/>
      <c r="DVD110" s="0"/>
      <c r="DVE110" s="0"/>
      <c r="DVF110" s="0"/>
      <c r="DVG110" s="0"/>
      <c r="DVH110" s="0"/>
      <c r="DVI110" s="0"/>
      <c r="DVJ110" s="0"/>
      <c r="DVK110" s="0"/>
      <c r="DVL110" s="0"/>
      <c r="DVM110" s="0"/>
      <c r="DVN110" s="0"/>
      <c r="DVO110" s="0"/>
      <c r="DVP110" s="0"/>
      <c r="DVQ110" s="0"/>
      <c r="DVR110" s="0"/>
      <c r="DVS110" s="0"/>
      <c r="DVT110" s="0"/>
      <c r="DVU110" s="0"/>
      <c r="DVV110" s="0"/>
      <c r="DVW110" s="0"/>
      <c r="DVX110" s="0"/>
      <c r="DVY110" s="0"/>
      <c r="DVZ110" s="0"/>
      <c r="DWA110" s="0"/>
      <c r="DWB110" s="0"/>
      <c r="DWC110" s="0"/>
      <c r="DWD110" s="0"/>
      <c r="DWE110" s="0"/>
      <c r="DWF110" s="0"/>
      <c r="DWG110" s="0"/>
      <c r="DWH110" s="0"/>
      <c r="DWI110" s="0"/>
      <c r="DWJ110" s="0"/>
      <c r="DWK110" s="0"/>
      <c r="DWL110" s="0"/>
      <c r="DWM110" s="0"/>
      <c r="DWN110" s="0"/>
      <c r="DWO110" s="0"/>
      <c r="DWP110" s="0"/>
      <c r="DWQ110" s="0"/>
      <c r="DWR110" s="0"/>
      <c r="DWS110" s="0"/>
      <c r="DWT110" s="0"/>
      <c r="DWU110" s="0"/>
      <c r="DWV110" s="0"/>
      <c r="DWW110" s="0"/>
      <c r="DWX110" s="0"/>
      <c r="DWY110" s="0"/>
      <c r="DWZ110" s="0"/>
      <c r="DXA110" s="0"/>
      <c r="DXB110" s="0"/>
      <c r="DXC110" s="0"/>
      <c r="DXD110" s="0"/>
      <c r="DXE110" s="0"/>
      <c r="DXF110" s="0"/>
      <c r="DXG110" s="0"/>
      <c r="DXH110" s="0"/>
      <c r="DXI110" s="0"/>
      <c r="DXJ110" s="0"/>
      <c r="DXK110" s="0"/>
      <c r="DXL110" s="0"/>
      <c r="DXM110" s="0"/>
      <c r="DXN110" s="0"/>
      <c r="DXO110" s="0"/>
      <c r="DXP110" s="0"/>
      <c r="DXQ110" s="0"/>
      <c r="DXR110" s="0"/>
      <c r="DXS110" s="0"/>
      <c r="DXT110" s="0"/>
      <c r="DXU110" s="0"/>
      <c r="DXV110" s="0"/>
      <c r="DXW110" s="0"/>
      <c r="DXX110" s="0"/>
      <c r="DXY110" s="0"/>
      <c r="DXZ110" s="0"/>
      <c r="DYA110" s="0"/>
      <c r="DYB110" s="0"/>
      <c r="DYC110" s="0"/>
      <c r="DYD110" s="0"/>
      <c r="DYE110" s="0"/>
      <c r="DYF110" s="0"/>
      <c r="DYG110" s="0"/>
      <c r="DYH110" s="0"/>
      <c r="DYI110" s="0"/>
      <c r="DYJ110" s="0"/>
      <c r="DYK110" s="0"/>
      <c r="DYL110" s="0"/>
      <c r="DYM110" s="0"/>
      <c r="DYN110" s="0"/>
      <c r="DYO110" s="0"/>
      <c r="DYP110" s="0"/>
      <c r="DYQ110" s="0"/>
      <c r="DYR110" s="0"/>
      <c r="DYS110" s="0"/>
      <c r="DYT110" s="0"/>
      <c r="DYU110" s="0"/>
      <c r="DYV110" s="0"/>
      <c r="DYW110" s="0"/>
      <c r="DYX110" s="0"/>
      <c r="DYY110" s="0"/>
      <c r="DYZ110" s="0"/>
      <c r="DZA110" s="0"/>
      <c r="DZB110" s="0"/>
      <c r="DZC110" s="0"/>
      <c r="DZD110" s="0"/>
      <c r="DZE110" s="0"/>
      <c r="DZF110" s="0"/>
      <c r="DZG110" s="0"/>
      <c r="DZH110" s="0"/>
      <c r="DZI110" s="0"/>
      <c r="DZJ110" s="0"/>
      <c r="DZK110" s="0"/>
      <c r="DZL110" s="0"/>
      <c r="DZM110" s="0"/>
      <c r="DZN110" s="0"/>
      <c r="DZO110" s="0"/>
      <c r="DZP110" s="0"/>
      <c r="DZQ110" s="0"/>
      <c r="DZR110" s="0"/>
      <c r="DZS110" s="0"/>
      <c r="DZT110" s="0"/>
      <c r="DZU110" s="0"/>
      <c r="DZV110" s="0"/>
      <c r="DZW110" s="0"/>
      <c r="DZX110" s="0"/>
      <c r="DZY110" s="0"/>
      <c r="DZZ110" s="0"/>
      <c r="EAA110" s="0"/>
      <c r="EAB110" s="0"/>
      <c r="EAC110" s="0"/>
      <c r="EAD110" s="0"/>
      <c r="EAE110" s="0"/>
      <c r="EAF110" s="0"/>
      <c r="EAG110" s="0"/>
      <c r="EAH110" s="0"/>
      <c r="EAI110" s="0"/>
      <c r="EAJ110" s="0"/>
      <c r="EAK110" s="0"/>
      <c r="EAL110" s="0"/>
      <c r="EAM110" s="0"/>
      <c r="EAN110" s="0"/>
      <c r="EAO110" s="0"/>
      <c r="EAP110" s="0"/>
      <c r="EAQ110" s="0"/>
      <c r="EAR110" s="0"/>
      <c r="EAS110" s="0"/>
      <c r="EAT110" s="0"/>
      <c r="EAU110" s="0"/>
      <c r="EAV110" s="0"/>
      <c r="EAW110" s="0"/>
      <c r="EAX110" s="0"/>
      <c r="EAY110" s="0"/>
      <c r="EAZ110" s="0"/>
      <c r="EBA110" s="0"/>
      <c r="EBB110" s="0"/>
      <c r="EBC110" s="0"/>
      <c r="EBD110" s="0"/>
      <c r="EBE110" s="0"/>
      <c r="EBF110" s="0"/>
      <c r="EBG110" s="0"/>
      <c r="EBH110" s="0"/>
      <c r="EBI110" s="0"/>
      <c r="EBJ110" s="0"/>
      <c r="EBK110" s="0"/>
      <c r="EBL110" s="0"/>
      <c r="EBM110" s="0"/>
      <c r="EBN110" s="0"/>
      <c r="EBO110" s="0"/>
      <c r="EBP110" s="0"/>
      <c r="EBQ110" s="0"/>
      <c r="EBR110" s="0"/>
      <c r="EBS110" s="0"/>
      <c r="EBT110" s="0"/>
      <c r="EBU110" s="0"/>
      <c r="EBV110" s="0"/>
      <c r="EBW110" s="0"/>
      <c r="EBX110" s="0"/>
      <c r="EBY110" s="0"/>
      <c r="EBZ110" s="0"/>
      <c r="ECA110" s="0"/>
      <c r="ECB110" s="0"/>
      <c r="ECC110" s="0"/>
      <c r="ECD110" s="0"/>
      <c r="ECE110" s="0"/>
      <c r="ECF110" s="0"/>
      <c r="ECG110" s="0"/>
      <c r="ECH110" s="0"/>
      <c r="ECI110" s="0"/>
      <c r="ECJ110" s="0"/>
      <c r="ECK110" s="0"/>
      <c r="ECL110" s="0"/>
      <c r="ECM110" s="0"/>
      <c r="ECN110" s="0"/>
      <c r="ECO110" s="0"/>
      <c r="ECP110" s="0"/>
      <c r="ECQ110" s="0"/>
      <c r="ECR110" s="0"/>
      <c r="ECS110" s="0"/>
      <c r="ECT110" s="0"/>
      <c r="ECU110" s="0"/>
      <c r="ECV110" s="0"/>
      <c r="ECW110" s="0"/>
      <c r="ECX110" s="0"/>
      <c r="ECY110" s="0"/>
      <c r="ECZ110" s="0"/>
      <c r="EDA110" s="0"/>
      <c r="EDB110" s="0"/>
      <c r="EDC110" s="0"/>
      <c r="EDD110" s="0"/>
      <c r="EDE110" s="0"/>
      <c r="EDF110" s="0"/>
      <c r="EDG110" s="0"/>
      <c r="EDH110" s="0"/>
      <c r="EDI110" s="0"/>
      <c r="EDJ110" s="0"/>
      <c r="EDK110" s="0"/>
      <c r="EDL110" s="0"/>
      <c r="EDM110" s="0"/>
      <c r="EDN110" s="0"/>
      <c r="EDO110" s="0"/>
      <c r="EDP110" s="0"/>
      <c r="EDQ110" s="0"/>
      <c r="EDR110" s="0"/>
      <c r="EDS110" s="0"/>
      <c r="EDT110" s="0"/>
      <c r="EDU110" s="0"/>
      <c r="EDV110" s="0"/>
      <c r="EDW110" s="0"/>
      <c r="EDX110" s="0"/>
      <c r="EDY110" s="0"/>
      <c r="EDZ110" s="0"/>
      <c r="EEA110" s="0"/>
      <c r="EEB110" s="0"/>
      <c r="EEC110" s="0"/>
      <c r="EED110" s="0"/>
      <c r="EEE110" s="0"/>
      <c r="EEF110" s="0"/>
      <c r="EEG110" s="0"/>
      <c r="EEH110" s="0"/>
      <c r="EEI110" s="0"/>
      <c r="EEJ110" s="0"/>
      <c r="EEK110" s="0"/>
      <c r="EEL110" s="0"/>
      <c r="EEM110" s="0"/>
      <c r="EEN110" s="0"/>
      <c r="EEO110" s="0"/>
      <c r="EEP110" s="0"/>
      <c r="EEQ110" s="0"/>
      <c r="EER110" s="0"/>
      <c r="EES110" s="0"/>
      <c r="EET110" s="0"/>
      <c r="EEU110" s="0"/>
      <c r="EEV110" s="0"/>
      <c r="EEW110" s="0"/>
      <c r="EEX110" s="0"/>
      <c r="EEY110" s="0"/>
      <c r="EEZ110" s="0"/>
      <c r="EFA110" s="0"/>
      <c r="EFB110" s="0"/>
      <c r="EFC110" s="0"/>
      <c r="EFD110" s="0"/>
      <c r="EFE110" s="0"/>
      <c r="EFF110" s="0"/>
      <c r="EFG110" s="0"/>
      <c r="EFH110" s="0"/>
      <c r="EFI110" s="0"/>
      <c r="EFJ110" s="0"/>
      <c r="EFK110" s="0"/>
      <c r="EFL110" s="0"/>
      <c r="EFM110" s="0"/>
      <c r="EFN110" s="0"/>
      <c r="EFO110" s="0"/>
      <c r="EFP110" s="0"/>
      <c r="EFQ110" s="0"/>
      <c r="EFR110" s="0"/>
      <c r="EFS110" s="0"/>
      <c r="EFT110" s="0"/>
      <c r="EFU110" s="0"/>
      <c r="EFV110" s="0"/>
      <c r="EFW110" s="0"/>
      <c r="EFX110" s="0"/>
      <c r="EFY110" s="0"/>
      <c r="EFZ110" s="0"/>
      <c r="EGA110" s="0"/>
      <c r="EGB110" s="0"/>
      <c r="EGC110" s="0"/>
      <c r="EGD110" s="0"/>
      <c r="EGE110" s="0"/>
      <c r="EGF110" s="0"/>
      <c r="EGG110" s="0"/>
      <c r="EGH110" s="0"/>
      <c r="EGI110" s="0"/>
      <c r="EGJ110" s="0"/>
      <c r="EGK110" s="0"/>
      <c r="EGL110" s="0"/>
      <c r="EGM110" s="0"/>
      <c r="EGN110" s="0"/>
      <c r="EGO110" s="0"/>
      <c r="EGP110" s="0"/>
      <c r="EGQ110" s="0"/>
      <c r="EGR110" s="0"/>
      <c r="EGS110" s="0"/>
      <c r="EGT110" s="0"/>
      <c r="EGU110" s="0"/>
      <c r="EGV110" s="0"/>
      <c r="EGW110" s="0"/>
      <c r="EGX110" s="0"/>
      <c r="EGY110" s="0"/>
      <c r="EGZ110" s="0"/>
      <c r="EHA110" s="0"/>
      <c r="EHB110" s="0"/>
      <c r="EHC110" s="0"/>
      <c r="EHD110" s="0"/>
      <c r="EHE110" s="0"/>
      <c r="EHF110" s="0"/>
      <c r="EHG110" s="0"/>
      <c r="EHH110" s="0"/>
      <c r="EHI110" s="0"/>
      <c r="EHJ110" s="0"/>
      <c r="EHK110" s="0"/>
      <c r="EHL110" s="0"/>
      <c r="EHM110" s="0"/>
      <c r="EHN110" s="0"/>
      <c r="EHO110" s="0"/>
      <c r="EHP110" s="0"/>
      <c r="EHQ110" s="0"/>
      <c r="EHR110" s="0"/>
      <c r="EHS110" s="0"/>
      <c r="EHT110" s="0"/>
      <c r="EHU110" s="0"/>
      <c r="EHV110" s="0"/>
      <c r="EHW110" s="0"/>
      <c r="EHX110" s="0"/>
      <c r="EHY110" s="0"/>
      <c r="EHZ110" s="0"/>
      <c r="EIA110" s="0"/>
      <c r="EIB110" s="0"/>
      <c r="EIC110" s="0"/>
      <c r="EID110" s="0"/>
      <c r="EIE110" s="0"/>
      <c r="EIF110" s="0"/>
      <c r="EIG110" s="0"/>
      <c r="EIH110" s="0"/>
      <c r="EII110" s="0"/>
      <c r="EIJ110" s="0"/>
      <c r="EIK110" s="0"/>
      <c r="EIL110" s="0"/>
      <c r="EIM110" s="0"/>
      <c r="EIN110" s="0"/>
      <c r="EIO110" s="0"/>
      <c r="EIP110" s="0"/>
      <c r="EIQ110" s="0"/>
      <c r="EIR110" s="0"/>
      <c r="EIS110" s="0"/>
      <c r="EIT110" s="0"/>
      <c r="EIU110" s="0"/>
      <c r="EIV110" s="0"/>
      <c r="EIW110" s="0"/>
      <c r="EIX110" s="0"/>
      <c r="EIY110" s="0"/>
      <c r="EIZ110" s="0"/>
      <c r="EJA110" s="0"/>
      <c r="EJB110" s="0"/>
      <c r="EJC110" s="0"/>
      <c r="EJD110" s="0"/>
      <c r="EJE110" s="0"/>
      <c r="EJF110" s="0"/>
      <c r="EJG110" s="0"/>
      <c r="EJH110" s="0"/>
      <c r="EJI110" s="0"/>
      <c r="EJJ110" s="0"/>
      <c r="EJK110" s="0"/>
      <c r="EJL110" s="0"/>
      <c r="EJM110" s="0"/>
      <c r="EJN110" s="0"/>
      <c r="EJO110" s="0"/>
      <c r="EJP110" s="0"/>
      <c r="EJQ110" s="0"/>
      <c r="EJR110" s="0"/>
      <c r="EJS110" s="0"/>
      <c r="EJT110" s="0"/>
      <c r="EJU110" s="0"/>
      <c r="EJV110" s="0"/>
      <c r="EJW110" s="0"/>
      <c r="EJX110" s="0"/>
      <c r="EJY110" s="0"/>
      <c r="EJZ110" s="0"/>
      <c r="EKA110" s="0"/>
      <c r="EKB110" s="0"/>
      <c r="EKC110" s="0"/>
      <c r="EKD110" s="0"/>
      <c r="EKE110" s="0"/>
      <c r="EKF110" s="0"/>
      <c r="EKG110" s="0"/>
      <c r="EKH110" s="0"/>
      <c r="EKI110" s="0"/>
      <c r="EKJ110" s="0"/>
      <c r="EKK110" s="0"/>
      <c r="EKL110" s="0"/>
      <c r="EKM110" s="0"/>
      <c r="EKN110" s="0"/>
      <c r="EKO110" s="0"/>
      <c r="EKP110" s="0"/>
      <c r="EKQ110" s="0"/>
      <c r="EKR110" s="0"/>
      <c r="EKS110" s="0"/>
      <c r="EKT110" s="0"/>
      <c r="EKU110" s="0"/>
      <c r="EKV110" s="0"/>
      <c r="EKW110" s="0"/>
      <c r="EKX110" s="0"/>
      <c r="EKY110" s="0"/>
      <c r="EKZ110" s="0"/>
      <c r="ELA110" s="0"/>
      <c r="ELB110" s="0"/>
      <c r="ELC110" s="0"/>
      <c r="ELD110" s="0"/>
      <c r="ELE110" s="0"/>
      <c r="ELF110" s="0"/>
      <c r="ELG110" s="0"/>
      <c r="ELH110" s="0"/>
      <c r="ELI110" s="0"/>
      <c r="ELJ110" s="0"/>
      <c r="ELK110" s="0"/>
      <c r="ELL110" s="0"/>
      <c r="ELM110" s="0"/>
      <c r="ELN110" s="0"/>
      <c r="ELO110" s="0"/>
      <c r="ELP110" s="0"/>
      <c r="ELQ110" s="0"/>
      <c r="ELR110" s="0"/>
      <c r="ELS110" s="0"/>
      <c r="ELT110" s="0"/>
      <c r="ELU110" s="0"/>
      <c r="ELV110" s="0"/>
      <c r="ELW110" s="0"/>
      <c r="ELX110" s="0"/>
      <c r="ELY110" s="0"/>
      <c r="ELZ110" s="0"/>
      <c r="EMA110" s="0"/>
      <c r="EMB110" s="0"/>
      <c r="EMC110" s="0"/>
      <c r="EMD110" s="0"/>
      <c r="EME110" s="0"/>
      <c r="EMF110" s="0"/>
      <c r="EMG110" s="0"/>
      <c r="EMH110" s="0"/>
      <c r="EMI110" s="0"/>
      <c r="EMJ110" s="0"/>
      <c r="EMK110" s="0"/>
      <c r="EML110" s="0"/>
      <c r="EMM110" s="0"/>
      <c r="EMN110" s="0"/>
      <c r="EMO110" s="0"/>
      <c r="EMP110" s="0"/>
      <c r="EMQ110" s="0"/>
      <c r="EMR110" s="0"/>
      <c r="EMS110" s="0"/>
      <c r="EMT110" s="0"/>
      <c r="EMU110" s="0"/>
      <c r="EMV110" s="0"/>
      <c r="EMW110" s="0"/>
      <c r="EMX110" s="0"/>
      <c r="EMY110" s="0"/>
      <c r="EMZ110" s="0"/>
      <c r="ENA110" s="0"/>
      <c r="ENB110" s="0"/>
      <c r="ENC110" s="0"/>
      <c r="END110" s="0"/>
      <c r="ENE110" s="0"/>
      <c r="ENF110" s="0"/>
      <c r="ENG110" s="0"/>
      <c r="ENH110" s="0"/>
      <c r="ENI110" s="0"/>
      <c r="ENJ110" s="0"/>
      <c r="ENK110" s="0"/>
      <c r="ENL110" s="0"/>
      <c r="ENM110" s="0"/>
      <c r="ENN110" s="0"/>
      <c r="ENO110" s="0"/>
      <c r="ENP110" s="0"/>
      <c r="ENQ110" s="0"/>
      <c r="ENR110" s="0"/>
      <c r="ENS110" s="0"/>
      <c r="ENT110" s="0"/>
      <c r="ENU110" s="0"/>
      <c r="ENV110" s="0"/>
      <c r="ENW110" s="0"/>
      <c r="ENX110" s="0"/>
      <c r="ENY110" s="0"/>
      <c r="ENZ110" s="0"/>
      <c r="EOA110" s="0"/>
      <c r="EOB110" s="0"/>
      <c r="EOC110" s="0"/>
      <c r="EOD110" s="0"/>
      <c r="EOE110" s="0"/>
      <c r="EOF110" s="0"/>
      <c r="EOG110" s="0"/>
      <c r="EOH110" s="0"/>
      <c r="EOI110" s="0"/>
      <c r="EOJ110" s="0"/>
      <c r="EOK110" s="0"/>
      <c r="EOL110" s="0"/>
      <c r="EOM110" s="0"/>
      <c r="EON110" s="0"/>
      <c r="EOO110" s="0"/>
      <c r="EOP110" s="0"/>
      <c r="EOQ110" s="0"/>
      <c r="EOR110" s="0"/>
      <c r="EOS110" s="0"/>
      <c r="EOT110" s="0"/>
      <c r="EOU110" s="0"/>
      <c r="EOV110" s="0"/>
      <c r="EOW110" s="0"/>
      <c r="EOX110" s="0"/>
      <c r="EOY110" s="0"/>
      <c r="EOZ110" s="0"/>
      <c r="EPA110" s="0"/>
      <c r="EPB110" s="0"/>
      <c r="EPC110" s="0"/>
      <c r="EPD110" s="0"/>
      <c r="EPE110" s="0"/>
      <c r="EPF110" s="0"/>
      <c r="EPG110" s="0"/>
      <c r="EPH110" s="0"/>
      <c r="EPI110" s="0"/>
      <c r="EPJ110" s="0"/>
      <c r="EPK110" s="0"/>
      <c r="EPL110" s="0"/>
      <c r="EPM110" s="0"/>
      <c r="EPN110" s="0"/>
      <c r="EPO110" s="0"/>
      <c r="EPP110" s="0"/>
      <c r="EPQ110" s="0"/>
      <c r="EPR110" s="0"/>
      <c r="EPS110" s="0"/>
      <c r="EPT110" s="0"/>
      <c r="EPU110" s="0"/>
      <c r="EPV110" s="0"/>
      <c r="EPW110" s="0"/>
      <c r="EPX110" s="0"/>
      <c r="EPY110" s="0"/>
      <c r="EPZ110" s="0"/>
      <c r="EQA110" s="0"/>
      <c r="EQB110" s="0"/>
      <c r="EQC110" s="0"/>
      <c r="EQD110" s="0"/>
      <c r="EQE110" s="0"/>
      <c r="EQF110" s="0"/>
      <c r="EQG110" s="0"/>
      <c r="EQH110" s="0"/>
      <c r="EQI110" s="0"/>
      <c r="EQJ110" s="0"/>
      <c r="EQK110" s="0"/>
      <c r="EQL110" s="0"/>
      <c r="EQM110" s="0"/>
      <c r="EQN110" s="0"/>
      <c r="EQO110" s="0"/>
      <c r="EQP110" s="0"/>
      <c r="EQQ110" s="0"/>
      <c r="EQR110" s="0"/>
      <c r="EQS110" s="0"/>
      <c r="EQT110" s="0"/>
      <c r="EQU110" s="0"/>
      <c r="EQV110" s="0"/>
      <c r="EQW110" s="0"/>
      <c r="EQX110" s="0"/>
      <c r="EQY110" s="0"/>
      <c r="EQZ110" s="0"/>
      <c r="ERA110" s="0"/>
      <c r="ERB110" s="0"/>
      <c r="ERC110" s="0"/>
      <c r="ERD110" s="0"/>
      <c r="ERE110" s="0"/>
      <c r="ERF110" s="0"/>
      <c r="ERG110" s="0"/>
      <c r="ERH110" s="0"/>
      <c r="ERI110" s="0"/>
      <c r="ERJ110" s="0"/>
      <c r="ERK110" s="0"/>
      <c r="ERL110" s="0"/>
      <c r="ERM110" s="0"/>
      <c r="ERN110" s="0"/>
      <c r="ERO110" s="0"/>
      <c r="ERP110" s="0"/>
      <c r="ERQ110" s="0"/>
      <c r="ERR110" s="0"/>
      <c r="ERS110" s="0"/>
      <c r="ERT110" s="0"/>
      <c r="ERU110" s="0"/>
      <c r="ERV110" s="0"/>
      <c r="ERW110" s="0"/>
      <c r="ERX110" s="0"/>
      <c r="ERY110" s="0"/>
      <c r="ERZ110" s="0"/>
      <c r="ESA110" s="0"/>
      <c r="ESB110" s="0"/>
      <c r="ESC110" s="0"/>
      <c r="ESD110" s="0"/>
      <c r="ESE110" s="0"/>
      <c r="ESF110" s="0"/>
      <c r="ESG110" s="0"/>
      <c r="ESH110" s="0"/>
      <c r="ESI110" s="0"/>
      <c r="ESJ110" s="0"/>
      <c r="ESK110" s="0"/>
      <c r="ESL110" s="0"/>
      <c r="ESM110" s="0"/>
      <c r="ESN110" s="0"/>
      <c r="ESO110" s="0"/>
      <c r="ESP110" s="0"/>
      <c r="ESQ110" s="0"/>
      <c r="ESR110" s="0"/>
      <c r="ESS110" s="0"/>
      <c r="EST110" s="0"/>
      <c r="ESU110" s="0"/>
      <c r="ESV110" s="0"/>
      <c r="ESW110" s="0"/>
      <c r="ESX110" s="0"/>
      <c r="ESY110" s="0"/>
      <c r="ESZ110" s="0"/>
      <c r="ETA110" s="0"/>
      <c r="ETB110" s="0"/>
      <c r="ETC110" s="0"/>
      <c r="ETD110" s="0"/>
      <c r="ETE110" s="0"/>
      <c r="ETF110" s="0"/>
      <c r="ETG110" s="0"/>
      <c r="ETH110" s="0"/>
      <c r="ETI110" s="0"/>
      <c r="ETJ110" s="0"/>
      <c r="ETK110" s="0"/>
      <c r="ETL110" s="0"/>
      <c r="ETM110" s="0"/>
      <c r="ETN110" s="0"/>
      <c r="ETO110" s="0"/>
      <c r="ETP110" s="0"/>
      <c r="ETQ110" s="0"/>
      <c r="ETR110" s="0"/>
      <c r="ETS110" s="0"/>
      <c r="ETT110" s="0"/>
      <c r="ETU110" s="0"/>
      <c r="ETV110" s="0"/>
      <c r="ETW110" s="0"/>
      <c r="ETX110" s="0"/>
      <c r="ETY110" s="0"/>
      <c r="ETZ110" s="0"/>
      <c r="EUA110" s="0"/>
      <c r="EUB110" s="0"/>
      <c r="EUC110" s="0"/>
      <c r="EUD110" s="0"/>
      <c r="EUE110" s="0"/>
      <c r="EUF110" s="0"/>
      <c r="EUG110" s="0"/>
      <c r="EUH110" s="0"/>
      <c r="EUI110" s="0"/>
      <c r="EUJ110" s="0"/>
      <c r="EUK110" s="0"/>
      <c r="EUL110" s="0"/>
      <c r="EUM110" s="0"/>
      <c r="EUN110" s="0"/>
      <c r="EUO110" s="0"/>
      <c r="EUP110" s="0"/>
      <c r="EUQ110" s="0"/>
      <c r="EUR110" s="0"/>
      <c r="EUS110" s="0"/>
      <c r="EUT110" s="0"/>
      <c r="EUU110" s="0"/>
      <c r="EUV110" s="0"/>
      <c r="EUW110" s="0"/>
      <c r="EUX110" s="0"/>
      <c r="EUY110" s="0"/>
      <c r="EUZ110" s="0"/>
      <c r="EVA110" s="0"/>
      <c r="EVB110" s="0"/>
      <c r="EVC110" s="0"/>
      <c r="EVD110" s="0"/>
      <c r="EVE110" s="0"/>
      <c r="EVF110" s="0"/>
      <c r="EVG110" s="0"/>
      <c r="EVH110" s="0"/>
      <c r="EVI110" s="0"/>
      <c r="EVJ110" s="0"/>
      <c r="EVK110" s="0"/>
      <c r="EVL110" s="0"/>
      <c r="EVM110" s="0"/>
      <c r="EVN110" s="0"/>
      <c r="EVO110" s="0"/>
      <c r="EVP110" s="0"/>
      <c r="EVQ110" s="0"/>
      <c r="EVR110" s="0"/>
      <c r="EVS110" s="0"/>
      <c r="EVT110" s="0"/>
      <c r="EVU110" s="0"/>
      <c r="EVV110" s="0"/>
      <c r="EVW110" s="0"/>
      <c r="EVX110" s="0"/>
      <c r="EVY110" s="0"/>
      <c r="EVZ110" s="0"/>
      <c r="EWA110" s="0"/>
      <c r="EWB110" s="0"/>
      <c r="EWC110" s="0"/>
      <c r="EWD110" s="0"/>
      <c r="EWE110" s="0"/>
      <c r="EWF110" s="0"/>
      <c r="EWG110" s="0"/>
      <c r="EWH110" s="0"/>
      <c r="EWI110" s="0"/>
      <c r="EWJ110" s="0"/>
      <c r="EWK110" s="0"/>
      <c r="EWL110" s="0"/>
      <c r="EWM110" s="0"/>
      <c r="EWN110" s="0"/>
      <c r="EWO110" s="0"/>
      <c r="EWP110" s="0"/>
      <c r="EWQ110" s="0"/>
      <c r="EWR110" s="0"/>
      <c r="EWS110" s="0"/>
      <c r="EWT110" s="0"/>
      <c r="EWU110" s="0"/>
      <c r="EWV110" s="0"/>
      <c r="EWW110" s="0"/>
      <c r="EWX110" s="0"/>
      <c r="EWY110" s="0"/>
      <c r="EWZ110" s="0"/>
      <c r="EXA110" s="0"/>
      <c r="EXB110" s="0"/>
      <c r="EXC110" s="0"/>
      <c r="EXD110" s="0"/>
      <c r="EXE110" s="0"/>
      <c r="EXF110" s="0"/>
      <c r="EXG110" s="0"/>
      <c r="EXH110" s="0"/>
      <c r="EXI110" s="0"/>
      <c r="EXJ110" s="0"/>
      <c r="EXK110" s="0"/>
      <c r="EXL110" s="0"/>
      <c r="EXM110" s="0"/>
      <c r="EXN110" s="0"/>
      <c r="EXO110" s="0"/>
      <c r="EXP110" s="0"/>
      <c r="EXQ110" s="0"/>
      <c r="EXR110" s="0"/>
      <c r="EXS110" s="0"/>
      <c r="EXT110" s="0"/>
      <c r="EXU110" s="0"/>
      <c r="EXV110" s="0"/>
      <c r="EXW110" s="0"/>
      <c r="EXX110" s="0"/>
      <c r="EXY110" s="0"/>
      <c r="EXZ110" s="0"/>
      <c r="EYA110" s="0"/>
      <c r="EYB110" s="0"/>
      <c r="EYC110" s="0"/>
      <c r="EYD110" s="0"/>
      <c r="EYE110" s="0"/>
      <c r="EYF110" s="0"/>
      <c r="EYG110" s="0"/>
      <c r="EYH110" s="0"/>
      <c r="EYI110" s="0"/>
      <c r="EYJ110" s="0"/>
      <c r="EYK110" s="0"/>
      <c r="EYL110" s="0"/>
      <c r="EYM110" s="0"/>
      <c r="EYN110" s="0"/>
      <c r="EYO110" s="0"/>
      <c r="EYP110" s="0"/>
      <c r="EYQ110" s="0"/>
      <c r="EYR110" s="0"/>
      <c r="EYS110" s="0"/>
      <c r="EYT110" s="0"/>
      <c r="EYU110" s="0"/>
      <c r="EYV110" s="0"/>
      <c r="EYW110" s="0"/>
      <c r="EYX110" s="0"/>
      <c r="EYY110" s="0"/>
      <c r="EYZ110" s="0"/>
      <c r="EZA110" s="0"/>
      <c r="EZB110" s="0"/>
      <c r="EZC110" s="0"/>
      <c r="EZD110" s="0"/>
      <c r="EZE110" s="0"/>
      <c r="EZF110" s="0"/>
      <c r="EZG110" s="0"/>
      <c r="EZH110" s="0"/>
      <c r="EZI110" s="0"/>
      <c r="EZJ110" s="0"/>
      <c r="EZK110" s="0"/>
      <c r="EZL110" s="0"/>
      <c r="EZM110" s="0"/>
      <c r="EZN110" s="0"/>
      <c r="EZO110" s="0"/>
      <c r="EZP110" s="0"/>
      <c r="EZQ110" s="0"/>
      <c r="EZR110" s="0"/>
      <c r="EZS110" s="0"/>
      <c r="EZT110" s="0"/>
      <c r="EZU110" s="0"/>
      <c r="EZV110" s="0"/>
      <c r="EZW110" s="0"/>
      <c r="EZX110" s="0"/>
      <c r="EZY110" s="0"/>
      <c r="EZZ110" s="0"/>
      <c r="FAA110" s="0"/>
      <c r="FAB110" s="0"/>
      <c r="FAC110" s="0"/>
      <c r="FAD110" s="0"/>
      <c r="FAE110" s="0"/>
      <c r="FAF110" s="0"/>
      <c r="FAG110" s="0"/>
      <c r="FAH110" s="0"/>
      <c r="FAI110" s="0"/>
      <c r="FAJ110" s="0"/>
      <c r="FAK110" s="0"/>
      <c r="FAL110" s="0"/>
      <c r="FAM110" s="0"/>
      <c r="FAN110" s="0"/>
      <c r="FAO110" s="0"/>
      <c r="FAP110" s="0"/>
      <c r="FAQ110" s="0"/>
      <c r="FAR110" s="0"/>
      <c r="FAS110" s="0"/>
      <c r="FAT110" s="0"/>
      <c r="FAU110" s="0"/>
      <c r="FAV110" s="0"/>
      <c r="FAW110" s="0"/>
      <c r="FAX110" s="0"/>
      <c r="FAY110" s="0"/>
      <c r="FAZ110" s="0"/>
      <c r="FBA110" s="0"/>
      <c r="FBB110" s="0"/>
      <c r="FBC110" s="0"/>
      <c r="FBD110" s="0"/>
      <c r="FBE110" s="0"/>
      <c r="FBF110" s="0"/>
      <c r="FBG110" s="0"/>
      <c r="FBH110" s="0"/>
      <c r="FBI110" s="0"/>
      <c r="FBJ110" s="0"/>
      <c r="FBK110" s="0"/>
      <c r="FBL110" s="0"/>
      <c r="FBM110" s="0"/>
      <c r="FBN110" s="0"/>
      <c r="FBO110" s="0"/>
      <c r="FBP110" s="0"/>
      <c r="FBQ110" s="0"/>
      <c r="FBR110" s="0"/>
      <c r="FBS110" s="0"/>
      <c r="FBT110" s="0"/>
      <c r="FBU110" s="0"/>
      <c r="FBV110" s="0"/>
      <c r="FBW110" s="0"/>
      <c r="FBX110" s="0"/>
      <c r="FBY110" s="0"/>
      <c r="FBZ110" s="0"/>
      <c r="FCA110" s="0"/>
      <c r="FCB110" s="0"/>
      <c r="FCC110" s="0"/>
      <c r="FCD110" s="0"/>
      <c r="FCE110" s="0"/>
      <c r="FCF110" s="0"/>
      <c r="FCG110" s="0"/>
      <c r="FCH110" s="0"/>
      <c r="FCI110" s="0"/>
      <c r="FCJ110" s="0"/>
      <c r="FCK110" s="0"/>
      <c r="FCL110" s="0"/>
      <c r="FCM110" s="0"/>
      <c r="FCN110" s="0"/>
      <c r="FCO110" s="0"/>
      <c r="FCP110" s="0"/>
      <c r="FCQ110" s="0"/>
      <c r="FCR110" s="0"/>
      <c r="FCS110" s="0"/>
      <c r="FCT110" s="0"/>
      <c r="FCU110" s="0"/>
      <c r="FCV110" s="0"/>
      <c r="FCW110" s="0"/>
      <c r="FCX110" s="0"/>
      <c r="FCY110" s="0"/>
      <c r="FCZ110" s="0"/>
      <c r="FDA110" s="0"/>
      <c r="FDB110" s="0"/>
      <c r="FDC110" s="0"/>
      <c r="FDD110" s="0"/>
      <c r="FDE110" s="0"/>
      <c r="FDF110" s="0"/>
      <c r="FDG110" s="0"/>
      <c r="FDH110" s="0"/>
      <c r="FDI110" s="0"/>
      <c r="FDJ110" s="0"/>
      <c r="FDK110" s="0"/>
      <c r="FDL110" s="0"/>
      <c r="FDM110" s="0"/>
      <c r="FDN110" s="0"/>
      <c r="FDO110" s="0"/>
      <c r="FDP110" s="0"/>
      <c r="FDQ110" s="0"/>
      <c r="FDR110" s="0"/>
      <c r="FDS110" s="0"/>
      <c r="FDT110" s="0"/>
      <c r="FDU110" s="0"/>
      <c r="FDV110" s="0"/>
      <c r="FDW110" s="0"/>
      <c r="FDX110" s="0"/>
      <c r="FDY110" s="0"/>
      <c r="FDZ110" s="0"/>
      <c r="FEA110" s="0"/>
      <c r="FEB110" s="0"/>
      <c r="FEC110" s="0"/>
      <c r="FED110" s="0"/>
      <c r="FEE110" s="0"/>
      <c r="FEF110" s="0"/>
      <c r="FEG110" s="0"/>
      <c r="FEH110" s="0"/>
      <c r="FEI110" s="0"/>
      <c r="FEJ110" s="0"/>
      <c r="FEK110" s="0"/>
      <c r="FEL110" s="0"/>
      <c r="FEM110" s="0"/>
      <c r="FEN110" s="0"/>
      <c r="FEO110" s="0"/>
      <c r="FEP110" s="0"/>
      <c r="FEQ110" s="0"/>
      <c r="FER110" s="0"/>
      <c r="FES110" s="0"/>
      <c r="FET110" s="0"/>
      <c r="FEU110" s="0"/>
      <c r="FEV110" s="0"/>
      <c r="FEW110" s="0"/>
      <c r="FEX110" s="0"/>
      <c r="FEY110" s="0"/>
      <c r="FEZ110" s="0"/>
      <c r="FFA110" s="0"/>
      <c r="FFB110" s="0"/>
      <c r="FFC110" s="0"/>
      <c r="FFD110" s="0"/>
      <c r="FFE110" s="0"/>
      <c r="FFF110" s="0"/>
      <c r="FFG110" s="0"/>
      <c r="FFH110" s="0"/>
      <c r="FFI110" s="0"/>
      <c r="FFJ110" s="0"/>
      <c r="FFK110" s="0"/>
      <c r="FFL110" s="0"/>
      <c r="FFM110" s="0"/>
      <c r="FFN110" s="0"/>
      <c r="FFO110" s="0"/>
      <c r="FFP110" s="0"/>
      <c r="FFQ110" s="0"/>
      <c r="FFR110" s="0"/>
      <c r="FFS110" s="0"/>
      <c r="FFT110" s="0"/>
      <c r="FFU110" s="0"/>
      <c r="FFV110" s="0"/>
      <c r="FFW110" s="0"/>
      <c r="FFX110" s="0"/>
      <c r="FFY110" s="0"/>
      <c r="FFZ110" s="0"/>
      <c r="FGA110" s="0"/>
      <c r="FGB110" s="0"/>
      <c r="FGC110" s="0"/>
      <c r="FGD110" s="0"/>
      <c r="FGE110" s="0"/>
      <c r="FGF110" s="0"/>
      <c r="FGG110" s="0"/>
      <c r="FGH110" s="0"/>
      <c r="FGI110" s="0"/>
      <c r="FGJ110" s="0"/>
      <c r="FGK110" s="0"/>
      <c r="FGL110" s="0"/>
      <c r="FGM110" s="0"/>
      <c r="FGN110" s="0"/>
      <c r="FGO110" s="0"/>
      <c r="FGP110" s="0"/>
      <c r="FGQ110" s="0"/>
      <c r="FGR110" s="0"/>
      <c r="FGS110" s="0"/>
      <c r="FGT110" s="0"/>
      <c r="FGU110" s="0"/>
      <c r="FGV110" s="0"/>
      <c r="FGW110" s="0"/>
      <c r="FGX110" s="0"/>
      <c r="FGY110" s="0"/>
      <c r="FGZ110" s="0"/>
      <c r="FHA110" s="0"/>
      <c r="FHB110" s="0"/>
      <c r="FHC110" s="0"/>
      <c r="FHD110" s="0"/>
      <c r="FHE110" s="0"/>
      <c r="FHF110" s="0"/>
      <c r="FHG110" s="0"/>
      <c r="FHH110" s="0"/>
      <c r="FHI110" s="0"/>
      <c r="FHJ110" s="0"/>
      <c r="FHK110" s="0"/>
      <c r="FHL110" s="0"/>
      <c r="FHM110" s="0"/>
      <c r="FHN110" s="0"/>
      <c r="FHO110" s="0"/>
      <c r="FHP110" s="0"/>
      <c r="FHQ110" s="0"/>
      <c r="FHR110" s="0"/>
      <c r="FHS110" s="0"/>
      <c r="FHT110" s="0"/>
      <c r="FHU110" s="0"/>
      <c r="FHV110" s="0"/>
      <c r="FHW110" s="0"/>
      <c r="FHX110" s="0"/>
      <c r="FHY110" s="0"/>
      <c r="FHZ110" s="0"/>
      <c r="FIA110" s="0"/>
      <c r="FIB110" s="0"/>
      <c r="FIC110" s="0"/>
      <c r="FID110" s="0"/>
      <c r="FIE110" s="0"/>
      <c r="FIF110" s="0"/>
      <c r="FIG110" s="0"/>
      <c r="FIH110" s="0"/>
      <c r="FII110" s="0"/>
      <c r="FIJ110" s="0"/>
      <c r="FIK110" s="0"/>
      <c r="FIL110" s="0"/>
      <c r="FIM110" s="0"/>
      <c r="FIN110" s="0"/>
      <c r="FIO110" s="0"/>
      <c r="FIP110" s="0"/>
      <c r="FIQ110" s="0"/>
      <c r="FIR110" s="0"/>
      <c r="FIS110" s="0"/>
      <c r="FIT110" s="0"/>
      <c r="FIU110" s="0"/>
      <c r="FIV110" s="0"/>
      <c r="FIW110" s="0"/>
      <c r="FIX110" s="0"/>
      <c r="FIY110" s="0"/>
      <c r="FIZ110" s="0"/>
      <c r="FJA110" s="0"/>
      <c r="FJB110" s="0"/>
      <c r="FJC110" s="0"/>
      <c r="FJD110" s="0"/>
      <c r="FJE110" s="0"/>
      <c r="FJF110" s="0"/>
      <c r="FJG110" s="0"/>
      <c r="FJH110" s="0"/>
      <c r="FJI110" s="0"/>
      <c r="FJJ110" s="0"/>
      <c r="FJK110" s="0"/>
      <c r="FJL110" s="0"/>
      <c r="FJM110" s="0"/>
      <c r="FJN110" s="0"/>
      <c r="FJO110" s="0"/>
      <c r="FJP110" s="0"/>
      <c r="FJQ110" s="0"/>
      <c r="FJR110" s="0"/>
      <c r="FJS110" s="0"/>
      <c r="FJT110" s="0"/>
      <c r="FJU110" s="0"/>
      <c r="FJV110" s="0"/>
      <c r="FJW110" s="0"/>
      <c r="FJX110" s="0"/>
      <c r="FJY110" s="0"/>
      <c r="FJZ110" s="0"/>
      <c r="FKA110" s="0"/>
      <c r="FKB110" s="0"/>
      <c r="FKC110" s="0"/>
      <c r="FKD110" s="0"/>
      <c r="FKE110" s="0"/>
      <c r="FKF110" s="0"/>
      <c r="FKG110" s="0"/>
      <c r="FKH110" s="0"/>
      <c r="FKI110" s="0"/>
      <c r="FKJ110" s="0"/>
      <c r="FKK110" s="0"/>
      <c r="FKL110" s="0"/>
      <c r="FKM110" s="0"/>
      <c r="FKN110" s="0"/>
      <c r="FKO110" s="0"/>
      <c r="FKP110" s="0"/>
      <c r="FKQ110" s="0"/>
      <c r="FKR110" s="0"/>
      <c r="FKS110" s="0"/>
      <c r="FKT110" s="0"/>
      <c r="FKU110" s="0"/>
      <c r="FKV110" s="0"/>
      <c r="FKW110" s="0"/>
      <c r="FKX110" s="0"/>
      <c r="FKY110" s="0"/>
      <c r="FKZ110" s="0"/>
      <c r="FLA110" s="0"/>
      <c r="FLB110" s="0"/>
      <c r="FLC110" s="0"/>
      <c r="FLD110" s="0"/>
      <c r="FLE110" s="0"/>
      <c r="FLF110" s="0"/>
      <c r="FLG110" s="0"/>
      <c r="FLH110" s="0"/>
      <c r="FLI110" s="0"/>
      <c r="FLJ110" s="0"/>
      <c r="FLK110" s="0"/>
      <c r="FLL110" s="0"/>
      <c r="FLM110" s="0"/>
      <c r="FLN110" s="0"/>
      <c r="FLO110" s="0"/>
      <c r="FLP110" s="0"/>
      <c r="FLQ110" s="0"/>
      <c r="FLR110" s="0"/>
      <c r="FLS110" s="0"/>
      <c r="FLT110" s="0"/>
      <c r="FLU110" s="0"/>
      <c r="FLV110" s="0"/>
      <c r="FLW110" s="0"/>
      <c r="FLX110" s="0"/>
      <c r="FLY110" s="0"/>
      <c r="FLZ110" s="0"/>
      <c r="FMA110" s="0"/>
      <c r="FMB110" s="0"/>
      <c r="FMC110" s="0"/>
      <c r="FMD110" s="0"/>
      <c r="FME110" s="0"/>
      <c r="FMF110" s="0"/>
      <c r="FMG110" s="0"/>
      <c r="FMH110" s="0"/>
      <c r="FMI110" s="0"/>
      <c r="FMJ110" s="0"/>
      <c r="FMK110" s="0"/>
      <c r="FML110" s="0"/>
      <c r="FMM110" s="0"/>
      <c r="FMN110" s="0"/>
      <c r="FMO110" s="0"/>
      <c r="FMP110" s="0"/>
      <c r="FMQ110" s="0"/>
      <c r="FMR110" s="0"/>
      <c r="FMS110" s="0"/>
      <c r="FMT110" s="0"/>
      <c r="FMU110" s="0"/>
      <c r="FMV110" s="0"/>
      <c r="FMW110" s="0"/>
      <c r="FMX110" s="0"/>
      <c r="FMY110" s="0"/>
      <c r="FMZ110" s="0"/>
      <c r="FNA110" s="0"/>
      <c r="FNB110" s="0"/>
      <c r="FNC110" s="0"/>
      <c r="FND110" s="0"/>
      <c r="FNE110" s="0"/>
      <c r="FNF110" s="0"/>
      <c r="FNG110" s="0"/>
      <c r="FNH110" s="0"/>
      <c r="FNI110" s="0"/>
      <c r="FNJ110" s="0"/>
      <c r="FNK110" s="0"/>
      <c r="FNL110" s="0"/>
      <c r="FNM110" s="0"/>
      <c r="FNN110" s="0"/>
      <c r="FNO110" s="0"/>
      <c r="FNP110" s="0"/>
      <c r="FNQ110" s="0"/>
      <c r="FNR110" s="0"/>
      <c r="FNS110" s="0"/>
      <c r="FNT110" s="0"/>
      <c r="FNU110" s="0"/>
      <c r="FNV110" s="0"/>
      <c r="FNW110" s="0"/>
      <c r="FNX110" s="0"/>
      <c r="FNY110" s="0"/>
      <c r="FNZ110" s="0"/>
      <c r="FOA110" s="0"/>
      <c r="FOB110" s="0"/>
      <c r="FOC110" s="0"/>
      <c r="FOD110" s="0"/>
      <c r="FOE110" s="0"/>
      <c r="FOF110" s="0"/>
      <c r="FOG110" s="0"/>
      <c r="FOH110" s="0"/>
      <c r="FOI110" s="0"/>
      <c r="FOJ110" s="0"/>
      <c r="FOK110" s="0"/>
      <c r="FOL110" s="0"/>
      <c r="FOM110" s="0"/>
      <c r="FON110" s="0"/>
      <c r="FOO110" s="0"/>
      <c r="FOP110" s="0"/>
      <c r="FOQ110" s="0"/>
      <c r="FOR110" s="0"/>
      <c r="FOS110" s="0"/>
      <c r="FOT110" s="0"/>
      <c r="FOU110" s="0"/>
      <c r="FOV110" s="0"/>
      <c r="FOW110" s="0"/>
      <c r="FOX110" s="0"/>
      <c r="FOY110" s="0"/>
      <c r="FOZ110" s="0"/>
      <c r="FPA110" s="0"/>
      <c r="FPB110" s="0"/>
      <c r="FPC110" s="0"/>
      <c r="FPD110" s="0"/>
      <c r="FPE110" s="0"/>
      <c r="FPF110" s="0"/>
      <c r="FPG110" s="0"/>
      <c r="FPH110" s="0"/>
      <c r="FPI110" s="0"/>
      <c r="FPJ110" s="0"/>
      <c r="FPK110" s="0"/>
      <c r="FPL110" s="0"/>
      <c r="FPM110" s="0"/>
      <c r="FPN110" s="0"/>
      <c r="FPO110" s="0"/>
      <c r="FPP110" s="0"/>
      <c r="FPQ110" s="0"/>
      <c r="FPR110" s="0"/>
      <c r="FPS110" s="0"/>
      <c r="FPT110" s="0"/>
      <c r="FPU110" s="0"/>
      <c r="FPV110" s="0"/>
      <c r="FPW110" s="0"/>
      <c r="FPX110" s="0"/>
      <c r="FPY110" s="0"/>
      <c r="FPZ110" s="0"/>
      <c r="FQA110" s="0"/>
      <c r="FQB110" s="0"/>
      <c r="FQC110" s="0"/>
      <c r="FQD110" s="0"/>
      <c r="FQE110" s="0"/>
      <c r="FQF110" s="0"/>
      <c r="FQG110" s="0"/>
      <c r="FQH110" s="0"/>
      <c r="FQI110" s="0"/>
      <c r="FQJ110" s="0"/>
      <c r="FQK110" s="0"/>
      <c r="FQL110" s="0"/>
      <c r="FQM110" s="0"/>
      <c r="FQN110" s="0"/>
      <c r="FQO110" s="0"/>
      <c r="FQP110" s="0"/>
      <c r="FQQ110" s="0"/>
      <c r="FQR110" s="0"/>
      <c r="FQS110" s="0"/>
      <c r="FQT110" s="0"/>
      <c r="FQU110" s="0"/>
      <c r="FQV110" s="0"/>
      <c r="FQW110" s="0"/>
      <c r="FQX110" s="0"/>
      <c r="FQY110" s="0"/>
      <c r="FQZ110" s="0"/>
      <c r="FRA110" s="0"/>
      <c r="FRB110" s="0"/>
      <c r="FRC110" s="0"/>
      <c r="FRD110" s="0"/>
      <c r="FRE110" s="0"/>
      <c r="FRF110" s="0"/>
      <c r="FRG110" s="0"/>
      <c r="FRH110" s="0"/>
      <c r="FRI110" s="0"/>
      <c r="FRJ110" s="0"/>
      <c r="FRK110" s="0"/>
      <c r="FRL110" s="0"/>
      <c r="FRM110" s="0"/>
      <c r="FRN110" s="0"/>
      <c r="FRO110" s="0"/>
      <c r="FRP110" s="0"/>
      <c r="FRQ110" s="0"/>
      <c r="FRR110" s="0"/>
      <c r="FRS110" s="0"/>
      <c r="FRT110" s="0"/>
      <c r="FRU110" s="0"/>
      <c r="FRV110" s="0"/>
      <c r="FRW110" s="0"/>
      <c r="FRX110" s="0"/>
      <c r="FRY110" s="0"/>
      <c r="FRZ110" s="0"/>
      <c r="FSA110" s="0"/>
      <c r="FSB110" s="0"/>
      <c r="FSC110" s="0"/>
      <c r="FSD110" s="0"/>
      <c r="FSE110" s="0"/>
      <c r="FSF110" s="0"/>
      <c r="FSG110" s="0"/>
      <c r="FSH110" s="0"/>
      <c r="FSI110" s="0"/>
      <c r="FSJ110" s="0"/>
      <c r="FSK110" s="0"/>
      <c r="FSL110" s="0"/>
      <c r="FSM110" s="0"/>
      <c r="FSN110" s="0"/>
      <c r="FSO110" s="0"/>
      <c r="FSP110" s="0"/>
      <c r="FSQ110" s="0"/>
      <c r="FSR110" s="0"/>
      <c r="FSS110" s="0"/>
      <c r="FST110" s="0"/>
      <c r="FSU110" s="0"/>
      <c r="FSV110" s="0"/>
      <c r="FSW110" s="0"/>
      <c r="FSX110" s="0"/>
      <c r="FSY110" s="0"/>
      <c r="FSZ110" s="0"/>
      <c r="FTA110" s="0"/>
      <c r="FTB110" s="0"/>
      <c r="FTC110" s="0"/>
      <c r="FTD110" s="0"/>
      <c r="FTE110" s="0"/>
      <c r="FTF110" s="0"/>
      <c r="FTG110" s="0"/>
      <c r="FTH110" s="0"/>
      <c r="FTI110" s="0"/>
      <c r="FTJ110" s="0"/>
      <c r="FTK110" s="0"/>
      <c r="FTL110" s="0"/>
      <c r="FTM110" s="0"/>
      <c r="FTN110" s="0"/>
      <c r="FTO110" s="0"/>
      <c r="FTP110" s="0"/>
      <c r="FTQ110" s="0"/>
      <c r="FTR110" s="0"/>
      <c r="FTS110" s="0"/>
      <c r="FTT110" s="0"/>
      <c r="FTU110" s="0"/>
      <c r="FTV110" s="0"/>
      <c r="FTW110" s="0"/>
      <c r="FTX110" s="0"/>
      <c r="FTY110" s="0"/>
      <c r="FTZ110" s="0"/>
      <c r="FUA110" s="0"/>
      <c r="FUB110" s="0"/>
      <c r="FUC110" s="0"/>
      <c r="FUD110" s="0"/>
      <c r="FUE110" s="0"/>
      <c r="FUF110" s="0"/>
      <c r="FUG110" s="0"/>
      <c r="FUH110" s="0"/>
      <c r="FUI110" s="0"/>
      <c r="FUJ110" s="0"/>
      <c r="FUK110" s="0"/>
      <c r="FUL110" s="0"/>
      <c r="FUM110" s="0"/>
      <c r="FUN110" s="0"/>
      <c r="FUO110" s="0"/>
      <c r="FUP110" s="0"/>
      <c r="FUQ110" s="0"/>
      <c r="FUR110" s="0"/>
      <c r="FUS110" s="0"/>
      <c r="FUT110" s="0"/>
      <c r="FUU110" s="0"/>
      <c r="FUV110" s="0"/>
      <c r="FUW110" s="0"/>
      <c r="FUX110" s="0"/>
      <c r="FUY110" s="0"/>
      <c r="FUZ110" s="0"/>
      <c r="FVA110" s="0"/>
      <c r="FVB110" s="0"/>
      <c r="FVC110" s="0"/>
      <c r="FVD110" s="0"/>
      <c r="FVE110" s="0"/>
      <c r="FVF110" s="0"/>
      <c r="FVG110" s="0"/>
      <c r="FVH110" s="0"/>
      <c r="FVI110" s="0"/>
      <c r="FVJ110" s="0"/>
      <c r="FVK110" s="0"/>
      <c r="FVL110" s="0"/>
      <c r="FVM110" s="0"/>
      <c r="FVN110" s="0"/>
      <c r="FVO110" s="0"/>
      <c r="FVP110" s="0"/>
      <c r="FVQ110" s="0"/>
      <c r="FVR110" s="0"/>
      <c r="FVS110" s="0"/>
      <c r="FVT110" s="0"/>
      <c r="FVU110" s="0"/>
      <c r="FVV110" s="0"/>
      <c r="FVW110" s="0"/>
      <c r="FVX110" s="0"/>
      <c r="FVY110" s="0"/>
      <c r="FVZ110" s="0"/>
      <c r="FWA110" s="0"/>
      <c r="FWB110" s="0"/>
      <c r="FWC110" s="0"/>
      <c r="FWD110" s="0"/>
      <c r="FWE110" s="0"/>
      <c r="FWF110" s="0"/>
      <c r="FWG110" s="0"/>
      <c r="FWH110" s="0"/>
      <c r="FWI110" s="0"/>
      <c r="FWJ110" s="0"/>
      <c r="FWK110" s="0"/>
      <c r="FWL110" s="0"/>
      <c r="FWM110" s="0"/>
      <c r="FWN110" s="0"/>
      <c r="FWO110" s="0"/>
      <c r="FWP110" s="0"/>
      <c r="FWQ110" s="0"/>
      <c r="FWR110" s="0"/>
      <c r="FWS110" s="0"/>
      <c r="FWT110" s="0"/>
      <c r="FWU110" s="0"/>
      <c r="FWV110" s="0"/>
      <c r="FWW110" s="0"/>
      <c r="FWX110" s="0"/>
      <c r="FWY110" s="0"/>
      <c r="FWZ110" s="0"/>
      <c r="FXA110" s="0"/>
      <c r="FXB110" s="0"/>
      <c r="FXC110" s="0"/>
      <c r="FXD110" s="0"/>
      <c r="FXE110" s="0"/>
      <c r="FXF110" s="0"/>
      <c r="FXG110" s="0"/>
      <c r="FXH110" s="0"/>
      <c r="FXI110" s="0"/>
      <c r="FXJ110" s="0"/>
      <c r="FXK110" s="0"/>
      <c r="FXL110" s="0"/>
      <c r="FXM110" s="0"/>
      <c r="FXN110" s="0"/>
      <c r="FXO110" s="0"/>
      <c r="FXP110" s="0"/>
      <c r="FXQ110" s="0"/>
      <c r="FXR110" s="0"/>
      <c r="FXS110" s="0"/>
      <c r="FXT110" s="0"/>
      <c r="FXU110" s="0"/>
      <c r="FXV110" s="0"/>
      <c r="FXW110" s="0"/>
      <c r="FXX110" s="0"/>
      <c r="FXY110" s="0"/>
      <c r="FXZ110" s="0"/>
      <c r="FYA110" s="0"/>
      <c r="FYB110" s="0"/>
      <c r="FYC110" s="0"/>
      <c r="FYD110" s="0"/>
      <c r="FYE110" s="0"/>
      <c r="FYF110" s="0"/>
      <c r="FYG110" s="0"/>
      <c r="FYH110" s="0"/>
      <c r="FYI110" s="0"/>
      <c r="FYJ110" s="0"/>
      <c r="FYK110" s="0"/>
      <c r="FYL110" s="0"/>
      <c r="FYM110" s="0"/>
      <c r="FYN110" s="0"/>
      <c r="FYO110" s="0"/>
      <c r="FYP110" s="0"/>
      <c r="FYQ110" s="0"/>
      <c r="FYR110" s="0"/>
      <c r="FYS110" s="0"/>
      <c r="FYT110" s="0"/>
      <c r="FYU110" s="0"/>
      <c r="FYV110" s="0"/>
      <c r="FYW110" s="0"/>
      <c r="FYX110" s="0"/>
      <c r="FYY110" s="0"/>
      <c r="FYZ110" s="0"/>
      <c r="FZA110" s="0"/>
      <c r="FZB110" s="0"/>
      <c r="FZC110" s="0"/>
      <c r="FZD110" s="0"/>
      <c r="FZE110" s="0"/>
      <c r="FZF110" s="0"/>
      <c r="FZG110" s="0"/>
      <c r="FZH110" s="0"/>
      <c r="FZI110" s="0"/>
      <c r="FZJ110" s="0"/>
      <c r="FZK110" s="0"/>
      <c r="FZL110" s="0"/>
      <c r="FZM110" s="0"/>
      <c r="FZN110" s="0"/>
      <c r="FZO110" s="0"/>
      <c r="FZP110" s="0"/>
      <c r="FZQ110" s="0"/>
      <c r="FZR110" s="0"/>
      <c r="FZS110" s="0"/>
      <c r="FZT110" s="0"/>
      <c r="FZU110" s="0"/>
      <c r="FZV110" s="0"/>
      <c r="FZW110" s="0"/>
      <c r="FZX110" s="0"/>
      <c r="FZY110" s="0"/>
      <c r="FZZ110" s="0"/>
      <c r="GAA110" s="0"/>
      <c r="GAB110" s="0"/>
      <c r="GAC110" s="0"/>
      <c r="GAD110" s="0"/>
      <c r="GAE110" s="0"/>
      <c r="GAF110" s="0"/>
      <c r="GAG110" s="0"/>
      <c r="GAH110" s="0"/>
      <c r="GAI110" s="0"/>
      <c r="GAJ110" s="0"/>
      <c r="GAK110" s="0"/>
      <c r="GAL110" s="0"/>
      <c r="GAM110" s="0"/>
      <c r="GAN110" s="0"/>
      <c r="GAO110" s="0"/>
      <c r="GAP110" s="0"/>
      <c r="GAQ110" s="0"/>
      <c r="GAR110" s="0"/>
      <c r="GAS110" s="0"/>
      <c r="GAT110" s="0"/>
      <c r="GAU110" s="0"/>
      <c r="GAV110" s="0"/>
      <c r="GAW110" s="0"/>
      <c r="GAX110" s="0"/>
      <c r="GAY110" s="0"/>
      <c r="GAZ110" s="0"/>
      <c r="GBA110" s="0"/>
      <c r="GBB110" s="0"/>
      <c r="GBC110" s="0"/>
      <c r="GBD110" s="0"/>
      <c r="GBE110" s="0"/>
      <c r="GBF110" s="0"/>
      <c r="GBG110" s="0"/>
      <c r="GBH110" s="0"/>
      <c r="GBI110" s="0"/>
      <c r="GBJ110" s="0"/>
      <c r="GBK110" s="0"/>
      <c r="GBL110" s="0"/>
      <c r="GBM110" s="0"/>
      <c r="GBN110" s="0"/>
      <c r="GBO110" s="0"/>
      <c r="GBP110" s="0"/>
      <c r="GBQ110" s="0"/>
      <c r="GBR110" s="0"/>
      <c r="GBS110" s="0"/>
      <c r="GBT110" s="0"/>
      <c r="GBU110" s="0"/>
      <c r="GBV110" s="0"/>
      <c r="GBW110" s="0"/>
      <c r="GBX110" s="0"/>
      <c r="GBY110" s="0"/>
      <c r="GBZ110" s="0"/>
      <c r="GCA110" s="0"/>
      <c r="GCB110" s="0"/>
      <c r="GCC110" s="0"/>
      <c r="GCD110" s="0"/>
      <c r="GCE110" s="0"/>
      <c r="GCF110" s="0"/>
      <c r="GCG110" s="0"/>
      <c r="GCH110" s="0"/>
      <c r="GCI110" s="0"/>
      <c r="GCJ110" s="0"/>
      <c r="GCK110" s="0"/>
      <c r="GCL110" s="0"/>
      <c r="GCM110" s="0"/>
      <c r="GCN110" s="0"/>
      <c r="GCO110" s="0"/>
      <c r="GCP110" s="0"/>
      <c r="GCQ110" s="0"/>
      <c r="GCR110" s="0"/>
      <c r="GCS110" s="0"/>
      <c r="GCT110" s="0"/>
      <c r="GCU110" s="0"/>
      <c r="GCV110" s="0"/>
      <c r="GCW110" s="0"/>
      <c r="GCX110" s="0"/>
      <c r="GCY110" s="0"/>
      <c r="GCZ110" s="0"/>
      <c r="GDA110" s="0"/>
      <c r="GDB110" s="0"/>
      <c r="GDC110" s="0"/>
      <c r="GDD110" s="0"/>
      <c r="GDE110" s="0"/>
      <c r="GDF110" s="0"/>
      <c r="GDG110" s="0"/>
      <c r="GDH110" s="0"/>
      <c r="GDI110" s="0"/>
      <c r="GDJ110" s="0"/>
      <c r="GDK110" s="0"/>
      <c r="GDL110" s="0"/>
      <c r="GDM110" s="0"/>
      <c r="GDN110" s="0"/>
      <c r="GDO110" s="0"/>
      <c r="GDP110" s="0"/>
      <c r="GDQ110" s="0"/>
      <c r="GDR110" s="0"/>
      <c r="GDS110" s="0"/>
      <c r="GDT110" s="0"/>
      <c r="GDU110" s="0"/>
      <c r="GDV110" s="0"/>
      <c r="GDW110" s="0"/>
      <c r="GDX110" s="0"/>
      <c r="GDY110" s="0"/>
      <c r="GDZ110" s="0"/>
      <c r="GEA110" s="0"/>
      <c r="GEB110" s="0"/>
      <c r="GEC110" s="0"/>
      <c r="GED110" s="0"/>
      <c r="GEE110" s="0"/>
      <c r="GEF110" s="0"/>
      <c r="GEG110" s="0"/>
      <c r="GEH110" s="0"/>
      <c r="GEI110" s="0"/>
      <c r="GEJ110" s="0"/>
      <c r="GEK110" s="0"/>
      <c r="GEL110" s="0"/>
      <c r="GEM110" s="0"/>
      <c r="GEN110" s="0"/>
      <c r="GEO110" s="0"/>
      <c r="GEP110" s="0"/>
      <c r="GEQ110" s="0"/>
      <c r="GER110" s="0"/>
      <c r="GES110" s="0"/>
      <c r="GET110" s="0"/>
      <c r="GEU110" s="0"/>
      <c r="GEV110" s="0"/>
      <c r="GEW110" s="0"/>
      <c r="GEX110" s="0"/>
      <c r="GEY110" s="0"/>
      <c r="GEZ110" s="0"/>
      <c r="GFA110" s="0"/>
      <c r="GFB110" s="0"/>
      <c r="GFC110" s="0"/>
      <c r="GFD110" s="0"/>
      <c r="GFE110" s="0"/>
      <c r="GFF110" s="0"/>
      <c r="GFG110" s="0"/>
      <c r="GFH110" s="0"/>
      <c r="GFI110" s="0"/>
      <c r="GFJ110" s="0"/>
      <c r="GFK110" s="0"/>
      <c r="GFL110" s="0"/>
      <c r="GFM110" s="0"/>
      <c r="GFN110" s="0"/>
      <c r="GFO110" s="0"/>
      <c r="GFP110" s="0"/>
      <c r="GFQ110" s="0"/>
      <c r="GFR110" s="0"/>
      <c r="GFS110" s="0"/>
      <c r="GFT110" s="0"/>
      <c r="GFU110" s="0"/>
      <c r="GFV110" s="0"/>
      <c r="GFW110" s="0"/>
      <c r="GFX110" s="0"/>
      <c r="GFY110" s="0"/>
      <c r="GFZ110" s="0"/>
      <c r="GGA110" s="0"/>
      <c r="GGB110" s="0"/>
      <c r="GGC110" s="0"/>
      <c r="GGD110" s="0"/>
      <c r="GGE110" s="0"/>
      <c r="GGF110" s="0"/>
      <c r="GGG110" s="0"/>
      <c r="GGH110" s="0"/>
      <c r="GGI110" s="0"/>
      <c r="GGJ110" s="0"/>
      <c r="GGK110" s="0"/>
      <c r="GGL110" s="0"/>
      <c r="GGM110" s="0"/>
      <c r="GGN110" s="0"/>
      <c r="GGO110" s="0"/>
      <c r="GGP110" s="0"/>
      <c r="GGQ110" s="0"/>
      <c r="GGR110" s="0"/>
      <c r="GGS110" s="0"/>
      <c r="GGT110" s="0"/>
      <c r="GGU110" s="0"/>
      <c r="GGV110" s="0"/>
      <c r="GGW110" s="0"/>
      <c r="GGX110" s="0"/>
      <c r="GGY110" s="0"/>
      <c r="GGZ110" s="0"/>
      <c r="GHA110" s="0"/>
      <c r="GHB110" s="0"/>
      <c r="GHC110" s="0"/>
      <c r="GHD110" s="0"/>
      <c r="GHE110" s="0"/>
      <c r="GHF110" s="0"/>
      <c r="GHG110" s="0"/>
      <c r="GHH110" s="0"/>
      <c r="GHI110" s="0"/>
      <c r="GHJ110" s="0"/>
      <c r="GHK110" s="0"/>
      <c r="GHL110" s="0"/>
      <c r="GHM110" s="0"/>
      <c r="GHN110" s="0"/>
      <c r="GHO110" s="0"/>
      <c r="GHP110" s="0"/>
      <c r="GHQ110" s="0"/>
      <c r="GHR110" s="0"/>
      <c r="GHS110" s="0"/>
      <c r="GHT110" s="0"/>
      <c r="GHU110" s="0"/>
      <c r="GHV110" s="0"/>
      <c r="GHW110" s="0"/>
      <c r="GHX110" s="0"/>
      <c r="GHY110" s="0"/>
      <c r="GHZ110" s="0"/>
      <c r="GIA110" s="0"/>
      <c r="GIB110" s="0"/>
      <c r="GIC110" s="0"/>
      <c r="GID110" s="0"/>
      <c r="GIE110" s="0"/>
      <c r="GIF110" s="0"/>
      <c r="GIG110" s="0"/>
      <c r="GIH110" s="0"/>
      <c r="GII110" s="0"/>
      <c r="GIJ110" s="0"/>
      <c r="GIK110" s="0"/>
      <c r="GIL110" s="0"/>
      <c r="GIM110" s="0"/>
      <c r="GIN110" s="0"/>
      <c r="GIO110" s="0"/>
      <c r="GIP110" s="0"/>
      <c r="GIQ110" s="0"/>
      <c r="GIR110" s="0"/>
      <c r="GIS110" s="0"/>
      <c r="GIT110" s="0"/>
      <c r="GIU110" s="0"/>
      <c r="GIV110" s="0"/>
      <c r="GIW110" s="0"/>
      <c r="GIX110" s="0"/>
      <c r="GIY110" s="0"/>
      <c r="GIZ110" s="0"/>
      <c r="GJA110" s="0"/>
      <c r="GJB110" s="0"/>
      <c r="GJC110" s="0"/>
      <c r="GJD110" s="0"/>
      <c r="GJE110" s="0"/>
      <c r="GJF110" s="0"/>
      <c r="GJG110" s="0"/>
      <c r="GJH110" s="0"/>
      <c r="GJI110" s="0"/>
      <c r="GJJ110" s="0"/>
      <c r="GJK110" s="0"/>
      <c r="GJL110" s="0"/>
      <c r="GJM110" s="0"/>
      <c r="GJN110" s="0"/>
      <c r="GJO110" s="0"/>
      <c r="GJP110" s="0"/>
      <c r="GJQ110" s="0"/>
      <c r="GJR110" s="0"/>
      <c r="GJS110" s="0"/>
      <c r="GJT110" s="0"/>
      <c r="GJU110" s="0"/>
      <c r="GJV110" s="0"/>
      <c r="GJW110" s="0"/>
      <c r="GJX110" s="0"/>
      <c r="GJY110" s="0"/>
      <c r="GJZ110" s="0"/>
      <c r="GKA110" s="0"/>
      <c r="GKB110" s="0"/>
      <c r="GKC110" s="0"/>
      <c r="GKD110" s="0"/>
      <c r="GKE110" s="0"/>
      <c r="GKF110" s="0"/>
      <c r="GKG110" s="0"/>
      <c r="GKH110" s="0"/>
      <c r="GKI110" s="0"/>
      <c r="GKJ110" s="0"/>
      <c r="GKK110" s="0"/>
      <c r="GKL110" s="0"/>
      <c r="GKM110" s="0"/>
      <c r="GKN110" s="0"/>
      <c r="GKO110" s="0"/>
      <c r="GKP110" s="0"/>
      <c r="GKQ110" s="0"/>
      <c r="GKR110" s="0"/>
      <c r="GKS110" s="0"/>
      <c r="GKT110" s="0"/>
      <c r="GKU110" s="0"/>
      <c r="GKV110" s="0"/>
      <c r="GKW110" s="0"/>
      <c r="GKX110" s="0"/>
      <c r="GKY110" s="0"/>
      <c r="GKZ110" s="0"/>
      <c r="GLA110" s="0"/>
      <c r="GLB110" s="0"/>
      <c r="GLC110" s="0"/>
      <c r="GLD110" s="0"/>
      <c r="GLE110" s="0"/>
      <c r="GLF110" s="0"/>
      <c r="GLG110" s="0"/>
      <c r="GLH110" s="0"/>
      <c r="GLI110" s="0"/>
      <c r="GLJ110" s="0"/>
      <c r="GLK110" s="0"/>
      <c r="GLL110" s="0"/>
      <c r="GLM110" s="0"/>
      <c r="GLN110" s="0"/>
      <c r="GLO110" s="0"/>
      <c r="GLP110" s="0"/>
      <c r="GLQ110" s="0"/>
      <c r="GLR110" s="0"/>
      <c r="GLS110" s="0"/>
      <c r="GLT110" s="0"/>
      <c r="GLU110" s="0"/>
      <c r="GLV110" s="0"/>
      <c r="GLW110" s="0"/>
      <c r="GLX110" s="0"/>
      <c r="GLY110" s="0"/>
      <c r="GLZ110" s="0"/>
      <c r="GMA110" s="0"/>
      <c r="GMB110" s="0"/>
      <c r="GMC110" s="0"/>
      <c r="GMD110" s="0"/>
      <c r="GME110" s="0"/>
      <c r="GMF110" s="0"/>
      <c r="GMG110" s="0"/>
      <c r="GMH110" s="0"/>
      <c r="GMI110" s="0"/>
      <c r="GMJ110" s="0"/>
      <c r="GMK110" s="0"/>
      <c r="GML110" s="0"/>
      <c r="GMM110" s="0"/>
      <c r="GMN110" s="0"/>
      <c r="GMO110" s="0"/>
      <c r="GMP110" s="0"/>
      <c r="GMQ110" s="0"/>
      <c r="GMR110" s="0"/>
      <c r="GMS110" s="0"/>
      <c r="GMT110" s="0"/>
      <c r="GMU110" s="0"/>
      <c r="GMV110" s="0"/>
      <c r="GMW110" s="0"/>
      <c r="GMX110" s="0"/>
      <c r="GMY110" s="0"/>
      <c r="GMZ110" s="0"/>
      <c r="GNA110" s="0"/>
      <c r="GNB110" s="0"/>
      <c r="GNC110" s="0"/>
      <c r="GND110" s="0"/>
      <c r="GNE110" s="0"/>
      <c r="GNF110" s="0"/>
      <c r="GNG110" s="0"/>
      <c r="GNH110" s="0"/>
      <c r="GNI110" s="0"/>
      <c r="GNJ110" s="0"/>
      <c r="GNK110" s="0"/>
      <c r="GNL110" s="0"/>
      <c r="GNM110" s="0"/>
      <c r="GNN110" s="0"/>
      <c r="GNO110" s="0"/>
      <c r="GNP110" s="0"/>
      <c r="GNQ110" s="0"/>
      <c r="GNR110" s="0"/>
      <c r="GNS110" s="0"/>
      <c r="GNT110" s="0"/>
      <c r="GNU110" s="0"/>
      <c r="GNV110" s="0"/>
      <c r="GNW110" s="0"/>
      <c r="GNX110" s="0"/>
      <c r="GNY110" s="0"/>
      <c r="GNZ110" s="0"/>
      <c r="GOA110" s="0"/>
      <c r="GOB110" s="0"/>
      <c r="GOC110" s="0"/>
      <c r="GOD110" s="0"/>
      <c r="GOE110" s="0"/>
      <c r="GOF110" s="0"/>
      <c r="GOG110" s="0"/>
      <c r="GOH110" s="0"/>
      <c r="GOI110" s="0"/>
      <c r="GOJ110" s="0"/>
      <c r="GOK110" s="0"/>
      <c r="GOL110" s="0"/>
      <c r="GOM110" s="0"/>
      <c r="GON110" s="0"/>
      <c r="GOO110" s="0"/>
      <c r="GOP110" s="0"/>
      <c r="GOQ110" s="0"/>
      <c r="GOR110" s="0"/>
      <c r="GOS110" s="0"/>
      <c r="GOT110" s="0"/>
      <c r="GOU110" s="0"/>
      <c r="GOV110" s="0"/>
      <c r="GOW110" s="0"/>
      <c r="GOX110" s="0"/>
      <c r="GOY110" s="0"/>
      <c r="GOZ110" s="0"/>
      <c r="GPA110" s="0"/>
      <c r="GPB110" s="0"/>
      <c r="GPC110" s="0"/>
      <c r="GPD110" s="0"/>
      <c r="GPE110" s="0"/>
      <c r="GPF110" s="0"/>
      <c r="GPG110" s="0"/>
      <c r="GPH110" s="0"/>
      <c r="GPI110" s="0"/>
      <c r="GPJ110" s="0"/>
      <c r="GPK110" s="0"/>
      <c r="GPL110" s="0"/>
      <c r="GPM110" s="0"/>
      <c r="GPN110" s="0"/>
      <c r="GPO110" s="0"/>
      <c r="GPP110" s="0"/>
      <c r="GPQ110" s="0"/>
      <c r="GPR110" s="0"/>
      <c r="GPS110" s="0"/>
      <c r="GPT110" s="0"/>
      <c r="GPU110" s="0"/>
      <c r="GPV110" s="0"/>
      <c r="GPW110" s="0"/>
      <c r="GPX110" s="0"/>
      <c r="GPY110" s="0"/>
      <c r="GPZ110" s="0"/>
      <c r="GQA110" s="0"/>
      <c r="GQB110" s="0"/>
      <c r="GQC110" s="0"/>
      <c r="GQD110" s="0"/>
      <c r="GQE110" s="0"/>
      <c r="GQF110" s="0"/>
      <c r="GQG110" s="0"/>
      <c r="GQH110" s="0"/>
      <c r="GQI110" s="0"/>
      <c r="GQJ110" s="0"/>
      <c r="GQK110" s="0"/>
      <c r="GQL110" s="0"/>
      <c r="GQM110" s="0"/>
      <c r="GQN110" s="0"/>
      <c r="GQO110" s="0"/>
      <c r="GQP110" s="0"/>
      <c r="GQQ110" s="0"/>
      <c r="GQR110" s="0"/>
      <c r="GQS110" s="0"/>
      <c r="GQT110" s="0"/>
      <c r="GQU110" s="0"/>
      <c r="GQV110" s="0"/>
      <c r="GQW110" s="0"/>
      <c r="GQX110" s="0"/>
      <c r="GQY110" s="0"/>
      <c r="GQZ110" s="0"/>
      <c r="GRA110" s="0"/>
      <c r="GRB110" s="0"/>
      <c r="GRC110" s="0"/>
      <c r="GRD110" s="0"/>
      <c r="GRE110" s="0"/>
      <c r="GRF110" s="0"/>
      <c r="GRG110" s="0"/>
      <c r="GRH110" s="0"/>
      <c r="GRI110" s="0"/>
      <c r="GRJ110" s="0"/>
      <c r="GRK110" s="0"/>
      <c r="GRL110" s="0"/>
      <c r="GRM110" s="0"/>
      <c r="GRN110" s="0"/>
      <c r="GRO110" s="0"/>
      <c r="GRP110" s="0"/>
      <c r="GRQ110" s="0"/>
      <c r="GRR110" s="0"/>
      <c r="GRS110" s="0"/>
      <c r="GRT110" s="0"/>
      <c r="GRU110" s="0"/>
      <c r="GRV110" s="0"/>
      <c r="GRW110" s="0"/>
      <c r="GRX110" s="0"/>
      <c r="GRY110" s="0"/>
      <c r="GRZ110" s="0"/>
      <c r="GSA110" s="0"/>
      <c r="GSB110" s="0"/>
      <c r="GSC110" s="0"/>
      <c r="GSD110" s="0"/>
      <c r="GSE110" s="0"/>
      <c r="GSF110" s="0"/>
      <c r="GSG110" s="0"/>
      <c r="GSH110" s="0"/>
      <c r="GSI110" s="0"/>
      <c r="GSJ110" s="0"/>
      <c r="GSK110" s="0"/>
      <c r="GSL110" s="0"/>
      <c r="GSM110" s="0"/>
      <c r="GSN110" s="0"/>
      <c r="GSO110" s="0"/>
      <c r="GSP110" s="0"/>
      <c r="GSQ110" s="0"/>
      <c r="GSR110" s="0"/>
      <c r="GSS110" s="0"/>
      <c r="GST110" s="0"/>
      <c r="GSU110" s="0"/>
      <c r="GSV110" s="0"/>
      <c r="GSW110" s="0"/>
      <c r="GSX110" s="0"/>
      <c r="GSY110" s="0"/>
      <c r="GSZ110" s="0"/>
      <c r="GTA110" s="0"/>
      <c r="GTB110" s="0"/>
      <c r="GTC110" s="0"/>
      <c r="GTD110" s="0"/>
      <c r="GTE110" s="0"/>
      <c r="GTF110" s="0"/>
      <c r="GTG110" s="0"/>
      <c r="GTH110" s="0"/>
      <c r="GTI110" s="0"/>
      <c r="GTJ110" s="0"/>
      <c r="GTK110" s="0"/>
      <c r="GTL110" s="0"/>
      <c r="GTM110" s="0"/>
      <c r="GTN110" s="0"/>
      <c r="GTO110" s="0"/>
      <c r="GTP110" s="0"/>
      <c r="GTQ110" s="0"/>
      <c r="GTR110" s="0"/>
      <c r="GTS110" s="0"/>
      <c r="GTT110" s="0"/>
      <c r="GTU110" s="0"/>
      <c r="GTV110" s="0"/>
      <c r="GTW110" s="0"/>
      <c r="GTX110" s="0"/>
      <c r="GTY110" s="0"/>
      <c r="GTZ110" s="0"/>
      <c r="GUA110" s="0"/>
      <c r="GUB110" s="0"/>
      <c r="GUC110" s="0"/>
      <c r="GUD110" s="0"/>
      <c r="GUE110" s="0"/>
      <c r="GUF110" s="0"/>
      <c r="GUG110" s="0"/>
      <c r="GUH110" s="0"/>
      <c r="GUI110" s="0"/>
      <c r="GUJ110" s="0"/>
      <c r="GUK110" s="0"/>
      <c r="GUL110" s="0"/>
      <c r="GUM110" s="0"/>
      <c r="GUN110" s="0"/>
      <c r="GUO110" s="0"/>
      <c r="GUP110" s="0"/>
      <c r="GUQ110" s="0"/>
      <c r="GUR110" s="0"/>
      <c r="GUS110" s="0"/>
      <c r="GUT110" s="0"/>
      <c r="GUU110" s="0"/>
      <c r="GUV110" s="0"/>
      <c r="GUW110" s="0"/>
      <c r="GUX110" s="0"/>
      <c r="GUY110" s="0"/>
      <c r="GUZ110" s="0"/>
      <c r="GVA110" s="0"/>
      <c r="GVB110" s="0"/>
      <c r="GVC110" s="0"/>
      <c r="GVD110" s="0"/>
      <c r="GVE110" s="0"/>
      <c r="GVF110" s="0"/>
      <c r="GVG110" s="0"/>
      <c r="GVH110" s="0"/>
      <c r="GVI110" s="0"/>
      <c r="GVJ110" s="0"/>
      <c r="GVK110" s="0"/>
      <c r="GVL110" s="0"/>
      <c r="GVM110" s="0"/>
      <c r="GVN110" s="0"/>
      <c r="GVO110" s="0"/>
      <c r="GVP110" s="0"/>
      <c r="GVQ110" s="0"/>
      <c r="GVR110" s="0"/>
      <c r="GVS110" s="0"/>
      <c r="GVT110" s="0"/>
      <c r="GVU110" s="0"/>
      <c r="GVV110" s="0"/>
      <c r="GVW110" s="0"/>
      <c r="GVX110" s="0"/>
      <c r="GVY110" s="0"/>
      <c r="GVZ110" s="0"/>
      <c r="GWA110" s="0"/>
      <c r="GWB110" s="0"/>
      <c r="GWC110" s="0"/>
      <c r="GWD110" s="0"/>
      <c r="GWE110" s="0"/>
      <c r="GWF110" s="0"/>
      <c r="GWG110" s="0"/>
      <c r="GWH110" s="0"/>
      <c r="GWI110" s="0"/>
      <c r="GWJ110" s="0"/>
      <c r="GWK110" s="0"/>
      <c r="GWL110" s="0"/>
      <c r="GWM110" s="0"/>
      <c r="GWN110" s="0"/>
      <c r="GWO110" s="0"/>
      <c r="GWP110" s="0"/>
      <c r="GWQ110" s="0"/>
      <c r="GWR110" s="0"/>
      <c r="GWS110" s="0"/>
      <c r="GWT110" s="0"/>
      <c r="GWU110" s="0"/>
      <c r="GWV110" s="0"/>
      <c r="GWW110" s="0"/>
      <c r="GWX110" s="0"/>
      <c r="GWY110" s="0"/>
      <c r="GWZ110" s="0"/>
      <c r="GXA110" s="0"/>
      <c r="GXB110" s="0"/>
      <c r="GXC110" s="0"/>
      <c r="GXD110" s="0"/>
      <c r="GXE110" s="0"/>
      <c r="GXF110" s="0"/>
      <c r="GXG110" s="0"/>
      <c r="GXH110" s="0"/>
      <c r="GXI110" s="0"/>
      <c r="GXJ110" s="0"/>
      <c r="GXK110" s="0"/>
      <c r="GXL110" s="0"/>
      <c r="GXM110" s="0"/>
      <c r="GXN110" s="0"/>
      <c r="GXO110" s="0"/>
      <c r="GXP110" s="0"/>
      <c r="GXQ110" s="0"/>
      <c r="GXR110" s="0"/>
      <c r="GXS110" s="0"/>
      <c r="GXT110" s="0"/>
      <c r="GXU110" s="0"/>
      <c r="GXV110" s="0"/>
      <c r="GXW110" s="0"/>
      <c r="GXX110" s="0"/>
      <c r="GXY110" s="0"/>
      <c r="GXZ110" s="0"/>
      <c r="GYA110" s="0"/>
      <c r="GYB110" s="0"/>
      <c r="GYC110" s="0"/>
      <c r="GYD110" s="0"/>
      <c r="GYE110" s="0"/>
      <c r="GYF110" s="0"/>
      <c r="GYG110" s="0"/>
      <c r="GYH110" s="0"/>
      <c r="GYI110" s="0"/>
      <c r="GYJ110" s="0"/>
      <c r="GYK110" s="0"/>
      <c r="GYL110" s="0"/>
      <c r="GYM110" s="0"/>
      <c r="GYN110" s="0"/>
      <c r="GYO110" s="0"/>
      <c r="GYP110" s="0"/>
      <c r="GYQ110" s="0"/>
      <c r="GYR110" s="0"/>
      <c r="GYS110" s="0"/>
      <c r="GYT110" s="0"/>
      <c r="GYU110" s="0"/>
      <c r="GYV110" s="0"/>
      <c r="GYW110" s="0"/>
      <c r="GYX110" s="0"/>
      <c r="GYY110" s="0"/>
      <c r="GYZ110" s="0"/>
      <c r="GZA110" s="0"/>
      <c r="GZB110" s="0"/>
      <c r="GZC110" s="0"/>
      <c r="GZD110" s="0"/>
      <c r="GZE110" s="0"/>
      <c r="GZF110" s="0"/>
      <c r="GZG110" s="0"/>
      <c r="GZH110" s="0"/>
      <c r="GZI110" s="0"/>
      <c r="GZJ110" s="0"/>
      <c r="GZK110" s="0"/>
      <c r="GZL110" s="0"/>
      <c r="GZM110" s="0"/>
      <c r="GZN110" s="0"/>
      <c r="GZO110" s="0"/>
      <c r="GZP110" s="0"/>
      <c r="GZQ110" s="0"/>
      <c r="GZR110" s="0"/>
      <c r="GZS110" s="0"/>
      <c r="GZT110" s="0"/>
      <c r="GZU110" s="0"/>
      <c r="GZV110" s="0"/>
      <c r="GZW110" s="0"/>
      <c r="GZX110" s="0"/>
      <c r="GZY110" s="0"/>
      <c r="GZZ110" s="0"/>
      <c r="HAA110" s="0"/>
      <c r="HAB110" s="0"/>
      <c r="HAC110" s="0"/>
      <c r="HAD110" s="0"/>
      <c r="HAE110" s="0"/>
      <c r="HAF110" s="0"/>
      <c r="HAG110" s="0"/>
      <c r="HAH110" s="0"/>
      <c r="HAI110" s="0"/>
      <c r="HAJ110" s="0"/>
      <c r="HAK110" s="0"/>
      <c r="HAL110" s="0"/>
      <c r="HAM110" s="0"/>
      <c r="HAN110" s="0"/>
      <c r="HAO110" s="0"/>
      <c r="HAP110" s="0"/>
      <c r="HAQ110" s="0"/>
      <c r="HAR110" s="0"/>
      <c r="HAS110" s="0"/>
      <c r="HAT110" s="0"/>
      <c r="HAU110" s="0"/>
      <c r="HAV110" s="0"/>
      <c r="HAW110" s="0"/>
      <c r="HAX110" s="0"/>
      <c r="HAY110" s="0"/>
      <c r="HAZ110" s="0"/>
      <c r="HBA110" s="0"/>
      <c r="HBB110" s="0"/>
      <c r="HBC110" s="0"/>
      <c r="HBD110" s="0"/>
      <c r="HBE110" s="0"/>
      <c r="HBF110" s="0"/>
      <c r="HBG110" s="0"/>
      <c r="HBH110" s="0"/>
      <c r="HBI110" s="0"/>
      <c r="HBJ110" s="0"/>
      <c r="HBK110" s="0"/>
      <c r="HBL110" s="0"/>
      <c r="HBM110" s="0"/>
      <c r="HBN110" s="0"/>
      <c r="HBO110" s="0"/>
      <c r="HBP110" s="0"/>
      <c r="HBQ110" s="0"/>
      <c r="HBR110" s="0"/>
      <c r="HBS110" s="0"/>
      <c r="HBT110" s="0"/>
      <c r="HBU110" s="0"/>
      <c r="HBV110" s="0"/>
      <c r="HBW110" s="0"/>
      <c r="HBX110" s="0"/>
      <c r="HBY110" s="0"/>
      <c r="HBZ110" s="0"/>
      <c r="HCA110" s="0"/>
      <c r="HCB110" s="0"/>
      <c r="HCC110" s="0"/>
      <c r="HCD110" s="0"/>
      <c r="HCE110" s="0"/>
      <c r="HCF110" s="0"/>
      <c r="HCG110" s="0"/>
      <c r="HCH110" s="0"/>
      <c r="HCI110" s="0"/>
      <c r="HCJ110" s="0"/>
      <c r="HCK110" s="0"/>
      <c r="HCL110" s="0"/>
      <c r="HCM110" s="0"/>
      <c r="HCN110" s="0"/>
      <c r="HCO110" s="0"/>
      <c r="HCP110" s="0"/>
      <c r="HCQ110" s="0"/>
      <c r="HCR110" s="0"/>
      <c r="HCS110" s="0"/>
      <c r="HCT110" s="0"/>
      <c r="HCU110" s="0"/>
      <c r="HCV110" s="0"/>
      <c r="HCW110" s="0"/>
      <c r="HCX110" s="0"/>
      <c r="HCY110" s="0"/>
      <c r="HCZ110" s="0"/>
      <c r="HDA110" s="0"/>
      <c r="HDB110" s="0"/>
      <c r="HDC110" s="0"/>
      <c r="HDD110" s="0"/>
      <c r="HDE110" s="0"/>
      <c r="HDF110" s="0"/>
      <c r="HDG110" s="0"/>
      <c r="HDH110" s="0"/>
      <c r="HDI110" s="0"/>
      <c r="HDJ110" s="0"/>
      <c r="HDK110" s="0"/>
      <c r="HDL110" s="0"/>
      <c r="HDM110" s="0"/>
      <c r="HDN110" s="0"/>
      <c r="HDO110" s="0"/>
      <c r="HDP110" s="0"/>
      <c r="HDQ110" s="0"/>
      <c r="HDR110" s="0"/>
      <c r="HDS110" s="0"/>
      <c r="HDT110" s="0"/>
      <c r="HDU110" s="0"/>
      <c r="HDV110" s="0"/>
      <c r="HDW110" s="0"/>
      <c r="HDX110" s="0"/>
      <c r="HDY110" s="0"/>
      <c r="HDZ110" s="0"/>
      <c r="HEA110" s="0"/>
      <c r="HEB110" s="0"/>
      <c r="HEC110" s="0"/>
      <c r="HED110" s="0"/>
      <c r="HEE110" s="0"/>
      <c r="HEF110" s="0"/>
      <c r="HEG110" s="0"/>
      <c r="HEH110" s="0"/>
      <c r="HEI110" s="0"/>
      <c r="HEJ110" s="0"/>
      <c r="HEK110" s="0"/>
      <c r="HEL110" s="0"/>
      <c r="HEM110" s="0"/>
      <c r="HEN110" s="0"/>
      <c r="HEO110" s="0"/>
      <c r="HEP110" s="0"/>
      <c r="HEQ110" s="0"/>
      <c r="HER110" s="0"/>
      <c r="HES110" s="0"/>
      <c r="HET110" s="0"/>
      <c r="HEU110" s="0"/>
      <c r="HEV110" s="0"/>
      <c r="HEW110" s="0"/>
      <c r="HEX110" s="0"/>
      <c r="HEY110" s="0"/>
      <c r="HEZ110" s="0"/>
      <c r="HFA110" s="0"/>
      <c r="HFB110" s="0"/>
      <c r="HFC110" s="0"/>
      <c r="HFD110" s="0"/>
      <c r="HFE110" s="0"/>
      <c r="HFF110" s="0"/>
      <c r="HFG110" s="0"/>
      <c r="HFH110" s="0"/>
      <c r="HFI110" s="0"/>
      <c r="HFJ110" s="0"/>
      <c r="HFK110" s="0"/>
      <c r="HFL110" s="0"/>
      <c r="HFM110" s="0"/>
      <c r="HFN110" s="0"/>
      <c r="HFO110" s="0"/>
      <c r="HFP110" s="0"/>
      <c r="HFQ110" s="0"/>
      <c r="HFR110" s="0"/>
      <c r="HFS110" s="0"/>
      <c r="HFT110" s="0"/>
      <c r="HFU110" s="0"/>
      <c r="HFV110" s="0"/>
      <c r="HFW110" s="0"/>
      <c r="HFX110" s="0"/>
      <c r="HFY110" s="0"/>
      <c r="HFZ110" s="0"/>
      <c r="HGA110" s="0"/>
      <c r="HGB110" s="0"/>
      <c r="HGC110" s="0"/>
      <c r="HGD110" s="0"/>
      <c r="HGE110" s="0"/>
      <c r="HGF110" s="0"/>
      <c r="HGG110" s="0"/>
      <c r="HGH110" s="0"/>
      <c r="HGI110" s="0"/>
      <c r="HGJ110" s="0"/>
      <c r="HGK110" s="0"/>
      <c r="HGL110" s="0"/>
      <c r="HGM110" s="0"/>
      <c r="HGN110" s="0"/>
      <c r="HGO110" s="0"/>
      <c r="HGP110" s="0"/>
      <c r="HGQ110" s="0"/>
      <c r="HGR110" s="0"/>
      <c r="HGS110" s="0"/>
      <c r="HGT110" s="0"/>
      <c r="HGU110" s="0"/>
      <c r="HGV110" s="0"/>
      <c r="HGW110" s="0"/>
      <c r="HGX110" s="0"/>
      <c r="HGY110" s="0"/>
      <c r="HGZ110" s="0"/>
      <c r="HHA110" s="0"/>
      <c r="HHB110" s="0"/>
      <c r="HHC110" s="0"/>
      <c r="HHD110" s="0"/>
      <c r="HHE110" s="0"/>
      <c r="HHF110" s="0"/>
      <c r="HHG110" s="0"/>
      <c r="HHH110" s="0"/>
      <c r="HHI110" s="0"/>
      <c r="HHJ110" s="0"/>
      <c r="HHK110" s="0"/>
      <c r="HHL110" s="0"/>
      <c r="HHM110" s="0"/>
      <c r="HHN110" s="0"/>
      <c r="HHO110" s="0"/>
      <c r="HHP110" s="0"/>
      <c r="HHQ110" s="0"/>
      <c r="HHR110" s="0"/>
      <c r="HHS110" s="0"/>
      <c r="HHT110" s="0"/>
      <c r="HHU110" s="0"/>
      <c r="HHV110" s="0"/>
      <c r="HHW110" s="0"/>
      <c r="HHX110" s="0"/>
      <c r="HHY110" s="0"/>
      <c r="HHZ110" s="0"/>
      <c r="HIA110" s="0"/>
      <c r="HIB110" s="0"/>
      <c r="HIC110" s="0"/>
      <c r="HID110" s="0"/>
      <c r="HIE110" s="0"/>
      <c r="HIF110" s="0"/>
      <c r="HIG110" s="0"/>
      <c r="HIH110" s="0"/>
      <c r="HII110" s="0"/>
      <c r="HIJ110" s="0"/>
      <c r="HIK110" s="0"/>
      <c r="HIL110" s="0"/>
      <c r="HIM110" s="0"/>
      <c r="HIN110" s="0"/>
      <c r="HIO110" s="0"/>
      <c r="HIP110" s="0"/>
      <c r="HIQ110" s="0"/>
      <c r="HIR110" s="0"/>
      <c r="HIS110" s="0"/>
      <c r="HIT110" s="0"/>
      <c r="HIU110" s="0"/>
      <c r="HIV110" s="0"/>
      <c r="HIW110" s="0"/>
      <c r="HIX110" s="0"/>
      <c r="HIY110" s="0"/>
      <c r="HIZ110" s="0"/>
      <c r="HJA110" s="0"/>
      <c r="HJB110" s="0"/>
      <c r="HJC110" s="0"/>
      <c r="HJD110" s="0"/>
      <c r="HJE110" s="0"/>
      <c r="HJF110" s="0"/>
      <c r="HJG110" s="0"/>
      <c r="HJH110" s="0"/>
      <c r="HJI110" s="0"/>
      <c r="HJJ110" s="0"/>
      <c r="HJK110" s="0"/>
      <c r="HJL110" s="0"/>
      <c r="HJM110" s="0"/>
      <c r="HJN110" s="0"/>
      <c r="HJO110" s="0"/>
      <c r="HJP110" s="0"/>
      <c r="HJQ110" s="0"/>
      <c r="HJR110" s="0"/>
      <c r="HJS110" s="0"/>
      <c r="HJT110" s="0"/>
      <c r="HJU110" s="0"/>
      <c r="HJV110" s="0"/>
      <c r="HJW110" s="0"/>
      <c r="HJX110" s="0"/>
      <c r="HJY110" s="0"/>
      <c r="HJZ110" s="0"/>
      <c r="HKA110" s="0"/>
      <c r="HKB110" s="0"/>
      <c r="HKC110" s="0"/>
      <c r="HKD110" s="0"/>
      <c r="HKE110" s="0"/>
      <c r="HKF110" s="0"/>
      <c r="HKG110" s="0"/>
      <c r="HKH110" s="0"/>
      <c r="HKI110" s="0"/>
      <c r="HKJ110" s="0"/>
      <c r="HKK110" s="0"/>
      <c r="HKL110" s="0"/>
      <c r="HKM110" s="0"/>
      <c r="HKN110" s="0"/>
      <c r="HKO110" s="0"/>
      <c r="HKP110" s="0"/>
      <c r="HKQ110" s="0"/>
      <c r="HKR110" s="0"/>
      <c r="HKS110" s="0"/>
      <c r="HKT110" s="0"/>
      <c r="HKU110" s="0"/>
      <c r="HKV110" s="0"/>
      <c r="HKW110" s="0"/>
      <c r="HKX110" s="0"/>
      <c r="HKY110" s="0"/>
      <c r="HKZ110" s="0"/>
      <c r="HLA110" s="0"/>
      <c r="HLB110" s="0"/>
      <c r="HLC110" s="0"/>
      <c r="HLD110" s="0"/>
      <c r="HLE110" s="0"/>
      <c r="HLF110" s="0"/>
      <c r="HLG110" s="0"/>
      <c r="HLH110" s="0"/>
      <c r="HLI110" s="0"/>
      <c r="HLJ110" s="0"/>
      <c r="HLK110" s="0"/>
      <c r="HLL110" s="0"/>
      <c r="HLM110" s="0"/>
      <c r="HLN110" s="0"/>
      <c r="HLO110" s="0"/>
      <c r="HLP110" s="0"/>
      <c r="HLQ110" s="0"/>
      <c r="HLR110" s="0"/>
      <c r="HLS110" s="0"/>
      <c r="HLT110" s="0"/>
      <c r="HLU110" s="0"/>
      <c r="HLV110" s="0"/>
      <c r="HLW110" s="0"/>
      <c r="HLX110" s="0"/>
      <c r="HLY110" s="0"/>
      <c r="HLZ110" s="0"/>
      <c r="HMA110" s="0"/>
      <c r="HMB110" s="0"/>
      <c r="HMC110" s="0"/>
      <c r="HMD110" s="0"/>
      <c r="HME110" s="0"/>
      <c r="HMF110" s="0"/>
      <c r="HMG110" s="0"/>
      <c r="HMH110" s="0"/>
      <c r="HMI110" s="0"/>
      <c r="HMJ110" s="0"/>
      <c r="HMK110" s="0"/>
      <c r="HML110" s="0"/>
      <c r="HMM110" s="0"/>
      <c r="HMN110" s="0"/>
      <c r="HMO110" s="0"/>
      <c r="HMP110" s="0"/>
      <c r="HMQ110" s="0"/>
      <c r="HMR110" s="0"/>
      <c r="HMS110" s="0"/>
      <c r="HMT110" s="0"/>
      <c r="HMU110" s="0"/>
      <c r="HMV110" s="0"/>
      <c r="HMW110" s="0"/>
      <c r="HMX110" s="0"/>
      <c r="HMY110" s="0"/>
      <c r="HMZ110" s="0"/>
      <c r="HNA110" s="0"/>
      <c r="HNB110" s="0"/>
      <c r="HNC110" s="0"/>
      <c r="HND110" s="0"/>
      <c r="HNE110" s="0"/>
      <c r="HNF110" s="0"/>
      <c r="HNG110" s="0"/>
      <c r="HNH110" s="0"/>
      <c r="HNI110" s="0"/>
      <c r="HNJ110" s="0"/>
      <c r="HNK110" s="0"/>
      <c r="HNL110" s="0"/>
      <c r="HNM110" s="0"/>
      <c r="HNN110" s="0"/>
      <c r="HNO110" s="0"/>
      <c r="HNP110" s="0"/>
      <c r="HNQ110" s="0"/>
      <c r="HNR110" s="0"/>
      <c r="HNS110" s="0"/>
      <c r="HNT110" s="0"/>
      <c r="HNU110" s="0"/>
      <c r="HNV110" s="0"/>
      <c r="HNW110" s="0"/>
      <c r="HNX110" s="0"/>
      <c r="HNY110" s="0"/>
      <c r="HNZ110" s="0"/>
      <c r="HOA110" s="0"/>
      <c r="HOB110" s="0"/>
      <c r="HOC110" s="0"/>
      <c r="HOD110" s="0"/>
      <c r="HOE110" s="0"/>
      <c r="HOF110" s="0"/>
      <c r="HOG110" s="0"/>
      <c r="HOH110" s="0"/>
      <c r="HOI110" s="0"/>
      <c r="HOJ110" s="0"/>
      <c r="HOK110" s="0"/>
      <c r="HOL110" s="0"/>
      <c r="HOM110" s="0"/>
      <c r="HON110" s="0"/>
      <c r="HOO110" s="0"/>
      <c r="HOP110" s="0"/>
      <c r="HOQ110" s="0"/>
      <c r="HOR110" s="0"/>
      <c r="HOS110" s="0"/>
      <c r="HOT110" s="0"/>
      <c r="HOU110" s="0"/>
      <c r="HOV110" s="0"/>
      <c r="HOW110" s="0"/>
      <c r="HOX110" s="0"/>
      <c r="HOY110" s="0"/>
      <c r="HOZ110" s="0"/>
      <c r="HPA110" s="0"/>
      <c r="HPB110" s="0"/>
      <c r="HPC110" s="0"/>
      <c r="HPD110" s="0"/>
      <c r="HPE110" s="0"/>
      <c r="HPF110" s="0"/>
      <c r="HPG110" s="0"/>
      <c r="HPH110" s="0"/>
      <c r="HPI110" s="0"/>
      <c r="HPJ110" s="0"/>
      <c r="HPK110" s="0"/>
      <c r="HPL110" s="0"/>
      <c r="HPM110" s="0"/>
      <c r="HPN110" s="0"/>
      <c r="HPO110" s="0"/>
      <c r="HPP110" s="0"/>
      <c r="HPQ110" s="0"/>
      <c r="HPR110" s="0"/>
      <c r="HPS110" s="0"/>
      <c r="HPT110" s="0"/>
      <c r="HPU110" s="0"/>
      <c r="HPV110" s="0"/>
      <c r="HPW110" s="0"/>
      <c r="HPX110" s="0"/>
      <c r="HPY110" s="0"/>
      <c r="HPZ110" s="0"/>
      <c r="HQA110" s="0"/>
      <c r="HQB110" s="0"/>
      <c r="HQC110" s="0"/>
      <c r="HQD110" s="0"/>
      <c r="HQE110" s="0"/>
      <c r="HQF110" s="0"/>
      <c r="HQG110" s="0"/>
      <c r="HQH110" s="0"/>
      <c r="HQI110" s="0"/>
      <c r="HQJ110" s="0"/>
      <c r="HQK110" s="0"/>
      <c r="HQL110" s="0"/>
      <c r="HQM110" s="0"/>
      <c r="HQN110" s="0"/>
      <c r="HQO110" s="0"/>
      <c r="HQP110" s="0"/>
      <c r="HQQ110" s="0"/>
      <c r="HQR110" s="0"/>
      <c r="HQS110" s="0"/>
      <c r="HQT110" s="0"/>
      <c r="HQU110" s="0"/>
      <c r="HQV110" s="0"/>
      <c r="HQW110" s="0"/>
      <c r="HQX110" s="0"/>
      <c r="HQY110" s="0"/>
      <c r="HQZ110" s="0"/>
      <c r="HRA110" s="0"/>
      <c r="HRB110" s="0"/>
      <c r="HRC110" s="0"/>
      <c r="HRD110" s="0"/>
      <c r="HRE110" s="0"/>
      <c r="HRF110" s="0"/>
      <c r="HRG110" s="0"/>
      <c r="HRH110" s="0"/>
      <c r="HRI110" s="0"/>
      <c r="HRJ110" s="0"/>
      <c r="HRK110" s="0"/>
      <c r="HRL110" s="0"/>
      <c r="HRM110" s="0"/>
      <c r="HRN110" s="0"/>
      <c r="HRO110" s="0"/>
      <c r="HRP110" s="0"/>
      <c r="HRQ110" s="0"/>
      <c r="HRR110" s="0"/>
      <c r="HRS110" s="0"/>
      <c r="HRT110" s="0"/>
      <c r="HRU110" s="0"/>
      <c r="HRV110" s="0"/>
      <c r="HRW110" s="0"/>
      <c r="HRX110" s="0"/>
      <c r="HRY110" s="0"/>
      <c r="HRZ110" s="0"/>
      <c r="HSA110" s="0"/>
      <c r="HSB110" s="0"/>
      <c r="HSC110" s="0"/>
      <c r="HSD110" s="0"/>
      <c r="HSE110" s="0"/>
      <c r="HSF110" s="0"/>
      <c r="HSG110" s="0"/>
      <c r="HSH110" s="0"/>
      <c r="HSI110" s="0"/>
      <c r="HSJ110" s="0"/>
      <c r="HSK110" s="0"/>
      <c r="HSL110" s="0"/>
      <c r="HSM110" s="0"/>
      <c r="HSN110" s="0"/>
      <c r="HSO110" s="0"/>
      <c r="HSP110" s="0"/>
      <c r="HSQ110" s="0"/>
      <c r="HSR110" s="0"/>
      <c r="HSS110" s="0"/>
      <c r="HST110" s="0"/>
      <c r="HSU110" s="0"/>
      <c r="HSV110" s="0"/>
      <c r="HSW110" s="0"/>
      <c r="HSX110" s="0"/>
      <c r="HSY110" s="0"/>
      <c r="HSZ110" s="0"/>
      <c r="HTA110" s="0"/>
      <c r="HTB110" s="0"/>
      <c r="HTC110" s="0"/>
      <c r="HTD110" s="0"/>
      <c r="HTE110" s="0"/>
      <c r="HTF110" s="0"/>
      <c r="HTG110" s="0"/>
      <c r="HTH110" s="0"/>
      <c r="HTI110" s="0"/>
      <c r="HTJ110" s="0"/>
      <c r="HTK110" s="0"/>
      <c r="HTL110" s="0"/>
      <c r="HTM110" s="0"/>
      <c r="HTN110" s="0"/>
      <c r="HTO110" s="0"/>
      <c r="HTP110" s="0"/>
      <c r="HTQ110" s="0"/>
      <c r="HTR110" s="0"/>
      <c r="HTS110" s="0"/>
      <c r="HTT110" s="0"/>
      <c r="HTU110" s="0"/>
      <c r="HTV110" s="0"/>
      <c r="HTW110" s="0"/>
      <c r="HTX110" s="0"/>
      <c r="HTY110" s="0"/>
      <c r="HTZ110" s="0"/>
      <c r="HUA110" s="0"/>
      <c r="HUB110" s="0"/>
      <c r="HUC110" s="0"/>
      <c r="HUD110" s="0"/>
      <c r="HUE110" s="0"/>
      <c r="HUF110" s="0"/>
      <c r="HUG110" s="0"/>
      <c r="HUH110" s="0"/>
      <c r="HUI110" s="0"/>
      <c r="HUJ110" s="0"/>
      <c r="HUK110" s="0"/>
      <c r="HUL110" s="0"/>
      <c r="HUM110" s="0"/>
      <c r="HUN110" s="0"/>
      <c r="HUO110" s="0"/>
      <c r="HUP110" s="0"/>
      <c r="HUQ110" s="0"/>
      <c r="HUR110" s="0"/>
      <c r="HUS110" s="0"/>
      <c r="HUT110" s="0"/>
      <c r="HUU110" s="0"/>
      <c r="HUV110" s="0"/>
      <c r="HUW110" s="0"/>
      <c r="HUX110" s="0"/>
      <c r="HUY110" s="0"/>
      <c r="HUZ110" s="0"/>
      <c r="HVA110" s="0"/>
      <c r="HVB110" s="0"/>
      <c r="HVC110" s="0"/>
      <c r="HVD110" s="0"/>
      <c r="HVE110" s="0"/>
      <c r="HVF110" s="0"/>
      <c r="HVG110" s="0"/>
      <c r="HVH110" s="0"/>
      <c r="HVI110" s="0"/>
      <c r="HVJ110" s="0"/>
      <c r="HVK110" s="0"/>
      <c r="HVL110" s="0"/>
      <c r="HVM110" s="0"/>
      <c r="HVN110" s="0"/>
      <c r="HVO110" s="0"/>
      <c r="HVP110" s="0"/>
      <c r="HVQ110" s="0"/>
      <c r="HVR110" s="0"/>
      <c r="HVS110" s="0"/>
      <c r="HVT110" s="0"/>
      <c r="HVU110" s="0"/>
      <c r="HVV110" s="0"/>
      <c r="HVW110" s="0"/>
      <c r="HVX110" s="0"/>
      <c r="HVY110" s="0"/>
      <c r="HVZ110" s="0"/>
      <c r="HWA110" s="0"/>
      <c r="HWB110" s="0"/>
      <c r="HWC110" s="0"/>
      <c r="HWD110" s="0"/>
      <c r="HWE110" s="0"/>
      <c r="HWF110" s="0"/>
      <c r="HWG110" s="0"/>
      <c r="HWH110" s="0"/>
      <c r="HWI110" s="0"/>
      <c r="HWJ110" s="0"/>
      <c r="HWK110" s="0"/>
      <c r="HWL110" s="0"/>
      <c r="HWM110" s="0"/>
      <c r="HWN110" s="0"/>
      <c r="HWO110" s="0"/>
      <c r="HWP110" s="0"/>
      <c r="HWQ110" s="0"/>
      <c r="HWR110" s="0"/>
      <c r="HWS110" s="0"/>
      <c r="HWT110" s="0"/>
      <c r="HWU110" s="0"/>
      <c r="HWV110" s="0"/>
      <c r="HWW110" s="0"/>
      <c r="HWX110" s="0"/>
      <c r="HWY110" s="0"/>
      <c r="HWZ110" s="0"/>
      <c r="HXA110" s="0"/>
      <c r="HXB110" s="0"/>
      <c r="HXC110" s="0"/>
      <c r="HXD110" s="0"/>
      <c r="HXE110" s="0"/>
      <c r="HXF110" s="0"/>
      <c r="HXG110" s="0"/>
      <c r="HXH110" s="0"/>
      <c r="HXI110" s="0"/>
      <c r="HXJ110" s="0"/>
      <c r="HXK110" s="0"/>
      <c r="HXL110" s="0"/>
      <c r="HXM110" s="0"/>
      <c r="HXN110" s="0"/>
      <c r="HXO110" s="0"/>
      <c r="HXP110" s="0"/>
      <c r="HXQ110" s="0"/>
      <c r="HXR110" s="0"/>
      <c r="HXS110" s="0"/>
      <c r="HXT110" s="0"/>
      <c r="HXU110" s="0"/>
      <c r="HXV110" s="0"/>
      <c r="HXW110" s="0"/>
      <c r="HXX110" s="0"/>
      <c r="HXY110" s="0"/>
      <c r="HXZ110" s="0"/>
      <c r="HYA110" s="0"/>
      <c r="HYB110" s="0"/>
      <c r="HYC110" s="0"/>
      <c r="HYD110" s="0"/>
      <c r="HYE110" s="0"/>
      <c r="HYF110" s="0"/>
      <c r="HYG110" s="0"/>
      <c r="HYH110" s="0"/>
      <c r="HYI110" s="0"/>
      <c r="HYJ110" s="0"/>
      <c r="HYK110" s="0"/>
      <c r="HYL110" s="0"/>
      <c r="HYM110" s="0"/>
      <c r="HYN110" s="0"/>
      <c r="HYO110" s="0"/>
      <c r="HYP110" s="0"/>
      <c r="HYQ110" s="0"/>
      <c r="HYR110" s="0"/>
      <c r="HYS110" s="0"/>
      <c r="HYT110" s="0"/>
      <c r="HYU110" s="0"/>
      <c r="HYV110" s="0"/>
      <c r="HYW110" s="0"/>
      <c r="HYX110" s="0"/>
      <c r="HYY110" s="0"/>
      <c r="HYZ110" s="0"/>
      <c r="HZA110" s="0"/>
      <c r="HZB110" s="0"/>
      <c r="HZC110" s="0"/>
      <c r="HZD110" s="0"/>
      <c r="HZE110" s="0"/>
      <c r="HZF110" s="0"/>
      <c r="HZG110" s="0"/>
      <c r="HZH110" s="0"/>
      <c r="HZI110" s="0"/>
      <c r="HZJ110" s="0"/>
      <c r="HZK110" s="0"/>
      <c r="HZL110" s="0"/>
      <c r="HZM110" s="0"/>
      <c r="HZN110" s="0"/>
      <c r="HZO110" s="0"/>
      <c r="HZP110" s="0"/>
      <c r="HZQ110" s="0"/>
      <c r="HZR110" s="0"/>
      <c r="HZS110" s="0"/>
      <c r="HZT110" s="0"/>
      <c r="HZU110" s="0"/>
      <c r="HZV110" s="0"/>
      <c r="HZW110" s="0"/>
      <c r="HZX110" s="0"/>
      <c r="HZY110" s="0"/>
      <c r="HZZ110" s="0"/>
      <c r="IAA110" s="0"/>
      <c r="IAB110" s="0"/>
      <c r="IAC110" s="0"/>
      <c r="IAD110" s="0"/>
      <c r="IAE110" s="0"/>
      <c r="IAF110" s="0"/>
      <c r="IAG110" s="0"/>
      <c r="IAH110" s="0"/>
      <c r="IAI110" s="0"/>
      <c r="IAJ110" s="0"/>
      <c r="IAK110" s="0"/>
      <c r="IAL110" s="0"/>
      <c r="IAM110" s="0"/>
      <c r="IAN110" s="0"/>
      <c r="IAO110" s="0"/>
      <c r="IAP110" s="0"/>
      <c r="IAQ110" s="0"/>
      <c r="IAR110" s="0"/>
      <c r="IAS110" s="0"/>
      <c r="IAT110" s="0"/>
      <c r="IAU110" s="0"/>
      <c r="IAV110" s="0"/>
      <c r="IAW110" s="0"/>
      <c r="IAX110" s="0"/>
      <c r="IAY110" s="0"/>
      <c r="IAZ110" s="0"/>
      <c r="IBA110" s="0"/>
      <c r="IBB110" s="0"/>
      <c r="IBC110" s="0"/>
      <c r="IBD110" s="0"/>
      <c r="IBE110" s="0"/>
      <c r="IBF110" s="0"/>
      <c r="IBG110" s="0"/>
      <c r="IBH110" s="0"/>
      <c r="IBI110" s="0"/>
      <c r="IBJ110" s="0"/>
      <c r="IBK110" s="0"/>
      <c r="IBL110" s="0"/>
      <c r="IBM110" s="0"/>
      <c r="IBN110" s="0"/>
      <c r="IBO110" s="0"/>
      <c r="IBP110" s="0"/>
      <c r="IBQ110" s="0"/>
      <c r="IBR110" s="0"/>
      <c r="IBS110" s="0"/>
      <c r="IBT110" s="0"/>
      <c r="IBU110" s="0"/>
      <c r="IBV110" s="0"/>
      <c r="IBW110" s="0"/>
      <c r="IBX110" s="0"/>
      <c r="IBY110" s="0"/>
      <c r="IBZ110" s="0"/>
      <c r="ICA110" s="0"/>
      <c r="ICB110" s="0"/>
      <c r="ICC110" s="0"/>
      <c r="ICD110" s="0"/>
      <c r="ICE110" s="0"/>
      <c r="ICF110" s="0"/>
      <c r="ICG110" s="0"/>
      <c r="ICH110" s="0"/>
      <c r="ICI110" s="0"/>
      <c r="ICJ110" s="0"/>
      <c r="ICK110" s="0"/>
      <c r="ICL110" s="0"/>
      <c r="ICM110" s="0"/>
      <c r="ICN110" s="0"/>
      <c r="ICO110" s="0"/>
      <c r="ICP110" s="0"/>
      <c r="ICQ110" s="0"/>
      <c r="ICR110" s="0"/>
      <c r="ICS110" s="0"/>
      <c r="ICT110" s="0"/>
      <c r="ICU110" s="0"/>
      <c r="ICV110" s="0"/>
      <c r="ICW110" s="0"/>
      <c r="ICX110" s="0"/>
      <c r="ICY110" s="0"/>
      <c r="ICZ110" s="0"/>
      <c r="IDA110" s="0"/>
      <c r="IDB110" s="0"/>
      <c r="IDC110" s="0"/>
      <c r="IDD110" s="0"/>
      <c r="IDE110" s="0"/>
      <c r="IDF110" s="0"/>
      <c r="IDG110" s="0"/>
      <c r="IDH110" s="0"/>
      <c r="IDI110" s="0"/>
      <c r="IDJ110" s="0"/>
      <c r="IDK110" s="0"/>
      <c r="IDL110" s="0"/>
      <c r="IDM110" s="0"/>
      <c r="IDN110" s="0"/>
      <c r="IDO110" s="0"/>
      <c r="IDP110" s="0"/>
      <c r="IDQ110" s="0"/>
      <c r="IDR110" s="0"/>
      <c r="IDS110" s="0"/>
      <c r="IDT110" s="0"/>
      <c r="IDU110" s="0"/>
      <c r="IDV110" s="0"/>
      <c r="IDW110" s="0"/>
      <c r="IDX110" s="0"/>
      <c r="IDY110" s="0"/>
      <c r="IDZ110" s="0"/>
      <c r="IEA110" s="0"/>
      <c r="IEB110" s="0"/>
      <c r="IEC110" s="0"/>
      <c r="IED110" s="0"/>
      <c r="IEE110" s="0"/>
      <c r="IEF110" s="0"/>
      <c r="IEG110" s="0"/>
      <c r="IEH110" s="0"/>
      <c r="IEI110" s="0"/>
      <c r="IEJ110" s="0"/>
      <c r="IEK110" s="0"/>
      <c r="IEL110" s="0"/>
      <c r="IEM110" s="0"/>
      <c r="IEN110" s="0"/>
      <c r="IEO110" s="0"/>
      <c r="IEP110" s="0"/>
      <c r="IEQ110" s="0"/>
      <c r="IER110" s="0"/>
      <c r="IES110" s="0"/>
      <c r="IET110" s="0"/>
      <c r="IEU110" s="0"/>
      <c r="IEV110" s="0"/>
      <c r="IEW110" s="0"/>
      <c r="IEX110" s="0"/>
      <c r="IEY110" s="0"/>
      <c r="IEZ110" s="0"/>
      <c r="IFA110" s="0"/>
      <c r="IFB110" s="0"/>
      <c r="IFC110" s="0"/>
      <c r="IFD110" s="0"/>
      <c r="IFE110" s="0"/>
      <c r="IFF110" s="0"/>
      <c r="IFG110" s="0"/>
      <c r="IFH110" s="0"/>
      <c r="IFI110" s="0"/>
      <c r="IFJ110" s="0"/>
      <c r="IFK110" s="0"/>
      <c r="IFL110" s="0"/>
      <c r="IFM110" s="0"/>
      <c r="IFN110" s="0"/>
      <c r="IFO110" s="0"/>
      <c r="IFP110" s="0"/>
      <c r="IFQ110" s="0"/>
      <c r="IFR110" s="0"/>
      <c r="IFS110" s="0"/>
      <c r="IFT110" s="0"/>
      <c r="IFU110" s="0"/>
      <c r="IFV110" s="0"/>
      <c r="IFW110" s="0"/>
      <c r="IFX110" s="0"/>
      <c r="IFY110" s="0"/>
      <c r="IFZ110" s="0"/>
      <c r="IGA110" s="0"/>
      <c r="IGB110" s="0"/>
      <c r="IGC110" s="0"/>
      <c r="IGD110" s="0"/>
      <c r="IGE110" s="0"/>
      <c r="IGF110" s="0"/>
      <c r="IGG110" s="0"/>
      <c r="IGH110" s="0"/>
      <c r="IGI110" s="0"/>
      <c r="IGJ110" s="0"/>
      <c r="IGK110" s="0"/>
      <c r="IGL110" s="0"/>
      <c r="IGM110" s="0"/>
      <c r="IGN110" s="0"/>
      <c r="IGO110" s="0"/>
      <c r="IGP110" s="0"/>
      <c r="IGQ110" s="0"/>
      <c r="IGR110" s="0"/>
      <c r="IGS110" s="0"/>
      <c r="IGT110" s="0"/>
      <c r="IGU110" s="0"/>
      <c r="IGV110" s="0"/>
      <c r="IGW110" s="0"/>
      <c r="IGX110" s="0"/>
      <c r="IGY110" s="0"/>
      <c r="IGZ110" s="0"/>
      <c r="IHA110" s="0"/>
      <c r="IHB110" s="0"/>
      <c r="IHC110" s="0"/>
      <c r="IHD110" s="0"/>
      <c r="IHE110" s="0"/>
      <c r="IHF110" s="0"/>
      <c r="IHG110" s="0"/>
      <c r="IHH110" s="0"/>
      <c r="IHI110" s="0"/>
      <c r="IHJ110" s="0"/>
      <c r="IHK110" s="0"/>
      <c r="IHL110" s="0"/>
      <c r="IHM110" s="0"/>
      <c r="IHN110" s="0"/>
      <c r="IHO110" s="0"/>
      <c r="IHP110" s="0"/>
      <c r="IHQ110" s="0"/>
      <c r="IHR110" s="0"/>
      <c r="IHS110" s="0"/>
      <c r="IHT110" s="0"/>
      <c r="IHU110" s="0"/>
      <c r="IHV110" s="0"/>
      <c r="IHW110" s="0"/>
      <c r="IHX110" s="0"/>
      <c r="IHY110" s="0"/>
      <c r="IHZ110" s="0"/>
      <c r="IIA110" s="0"/>
      <c r="IIB110" s="0"/>
      <c r="IIC110" s="0"/>
      <c r="IID110" s="0"/>
      <c r="IIE110" s="0"/>
      <c r="IIF110" s="0"/>
      <c r="IIG110" s="0"/>
      <c r="IIH110" s="0"/>
      <c r="III110" s="0"/>
      <c r="IIJ110" s="0"/>
      <c r="IIK110" s="0"/>
      <c r="IIL110" s="0"/>
      <c r="IIM110" s="0"/>
      <c r="IIN110" s="0"/>
      <c r="IIO110" s="0"/>
      <c r="IIP110" s="0"/>
      <c r="IIQ110" s="0"/>
      <c r="IIR110" s="0"/>
      <c r="IIS110" s="0"/>
      <c r="IIT110" s="0"/>
      <c r="IIU110" s="0"/>
      <c r="IIV110" s="0"/>
      <c r="IIW110" s="0"/>
      <c r="IIX110" s="0"/>
      <c r="IIY110" s="0"/>
      <c r="IIZ110" s="0"/>
      <c r="IJA110" s="0"/>
      <c r="IJB110" s="0"/>
      <c r="IJC110" s="0"/>
      <c r="IJD110" s="0"/>
      <c r="IJE110" s="0"/>
      <c r="IJF110" s="0"/>
      <c r="IJG110" s="0"/>
      <c r="IJH110" s="0"/>
      <c r="IJI110" s="0"/>
      <c r="IJJ110" s="0"/>
      <c r="IJK110" s="0"/>
      <c r="IJL110" s="0"/>
      <c r="IJM110" s="0"/>
      <c r="IJN110" s="0"/>
      <c r="IJO110" s="0"/>
      <c r="IJP110" s="0"/>
      <c r="IJQ110" s="0"/>
      <c r="IJR110" s="0"/>
      <c r="IJS110" s="0"/>
      <c r="IJT110" s="0"/>
      <c r="IJU110" s="0"/>
      <c r="IJV110" s="0"/>
      <c r="IJW110" s="0"/>
      <c r="IJX110" s="0"/>
      <c r="IJY110" s="0"/>
      <c r="IJZ110" s="0"/>
      <c r="IKA110" s="0"/>
      <c r="IKB110" s="0"/>
      <c r="IKC110" s="0"/>
      <c r="IKD110" s="0"/>
      <c r="IKE110" s="0"/>
      <c r="IKF110" s="0"/>
      <c r="IKG110" s="0"/>
      <c r="IKH110" s="0"/>
      <c r="IKI110" s="0"/>
      <c r="IKJ110" s="0"/>
      <c r="IKK110" s="0"/>
      <c r="IKL110" s="0"/>
      <c r="IKM110" s="0"/>
      <c r="IKN110" s="0"/>
      <c r="IKO110" s="0"/>
      <c r="IKP110" s="0"/>
      <c r="IKQ110" s="0"/>
      <c r="IKR110" s="0"/>
      <c r="IKS110" s="0"/>
      <c r="IKT110" s="0"/>
      <c r="IKU110" s="0"/>
      <c r="IKV110" s="0"/>
      <c r="IKW110" s="0"/>
      <c r="IKX110" s="0"/>
      <c r="IKY110" s="0"/>
      <c r="IKZ110" s="0"/>
      <c r="ILA110" s="0"/>
      <c r="ILB110" s="0"/>
      <c r="ILC110" s="0"/>
      <c r="ILD110" s="0"/>
      <c r="ILE110" s="0"/>
      <c r="ILF110" s="0"/>
      <c r="ILG110" s="0"/>
      <c r="ILH110" s="0"/>
      <c r="ILI110" s="0"/>
      <c r="ILJ110" s="0"/>
      <c r="ILK110" s="0"/>
      <c r="ILL110" s="0"/>
      <c r="ILM110" s="0"/>
      <c r="ILN110" s="0"/>
      <c r="ILO110" s="0"/>
      <c r="ILP110" s="0"/>
      <c r="ILQ110" s="0"/>
      <c r="ILR110" s="0"/>
      <c r="ILS110" s="0"/>
      <c r="ILT110" s="0"/>
      <c r="ILU110" s="0"/>
      <c r="ILV110" s="0"/>
      <c r="ILW110" s="0"/>
      <c r="ILX110" s="0"/>
      <c r="ILY110" s="0"/>
      <c r="ILZ110" s="0"/>
      <c r="IMA110" s="0"/>
      <c r="IMB110" s="0"/>
      <c r="IMC110" s="0"/>
      <c r="IMD110" s="0"/>
      <c r="IME110" s="0"/>
      <c r="IMF110" s="0"/>
      <c r="IMG110" s="0"/>
      <c r="IMH110" s="0"/>
      <c r="IMI110" s="0"/>
      <c r="IMJ110" s="0"/>
      <c r="IMK110" s="0"/>
      <c r="IML110" s="0"/>
      <c r="IMM110" s="0"/>
      <c r="IMN110" s="0"/>
      <c r="IMO110" s="0"/>
      <c r="IMP110" s="0"/>
      <c r="IMQ110" s="0"/>
      <c r="IMR110" s="0"/>
      <c r="IMS110" s="0"/>
      <c r="IMT110" s="0"/>
      <c r="IMU110" s="0"/>
      <c r="IMV110" s="0"/>
      <c r="IMW110" s="0"/>
      <c r="IMX110" s="0"/>
      <c r="IMY110" s="0"/>
      <c r="IMZ110" s="0"/>
      <c r="INA110" s="0"/>
      <c r="INB110" s="0"/>
      <c r="INC110" s="0"/>
      <c r="IND110" s="0"/>
      <c r="INE110" s="0"/>
      <c r="INF110" s="0"/>
      <c r="ING110" s="0"/>
      <c r="INH110" s="0"/>
      <c r="INI110" s="0"/>
      <c r="INJ110" s="0"/>
      <c r="INK110" s="0"/>
      <c r="INL110" s="0"/>
      <c r="INM110" s="0"/>
      <c r="INN110" s="0"/>
      <c r="INO110" s="0"/>
      <c r="INP110" s="0"/>
      <c r="INQ110" s="0"/>
      <c r="INR110" s="0"/>
      <c r="INS110" s="0"/>
      <c r="INT110" s="0"/>
      <c r="INU110" s="0"/>
      <c r="INV110" s="0"/>
      <c r="INW110" s="0"/>
      <c r="INX110" s="0"/>
      <c r="INY110" s="0"/>
      <c r="INZ110" s="0"/>
      <c r="IOA110" s="0"/>
      <c r="IOB110" s="0"/>
      <c r="IOC110" s="0"/>
      <c r="IOD110" s="0"/>
      <c r="IOE110" s="0"/>
      <c r="IOF110" s="0"/>
      <c r="IOG110" s="0"/>
      <c r="IOH110" s="0"/>
      <c r="IOI110" s="0"/>
      <c r="IOJ110" s="0"/>
      <c r="IOK110" s="0"/>
      <c r="IOL110" s="0"/>
      <c r="IOM110" s="0"/>
      <c r="ION110" s="0"/>
      <c r="IOO110" s="0"/>
      <c r="IOP110" s="0"/>
      <c r="IOQ110" s="0"/>
      <c r="IOR110" s="0"/>
      <c r="IOS110" s="0"/>
      <c r="IOT110" s="0"/>
      <c r="IOU110" s="0"/>
      <c r="IOV110" s="0"/>
      <c r="IOW110" s="0"/>
      <c r="IOX110" s="0"/>
      <c r="IOY110" s="0"/>
      <c r="IOZ110" s="0"/>
      <c r="IPA110" s="0"/>
      <c r="IPB110" s="0"/>
      <c r="IPC110" s="0"/>
      <c r="IPD110" s="0"/>
      <c r="IPE110" s="0"/>
      <c r="IPF110" s="0"/>
      <c r="IPG110" s="0"/>
      <c r="IPH110" s="0"/>
      <c r="IPI110" s="0"/>
      <c r="IPJ110" s="0"/>
      <c r="IPK110" s="0"/>
      <c r="IPL110" s="0"/>
      <c r="IPM110" s="0"/>
      <c r="IPN110" s="0"/>
      <c r="IPO110" s="0"/>
      <c r="IPP110" s="0"/>
      <c r="IPQ110" s="0"/>
      <c r="IPR110" s="0"/>
      <c r="IPS110" s="0"/>
      <c r="IPT110" s="0"/>
      <c r="IPU110" s="0"/>
      <c r="IPV110" s="0"/>
      <c r="IPW110" s="0"/>
      <c r="IPX110" s="0"/>
      <c r="IPY110" s="0"/>
      <c r="IPZ110" s="0"/>
      <c r="IQA110" s="0"/>
      <c r="IQB110" s="0"/>
      <c r="IQC110" s="0"/>
      <c r="IQD110" s="0"/>
      <c r="IQE110" s="0"/>
      <c r="IQF110" s="0"/>
      <c r="IQG110" s="0"/>
      <c r="IQH110" s="0"/>
      <c r="IQI110" s="0"/>
      <c r="IQJ110" s="0"/>
      <c r="IQK110" s="0"/>
      <c r="IQL110" s="0"/>
      <c r="IQM110" s="0"/>
      <c r="IQN110" s="0"/>
      <c r="IQO110" s="0"/>
      <c r="IQP110" s="0"/>
      <c r="IQQ110" s="0"/>
      <c r="IQR110" s="0"/>
      <c r="IQS110" s="0"/>
      <c r="IQT110" s="0"/>
      <c r="IQU110" s="0"/>
      <c r="IQV110" s="0"/>
      <c r="IQW110" s="0"/>
      <c r="IQX110" s="0"/>
      <c r="IQY110" s="0"/>
      <c r="IQZ110" s="0"/>
      <c r="IRA110" s="0"/>
      <c r="IRB110" s="0"/>
      <c r="IRC110" s="0"/>
      <c r="IRD110" s="0"/>
      <c r="IRE110" s="0"/>
      <c r="IRF110" s="0"/>
      <c r="IRG110" s="0"/>
      <c r="IRH110" s="0"/>
      <c r="IRI110" s="0"/>
      <c r="IRJ110" s="0"/>
      <c r="IRK110" s="0"/>
      <c r="IRL110" s="0"/>
      <c r="IRM110" s="0"/>
      <c r="IRN110" s="0"/>
      <c r="IRO110" s="0"/>
      <c r="IRP110" s="0"/>
      <c r="IRQ110" s="0"/>
      <c r="IRR110" s="0"/>
      <c r="IRS110" s="0"/>
      <c r="IRT110" s="0"/>
      <c r="IRU110" s="0"/>
      <c r="IRV110" s="0"/>
      <c r="IRW110" s="0"/>
      <c r="IRX110" s="0"/>
      <c r="IRY110" s="0"/>
      <c r="IRZ110" s="0"/>
      <c r="ISA110" s="0"/>
      <c r="ISB110" s="0"/>
      <c r="ISC110" s="0"/>
      <c r="ISD110" s="0"/>
      <c r="ISE110" s="0"/>
      <c r="ISF110" s="0"/>
      <c r="ISG110" s="0"/>
      <c r="ISH110" s="0"/>
      <c r="ISI110" s="0"/>
      <c r="ISJ110" s="0"/>
      <c r="ISK110" s="0"/>
      <c r="ISL110" s="0"/>
      <c r="ISM110" s="0"/>
      <c r="ISN110" s="0"/>
      <c r="ISO110" s="0"/>
      <c r="ISP110" s="0"/>
      <c r="ISQ110" s="0"/>
      <c r="ISR110" s="0"/>
      <c r="ISS110" s="0"/>
      <c r="IST110" s="0"/>
      <c r="ISU110" s="0"/>
      <c r="ISV110" s="0"/>
      <c r="ISW110" s="0"/>
      <c r="ISX110" s="0"/>
      <c r="ISY110" s="0"/>
      <c r="ISZ110" s="0"/>
      <c r="ITA110" s="0"/>
      <c r="ITB110" s="0"/>
      <c r="ITC110" s="0"/>
      <c r="ITD110" s="0"/>
      <c r="ITE110" s="0"/>
      <c r="ITF110" s="0"/>
      <c r="ITG110" s="0"/>
      <c r="ITH110" s="0"/>
      <c r="ITI110" s="0"/>
      <c r="ITJ110" s="0"/>
      <c r="ITK110" s="0"/>
      <c r="ITL110" s="0"/>
      <c r="ITM110" s="0"/>
      <c r="ITN110" s="0"/>
      <c r="ITO110" s="0"/>
      <c r="ITP110" s="0"/>
      <c r="ITQ110" s="0"/>
      <c r="ITR110" s="0"/>
      <c r="ITS110" s="0"/>
      <c r="ITT110" s="0"/>
      <c r="ITU110" s="0"/>
      <c r="ITV110" s="0"/>
      <c r="ITW110" s="0"/>
      <c r="ITX110" s="0"/>
      <c r="ITY110" s="0"/>
      <c r="ITZ110" s="0"/>
      <c r="IUA110" s="0"/>
      <c r="IUB110" s="0"/>
      <c r="IUC110" s="0"/>
      <c r="IUD110" s="0"/>
      <c r="IUE110" s="0"/>
      <c r="IUF110" s="0"/>
      <c r="IUG110" s="0"/>
      <c r="IUH110" s="0"/>
      <c r="IUI110" s="0"/>
      <c r="IUJ110" s="0"/>
      <c r="IUK110" s="0"/>
      <c r="IUL110" s="0"/>
      <c r="IUM110" s="0"/>
      <c r="IUN110" s="0"/>
      <c r="IUO110" s="0"/>
      <c r="IUP110" s="0"/>
      <c r="IUQ110" s="0"/>
      <c r="IUR110" s="0"/>
      <c r="IUS110" s="0"/>
      <c r="IUT110" s="0"/>
      <c r="IUU110" s="0"/>
      <c r="IUV110" s="0"/>
      <c r="IUW110" s="0"/>
      <c r="IUX110" s="0"/>
      <c r="IUY110" s="0"/>
      <c r="IUZ110" s="0"/>
      <c r="IVA110" s="0"/>
      <c r="IVB110" s="0"/>
      <c r="IVC110" s="0"/>
      <c r="IVD110" s="0"/>
      <c r="IVE110" s="0"/>
      <c r="IVF110" s="0"/>
      <c r="IVG110" s="0"/>
      <c r="IVH110" s="0"/>
      <c r="IVI110" s="0"/>
      <c r="IVJ110" s="0"/>
      <c r="IVK110" s="0"/>
      <c r="IVL110" s="0"/>
      <c r="IVM110" s="0"/>
      <c r="IVN110" s="0"/>
      <c r="IVO110" s="0"/>
      <c r="IVP110" s="0"/>
      <c r="IVQ110" s="0"/>
      <c r="IVR110" s="0"/>
      <c r="IVS110" s="0"/>
      <c r="IVT110" s="0"/>
      <c r="IVU110" s="0"/>
      <c r="IVV110" s="0"/>
      <c r="IVW110" s="0"/>
      <c r="IVX110" s="0"/>
      <c r="IVY110" s="0"/>
      <c r="IVZ110" s="0"/>
      <c r="IWA110" s="0"/>
      <c r="IWB110" s="0"/>
      <c r="IWC110" s="0"/>
      <c r="IWD110" s="0"/>
      <c r="IWE110" s="0"/>
      <c r="IWF110" s="0"/>
      <c r="IWG110" s="0"/>
      <c r="IWH110" s="0"/>
      <c r="IWI110" s="0"/>
      <c r="IWJ110" s="0"/>
      <c r="IWK110" s="0"/>
      <c r="IWL110" s="0"/>
      <c r="IWM110" s="0"/>
      <c r="IWN110" s="0"/>
      <c r="IWO110" s="0"/>
      <c r="IWP110" s="0"/>
      <c r="IWQ110" s="0"/>
      <c r="IWR110" s="0"/>
      <c r="IWS110" s="0"/>
      <c r="IWT110" s="0"/>
      <c r="IWU110" s="0"/>
      <c r="IWV110" s="0"/>
      <c r="IWW110" s="0"/>
      <c r="IWX110" s="0"/>
      <c r="IWY110" s="0"/>
      <c r="IWZ110" s="0"/>
      <c r="IXA110" s="0"/>
      <c r="IXB110" s="0"/>
      <c r="IXC110" s="0"/>
      <c r="IXD110" s="0"/>
      <c r="IXE110" s="0"/>
      <c r="IXF110" s="0"/>
      <c r="IXG110" s="0"/>
      <c r="IXH110" s="0"/>
      <c r="IXI110" s="0"/>
      <c r="IXJ110" s="0"/>
      <c r="IXK110" s="0"/>
      <c r="IXL110" s="0"/>
      <c r="IXM110" s="0"/>
      <c r="IXN110" s="0"/>
      <c r="IXO110" s="0"/>
      <c r="IXP110" s="0"/>
      <c r="IXQ110" s="0"/>
      <c r="IXR110" s="0"/>
      <c r="IXS110" s="0"/>
      <c r="IXT110" s="0"/>
      <c r="IXU110" s="0"/>
      <c r="IXV110" s="0"/>
      <c r="IXW110" s="0"/>
      <c r="IXX110" s="0"/>
      <c r="IXY110" s="0"/>
      <c r="IXZ110" s="0"/>
      <c r="IYA110" s="0"/>
      <c r="IYB110" s="0"/>
      <c r="IYC110" s="0"/>
      <c r="IYD110" s="0"/>
      <c r="IYE110" s="0"/>
      <c r="IYF110" s="0"/>
      <c r="IYG110" s="0"/>
      <c r="IYH110" s="0"/>
      <c r="IYI110" s="0"/>
      <c r="IYJ110" s="0"/>
      <c r="IYK110" s="0"/>
      <c r="IYL110" s="0"/>
      <c r="IYM110" s="0"/>
      <c r="IYN110" s="0"/>
      <c r="IYO110" s="0"/>
      <c r="IYP110" s="0"/>
      <c r="IYQ110" s="0"/>
      <c r="IYR110" s="0"/>
      <c r="IYS110" s="0"/>
      <c r="IYT110" s="0"/>
      <c r="IYU110" s="0"/>
      <c r="IYV110" s="0"/>
      <c r="IYW110" s="0"/>
      <c r="IYX110" s="0"/>
      <c r="IYY110" s="0"/>
      <c r="IYZ110" s="0"/>
      <c r="IZA110" s="0"/>
      <c r="IZB110" s="0"/>
      <c r="IZC110" s="0"/>
      <c r="IZD110" s="0"/>
      <c r="IZE110" s="0"/>
      <c r="IZF110" s="0"/>
      <c r="IZG110" s="0"/>
      <c r="IZH110" s="0"/>
      <c r="IZI110" s="0"/>
      <c r="IZJ110" s="0"/>
      <c r="IZK110" s="0"/>
      <c r="IZL110" s="0"/>
      <c r="IZM110" s="0"/>
      <c r="IZN110" s="0"/>
      <c r="IZO110" s="0"/>
      <c r="IZP110" s="0"/>
      <c r="IZQ110" s="0"/>
      <c r="IZR110" s="0"/>
      <c r="IZS110" s="0"/>
      <c r="IZT110" s="0"/>
      <c r="IZU110" s="0"/>
      <c r="IZV110" s="0"/>
      <c r="IZW110" s="0"/>
      <c r="IZX110" s="0"/>
      <c r="IZY110" s="0"/>
      <c r="IZZ110" s="0"/>
      <c r="JAA110" s="0"/>
      <c r="JAB110" s="0"/>
      <c r="JAC110" s="0"/>
      <c r="JAD110" s="0"/>
      <c r="JAE110" s="0"/>
      <c r="JAF110" s="0"/>
      <c r="JAG110" s="0"/>
      <c r="JAH110" s="0"/>
      <c r="JAI110" s="0"/>
      <c r="JAJ110" s="0"/>
      <c r="JAK110" s="0"/>
      <c r="JAL110" s="0"/>
      <c r="JAM110" s="0"/>
      <c r="JAN110" s="0"/>
      <c r="JAO110" s="0"/>
      <c r="JAP110" s="0"/>
      <c r="JAQ110" s="0"/>
      <c r="JAR110" s="0"/>
      <c r="JAS110" s="0"/>
      <c r="JAT110" s="0"/>
      <c r="JAU110" s="0"/>
      <c r="JAV110" s="0"/>
      <c r="JAW110" s="0"/>
      <c r="JAX110" s="0"/>
      <c r="JAY110" s="0"/>
      <c r="JAZ110" s="0"/>
      <c r="JBA110" s="0"/>
      <c r="JBB110" s="0"/>
      <c r="JBC110" s="0"/>
      <c r="JBD110" s="0"/>
      <c r="JBE110" s="0"/>
      <c r="JBF110" s="0"/>
      <c r="JBG110" s="0"/>
      <c r="JBH110" s="0"/>
      <c r="JBI110" s="0"/>
      <c r="JBJ110" s="0"/>
      <c r="JBK110" s="0"/>
      <c r="JBL110" s="0"/>
      <c r="JBM110" s="0"/>
      <c r="JBN110" s="0"/>
      <c r="JBO110" s="0"/>
      <c r="JBP110" s="0"/>
      <c r="JBQ110" s="0"/>
      <c r="JBR110" s="0"/>
      <c r="JBS110" s="0"/>
      <c r="JBT110" s="0"/>
      <c r="JBU110" s="0"/>
      <c r="JBV110" s="0"/>
      <c r="JBW110" s="0"/>
      <c r="JBX110" s="0"/>
      <c r="JBY110" s="0"/>
      <c r="JBZ110" s="0"/>
      <c r="JCA110" s="0"/>
      <c r="JCB110" s="0"/>
      <c r="JCC110" s="0"/>
      <c r="JCD110" s="0"/>
      <c r="JCE110" s="0"/>
      <c r="JCF110" s="0"/>
      <c r="JCG110" s="0"/>
      <c r="JCH110" s="0"/>
      <c r="JCI110" s="0"/>
      <c r="JCJ110" s="0"/>
      <c r="JCK110" s="0"/>
      <c r="JCL110" s="0"/>
      <c r="JCM110" s="0"/>
      <c r="JCN110" s="0"/>
      <c r="JCO110" s="0"/>
      <c r="JCP110" s="0"/>
      <c r="JCQ110" s="0"/>
      <c r="JCR110" s="0"/>
      <c r="JCS110" s="0"/>
      <c r="JCT110" s="0"/>
      <c r="JCU110" s="0"/>
      <c r="JCV110" s="0"/>
      <c r="JCW110" s="0"/>
      <c r="JCX110" s="0"/>
      <c r="JCY110" s="0"/>
      <c r="JCZ110" s="0"/>
      <c r="JDA110" s="0"/>
      <c r="JDB110" s="0"/>
      <c r="JDC110" s="0"/>
      <c r="JDD110" s="0"/>
      <c r="JDE110" s="0"/>
      <c r="JDF110" s="0"/>
      <c r="JDG110" s="0"/>
      <c r="JDH110" s="0"/>
      <c r="JDI110" s="0"/>
      <c r="JDJ110" s="0"/>
      <c r="JDK110" s="0"/>
      <c r="JDL110" s="0"/>
      <c r="JDM110" s="0"/>
      <c r="JDN110" s="0"/>
      <c r="JDO110" s="0"/>
      <c r="JDP110" s="0"/>
      <c r="JDQ110" s="0"/>
      <c r="JDR110" s="0"/>
      <c r="JDS110" s="0"/>
      <c r="JDT110" s="0"/>
      <c r="JDU110" s="0"/>
      <c r="JDV110" s="0"/>
      <c r="JDW110" s="0"/>
      <c r="JDX110" s="0"/>
      <c r="JDY110" s="0"/>
      <c r="JDZ110" s="0"/>
      <c r="JEA110" s="0"/>
      <c r="JEB110" s="0"/>
      <c r="JEC110" s="0"/>
      <c r="JED110" s="0"/>
      <c r="JEE110" s="0"/>
      <c r="JEF110" s="0"/>
      <c r="JEG110" s="0"/>
      <c r="JEH110" s="0"/>
      <c r="JEI110" s="0"/>
      <c r="JEJ110" s="0"/>
      <c r="JEK110" s="0"/>
      <c r="JEL110" s="0"/>
      <c r="JEM110" s="0"/>
      <c r="JEN110" s="0"/>
      <c r="JEO110" s="0"/>
      <c r="JEP110" s="0"/>
      <c r="JEQ110" s="0"/>
      <c r="JER110" s="0"/>
      <c r="JES110" s="0"/>
      <c r="JET110" s="0"/>
      <c r="JEU110" s="0"/>
      <c r="JEV110" s="0"/>
      <c r="JEW110" s="0"/>
      <c r="JEX110" s="0"/>
      <c r="JEY110" s="0"/>
      <c r="JEZ110" s="0"/>
      <c r="JFA110" s="0"/>
      <c r="JFB110" s="0"/>
      <c r="JFC110" s="0"/>
      <c r="JFD110" s="0"/>
      <c r="JFE110" s="0"/>
      <c r="JFF110" s="0"/>
      <c r="JFG110" s="0"/>
      <c r="JFH110" s="0"/>
      <c r="JFI110" s="0"/>
      <c r="JFJ110" s="0"/>
      <c r="JFK110" s="0"/>
      <c r="JFL110" s="0"/>
      <c r="JFM110" s="0"/>
      <c r="JFN110" s="0"/>
      <c r="JFO110" s="0"/>
      <c r="JFP110" s="0"/>
      <c r="JFQ110" s="0"/>
      <c r="JFR110" s="0"/>
      <c r="JFS110" s="0"/>
      <c r="JFT110" s="0"/>
      <c r="JFU110" s="0"/>
      <c r="JFV110" s="0"/>
      <c r="JFW110" s="0"/>
      <c r="JFX110" s="0"/>
      <c r="JFY110" s="0"/>
      <c r="JFZ110" s="0"/>
      <c r="JGA110" s="0"/>
      <c r="JGB110" s="0"/>
      <c r="JGC110" s="0"/>
      <c r="JGD110" s="0"/>
      <c r="JGE110" s="0"/>
      <c r="JGF110" s="0"/>
      <c r="JGG110" s="0"/>
      <c r="JGH110" s="0"/>
      <c r="JGI110" s="0"/>
      <c r="JGJ110" s="0"/>
      <c r="JGK110" s="0"/>
      <c r="JGL110" s="0"/>
      <c r="JGM110" s="0"/>
      <c r="JGN110" s="0"/>
      <c r="JGO110" s="0"/>
      <c r="JGP110" s="0"/>
      <c r="JGQ110" s="0"/>
      <c r="JGR110" s="0"/>
      <c r="JGS110" s="0"/>
      <c r="JGT110" s="0"/>
      <c r="JGU110" s="0"/>
      <c r="JGV110" s="0"/>
      <c r="JGW110" s="0"/>
      <c r="JGX110" s="0"/>
      <c r="JGY110" s="0"/>
      <c r="JGZ110" s="0"/>
      <c r="JHA110" s="0"/>
      <c r="JHB110" s="0"/>
      <c r="JHC110" s="0"/>
      <c r="JHD110" s="0"/>
      <c r="JHE110" s="0"/>
      <c r="JHF110" s="0"/>
      <c r="JHG110" s="0"/>
      <c r="JHH110" s="0"/>
      <c r="JHI110" s="0"/>
      <c r="JHJ110" s="0"/>
      <c r="JHK110" s="0"/>
      <c r="JHL110" s="0"/>
      <c r="JHM110" s="0"/>
      <c r="JHN110" s="0"/>
      <c r="JHO110" s="0"/>
      <c r="JHP110" s="0"/>
      <c r="JHQ110" s="0"/>
      <c r="JHR110" s="0"/>
      <c r="JHS110" s="0"/>
      <c r="JHT110" s="0"/>
      <c r="JHU110" s="0"/>
      <c r="JHV110" s="0"/>
      <c r="JHW110" s="0"/>
      <c r="JHX110" s="0"/>
      <c r="JHY110" s="0"/>
      <c r="JHZ110" s="0"/>
      <c r="JIA110" s="0"/>
      <c r="JIB110" s="0"/>
      <c r="JIC110" s="0"/>
      <c r="JID110" s="0"/>
      <c r="JIE110" s="0"/>
      <c r="JIF110" s="0"/>
      <c r="JIG110" s="0"/>
      <c r="JIH110" s="0"/>
      <c r="JII110" s="0"/>
      <c r="JIJ110" s="0"/>
      <c r="JIK110" s="0"/>
      <c r="JIL110" s="0"/>
      <c r="JIM110" s="0"/>
      <c r="JIN110" s="0"/>
      <c r="JIO110" s="0"/>
      <c r="JIP110" s="0"/>
      <c r="JIQ110" s="0"/>
      <c r="JIR110" s="0"/>
      <c r="JIS110" s="0"/>
      <c r="JIT110" s="0"/>
      <c r="JIU110" s="0"/>
      <c r="JIV110" s="0"/>
      <c r="JIW110" s="0"/>
      <c r="JIX110" s="0"/>
      <c r="JIY110" s="0"/>
      <c r="JIZ110" s="0"/>
      <c r="JJA110" s="0"/>
      <c r="JJB110" s="0"/>
      <c r="JJC110" s="0"/>
      <c r="JJD110" s="0"/>
      <c r="JJE110" s="0"/>
      <c r="JJF110" s="0"/>
      <c r="JJG110" s="0"/>
      <c r="JJH110" s="0"/>
      <c r="JJI110" s="0"/>
      <c r="JJJ110" s="0"/>
      <c r="JJK110" s="0"/>
      <c r="JJL110" s="0"/>
      <c r="JJM110" s="0"/>
      <c r="JJN110" s="0"/>
      <c r="JJO110" s="0"/>
      <c r="JJP110" s="0"/>
      <c r="JJQ110" s="0"/>
      <c r="JJR110" s="0"/>
      <c r="JJS110" s="0"/>
      <c r="JJT110" s="0"/>
      <c r="JJU110" s="0"/>
      <c r="JJV110" s="0"/>
      <c r="JJW110" s="0"/>
      <c r="JJX110" s="0"/>
      <c r="JJY110" s="0"/>
      <c r="JJZ110" s="0"/>
      <c r="JKA110" s="0"/>
      <c r="JKB110" s="0"/>
      <c r="JKC110" s="0"/>
      <c r="JKD110" s="0"/>
      <c r="JKE110" s="0"/>
      <c r="JKF110" s="0"/>
      <c r="JKG110" s="0"/>
      <c r="JKH110" s="0"/>
      <c r="JKI110" s="0"/>
      <c r="JKJ110" s="0"/>
      <c r="JKK110" s="0"/>
      <c r="JKL110" s="0"/>
      <c r="JKM110" s="0"/>
      <c r="JKN110" s="0"/>
      <c r="JKO110" s="0"/>
      <c r="JKP110" s="0"/>
      <c r="JKQ110" s="0"/>
      <c r="JKR110" s="0"/>
      <c r="JKS110" s="0"/>
      <c r="JKT110" s="0"/>
      <c r="JKU110" s="0"/>
      <c r="JKV110" s="0"/>
      <c r="JKW110" s="0"/>
      <c r="JKX110" s="0"/>
      <c r="JKY110" s="0"/>
      <c r="JKZ110" s="0"/>
      <c r="JLA110" s="0"/>
      <c r="JLB110" s="0"/>
      <c r="JLC110" s="0"/>
      <c r="JLD110" s="0"/>
      <c r="JLE110" s="0"/>
      <c r="JLF110" s="0"/>
      <c r="JLG110" s="0"/>
      <c r="JLH110" s="0"/>
      <c r="JLI110" s="0"/>
      <c r="JLJ110" s="0"/>
      <c r="JLK110" s="0"/>
      <c r="JLL110" s="0"/>
      <c r="JLM110" s="0"/>
      <c r="JLN110" s="0"/>
      <c r="JLO110" s="0"/>
      <c r="JLP110" s="0"/>
      <c r="JLQ110" s="0"/>
      <c r="JLR110" s="0"/>
      <c r="JLS110" s="0"/>
      <c r="JLT110" s="0"/>
      <c r="JLU110" s="0"/>
      <c r="JLV110" s="0"/>
      <c r="JLW110" s="0"/>
      <c r="JLX110" s="0"/>
      <c r="JLY110" s="0"/>
      <c r="JLZ110" s="0"/>
      <c r="JMA110" s="0"/>
      <c r="JMB110" s="0"/>
      <c r="JMC110" s="0"/>
      <c r="JMD110" s="0"/>
      <c r="JME110" s="0"/>
      <c r="JMF110" s="0"/>
      <c r="JMG110" s="0"/>
      <c r="JMH110" s="0"/>
      <c r="JMI110" s="0"/>
      <c r="JMJ110" s="0"/>
      <c r="JMK110" s="0"/>
      <c r="JML110" s="0"/>
      <c r="JMM110" s="0"/>
      <c r="JMN110" s="0"/>
      <c r="JMO110" s="0"/>
      <c r="JMP110" s="0"/>
      <c r="JMQ110" s="0"/>
      <c r="JMR110" s="0"/>
      <c r="JMS110" s="0"/>
      <c r="JMT110" s="0"/>
      <c r="JMU110" s="0"/>
      <c r="JMV110" s="0"/>
      <c r="JMW110" s="0"/>
      <c r="JMX110" s="0"/>
      <c r="JMY110" s="0"/>
      <c r="JMZ110" s="0"/>
      <c r="JNA110" s="0"/>
      <c r="JNB110" s="0"/>
      <c r="JNC110" s="0"/>
      <c r="JND110" s="0"/>
      <c r="JNE110" s="0"/>
      <c r="JNF110" s="0"/>
      <c r="JNG110" s="0"/>
      <c r="JNH110" s="0"/>
      <c r="JNI110" s="0"/>
      <c r="JNJ110" s="0"/>
      <c r="JNK110" s="0"/>
      <c r="JNL110" s="0"/>
      <c r="JNM110" s="0"/>
      <c r="JNN110" s="0"/>
      <c r="JNO110" s="0"/>
      <c r="JNP110" s="0"/>
      <c r="JNQ110" s="0"/>
      <c r="JNR110" s="0"/>
      <c r="JNS110" s="0"/>
      <c r="JNT110" s="0"/>
      <c r="JNU110" s="0"/>
      <c r="JNV110" s="0"/>
      <c r="JNW110" s="0"/>
      <c r="JNX110" s="0"/>
      <c r="JNY110" s="0"/>
      <c r="JNZ110" s="0"/>
      <c r="JOA110" s="0"/>
      <c r="JOB110" s="0"/>
      <c r="JOC110" s="0"/>
      <c r="JOD110" s="0"/>
      <c r="JOE110" s="0"/>
      <c r="JOF110" s="0"/>
      <c r="JOG110" s="0"/>
      <c r="JOH110" s="0"/>
      <c r="JOI110" s="0"/>
      <c r="JOJ110" s="0"/>
      <c r="JOK110" s="0"/>
      <c r="JOL110" s="0"/>
      <c r="JOM110" s="0"/>
      <c r="JON110" s="0"/>
      <c r="JOO110" s="0"/>
      <c r="JOP110" s="0"/>
      <c r="JOQ110" s="0"/>
      <c r="JOR110" s="0"/>
      <c r="JOS110" s="0"/>
      <c r="JOT110" s="0"/>
      <c r="JOU110" s="0"/>
      <c r="JOV110" s="0"/>
      <c r="JOW110" s="0"/>
      <c r="JOX110" s="0"/>
      <c r="JOY110" s="0"/>
      <c r="JOZ110" s="0"/>
      <c r="JPA110" s="0"/>
      <c r="JPB110" s="0"/>
      <c r="JPC110" s="0"/>
      <c r="JPD110" s="0"/>
      <c r="JPE110" s="0"/>
      <c r="JPF110" s="0"/>
      <c r="JPG110" s="0"/>
      <c r="JPH110" s="0"/>
      <c r="JPI110" s="0"/>
      <c r="JPJ110" s="0"/>
      <c r="JPK110" s="0"/>
      <c r="JPL110" s="0"/>
      <c r="JPM110" s="0"/>
      <c r="JPN110" s="0"/>
      <c r="JPO110" s="0"/>
      <c r="JPP110" s="0"/>
      <c r="JPQ110" s="0"/>
      <c r="JPR110" s="0"/>
      <c r="JPS110" s="0"/>
      <c r="JPT110" s="0"/>
      <c r="JPU110" s="0"/>
      <c r="JPV110" s="0"/>
      <c r="JPW110" s="0"/>
      <c r="JPX110" s="0"/>
      <c r="JPY110" s="0"/>
      <c r="JPZ110" s="0"/>
      <c r="JQA110" s="0"/>
      <c r="JQB110" s="0"/>
      <c r="JQC110" s="0"/>
      <c r="JQD110" s="0"/>
      <c r="JQE110" s="0"/>
      <c r="JQF110" s="0"/>
      <c r="JQG110" s="0"/>
      <c r="JQH110" s="0"/>
      <c r="JQI110" s="0"/>
      <c r="JQJ110" s="0"/>
      <c r="JQK110" s="0"/>
      <c r="JQL110" s="0"/>
      <c r="JQM110" s="0"/>
      <c r="JQN110" s="0"/>
      <c r="JQO110" s="0"/>
      <c r="JQP110" s="0"/>
      <c r="JQQ110" s="0"/>
      <c r="JQR110" s="0"/>
      <c r="JQS110" s="0"/>
      <c r="JQT110" s="0"/>
      <c r="JQU110" s="0"/>
      <c r="JQV110" s="0"/>
      <c r="JQW110" s="0"/>
      <c r="JQX110" s="0"/>
      <c r="JQY110" s="0"/>
      <c r="JQZ110" s="0"/>
      <c r="JRA110" s="0"/>
      <c r="JRB110" s="0"/>
      <c r="JRC110" s="0"/>
      <c r="JRD110" s="0"/>
      <c r="JRE110" s="0"/>
      <c r="JRF110" s="0"/>
      <c r="JRG110" s="0"/>
      <c r="JRH110" s="0"/>
      <c r="JRI110" s="0"/>
      <c r="JRJ110" s="0"/>
      <c r="JRK110" s="0"/>
      <c r="JRL110" s="0"/>
      <c r="JRM110" s="0"/>
      <c r="JRN110" s="0"/>
      <c r="JRO110" s="0"/>
      <c r="JRP110" s="0"/>
      <c r="JRQ110" s="0"/>
      <c r="JRR110" s="0"/>
      <c r="JRS110" s="0"/>
      <c r="JRT110" s="0"/>
      <c r="JRU110" s="0"/>
      <c r="JRV110" s="0"/>
      <c r="JRW110" s="0"/>
      <c r="JRX110" s="0"/>
      <c r="JRY110" s="0"/>
      <c r="JRZ110" s="0"/>
      <c r="JSA110" s="0"/>
      <c r="JSB110" s="0"/>
      <c r="JSC110" s="0"/>
      <c r="JSD110" s="0"/>
      <c r="JSE110" s="0"/>
      <c r="JSF110" s="0"/>
      <c r="JSG110" s="0"/>
      <c r="JSH110" s="0"/>
      <c r="JSI110" s="0"/>
      <c r="JSJ110" s="0"/>
      <c r="JSK110" s="0"/>
      <c r="JSL110" s="0"/>
      <c r="JSM110" s="0"/>
      <c r="JSN110" s="0"/>
      <c r="JSO110" s="0"/>
      <c r="JSP110" s="0"/>
      <c r="JSQ110" s="0"/>
      <c r="JSR110" s="0"/>
      <c r="JSS110" s="0"/>
      <c r="JST110" s="0"/>
      <c r="JSU110" s="0"/>
      <c r="JSV110" s="0"/>
      <c r="JSW110" s="0"/>
      <c r="JSX110" s="0"/>
      <c r="JSY110" s="0"/>
      <c r="JSZ110" s="0"/>
      <c r="JTA110" s="0"/>
      <c r="JTB110" s="0"/>
      <c r="JTC110" s="0"/>
      <c r="JTD110" s="0"/>
      <c r="JTE110" s="0"/>
      <c r="JTF110" s="0"/>
      <c r="JTG110" s="0"/>
      <c r="JTH110" s="0"/>
      <c r="JTI110" s="0"/>
      <c r="JTJ110" s="0"/>
      <c r="JTK110" s="0"/>
      <c r="JTL110" s="0"/>
      <c r="JTM110" s="0"/>
      <c r="JTN110" s="0"/>
      <c r="JTO110" s="0"/>
      <c r="JTP110" s="0"/>
      <c r="JTQ110" s="0"/>
      <c r="JTR110" s="0"/>
      <c r="JTS110" s="0"/>
      <c r="JTT110" s="0"/>
      <c r="JTU110" s="0"/>
      <c r="JTV110" s="0"/>
      <c r="JTW110" s="0"/>
      <c r="JTX110" s="0"/>
      <c r="JTY110" s="0"/>
      <c r="JTZ110" s="0"/>
      <c r="JUA110" s="0"/>
      <c r="JUB110" s="0"/>
      <c r="JUC110" s="0"/>
      <c r="JUD110" s="0"/>
      <c r="JUE110" s="0"/>
      <c r="JUF110" s="0"/>
      <c r="JUG110" s="0"/>
      <c r="JUH110" s="0"/>
      <c r="JUI110" s="0"/>
      <c r="JUJ110" s="0"/>
      <c r="JUK110" s="0"/>
      <c r="JUL110" s="0"/>
      <c r="JUM110" s="0"/>
      <c r="JUN110" s="0"/>
      <c r="JUO110" s="0"/>
      <c r="JUP110" s="0"/>
      <c r="JUQ110" s="0"/>
      <c r="JUR110" s="0"/>
      <c r="JUS110" s="0"/>
      <c r="JUT110" s="0"/>
      <c r="JUU110" s="0"/>
      <c r="JUV110" s="0"/>
      <c r="JUW110" s="0"/>
      <c r="JUX110" s="0"/>
      <c r="JUY110" s="0"/>
      <c r="JUZ110" s="0"/>
      <c r="JVA110" s="0"/>
      <c r="JVB110" s="0"/>
      <c r="JVC110" s="0"/>
      <c r="JVD110" s="0"/>
      <c r="JVE110" s="0"/>
      <c r="JVF110" s="0"/>
      <c r="JVG110" s="0"/>
      <c r="JVH110" s="0"/>
      <c r="JVI110" s="0"/>
      <c r="JVJ110" s="0"/>
      <c r="JVK110" s="0"/>
      <c r="JVL110" s="0"/>
      <c r="JVM110" s="0"/>
      <c r="JVN110" s="0"/>
      <c r="JVO110" s="0"/>
      <c r="JVP110" s="0"/>
      <c r="JVQ110" s="0"/>
      <c r="JVR110" s="0"/>
      <c r="JVS110" s="0"/>
      <c r="JVT110" s="0"/>
      <c r="JVU110" s="0"/>
      <c r="JVV110" s="0"/>
      <c r="JVW110" s="0"/>
      <c r="JVX110" s="0"/>
      <c r="JVY110" s="0"/>
      <c r="JVZ110" s="0"/>
      <c r="JWA110" s="0"/>
      <c r="JWB110" s="0"/>
      <c r="JWC110" s="0"/>
      <c r="JWD110" s="0"/>
      <c r="JWE110" s="0"/>
      <c r="JWF110" s="0"/>
      <c r="JWG110" s="0"/>
      <c r="JWH110" s="0"/>
      <c r="JWI110" s="0"/>
      <c r="JWJ110" s="0"/>
      <c r="JWK110" s="0"/>
      <c r="JWL110" s="0"/>
      <c r="JWM110" s="0"/>
      <c r="JWN110" s="0"/>
      <c r="JWO110" s="0"/>
      <c r="JWP110" s="0"/>
      <c r="JWQ110" s="0"/>
      <c r="JWR110" s="0"/>
      <c r="JWS110" s="0"/>
      <c r="JWT110" s="0"/>
      <c r="JWU110" s="0"/>
      <c r="JWV110" s="0"/>
      <c r="JWW110" s="0"/>
      <c r="JWX110" s="0"/>
      <c r="JWY110" s="0"/>
      <c r="JWZ110" s="0"/>
      <c r="JXA110" s="0"/>
      <c r="JXB110" s="0"/>
      <c r="JXC110" s="0"/>
      <c r="JXD110" s="0"/>
      <c r="JXE110" s="0"/>
      <c r="JXF110" s="0"/>
      <c r="JXG110" s="0"/>
      <c r="JXH110" s="0"/>
      <c r="JXI110" s="0"/>
      <c r="JXJ110" s="0"/>
      <c r="JXK110" s="0"/>
      <c r="JXL110" s="0"/>
      <c r="JXM110" s="0"/>
      <c r="JXN110" s="0"/>
      <c r="JXO110" s="0"/>
      <c r="JXP110" s="0"/>
      <c r="JXQ110" s="0"/>
      <c r="JXR110" s="0"/>
      <c r="JXS110" s="0"/>
      <c r="JXT110" s="0"/>
      <c r="JXU110" s="0"/>
      <c r="JXV110" s="0"/>
      <c r="JXW110" s="0"/>
      <c r="JXX110" s="0"/>
      <c r="JXY110" s="0"/>
      <c r="JXZ110" s="0"/>
      <c r="JYA110" s="0"/>
      <c r="JYB110" s="0"/>
      <c r="JYC110" s="0"/>
      <c r="JYD110" s="0"/>
      <c r="JYE110" s="0"/>
      <c r="JYF110" s="0"/>
      <c r="JYG110" s="0"/>
      <c r="JYH110" s="0"/>
      <c r="JYI110" s="0"/>
      <c r="JYJ110" s="0"/>
      <c r="JYK110" s="0"/>
      <c r="JYL110" s="0"/>
      <c r="JYM110" s="0"/>
      <c r="JYN110" s="0"/>
      <c r="JYO110" s="0"/>
      <c r="JYP110" s="0"/>
      <c r="JYQ110" s="0"/>
      <c r="JYR110" s="0"/>
      <c r="JYS110" s="0"/>
      <c r="JYT110" s="0"/>
      <c r="JYU110" s="0"/>
      <c r="JYV110" s="0"/>
      <c r="JYW110" s="0"/>
      <c r="JYX110" s="0"/>
      <c r="JYY110" s="0"/>
      <c r="JYZ110" s="0"/>
      <c r="JZA110" s="0"/>
      <c r="JZB110" s="0"/>
      <c r="JZC110" s="0"/>
      <c r="JZD110" s="0"/>
      <c r="JZE110" s="0"/>
      <c r="JZF110" s="0"/>
      <c r="JZG110" s="0"/>
      <c r="JZH110" s="0"/>
      <c r="JZI110" s="0"/>
      <c r="JZJ110" s="0"/>
      <c r="JZK110" s="0"/>
      <c r="JZL110" s="0"/>
      <c r="JZM110" s="0"/>
      <c r="JZN110" s="0"/>
      <c r="JZO110" s="0"/>
      <c r="JZP110" s="0"/>
      <c r="JZQ110" s="0"/>
      <c r="JZR110" s="0"/>
      <c r="JZS110" s="0"/>
      <c r="JZT110" s="0"/>
      <c r="JZU110" s="0"/>
      <c r="JZV110" s="0"/>
      <c r="JZW110" s="0"/>
      <c r="JZX110" s="0"/>
      <c r="JZY110" s="0"/>
      <c r="JZZ110" s="0"/>
      <c r="KAA110" s="0"/>
      <c r="KAB110" s="0"/>
      <c r="KAC110" s="0"/>
      <c r="KAD110" s="0"/>
      <c r="KAE110" s="0"/>
      <c r="KAF110" s="0"/>
      <c r="KAG110" s="0"/>
      <c r="KAH110" s="0"/>
      <c r="KAI110" s="0"/>
      <c r="KAJ110" s="0"/>
      <c r="KAK110" s="0"/>
      <c r="KAL110" s="0"/>
      <c r="KAM110" s="0"/>
      <c r="KAN110" s="0"/>
      <c r="KAO110" s="0"/>
      <c r="KAP110" s="0"/>
      <c r="KAQ110" s="0"/>
      <c r="KAR110" s="0"/>
      <c r="KAS110" s="0"/>
      <c r="KAT110" s="0"/>
      <c r="KAU110" s="0"/>
      <c r="KAV110" s="0"/>
      <c r="KAW110" s="0"/>
      <c r="KAX110" s="0"/>
      <c r="KAY110" s="0"/>
      <c r="KAZ110" s="0"/>
      <c r="KBA110" s="0"/>
      <c r="KBB110" s="0"/>
      <c r="KBC110" s="0"/>
      <c r="KBD110" s="0"/>
      <c r="KBE110" s="0"/>
      <c r="KBF110" s="0"/>
      <c r="KBG110" s="0"/>
      <c r="KBH110" s="0"/>
      <c r="KBI110" s="0"/>
      <c r="KBJ110" s="0"/>
      <c r="KBK110" s="0"/>
      <c r="KBL110" s="0"/>
      <c r="KBM110" s="0"/>
      <c r="KBN110" s="0"/>
      <c r="KBO110" s="0"/>
      <c r="KBP110" s="0"/>
      <c r="KBQ110" s="0"/>
      <c r="KBR110" s="0"/>
      <c r="KBS110" s="0"/>
      <c r="KBT110" s="0"/>
      <c r="KBU110" s="0"/>
      <c r="KBV110" s="0"/>
      <c r="KBW110" s="0"/>
      <c r="KBX110" s="0"/>
      <c r="KBY110" s="0"/>
      <c r="KBZ110" s="0"/>
      <c r="KCA110" s="0"/>
      <c r="KCB110" s="0"/>
      <c r="KCC110" s="0"/>
      <c r="KCD110" s="0"/>
      <c r="KCE110" s="0"/>
      <c r="KCF110" s="0"/>
      <c r="KCG110" s="0"/>
      <c r="KCH110" s="0"/>
      <c r="KCI110" s="0"/>
      <c r="KCJ110" s="0"/>
      <c r="KCK110" s="0"/>
      <c r="KCL110" s="0"/>
      <c r="KCM110" s="0"/>
      <c r="KCN110" s="0"/>
      <c r="KCO110" s="0"/>
      <c r="KCP110" s="0"/>
      <c r="KCQ110" s="0"/>
      <c r="KCR110" s="0"/>
      <c r="KCS110" s="0"/>
      <c r="KCT110" s="0"/>
      <c r="KCU110" s="0"/>
      <c r="KCV110" s="0"/>
      <c r="KCW110" s="0"/>
      <c r="KCX110" s="0"/>
      <c r="KCY110" s="0"/>
      <c r="KCZ110" s="0"/>
      <c r="KDA110" s="0"/>
      <c r="KDB110" s="0"/>
      <c r="KDC110" s="0"/>
      <c r="KDD110" s="0"/>
      <c r="KDE110" s="0"/>
      <c r="KDF110" s="0"/>
      <c r="KDG110" s="0"/>
      <c r="KDH110" s="0"/>
      <c r="KDI110" s="0"/>
      <c r="KDJ110" s="0"/>
      <c r="KDK110" s="0"/>
      <c r="KDL110" s="0"/>
      <c r="KDM110" s="0"/>
      <c r="KDN110" s="0"/>
      <c r="KDO110" s="0"/>
      <c r="KDP110" s="0"/>
      <c r="KDQ110" s="0"/>
      <c r="KDR110" s="0"/>
      <c r="KDS110" s="0"/>
      <c r="KDT110" s="0"/>
      <c r="KDU110" s="0"/>
      <c r="KDV110" s="0"/>
      <c r="KDW110" s="0"/>
      <c r="KDX110" s="0"/>
      <c r="KDY110" s="0"/>
      <c r="KDZ110" s="0"/>
      <c r="KEA110" s="0"/>
      <c r="KEB110" s="0"/>
      <c r="KEC110" s="0"/>
      <c r="KED110" s="0"/>
      <c r="KEE110" s="0"/>
      <c r="KEF110" s="0"/>
      <c r="KEG110" s="0"/>
      <c r="KEH110" s="0"/>
      <c r="KEI110" s="0"/>
      <c r="KEJ110" s="0"/>
      <c r="KEK110" s="0"/>
      <c r="KEL110" s="0"/>
      <c r="KEM110" s="0"/>
      <c r="KEN110" s="0"/>
      <c r="KEO110" s="0"/>
      <c r="KEP110" s="0"/>
      <c r="KEQ110" s="0"/>
      <c r="KER110" s="0"/>
      <c r="KES110" s="0"/>
      <c r="KET110" s="0"/>
      <c r="KEU110" s="0"/>
      <c r="KEV110" s="0"/>
      <c r="KEW110" s="0"/>
      <c r="KEX110" s="0"/>
      <c r="KEY110" s="0"/>
      <c r="KEZ110" s="0"/>
      <c r="KFA110" s="0"/>
      <c r="KFB110" s="0"/>
      <c r="KFC110" s="0"/>
      <c r="KFD110" s="0"/>
      <c r="KFE110" s="0"/>
      <c r="KFF110" s="0"/>
      <c r="KFG110" s="0"/>
      <c r="KFH110" s="0"/>
      <c r="KFI110" s="0"/>
      <c r="KFJ110" s="0"/>
      <c r="KFK110" s="0"/>
      <c r="KFL110" s="0"/>
      <c r="KFM110" s="0"/>
      <c r="KFN110" s="0"/>
      <c r="KFO110" s="0"/>
      <c r="KFP110" s="0"/>
      <c r="KFQ110" s="0"/>
      <c r="KFR110" s="0"/>
      <c r="KFS110" s="0"/>
      <c r="KFT110" s="0"/>
      <c r="KFU110" s="0"/>
      <c r="KFV110" s="0"/>
      <c r="KFW110" s="0"/>
      <c r="KFX110" s="0"/>
      <c r="KFY110" s="0"/>
      <c r="KFZ110" s="0"/>
      <c r="KGA110" s="0"/>
      <c r="KGB110" s="0"/>
      <c r="KGC110" s="0"/>
      <c r="KGD110" s="0"/>
      <c r="KGE110" s="0"/>
      <c r="KGF110" s="0"/>
      <c r="KGG110" s="0"/>
      <c r="KGH110" s="0"/>
      <c r="KGI110" s="0"/>
      <c r="KGJ110" s="0"/>
      <c r="KGK110" s="0"/>
      <c r="KGL110" s="0"/>
      <c r="KGM110" s="0"/>
      <c r="KGN110" s="0"/>
      <c r="KGO110" s="0"/>
      <c r="KGP110" s="0"/>
      <c r="KGQ110" s="0"/>
      <c r="KGR110" s="0"/>
      <c r="KGS110" s="0"/>
      <c r="KGT110" s="0"/>
      <c r="KGU110" s="0"/>
      <c r="KGV110" s="0"/>
      <c r="KGW110" s="0"/>
      <c r="KGX110" s="0"/>
      <c r="KGY110" s="0"/>
      <c r="KGZ110" s="0"/>
      <c r="KHA110" s="0"/>
      <c r="KHB110" s="0"/>
      <c r="KHC110" s="0"/>
      <c r="KHD110" s="0"/>
      <c r="KHE110" s="0"/>
      <c r="KHF110" s="0"/>
      <c r="KHG110" s="0"/>
      <c r="KHH110" s="0"/>
      <c r="KHI110" s="0"/>
      <c r="KHJ110" s="0"/>
      <c r="KHK110" s="0"/>
      <c r="KHL110" s="0"/>
      <c r="KHM110" s="0"/>
      <c r="KHN110" s="0"/>
      <c r="KHO110" s="0"/>
      <c r="KHP110" s="0"/>
      <c r="KHQ110" s="0"/>
      <c r="KHR110" s="0"/>
      <c r="KHS110" s="0"/>
      <c r="KHT110" s="0"/>
      <c r="KHU110" s="0"/>
      <c r="KHV110" s="0"/>
      <c r="KHW110" s="0"/>
      <c r="KHX110" s="0"/>
      <c r="KHY110" s="0"/>
      <c r="KHZ110" s="0"/>
      <c r="KIA110" s="0"/>
      <c r="KIB110" s="0"/>
      <c r="KIC110" s="0"/>
      <c r="KID110" s="0"/>
      <c r="KIE110" s="0"/>
      <c r="KIF110" s="0"/>
      <c r="KIG110" s="0"/>
      <c r="KIH110" s="0"/>
      <c r="KII110" s="0"/>
      <c r="KIJ110" s="0"/>
      <c r="KIK110" s="0"/>
      <c r="KIL110" s="0"/>
      <c r="KIM110" s="0"/>
      <c r="KIN110" s="0"/>
      <c r="KIO110" s="0"/>
      <c r="KIP110" s="0"/>
      <c r="KIQ110" s="0"/>
      <c r="KIR110" s="0"/>
      <c r="KIS110" s="0"/>
      <c r="KIT110" s="0"/>
      <c r="KIU110" s="0"/>
      <c r="KIV110" s="0"/>
      <c r="KIW110" s="0"/>
      <c r="KIX110" s="0"/>
      <c r="KIY110" s="0"/>
      <c r="KIZ110" s="0"/>
      <c r="KJA110" s="0"/>
      <c r="KJB110" s="0"/>
      <c r="KJC110" s="0"/>
      <c r="KJD110" s="0"/>
      <c r="KJE110" s="0"/>
      <c r="KJF110" s="0"/>
      <c r="KJG110" s="0"/>
      <c r="KJH110" s="0"/>
      <c r="KJI110" s="0"/>
      <c r="KJJ110" s="0"/>
      <c r="KJK110" s="0"/>
      <c r="KJL110" s="0"/>
      <c r="KJM110" s="0"/>
      <c r="KJN110" s="0"/>
      <c r="KJO110" s="0"/>
      <c r="KJP110" s="0"/>
      <c r="KJQ110" s="0"/>
      <c r="KJR110" s="0"/>
      <c r="KJS110" s="0"/>
      <c r="KJT110" s="0"/>
      <c r="KJU110" s="0"/>
      <c r="KJV110" s="0"/>
      <c r="KJW110" s="0"/>
      <c r="KJX110" s="0"/>
      <c r="KJY110" s="0"/>
      <c r="KJZ110" s="0"/>
      <c r="KKA110" s="0"/>
      <c r="KKB110" s="0"/>
      <c r="KKC110" s="0"/>
      <c r="KKD110" s="0"/>
      <c r="KKE110" s="0"/>
      <c r="KKF110" s="0"/>
      <c r="KKG110" s="0"/>
      <c r="KKH110" s="0"/>
      <c r="KKI110" s="0"/>
      <c r="KKJ110" s="0"/>
      <c r="KKK110" s="0"/>
      <c r="KKL110" s="0"/>
      <c r="KKM110" s="0"/>
      <c r="KKN110" s="0"/>
      <c r="KKO110" s="0"/>
      <c r="KKP110" s="0"/>
      <c r="KKQ110" s="0"/>
      <c r="KKR110" s="0"/>
      <c r="KKS110" s="0"/>
      <c r="KKT110" s="0"/>
      <c r="KKU110" s="0"/>
      <c r="KKV110" s="0"/>
      <c r="KKW110" s="0"/>
      <c r="KKX110" s="0"/>
      <c r="KKY110" s="0"/>
      <c r="KKZ110" s="0"/>
      <c r="KLA110" s="0"/>
      <c r="KLB110" s="0"/>
      <c r="KLC110" s="0"/>
      <c r="KLD110" s="0"/>
      <c r="KLE110" s="0"/>
      <c r="KLF110" s="0"/>
      <c r="KLG110" s="0"/>
      <c r="KLH110" s="0"/>
      <c r="KLI110" s="0"/>
      <c r="KLJ110" s="0"/>
      <c r="KLK110" s="0"/>
      <c r="KLL110" s="0"/>
      <c r="KLM110" s="0"/>
      <c r="KLN110" s="0"/>
      <c r="KLO110" s="0"/>
      <c r="KLP110" s="0"/>
      <c r="KLQ110" s="0"/>
      <c r="KLR110" s="0"/>
      <c r="KLS110" s="0"/>
      <c r="KLT110" s="0"/>
      <c r="KLU110" s="0"/>
      <c r="KLV110" s="0"/>
      <c r="KLW110" s="0"/>
      <c r="KLX110" s="0"/>
      <c r="KLY110" s="0"/>
      <c r="KLZ110" s="0"/>
      <c r="KMA110" s="0"/>
      <c r="KMB110" s="0"/>
      <c r="KMC110" s="0"/>
      <c r="KMD110" s="0"/>
      <c r="KME110" s="0"/>
      <c r="KMF110" s="0"/>
      <c r="KMG110" s="0"/>
      <c r="KMH110" s="0"/>
      <c r="KMI110" s="0"/>
      <c r="KMJ110" s="0"/>
      <c r="KMK110" s="0"/>
      <c r="KML110" s="0"/>
      <c r="KMM110" s="0"/>
      <c r="KMN110" s="0"/>
      <c r="KMO110" s="0"/>
      <c r="KMP110" s="0"/>
      <c r="KMQ110" s="0"/>
      <c r="KMR110" s="0"/>
      <c r="KMS110" s="0"/>
      <c r="KMT110" s="0"/>
      <c r="KMU110" s="0"/>
      <c r="KMV110" s="0"/>
      <c r="KMW110" s="0"/>
      <c r="KMX110" s="0"/>
      <c r="KMY110" s="0"/>
      <c r="KMZ110" s="0"/>
      <c r="KNA110" s="0"/>
      <c r="KNB110" s="0"/>
      <c r="KNC110" s="0"/>
      <c r="KND110" s="0"/>
      <c r="KNE110" s="0"/>
      <c r="KNF110" s="0"/>
      <c r="KNG110" s="0"/>
      <c r="KNH110" s="0"/>
      <c r="KNI110" s="0"/>
      <c r="KNJ110" s="0"/>
      <c r="KNK110" s="0"/>
      <c r="KNL110" s="0"/>
      <c r="KNM110" s="0"/>
      <c r="KNN110" s="0"/>
      <c r="KNO110" s="0"/>
      <c r="KNP110" s="0"/>
      <c r="KNQ110" s="0"/>
      <c r="KNR110" s="0"/>
      <c r="KNS110" s="0"/>
      <c r="KNT110" s="0"/>
      <c r="KNU110" s="0"/>
      <c r="KNV110" s="0"/>
      <c r="KNW110" s="0"/>
      <c r="KNX110" s="0"/>
      <c r="KNY110" s="0"/>
      <c r="KNZ110" s="0"/>
      <c r="KOA110" s="0"/>
      <c r="KOB110" s="0"/>
      <c r="KOC110" s="0"/>
      <c r="KOD110" s="0"/>
      <c r="KOE110" s="0"/>
      <c r="KOF110" s="0"/>
      <c r="KOG110" s="0"/>
      <c r="KOH110" s="0"/>
      <c r="KOI110" s="0"/>
      <c r="KOJ110" s="0"/>
      <c r="KOK110" s="0"/>
      <c r="KOL110" s="0"/>
      <c r="KOM110" s="0"/>
      <c r="KON110" s="0"/>
      <c r="KOO110" s="0"/>
      <c r="KOP110" s="0"/>
      <c r="KOQ110" s="0"/>
      <c r="KOR110" s="0"/>
      <c r="KOS110" s="0"/>
      <c r="KOT110" s="0"/>
      <c r="KOU110" s="0"/>
      <c r="KOV110" s="0"/>
      <c r="KOW110" s="0"/>
      <c r="KOX110" s="0"/>
      <c r="KOY110" s="0"/>
      <c r="KOZ110" s="0"/>
      <c r="KPA110" s="0"/>
      <c r="KPB110" s="0"/>
      <c r="KPC110" s="0"/>
      <c r="KPD110" s="0"/>
      <c r="KPE110" s="0"/>
      <c r="KPF110" s="0"/>
      <c r="KPG110" s="0"/>
      <c r="KPH110" s="0"/>
      <c r="KPI110" s="0"/>
      <c r="KPJ110" s="0"/>
      <c r="KPK110" s="0"/>
      <c r="KPL110" s="0"/>
      <c r="KPM110" s="0"/>
      <c r="KPN110" s="0"/>
      <c r="KPO110" s="0"/>
      <c r="KPP110" s="0"/>
      <c r="KPQ110" s="0"/>
      <c r="KPR110" s="0"/>
      <c r="KPS110" s="0"/>
      <c r="KPT110" s="0"/>
      <c r="KPU110" s="0"/>
      <c r="KPV110" s="0"/>
      <c r="KPW110" s="0"/>
      <c r="KPX110" s="0"/>
      <c r="KPY110" s="0"/>
      <c r="KPZ110" s="0"/>
      <c r="KQA110" s="0"/>
      <c r="KQB110" s="0"/>
      <c r="KQC110" s="0"/>
      <c r="KQD110" s="0"/>
      <c r="KQE110" s="0"/>
      <c r="KQF110" s="0"/>
      <c r="KQG110" s="0"/>
      <c r="KQH110" s="0"/>
      <c r="KQI110" s="0"/>
      <c r="KQJ110" s="0"/>
      <c r="KQK110" s="0"/>
      <c r="KQL110" s="0"/>
      <c r="KQM110" s="0"/>
      <c r="KQN110" s="0"/>
      <c r="KQO110" s="0"/>
      <c r="KQP110" s="0"/>
      <c r="KQQ110" s="0"/>
      <c r="KQR110" s="0"/>
      <c r="KQS110" s="0"/>
      <c r="KQT110" s="0"/>
      <c r="KQU110" s="0"/>
      <c r="KQV110" s="0"/>
      <c r="KQW110" s="0"/>
      <c r="KQX110" s="0"/>
      <c r="KQY110" s="0"/>
      <c r="KQZ110" s="0"/>
      <c r="KRA110" s="0"/>
      <c r="KRB110" s="0"/>
      <c r="KRC110" s="0"/>
      <c r="KRD110" s="0"/>
      <c r="KRE110" s="0"/>
      <c r="KRF110" s="0"/>
      <c r="KRG110" s="0"/>
      <c r="KRH110" s="0"/>
      <c r="KRI110" s="0"/>
      <c r="KRJ110" s="0"/>
      <c r="KRK110" s="0"/>
      <c r="KRL110" s="0"/>
      <c r="KRM110" s="0"/>
      <c r="KRN110" s="0"/>
      <c r="KRO110" s="0"/>
      <c r="KRP110" s="0"/>
      <c r="KRQ110" s="0"/>
      <c r="KRR110" s="0"/>
      <c r="KRS110" s="0"/>
      <c r="KRT110" s="0"/>
      <c r="KRU110" s="0"/>
      <c r="KRV110" s="0"/>
      <c r="KRW110" s="0"/>
      <c r="KRX110" s="0"/>
      <c r="KRY110" s="0"/>
      <c r="KRZ110" s="0"/>
      <c r="KSA110" s="0"/>
      <c r="KSB110" s="0"/>
      <c r="KSC110" s="0"/>
      <c r="KSD110" s="0"/>
      <c r="KSE110" s="0"/>
      <c r="KSF110" s="0"/>
      <c r="KSG110" s="0"/>
      <c r="KSH110" s="0"/>
      <c r="KSI110" s="0"/>
      <c r="KSJ110" s="0"/>
      <c r="KSK110" s="0"/>
      <c r="KSL110" s="0"/>
      <c r="KSM110" s="0"/>
      <c r="KSN110" s="0"/>
      <c r="KSO110" s="0"/>
      <c r="KSP110" s="0"/>
      <c r="KSQ110" s="0"/>
      <c r="KSR110" s="0"/>
      <c r="KSS110" s="0"/>
      <c r="KST110" s="0"/>
      <c r="KSU110" s="0"/>
      <c r="KSV110" s="0"/>
      <c r="KSW110" s="0"/>
      <c r="KSX110" s="0"/>
      <c r="KSY110" s="0"/>
      <c r="KSZ110" s="0"/>
      <c r="KTA110" s="0"/>
      <c r="KTB110" s="0"/>
      <c r="KTC110" s="0"/>
      <c r="KTD110" s="0"/>
      <c r="KTE110" s="0"/>
      <c r="KTF110" s="0"/>
      <c r="KTG110" s="0"/>
      <c r="KTH110" s="0"/>
      <c r="KTI110" s="0"/>
      <c r="KTJ110" s="0"/>
      <c r="KTK110" s="0"/>
      <c r="KTL110" s="0"/>
      <c r="KTM110" s="0"/>
      <c r="KTN110" s="0"/>
      <c r="KTO110" s="0"/>
      <c r="KTP110" s="0"/>
      <c r="KTQ110" s="0"/>
      <c r="KTR110" s="0"/>
      <c r="KTS110" s="0"/>
      <c r="KTT110" s="0"/>
      <c r="KTU110" s="0"/>
      <c r="KTV110" s="0"/>
      <c r="KTW110" s="0"/>
      <c r="KTX110" s="0"/>
      <c r="KTY110" s="0"/>
      <c r="KTZ110" s="0"/>
      <c r="KUA110" s="0"/>
      <c r="KUB110" s="0"/>
      <c r="KUC110" s="0"/>
      <c r="KUD110" s="0"/>
      <c r="KUE110" s="0"/>
      <c r="KUF110" s="0"/>
      <c r="KUG110" s="0"/>
      <c r="KUH110" s="0"/>
      <c r="KUI110" s="0"/>
      <c r="KUJ110" s="0"/>
      <c r="KUK110" s="0"/>
      <c r="KUL110" s="0"/>
      <c r="KUM110" s="0"/>
      <c r="KUN110" s="0"/>
      <c r="KUO110" s="0"/>
      <c r="KUP110" s="0"/>
      <c r="KUQ110" s="0"/>
      <c r="KUR110" s="0"/>
      <c r="KUS110" s="0"/>
      <c r="KUT110" s="0"/>
      <c r="KUU110" s="0"/>
      <c r="KUV110" s="0"/>
      <c r="KUW110" s="0"/>
      <c r="KUX110" s="0"/>
      <c r="KUY110" s="0"/>
      <c r="KUZ110" s="0"/>
      <c r="KVA110" s="0"/>
      <c r="KVB110" s="0"/>
      <c r="KVC110" s="0"/>
      <c r="KVD110" s="0"/>
      <c r="KVE110" s="0"/>
      <c r="KVF110" s="0"/>
      <c r="KVG110" s="0"/>
      <c r="KVH110" s="0"/>
      <c r="KVI110" s="0"/>
      <c r="KVJ110" s="0"/>
      <c r="KVK110" s="0"/>
      <c r="KVL110" s="0"/>
      <c r="KVM110" s="0"/>
      <c r="KVN110" s="0"/>
      <c r="KVO110" s="0"/>
      <c r="KVP110" s="0"/>
      <c r="KVQ110" s="0"/>
      <c r="KVR110" s="0"/>
      <c r="KVS110" s="0"/>
      <c r="KVT110" s="0"/>
      <c r="KVU110" s="0"/>
      <c r="KVV110" s="0"/>
      <c r="KVW110" s="0"/>
      <c r="KVX110" s="0"/>
      <c r="KVY110" s="0"/>
      <c r="KVZ110" s="0"/>
      <c r="KWA110" s="0"/>
      <c r="KWB110" s="0"/>
      <c r="KWC110" s="0"/>
      <c r="KWD110" s="0"/>
      <c r="KWE110" s="0"/>
      <c r="KWF110" s="0"/>
      <c r="KWG110" s="0"/>
      <c r="KWH110" s="0"/>
      <c r="KWI110" s="0"/>
      <c r="KWJ110" s="0"/>
      <c r="KWK110" s="0"/>
      <c r="KWL110" s="0"/>
      <c r="KWM110" s="0"/>
      <c r="KWN110" s="0"/>
      <c r="KWO110" s="0"/>
      <c r="KWP110" s="0"/>
      <c r="KWQ110" s="0"/>
      <c r="KWR110" s="0"/>
      <c r="KWS110" s="0"/>
      <c r="KWT110" s="0"/>
      <c r="KWU110" s="0"/>
      <c r="KWV110" s="0"/>
      <c r="KWW110" s="0"/>
      <c r="KWX110" s="0"/>
      <c r="KWY110" s="0"/>
      <c r="KWZ110" s="0"/>
      <c r="KXA110" s="0"/>
      <c r="KXB110" s="0"/>
      <c r="KXC110" s="0"/>
      <c r="KXD110" s="0"/>
      <c r="KXE110" s="0"/>
      <c r="KXF110" s="0"/>
      <c r="KXG110" s="0"/>
      <c r="KXH110" s="0"/>
      <c r="KXI110" s="0"/>
      <c r="KXJ110" s="0"/>
      <c r="KXK110" s="0"/>
      <c r="KXL110" s="0"/>
      <c r="KXM110" s="0"/>
      <c r="KXN110" s="0"/>
      <c r="KXO110" s="0"/>
      <c r="KXP110" s="0"/>
      <c r="KXQ110" s="0"/>
      <c r="KXR110" s="0"/>
      <c r="KXS110" s="0"/>
      <c r="KXT110" s="0"/>
      <c r="KXU110" s="0"/>
      <c r="KXV110" s="0"/>
      <c r="KXW110" s="0"/>
      <c r="KXX110" s="0"/>
      <c r="KXY110" s="0"/>
      <c r="KXZ110" s="0"/>
      <c r="KYA110" s="0"/>
      <c r="KYB110" s="0"/>
      <c r="KYC110" s="0"/>
      <c r="KYD110" s="0"/>
      <c r="KYE110" s="0"/>
      <c r="KYF110" s="0"/>
      <c r="KYG110" s="0"/>
      <c r="KYH110" s="0"/>
      <c r="KYI110" s="0"/>
      <c r="KYJ110" s="0"/>
      <c r="KYK110" s="0"/>
      <c r="KYL110" s="0"/>
      <c r="KYM110" s="0"/>
      <c r="KYN110" s="0"/>
      <c r="KYO110" s="0"/>
      <c r="KYP110" s="0"/>
      <c r="KYQ110" s="0"/>
      <c r="KYR110" s="0"/>
      <c r="KYS110" s="0"/>
      <c r="KYT110" s="0"/>
      <c r="KYU110" s="0"/>
      <c r="KYV110" s="0"/>
      <c r="KYW110" s="0"/>
      <c r="KYX110" s="0"/>
      <c r="KYY110" s="0"/>
      <c r="KYZ110" s="0"/>
      <c r="KZA110" s="0"/>
      <c r="KZB110" s="0"/>
      <c r="KZC110" s="0"/>
      <c r="KZD110" s="0"/>
      <c r="KZE110" s="0"/>
      <c r="KZF110" s="0"/>
      <c r="KZG110" s="0"/>
      <c r="KZH110" s="0"/>
      <c r="KZI110" s="0"/>
      <c r="KZJ110" s="0"/>
      <c r="KZK110" s="0"/>
      <c r="KZL110" s="0"/>
      <c r="KZM110" s="0"/>
      <c r="KZN110" s="0"/>
      <c r="KZO110" s="0"/>
      <c r="KZP110" s="0"/>
      <c r="KZQ110" s="0"/>
      <c r="KZR110" s="0"/>
      <c r="KZS110" s="0"/>
      <c r="KZT110" s="0"/>
      <c r="KZU110" s="0"/>
      <c r="KZV110" s="0"/>
      <c r="KZW110" s="0"/>
      <c r="KZX110" s="0"/>
      <c r="KZY110" s="0"/>
      <c r="KZZ110" s="0"/>
      <c r="LAA110" s="0"/>
      <c r="LAB110" s="0"/>
      <c r="LAC110" s="0"/>
      <c r="LAD110" s="0"/>
      <c r="LAE110" s="0"/>
      <c r="LAF110" s="0"/>
      <c r="LAG110" s="0"/>
      <c r="LAH110" s="0"/>
      <c r="LAI110" s="0"/>
      <c r="LAJ110" s="0"/>
      <c r="LAK110" s="0"/>
      <c r="LAL110" s="0"/>
      <c r="LAM110" s="0"/>
      <c r="LAN110" s="0"/>
      <c r="LAO110" s="0"/>
      <c r="LAP110" s="0"/>
      <c r="LAQ110" s="0"/>
      <c r="LAR110" s="0"/>
      <c r="LAS110" s="0"/>
      <c r="LAT110" s="0"/>
      <c r="LAU110" s="0"/>
      <c r="LAV110" s="0"/>
      <c r="LAW110" s="0"/>
      <c r="LAX110" s="0"/>
      <c r="LAY110" s="0"/>
      <c r="LAZ110" s="0"/>
      <c r="LBA110" s="0"/>
      <c r="LBB110" s="0"/>
      <c r="LBC110" s="0"/>
      <c r="LBD110" s="0"/>
      <c r="LBE110" s="0"/>
      <c r="LBF110" s="0"/>
      <c r="LBG110" s="0"/>
      <c r="LBH110" s="0"/>
      <c r="LBI110" s="0"/>
      <c r="LBJ110" s="0"/>
      <c r="LBK110" s="0"/>
      <c r="LBL110" s="0"/>
      <c r="LBM110" s="0"/>
      <c r="LBN110" s="0"/>
      <c r="LBO110" s="0"/>
      <c r="LBP110" s="0"/>
      <c r="LBQ110" s="0"/>
      <c r="LBR110" s="0"/>
      <c r="LBS110" s="0"/>
      <c r="LBT110" s="0"/>
      <c r="LBU110" s="0"/>
      <c r="LBV110" s="0"/>
      <c r="LBW110" s="0"/>
      <c r="LBX110" s="0"/>
      <c r="LBY110" s="0"/>
      <c r="LBZ110" s="0"/>
      <c r="LCA110" s="0"/>
      <c r="LCB110" s="0"/>
      <c r="LCC110" s="0"/>
      <c r="LCD110" s="0"/>
      <c r="LCE110" s="0"/>
      <c r="LCF110" s="0"/>
      <c r="LCG110" s="0"/>
      <c r="LCH110" s="0"/>
      <c r="LCI110" s="0"/>
      <c r="LCJ110" s="0"/>
      <c r="LCK110" s="0"/>
      <c r="LCL110" s="0"/>
      <c r="LCM110" s="0"/>
      <c r="LCN110" s="0"/>
      <c r="LCO110" s="0"/>
      <c r="LCP110" s="0"/>
      <c r="LCQ110" s="0"/>
      <c r="LCR110" s="0"/>
      <c r="LCS110" s="0"/>
      <c r="LCT110" s="0"/>
      <c r="LCU110" s="0"/>
      <c r="LCV110" s="0"/>
      <c r="LCW110" s="0"/>
      <c r="LCX110" s="0"/>
      <c r="LCY110" s="0"/>
      <c r="LCZ110" s="0"/>
      <c r="LDA110" s="0"/>
      <c r="LDB110" s="0"/>
      <c r="LDC110" s="0"/>
      <c r="LDD110" s="0"/>
      <c r="LDE110" s="0"/>
      <c r="LDF110" s="0"/>
      <c r="LDG110" s="0"/>
      <c r="LDH110" s="0"/>
      <c r="LDI110" s="0"/>
      <c r="LDJ110" s="0"/>
      <c r="LDK110" s="0"/>
      <c r="LDL110" s="0"/>
      <c r="LDM110" s="0"/>
      <c r="LDN110" s="0"/>
      <c r="LDO110" s="0"/>
      <c r="LDP110" s="0"/>
      <c r="LDQ110" s="0"/>
      <c r="LDR110" s="0"/>
      <c r="LDS110" s="0"/>
      <c r="LDT110" s="0"/>
      <c r="LDU110" s="0"/>
      <c r="LDV110" s="0"/>
      <c r="LDW110" s="0"/>
      <c r="LDX110" s="0"/>
      <c r="LDY110" s="0"/>
      <c r="LDZ110" s="0"/>
      <c r="LEA110" s="0"/>
      <c r="LEB110" s="0"/>
      <c r="LEC110" s="0"/>
      <c r="LED110" s="0"/>
      <c r="LEE110" s="0"/>
      <c r="LEF110" s="0"/>
      <c r="LEG110" s="0"/>
      <c r="LEH110" s="0"/>
      <c r="LEI110" s="0"/>
      <c r="LEJ110" s="0"/>
      <c r="LEK110" s="0"/>
      <c r="LEL110" s="0"/>
      <c r="LEM110" s="0"/>
      <c r="LEN110" s="0"/>
      <c r="LEO110" s="0"/>
      <c r="LEP110" s="0"/>
      <c r="LEQ110" s="0"/>
      <c r="LER110" s="0"/>
      <c r="LES110" s="0"/>
      <c r="LET110" s="0"/>
      <c r="LEU110" s="0"/>
      <c r="LEV110" s="0"/>
      <c r="LEW110" s="0"/>
      <c r="LEX110" s="0"/>
      <c r="LEY110" s="0"/>
      <c r="LEZ110" s="0"/>
      <c r="LFA110" s="0"/>
      <c r="LFB110" s="0"/>
      <c r="LFC110" s="0"/>
      <c r="LFD110" s="0"/>
      <c r="LFE110" s="0"/>
      <c r="LFF110" s="0"/>
      <c r="LFG110" s="0"/>
      <c r="LFH110" s="0"/>
      <c r="LFI110" s="0"/>
      <c r="LFJ110" s="0"/>
      <c r="LFK110" s="0"/>
      <c r="LFL110" s="0"/>
      <c r="LFM110" s="0"/>
      <c r="LFN110" s="0"/>
      <c r="LFO110" s="0"/>
      <c r="LFP110" s="0"/>
      <c r="LFQ110" s="0"/>
      <c r="LFR110" s="0"/>
      <c r="LFS110" s="0"/>
      <c r="LFT110" s="0"/>
      <c r="LFU110" s="0"/>
      <c r="LFV110" s="0"/>
      <c r="LFW110" s="0"/>
      <c r="LFX110" s="0"/>
      <c r="LFY110" s="0"/>
      <c r="LFZ110" s="0"/>
      <c r="LGA110" s="0"/>
      <c r="LGB110" s="0"/>
      <c r="LGC110" s="0"/>
      <c r="LGD110" s="0"/>
      <c r="LGE110" s="0"/>
      <c r="LGF110" s="0"/>
      <c r="LGG110" s="0"/>
      <c r="LGH110" s="0"/>
      <c r="LGI110" s="0"/>
      <c r="LGJ110" s="0"/>
      <c r="LGK110" s="0"/>
      <c r="LGL110" s="0"/>
      <c r="LGM110" s="0"/>
      <c r="LGN110" s="0"/>
      <c r="LGO110" s="0"/>
      <c r="LGP110" s="0"/>
      <c r="LGQ110" s="0"/>
      <c r="LGR110" s="0"/>
      <c r="LGS110" s="0"/>
      <c r="LGT110" s="0"/>
      <c r="LGU110" s="0"/>
      <c r="LGV110" s="0"/>
      <c r="LGW110" s="0"/>
      <c r="LGX110" s="0"/>
      <c r="LGY110" s="0"/>
      <c r="LGZ110" s="0"/>
      <c r="LHA110" s="0"/>
      <c r="LHB110" s="0"/>
      <c r="LHC110" s="0"/>
      <c r="LHD110" s="0"/>
      <c r="LHE110" s="0"/>
      <c r="LHF110" s="0"/>
      <c r="LHG110" s="0"/>
      <c r="LHH110" s="0"/>
      <c r="LHI110" s="0"/>
      <c r="LHJ110" s="0"/>
      <c r="LHK110" s="0"/>
      <c r="LHL110" s="0"/>
      <c r="LHM110" s="0"/>
      <c r="LHN110" s="0"/>
      <c r="LHO110" s="0"/>
      <c r="LHP110" s="0"/>
      <c r="LHQ110" s="0"/>
      <c r="LHR110" s="0"/>
      <c r="LHS110" s="0"/>
      <c r="LHT110" s="0"/>
      <c r="LHU110" s="0"/>
      <c r="LHV110" s="0"/>
      <c r="LHW110" s="0"/>
      <c r="LHX110" s="0"/>
      <c r="LHY110" s="0"/>
      <c r="LHZ110" s="0"/>
      <c r="LIA110" s="0"/>
      <c r="LIB110" s="0"/>
      <c r="LIC110" s="0"/>
      <c r="LID110" s="0"/>
      <c r="LIE110" s="0"/>
      <c r="LIF110" s="0"/>
      <c r="LIG110" s="0"/>
      <c r="LIH110" s="0"/>
      <c r="LII110" s="0"/>
      <c r="LIJ110" s="0"/>
      <c r="LIK110" s="0"/>
      <c r="LIL110" s="0"/>
      <c r="LIM110" s="0"/>
      <c r="LIN110" s="0"/>
      <c r="LIO110" s="0"/>
      <c r="LIP110" s="0"/>
      <c r="LIQ110" s="0"/>
      <c r="LIR110" s="0"/>
      <c r="LIS110" s="0"/>
      <c r="LIT110" s="0"/>
      <c r="LIU110" s="0"/>
      <c r="LIV110" s="0"/>
      <c r="LIW110" s="0"/>
      <c r="LIX110" s="0"/>
      <c r="LIY110" s="0"/>
      <c r="LIZ110" s="0"/>
      <c r="LJA110" s="0"/>
      <c r="LJB110" s="0"/>
      <c r="LJC110" s="0"/>
      <c r="LJD110" s="0"/>
      <c r="LJE110" s="0"/>
      <c r="LJF110" s="0"/>
      <c r="LJG110" s="0"/>
      <c r="LJH110" s="0"/>
      <c r="LJI110" s="0"/>
      <c r="LJJ110" s="0"/>
      <c r="LJK110" s="0"/>
      <c r="LJL110" s="0"/>
      <c r="LJM110" s="0"/>
      <c r="LJN110" s="0"/>
      <c r="LJO110" s="0"/>
      <c r="LJP110" s="0"/>
      <c r="LJQ110" s="0"/>
      <c r="LJR110" s="0"/>
      <c r="LJS110" s="0"/>
      <c r="LJT110" s="0"/>
      <c r="LJU110" s="0"/>
      <c r="LJV110" s="0"/>
      <c r="LJW110" s="0"/>
      <c r="LJX110" s="0"/>
      <c r="LJY110" s="0"/>
      <c r="LJZ110" s="0"/>
      <c r="LKA110" s="0"/>
      <c r="LKB110" s="0"/>
      <c r="LKC110" s="0"/>
      <c r="LKD110" s="0"/>
      <c r="LKE110" s="0"/>
      <c r="LKF110" s="0"/>
      <c r="LKG110" s="0"/>
      <c r="LKH110" s="0"/>
      <c r="LKI110" s="0"/>
      <c r="LKJ110" s="0"/>
      <c r="LKK110" s="0"/>
      <c r="LKL110" s="0"/>
      <c r="LKM110" s="0"/>
      <c r="LKN110" s="0"/>
      <c r="LKO110" s="0"/>
      <c r="LKP110" s="0"/>
      <c r="LKQ110" s="0"/>
      <c r="LKR110" s="0"/>
      <c r="LKS110" s="0"/>
      <c r="LKT110" s="0"/>
      <c r="LKU110" s="0"/>
      <c r="LKV110" s="0"/>
      <c r="LKW110" s="0"/>
      <c r="LKX110" s="0"/>
      <c r="LKY110" s="0"/>
      <c r="LKZ110" s="0"/>
      <c r="LLA110" s="0"/>
      <c r="LLB110" s="0"/>
      <c r="LLC110" s="0"/>
      <c r="LLD110" s="0"/>
      <c r="LLE110" s="0"/>
      <c r="LLF110" s="0"/>
      <c r="LLG110" s="0"/>
      <c r="LLH110" s="0"/>
      <c r="LLI110" s="0"/>
      <c r="LLJ110" s="0"/>
      <c r="LLK110" s="0"/>
      <c r="LLL110" s="0"/>
      <c r="LLM110" s="0"/>
      <c r="LLN110" s="0"/>
      <c r="LLO110" s="0"/>
      <c r="LLP110" s="0"/>
      <c r="LLQ110" s="0"/>
      <c r="LLR110" s="0"/>
      <c r="LLS110" s="0"/>
      <c r="LLT110" s="0"/>
      <c r="LLU110" s="0"/>
      <c r="LLV110" s="0"/>
      <c r="LLW110" s="0"/>
      <c r="LLX110" s="0"/>
      <c r="LLY110" s="0"/>
      <c r="LLZ110" s="0"/>
      <c r="LMA110" s="0"/>
      <c r="LMB110" s="0"/>
      <c r="LMC110" s="0"/>
      <c r="LMD110" s="0"/>
      <c r="LME110" s="0"/>
      <c r="LMF110" s="0"/>
      <c r="LMG110" s="0"/>
      <c r="LMH110" s="0"/>
      <c r="LMI110" s="0"/>
      <c r="LMJ110" s="0"/>
      <c r="LMK110" s="0"/>
      <c r="LML110" s="0"/>
      <c r="LMM110" s="0"/>
      <c r="LMN110" s="0"/>
      <c r="LMO110" s="0"/>
      <c r="LMP110" s="0"/>
      <c r="LMQ110" s="0"/>
      <c r="LMR110" s="0"/>
      <c r="LMS110" s="0"/>
      <c r="LMT110" s="0"/>
      <c r="LMU110" s="0"/>
      <c r="LMV110" s="0"/>
      <c r="LMW110" s="0"/>
      <c r="LMX110" s="0"/>
      <c r="LMY110" s="0"/>
      <c r="LMZ110" s="0"/>
      <c r="LNA110" s="0"/>
      <c r="LNB110" s="0"/>
      <c r="LNC110" s="0"/>
      <c r="LND110" s="0"/>
      <c r="LNE110" s="0"/>
      <c r="LNF110" s="0"/>
      <c r="LNG110" s="0"/>
      <c r="LNH110" s="0"/>
      <c r="LNI110" s="0"/>
      <c r="LNJ110" s="0"/>
      <c r="LNK110" s="0"/>
      <c r="LNL110" s="0"/>
      <c r="LNM110" s="0"/>
      <c r="LNN110" s="0"/>
      <c r="LNO110" s="0"/>
      <c r="LNP110" s="0"/>
      <c r="LNQ110" s="0"/>
      <c r="LNR110" s="0"/>
      <c r="LNS110" s="0"/>
      <c r="LNT110" s="0"/>
      <c r="LNU110" s="0"/>
      <c r="LNV110" s="0"/>
      <c r="LNW110" s="0"/>
      <c r="LNX110" s="0"/>
      <c r="LNY110" s="0"/>
      <c r="LNZ110" s="0"/>
      <c r="LOA110" s="0"/>
      <c r="LOB110" s="0"/>
      <c r="LOC110" s="0"/>
      <c r="LOD110" s="0"/>
      <c r="LOE110" s="0"/>
      <c r="LOF110" s="0"/>
      <c r="LOG110" s="0"/>
      <c r="LOH110" s="0"/>
      <c r="LOI110" s="0"/>
      <c r="LOJ110" s="0"/>
      <c r="LOK110" s="0"/>
      <c r="LOL110" s="0"/>
      <c r="LOM110" s="0"/>
      <c r="LON110" s="0"/>
      <c r="LOO110" s="0"/>
      <c r="LOP110" s="0"/>
      <c r="LOQ110" s="0"/>
      <c r="LOR110" s="0"/>
      <c r="LOS110" s="0"/>
      <c r="LOT110" s="0"/>
      <c r="LOU110" s="0"/>
      <c r="LOV110" s="0"/>
      <c r="LOW110" s="0"/>
      <c r="LOX110" s="0"/>
      <c r="LOY110" s="0"/>
      <c r="LOZ110" s="0"/>
      <c r="LPA110" s="0"/>
      <c r="LPB110" s="0"/>
      <c r="LPC110" s="0"/>
      <c r="LPD110" s="0"/>
      <c r="LPE110" s="0"/>
      <c r="LPF110" s="0"/>
      <c r="LPG110" s="0"/>
      <c r="LPH110" s="0"/>
      <c r="LPI110" s="0"/>
      <c r="LPJ110" s="0"/>
      <c r="LPK110" s="0"/>
      <c r="LPL110" s="0"/>
      <c r="LPM110" s="0"/>
      <c r="LPN110" s="0"/>
      <c r="LPO110" s="0"/>
      <c r="LPP110" s="0"/>
      <c r="LPQ110" s="0"/>
      <c r="LPR110" s="0"/>
      <c r="LPS110" s="0"/>
      <c r="LPT110" s="0"/>
      <c r="LPU110" s="0"/>
      <c r="LPV110" s="0"/>
      <c r="LPW110" s="0"/>
      <c r="LPX110" s="0"/>
      <c r="LPY110" s="0"/>
      <c r="LPZ110" s="0"/>
      <c r="LQA110" s="0"/>
      <c r="LQB110" s="0"/>
      <c r="LQC110" s="0"/>
      <c r="LQD110" s="0"/>
      <c r="LQE110" s="0"/>
      <c r="LQF110" s="0"/>
      <c r="LQG110" s="0"/>
      <c r="LQH110" s="0"/>
      <c r="LQI110" s="0"/>
      <c r="LQJ110" s="0"/>
      <c r="LQK110" s="0"/>
      <c r="LQL110" s="0"/>
      <c r="LQM110" s="0"/>
      <c r="LQN110" s="0"/>
      <c r="LQO110" s="0"/>
      <c r="LQP110" s="0"/>
      <c r="LQQ110" s="0"/>
      <c r="LQR110" s="0"/>
      <c r="LQS110" s="0"/>
      <c r="LQT110" s="0"/>
      <c r="LQU110" s="0"/>
      <c r="LQV110" s="0"/>
      <c r="LQW110" s="0"/>
      <c r="LQX110" s="0"/>
      <c r="LQY110" s="0"/>
      <c r="LQZ110" s="0"/>
      <c r="LRA110" s="0"/>
      <c r="LRB110" s="0"/>
      <c r="LRC110" s="0"/>
      <c r="LRD110" s="0"/>
      <c r="LRE110" s="0"/>
      <c r="LRF110" s="0"/>
      <c r="LRG110" s="0"/>
      <c r="LRH110" s="0"/>
      <c r="LRI110" s="0"/>
      <c r="LRJ110" s="0"/>
      <c r="LRK110" s="0"/>
      <c r="LRL110" s="0"/>
      <c r="LRM110" s="0"/>
      <c r="LRN110" s="0"/>
      <c r="LRO110" s="0"/>
      <c r="LRP110" s="0"/>
      <c r="LRQ110" s="0"/>
      <c r="LRR110" s="0"/>
      <c r="LRS110" s="0"/>
      <c r="LRT110" s="0"/>
      <c r="LRU110" s="0"/>
      <c r="LRV110" s="0"/>
      <c r="LRW110" s="0"/>
      <c r="LRX110" s="0"/>
      <c r="LRY110" s="0"/>
      <c r="LRZ110" s="0"/>
      <c r="LSA110" s="0"/>
      <c r="LSB110" s="0"/>
      <c r="LSC110" s="0"/>
      <c r="LSD110" s="0"/>
      <c r="LSE110" s="0"/>
      <c r="LSF110" s="0"/>
      <c r="LSG110" s="0"/>
      <c r="LSH110" s="0"/>
      <c r="LSI110" s="0"/>
      <c r="LSJ110" s="0"/>
      <c r="LSK110" s="0"/>
      <c r="LSL110" s="0"/>
      <c r="LSM110" s="0"/>
      <c r="LSN110" s="0"/>
      <c r="LSO110" s="0"/>
      <c r="LSP110" s="0"/>
      <c r="LSQ110" s="0"/>
      <c r="LSR110" s="0"/>
      <c r="LSS110" s="0"/>
      <c r="LST110" s="0"/>
      <c r="LSU110" s="0"/>
      <c r="LSV110" s="0"/>
      <c r="LSW110" s="0"/>
      <c r="LSX110" s="0"/>
      <c r="LSY110" s="0"/>
      <c r="LSZ110" s="0"/>
      <c r="LTA110" s="0"/>
      <c r="LTB110" s="0"/>
      <c r="LTC110" s="0"/>
      <c r="LTD110" s="0"/>
      <c r="LTE110" s="0"/>
      <c r="LTF110" s="0"/>
      <c r="LTG110" s="0"/>
      <c r="LTH110" s="0"/>
      <c r="LTI110" s="0"/>
      <c r="LTJ110" s="0"/>
      <c r="LTK110" s="0"/>
      <c r="LTL110" s="0"/>
      <c r="LTM110" s="0"/>
      <c r="LTN110" s="0"/>
      <c r="LTO110" s="0"/>
      <c r="LTP110" s="0"/>
      <c r="LTQ110" s="0"/>
      <c r="LTR110" s="0"/>
      <c r="LTS110" s="0"/>
      <c r="LTT110" s="0"/>
      <c r="LTU110" s="0"/>
      <c r="LTV110" s="0"/>
      <c r="LTW110" s="0"/>
      <c r="LTX110" s="0"/>
      <c r="LTY110" s="0"/>
      <c r="LTZ110" s="0"/>
      <c r="LUA110" s="0"/>
      <c r="LUB110" s="0"/>
      <c r="LUC110" s="0"/>
      <c r="LUD110" s="0"/>
      <c r="LUE110" s="0"/>
      <c r="LUF110" s="0"/>
      <c r="LUG110" s="0"/>
      <c r="LUH110" s="0"/>
      <c r="LUI110" s="0"/>
      <c r="LUJ110" s="0"/>
      <c r="LUK110" s="0"/>
      <c r="LUL110" s="0"/>
      <c r="LUM110" s="0"/>
      <c r="LUN110" s="0"/>
      <c r="LUO110" s="0"/>
      <c r="LUP110" s="0"/>
      <c r="LUQ110" s="0"/>
      <c r="LUR110" s="0"/>
      <c r="LUS110" s="0"/>
      <c r="LUT110" s="0"/>
      <c r="LUU110" s="0"/>
      <c r="LUV110" s="0"/>
      <c r="LUW110" s="0"/>
      <c r="LUX110" s="0"/>
      <c r="LUY110" s="0"/>
      <c r="LUZ110" s="0"/>
      <c r="LVA110" s="0"/>
      <c r="LVB110" s="0"/>
      <c r="LVC110" s="0"/>
      <c r="LVD110" s="0"/>
      <c r="LVE110" s="0"/>
      <c r="LVF110" s="0"/>
      <c r="LVG110" s="0"/>
      <c r="LVH110" s="0"/>
      <c r="LVI110" s="0"/>
      <c r="LVJ110" s="0"/>
      <c r="LVK110" s="0"/>
      <c r="LVL110" s="0"/>
      <c r="LVM110" s="0"/>
      <c r="LVN110" s="0"/>
      <c r="LVO110" s="0"/>
      <c r="LVP110" s="0"/>
      <c r="LVQ110" s="0"/>
      <c r="LVR110" s="0"/>
      <c r="LVS110" s="0"/>
      <c r="LVT110" s="0"/>
      <c r="LVU110" s="0"/>
      <c r="LVV110" s="0"/>
      <c r="LVW110" s="0"/>
      <c r="LVX110" s="0"/>
      <c r="LVY110" s="0"/>
      <c r="LVZ110" s="0"/>
      <c r="LWA110" s="0"/>
      <c r="LWB110" s="0"/>
      <c r="LWC110" s="0"/>
      <c r="LWD110" s="0"/>
      <c r="LWE110" s="0"/>
      <c r="LWF110" s="0"/>
      <c r="LWG110" s="0"/>
      <c r="LWH110" s="0"/>
      <c r="LWI110" s="0"/>
      <c r="LWJ110" s="0"/>
      <c r="LWK110" s="0"/>
      <c r="LWL110" s="0"/>
      <c r="LWM110" s="0"/>
      <c r="LWN110" s="0"/>
      <c r="LWO110" s="0"/>
      <c r="LWP110" s="0"/>
      <c r="LWQ110" s="0"/>
      <c r="LWR110" s="0"/>
      <c r="LWS110" s="0"/>
      <c r="LWT110" s="0"/>
      <c r="LWU110" s="0"/>
      <c r="LWV110" s="0"/>
      <c r="LWW110" s="0"/>
      <c r="LWX110" s="0"/>
      <c r="LWY110" s="0"/>
      <c r="LWZ110" s="0"/>
      <c r="LXA110" s="0"/>
      <c r="LXB110" s="0"/>
      <c r="LXC110" s="0"/>
      <c r="LXD110" s="0"/>
      <c r="LXE110" s="0"/>
      <c r="LXF110" s="0"/>
      <c r="LXG110" s="0"/>
      <c r="LXH110" s="0"/>
      <c r="LXI110" s="0"/>
      <c r="LXJ110" s="0"/>
      <c r="LXK110" s="0"/>
      <c r="LXL110" s="0"/>
      <c r="LXM110" s="0"/>
      <c r="LXN110" s="0"/>
      <c r="LXO110" s="0"/>
      <c r="LXP110" s="0"/>
      <c r="LXQ110" s="0"/>
      <c r="LXR110" s="0"/>
      <c r="LXS110" s="0"/>
      <c r="LXT110" s="0"/>
      <c r="LXU110" s="0"/>
      <c r="LXV110" s="0"/>
      <c r="LXW110" s="0"/>
      <c r="LXX110" s="0"/>
      <c r="LXY110" s="0"/>
      <c r="LXZ110" s="0"/>
      <c r="LYA110" s="0"/>
      <c r="LYB110" s="0"/>
      <c r="LYC110" s="0"/>
      <c r="LYD110" s="0"/>
      <c r="LYE110" s="0"/>
      <c r="LYF110" s="0"/>
      <c r="LYG110" s="0"/>
      <c r="LYH110" s="0"/>
      <c r="LYI110" s="0"/>
      <c r="LYJ110" s="0"/>
      <c r="LYK110" s="0"/>
      <c r="LYL110" s="0"/>
      <c r="LYM110" s="0"/>
      <c r="LYN110" s="0"/>
      <c r="LYO110" s="0"/>
      <c r="LYP110" s="0"/>
      <c r="LYQ110" s="0"/>
      <c r="LYR110" s="0"/>
      <c r="LYS110" s="0"/>
      <c r="LYT110" s="0"/>
      <c r="LYU110" s="0"/>
      <c r="LYV110" s="0"/>
      <c r="LYW110" s="0"/>
      <c r="LYX110" s="0"/>
      <c r="LYY110" s="0"/>
      <c r="LYZ110" s="0"/>
      <c r="LZA110" s="0"/>
      <c r="LZB110" s="0"/>
      <c r="LZC110" s="0"/>
      <c r="LZD110" s="0"/>
      <c r="LZE110" s="0"/>
      <c r="LZF110" s="0"/>
      <c r="LZG110" s="0"/>
      <c r="LZH110" s="0"/>
      <c r="LZI110" s="0"/>
      <c r="LZJ110" s="0"/>
      <c r="LZK110" s="0"/>
      <c r="LZL110" s="0"/>
      <c r="LZM110" s="0"/>
      <c r="LZN110" s="0"/>
      <c r="LZO110" s="0"/>
      <c r="LZP110" s="0"/>
      <c r="LZQ110" s="0"/>
      <c r="LZR110" s="0"/>
      <c r="LZS110" s="0"/>
      <c r="LZT110" s="0"/>
      <c r="LZU110" s="0"/>
      <c r="LZV110" s="0"/>
      <c r="LZW110" s="0"/>
      <c r="LZX110" s="0"/>
      <c r="LZY110" s="0"/>
      <c r="LZZ110" s="0"/>
      <c r="MAA110" s="0"/>
      <c r="MAB110" s="0"/>
      <c r="MAC110" s="0"/>
      <c r="MAD110" s="0"/>
      <c r="MAE110" s="0"/>
      <c r="MAF110" s="0"/>
      <c r="MAG110" s="0"/>
      <c r="MAH110" s="0"/>
      <c r="MAI110" s="0"/>
      <c r="MAJ110" s="0"/>
      <c r="MAK110" s="0"/>
      <c r="MAL110" s="0"/>
      <c r="MAM110" s="0"/>
      <c r="MAN110" s="0"/>
      <c r="MAO110" s="0"/>
      <c r="MAP110" s="0"/>
      <c r="MAQ110" s="0"/>
      <c r="MAR110" s="0"/>
      <c r="MAS110" s="0"/>
      <c r="MAT110" s="0"/>
      <c r="MAU110" s="0"/>
      <c r="MAV110" s="0"/>
      <c r="MAW110" s="0"/>
      <c r="MAX110" s="0"/>
      <c r="MAY110" s="0"/>
      <c r="MAZ110" s="0"/>
      <c r="MBA110" s="0"/>
      <c r="MBB110" s="0"/>
      <c r="MBC110" s="0"/>
      <c r="MBD110" s="0"/>
      <c r="MBE110" s="0"/>
      <c r="MBF110" s="0"/>
      <c r="MBG110" s="0"/>
      <c r="MBH110" s="0"/>
      <c r="MBI110" s="0"/>
      <c r="MBJ110" s="0"/>
      <c r="MBK110" s="0"/>
      <c r="MBL110" s="0"/>
      <c r="MBM110" s="0"/>
      <c r="MBN110" s="0"/>
      <c r="MBO110" s="0"/>
      <c r="MBP110" s="0"/>
      <c r="MBQ110" s="0"/>
      <c r="MBR110" s="0"/>
      <c r="MBS110" s="0"/>
      <c r="MBT110" s="0"/>
      <c r="MBU110" s="0"/>
      <c r="MBV110" s="0"/>
      <c r="MBW110" s="0"/>
      <c r="MBX110" s="0"/>
      <c r="MBY110" s="0"/>
      <c r="MBZ110" s="0"/>
      <c r="MCA110" s="0"/>
      <c r="MCB110" s="0"/>
      <c r="MCC110" s="0"/>
      <c r="MCD110" s="0"/>
      <c r="MCE110" s="0"/>
      <c r="MCF110" s="0"/>
      <c r="MCG110" s="0"/>
      <c r="MCH110" s="0"/>
      <c r="MCI110" s="0"/>
      <c r="MCJ110" s="0"/>
      <c r="MCK110" s="0"/>
      <c r="MCL110" s="0"/>
      <c r="MCM110" s="0"/>
      <c r="MCN110" s="0"/>
      <c r="MCO110" s="0"/>
      <c r="MCP110" s="0"/>
      <c r="MCQ110" s="0"/>
      <c r="MCR110" s="0"/>
      <c r="MCS110" s="0"/>
      <c r="MCT110" s="0"/>
      <c r="MCU110" s="0"/>
      <c r="MCV110" s="0"/>
      <c r="MCW110" s="0"/>
      <c r="MCX110" s="0"/>
      <c r="MCY110" s="0"/>
      <c r="MCZ110" s="0"/>
      <c r="MDA110" s="0"/>
      <c r="MDB110" s="0"/>
      <c r="MDC110" s="0"/>
      <c r="MDD110" s="0"/>
      <c r="MDE110" s="0"/>
      <c r="MDF110" s="0"/>
      <c r="MDG110" s="0"/>
      <c r="MDH110" s="0"/>
      <c r="MDI110" s="0"/>
      <c r="MDJ110" s="0"/>
      <c r="MDK110" s="0"/>
      <c r="MDL110" s="0"/>
      <c r="MDM110" s="0"/>
      <c r="MDN110" s="0"/>
      <c r="MDO110" s="0"/>
      <c r="MDP110" s="0"/>
      <c r="MDQ110" s="0"/>
      <c r="MDR110" s="0"/>
      <c r="MDS110" s="0"/>
      <c r="MDT110" s="0"/>
      <c r="MDU110" s="0"/>
      <c r="MDV110" s="0"/>
      <c r="MDW110" s="0"/>
      <c r="MDX110" s="0"/>
      <c r="MDY110" s="0"/>
      <c r="MDZ110" s="0"/>
      <c r="MEA110" s="0"/>
      <c r="MEB110" s="0"/>
      <c r="MEC110" s="0"/>
      <c r="MED110" s="0"/>
      <c r="MEE110" s="0"/>
      <c r="MEF110" s="0"/>
      <c r="MEG110" s="0"/>
      <c r="MEH110" s="0"/>
      <c r="MEI110" s="0"/>
      <c r="MEJ110" s="0"/>
      <c r="MEK110" s="0"/>
      <c r="MEL110" s="0"/>
      <c r="MEM110" s="0"/>
      <c r="MEN110" s="0"/>
      <c r="MEO110" s="0"/>
      <c r="MEP110" s="0"/>
      <c r="MEQ110" s="0"/>
      <c r="MER110" s="0"/>
      <c r="MES110" s="0"/>
      <c r="MET110" s="0"/>
      <c r="MEU110" s="0"/>
      <c r="MEV110" s="0"/>
      <c r="MEW110" s="0"/>
      <c r="MEX110" s="0"/>
      <c r="MEY110" s="0"/>
      <c r="MEZ110" s="0"/>
      <c r="MFA110" s="0"/>
      <c r="MFB110" s="0"/>
      <c r="MFC110" s="0"/>
      <c r="MFD110" s="0"/>
      <c r="MFE110" s="0"/>
      <c r="MFF110" s="0"/>
      <c r="MFG110" s="0"/>
      <c r="MFH110" s="0"/>
      <c r="MFI110" s="0"/>
      <c r="MFJ110" s="0"/>
      <c r="MFK110" s="0"/>
      <c r="MFL110" s="0"/>
      <c r="MFM110" s="0"/>
      <c r="MFN110" s="0"/>
      <c r="MFO110" s="0"/>
      <c r="MFP110" s="0"/>
      <c r="MFQ110" s="0"/>
      <c r="MFR110" s="0"/>
      <c r="MFS110" s="0"/>
      <c r="MFT110" s="0"/>
      <c r="MFU110" s="0"/>
      <c r="MFV110" s="0"/>
      <c r="MFW110" s="0"/>
      <c r="MFX110" s="0"/>
      <c r="MFY110" s="0"/>
      <c r="MFZ110" s="0"/>
      <c r="MGA110" s="0"/>
      <c r="MGB110" s="0"/>
      <c r="MGC110" s="0"/>
      <c r="MGD110" s="0"/>
      <c r="MGE110" s="0"/>
      <c r="MGF110" s="0"/>
      <c r="MGG110" s="0"/>
      <c r="MGH110" s="0"/>
      <c r="MGI110" s="0"/>
      <c r="MGJ110" s="0"/>
      <c r="MGK110" s="0"/>
      <c r="MGL110" s="0"/>
      <c r="MGM110" s="0"/>
      <c r="MGN110" s="0"/>
      <c r="MGO110" s="0"/>
      <c r="MGP110" s="0"/>
      <c r="MGQ110" s="0"/>
      <c r="MGR110" s="0"/>
      <c r="MGS110" s="0"/>
      <c r="MGT110" s="0"/>
      <c r="MGU110" s="0"/>
      <c r="MGV110" s="0"/>
      <c r="MGW110" s="0"/>
      <c r="MGX110" s="0"/>
      <c r="MGY110" s="0"/>
      <c r="MGZ110" s="0"/>
      <c r="MHA110" s="0"/>
      <c r="MHB110" s="0"/>
      <c r="MHC110" s="0"/>
      <c r="MHD110" s="0"/>
      <c r="MHE110" s="0"/>
      <c r="MHF110" s="0"/>
      <c r="MHG110" s="0"/>
      <c r="MHH110" s="0"/>
      <c r="MHI110" s="0"/>
      <c r="MHJ110" s="0"/>
      <c r="MHK110" s="0"/>
      <c r="MHL110" s="0"/>
      <c r="MHM110" s="0"/>
      <c r="MHN110" s="0"/>
      <c r="MHO110" s="0"/>
      <c r="MHP110" s="0"/>
      <c r="MHQ110" s="0"/>
      <c r="MHR110" s="0"/>
      <c r="MHS110" s="0"/>
      <c r="MHT110" s="0"/>
      <c r="MHU110" s="0"/>
      <c r="MHV110" s="0"/>
      <c r="MHW110" s="0"/>
      <c r="MHX110" s="0"/>
      <c r="MHY110" s="0"/>
      <c r="MHZ110" s="0"/>
      <c r="MIA110" s="0"/>
      <c r="MIB110" s="0"/>
      <c r="MIC110" s="0"/>
      <c r="MID110" s="0"/>
      <c r="MIE110" s="0"/>
      <c r="MIF110" s="0"/>
      <c r="MIG110" s="0"/>
      <c r="MIH110" s="0"/>
      <c r="MII110" s="0"/>
      <c r="MIJ110" s="0"/>
      <c r="MIK110" s="0"/>
      <c r="MIL110" s="0"/>
      <c r="MIM110" s="0"/>
      <c r="MIN110" s="0"/>
      <c r="MIO110" s="0"/>
      <c r="MIP110" s="0"/>
      <c r="MIQ110" s="0"/>
      <c r="MIR110" s="0"/>
      <c r="MIS110" s="0"/>
      <c r="MIT110" s="0"/>
      <c r="MIU110" s="0"/>
      <c r="MIV110" s="0"/>
      <c r="MIW110" s="0"/>
      <c r="MIX110" s="0"/>
      <c r="MIY110" s="0"/>
      <c r="MIZ110" s="0"/>
      <c r="MJA110" s="0"/>
      <c r="MJB110" s="0"/>
      <c r="MJC110" s="0"/>
      <c r="MJD110" s="0"/>
      <c r="MJE110" s="0"/>
      <c r="MJF110" s="0"/>
      <c r="MJG110" s="0"/>
      <c r="MJH110" s="0"/>
      <c r="MJI110" s="0"/>
      <c r="MJJ110" s="0"/>
      <c r="MJK110" s="0"/>
      <c r="MJL110" s="0"/>
      <c r="MJM110" s="0"/>
      <c r="MJN110" s="0"/>
      <c r="MJO110" s="0"/>
      <c r="MJP110" s="0"/>
      <c r="MJQ110" s="0"/>
      <c r="MJR110" s="0"/>
      <c r="MJS110" s="0"/>
      <c r="MJT110" s="0"/>
      <c r="MJU110" s="0"/>
      <c r="MJV110" s="0"/>
      <c r="MJW110" s="0"/>
      <c r="MJX110" s="0"/>
      <c r="MJY110" s="0"/>
      <c r="MJZ110" s="0"/>
      <c r="MKA110" s="0"/>
      <c r="MKB110" s="0"/>
      <c r="MKC110" s="0"/>
      <c r="MKD110" s="0"/>
      <c r="MKE110" s="0"/>
      <c r="MKF110" s="0"/>
      <c r="MKG110" s="0"/>
      <c r="MKH110" s="0"/>
      <c r="MKI110" s="0"/>
      <c r="MKJ110" s="0"/>
      <c r="MKK110" s="0"/>
      <c r="MKL110" s="0"/>
      <c r="MKM110" s="0"/>
      <c r="MKN110" s="0"/>
      <c r="MKO110" s="0"/>
      <c r="MKP110" s="0"/>
      <c r="MKQ110" s="0"/>
      <c r="MKR110" s="0"/>
      <c r="MKS110" s="0"/>
      <c r="MKT110" s="0"/>
      <c r="MKU110" s="0"/>
      <c r="MKV110" s="0"/>
      <c r="MKW110" s="0"/>
      <c r="MKX110" s="0"/>
      <c r="MKY110" s="0"/>
      <c r="MKZ110" s="0"/>
      <c r="MLA110" s="0"/>
      <c r="MLB110" s="0"/>
      <c r="MLC110" s="0"/>
      <c r="MLD110" s="0"/>
      <c r="MLE110" s="0"/>
      <c r="MLF110" s="0"/>
      <c r="MLG110" s="0"/>
      <c r="MLH110" s="0"/>
      <c r="MLI110" s="0"/>
      <c r="MLJ110" s="0"/>
      <c r="MLK110" s="0"/>
      <c r="MLL110" s="0"/>
      <c r="MLM110" s="0"/>
      <c r="MLN110" s="0"/>
      <c r="MLO110" s="0"/>
      <c r="MLP110" s="0"/>
      <c r="MLQ110" s="0"/>
      <c r="MLR110" s="0"/>
      <c r="MLS110" s="0"/>
      <c r="MLT110" s="0"/>
      <c r="MLU110" s="0"/>
      <c r="MLV110" s="0"/>
      <c r="MLW110" s="0"/>
      <c r="MLX110" s="0"/>
      <c r="MLY110" s="0"/>
      <c r="MLZ110" s="0"/>
      <c r="MMA110" s="0"/>
      <c r="MMB110" s="0"/>
      <c r="MMC110" s="0"/>
      <c r="MMD110" s="0"/>
      <c r="MME110" s="0"/>
      <c r="MMF110" s="0"/>
      <c r="MMG110" s="0"/>
      <c r="MMH110" s="0"/>
      <c r="MMI110" s="0"/>
      <c r="MMJ110" s="0"/>
      <c r="MMK110" s="0"/>
      <c r="MML110" s="0"/>
      <c r="MMM110" s="0"/>
      <c r="MMN110" s="0"/>
      <c r="MMO110" s="0"/>
      <c r="MMP110" s="0"/>
      <c r="MMQ110" s="0"/>
      <c r="MMR110" s="0"/>
      <c r="MMS110" s="0"/>
      <c r="MMT110" s="0"/>
      <c r="MMU110" s="0"/>
      <c r="MMV110" s="0"/>
      <c r="MMW110" s="0"/>
      <c r="MMX110" s="0"/>
      <c r="MMY110" s="0"/>
      <c r="MMZ110" s="0"/>
      <c r="MNA110" s="0"/>
      <c r="MNB110" s="0"/>
      <c r="MNC110" s="0"/>
      <c r="MND110" s="0"/>
      <c r="MNE110" s="0"/>
      <c r="MNF110" s="0"/>
      <c r="MNG110" s="0"/>
      <c r="MNH110" s="0"/>
      <c r="MNI110" s="0"/>
      <c r="MNJ110" s="0"/>
      <c r="MNK110" s="0"/>
      <c r="MNL110" s="0"/>
      <c r="MNM110" s="0"/>
      <c r="MNN110" s="0"/>
      <c r="MNO110" s="0"/>
      <c r="MNP110" s="0"/>
      <c r="MNQ110" s="0"/>
      <c r="MNR110" s="0"/>
      <c r="MNS110" s="0"/>
      <c r="MNT110" s="0"/>
      <c r="MNU110" s="0"/>
      <c r="MNV110" s="0"/>
      <c r="MNW110" s="0"/>
      <c r="MNX110" s="0"/>
      <c r="MNY110" s="0"/>
      <c r="MNZ110" s="0"/>
      <c r="MOA110" s="0"/>
      <c r="MOB110" s="0"/>
      <c r="MOC110" s="0"/>
      <c r="MOD110" s="0"/>
      <c r="MOE110" s="0"/>
      <c r="MOF110" s="0"/>
      <c r="MOG110" s="0"/>
      <c r="MOH110" s="0"/>
      <c r="MOI110" s="0"/>
      <c r="MOJ110" s="0"/>
      <c r="MOK110" s="0"/>
      <c r="MOL110" s="0"/>
      <c r="MOM110" s="0"/>
      <c r="MON110" s="0"/>
      <c r="MOO110" s="0"/>
      <c r="MOP110" s="0"/>
      <c r="MOQ110" s="0"/>
      <c r="MOR110" s="0"/>
      <c r="MOS110" s="0"/>
      <c r="MOT110" s="0"/>
      <c r="MOU110" s="0"/>
      <c r="MOV110" s="0"/>
      <c r="MOW110" s="0"/>
      <c r="MOX110" s="0"/>
      <c r="MOY110" s="0"/>
      <c r="MOZ110" s="0"/>
      <c r="MPA110" s="0"/>
      <c r="MPB110" s="0"/>
      <c r="MPC110" s="0"/>
      <c r="MPD110" s="0"/>
      <c r="MPE110" s="0"/>
      <c r="MPF110" s="0"/>
      <c r="MPG110" s="0"/>
      <c r="MPH110" s="0"/>
      <c r="MPI110" s="0"/>
      <c r="MPJ110" s="0"/>
      <c r="MPK110" s="0"/>
      <c r="MPL110" s="0"/>
      <c r="MPM110" s="0"/>
      <c r="MPN110" s="0"/>
      <c r="MPO110" s="0"/>
      <c r="MPP110" s="0"/>
      <c r="MPQ110" s="0"/>
      <c r="MPR110" s="0"/>
      <c r="MPS110" s="0"/>
      <c r="MPT110" s="0"/>
      <c r="MPU110" s="0"/>
      <c r="MPV110" s="0"/>
      <c r="MPW110" s="0"/>
      <c r="MPX110" s="0"/>
      <c r="MPY110" s="0"/>
      <c r="MPZ110" s="0"/>
      <c r="MQA110" s="0"/>
      <c r="MQB110" s="0"/>
      <c r="MQC110" s="0"/>
      <c r="MQD110" s="0"/>
      <c r="MQE110" s="0"/>
      <c r="MQF110" s="0"/>
      <c r="MQG110" s="0"/>
      <c r="MQH110" s="0"/>
      <c r="MQI110" s="0"/>
      <c r="MQJ110" s="0"/>
      <c r="MQK110" s="0"/>
      <c r="MQL110" s="0"/>
      <c r="MQM110" s="0"/>
      <c r="MQN110" s="0"/>
      <c r="MQO110" s="0"/>
      <c r="MQP110" s="0"/>
      <c r="MQQ110" s="0"/>
      <c r="MQR110" s="0"/>
      <c r="MQS110" s="0"/>
      <c r="MQT110" s="0"/>
      <c r="MQU110" s="0"/>
      <c r="MQV110" s="0"/>
      <c r="MQW110" s="0"/>
      <c r="MQX110" s="0"/>
      <c r="MQY110" s="0"/>
      <c r="MQZ110" s="0"/>
      <c r="MRA110" s="0"/>
      <c r="MRB110" s="0"/>
      <c r="MRC110" s="0"/>
      <c r="MRD110" s="0"/>
      <c r="MRE110" s="0"/>
      <c r="MRF110" s="0"/>
      <c r="MRG110" s="0"/>
      <c r="MRH110" s="0"/>
      <c r="MRI110" s="0"/>
      <c r="MRJ110" s="0"/>
      <c r="MRK110" s="0"/>
      <c r="MRL110" s="0"/>
      <c r="MRM110" s="0"/>
      <c r="MRN110" s="0"/>
      <c r="MRO110" s="0"/>
      <c r="MRP110" s="0"/>
      <c r="MRQ110" s="0"/>
      <c r="MRR110" s="0"/>
      <c r="MRS110" s="0"/>
      <c r="MRT110" s="0"/>
      <c r="MRU110" s="0"/>
      <c r="MRV110" s="0"/>
      <c r="MRW110" s="0"/>
      <c r="MRX110" s="0"/>
      <c r="MRY110" s="0"/>
      <c r="MRZ110" s="0"/>
      <c r="MSA110" s="0"/>
      <c r="MSB110" s="0"/>
      <c r="MSC110" s="0"/>
      <c r="MSD110" s="0"/>
      <c r="MSE110" s="0"/>
      <c r="MSF110" s="0"/>
      <c r="MSG110" s="0"/>
      <c r="MSH110" s="0"/>
      <c r="MSI110" s="0"/>
      <c r="MSJ110" s="0"/>
      <c r="MSK110" s="0"/>
      <c r="MSL110" s="0"/>
      <c r="MSM110" s="0"/>
      <c r="MSN110" s="0"/>
      <c r="MSO110" s="0"/>
      <c r="MSP110" s="0"/>
      <c r="MSQ110" s="0"/>
      <c r="MSR110" s="0"/>
      <c r="MSS110" s="0"/>
      <c r="MST110" s="0"/>
      <c r="MSU110" s="0"/>
      <c r="MSV110" s="0"/>
      <c r="MSW110" s="0"/>
      <c r="MSX110" s="0"/>
      <c r="MSY110" s="0"/>
      <c r="MSZ110" s="0"/>
      <c r="MTA110" s="0"/>
      <c r="MTB110" s="0"/>
      <c r="MTC110" s="0"/>
      <c r="MTD110" s="0"/>
      <c r="MTE110" s="0"/>
      <c r="MTF110" s="0"/>
      <c r="MTG110" s="0"/>
      <c r="MTH110" s="0"/>
      <c r="MTI110" s="0"/>
      <c r="MTJ110" s="0"/>
      <c r="MTK110" s="0"/>
      <c r="MTL110" s="0"/>
      <c r="MTM110" s="0"/>
      <c r="MTN110" s="0"/>
      <c r="MTO110" s="0"/>
      <c r="MTP110" s="0"/>
      <c r="MTQ110" s="0"/>
      <c r="MTR110" s="0"/>
      <c r="MTS110" s="0"/>
      <c r="MTT110" s="0"/>
      <c r="MTU110" s="0"/>
      <c r="MTV110" s="0"/>
      <c r="MTW110" s="0"/>
      <c r="MTX110" s="0"/>
      <c r="MTY110" s="0"/>
      <c r="MTZ110" s="0"/>
      <c r="MUA110" s="0"/>
      <c r="MUB110" s="0"/>
      <c r="MUC110" s="0"/>
      <c r="MUD110" s="0"/>
      <c r="MUE110" s="0"/>
      <c r="MUF110" s="0"/>
      <c r="MUG110" s="0"/>
      <c r="MUH110" s="0"/>
      <c r="MUI110" s="0"/>
      <c r="MUJ110" s="0"/>
      <c r="MUK110" s="0"/>
      <c r="MUL110" s="0"/>
      <c r="MUM110" s="0"/>
      <c r="MUN110" s="0"/>
      <c r="MUO110" s="0"/>
      <c r="MUP110" s="0"/>
      <c r="MUQ110" s="0"/>
      <c r="MUR110" s="0"/>
      <c r="MUS110" s="0"/>
      <c r="MUT110" s="0"/>
      <c r="MUU110" s="0"/>
      <c r="MUV110" s="0"/>
      <c r="MUW110" s="0"/>
      <c r="MUX110" s="0"/>
      <c r="MUY110" s="0"/>
      <c r="MUZ110" s="0"/>
      <c r="MVA110" s="0"/>
      <c r="MVB110" s="0"/>
      <c r="MVC110" s="0"/>
      <c r="MVD110" s="0"/>
      <c r="MVE110" s="0"/>
      <c r="MVF110" s="0"/>
      <c r="MVG110" s="0"/>
      <c r="MVH110" s="0"/>
      <c r="MVI110" s="0"/>
      <c r="MVJ110" s="0"/>
      <c r="MVK110" s="0"/>
      <c r="MVL110" s="0"/>
      <c r="MVM110" s="0"/>
      <c r="MVN110" s="0"/>
      <c r="MVO110" s="0"/>
      <c r="MVP110" s="0"/>
      <c r="MVQ110" s="0"/>
      <c r="MVR110" s="0"/>
      <c r="MVS110" s="0"/>
      <c r="MVT110" s="0"/>
      <c r="MVU110" s="0"/>
      <c r="MVV110" s="0"/>
      <c r="MVW110" s="0"/>
      <c r="MVX110" s="0"/>
      <c r="MVY110" s="0"/>
      <c r="MVZ110" s="0"/>
      <c r="MWA110" s="0"/>
      <c r="MWB110" s="0"/>
      <c r="MWC110" s="0"/>
      <c r="MWD110" s="0"/>
      <c r="MWE110" s="0"/>
      <c r="MWF110" s="0"/>
      <c r="MWG110" s="0"/>
      <c r="MWH110" s="0"/>
      <c r="MWI110" s="0"/>
      <c r="MWJ110" s="0"/>
      <c r="MWK110" s="0"/>
      <c r="MWL110" s="0"/>
      <c r="MWM110" s="0"/>
      <c r="MWN110" s="0"/>
      <c r="MWO110" s="0"/>
      <c r="MWP110" s="0"/>
      <c r="MWQ110" s="0"/>
      <c r="MWR110" s="0"/>
      <c r="MWS110" s="0"/>
      <c r="MWT110" s="0"/>
      <c r="MWU110" s="0"/>
      <c r="MWV110" s="0"/>
      <c r="MWW110" s="0"/>
      <c r="MWX110" s="0"/>
      <c r="MWY110" s="0"/>
      <c r="MWZ110" s="0"/>
      <c r="MXA110" s="0"/>
      <c r="MXB110" s="0"/>
      <c r="MXC110" s="0"/>
      <c r="MXD110" s="0"/>
      <c r="MXE110" s="0"/>
      <c r="MXF110" s="0"/>
      <c r="MXG110" s="0"/>
      <c r="MXH110" s="0"/>
      <c r="MXI110" s="0"/>
      <c r="MXJ110" s="0"/>
      <c r="MXK110" s="0"/>
      <c r="MXL110" s="0"/>
      <c r="MXM110" s="0"/>
      <c r="MXN110" s="0"/>
      <c r="MXO110" s="0"/>
      <c r="MXP110" s="0"/>
      <c r="MXQ110" s="0"/>
      <c r="MXR110" s="0"/>
      <c r="MXS110" s="0"/>
      <c r="MXT110" s="0"/>
      <c r="MXU110" s="0"/>
      <c r="MXV110" s="0"/>
      <c r="MXW110" s="0"/>
      <c r="MXX110" s="0"/>
      <c r="MXY110" s="0"/>
      <c r="MXZ110" s="0"/>
      <c r="MYA110" s="0"/>
      <c r="MYB110" s="0"/>
      <c r="MYC110" s="0"/>
      <c r="MYD110" s="0"/>
      <c r="MYE110" s="0"/>
      <c r="MYF110" s="0"/>
      <c r="MYG110" s="0"/>
      <c r="MYH110" s="0"/>
      <c r="MYI110" s="0"/>
      <c r="MYJ110" s="0"/>
      <c r="MYK110" s="0"/>
      <c r="MYL110" s="0"/>
      <c r="MYM110" s="0"/>
      <c r="MYN110" s="0"/>
      <c r="MYO110" s="0"/>
      <c r="MYP110" s="0"/>
      <c r="MYQ110" s="0"/>
      <c r="MYR110" s="0"/>
      <c r="MYS110" s="0"/>
      <c r="MYT110" s="0"/>
      <c r="MYU110" s="0"/>
      <c r="MYV110" s="0"/>
      <c r="MYW110" s="0"/>
      <c r="MYX110" s="0"/>
      <c r="MYY110" s="0"/>
      <c r="MYZ110" s="0"/>
      <c r="MZA110" s="0"/>
      <c r="MZB110" s="0"/>
      <c r="MZC110" s="0"/>
      <c r="MZD110" s="0"/>
      <c r="MZE110" s="0"/>
      <c r="MZF110" s="0"/>
      <c r="MZG110" s="0"/>
      <c r="MZH110" s="0"/>
      <c r="MZI110" s="0"/>
      <c r="MZJ110" s="0"/>
      <c r="MZK110" s="0"/>
      <c r="MZL110" s="0"/>
      <c r="MZM110" s="0"/>
      <c r="MZN110" s="0"/>
      <c r="MZO110" s="0"/>
      <c r="MZP110" s="0"/>
      <c r="MZQ110" s="0"/>
      <c r="MZR110" s="0"/>
      <c r="MZS110" s="0"/>
      <c r="MZT110" s="0"/>
      <c r="MZU110" s="0"/>
      <c r="MZV110" s="0"/>
      <c r="MZW110" s="0"/>
      <c r="MZX110" s="0"/>
      <c r="MZY110" s="0"/>
      <c r="MZZ110" s="0"/>
      <c r="NAA110" s="0"/>
      <c r="NAB110" s="0"/>
      <c r="NAC110" s="0"/>
      <c r="NAD110" s="0"/>
      <c r="NAE110" s="0"/>
      <c r="NAF110" s="0"/>
      <c r="NAG110" s="0"/>
      <c r="NAH110" s="0"/>
      <c r="NAI110" s="0"/>
      <c r="NAJ110" s="0"/>
      <c r="NAK110" s="0"/>
      <c r="NAL110" s="0"/>
      <c r="NAM110" s="0"/>
      <c r="NAN110" s="0"/>
      <c r="NAO110" s="0"/>
      <c r="NAP110" s="0"/>
      <c r="NAQ110" s="0"/>
      <c r="NAR110" s="0"/>
      <c r="NAS110" s="0"/>
      <c r="NAT110" s="0"/>
      <c r="NAU110" s="0"/>
      <c r="NAV110" s="0"/>
      <c r="NAW110" s="0"/>
      <c r="NAX110" s="0"/>
      <c r="NAY110" s="0"/>
      <c r="NAZ110" s="0"/>
      <c r="NBA110" s="0"/>
      <c r="NBB110" s="0"/>
      <c r="NBC110" s="0"/>
      <c r="NBD110" s="0"/>
      <c r="NBE110" s="0"/>
      <c r="NBF110" s="0"/>
      <c r="NBG110" s="0"/>
      <c r="NBH110" s="0"/>
      <c r="NBI110" s="0"/>
      <c r="NBJ110" s="0"/>
      <c r="NBK110" s="0"/>
      <c r="NBL110" s="0"/>
      <c r="NBM110" s="0"/>
      <c r="NBN110" s="0"/>
      <c r="NBO110" s="0"/>
      <c r="NBP110" s="0"/>
      <c r="NBQ110" s="0"/>
      <c r="NBR110" s="0"/>
      <c r="NBS110" s="0"/>
      <c r="NBT110" s="0"/>
      <c r="NBU110" s="0"/>
      <c r="NBV110" s="0"/>
      <c r="NBW110" s="0"/>
      <c r="NBX110" s="0"/>
      <c r="NBY110" s="0"/>
      <c r="NBZ110" s="0"/>
      <c r="NCA110" s="0"/>
      <c r="NCB110" s="0"/>
      <c r="NCC110" s="0"/>
      <c r="NCD110" s="0"/>
      <c r="NCE110" s="0"/>
      <c r="NCF110" s="0"/>
      <c r="NCG110" s="0"/>
      <c r="NCH110" s="0"/>
      <c r="NCI110" s="0"/>
      <c r="NCJ110" s="0"/>
      <c r="NCK110" s="0"/>
      <c r="NCL110" s="0"/>
      <c r="NCM110" s="0"/>
      <c r="NCN110" s="0"/>
      <c r="NCO110" s="0"/>
      <c r="NCP110" s="0"/>
      <c r="NCQ110" s="0"/>
      <c r="NCR110" s="0"/>
      <c r="NCS110" s="0"/>
      <c r="NCT110" s="0"/>
      <c r="NCU110" s="0"/>
      <c r="NCV110" s="0"/>
      <c r="NCW110" s="0"/>
      <c r="NCX110" s="0"/>
      <c r="NCY110" s="0"/>
      <c r="NCZ110" s="0"/>
      <c r="NDA110" s="0"/>
      <c r="NDB110" s="0"/>
      <c r="NDC110" s="0"/>
      <c r="NDD110" s="0"/>
      <c r="NDE110" s="0"/>
      <c r="NDF110" s="0"/>
      <c r="NDG110" s="0"/>
      <c r="NDH110" s="0"/>
      <c r="NDI110" s="0"/>
      <c r="NDJ110" s="0"/>
      <c r="NDK110" s="0"/>
      <c r="NDL110" s="0"/>
      <c r="NDM110" s="0"/>
      <c r="NDN110" s="0"/>
      <c r="NDO110" s="0"/>
      <c r="NDP110" s="0"/>
      <c r="NDQ110" s="0"/>
      <c r="NDR110" s="0"/>
      <c r="NDS110" s="0"/>
      <c r="NDT110" s="0"/>
      <c r="NDU110" s="0"/>
      <c r="NDV110" s="0"/>
      <c r="NDW110" s="0"/>
      <c r="NDX110" s="0"/>
      <c r="NDY110" s="0"/>
      <c r="NDZ110" s="0"/>
      <c r="NEA110" s="0"/>
      <c r="NEB110" s="0"/>
      <c r="NEC110" s="0"/>
      <c r="NED110" s="0"/>
      <c r="NEE110" s="0"/>
      <c r="NEF110" s="0"/>
      <c r="NEG110" s="0"/>
      <c r="NEH110" s="0"/>
      <c r="NEI110" s="0"/>
      <c r="NEJ110" s="0"/>
      <c r="NEK110" s="0"/>
      <c r="NEL110" s="0"/>
      <c r="NEM110" s="0"/>
      <c r="NEN110" s="0"/>
      <c r="NEO110" s="0"/>
      <c r="NEP110" s="0"/>
      <c r="NEQ110" s="0"/>
      <c r="NER110" s="0"/>
      <c r="NES110" s="0"/>
      <c r="NET110" s="0"/>
      <c r="NEU110" s="0"/>
      <c r="NEV110" s="0"/>
      <c r="NEW110" s="0"/>
      <c r="NEX110" s="0"/>
      <c r="NEY110" s="0"/>
      <c r="NEZ110" s="0"/>
      <c r="NFA110" s="0"/>
      <c r="NFB110" s="0"/>
      <c r="NFC110" s="0"/>
      <c r="NFD110" s="0"/>
      <c r="NFE110" s="0"/>
      <c r="NFF110" s="0"/>
      <c r="NFG110" s="0"/>
      <c r="NFH110" s="0"/>
      <c r="NFI110" s="0"/>
      <c r="NFJ110" s="0"/>
      <c r="NFK110" s="0"/>
      <c r="NFL110" s="0"/>
      <c r="NFM110" s="0"/>
      <c r="NFN110" s="0"/>
      <c r="NFO110" s="0"/>
      <c r="NFP110" s="0"/>
      <c r="NFQ110" s="0"/>
      <c r="NFR110" s="0"/>
      <c r="NFS110" s="0"/>
      <c r="NFT110" s="0"/>
      <c r="NFU110" s="0"/>
      <c r="NFV110" s="0"/>
      <c r="NFW110" s="0"/>
      <c r="NFX110" s="0"/>
      <c r="NFY110" s="0"/>
      <c r="NFZ110" s="0"/>
      <c r="NGA110" s="0"/>
      <c r="NGB110" s="0"/>
      <c r="NGC110" s="0"/>
      <c r="NGD110" s="0"/>
      <c r="NGE110" s="0"/>
      <c r="NGF110" s="0"/>
      <c r="NGG110" s="0"/>
      <c r="NGH110" s="0"/>
      <c r="NGI110" s="0"/>
      <c r="NGJ110" s="0"/>
      <c r="NGK110" s="0"/>
      <c r="NGL110" s="0"/>
      <c r="NGM110" s="0"/>
      <c r="NGN110" s="0"/>
      <c r="NGO110" s="0"/>
      <c r="NGP110" s="0"/>
      <c r="NGQ110" s="0"/>
      <c r="NGR110" s="0"/>
      <c r="NGS110" s="0"/>
      <c r="NGT110" s="0"/>
      <c r="NGU110" s="0"/>
      <c r="NGV110" s="0"/>
      <c r="NGW110" s="0"/>
      <c r="NGX110" s="0"/>
      <c r="NGY110" s="0"/>
      <c r="NGZ110" s="0"/>
      <c r="NHA110" s="0"/>
      <c r="NHB110" s="0"/>
      <c r="NHC110" s="0"/>
      <c r="NHD110" s="0"/>
      <c r="NHE110" s="0"/>
      <c r="NHF110" s="0"/>
      <c r="NHG110" s="0"/>
      <c r="NHH110" s="0"/>
      <c r="NHI110" s="0"/>
      <c r="NHJ110" s="0"/>
      <c r="NHK110" s="0"/>
      <c r="NHL110" s="0"/>
      <c r="NHM110" s="0"/>
      <c r="NHN110" s="0"/>
      <c r="NHO110" s="0"/>
      <c r="NHP110" s="0"/>
      <c r="NHQ110" s="0"/>
      <c r="NHR110" s="0"/>
      <c r="NHS110" s="0"/>
      <c r="NHT110" s="0"/>
      <c r="NHU110" s="0"/>
      <c r="NHV110" s="0"/>
      <c r="NHW110" s="0"/>
      <c r="NHX110" s="0"/>
      <c r="NHY110" s="0"/>
      <c r="NHZ110" s="0"/>
      <c r="NIA110" s="0"/>
      <c r="NIB110" s="0"/>
      <c r="NIC110" s="0"/>
      <c r="NID110" s="0"/>
      <c r="NIE110" s="0"/>
      <c r="NIF110" s="0"/>
      <c r="NIG110" s="0"/>
      <c r="NIH110" s="0"/>
      <c r="NII110" s="0"/>
      <c r="NIJ110" s="0"/>
      <c r="NIK110" s="0"/>
      <c r="NIL110" s="0"/>
      <c r="NIM110" s="0"/>
      <c r="NIN110" s="0"/>
      <c r="NIO110" s="0"/>
      <c r="NIP110" s="0"/>
      <c r="NIQ110" s="0"/>
      <c r="NIR110" s="0"/>
      <c r="NIS110" s="0"/>
      <c r="NIT110" s="0"/>
      <c r="NIU110" s="0"/>
      <c r="NIV110" s="0"/>
      <c r="NIW110" s="0"/>
      <c r="NIX110" s="0"/>
      <c r="NIY110" s="0"/>
      <c r="NIZ110" s="0"/>
      <c r="NJA110" s="0"/>
      <c r="NJB110" s="0"/>
      <c r="NJC110" s="0"/>
      <c r="NJD110" s="0"/>
      <c r="NJE110" s="0"/>
      <c r="NJF110" s="0"/>
      <c r="NJG110" s="0"/>
      <c r="NJH110" s="0"/>
      <c r="NJI110" s="0"/>
      <c r="NJJ110" s="0"/>
      <c r="NJK110" s="0"/>
      <c r="NJL110" s="0"/>
      <c r="NJM110" s="0"/>
      <c r="NJN110" s="0"/>
      <c r="NJO110" s="0"/>
      <c r="NJP110" s="0"/>
      <c r="NJQ110" s="0"/>
      <c r="NJR110" s="0"/>
      <c r="NJS110" s="0"/>
      <c r="NJT110" s="0"/>
      <c r="NJU110" s="0"/>
      <c r="NJV110" s="0"/>
      <c r="NJW110" s="0"/>
      <c r="NJX110" s="0"/>
      <c r="NJY110" s="0"/>
      <c r="NJZ110" s="0"/>
      <c r="NKA110" s="0"/>
      <c r="NKB110" s="0"/>
      <c r="NKC110" s="0"/>
      <c r="NKD110" s="0"/>
      <c r="NKE110" s="0"/>
      <c r="NKF110" s="0"/>
      <c r="NKG110" s="0"/>
      <c r="NKH110" s="0"/>
      <c r="NKI110" s="0"/>
      <c r="NKJ110" s="0"/>
      <c r="NKK110" s="0"/>
      <c r="NKL110" s="0"/>
      <c r="NKM110" s="0"/>
      <c r="NKN110" s="0"/>
      <c r="NKO110" s="0"/>
      <c r="NKP110" s="0"/>
      <c r="NKQ110" s="0"/>
      <c r="NKR110" s="0"/>
      <c r="NKS110" s="0"/>
      <c r="NKT110" s="0"/>
      <c r="NKU110" s="0"/>
      <c r="NKV110" s="0"/>
      <c r="NKW110" s="0"/>
      <c r="NKX110" s="0"/>
      <c r="NKY110" s="0"/>
      <c r="NKZ110" s="0"/>
      <c r="NLA110" s="0"/>
      <c r="NLB110" s="0"/>
      <c r="NLC110" s="0"/>
      <c r="NLD110" s="0"/>
      <c r="NLE110" s="0"/>
      <c r="NLF110" s="0"/>
      <c r="NLG110" s="0"/>
      <c r="NLH110" s="0"/>
      <c r="NLI110" s="0"/>
      <c r="NLJ110" s="0"/>
      <c r="NLK110" s="0"/>
      <c r="NLL110" s="0"/>
      <c r="NLM110" s="0"/>
      <c r="NLN110" s="0"/>
      <c r="NLO110" s="0"/>
      <c r="NLP110" s="0"/>
      <c r="NLQ110" s="0"/>
      <c r="NLR110" s="0"/>
      <c r="NLS110" s="0"/>
      <c r="NLT110" s="0"/>
      <c r="NLU110" s="0"/>
      <c r="NLV110" s="0"/>
      <c r="NLW110" s="0"/>
      <c r="NLX110" s="0"/>
      <c r="NLY110" s="0"/>
      <c r="NLZ110" s="0"/>
      <c r="NMA110" s="0"/>
      <c r="NMB110" s="0"/>
      <c r="NMC110" s="0"/>
      <c r="NMD110" s="0"/>
      <c r="NME110" s="0"/>
      <c r="NMF110" s="0"/>
      <c r="NMG110" s="0"/>
      <c r="NMH110" s="0"/>
      <c r="NMI110" s="0"/>
      <c r="NMJ110" s="0"/>
      <c r="NMK110" s="0"/>
      <c r="NML110" s="0"/>
      <c r="NMM110" s="0"/>
      <c r="NMN110" s="0"/>
      <c r="NMO110" s="0"/>
      <c r="NMP110" s="0"/>
      <c r="NMQ110" s="0"/>
      <c r="NMR110" s="0"/>
      <c r="NMS110" s="0"/>
      <c r="NMT110" s="0"/>
      <c r="NMU110" s="0"/>
      <c r="NMV110" s="0"/>
      <c r="NMW110" s="0"/>
      <c r="NMX110" s="0"/>
      <c r="NMY110" s="0"/>
      <c r="NMZ110" s="0"/>
      <c r="NNA110" s="0"/>
      <c r="NNB110" s="0"/>
      <c r="NNC110" s="0"/>
      <c r="NND110" s="0"/>
      <c r="NNE110" s="0"/>
      <c r="NNF110" s="0"/>
      <c r="NNG110" s="0"/>
      <c r="NNH110" s="0"/>
      <c r="NNI110" s="0"/>
      <c r="NNJ110" s="0"/>
      <c r="NNK110" s="0"/>
      <c r="NNL110" s="0"/>
      <c r="NNM110" s="0"/>
      <c r="NNN110" s="0"/>
      <c r="NNO110" s="0"/>
      <c r="NNP110" s="0"/>
      <c r="NNQ110" s="0"/>
      <c r="NNR110" s="0"/>
      <c r="NNS110" s="0"/>
      <c r="NNT110" s="0"/>
      <c r="NNU110" s="0"/>
      <c r="NNV110" s="0"/>
      <c r="NNW110" s="0"/>
      <c r="NNX110" s="0"/>
      <c r="NNY110" s="0"/>
      <c r="NNZ110" s="0"/>
      <c r="NOA110" s="0"/>
      <c r="NOB110" s="0"/>
      <c r="NOC110" s="0"/>
      <c r="NOD110" s="0"/>
      <c r="NOE110" s="0"/>
      <c r="NOF110" s="0"/>
      <c r="NOG110" s="0"/>
      <c r="NOH110" s="0"/>
      <c r="NOI110" s="0"/>
      <c r="NOJ110" s="0"/>
      <c r="NOK110" s="0"/>
      <c r="NOL110" s="0"/>
      <c r="NOM110" s="0"/>
      <c r="NON110" s="0"/>
      <c r="NOO110" s="0"/>
      <c r="NOP110" s="0"/>
      <c r="NOQ110" s="0"/>
      <c r="NOR110" s="0"/>
      <c r="NOS110" s="0"/>
      <c r="NOT110" s="0"/>
      <c r="NOU110" s="0"/>
      <c r="NOV110" s="0"/>
      <c r="NOW110" s="0"/>
      <c r="NOX110" s="0"/>
      <c r="NOY110" s="0"/>
      <c r="NOZ110" s="0"/>
      <c r="NPA110" s="0"/>
      <c r="NPB110" s="0"/>
      <c r="NPC110" s="0"/>
      <c r="NPD110" s="0"/>
      <c r="NPE110" s="0"/>
      <c r="NPF110" s="0"/>
      <c r="NPG110" s="0"/>
      <c r="NPH110" s="0"/>
      <c r="NPI110" s="0"/>
      <c r="NPJ110" s="0"/>
      <c r="NPK110" s="0"/>
      <c r="NPL110" s="0"/>
      <c r="NPM110" s="0"/>
      <c r="NPN110" s="0"/>
      <c r="NPO110" s="0"/>
      <c r="NPP110" s="0"/>
      <c r="NPQ110" s="0"/>
      <c r="NPR110" s="0"/>
      <c r="NPS110" s="0"/>
      <c r="NPT110" s="0"/>
      <c r="NPU110" s="0"/>
      <c r="NPV110" s="0"/>
      <c r="NPW110" s="0"/>
      <c r="NPX110" s="0"/>
      <c r="NPY110" s="0"/>
      <c r="NPZ110" s="0"/>
      <c r="NQA110" s="0"/>
      <c r="NQB110" s="0"/>
      <c r="NQC110" s="0"/>
      <c r="NQD110" s="0"/>
      <c r="NQE110" s="0"/>
      <c r="NQF110" s="0"/>
      <c r="NQG110" s="0"/>
      <c r="NQH110" s="0"/>
      <c r="NQI110" s="0"/>
      <c r="NQJ110" s="0"/>
      <c r="NQK110" s="0"/>
      <c r="NQL110" s="0"/>
      <c r="NQM110" s="0"/>
      <c r="NQN110" s="0"/>
      <c r="NQO110" s="0"/>
      <c r="NQP110" s="0"/>
      <c r="NQQ110" s="0"/>
      <c r="NQR110" s="0"/>
      <c r="NQS110" s="0"/>
      <c r="NQT110" s="0"/>
      <c r="NQU110" s="0"/>
      <c r="NQV110" s="0"/>
      <c r="NQW110" s="0"/>
      <c r="NQX110" s="0"/>
      <c r="NQY110" s="0"/>
      <c r="NQZ110" s="0"/>
      <c r="NRA110" s="0"/>
      <c r="NRB110" s="0"/>
      <c r="NRC110" s="0"/>
      <c r="NRD110" s="0"/>
      <c r="NRE110" s="0"/>
      <c r="NRF110" s="0"/>
      <c r="NRG110" s="0"/>
      <c r="NRH110" s="0"/>
      <c r="NRI110" s="0"/>
      <c r="NRJ110" s="0"/>
      <c r="NRK110" s="0"/>
      <c r="NRL110" s="0"/>
      <c r="NRM110" s="0"/>
      <c r="NRN110" s="0"/>
      <c r="NRO110" s="0"/>
      <c r="NRP110" s="0"/>
      <c r="NRQ110" s="0"/>
      <c r="NRR110" s="0"/>
      <c r="NRS110" s="0"/>
      <c r="NRT110" s="0"/>
      <c r="NRU110" s="0"/>
      <c r="NRV110" s="0"/>
      <c r="NRW110" s="0"/>
      <c r="NRX110" s="0"/>
      <c r="NRY110" s="0"/>
      <c r="NRZ110" s="0"/>
      <c r="NSA110" s="0"/>
      <c r="NSB110" s="0"/>
      <c r="NSC110" s="0"/>
      <c r="NSD110" s="0"/>
      <c r="NSE110" s="0"/>
      <c r="NSF110" s="0"/>
      <c r="NSG110" s="0"/>
      <c r="NSH110" s="0"/>
      <c r="NSI110" s="0"/>
      <c r="NSJ110" s="0"/>
      <c r="NSK110" s="0"/>
      <c r="NSL110" s="0"/>
      <c r="NSM110" s="0"/>
      <c r="NSN110" s="0"/>
      <c r="NSO110" s="0"/>
      <c r="NSP110" s="0"/>
      <c r="NSQ110" s="0"/>
      <c r="NSR110" s="0"/>
      <c r="NSS110" s="0"/>
      <c r="NST110" s="0"/>
      <c r="NSU110" s="0"/>
      <c r="NSV110" s="0"/>
      <c r="NSW110" s="0"/>
      <c r="NSX110" s="0"/>
      <c r="NSY110" s="0"/>
      <c r="NSZ110" s="0"/>
      <c r="NTA110" s="0"/>
      <c r="NTB110" s="0"/>
      <c r="NTC110" s="0"/>
      <c r="NTD110" s="0"/>
      <c r="NTE110" s="0"/>
      <c r="NTF110" s="0"/>
      <c r="NTG110" s="0"/>
      <c r="NTH110" s="0"/>
      <c r="NTI110" s="0"/>
      <c r="NTJ110" s="0"/>
      <c r="NTK110" s="0"/>
      <c r="NTL110" s="0"/>
      <c r="NTM110" s="0"/>
      <c r="NTN110" s="0"/>
      <c r="NTO110" s="0"/>
      <c r="NTP110" s="0"/>
      <c r="NTQ110" s="0"/>
      <c r="NTR110" s="0"/>
      <c r="NTS110" s="0"/>
      <c r="NTT110" s="0"/>
      <c r="NTU110" s="0"/>
      <c r="NTV110" s="0"/>
      <c r="NTW110" s="0"/>
      <c r="NTX110" s="0"/>
      <c r="NTY110" s="0"/>
      <c r="NTZ110" s="0"/>
      <c r="NUA110" s="0"/>
      <c r="NUB110" s="0"/>
      <c r="NUC110" s="0"/>
      <c r="NUD110" s="0"/>
      <c r="NUE110" s="0"/>
      <c r="NUF110" s="0"/>
      <c r="NUG110" s="0"/>
      <c r="NUH110" s="0"/>
      <c r="NUI110" s="0"/>
      <c r="NUJ110" s="0"/>
      <c r="NUK110" s="0"/>
      <c r="NUL110" s="0"/>
      <c r="NUM110" s="0"/>
      <c r="NUN110" s="0"/>
      <c r="NUO110" s="0"/>
      <c r="NUP110" s="0"/>
      <c r="NUQ110" s="0"/>
      <c r="NUR110" s="0"/>
      <c r="NUS110" s="0"/>
      <c r="NUT110" s="0"/>
      <c r="NUU110" s="0"/>
      <c r="NUV110" s="0"/>
      <c r="NUW110" s="0"/>
      <c r="NUX110" s="0"/>
      <c r="NUY110" s="0"/>
      <c r="NUZ110" s="0"/>
      <c r="NVA110" s="0"/>
      <c r="NVB110" s="0"/>
      <c r="NVC110" s="0"/>
      <c r="NVD110" s="0"/>
      <c r="NVE110" s="0"/>
      <c r="NVF110" s="0"/>
      <c r="NVG110" s="0"/>
      <c r="NVH110" s="0"/>
      <c r="NVI110" s="0"/>
      <c r="NVJ110" s="0"/>
      <c r="NVK110" s="0"/>
      <c r="NVL110" s="0"/>
      <c r="NVM110" s="0"/>
      <c r="NVN110" s="0"/>
      <c r="NVO110" s="0"/>
      <c r="NVP110" s="0"/>
      <c r="NVQ110" s="0"/>
      <c r="NVR110" s="0"/>
      <c r="NVS110" s="0"/>
      <c r="NVT110" s="0"/>
      <c r="NVU110" s="0"/>
      <c r="NVV110" s="0"/>
      <c r="NVW110" s="0"/>
      <c r="NVX110" s="0"/>
      <c r="NVY110" s="0"/>
      <c r="NVZ110" s="0"/>
      <c r="NWA110" s="0"/>
      <c r="NWB110" s="0"/>
      <c r="NWC110" s="0"/>
      <c r="NWD110" s="0"/>
      <c r="NWE110" s="0"/>
      <c r="NWF110" s="0"/>
      <c r="NWG110" s="0"/>
      <c r="NWH110" s="0"/>
      <c r="NWI110" s="0"/>
      <c r="NWJ110" s="0"/>
      <c r="NWK110" s="0"/>
      <c r="NWL110" s="0"/>
      <c r="NWM110" s="0"/>
      <c r="NWN110" s="0"/>
      <c r="NWO110" s="0"/>
      <c r="NWP110" s="0"/>
      <c r="NWQ110" s="0"/>
      <c r="NWR110" s="0"/>
      <c r="NWS110" s="0"/>
      <c r="NWT110" s="0"/>
      <c r="NWU110" s="0"/>
      <c r="NWV110" s="0"/>
      <c r="NWW110" s="0"/>
      <c r="NWX110" s="0"/>
      <c r="NWY110" s="0"/>
      <c r="NWZ110" s="0"/>
      <c r="NXA110" s="0"/>
      <c r="NXB110" s="0"/>
      <c r="NXC110" s="0"/>
      <c r="NXD110" s="0"/>
      <c r="NXE110" s="0"/>
      <c r="NXF110" s="0"/>
      <c r="NXG110" s="0"/>
      <c r="NXH110" s="0"/>
      <c r="NXI110" s="0"/>
      <c r="NXJ110" s="0"/>
      <c r="NXK110" s="0"/>
      <c r="NXL110" s="0"/>
      <c r="NXM110" s="0"/>
      <c r="NXN110" s="0"/>
      <c r="NXO110" s="0"/>
      <c r="NXP110" s="0"/>
      <c r="NXQ110" s="0"/>
      <c r="NXR110" s="0"/>
      <c r="NXS110" s="0"/>
      <c r="NXT110" s="0"/>
      <c r="NXU110" s="0"/>
      <c r="NXV110" s="0"/>
      <c r="NXW110" s="0"/>
      <c r="NXX110" s="0"/>
      <c r="NXY110" s="0"/>
      <c r="NXZ110" s="0"/>
      <c r="NYA110" s="0"/>
      <c r="NYB110" s="0"/>
      <c r="NYC110" s="0"/>
      <c r="NYD110" s="0"/>
      <c r="NYE110" s="0"/>
      <c r="NYF110" s="0"/>
      <c r="NYG110" s="0"/>
      <c r="NYH110" s="0"/>
      <c r="NYI110" s="0"/>
      <c r="NYJ110" s="0"/>
      <c r="NYK110" s="0"/>
      <c r="NYL110" s="0"/>
      <c r="NYM110" s="0"/>
      <c r="NYN110" s="0"/>
      <c r="NYO110" s="0"/>
      <c r="NYP110" s="0"/>
      <c r="NYQ110" s="0"/>
      <c r="NYR110" s="0"/>
      <c r="NYS110" s="0"/>
      <c r="NYT110" s="0"/>
      <c r="NYU110" s="0"/>
      <c r="NYV110" s="0"/>
      <c r="NYW110" s="0"/>
      <c r="NYX110" s="0"/>
      <c r="NYY110" s="0"/>
      <c r="NYZ110" s="0"/>
      <c r="NZA110" s="0"/>
      <c r="NZB110" s="0"/>
      <c r="NZC110" s="0"/>
      <c r="NZD110" s="0"/>
      <c r="NZE110" s="0"/>
      <c r="NZF110" s="0"/>
      <c r="NZG110" s="0"/>
      <c r="NZH110" s="0"/>
      <c r="NZI110" s="0"/>
      <c r="NZJ110" s="0"/>
      <c r="NZK110" s="0"/>
      <c r="NZL110" s="0"/>
      <c r="NZM110" s="0"/>
      <c r="NZN110" s="0"/>
      <c r="NZO110" s="0"/>
      <c r="NZP110" s="0"/>
      <c r="NZQ110" s="0"/>
      <c r="NZR110" s="0"/>
      <c r="NZS110" s="0"/>
      <c r="NZT110" s="0"/>
      <c r="NZU110" s="0"/>
      <c r="NZV110" s="0"/>
      <c r="NZW110" s="0"/>
      <c r="NZX110" s="0"/>
      <c r="NZY110" s="0"/>
      <c r="NZZ110" s="0"/>
      <c r="OAA110" s="0"/>
      <c r="OAB110" s="0"/>
      <c r="OAC110" s="0"/>
      <c r="OAD110" s="0"/>
      <c r="OAE110" s="0"/>
      <c r="OAF110" s="0"/>
      <c r="OAG110" s="0"/>
      <c r="OAH110" s="0"/>
      <c r="OAI110" s="0"/>
      <c r="OAJ110" s="0"/>
      <c r="OAK110" s="0"/>
      <c r="OAL110" s="0"/>
      <c r="OAM110" s="0"/>
      <c r="OAN110" s="0"/>
      <c r="OAO110" s="0"/>
      <c r="OAP110" s="0"/>
      <c r="OAQ110" s="0"/>
      <c r="OAR110" s="0"/>
      <c r="OAS110" s="0"/>
      <c r="OAT110" s="0"/>
      <c r="OAU110" s="0"/>
      <c r="OAV110" s="0"/>
      <c r="OAW110" s="0"/>
      <c r="OAX110" s="0"/>
      <c r="OAY110" s="0"/>
      <c r="OAZ110" s="0"/>
      <c r="OBA110" s="0"/>
      <c r="OBB110" s="0"/>
      <c r="OBC110" s="0"/>
      <c r="OBD110" s="0"/>
      <c r="OBE110" s="0"/>
      <c r="OBF110" s="0"/>
      <c r="OBG110" s="0"/>
      <c r="OBH110" s="0"/>
      <c r="OBI110" s="0"/>
      <c r="OBJ110" s="0"/>
      <c r="OBK110" s="0"/>
      <c r="OBL110" s="0"/>
      <c r="OBM110" s="0"/>
      <c r="OBN110" s="0"/>
      <c r="OBO110" s="0"/>
      <c r="OBP110" s="0"/>
      <c r="OBQ110" s="0"/>
      <c r="OBR110" s="0"/>
      <c r="OBS110" s="0"/>
      <c r="OBT110" s="0"/>
      <c r="OBU110" s="0"/>
      <c r="OBV110" s="0"/>
      <c r="OBW110" s="0"/>
      <c r="OBX110" s="0"/>
      <c r="OBY110" s="0"/>
      <c r="OBZ110" s="0"/>
      <c r="OCA110" s="0"/>
      <c r="OCB110" s="0"/>
      <c r="OCC110" s="0"/>
      <c r="OCD110" s="0"/>
      <c r="OCE110" s="0"/>
      <c r="OCF110" s="0"/>
      <c r="OCG110" s="0"/>
      <c r="OCH110" s="0"/>
      <c r="OCI110" s="0"/>
      <c r="OCJ110" s="0"/>
      <c r="OCK110" s="0"/>
      <c r="OCL110" s="0"/>
      <c r="OCM110" s="0"/>
      <c r="OCN110" s="0"/>
      <c r="OCO110" s="0"/>
      <c r="OCP110" s="0"/>
      <c r="OCQ110" s="0"/>
      <c r="OCR110" s="0"/>
      <c r="OCS110" s="0"/>
      <c r="OCT110" s="0"/>
      <c r="OCU110" s="0"/>
      <c r="OCV110" s="0"/>
      <c r="OCW110" s="0"/>
      <c r="OCX110" s="0"/>
      <c r="OCY110" s="0"/>
      <c r="OCZ110" s="0"/>
      <c r="ODA110" s="0"/>
      <c r="ODB110" s="0"/>
      <c r="ODC110" s="0"/>
      <c r="ODD110" s="0"/>
      <c r="ODE110" s="0"/>
      <c r="ODF110" s="0"/>
      <c r="ODG110" s="0"/>
      <c r="ODH110" s="0"/>
      <c r="ODI110" s="0"/>
      <c r="ODJ110" s="0"/>
      <c r="ODK110" s="0"/>
      <c r="ODL110" s="0"/>
      <c r="ODM110" s="0"/>
      <c r="ODN110" s="0"/>
      <c r="ODO110" s="0"/>
      <c r="ODP110" s="0"/>
      <c r="ODQ110" s="0"/>
      <c r="ODR110" s="0"/>
      <c r="ODS110" s="0"/>
      <c r="ODT110" s="0"/>
      <c r="ODU110" s="0"/>
      <c r="ODV110" s="0"/>
      <c r="ODW110" s="0"/>
      <c r="ODX110" s="0"/>
      <c r="ODY110" s="0"/>
      <c r="ODZ110" s="0"/>
      <c r="OEA110" s="0"/>
      <c r="OEB110" s="0"/>
      <c r="OEC110" s="0"/>
      <c r="OED110" s="0"/>
      <c r="OEE110" s="0"/>
      <c r="OEF110" s="0"/>
      <c r="OEG110" s="0"/>
      <c r="OEH110" s="0"/>
      <c r="OEI110" s="0"/>
      <c r="OEJ110" s="0"/>
      <c r="OEK110" s="0"/>
      <c r="OEL110" s="0"/>
      <c r="OEM110" s="0"/>
      <c r="OEN110" s="0"/>
      <c r="OEO110" s="0"/>
      <c r="OEP110" s="0"/>
      <c r="OEQ110" s="0"/>
      <c r="OER110" s="0"/>
      <c r="OES110" s="0"/>
      <c r="OET110" s="0"/>
      <c r="OEU110" s="0"/>
      <c r="OEV110" s="0"/>
      <c r="OEW110" s="0"/>
      <c r="OEX110" s="0"/>
      <c r="OEY110" s="0"/>
      <c r="OEZ110" s="0"/>
      <c r="OFA110" s="0"/>
      <c r="OFB110" s="0"/>
      <c r="OFC110" s="0"/>
      <c r="OFD110" s="0"/>
      <c r="OFE110" s="0"/>
      <c r="OFF110" s="0"/>
      <c r="OFG110" s="0"/>
      <c r="OFH110" s="0"/>
      <c r="OFI110" s="0"/>
      <c r="OFJ110" s="0"/>
      <c r="OFK110" s="0"/>
      <c r="OFL110" s="0"/>
      <c r="OFM110" s="0"/>
      <c r="OFN110" s="0"/>
      <c r="OFO110" s="0"/>
      <c r="OFP110" s="0"/>
      <c r="OFQ110" s="0"/>
      <c r="OFR110" s="0"/>
      <c r="OFS110" s="0"/>
      <c r="OFT110" s="0"/>
      <c r="OFU110" s="0"/>
      <c r="OFV110" s="0"/>
      <c r="OFW110" s="0"/>
      <c r="OFX110" s="0"/>
      <c r="OFY110" s="0"/>
      <c r="OFZ110" s="0"/>
      <c r="OGA110" s="0"/>
      <c r="OGB110" s="0"/>
      <c r="OGC110" s="0"/>
      <c r="OGD110" s="0"/>
      <c r="OGE110" s="0"/>
      <c r="OGF110" s="0"/>
      <c r="OGG110" s="0"/>
      <c r="OGH110" s="0"/>
      <c r="OGI110" s="0"/>
      <c r="OGJ110" s="0"/>
      <c r="OGK110" s="0"/>
      <c r="OGL110" s="0"/>
      <c r="OGM110" s="0"/>
      <c r="OGN110" s="0"/>
      <c r="OGO110" s="0"/>
      <c r="OGP110" s="0"/>
      <c r="OGQ110" s="0"/>
      <c r="OGR110" s="0"/>
      <c r="OGS110" s="0"/>
      <c r="OGT110" s="0"/>
      <c r="OGU110" s="0"/>
      <c r="OGV110" s="0"/>
      <c r="OGW110" s="0"/>
      <c r="OGX110" s="0"/>
      <c r="OGY110" s="0"/>
      <c r="OGZ110" s="0"/>
      <c r="OHA110" s="0"/>
      <c r="OHB110" s="0"/>
      <c r="OHC110" s="0"/>
      <c r="OHD110" s="0"/>
      <c r="OHE110" s="0"/>
      <c r="OHF110" s="0"/>
      <c r="OHG110" s="0"/>
      <c r="OHH110" s="0"/>
      <c r="OHI110" s="0"/>
      <c r="OHJ110" s="0"/>
      <c r="OHK110" s="0"/>
      <c r="OHL110" s="0"/>
      <c r="OHM110" s="0"/>
      <c r="OHN110" s="0"/>
      <c r="OHO110" s="0"/>
      <c r="OHP110" s="0"/>
      <c r="OHQ110" s="0"/>
      <c r="OHR110" s="0"/>
      <c r="OHS110" s="0"/>
      <c r="OHT110" s="0"/>
      <c r="OHU110" s="0"/>
      <c r="OHV110" s="0"/>
      <c r="OHW110" s="0"/>
      <c r="OHX110" s="0"/>
      <c r="OHY110" s="0"/>
      <c r="OHZ110" s="0"/>
      <c r="OIA110" s="0"/>
      <c r="OIB110" s="0"/>
      <c r="OIC110" s="0"/>
      <c r="OID110" s="0"/>
      <c r="OIE110" s="0"/>
      <c r="OIF110" s="0"/>
      <c r="OIG110" s="0"/>
      <c r="OIH110" s="0"/>
      <c r="OII110" s="0"/>
      <c r="OIJ110" s="0"/>
      <c r="OIK110" s="0"/>
      <c r="OIL110" s="0"/>
      <c r="OIM110" s="0"/>
      <c r="OIN110" s="0"/>
      <c r="OIO110" s="0"/>
      <c r="OIP110" s="0"/>
      <c r="OIQ110" s="0"/>
      <c r="OIR110" s="0"/>
      <c r="OIS110" s="0"/>
      <c r="OIT110" s="0"/>
      <c r="OIU110" s="0"/>
      <c r="OIV110" s="0"/>
      <c r="OIW110" s="0"/>
      <c r="OIX110" s="0"/>
      <c r="OIY110" s="0"/>
      <c r="OIZ110" s="0"/>
      <c r="OJA110" s="0"/>
      <c r="OJB110" s="0"/>
      <c r="OJC110" s="0"/>
      <c r="OJD110" s="0"/>
      <c r="OJE110" s="0"/>
      <c r="OJF110" s="0"/>
      <c r="OJG110" s="0"/>
      <c r="OJH110" s="0"/>
      <c r="OJI110" s="0"/>
      <c r="OJJ110" s="0"/>
      <c r="OJK110" s="0"/>
      <c r="OJL110" s="0"/>
      <c r="OJM110" s="0"/>
      <c r="OJN110" s="0"/>
      <c r="OJO110" s="0"/>
      <c r="OJP110" s="0"/>
      <c r="OJQ110" s="0"/>
      <c r="OJR110" s="0"/>
      <c r="OJS110" s="0"/>
      <c r="OJT110" s="0"/>
      <c r="OJU110" s="0"/>
      <c r="OJV110" s="0"/>
      <c r="OJW110" s="0"/>
      <c r="OJX110" s="0"/>
      <c r="OJY110" s="0"/>
      <c r="OJZ110" s="0"/>
      <c r="OKA110" s="0"/>
      <c r="OKB110" s="0"/>
      <c r="OKC110" s="0"/>
      <c r="OKD110" s="0"/>
      <c r="OKE110" s="0"/>
      <c r="OKF110" s="0"/>
      <c r="OKG110" s="0"/>
      <c r="OKH110" s="0"/>
      <c r="OKI110" s="0"/>
      <c r="OKJ110" s="0"/>
      <c r="OKK110" s="0"/>
      <c r="OKL110" s="0"/>
      <c r="OKM110" s="0"/>
      <c r="OKN110" s="0"/>
      <c r="OKO110" s="0"/>
      <c r="OKP110" s="0"/>
      <c r="OKQ110" s="0"/>
      <c r="OKR110" s="0"/>
      <c r="OKS110" s="0"/>
      <c r="OKT110" s="0"/>
      <c r="OKU110" s="0"/>
      <c r="OKV110" s="0"/>
      <c r="OKW110" s="0"/>
      <c r="OKX110" s="0"/>
      <c r="OKY110" s="0"/>
      <c r="OKZ110" s="0"/>
      <c r="OLA110" s="0"/>
      <c r="OLB110" s="0"/>
      <c r="OLC110" s="0"/>
      <c r="OLD110" s="0"/>
      <c r="OLE110" s="0"/>
      <c r="OLF110" s="0"/>
      <c r="OLG110" s="0"/>
      <c r="OLH110" s="0"/>
      <c r="OLI110" s="0"/>
      <c r="OLJ110" s="0"/>
      <c r="OLK110" s="0"/>
      <c r="OLL110" s="0"/>
      <c r="OLM110" s="0"/>
      <c r="OLN110" s="0"/>
      <c r="OLO110" s="0"/>
      <c r="OLP110" s="0"/>
      <c r="OLQ110" s="0"/>
      <c r="OLR110" s="0"/>
      <c r="OLS110" s="0"/>
      <c r="OLT110" s="0"/>
      <c r="OLU110" s="0"/>
      <c r="OLV110" s="0"/>
      <c r="OLW110" s="0"/>
      <c r="OLX110" s="0"/>
      <c r="OLY110" s="0"/>
      <c r="OLZ110" s="0"/>
      <c r="OMA110" s="0"/>
      <c r="OMB110" s="0"/>
      <c r="OMC110" s="0"/>
      <c r="OMD110" s="0"/>
      <c r="OME110" s="0"/>
      <c r="OMF110" s="0"/>
      <c r="OMG110" s="0"/>
      <c r="OMH110" s="0"/>
      <c r="OMI110" s="0"/>
      <c r="OMJ110" s="0"/>
      <c r="OMK110" s="0"/>
      <c r="OML110" s="0"/>
      <c r="OMM110" s="0"/>
      <c r="OMN110" s="0"/>
      <c r="OMO110" s="0"/>
      <c r="OMP110" s="0"/>
      <c r="OMQ110" s="0"/>
      <c r="OMR110" s="0"/>
      <c r="OMS110" s="0"/>
      <c r="OMT110" s="0"/>
      <c r="OMU110" s="0"/>
      <c r="OMV110" s="0"/>
      <c r="OMW110" s="0"/>
      <c r="OMX110" s="0"/>
      <c r="OMY110" s="0"/>
      <c r="OMZ110" s="0"/>
      <c r="ONA110" s="0"/>
      <c r="ONB110" s="0"/>
      <c r="ONC110" s="0"/>
      <c r="OND110" s="0"/>
      <c r="ONE110" s="0"/>
      <c r="ONF110" s="0"/>
      <c r="ONG110" s="0"/>
      <c r="ONH110" s="0"/>
      <c r="ONI110" s="0"/>
      <c r="ONJ110" s="0"/>
      <c r="ONK110" s="0"/>
      <c r="ONL110" s="0"/>
      <c r="ONM110" s="0"/>
      <c r="ONN110" s="0"/>
      <c r="ONO110" s="0"/>
      <c r="ONP110" s="0"/>
      <c r="ONQ110" s="0"/>
      <c r="ONR110" s="0"/>
      <c r="ONS110" s="0"/>
      <c r="ONT110" s="0"/>
      <c r="ONU110" s="0"/>
      <c r="ONV110" s="0"/>
      <c r="ONW110" s="0"/>
      <c r="ONX110" s="0"/>
      <c r="ONY110" s="0"/>
      <c r="ONZ110" s="0"/>
      <c r="OOA110" s="0"/>
      <c r="OOB110" s="0"/>
      <c r="OOC110" s="0"/>
      <c r="OOD110" s="0"/>
      <c r="OOE110" s="0"/>
      <c r="OOF110" s="0"/>
      <c r="OOG110" s="0"/>
      <c r="OOH110" s="0"/>
      <c r="OOI110" s="0"/>
      <c r="OOJ110" s="0"/>
      <c r="OOK110" s="0"/>
      <c r="OOL110" s="0"/>
      <c r="OOM110" s="0"/>
      <c r="OON110" s="0"/>
      <c r="OOO110" s="0"/>
      <c r="OOP110" s="0"/>
      <c r="OOQ110" s="0"/>
      <c r="OOR110" s="0"/>
      <c r="OOS110" s="0"/>
      <c r="OOT110" s="0"/>
      <c r="OOU110" s="0"/>
      <c r="OOV110" s="0"/>
      <c r="OOW110" s="0"/>
      <c r="OOX110" s="0"/>
      <c r="OOY110" s="0"/>
      <c r="OOZ110" s="0"/>
      <c r="OPA110" s="0"/>
      <c r="OPB110" s="0"/>
      <c r="OPC110" s="0"/>
      <c r="OPD110" s="0"/>
      <c r="OPE110" s="0"/>
      <c r="OPF110" s="0"/>
      <c r="OPG110" s="0"/>
      <c r="OPH110" s="0"/>
      <c r="OPI110" s="0"/>
      <c r="OPJ110" s="0"/>
      <c r="OPK110" s="0"/>
      <c r="OPL110" s="0"/>
      <c r="OPM110" s="0"/>
      <c r="OPN110" s="0"/>
      <c r="OPO110" s="0"/>
      <c r="OPP110" s="0"/>
      <c r="OPQ110" s="0"/>
      <c r="OPR110" s="0"/>
      <c r="OPS110" s="0"/>
      <c r="OPT110" s="0"/>
      <c r="OPU110" s="0"/>
      <c r="OPV110" s="0"/>
      <c r="OPW110" s="0"/>
      <c r="OPX110" s="0"/>
      <c r="OPY110" s="0"/>
      <c r="OPZ110" s="0"/>
      <c r="OQA110" s="0"/>
      <c r="OQB110" s="0"/>
      <c r="OQC110" s="0"/>
      <c r="OQD110" s="0"/>
      <c r="OQE110" s="0"/>
      <c r="OQF110" s="0"/>
      <c r="OQG110" s="0"/>
      <c r="OQH110" s="0"/>
      <c r="OQI110" s="0"/>
      <c r="OQJ110" s="0"/>
      <c r="OQK110" s="0"/>
      <c r="OQL110" s="0"/>
      <c r="OQM110" s="0"/>
      <c r="OQN110" s="0"/>
      <c r="OQO110" s="0"/>
      <c r="OQP110" s="0"/>
      <c r="OQQ110" s="0"/>
      <c r="OQR110" s="0"/>
      <c r="OQS110" s="0"/>
      <c r="OQT110" s="0"/>
      <c r="OQU110" s="0"/>
      <c r="OQV110" s="0"/>
      <c r="OQW110" s="0"/>
      <c r="OQX110" s="0"/>
      <c r="OQY110" s="0"/>
      <c r="OQZ110" s="0"/>
      <c r="ORA110" s="0"/>
      <c r="ORB110" s="0"/>
      <c r="ORC110" s="0"/>
      <c r="ORD110" s="0"/>
      <c r="ORE110" s="0"/>
      <c r="ORF110" s="0"/>
      <c r="ORG110" s="0"/>
      <c r="ORH110" s="0"/>
      <c r="ORI110" s="0"/>
      <c r="ORJ110" s="0"/>
      <c r="ORK110" s="0"/>
      <c r="ORL110" s="0"/>
      <c r="ORM110" s="0"/>
      <c r="ORN110" s="0"/>
      <c r="ORO110" s="0"/>
      <c r="ORP110" s="0"/>
      <c r="ORQ110" s="0"/>
      <c r="ORR110" s="0"/>
      <c r="ORS110" s="0"/>
      <c r="ORT110" s="0"/>
      <c r="ORU110" s="0"/>
      <c r="ORV110" s="0"/>
      <c r="ORW110" s="0"/>
      <c r="ORX110" s="0"/>
      <c r="ORY110" s="0"/>
      <c r="ORZ110" s="0"/>
      <c r="OSA110" s="0"/>
      <c r="OSB110" s="0"/>
      <c r="OSC110" s="0"/>
      <c r="OSD110" s="0"/>
      <c r="OSE110" s="0"/>
      <c r="OSF110" s="0"/>
      <c r="OSG110" s="0"/>
      <c r="OSH110" s="0"/>
      <c r="OSI110" s="0"/>
      <c r="OSJ110" s="0"/>
      <c r="OSK110" s="0"/>
      <c r="OSL110" s="0"/>
      <c r="OSM110" s="0"/>
      <c r="OSN110" s="0"/>
      <c r="OSO110" s="0"/>
      <c r="OSP110" s="0"/>
      <c r="OSQ110" s="0"/>
      <c r="OSR110" s="0"/>
      <c r="OSS110" s="0"/>
      <c r="OST110" s="0"/>
      <c r="OSU110" s="0"/>
      <c r="OSV110" s="0"/>
      <c r="OSW110" s="0"/>
      <c r="OSX110" s="0"/>
      <c r="OSY110" s="0"/>
      <c r="OSZ110" s="0"/>
      <c r="OTA110" s="0"/>
      <c r="OTB110" s="0"/>
      <c r="OTC110" s="0"/>
      <c r="OTD110" s="0"/>
      <c r="OTE110" s="0"/>
      <c r="OTF110" s="0"/>
      <c r="OTG110" s="0"/>
      <c r="OTH110" s="0"/>
      <c r="OTI110" s="0"/>
      <c r="OTJ110" s="0"/>
      <c r="OTK110" s="0"/>
      <c r="OTL110" s="0"/>
      <c r="OTM110" s="0"/>
      <c r="OTN110" s="0"/>
      <c r="OTO110" s="0"/>
      <c r="OTP110" s="0"/>
      <c r="OTQ110" s="0"/>
      <c r="OTR110" s="0"/>
      <c r="OTS110" s="0"/>
      <c r="OTT110" s="0"/>
      <c r="OTU110" s="0"/>
      <c r="OTV110" s="0"/>
      <c r="OTW110" s="0"/>
      <c r="OTX110" s="0"/>
      <c r="OTY110" s="0"/>
      <c r="OTZ110" s="0"/>
      <c r="OUA110" s="0"/>
      <c r="OUB110" s="0"/>
      <c r="OUC110" s="0"/>
      <c r="OUD110" s="0"/>
      <c r="OUE110" s="0"/>
      <c r="OUF110" s="0"/>
      <c r="OUG110" s="0"/>
      <c r="OUH110" s="0"/>
      <c r="OUI110" s="0"/>
      <c r="OUJ110" s="0"/>
      <c r="OUK110" s="0"/>
      <c r="OUL110" s="0"/>
      <c r="OUM110" s="0"/>
      <c r="OUN110" s="0"/>
      <c r="OUO110" s="0"/>
      <c r="OUP110" s="0"/>
      <c r="OUQ110" s="0"/>
      <c r="OUR110" s="0"/>
      <c r="OUS110" s="0"/>
      <c r="OUT110" s="0"/>
      <c r="OUU110" s="0"/>
      <c r="OUV110" s="0"/>
      <c r="OUW110" s="0"/>
      <c r="OUX110" s="0"/>
      <c r="OUY110" s="0"/>
      <c r="OUZ110" s="0"/>
      <c r="OVA110" s="0"/>
      <c r="OVB110" s="0"/>
      <c r="OVC110" s="0"/>
      <c r="OVD110" s="0"/>
      <c r="OVE110" s="0"/>
      <c r="OVF110" s="0"/>
      <c r="OVG110" s="0"/>
      <c r="OVH110" s="0"/>
      <c r="OVI110" s="0"/>
      <c r="OVJ110" s="0"/>
      <c r="OVK110" s="0"/>
      <c r="OVL110" s="0"/>
      <c r="OVM110" s="0"/>
      <c r="OVN110" s="0"/>
      <c r="OVO110" s="0"/>
      <c r="OVP110" s="0"/>
      <c r="OVQ110" s="0"/>
      <c r="OVR110" s="0"/>
      <c r="OVS110" s="0"/>
      <c r="OVT110" s="0"/>
      <c r="OVU110" s="0"/>
      <c r="OVV110" s="0"/>
      <c r="OVW110" s="0"/>
      <c r="OVX110" s="0"/>
      <c r="OVY110" s="0"/>
      <c r="OVZ110" s="0"/>
      <c r="OWA110" s="0"/>
      <c r="OWB110" s="0"/>
      <c r="OWC110" s="0"/>
      <c r="OWD110" s="0"/>
      <c r="OWE110" s="0"/>
      <c r="OWF110" s="0"/>
      <c r="OWG110" s="0"/>
      <c r="OWH110" s="0"/>
      <c r="OWI110" s="0"/>
      <c r="OWJ110" s="0"/>
      <c r="OWK110" s="0"/>
      <c r="OWL110" s="0"/>
      <c r="OWM110" s="0"/>
      <c r="OWN110" s="0"/>
      <c r="OWO110" s="0"/>
      <c r="OWP110" s="0"/>
      <c r="OWQ110" s="0"/>
      <c r="OWR110" s="0"/>
      <c r="OWS110" s="0"/>
      <c r="OWT110" s="0"/>
      <c r="OWU110" s="0"/>
      <c r="OWV110" s="0"/>
      <c r="OWW110" s="0"/>
      <c r="OWX110" s="0"/>
      <c r="OWY110" s="0"/>
      <c r="OWZ110" s="0"/>
      <c r="OXA110" s="0"/>
      <c r="OXB110" s="0"/>
      <c r="OXC110" s="0"/>
      <c r="OXD110" s="0"/>
      <c r="OXE110" s="0"/>
      <c r="OXF110" s="0"/>
      <c r="OXG110" s="0"/>
      <c r="OXH110" s="0"/>
      <c r="OXI110" s="0"/>
      <c r="OXJ110" s="0"/>
      <c r="OXK110" s="0"/>
      <c r="OXL110" s="0"/>
      <c r="OXM110" s="0"/>
      <c r="OXN110" s="0"/>
      <c r="OXO110" s="0"/>
      <c r="OXP110" s="0"/>
      <c r="OXQ110" s="0"/>
      <c r="OXR110" s="0"/>
      <c r="OXS110" s="0"/>
      <c r="OXT110" s="0"/>
      <c r="OXU110" s="0"/>
      <c r="OXV110" s="0"/>
      <c r="OXW110" s="0"/>
      <c r="OXX110" s="0"/>
      <c r="OXY110" s="0"/>
      <c r="OXZ110" s="0"/>
      <c r="OYA110" s="0"/>
      <c r="OYB110" s="0"/>
      <c r="OYC110" s="0"/>
      <c r="OYD110" s="0"/>
      <c r="OYE110" s="0"/>
      <c r="OYF110" s="0"/>
      <c r="OYG110" s="0"/>
      <c r="OYH110" s="0"/>
      <c r="OYI110" s="0"/>
      <c r="OYJ110" s="0"/>
      <c r="OYK110" s="0"/>
      <c r="OYL110" s="0"/>
      <c r="OYM110" s="0"/>
      <c r="OYN110" s="0"/>
      <c r="OYO110" s="0"/>
      <c r="OYP110" s="0"/>
      <c r="OYQ110" s="0"/>
      <c r="OYR110" s="0"/>
      <c r="OYS110" s="0"/>
      <c r="OYT110" s="0"/>
      <c r="OYU110" s="0"/>
      <c r="OYV110" s="0"/>
      <c r="OYW110" s="0"/>
      <c r="OYX110" s="0"/>
      <c r="OYY110" s="0"/>
      <c r="OYZ110" s="0"/>
      <c r="OZA110" s="0"/>
      <c r="OZB110" s="0"/>
      <c r="OZC110" s="0"/>
      <c r="OZD110" s="0"/>
      <c r="OZE110" s="0"/>
      <c r="OZF110" s="0"/>
      <c r="OZG110" s="0"/>
      <c r="OZH110" s="0"/>
      <c r="OZI110" s="0"/>
      <c r="OZJ110" s="0"/>
      <c r="OZK110" s="0"/>
      <c r="OZL110" s="0"/>
      <c r="OZM110" s="0"/>
      <c r="OZN110" s="0"/>
      <c r="OZO110" s="0"/>
      <c r="OZP110" s="0"/>
      <c r="OZQ110" s="0"/>
      <c r="OZR110" s="0"/>
      <c r="OZS110" s="0"/>
      <c r="OZT110" s="0"/>
      <c r="OZU110" s="0"/>
      <c r="OZV110" s="0"/>
      <c r="OZW110" s="0"/>
      <c r="OZX110" s="0"/>
      <c r="OZY110" s="0"/>
      <c r="OZZ110" s="0"/>
      <c r="PAA110" s="0"/>
      <c r="PAB110" s="0"/>
      <c r="PAC110" s="0"/>
      <c r="PAD110" s="0"/>
      <c r="PAE110" s="0"/>
      <c r="PAF110" s="0"/>
      <c r="PAG110" s="0"/>
      <c r="PAH110" s="0"/>
      <c r="PAI110" s="0"/>
      <c r="PAJ110" s="0"/>
      <c r="PAK110" s="0"/>
      <c r="PAL110" s="0"/>
      <c r="PAM110" s="0"/>
      <c r="PAN110" s="0"/>
      <c r="PAO110" s="0"/>
      <c r="PAP110" s="0"/>
      <c r="PAQ110" s="0"/>
      <c r="PAR110" s="0"/>
      <c r="PAS110" s="0"/>
      <c r="PAT110" s="0"/>
      <c r="PAU110" s="0"/>
      <c r="PAV110" s="0"/>
      <c r="PAW110" s="0"/>
      <c r="PAX110" s="0"/>
      <c r="PAY110" s="0"/>
      <c r="PAZ110" s="0"/>
      <c r="PBA110" s="0"/>
      <c r="PBB110" s="0"/>
      <c r="PBC110" s="0"/>
      <c r="PBD110" s="0"/>
      <c r="PBE110" s="0"/>
      <c r="PBF110" s="0"/>
      <c r="PBG110" s="0"/>
      <c r="PBH110" s="0"/>
      <c r="PBI110" s="0"/>
      <c r="PBJ110" s="0"/>
      <c r="PBK110" s="0"/>
      <c r="PBL110" s="0"/>
      <c r="PBM110" s="0"/>
      <c r="PBN110" s="0"/>
      <c r="PBO110" s="0"/>
      <c r="PBP110" s="0"/>
      <c r="PBQ110" s="0"/>
      <c r="PBR110" s="0"/>
      <c r="PBS110" s="0"/>
      <c r="PBT110" s="0"/>
      <c r="PBU110" s="0"/>
      <c r="PBV110" s="0"/>
      <c r="PBW110" s="0"/>
      <c r="PBX110" s="0"/>
      <c r="PBY110" s="0"/>
      <c r="PBZ110" s="0"/>
      <c r="PCA110" s="0"/>
      <c r="PCB110" s="0"/>
      <c r="PCC110" s="0"/>
      <c r="PCD110" s="0"/>
      <c r="PCE110" s="0"/>
      <c r="PCF110" s="0"/>
      <c r="PCG110" s="0"/>
      <c r="PCH110" s="0"/>
      <c r="PCI110" s="0"/>
      <c r="PCJ110" s="0"/>
      <c r="PCK110" s="0"/>
      <c r="PCL110" s="0"/>
      <c r="PCM110" s="0"/>
      <c r="PCN110" s="0"/>
      <c r="PCO110" s="0"/>
      <c r="PCP110" s="0"/>
      <c r="PCQ110" s="0"/>
      <c r="PCR110" s="0"/>
      <c r="PCS110" s="0"/>
      <c r="PCT110" s="0"/>
      <c r="PCU110" s="0"/>
      <c r="PCV110" s="0"/>
      <c r="PCW110" s="0"/>
      <c r="PCX110" s="0"/>
      <c r="PCY110" s="0"/>
      <c r="PCZ110" s="0"/>
      <c r="PDA110" s="0"/>
      <c r="PDB110" s="0"/>
      <c r="PDC110" s="0"/>
      <c r="PDD110" s="0"/>
      <c r="PDE110" s="0"/>
      <c r="PDF110" s="0"/>
      <c r="PDG110" s="0"/>
      <c r="PDH110" s="0"/>
      <c r="PDI110" s="0"/>
      <c r="PDJ110" s="0"/>
      <c r="PDK110" s="0"/>
      <c r="PDL110" s="0"/>
      <c r="PDM110" s="0"/>
      <c r="PDN110" s="0"/>
      <c r="PDO110" s="0"/>
      <c r="PDP110" s="0"/>
      <c r="PDQ110" s="0"/>
      <c r="PDR110" s="0"/>
      <c r="PDS110" s="0"/>
      <c r="PDT110" s="0"/>
      <c r="PDU110" s="0"/>
      <c r="PDV110" s="0"/>
      <c r="PDW110" s="0"/>
      <c r="PDX110" s="0"/>
      <c r="PDY110" s="0"/>
      <c r="PDZ110" s="0"/>
      <c r="PEA110" s="0"/>
      <c r="PEB110" s="0"/>
      <c r="PEC110" s="0"/>
      <c r="PED110" s="0"/>
      <c r="PEE110" s="0"/>
      <c r="PEF110" s="0"/>
      <c r="PEG110" s="0"/>
      <c r="PEH110" s="0"/>
      <c r="PEI110" s="0"/>
      <c r="PEJ110" s="0"/>
      <c r="PEK110" s="0"/>
      <c r="PEL110" s="0"/>
      <c r="PEM110" s="0"/>
      <c r="PEN110" s="0"/>
      <c r="PEO110" s="0"/>
      <c r="PEP110" s="0"/>
      <c r="PEQ110" s="0"/>
      <c r="PER110" s="0"/>
      <c r="PES110" s="0"/>
      <c r="PET110" s="0"/>
      <c r="PEU110" s="0"/>
      <c r="PEV110" s="0"/>
      <c r="PEW110" s="0"/>
      <c r="PEX110" s="0"/>
      <c r="PEY110" s="0"/>
      <c r="PEZ110" s="0"/>
      <c r="PFA110" s="0"/>
      <c r="PFB110" s="0"/>
      <c r="PFC110" s="0"/>
      <c r="PFD110" s="0"/>
      <c r="PFE110" s="0"/>
      <c r="PFF110" s="0"/>
      <c r="PFG110" s="0"/>
      <c r="PFH110" s="0"/>
      <c r="PFI110" s="0"/>
      <c r="PFJ110" s="0"/>
      <c r="PFK110" s="0"/>
      <c r="PFL110" s="0"/>
      <c r="PFM110" s="0"/>
      <c r="PFN110" s="0"/>
      <c r="PFO110" s="0"/>
      <c r="PFP110" s="0"/>
      <c r="PFQ110" s="0"/>
      <c r="PFR110" s="0"/>
      <c r="PFS110" s="0"/>
      <c r="PFT110" s="0"/>
      <c r="PFU110" s="0"/>
      <c r="PFV110" s="0"/>
      <c r="PFW110" s="0"/>
      <c r="PFX110" s="0"/>
      <c r="PFY110" s="0"/>
      <c r="PFZ110" s="0"/>
      <c r="PGA110" s="0"/>
      <c r="PGB110" s="0"/>
      <c r="PGC110" s="0"/>
      <c r="PGD110" s="0"/>
      <c r="PGE110" s="0"/>
      <c r="PGF110" s="0"/>
      <c r="PGG110" s="0"/>
      <c r="PGH110" s="0"/>
      <c r="PGI110" s="0"/>
      <c r="PGJ110" s="0"/>
      <c r="PGK110" s="0"/>
      <c r="PGL110" s="0"/>
      <c r="PGM110" s="0"/>
      <c r="PGN110" s="0"/>
      <c r="PGO110" s="0"/>
      <c r="PGP110" s="0"/>
      <c r="PGQ110" s="0"/>
      <c r="PGR110" s="0"/>
      <c r="PGS110" s="0"/>
      <c r="PGT110" s="0"/>
      <c r="PGU110" s="0"/>
      <c r="PGV110" s="0"/>
      <c r="PGW110" s="0"/>
      <c r="PGX110" s="0"/>
      <c r="PGY110" s="0"/>
      <c r="PGZ110" s="0"/>
      <c r="PHA110" s="0"/>
      <c r="PHB110" s="0"/>
      <c r="PHC110" s="0"/>
      <c r="PHD110" s="0"/>
      <c r="PHE110" s="0"/>
      <c r="PHF110" s="0"/>
      <c r="PHG110" s="0"/>
      <c r="PHH110" s="0"/>
      <c r="PHI110" s="0"/>
      <c r="PHJ110" s="0"/>
      <c r="PHK110" s="0"/>
      <c r="PHL110" s="0"/>
      <c r="PHM110" s="0"/>
      <c r="PHN110" s="0"/>
      <c r="PHO110" s="0"/>
      <c r="PHP110" s="0"/>
      <c r="PHQ110" s="0"/>
      <c r="PHR110" s="0"/>
      <c r="PHS110" s="0"/>
      <c r="PHT110" s="0"/>
      <c r="PHU110" s="0"/>
      <c r="PHV110" s="0"/>
      <c r="PHW110" s="0"/>
      <c r="PHX110" s="0"/>
      <c r="PHY110" s="0"/>
      <c r="PHZ110" s="0"/>
      <c r="PIA110" s="0"/>
      <c r="PIB110" s="0"/>
      <c r="PIC110" s="0"/>
      <c r="PID110" s="0"/>
      <c r="PIE110" s="0"/>
      <c r="PIF110" s="0"/>
      <c r="PIG110" s="0"/>
      <c r="PIH110" s="0"/>
      <c r="PII110" s="0"/>
      <c r="PIJ110" s="0"/>
      <c r="PIK110" s="0"/>
      <c r="PIL110" s="0"/>
      <c r="PIM110" s="0"/>
      <c r="PIN110" s="0"/>
      <c r="PIO110" s="0"/>
      <c r="PIP110" s="0"/>
      <c r="PIQ110" s="0"/>
      <c r="PIR110" s="0"/>
      <c r="PIS110" s="0"/>
      <c r="PIT110" s="0"/>
      <c r="PIU110" s="0"/>
      <c r="PIV110" s="0"/>
      <c r="PIW110" s="0"/>
      <c r="PIX110" s="0"/>
      <c r="PIY110" s="0"/>
      <c r="PIZ110" s="0"/>
      <c r="PJA110" s="0"/>
      <c r="PJB110" s="0"/>
      <c r="PJC110" s="0"/>
      <c r="PJD110" s="0"/>
      <c r="PJE110" s="0"/>
      <c r="PJF110" s="0"/>
      <c r="PJG110" s="0"/>
      <c r="PJH110" s="0"/>
      <c r="PJI110" s="0"/>
      <c r="PJJ110" s="0"/>
      <c r="PJK110" s="0"/>
      <c r="PJL110" s="0"/>
      <c r="PJM110" s="0"/>
      <c r="PJN110" s="0"/>
      <c r="PJO110" s="0"/>
      <c r="PJP110" s="0"/>
      <c r="PJQ110" s="0"/>
      <c r="PJR110" s="0"/>
      <c r="PJS110" s="0"/>
      <c r="PJT110" s="0"/>
      <c r="PJU110" s="0"/>
      <c r="PJV110" s="0"/>
      <c r="PJW110" s="0"/>
      <c r="PJX110" s="0"/>
      <c r="PJY110" s="0"/>
      <c r="PJZ110" s="0"/>
      <c r="PKA110" s="0"/>
      <c r="PKB110" s="0"/>
      <c r="PKC110" s="0"/>
      <c r="PKD110" s="0"/>
      <c r="PKE110" s="0"/>
      <c r="PKF110" s="0"/>
      <c r="PKG110" s="0"/>
      <c r="PKH110" s="0"/>
      <c r="PKI110" s="0"/>
      <c r="PKJ110" s="0"/>
      <c r="PKK110" s="0"/>
      <c r="PKL110" s="0"/>
      <c r="PKM110" s="0"/>
      <c r="PKN110" s="0"/>
      <c r="PKO110" s="0"/>
      <c r="PKP110" s="0"/>
      <c r="PKQ110" s="0"/>
      <c r="PKR110" s="0"/>
      <c r="PKS110" s="0"/>
      <c r="PKT110" s="0"/>
      <c r="PKU110" s="0"/>
      <c r="PKV110" s="0"/>
      <c r="PKW110" s="0"/>
      <c r="PKX110" s="0"/>
      <c r="PKY110" s="0"/>
      <c r="PKZ110" s="0"/>
      <c r="PLA110" s="0"/>
      <c r="PLB110" s="0"/>
      <c r="PLC110" s="0"/>
      <c r="PLD110" s="0"/>
      <c r="PLE110" s="0"/>
      <c r="PLF110" s="0"/>
      <c r="PLG110" s="0"/>
      <c r="PLH110" s="0"/>
      <c r="PLI110" s="0"/>
      <c r="PLJ110" s="0"/>
      <c r="PLK110" s="0"/>
      <c r="PLL110" s="0"/>
      <c r="PLM110" s="0"/>
      <c r="PLN110" s="0"/>
      <c r="PLO110" s="0"/>
      <c r="PLP110" s="0"/>
      <c r="PLQ110" s="0"/>
      <c r="PLR110" s="0"/>
      <c r="PLS110" s="0"/>
      <c r="PLT110" s="0"/>
      <c r="PLU110" s="0"/>
      <c r="PLV110" s="0"/>
      <c r="PLW110" s="0"/>
      <c r="PLX110" s="0"/>
      <c r="PLY110" s="0"/>
      <c r="PLZ110" s="0"/>
      <c r="PMA110" s="0"/>
      <c r="PMB110" s="0"/>
      <c r="PMC110" s="0"/>
      <c r="PMD110" s="0"/>
      <c r="PME110" s="0"/>
      <c r="PMF110" s="0"/>
      <c r="PMG110" s="0"/>
      <c r="PMH110" s="0"/>
      <c r="PMI110" s="0"/>
      <c r="PMJ110" s="0"/>
      <c r="PMK110" s="0"/>
      <c r="PML110" s="0"/>
      <c r="PMM110" s="0"/>
      <c r="PMN110" s="0"/>
      <c r="PMO110" s="0"/>
      <c r="PMP110" s="0"/>
      <c r="PMQ110" s="0"/>
      <c r="PMR110" s="0"/>
      <c r="PMS110" s="0"/>
      <c r="PMT110" s="0"/>
      <c r="PMU110" s="0"/>
      <c r="PMV110" s="0"/>
      <c r="PMW110" s="0"/>
      <c r="PMX110" s="0"/>
      <c r="PMY110" s="0"/>
      <c r="PMZ110" s="0"/>
      <c r="PNA110" s="0"/>
      <c r="PNB110" s="0"/>
      <c r="PNC110" s="0"/>
      <c r="PND110" s="0"/>
      <c r="PNE110" s="0"/>
      <c r="PNF110" s="0"/>
      <c r="PNG110" s="0"/>
      <c r="PNH110" s="0"/>
      <c r="PNI110" s="0"/>
      <c r="PNJ110" s="0"/>
      <c r="PNK110" s="0"/>
      <c r="PNL110" s="0"/>
      <c r="PNM110" s="0"/>
      <c r="PNN110" s="0"/>
      <c r="PNO110" s="0"/>
      <c r="PNP110" s="0"/>
      <c r="PNQ110" s="0"/>
      <c r="PNR110" s="0"/>
      <c r="PNS110" s="0"/>
      <c r="PNT110" s="0"/>
      <c r="PNU110" s="0"/>
      <c r="PNV110" s="0"/>
      <c r="PNW110" s="0"/>
      <c r="PNX110" s="0"/>
      <c r="PNY110" s="0"/>
      <c r="PNZ110" s="0"/>
      <c r="POA110" s="0"/>
      <c r="POB110" s="0"/>
      <c r="POC110" s="0"/>
      <c r="POD110" s="0"/>
      <c r="POE110" s="0"/>
      <c r="POF110" s="0"/>
      <c r="POG110" s="0"/>
      <c r="POH110" s="0"/>
      <c r="POI110" s="0"/>
      <c r="POJ110" s="0"/>
      <c r="POK110" s="0"/>
      <c r="POL110" s="0"/>
      <c r="POM110" s="0"/>
      <c r="PON110" s="0"/>
      <c r="POO110" s="0"/>
      <c r="POP110" s="0"/>
      <c r="POQ110" s="0"/>
      <c r="POR110" s="0"/>
      <c r="POS110" s="0"/>
      <c r="POT110" s="0"/>
      <c r="POU110" s="0"/>
      <c r="POV110" s="0"/>
      <c r="POW110" s="0"/>
      <c r="POX110" s="0"/>
      <c r="POY110" s="0"/>
      <c r="POZ110" s="0"/>
      <c r="PPA110" s="0"/>
      <c r="PPB110" s="0"/>
      <c r="PPC110" s="0"/>
      <c r="PPD110" s="0"/>
      <c r="PPE110" s="0"/>
      <c r="PPF110" s="0"/>
      <c r="PPG110" s="0"/>
      <c r="PPH110" s="0"/>
      <c r="PPI110" s="0"/>
      <c r="PPJ110" s="0"/>
      <c r="PPK110" s="0"/>
      <c r="PPL110" s="0"/>
      <c r="PPM110" s="0"/>
      <c r="PPN110" s="0"/>
      <c r="PPO110" s="0"/>
      <c r="PPP110" s="0"/>
      <c r="PPQ110" s="0"/>
      <c r="PPR110" s="0"/>
      <c r="PPS110" s="0"/>
      <c r="PPT110" s="0"/>
      <c r="PPU110" s="0"/>
      <c r="PPV110" s="0"/>
      <c r="PPW110" s="0"/>
      <c r="PPX110" s="0"/>
      <c r="PPY110" s="0"/>
      <c r="PPZ110" s="0"/>
      <c r="PQA110" s="0"/>
      <c r="PQB110" s="0"/>
      <c r="PQC110" s="0"/>
      <c r="PQD110" s="0"/>
      <c r="PQE110" s="0"/>
      <c r="PQF110" s="0"/>
      <c r="PQG110" s="0"/>
      <c r="PQH110" s="0"/>
      <c r="PQI110" s="0"/>
      <c r="PQJ110" s="0"/>
      <c r="PQK110" s="0"/>
      <c r="PQL110" s="0"/>
      <c r="PQM110" s="0"/>
      <c r="PQN110" s="0"/>
      <c r="PQO110" s="0"/>
      <c r="PQP110" s="0"/>
      <c r="PQQ110" s="0"/>
      <c r="PQR110" s="0"/>
      <c r="PQS110" s="0"/>
      <c r="PQT110" s="0"/>
      <c r="PQU110" s="0"/>
      <c r="PQV110" s="0"/>
      <c r="PQW110" s="0"/>
      <c r="PQX110" s="0"/>
      <c r="PQY110" s="0"/>
      <c r="PQZ110" s="0"/>
      <c r="PRA110" s="0"/>
      <c r="PRB110" s="0"/>
      <c r="PRC110" s="0"/>
      <c r="PRD110" s="0"/>
      <c r="PRE110" s="0"/>
      <c r="PRF110" s="0"/>
      <c r="PRG110" s="0"/>
      <c r="PRH110" s="0"/>
      <c r="PRI110" s="0"/>
      <c r="PRJ110" s="0"/>
      <c r="PRK110" s="0"/>
      <c r="PRL110" s="0"/>
      <c r="PRM110" s="0"/>
      <c r="PRN110" s="0"/>
      <c r="PRO110" s="0"/>
      <c r="PRP110" s="0"/>
      <c r="PRQ110" s="0"/>
      <c r="PRR110" s="0"/>
      <c r="PRS110" s="0"/>
      <c r="PRT110" s="0"/>
      <c r="PRU110" s="0"/>
      <c r="PRV110" s="0"/>
      <c r="PRW110" s="0"/>
      <c r="PRX110" s="0"/>
      <c r="PRY110" s="0"/>
      <c r="PRZ110" s="0"/>
      <c r="PSA110" s="0"/>
      <c r="PSB110" s="0"/>
      <c r="PSC110" s="0"/>
      <c r="PSD110" s="0"/>
      <c r="PSE110" s="0"/>
      <c r="PSF110" s="0"/>
      <c r="PSG110" s="0"/>
      <c r="PSH110" s="0"/>
      <c r="PSI110" s="0"/>
      <c r="PSJ110" s="0"/>
      <c r="PSK110" s="0"/>
      <c r="PSL110" s="0"/>
      <c r="PSM110" s="0"/>
      <c r="PSN110" s="0"/>
      <c r="PSO110" s="0"/>
      <c r="PSP110" s="0"/>
      <c r="PSQ110" s="0"/>
      <c r="PSR110" s="0"/>
      <c r="PSS110" s="0"/>
      <c r="PST110" s="0"/>
      <c r="PSU110" s="0"/>
      <c r="PSV110" s="0"/>
      <c r="PSW110" s="0"/>
      <c r="PSX110" s="0"/>
      <c r="PSY110" s="0"/>
      <c r="PSZ110" s="0"/>
      <c r="PTA110" s="0"/>
      <c r="PTB110" s="0"/>
      <c r="PTC110" s="0"/>
      <c r="PTD110" s="0"/>
      <c r="PTE110" s="0"/>
      <c r="PTF110" s="0"/>
      <c r="PTG110" s="0"/>
      <c r="PTH110" s="0"/>
      <c r="PTI110" s="0"/>
      <c r="PTJ110" s="0"/>
      <c r="PTK110" s="0"/>
      <c r="PTL110" s="0"/>
      <c r="PTM110" s="0"/>
      <c r="PTN110" s="0"/>
      <c r="PTO110" s="0"/>
      <c r="PTP110" s="0"/>
      <c r="PTQ110" s="0"/>
      <c r="PTR110" s="0"/>
      <c r="PTS110" s="0"/>
      <c r="PTT110" s="0"/>
      <c r="PTU110" s="0"/>
      <c r="PTV110" s="0"/>
      <c r="PTW110" s="0"/>
      <c r="PTX110" s="0"/>
      <c r="PTY110" s="0"/>
      <c r="PTZ110" s="0"/>
      <c r="PUA110" s="0"/>
      <c r="PUB110" s="0"/>
      <c r="PUC110" s="0"/>
      <c r="PUD110" s="0"/>
      <c r="PUE110" s="0"/>
      <c r="PUF110" s="0"/>
      <c r="PUG110" s="0"/>
      <c r="PUH110" s="0"/>
      <c r="PUI110" s="0"/>
      <c r="PUJ110" s="0"/>
      <c r="PUK110" s="0"/>
      <c r="PUL110" s="0"/>
      <c r="PUM110" s="0"/>
      <c r="PUN110" s="0"/>
      <c r="PUO110" s="0"/>
      <c r="PUP110" s="0"/>
      <c r="PUQ110" s="0"/>
      <c r="PUR110" s="0"/>
      <c r="PUS110" s="0"/>
      <c r="PUT110" s="0"/>
      <c r="PUU110" s="0"/>
      <c r="PUV110" s="0"/>
      <c r="PUW110" s="0"/>
      <c r="PUX110" s="0"/>
      <c r="PUY110" s="0"/>
      <c r="PUZ110" s="0"/>
      <c r="PVA110" s="0"/>
      <c r="PVB110" s="0"/>
      <c r="PVC110" s="0"/>
      <c r="PVD110" s="0"/>
      <c r="PVE110" s="0"/>
      <c r="PVF110" s="0"/>
      <c r="PVG110" s="0"/>
      <c r="PVH110" s="0"/>
      <c r="PVI110" s="0"/>
      <c r="PVJ110" s="0"/>
      <c r="PVK110" s="0"/>
      <c r="PVL110" s="0"/>
      <c r="PVM110" s="0"/>
      <c r="PVN110" s="0"/>
      <c r="PVO110" s="0"/>
      <c r="PVP110" s="0"/>
      <c r="PVQ110" s="0"/>
      <c r="PVR110" s="0"/>
      <c r="PVS110" s="0"/>
      <c r="PVT110" s="0"/>
      <c r="PVU110" s="0"/>
      <c r="PVV110" s="0"/>
      <c r="PVW110" s="0"/>
      <c r="PVX110" s="0"/>
      <c r="PVY110" s="0"/>
      <c r="PVZ110" s="0"/>
      <c r="PWA110" s="0"/>
      <c r="PWB110" s="0"/>
      <c r="PWC110" s="0"/>
      <c r="PWD110" s="0"/>
      <c r="PWE110" s="0"/>
      <c r="PWF110" s="0"/>
      <c r="PWG110" s="0"/>
      <c r="PWH110" s="0"/>
      <c r="PWI110" s="0"/>
      <c r="PWJ110" s="0"/>
      <c r="PWK110" s="0"/>
      <c r="PWL110" s="0"/>
      <c r="PWM110" s="0"/>
      <c r="PWN110" s="0"/>
      <c r="PWO110" s="0"/>
      <c r="PWP110" s="0"/>
      <c r="PWQ110" s="0"/>
      <c r="PWR110" s="0"/>
      <c r="PWS110" s="0"/>
      <c r="PWT110" s="0"/>
      <c r="PWU110" s="0"/>
      <c r="PWV110" s="0"/>
      <c r="PWW110" s="0"/>
      <c r="PWX110" s="0"/>
      <c r="PWY110" s="0"/>
      <c r="PWZ110" s="0"/>
      <c r="PXA110" s="0"/>
      <c r="PXB110" s="0"/>
      <c r="PXC110" s="0"/>
      <c r="PXD110" s="0"/>
      <c r="PXE110" s="0"/>
      <c r="PXF110" s="0"/>
      <c r="PXG110" s="0"/>
      <c r="PXH110" s="0"/>
      <c r="PXI110" s="0"/>
      <c r="PXJ110" s="0"/>
      <c r="PXK110" s="0"/>
      <c r="PXL110" s="0"/>
      <c r="PXM110" s="0"/>
      <c r="PXN110" s="0"/>
      <c r="PXO110" s="0"/>
      <c r="PXP110" s="0"/>
      <c r="PXQ110" s="0"/>
      <c r="PXR110" s="0"/>
      <c r="PXS110" s="0"/>
      <c r="PXT110" s="0"/>
      <c r="PXU110" s="0"/>
      <c r="PXV110" s="0"/>
      <c r="PXW110" s="0"/>
      <c r="PXX110" s="0"/>
      <c r="PXY110" s="0"/>
      <c r="PXZ110" s="0"/>
      <c r="PYA110" s="0"/>
      <c r="PYB110" s="0"/>
      <c r="PYC110" s="0"/>
      <c r="PYD110" s="0"/>
      <c r="PYE110" s="0"/>
      <c r="PYF110" s="0"/>
      <c r="PYG110" s="0"/>
      <c r="PYH110" s="0"/>
      <c r="PYI110" s="0"/>
      <c r="PYJ110" s="0"/>
      <c r="PYK110" s="0"/>
      <c r="PYL110" s="0"/>
      <c r="PYM110" s="0"/>
      <c r="PYN110" s="0"/>
      <c r="PYO110" s="0"/>
      <c r="PYP110" s="0"/>
      <c r="PYQ110" s="0"/>
      <c r="PYR110" s="0"/>
      <c r="PYS110" s="0"/>
      <c r="PYT110" s="0"/>
      <c r="PYU110" s="0"/>
      <c r="PYV110" s="0"/>
      <c r="PYW110" s="0"/>
      <c r="PYX110" s="0"/>
      <c r="PYY110" s="0"/>
      <c r="PYZ110" s="0"/>
      <c r="PZA110" s="0"/>
      <c r="PZB110" s="0"/>
      <c r="PZC110" s="0"/>
      <c r="PZD110" s="0"/>
      <c r="PZE110" s="0"/>
      <c r="PZF110" s="0"/>
      <c r="PZG110" s="0"/>
      <c r="PZH110" s="0"/>
      <c r="PZI110" s="0"/>
      <c r="PZJ110" s="0"/>
      <c r="PZK110" s="0"/>
      <c r="PZL110" s="0"/>
      <c r="PZM110" s="0"/>
      <c r="PZN110" s="0"/>
      <c r="PZO110" s="0"/>
      <c r="PZP110" s="0"/>
      <c r="PZQ110" s="0"/>
      <c r="PZR110" s="0"/>
      <c r="PZS110" s="0"/>
      <c r="PZT110" s="0"/>
      <c r="PZU110" s="0"/>
      <c r="PZV110" s="0"/>
      <c r="PZW110" s="0"/>
      <c r="PZX110" s="0"/>
      <c r="PZY110" s="0"/>
      <c r="PZZ110" s="0"/>
      <c r="QAA110" s="0"/>
      <c r="QAB110" s="0"/>
      <c r="QAC110" s="0"/>
      <c r="QAD110" s="0"/>
      <c r="QAE110" s="0"/>
      <c r="QAF110" s="0"/>
      <c r="QAG110" s="0"/>
      <c r="QAH110" s="0"/>
      <c r="QAI110" s="0"/>
      <c r="QAJ110" s="0"/>
      <c r="QAK110" s="0"/>
      <c r="QAL110" s="0"/>
      <c r="QAM110" s="0"/>
      <c r="QAN110" s="0"/>
      <c r="QAO110" s="0"/>
      <c r="QAP110" s="0"/>
      <c r="QAQ110" s="0"/>
      <c r="QAR110" s="0"/>
      <c r="QAS110" s="0"/>
      <c r="QAT110" s="0"/>
      <c r="QAU110" s="0"/>
      <c r="QAV110" s="0"/>
      <c r="QAW110" s="0"/>
      <c r="QAX110" s="0"/>
      <c r="QAY110" s="0"/>
      <c r="QAZ110" s="0"/>
      <c r="QBA110" s="0"/>
      <c r="QBB110" s="0"/>
      <c r="QBC110" s="0"/>
      <c r="QBD110" s="0"/>
      <c r="QBE110" s="0"/>
      <c r="QBF110" s="0"/>
      <c r="QBG110" s="0"/>
      <c r="QBH110" s="0"/>
      <c r="QBI110" s="0"/>
      <c r="QBJ110" s="0"/>
      <c r="QBK110" s="0"/>
      <c r="QBL110" s="0"/>
      <c r="QBM110" s="0"/>
      <c r="QBN110" s="0"/>
      <c r="QBO110" s="0"/>
      <c r="QBP110" s="0"/>
      <c r="QBQ110" s="0"/>
      <c r="QBR110" s="0"/>
      <c r="QBS110" s="0"/>
      <c r="QBT110" s="0"/>
      <c r="QBU110" s="0"/>
      <c r="QBV110" s="0"/>
      <c r="QBW110" s="0"/>
      <c r="QBX110" s="0"/>
      <c r="QBY110" s="0"/>
      <c r="QBZ110" s="0"/>
      <c r="QCA110" s="0"/>
      <c r="QCB110" s="0"/>
      <c r="QCC110" s="0"/>
      <c r="QCD110" s="0"/>
      <c r="QCE110" s="0"/>
      <c r="QCF110" s="0"/>
      <c r="QCG110" s="0"/>
      <c r="QCH110" s="0"/>
      <c r="QCI110" s="0"/>
      <c r="QCJ110" s="0"/>
      <c r="QCK110" s="0"/>
      <c r="QCL110" s="0"/>
      <c r="QCM110" s="0"/>
      <c r="QCN110" s="0"/>
      <c r="QCO110" s="0"/>
      <c r="QCP110" s="0"/>
      <c r="QCQ110" s="0"/>
      <c r="QCR110" s="0"/>
      <c r="QCS110" s="0"/>
      <c r="QCT110" s="0"/>
      <c r="QCU110" s="0"/>
      <c r="QCV110" s="0"/>
      <c r="QCW110" s="0"/>
      <c r="QCX110" s="0"/>
      <c r="QCY110" s="0"/>
      <c r="QCZ110" s="0"/>
      <c r="QDA110" s="0"/>
      <c r="QDB110" s="0"/>
      <c r="QDC110" s="0"/>
      <c r="QDD110" s="0"/>
      <c r="QDE110" s="0"/>
      <c r="QDF110" s="0"/>
      <c r="QDG110" s="0"/>
      <c r="QDH110" s="0"/>
      <c r="QDI110" s="0"/>
      <c r="QDJ110" s="0"/>
      <c r="QDK110" s="0"/>
      <c r="QDL110" s="0"/>
      <c r="QDM110" s="0"/>
      <c r="QDN110" s="0"/>
      <c r="QDO110" s="0"/>
      <c r="QDP110" s="0"/>
      <c r="QDQ110" s="0"/>
      <c r="QDR110" s="0"/>
      <c r="QDS110" s="0"/>
      <c r="QDT110" s="0"/>
      <c r="QDU110" s="0"/>
      <c r="QDV110" s="0"/>
      <c r="QDW110" s="0"/>
      <c r="QDX110" s="0"/>
      <c r="QDY110" s="0"/>
      <c r="QDZ110" s="0"/>
      <c r="QEA110" s="0"/>
      <c r="QEB110" s="0"/>
      <c r="QEC110" s="0"/>
      <c r="QED110" s="0"/>
      <c r="QEE110" s="0"/>
      <c r="QEF110" s="0"/>
      <c r="QEG110" s="0"/>
      <c r="QEH110" s="0"/>
      <c r="QEI110" s="0"/>
      <c r="QEJ110" s="0"/>
      <c r="QEK110" s="0"/>
      <c r="QEL110" s="0"/>
      <c r="QEM110" s="0"/>
      <c r="QEN110" s="0"/>
      <c r="QEO110" s="0"/>
      <c r="QEP110" s="0"/>
      <c r="QEQ110" s="0"/>
      <c r="QER110" s="0"/>
      <c r="QES110" s="0"/>
      <c r="QET110" s="0"/>
      <c r="QEU110" s="0"/>
      <c r="QEV110" s="0"/>
      <c r="QEW110" s="0"/>
      <c r="QEX110" s="0"/>
      <c r="QEY110" s="0"/>
      <c r="QEZ110" s="0"/>
      <c r="QFA110" s="0"/>
      <c r="QFB110" s="0"/>
      <c r="QFC110" s="0"/>
      <c r="QFD110" s="0"/>
      <c r="QFE110" s="0"/>
      <c r="QFF110" s="0"/>
      <c r="QFG110" s="0"/>
      <c r="QFH110" s="0"/>
      <c r="QFI110" s="0"/>
      <c r="QFJ110" s="0"/>
      <c r="QFK110" s="0"/>
      <c r="QFL110" s="0"/>
      <c r="QFM110" s="0"/>
      <c r="QFN110" s="0"/>
      <c r="QFO110" s="0"/>
      <c r="QFP110" s="0"/>
      <c r="QFQ110" s="0"/>
      <c r="QFR110" s="0"/>
      <c r="QFS110" s="0"/>
      <c r="QFT110" s="0"/>
      <c r="QFU110" s="0"/>
      <c r="QFV110" s="0"/>
      <c r="QFW110" s="0"/>
      <c r="QFX110" s="0"/>
      <c r="QFY110" s="0"/>
      <c r="QFZ110" s="0"/>
      <c r="QGA110" s="0"/>
      <c r="QGB110" s="0"/>
      <c r="QGC110" s="0"/>
      <c r="QGD110" s="0"/>
      <c r="QGE110" s="0"/>
      <c r="QGF110" s="0"/>
      <c r="QGG110" s="0"/>
      <c r="QGH110" s="0"/>
      <c r="QGI110" s="0"/>
      <c r="QGJ110" s="0"/>
      <c r="QGK110" s="0"/>
      <c r="QGL110" s="0"/>
      <c r="QGM110" s="0"/>
      <c r="QGN110" s="0"/>
      <c r="QGO110" s="0"/>
      <c r="QGP110" s="0"/>
      <c r="QGQ110" s="0"/>
      <c r="QGR110" s="0"/>
      <c r="QGS110" s="0"/>
      <c r="QGT110" s="0"/>
      <c r="QGU110" s="0"/>
      <c r="QGV110" s="0"/>
      <c r="QGW110" s="0"/>
      <c r="QGX110" s="0"/>
      <c r="QGY110" s="0"/>
      <c r="QGZ110" s="0"/>
      <c r="QHA110" s="0"/>
      <c r="QHB110" s="0"/>
      <c r="QHC110" s="0"/>
      <c r="QHD110" s="0"/>
      <c r="QHE110" s="0"/>
      <c r="QHF110" s="0"/>
      <c r="QHG110" s="0"/>
      <c r="QHH110" s="0"/>
      <c r="QHI110" s="0"/>
      <c r="QHJ110" s="0"/>
      <c r="QHK110" s="0"/>
      <c r="QHL110" s="0"/>
      <c r="QHM110" s="0"/>
      <c r="QHN110" s="0"/>
      <c r="QHO110" s="0"/>
      <c r="QHP110" s="0"/>
      <c r="QHQ110" s="0"/>
      <c r="QHR110" s="0"/>
      <c r="QHS110" s="0"/>
      <c r="QHT110" s="0"/>
      <c r="QHU110" s="0"/>
      <c r="QHV110" s="0"/>
      <c r="QHW110" s="0"/>
      <c r="QHX110" s="0"/>
      <c r="QHY110" s="0"/>
      <c r="QHZ110" s="0"/>
      <c r="QIA110" s="0"/>
      <c r="QIB110" s="0"/>
      <c r="QIC110" s="0"/>
      <c r="QID110" s="0"/>
      <c r="QIE110" s="0"/>
      <c r="QIF110" s="0"/>
      <c r="QIG110" s="0"/>
      <c r="QIH110" s="0"/>
      <c r="QII110" s="0"/>
      <c r="QIJ110" s="0"/>
      <c r="QIK110" s="0"/>
      <c r="QIL110" s="0"/>
      <c r="QIM110" s="0"/>
      <c r="QIN110" s="0"/>
      <c r="QIO110" s="0"/>
      <c r="QIP110" s="0"/>
      <c r="QIQ110" s="0"/>
      <c r="QIR110" s="0"/>
      <c r="QIS110" s="0"/>
      <c r="QIT110" s="0"/>
      <c r="QIU110" s="0"/>
      <c r="QIV110" s="0"/>
      <c r="QIW110" s="0"/>
      <c r="QIX110" s="0"/>
      <c r="QIY110" s="0"/>
      <c r="QIZ110" s="0"/>
      <c r="QJA110" s="0"/>
      <c r="QJB110" s="0"/>
      <c r="QJC110" s="0"/>
      <c r="QJD110" s="0"/>
      <c r="QJE110" s="0"/>
      <c r="QJF110" s="0"/>
      <c r="QJG110" s="0"/>
      <c r="QJH110" s="0"/>
      <c r="QJI110" s="0"/>
      <c r="QJJ110" s="0"/>
      <c r="QJK110" s="0"/>
      <c r="QJL110" s="0"/>
      <c r="QJM110" s="0"/>
      <c r="QJN110" s="0"/>
      <c r="QJO110" s="0"/>
      <c r="QJP110" s="0"/>
      <c r="QJQ110" s="0"/>
      <c r="QJR110" s="0"/>
      <c r="QJS110" s="0"/>
      <c r="QJT110" s="0"/>
      <c r="QJU110" s="0"/>
      <c r="QJV110" s="0"/>
      <c r="QJW110" s="0"/>
      <c r="QJX110" s="0"/>
      <c r="QJY110" s="0"/>
      <c r="QJZ110" s="0"/>
      <c r="QKA110" s="0"/>
      <c r="QKB110" s="0"/>
      <c r="QKC110" s="0"/>
      <c r="QKD110" s="0"/>
      <c r="QKE110" s="0"/>
      <c r="QKF110" s="0"/>
      <c r="QKG110" s="0"/>
      <c r="QKH110" s="0"/>
      <c r="QKI110" s="0"/>
      <c r="QKJ110" s="0"/>
      <c r="QKK110" s="0"/>
      <c r="QKL110" s="0"/>
      <c r="QKM110" s="0"/>
      <c r="QKN110" s="0"/>
      <c r="QKO110" s="0"/>
      <c r="QKP110" s="0"/>
      <c r="QKQ110" s="0"/>
      <c r="QKR110" s="0"/>
      <c r="QKS110" s="0"/>
      <c r="QKT110" s="0"/>
      <c r="QKU110" s="0"/>
      <c r="QKV110" s="0"/>
      <c r="QKW110" s="0"/>
      <c r="QKX110" s="0"/>
      <c r="QKY110" s="0"/>
      <c r="QKZ110" s="0"/>
      <c r="QLA110" s="0"/>
      <c r="QLB110" s="0"/>
      <c r="QLC110" s="0"/>
      <c r="QLD110" s="0"/>
      <c r="QLE110" s="0"/>
      <c r="QLF110" s="0"/>
      <c r="QLG110" s="0"/>
      <c r="QLH110" s="0"/>
      <c r="QLI110" s="0"/>
      <c r="QLJ110" s="0"/>
      <c r="QLK110" s="0"/>
      <c r="QLL110" s="0"/>
      <c r="QLM110" s="0"/>
      <c r="QLN110" s="0"/>
      <c r="QLO110" s="0"/>
      <c r="QLP110" s="0"/>
      <c r="QLQ110" s="0"/>
      <c r="QLR110" s="0"/>
      <c r="QLS110" s="0"/>
      <c r="QLT110" s="0"/>
      <c r="QLU110" s="0"/>
      <c r="QLV110" s="0"/>
      <c r="QLW110" s="0"/>
      <c r="QLX110" s="0"/>
      <c r="QLY110" s="0"/>
      <c r="QLZ110" s="0"/>
      <c r="QMA110" s="0"/>
      <c r="QMB110" s="0"/>
      <c r="QMC110" s="0"/>
      <c r="QMD110" s="0"/>
      <c r="QME110" s="0"/>
      <c r="QMF110" s="0"/>
      <c r="QMG110" s="0"/>
      <c r="QMH110" s="0"/>
      <c r="QMI110" s="0"/>
      <c r="QMJ110" s="0"/>
      <c r="QMK110" s="0"/>
      <c r="QML110" s="0"/>
      <c r="QMM110" s="0"/>
      <c r="QMN110" s="0"/>
      <c r="QMO110" s="0"/>
      <c r="QMP110" s="0"/>
      <c r="QMQ110" s="0"/>
      <c r="QMR110" s="0"/>
      <c r="QMS110" s="0"/>
      <c r="QMT110" s="0"/>
      <c r="QMU110" s="0"/>
      <c r="QMV110" s="0"/>
      <c r="QMW110" s="0"/>
      <c r="QMX110" s="0"/>
      <c r="QMY110" s="0"/>
      <c r="QMZ110" s="0"/>
      <c r="QNA110" s="0"/>
      <c r="QNB110" s="0"/>
      <c r="QNC110" s="0"/>
      <c r="QND110" s="0"/>
      <c r="QNE110" s="0"/>
      <c r="QNF110" s="0"/>
      <c r="QNG110" s="0"/>
      <c r="QNH110" s="0"/>
      <c r="QNI110" s="0"/>
      <c r="QNJ110" s="0"/>
      <c r="QNK110" s="0"/>
      <c r="QNL110" s="0"/>
      <c r="QNM110" s="0"/>
      <c r="QNN110" s="0"/>
      <c r="QNO110" s="0"/>
      <c r="QNP110" s="0"/>
      <c r="QNQ110" s="0"/>
      <c r="QNR110" s="0"/>
      <c r="QNS110" s="0"/>
      <c r="QNT110" s="0"/>
      <c r="QNU110" s="0"/>
      <c r="QNV110" s="0"/>
      <c r="QNW110" s="0"/>
      <c r="QNX110" s="0"/>
      <c r="QNY110" s="0"/>
      <c r="QNZ110" s="0"/>
      <c r="QOA110" s="0"/>
      <c r="QOB110" s="0"/>
      <c r="QOC110" s="0"/>
      <c r="QOD110" s="0"/>
      <c r="QOE110" s="0"/>
      <c r="QOF110" s="0"/>
      <c r="QOG110" s="0"/>
      <c r="QOH110" s="0"/>
      <c r="QOI110" s="0"/>
      <c r="QOJ110" s="0"/>
      <c r="QOK110" s="0"/>
      <c r="QOL110" s="0"/>
      <c r="QOM110" s="0"/>
      <c r="QON110" s="0"/>
      <c r="QOO110" s="0"/>
      <c r="QOP110" s="0"/>
      <c r="QOQ110" s="0"/>
      <c r="QOR110" s="0"/>
      <c r="QOS110" s="0"/>
      <c r="QOT110" s="0"/>
      <c r="QOU110" s="0"/>
      <c r="QOV110" s="0"/>
      <c r="QOW110" s="0"/>
      <c r="QOX110" s="0"/>
      <c r="QOY110" s="0"/>
      <c r="QOZ110" s="0"/>
      <c r="QPA110" s="0"/>
      <c r="QPB110" s="0"/>
      <c r="QPC110" s="0"/>
      <c r="QPD110" s="0"/>
      <c r="QPE110" s="0"/>
      <c r="QPF110" s="0"/>
      <c r="QPG110" s="0"/>
      <c r="QPH110" s="0"/>
      <c r="QPI110" s="0"/>
      <c r="QPJ110" s="0"/>
      <c r="QPK110" s="0"/>
      <c r="QPL110" s="0"/>
      <c r="QPM110" s="0"/>
      <c r="QPN110" s="0"/>
      <c r="QPO110" s="0"/>
      <c r="QPP110" s="0"/>
      <c r="QPQ110" s="0"/>
      <c r="QPR110" s="0"/>
      <c r="QPS110" s="0"/>
      <c r="QPT110" s="0"/>
      <c r="QPU110" s="0"/>
      <c r="QPV110" s="0"/>
      <c r="QPW110" s="0"/>
      <c r="QPX110" s="0"/>
      <c r="QPY110" s="0"/>
      <c r="QPZ110" s="0"/>
      <c r="QQA110" s="0"/>
      <c r="QQB110" s="0"/>
      <c r="QQC110" s="0"/>
      <c r="QQD110" s="0"/>
      <c r="QQE110" s="0"/>
      <c r="QQF110" s="0"/>
      <c r="QQG110" s="0"/>
      <c r="QQH110" s="0"/>
      <c r="QQI110" s="0"/>
      <c r="QQJ110" s="0"/>
      <c r="QQK110" s="0"/>
      <c r="QQL110" s="0"/>
      <c r="QQM110" s="0"/>
      <c r="QQN110" s="0"/>
      <c r="QQO110" s="0"/>
      <c r="QQP110" s="0"/>
      <c r="QQQ110" s="0"/>
      <c r="QQR110" s="0"/>
      <c r="QQS110" s="0"/>
      <c r="QQT110" s="0"/>
      <c r="QQU110" s="0"/>
      <c r="QQV110" s="0"/>
      <c r="QQW110" s="0"/>
      <c r="QQX110" s="0"/>
      <c r="QQY110" s="0"/>
      <c r="QQZ110" s="0"/>
      <c r="QRA110" s="0"/>
      <c r="QRB110" s="0"/>
      <c r="QRC110" s="0"/>
      <c r="QRD110" s="0"/>
      <c r="QRE110" s="0"/>
      <c r="QRF110" s="0"/>
      <c r="QRG110" s="0"/>
      <c r="QRH110" s="0"/>
      <c r="QRI110" s="0"/>
      <c r="QRJ110" s="0"/>
      <c r="QRK110" s="0"/>
      <c r="QRL110" s="0"/>
      <c r="QRM110" s="0"/>
      <c r="QRN110" s="0"/>
      <c r="QRO110" s="0"/>
      <c r="QRP110" s="0"/>
      <c r="QRQ110" s="0"/>
      <c r="QRR110" s="0"/>
      <c r="QRS110" s="0"/>
      <c r="QRT110" s="0"/>
      <c r="QRU110" s="0"/>
      <c r="QRV110" s="0"/>
      <c r="QRW110" s="0"/>
      <c r="QRX110" s="0"/>
      <c r="QRY110" s="0"/>
      <c r="QRZ110" s="0"/>
      <c r="QSA110" s="0"/>
      <c r="QSB110" s="0"/>
      <c r="QSC110" s="0"/>
      <c r="QSD110" s="0"/>
      <c r="QSE110" s="0"/>
      <c r="QSF110" s="0"/>
      <c r="QSG110" s="0"/>
      <c r="QSH110" s="0"/>
      <c r="QSI110" s="0"/>
      <c r="QSJ110" s="0"/>
      <c r="QSK110" s="0"/>
      <c r="QSL110" s="0"/>
      <c r="QSM110" s="0"/>
      <c r="QSN110" s="0"/>
      <c r="QSO110" s="0"/>
      <c r="QSP110" s="0"/>
      <c r="QSQ110" s="0"/>
      <c r="QSR110" s="0"/>
      <c r="QSS110" s="0"/>
      <c r="QST110" s="0"/>
      <c r="QSU110" s="0"/>
      <c r="QSV110" s="0"/>
      <c r="QSW110" s="0"/>
      <c r="QSX110" s="0"/>
      <c r="QSY110" s="0"/>
      <c r="QSZ110" s="0"/>
      <c r="QTA110" s="0"/>
      <c r="QTB110" s="0"/>
      <c r="QTC110" s="0"/>
      <c r="QTD110" s="0"/>
      <c r="QTE110" s="0"/>
      <c r="QTF110" s="0"/>
      <c r="QTG110" s="0"/>
      <c r="QTH110" s="0"/>
      <c r="QTI110" s="0"/>
      <c r="QTJ110" s="0"/>
      <c r="QTK110" s="0"/>
      <c r="QTL110" s="0"/>
      <c r="QTM110" s="0"/>
      <c r="QTN110" s="0"/>
      <c r="QTO110" s="0"/>
      <c r="QTP110" s="0"/>
      <c r="QTQ110" s="0"/>
      <c r="QTR110" s="0"/>
      <c r="QTS110" s="0"/>
      <c r="QTT110" s="0"/>
      <c r="QTU110" s="0"/>
      <c r="QTV110" s="0"/>
      <c r="QTW110" s="0"/>
      <c r="QTX110" s="0"/>
      <c r="QTY110" s="0"/>
      <c r="QTZ110" s="0"/>
      <c r="QUA110" s="0"/>
      <c r="QUB110" s="0"/>
      <c r="QUC110" s="0"/>
      <c r="QUD110" s="0"/>
      <c r="QUE110" s="0"/>
      <c r="QUF110" s="0"/>
      <c r="QUG110" s="0"/>
      <c r="QUH110" s="0"/>
      <c r="QUI110" s="0"/>
      <c r="QUJ110" s="0"/>
      <c r="QUK110" s="0"/>
      <c r="QUL110" s="0"/>
      <c r="QUM110" s="0"/>
      <c r="QUN110" s="0"/>
      <c r="QUO110" s="0"/>
      <c r="QUP110" s="0"/>
      <c r="QUQ110" s="0"/>
      <c r="QUR110" s="0"/>
      <c r="QUS110" s="0"/>
      <c r="QUT110" s="0"/>
      <c r="QUU110" s="0"/>
      <c r="QUV110" s="0"/>
      <c r="QUW110" s="0"/>
      <c r="QUX110" s="0"/>
      <c r="QUY110" s="0"/>
      <c r="QUZ110" s="0"/>
      <c r="QVA110" s="0"/>
      <c r="QVB110" s="0"/>
      <c r="QVC110" s="0"/>
      <c r="QVD110" s="0"/>
      <c r="QVE110" s="0"/>
      <c r="QVF110" s="0"/>
      <c r="QVG110" s="0"/>
      <c r="QVH110" s="0"/>
      <c r="QVI110" s="0"/>
      <c r="QVJ110" s="0"/>
      <c r="QVK110" s="0"/>
      <c r="QVL110" s="0"/>
      <c r="QVM110" s="0"/>
      <c r="QVN110" s="0"/>
      <c r="QVO110" s="0"/>
      <c r="QVP110" s="0"/>
      <c r="QVQ110" s="0"/>
      <c r="QVR110" s="0"/>
      <c r="QVS110" s="0"/>
      <c r="QVT110" s="0"/>
      <c r="QVU110" s="0"/>
      <c r="QVV110" s="0"/>
      <c r="QVW110" s="0"/>
      <c r="QVX110" s="0"/>
      <c r="QVY110" s="0"/>
      <c r="QVZ110" s="0"/>
      <c r="QWA110" s="0"/>
      <c r="QWB110" s="0"/>
      <c r="QWC110" s="0"/>
      <c r="QWD110" s="0"/>
      <c r="QWE110" s="0"/>
      <c r="QWF110" s="0"/>
      <c r="QWG110" s="0"/>
      <c r="QWH110" s="0"/>
      <c r="QWI110" s="0"/>
      <c r="QWJ110" s="0"/>
      <c r="QWK110" s="0"/>
      <c r="QWL110" s="0"/>
      <c r="QWM110" s="0"/>
      <c r="QWN110" s="0"/>
      <c r="QWO110" s="0"/>
      <c r="QWP110" s="0"/>
      <c r="QWQ110" s="0"/>
      <c r="QWR110" s="0"/>
      <c r="QWS110" s="0"/>
      <c r="QWT110" s="0"/>
      <c r="QWU110" s="0"/>
      <c r="QWV110" s="0"/>
      <c r="QWW110" s="0"/>
      <c r="QWX110" s="0"/>
      <c r="QWY110" s="0"/>
      <c r="QWZ110" s="0"/>
      <c r="QXA110" s="0"/>
      <c r="QXB110" s="0"/>
      <c r="QXC110" s="0"/>
      <c r="QXD110" s="0"/>
      <c r="QXE110" s="0"/>
      <c r="QXF110" s="0"/>
      <c r="QXG110" s="0"/>
      <c r="QXH110" s="0"/>
      <c r="QXI110" s="0"/>
      <c r="QXJ110" s="0"/>
      <c r="QXK110" s="0"/>
      <c r="QXL110" s="0"/>
      <c r="QXM110" s="0"/>
      <c r="QXN110" s="0"/>
      <c r="QXO110" s="0"/>
      <c r="QXP110" s="0"/>
      <c r="QXQ110" s="0"/>
      <c r="QXR110" s="0"/>
      <c r="QXS110" s="0"/>
      <c r="QXT110" s="0"/>
      <c r="QXU110" s="0"/>
      <c r="QXV110" s="0"/>
      <c r="QXW110" s="0"/>
      <c r="QXX110" s="0"/>
      <c r="QXY110" s="0"/>
      <c r="QXZ110" s="0"/>
      <c r="QYA110" s="0"/>
      <c r="QYB110" s="0"/>
      <c r="QYC110" s="0"/>
      <c r="QYD110" s="0"/>
      <c r="QYE110" s="0"/>
      <c r="QYF110" s="0"/>
      <c r="QYG110" s="0"/>
      <c r="QYH110" s="0"/>
      <c r="QYI110" s="0"/>
      <c r="QYJ110" s="0"/>
      <c r="QYK110" s="0"/>
      <c r="QYL110" s="0"/>
      <c r="QYM110" s="0"/>
      <c r="QYN110" s="0"/>
      <c r="QYO110" s="0"/>
      <c r="QYP110" s="0"/>
      <c r="QYQ110" s="0"/>
      <c r="QYR110" s="0"/>
      <c r="QYS110" s="0"/>
      <c r="QYT110" s="0"/>
      <c r="QYU110" s="0"/>
      <c r="QYV110" s="0"/>
      <c r="QYW110" s="0"/>
      <c r="QYX110" s="0"/>
      <c r="QYY110" s="0"/>
      <c r="QYZ110" s="0"/>
      <c r="QZA110" s="0"/>
      <c r="QZB110" s="0"/>
      <c r="QZC110" s="0"/>
      <c r="QZD110" s="0"/>
      <c r="QZE110" s="0"/>
      <c r="QZF110" s="0"/>
      <c r="QZG110" s="0"/>
      <c r="QZH110" s="0"/>
      <c r="QZI110" s="0"/>
      <c r="QZJ110" s="0"/>
      <c r="QZK110" s="0"/>
      <c r="QZL110" s="0"/>
      <c r="QZM110" s="0"/>
      <c r="QZN110" s="0"/>
      <c r="QZO110" s="0"/>
      <c r="QZP110" s="0"/>
      <c r="QZQ110" s="0"/>
      <c r="QZR110" s="0"/>
      <c r="QZS110" s="0"/>
      <c r="QZT110" s="0"/>
      <c r="QZU110" s="0"/>
      <c r="QZV110" s="0"/>
      <c r="QZW110" s="0"/>
      <c r="QZX110" s="0"/>
      <c r="QZY110" s="0"/>
      <c r="QZZ110" s="0"/>
      <c r="RAA110" s="0"/>
      <c r="RAB110" s="0"/>
      <c r="RAC110" s="0"/>
      <c r="RAD110" s="0"/>
      <c r="RAE110" s="0"/>
      <c r="RAF110" s="0"/>
      <c r="RAG110" s="0"/>
      <c r="RAH110" s="0"/>
      <c r="RAI110" s="0"/>
      <c r="RAJ110" s="0"/>
      <c r="RAK110" s="0"/>
      <c r="RAL110" s="0"/>
      <c r="RAM110" s="0"/>
      <c r="RAN110" s="0"/>
      <c r="RAO110" s="0"/>
      <c r="RAP110" s="0"/>
      <c r="RAQ110" s="0"/>
      <c r="RAR110" s="0"/>
      <c r="RAS110" s="0"/>
      <c r="RAT110" s="0"/>
      <c r="RAU110" s="0"/>
      <c r="RAV110" s="0"/>
      <c r="RAW110" s="0"/>
      <c r="RAX110" s="0"/>
      <c r="RAY110" s="0"/>
      <c r="RAZ110" s="0"/>
      <c r="RBA110" s="0"/>
      <c r="RBB110" s="0"/>
      <c r="RBC110" s="0"/>
      <c r="RBD110" s="0"/>
      <c r="RBE110" s="0"/>
      <c r="RBF110" s="0"/>
      <c r="RBG110" s="0"/>
      <c r="RBH110" s="0"/>
      <c r="RBI110" s="0"/>
      <c r="RBJ110" s="0"/>
      <c r="RBK110" s="0"/>
      <c r="RBL110" s="0"/>
      <c r="RBM110" s="0"/>
      <c r="RBN110" s="0"/>
      <c r="RBO110" s="0"/>
      <c r="RBP110" s="0"/>
      <c r="RBQ110" s="0"/>
      <c r="RBR110" s="0"/>
      <c r="RBS110" s="0"/>
      <c r="RBT110" s="0"/>
      <c r="RBU110" s="0"/>
      <c r="RBV110" s="0"/>
      <c r="RBW110" s="0"/>
      <c r="RBX110" s="0"/>
      <c r="RBY110" s="0"/>
      <c r="RBZ110" s="0"/>
      <c r="RCA110" s="0"/>
      <c r="RCB110" s="0"/>
      <c r="RCC110" s="0"/>
      <c r="RCD110" s="0"/>
      <c r="RCE110" s="0"/>
      <c r="RCF110" s="0"/>
      <c r="RCG110" s="0"/>
      <c r="RCH110" s="0"/>
      <c r="RCI110" s="0"/>
      <c r="RCJ110" s="0"/>
      <c r="RCK110" s="0"/>
      <c r="RCL110" s="0"/>
      <c r="RCM110" s="0"/>
      <c r="RCN110" s="0"/>
      <c r="RCO110" s="0"/>
      <c r="RCP110" s="0"/>
      <c r="RCQ110" s="0"/>
      <c r="RCR110" s="0"/>
      <c r="RCS110" s="0"/>
      <c r="RCT110" s="0"/>
      <c r="RCU110" s="0"/>
      <c r="RCV110" s="0"/>
      <c r="RCW110" s="0"/>
      <c r="RCX110" s="0"/>
      <c r="RCY110" s="0"/>
      <c r="RCZ110" s="0"/>
      <c r="RDA110" s="0"/>
      <c r="RDB110" s="0"/>
      <c r="RDC110" s="0"/>
      <c r="RDD110" s="0"/>
      <c r="RDE110" s="0"/>
      <c r="RDF110" s="0"/>
      <c r="RDG110" s="0"/>
      <c r="RDH110" s="0"/>
      <c r="RDI110" s="0"/>
      <c r="RDJ110" s="0"/>
      <c r="RDK110" s="0"/>
      <c r="RDL110" s="0"/>
      <c r="RDM110" s="0"/>
      <c r="RDN110" s="0"/>
      <c r="RDO110" s="0"/>
      <c r="RDP110" s="0"/>
      <c r="RDQ110" s="0"/>
      <c r="RDR110" s="0"/>
      <c r="RDS110" s="0"/>
      <c r="RDT110" s="0"/>
      <c r="RDU110" s="0"/>
      <c r="RDV110" s="0"/>
      <c r="RDW110" s="0"/>
      <c r="RDX110" s="0"/>
      <c r="RDY110" s="0"/>
      <c r="RDZ110" s="0"/>
      <c r="REA110" s="0"/>
      <c r="REB110" s="0"/>
      <c r="REC110" s="0"/>
      <c r="RED110" s="0"/>
      <c r="REE110" s="0"/>
      <c r="REF110" s="0"/>
      <c r="REG110" s="0"/>
      <c r="REH110" s="0"/>
      <c r="REI110" s="0"/>
      <c r="REJ110" s="0"/>
      <c r="REK110" s="0"/>
      <c r="REL110" s="0"/>
      <c r="REM110" s="0"/>
      <c r="REN110" s="0"/>
      <c r="REO110" s="0"/>
      <c r="REP110" s="0"/>
      <c r="REQ110" s="0"/>
      <c r="RER110" s="0"/>
      <c r="RES110" s="0"/>
      <c r="RET110" s="0"/>
      <c r="REU110" s="0"/>
      <c r="REV110" s="0"/>
      <c r="REW110" s="0"/>
      <c r="REX110" s="0"/>
      <c r="REY110" s="0"/>
      <c r="REZ110" s="0"/>
      <c r="RFA110" s="0"/>
      <c r="RFB110" s="0"/>
      <c r="RFC110" s="0"/>
      <c r="RFD110" s="0"/>
      <c r="RFE110" s="0"/>
      <c r="RFF110" s="0"/>
      <c r="RFG110" s="0"/>
      <c r="RFH110" s="0"/>
      <c r="RFI110" s="0"/>
      <c r="RFJ110" s="0"/>
      <c r="RFK110" s="0"/>
      <c r="RFL110" s="0"/>
      <c r="RFM110" s="0"/>
      <c r="RFN110" s="0"/>
      <c r="RFO110" s="0"/>
      <c r="RFP110" s="0"/>
      <c r="RFQ110" s="0"/>
      <c r="RFR110" s="0"/>
      <c r="RFS110" s="0"/>
      <c r="RFT110" s="0"/>
      <c r="RFU110" s="0"/>
      <c r="RFV110" s="0"/>
      <c r="RFW110" s="0"/>
      <c r="RFX110" s="0"/>
      <c r="RFY110" s="0"/>
      <c r="RFZ110" s="0"/>
      <c r="RGA110" s="0"/>
      <c r="RGB110" s="0"/>
      <c r="RGC110" s="0"/>
      <c r="RGD110" s="0"/>
      <c r="RGE110" s="0"/>
      <c r="RGF110" s="0"/>
      <c r="RGG110" s="0"/>
      <c r="RGH110" s="0"/>
      <c r="RGI110" s="0"/>
      <c r="RGJ110" s="0"/>
      <c r="RGK110" s="0"/>
      <c r="RGL110" s="0"/>
      <c r="RGM110" s="0"/>
      <c r="RGN110" s="0"/>
      <c r="RGO110" s="0"/>
      <c r="RGP110" s="0"/>
      <c r="RGQ110" s="0"/>
      <c r="RGR110" s="0"/>
      <c r="RGS110" s="0"/>
      <c r="RGT110" s="0"/>
      <c r="RGU110" s="0"/>
      <c r="RGV110" s="0"/>
      <c r="RGW110" s="0"/>
      <c r="RGX110" s="0"/>
      <c r="RGY110" s="0"/>
      <c r="RGZ110" s="0"/>
      <c r="RHA110" s="0"/>
      <c r="RHB110" s="0"/>
      <c r="RHC110" s="0"/>
      <c r="RHD110" s="0"/>
      <c r="RHE110" s="0"/>
      <c r="RHF110" s="0"/>
      <c r="RHG110" s="0"/>
      <c r="RHH110" s="0"/>
      <c r="RHI110" s="0"/>
      <c r="RHJ110" s="0"/>
      <c r="RHK110" s="0"/>
      <c r="RHL110" s="0"/>
      <c r="RHM110" s="0"/>
      <c r="RHN110" s="0"/>
      <c r="RHO110" s="0"/>
      <c r="RHP110" s="0"/>
      <c r="RHQ110" s="0"/>
      <c r="RHR110" s="0"/>
      <c r="RHS110" s="0"/>
      <c r="RHT110" s="0"/>
      <c r="RHU110" s="0"/>
      <c r="RHV110" s="0"/>
      <c r="RHW110" s="0"/>
      <c r="RHX110" s="0"/>
      <c r="RHY110" s="0"/>
      <c r="RHZ110" s="0"/>
      <c r="RIA110" s="0"/>
      <c r="RIB110" s="0"/>
      <c r="RIC110" s="0"/>
      <c r="RID110" s="0"/>
      <c r="RIE110" s="0"/>
      <c r="RIF110" s="0"/>
      <c r="RIG110" s="0"/>
      <c r="RIH110" s="0"/>
      <c r="RII110" s="0"/>
      <c r="RIJ110" s="0"/>
      <c r="RIK110" s="0"/>
      <c r="RIL110" s="0"/>
      <c r="RIM110" s="0"/>
      <c r="RIN110" s="0"/>
      <c r="RIO110" s="0"/>
      <c r="RIP110" s="0"/>
      <c r="RIQ110" s="0"/>
      <c r="RIR110" s="0"/>
      <c r="RIS110" s="0"/>
      <c r="RIT110" s="0"/>
      <c r="RIU110" s="0"/>
      <c r="RIV110" s="0"/>
      <c r="RIW110" s="0"/>
      <c r="RIX110" s="0"/>
      <c r="RIY110" s="0"/>
      <c r="RIZ110" s="0"/>
      <c r="RJA110" s="0"/>
      <c r="RJB110" s="0"/>
      <c r="RJC110" s="0"/>
      <c r="RJD110" s="0"/>
      <c r="RJE110" s="0"/>
      <c r="RJF110" s="0"/>
      <c r="RJG110" s="0"/>
      <c r="RJH110" s="0"/>
      <c r="RJI110" s="0"/>
      <c r="RJJ110" s="0"/>
      <c r="RJK110" s="0"/>
      <c r="RJL110" s="0"/>
      <c r="RJM110" s="0"/>
      <c r="RJN110" s="0"/>
      <c r="RJO110" s="0"/>
      <c r="RJP110" s="0"/>
      <c r="RJQ110" s="0"/>
      <c r="RJR110" s="0"/>
      <c r="RJS110" s="0"/>
      <c r="RJT110" s="0"/>
      <c r="RJU110" s="0"/>
      <c r="RJV110" s="0"/>
      <c r="RJW110" s="0"/>
      <c r="RJX110" s="0"/>
      <c r="RJY110" s="0"/>
      <c r="RJZ110" s="0"/>
      <c r="RKA110" s="0"/>
      <c r="RKB110" s="0"/>
      <c r="RKC110" s="0"/>
      <c r="RKD110" s="0"/>
      <c r="RKE110" s="0"/>
      <c r="RKF110" s="0"/>
      <c r="RKG110" s="0"/>
      <c r="RKH110" s="0"/>
      <c r="RKI110" s="0"/>
      <c r="RKJ110" s="0"/>
      <c r="RKK110" s="0"/>
      <c r="RKL110" s="0"/>
      <c r="RKM110" s="0"/>
      <c r="RKN110" s="0"/>
      <c r="RKO110" s="0"/>
      <c r="RKP110" s="0"/>
      <c r="RKQ110" s="0"/>
      <c r="RKR110" s="0"/>
      <c r="RKS110" s="0"/>
      <c r="RKT110" s="0"/>
      <c r="RKU110" s="0"/>
      <c r="RKV110" s="0"/>
      <c r="RKW110" s="0"/>
      <c r="RKX110" s="0"/>
      <c r="RKY110" s="0"/>
      <c r="RKZ110" s="0"/>
      <c r="RLA110" s="0"/>
      <c r="RLB110" s="0"/>
      <c r="RLC110" s="0"/>
      <c r="RLD110" s="0"/>
      <c r="RLE110" s="0"/>
      <c r="RLF110" s="0"/>
      <c r="RLG110" s="0"/>
      <c r="RLH110" s="0"/>
      <c r="RLI110" s="0"/>
      <c r="RLJ110" s="0"/>
      <c r="RLK110" s="0"/>
      <c r="RLL110" s="0"/>
      <c r="RLM110" s="0"/>
      <c r="RLN110" s="0"/>
      <c r="RLO110" s="0"/>
      <c r="RLP110" s="0"/>
      <c r="RLQ110" s="0"/>
      <c r="RLR110" s="0"/>
      <c r="RLS110" s="0"/>
      <c r="RLT110" s="0"/>
      <c r="RLU110" s="0"/>
      <c r="RLV110" s="0"/>
      <c r="RLW110" s="0"/>
      <c r="RLX110" s="0"/>
      <c r="RLY110" s="0"/>
      <c r="RLZ110" s="0"/>
      <c r="RMA110" s="0"/>
      <c r="RMB110" s="0"/>
      <c r="RMC110" s="0"/>
      <c r="RMD110" s="0"/>
      <c r="RME110" s="0"/>
      <c r="RMF110" s="0"/>
      <c r="RMG110" s="0"/>
      <c r="RMH110" s="0"/>
      <c r="RMI110" s="0"/>
      <c r="RMJ110" s="0"/>
      <c r="RMK110" s="0"/>
      <c r="RML110" s="0"/>
      <c r="RMM110" s="0"/>
      <c r="RMN110" s="0"/>
      <c r="RMO110" s="0"/>
      <c r="RMP110" s="0"/>
      <c r="RMQ110" s="0"/>
      <c r="RMR110" s="0"/>
      <c r="RMS110" s="0"/>
      <c r="RMT110" s="0"/>
      <c r="RMU110" s="0"/>
      <c r="RMV110" s="0"/>
      <c r="RMW110" s="0"/>
      <c r="RMX110" s="0"/>
      <c r="RMY110" s="0"/>
      <c r="RMZ110" s="0"/>
      <c r="RNA110" s="0"/>
      <c r="RNB110" s="0"/>
      <c r="RNC110" s="0"/>
      <c r="RND110" s="0"/>
      <c r="RNE110" s="0"/>
      <c r="RNF110" s="0"/>
      <c r="RNG110" s="0"/>
      <c r="RNH110" s="0"/>
      <c r="RNI110" s="0"/>
      <c r="RNJ110" s="0"/>
      <c r="RNK110" s="0"/>
      <c r="RNL110" s="0"/>
      <c r="RNM110" s="0"/>
      <c r="RNN110" s="0"/>
      <c r="RNO110" s="0"/>
      <c r="RNP110" s="0"/>
      <c r="RNQ110" s="0"/>
      <c r="RNR110" s="0"/>
      <c r="RNS110" s="0"/>
      <c r="RNT110" s="0"/>
      <c r="RNU110" s="0"/>
      <c r="RNV110" s="0"/>
      <c r="RNW110" s="0"/>
      <c r="RNX110" s="0"/>
      <c r="RNY110" s="0"/>
      <c r="RNZ110" s="0"/>
      <c r="ROA110" s="0"/>
      <c r="ROB110" s="0"/>
      <c r="ROC110" s="0"/>
      <c r="ROD110" s="0"/>
      <c r="ROE110" s="0"/>
      <c r="ROF110" s="0"/>
      <c r="ROG110" s="0"/>
      <c r="ROH110" s="0"/>
      <c r="ROI110" s="0"/>
      <c r="ROJ110" s="0"/>
      <c r="ROK110" s="0"/>
      <c r="ROL110" s="0"/>
      <c r="ROM110" s="0"/>
      <c r="RON110" s="0"/>
      <c r="ROO110" s="0"/>
      <c r="ROP110" s="0"/>
      <c r="ROQ110" s="0"/>
      <c r="ROR110" s="0"/>
      <c r="ROS110" s="0"/>
      <c r="ROT110" s="0"/>
      <c r="ROU110" s="0"/>
      <c r="ROV110" s="0"/>
      <c r="ROW110" s="0"/>
      <c r="ROX110" s="0"/>
      <c r="ROY110" s="0"/>
      <c r="ROZ110" s="0"/>
      <c r="RPA110" s="0"/>
      <c r="RPB110" s="0"/>
      <c r="RPC110" s="0"/>
      <c r="RPD110" s="0"/>
      <c r="RPE110" s="0"/>
      <c r="RPF110" s="0"/>
      <c r="RPG110" s="0"/>
      <c r="RPH110" s="0"/>
      <c r="RPI110" s="0"/>
      <c r="RPJ110" s="0"/>
      <c r="RPK110" s="0"/>
      <c r="RPL110" s="0"/>
      <c r="RPM110" s="0"/>
      <c r="RPN110" s="0"/>
      <c r="RPO110" s="0"/>
      <c r="RPP110" s="0"/>
      <c r="RPQ110" s="0"/>
      <c r="RPR110" s="0"/>
      <c r="RPS110" s="0"/>
      <c r="RPT110" s="0"/>
      <c r="RPU110" s="0"/>
      <c r="RPV110" s="0"/>
      <c r="RPW110" s="0"/>
      <c r="RPX110" s="0"/>
      <c r="RPY110" s="0"/>
      <c r="RPZ110" s="0"/>
      <c r="RQA110" s="0"/>
      <c r="RQB110" s="0"/>
      <c r="RQC110" s="0"/>
      <c r="RQD110" s="0"/>
      <c r="RQE110" s="0"/>
      <c r="RQF110" s="0"/>
      <c r="RQG110" s="0"/>
      <c r="RQH110" s="0"/>
      <c r="RQI110" s="0"/>
      <c r="RQJ110" s="0"/>
      <c r="RQK110" s="0"/>
      <c r="RQL110" s="0"/>
      <c r="RQM110" s="0"/>
      <c r="RQN110" s="0"/>
      <c r="RQO110" s="0"/>
      <c r="RQP110" s="0"/>
      <c r="RQQ110" s="0"/>
      <c r="RQR110" s="0"/>
      <c r="RQS110" s="0"/>
      <c r="RQT110" s="0"/>
      <c r="RQU110" s="0"/>
      <c r="RQV110" s="0"/>
      <c r="RQW110" s="0"/>
      <c r="RQX110" s="0"/>
      <c r="RQY110" s="0"/>
      <c r="RQZ110" s="0"/>
      <c r="RRA110" s="0"/>
      <c r="RRB110" s="0"/>
      <c r="RRC110" s="0"/>
      <c r="RRD110" s="0"/>
      <c r="RRE110" s="0"/>
      <c r="RRF110" s="0"/>
      <c r="RRG110" s="0"/>
      <c r="RRH110" s="0"/>
      <c r="RRI110" s="0"/>
      <c r="RRJ110" s="0"/>
      <c r="RRK110" s="0"/>
      <c r="RRL110" s="0"/>
      <c r="RRM110" s="0"/>
      <c r="RRN110" s="0"/>
      <c r="RRO110" s="0"/>
      <c r="RRP110" s="0"/>
      <c r="RRQ110" s="0"/>
      <c r="RRR110" s="0"/>
      <c r="RRS110" s="0"/>
      <c r="RRT110" s="0"/>
      <c r="RRU110" s="0"/>
      <c r="RRV110" s="0"/>
      <c r="RRW110" s="0"/>
      <c r="RRX110" s="0"/>
      <c r="RRY110" s="0"/>
      <c r="RRZ110" s="0"/>
      <c r="RSA110" s="0"/>
      <c r="RSB110" s="0"/>
      <c r="RSC110" s="0"/>
      <c r="RSD110" s="0"/>
      <c r="RSE110" s="0"/>
      <c r="RSF110" s="0"/>
      <c r="RSG110" s="0"/>
      <c r="RSH110" s="0"/>
      <c r="RSI110" s="0"/>
      <c r="RSJ110" s="0"/>
      <c r="RSK110" s="0"/>
      <c r="RSL110" s="0"/>
      <c r="RSM110" s="0"/>
      <c r="RSN110" s="0"/>
      <c r="RSO110" s="0"/>
      <c r="RSP110" s="0"/>
      <c r="RSQ110" s="0"/>
      <c r="RSR110" s="0"/>
      <c r="RSS110" s="0"/>
      <c r="RST110" s="0"/>
      <c r="RSU110" s="0"/>
      <c r="RSV110" s="0"/>
      <c r="RSW110" s="0"/>
      <c r="RSX110" s="0"/>
      <c r="RSY110" s="0"/>
      <c r="RSZ110" s="0"/>
      <c r="RTA110" s="0"/>
      <c r="RTB110" s="0"/>
      <c r="RTC110" s="0"/>
      <c r="RTD110" s="0"/>
      <c r="RTE110" s="0"/>
      <c r="RTF110" s="0"/>
      <c r="RTG110" s="0"/>
      <c r="RTH110" s="0"/>
      <c r="RTI110" s="0"/>
      <c r="RTJ110" s="0"/>
      <c r="RTK110" s="0"/>
      <c r="RTL110" s="0"/>
      <c r="RTM110" s="0"/>
      <c r="RTN110" s="0"/>
      <c r="RTO110" s="0"/>
      <c r="RTP110" s="0"/>
      <c r="RTQ110" s="0"/>
      <c r="RTR110" s="0"/>
      <c r="RTS110" s="0"/>
      <c r="RTT110" s="0"/>
      <c r="RTU110" s="0"/>
      <c r="RTV110" s="0"/>
      <c r="RTW110" s="0"/>
      <c r="RTX110" s="0"/>
      <c r="RTY110" s="0"/>
      <c r="RTZ110" s="0"/>
      <c r="RUA110" s="0"/>
      <c r="RUB110" s="0"/>
      <c r="RUC110" s="0"/>
      <c r="RUD110" s="0"/>
      <c r="RUE110" s="0"/>
      <c r="RUF110" s="0"/>
      <c r="RUG110" s="0"/>
      <c r="RUH110" s="0"/>
      <c r="RUI110" s="0"/>
      <c r="RUJ110" s="0"/>
      <c r="RUK110" s="0"/>
      <c r="RUL110" s="0"/>
      <c r="RUM110" s="0"/>
      <c r="RUN110" s="0"/>
      <c r="RUO110" s="0"/>
      <c r="RUP110" s="0"/>
      <c r="RUQ110" s="0"/>
      <c r="RUR110" s="0"/>
      <c r="RUS110" s="0"/>
      <c r="RUT110" s="0"/>
      <c r="RUU110" s="0"/>
      <c r="RUV110" s="0"/>
      <c r="RUW110" s="0"/>
      <c r="RUX110" s="0"/>
      <c r="RUY110" s="0"/>
      <c r="RUZ110" s="0"/>
      <c r="RVA110" s="0"/>
      <c r="RVB110" s="0"/>
      <c r="RVC110" s="0"/>
      <c r="RVD110" s="0"/>
      <c r="RVE110" s="0"/>
      <c r="RVF110" s="0"/>
      <c r="RVG110" s="0"/>
      <c r="RVH110" s="0"/>
      <c r="RVI110" s="0"/>
      <c r="RVJ110" s="0"/>
      <c r="RVK110" s="0"/>
      <c r="RVL110" s="0"/>
      <c r="RVM110" s="0"/>
      <c r="RVN110" s="0"/>
      <c r="RVO110" s="0"/>
      <c r="RVP110" s="0"/>
      <c r="RVQ110" s="0"/>
      <c r="RVR110" s="0"/>
      <c r="RVS110" s="0"/>
      <c r="RVT110" s="0"/>
      <c r="RVU110" s="0"/>
      <c r="RVV110" s="0"/>
      <c r="RVW110" s="0"/>
      <c r="RVX110" s="0"/>
      <c r="RVY110" s="0"/>
      <c r="RVZ110" s="0"/>
      <c r="RWA110" s="0"/>
      <c r="RWB110" s="0"/>
      <c r="RWC110" s="0"/>
      <c r="RWD110" s="0"/>
      <c r="RWE110" s="0"/>
      <c r="RWF110" s="0"/>
      <c r="RWG110" s="0"/>
      <c r="RWH110" s="0"/>
      <c r="RWI110" s="0"/>
      <c r="RWJ110" s="0"/>
      <c r="RWK110" s="0"/>
      <c r="RWL110" s="0"/>
      <c r="RWM110" s="0"/>
      <c r="RWN110" s="0"/>
      <c r="RWO110" s="0"/>
      <c r="RWP110" s="0"/>
      <c r="RWQ110" s="0"/>
      <c r="RWR110" s="0"/>
      <c r="RWS110" s="0"/>
      <c r="RWT110" s="0"/>
      <c r="RWU110" s="0"/>
      <c r="RWV110" s="0"/>
      <c r="RWW110" s="0"/>
      <c r="RWX110" s="0"/>
      <c r="RWY110" s="0"/>
      <c r="RWZ110" s="0"/>
      <c r="RXA110" s="0"/>
      <c r="RXB110" s="0"/>
      <c r="RXC110" s="0"/>
      <c r="RXD110" s="0"/>
      <c r="RXE110" s="0"/>
      <c r="RXF110" s="0"/>
      <c r="RXG110" s="0"/>
      <c r="RXH110" s="0"/>
      <c r="RXI110" s="0"/>
      <c r="RXJ110" s="0"/>
      <c r="RXK110" s="0"/>
      <c r="RXL110" s="0"/>
      <c r="RXM110" s="0"/>
      <c r="RXN110" s="0"/>
      <c r="RXO110" s="0"/>
      <c r="RXP110" s="0"/>
      <c r="RXQ110" s="0"/>
      <c r="RXR110" s="0"/>
      <c r="RXS110" s="0"/>
      <c r="RXT110" s="0"/>
      <c r="RXU110" s="0"/>
      <c r="RXV110" s="0"/>
      <c r="RXW110" s="0"/>
      <c r="RXX110" s="0"/>
      <c r="RXY110" s="0"/>
      <c r="RXZ110" s="0"/>
      <c r="RYA110" s="0"/>
      <c r="RYB110" s="0"/>
      <c r="RYC110" s="0"/>
      <c r="RYD110" s="0"/>
      <c r="RYE110" s="0"/>
      <c r="RYF110" s="0"/>
      <c r="RYG110" s="0"/>
      <c r="RYH110" s="0"/>
      <c r="RYI110" s="0"/>
      <c r="RYJ110" s="0"/>
      <c r="RYK110" s="0"/>
      <c r="RYL110" s="0"/>
      <c r="RYM110" s="0"/>
      <c r="RYN110" s="0"/>
      <c r="RYO110" s="0"/>
      <c r="RYP110" s="0"/>
      <c r="RYQ110" s="0"/>
      <c r="RYR110" s="0"/>
      <c r="RYS110" s="0"/>
      <c r="RYT110" s="0"/>
      <c r="RYU110" s="0"/>
      <c r="RYV110" s="0"/>
      <c r="RYW110" s="0"/>
      <c r="RYX110" s="0"/>
      <c r="RYY110" s="0"/>
      <c r="RYZ110" s="0"/>
      <c r="RZA110" s="0"/>
      <c r="RZB110" s="0"/>
      <c r="RZC110" s="0"/>
      <c r="RZD110" s="0"/>
      <c r="RZE110" s="0"/>
      <c r="RZF110" s="0"/>
      <c r="RZG110" s="0"/>
      <c r="RZH110" s="0"/>
      <c r="RZI110" s="0"/>
      <c r="RZJ110" s="0"/>
      <c r="RZK110" s="0"/>
      <c r="RZL110" s="0"/>
      <c r="RZM110" s="0"/>
      <c r="RZN110" s="0"/>
      <c r="RZO110" s="0"/>
      <c r="RZP110" s="0"/>
      <c r="RZQ110" s="0"/>
      <c r="RZR110" s="0"/>
      <c r="RZS110" s="0"/>
      <c r="RZT110" s="0"/>
      <c r="RZU110" s="0"/>
      <c r="RZV110" s="0"/>
      <c r="RZW110" s="0"/>
      <c r="RZX110" s="0"/>
      <c r="RZY110" s="0"/>
      <c r="RZZ110" s="0"/>
      <c r="SAA110" s="0"/>
      <c r="SAB110" s="0"/>
      <c r="SAC110" s="0"/>
      <c r="SAD110" s="0"/>
      <c r="SAE110" s="0"/>
      <c r="SAF110" s="0"/>
      <c r="SAG110" s="0"/>
      <c r="SAH110" s="0"/>
      <c r="SAI110" s="0"/>
      <c r="SAJ110" s="0"/>
      <c r="SAK110" s="0"/>
      <c r="SAL110" s="0"/>
      <c r="SAM110" s="0"/>
      <c r="SAN110" s="0"/>
      <c r="SAO110" s="0"/>
      <c r="SAP110" s="0"/>
      <c r="SAQ110" s="0"/>
      <c r="SAR110" s="0"/>
      <c r="SAS110" s="0"/>
      <c r="SAT110" s="0"/>
      <c r="SAU110" s="0"/>
      <c r="SAV110" s="0"/>
      <c r="SAW110" s="0"/>
      <c r="SAX110" s="0"/>
      <c r="SAY110" s="0"/>
      <c r="SAZ110" s="0"/>
      <c r="SBA110" s="0"/>
      <c r="SBB110" s="0"/>
      <c r="SBC110" s="0"/>
      <c r="SBD110" s="0"/>
      <c r="SBE110" s="0"/>
      <c r="SBF110" s="0"/>
      <c r="SBG110" s="0"/>
      <c r="SBH110" s="0"/>
      <c r="SBI110" s="0"/>
      <c r="SBJ110" s="0"/>
      <c r="SBK110" s="0"/>
      <c r="SBL110" s="0"/>
      <c r="SBM110" s="0"/>
      <c r="SBN110" s="0"/>
      <c r="SBO110" s="0"/>
      <c r="SBP110" s="0"/>
      <c r="SBQ110" s="0"/>
      <c r="SBR110" s="0"/>
      <c r="SBS110" s="0"/>
      <c r="SBT110" s="0"/>
      <c r="SBU110" s="0"/>
      <c r="SBV110" s="0"/>
      <c r="SBW110" s="0"/>
      <c r="SBX110" s="0"/>
      <c r="SBY110" s="0"/>
      <c r="SBZ110" s="0"/>
      <c r="SCA110" s="0"/>
      <c r="SCB110" s="0"/>
      <c r="SCC110" s="0"/>
      <c r="SCD110" s="0"/>
      <c r="SCE110" s="0"/>
      <c r="SCF110" s="0"/>
      <c r="SCG110" s="0"/>
      <c r="SCH110" s="0"/>
      <c r="SCI110" s="0"/>
      <c r="SCJ110" s="0"/>
      <c r="SCK110" s="0"/>
      <c r="SCL110" s="0"/>
      <c r="SCM110" s="0"/>
      <c r="SCN110" s="0"/>
      <c r="SCO110" s="0"/>
      <c r="SCP110" s="0"/>
      <c r="SCQ110" s="0"/>
      <c r="SCR110" s="0"/>
      <c r="SCS110" s="0"/>
      <c r="SCT110" s="0"/>
      <c r="SCU110" s="0"/>
      <c r="SCV110" s="0"/>
      <c r="SCW110" s="0"/>
      <c r="SCX110" s="0"/>
      <c r="SCY110" s="0"/>
      <c r="SCZ110" s="0"/>
      <c r="SDA110" s="0"/>
      <c r="SDB110" s="0"/>
      <c r="SDC110" s="0"/>
      <c r="SDD110" s="0"/>
      <c r="SDE110" s="0"/>
      <c r="SDF110" s="0"/>
      <c r="SDG110" s="0"/>
      <c r="SDH110" s="0"/>
      <c r="SDI110" s="0"/>
      <c r="SDJ110" s="0"/>
      <c r="SDK110" s="0"/>
      <c r="SDL110" s="0"/>
      <c r="SDM110" s="0"/>
      <c r="SDN110" s="0"/>
      <c r="SDO110" s="0"/>
      <c r="SDP110" s="0"/>
      <c r="SDQ110" s="0"/>
      <c r="SDR110" s="0"/>
      <c r="SDS110" s="0"/>
      <c r="SDT110" s="0"/>
      <c r="SDU110" s="0"/>
      <c r="SDV110" s="0"/>
      <c r="SDW110" s="0"/>
      <c r="SDX110" s="0"/>
      <c r="SDY110" s="0"/>
      <c r="SDZ110" s="0"/>
      <c r="SEA110" s="0"/>
      <c r="SEB110" s="0"/>
      <c r="SEC110" s="0"/>
      <c r="SED110" s="0"/>
      <c r="SEE110" s="0"/>
      <c r="SEF110" s="0"/>
      <c r="SEG110" s="0"/>
      <c r="SEH110" s="0"/>
      <c r="SEI110" s="0"/>
      <c r="SEJ110" s="0"/>
      <c r="SEK110" s="0"/>
      <c r="SEL110" s="0"/>
      <c r="SEM110" s="0"/>
      <c r="SEN110" s="0"/>
      <c r="SEO110" s="0"/>
      <c r="SEP110" s="0"/>
      <c r="SEQ110" s="0"/>
      <c r="SER110" s="0"/>
      <c r="SES110" s="0"/>
      <c r="SET110" s="0"/>
      <c r="SEU110" s="0"/>
      <c r="SEV110" s="0"/>
      <c r="SEW110" s="0"/>
      <c r="SEX110" s="0"/>
      <c r="SEY110" s="0"/>
      <c r="SEZ110" s="0"/>
      <c r="SFA110" s="0"/>
      <c r="SFB110" s="0"/>
      <c r="SFC110" s="0"/>
      <c r="SFD110" s="0"/>
      <c r="SFE110" s="0"/>
      <c r="SFF110" s="0"/>
      <c r="SFG110" s="0"/>
      <c r="SFH110" s="0"/>
      <c r="SFI110" s="0"/>
      <c r="SFJ110" s="0"/>
      <c r="SFK110" s="0"/>
      <c r="SFL110" s="0"/>
      <c r="SFM110" s="0"/>
      <c r="SFN110" s="0"/>
      <c r="SFO110" s="0"/>
      <c r="SFP110" s="0"/>
      <c r="SFQ110" s="0"/>
      <c r="SFR110" s="0"/>
      <c r="SFS110" s="0"/>
      <c r="SFT110" s="0"/>
      <c r="SFU110" s="0"/>
      <c r="SFV110" s="0"/>
      <c r="SFW110" s="0"/>
      <c r="SFX110" s="0"/>
      <c r="SFY110" s="0"/>
      <c r="SFZ110" s="0"/>
      <c r="SGA110" s="0"/>
      <c r="SGB110" s="0"/>
      <c r="SGC110" s="0"/>
      <c r="SGD110" s="0"/>
      <c r="SGE110" s="0"/>
      <c r="SGF110" s="0"/>
      <c r="SGG110" s="0"/>
      <c r="SGH110" s="0"/>
      <c r="SGI110" s="0"/>
      <c r="SGJ110" s="0"/>
      <c r="SGK110" s="0"/>
      <c r="SGL110" s="0"/>
      <c r="SGM110" s="0"/>
      <c r="SGN110" s="0"/>
      <c r="SGO110" s="0"/>
      <c r="SGP110" s="0"/>
      <c r="SGQ110" s="0"/>
      <c r="SGR110" s="0"/>
      <c r="SGS110" s="0"/>
      <c r="SGT110" s="0"/>
      <c r="SGU110" s="0"/>
      <c r="SGV110" s="0"/>
      <c r="SGW110" s="0"/>
      <c r="SGX110" s="0"/>
      <c r="SGY110" s="0"/>
      <c r="SGZ110" s="0"/>
      <c r="SHA110" s="0"/>
      <c r="SHB110" s="0"/>
      <c r="SHC110" s="0"/>
      <c r="SHD110" s="0"/>
      <c r="SHE110" s="0"/>
      <c r="SHF110" s="0"/>
      <c r="SHG110" s="0"/>
      <c r="SHH110" s="0"/>
      <c r="SHI110" s="0"/>
      <c r="SHJ110" s="0"/>
      <c r="SHK110" s="0"/>
      <c r="SHL110" s="0"/>
      <c r="SHM110" s="0"/>
      <c r="SHN110" s="0"/>
      <c r="SHO110" s="0"/>
      <c r="SHP110" s="0"/>
      <c r="SHQ110" s="0"/>
      <c r="SHR110" s="0"/>
      <c r="SHS110" s="0"/>
      <c r="SHT110" s="0"/>
      <c r="SHU110" s="0"/>
      <c r="SHV110" s="0"/>
      <c r="SHW110" s="0"/>
      <c r="SHX110" s="0"/>
      <c r="SHY110" s="0"/>
      <c r="SHZ110" s="0"/>
      <c r="SIA110" s="0"/>
      <c r="SIB110" s="0"/>
      <c r="SIC110" s="0"/>
      <c r="SID110" s="0"/>
      <c r="SIE110" s="0"/>
      <c r="SIF110" s="0"/>
      <c r="SIG110" s="0"/>
      <c r="SIH110" s="0"/>
      <c r="SII110" s="0"/>
      <c r="SIJ110" s="0"/>
      <c r="SIK110" s="0"/>
      <c r="SIL110" s="0"/>
      <c r="SIM110" s="0"/>
      <c r="SIN110" s="0"/>
      <c r="SIO110" s="0"/>
      <c r="SIP110" s="0"/>
      <c r="SIQ110" s="0"/>
      <c r="SIR110" s="0"/>
      <c r="SIS110" s="0"/>
      <c r="SIT110" s="0"/>
      <c r="SIU110" s="0"/>
      <c r="SIV110" s="0"/>
      <c r="SIW110" s="0"/>
      <c r="SIX110" s="0"/>
      <c r="SIY110" s="0"/>
      <c r="SIZ110" s="0"/>
      <c r="SJA110" s="0"/>
      <c r="SJB110" s="0"/>
      <c r="SJC110" s="0"/>
      <c r="SJD110" s="0"/>
      <c r="SJE110" s="0"/>
      <c r="SJF110" s="0"/>
      <c r="SJG110" s="0"/>
      <c r="SJH110" s="0"/>
      <c r="SJI110" s="0"/>
      <c r="SJJ110" s="0"/>
      <c r="SJK110" s="0"/>
      <c r="SJL110" s="0"/>
      <c r="SJM110" s="0"/>
      <c r="SJN110" s="0"/>
      <c r="SJO110" s="0"/>
      <c r="SJP110" s="0"/>
      <c r="SJQ110" s="0"/>
      <c r="SJR110" s="0"/>
      <c r="SJS110" s="0"/>
      <c r="SJT110" s="0"/>
      <c r="SJU110" s="0"/>
      <c r="SJV110" s="0"/>
      <c r="SJW110" s="0"/>
      <c r="SJX110" s="0"/>
      <c r="SJY110" s="0"/>
      <c r="SJZ110" s="0"/>
      <c r="SKA110" s="0"/>
      <c r="SKB110" s="0"/>
      <c r="SKC110" s="0"/>
      <c r="SKD110" s="0"/>
      <c r="SKE110" s="0"/>
      <c r="SKF110" s="0"/>
      <c r="SKG110" s="0"/>
      <c r="SKH110" s="0"/>
      <c r="SKI110" s="0"/>
      <c r="SKJ110" s="0"/>
      <c r="SKK110" s="0"/>
      <c r="SKL110" s="0"/>
      <c r="SKM110" s="0"/>
      <c r="SKN110" s="0"/>
      <c r="SKO110" s="0"/>
      <c r="SKP110" s="0"/>
      <c r="SKQ110" s="0"/>
      <c r="SKR110" s="0"/>
      <c r="SKS110" s="0"/>
      <c r="SKT110" s="0"/>
      <c r="SKU110" s="0"/>
      <c r="SKV110" s="0"/>
      <c r="SKW110" s="0"/>
      <c r="SKX110" s="0"/>
      <c r="SKY110" s="0"/>
      <c r="SKZ110" s="0"/>
      <c r="SLA110" s="0"/>
      <c r="SLB110" s="0"/>
      <c r="SLC110" s="0"/>
      <c r="SLD110" s="0"/>
      <c r="SLE110" s="0"/>
      <c r="SLF110" s="0"/>
      <c r="SLG110" s="0"/>
      <c r="SLH110" s="0"/>
      <c r="SLI110" s="0"/>
      <c r="SLJ110" s="0"/>
      <c r="SLK110" s="0"/>
      <c r="SLL110" s="0"/>
      <c r="SLM110" s="0"/>
      <c r="SLN110" s="0"/>
      <c r="SLO110" s="0"/>
      <c r="SLP110" s="0"/>
      <c r="SLQ110" s="0"/>
      <c r="SLR110" s="0"/>
      <c r="SLS110" s="0"/>
      <c r="SLT110" s="0"/>
      <c r="SLU110" s="0"/>
      <c r="SLV110" s="0"/>
      <c r="SLW110" s="0"/>
      <c r="SLX110" s="0"/>
      <c r="SLY110" s="0"/>
      <c r="SLZ110" s="0"/>
      <c r="SMA110" s="0"/>
      <c r="SMB110" s="0"/>
      <c r="SMC110" s="0"/>
      <c r="SMD110" s="0"/>
      <c r="SME110" s="0"/>
      <c r="SMF110" s="0"/>
      <c r="SMG110" s="0"/>
      <c r="SMH110" s="0"/>
      <c r="SMI110" s="0"/>
      <c r="SMJ110" s="0"/>
      <c r="SMK110" s="0"/>
      <c r="SML110" s="0"/>
      <c r="SMM110" s="0"/>
      <c r="SMN110" s="0"/>
      <c r="SMO110" s="0"/>
      <c r="SMP110" s="0"/>
      <c r="SMQ110" s="0"/>
      <c r="SMR110" s="0"/>
      <c r="SMS110" s="0"/>
      <c r="SMT110" s="0"/>
      <c r="SMU110" s="0"/>
      <c r="SMV110" s="0"/>
      <c r="SMW110" s="0"/>
      <c r="SMX110" s="0"/>
      <c r="SMY110" s="0"/>
      <c r="SMZ110" s="0"/>
      <c r="SNA110" s="0"/>
      <c r="SNB110" s="0"/>
      <c r="SNC110" s="0"/>
      <c r="SND110" s="0"/>
      <c r="SNE110" s="0"/>
      <c r="SNF110" s="0"/>
      <c r="SNG110" s="0"/>
      <c r="SNH110" s="0"/>
      <c r="SNI110" s="0"/>
      <c r="SNJ110" s="0"/>
      <c r="SNK110" s="0"/>
      <c r="SNL110" s="0"/>
      <c r="SNM110" s="0"/>
      <c r="SNN110" s="0"/>
      <c r="SNO110" s="0"/>
      <c r="SNP110" s="0"/>
      <c r="SNQ110" s="0"/>
      <c r="SNR110" s="0"/>
      <c r="SNS110" s="0"/>
      <c r="SNT110" s="0"/>
      <c r="SNU110" s="0"/>
      <c r="SNV110" s="0"/>
      <c r="SNW110" s="0"/>
      <c r="SNX110" s="0"/>
      <c r="SNY110" s="0"/>
      <c r="SNZ110" s="0"/>
      <c r="SOA110" s="0"/>
      <c r="SOB110" s="0"/>
      <c r="SOC110" s="0"/>
      <c r="SOD110" s="0"/>
      <c r="SOE110" s="0"/>
      <c r="SOF110" s="0"/>
      <c r="SOG110" s="0"/>
      <c r="SOH110" s="0"/>
      <c r="SOI110" s="0"/>
      <c r="SOJ110" s="0"/>
      <c r="SOK110" s="0"/>
      <c r="SOL110" s="0"/>
      <c r="SOM110" s="0"/>
      <c r="SON110" s="0"/>
      <c r="SOO110" s="0"/>
      <c r="SOP110" s="0"/>
      <c r="SOQ110" s="0"/>
      <c r="SOR110" s="0"/>
      <c r="SOS110" s="0"/>
      <c r="SOT110" s="0"/>
      <c r="SOU110" s="0"/>
      <c r="SOV110" s="0"/>
      <c r="SOW110" s="0"/>
      <c r="SOX110" s="0"/>
      <c r="SOY110" s="0"/>
      <c r="SOZ110" s="0"/>
      <c r="SPA110" s="0"/>
      <c r="SPB110" s="0"/>
      <c r="SPC110" s="0"/>
      <c r="SPD110" s="0"/>
      <c r="SPE110" s="0"/>
      <c r="SPF110" s="0"/>
      <c r="SPG110" s="0"/>
      <c r="SPH110" s="0"/>
      <c r="SPI110" s="0"/>
      <c r="SPJ110" s="0"/>
      <c r="SPK110" s="0"/>
      <c r="SPL110" s="0"/>
      <c r="SPM110" s="0"/>
      <c r="SPN110" s="0"/>
      <c r="SPO110" s="0"/>
      <c r="SPP110" s="0"/>
      <c r="SPQ110" s="0"/>
      <c r="SPR110" s="0"/>
      <c r="SPS110" s="0"/>
      <c r="SPT110" s="0"/>
      <c r="SPU110" s="0"/>
      <c r="SPV110" s="0"/>
      <c r="SPW110" s="0"/>
      <c r="SPX110" s="0"/>
      <c r="SPY110" s="0"/>
      <c r="SPZ110" s="0"/>
      <c r="SQA110" s="0"/>
      <c r="SQB110" s="0"/>
      <c r="SQC110" s="0"/>
      <c r="SQD110" s="0"/>
      <c r="SQE110" s="0"/>
      <c r="SQF110" s="0"/>
      <c r="SQG110" s="0"/>
      <c r="SQH110" s="0"/>
      <c r="SQI110" s="0"/>
      <c r="SQJ110" s="0"/>
      <c r="SQK110" s="0"/>
      <c r="SQL110" s="0"/>
      <c r="SQM110" s="0"/>
      <c r="SQN110" s="0"/>
      <c r="SQO110" s="0"/>
      <c r="SQP110" s="0"/>
      <c r="SQQ110" s="0"/>
      <c r="SQR110" s="0"/>
      <c r="SQS110" s="0"/>
      <c r="SQT110" s="0"/>
      <c r="SQU110" s="0"/>
      <c r="SQV110" s="0"/>
      <c r="SQW110" s="0"/>
      <c r="SQX110" s="0"/>
      <c r="SQY110" s="0"/>
      <c r="SQZ110" s="0"/>
      <c r="SRA110" s="0"/>
      <c r="SRB110" s="0"/>
      <c r="SRC110" s="0"/>
      <c r="SRD110" s="0"/>
      <c r="SRE110" s="0"/>
      <c r="SRF110" s="0"/>
      <c r="SRG110" s="0"/>
      <c r="SRH110" s="0"/>
      <c r="SRI110" s="0"/>
      <c r="SRJ110" s="0"/>
      <c r="SRK110" s="0"/>
      <c r="SRL110" s="0"/>
      <c r="SRM110" s="0"/>
      <c r="SRN110" s="0"/>
      <c r="SRO110" s="0"/>
      <c r="SRP110" s="0"/>
      <c r="SRQ110" s="0"/>
      <c r="SRR110" s="0"/>
      <c r="SRS110" s="0"/>
      <c r="SRT110" s="0"/>
      <c r="SRU110" s="0"/>
      <c r="SRV110" s="0"/>
      <c r="SRW110" s="0"/>
      <c r="SRX110" s="0"/>
      <c r="SRY110" s="0"/>
      <c r="SRZ110" s="0"/>
      <c r="SSA110" s="0"/>
      <c r="SSB110" s="0"/>
      <c r="SSC110" s="0"/>
      <c r="SSD110" s="0"/>
      <c r="SSE110" s="0"/>
      <c r="SSF110" s="0"/>
      <c r="SSG110" s="0"/>
      <c r="SSH110" s="0"/>
      <c r="SSI110" s="0"/>
      <c r="SSJ110" s="0"/>
      <c r="SSK110" s="0"/>
      <c r="SSL110" s="0"/>
      <c r="SSM110" s="0"/>
      <c r="SSN110" s="0"/>
      <c r="SSO110" s="0"/>
      <c r="SSP110" s="0"/>
      <c r="SSQ110" s="0"/>
      <c r="SSR110" s="0"/>
      <c r="SSS110" s="0"/>
      <c r="SST110" s="0"/>
      <c r="SSU110" s="0"/>
      <c r="SSV110" s="0"/>
      <c r="SSW110" s="0"/>
      <c r="SSX110" s="0"/>
      <c r="SSY110" s="0"/>
      <c r="SSZ110" s="0"/>
      <c r="STA110" s="0"/>
      <c r="STB110" s="0"/>
      <c r="STC110" s="0"/>
      <c r="STD110" s="0"/>
      <c r="STE110" s="0"/>
      <c r="STF110" s="0"/>
      <c r="STG110" s="0"/>
      <c r="STH110" s="0"/>
      <c r="STI110" s="0"/>
      <c r="STJ110" s="0"/>
      <c r="STK110" s="0"/>
      <c r="STL110" s="0"/>
      <c r="STM110" s="0"/>
      <c r="STN110" s="0"/>
      <c r="STO110" s="0"/>
      <c r="STP110" s="0"/>
      <c r="STQ110" s="0"/>
      <c r="STR110" s="0"/>
      <c r="STS110" s="0"/>
      <c r="STT110" s="0"/>
      <c r="STU110" s="0"/>
      <c r="STV110" s="0"/>
      <c r="STW110" s="0"/>
      <c r="STX110" s="0"/>
      <c r="STY110" s="0"/>
      <c r="STZ110" s="0"/>
      <c r="SUA110" s="0"/>
      <c r="SUB110" s="0"/>
      <c r="SUC110" s="0"/>
      <c r="SUD110" s="0"/>
      <c r="SUE110" s="0"/>
      <c r="SUF110" s="0"/>
      <c r="SUG110" s="0"/>
      <c r="SUH110" s="0"/>
      <c r="SUI110" s="0"/>
      <c r="SUJ110" s="0"/>
      <c r="SUK110" s="0"/>
      <c r="SUL110" s="0"/>
      <c r="SUM110" s="0"/>
      <c r="SUN110" s="0"/>
      <c r="SUO110" s="0"/>
      <c r="SUP110" s="0"/>
      <c r="SUQ110" s="0"/>
      <c r="SUR110" s="0"/>
      <c r="SUS110" s="0"/>
      <c r="SUT110" s="0"/>
      <c r="SUU110" s="0"/>
      <c r="SUV110" s="0"/>
      <c r="SUW110" s="0"/>
      <c r="SUX110" s="0"/>
      <c r="SUY110" s="0"/>
      <c r="SUZ110" s="0"/>
      <c r="SVA110" s="0"/>
      <c r="SVB110" s="0"/>
      <c r="SVC110" s="0"/>
      <c r="SVD110" s="0"/>
      <c r="SVE110" s="0"/>
      <c r="SVF110" s="0"/>
      <c r="SVG110" s="0"/>
      <c r="SVH110" s="0"/>
      <c r="SVI110" s="0"/>
      <c r="SVJ110" s="0"/>
      <c r="SVK110" s="0"/>
      <c r="SVL110" s="0"/>
      <c r="SVM110" s="0"/>
      <c r="SVN110" s="0"/>
      <c r="SVO110" s="0"/>
      <c r="SVP110" s="0"/>
      <c r="SVQ110" s="0"/>
      <c r="SVR110" s="0"/>
      <c r="SVS110" s="0"/>
      <c r="SVT110" s="0"/>
      <c r="SVU110" s="0"/>
      <c r="SVV110" s="0"/>
      <c r="SVW110" s="0"/>
      <c r="SVX110" s="0"/>
      <c r="SVY110" s="0"/>
      <c r="SVZ110" s="0"/>
      <c r="SWA110" s="0"/>
      <c r="SWB110" s="0"/>
      <c r="SWC110" s="0"/>
      <c r="SWD110" s="0"/>
      <c r="SWE110" s="0"/>
      <c r="SWF110" s="0"/>
      <c r="SWG110" s="0"/>
      <c r="SWH110" s="0"/>
      <c r="SWI110" s="0"/>
      <c r="SWJ110" s="0"/>
      <c r="SWK110" s="0"/>
      <c r="SWL110" s="0"/>
      <c r="SWM110" s="0"/>
      <c r="SWN110" s="0"/>
      <c r="SWO110" s="0"/>
      <c r="SWP110" s="0"/>
      <c r="SWQ110" s="0"/>
      <c r="SWR110" s="0"/>
      <c r="SWS110" s="0"/>
      <c r="SWT110" s="0"/>
      <c r="SWU110" s="0"/>
      <c r="SWV110" s="0"/>
      <c r="SWW110" s="0"/>
      <c r="SWX110" s="0"/>
      <c r="SWY110" s="0"/>
      <c r="SWZ110" s="0"/>
      <c r="SXA110" s="0"/>
      <c r="SXB110" s="0"/>
      <c r="SXC110" s="0"/>
      <c r="SXD110" s="0"/>
      <c r="SXE110" s="0"/>
      <c r="SXF110" s="0"/>
      <c r="SXG110" s="0"/>
      <c r="SXH110" s="0"/>
      <c r="SXI110" s="0"/>
      <c r="SXJ110" s="0"/>
      <c r="SXK110" s="0"/>
      <c r="SXL110" s="0"/>
      <c r="SXM110" s="0"/>
      <c r="SXN110" s="0"/>
      <c r="SXO110" s="0"/>
      <c r="SXP110" s="0"/>
      <c r="SXQ110" s="0"/>
      <c r="SXR110" s="0"/>
      <c r="SXS110" s="0"/>
      <c r="SXT110" s="0"/>
      <c r="SXU110" s="0"/>
      <c r="SXV110" s="0"/>
      <c r="SXW110" s="0"/>
      <c r="SXX110" s="0"/>
      <c r="SXY110" s="0"/>
      <c r="SXZ110" s="0"/>
      <c r="SYA110" s="0"/>
      <c r="SYB110" s="0"/>
      <c r="SYC110" s="0"/>
      <c r="SYD110" s="0"/>
      <c r="SYE110" s="0"/>
      <c r="SYF110" s="0"/>
      <c r="SYG110" s="0"/>
      <c r="SYH110" s="0"/>
      <c r="SYI110" s="0"/>
      <c r="SYJ110" s="0"/>
      <c r="SYK110" s="0"/>
      <c r="SYL110" s="0"/>
      <c r="SYM110" s="0"/>
      <c r="SYN110" s="0"/>
      <c r="SYO110" s="0"/>
      <c r="SYP110" s="0"/>
      <c r="SYQ110" s="0"/>
      <c r="SYR110" s="0"/>
      <c r="SYS110" s="0"/>
      <c r="SYT110" s="0"/>
      <c r="SYU110" s="0"/>
      <c r="SYV110" s="0"/>
      <c r="SYW110" s="0"/>
      <c r="SYX110" s="0"/>
      <c r="SYY110" s="0"/>
      <c r="SYZ110" s="0"/>
      <c r="SZA110" s="0"/>
      <c r="SZB110" s="0"/>
      <c r="SZC110" s="0"/>
      <c r="SZD110" s="0"/>
      <c r="SZE110" s="0"/>
      <c r="SZF110" s="0"/>
      <c r="SZG110" s="0"/>
      <c r="SZH110" s="0"/>
      <c r="SZI110" s="0"/>
      <c r="SZJ110" s="0"/>
      <c r="SZK110" s="0"/>
      <c r="SZL110" s="0"/>
      <c r="SZM110" s="0"/>
      <c r="SZN110" s="0"/>
      <c r="SZO110" s="0"/>
      <c r="SZP110" s="0"/>
      <c r="SZQ110" s="0"/>
      <c r="SZR110" s="0"/>
      <c r="SZS110" s="0"/>
      <c r="SZT110" s="0"/>
      <c r="SZU110" s="0"/>
      <c r="SZV110" s="0"/>
      <c r="SZW110" s="0"/>
      <c r="SZX110" s="0"/>
      <c r="SZY110" s="0"/>
      <c r="SZZ110" s="0"/>
      <c r="TAA110" s="0"/>
      <c r="TAB110" s="0"/>
      <c r="TAC110" s="0"/>
      <c r="TAD110" s="0"/>
      <c r="TAE110" s="0"/>
      <c r="TAF110" s="0"/>
      <c r="TAG110" s="0"/>
      <c r="TAH110" s="0"/>
      <c r="TAI110" s="0"/>
      <c r="TAJ110" s="0"/>
      <c r="TAK110" s="0"/>
      <c r="TAL110" s="0"/>
      <c r="TAM110" s="0"/>
      <c r="TAN110" s="0"/>
      <c r="TAO110" s="0"/>
      <c r="TAP110" s="0"/>
      <c r="TAQ110" s="0"/>
      <c r="TAR110" s="0"/>
      <c r="TAS110" s="0"/>
      <c r="TAT110" s="0"/>
      <c r="TAU110" s="0"/>
      <c r="TAV110" s="0"/>
      <c r="TAW110" s="0"/>
      <c r="TAX110" s="0"/>
      <c r="TAY110" s="0"/>
      <c r="TAZ110" s="0"/>
      <c r="TBA110" s="0"/>
      <c r="TBB110" s="0"/>
      <c r="TBC110" s="0"/>
      <c r="TBD110" s="0"/>
      <c r="TBE110" s="0"/>
      <c r="TBF110" s="0"/>
      <c r="TBG110" s="0"/>
      <c r="TBH110" s="0"/>
      <c r="TBI110" s="0"/>
      <c r="TBJ110" s="0"/>
      <c r="TBK110" s="0"/>
      <c r="TBL110" s="0"/>
      <c r="TBM110" s="0"/>
      <c r="TBN110" s="0"/>
      <c r="TBO110" s="0"/>
      <c r="TBP110" s="0"/>
      <c r="TBQ110" s="0"/>
      <c r="TBR110" s="0"/>
      <c r="TBS110" s="0"/>
      <c r="TBT110" s="0"/>
      <c r="TBU110" s="0"/>
      <c r="TBV110" s="0"/>
      <c r="TBW110" s="0"/>
      <c r="TBX110" s="0"/>
      <c r="TBY110" s="0"/>
      <c r="TBZ110" s="0"/>
      <c r="TCA110" s="0"/>
      <c r="TCB110" s="0"/>
      <c r="TCC110" s="0"/>
      <c r="TCD110" s="0"/>
      <c r="TCE110" s="0"/>
      <c r="TCF110" s="0"/>
      <c r="TCG110" s="0"/>
      <c r="TCH110" s="0"/>
      <c r="TCI110" s="0"/>
      <c r="TCJ110" s="0"/>
      <c r="TCK110" s="0"/>
      <c r="TCL110" s="0"/>
      <c r="TCM110" s="0"/>
      <c r="TCN110" s="0"/>
      <c r="TCO110" s="0"/>
      <c r="TCP110" s="0"/>
      <c r="TCQ110" s="0"/>
      <c r="TCR110" s="0"/>
      <c r="TCS110" s="0"/>
      <c r="TCT110" s="0"/>
      <c r="TCU110" s="0"/>
      <c r="TCV110" s="0"/>
      <c r="TCW110" s="0"/>
      <c r="TCX110" s="0"/>
      <c r="TCY110" s="0"/>
      <c r="TCZ110" s="0"/>
      <c r="TDA110" s="0"/>
      <c r="TDB110" s="0"/>
      <c r="TDC110" s="0"/>
      <c r="TDD110" s="0"/>
      <c r="TDE110" s="0"/>
      <c r="TDF110" s="0"/>
      <c r="TDG110" s="0"/>
      <c r="TDH110" s="0"/>
      <c r="TDI110" s="0"/>
      <c r="TDJ110" s="0"/>
      <c r="TDK110" s="0"/>
      <c r="TDL110" s="0"/>
      <c r="TDM110" s="0"/>
      <c r="TDN110" s="0"/>
      <c r="TDO110" s="0"/>
      <c r="TDP110" s="0"/>
      <c r="TDQ110" s="0"/>
      <c r="TDR110" s="0"/>
      <c r="TDS110" s="0"/>
      <c r="TDT110" s="0"/>
      <c r="TDU110" s="0"/>
      <c r="TDV110" s="0"/>
      <c r="TDW110" s="0"/>
      <c r="TDX110" s="0"/>
      <c r="TDY110" s="0"/>
      <c r="TDZ110" s="0"/>
      <c r="TEA110" s="0"/>
      <c r="TEB110" s="0"/>
      <c r="TEC110" s="0"/>
      <c r="TED110" s="0"/>
      <c r="TEE110" s="0"/>
      <c r="TEF110" s="0"/>
      <c r="TEG110" s="0"/>
      <c r="TEH110" s="0"/>
      <c r="TEI110" s="0"/>
      <c r="TEJ110" s="0"/>
      <c r="TEK110" s="0"/>
      <c r="TEL110" s="0"/>
      <c r="TEM110" s="0"/>
      <c r="TEN110" s="0"/>
      <c r="TEO110" s="0"/>
      <c r="TEP110" s="0"/>
      <c r="TEQ110" s="0"/>
      <c r="TER110" s="0"/>
      <c r="TES110" s="0"/>
      <c r="TET110" s="0"/>
      <c r="TEU110" s="0"/>
      <c r="TEV110" s="0"/>
      <c r="TEW110" s="0"/>
      <c r="TEX110" s="0"/>
      <c r="TEY110" s="0"/>
      <c r="TEZ110" s="0"/>
      <c r="TFA110" s="0"/>
      <c r="TFB110" s="0"/>
      <c r="TFC110" s="0"/>
      <c r="TFD110" s="0"/>
      <c r="TFE110" s="0"/>
      <c r="TFF110" s="0"/>
      <c r="TFG110" s="0"/>
      <c r="TFH110" s="0"/>
      <c r="TFI110" s="0"/>
      <c r="TFJ110" s="0"/>
      <c r="TFK110" s="0"/>
      <c r="TFL110" s="0"/>
      <c r="TFM110" s="0"/>
      <c r="TFN110" s="0"/>
      <c r="TFO110" s="0"/>
      <c r="TFP110" s="0"/>
      <c r="TFQ110" s="0"/>
      <c r="TFR110" s="0"/>
      <c r="TFS110" s="0"/>
      <c r="TFT110" s="0"/>
      <c r="TFU110" s="0"/>
      <c r="TFV110" s="0"/>
      <c r="TFW110" s="0"/>
      <c r="TFX110" s="0"/>
      <c r="TFY110" s="0"/>
      <c r="TFZ110" s="0"/>
      <c r="TGA110" s="0"/>
      <c r="TGB110" s="0"/>
      <c r="TGC110" s="0"/>
      <c r="TGD110" s="0"/>
      <c r="TGE110" s="0"/>
      <c r="TGF110" s="0"/>
      <c r="TGG110" s="0"/>
      <c r="TGH110" s="0"/>
      <c r="TGI110" s="0"/>
      <c r="TGJ110" s="0"/>
      <c r="TGK110" s="0"/>
      <c r="TGL110" s="0"/>
      <c r="TGM110" s="0"/>
      <c r="TGN110" s="0"/>
      <c r="TGO110" s="0"/>
      <c r="TGP110" s="0"/>
      <c r="TGQ110" s="0"/>
      <c r="TGR110" s="0"/>
      <c r="TGS110" s="0"/>
      <c r="TGT110" s="0"/>
      <c r="TGU110" s="0"/>
      <c r="TGV110" s="0"/>
      <c r="TGW110" s="0"/>
      <c r="TGX110" s="0"/>
      <c r="TGY110" s="0"/>
      <c r="TGZ110" s="0"/>
      <c r="THA110" s="0"/>
      <c r="THB110" s="0"/>
      <c r="THC110" s="0"/>
      <c r="THD110" s="0"/>
      <c r="THE110" s="0"/>
      <c r="THF110" s="0"/>
      <c r="THG110" s="0"/>
      <c r="THH110" s="0"/>
      <c r="THI110" s="0"/>
      <c r="THJ110" s="0"/>
      <c r="THK110" s="0"/>
      <c r="THL110" s="0"/>
      <c r="THM110" s="0"/>
      <c r="THN110" s="0"/>
      <c r="THO110" s="0"/>
      <c r="THP110" s="0"/>
      <c r="THQ110" s="0"/>
      <c r="THR110" s="0"/>
      <c r="THS110" s="0"/>
      <c r="THT110" s="0"/>
      <c r="THU110" s="0"/>
      <c r="THV110" s="0"/>
      <c r="THW110" s="0"/>
      <c r="THX110" s="0"/>
      <c r="THY110" s="0"/>
      <c r="THZ110" s="0"/>
      <c r="TIA110" s="0"/>
      <c r="TIB110" s="0"/>
      <c r="TIC110" s="0"/>
      <c r="TID110" s="0"/>
      <c r="TIE110" s="0"/>
      <c r="TIF110" s="0"/>
      <c r="TIG110" s="0"/>
      <c r="TIH110" s="0"/>
      <c r="TII110" s="0"/>
      <c r="TIJ110" s="0"/>
      <c r="TIK110" s="0"/>
      <c r="TIL110" s="0"/>
      <c r="TIM110" s="0"/>
      <c r="TIN110" s="0"/>
      <c r="TIO110" s="0"/>
      <c r="TIP110" s="0"/>
      <c r="TIQ110" s="0"/>
      <c r="TIR110" s="0"/>
      <c r="TIS110" s="0"/>
      <c r="TIT110" s="0"/>
      <c r="TIU110" s="0"/>
      <c r="TIV110" s="0"/>
      <c r="TIW110" s="0"/>
      <c r="TIX110" s="0"/>
      <c r="TIY110" s="0"/>
      <c r="TIZ110" s="0"/>
      <c r="TJA110" s="0"/>
      <c r="TJB110" s="0"/>
      <c r="TJC110" s="0"/>
      <c r="TJD110" s="0"/>
      <c r="TJE110" s="0"/>
      <c r="TJF110" s="0"/>
      <c r="TJG110" s="0"/>
      <c r="TJH110" s="0"/>
      <c r="TJI110" s="0"/>
      <c r="TJJ110" s="0"/>
      <c r="TJK110" s="0"/>
      <c r="TJL110" s="0"/>
      <c r="TJM110" s="0"/>
      <c r="TJN110" s="0"/>
      <c r="TJO110" s="0"/>
      <c r="TJP110" s="0"/>
      <c r="TJQ110" s="0"/>
      <c r="TJR110" s="0"/>
      <c r="TJS110" s="0"/>
      <c r="TJT110" s="0"/>
      <c r="TJU110" s="0"/>
      <c r="TJV110" s="0"/>
      <c r="TJW110" s="0"/>
      <c r="TJX110" s="0"/>
      <c r="TJY110" s="0"/>
      <c r="TJZ110" s="0"/>
      <c r="TKA110" s="0"/>
      <c r="TKB110" s="0"/>
      <c r="TKC110" s="0"/>
      <c r="TKD110" s="0"/>
      <c r="TKE110" s="0"/>
      <c r="TKF110" s="0"/>
      <c r="TKG110" s="0"/>
      <c r="TKH110" s="0"/>
      <c r="TKI110" s="0"/>
      <c r="TKJ110" s="0"/>
      <c r="TKK110" s="0"/>
      <c r="TKL110" s="0"/>
      <c r="TKM110" s="0"/>
      <c r="TKN110" s="0"/>
      <c r="TKO110" s="0"/>
      <c r="TKP110" s="0"/>
      <c r="TKQ110" s="0"/>
      <c r="TKR110" s="0"/>
      <c r="TKS110" s="0"/>
      <c r="TKT110" s="0"/>
      <c r="TKU110" s="0"/>
      <c r="TKV110" s="0"/>
      <c r="TKW110" s="0"/>
      <c r="TKX110" s="0"/>
      <c r="TKY110" s="0"/>
      <c r="TKZ110" s="0"/>
      <c r="TLA110" s="0"/>
      <c r="TLB110" s="0"/>
      <c r="TLC110" s="0"/>
      <c r="TLD110" s="0"/>
      <c r="TLE110" s="0"/>
      <c r="TLF110" s="0"/>
      <c r="TLG110" s="0"/>
      <c r="TLH110" s="0"/>
      <c r="TLI110" s="0"/>
      <c r="TLJ110" s="0"/>
      <c r="TLK110" s="0"/>
      <c r="TLL110" s="0"/>
      <c r="TLM110" s="0"/>
      <c r="TLN110" s="0"/>
      <c r="TLO110" s="0"/>
      <c r="TLP110" s="0"/>
      <c r="TLQ110" s="0"/>
      <c r="TLR110" s="0"/>
      <c r="TLS110" s="0"/>
      <c r="TLT110" s="0"/>
      <c r="TLU110" s="0"/>
      <c r="TLV110" s="0"/>
      <c r="TLW110" s="0"/>
      <c r="TLX110" s="0"/>
      <c r="TLY110" s="0"/>
      <c r="TLZ110" s="0"/>
      <c r="TMA110" s="0"/>
      <c r="TMB110" s="0"/>
      <c r="TMC110" s="0"/>
      <c r="TMD110" s="0"/>
      <c r="TME110" s="0"/>
      <c r="TMF110" s="0"/>
      <c r="TMG110" s="0"/>
      <c r="TMH110" s="0"/>
      <c r="TMI110" s="0"/>
      <c r="TMJ110" s="0"/>
      <c r="TMK110" s="0"/>
      <c r="TML110" s="0"/>
      <c r="TMM110" s="0"/>
      <c r="TMN110" s="0"/>
      <c r="TMO110" s="0"/>
      <c r="TMP110" s="0"/>
      <c r="TMQ110" s="0"/>
      <c r="TMR110" s="0"/>
      <c r="TMS110" s="0"/>
      <c r="TMT110" s="0"/>
      <c r="TMU110" s="0"/>
      <c r="TMV110" s="0"/>
      <c r="TMW110" s="0"/>
      <c r="TMX110" s="0"/>
      <c r="TMY110" s="0"/>
      <c r="TMZ110" s="0"/>
      <c r="TNA110" s="0"/>
      <c r="TNB110" s="0"/>
      <c r="TNC110" s="0"/>
      <c r="TND110" s="0"/>
      <c r="TNE110" s="0"/>
      <c r="TNF110" s="0"/>
      <c r="TNG110" s="0"/>
      <c r="TNH110" s="0"/>
      <c r="TNI110" s="0"/>
      <c r="TNJ110" s="0"/>
      <c r="TNK110" s="0"/>
      <c r="TNL110" s="0"/>
      <c r="TNM110" s="0"/>
      <c r="TNN110" s="0"/>
      <c r="TNO110" s="0"/>
      <c r="TNP110" s="0"/>
      <c r="TNQ110" s="0"/>
      <c r="TNR110" s="0"/>
      <c r="TNS110" s="0"/>
      <c r="TNT110" s="0"/>
      <c r="TNU110" s="0"/>
      <c r="TNV110" s="0"/>
      <c r="TNW110" s="0"/>
      <c r="TNX110" s="0"/>
      <c r="TNY110" s="0"/>
      <c r="TNZ110" s="0"/>
      <c r="TOA110" s="0"/>
      <c r="TOB110" s="0"/>
      <c r="TOC110" s="0"/>
      <c r="TOD110" s="0"/>
      <c r="TOE110" s="0"/>
      <c r="TOF110" s="0"/>
      <c r="TOG110" s="0"/>
      <c r="TOH110" s="0"/>
      <c r="TOI110" s="0"/>
      <c r="TOJ110" s="0"/>
      <c r="TOK110" s="0"/>
      <c r="TOL110" s="0"/>
      <c r="TOM110" s="0"/>
      <c r="TON110" s="0"/>
      <c r="TOO110" s="0"/>
      <c r="TOP110" s="0"/>
      <c r="TOQ110" s="0"/>
      <c r="TOR110" s="0"/>
      <c r="TOS110" s="0"/>
      <c r="TOT110" s="0"/>
      <c r="TOU110" s="0"/>
      <c r="TOV110" s="0"/>
      <c r="TOW110" s="0"/>
      <c r="TOX110" s="0"/>
      <c r="TOY110" s="0"/>
      <c r="TOZ110" s="0"/>
      <c r="TPA110" s="0"/>
      <c r="TPB110" s="0"/>
      <c r="TPC110" s="0"/>
      <c r="TPD110" s="0"/>
      <c r="TPE110" s="0"/>
      <c r="TPF110" s="0"/>
      <c r="TPG110" s="0"/>
      <c r="TPH110" s="0"/>
      <c r="TPI110" s="0"/>
      <c r="TPJ110" s="0"/>
      <c r="TPK110" s="0"/>
      <c r="TPL110" s="0"/>
      <c r="TPM110" s="0"/>
      <c r="TPN110" s="0"/>
      <c r="TPO110" s="0"/>
      <c r="TPP110" s="0"/>
      <c r="TPQ110" s="0"/>
      <c r="TPR110" s="0"/>
      <c r="TPS110" s="0"/>
      <c r="TPT110" s="0"/>
      <c r="TPU110" s="0"/>
      <c r="TPV110" s="0"/>
      <c r="TPW110" s="0"/>
      <c r="TPX110" s="0"/>
      <c r="TPY110" s="0"/>
      <c r="TPZ110" s="0"/>
      <c r="TQA110" s="0"/>
      <c r="TQB110" s="0"/>
      <c r="TQC110" s="0"/>
      <c r="TQD110" s="0"/>
      <c r="TQE110" s="0"/>
      <c r="TQF110" s="0"/>
      <c r="TQG110" s="0"/>
      <c r="TQH110" s="0"/>
      <c r="TQI110" s="0"/>
      <c r="TQJ110" s="0"/>
      <c r="TQK110" s="0"/>
      <c r="TQL110" s="0"/>
      <c r="TQM110" s="0"/>
      <c r="TQN110" s="0"/>
      <c r="TQO110" s="0"/>
      <c r="TQP110" s="0"/>
      <c r="TQQ110" s="0"/>
      <c r="TQR110" s="0"/>
      <c r="TQS110" s="0"/>
      <c r="TQT110" s="0"/>
      <c r="TQU110" s="0"/>
      <c r="TQV110" s="0"/>
      <c r="TQW110" s="0"/>
      <c r="TQX110" s="0"/>
      <c r="TQY110" s="0"/>
      <c r="TQZ110" s="0"/>
      <c r="TRA110" s="0"/>
      <c r="TRB110" s="0"/>
      <c r="TRC110" s="0"/>
      <c r="TRD110" s="0"/>
      <c r="TRE110" s="0"/>
      <c r="TRF110" s="0"/>
      <c r="TRG110" s="0"/>
      <c r="TRH110" s="0"/>
      <c r="TRI110" s="0"/>
      <c r="TRJ110" s="0"/>
      <c r="TRK110" s="0"/>
      <c r="TRL110" s="0"/>
      <c r="TRM110" s="0"/>
      <c r="TRN110" s="0"/>
      <c r="TRO110" s="0"/>
      <c r="TRP110" s="0"/>
      <c r="TRQ110" s="0"/>
      <c r="TRR110" s="0"/>
      <c r="TRS110" s="0"/>
      <c r="TRT110" s="0"/>
      <c r="TRU110" s="0"/>
      <c r="TRV110" s="0"/>
      <c r="TRW110" s="0"/>
      <c r="TRX110" s="0"/>
      <c r="TRY110" s="0"/>
      <c r="TRZ110" s="0"/>
      <c r="TSA110" s="0"/>
      <c r="TSB110" s="0"/>
      <c r="TSC110" s="0"/>
      <c r="TSD110" s="0"/>
      <c r="TSE110" s="0"/>
      <c r="TSF110" s="0"/>
      <c r="TSG110" s="0"/>
      <c r="TSH110" s="0"/>
      <c r="TSI110" s="0"/>
      <c r="TSJ110" s="0"/>
      <c r="TSK110" s="0"/>
      <c r="TSL110" s="0"/>
      <c r="TSM110" s="0"/>
      <c r="TSN110" s="0"/>
      <c r="TSO110" s="0"/>
      <c r="TSP110" s="0"/>
      <c r="TSQ110" s="0"/>
      <c r="TSR110" s="0"/>
      <c r="TSS110" s="0"/>
      <c r="TST110" s="0"/>
      <c r="TSU110" s="0"/>
      <c r="TSV110" s="0"/>
      <c r="TSW110" s="0"/>
      <c r="TSX110" s="0"/>
      <c r="TSY110" s="0"/>
      <c r="TSZ110" s="0"/>
      <c r="TTA110" s="0"/>
      <c r="TTB110" s="0"/>
      <c r="TTC110" s="0"/>
      <c r="TTD110" s="0"/>
      <c r="TTE110" s="0"/>
      <c r="TTF110" s="0"/>
      <c r="TTG110" s="0"/>
      <c r="TTH110" s="0"/>
      <c r="TTI110" s="0"/>
      <c r="TTJ110" s="0"/>
      <c r="TTK110" s="0"/>
      <c r="TTL110" s="0"/>
      <c r="TTM110" s="0"/>
      <c r="TTN110" s="0"/>
      <c r="TTO110" s="0"/>
      <c r="TTP110" s="0"/>
      <c r="TTQ110" s="0"/>
      <c r="TTR110" s="0"/>
      <c r="TTS110" s="0"/>
      <c r="TTT110" s="0"/>
      <c r="TTU110" s="0"/>
      <c r="TTV110" s="0"/>
      <c r="TTW110" s="0"/>
      <c r="TTX110" s="0"/>
      <c r="TTY110" s="0"/>
      <c r="TTZ110" s="0"/>
      <c r="TUA110" s="0"/>
      <c r="TUB110" s="0"/>
      <c r="TUC110" s="0"/>
      <c r="TUD110" s="0"/>
      <c r="TUE110" s="0"/>
      <c r="TUF110" s="0"/>
      <c r="TUG110" s="0"/>
      <c r="TUH110" s="0"/>
      <c r="TUI110" s="0"/>
      <c r="TUJ110" s="0"/>
      <c r="TUK110" s="0"/>
      <c r="TUL110" s="0"/>
      <c r="TUM110" s="0"/>
      <c r="TUN110" s="0"/>
      <c r="TUO110" s="0"/>
      <c r="TUP110" s="0"/>
      <c r="TUQ110" s="0"/>
      <c r="TUR110" s="0"/>
      <c r="TUS110" s="0"/>
      <c r="TUT110" s="0"/>
      <c r="TUU110" s="0"/>
      <c r="TUV110" s="0"/>
      <c r="TUW110" s="0"/>
      <c r="TUX110" s="0"/>
      <c r="TUY110" s="0"/>
      <c r="TUZ110" s="0"/>
      <c r="TVA110" s="0"/>
      <c r="TVB110" s="0"/>
      <c r="TVC110" s="0"/>
      <c r="TVD110" s="0"/>
      <c r="TVE110" s="0"/>
      <c r="TVF110" s="0"/>
      <c r="TVG110" s="0"/>
      <c r="TVH110" s="0"/>
      <c r="TVI110" s="0"/>
      <c r="TVJ110" s="0"/>
      <c r="TVK110" s="0"/>
      <c r="TVL110" s="0"/>
      <c r="TVM110" s="0"/>
      <c r="TVN110" s="0"/>
      <c r="TVO110" s="0"/>
      <c r="TVP110" s="0"/>
      <c r="TVQ110" s="0"/>
      <c r="TVR110" s="0"/>
      <c r="TVS110" s="0"/>
      <c r="TVT110" s="0"/>
      <c r="TVU110" s="0"/>
      <c r="TVV110" s="0"/>
      <c r="TVW110" s="0"/>
      <c r="TVX110" s="0"/>
      <c r="TVY110" s="0"/>
      <c r="TVZ110" s="0"/>
      <c r="TWA110" s="0"/>
      <c r="TWB110" s="0"/>
      <c r="TWC110" s="0"/>
      <c r="TWD110" s="0"/>
      <c r="TWE110" s="0"/>
      <c r="TWF110" s="0"/>
      <c r="TWG110" s="0"/>
      <c r="TWH110" s="0"/>
      <c r="TWI110" s="0"/>
      <c r="TWJ110" s="0"/>
      <c r="TWK110" s="0"/>
      <c r="TWL110" s="0"/>
      <c r="TWM110" s="0"/>
      <c r="TWN110" s="0"/>
      <c r="TWO110" s="0"/>
      <c r="TWP110" s="0"/>
      <c r="TWQ110" s="0"/>
      <c r="TWR110" s="0"/>
      <c r="TWS110" s="0"/>
      <c r="TWT110" s="0"/>
      <c r="TWU110" s="0"/>
      <c r="TWV110" s="0"/>
      <c r="TWW110" s="0"/>
      <c r="TWX110" s="0"/>
      <c r="TWY110" s="0"/>
      <c r="TWZ110" s="0"/>
      <c r="TXA110" s="0"/>
      <c r="TXB110" s="0"/>
      <c r="TXC110" s="0"/>
      <c r="TXD110" s="0"/>
      <c r="TXE110" s="0"/>
      <c r="TXF110" s="0"/>
      <c r="TXG110" s="0"/>
      <c r="TXH110" s="0"/>
      <c r="TXI110" s="0"/>
      <c r="TXJ110" s="0"/>
      <c r="TXK110" s="0"/>
      <c r="TXL110" s="0"/>
      <c r="TXM110" s="0"/>
      <c r="TXN110" s="0"/>
      <c r="TXO110" s="0"/>
      <c r="TXP110" s="0"/>
      <c r="TXQ110" s="0"/>
      <c r="TXR110" s="0"/>
      <c r="TXS110" s="0"/>
      <c r="TXT110" s="0"/>
      <c r="TXU110" s="0"/>
      <c r="TXV110" s="0"/>
      <c r="TXW110" s="0"/>
      <c r="TXX110" s="0"/>
      <c r="TXY110" s="0"/>
      <c r="TXZ110" s="0"/>
      <c r="TYA110" s="0"/>
      <c r="TYB110" s="0"/>
      <c r="TYC110" s="0"/>
      <c r="TYD110" s="0"/>
      <c r="TYE110" s="0"/>
      <c r="TYF110" s="0"/>
      <c r="TYG110" s="0"/>
      <c r="TYH110" s="0"/>
      <c r="TYI110" s="0"/>
      <c r="TYJ110" s="0"/>
      <c r="TYK110" s="0"/>
      <c r="TYL110" s="0"/>
      <c r="TYM110" s="0"/>
      <c r="TYN110" s="0"/>
      <c r="TYO110" s="0"/>
      <c r="TYP110" s="0"/>
      <c r="TYQ110" s="0"/>
      <c r="TYR110" s="0"/>
      <c r="TYS110" s="0"/>
      <c r="TYT110" s="0"/>
      <c r="TYU110" s="0"/>
      <c r="TYV110" s="0"/>
      <c r="TYW110" s="0"/>
      <c r="TYX110" s="0"/>
      <c r="TYY110" s="0"/>
      <c r="TYZ110" s="0"/>
      <c r="TZA110" s="0"/>
      <c r="TZB110" s="0"/>
      <c r="TZC110" s="0"/>
      <c r="TZD110" s="0"/>
      <c r="TZE110" s="0"/>
      <c r="TZF110" s="0"/>
      <c r="TZG110" s="0"/>
      <c r="TZH110" s="0"/>
      <c r="TZI110" s="0"/>
      <c r="TZJ110" s="0"/>
      <c r="TZK110" s="0"/>
      <c r="TZL110" s="0"/>
      <c r="TZM110" s="0"/>
      <c r="TZN110" s="0"/>
      <c r="TZO110" s="0"/>
      <c r="TZP110" s="0"/>
      <c r="TZQ110" s="0"/>
      <c r="TZR110" s="0"/>
      <c r="TZS110" s="0"/>
      <c r="TZT110" s="0"/>
      <c r="TZU110" s="0"/>
      <c r="TZV110" s="0"/>
      <c r="TZW110" s="0"/>
      <c r="TZX110" s="0"/>
      <c r="TZY110" s="0"/>
      <c r="TZZ110" s="0"/>
      <c r="UAA110" s="0"/>
      <c r="UAB110" s="0"/>
      <c r="UAC110" s="0"/>
      <c r="UAD110" s="0"/>
      <c r="UAE110" s="0"/>
      <c r="UAF110" s="0"/>
      <c r="UAG110" s="0"/>
      <c r="UAH110" s="0"/>
      <c r="UAI110" s="0"/>
      <c r="UAJ110" s="0"/>
      <c r="UAK110" s="0"/>
      <c r="UAL110" s="0"/>
      <c r="UAM110" s="0"/>
      <c r="UAN110" s="0"/>
      <c r="UAO110" s="0"/>
      <c r="UAP110" s="0"/>
      <c r="UAQ110" s="0"/>
      <c r="UAR110" s="0"/>
      <c r="UAS110" s="0"/>
      <c r="UAT110" s="0"/>
      <c r="UAU110" s="0"/>
      <c r="UAV110" s="0"/>
      <c r="UAW110" s="0"/>
      <c r="UAX110" s="0"/>
      <c r="UAY110" s="0"/>
      <c r="UAZ110" s="0"/>
      <c r="UBA110" s="0"/>
      <c r="UBB110" s="0"/>
      <c r="UBC110" s="0"/>
      <c r="UBD110" s="0"/>
      <c r="UBE110" s="0"/>
      <c r="UBF110" s="0"/>
      <c r="UBG110" s="0"/>
      <c r="UBH110" s="0"/>
      <c r="UBI110" s="0"/>
      <c r="UBJ110" s="0"/>
      <c r="UBK110" s="0"/>
      <c r="UBL110" s="0"/>
      <c r="UBM110" s="0"/>
      <c r="UBN110" s="0"/>
      <c r="UBO110" s="0"/>
      <c r="UBP110" s="0"/>
      <c r="UBQ110" s="0"/>
      <c r="UBR110" s="0"/>
      <c r="UBS110" s="0"/>
      <c r="UBT110" s="0"/>
      <c r="UBU110" s="0"/>
      <c r="UBV110" s="0"/>
      <c r="UBW110" s="0"/>
      <c r="UBX110" s="0"/>
      <c r="UBY110" s="0"/>
      <c r="UBZ110" s="0"/>
      <c r="UCA110" s="0"/>
      <c r="UCB110" s="0"/>
      <c r="UCC110" s="0"/>
      <c r="UCD110" s="0"/>
      <c r="UCE110" s="0"/>
      <c r="UCF110" s="0"/>
      <c r="UCG110" s="0"/>
      <c r="UCH110" s="0"/>
      <c r="UCI110" s="0"/>
      <c r="UCJ110" s="0"/>
      <c r="UCK110" s="0"/>
      <c r="UCL110" s="0"/>
      <c r="UCM110" s="0"/>
      <c r="UCN110" s="0"/>
      <c r="UCO110" s="0"/>
      <c r="UCP110" s="0"/>
      <c r="UCQ110" s="0"/>
      <c r="UCR110" s="0"/>
      <c r="UCS110" s="0"/>
      <c r="UCT110" s="0"/>
      <c r="UCU110" s="0"/>
      <c r="UCV110" s="0"/>
      <c r="UCW110" s="0"/>
      <c r="UCX110" s="0"/>
      <c r="UCY110" s="0"/>
      <c r="UCZ110" s="0"/>
      <c r="UDA110" s="0"/>
      <c r="UDB110" s="0"/>
      <c r="UDC110" s="0"/>
      <c r="UDD110" s="0"/>
      <c r="UDE110" s="0"/>
      <c r="UDF110" s="0"/>
      <c r="UDG110" s="0"/>
      <c r="UDH110" s="0"/>
      <c r="UDI110" s="0"/>
      <c r="UDJ110" s="0"/>
      <c r="UDK110" s="0"/>
      <c r="UDL110" s="0"/>
      <c r="UDM110" s="0"/>
      <c r="UDN110" s="0"/>
      <c r="UDO110" s="0"/>
      <c r="UDP110" s="0"/>
      <c r="UDQ110" s="0"/>
      <c r="UDR110" s="0"/>
      <c r="UDS110" s="0"/>
      <c r="UDT110" s="0"/>
      <c r="UDU110" s="0"/>
      <c r="UDV110" s="0"/>
      <c r="UDW110" s="0"/>
      <c r="UDX110" s="0"/>
      <c r="UDY110" s="0"/>
      <c r="UDZ110" s="0"/>
      <c r="UEA110" s="0"/>
      <c r="UEB110" s="0"/>
      <c r="UEC110" s="0"/>
      <c r="UED110" s="0"/>
      <c r="UEE110" s="0"/>
      <c r="UEF110" s="0"/>
      <c r="UEG110" s="0"/>
      <c r="UEH110" s="0"/>
      <c r="UEI110" s="0"/>
      <c r="UEJ110" s="0"/>
      <c r="UEK110" s="0"/>
      <c r="UEL110" s="0"/>
      <c r="UEM110" s="0"/>
      <c r="UEN110" s="0"/>
      <c r="UEO110" s="0"/>
      <c r="UEP110" s="0"/>
      <c r="UEQ110" s="0"/>
      <c r="UER110" s="0"/>
      <c r="UES110" s="0"/>
      <c r="UET110" s="0"/>
      <c r="UEU110" s="0"/>
      <c r="UEV110" s="0"/>
      <c r="UEW110" s="0"/>
      <c r="UEX110" s="0"/>
      <c r="UEY110" s="0"/>
      <c r="UEZ110" s="0"/>
      <c r="UFA110" s="0"/>
      <c r="UFB110" s="0"/>
      <c r="UFC110" s="0"/>
      <c r="UFD110" s="0"/>
      <c r="UFE110" s="0"/>
      <c r="UFF110" s="0"/>
      <c r="UFG110" s="0"/>
      <c r="UFH110" s="0"/>
      <c r="UFI110" s="0"/>
      <c r="UFJ110" s="0"/>
      <c r="UFK110" s="0"/>
      <c r="UFL110" s="0"/>
      <c r="UFM110" s="0"/>
      <c r="UFN110" s="0"/>
      <c r="UFO110" s="0"/>
      <c r="UFP110" s="0"/>
      <c r="UFQ110" s="0"/>
      <c r="UFR110" s="0"/>
      <c r="UFS110" s="0"/>
      <c r="UFT110" s="0"/>
      <c r="UFU110" s="0"/>
      <c r="UFV110" s="0"/>
      <c r="UFW110" s="0"/>
      <c r="UFX110" s="0"/>
      <c r="UFY110" s="0"/>
      <c r="UFZ110" s="0"/>
      <c r="UGA110" s="0"/>
      <c r="UGB110" s="0"/>
      <c r="UGC110" s="0"/>
      <c r="UGD110" s="0"/>
      <c r="UGE110" s="0"/>
      <c r="UGF110" s="0"/>
      <c r="UGG110" s="0"/>
      <c r="UGH110" s="0"/>
      <c r="UGI110" s="0"/>
      <c r="UGJ110" s="0"/>
      <c r="UGK110" s="0"/>
      <c r="UGL110" s="0"/>
      <c r="UGM110" s="0"/>
      <c r="UGN110" s="0"/>
      <c r="UGO110" s="0"/>
      <c r="UGP110" s="0"/>
      <c r="UGQ110" s="0"/>
      <c r="UGR110" s="0"/>
      <c r="UGS110" s="0"/>
      <c r="UGT110" s="0"/>
      <c r="UGU110" s="0"/>
      <c r="UGV110" s="0"/>
      <c r="UGW110" s="0"/>
      <c r="UGX110" s="0"/>
      <c r="UGY110" s="0"/>
      <c r="UGZ110" s="0"/>
      <c r="UHA110" s="0"/>
      <c r="UHB110" s="0"/>
      <c r="UHC110" s="0"/>
      <c r="UHD110" s="0"/>
      <c r="UHE110" s="0"/>
      <c r="UHF110" s="0"/>
      <c r="UHG110" s="0"/>
      <c r="UHH110" s="0"/>
      <c r="UHI110" s="0"/>
      <c r="UHJ110" s="0"/>
      <c r="UHK110" s="0"/>
      <c r="UHL110" s="0"/>
      <c r="UHM110" s="0"/>
      <c r="UHN110" s="0"/>
      <c r="UHO110" s="0"/>
      <c r="UHP110" s="0"/>
      <c r="UHQ110" s="0"/>
      <c r="UHR110" s="0"/>
      <c r="UHS110" s="0"/>
      <c r="UHT110" s="0"/>
      <c r="UHU110" s="0"/>
      <c r="UHV110" s="0"/>
      <c r="UHW110" s="0"/>
      <c r="UHX110" s="0"/>
      <c r="UHY110" s="0"/>
      <c r="UHZ110" s="0"/>
      <c r="UIA110" s="0"/>
      <c r="UIB110" s="0"/>
      <c r="UIC110" s="0"/>
      <c r="UID110" s="0"/>
      <c r="UIE110" s="0"/>
      <c r="UIF110" s="0"/>
      <c r="UIG110" s="0"/>
      <c r="UIH110" s="0"/>
      <c r="UII110" s="0"/>
      <c r="UIJ110" s="0"/>
      <c r="UIK110" s="0"/>
      <c r="UIL110" s="0"/>
      <c r="UIM110" s="0"/>
      <c r="UIN110" s="0"/>
      <c r="UIO110" s="0"/>
      <c r="UIP110" s="0"/>
      <c r="UIQ110" s="0"/>
      <c r="UIR110" s="0"/>
      <c r="UIS110" s="0"/>
      <c r="UIT110" s="0"/>
      <c r="UIU110" s="0"/>
      <c r="UIV110" s="0"/>
      <c r="UIW110" s="0"/>
      <c r="UIX110" s="0"/>
      <c r="UIY110" s="0"/>
      <c r="UIZ110" s="0"/>
      <c r="UJA110" s="0"/>
      <c r="UJB110" s="0"/>
      <c r="UJC110" s="0"/>
      <c r="UJD110" s="0"/>
      <c r="UJE110" s="0"/>
      <c r="UJF110" s="0"/>
      <c r="UJG110" s="0"/>
      <c r="UJH110" s="0"/>
      <c r="UJI110" s="0"/>
      <c r="UJJ110" s="0"/>
      <c r="UJK110" s="0"/>
      <c r="UJL110" s="0"/>
      <c r="UJM110" s="0"/>
      <c r="UJN110" s="0"/>
      <c r="UJO110" s="0"/>
      <c r="UJP110" s="0"/>
      <c r="UJQ110" s="0"/>
      <c r="UJR110" s="0"/>
      <c r="UJS110" s="0"/>
      <c r="UJT110" s="0"/>
      <c r="UJU110" s="0"/>
      <c r="UJV110" s="0"/>
      <c r="UJW110" s="0"/>
      <c r="UJX110" s="0"/>
      <c r="UJY110" s="0"/>
      <c r="UJZ110" s="0"/>
      <c r="UKA110" s="0"/>
      <c r="UKB110" s="0"/>
      <c r="UKC110" s="0"/>
      <c r="UKD110" s="0"/>
      <c r="UKE110" s="0"/>
      <c r="UKF110" s="0"/>
      <c r="UKG110" s="0"/>
      <c r="UKH110" s="0"/>
      <c r="UKI110" s="0"/>
      <c r="UKJ110" s="0"/>
      <c r="UKK110" s="0"/>
      <c r="UKL110" s="0"/>
      <c r="UKM110" s="0"/>
      <c r="UKN110" s="0"/>
      <c r="UKO110" s="0"/>
      <c r="UKP110" s="0"/>
      <c r="UKQ110" s="0"/>
      <c r="UKR110" s="0"/>
      <c r="UKS110" s="0"/>
      <c r="UKT110" s="0"/>
      <c r="UKU110" s="0"/>
      <c r="UKV110" s="0"/>
      <c r="UKW110" s="0"/>
      <c r="UKX110" s="0"/>
      <c r="UKY110" s="0"/>
      <c r="UKZ110" s="0"/>
      <c r="ULA110" s="0"/>
      <c r="ULB110" s="0"/>
      <c r="ULC110" s="0"/>
      <c r="ULD110" s="0"/>
      <c r="ULE110" s="0"/>
      <c r="ULF110" s="0"/>
      <c r="ULG110" s="0"/>
      <c r="ULH110" s="0"/>
      <c r="ULI110" s="0"/>
      <c r="ULJ110" s="0"/>
      <c r="ULK110" s="0"/>
      <c r="ULL110" s="0"/>
      <c r="ULM110" s="0"/>
      <c r="ULN110" s="0"/>
      <c r="ULO110" s="0"/>
      <c r="ULP110" s="0"/>
      <c r="ULQ110" s="0"/>
      <c r="ULR110" s="0"/>
      <c r="ULS110" s="0"/>
      <c r="ULT110" s="0"/>
      <c r="ULU110" s="0"/>
      <c r="ULV110" s="0"/>
      <c r="ULW110" s="0"/>
      <c r="ULX110" s="0"/>
      <c r="ULY110" s="0"/>
      <c r="ULZ110" s="0"/>
      <c r="UMA110" s="0"/>
      <c r="UMB110" s="0"/>
      <c r="UMC110" s="0"/>
      <c r="UMD110" s="0"/>
      <c r="UME110" s="0"/>
      <c r="UMF110" s="0"/>
      <c r="UMG110" s="0"/>
      <c r="UMH110" s="0"/>
      <c r="UMI110" s="0"/>
      <c r="UMJ110" s="0"/>
      <c r="UMK110" s="0"/>
      <c r="UML110" s="0"/>
      <c r="UMM110" s="0"/>
      <c r="UMN110" s="0"/>
      <c r="UMO110" s="0"/>
      <c r="UMP110" s="0"/>
      <c r="UMQ110" s="0"/>
      <c r="UMR110" s="0"/>
      <c r="UMS110" s="0"/>
      <c r="UMT110" s="0"/>
      <c r="UMU110" s="0"/>
      <c r="UMV110" s="0"/>
      <c r="UMW110" s="0"/>
      <c r="UMX110" s="0"/>
      <c r="UMY110" s="0"/>
      <c r="UMZ110" s="0"/>
      <c r="UNA110" s="0"/>
      <c r="UNB110" s="0"/>
      <c r="UNC110" s="0"/>
      <c r="UND110" s="0"/>
      <c r="UNE110" s="0"/>
      <c r="UNF110" s="0"/>
      <c r="UNG110" s="0"/>
      <c r="UNH110" s="0"/>
      <c r="UNI110" s="0"/>
      <c r="UNJ110" s="0"/>
      <c r="UNK110" s="0"/>
      <c r="UNL110" s="0"/>
      <c r="UNM110" s="0"/>
      <c r="UNN110" s="0"/>
      <c r="UNO110" s="0"/>
      <c r="UNP110" s="0"/>
      <c r="UNQ110" s="0"/>
      <c r="UNR110" s="0"/>
      <c r="UNS110" s="0"/>
      <c r="UNT110" s="0"/>
      <c r="UNU110" s="0"/>
      <c r="UNV110" s="0"/>
      <c r="UNW110" s="0"/>
      <c r="UNX110" s="0"/>
      <c r="UNY110" s="0"/>
      <c r="UNZ110" s="0"/>
      <c r="UOA110" s="0"/>
      <c r="UOB110" s="0"/>
      <c r="UOC110" s="0"/>
      <c r="UOD110" s="0"/>
      <c r="UOE110" s="0"/>
      <c r="UOF110" s="0"/>
      <c r="UOG110" s="0"/>
      <c r="UOH110" s="0"/>
      <c r="UOI110" s="0"/>
      <c r="UOJ110" s="0"/>
      <c r="UOK110" s="0"/>
      <c r="UOL110" s="0"/>
      <c r="UOM110" s="0"/>
      <c r="UON110" s="0"/>
      <c r="UOO110" s="0"/>
      <c r="UOP110" s="0"/>
      <c r="UOQ110" s="0"/>
      <c r="UOR110" s="0"/>
      <c r="UOS110" s="0"/>
      <c r="UOT110" s="0"/>
      <c r="UOU110" s="0"/>
      <c r="UOV110" s="0"/>
      <c r="UOW110" s="0"/>
      <c r="UOX110" s="0"/>
      <c r="UOY110" s="0"/>
      <c r="UOZ110" s="0"/>
      <c r="UPA110" s="0"/>
      <c r="UPB110" s="0"/>
      <c r="UPC110" s="0"/>
      <c r="UPD110" s="0"/>
      <c r="UPE110" s="0"/>
      <c r="UPF110" s="0"/>
      <c r="UPG110" s="0"/>
      <c r="UPH110" s="0"/>
      <c r="UPI110" s="0"/>
      <c r="UPJ110" s="0"/>
      <c r="UPK110" s="0"/>
      <c r="UPL110" s="0"/>
      <c r="UPM110" s="0"/>
      <c r="UPN110" s="0"/>
      <c r="UPO110" s="0"/>
      <c r="UPP110" s="0"/>
      <c r="UPQ110" s="0"/>
      <c r="UPR110" s="0"/>
      <c r="UPS110" s="0"/>
      <c r="UPT110" s="0"/>
      <c r="UPU110" s="0"/>
      <c r="UPV110" s="0"/>
      <c r="UPW110" s="0"/>
      <c r="UPX110" s="0"/>
      <c r="UPY110" s="0"/>
      <c r="UPZ110" s="0"/>
      <c r="UQA110" s="0"/>
      <c r="UQB110" s="0"/>
      <c r="UQC110" s="0"/>
      <c r="UQD110" s="0"/>
      <c r="UQE110" s="0"/>
      <c r="UQF110" s="0"/>
      <c r="UQG110" s="0"/>
      <c r="UQH110" s="0"/>
      <c r="UQI110" s="0"/>
      <c r="UQJ110" s="0"/>
      <c r="UQK110" s="0"/>
      <c r="UQL110" s="0"/>
      <c r="UQM110" s="0"/>
      <c r="UQN110" s="0"/>
      <c r="UQO110" s="0"/>
      <c r="UQP110" s="0"/>
      <c r="UQQ110" s="0"/>
      <c r="UQR110" s="0"/>
      <c r="UQS110" s="0"/>
      <c r="UQT110" s="0"/>
      <c r="UQU110" s="0"/>
      <c r="UQV110" s="0"/>
      <c r="UQW110" s="0"/>
      <c r="UQX110" s="0"/>
      <c r="UQY110" s="0"/>
      <c r="UQZ110" s="0"/>
      <c r="URA110" s="0"/>
      <c r="URB110" s="0"/>
      <c r="URC110" s="0"/>
      <c r="URD110" s="0"/>
      <c r="URE110" s="0"/>
      <c r="URF110" s="0"/>
      <c r="URG110" s="0"/>
      <c r="URH110" s="0"/>
      <c r="URI110" s="0"/>
      <c r="URJ110" s="0"/>
      <c r="URK110" s="0"/>
      <c r="URL110" s="0"/>
      <c r="URM110" s="0"/>
      <c r="URN110" s="0"/>
      <c r="URO110" s="0"/>
      <c r="URP110" s="0"/>
      <c r="URQ110" s="0"/>
      <c r="URR110" s="0"/>
      <c r="URS110" s="0"/>
      <c r="URT110" s="0"/>
      <c r="URU110" s="0"/>
      <c r="URV110" s="0"/>
      <c r="URW110" s="0"/>
      <c r="URX110" s="0"/>
      <c r="URY110" s="0"/>
      <c r="URZ110" s="0"/>
      <c r="USA110" s="0"/>
      <c r="USB110" s="0"/>
      <c r="USC110" s="0"/>
      <c r="USD110" s="0"/>
      <c r="USE110" s="0"/>
      <c r="USF110" s="0"/>
      <c r="USG110" s="0"/>
      <c r="USH110" s="0"/>
      <c r="USI110" s="0"/>
      <c r="USJ110" s="0"/>
      <c r="USK110" s="0"/>
      <c r="USL110" s="0"/>
      <c r="USM110" s="0"/>
      <c r="USN110" s="0"/>
      <c r="USO110" s="0"/>
      <c r="USP110" s="0"/>
      <c r="USQ110" s="0"/>
      <c r="USR110" s="0"/>
      <c r="USS110" s="0"/>
      <c r="UST110" s="0"/>
      <c r="USU110" s="0"/>
      <c r="USV110" s="0"/>
      <c r="USW110" s="0"/>
      <c r="USX110" s="0"/>
      <c r="USY110" s="0"/>
      <c r="USZ110" s="0"/>
      <c r="UTA110" s="0"/>
      <c r="UTB110" s="0"/>
      <c r="UTC110" s="0"/>
      <c r="UTD110" s="0"/>
      <c r="UTE110" s="0"/>
      <c r="UTF110" s="0"/>
      <c r="UTG110" s="0"/>
      <c r="UTH110" s="0"/>
      <c r="UTI110" s="0"/>
      <c r="UTJ110" s="0"/>
      <c r="UTK110" s="0"/>
      <c r="UTL110" s="0"/>
      <c r="UTM110" s="0"/>
      <c r="UTN110" s="0"/>
      <c r="UTO110" s="0"/>
      <c r="UTP110" s="0"/>
      <c r="UTQ110" s="0"/>
      <c r="UTR110" s="0"/>
      <c r="UTS110" s="0"/>
      <c r="UTT110" s="0"/>
      <c r="UTU110" s="0"/>
      <c r="UTV110" s="0"/>
      <c r="UTW110" s="0"/>
      <c r="UTX110" s="0"/>
      <c r="UTY110" s="0"/>
      <c r="UTZ110" s="0"/>
      <c r="UUA110" s="0"/>
      <c r="UUB110" s="0"/>
      <c r="UUC110" s="0"/>
      <c r="UUD110" s="0"/>
      <c r="UUE110" s="0"/>
      <c r="UUF110" s="0"/>
      <c r="UUG110" s="0"/>
      <c r="UUH110" s="0"/>
      <c r="UUI110" s="0"/>
      <c r="UUJ110" s="0"/>
      <c r="UUK110" s="0"/>
      <c r="UUL110" s="0"/>
      <c r="UUM110" s="0"/>
      <c r="UUN110" s="0"/>
      <c r="UUO110" s="0"/>
      <c r="UUP110" s="0"/>
      <c r="UUQ110" s="0"/>
      <c r="UUR110" s="0"/>
      <c r="UUS110" s="0"/>
      <c r="UUT110" s="0"/>
      <c r="UUU110" s="0"/>
      <c r="UUV110" s="0"/>
      <c r="UUW110" s="0"/>
      <c r="UUX110" s="0"/>
      <c r="UUY110" s="0"/>
      <c r="UUZ110" s="0"/>
      <c r="UVA110" s="0"/>
      <c r="UVB110" s="0"/>
      <c r="UVC110" s="0"/>
      <c r="UVD110" s="0"/>
      <c r="UVE110" s="0"/>
      <c r="UVF110" s="0"/>
      <c r="UVG110" s="0"/>
      <c r="UVH110" s="0"/>
      <c r="UVI110" s="0"/>
      <c r="UVJ110" s="0"/>
      <c r="UVK110" s="0"/>
      <c r="UVL110" s="0"/>
      <c r="UVM110" s="0"/>
      <c r="UVN110" s="0"/>
      <c r="UVO110" s="0"/>
      <c r="UVP110" s="0"/>
      <c r="UVQ110" s="0"/>
      <c r="UVR110" s="0"/>
      <c r="UVS110" s="0"/>
      <c r="UVT110" s="0"/>
      <c r="UVU110" s="0"/>
      <c r="UVV110" s="0"/>
      <c r="UVW110" s="0"/>
      <c r="UVX110" s="0"/>
      <c r="UVY110" s="0"/>
      <c r="UVZ110" s="0"/>
      <c r="UWA110" s="0"/>
      <c r="UWB110" s="0"/>
      <c r="UWC110" s="0"/>
      <c r="UWD110" s="0"/>
      <c r="UWE110" s="0"/>
      <c r="UWF110" s="0"/>
      <c r="UWG110" s="0"/>
      <c r="UWH110" s="0"/>
      <c r="UWI110" s="0"/>
      <c r="UWJ110" s="0"/>
      <c r="UWK110" s="0"/>
      <c r="UWL110" s="0"/>
      <c r="UWM110" s="0"/>
      <c r="UWN110" s="0"/>
      <c r="UWO110" s="0"/>
      <c r="UWP110" s="0"/>
      <c r="UWQ110" s="0"/>
      <c r="UWR110" s="0"/>
      <c r="UWS110" s="0"/>
      <c r="UWT110" s="0"/>
      <c r="UWU110" s="0"/>
      <c r="UWV110" s="0"/>
      <c r="UWW110" s="0"/>
      <c r="UWX110" s="0"/>
      <c r="UWY110" s="0"/>
      <c r="UWZ110" s="0"/>
      <c r="UXA110" s="0"/>
      <c r="UXB110" s="0"/>
      <c r="UXC110" s="0"/>
      <c r="UXD110" s="0"/>
      <c r="UXE110" s="0"/>
      <c r="UXF110" s="0"/>
      <c r="UXG110" s="0"/>
      <c r="UXH110" s="0"/>
      <c r="UXI110" s="0"/>
      <c r="UXJ110" s="0"/>
      <c r="UXK110" s="0"/>
      <c r="UXL110" s="0"/>
      <c r="UXM110" s="0"/>
      <c r="UXN110" s="0"/>
      <c r="UXO110" s="0"/>
      <c r="UXP110" s="0"/>
      <c r="UXQ110" s="0"/>
      <c r="UXR110" s="0"/>
      <c r="UXS110" s="0"/>
      <c r="UXT110" s="0"/>
      <c r="UXU110" s="0"/>
      <c r="UXV110" s="0"/>
      <c r="UXW110" s="0"/>
      <c r="UXX110" s="0"/>
      <c r="UXY110" s="0"/>
      <c r="UXZ110" s="0"/>
      <c r="UYA110" s="0"/>
      <c r="UYB110" s="0"/>
      <c r="UYC110" s="0"/>
      <c r="UYD110" s="0"/>
      <c r="UYE110" s="0"/>
      <c r="UYF110" s="0"/>
      <c r="UYG110" s="0"/>
      <c r="UYH110" s="0"/>
      <c r="UYI110" s="0"/>
      <c r="UYJ110" s="0"/>
      <c r="UYK110" s="0"/>
      <c r="UYL110" s="0"/>
      <c r="UYM110" s="0"/>
      <c r="UYN110" s="0"/>
      <c r="UYO110" s="0"/>
      <c r="UYP110" s="0"/>
      <c r="UYQ110" s="0"/>
      <c r="UYR110" s="0"/>
      <c r="UYS110" s="0"/>
      <c r="UYT110" s="0"/>
      <c r="UYU110" s="0"/>
      <c r="UYV110" s="0"/>
      <c r="UYW110" s="0"/>
      <c r="UYX110" s="0"/>
      <c r="UYY110" s="0"/>
      <c r="UYZ110" s="0"/>
      <c r="UZA110" s="0"/>
      <c r="UZB110" s="0"/>
      <c r="UZC110" s="0"/>
      <c r="UZD110" s="0"/>
      <c r="UZE110" s="0"/>
      <c r="UZF110" s="0"/>
      <c r="UZG110" s="0"/>
      <c r="UZH110" s="0"/>
      <c r="UZI110" s="0"/>
      <c r="UZJ110" s="0"/>
      <c r="UZK110" s="0"/>
      <c r="UZL110" s="0"/>
      <c r="UZM110" s="0"/>
      <c r="UZN110" s="0"/>
      <c r="UZO110" s="0"/>
      <c r="UZP110" s="0"/>
      <c r="UZQ110" s="0"/>
      <c r="UZR110" s="0"/>
      <c r="UZS110" s="0"/>
      <c r="UZT110" s="0"/>
      <c r="UZU110" s="0"/>
      <c r="UZV110" s="0"/>
      <c r="UZW110" s="0"/>
      <c r="UZX110" s="0"/>
      <c r="UZY110" s="0"/>
      <c r="UZZ110" s="0"/>
      <c r="VAA110" s="0"/>
      <c r="VAB110" s="0"/>
      <c r="VAC110" s="0"/>
      <c r="VAD110" s="0"/>
      <c r="VAE110" s="0"/>
      <c r="VAF110" s="0"/>
      <c r="VAG110" s="0"/>
      <c r="VAH110" s="0"/>
      <c r="VAI110" s="0"/>
      <c r="VAJ110" s="0"/>
      <c r="VAK110" s="0"/>
      <c r="VAL110" s="0"/>
      <c r="VAM110" s="0"/>
      <c r="VAN110" s="0"/>
      <c r="VAO110" s="0"/>
      <c r="VAP110" s="0"/>
      <c r="VAQ110" s="0"/>
      <c r="VAR110" s="0"/>
      <c r="VAS110" s="0"/>
      <c r="VAT110" s="0"/>
      <c r="VAU110" s="0"/>
      <c r="VAV110" s="0"/>
      <c r="VAW110" s="0"/>
      <c r="VAX110" s="0"/>
      <c r="VAY110" s="0"/>
      <c r="VAZ110" s="0"/>
      <c r="VBA110" s="0"/>
      <c r="VBB110" s="0"/>
      <c r="VBC110" s="0"/>
      <c r="VBD110" s="0"/>
      <c r="VBE110" s="0"/>
      <c r="VBF110" s="0"/>
      <c r="VBG110" s="0"/>
      <c r="VBH110" s="0"/>
      <c r="VBI110" s="0"/>
      <c r="VBJ110" s="0"/>
      <c r="VBK110" s="0"/>
      <c r="VBL110" s="0"/>
      <c r="VBM110" s="0"/>
      <c r="VBN110" s="0"/>
      <c r="VBO110" s="0"/>
      <c r="VBP110" s="0"/>
      <c r="VBQ110" s="0"/>
      <c r="VBR110" s="0"/>
      <c r="VBS110" s="0"/>
      <c r="VBT110" s="0"/>
      <c r="VBU110" s="0"/>
      <c r="VBV110" s="0"/>
      <c r="VBW110" s="0"/>
      <c r="VBX110" s="0"/>
      <c r="VBY110" s="0"/>
      <c r="VBZ110" s="0"/>
      <c r="VCA110" s="0"/>
      <c r="VCB110" s="0"/>
      <c r="VCC110" s="0"/>
      <c r="VCD110" s="0"/>
      <c r="VCE110" s="0"/>
      <c r="VCF110" s="0"/>
      <c r="VCG110" s="0"/>
      <c r="VCH110" s="0"/>
      <c r="VCI110" s="0"/>
      <c r="VCJ110" s="0"/>
      <c r="VCK110" s="0"/>
      <c r="VCL110" s="0"/>
      <c r="VCM110" s="0"/>
      <c r="VCN110" s="0"/>
      <c r="VCO110" s="0"/>
      <c r="VCP110" s="0"/>
      <c r="VCQ110" s="0"/>
      <c r="VCR110" s="0"/>
      <c r="VCS110" s="0"/>
      <c r="VCT110" s="0"/>
      <c r="VCU110" s="0"/>
      <c r="VCV110" s="0"/>
      <c r="VCW110" s="0"/>
      <c r="VCX110" s="0"/>
      <c r="VCY110" s="0"/>
      <c r="VCZ110" s="0"/>
      <c r="VDA110" s="0"/>
      <c r="VDB110" s="0"/>
      <c r="VDC110" s="0"/>
      <c r="VDD110" s="0"/>
      <c r="VDE110" s="0"/>
      <c r="VDF110" s="0"/>
      <c r="VDG110" s="0"/>
      <c r="VDH110" s="0"/>
      <c r="VDI110" s="0"/>
      <c r="VDJ110" s="0"/>
      <c r="VDK110" s="0"/>
      <c r="VDL110" s="0"/>
      <c r="VDM110" s="0"/>
      <c r="VDN110" s="0"/>
      <c r="VDO110" s="0"/>
      <c r="VDP110" s="0"/>
      <c r="VDQ110" s="0"/>
      <c r="VDR110" s="0"/>
      <c r="VDS110" s="0"/>
      <c r="VDT110" s="0"/>
      <c r="VDU110" s="0"/>
      <c r="VDV110" s="0"/>
      <c r="VDW110" s="0"/>
      <c r="VDX110" s="0"/>
      <c r="VDY110" s="0"/>
      <c r="VDZ110" s="0"/>
      <c r="VEA110" s="0"/>
      <c r="VEB110" s="0"/>
      <c r="VEC110" s="0"/>
      <c r="VED110" s="0"/>
      <c r="VEE110" s="0"/>
      <c r="VEF110" s="0"/>
      <c r="VEG110" s="0"/>
      <c r="VEH110" s="0"/>
      <c r="VEI110" s="0"/>
      <c r="VEJ110" s="0"/>
      <c r="VEK110" s="0"/>
      <c r="VEL110" s="0"/>
      <c r="VEM110" s="0"/>
      <c r="VEN110" s="0"/>
      <c r="VEO110" s="0"/>
      <c r="VEP110" s="0"/>
      <c r="VEQ110" s="0"/>
      <c r="VER110" s="0"/>
      <c r="VES110" s="0"/>
      <c r="VET110" s="0"/>
      <c r="VEU110" s="0"/>
      <c r="VEV110" s="0"/>
      <c r="VEW110" s="0"/>
      <c r="VEX110" s="0"/>
      <c r="VEY110" s="0"/>
      <c r="VEZ110" s="0"/>
      <c r="VFA110" s="0"/>
      <c r="VFB110" s="0"/>
      <c r="VFC110" s="0"/>
      <c r="VFD110" s="0"/>
      <c r="VFE110" s="0"/>
      <c r="VFF110" s="0"/>
      <c r="VFG110" s="0"/>
      <c r="VFH110" s="0"/>
      <c r="VFI110" s="0"/>
      <c r="VFJ110" s="0"/>
      <c r="VFK110" s="0"/>
      <c r="VFL110" s="0"/>
      <c r="VFM110" s="0"/>
      <c r="VFN110" s="0"/>
      <c r="VFO110" s="0"/>
      <c r="VFP110" s="0"/>
      <c r="VFQ110" s="0"/>
      <c r="VFR110" s="0"/>
      <c r="VFS110" s="0"/>
      <c r="VFT110" s="0"/>
      <c r="VFU110" s="0"/>
      <c r="VFV110" s="0"/>
      <c r="VFW110" s="0"/>
      <c r="VFX110" s="0"/>
      <c r="VFY110" s="0"/>
      <c r="VFZ110" s="0"/>
      <c r="VGA110" s="0"/>
      <c r="VGB110" s="0"/>
      <c r="VGC110" s="0"/>
      <c r="VGD110" s="0"/>
      <c r="VGE110" s="0"/>
      <c r="VGF110" s="0"/>
      <c r="VGG110" s="0"/>
      <c r="VGH110" s="0"/>
      <c r="VGI110" s="0"/>
      <c r="VGJ110" s="0"/>
      <c r="VGK110" s="0"/>
      <c r="VGL110" s="0"/>
      <c r="VGM110" s="0"/>
      <c r="VGN110" s="0"/>
      <c r="VGO110" s="0"/>
      <c r="VGP110" s="0"/>
      <c r="VGQ110" s="0"/>
      <c r="VGR110" s="0"/>
      <c r="VGS110" s="0"/>
      <c r="VGT110" s="0"/>
      <c r="VGU110" s="0"/>
      <c r="VGV110" s="0"/>
      <c r="VGW110" s="0"/>
      <c r="VGX110" s="0"/>
      <c r="VGY110" s="0"/>
      <c r="VGZ110" s="0"/>
      <c r="VHA110" s="0"/>
      <c r="VHB110" s="0"/>
      <c r="VHC110" s="0"/>
      <c r="VHD110" s="0"/>
      <c r="VHE110" s="0"/>
      <c r="VHF110" s="0"/>
      <c r="VHG110" s="0"/>
      <c r="VHH110" s="0"/>
      <c r="VHI110" s="0"/>
      <c r="VHJ110" s="0"/>
      <c r="VHK110" s="0"/>
      <c r="VHL110" s="0"/>
      <c r="VHM110" s="0"/>
      <c r="VHN110" s="0"/>
      <c r="VHO110" s="0"/>
      <c r="VHP110" s="0"/>
      <c r="VHQ110" s="0"/>
      <c r="VHR110" s="0"/>
      <c r="VHS110" s="0"/>
      <c r="VHT110" s="0"/>
      <c r="VHU110" s="0"/>
      <c r="VHV110" s="0"/>
      <c r="VHW110" s="0"/>
      <c r="VHX110" s="0"/>
      <c r="VHY110" s="0"/>
      <c r="VHZ110" s="0"/>
      <c r="VIA110" s="0"/>
      <c r="VIB110" s="0"/>
      <c r="VIC110" s="0"/>
      <c r="VID110" s="0"/>
      <c r="VIE110" s="0"/>
      <c r="VIF110" s="0"/>
      <c r="VIG110" s="0"/>
      <c r="VIH110" s="0"/>
      <c r="VII110" s="0"/>
      <c r="VIJ110" s="0"/>
      <c r="VIK110" s="0"/>
      <c r="VIL110" s="0"/>
      <c r="VIM110" s="0"/>
      <c r="VIN110" s="0"/>
      <c r="VIO110" s="0"/>
      <c r="VIP110" s="0"/>
      <c r="VIQ110" s="0"/>
      <c r="VIR110" s="0"/>
      <c r="VIS110" s="0"/>
      <c r="VIT110" s="0"/>
      <c r="VIU110" s="0"/>
      <c r="VIV110" s="0"/>
      <c r="VIW110" s="0"/>
      <c r="VIX110" s="0"/>
      <c r="VIY110" s="0"/>
      <c r="VIZ110" s="0"/>
      <c r="VJA110" s="0"/>
      <c r="VJB110" s="0"/>
      <c r="VJC110" s="0"/>
      <c r="VJD110" s="0"/>
      <c r="VJE110" s="0"/>
      <c r="VJF110" s="0"/>
      <c r="VJG110" s="0"/>
      <c r="VJH110" s="0"/>
      <c r="VJI110" s="0"/>
      <c r="VJJ110" s="0"/>
      <c r="VJK110" s="0"/>
      <c r="VJL110" s="0"/>
      <c r="VJM110" s="0"/>
      <c r="VJN110" s="0"/>
      <c r="VJO110" s="0"/>
      <c r="VJP110" s="0"/>
      <c r="VJQ110" s="0"/>
      <c r="VJR110" s="0"/>
      <c r="VJS110" s="0"/>
      <c r="VJT110" s="0"/>
      <c r="VJU110" s="0"/>
      <c r="VJV110" s="0"/>
      <c r="VJW110" s="0"/>
      <c r="VJX110" s="0"/>
      <c r="VJY110" s="0"/>
      <c r="VJZ110" s="0"/>
      <c r="VKA110" s="0"/>
      <c r="VKB110" s="0"/>
      <c r="VKC110" s="0"/>
      <c r="VKD110" s="0"/>
      <c r="VKE110" s="0"/>
      <c r="VKF110" s="0"/>
      <c r="VKG110" s="0"/>
      <c r="VKH110" s="0"/>
      <c r="VKI110" s="0"/>
      <c r="VKJ110" s="0"/>
      <c r="VKK110" s="0"/>
      <c r="VKL110" s="0"/>
      <c r="VKM110" s="0"/>
      <c r="VKN110" s="0"/>
      <c r="VKO110" s="0"/>
      <c r="VKP110" s="0"/>
      <c r="VKQ110" s="0"/>
      <c r="VKR110" s="0"/>
      <c r="VKS110" s="0"/>
      <c r="VKT110" s="0"/>
      <c r="VKU110" s="0"/>
      <c r="VKV110" s="0"/>
      <c r="VKW110" s="0"/>
      <c r="VKX110" s="0"/>
      <c r="VKY110" s="0"/>
      <c r="VKZ110" s="0"/>
      <c r="VLA110" s="0"/>
      <c r="VLB110" s="0"/>
      <c r="VLC110" s="0"/>
      <c r="VLD110" s="0"/>
      <c r="VLE110" s="0"/>
      <c r="VLF110" s="0"/>
      <c r="VLG110" s="0"/>
      <c r="VLH110" s="0"/>
      <c r="VLI110" s="0"/>
      <c r="VLJ110" s="0"/>
      <c r="VLK110" s="0"/>
      <c r="VLL110" s="0"/>
      <c r="VLM110" s="0"/>
      <c r="VLN110" s="0"/>
      <c r="VLO110" s="0"/>
      <c r="VLP110" s="0"/>
      <c r="VLQ110" s="0"/>
      <c r="VLR110" s="0"/>
      <c r="VLS110" s="0"/>
      <c r="VLT110" s="0"/>
      <c r="VLU110" s="0"/>
      <c r="VLV110" s="0"/>
      <c r="VLW110" s="0"/>
      <c r="VLX110" s="0"/>
      <c r="VLY110" s="0"/>
      <c r="VLZ110" s="0"/>
      <c r="VMA110" s="0"/>
      <c r="VMB110" s="0"/>
      <c r="VMC110" s="0"/>
      <c r="VMD110" s="0"/>
      <c r="VME110" s="0"/>
      <c r="VMF110" s="0"/>
      <c r="VMG110" s="0"/>
      <c r="VMH110" s="0"/>
      <c r="VMI110" s="0"/>
      <c r="VMJ110" s="0"/>
      <c r="VMK110" s="0"/>
      <c r="VML110" s="0"/>
      <c r="VMM110" s="0"/>
      <c r="VMN110" s="0"/>
      <c r="VMO110" s="0"/>
      <c r="VMP110" s="0"/>
      <c r="VMQ110" s="0"/>
      <c r="VMR110" s="0"/>
      <c r="VMS110" s="0"/>
      <c r="VMT110" s="0"/>
      <c r="VMU110" s="0"/>
      <c r="VMV110" s="0"/>
      <c r="VMW110" s="0"/>
      <c r="VMX110" s="0"/>
      <c r="VMY110" s="0"/>
      <c r="VMZ110" s="0"/>
      <c r="VNA110" s="0"/>
      <c r="VNB110" s="0"/>
      <c r="VNC110" s="0"/>
      <c r="VND110" s="0"/>
      <c r="VNE110" s="0"/>
      <c r="VNF110" s="0"/>
      <c r="VNG110" s="0"/>
      <c r="VNH110" s="0"/>
      <c r="VNI110" s="0"/>
      <c r="VNJ110" s="0"/>
      <c r="VNK110" s="0"/>
      <c r="VNL110" s="0"/>
      <c r="VNM110" s="0"/>
      <c r="VNN110" s="0"/>
      <c r="VNO110" s="0"/>
      <c r="VNP110" s="0"/>
      <c r="VNQ110" s="0"/>
      <c r="VNR110" s="0"/>
      <c r="VNS110" s="0"/>
      <c r="VNT110" s="0"/>
      <c r="VNU110" s="0"/>
      <c r="VNV110" s="0"/>
      <c r="VNW110" s="0"/>
      <c r="VNX110" s="0"/>
      <c r="VNY110" s="0"/>
      <c r="VNZ110" s="0"/>
      <c r="VOA110" s="0"/>
      <c r="VOB110" s="0"/>
      <c r="VOC110" s="0"/>
      <c r="VOD110" s="0"/>
      <c r="VOE110" s="0"/>
      <c r="VOF110" s="0"/>
      <c r="VOG110" s="0"/>
      <c r="VOH110" s="0"/>
      <c r="VOI110" s="0"/>
      <c r="VOJ110" s="0"/>
      <c r="VOK110" s="0"/>
      <c r="VOL110" s="0"/>
      <c r="VOM110" s="0"/>
      <c r="VON110" s="0"/>
      <c r="VOO110" s="0"/>
      <c r="VOP110" s="0"/>
      <c r="VOQ110" s="0"/>
      <c r="VOR110" s="0"/>
      <c r="VOS110" s="0"/>
      <c r="VOT110" s="0"/>
      <c r="VOU110" s="0"/>
      <c r="VOV110" s="0"/>
      <c r="VOW110" s="0"/>
      <c r="VOX110" s="0"/>
      <c r="VOY110" s="0"/>
      <c r="VOZ110" s="0"/>
      <c r="VPA110" s="0"/>
      <c r="VPB110" s="0"/>
      <c r="VPC110" s="0"/>
      <c r="VPD110" s="0"/>
      <c r="VPE110" s="0"/>
      <c r="VPF110" s="0"/>
      <c r="VPG110" s="0"/>
      <c r="VPH110" s="0"/>
      <c r="VPI110" s="0"/>
      <c r="VPJ110" s="0"/>
      <c r="VPK110" s="0"/>
      <c r="VPL110" s="0"/>
      <c r="VPM110" s="0"/>
      <c r="VPN110" s="0"/>
      <c r="VPO110" s="0"/>
      <c r="VPP110" s="0"/>
      <c r="VPQ110" s="0"/>
      <c r="VPR110" s="0"/>
      <c r="VPS110" s="0"/>
      <c r="VPT110" s="0"/>
      <c r="VPU110" s="0"/>
      <c r="VPV110" s="0"/>
      <c r="VPW110" s="0"/>
      <c r="VPX110" s="0"/>
      <c r="VPY110" s="0"/>
      <c r="VPZ110" s="0"/>
      <c r="VQA110" s="0"/>
      <c r="VQB110" s="0"/>
      <c r="VQC110" s="0"/>
      <c r="VQD110" s="0"/>
      <c r="VQE110" s="0"/>
      <c r="VQF110" s="0"/>
      <c r="VQG110" s="0"/>
      <c r="VQH110" s="0"/>
      <c r="VQI110" s="0"/>
      <c r="VQJ110" s="0"/>
      <c r="VQK110" s="0"/>
      <c r="VQL110" s="0"/>
      <c r="VQM110" s="0"/>
      <c r="VQN110" s="0"/>
      <c r="VQO110" s="0"/>
      <c r="VQP110" s="0"/>
      <c r="VQQ110" s="0"/>
      <c r="VQR110" s="0"/>
      <c r="VQS110" s="0"/>
      <c r="VQT110" s="0"/>
      <c r="VQU110" s="0"/>
      <c r="VQV110" s="0"/>
      <c r="VQW110" s="0"/>
      <c r="VQX110" s="0"/>
      <c r="VQY110" s="0"/>
      <c r="VQZ110" s="0"/>
      <c r="VRA110" s="0"/>
      <c r="VRB110" s="0"/>
      <c r="VRC110" s="0"/>
      <c r="VRD110" s="0"/>
      <c r="VRE110" s="0"/>
      <c r="VRF110" s="0"/>
      <c r="VRG110" s="0"/>
      <c r="VRH110" s="0"/>
      <c r="VRI110" s="0"/>
      <c r="VRJ110" s="0"/>
      <c r="VRK110" s="0"/>
      <c r="VRL110" s="0"/>
      <c r="VRM110" s="0"/>
      <c r="VRN110" s="0"/>
      <c r="VRO110" s="0"/>
      <c r="VRP110" s="0"/>
      <c r="VRQ110" s="0"/>
      <c r="VRR110" s="0"/>
      <c r="VRS110" s="0"/>
      <c r="VRT110" s="0"/>
      <c r="VRU110" s="0"/>
      <c r="VRV110" s="0"/>
      <c r="VRW110" s="0"/>
      <c r="VRX110" s="0"/>
      <c r="VRY110" s="0"/>
      <c r="VRZ110" s="0"/>
      <c r="VSA110" s="0"/>
      <c r="VSB110" s="0"/>
      <c r="VSC110" s="0"/>
      <c r="VSD110" s="0"/>
      <c r="VSE110" s="0"/>
      <c r="VSF110" s="0"/>
      <c r="VSG110" s="0"/>
      <c r="VSH110" s="0"/>
      <c r="VSI110" s="0"/>
      <c r="VSJ110" s="0"/>
      <c r="VSK110" s="0"/>
      <c r="VSL110" s="0"/>
      <c r="VSM110" s="0"/>
      <c r="VSN110" s="0"/>
      <c r="VSO110" s="0"/>
      <c r="VSP110" s="0"/>
      <c r="VSQ110" s="0"/>
      <c r="VSR110" s="0"/>
      <c r="VSS110" s="0"/>
      <c r="VST110" s="0"/>
      <c r="VSU110" s="0"/>
      <c r="VSV110" s="0"/>
      <c r="VSW110" s="0"/>
      <c r="VSX110" s="0"/>
      <c r="VSY110" s="0"/>
      <c r="VSZ110" s="0"/>
      <c r="VTA110" s="0"/>
      <c r="VTB110" s="0"/>
      <c r="VTC110" s="0"/>
      <c r="VTD110" s="0"/>
      <c r="VTE110" s="0"/>
      <c r="VTF110" s="0"/>
      <c r="VTG110" s="0"/>
      <c r="VTH110" s="0"/>
      <c r="VTI110" s="0"/>
      <c r="VTJ110" s="0"/>
      <c r="VTK110" s="0"/>
      <c r="VTL110" s="0"/>
      <c r="VTM110" s="0"/>
      <c r="VTN110" s="0"/>
      <c r="VTO110" s="0"/>
      <c r="VTP110" s="0"/>
      <c r="VTQ110" s="0"/>
      <c r="VTR110" s="0"/>
      <c r="VTS110" s="0"/>
      <c r="VTT110" s="0"/>
      <c r="VTU110" s="0"/>
      <c r="VTV110" s="0"/>
      <c r="VTW110" s="0"/>
      <c r="VTX110" s="0"/>
      <c r="VTY110" s="0"/>
      <c r="VTZ110" s="0"/>
      <c r="VUA110" s="0"/>
      <c r="VUB110" s="0"/>
      <c r="VUC110" s="0"/>
      <c r="VUD110" s="0"/>
      <c r="VUE110" s="0"/>
      <c r="VUF110" s="0"/>
      <c r="VUG110" s="0"/>
      <c r="VUH110" s="0"/>
      <c r="VUI110" s="0"/>
      <c r="VUJ110" s="0"/>
      <c r="VUK110" s="0"/>
      <c r="VUL110" s="0"/>
      <c r="VUM110" s="0"/>
      <c r="VUN110" s="0"/>
      <c r="VUO110" s="0"/>
      <c r="VUP110" s="0"/>
      <c r="VUQ110" s="0"/>
      <c r="VUR110" s="0"/>
      <c r="VUS110" s="0"/>
      <c r="VUT110" s="0"/>
      <c r="VUU110" s="0"/>
      <c r="VUV110" s="0"/>
      <c r="VUW110" s="0"/>
      <c r="VUX110" s="0"/>
      <c r="VUY110" s="0"/>
      <c r="VUZ110" s="0"/>
      <c r="VVA110" s="0"/>
      <c r="VVB110" s="0"/>
      <c r="VVC110" s="0"/>
      <c r="VVD110" s="0"/>
      <c r="VVE110" s="0"/>
      <c r="VVF110" s="0"/>
      <c r="VVG110" s="0"/>
      <c r="VVH110" s="0"/>
      <c r="VVI110" s="0"/>
      <c r="VVJ110" s="0"/>
      <c r="VVK110" s="0"/>
      <c r="VVL110" s="0"/>
      <c r="VVM110" s="0"/>
      <c r="VVN110" s="0"/>
      <c r="VVO110" s="0"/>
      <c r="VVP110" s="0"/>
      <c r="VVQ110" s="0"/>
      <c r="VVR110" s="0"/>
      <c r="VVS110" s="0"/>
      <c r="VVT110" s="0"/>
      <c r="VVU110" s="0"/>
      <c r="VVV110" s="0"/>
      <c r="VVW110" s="0"/>
      <c r="VVX110" s="0"/>
      <c r="VVY110" s="0"/>
      <c r="VVZ110" s="0"/>
      <c r="VWA110" s="0"/>
      <c r="VWB110" s="0"/>
      <c r="VWC110" s="0"/>
      <c r="VWD110" s="0"/>
      <c r="VWE110" s="0"/>
      <c r="VWF110" s="0"/>
      <c r="VWG110" s="0"/>
      <c r="VWH110" s="0"/>
      <c r="VWI110" s="0"/>
      <c r="VWJ110" s="0"/>
      <c r="VWK110" s="0"/>
      <c r="VWL110" s="0"/>
      <c r="VWM110" s="0"/>
      <c r="VWN110" s="0"/>
      <c r="VWO110" s="0"/>
      <c r="VWP110" s="0"/>
      <c r="VWQ110" s="0"/>
      <c r="VWR110" s="0"/>
      <c r="VWS110" s="0"/>
      <c r="VWT110" s="0"/>
      <c r="VWU110" s="0"/>
      <c r="VWV110" s="0"/>
      <c r="VWW110" s="0"/>
      <c r="VWX110" s="0"/>
      <c r="VWY110" s="0"/>
      <c r="VWZ110" s="0"/>
      <c r="VXA110" s="0"/>
      <c r="VXB110" s="0"/>
      <c r="VXC110" s="0"/>
      <c r="VXD110" s="0"/>
      <c r="VXE110" s="0"/>
      <c r="VXF110" s="0"/>
      <c r="VXG110" s="0"/>
      <c r="VXH110" s="0"/>
      <c r="VXI110" s="0"/>
      <c r="VXJ110" s="0"/>
      <c r="VXK110" s="0"/>
      <c r="VXL110" s="0"/>
      <c r="VXM110" s="0"/>
      <c r="VXN110" s="0"/>
      <c r="VXO110" s="0"/>
      <c r="VXP110" s="0"/>
      <c r="VXQ110" s="0"/>
      <c r="VXR110" s="0"/>
      <c r="VXS110" s="0"/>
      <c r="VXT110" s="0"/>
      <c r="VXU110" s="0"/>
      <c r="VXV110" s="0"/>
      <c r="VXW110" s="0"/>
      <c r="VXX110" s="0"/>
      <c r="VXY110" s="0"/>
      <c r="VXZ110" s="0"/>
      <c r="VYA110" s="0"/>
      <c r="VYB110" s="0"/>
      <c r="VYC110" s="0"/>
      <c r="VYD110" s="0"/>
      <c r="VYE110" s="0"/>
      <c r="VYF110" s="0"/>
      <c r="VYG110" s="0"/>
      <c r="VYH110" s="0"/>
      <c r="VYI110" s="0"/>
      <c r="VYJ110" s="0"/>
      <c r="VYK110" s="0"/>
      <c r="VYL110" s="0"/>
      <c r="VYM110" s="0"/>
      <c r="VYN110" s="0"/>
      <c r="VYO110" s="0"/>
      <c r="VYP110" s="0"/>
      <c r="VYQ110" s="0"/>
      <c r="VYR110" s="0"/>
      <c r="VYS110" s="0"/>
      <c r="VYT110" s="0"/>
      <c r="VYU110" s="0"/>
      <c r="VYV110" s="0"/>
      <c r="VYW110" s="0"/>
      <c r="VYX110" s="0"/>
      <c r="VYY110" s="0"/>
      <c r="VYZ110" s="0"/>
      <c r="VZA110" s="0"/>
      <c r="VZB110" s="0"/>
      <c r="VZC110" s="0"/>
      <c r="VZD110" s="0"/>
      <c r="VZE110" s="0"/>
      <c r="VZF110" s="0"/>
      <c r="VZG110" s="0"/>
      <c r="VZH110" s="0"/>
      <c r="VZI110" s="0"/>
      <c r="VZJ110" s="0"/>
      <c r="VZK110" s="0"/>
      <c r="VZL110" s="0"/>
      <c r="VZM110" s="0"/>
      <c r="VZN110" s="0"/>
      <c r="VZO110" s="0"/>
      <c r="VZP110" s="0"/>
      <c r="VZQ110" s="0"/>
      <c r="VZR110" s="0"/>
      <c r="VZS110" s="0"/>
      <c r="VZT110" s="0"/>
      <c r="VZU110" s="0"/>
      <c r="VZV110" s="0"/>
      <c r="VZW110" s="0"/>
      <c r="VZX110" s="0"/>
      <c r="VZY110" s="0"/>
      <c r="VZZ110" s="0"/>
      <c r="WAA110" s="0"/>
      <c r="WAB110" s="0"/>
      <c r="WAC110" s="0"/>
      <c r="WAD110" s="0"/>
      <c r="WAE110" s="0"/>
      <c r="WAF110" s="0"/>
      <c r="WAG110" s="0"/>
      <c r="WAH110" s="0"/>
      <c r="WAI110" s="0"/>
      <c r="WAJ110" s="0"/>
      <c r="WAK110" s="0"/>
      <c r="WAL110" s="0"/>
      <c r="WAM110" s="0"/>
      <c r="WAN110" s="0"/>
      <c r="WAO110" s="0"/>
      <c r="WAP110" s="0"/>
      <c r="WAQ110" s="0"/>
      <c r="WAR110" s="0"/>
      <c r="WAS110" s="0"/>
      <c r="WAT110" s="0"/>
      <c r="WAU110" s="0"/>
      <c r="WAV110" s="0"/>
      <c r="WAW110" s="0"/>
      <c r="WAX110" s="0"/>
      <c r="WAY110" s="0"/>
      <c r="WAZ110" s="0"/>
      <c r="WBA110" s="0"/>
      <c r="WBB110" s="0"/>
      <c r="WBC110" s="0"/>
      <c r="WBD110" s="0"/>
      <c r="WBE110" s="0"/>
      <c r="WBF110" s="0"/>
      <c r="WBG110" s="0"/>
      <c r="WBH110" s="0"/>
      <c r="WBI110" s="0"/>
      <c r="WBJ110" s="0"/>
      <c r="WBK110" s="0"/>
      <c r="WBL110" s="0"/>
      <c r="WBM110" s="0"/>
      <c r="WBN110" s="0"/>
      <c r="WBO110" s="0"/>
      <c r="WBP110" s="0"/>
      <c r="WBQ110" s="0"/>
      <c r="WBR110" s="0"/>
      <c r="WBS110" s="0"/>
      <c r="WBT110" s="0"/>
      <c r="WBU110" s="0"/>
      <c r="WBV110" s="0"/>
      <c r="WBW110" s="0"/>
      <c r="WBX110" s="0"/>
      <c r="WBY110" s="0"/>
      <c r="WBZ110" s="0"/>
      <c r="WCA110" s="0"/>
      <c r="WCB110" s="0"/>
      <c r="WCC110" s="0"/>
      <c r="WCD110" s="0"/>
      <c r="WCE110" s="0"/>
      <c r="WCF110" s="0"/>
      <c r="WCG110" s="0"/>
      <c r="WCH110" s="0"/>
      <c r="WCI110" s="0"/>
      <c r="WCJ110" s="0"/>
      <c r="WCK110" s="0"/>
      <c r="WCL110" s="0"/>
      <c r="WCM110" s="0"/>
      <c r="WCN110" s="0"/>
      <c r="WCO110" s="0"/>
      <c r="WCP110" s="0"/>
      <c r="WCQ110" s="0"/>
      <c r="WCR110" s="0"/>
      <c r="WCS110" s="0"/>
      <c r="WCT110" s="0"/>
      <c r="WCU110" s="0"/>
      <c r="WCV110" s="0"/>
      <c r="WCW110" s="0"/>
      <c r="WCX110" s="0"/>
      <c r="WCY110" s="0"/>
      <c r="WCZ110" s="0"/>
      <c r="WDA110" s="0"/>
      <c r="WDB110" s="0"/>
      <c r="WDC110" s="0"/>
      <c r="WDD110" s="0"/>
      <c r="WDE110" s="0"/>
      <c r="WDF110" s="0"/>
      <c r="WDG110" s="0"/>
      <c r="WDH110" s="0"/>
      <c r="WDI110" s="0"/>
      <c r="WDJ110" s="0"/>
      <c r="WDK110" s="0"/>
      <c r="WDL110" s="0"/>
      <c r="WDM110" s="0"/>
      <c r="WDN110" s="0"/>
      <c r="WDO110" s="0"/>
      <c r="WDP110" s="0"/>
      <c r="WDQ110" s="0"/>
      <c r="WDR110" s="0"/>
      <c r="WDS110" s="0"/>
      <c r="WDT110" s="0"/>
      <c r="WDU110" s="0"/>
      <c r="WDV110" s="0"/>
      <c r="WDW110" s="0"/>
      <c r="WDX110" s="0"/>
      <c r="WDY110" s="0"/>
      <c r="WDZ110" s="0"/>
      <c r="WEA110" s="0"/>
      <c r="WEB110" s="0"/>
      <c r="WEC110" s="0"/>
      <c r="WED110" s="0"/>
      <c r="WEE110" s="0"/>
      <c r="WEF110" s="0"/>
      <c r="WEG110" s="0"/>
      <c r="WEH110" s="0"/>
      <c r="WEI110" s="0"/>
      <c r="WEJ110" s="0"/>
      <c r="WEK110" s="0"/>
      <c r="WEL110" s="0"/>
      <c r="WEM110" s="0"/>
      <c r="WEN110" s="0"/>
      <c r="WEO110" s="0"/>
      <c r="WEP110" s="0"/>
      <c r="WEQ110" s="0"/>
      <c r="WER110" s="0"/>
      <c r="WES110" s="0"/>
      <c r="WET110" s="0"/>
      <c r="WEU110" s="0"/>
      <c r="WEV110" s="0"/>
      <c r="WEW110" s="0"/>
      <c r="WEX110" s="0"/>
      <c r="WEY110" s="0"/>
      <c r="WEZ110" s="0"/>
      <c r="WFA110" s="0"/>
      <c r="WFB110" s="0"/>
      <c r="WFC110" s="0"/>
      <c r="WFD110" s="0"/>
      <c r="WFE110" s="0"/>
      <c r="WFF110" s="0"/>
      <c r="WFG110" s="0"/>
      <c r="WFH110" s="0"/>
      <c r="WFI110" s="0"/>
      <c r="WFJ110" s="0"/>
      <c r="WFK110" s="0"/>
      <c r="WFL110" s="0"/>
      <c r="WFM110" s="0"/>
      <c r="WFN110" s="0"/>
      <c r="WFO110" s="0"/>
      <c r="WFP110" s="0"/>
      <c r="WFQ110" s="0"/>
      <c r="WFR110" s="0"/>
      <c r="WFS110" s="0"/>
      <c r="WFT110" s="0"/>
      <c r="WFU110" s="0"/>
      <c r="WFV110" s="0"/>
      <c r="WFW110" s="0"/>
      <c r="WFX110" s="0"/>
      <c r="WFY110" s="0"/>
      <c r="WFZ110" s="0"/>
      <c r="WGA110" s="0"/>
      <c r="WGB110" s="0"/>
      <c r="WGC110" s="0"/>
      <c r="WGD110" s="0"/>
      <c r="WGE110" s="0"/>
      <c r="WGF110" s="0"/>
      <c r="WGG110" s="0"/>
      <c r="WGH110" s="0"/>
      <c r="WGI110" s="0"/>
      <c r="WGJ110" s="0"/>
      <c r="WGK110" s="0"/>
      <c r="WGL110" s="0"/>
      <c r="WGM110" s="0"/>
      <c r="WGN110" s="0"/>
      <c r="WGO110" s="0"/>
      <c r="WGP110" s="0"/>
      <c r="WGQ110" s="0"/>
      <c r="WGR110" s="0"/>
      <c r="WGS110" s="0"/>
      <c r="WGT110" s="0"/>
      <c r="WGU110" s="0"/>
      <c r="WGV110" s="0"/>
      <c r="WGW110" s="0"/>
      <c r="WGX110" s="0"/>
      <c r="WGY110" s="0"/>
      <c r="WGZ110" s="0"/>
      <c r="WHA110" s="0"/>
      <c r="WHB110" s="0"/>
      <c r="WHC110" s="0"/>
      <c r="WHD110" s="0"/>
      <c r="WHE110" s="0"/>
      <c r="WHF110" s="0"/>
      <c r="WHG110" s="0"/>
      <c r="WHH110" s="0"/>
      <c r="WHI110" s="0"/>
      <c r="WHJ110" s="0"/>
      <c r="WHK110" s="0"/>
      <c r="WHL110" s="0"/>
      <c r="WHM110" s="0"/>
      <c r="WHN110" s="0"/>
      <c r="WHO110" s="0"/>
      <c r="WHP110" s="0"/>
      <c r="WHQ110" s="0"/>
      <c r="WHR110" s="0"/>
      <c r="WHS110" s="0"/>
      <c r="WHT110" s="0"/>
      <c r="WHU110" s="0"/>
      <c r="WHV110" s="0"/>
      <c r="WHW110" s="0"/>
      <c r="WHX110" s="0"/>
      <c r="WHY110" s="0"/>
      <c r="WHZ110" s="0"/>
      <c r="WIA110" s="0"/>
      <c r="WIB110" s="0"/>
      <c r="WIC110" s="0"/>
      <c r="WID110" s="0"/>
      <c r="WIE110" s="0"/>
      <c r="WIF110" s="0"/>
      <c r="WIG110" s="0"/>
      <c r="WIH110" s="0"/>
      <c r="WII110" s="0"/>
      <c r="WIJ110" s="0"/>
      <c r="WIK110" s="0"/>
      <c r="WIL110" s="0"/>
      <c r="WIM110" s="0"/>
      <c r="WIN110" s="0"/>
      <c r="WIO110" s="0"/>
      <c r="WIP110" s="0"/>
      <c r="WIQ110" s="0"/>
      <c r="WIR110" s="0"/>
      <c r="WIS110" s="0"/>
      <c r="WIT110" s="0"/>
      <c r="WIU110" s="0"/>
      <c r="WIV110" s="0"/>
      <c r="WIW110" s="0"/>
      <c r="WIX110" s="0"/>
      <c r="WIY110" s="0"/>
      <c r="WIZ110" s="0"/>
      <c r="WJA110" s="0"/>
      <c r="WJB110" s="0"/>
      <c r="WJC110" s="0"/>
      <c r="WJD110" s="0"/>
      <c r="WJE110" s="0"/>
      <c r="WJF110" s="0"/>
      <c r="WJG110" s="0"/>
      <c r="WJH110" s="0"/>
      <c r="WJI110" s="0"/>
      <c r="WJJ110" s="0"/>
      <c r="WJK110" s="0"/>
      <c r="WJL110" s="0"/>
      <c r="WJM110" s="0"/>
      <c r="WJN110" s="0"/>
      <c r="WJO110" s="0"/>
      <c r="WJP110" s="0"/>
      <c r="WJQ110" s="0"/>
      <c r="WJR110" s="0"/>
      <c r="WJS110" s="0"/>
      <c r="WJT110" s="0"/>
      <c r="WJU110" s="0"/>
      <c r="WJV110" s="0"/>
      <c r="WJW110" s="0"/>
      <c r="WJX110" s="0"/>
      <c r="WJY110" s="0"/>
      <c r="WJZ110" s="0"/>
      <c r="WKA110" s="0"/>
      <c r="WKB110" s="0"/>
      <c r="WKC110" s="0"/>
      <c r="WKD110" s="0"/>
      <c r="WKE110" s="0"/>
      <c r="WKF110" s="0"/>
      <c r="WKG110" s="0"/>
      <c r="WKH110" s="0"/>
      <c r="WKI110" s="0"/>
      <c r="WKJ110" s="0"/>
      <c r="WKK110" s="0"/>
      <c r="WKL110" s="0"/>
      <c r="WKM110" s="0"/>
      <c r="WKN110" s="0"/>
      <c r="WKO110" s="0"/>
      <c r="WKP110" s="0"/>
      <c r="WKQ110" s="0"/>
      <c r="WKR110" s="0"/>
      <c r="WKS110" s="0"/>
      <c r="WKT110" s="0"/>
      <c r="WKU110" s="0"/>
      <c r="WKV110" s="0"/>
      <c r="WKW110" s="0"/>
      <c r="WKX110" s="0"/>
      <c r="WKY110" s="0"/>
      <c r="WKZ110" s="0"/>
      <c r="WLA110" s="0"/>
      <c r="WLB110" s="0"/>
      <c r="WLC110" s="0"/>
      <c r="WLD110" s="0"/>
      <c r="WLE110" s="0"/>
      <c r="WLF110" s="0"/>
      <c r="WLG110" s="0"/>
      <c r="WLH110" s="0"/>
      <c r="WLI110" s="0"/>
      <c r="WLJ110" s="0"/>
      <c r="WLK110" s="0"/>
      <c r="WLL110" s="0"/>
      <c r="WLM110" s="0"/>
      <c r="WLN110" s="0"/>
      <c r="WLO110" s="0"/>
      <c r="WLP110" s="0"/>
      <c r="WLQ110" s="0"/>
      <c r="WLR110" s="0"/>
      <c r="WLS110" s="0"/>
      <c r="WLT110" s="0"/>
      <c r="WLU110" s="0"/>
      <c r="WLV110" s="0"/>
      <c r="WLW110" s="0"/>
      <c r="WLX110" s="0"/>
      <c r="WLY110" s="0"/>
      <c r="WLZ110" s="0"/>
      <c r="WMA110" s="0"/>
      <c r="WMB110" s="0"/>
      <c r="WMC110" s="0"/>
      <c r="WMD110" s="0"/>
      <c r="WME110" s="0"/>
      <c r="WMF110" s="0"/>
      <c r="WMG110" s="0"/>
      <c r="WMH110" s="0"/>
      <c r="WMI110" s="0"/>
      <c r="WMJ110" s="0"/>
      <c r="WMK110" s="0"/>
      <c r="WML110" s="0"/>
      <c r="WMM110" s="0"/>
      <c r="WMN110" s="0"/>
      <c r="WMO110" s="0"/>
      <c r="WMP110" s="0"/>
      <c r="WMQ110" s="0"/>
      <c r="WMR110" s="0"/>
      <c r="WMS110" s="0"/>
      <c r="WMT110" s="0"/>
      <c r="WMU110" s="0"/>
      <c r="WMV110" s="0"/>
      <c r="WMW110" s="0"/>
      <c r="WMX110" s="0"/>
      <c r="WMY110" s="0"/>
      <c r="WMZ110" s="0"/>
      <c r="WNA110" s="0"/>
      <c r="WNB110" s="0"/>
      <c r="WNC110" s="0"/>
      <c r="WND110" s="0"/>
      <c r="WNE110" s="0"/>
      <c r="WNF110" s="0"/>
      <c r="WNG110" s="0"/>
      <c r="WNH110" s="0"/>
      <c r="WNI110" s="0"/>
      <c r="WNJ110" s="0"/>
      <c r="WNK110" s="0"/>
      <c r="WNL110" s="0"/>
      <c r="WNM110" s="0"/>
      <c r="WNN110" s="0"/>
      <c r="WNO110" s="0"/>
      <c r="WNP110" s="0"/>
      <c r="WNQ110" s="0"/>
      <c r="WNR110" s="0"/>
      <c r="WNS110" s="0"/>
      <c r="WNT110" s="0"/>
      <c r="WNU110" s="0"/>
      <c r="WNV110" s="0"/>
      <c r="WNW110" s="0"/>
      <c r="WNX110" s="0"/>
      <c r="WNY110" s="0"/>
      <c r="WNZ110" s="0"/>
      <c r="WOA110" s="0"/>
      <c r="WOB110" s="0"/>
      <c r="WOC110" s="0"/>
      <c r="WOD110" s="0"/>
      <c r="WOE110" s="0"/>
      <c r="WOF110" s="0"/>
      <c r="WOG110" s="0"/>
      <c r="WOH110" s="0"/>
      <c r="WOI110" s="0"/>
      <c r="WOJ110" s="0"/>
      <c r="WOK110" s="0"/>
      <c r="WOL110" s="0"/>
      <c r="WOM110" s="0"/>
      <c r="WON110" s="0"/>
      <c r="WOO110" s="0"/>
      <c r="WOP110" s="0"/>
      <c r="WOQ110" s="0"/>
      <c r="WOR110" s="0"/>
      <c r="WOS110" s="0"/>
      <c r="WOT110" s="0"/>
      <c r="WOU110" s="0"/>
      <c r="WOV110" s="0"/>
      <c r="WOW110" s="0"/>
      <c r="WOX110" s="0"/>
      <c r="WOY110" s="0"/>
      <c r="WOZ110" s="0"/>
      <c r="WPA110" s="0"/>
      <c r="WPB110" s="0"/>
      <c r="WPC110" s="0"/>
      <c r="WPD110" s="0"/>
      <c r="WPE110" s="0"/>
      <c r="WPF110" s="0"/>
      <c r="WPG110" s="0"/>
      <c r="WPH110" s="0"/>
      <c r="WPI110" s="0"/>
      <c r="WPJ110" s="0"/>
      <c r="WPK110" s="0"/>
      <c r="WPL110" s="0"/>
      <c r="WPM110" s="0"/>
      <c r="WPN110" s="0"/>
      <c r="WPO110" s="0"/>
      <c r="WPP110" s="0"/>
      <c r="WPQ110" s="0"/>
      <c r="WPR110" s="0"/>
      <c r="WPS110" s="0"/>
      <c r="WPT110" s="0"/>
      <c r="WPU110" s="0"/>
      <c r="WPV110" s="0"/>
      <c r="WPW110" s="0"/>
      <c r="WPX110" s="0"/>
      <c r="WPY110" s="0"/>
      <c r="WPZ110" s="0"/>
      <c r="WQA110" s="0"/>
      <c r="WQB110" s="0"/>
      <c r="WQC110" s="0"/>
      <c r="WQD110" s="0"/>
      <c r="WQE110" s="0"/>
      <c r="WQF110" s="0"/>
      <c r="WQG110" s="0"/>
      <c r="WQH110" s="0"/>
      <c r="WQI110" s="0"/>
      <c r="WQJ110" s="0"/>
      <c r="WQK110" s="0"/>
      <c r="WQL110" s="0"/>
      <c r="WQM110" s="0"/>
      <c r="WQN110" s="0"/>
      <c r="WQO110" s="0"/>
      <c r="WQP110" s="0"/>
      <c r="WQQ110" s="0"/>
      <c r="WQR110" s="0"/>
      <c r="WQS110" s="0"/>
      <c r="WQT110" s="0"/>
      <c r="WQU110" s="0"/>
      <c r="WQV110" s="0"/>
      <c r="WQW110" s="0"/>
      <c r="WQX110" s="0"/>
      <c r="WQY110" s="0"/>
      <c r="WQZ110" s="0"/>
      <c r="WRA110" s="0"/>
      <c r="WRB110" s="0"/>
      <c r="WRC110" s="0"/>
      <c r="WRD110" s="0"/>
      <c r="WRE110" s="0"/>
      <c r="WRF110" s="0"/>
      <c r="WRG110" s="0"/>
      <c r="WRH110" s="0"/>
      <c r="WRI110" s="0"/>
      <c r="WRJ110" s="0"/>
      <c r="WRK110" s="0"/>
      <c r="WRL110" s="0"/>
      <c r="WRM110" s="0"/>
      <c r="WRN110" s="0"/>
      <c r="WRO110" s="0"/>
      <c r="WRP110" s="0"/>
      <c r="WRQ110" s="0"/>
      <c r="WRR110" s="0"/>
      <c r="WRS110" s="0"/>
      <c r="WRT110" s="0"/>
      <c r="WRU110" s="0"/>
      <c r="WRV110" s="0"/>
      <c r="WRW110" s="0"/>
      <c r="WRX110" s="0"/>
      <c r="WRY110" s="0"/>
      <c r="WRZ110" s="0"/>
      <c r="WSA110" s="0"/>
      <c r="WSB110" s="0"/>
      <c r="WSC110" s="0"/>
      <c r="WSD110" s="0"/>
      <c r="WSE110" s="0"/>
      <c r="WSF110" s="0"/>
      <c r="WSG110" s="0"/>
      <c r="WSH110" s="0"/>
      <c r="WSI110" s="0"/>
      <c r="WSJ110" s="0"/>
      <c r="WSK110" s="0"/>
      <c r="WSL110" s="0"/>
      <c r="WSM110" s="0"/>
      <c r="WSN110" s="0"/>
      <c r="WSO110" s="0"/>
      <c r="WSP110" s="0"/>
      <c r="WSQ110" s="0"/>
      <c r="WSR110" s="0"/>
      <c r="WSS110" s="0"/>
      <c r="WST110" s="0"/>
      <c r="WSU110" s="0"/>
      <c r="WSV110" s="0"/>
      <c r="WSW110" s="0"/>
      <c r="WSX110" s="0"/>
      <c r="WSY110" s="0"/>
      <c r="WSZ110" s="0"/>
      <c r="WTA110" s="0"/>
      <c r="WTB110" s="0"/>
      <c r="WTC110" s="0"/>
      <c r="WTD110" s="0"/>
      <c r="WTE110" s="0"/>
      <c r="WTF110" s="0"/>
      <c r="WTG110" s="0"/>
      <c r="WTH110" s="0"/>
      <c r="WTI110" s="0"/>
      <c r="WTJ110" s="0"/>
      <c r="WTK110" s="0"/>
      <c r="WTL110" s="0"/>
      <c r="WTM110" s="0"/>
      <c r="WTN110" s="0"/>
      <c r="WTO110" s="0"/>
      <c r="WTP110" s="0"/>
      <c r="WTQ110" s="0"/>
      <c r="WTR110" s="0"/>
      <c r="WTS110" s="0"/>
      <c r="WTT110" s="0"/>
      <c r="WTU110" s="0"/>
      <c r="WTV110" s="0"/>
      <c r="WTW110" s="0"/>
      <c r="WTX110" s="0"/>
      <c r="WTY110" s="0"/>
      <c r="WTZ110" s="0"/>
      <c r="WUA110" s="0"/>
      <c r="WUB110" s="0"/>
      <c r="WUC110" s="0"/>
      <c r="WUD110" s="0"/>
      <c r="WUE110" s="0"/>
      <c r="WUF110" s="0"/>
      <c r="WUG110" s="0"/>
      <c r="WUH110" s="0"/>
      <c r="WUI110" s="0"/>
      <c r="WUJ110" s="0"/>
      <c r="WUK110" s="0"/>
      <c r="WUL110" s="0"/>
      <c r="WUM110" s="0"/>
      <c r="WUN110" s="0"/>
      <c r="WUO110" s="0"/>
      <c r="WUP110" s="0"/>
      <c r="WUQ110" s="0"/>
      <c r="WUR110" s="0"/>
      <c r="WUS110" s="0"/>
      <c r="WUT110" s="0"/>
      <c r="WUU110" s="0"/>
      <c r="WUV110" s="0"/>
      <c r="WUW110" s="0"/>
      <c r="WUX110" s="0"/>
      <c r="WUY110" s="0"/>
      <c r="WUZ110" s="0"/>
      <c r="WVA110" s="0"/>
      <c r="WVB110" s="0"/>
      <c r="WVC110" s="0"/>
      <c r="WVD110" s="0"/>
      <c r="WVE110" s="0"/>
      <c r="WVF110" s="0"/>
      <c r="WVG110" s="0"/>
      <c r="WVH110" s="0"/>
      <c r="WVI110" s="0"/>
      <c r="WVJ110" s="0"/>
      <c r="WVK110" s="0"/>
      <c r="WVL110" s="0"/>
      <c r="WVM110" s="0"/>
      <c r="WVN110" s="0"/>
      <c r="WVO110" s="0"/>
      <c r="WVP110" s="0"/>
      <c r="WVQ110" s="0"/>
      <c r="WVR110" s="0"/>
      <c r="WVS110" s="0"/>
      <c r="WVT110" s="0"/>
      <c r="WVU110" s="0"/>
      <c r="WVV110" s="0"/>
      <c r="WVW110" s="0"/>
      <c r="WVX110" s="0"/>
      <c r="WVY110" s="0"/>
      <c r="WVZ110" s="0"/>
      <c r="WWA110" s="0"/>
      <c r="WWB110" s="0"/>
      <c r="WWC110" s="0"/>
      <c r="WWD110" s="0"/>
      <c r="WWE110" s="0"/>
      <c r="WWF110" s="0"/>
      <c r="WWG110" s="0"/>
      <c r="WWH110" s="0"/>
      <c r="WWI110" s="0"/>
      <c r="WWJ110" s="0"/>
      <c r="WWK110" s="0"/>
      <c r="WWL110" s="0"/>
      <c r="WWM110" s="0"/>
      <c r="WWN110" s="0"/>
      <c r="WWO110" s="0"/>
      <c r="WWP110" s="0"/>
      <c r="WWQ110" s="0"/>
      <c r="WWR110" s="0"/>
      <c r="WWS110" s="0"/>
      <c r="WWT110" s="0"/>
      <c r="WWU110" s="0"/>
      <c r="WWV110" s="0"/>
      <c r="WWW110" s="0"/>
      <c r="WWX110" s="0"/>
      <c r="WWY110" s="0"/>
      <c r="WWZ110" s="0"/>
      <c r="WXA110" s="0"/>
      <c r="WXB110" s="0"/>
      <c r="WXC110" s="0"/>
      <c r="WXD110" s="0"/>
      <c r="WXE110" s="0"/>
      <c r="WXF110" s="0"/>
      <c r="WXG110" s="0"/>
      <c r="WXH110" s="0"/>
      <c r="WXI110" s="0"/>
      <c r="WXJ110" s="0"/>
      <c r="WXK110" s="0"/>
      <c r="WXL110" s="0"/>
      <c r="WXM110" s="0"/>
      <c r="WXN110" s="0"/>
      <c r="WXO110" s="0"/>
      <c r="WXP110" s="0"/>
      <c r="WXQ110" s="0"/>
      <c r="WXR110" s="0"/>
      <c r="WXS110" s="0"/>
      <c r="WXT110" s="0"/>
      <c r="WXU110" s="0"/>
      <c r="WXV110" s="0"/>
      <c r="WXW110" s="0"/>
      <c r="WXX110" s="0"/>
      <c r="WXY110" s="0"/>
      <c r="WXZ110" s="0"/>
      <c r="WYA110" s="0"/>
      <c r="WYB110" s="0"/>
      <c r="WYC110" s="0"/>
      <c r="WYD110" s="0"/>
      <c r="WYE110" s="0"/>
      <c r="WYF110" s="0"/>
      <c r="WYG110" s="0"/>
      <c r="WYH110" s="0"/>
      <c r="WYI110" s="0"/>
      <c r="WYJ110" s="0"/>
      <c r="WYK110" s="0"/>
      <c r="WYL110" s="0"/>
      <c r="WYM110" s="0"/>
      <c r="WYN110" s="0"/>
      <c r="WYO110" s="0"/>
      <c r="WYP110" s="0"/>
      <c r="WYQ110" s="0"/>
      <c r="WYR110" s="0"/>
      <c r="WYS110" s="0"/>
      <c r="WYT110" s="0"/>
      <c r="WYU110" s="0"/>
      <c r="WYV110" s="0"/>
      <c r="WYW110" s="0"/>
      <c r="WYX110" s="0"/>
      <c r="WYY110" s="0"/>
      <c r="WYZ110" s="0"/>
      <c r="WZA110" s="0"/>
      <c r="WZB110" s="0"/>
      <c r="WZC110" s="0"/>
      <c r="WZD110" s="0"/>
      <c r="WZE110" s="0"/>
      <c r="WZF110" s="0"/>
      <c r="WZG110" s="0"/>
      <c r="WZH110" s="0"/>
      <c r="WZI110" s="0"/>
      <c r="WZJ110" s="0"/>
      <c r="WZK110" s="0"/>
      <c r="WZL110" s="0"/>
      <c r="WZM110" s="0"/>
      <c r="WZN110" s="0"/>
      <c r="WZO110" s="0"/>
      <c r="WZP110" s="0"/>
      <c r="WZQ110" s="0"/>
      <c r="WZR110" s="0"/>
      <c r="WZS110" s="0"/>
      <c r="WZT110" s="0"/>
      <c r="WZU110" s="0"/>
      <c r="WZV110" s="0"/>
      <c r="WZW110" s="0"/>
      <c r="WZX110" s="0"/>
      <c r="WZY110" s="0"/>
      <c r="WZZ110" s="0"/>
      <c r="XAA110" s="0"/>
      <c r="XAB110" s="0"/>
      <c r="XAC110" s="0"/>
      <c r="XAD110" s="0"/>
      <c r="XAE110" s="0"/>
      <c r="XAF110" s="0"/>
      <c r="XAG110" s="0"/>
      <c r="XAH110" s="0"/>
      <c r="XAI110" s="0"/>
      <c r="XAJ110" s="0"/>
      <c r="XAK110" s="0"/>
      <c r="XAL110" s="0"/>
      <c r="XAM110" s="0"/>
      <c r="XAN110" s="0"/>
      <c r="XAO110" s="0"/>
      <c r="XAP110" s="0"/>
      <c r="XAQ110" s="0"/>
      <c r="XAR110" s="0"/>
      <c r="XAS110" s="0"/>
      <c r="XAT110" s="0"/>
      <c r="XAU110" s="0"/>
      <c r="XAV110" s="0"/>
      <c r="XAW110" s="0"/>
      <c r="XAX110" s="0"/>
      <c r="XAY110" s="0"/>
      <c r="XAZ110" s="0"/>
      <c r="XBA110" s="0"/>
      <c r="XBB110" s="0"/>
      <c r="XBC110" s="0"/>
      <c r="XBD110" s="0"/>
      <c r="XBE110" s="0"/>
      <c r="XBF110" s="0"/>
      <c r="XBG110" s="0"/>
      <c r="XBH110" s="0"/>
      <c r="XBI110" s="0"/>
      <c r="XBJ110" s="0"/>
      <c r="XBK110" s="0"/>
      <c r="XBL110" s="0"/>
      <c r="XBM110" s="0"/>
      <c r="XBN110" s="0"/>
      <c r="XBO110" s="0"/>
      <c r="XBP110" s="0"/>
      <c r="XBQ110" s="0"/>
      <c r="XBR110" s="0"/>
      <c r="XBS110" s="0"/>
      <c r="XBT110" s="0"/>
      <c r="XBU110" s="0"/>
      <c r="XBV110" s="0"/>
      <c r="XBW110" s="0"/>
      <c r="XBX110" s="0"/>
      <c r="XBY110" s="0"/>
      <c r="XBZ110" s="0"/>
      <c r="XCA110" s="0"/>
      <c r="XCB110" s="0"/>
      <c r="XCC110" s="0"/>
      <c r="XCD110" s="0"/>
      <c r="XCE110" s="0"/>
      <c r="XCF110" s="0"/>
      <c r="XCG110" s="0"/>
      <c r="XCH110" s="0"/>
      <c r="XCI110" s="0"/>
      <c r="XCJ110" s="0"/>
      <c r="XCK110" s="0"/>
      <c r="XCL110" s="0"/>
      <c r="XCM110" s="0"/>
      <c r="XCN110" s="0"/>
      <c r="XCO110" s="0"/>
      <c r="XCP110" s="0"/>
      <c r="XCQ110" s="0"/>
      <c r="XCR110" s="0"/>
      <c r="XCS110" s="0"/>
      <c r="XCT110" s="0"/>
      <c r="XCU110" s="0"/>
      <c r="XCV110" s="0"/>
      <c r="XCW110" s="0"/>
      <c r="XCX110" s="0"/>
      <c r="XCY110" s="0"/>
      <c r="XCZ110" s="0"/>
      <c r="XDA110" s="0"/>
      <c r="XDB110" s="0"/>
      <c r="XDC110" s="0"/>
      <c r="XDD110" s="0"/>
      <c r="XDE110" s="0"/>
      <c r="XDF110" s="0"/>
      <c r="XDG110" s="0"/>
      <c r="XDH110" s="0"/>
      <c r="XDI110" s="0"/>
      <c r="XDJ110" s="0"/>
      <c r="XDK110" s="0"/>
      <c r="XDL110" s="0"/>
      <c r="XDM110" s="0"/>
      <c r="XDN110" s="0"/>
      <c r="XDO110" s="0"/>
      <c r="XDP110" s="0"/>
      <c r="XDQ110" s="0"/>
      <c r="XDR110" s="0"/>
      <c r="XDS110" s="0"/>
      <c r="XDT110" s="0"/>
      <c r="XDU110" s="0"/>
      <c r="XDV110" s="0"/>
      <c r="XDW110" s="0"/>
      <c r="XDX110" s="0"/>
      <c r="XDY110" s="0"/>
      <c r="XDZ110" s="0"/>
      <c r="XEA110" s="0"/>
      <c r="XEB110" s="0"/>
      <c r="XEC110" s="0"/>
      <c r="XED110" s="0"/>
      <c r="XEE110" s="0"/>
      <c r="XEF110" s="0"/>
      <c r="XEG110" s="0"/>
      <c r="XEH110" s="0"/>
      <c r="XEI110" s="0"/>
      <c r="XEJ110" s="0"/>
      <c r="XEK110" s="0"/>
      <c r="XEL110" s="0"/>
      <c r="XEM110" s="0"/>
      <c r="XEN110" s="0"/>
      <c r="XEO110" s="0"/>
      <c r="XEP110" s="0"/>
      <c r="XEQ110" s="0"/>
      <c r="XER110" s="0"/>
      <c r="XES110" s="0"/>
      <c r="XET110" s="0"/>
      <c r="XEU110" s="0"/>
      <c r="XEV110" s="0"/>
      <c r="XEW110" s="0"/>
      <c r="XEX110" s="0"/>
      <c r="XEY110" s="0"/>
      <c r="XEZ110" s="0"/>
      <c r="XFA110" s="0"/>
      <c r="XFB110" s="0"/>
      <c r="XFC110" s="0"/>
      <c r="XFD110" s="0"/>
    </row>
    <row r="111" customFormat="false" ht="15" hidden="false" customHeight="false" outlineLevel="0" collapsed="false">
      <c r="G111" s="1"/>
      <c r="U111" s="1"/>
      <c r="AA111" s="1"/>
      <c r="AL111" s="0"/>
      <c r="AM111" s="0"/>
      <c r="AN111" s="0"/>
      <c r="AO111" s="0"/>
      <c r="AP111" s="0"/>
      <c r="AQ111" s="0"/>
      <c r="AR111" s="0"/>
      <c r="AS111" s="0"/>
      <c r="AT111" s="0"/>
      <c r="AU111" s="0"/>
      <c r="AV111" s="0"/>
      <c r="AW111" s="0"/>
      <c r="AX111" s="0"/>
      <c r="AY111" s="0"/>
      <c r="AZ111" s="0"/>
      <c r="BA111" s="0"/>
      <c r="BB111" s="0"/>
      <c r="BC111" s="0"/>
      <c r="BD111" s="0"/>
      <c r="BE111" s="0"/>
      <c r="BF111" s="0"/>
      <c r="BG111" s="0"/>
      <c r="BH111" s="0"/>
      <c r="BI111" s="0"/>
      <c r="BJ111" s="0"/>
      <c r="BK111" s="0"/>
      <c r="BL111" s="0"/>
      <c r="BM111" s="0"/>
      <c r="BN111" s="0"/>
      <c r="BO111" s="0"/>
      <c r="BP111" s="0"/>
      <c r="BQ111" s="0"/>
      <c r="BR111" s="0"/>
      <c r="BS111" s="0"/>
      <c r="BT111" s="0"/>
      <c r="BU111" s="0"/>
      <c r="BV111" s="0"/>
      <c r="BW111" s="0"/>
      <c r="BX111" s="0"/>
      <c r="BY111" s="0"/>
      <c r="BZ111" s="0"/>
      <c r="CA111" s="0"/>
      <c r="CB111" s="0"/>
      <c r="CC111" s="0"/>
      <c r="CD111" s="0"/>
      <c r="CE111" s="0"/>
      <c r="CF111" s="0"/>
      <c r="CG111" s="0"/>
      <c r="CH111" s="0"/>
      <c r="CI111" s="0"/>
      <c r="CJ111" s="0"/>
      <c r="CK111" s="0"/>
      <c r="CL111" s="0"/>
      <c r="CM111" s="0"/>
      <c r="CN111" s="0"/>
      <c r="CO111" s="0"/>
      <c r="CP111" s="0"/>
      <c r="CQ111" s="0"/>
      <c r="CR111" s="0"/>
      <c r="CS111" s="0"/>
      <c r="CT111" s="0"/>
      <c r="CU111" s="0"/>
      <c r="CV111" s="0"/>
      <c r="CW111" s="0"/>
      <c r="CX111" s="0"/>
      <c r="CY111" s="0"/>
      <c r="CZ111" s="0"/>
      <c r="DA111" s="0"/>
      <c r="DB111" s="0"/>
      <c r="DC111" s="0"/>
      <c r="DD111" s="0"/>
      <c r="DE111" s="0"/>
      <c r="DF111" s="0"/>
      <c r="DG111" s="0"/>
      <c r="DH111" s="0"/>
      <c r="DI111" s="0"/>
      <c r="DJ111" s="0"/>
      <c r="DK111" s="0"/>
      <c r="DL111" s="0"/>
      <c r="DM111" s="0"/>
      <c r="DN111" s="0"/>
      <c r="DO111" s="0"/>
      <c r="DP111" s="0"/>
      <c r="DQ111" s="0"/>
      <c r="DR111" s="0"/>
      <c r="DS111" s="0"/>
      <c r="DT111" s="0"/>
      <c r="DU111" s="0"/>
      <c r="DV111" s="0"/>
      <c r="DW111" s="0"/>
      <c r="DX111" s="0"/>
      <c r="DY111" s="0"/>
      <c r="DZ111" s="0"/>
      <c r="EA111" s="0"/>
      <c r="EB111" s="0"/>
      <c r="EC111" s="0"/>
      <c r="ED111" s="0"/>
      <c r="EE111" s="0"/>
      <c r="EF111" s="0"/>
      <c r="EG111" s="0"/>
      <c r="EH111" s="0"/>
      <c r="EI111" s="0"/>
      <c r="EJ111" s="0"/>
      <c r="EK111" s="0"/>
      <c r="EL111" s="0"/>
      <c r="EM111" s="0"/>
      <c r="EN111" s="0"/>
      <c r="EO111" s="0"/>
      <c r="EP111" s="0"/>
      <c r="EQ111" s="0"/>
      <c r="ER111" s="0"/>
      <c r="ES111" s="0"/>
      <c r="ET111" s="0"/>
      <c r="EU111" s="0"/>
      <c r="EV111" s="0"/>
      <c r="EW111" s="0"/>
      <c r="EX111" s="0"/>
      <c r="EY111" s="0"/>
      <c r="EZ111" s="0"/>
      <c r="FA111" s="0"/>
      <c r="FB111" s="0"/>
      <c r="FC111" s="0"/>
      <c r="FD111" s="0"/>
      <c r="FE111" s="0"/>
      <c r="FF111" s="0"/>
      <c r="FG111" s="0"/>
      <c r="FH111" s="0"/>
      <c r="FI111" s="0"/>
      <c r="FJ111" s="0"/>
      <c r="FK111" s="0"/>
      <c r="FL111" s="0"/>
      <c r="FM111" s="0"/>
      <c r="FN111" s="0"/>
      <c r="FO111" s="0"/>
      <c r="FP111" s="0"/>
      <c r="FQ111" s="0"/>
      <c r="FR111" s="0"/>
      <c r="FS111" s="0"/>
      <c r="FT111" s="0"/>
      <c r="FU111" s="0"/>
      <c r="FV111" s="0"/>
      <c r="FW111" s="0"/>
      <c r="FX111" s="0"/>
      <c r="FY111" s="0"/>
      <c r="FZ111" s="0"/>
      <c r="GA111" s="0"/>
      <c r="GB111" s="0"/>
      <c r="GC111" s="0"/>
      <c r="GD111" s="0"/>
      <c r="GE111" s="0"/>
      <c r="GF111" s="0"/>
      <c r="GG111" s="0"/>
      <c r="GH111" s="0"/>
      <c r="GI111" s="0"/>
      <c r="GJ111" s="0"/>
      <c r="GK111" s="0"/>
      <c r="GL111" s="0"/>
      <c r="GM111" s="0"/>
      <c r="GN111" s="0"/>
      <c r="GO111" s="0"/>
      <c r="GP111" s="0"/>
      <c r="GQ111" s="0"/>
      <c r="GR111" s="0"/>
      <c r="GS111" s="0"/>
      <c r="GT111" s="0"/>
      <c r="GU111" s="0"/>
      <c r="GV111" s="0"/>
      <c r="GW111" s="0"/>
      <c r="GX111" s="0"/>
      <c r="GY111" s="0"/>
      <c r="GZ111" s="0"/>
      <c r="HA111" s="0"/>
      <c r="HB111" s="0"/>
      <c r="HC111" s="0"/>
      <c r="HD111" s="0"/>
      <c r="HE111" s="0"/>
      <c r="HF111" s="0"/>
      <c r="HG111" s="0"/>
      <c r="HH111" s="0"/>
      <c r="HI111" s="0"/>
      <c r="HJ111" s="0"/>
      <c r="HK111" s="0"/>
      <c r="HL111" s="0"/>
      <c r="HM111" s="0"/>
      <c r="HN111" s="0"/>
      <c r="HO111" s="0"/>
      <c r="HP111" s="0"/>
      <c r="HQ111" s="0"/>
      <c r="HR111" s="0"/>
      <c r="HS111" s="0"/>
      <c r="HT111" s="0"/>
      <c r="HU111" s="0"/>
      <c r="HV111" s="0"/>
      <c r="HW111" s="0"/>
      <c r="HX111" s="0"/>
      <c r="HY111" s="0"/>
      <c r="HZ111" s="0"/>
      <c r="IA111" s="0"/>
      <c r="IB111" s="0"/>
      <c r="IC111" s="0"/>
      <c r="ID111" s="0"/>
      <c r="IE111" s="0"/>
      <c r="IF111" s="0"/>
      <c r="IG111" s="0"/>
      <c r="IH111" s="0"/>
      <c r="II111" s="0"/>
      <c r="IJ111" s="0"/>
      <c r="IK111" s="0"/>
      <c r="IL111" s="0"/>
      <c r="IM111" s="0"/>
      <c r="IN111" s="0"/>
      <c r="IO111" s="0"/>
      <c r="IP111" s="0"/>
      <c r="IQ111" s="0"/>
      <c r="IR111" s="0"/>
      <c r="IS111" s="0"/>
      <c r="IT111" s="0"/>
      <c r="IU111" s="0"/>
      <c r="IV111" s="0"/>
      <c r="IW111" s="0"/>
      <c r="IX111" s="0"/>
      <c r="IY111" s="0"/>
      <c r="IZ111" s="0"/>
      <c r="JA111" s="0"/>
      <c r="JB111" s="0"/>
      <c r="JC111" s="0"/>
      <c r="JD111" s="0"/>
      <c r="JE111" s="0"/>
      <c r="JF111" s="0"/>
      <c r="JG111" s="0"/>
      <c r="JH111" s="0"/>
      <c r="JI111" s="0"/>
      <c r="JJ111" s="0"/>
      <c r="JK111" s="0"/>
      <c r="JL111" s="0"/>
      <c r="JM111" s="0"/>
      <c r="JN111" s="0"/>
      <c r="JO111" s="0"/>
      <c r="JP111" s="0"/>
      <c r="JQ111" s="0"/>
      <c r="JR111" s="0"/>
      <c r="JS111" s="0"/>
      <c r="JT111" s="0"/>
      <c r="JU111" s="0"/>
      <c r="JV111" s="0"/>
      <c r="JW111" s="0"/>
      <c r="JX111" s="0"/>
      <c r="JY111" s="0"/>
      <c r="JZ111" s="0"/>
      <c r="KA111" s="0"/>
      <c r="KB111" s="0"/>
      <c r="KC111" s="0"/>
      <c r="KD111" s="0"/>
      <c r="KE111" s="0"/>
      <c r="KF111" s="0"/>
      <c r="KG111" s="0"/>
      <c r="KH111" s="0"/>
      <c r="KI111" s="0"/>
      <c r="KJ111" s="0"/>
      <c r="KK111" s="0"/>
      <c r="KL111" s="0"/>
      <c r="KM111" s="0"/>
      <c r="KN111" s="0"/>
      <c r="KO111" s="0"/>
      <c r="KP111" s="0"/>
      <c r="KQ111" s="0"/>
      <c r="KR111" s="0"/>
      <c r="KS111" s="0"/>
      <c r="KT111" s="0"/>
      <c r="KU111" s="0"/>
      <c r="KV111" s="0"/>
      <c r="KW111" s="0"/>
      <c r="KX111" s="0"/>
      <c r="KY111" s="0"/>
      <c r="KZ111" s="0"/>
      <c r="LA111" s="0"/>
      <c r="LB111" s="0"/>
      <c r="LC111" s="0"/>
      <c r="LD111" s="0"/>
      <c r="LE111" s="0"/>
      <c r="LF111" s="0"/>
      <c r="LG111" s="0"/>
      <c r="LH111" s="0"/>
      <c r="LI111" s="0"/>
      <c r="LJ111" s="0"/>
      <c r="LK111" s="0"/>
      <c r="LL111" s="0"/>
      <c r="LM111" s="0"/>
      <c r="LN111" s="0"/>
      <c r="LO111" s="0"/>
      <c r="LP111" s="0"/>
      <c r="LQ111" s="0"/>
      <c r="LR111" s="0"/>
      <c r="LS111" s="0"/>
      <c r="LT111" s="0"/>
      <c r="LU111" s="0"/>
      <c r="LV111" s="0"/>
      <c r="LW111" s="0"/>
      <c r="LX111" s="0"/>
      <c r="LY111" s="0"/>
      <c r="LZ111" s="0"/>
      <c r="MA111" s="0"/>
      <c r="MB111" s="0"/>
      <c r="MC111" s="0"/>
      <c r="MD111" s="0"/>
      <c r="ME111" s="0"/>
      <c r="MF111" s="0"/>
      <c r="MG111" s="0"/>
      <c r="MH111" s="0"/>
      <c r="MI111" s="0"/>
      <c r="MJ111" s="0"/>
      <c r="MK111" s="0"/>
      <c r="ML111" s="0"/>
      <c r="MM111" s="0"/>
      <c r="MN111" s="0"/>
      <c r="MO111" s="0"/>
      <c r="MP111" s="0"/>
      <c r="MQ111" s="0"/>
      <c r="MR111" s="0"/>
      <c r="MS111" s="0"/>
      <c r="MT111" s="0"/>
      <c r="MU111" s="0"/>
      <c r="MV111" s="0"/>
      <c r="MW111" s="0"/>
      <c r="MX111" s="0"/>
      <c r="MY111" s="0"/>
      <c r="MZ111" s="0"/>
      <c r="NA111" s="0"/>
      <c r="NB111" s="0"/>
      <c r="NC111" s="0"/>
      <c r="ND111" s="0"/>
      <c r="NE111" s="0"/>
      <c r="NF111" s="0"/>
      <c r="NG111" s="0"/>
      <c r="NH111" s="0"/>
      <c r="NI111" s="0"/>
      <c r="NJ111" s="0"/>
      <c r="NK111" s="0"/>
      <c r="NL111" s="0"/>
      <c r="NM111" s="0"/>
      <c r="NN111" s="0"/>
      <c r="NO111" s="0"/>
      <c r="NP111" s="0"/>
      <c r="NQ111" s="0"/>
      <c r="NR111" s="0"/>
      <c r="NS111" s="0"/>
      <c r="NT111" s="0"/>
      <c r="NU111" s="0"/>
      <c r="NV111" s="0"/>
      <c r="NW111" s="0"/>
      <c r="NX111" s="0"/>
      <c r="NY111" s="0"/>
      <c r="NZ111" s="0"/>
      <c r="OA111" s="0"/>
      <c r="OB111" s="0"/>
      <c r="OC111" s="0"/>
      <c r="OD111" s="0"/>
      <c r="OE111" s="0"/>
      <c r="OF111" s="0"/>
      <c r="OG111" s="0"/>
      <c r="OH111" s="0"/>
      <c r="OI111" s="0"/>
      <c r="OJ111" s="0"/>
      <c r="OK111" s="0"/>
      <c r="OL111" s="0"/>
      <c r="OM111" s="0"/>
      <c r="ON111" s="0"/>
      <c r="OO111" s="0"/>
      <c r="OP111" s="0"/>
      <c r="OQ111" s="0"/>
      <c r="OR111" s="0"/>
      <c r="OS111" s="0"/>
      <c r="OT111" s="0"/>
      <c r="OU111" s="0"/>
      <c r="OV111" s="0"/>
      <c r="OW111" s="0"/>
      <c r="OX111" s="0"/>
      <c r="OY111" s="0"/>
      <c r="OZ111" s="0"/>
      <c r="PA111" s="0"/>
      <c r="PB111" s="0"/>
      <c r="PC111" s="0"/>
      <c r="PD111" s="0"/>
      <c r="PE111" s="0"/>
      <c r="PF111" s="0"/>
      <c r="PG111" s="0"/>
      <c r="PH111" s="0"/>
      <c r="PI111" s="0"/>
      <c r="PJ111" s="0"/>
      <c r="PK111" s="0"/>
      <c r="PL111" s="0"/>
      <c r="PM111" s="0"/>
      <c r="PN111" s="0"/>
      <c r="PO111" s="0"/>
      <c r="PP111" s="0"/>
      <c r="PQ111" s="0"/>
      <c r="PR111" s="0"/>
      <c r="PS111" s="0"/>
      <c r="PT111" s="0"/>
      <c r="PU111" s="0"/>
      <c r="PV111" s="0"/>
      <c r="PW111" s="0"/>
      <c r="PX111" s="0"/>
      <c r="PY111" s="0"/>
      <c r="PZ111" s="0"/>
      <c r="QA111" s="0"/>
      <c r="QB111" s="0"/>
      <c r="QC111" s="0"/>
      <c r="QD111" s="0"/>
      <c r="QE111" s="0"/>
      <c r="QF111" s="0"/>
      <c r="QG111" s="0"/>
      <c r="QH111" s="0"/>
      <c r="QI111" s="0"/>
      <c r="QJ111" s="0"/>
      <c r="QK111" s="0"/>
      <c r="QL111" s="0"/>
      <c r="QM111" s="0"/>
      <c r="QN111" s="0"/>
      <c r="QO111" s="0"/>
      <c r="QP111" s="0"/>
      <c r="QQ111" s="0"/>
      <c r="QR111" s="0"/>
      <c r="QS111" s="0"/>
      <c r="QT111" s="0"/>
      <c r="QU111" s="0"/>
      <c r="QV111" s="0"/>
      <c r="QW111" s="0"/>
      <c r="QX111" s="0"/>
      <c r="QY111" s="0"/>
      <c r="QZ111" s="0"/>
      <c r="RA111" s="0"/>
      <c r="RB111" s="0"/>
      <c r="RC111" s="0"/>
      <c r="RD111" s="0"/>
      <c r="RE111" s="0"/>
      <c r="RF111" s="0"/>
      <c r="RG111" s="0"/>
      <c r="RH111" s="0"/>
      <c r="RI111" s="0"/>
      <c r="RJ111" s="0"/>
      <c r="RK111" s="0"/>
      <c r="RL111" s="0"/>
      <c r="RM111" s="0"/>
      <c r="RN111" s="0"/>
      <c r="RO111" s="0"/>
      <c r="RP111" s="0"/>
      <c r="RQ111" s="0"/>
      <c r="RR111" s="0"/>
      <c r="RS111" s="0"/>
      <c r="RT111" s="0"/>
      <c r="RU111" s="0"/>
      <c r="RV111" s="0"/>
      <c r="RW111" s="0"/>
      <c r="RX111" s="0"/>
      <c r="RY111" s="0"/>
      <c r="RZ111" s="0"/>
      <c r="SA111" s="0"/>
      <c r="SB111" s="0"/>
      <c r="SC111" s="0"/>
      <c r="SD111" s="0"/>
      <c r="SE111" s="0"/>
      <c r="SF111" s="0"/>
      <c r="SG111" s="0"/>
      <c r="SH111" s="0"/>
      <c r="SI111" s="0"/>
      <c r="SJ111" s="0"/>
      <c r="SK111" s="0"/>
      <c r="SL111" s="0"/>
      <c r="SM111" s="0"/>
      <c r="SN111" s="0"/>
      <c r="SO111" s="0"/>
      <c r="SP111" s="0"/>
      <c r="SQ111" s="0"/>
      <c r="SR111" s="0"/>
      <c r="SS111" s="0"/>
      <c r="ST111" s="0"/>
      <c r="SU111" s="0"/>
      <c r="SV111" s="0"/>
      <c r="SW111" s="0"/>
      <c r="SX111" s="0"/>
      <c r="SY111" s="0"/>
      <c r="SZ111" s="0"/>
      <c r="TA111" s="0"/>
      <c r="TB111" s="0"/>
      <c r="TC111" s="0"/>
      <c r="TD111" s="0"/>
      <c r="TE111" s="0"/>
      <c r="TF111" s="0"/>
      <c r="TG111" s="0"/>
      <c r="TH111" s="0"/>
      <c r="TI111" s="0"/>
      <c r="TJ111" s="0"/>
      <c r="TK111" s="0"/>
      <c r="TL111" s="0"/>
      <c r="TM111" s="0"/>
      <c r="TN111" s="0"/>
      <c r="TO111" s="0"/>
      <c r="TP111" s="0"/>
      <c r="TQ111" s="0"/>
      <c r="TR111" s="0"/>
      <c r="TS111" s="0"/>
      <c r="TT111" s="0"/>
      <c r="TU111" s="0"/>
      <c r="TV111" s="0"/>
      <c r="TW111" s="0"/>
      <c r="TX111" s="0"/>
      <c r="TY111" s="0"/>
      <c r="TZ111" s="0"/>
      <c r="UA111" s="0"/>
      <c r="UB111" s="0"/>
      <c r="UC111" s="0"/>
      <c r="UD111" s="0"/>
      <c r="UE111" s="0"/>
      <c r="UF111" s="0"/>
      <c r="UG111" s="0"/>
      <c r="UH111" s="0"/>
      <c r="UI111" s="0"/>
      <c r="UJ111" s="0"/>
      <c r="UK111" s="0"/>
      <c r="UL111" s="0"/>
      <c r="UM111" s="0"/>
      <c r="UN111" s="0"/>
      <c r="UO111" s="0"/>
      <c r="UP111" s="0"/>
      <c r="UQ111" s="0"/>
      <c r="UR111" s="0"/>
      <c r="US111" s="0"/>
      <c r="UT111" s="0"/>
      <c r="UU111" s="0"/>
      <c r="UV111" s="0"/>
      <c r="UW111" s="0"/>
      <c r="UX111" s="0"/>
      <c r="UY111" s="0"/>
      <c r="UZ111" s="0"/>
      <c r="VA111" s="0"/>
      <c r="VB111" s="0"/>
      <c r="VC111" s="0"/>
      <c r="VD111" s="0"/>
      <c r="VE111" s="0"/>
      <c r="VF111" s="0"/>
      <c r="VG111" s="0"/>
      <c r="VH111" s="0"/>
      <c r="VI111" s="0"/>
      <c r="VJ111" s="0"/>
      <c r="VK111" s="0"/>
      <c r="VL111" s="0"/>
      <c r="VM111" s="0"/>
      <c r="VN111" s="0"/>
      <c r="VO111" s="0"/>
      <c r="VP111" s="0"/>
      <c r="VQ111" s="0"/>
      <c r="VR111" s="0"/>
      <c r="VS111" s="0"/>
      <c r="VT111" s="0"/>
      <c r="VU111" s="0"/>
      <c r="VV111" s="0"/>
      <c r="VW111" s="0"/>
      <c r="VX111" s="0"/>
      <c r="VY111" s="0"/>
      <c r="VZ111" s="0"/>
      <c r="WA111" s="0"/>
      <c r="WB111" s="0"/>
      <c r="WC111" s="0"/>
      <c r="WD111" s="0"/>
      <c r="WE111" s="0"/>
      <c r="WF111" s="0"/>
      <c r="WG111" s="0"/>
      <c r="WH111" s="0"/>
      <c r="WI111" s="0"/>
      <c r="WJ111" s="0"/>
      <c r="WK111" s="0"/>
      <c r="WL111" s="0"/>
      <c r="WM111" s="0"/>
      <c r="WN111" s="0"/>
      <c r="WO111" s="0"/>
      <c r="WP111" s="0"/>
      <c r="WQ111" s="0"/>
      <c r="WR111" s="0"/>
      <c r="WS111" s="0"/>
      <c r="WT111" s="0"/>
      <c r="WU111" s="0"/>
      <c r="WV111" s="0"/>
      <c r="WW111" s="0"/>
      <c r="WX111" s="0"/>
      <c r="WY111" s="0"/>
      <c r="WZ111" s="0"/>
      <c r="XA111" s="0"/>
      <c r="XB111" s="0"/>
      <c r="XC111" s="0"/>
      <c r="XD111" s="0"/>
      <c r="XE111" s="0"/>
      <c r="XF111" s="0"/>
      <c r="XG111" s="0"/>
      <c r="XH111" s="0"/>
      <c r="XI111" s="0"/>
      <c r="XJ111" s="0"/>
      <c r="XK111" s="0"/>
      <c r="XL111" s="0"/>
      <c r="XM111" s="0"/>
      <c r="XN111" s="0"/>
      <c r="XO111" s="0"/>
      <c r="XP111" s="0"/>
      <c r="XQ111" s="0"/>
      <c r="XR111" s="0"/>
      <c r="XS111" s="0"/>
      <c r="XT111" s="0"/>
      <c r="XU111" s="0"/>
      <c r="XV111" s="0"/>
      <c r="XW111" s="0"/>
      <c r="XX111" s="0"/>
      <c r="XY111" s="0"/>
      <c r="XZ111" s="0"/>
      <c r="YA111" s="0"/>
      <c r="YB111" s="0"/>
      <c r="YC111" s="0"/>
      <c r="YD111" s="0"/>
      <c r="YE111" s="0"/>
      <c r="YF111" s="0"/>
      <c r="YG111" s="0"/>
      <c r="YH111" s="0"/>
      <c r="YI111" s="0"/>
      <c r="YJ111" s="0"/>
      <c r="YK111" s="0"/>
      <c r="YL111" s="0"/>
      <c r="YM111" s="0"/>
      <c r="YN111" s="0"/>
      <c r="YO111" s="0"/>
      <c r="YP111" s="0"/>
      <c r="YQ111" s="0"/>
      <c r="YR111" s="0"/>
      <c r="YS111" s="0"/>
      <c r="YT111" s="0"/>
      <c r="YU111" s="0"/>
      <c r="YV111" s="0"/>
      <c r="YW111" s="0"/>
      <c r="YX111" s="0"/>
      <c r="YY111" s="0"/>
      <c r="YZ111" s="0"/>
      <c r="ZA111" s="0"/>
      <c r="ZB111" s="0"/>
      <c r="ZC111" s="0"/>
      <c r="ZD111" s="0"/>
      <c r="ZE111" s="0"/>
      <c r="ZF111" s="0"/>
      <c r="ZG111" s="0"/>
      <c r="ZH111" s="0"/>
      <c r="ZI111" s="0"/>
      <c r="ZJ111" s="0"/>
      <c r="ZK111" s="0"/>
      <c r="ZL111" s="0"/>
      <c r="ZM111" s="0"/>
      <c r="ZN111" s="0"/>
      <c r="ZO111" s="0"/>
      <c r="ZP111" s="0"/>
      <c r="ZQ111" s="0"/>
      <c r="ZR111" s="0"/>
      <c r="ZS111" s="0"/>
      <c r="ZT111" s="0"/>
      <c r="ZU111" s="0"/>
      <c r="ZV111" s="0"/>
      <c r="ZW111" s="0"/>
      <c r="ZX111" s="0"/>
      <c r="ZY111" s="0"/>
      <c r="ZZ111" s="0"/>
      <c r="AAA111" s="0"/>
      <c r="AAB111" s="0"/>
      <c r="AAC111" s="0"/>
      <c r="AAD111" s="0"/>
      <c r="AAE111" s="0"/>
      <c r="AAF111" s="0"/>
      <c r="AAG111" s="0"/>
      <c r="AAH111" s="0"/>
      <c r="AAI111" s="0"/>
      <c r="AAJ111" s="0"/>
      <c r="AAK111" s="0"/>
      <c r="AAL111" s="0"/>
      <c r="AAM111" s="0"/>
      <c r="AAN111" s="0"/>
      <c r="AAO111" s="0"/>
      <c r="AAP111" s="0"/>
      <c r="AAQ111" s="0"/>
      <c r="AAR111" s="0"/>
      <c r="AAS111" s="0"/>
      <c r="AAT111" s="0"/>
      <c r="AAU111" s="0"/>
      <c r="AAV111" s="0"/>
      <c r="AAW111" s="0"/>
      <c r="AAX111" s="0"/>
      <c r="AAY111" s="0"/>
      <c r="AAZ111" s="0"/>
      <c r="ABA111" s="0"/>
      <c r="ABB111" s="0"/>
      <c r="ABC111" s="0"/>
      <c r="ABD111" s="0"/>
      <c r="ABE111" s="0"/>
      <c r="ABF111" s="0"/>
      <c r="ABG111" s="0"/>
      <c r="ABH111" s="0"/>
      <c r="ABI111" s="0"/>
      <c r="ABJ111" s="0"/>
      <c r="ABK111" s="0"/>
      <c r="ABL111" s="0"/>
      <c r="ABM111" s="0"/>
      <c r="ABN111" s="0"/>
      <c r="ABO111" s="0"/>
      <c r="ABP111" s="0"/>
      <c r="ABQ111" s="0"/>
      <c r="ABR111" s="0"/>
      <c r="ABS111" s="0"/>
      <c r="ABT111" s="0"/>
      <c r="ABU111" s="0"/>
      <c r="ABV111" s="0"/>
      <c r="ABW111" s="0"/>
      <c r="ABX111" s="0"/>
      <c r="ABY111" s="0"/>
      <c r="ABZ111" s="0"/>
      <c r="ACA111" s="0"/>
      <c r="ACB111" s="0"/>
      <c r="ACC111" s="0"/>
      <c r="ACD111" s="0"/>
      <c r="ACE111" s="0"/>
      <c r="ACF111" s="0"/>
      <c r="ACG111" s="0"/>
      <c r="ACH111" s="0"/>
      <c r="ACI111" s="0"/>
      <c r="ACJ111" s="0"/>
      <c r="ACK111" s="0"/>
      <c r="ACL111" s="0"/>
      <c r="ACM111" s="0"/>
      <c r="ACN111" s="0"/>
      <c r="ACO111" s="0"/>
      <c r="ACP111" s="0"/>
      <c r="ACQ111" s="0"/>
      <c r="ACR111" s="0"/>
      <c r="ACS111" s="0"/>
      <c r="ACT111" s="0"/>
      <c r="ACU111" s="0"/>
      <c r="ACV111" s="0"/>
      <c r="ACW111" s="0"/>
      <c r="ACX111" s="0"/>
      <c r="ACY111" s="0"/>
      <c r="ACZ111" s="0"/>
      <c r="ADA111" s="0"/>
      <c r="ADB111" s="0"/>
      <c r="ADC111" s="0"/>
      <c r="ADD111" s="0"/>
      <c r="ADE111" s="0"/>
      <c r="ADF111" s="0"/>
      <c r="ADG111" s="0"/>
      <c r="ADH111" s="0"/>
      <c r="ADI111" s="0"/>
      <c r="ADJ111" s="0"/>
      <c r="ADK111" s="0"/>
      <c r="ADL111" s="0"/>
      <c r="ADM111" s="0"/>
      <c r="ADN111" s="0"/>
      <c r="ADO111" s="0"/>
      <c r="ADP111" s="0"/>
      <c r="ADQ111" s="0"/>
      <c r="ADR111" s="0"/>
      <c r="ADS111" s="0"/>
      <c r="ADT111" s="0"/>
      <c r="ADU111" s="0"/>
      <c r="ADV111" s="0"/>
      <c r="ADW111" s="0"/>
      <c r="ADX111" s="0"/>
      <c r="ADY111" s="0"/>
      <c r="ADZ111" s="0"/>
      <c r="AEA111" s="0"/>
      <c r="AEB111" s="0"/>
      <c r="AEC111" s="0"/>
      <c r="AED111" s="0"/>
      <c r="AEE111" s="0"/>
      <c r="AEF111" s="0"/>
      <c r="AEG111" s="0"/>
      <c r="AEH111" s="0"/>
      <c r="AEI111" s="0"/>
      <c r="AEJ111" s="0"/>
      <c r="AEK111" s="0"/>
      <c r="AEL111" s="0"/>
      <c r="AEM111" s="0"/>
      <c r="AEN111" s="0"/>
      <c r="AEO111" s="0"/>
      <c r="AEP111" s="0"/>
      <c r="AEQ111" s="0"/>
      <c r="AER111" s="0"/>
      <c r="AES111" s="0"/>
      <c r="AET111" s="0"/>
      <c r="AEU111" s="0"/>
      <c r="AEV111" s="0"/>
      <c r="AEW111" s="0"/>
      <c r="AEX111" s="0"/>
      <c r="AEY111" s="0"/>
      <c r="AEZ111" s="0"/>
      <c r="AFA111" s="0"/>
      <c r="AFB111" s="0"/>
      <c r="AFC111" s="0"/>
      <c r="AFD111" s="0"/>
      <c r="AFE111" s="0"/>
      <c r="AFF111" s="0"/>
      <c r="AFG111" s="0"/>
      <c r="AFH111" s="0"/>
      <c r="AFI111" s="0"/>
      <c r="AFJ111" s="0"/>
      <c r="AFK111" s="0"/>
      <c r="AFL111" s="0"/>
      <c r="AFM111" s="0"/>
      <c r="AFN111" s="0"/>
      <c r="AFO111" s="0"/>
      <c r="AFP111" s="0"/>
      <c r="AFQ111" s="0"/>
      <c r="AFR111" s="0"/>
      <c r="AFS111" s="0"/>
      <c r="AFT111" s="0"/>
      <c r="AFU111" s="0"/>
      <c r="AFV111" s="0"/>
      <c r="AFW111" s="0"/>
      <c r="AFX111" s="0"/>
      <c r="AFY111" s="0"/>
      <c r="AFZ111" s="0"/>
      <c r="AGA111" s="0"/>
      <c r="AGB111" s="0"/>
      <c r="AGC111" s="0"/>
      <c r="AGD111" s="0"/>
      <c r="AGE111" s="0"/>
      <c r="AGF111" s="0"/>
      <c r="AGG111" s="0"/>
      <c r="AGH111" s="0"/>
      <c r="AGI111" s="0"/>
      <c r="AGJ111" s="0"/>
      <c r="AGK111" s="0"/>
      <c r="AGL111" s="0"/>
      <c r="AGM111" s="0"/>
      <c r="AGN111" s="0"/>
      <c r="AGO111" s="0"/>
      <c r="AGP111" s="0"/>
      <c r="AGQ111" s="0"/>
      <c r="AGR111" s="0"/>
      <c r="AGS111" s="0"/>
      <c r="AGT111" s="0"/>
      <c r="AGU111" s="0"/>
      <c r="AGV111" s="0"/>
      <c r="AGW111" s="0"/>
      <c r="AGX111" s="0"/>
      <c r="AGY111" s="0"/>
      <c r="AGZ111" s="0"/>
      <c r="AHA111" s="0"/>
      <c r="AHB111" s="0"/>
      <c r="AHC111" s="0"/>
      <c r="AHD111" s="0"/>
      <c r="AHE111" s="0"/>
      <c r="AHF111" s="0"/>
      <c r="AHG111" s="0"/>
      <c r="AHH111" s="0"/>
      <c r="AHI111" s="0"/>
      <c r="AHJ111" s="0"/>
      <c r="AHK111" s="0"/>
      <c r="AHL111" s="0"/>
      <c r="AHM111" s="0"/>
      <c r="AHN111" s="0"/>
      <c r="AHO111" s="0"/>
      <c r="AHP111" s="0"/>
      <c r="AHQ111" s="0"/>
      <c r="AHR111" s="0"/>
      <c r="AHS111" s="0"/>
      <c r="AHT111" s="0"/>
      <c r="AHU111" s="0"/>
      <c r="AHV111" s="0"/>
      <c r="AHW111" s="0"/>
      <c r="AHX111" s="0"/>
      <c r="AHY111" s="0"/>
      <c r="AHZ111" s="0"/>
      <c r="AIA111" s="0"/>
      <c r="AIB111" s="0"/>
      <c r="AIC111" s="0"/>
      <c r="AID111" s="0"/>
      <c r="AIE111" s="0"/>
      <c r="AIF111" s="0"/>
      <c r="AIG111" s="0"/>
      <c r="AIH111" s="0"/>
      <c r="AII111" s="0"/>
      <c r="AIJ111" s="0"/>
      <c r="AIK111" s="0"/>
      <c r="AIL111" s="0"/>
      <c r="AIM111" s="0"/>
      <c r="AIN111" s="0"/>
      <c r="AIO111" s="0"/>
      <c r="AIP111" s="0"/>
      <c r="AIQ111" s="0"/>
      <c r="AIR111" s="0"/>
      <c r="AIS111" s="0"/>
      <c r="AIT111" s="0"/>
      <c r="AIU111" s="0"/>
      <c r="AIV111" s="0"/>
      <c r="AIW111" s="0"/>
      <c r="AIX111" s="0"/>
      <c r="AIY111" s="0"/>
      <c r="AIZ111" s="0"/>
      <c r="AJA111" s="0"/>
      <c r="AJB111" s="0"/>
      <c r="AJC111" s="0"/>
      <c r="AJD111" s="0"/>
      <c r="AJE111" s="0"/>
      <c r="AJF111" s="0"/>
      <c r="AJG111" s="0"/>
      <c r="AJH111" s="0"/>
      <c r="AJI111" s="0"/>
      <c r="AJJ111" s="0"/>
      <c r="AJK111" s="0"/>
      <c r="AJL111" s="0"/>
      <c r="AJM111" s="0"/>
      <c r="AJN111" s="0"/>
      <c r="AJO111" s="0"/>
      <c r="AJP111" s="0"/>
      <c r="AJQ111" s="0"/>
      <c r="AJR111" s="0"/>
      <c r="AJS111" s="0"/>
      <c r="AJT111" s="0"/>
      <c r="AJU111" s="0"/>
      <c r="AJV111" s="0"/>
      <c r="AJW111" s="0"/>
      <c r="AJX111" s="0"/>
      <c r="AJY111" s="0"/>
      <c r="AJZ111" s="0"/>
      <c r="AKA111" s="0"/>
      <c r="AKB111" s="0"/>
      <c r="AKC111" s="0"/>
      <c r="AKD111" s="0"/>
      <c r="AKE111" s="0"/>
      <c r="AKF111" s="0"/>
      <c r="AKG111" s="0"/>
      <c r="AKH111" s="0"/>
      <c r="AKI111" s="0"/>
      <c r="AKJ111" s="0"/>
      <c r="AKK111" s="0"/>
      <c r="AKL111" s="0"/>
      <c r="AKM111" s="0"/>
      <c r="AKN111" s="0"/>
      <c r="AKO111" s="0"/>
      <c r="AKP111" s="0"/>
      <c r="AKQ111" s="0"/>
      <c r="AKR111" s="0"/>
      <c r="AKS111" s="0"/>
      <c r="AKT111" s="0"/>
      <c r="AKU111" s="0"/>
      <c r="AKV111" s="0"/>
      <c r="AKW111" s="0"/>
      <c r="AKX111" s="0"/>
      <c r="AKY111" s="0"/>
      <c r="AKZ111" s="0"/>
      <c r="ALA111" s="0"/>
      <c r="ALB111" s="0"/>
      <c r="ALC111" s="0"/>
      <c r="ALD111" s="0"/>
      <c r="ALE111" s="0"/>
      <c r="ALF111" s="0"/>
      <c r="ALG111" s="0"/>
      <c r="ALH111" s="0"/>
      <c r="ALI111" s="0"/>
      <c r="ALJ111" s="0"/>
      <c r="ALK111" s="0"/>
      <c r="ALL111" s="0"/>
      <c r="ALM111" s="0"/>
      <c r="ALN111" s="0"/>
      <c r="ALO111" s="0"/>
      <c r="ALP111" s="0"/>
      <c r="ALQ111" s="0"/>
      <c r="ALR111" s="0"/>
      <c r="ALS111" s="0"/>
      <c r="ALT111" s="0"/>
      <c r="ALU111" s="0"/>
      <c r="ALV111" s="0"/>
      <c r="ALW111" s="0"/>
      <c r="ALX111" s="0"/>
      <c r="ALY111" s="0"/>
      <c r="ALZ111" s="0"/>
      <c r="AMA111" s="0"/>
      <c r="AMB111" s="0"/>
      <c r="AMC111" s="0"/>
      <c r="AMD111" s="0"/>
      <c r="AME111" s="0"/>
      <c r="AMF111" s="0"/>
      <c r="AMG111" s="0"/>
      <c r="AMH111" s="0"/>
      <c r="AMI111" s="0"/>
      <c r="AMJ111" s="0"/>
      <c r="AMK111" s="0"/>
      <c r="AML111" s="0"/>
      <c r="AMM111" s="0"/>
      <c r="AMN111" s="0"/>
      <c r="AMO111" s="0"/>
      <c r="AMP111" s="0"/>
      <c r="AMQ111" s="0"/>
      <c r="AMR111" s="0"/>
      <c r="AMS111" s="0"/>
      <c r="AMT111" s="0"/>
      <c r="AMU111" s="0"/>
      <c r="AMV111" s="0"/>
      <c r="AMW111" s="0"/>
      <c r="AMX111" s="0"/>
      <c r="AMY111" s="0"/>
      <c r="AMZ111" s="0"/>
      <c r="ANA111" s="0"/>
      <c r="ANB111" s="0"/>
      <c r="ANC111" s="0"/>
      <c r="AND111" s="0"/>
      <c r="ANE111" s="0"/>
      <c r="ANF111" s="0"/>
      <c r="ANG111" s="0"/>
      <c r="ANH111" s="0"/>
      <c r="ANI111" s="0"/>
      <c r="ANJ111" s="0"/>
      <c r="ANK111" s="0"/>
      <c r="ANL111" s="0"/>
      <c r="ANM111" s="0"/>
      <c r="ANN111" s="0"/>
      <c r="ANO111" s="0"/>
      <c r="ANP111" s="0"/>
      <c r="ANQ111" s="0"/>
      <c r="ANR111" s="0"/>
      <c r="ANS111" s="0"/>
      <c r="ANT111" s="0"/>
      <c r="ANU111" s="0"/>
      <c r="ANV111" s="0"/>
      <c r="ANW111" s="0"/>
      <c r="ANX111" s="0"/>
      <c r="ANY111" s="0"/>
      <c r="ANZ111" s="0"/>
      <c r="AOA111" s="0"/>
      <c r="AOB111" s="0"/>
      <c r="AOC111" s="0"/>
      <c r="AOD111" s="0"/>
      <c r="AOE111" s="0"/>
      <c r="AOF111" s="0"/>
      <c r="AOG111" s="0"/>
      <c r="AOH111" s="0"/>
      <c r="AOI111" s="0"/>
      <c r="AOJ111" s="0"/>
      <c r="AOK111" s="0"/>
      <c r="AOL111" s="0"/>
      <c r="AOM111" s="0"/>
      <c r="AON111" s="0"/>
      <c r="AOO111" s="0"/>
      <c r="AOP111" s="0"/>
      <c r="AOQ111" s="0"/>
      <c r="AOR111" s="0"/>
      <c r="AOS111" s="0"/>
      <c r="AOT111" s="0"/>
      <c r="AOU111" s="0"/>
      <c r="AOV111" s="0"/>
      <c r="AOW111" s="0"/>
      <c r="AOX111" s="0"/>
      <c r="AOY111" s="0"/>
      <c r="AOZ111" s="0"/>
      <c r="APA111" s="0"/>
      <c r="APB111" s="0"/>
      <c r="APC111" s="0"/>
      <c r="APD111" s="0"/>
      <c r="APE111" s="0"/>
      <c r="APF111" s="0"/>
      <c r="APG111" s="0"/>
      <c r="APH111" s="0"/>
      <c r="API111" s="0"/>
      <c r="APJ111" s="0"/>
      <c r="APK111" s="0"/>
      <c r="APL111" s="0"/>
      <c r="APM111" s="0"/>
      <c r="APN111" s="0"/>
      <c r="APO111" s="0"/>
      <c r="APP111" s="0"/>
      <c r="APQ111" s="0"/>
      <c r="APR111" s="0"/>
      <c r="APS111" s="0"/>
      <c r="APT111" s="0"/>
      <c r="APU111" s="0"/>
      <c r="APV111" s="0"/>
      <c r="APW111" s="0"/>
      <c r="APX111" s="0"/>
      <c r="APY111" s="0"/>
      <c r="APZ111" s="0"/>
      <c r="AQA111" s="0"/>
      <c r="AQB111" s="0"/>
      <c r="AQC111" s="0"/>
      <c r="AQD111" s="0"/>
      <c r="AQE111" s="0"/>
      <c r="AQF111" s="0"/>
      <c r="AQG111" s="0"/>
      <c r="AQH111" s="0"/>
      <c r="AQI111" s="0"/>
      <c r="AQJ111" s="0"/>
      <c r="AQK111" s="0"/>
      <c r="AQL111" s="0"/>
      <c r="AQM111" s="0"/>
      <c r="AQN111" s="0"/>
      <c r="AQO111" s="0"/>
      <c r="AQP111" s="0"/>
      <c r="AQQ111" s="0"/>
      <c r="AQR111" s="0"/>
      <c r="AQS111" s="0"/>
      <c r="AQT111" s="0"/>
      <c r="AQU111" s="0"/>
      <c r="AQV111" s="0"/>
      <c r="AQW111" s="0"/>
      <c r="AQX111" s="0"/>
      <c r="AQY111" s="0"/>
      <c r="AQZ111" s="0"/>
      <c r="ARA111" s="0"/>
      <c r="ARB111" s="0"/>
      <c r="ARC111" s="0"/>
      <c r="ARD111" s="0"/>
      <c r="ARE111" s="0"/>
      <c r="ARF111" s="0"/>
      <c r="ARG111" s="0"/>
      <c r="ARH111" s="0"/>
      <c r="ARI111" s="0"/>
      <c r="ARJ111" s="0"/>
      <c r="ARK111" s="0"/>
      <c r="ARL111" s="0"/>
      <c r="ARM111" s="0"/>
      <c r="ARN111" s="0"/>
      <c r="ARO111" s="0"/>
      <c r="ARP111" s="0"/>
      <c r="ARQ111" s="0"/>
      <c r="ARR111" s="0"/>
      <c r="ARS111" s="0"/>
      <c r="ART111" s="0"/>
      <c r="ARU111" s="0"/>
      <c r="ARV111" s="0"/>
      <c r="ARW111" s="0"/>
      <c r="ARX111" s="0"/>
      <c r="ARY111" s="0"/>
      <c r="ARZ111" s="0"/>
      <c r="ASA111" s="0"/>
      <c r="ASB111" s="0"/>
      <c r="ASC111" s="0"/>
      <c r="ASD111" s="0"/>
      <c r="ASE111" s="0"/>
      <c r="ASF111" s="0"/>
      <c r="ASG111" s="0"/>
      <c r="ASH111" s="0"/>
      <c r="ASI111" s="0"/>
      <c r="ASJ111" s="0"/>
      <c r="ASK111" s="0"/>
      <c r="ASL111" s="0"/>
      <c r="ASM111" s="0"/>
      <c r="ASN111" s="0"/>
      <c r="ASO111" s="0"/>
      <c r="ASP111" s="0"/>
      <c r="ASQ111" s="0"/>
      <c r="ASR111" s="0"/>
      <c r="ASS111" s="0"/>
      <c r="AST111" s="0"/>
      <c r="ASU111" s="0"/>
      <c r="ASV111" s="0"/>
      <c r="ASW111" s="0"/>
      <c r="ASX111" s="0"/>
      <c r="ASY111" s="0"/>
      <c r="ASZ111" s="0"/>
      <c r="ATA111" s="0"/>
      <c r="ATB111" s="0"/>
      <c r="ATC111" s="0"/>
      <c r="ATD111" s="0"/>
      <c r="ATE111" s="0"/>
      <c r="ATF111" s="0"/>
      <c r="ATG111" s="0"/>
      <c r="ATH111" s="0"/>
      <c r="ATI111" s="0"/>
      <c r="ATJ111" s="0"/>
      <c r="ATK111" s="0"/>
      <c r="ATL111" s="0"/>
      <c r="ATM111" s="0"/>
      <c r="ATN111" s="0"/>
      <c r="ATO111" s="0"/>
      <c r="ATP111" s="0"/>
      <c r="ATQ111" s="0"/>
      <c r="ATR111" s="0"/>
      <c r="ATS111" s="0"/>
      <c r="ATT111" s="0"/>
      <c r="ATU111" s="0"/>
      <c r="ATV111" s="0"/>
      <c r="ATW111" s="0"/>
      <c r="ATX111" s="0"/>
      <c r="ATY111" s="0"/>
      <c r="ATZ111" s="0"/>
      <c r="AUA111" s="0"/>
      <c r="AUB111" s="0"/>
      <c r="AUC111" s="0"/>
      <c r="AUD111" s="0"/>
      <c r="AUE111" s="0"/>
      <c r="AUF111" s="0"/>
      <c r="AUG111" s="0"/>
      <c r="AUH111" s="0"/>
      <c r="AUI111" s="0"/>
      <c r="AUJ111" s="0"/>
      <c r="AUK111" s="0"/>
      <c r="AUL111" s="0"/>
      <c r="AUM111" s="0"/>
      <c r="AUN111" s="0"/>
      <c r="AUO111" s="0"/>
      <c r="AUP111" s="0"/>
      <c r="AUQ111" s="0"/>
      <c r="AUR111" s="0"/>
      <c r="AUS111" s="0"/>
      <c r="AUT111" s="0"/>
      <c r="AUU111" s="0"/>
      <c r="AUV111" s="0"/>
      <c r="AUW111" s="0"/>
      <c r="AUX111" s="0"/>
      <c r="AUY111" s="0"/>
      <c r="AUZ111" s="0"/>
      <c r="AVA111" s="0"/>
      <c r="AVB111" s="0"/>
      <c r="AVC111" s="0"/>
      <c r="AVD111" s="0"/>
      <c r="AVE111" s="0"/>
      <c r="AVF111" s="0"/>
      <c r="AVG111" s="0"/>
      <c r="AVH111" s="0"/>
      <c r="AVI111" s="0"/>
      <c r="AVJ111" s="0"/>
      <c r="AVK111" s="0"/>
      <c r="AVL111" s="0"/>
      <c r="AVM111" s="0"/>
      <c r="AVN111" s="0"/>
      <c r="AVO111" s="0"/>
      <c r="AVP111" s="0"/>
      <c r="AVQ111" s="0"/>
      <c r="AVR111" s="0"/>
      <c r="AVS111" s="0"/>
      <c r="AVT111" s="0"/>
      <c r="AVU111" s="0"/>
      <c r="AVV111" s="0"/>
      <c r="AVW111" s="0"/>
      <c r="AVX111" s="0"/>
      <c r="AVY111" s="0"/>
      <c r="AVZ111" s="0"/>
      <c r="AWA111" s="0"/>
      <c r="AWB111" s="0"/>
      <c r="AWC111" s="0"/>
      <c r="AWD111" s="0"/>
      <c r="AWE111" s="0"/>
      <c r="AWF111" s="0"/>
      <c r="AWG111" s="0"/>
      <c r="AWH111" s="0"/>
      <c r="AWI111" s="0"/>
      <c r="AWJ111" s="0"/>
      <c r="AWK111" s="0"/>
      <c r="AWL111" s="0"/>
      <c r="AWM111" s="0"/>
      <c r="AWN111" s="0"/>
      <c r="AWO111" s="0"/>
      <c r="AWP111" s="0"/>
      <c r="AWQ111" s="0"/>
      <c r="AWR111" s="0"/>
      <c r="AWS111" s="0"/>
      <c r="AWT111" s="0"/>
      <c r="AWU111" s="0"/>
      <c r="AWV111" s="0"/>
      <c r="AWW111" s="0"/>
      <c r="AWX111" s="0"/>
      <c r="AWY111" s="0"/>
      <c r="AWZ111" s="0"/>
      <c r="AXA111" s="0"/>
      <c r="AXB111" s="0"/>
      <c r="AXC111" s="0"/>
      <c r="AXD111" s="0"/>
      <c r="AXE111" s="0"/>
      <c r="AXF111" s="0"/>
      <c r="AXG111" s="0"/>
      <c r="AXH111" s="0"/>
      <c r="AXI111" s="0"/>
      <c r="AXJ111" s="0"/>
      <c r="AXK111" s="0"/>
      <c r="AXL111" s="0"/>
      <c r="AXM111" s="0"/>
      <c r="AXN111" s="0"/>
      <c r="AXO111" s="0"/>
      <c r="AXP111" s="0"/>
      <c r="AXQ111" s="0"/>
      <c r="AXR111" s="0"/>
      <c r="AXS111" s="0"/>
      <c r="AXT111" s="0"/>
      <c r="AXU111" s="0"/>
      <c r="AXV111" s="0"/>
      <c r="AXW111" s="0"/>
      <c r="AXX111" s="0"/>
      <c r="AXY111" s="0"/>
      <c r="AXZ111" s="0"/>
      <c r="AYA111" s="0"/>
      <c r="AYB111" s="0"/>
      <c r="AYC111" s="0"/>
      <c r="AYD111" s="0"/>
      <c r="AYE111" s="0"/>
      <c r="AYF111" s="0"/>
      <c r="AYG111" s="0"/>
      <c r="AYH111" s="0"/>
      <c r="AYI111" s="0"/>
      <c r="AYJ111" s="0"/>
      <c r="AYK111" s="0"/>
      <c r="AYL111" s="0"/>
      <c r="AYM111" s="0"/>
      <c r="AYN111" s="0"/>
      <c r="AYO111" s="0"/>
      <c r="AYP111" s="0"/>
      <c r="AYQ111" s="0"/>
      <c r="AYR111" s="0"/>
      <c r="AYS111" s="0"/>
      <c r="AYT111" s="0"/>
      <c r="AYU111" s="0"/>
      <c r="AYV111" s="0"/>
      <c r="AYW111" s="0"/>
      <c r="AYX111" s="0"/>
      <c r="AYY111" s="0"/>
      <c r="AYZ111" s="0"/>
      <c r="AZA111" s="0"/>
      <c r="AZB111" s="0"/>
      <c r="AZC111" s="0"/>
      <c r="AZD111" s="0"/>
      <c r="AZE111" s="0"/>
      <c r="AZF111" s="0"/>
      <c r="AZG111" s="0"/>
      <c r="AZH111" s="0"/>
      <c r="AZI111" s="0"/>
      <c r="AZJ111" s="0"/>
      <c r="AZK111" s="0"/>
      <c r="AZL111" s="0"/>
      <c r="AZM111" s="0"/>
      <c r="AZN111" s="0"/>
      <c r="AZO111" s="0"/>
      <c r="AZP111" s="0"/>
      <c r="AZQ111" s="0"/>
      <c r="AZR111" s="0"/>
      <c r="AZS111" s="0"/>
      <c r="AZT111" s="0"/>
      <c r="AZU111" s="0"/>
      <c r="AZV111" s="0"/>
      <c r="AZW111" s="0"/>
      <c r="AZX111" s="0"/>
      <c r="AZY111" s="0"/>
      <c r="AZZ111" s="0"/>
      <c r="BAA111" s="0"/>
      <c r="BAB111" s="0"/>
      <c r="BAC111" s="0"/>
      <c r="BAD111" s="0"/>
      <c r="BAE111" s="0"/>
      <c r="BAF111" s="0"/>
      <c r="BAG111" s="0"/>
      <c r="BAH111" s="0"/>
      <c r="BAI111" s="0"/>
      <c r="BAJ111" s="0"/>
      <c r="BAK111" s="0"/>
      <c r="BAL111" s="0"/>
      <c r="BAM111" s="0"/>
      <c r="BAN111" s="0"/>
      <c r="BAO111" s="0"/>
      <c r="BAP111" s="0"/>
      <c r="BAQ111" s="0"/>
      <c r="BAR111" s="0"/>
      <c r="BAS111" s="0"/>
      <c r="BAT111" s="0"/>
      <c r="BAU111" s="0"/>
      <c r="BAV111" s="0"/>
      <c r="BAW111" s="0"/>
      <c r="BAX111" s="0"/>
      <c r="BAY111" s="0"/>
      <c r="BAZ111" s="0"/>
      <c r="BBA111" s="0"/>
      <c r="BBB111" s="0"/>
      <c r="BBC111" s="0"/>
      <c r="BBD111" s="0"/>
      <c r="BBE111" s="0"/>
      <c r="BBF111" s="0"/>
      <c r="BBG111" s="0"/>
      <c r="BBH111" s="0"/>
      <c r="BBI111" s="0"/>
      <c r="BBJ111" s="0"/>
      <c r="BBK111" s="0"/>
      <c r="BBL111" s="0"/>
      <c r="BBM111" s="0"/>
      <c r="BBN111" s="0"/>
      <c r="BBO111" s="0"/>
      <c r="BBP111" s="0"/>
      <c r="BBQ111" s="0"/>
      <c r="BBR111" s="0"/>
      <c r="BBS111" s="0"/>
      <c r="BBT111" s="0"/>
      <c r="BBU111" s="0"/>
      <c r="BBV111" s="0"/>
      <c r="BBW111" s="0"/>
      <c r="BBX111" s="0"/>
      <c r="BBY111" s="0"/>
      <c r="BBZ111" s="0"/>
      <c r="BCA111" s="0"/>
      <c r="BCB111" s="0"/>
      <c r="BCC111" s="0"/>
      <c r="BCD111" s="0"/>
      <c r="BCE111" s="0"/>
      <c r="BCF111" s="0"/>
      <c r="BCG111" s="0"/>
      <c r="BCH111" s="0"/>
      <c r="BCI111" s="0"/>
      <c r="BCJ111" s="0"/>
      <c r="BCK111" s="0"/>
      <c r="BCL111" s="0"/>
      <c r="BCM111" s="0"/>
      <c r="BCN111" s="0"/>
      <c r="BCO111" s="0"/>
      <c r="BCP111" s="0"/>
      <c r="BCQ111" s="0"/>
      <c r="BCR111" s="0"/>
      <c r="BCS111" s="0"/>
      <c r="BCT111" s="0"/>
      <c r="BCU111" s="0"/>
      <c r="BCV111" s="0"/>
      <c r="BCW111" s="0"/>
      <c r="BCX111" s="0"/>
      <c r="BCY111" s="0"/>
      <c r="BCZ111" s="0"/>
      <c r="BDA111" s="0"/>
      <c r="BDB111" s="0"/>
      <c r="BDC111" s="0"/>
      <c r="BDD111" s="0"/>
      <c r="BDE111" s="0"/>
      <c r="BDF111" s="0"/>
      <c r="BDG111" s="0"/>
      <c r="BDH111" s="0"/>
      <c r="BDI111" s="0"/>
      <c r="BDJ111" s="0"/>
      <c r="BDK111" s="0"/>
      <c r="BDL111" s="0"/>
      <c r="BDM111" s="0"/>
      <c r="BDN111" s="0"/>
      <c r="BDO111" s="0"/>
      <c r="BDP111" s="0"/>
      <c r="BDQ111" s="0"/>
      <c r="BDR111" s="0"/>
      <c r="BDS111" s="0"/>
      <c r="BDT111" s="0"/>
      <c r="BDU111" s="0"/>
      <c r="BDV111" s="0"/>
      <c r="BDW111" s="0"/>
      <c r="BDX111" s="0"/>
      <c r="BDY111" s="0"/>
      <c r="BDZ111" s="0"/>
      <c r="BEA111" s="0"/>
      <c r="BEB111" s="0"/>
      <c r="BEC111" s="0"/>
      <c r="BED111" s="0"/>
      <c r="BEE111" s="0"/>
      <c r="BEF111" s="0"/>
      <c r="BEG111" s="0"/>
      <c r="BEH111" s="0"/>
      <c r="BEI111" s="0"/>
      <c r="BEJ111" s="0"/>
      <c r="BEK111" s="0"/>
      <c r="BEL111" s="0"/>
      <c r="BEM111" s="0"/>
      <c r="BEN111" s="0"/>
      <c r="BEO111" s="0"/>
      <c r="BEP111" s="0"/>
      <c r="BEQ111" s="0"/>
      <c r="BER111" s="0"/>
      <c r="BES111" s="0"/>
      <c r="BET111" s="0"/>
      <c r="BEU111" s="0"/>
      <c r="BEV111" s="0"/>
      <c r="BEW111" s="0"/>
      <c r="BEX111" s="0"/>
      <c r="BEY111" s="0"/>
      <c r="BEZ111" s="0"/>
      <c r="BFA111" s="0"/>
      <c r="BFB111" s="0"/>
      <c r="BFC111" s="0"/>
      <c r="BFD111" s="0"/>
      <c r="BFE111" s="0"/>
      <c r="BFF111" s="0"/>
      <c r="BFG111" s="0"/>
      <c r="BFH111" s="0"/>
      <c r="BFI111" s="0"/>
      <c r="BFJ111" s="0"/>
      <c r="BFK111" s="0"/>
      <c r="BFL111" s="0"/>
      <c r="BFM111" s="0"/>
      <c r="BFN111" s="0"/>
      <c r="BFO111" s="0"/>
      <c r="BFP111" s="0"/>
      <c r="BFQ111" s="0"/>
      <c r="BFR111" s="0"/>
      <c r="BFS111" s="0"/>
      <c r="BFT111" s="0"/>
      <c r="BFU111" s="0"/>
      <c r="BFV111" s="0"/>
      <c r="BFW111" s="0"/>
      <c r="BFX111" s="0"/>
      <c r="BFY111" s="0"/>
      <c r="BFZ111" s="0"/>
      <c r="BGA111" s="0"/>
      <c r="BGB111" s="0"/>
      <c r="BGC111" s="0"/>
      <c r="BGD111" s="0"/>
      <c r="BGE111" s="0"/>
      <c r="BGF111" s="0"/>
      <c r="BGG111" s="0"/>
      <c r="BGH111" s="0"/>
      <c r="BGI111" s="0"/>
      <c r="BGJ111" s="0"/>
      <c r="BGK111" s="0"/>
      <c r="BGL111" s="0"/>
      <c r="BGM111" s="0"/>
      <c r="BGN111" s="0"/>
      <c r="BGO111" s="0"/>
      <c r="BGP111" s="0"/>
      <c r="BGQ111" s="0"/>
      <c r="BGR111" s="0"/>
      <c r="BGS111" s="0"/>
      <c r="BGT111" s="0"/>
      <c r="BGU111" s="0"/>
      <c r="BGV111" s="0"/>
      <c r="BGW111" s="0"/>
      <c r="BGX111" s="0"/>
      <c r="BGY111" s="0"/>
      <c r="BGZ111" s="0"/>
      <c r="BHA111" s="0"/>
      <c r="BHB111" s="0"/>
      <c r="BHC111" s="0"/>
      <c r="BHD111" s="0"/>
      <c r="BHE111" s="0"/>
      <c r="BHF111" s="0"/>
      <c r="BHG111" s="0"/>
      <c r="BHH111" s="0"/>
      <c r="BHI111" s="0"/>
      <c r="BHJ111" s="0"/>
      <c r="BHK111" s="0"/>
      <c r="BHL111" s="0"/>
      <c r="BHM111" s="0"/>
      <c r="BHN111" s="0"/>
      <c r="BHO111" s="0"/>
      <c r="BHP111" s="0"/>
      <c r="BHQ111" s="0"/>
      <c r="BHR111" s="0"/>
      <c r="BHS111" s="0"/>
      <c r="BHT111" s="0"/>
      <c r="BHU111" s="0"/>
      <c r="BHV111" s="0"/>
      <c r="BHW111" s="0"/>
      <c r="BHX111" s="0"/>
      <c r="BHY111" s="0"/>
      <c r="BHZ111" s="0"/>
      <c r="BIA111" s="0"/>
      <c r="BIB111" s="0"/>
      <c r="BIC111" s="0"/>
      <c r="BID111" s="0"/>
      <c r="BIE111" s="0"/>
      <c r="BIF111" s="0"/>
      <c r="BIG111" s="0"/>
      <c r="BIH111" s="0"/>
      <c r="BII111" s="0"/>
      <c r="BIJ111" s="0"/>
      <c r="BIK111" s="0"/>
      <c r="BIL111" s="0"/>
      <c r="BIM111" s="0"/>
      <c r="BIN111" s="0"/>
      <c r="BIO111" s="0"/>
      <c r="BIP111" s="0"/>
      <c r="BIQ111" s="0"/>
      <c r="BIR111" s="0"/>
      <c r="BIS111" s="0"/>
      <c r="BIT111" s="0"/>
      <c r="BIU111" s="0"/>
      <c r="BIV111" s="0"/>
      <c r="BIW111" s="0"/>
      <c r="BIX111" s="0"/>
      <c r="BIY111" s="0"/>
      <c r="BIZ111" s="0"/>
      <c r="BJA111" s="0"/>
      <c r="BJB111" s="0"/>
      <c r="BJC111" s="0"/>
      <c r="BJD111" s="0"/>
      <c r="BJE111" s="0"/>
      <c r="BJF111" s="0"/>
      <c r="BJG111" s="0"/>
      <c r="BJH111" s="0"/>
      <c r="BJI111" s="0"/>
      <c r="BJJ111" s="0"/>
      <c r="BJK111" s="0"/>
      <c r="BJL111" s="0"/>
      <c r="BJM111" s="0"/>
      <c r="BJN111" s="0"/>
      <c r="BJO111" s="0"/>
      <c r="BJP111" s="0"/>
      <c r="BJQ111" s="0"/>
      <c r="BJR111" s="0"/>
      <c r="BJS111" s="0"/>
      <c r="BJT111" s="0"/>
      <c r="BJU111" s="0"/>
      <c r="BJV111" s="0"/>
      <c r="BJW111" s="0"/>
      <c r="BJX111" s="0"/>
      <c r="BJY111" s="0"/>
      <c r="BJZ111" s="0"/>
      <c r="BKA111" s="0"/>
      <c r="BKB111" s="0"/>
      <c r="BKC111" s="0"/>
      <c r="BKD111" s="0"/>
      <c r="BKE111" s="0"/>
      <c r="BKF111" s="0"/>
      <c r="BKG111" s="0"/>
      <c r="BKH111" s="0"/>
      <c r="BKI111" s="0"/>
      <c r="BKJ111" s="0"/>
      <c r="BKK111" s="0"/>
      <c r="BKL111" s="0"/>
      <c r="BKM111" s="0"/>
      <c r="BKN111" s="0"/>
      <c r="BKO111" s="0"/>
      <c r="BKP111" s="0"/>
      <c r="BKQ111" s="0"/>
      <c r="BKR111" s="0"/>
      <c r="BKS111" s="0"/>
      <c r="BKT111" s="0"/>
      <c r="BKU111" s="0"/>
      <c r="BKV111" s="0"/>
      <c r="BKW111" s="0"/>
      <c r="BKX111" s="0"/>
      <c r="BKY111" s="0"/>
      <c r="BKZ111" s="0"/>
      <c r="BLA111" s="0"/>
      <c r="BLB111" s="0"/>
      <c r="BLC111" s="0"/>
      <c r="BLD111" s="0"/>
      <c r="BLE111" s="0"/>
      <c r="BLF111" s="0"/>
      <c r="BLG111" s="0"/>
      <c r="BLH111" s="0"/>
      <c r="BLI111" s="0"/>
      <c r="BLJ111" s="0"/>
      <c r="BLK111" s="0"/>
      <c r="BLL111" s="0"/>
      <c r="BLM111" s="0"/>
      <c r="BLN111" s="0"/>
      <c r="BLO111" s="0"/>
      <c r="BLP111" s="0"/>
      <c r="BLQ111" s="0"/>
      <c r="BLR111" s="0"/>
      <c r="BLS111" s="0"/>
      <c r="BLT111" s="0"/>
      <c r="BLU111" s="0"/>
      <c r="BLV111" s="0"/>
      <c r="BLW111" s="0"/>
      <c r="BLX111" s="0"/>
      <c r="BLY111" s="0"/>
      <c r="BLZ111" s="0"/>
      <c r="BMA111" s="0"/>
      <c r="BMB111" s="0"/>
      <c r="BMC111" s="0"/>
      <c r="BMD111" s="0"/>
      <c r="BME111" s="0"/>
      <c r="BMF111" s="0"/>
      <c r="BMG111" s="0"/>
      <c r="BMH111" s="0"/>
      <c r="BMI111" s="0"/>
      <c r="BMJ111" s="0"/>
      <c r="BMK111" s="0"/>
      <c r="BML111" s="0"/>
      <c r="BMM111" s="0"/>
      <c r="BMN111" s="0"/>
      <c r="BMO111" s="0"/>
      <c r="BMP111" s="0"/>
      <c r="BMQ111" s="0"/>
      <c r="BMR111" s="0"/>
      <c r="BMS111" s="0"/>
      <c r="BMT111" s="0"/>
      <c r="BMU111" s="0"/>
      <c r="BMV111" s="0"/>
      <c r="BMW111" s="0"/>
      <c r="BMX111" s="0"/>
      <c r="BMY111" s="0"/>
      <c r="BMZ111" s="0"/>
      <c r="BNA111" s="0"/>
      <c r="BNB111" s="0"/>
      <c r="BNC111" s="0"/>
      <c r="BND111" s="0"/>
      <c r="BNE111" s="0"/>
      <c r="BNF111" s="0"/>
      <c r="BNG111" s="0"/>
      <c r="BNH111" s="0"/>
      <c r="BNI111" s="0"/>
      <c r="BNJ111" s="0"/>
      <c r="BNK111" s="0"/>
      <c r="BNL111" s="0"/>
      <c r="BNM111" s="0"/>
      <c r="BNN111" s="0"/>
      <c r="BNO111" s="0"/>
      <c r="BNP111" s="0"/>
      <c r="BNQ111" s="0"/>
      <c r="BNR111" s="0"/>
      <c r="BNS111" s="0"/>
      <c r="BNT111" s="0"/>
      <c r="BNU111" s="0"/>
      <c r="BNV111" s="0"/>
      <c r="BNW111" s="0"/>
      <c r="BNX111" s="0"/>
      <c r="BNY111" s="0"/>
      <c r="BNZ111" s="0"/>
      <c r="BOA111" s="0"/>
      <c r="BOB111" s="0"/>
      <c r="BOC111" s="0"/>
      <c r="BOD111" s="0"/>
      <c r="BOE111" s="0"/>
      <c r="BOF111" s="0"/>
      <c r="BOG111" s="0"/>
      <c r="BOH111" s="0"/>
      <c r="BOI111" s="0"/>
      <c r="BOJ111" s="0"/>
      <c r="BOK111" s="0"/>
      <c r="BOL111" s="0"/>
      <c r="BOM111" s="0"/>
      <c r="BON111" s="0"/>
      <c r="BOO111" s="0"/>
      <c r="BOP111" s="0"/>
      <c r="BOQ111" s="0"/>
      <c r="BOR111" s="0"/>
      <c r="BOS111" s="0"/>
      <c r="BOT111" s="0"/>
      <c r="BOU111" s="0"/>
      <c r="BOV111" s="0"/>
      <c r="BOW111" s="0"/>
      <c r="BOX111" s="0"/>
      <c r="BOY111" s="0"/>
      <c r="BOZ111" s="0"/>
      <c r="BPA111" s="0"/>
      <c r="BPB111" s="0"/>
      <c r="BPC111" s="0"/>
      <c r="BPD111" s="0"/>
      <c r="BPE111" s="0"/>
      <c r="BPF111" s="0"/>
      <c r="BPG111" s="0"/>
      <c r="BPH111" s="0"/>
      <c r="BPI111" s="0"/>
      <c r="BPJ111" s="0"/>
      <c r="BPK111" s="0"/>
      <c r="BPL111" s="0"/>
      <c r="BPM111" s="0"/>
      <c r="BPN111" s="0"/>
      <c r="BPO111" s="0"/>
      <c r="BPP111" s="0"/>
      <c r="BPQ111" s="0"/>
      <c r="BPR111" s="0"/>
      <c r="BPS111" s="0"/>
      <c r="BPT111" s="0"/>
      <c r="BPU111" s="0"/>
      <c r="BPV111" s="0"/>
      <c r="BPW111" s="0"/>
      <c r="BPX111" s="0"/>
      <c r="BPY111" s="0"/>
      <c r="BPZ111" s="0"/>
      <c r="BQA111" s="0"/>
      <c r="BQB111" s="0"/>
      <c r="BQC111" s="0"/>
      <c r="BQD111" s="0"/>
      <c r="BQE111" s="0"/>
      <c r="BQF111" s="0"/>
      <c r="BQG111" s="0"/>
      <c r="BQH111" s="0"/>
      <c r="BQI111" s="0"/>
      <c r="BQJ111" s="0"/>
      <c r="BQK111" s="0"/>
      <c r="BQL111" s="0"/>
      <c r="BQM111" s="0"/>
      <c r="BQN111" s="0"/>
      <c r="BQO111" s="0"/>
      <c r="BQP111" s="0"/>
      <c r="BQQ111" s="0"/>
      <c r="BQR111" s="0"/>
      <c r="BQS111" s="0"/>
      <c r="BQT111" s="0"/>
      <c r="BQU111" s="0"/>
      <c r="BQV111" s="0"/>
      <c r="BQW111" s="0"/>
      <c r="BQX111" s="0"/>
      <c r="BQY111" s="0"/>
      <c r="BQZ111" s="0"/>
      <c r="BRA111" s="0"/>
      <c r="BRB111" s="0"/>
      <c r="BRC111" s="0"/>
      <c r="BRD111" s="0"/>
      <c r="BRE111" s="0"/>
      <c r="BRF111" s="0"/>
      <c r="BRG111" s="0"/>
      <c r="BRH111" s="0"/>
      <c r="BRI111" s="0"/>
      <c r="BRJ111" s="0"/>
      <c r="BRK111" s="0"/>
      <c r="BRL111" s="0"/>
      <c r="BRM111" s="0"/>
      <c r="BRN111" s="0"/>
      <c r="BRO111" s="0"/>
      <c r="BRP111" s="0"/>
      <c r="BRQ111" s="0"/>
      <c r="BRR111" s="0"/>
      <c r="BRS111" s="0"/>
      <c r="BRT111" s="0"/>
      <c r="BRU111" s="0"/>
      <c r="BRV111" s="0"/>
      <c r="BRW111" s="0"/>
      <c r="BRX111" s="0"/>
      <c r="BRY111" s="0"/>
      <c r="BRZ111" s="0"/>
      <c r="BSA111" s="0"/>
      <c r="BSB111" s="0"/>
      <c r="BSC111" s="0"/>
      <c r="BSD111" s="0"/>
      <c r="BSE111" s="0"/>
      <c r="BSF111" s="0"/>
      <c r="BSG111" s="0"/>
      <c r="BSH111" s="0"/>
      <c r="BSI111" s="0"/>
      <c r="BSJ111" s="0"/>
      <c r="BSK111" s="0"/>
      <c r="BSL111" s="0"/>
      <c r="BSM111" s="0"/>
      <c r="BSN111" s="0"/>
      <c r="BSO111" s="0"/>
      <c r="BSP111" s="0"/>
      <c r="BSQ111" s="0"/>
      <c r="BSR111" s="0"/>
      <c r="BSS111" s="0"/>
      <c r="BST111" s="0"/>
      <c r="BSU111" s="0"/>
      <c r="BSV111" s="0"/>
      <c r="BSW111" s="0"/>
      <c r="BSX111" s="0"/>
      <c r="BSY111" s="0"/>
      <c r="BSZ111" s="0"/>
      <c r="BTA111" s="0"/>
      <c r="BTB111" s="0"/>
      <c r="BTC111" s="0"/>
      <c r="BTD111" s="0"/>
      <c r="BTE111" s="0"/>
      <c r="BTF111" s="0"/>
      <c r="BTG111" s="0"/>
      <c r="BTH111" s="0"/>
      <c r="BTI111" s="0"/>
      <c r="BTJ111" s="0"/>
      <c r="BTK111" s="0"/>
      <c r="BTL111" s="0"/>
      <c r="BTM111" s="0"/>
      <c r="BTN111" s="0"/>
      <c r="BTO111" s="0"/>
      <c r="BTP111" s="0"/>
      <c r="BTQ111" s="0"/>
      <c r="BTR111" s="0"/>
      <c r="BTS111" s="0"/>
      <c r="BTT111" s="0"/>
      <c r="BTU111" s="0"/>
      <c r="BTV111" s="0"/>
      <c r="BTW111" s="0"/>
      <c r="BTX111" s="0"/>
      <c r="BTY111" s="0"/>
      <c r="BTZ111" s="0"/>
      <c r="BUA111" s="0"/>
      <c r="BUB111" s="0"/>
      <c r="BUC111" s="0"/>
      <c r="BUD111" s="0"/>
      <c r="BUE111" s="0"/>
      <c r="BUF111" s="0"/>
      <c r="BUG111" s="0"/>
      <c r="BUH111" s="0"/>
      <c r="BUI111" s="0"/>
      <c r="BUJ111" s="0"/>
      <c r="BUK111" s="0"/>
      <c r="BUL111" s="0"/>
      <c r="BUM111" s="0"/>
      <c r="BUN111" s="0"/>
      <c r="BUO111" s="0"/>
      <c r="BUP111" s="0"/>
      <c r="BUQ111" s="0"/>
      <c r="BUR111" s="0"/>
      <c r="BUS111" s="0"/>
      <c r="BUT111" s="0"/>
      <c r="BUU111" s="0"/>
      <c r="BUV111" s="0"/>
      <c r="BUW111" s="0"/>
      <c r="BUX111" s="0"/>
      <c r="BUY111" s="0"/>
      <c r="BUZ111" s="0"/>
      <c r="BVA111" s="0"/>
      <c r="BVB111" s="0"/>
      <c r="BVC111" s="0"/>
      <c r="BVD111" s="0"/>
      <c r="BVE111" s="0"/>
      <c r="BVF111" s="0"/>
      <c r="BVG111" s="0"/>
      <c r="BVH111" s="0"/>
      <c r="BVI111" s="0"/>
      <c r="BVJ111" s="0"/>
      <c r="BVK111" s="0"/>
      <c r="BVL111" s="0"/>
      <c r="BVM111" s="0"/>
      <c r="BVN111" s="0"/>
      <c r="BVO111" s="0"/>
      <c r="BVP111" s="0"/>
      <c r="BVQ111" s="0"/>
      <c r="BVR111" s="0"/>
      <c r="BVS111" s="0"/>
      <c r="BVT111" s="0"/>
      <c r="BVU111" s="0"/>
      <c r="BVV111" s="0"/>
      <c r="BVW111" s="0"/>
      <c r="BVX111" s="0"/>
      <c r="BVY111" s="0"/>
      <c r="BVZ111" s="0"/>
      <c r="BWA111" s="0"/>
      <c r="BWB111" s="0"/>
      <c r="BWC111" s="0"/>
      <c r="BWD111" s="0"/>
      <c r="BWE111" s="0"/>
      <c r="BWF111" s="0"/>
      <c r="BWG111" s="0"/>
      <c r="BWH111" s="0"/>
      <c r="BWI111" s="0"/>
      <c r="BWJ111" s="0"/>
      <c r="BWK111" s="0"/>
      <c r="BWL111" s="0"/>
      <c r="BWM111" s="0"/>
      <c r="BWN111" s="0"/>
      <c r="BWO111" s="0"/>
      <c r="BWP111" s="0"/>
      <c r="BWQ111" s="0"/>
      <c r="BWR111" s="0"/>
      <c r="BWS111" s="0"/>
      <c r="BWT111" s="0"/>
      <c r="BWU111" s="0"/>
      <c r="BWV111" s="0"/>
      <c r="BWW111" s="0"/>
      <c r="BWX111" s="0"/>
      <c r="BWY111" s="0"/>
      <c r="BWZ111" s="0"/>
      <c r="BXA111" s="0"/>
      <c r="BXB111" s="0"/>
      <c r="BXC111" s="0"/>
      <c r="BXD111" s="0"/>
      <c r="BXE111" s="0"/>
      <c r="BXF111" s="0"/>
      <c r="BXG111" s="0"/>
      <c r="BXH111" s="0"/>
      <c r="BXI111" s="0"/>
      <c r="BXJ111" s="0"/>
      <c r="BXK111" s="0"/>
      <c r="BXL111" s="0"/>
      <c r="BXM111" s="0"/>
      <c r="BXN111" s="0"/>
      <c r="BXO111" s="0"/>
      <c r="BXP111" s="0"/>
      <c r="BXQ111" s="0"/>
      <c r="BXR111" s="0"/>
      <c r="BXS111" s="0"/>
      <c r="BXT111" s="0"/>
      <c r="BXU111" s="0"/>
      <c r="BXV111" s="0"/>
      <c r="BXW111" s="0"/>
      <c r="BXX111" s="0"/>
      <c r="BXY111" s="0"/>
      <c r="BXZ111" s="0"/>
      <c r="BYA111" s="0"/>
      <c r="BYB111" s="0"/>
      <c r="BYC111" s="0"/>
      <c r="BYD111" s="0"/>
      <c r="BYE111" s="0"/>
      <c r="BYF111" s="0"/>
      <c r="BYG111" s="0"/>
      <c r="BYH111" s="0"/>
      <c r="BYI111" s="0"/>
      <c r="BYJ111" s="0"/>
      <c r="BYK111" s="0"/>
      <c r="BYL111" s="0"/>
      <c r="BYM111" s="0"/>
      <c r="BYN111" s="0"/>
      <c r="BYO111" s="0"/>
      <c r="BYP111" s="0"/>
      <c r="BYQ111" s="0"/>
      <c r="BYR111" s="0"/>
      <c r="BYS111" s="0"/>
      <c r="BYT111" s="0"/>
      <c r="BYU111" s="0"/>
      <c r="BYV111" s="0"/>
      <c r="BYW111" s="0"/>
      <c r="BYX111" s="0"/>
      <c r="BYY111" s="0"/>
      <c r="BYZ111" s="0"/>
      <c r="BZA111" s="0"/>
      <c r="BZB111" s="0"/>
      <c r="BZC111" s="0"/>
      <c r="BZD111" s="0"/>
      <c r="BZE111" s="0"/>
      <c r="BZF111" s="0"/>
      <c r="BZG111" s="0"/>
      <c r="BZH111" s="0"/>
      <c r="BZI111" s="0"/>
      <c r="BZJ111" s="0"/>
      <c r="BZK111" s="0"/>
      <c r="BZL111" s="0"/>
      <c r="BZM111" s="0"/>
      <c r="BZN111" s="0"/>
      <c r="BZO111" s="0"/>
      <c r="BZP111" s="0"/>
      <c r="BZQ111" s="0"/>
      <c r="BZR111" s="0"/>
      <c r="BZS111" s="0"/>
      <c r="BZT111" s="0"/>
      <c r="BZU111" s="0"/>
      <c r="BZV111" s="0"/>
      <c r="BZW111" s="0"/>
      <c r="BZX111" s="0"/>
      <c r="BZY111" s="0"/>
      <c r="BZZ111" s="0"/>
      <c r="CAA111" s="0"/>
      <c r="CAB111" s="0"/>
      <c r="CAC111" s="0"/>
      <c r="CAD111" s="0"/>
      <c r="CAE111" s="0"/>
      <c r="CAF111" s="0"/>
      <c r="CAG111" s="0"/>
      <c r="CAH111" s="0"/>
      <c r="CAI111" s="0"/>
      <c r="CAJ111" s="0"/>
      <c r="CAK111" s="0"/>
      <c r="CAL111" s="0"/>
      <c r="CAM111" s="0"/>
      <c r="CAN111" s="0"/>
      <c r="CAO111" s="0"/>
      <c r="CAP111" s="0"/>
      <c r="CAQ111" s="0"/>
      <c r="CAR111" s="0"/>
      <c r="CAS111" s="0"/>
      <c r="CAT111" s="0"/>
      <c r="CAU111" s="0"/>
      <c r="CAV111" s="0"/>
      <c r="CAW111" s="0"/>
      <c r="CAX111" s="0"/>
      <c r="CAY111" s="0"/>
      <c r="CAZ111" s="0"/>
      <c r="CBA111" s="0"/>
      <c r="CBB111" s="0"/>
      <c r="CBC111" s="0"/>
      <c r="CBD111" s="0"/>
      <c r="CBE111" s="0"/>
      <c r="CBF111" s="0"/>
      <c r="CBG111" s="0"/>
      <c r="CBH111" s="0"/>
      <c r="CBI111" s="0"/>
      <c r="CBJ111" s="0"/>
      <c r="CBK111" s="0"/>
      <c r="CBL111" s="0"/>
      <c r="CBM111" s="0"/>
      <c r="CBN111" s="0"/>
      <c r="CBO111" s="0"/>
      <c r="CBP111" s="0"/>
      <c r="CBQ111" s="0"/>
      <c r="CBR111" s="0"/>
      <c r="CBS111" s="0"/>
      <c r="CBT111" s="0"/>
      <c r="CBU111" s="0"/>
      <c r="CBV111" s="0"/>
      <c r="CBW111" s="0"/>
      <c r="CBX111" s="0"/>
      <c r="CBY111" s="0"/>
      <c r="CBZ111" s="0"/>
      <c r="CCA111" s="0"/>
      <c r="CCB111" s="0"/>
      <c r="CCC111" s="0"/>
      <c r="CCD111" s="0"/>
      <c r="CCE111" s="0"/>
      <c r="CCF111" s="0"/>
      <c r="CCG111" s="0"/>
      <c r="CCH111" s="0"/>
      <c r="CCI111" s="0"/>
      <c r="CCJ111" s="0"/>
      <c r="CCK111" s="0"/>
      <c r="CCL111" s="0"/>
      <c r="CCM111" s="0"/>
      <c r="CCN111" s="0"/>
      <c r="CCO111" s="0"/>
      <c r="CCP111" s="0"/>
      <c r="CCQ111" s="0"/>
      <c r="CCR111" s="0"/>
      <c r="CCS111" s="0"/>
      <c r="CCT111" s="0"/>
      <c r="CCU111" s="0"/>
      <c r="CCV111" s="0"/>
      <c r="CCW111" s="0"/>
      <c r="CCX111" s="0"/>
      <c r="CCY111" s="0"/>
      <c r="CCZ111" s="0"/>
      <c r="CDA111" s="0"/>
      <c r="CDB111" s="0"/>
      <c r="CDC111" s="0"/>
      <c r="CDD111" s="0"/>
      <c r="CDE111" s="0"/>
      <c r="CDF111" s="0"/>
      <c r="CDG111" s="0"/>
      <c r="CDH111" s="0"/>
      <c r="CDI111" s="0"/>
      <c r="CDJ111" s="0"/>
      <c r="CDK111" s="0"/>
      <c r="CDL111" s="0"/>
      <c r="CDM111" s="0"/>
      <c r="CDN111" s="0"/>
      <c r="CDO111" s="0"/>
      <c r="CDP111" s="0"/>
      <c r="CDQ111" s="0"/>
      <c r="CDR111" s="0"/>
      <c r="CDS111" s="0"/>
      <c r="CDT111" s="0"/>
      <c r="CDU111" s="0"/>
      <c r="CDV111" s="0"/>
      <c r="CDW111" s="0"/>
      <c r="CDX111" s="0"/>
      <c r="CDY111" s="0"/>
      <c r="CDZ111" s="0"/>
      <c r="CEA111" s="0"/>
      <c r="CEB111" s="0"/>
      <c r="CEC111" s="0"/>
      <c r="CED111" s="0"/>
      <c r="CEE111" s="0"/>
      <c r="CEF111" s="0"/>
      <c r="CEG111" s="0"/>
      <c r="CEH111" s="0"/>
      <c r="CEI111" s="0"/>
      <c r="CEJ111" s="0"/>
      <c r="CEK111" s="0"/>
      <c r="CEL111" s="0"/>
      <c r="CEM111" s="0"/>
      <c r="CEN111" s="0"/>
      <c r="CEO111" s="0"/>
      <c r="CEP111" s="0"/>
      <c r="CEQ111" s="0"/>
      <c r="CER111" s="0"/>
      <c r="CES111" s="0"/>
      <c r="CET111" s="0"/>
      <c r="CEU111" s="0"/>
      <c r="CEV111" s="0"/>
      <c r="CEW111" s="0"/>
      <c r="CEX111" s="0"/>
      <c r="CEY111" s="0"/>
      <c r="CEZ111" s="0"/>
      <c r="CFA111" s="0"/>
      <c r="CFB111" s="0"/>
      <c r="CFC111" s="0"/>
      <c r="CFD111" s="0"/>
      <c r="CFE111" s="0"/>
      <c r="CFF111" s="0"/>
      <c r="CFG111" s="0"/>
      <c r="CFH111" s="0"/>
      <c r="CFI111" s="0"/>
      <c r="CFJ111" s="0"/>
      <c r="CFK111" s="0"/>
      <c r="CFL111" s="0"/>
      <c r="CFM111" s="0"/>
      <c r="CFN111" s="0"/>
      <c r="CFO111" s="0"/>
      <c r="CFP111" s="0"/>
      <c r="CFQ111" s="0"/>
      <c r="CFR111" s="0"/>
      <c r="CFS111" s="0"/>
      <c r="CFT111" s="0"/>
      <c r="CFU111" s="0"/>
      <c r="CFV111" s="0"/>
      <c r="CFW111" s="0"/>
      <c r="CFX111" s="0"/>
      <c r="CFY111" s="0"/>
      <c r="CFZ111" s="0"/>
      <c r="CGA111" s="0"/>
      <c r="CGB111" s="0"/>
      <c r="CGC111" s="0"/>
      <c r="CGD111" s="0"/>
      <c r="CGE111" s="0"/>
      <c r="CGF111" s="0"/>
      <c r="CGG111" s="0"/>
      <c r="CGH111" s="0"/>
      <c r="CGI111" s="0"/>
      <c r="CGJ111" s="0"/>
      <c r="CGK111" s="0"/>
      <c r="CGL111" s="0"/>
      <c r="CGM111" s="0"/>
      <c r="CGN111" s="0"/>
      <c r="CGO111" s="0"/>
      <c r="CGP111" s="0"/>
      <c r="CGQ111" s="0"/>
      <c r="CGR111" s="0"/>
      <c r="CGS111" s="0"/>
      <c r="CGT111" s="0"/>
      <c r="CGU111" s="0"/>
      <c r="CGV111" s="0"/>
      <c r="CGW111" s="0"/>
      <c r="CGX111" s="0"/>
      <c r="CGY111" s="0"/>
      <c r="CGZ111" s="0"/>
      <c r="CHA111" s="0"/>
      <c r="CHB111" s="0"/>
      <c r="CHC111" s="0"/>
      <c r="CHD111" s="0"/>
      <c r="CHE111" s="0"/>
      <c r="CHF111" s="0"/>
      <c r="CHG111" s="0"/>
      <c r="CHH111" s="0"/>
      <c r="CHI111" s="0"/>
      <c r="CHJ111" s="0"/>
      <c r="CHK111" s="0"/>
      <c r="CHL111" s="0"/>
      <c r="CHM111" s="0"/>
      <c r="CHN111" s="0"/>
      <c r="CHO111" s="0"/>
      <c r="CHP111" s="0"/>
      <c r="CHQ111" s="0"/>
      <c r="CHR111" s="0"/>
      <c r="CHS111" s="0"/>
      <c r="CHT111" s="0"/>
      <c r="CHU111" s="0"/>
      <c r="CHV111" s="0"/>
      <c r="CHW111" s="0"/>
      <c r="CHX111" s="0"/>
      <c r="CHY111" s="0"/>
      <c r="CHZ111" s="0"/>
      <c r="CIA111" s="0"/>
      <c r="CIB111" s="0"/>
      <c r="CIC111" s="0"/>
      <c r="CID111" s="0"/>
      <c r="CIE111" s="0"/>
      <c r="CIF111" s="0"/>
      <c r="CIG111" s="0"/>
      <c r="CIH111" s="0"/>
      <c r="CII111" s="0"/>
      <c r="CIJ111" s="0"/>
      <c r="CIK111" s="0"/>
      <c r="CIL111" s="0"/>
      <c r="CIM111" s="0"/>
      <c r="CIN111" s="0"/>
      <c r="CIO111" s="0"/>
      <c r="CIP111" s="0"/>
      <c r="CIQ111" s="0"/>
      <c r="CIR111" s="0"/>
      <c r="CIS111" s="0"/>
      <c r="CIT111" s="0"/>
      <c r="CIU111" s="0"/>
      <c r="CIV111" s="0"/>
      <c r="CIW111" s="0"/>
      <c r="CIX111" s="0"/>
      <c r="CIY111" s="0"/>
      <c r="CIZ111" s="0"/>
      <c r="CJA111" s="0"/>
      <c r="CJB111" s="0"/>
      <c r="CJC111" s="0"/>
      <c r="CJD111" s="0"/>
      <c r="CJE111" s="0"/>
      <c r="CJF111" s="0"/>
      <c r="CJG111" s="0"/>
      <c r="CJH111" s="0"/>
      <c r="CJI111" s="0"/>
      <c r="CJJ111" s="0"/>
      <c r="CJK111" s="0"/>
      <c r="CJL111" s="0"/>
      <c r="CJM111" s="0"/>
      <c r="CJN111" s="0"/>
      <c r="CJO111" s="0"/>
      <c r="CJP111" s="0"/>
      <c r="CJQ111" s="0"/>
      <c r="CJR111" s="0"/>
      <c r="CJS111" s="0"/>
      <c r="CJT111" s="0"/>
      <c r="CJU111" s="0"/>
      <c r="CJV111" s="0"/>
      <c r="CJW111" s="0"/>
      <c r="CJX111" s="0"/>
      <c r="CJY111" s="0"/>
      <c r="CJZ111" s="0"/>
      <c r="CKA111" s="0"/>
      <c r="CKB111" s="0"/>
      <c r="CKC111" s="0"/>
      <c r="CKD111" s="0"/>
      <c r="CKE111" s="0"/>
      <c r="CKF111" s="0"/>
      <c r="CKG111" s="0"/>
      <c r="CKH111" s="0"/>
      <c r="CKI111" s="0"/>
      <c r="CKJ111" s="0"/>
      <c r="CKK111" s="0"/>
      <c r="CKL111" s="0"/>
      <c r="CKM111" s="0"/>
      <c r="CKN111" s="0"/>
      <c r="CKO111" s="0"/>
      <c r="CKP111" s="0"/>
      <c r="CKQ111" s="0"/>
      <c r="CKR111" s="0"/>
      <c r="CKS111" s="0"/>
      <c r="CKT111" s="0"/>
      <c r="CKU111" s="0"/>
      <c r="CKV111" s="0"/>
      <c r="CKW111" s="0"/>
      <c r="CKX111" s="0"/>
      <c r="CKY111" s="0"/>
      <c r="CKZ111" s="0"/>
      <c r="CLA111" s="0"/>
      <c r="CLB111" s="0"/>
      <c r="CLC111" s="0"/>
      <c r="CLD111" s="0"/>
      <c r="CLE111" s="0"/>
      <c r="CLF111" s="0"/>
      <c r="CLG111" s="0"/>
      <c r="CLH111" s="0"/>
      <c r="CLI111" s="0"/>
      <c r="CLJ111" s="0"/>
      <c r="CLK111" s="0"/>
      <c r="CLL111" s="0"/>
      <c r="CLM111" s="0"/>
      <c r="CLN111" s="0"/>
      <c r="CLO111" s="0"/>
      <c r="CLP111" s="0"/>
      <c r="CLQ111" s="0"/>
      <c r="CLR111" s="0"/>
      <c r="CLS111" s="0"/>
      <c r="CLT111" s="0"/>
      <c r="CLU111" s="0"/>
      <c r="CLV111" s="0"/>
      <c r="CLW111" s="0"/>
      <c r="CLX111" s="0"/>
      <c r="CLY111" s="0"/>
      <c r="CLZ111" s="0"/>
      <c r="CMA111" s="0"/>
      <c r="CMB111" s="0"/>
      <c r="CMC111" s="0"/>
      <c r="CMD111" s="0"/>
      <c r="CME111" s="0"/>
      <c r="CMF111" s="0"/>
      <c r="CMG111" s="0"/>
      <c r="CMH111" s="0"/>
      <c r="CMI111" s="0"/>
      <c r="CMJ111" s="0"/>
      <c r="CMK111" s="0"/>
      <c r="CML111" s="0"/>
      <c r="CMM111" s="0"/>
      <c r="CMN111" s="0"/>
      <c r="CMO111" s="0"/>
      <c r="CMP111" s="0"/>
      <c r="CMQ111" s="0"/>
      <c r="CMR111" s="0"/>
      <c r="CMS111" s="0"/>
      <c r="CMT111" s="0"/>
      <c r="CMU111" s="0"/>
      <c r="CMV111" s="0"/>
      <c r="CMW111" s="0"/>
      <c r="CMX111" s="0"/>
      <c r="CMY111" s="0"/>
      <c r="CMZ111" s="0"/>
      <c r="CNA111" s="0"/>
      <c r="CNB111" s="0"/>
      <c r="CNC111" s="0"/>
      <c r="CND111" s="0"/>
      <c r="CNE111" s="0"/>
      <c r="CNF111" s="0"/>
      <c r="CNG111" s="0"/>
      <c r="CNH111" s="0"/>
      <c r="CNI111" s="0"/>
      <c r="CNJ111" s="0"/>
      <c r="CNK111" s="0"/>
      <c r="CNL111" s="0"/>
      <c r="CNM111" s="0"/>
      <c r="CNN111" s="0"/>
      <c r="CNO111" s="0"/>
      <c r="CNP111" s="0"/>
      <c r="CNQ111" s="0"/>
      <c r="CNR111" s="0"/>
      <c r="CNS111" s="0"/>
      <c r="CNT111" s="0"/>
      <c r="CNU111" s="0"/>
      <c r="CNV111" s="0"/>
      <c r="CNW111" s="0"/>
      <c r="CNX111" s="0"/>
      <c r="CNY111" s="0"/>
      <c r="CNZ111" s="0"/>
      <c r="COA111" s="0"/>
      <c r="COB111" s="0"/>
      <c r="COC111" s="0"/>
      <c r="COD111" s="0"/>
      <c r="COE111" s="0"/>
      <c r="COF111" s="0"/>
      <c r="COG111" s="0"/>
      <c r="COH111" s="0"/>
      <c r="COI111" s="0"/>
      <c r="COJ111" s="0"/>
      <c r="COK111" s="0"/>
      <c r="COL111" s="0"/>
      <c r="COM111" s="0"/>
      <c r="CON111" s="0"/>
      <c r="COO111" s="0"/>
      <c r="COP111" s="0"/>
      <c r="COQ111" s="0"/>
      <c r="COR111" s="0"/>
      <c r="COS111" s="0"/>
      <c r="COT111" s="0"/>
      <c r="COU111" s="0"/>
      <c r="COV111" s="0"/>
      <c r="COW111" s="0"/>
      <c r="COX111" s="0"/>
      <c r="COY111" s="0"/>
      <c r="COZ111" s="0"/>
      <c r="CPA111" s="0"/>
      <c r="CPB111" s="0"/>
      <c r="CPC111" s="0"/>
      <c r="CPD111" s="0"/>
      <c r="CPE111" s="0"/>
      <c r="CPF111" s="0"/>
      <c r="CPG111" s="0"/>
      <c r="CPH111" s="0"/>
      <c r="CPI111" s="0"/>
      <c r="CPJ111" s="0"/>
      <c r="CPK111" s="0"/>
      <c r="CPL111" s="0"/>
      <c r="CPM111" s="0"/>
      <c r="CPN111" s="0"/>
      <c r="CPO111" s="0"/>
      <c r="CPP111" s="0"/>
      <c r="CPQ111" s="0"/>
      <c r="CPR111" s="0"/>
      <c r="CPS111" s="0"/>
      <c r="CPT111" s="0"/>
      <c r="CPU111" s="0"/>
      <c r="CPV111" s="0"/>
      <c r="CPW111" s="0"/>
      <c r="CPX111" s="0"/>
      <c r="CPY111" s="0"/>
      <c r="CPZ111" s="0"/>
      <c r="CQA111" s="0"/>
      <c r="CQB111" s="0"/>
      <c r="CQC111" s="0"/>
      <c r="CQD111" s="0"/>
      <c r="CQE111" s="0"/>
      <c r="CQF111" s="0"/>
      <c r="CQG111" s="0"/>
      <c r="CQH111" s="0"/>
      <c r="CQI111" s="0"/>
      <c r="CQJ111" s="0"/>
      <c r="CQK111" s="0"/>
      <c r="CQL111" s="0"/>
      <c r="CQM111" s="0"/>
      <c r="CQN111" s="0"/>
      <c r="CQO111" s="0"/>
      <c r="CQP111" s="0"/>
      <c r="CQQ111" s="0"/>
      <c r="CQR111" s="0"/>
      <c r="CQS111" s="0"/>
      <c r="CQT111" s="0"/>
      <c r="CQU111" s="0"/>
      <c r="CQV111" s="0"/>
      <c r="CQW111" s="0"/>
      <c r="CQX111" s="0"/>
      <c r="CQY111" s="0"/>
      <c r="CQZ111" s="0"/>
      <c r="CRA111" s="0"/>
      <c r="CRB111" s="0"/>
      <c r="CRC111" s="0"/>
      <c r="CRD111" s="0"/>
      <c r="CRE111" s="0"/>
      <c r="CRF111" s="0"/>
      <c r="CRG111" s="0"/>
      <c r="CRH111" s="0"/>
      <c r="CRI111" s="0"/>
      <c r="CRJ111" s="0"/>
      <c r="CRK111" s="0"/>
      <c r="CRL111" s="0"/>
      <c r="CRM111" s="0"/>
      <c r="CRN111" s="0"/>
      <c r="CRO111" s="0"/>
      <c r="CRP111" s="0"/>
      <c r="CRQ111" s="0"/>
      <c r="CRR111" s="0"/>
      <c r="CRS111" s="0"/>
      <c r="CRT111" s="0"/>
      <c r="CRU111" s="0"/>
      <c r="CRV111" s="0"/>
      <c r="CRW111" s="0"/>
      <c r="CRX111" s="0"/>
      <c r="CRY111" s="0"/>
      <c r="CRZ111" s="0"/>
      <c r="CSA111" s="0"/>
      <c r="CSB111" s="0"/>
      <c r="CSC111" s="0"/>
      <c r="CSD111" s="0"/>
      <c r="CSE111" s="0"/>
      <c r="CSF111" s="0"/>
      <c r="CSG111" s="0"/>
      <c r="CSH111" s="0"/>
      <c r="CSI111" s="0"/>
      <c r="CSJ111" s="0"/>
      <c r="CSK111" s="0"/>
      <c r="CSL111" s="0"/>
      <c r="CSM111" s="0"/>
      <c r="CSN111" s="0"/>
      <c r="CSO111" s="0"/>
      <c r="CSP111" s="0"/>
      <c r="CSQ111" s="0"/>
      <c r="CSR111" s="0"/>
      <c r="CSS111" s="0"/>
      <c r="CST111" s="0"/>
      <c r="CSU111" s="0"/>
      <c r="CSV111" s="0"/>
      <c r="CSW111" s="0"/>
      <c r="CSX111" s="0"/>
      <c r="CSY111" s="0"/>
      <c r="CSZ111" s="0"/>
      <c r="CTA111" s="0"/>
      <c r="CTB111" s="0"/>
      <c r="CTC111" s="0"/>
      <c r="CTD111" s="0"/>
      <c r="CTE111" s="0"/>
      <c r="CTF111" s="0"/>
      <c r="CTG111" s="0"/>
      <c r="CTH111" s="0"/>
      <c r="CTI111" s="0"/>
      <c r="CTJ111" s="0"/>
      <c r="CTK111" s="0"/>
      <c r="CTL111" s="0"/>
      <c r="CTM111" s="0"/>
      <c r="CTN111" s="0"/>
      <c r="CTO111" s="0"/>
      <c r="CTP111" s="0"/>
      <c r="CTQ111" s="0"/>
      <c r="CTR111" s="0"/>
      <c r="CTS111" s="0"/>
      <c r="CTT111" s="0"/>
      <c r="CTU111" s="0"/>
      <c r="CTV111" s="0"/>
      <c r="CTW111" s="0"/>
      <c r="CTX111" s="0"/>
      <c r="CTY111" s="0"/>
      <c r="CTZ111" s="0"/>
      <c r="CUA111" s="0"/>
      <c r="CUB111" s="0"/>
      <c r="CUC111" s="0"/>
      <c r="CUD111" s="0"/>
      <c r="CUE111" s="0"/>
      <c r="CUF111" s="0"/>
      <c r="CUG111" s="0"/>
      <c r="CUH111" s="0"/>
      <c r="CUI111" s="0"/>
      <c r="CUJ111" s="0"/>
      <c r="CUK111" s="0"/>
      <c r="CUL111" s="0"/>
      <c r="CUM111" s="0"/>
      <c r="CUN111" s="0"/>
      <c r="CUO111" s="0"/>
      <c r="CUP111" s="0"/>
      <c r="CUQ111" s="0"/>
      <c r="CUR111" s="0"/>
      <c r="CUS111" s="0"/>
      <c r="CUT111" s="0"/>
      <c r="CUU111" s="0"/>
      <c r="CUV111" s="0"/>
      <c r="CUW111" s="0"/>
      <c r="CUX111" s="0"/>
      <c r="CUY111" s="0"/>
      <c r="CUZ111" s="0"/>
      <c r="CVA111" s="0"/>
      <c r="CVB111" s="0"/>
      <c r="CVC111" s="0"/>
      <c r="CVD111" s="0"/>
      <c r="CVE111" s="0"/>
      <c r="CVF111" s="0"/>
      <c r="CVG111" s="0"/>
      <c r="CVH111" s="0"/>
      <c r="CVI111" s="0"/>
      <c r="CVJ111" s="0"/>
      <c r="CVK111" s="0"/>
      <c r="CVL111" s="0"/>
      <c r="CVM111" s="0"/>
      <c r="CVN111" s="0"/>
      <c r="CVO111" s="0"/>
      <c r="CVP111" s="0"/>
      <c r="CVQ111" s="0"/>
      <c r="CVR111" s="0"/>
      <c r="CVS111" s="0"/>
      <c r="CVT111" s="0"/>
      <c r="CVU111" s="0"/>
      <c r="CVV111" s="0"/>
      <c r="CVW111" s="0"/>
      <c r="CVX111" s="0"/>
      <c r="CVY111" s="0"/>
      <c r="CVZ111" s="0"/>
      <c r="CWA111" s="0"/>
      <c r="CWB111" s="0"/>
      <c r="CWC111" s="0"/>
      <c r="CWD111" s="0"/>
      <c r="CWE111" s="0"/>
      <c r="CWF111" s="0"/>
      <c r="CWG111" s="0"/>
      <c r="CWH111" s="0"/>
      <c r="CWI111" s="0"/>
      <c r="CWJ111" s="0"/>
      <c r="CWK111" s="0"/>
      <c r="CWL111" s="0"/>
      <c r="CWM111" s="0"/>
      <c r="CWN111" s="0"/>
      <c r="CWO111" s="0"/>
      <c r="CWP111" s="0"/>
      <c r="CWQ111" s="0"/>
      <c r="CWR111" s="0"/>
      <c r="CWS111" s="0"/>
      <c r="CWT111" s="0"/>
      <c r="CWU111" s="0"/>
      <c r="CWV111" s="0"/>
      <c r="CWW111" s="0"/>
      <c r="CWX111" s="0"/>
      <c r="CWY111" s="0"/>
      <c r="CWZ111" s="0"/>
      <c r="CXA111" s="0"/>
      <c r="CXB111" s="0"/>
      <c r="CXC111" s="0"/>
      <c r="CXD111" s="0"/>
      <c r="CXE111" s="0"/>
      <c r="CXF111" s="0"/>
      <c r="CXG111" s="0"/>
      <c r="CXH111" s="0"/>
      <c r="CXI111" s="0"/>
      <c r="CXJ111" s="0"/>
      <c r="CXK111" s="0"/>
      <c r="CXL111" s="0"/>
      <c r="CXM111" s="0"/>
      <c r="CXN111" s="0"/>
      <c r="CXO111" s="0"/>
      <c r="CXP111" s="0"/>
      <c r="CXQ111" s="0"/>
      <c r="CXR111" s="0"/>
      <c r="CXS111" s="0"/>
      <c r="CXT111" s="0"/>
      <c r="CXU111" s="0"/>
      <c r="CXV111" s="0"/>
      <c r="CXW111" s="0"/>
      <c r="CXX111" s="0"/>
      <c r="CXY111" s="0"/>
      <c r="CXZ111" s="0"/>
      <c r="CYA111" s="0"/>
      <c r="CYB111" s="0"/>
      <c r="CYC111" s="0"/>
      <c r="CYD111" s="0"/>
      <c r="CYE111" s="0"/>
      <c r="CYF111" s="0"/>
      <c r="CYG111" s="0"/>
      <c r="CYH111" s="0"/>
      <c r="CYI111" s="0"/>
      <c r="CYJ111" s="0"/>
      <c r="CYK111" s="0"/>
      <c r="CYL111" s="0"/>
      <c r="CYM111" s="0"/>
      <c r="CYN111" s="0"/>
      <c r="CYO111" s="0"/>
      <c r="CYP111" s="0"/>
      <c r="CYQ111" s="0"/>
      <c r="CYR111" s="0"/>
      <c r="CYS111" s="0"/>
      <c r="CYT111" s="0"/>
      <c r="CYU111" s="0"/>
      <c r="CYV111" s="0"/>
      <c r="CYW111" s="0"/>
      <c r="CYX111" s="0"/>
      <c r="CYY111" s="0"/>
      <c r="CYZ111" s="0"/>
      <c r="CZA111" s="0"/>
      <c r="CZB111" s="0"/>
      <c r="CZC111" s="0"/>
      <c r="CZD111" s="0"/>
      <c r="CZE111" s="0"/>
      <c r="CZF111" s="0"/>
      <c r="CZG111" s="0"/>
      <c r="CZH111" s="0"/>
      <c r="CZI111" s="0"/>
      <c r="CZJ111" s="0"/>
      <c r="CZK111" s="0"/>
      <c r="CZL111" s="0"/>
      <c r="CZM111" s="0"/>
      <c r="CZN111" s="0"/>
      <c r="CZO111" s="0"/>
      <c r="CZP111" s="0"/>
      <c r="CZQ111" s="0"/>
      <c r="CZR111" s="0"/>
      <c r="CZS111" s="0"/>
      <c r="CZT111" s="0"/>
      <c r="CZU111" s="0"/>
      <c r="CZV111" s="0"/>
      <c r="CZW111" s="0"/>
      <c r="CZX111" s="0"/>
      <c r="CZY111" s="0"/>
      <c r="CZZ111" s="0"/>
      <c r="DAA111" s="0"/>
      <c r="DAB111" s="0"/>
      <c r="DAC111" s="0"/>
      <c r="DAD111" s="0"/>
      <c r="DAE111" s="0"/>
      <c r="DAF111" s="0"/>
      <c r="DAG111" s="0"/>
      <c r="DAH111" s="0"/>
      <c r="DAI111" s="0"/>
      <c r="DAJ111" s="0"/>
      <c r="DAK111" s="0"/>
      <c r="DAL111" s="0"/>
      <c r="DAM111" s="0"/>
      <c r="DAN111" s="0"/>
      <c r="DAO111" s="0"/>
      <c r="DAP111" s="0"/>
      <c r="DAQ111" s="0"/>
      <c r="DAR111" s="0"/>
      <c r="DAS111" s="0"/>
      <c r="DAT111" s="0"/>
      <c r="DAU111" s="0"/>
      <c r="DAV111" s="0"/>
      <c r="DAW111" s="0"/>
      <c r="DAX111" s="0"/>
      <c r="DAY111" s="0"/>
      <c r="DAZ111" s="0"/>
      <c r="DBA111" s="0"/>
      <c r="DBB111" s="0"/>
      <c r="DBC111" s="0"/>
      <c r="DBD111" s="0"/>
      <c r="DBE111" s="0"/>
      <c r="DBF111" s="0"/>
      <c r="DBG111" s="0"/>
      <c r="DBH111" s="0"/>
      <c r="DBI111" s="0"/>
      <c r="DBJ111" s="0"/>
      <c r="DBK111" s="0"/>
      <c r="DBL111" s="0"/>
      <c r="DBM111" s="0"/>
      <c r="DBN111" s="0"/>
      <c r="DBO111" s="0"/>
      <c r="DBP111" s="0"/>
      <c r="DBQ111" s="0"/>
      <c r="DBR111" s="0"/>
      <c r="DBS111" s="0"/>
      <c r="DBT111" s="0"/>
      <c r="DBU111" s="0"/>
      <c r="DBV111" s="0"/>
      <c r="DBW111" s="0"/>
      <c r="DBX111" s="0"/>
      <c r="DBY111" s="0"/>
      <c r="DBZ111" s="0"/>
      <c r="DCA111" s="0"/>
      <c r="DCB111" s="0"/>
      <c r="DCC111" s="0"/>
      <c r="DCD111" s="0"/>
      <c r="DCE111" s="0"/>
      <c r="DCF111" s="0"/>
      <c r="DCG111" s="0"/>
      <c r="DCH111" s="0"/>
      <c r="DCI111" s="0"/>
      <c r="DCJ111" s="0"/>
      <c r="DCK111" s="0"/>
      <c r="DCL111" s="0"/>
      <c r="DCM111" s="0"/>
      <c r="DCN111" s="0"/>
      <c r="DCO111" s="0"/>
      <c r="DCP111" s="0"/>
      <c r="DCQ111" s="0"/>
      <c r="DCR111" s="0"/>
      <c r="DCS111" s="0"/>
      <c r="DCT111" s="0"/>
      <c r="DCU111" s="0"/>
      <c r="DCV111" s="0"/>
      <c r="DCW111" s="0"/>
      <c r="DCX111" s="0"/>
      <c r="DCY111" s="0"/>
      <c r="DCZ111" s="0"/>
      <c r="DDA111" s="0"/>
      <c r="DDB111" s="0"/>
      <c r="DDC111" s="0"/>
      <c r="DDD111" s="0"/>
      <c r="DDE111" s="0"/>
      <c r="DDF111" s="0"/>
      <c r="DDG111" s="0"/>
      <c r="DDH111" s="0"/>
      <c r="DDI111" s="0"/>
      <c r="DDJ111" s="0"/>
      <c r="DDK111" s="0"/>
      <c r="DDL111" s="0"/>
      <c r="DDM111" s="0"/>
      <c r="DDN111" s="0"/>
      <c r="DDO111" s="0"/>
      <c r="DDP111" s="0"/>
      <c r="DDQ111" s="0"/>
      <c r="DDR111" s="0"/>
      <c r="DDS111" s="0"/>
      <c r="DDT111" s="0"/>
      <c r="DDU111" s="0"/>
      <c r="DDV111" s="0"/>
      <c r="DDW111" s="0"/>
      <c r="DDX111" s="0"/>
      <c r="DDY111" s="0"/>
      <c r="DDZ111" s="0"/>
      <c r="DEA111" s="0"/>
      <c r="DEB111" s="0"/>
      <c r="DEC111" s="0"/>
      <c r="DED111" s="0"/>
      <c r="DEE111" s="0"/>
      <c r="DEF111" s="0"/>
      <c r="DEG111" s="0"/>
      <c r="DEH111" s="0"/>
      <c r="DEI111" s="0"/>
      <c r="DEJ111" s="0"/>
      <c r="DEK111" s="0"/>
      <c r="DEL111" s="0"/>
      <c r="DEM111" s="0"/>
      <c r="DEN111" s="0"/>
      <c r="DEO111" s="0"/>
      <c r="DEP111" s="0"/>
      <c r="DEQ111" s="0"/>
      <c r="DER111" s="0"/>
      <c r="DES111" s="0"/>
      <c r="DET111" s="0"/>
      <c r="DEU111" s="0"/>
      <c r="DEV111" s="0"/>
      <c r="DEW111" s="0"/>
      <c r="DEX111" s="0"/>
      <c r="DEY111" s="0"/>
      <c r="DEZ111" s="0"/>
      <c r="DFA111" s="0"/>
      <c r="DFB111" s="0"/>
      <c r="DFC111" s="0"/>
      <c r="DFD111" s="0"/>
      <c r="DFE111" s="0"/>
      <c r="DFF111" s="0"/>
      <c r="DFG111" s="0"/>
      <c r="DFH111" s="0"/>
      <c r="DFI111" s="0"/>
      <c r="DFJ111" s="0"/>
      <c r="DFK111" s="0"/>
      <c r="DFL111" s="0"/>
      <c r="DFM111" s="0"/>
      <c r="DFN111" s="0"/>
      <c r="DFO111" s="0"/>
      <c r="DFP111" s="0"/>
      <c r="DFQ111" s="0"/>
      <c r="DFR111" s="0"/>
      <c r="DFS111" s="0"/>
      <c r="DFT111" s="0"/>
      <c r="DFU111" s="0"/>
      <c r="DFV111" s="0"/>
      <c r="DFW111" s="0"/>
      <c r="DFX111" s="0"/>
      <c r="DFY111" s="0"/>
      <c r="DFZ111" s="0"/>
      <c r="DGA111" s="0"/>
      <c r="DGB111" s="0"/>
      <c r="DGC111" s="0"/>
      <c r="DGD111" s="0"/>
      <c r="DGE111" s="0"/>
      <c r="DGF111" s="0"/>
      <c r="DGG111" s="0"/>
      <c r="DGH111" s="0"/>
      <c r="DGI111" s="0"/>
      <c r="DGJ111" s="0"/>
      <c r="DGK111" s="0"/>
      <c r="DGL111" s="0"/>
      <c r="DGM111" s="0"/>
      <c r="DGN111" s="0"/>
      <c r="DGO111" s="0"/>
      <c r="DGP111" s="0"/>
      <c r="DGQ111" s="0"/>
      <c r="DGR111" s="0"/>
      <c r="DGS111" s="0"/>
      <c r="DGT111" s="0"/>
      <c r="DGU111" s="0"/>
      <c r="DGV111" s="0"/>
      <c r="DGW111" s="0"/>
      <c r="DGX111" s="0"/>
      <c r="DGY111" s="0"/>
      <c r="DGZ111" s="0"/>
      <c r="DHA111" s="0"/>
      <c r="DHB111" s="0"/>
      <c r="DHC111" s="0"/>
      <c r="DHD111" s="0"/>
      <c r="DHE111" s="0"/>
      <c r="DHF111" s="0"/>
      <c r="DHG111" s="0"/>
      <c r="DHH111" s="0"/>
      <c r="DHI111" s="0"/>
      <c r="DHJ111" s="0"/>
      <c r="DHK111" s="0"/>
      <c r="DHL111" s="0"/>
      <c r="DHM111" s="0"/>
      <c r="DHN111" s="0"/>
      <c r="DHO111" s="0"/>
      <c r="DHP111" s="0"/>
      <c r="DHQ111" s="0"/>
      <c r="DHR111" s="0"/>
      <c r="DHS111" s="0"/>
      <c r="DHT111" s="0"/>
      <c r="DHU111" s="0"/>
      <c r="DHV111" s="0"/>
      <c r="DHW111" s="0"/>
      <c r="DHX111" s="0"/>
      <c r="DHY111" s="0"/>
      <c r="DHZ111" s="0"/>
      <c r="DIA111" s="0"/>
      <c r="DIB111" s="0"/>
      <c r="DIC111" s="0"/>
      <c r="DID111" s="0"/>
      <c r="DIE111" s="0"/>
      <c r="DIF111" s="0"/>
      <c r="DIG111" s="0"/>
      <c r="DIH111" s="0"/>
      <c r="DII111" s="0"/>
      <c r="DIJ111" s="0"/>
      <c r="DIK111" s="0"/>
      <c r="DIL111" s="0"/>
      <c r="DIM111" s="0"/>
      <c r="DIN111" s="0"/>
      <c r="DIO111" s="0"/>
      <c r="DIP111" s="0"/>
      <c r="DIQ111" s="0"/>
      <c r="DIR111" s="0"/>
      <c r="DIS111" s="0"/>
      <c r="DIT111" s="0"/>
      <c r="DIU111" s="0"/>
      <c r="DIV111" s="0"/>
      <c r="DIW111" s="0"/>
      <c r="DIX111" s="0"/>
      <c r="DIY111" s="0"/>
      <c r="DIZ111" s="0"/>
      <c r="DJA111" s="0"/>
      <c r="DJB111" s="0"/>
      <c r="DJC111" s="0"/>
      <c r="DJD111" s="0"/>
      <c r="DJE111" s="0"/>
      <c r="DJF111" s="0"/>
      <c r="DJG111" s="0"/>
      <c r="DJH111" s="0"/>
      <c r="DJI111" s="0"/>
      <c r="DJJ111" s="0"/>
      <c r="DJK111" s="0"/>
      <c r="DJL111" s="0"/>
      <c r="DJM111" s="0"/>
      <c r="DJN111" s="0"/>
      <c r="DJO111" s="0"/>
      <c r="DJP111" s="0"/>
      <c r="DJQ111" s="0"/>
      <c r="DJR111" s="0"/>
      <c r="DJS111" s="0"/>
      <c r="DJT111" s="0"/>
      <c r="DJU111" s="0"/>
      <c r="DJV111" s="0"/>
      <c r="DJW111" s="0"/>
      <c r="DJX111" s="0"/>
      <c r="DJY111" s="0"/>
      <c r="DJZ111" s="0"/>
      <c r="DKA111" s="0"/>
      <c r="DKB111" s="0"/>
      <c r="DKC111" s="0"/>
      <c r="DKD111" s="0"/>
      <c r="DKE111" s="0"/>
      <c r="DKF111" s="0"/>
      <c r="DKG111" s="0"/>
      <c r="DKH111" s="0"/>
      <c r="DKI111" s="0"/>
      <c r="DKJ111" s="0"/>
      <c r="DKK111" s="0"/>
      <c r="DKL111" s="0"/>
      <c r="DKM111" s="0"/>
      <c r="DKN111" s="0"/>
      <c r="DKO111" s="0"/>
      <c r="DKP111" s="0"/>
      <c r="DKQ111" s="0"/>
      <c r="DKR111" s="0"/>
      <c r="DKS111" s="0"/>
      <c r="DKT111" s="0"/>
      <c r="DKU111" s="0"/>
      <c r="DKV111" s="0"/>
      <c r="DKW111" s="0"/>
      <c r="DKX111" s="0"/>
      <c r="DKY111" s="0"/>
      <c r="DKZ111" s="0"/>
      <c r="DLA111" s="0"/>
      <c r="DLB111" s="0"/>
      <c r="DLC111" s="0"/>
      <c r="DLD111" s="0"/>
      <c r="DLE111" s="0"/>
      <c r="DLF111" s="0"/>
      <c r="DLG111" s="0"/>
      <c r="DLH111" s="0"/>
      <c r="DLI111" s="0"/>
      <c r="DLJ111" s="0"/>
      <c r="DLK111" s="0"/>
      <c r="DLL111" s="0"/>
      <c r="DLM111" s="0"/>
      <c r="DLN111" s="0"/>
      <c r="DLO111" s="0"/>
      <c r="DLP111" s="0"/>
      <c r="DLQ111" s="0"/>
      <c r="DLR111" s="0"/>
      <c r="DLS111" s="0"/>
      <c r="DLT111" s="0"/>
      <c r="DLU111" s="0"/>
      <c r="DLV111" s="0"/>
      <c r="DLW111" s="0"/>
      <c r="DLX111" s="0"/>
      <c r="DLY111" s="0"/>
      <c r="DLZ111" s="0"/>
      <c r="DMA111" s="0"/>
      <c r="DMB111" s="0"/>
      <c r="DMC111" s="0"/>
      <c r="DMD111" s="0"/>
      <c r="DME111" s="0"/>
      <c r="DMF111" s="0"/>
      <c r="DMG111" s="0"/>
      <c r="DMH111" s="0"/>
      <c r="DMI111" s="0"/>
      <c r="DMJ111" s="0"/>
      <c r="DMK111" s="0"/>
      <c r="DML111" s="0"/>
      <c r="DMM111" s="0"/>
      <c r="DMN111" s="0"/>
      <c r="DMO111" s="0"/>
      <c r="DMP111" s="0"/>
      <c r="DMQ111" s="0"/>
      <c r="DMR111" s="0"/>
      <c r="DMS111" s="0"/>
      <c r="DMT111" s="0"/>
      <c r="DMU111" s="0"/>
      <c r="DMV111" s="0"/>
      <c r="DMW111" s="0"/>
      <c r="DMX111" s="0"/>
      <c r="DMY111" s="0"/>
      <c r="DMZ111" s="0"/>
      <c r="DNA111" s="0"/>
      <c r="DNB111" s="0"/>
      <c r="DNC111" s="0"/>
      <c r="DND111" s="0"/>
      <c r="DNE111" s="0"/>
      <c r="DNF111" s="0"/>
      <c r="DNG111" s="0"/>
      <c r="DNH111" s="0"/>
      <c r="DNI111" s="0"/>
      <c r="DNJ111" s="0"/>
      <c r="DNK111" s="0"/>
      <c r="DNL111" s="0"/>
      <c r="DNM111" s="0"/>
      <c r="DNN111" s="0"/>
      <c r="DNO111" s="0"/>
      <c r="DNP111" s="0"/>
      <c r="DNQ111" s="0"/>
      <c r="DNR111" s="0"/>
      <c r="DNS111" s="0"/>
      <c r="DNT111" s="0"/>
      <c r="DNU111" s="0"/>
      <c r="DNV111" s="0"/>
      <c r="DNW111" s="0"/>
      <c r="DNX111" s="0"/>
      <c r="DNY111" s="0"/>
      <c r="DNZ111" s="0"/>
      <c r="DOA111" s="0"/>
      <c r="DOB111" s="0"/>
      <c r="DOC111" s="0"/>
      <c r="DOD111" s="0"/>
      <c r="DOE111" s="0"/>
      <c r="DOF111" s="0"/>
      <c r="DOG111" s="0"/>
      <c r="DOH111" s="0"/>
      <c r="DOI111" s="0"/>
      <c r="DOJ111" s="0"/>
      <c r="DOK111" s="0"/>
      <c r="DOL111" s="0"/>
      <c r="DOM111" s="0"/>
      <c r="DON111" s="0"/>
      <c r="DOO111" s="0"/>
      <c r="DOP111" s="0"/>
      <c r="DOQ111" s="0"/>
      <c r="DOR111" s="0"/>
      <c r="DOS111" s="0"/>
      <c r="DOT111" s="0"/>
      <c r="DOU111" s="0"/>
      <c r="DOV111" s="0"/>
      <c r="DOW111" s="0"/>
      <c r="DOX111" s="0"/>
      <c r="DOY111" s="0"/>
      <c r="DOZ111" s="0"/>
      <c r="DPA111" s="0"/>
      <c r="DPB111" s="0"/>
      <c r="DPC111" s="0"/>
      <c r="DPD111" s="0"/>
      <c r="DPE111" s="0"/>
      <c r="DPF111" s="0"/>
      <c r="DPG111" s="0"/>
      <c r="DPH111" s="0"/>
      <c r="DPI111" s="0"/>
      <c r="DPJ111" s="0"/>
      <c r="DPK111" s="0"/>
      <c r="DPL111" s="0"/>
      <c r="DPM111" s="0"/>
      <c r="DPN111" s="0"/>
      <c r="DPO111" s="0"/>
      <c r="DPP111" s="0"/>
      <c r="DPQ111" s="0"/>
      <c r="DPR111" s="0"/>
      <c r="DPS111" s="0"/>
      <c r="DPT111" s="0"/>
      <c r="DPU111" s="0"/>
      <c r="DPV111" s="0"/>
      <c r="DPW111" s="0"/>
      <c r="DPX111" s="0"/>
      <c r="DPY111" s="0"/>
      <c r="DPZ111" s="0"/>
      <c r="DQA111" s="0"/>
      <c r="DQB111" s="0"/>
      <c r="DQC111" s="0"/>
      <c r="DQD111" s="0"/>
      <c r="DQE111" s="0"/>
      <c r="DQF111" s="0"/>
      <c r="DQG111" s="0"/>
      <c r="DQH111" s="0"/>
      <c r="DQI111" s="0"/>
      <c r="DQJ111" s="0"/>
      <c r="DQK111" s="0"/>
      <c r="DQL111" s="0"/>
      <c r="DQM111" s="0"/>
      <c r="DQN111" s="0"/>
      <c r="DQO111" s="0"/>
      <c r="DQP111" s="0"/>
      <c r="DQQ111" s="0"/>
      <c r="DQR111" s="0"/>
      <c r="DQS111" s="0"/>
      <c r="DQT111" s="0"/>
      <c r="DQU111" s="0"/>
      <c r="DQV111" s="0"/>
      <c r="DQW111" s="0"/>
      <c r="DQX111" s="0"/>
      <c r="DQY111" s="0"/>
      <c r="DQZ111" s="0"/>
      <c r="DRA111" s="0"/>
      <c r="DRB111" s="0"/>
      <c r="DRC111" s="0"/>
      <c r="DRD111" s="0"/>
      <c r="DRE111" s="0"/>
      <c r="DRF111" s="0"/>
      <c r="DRG111" s="0"/>
      <c r="DRH111" s="0"/>
      <c r="DRI111" s="0"/>
      <c r="DRJ111" s="0"/>
      <c r="DRK111" s="0"/>
      <c r="DRL111" s="0"/>
      <c r="DRM111" s="0"/>
      <c r="DRN111" s="0"/>
      <c r="DRO111" s="0"/>
      <c r="DRP111" s="0"/>
      <c r="DRQ111" s="0"/>
      <c r="DRR111" s="0"/>
      <c r="DRS111" s="0"/>
      <c r="DRT111" s="0"/>
      <c r="DRU111" s="0"/>
      <c r="DRV111" s="0"/>
      <c r="DRW111" s="0"/>
      <c r="DRX111" s="0"/>
      <c r="DRY111" s="0"/>
      <c r="DRZ111" s="0"/>
      <c r="DSA111" s="0"/>
      <c r="DSB111" s="0"/>
      <c r="DSC111" s="0"/>
      <c r="DSD111" s="0"/>
      <c r="DSE111" s="0"/>
      <c r="DSF111" s="0"/>
      <c r="DSG111" s="0"/>
      <c r="DSH111" s="0"/>
      <c r="DSI111" s="0"/>
      <c r="DSJ111" s="0"/>
      <c r="DSK111" s="0"/>
      <c r="DSL111" s="0"/>
      <c r="DSM111" s="0"/>
      <c r="DSN111" s="0"/>
      <c r="DSO111" s="0"/>
      <c r="DSP111" s="0"/>
      <c r="DSQ111" s="0"/>
      <c r="DSR111" s="0"/>
      <c r="DSS111" s="0"/>
      <c r="DST111" s="0"/>
      <c r="DSU111" s="0"/>
      <c r="DSV111" s="0"/>
      <c r="DSW111" s="0"/>
      <c r="DSX111" s="0"/>
      <c r="DSY111" s="0"/>
      <c r="DSZ111" s="0"/>
      <c r="DTA111" s="0"/>
      <c r="DTB111" s="0"/>
      <c r="DTC111" s="0"/>
      <c r="DTD111" s="0"/>
      <c r="DTE111" s="0"/>
      <c r="DTF111" s="0"/>
      <c r="DTG111" s="0"/>
      <c r="DTH111" s="0"/>
      <c r="DTI111" s="0"/>
      <c r="DTJ111" s="0"/>
      <c r="DTK111" s="0"/>
      <c r="DTL111" s="0"/>
      <c r="DTM111" s="0"/>
      <c r="DTN111" s="0"/>
      <c r="DTO111" s="0"/>
      <c r="DTP111" s="0"/>
      <c r="DTQ111" s="0"/>
      <c r="DTR111" s="0"/>
      <c r="DTS111" s="0"/>
      <c r="DTT111" s="0"/>
      <c r="DTU111" s="0"/>
      <c r="DTV111" s="0"/>
      <c r="DTW111" s="0"/>
      <c r="DTX111" s="0"/>
      <c r="DTY111" s="0"/>
      <c r="DTZ111" s="0"/>
      <c r="DUA111" s="0"/>
      <c r="DUB111" s="0"/>
      <c r="DUC111" s="0"/>
      <c r="DUD111" s="0"/>
      <c r="DUE111" s="0"/>
      <c r="DUF111" s="0"/>
      <c r="DUG111" s="0"/>
      <c r="DUH111" s="0"/>
      <c r="DUI111" s="0"/>
      <c r="DUJ111" s="0"/>
      <c r="DUK111" s="0"/>
      <c r="DUL111" s="0"/>
      <c r="DUM111" s="0"/>
      <c r="DUN111" s="0"/>
      <c r="DUO111" s="0"/>
      <c r="DUP111" s="0"/>
      <c r="DUQ111" s="0"/>
      <c r="DUR111" s="0"/>
      <c r="DUS111" s="0"/>
      <c r="DUT111" s="0"/>
      <c r="DUU111" s="0"/>
      <c r="DUV111" s="0"/>
      <c r="DUW111" s="0"/>
      <c r="DUX111" s="0"/>
      <c r="DUY111" s="0"/>
      <c r="DUZ111" s="0"/>
      <c r="DVA111" s="0"/>
      <c r="DVB111" s="0"/>
      <c r="DVC111" s="0"/>
      <c r="DVD111" s="0"/>
      <c r="DVE111" s="0"/>
      <c r="DVF111" s="0"/>
      <c r="DVG111" s="0"/>
      <c r="DVH111" s="0"/>
      <c r="DVI111" s="0"/>
      <c r="DVJ111" s="0"/>
      <c r="DVK111" s="0"/>
      <c r="DVL111" s="0"/>
      <c r="DVM111" s="0"/>
      <c r="DVN111" s="0"/>
      <c r="DVO111" s="0"/>
      <c r="DVP111" s="0"/>
      <c r="DVQ111" s="0"/>
      <c r="DVR111" s="0"/>
      <c r="DVS111" s="0"/>
      <c r="DVT111" s="0"/>
      <c r="DVU111" s="0"/>
      <c r="DVV111" s="0"/>
      <c r="DVW111" s="0"/>
      <c r="DVX111" s="0"/>
      <c r="DVY111" s="0"/>
      <c r="DVZ111" s="0"/>
      <c r="DWA111" s="0"/>
      <c r="DWB111" s="0"/>
      <c r="DWC111" s="0"/>
      <c r="DWD111" s="0"/>
      <c r="DWE111" s="0"/>
      <c r="DWF111" s="0"/>
      <c r="DWG111" s="0"/>
      <c r="DWH111" s="0"/>
      <c r="DWI111" s="0"/>
      <c r="DWJ111" s="0"/>
      <c r="DWK111" s="0"/>
      <c r="DWL111" s="0"/>
      <c r="DWM111" s="0"/>
      <c r="DWN111" s="0"/>
      <c r="DWO111" s="0"/>
      <c r="DWP111" s="0"/>
      <c r="DWQ111" s="0"/>
      <c r="DWR111" s="0"/>
      <c r="DWS111" s="0"/>
      <c r="DWT111" s="0"/>
      <c r="DWU111" s="0"/>
      <c r="DWV111" s="0"/>
      <c r="DWW111" s="0"/>
      <c r="DWX111" s="0"/>
      <c r="DWY111" s="0"/>
      <c r="DWZ111" s="0"/>
      <c r="DXA111" s="0"/>
      <c r="DXB111" s="0"/>
      <c r="DXC111" s="0"/>
      <c r="DXD111" s="0"/>
      <c r="DXE111" s="0"/>
      <c r="DXF111" s="0"/>
      <c r="DXG111" s="0"/>
      <c r="DXH111" s="0"/>
      <c r="DXI111" s="0"/>
      <c r="DXJ111" s="0"/>
      <c r="DXK111" s="0"/>
      <c r="DXL111" s="0"/>
      <c r="DXM111" s="0"/>
      <c r="DXN111" s="0"/>
      <c r="DXO111" s="0"/>
      <c r="DXP111" s="0"/>
      <c r="DXQ111" s="0"/>
      <c r="DXR111" s="0"/>
      <c r="DXS111" s="0"/>
      <c r="DXT111" s="0"/>
      <c r="DXU111" s="0"/>
      <c r="DXV111" s="0"/>
      <c r="DXW111" s="0"/>
      <c r="DXX111" s="0"/>
      <c r="DXY111" s="0"/>
      <c r="DXZ111" s="0"/>
      <c r="DYA111" s="0"/>
      <c r="DYB111" s="0"/>
      <c r="DYC111" s="0"/>
      <c r="DYD111" s="0"/>
      <c r="DYE111" s="0"/>
      <c r="DYF111" s="0"/>
      <c r="DYG111" s="0"/>
      <c r="DYH111" s="0"/>
      <c r="DYI111" s="0"/>
      <c r="DYJ111" s="0"/>
      <c r="DYK111" s="0"/>
      <c r="DYL111" s="0"/>
      <c r="DYM111" s="0"/>
      <c r="DYN111" s="0"/>
      <c r="DYO111" s="0"/>
      <c r="DYP111" s="0"/>
      <c r="DYQ111" s="0"/>
      <c r="DYR111" s="0"/>
      <c r="DYS111" s="0"/>
      <c r="DYT111" s="0"/>
      <c r="DYU111" s="0"/>
      <c r="DYV111" s="0"/>
      <c r="DYW111" s="0"/>
      <c r="DYX111" s="0"/>
      <c r="DYY111" s="0"/>
      <c r="DYZ111" s="0"/>
      <c r="DZA111" s="0"/>
      <c r="DZB111" s="0"/>
      <c r="DZC111" s="0"/>
      <c r="DZD111" s="0"/>
      <c r="DZE111" s="0"/>
      <c r="DZF111" s="0"/>
      <c r="DZG111" s="0"/>
      <c r="DZH111" s="0"/>
      <c r="DZI111" s="0"/>
      <c r="DZJ111" s="0"/>
      <c r="DZK111" s="0"/>
      <c r="DZL111" s="0"/>
      <c r="DZM111" s="0"/>
      <c r="DZN111" s="0"/>
      <c r="DZO111" s="0"/>
      <c r="DZP111" s="0"/>
      <c r="DZQ111" s="0"/>
      <c r="DZR111" s="0"/>
      <c r="DZS111" s="0"/>
      <c r="DZT111" s="0"/>
      <c r="DZU111" s="0"/>
      <c r="DZV111" s="0"/>
      <c r="DZW111" s="0"/>
      <c r="DZX111" s="0"/>
      <c r="DZY111" s="0"/>
      <c r="DZZ111" s="0"/>
      <c r="EAA111" s="0"/>
      <c r="EAB111" s="0"/>
      <c r="EAC111" s="0"/>
      <c r="EAD111" s="0"/>
      <c r="EAE111" s="0"/>
      <c r="EAF111" s="0"/>
      <c r="EAG111" s="0"/>
      <c r="EAH111" s="0"/>
      <c r="EAI111" s="0"/>
      <c r="EAJ111" s="0"/>
      <c r="EAK111" s="0"/>
      <c r="EAL111" s="0"/>
      <c r="EAM111" s="0"/>
      <c r="EAN111" s="0"/>
      <c r="EAO111" s="0"/>
      <c r="EAP111" s="0"/>
      <c r="EAQ111" s="0"/>
      <c r="EAR111" s="0"/>
      <c r="EAS111" s="0"/>
      <c r="EAT111" s="0"/>
      <c r="EAU111" s="0"/>
      <c r="EAV111" s="0"/>
      <c r="EAW111" s="0"/>
      <c r="EAX111" s="0"/>
      <c r="EAY111" s="0"/>
      <c r="EAZ111" s="0"/>
      <c r="EBA111" s="0"/>
      <c r="EBB111" s="0"/>
      <c r="EBC111" s="0"/>
      <c r="EBD111" s="0"/>
      <c r="EBE111" s="0"/>
      <c r="EBF111" s="0"/>
      <c r="EBG111" s="0"/>
      <c r="EBH111" s="0"/>
      <c r="EBI111" s="0"/>
      <c r="EBJ111" s="0"/>
      <c r="EBK111" s="0"/>
      <c r="EBL111" s="0"/>
      <c r="EBM111" s="0"/>
      <c r="EBN111" s="0"/>
      <c r="EBO111" s="0"/>
      <c r="EBP111" s="0"/>
      <c r="EBQ111" s="0"/>
      <c r="EBR111" s="0"/>
      <c r="EBS111" s="0"/>
      <c r="EBT111" s="0"/>
      <c r="EBU111" s="0"/>
      <c r="EBV111" s="0"/>
      <c r="EBW111" s="0"/>
      <c r="EBX111" s="0"/>
      <c r="EBY111" s="0"/>
      <c r="EBZ111" s="0"/>
      <c r="ECA111" s="0"/>
      <c r="ECB111" s="0"/>
      <c r="ECC111" s="0"/>
      <c r="ECD111" s="0"/>
      <c r="ECE111" s="0"/>
      <c r="ECF111" s="0"/>
      <c r="ECG111" s="0"/>
      <c r="ECH111" s="0"/>
      <c r="ECI111" s="0"/>
      <c r="ECJ111" s="0"/>
      <c r="ECK111" s="0"/>
      <c r="ECL111" s="0"/>
      <c r="ECM111" s="0"/>
      <c r="ECN111" s="0"/>
      <c r="ECO111" s="0"/>
      <c r="ECP111" s="0"/>
      <c r="ECQ111" s="0"/>
      <c r="ECR111" s="0"/>
      <c r="ECS111" s="0"/>
      <c r="ECT111" s="0"/>
      <c r="ECU111" s="0"/>
      <c r="ECV111" s="0"/>
      <c r="ECW111" s="0"/>
      <c r="ECX111" s="0"/>
      <c r="ECY111" s="0"/>
      <c r="ECZ111" s="0"/>
      <c r="EDA111" s="0"/>
      <c r="EDB111" s="0"/>
      <c r="EDC111" s="0"/>
      <c r="EDD111" s="0"/>
      <c r="EDE111" s="0"/>
      <c r="EDF111" s="0"/>
      <c r="EDG111" s="0"/>
      <c r="EDH111" s="0"/>
      <c r="EDI111" s="0"/>
      <c r="EDJ111" s="0"/>
      <c r="EDK111" s="0"/>
      <c r="EDL111" s="0"/>
      <c r="EDM111" s="0"/>
      <c r="EDN111" s="0"/>
      <c r="EDO111" s="0"/>
      <c r="EDP111" s="0"/>
      <c r="EDQ111" s="0"/>
      <c r="EDR111" s="0"/>
      <c r="EDS111" s="0"/>
      <c r="EDT111" s="0"/>
      <c r="EDU111" s="0"/>
      <c r="EDV111" s="0"/>
      <c r="EDW111" s="0"/>
      <c r="EDX111" s="0"/>
      <c r="EDY111" s="0"/>
      <c r="EDZ111" s="0"/>
      <c r="EEA111" s="0"/>
      <c r="EEB111" s="0"/>
      <c r="EEC111" s="0"/>
      <c r="EED111" s="0"/>
      <c r="EEE111" s="0"/>
      <c r="EEF111" s="0"/>
      <c r="EEG111" s="0"/>
      <c r="EEH111" s="0"/>
      <c r="EEI111" s="0"/>
      <c r="EEJ111" s="0"/>
      <c r="EEK111" s="0"/>
      <c r="EEL111" s="0"/>
      <c r="EEM111" s="0"/>
      <c r="EEN111" s="0"/>
      <c r="EEO111" s="0"/>
      <c r="EEP111" s="0"/>
      <c r="EEQ111" s="0"/>
      <c r="EER111" s="0"/>
      <c r="EES111" s="0"/>
      <c r="EET111" s="0"/>
      <c r="EEU111" s="0"/>
      <c r="EEV111" s="0"/>
      <c r="EEW111" s="0"/>
      <c r="EEX111" s="0"/>
      <c r="EEY111" s="0"/>
      <c r="EEZ111" s="0"/>
      <c r="EFA111" s="0"/>
      <c r="EFB111" s="0"/>
      <c r="EFC111" s="0"/>
      <c r="EFD111" s="0"/>
      <c r="EFE111" s="0"/>
      <c r="EFF111" s="0"/>
      <c r="EFG111" s="0"/>
      <c r="EFH111" s="0"/>
      <c r="EFI111" s="0"/>
      <c r="EFJ111" s="0"/>
      <c r="EFK111" s="0"/>
      <c r="EFL111" s="0"/>
      <c r="EFM111" s="0"/>
      <c r="EFN111" s="0"/>
      <c r="EFO111" s="0"/>
      <c r="EFP111" s="0"/>
      <c r="EFQ111" s="0"/>
      <c r="EFR111" s="0"/>
      <c r="EFS111" s="0"/>
      <c r="EFT111" s="0"/>
      <c r="EFU111" s="0"/>
      <c r="EFV111" s="0"/>
      <c r="EFW111" s="0"/>
      <c r="EFX111" s="0"/>
      <c r="EFY111" s="0"/>
      <c r="EFZ111" s="0"/>
      <c r="EGA111" s="0"/>
      <c r="EGB111" s="0"/>
      <c r="EGC111" s="0"/>
      <c r="EGD111" s="0"/>
      <c r="EGE111" s="0"/>
      <c r="EGF111" s="0"/>
      <c r="EGG111" s="0"/>
      <c r="EGH111" s="0"/>
      <c r="EGI111" s="0"/>
      <c r="EGJ111" s="0"/>
      <c r="EGK111" s="0"/>
      <c r="EGL111" s="0"/>
      <c r="EGM111" s="0"/>
      <c r="EGN111" s="0"/>
      <c r="EGO111" s="0"/>
      <c r="EGP111" s="0"/>
      <c r="EGQ111" s="0"/>
      <c r="EGR111" s="0"/>
      <c r="EGS111" s="0"/>
      <c r="EGT111" s="0"/>
      <c r="EGU111" s="0"/>
      <c r="EGV111" s="0"/>
      <c r="EGW111" s="0"/>
      <c r="EGX111" s="0"/>
      <c r="EGY111" s="0"/>
      <c r="EGZ111" s="0"/>
      <c r="EHA111" s="0"/>
      <c r="EHB111" s="0"/>
      <c r="EHC111" s="0"/>
      <c r="EHD111" s="0"/>
      <c r="EHE111" s="0"/>
      <c r="EHF111" s="0"/>
      <c r="EHG111" s="0"/>
      <c r="EHH111" s="0"/>
      <c r="EHI111" s="0"/>
      <c r="EHJ111" s="0"/>
      <c r="EHK111" s="0"/>
      <c r="EHL111" s="0"/>
      <c r="EHM111" s="0"/>
      <c r="EHN111" s="0"/>
      <c r="EHO111" s="0"/>
      <c r="EHP111" s="0"/>
      <c r="EHQ111" s="0"/>
      <c r="EHR111" s="0"/>
      <c r="EHS111" s="0"/>
      <c r="EHT111" s="0"/>
      <c r="EHU111" s="0"/>
      <c r="EHV111" s="0"/>
      <c r="EHW111" s="0"/>
      <c r="EHX111" s="0"/>
      <c r="EHY111" s="0"/>
      <c r="EHZ111" s="0"/>
      <c r="EIA111" s="0"/>
      <c r="EIB111" s="0"/>
      <c r="EIC111" s="0"/>
      <c r="EID111" s="0"/>
      <c r="EIE111" s="0"/>
      <c r="EIF111" s="0"/>
      <c r="EIG111" s="0"/>
      <c r="EIH111" s="0"/>
      <c r="EII111" s="0"/>
      <c r="EIJ111" s="0"/>
      <c r="EIK111" s="0"/>
      <c r="EIL111" s="0"/>
      <c r="EIM111" s="0"/>
      <c r="EIN111" s="0"/>
      <c r="EIO111" s="0"/>
      <c r="EIP111" s="0"/>
      <c r="EIQ111" s="0"/>
      <c r="EIR111" s="0"/>
      <c r="EIS111" s="0"/>
      <c r="EIT111" s="0"/>
      <c r="EIU111" s="0"/>
      <c r="EIV111" s="0"/>
      <c r="EIW111" s="0"/>
      <c r="EIX111" s="0"/>
      <c r="EIY111" s="0"/>
      <c r="EIZ111" s="0"/>
      <c r="EJA111" s="0"/>
      <c r="EJB111" s="0"/>
      <c r="EJC111" s="0"/>
      <c r="EJD111" s="0"/>
      <c r="EJE111" s="0"/>
      <c r="EJF111" s="0"/>
      <c r="EJG111" s="0"/>
      <c r="EJH111" s="0"/>
      <c r="EJI111" s="0"/>
      <c r="EJJ111" s="0"/>
      <c r="EJK111" s="0"/>
      <c r="EJL111" s="0"/>
      <c r="EJM111" s="0"/>
      <c r="EJN111" s="0"/>
      <c r="EJO111" s="0"/>
      <c r="EJP111" s="0"/>
      <c r="EJQ111" s="0"/>
      <c r="EJR111" s="0"/>
      <c r="EJS111" s="0"/>
      <c r="EJT111" s="0"/>
      <c r="EJU111" s="0"/>
      <c r="EJV111" s="0"/>
      <c r="EJW111" s="0"/>
      <c r="EJX111" s="0"/>
      <c r="EJY111" s="0"/>
      <c r="EJZ111" s="0"/>
      <c r="EKA111" s="0"/>
      <c r="EKB111" s="0"/>
      <c r="EKC111" s="0"/>
      <c r="EKD111" s="0"/>
      <c r="EKE111" s="0"/>
      <c r="EKF111" s="0"/>
      <c r="EKG111" s="0"/>
      <c r="EKH111" s="0"/>
      <c r="EKI111" s="0"/>
      <c r="EKJ111" s="0"/>
      <c r="EKK111" s="0"/>
      <c r="EKL111" s="0"/>
      <c r="EKM111" s="0"/>
      <c r="EKN111" s="0"/>
      <c r="EKO111" s="0"/>
      <c r="EKP111" s="0"/>
      <c r="EKQ111" s="0"/>
      <c r="EKR111" s="0"/>
      <c r="EKS111" s="0"/>
      <c r="EKT111" s="0"/>
      <c r="EKU111" s="0"/>
      <c r="EKV111" s="0"/>
      <c r="EKW111" s="0"/>
      <c r="EKX111" s="0"/>
      <c r="EKY111" s="0"/>
      <c r="EKZ111" s="0"/>
      <c r="ELA111" s="0"/>
      <c r="ELB111" s="0"/>
      <c r="ELC111" s="0"/>
      <c r="ELD111" s="0"/>
      <c r="ELE111" s="0"/>
      <c r="ELF111" s="0"/>
      <c r="ELG111" s="0"/>
      <c r="ELH111" s="0"/>
      <c r="ELI111" s="0"/>
      <c r="ELJ111" s="0"/>
      <c r="ELK111" s="0"/>
      <c r="ELL111" s="0"/>
      <c r="ELM111" s="0"/>
      <c r="ELN111" s="0"/>
      <c r="ELO111" s="0"/>
      <c r="ELP111" s="0"/>
      <c r="ELQ111" s="0"/>
      <c r="ELR111" s="0"/>
      <c r="ELS111" s="0"/>
      <c r="ELT111" s="0"/>
      <c r="ELU111" s="0"/>
      <c r="ELV111" s="0"/>
      <c r="ELW111" s="0"/>
      <c r="ELX111" s="0"/>
      <c r="ELY111" s="0"/>
      <c r="ELZ111" s="0"/>
      <c r="EMA111" s="0"/>
      <c r="EMB111" s="0"/>
      <c r="EMC111" s="0"/>
      <c r="EMD111" s="0"/>
      <c r="EME111" s="0"/>
      <c r="EMF111" s="0"/>
      <c r="EMG111" s="0"/>
      <c r="EMH111" s="0"/>
      <c r="EMI111" s="0"/>
      <c r="EMJ111" s="0"/>
      <c r="EMK111" s="0"/>
      <c r="EML111" s="0"/>
      <c r="EMM111" s="0"/>
      <c r="EMN111" s="0"/>
      <c r="EMO111" s="0"/>
      <c r="EMP111" s="0"/>
      <c r="EMQ111" s="0"/>
      <c r="EMR111" s="0"/>
      <c r="EMS111" s="0"/>
      <c r="EMT111" s="0"/>
      <c r="EMU111" s="0"/>
      <c r="EMV111" s="0"/>
      <c r="EMW111" s="0"/>
      <c r="EMX111" s="0"/>
      <c r="EMY111" s="0"/>
      <c r="EMZ111" s="0"/>
      <c r="ENA111" s="0"/>
      <c r="ENB111" s="0"/>
      <c r="ENC111" s="0"/>
      <c r="END111" s="0"/>
      <c r="ENE111" s="0"/>
      <c r="ENF111" s="0"/>
      <c r="ENG111" s="0"/>
      <c r="ENH111" s="0"/>
      <c r="ENI111" s="0"/>
      <c r="ENJ111" s="0"/>
      <c r="ENK111" s="0"/>
      <c r="ENL111" s="0"/>
      <c r="ENM111" s="0"/>
      <c r="ENN111" s="0"/>
      <c r="ENO111" s="0"/>
      <c r="ENP111" s="0"/>
      <c r="ENQ111" s="0"/>
      <c r="ENR111" s="0"/>
      <c r="ENS111" s="0"/>
      <c r="ENT111" s="0"/>
      <c r="ENU111" s="0"/>
      <c r="ENV111" s="0"/>
      <c r="ENW111" s="0"/>
      <c r="ENX111" s="0"/>
      <c r="ENY111" s="0"/>
      <c r="ENZ111" s="0"/>
      <c r="EOA111" s="0"/>
      <c r="EOB111" s="0"/>
      <c r="EOC111" s="0"/>
      <c r="EOD111" s="0"/>
      <c r="EOE111" s="0"/>
      <c r="EOF111" s="0"/>
      <c r="EOG111" s="0"/>
      <c r="EOH111" s="0"/>
      <c r="EOI111" s="0"/>
      <c r="EOJ111" s="0"/>
      <c r="EOK111" s="0"/>
      <c r="EOL111" s="0"/>
      <c r="EOM111" s="0"/>
      <c r="EON111" s="0"/>
      <c r="EOO111" s="0"/>
      <c r="EOP111" s="0"/>
      <c r="EOQ111" s="0"/>
      <c r="EOR111" s="0"/>
      <c r="EOS111" s="0"/>
      <c r="EOT111" s="0"/>
      <c r="EOU111" s="0"/>
      <c r="EOV111" s="0"/>
      <c r="EOW111" s="0"/>
      <c r="EOX111" s="0"/>
      <c r="EOY111" s="0"/>
      <c r="EOZ111" s="0"/>
      <c r="EPA111" s="0"/>
      <c r="EPB111" s="0"/>
      <c r="EPC111" s="0"/>
      <c r="EPD111" s="0"/>
      <c r="EPE111" s="0"/>
      <c r="EPF111" s="0"/>
      <c r="EPG111" s="0"/>
      <c r="EPH111" s="0"/>
      <c r="EPI111" s="0"/>
      <c r="EPJ111" s="0"/>
      <c r="EPK111" s="0"/>
      <c r="EPL111" s="0"/>
      <c r="EPM111" s="0"/>
      <c r="EPN111" s="0"/>
      <c r="EPO111" s="0"/>
      <c r="EPP111" s="0"/>
      <c r="EPQ111" s="0"/>
      <c r="EPR111" s="0"/>
      <c r="EPS111" s="0"/>
      <c r="EPT111" s="0"/>
      <c r="EPU111" s="0"/>
      <c r="EPV111" s="0"/>
      <c r="EPW111" s="0"/>
      <c r="EPX111" s="0"/>
      <c r="EPY111" s="0"/>
      <c r="EPZ111" s="0"/>
      <c r="EQA111" s="0"/>
      <c r="EQB111" s="0"/>
      <c r="EQC111" s="0"/>
      <c r="EQD111" s="0"/>
      <c r="EQE111" s="0"/>
      <c r="EQF111" s="0"/>
      <c r="EQG111" s="0"/>
      <c r="EQH111" s="0"/>
      <c r="EQI111" s="0"/>
      <c r="EQJ111" s="0"/>
      <c r="EQK111" s="0"/>
      <c r="EQL111" s="0"/>
      <c r="EQM111" s="0"/>
      <c r="EQN111" s="0"/>
      <c r="EQO111" s="0"/>
      <c r="EQP111" s="0"/>
      <c r="EQQ111" s="0"/>
      <c r="EQR111" s="0"/>
      <c r="EQS111" s="0"/>
      <c r="EQT111" s="0"/>
      <c r="EQU111" s="0"/>
      <c r="EQV111" s="0"/>
      <c r="EQW111" s="0"/>
      <c r="EQX111" s="0"/>
      <c r="EQY111" s="0"/>
      <c r="EQZ111" s="0"/>
      <c r="ERA111" s="0"/>
      <c r="ERB111" s="0"/>
      <c r="ERC111" s="0"/>
      <c r="ERD111" s="0"/>
      <c r="ERE111" s="0"/>
      <c r="ERF111" s="0"/>
      <c r="ERG111" s="0"/>
      <c r="ERH111" s="0"/>
      <c r="ERI111" s="0"/>
      <c r="ERJ111" s="0"/>
      <c r="ERK111" s="0"/>
      <c r="ERL111" s="0"/>
      <c r="ERM111" s="0"/>
      <c r="ERN111" s="0"/>
      <c r="ERO111" s="0"/>
      <c r="ERP111" s="0"/>
      <c r="ERQ111" s="0"/>
      <c r="ERR111" s="0"/>
      <c r="ERS111" s="0"/>
      <c r="ERT111" s="0"/>
      <c r="ERU111" s="0"/>
      <c r="ERV111" s="0"/>
      <c r="ERW111" s="0"/>
      <c r="ERX111" s="0"/>
      <c r="ERY111" s="0"/>
      <c r="ERZ111" s="0"/>
      <c r="ESA111" s="0"/>
      <c r="ESB111" s="0"/>
      <c r="ESC111" s="0"/>
      <c r="ESD111" s="0"/>
      <c r="ESE111" s="0"/>
      <c r="ESF111" s="0"/>
      <c r="ESG111" s="0"/>
      <c r="ESH111" s="0"/>
      <c r="ESI111" s="0"/>
      <c r="ESJ111" s="0"/>
      <c r="ESK111" s="0"/>
      <c r="ESL111" s="0"/>
      <c r="ESM111" s="0"/>
      <c r="ESN111" s="0"/>
      <c r="ESO111" s="0"/>
      <c r="ESP111" s="0"/>
      <c r="ESQ111" s="0"/>
      <c r="ESR111" s="0"/>
      <c r="ESS111" s="0"/>
      <c r="EST111" s="0"/>
      <c r="ESU111" s="0"/>
      <c r="ESV111" s="0"/>
      <c r="ESW111" s="0"/>
      <c r="ESX111" s="0"/>
      <c r="ESY111" s="0"/>
      <c r="ESZ111" s="0"/>
      <c r="ETA111" s="0"/>
      <c r="ETB111" s="0"/>
      <c r="ETC111" s="0"/>
      <c r="ETD111" s="0"/>
      <c r="ETE111" s="0"/>
      <c r="ETF111" s="0"/>
      <c r="ETG111" s="0"/>
      <c r="ETH111" s="0"/>
      <c r="ETI111" s="0"/>
      <c r="ETJ111" s="0"/>
      <c r="ETK111" s="0"/>
      <c r="ETL111" s="0"/>
      <c r="ETM111" s="0"/>
      <c r="ETN111" s="0"/>
      <c r="ETO111" s="0"/>
      <c r="ETP111" s="0"/>
      <c r="ETQ111" s="0"/>
      <c r="ETR111" s="0"/>
      <c r="ETS111" s="0"/>
      <c r="ETT111" s="0"/>
      <c r="ETU111" s="0"/>
      <c r="ETV111" s="0"/>
      <c r="ETW111" s="0"/>
      <c r="ETX111" s="0"/>
      <c r="ETY111" s="0"/>
      <c r="ETZ111" s="0"/>
      <c r="EUA111" s="0"/>
      <c r="EUB111" s="0"/>
      <c r="EUC111" s="0"/>
      <c r="EUD111" s="0"/>
      <c r="EUE111" s="0"/>
      <c r="EUF111" s="0"/>
      <c r="EUG111" s="0"/>
      <c r="EUH111" s="0"/>
      <c r="EUI111" s="0"/>
      <c r="EUJ111" s="0"/>
      <c r="EUK111" s="0"/>
      <c r="EUL111" s="0"/>
      <c r="EUM111" s="0"/>
      <c r="EUN111" s="0"/>
      <c r="EUO111" s="0"/>
      <c r="EUP111" s="0"/>
      <c r="EUQ111" s="0"/>
      <c r="EUR111" s="0"/>
      <c r="EUS111" s="0"/>
      <c r="EUT111" s="0"/>
      <c r="EUU111" s="0"/>
      <c r="EUV111" s="0"/>
      <c r="EUW111" s="0"/>
      <c r="EUX111" s="0"/>
      <c r="EUY111" s="0"/>
      <c r="EUZ111" s="0"/>
      <c r="EVA111" s="0"/>
      <c r="EVB111" s="0"/>
      <c r="EVC111" s="0"/>
      <c r="EVD111" s="0"/>
      <c r="EVE111" s="0"/>
      <c r="EVF111" s="0"/>
      <c r="EVG111" s="0"/>
      <c r="EVH111" s="0"/>
      <c r="EVI111" s="0"/>
      <c r="EVJ111" s="0"/>
      <c r="EVK111" s="0"/>
      <c r="EVL111" s="0"/>
      <c r="EVM111" s="0"/>
      <c r="EVN111" s="0"/>
      <c r="EVO111" s="0"/>
      <c r="EVP111" s="0"/>
      <c r="EVQ111" s="0"/>
      <c r="EVR111" s="0"/>
      <c r="EVS111" s="0"/>
      <c r="EVT111" s="0"/>
      <c r="EVU111" s="0"/>
      <c r="EVV111" s="0"/>
      <c r="EVW111" s="0"/>
      <c r="EVX111" s="0"/>
      <c r="EVY111" s="0"/>
      <c r="EVZ111" s="0"/>
      <c r="EWA111" s="0"/>
      <c r="EWB111" s="0"/>
      <c r="EWC111" s="0"/>
      <c r="EWD111" s="0"/>
      <c r="EWE111" s="0"/>
      <c r="EWF111" s="0"/>
      <c r="EWG111" s="0"/>
      <c r="EWH111" s="0"/>
      <c r="EWI111" s="0"/>
      <c r="EWJ111" s="0"/>
      <c r="EWK111" s="0"/>
      <c r="EWL111" s="0"/>
      <c r="EWM111" s="0"/>
      <c r="EWN111" s="0"/>
      <c r="EWO111" s="0"/>
      <c r="EWP111" s="0"/>
      <c r="EWQ111" s="0"/>
      <c r="EWR111" s="0"/>
      <c r="EWS111" s="0"/>
      <c r="EWT111" s="0"/>
      <c r="EWU111" s="0"/>
      <c r="EWV111" s="0"/>
      <c r="EWW111" s="0"/>
      <c r="EWX111" s="0"/>
      <c r="EWY111" s="0"/>
      <c r="EWZ111" s="0"/>
      <c r="EXA111" s="0"/>
      <c r="EXB111" s="0"/>
      <c r="EXC111" s="0"/>
      <c r="EXD111" s="0"/>
      <c r="EXE111" s="0"/>
      <c r="EXF111" s="0"/>
      <c r="EXG111" s="0"/>
      <c r="EXH111" s="0"/>
      <c r="EXI111" s="0"/>
      <c r="EXJ111" s="0"/>
      <c r="EXK111" s="0"/>
      <c r="EXL111" s="0"/>
      <c r="EXM111" s="0"/>
      <c r="EXN111" s="0"/>
      <c r="EXO111" s="0"/>
      <c r="EXP111" s="0"/>
      <c r="EXQ111" s="0"/>
      <c r="EXR111" s="0"/>
      <c r="EXS111" s="0"/>
      <c r="EXT111" s="0"/>
      <c r="EXU111" s="0"/>
      <c r="EXV111" s="0"/>
      <c r="EXW111" s="0"/>
      <c r="EXX111" s="0"/>
      <c r="EXY111" s="0"/>
      <c r="EXZ111" s="0"/>
      <c r="EYA111" s="0"/>
      <c r="EYB111" s="0"/>
      <c r="EYC111" s="0"/>
      <c r="EYD111" s="0"/>
      <c r="EYE111" s="0"/>
      <c r="EYF111" s="0"/>
      <c r="EYG111" s="0"/>
      <c r="EYH111" s="0"/>
      <c r="EYI111" s="0"/>
      <c r="EYJ111" s="0"/>
      <c r="EYK111" s="0"/>
      <c r="EYL111" s="0"/>
      <c r="EYM111" s="0"/>
      <c r="EYN111" s="0"/>
      <c r="EYO111" s="0"/>
      <c r="EYP111" s="0"/>
      <c r="EYQ111" s="0"/>
      <c r="EYR111" s="0"/>
      <c r="EYS111" s="0"/>
      <c r="EYT111" s="0"/>
      <c r="EYU111" s="0"/>
      <c r="EYV111" s="0"/>
      <c r="EYW111" s="0"/>
      <c r="EYX111" s="0"/>
      <c r="EYY111" s="0"/>
      <c r="EYZ111" s="0"/>
      <c r="EZA111" s="0"/>
      <c r="EZB111" s="0"/>
      <c r="EZC111" s="0"/>
      <c r="EZD111" s="0"/>
      <c r="EZE111" s="0"/>
      <c r="EZF111" s="0"/>
      <c r="EZG111" s="0"/>
      <c r="EZH111" s="0"/>
      <c r="EZI111" s="0"/>
      <c r="EZJ111" s="0"/>
      <c r="EZK111" s="0"/>
      <c r="EZL111" s="0"/>
      <c r="EZM111" s="0"/>
      <c r="EZN111" s="0"/>
      <c r="EZO111" s="0"/>
      <c r="EZP111" s="0"/>
      <c r="EZQ111" s="0"/>
      <c r="EZR111" s="0"/>
      <c r="EZS111" s="0"/>
      <c r="EZT111" s="0"/>
      <c r="EZU111" s="0"/>
      <c r="EZV111" s="0"/>
      <c r="EZW111" s="0"/>
      <c r="EZX111" s="0"/>
      <c r="EZY111" s="0"/>
      <c r="EZZ111" s="0"/>
      <c r="FAA111" s="0"/>
      <c r="FAB111" s="0"/>
      <c r="FAC111" s="0"/>
      <c r="FAD111" s="0"/>
      <c r="FAE111" s="0"/>
      <c r="FAF111" s="0"/>
      <c r="FAG111" s="0"/>
      <c r="FAH111" s="0"/>
      <c r="FAI111" s="0"/>
      <c r="FAJ111" s="0"/>
      <c r="FAK111" s="0"/>
      <c r="FAL111" s="0"/>
      <c r="FAM111" s="0"/>
      <c r="FAN111" s="0"/>
      <c r="FAO111" s="0"/>
      <c r="FAP111" s="0"/>
      <c r="FAQ111" s="0"/>
      <c r="FAR111" s="0"/>
      <c r="FAS111" s="0"/>
      <c r="FAT111" s="0"/>
      <c r="FAU111" s="0"/>
      <c r="FAV111" s="0"/>
      <c r="FAW111" s="0"/>
      <c r="FAX111" s="0"/>
      <c r="FAY111" s="0"/>
      <c r="FAZ111" s="0"/>
      <c r="FBA111" s="0"/>
      <c r="FBB111" s="0"/>
      <c r="FBC111" s="0"/>
      <c r="FBD111" s="0"/>
      <c r="FBE111" s="0"/>
      <c r="FBF111" s="0"/>
      <c r="FBG111" s="0"/>
      <c r="FBH111" s="0"/>
      <c r="FBI111" s="0"/>
      <c r="FBJ111" s="0"/>
      <c r="FBK111" s="0"/>
      <c r="FBL111" s="0"/>
      <c r="FBM111" s="0"/>
      <c r="FBN111" s="0"/>
      <c r="FBO111" s="0"/>
      <c r="FBP111" s="0"/>
      <c r="FBQ111" s="0"/>
      <c r="FBR111" s="0"/>
      <c r="FBS111" s="0"/>
      <c r="FBT111" s="0"/>
      <c r="FBU111" s="0"/>
      <c r="FBV111" s="0"/>
      <c r="FBW111" s="0"/>
      <c r="FBX111" s="0"/>
      <c r="FBY111" s="0"/>
      <c r="FBZ111" s="0"/>
      <c r="FCA111" s="0"/>
      <c r="FCB111" s="0"/>
      <c r="FCC111" s="0"/>
      <c r="FCD111" s="0"/>
      <c r="FCE111" s="0"/>
      <c r="FCF111" s="0"/>
      <c r="FCG111" s="0"/>
      <c r="FCH111" s="0"/>
      <c r="FCI111" s="0"/>
      <c r="FCJ111" s="0"/>
      <c r="FCK111" s="0"/>
      <c r="FCL111" s="0"/>
      <c r="FCM111" s="0"/>
      <c r="FCN111" s="0"/>
      <c r="FCO111" s="0"/>
      <c r="FCP111" s="0"/>
      <c r="FCQ111" s="0"/>
      <c r="FCR111" s="0"/>
      <c r="FCS111" s="0"/>
      <c r="FCT111" s="0"/>
      <c r="FCU111" s="0"/>
      <c r="FCV111" s="0"/>
      <c r="FCW111" s="0"/>
      <c r="FCX111" s="0"/>
      <c r="FCY111" s="0"/>
      <c r="FCZ111" s="0"/>
      <c r="FDA111" s="0"/>
      <c r="FDB111" s="0"/>
      <c r="FDC111" s="0"/>
      <c r="FDD111" s="0"/>
      <c r="FDE111" s="0"/>
      <c r="FDF111" s="0"/>
      <c r="FDG111" s="0"/>
      <c r="FDH111" s="0"/>
      <c r="FDI111" s="0"/>
      <c r="FDJ111" s="0"/>
      <c r="FDK111" s="0"/>
      <c r="FDL111" s="0"/>
      <c r="FDM111" s="0"/>
      <c r="FDN111" s="0"/>
      <c r="FDO111" s="0"/>
      <c r="FDP111" s="0"/>
      <c r="FDQ111" s="0"/>
      <c r="FDR111" s="0"/>
      <c r="FDS111" s="0"/>
      <c r="FDT111" s="0"/>
      <c r="FDU111" s="0"/>
      <c r="FDV111" s="0"/>
      <c r="FDW111" s="0"/>
      <c r="FDX111" s="0"/>
      <c r="FDY111" s="0"/>
      <c r="FDZ111" s="0"/>
      <c r="FEA111" s="0"/>
      <c r="FEB111" s="0"/>
      <c r="FEC111" s="0"/>
      <c r="FED111" s="0"/>
      <c r="FEE111" s="0"/>
      <c r="FEF111" s="0"/>
      <c r="FEG111" s="0"/>
      <c r="FEH111" s="0"/>
      <c r="FEI111" s="0"/>
      <c r="FEJ111" s="0"/>
      <c r="FEK111" s="0"/>
      <c r="FEL111" s="0"/>
      <c r="FEM111" s="0"/>
      <c r="FEN111" s="0"/>
      <c r="FEO111" s="0"/>
      <c r="FEP111" s="0"/>
      <c r="FEQ111" s="0"/>
      <c r="FER111" s="0"/>
      <c r="FES111" s="0"/>
      <c r="FET111" s="0"/>
      <c r="FEU111" s="0"/>
      <c r="FEV111" s="0"/>
      <c r="FEW111" s="0"/>
      <c r="FEX111" s="0"/>
      <c r="FEY111" s="0"/>
      <c r="FEZ111" s="0"/>
      <c r="FFA111" s="0"/>
      <c r="FFB111" s="0"/>
      <c r="FFC111" s="0"/>
      <c r="FFD111" s="0"/>
      <c r="FFE111" s="0"/>
      <c r="FFF111" s="0"/>
      <c r="FFG111" s="0"/>
      <c r="FFH111" s="0"/>
      <c r="FFI111" s="0"/>
      <c r="FFJ111" s="0"/>
      <c r="FFK111" s="0"/>
      <c r="FFL111" s="0"/>
      <c r="FFM111" s="0"/>
      <c r="FFN111" s="0"/>
      <c r="FFO111" s="0"/>
      <c r="FFP111" s="0"/>
      <c r="FFQ111" s="0"/>
      <c r="FFR111" s="0"/>
      <c r="FFS111" s="0"/>
      <c r="FFT111" s="0"/>
      <c r="FFU111" s="0"/>
      <c r="FFV111" s="0"/>
      <c r="FFW111" s="0"/>
      <c r="FFX111" s="0"/>
      <c r="FFY111" s="0"/>
      <c r="FFZ111" s="0"/>
      <c r="FGA111" s="0"/>
      <c r="FGB111" s="0"/>
      <c r="FGC111" s="0"/>
      <c r="FGD111" s="0"/>
      <c r="FGE111" s="0"/>
      <c r="FGF111" s="0"/>
      <c r="FGG111" s="0"/>
      <c r="FGH111" s="0"/>
      <c r="FGI111" s="0"/>
      <c r="FGJ111" s="0"/>
      <c r="FGK111" s="0"/>
      <c r="FGL111" s="0"/>
      <c r="FGM111" s="0"/>
      <c r="FGN111" s="0"/>
      <c r="FGO111" s="0"/>
      <c r="FGP111" s="0"/>
      <c r="FGQ111" s="0"/>
      <c r="FGR111" s="0"/>
      <c r="FGS111" s="0"/>
      <c r="FGT111" s="0"/>
      <c r="FGU111" s="0"/>
      <c r="FGV111" s="0"/>
      <c r="FGW111" s="0"/>
      <c r="FGX111" s="0"/>
      <c r="FGY111" s="0"/>
      <c r="FGZ111" s="0"/>
      <c r="FHA111" s="0"/>
      <c r="FHB111" s="0"/>
      <c r="FHC111" s="0"/>
      <c r="FHD111" s="0"/>
      <c r="FHE111" s="0"/>
      <c r="FHF111" s="0"/>
      <c r="FHG111" s="0"/>
      <c r="FHH111" s="0"/>
      <c r="FHI111" s="0"/>
      <c r="FHJ111" s="0"/>
      <c r="FHK111" s="0"/>
      <c r="FHL111" s="0"/>
      <c r="FHM111" s="0"/>
      <c r="FHN111" s="0"/>
      <c r="FHO111" s="0"/>
      <c r="FHP111" s="0"/>
      <c r="FHQ111" s="0"/>
      <c r="FHR111" s="0"/>
      <c r="FHS111" s="0"/>
      <c r="FHT111" s="0"/>
      <c r="FHU111" s="0"/>
      <c r="FHV111" s="0"/>
      <c r="FHW111" s="0"/>
      <c r="FHX111" s="0"/>
      <c r="FHY111" s="0"/>
      <c r="FHZ111" s="0"/>
      <c r="FIA111" s="0"/>
      <c r="FIB111" s="0"/>
      <c r="FIC111" s="0"/>
      <c r="FID111" s="0"/>
      <c r="FIE111" s="0"/>
      <c r="FIF111" s="0"/>
      <c r="FIG111" s="0"/>
      <c r="FIH111" s="0"/>
      <c r="FII111" s="0"/>
      <c r="FIJ111" s="0"/>
      <c r="FIK111" s="0"/>
      <c r="FIL111" s="0"/>
      <c r="FIM111" s="0"/>
      <c r="FIN111" s="0"/>
      <c r="FIO111" s="0"/>
      <c r="FIP111" s="0"/>
      <c r="FIQ111" s="0"/>
      <c r="FIR111" s="0"/>
      <c r="FIS111" s="0"/>
      <c r="FIT111" s="0"/>
      <c r="FIU111" s="0"/>
      <c r="FIV111" s="0"/>
      <c r="FIW111" s="0"/>
      <c r="FIX111" s="0"/>
      <c r="FIY111" s="0"/>
      <c r="FIZ111" s="0"/>
      <c r="FJA111" s="0"/>
      <c r="FJB111" s="0"/>
      <c r="FJC111" s="0"/>
      <c r="FJD111" s="0"/>
      <c r="FJE111" s="0"/>
      <c r="FJF111" s="0"/>
      <c r="FJG111" s="0"/>
      <c r="FJH111" s="0"/>
      <c r="FJI111" s="0"/>
      <c r="FJJ111" s="0"/>
      <c r="FJK111" s="0"/>
      <c r="FJL111" s="0"/>
      <c r="FJM111" s="0"/>
      <c r="FJN111" s="0"/>
      <c r="FJO111" s="0"/>
      <c r="FJP111" s="0"/>
      <c r="FJQ111" s="0"/>
      <c r="FJR111" s="0"/>
      <c r="FJS111" s="0"/>
      <c r="FJT111" s="0"/>
      <c r="FJU111" s="0"/>
      <c r="FJV111" s="0"/>
      <c r="FJW111" s="0"/>
      <c r="FJX111" s="0"/>
      <c r="FJY111" s="0"/>
      <c r="FJZ111" s="0"/>
      <c r="FKA111" s="0"/>
      <c r="FKB111" s="0"/>
      <c r="FKC111" s="0"/>
      <c r="FKD111" s="0"/>
      <c r="FKE111" s="0"/>
      <c r="FKF111" s="0"/>
      <c r="FKG111" s="0"/>
      <c r="FKH111" s="0"/>
      <c r="FKI111" s="0"/>
      <c r="FKJ111" s="0"/>
      <c r="FKK111" s="0"/>
      <c r="FKL111" s="0"/>
      <c r="FKM111" s="0"/>
      <c r="FKN111" s="0"/>
      <c r="FKO111" s="0"/>
      <c r="FKP111" s="0"/>
      <c r="FKQ111" s="0"/>
      <c r="FKR111" s="0"/>
      <c r="FKS111" s="0"/>
      <c r="FKT111" s="0"/>
      <c r="FKU111" s="0"/>
      <c r="FKV111" s="0"/>
      <c r="FKW111" s="0"/>
      <c r="FKX111" s="0"/>
      <c r="FKY111" s="0"/>
      <c r="FKZ111" s="0"/>
      <c r="FLA111" s="0"/>
      <c r="FLB111" s="0"/>
      <c r="FLC111" s="0"/>
      <c r="FLD111" s="0"/>
      <c r="FLE111" s="0"/>
      <c r="FLF111" s="0"/>
      <c r="FLG111" s="0"/>
      <c r="FLH111" s="0"/>
      <c r="FLI111" s="0"/>
      <c r="FLJ111" s="0"/>
      <c r="FLK111" s="0"/>
      <c r="FLL111" s="0"/>
      <c r="FLM111" s="0"/>
      <c r="FLN111" s="0"/>
      <c r="FLO111" s="0"/>
      <c r="FLP111" s="0"/>
      <c r="FLQ111" s="0"/>
      <c r="FLR111" s="0"/>
      <c r="FLS111" s="0"/>
      <c r="FLT111" s="0"/>
      <c r="FLU111" s="0"/>
      <c r="FLV111" s="0"/>
      <c r="FLW111" s="0"/>
      <c r="FLX111" s="0"/>
      <c r="FLY111" s="0"/>
      <c r="FLZ111" s="0"/>
      <c r="FMA111" s="0"/>
      <c r="FMB111" s="0"/>
      <c r="FMC111" s="0"/>
      <c r="FMD111" s="0"/>
      <c r="FME111" s="0"/>
      <c r="FMF111" s="0"/>
      <c r="FMG111" s="0"/>
      <c r="FMH111" s="0"/>
      <c r="FMI111" s="0"/>
      <c r="FMJ111" s="0"/>
      <c r="FMK111" s="0"/>
      <c r="FML111" s="0"/>
      <c r="FMM111" s="0"/>
      <c r="FMN111" s="0"/>
      <c r="FMO111" s="0"/>
      <c r="FMP111" s="0"/>
      <c r="FMQ111" s="0"/>
      <c r="FMR111" s="0"/>
      <c r="FMS111" s="0"/>
      <c r="FMT111" s="0"/>
      <c r="FMU111" s="0"/>
      <c r="FMV111" s="0"/>
      <c r="FMW111" s="0"/>
      <c r="FMX111" s="0"/>
      <c r="FMY111" s="0"/>
      <c r="FMZ111" s="0"/>
      <c r="FNA111" s="0"/>
      <c r="FNB111" s="0"/>
      <c r="FNC111" s="0"/>
      <c r="FND111" s="0"/>
      <c r="FNE111" s="0"/>
      <c r="FNF111" s="0"/>
      <c r="FNG111" s="0"/>
      <c r="FNH111" s="0"/>
      <c r="FNI111" s="0"/>
      <c r="FNJ111" s="0"/>
      <c r="FNK111" s="0"/>
      <c r="FNL111" s="0"/>
      <c r="FNM111" s="0"/>
      <c r="FNN111" s="0"/>
      <c r="FNO111" s="0"/>
      <c r="FNP111" s="0"/>
      <c r="FNQ111" s="0"/>
      <c r="FNR111" s="0"/>
      <c r="FNS111" s="0"/>
      <c r="FNT111" s="0"/>
      <c r="FNU111" s="0"/>
      <c r="FNV111" s="0"/>
      <c r="FNW111" s="0"/>
      <c r="FNX111" s="0"/>
      <c r="FNY111" s="0"/>
      <c r="FNZ111" s="0"/>
      <c r="FOA111" s="0"/>
      <c r="FOB111" s="0"/>
      <c r="FOC111" s="0"/>
      <c r="FOD111" s="0"/>
      <c r="FOE111" s="0"/>
      <c r="FOF111" s="0"/>
      <c r="FOG111" s="0"/>
      <c r="FOH111" s="0"/>
      <c r="FOI111" s="0"/>
      <c r="FOJ111" s="0"/>
      <c r="FOK111" s="0"/>
      <c r="FOL111" s="0"/>
      <c r="FOM111" s="0"/>
      <c r="FON111" s="0"/>
      <c r="FOO111" s="0"/>
      <c r="FOP111" s="0"/>
      <c r="FOQ111" s="0"/>
      <c r="FOR111" s="0"/>
      <c r="FOS111" s="0"/>
      <c r="FOT111" s="0"/>
      <c r="FOU111" s="0"/>
      <c r="FOV111" s="0"/>
      <c r="FOW111" s="0"/>
      <c r="FOX111" s="0"/>
      <c r="FOY111" s="0"/>
      <c r="FOZ111" s="0"/>
      <c r="FPA111" s="0"/>
      <c r="FPB111" s="0"/>
      <c r="FPC111" s="0"/>
      <c r="FPD111" s="0"/>
      <c r="FPE111" s="0"/>
      <c r="FPF111" s="0"/>
      <c r="FPG111" s="0"/>
      <c r="FPH111" s="0"/>
      <c r="FPI111" s="0"/>
      <c r="FPJ111" s="0"/>
      <c r="FPK111" s="0"/>
      <c r="FPL111" s="0"/>
      <c r="FPM111" s="0"/>
      <c r="FPN111" s="0"/>
      <c r="FPO111" s="0"/>
      <c r="FPP111" s="0"/>
      <c r="FPQ111" s="0"/>
      <c r="FPR111" s="0"/>
      <c r="FPS111" s="0"/>
      <c r="FPT111" s="0"/>
      <c r="FPU111" s="0"/>
      <c r="FPV111" s="0"/>
      <c r="FPW111" s="0"/>
      <c r="FPX111" s="0"/>
      <c r="FPY111" s="0"/>
      <c r="FPZ111" s="0"/>
      <c r="FQA111" s="0"/>
      <c r="FQB111" s="0"/>
      <c r="FQC111" s="0"/>
      <c r="FQD111" s="0"/>
      <c r="FQE111" s="0"/>
      <c r="FQF111" s="0"/>
      <c r="FQG111" s="0"/>
      <c r="FQH111" s="0"/>
      <c r="FQI111" s="0"/>
      <c r="FQJ111" s="0"/>
      <c r="FQK111" s="0"/>
      <c r="FQL111" s="0"/>
      <c r="FQM111" s="0"/>
      <c r="FQN111" s="0"/>
      <c r="FQO111" s="0"/>
      <c r="FQP111" s="0"/>
      <c r="FQQ111" s="0"/>
      <c r="FQR111" s="0"/>
      <c r="FQS111" s="0"/>
      <c r="FQT111" s="0"/>
      <c r="FQU111" s="0"/>
      <c r="FQV111" s="0"/>
      <c r="FQW111" s="0"/>
      <c r="FQX111" s="0"/>
      <c r="FQY111" s="0"/>
      <c r="FQZ111" s="0"/>
      <c r="FRA111" s="0"/>
      <c r="FRB111" s="0"/>
      <c r="FRC111" s="0"/>
      <c r="FRD111" s="0"/>
      <c r="FRE111" s="0"/>
      <c r="FRF111" s="0"/>
      <c r="FRG111" s="0"/>
      <c r="FRH111" s="0"/>
      <c r="FRI111" s="0"/>
      <c r="FRJ111" s="0"/>
      <c r="FRK111" s="0"/>
      <c r="FRL111" s="0"/>
      <c r="FRM111" s="0"/>
      <c r="FRN111" s="0"/>
      <c r="FRO111" s="0"/>
      <c r="FRP111" s="0"/>
      <c r="FRQ111" s="0"/>
      <c r="FRR111" s="0"/>
      <c r="FRS111" s="0"/>
      <c r="FRT111" s="0"/>
      <c r="FRU111" s="0"/>
      <c r="FRV111" s="0"/>
      <c r="FRW111" s="0"/>
      <c r="FRX111" s="0"/>
      <c r="FRY111" s="0"/>
      <c r="FRZ111" s="0"/>
      <c r="FSA111" s="0"/>
      <c r="FSB111" s="0"/>
      <c r="FSC111" s="0"/>
      <c r="FSD111" s="0"/>
      <c r="FSE111" s="0"/>
      <c r="FSF111" s="0"/>
      <c r="FSG111" s="0"/>
      <c r="FSH111" s="0"/>
      <c r="FSI111" s="0"/>
      <c r="FSJ111" s="0"/>
      <c r="FSK111" s="0"/>
      <c r="FSL111" s="0"/>
      <c r="FSM111" s="0"/>
      <c r="FSN111" s="0"/>
      <c r="FSO111" s="0"/>
      <c r="FSP111" s="0"/>
      <c r="FSQ111" s="0"/>
      <c r="FSR111" s="0"/>
      <c r="FSS111" s="0"/>
      <c r="FST111" s="0"/>
      <c r="FSU111" s="0"/>
      <c r="FSV111" s="0"/>
      <c r="FSW111" s="0"/>
      <c r="FSX111" s="0"/>
      <c r="FSY111" s="0"/>
      <c r="FSZ111" s="0"/>
      <c r="FTA111" s="0"/>
      <c r="FTB111" s="0"/>
      <c r="FTC111" s="0"/>
      <c r="FTD111" s="0"/>
      <c r="FTE111" s="0"/>
      <c r="FTF111" s="0"/>
      <c r="FTG111" s="0"/>
      <c r="FTH111" s="0"/>
      <c r="FTI111" s="0"/>
      <c r="FTJ111" s="0"/>
      <c r="FTK111" s="0"/>
      <c r="FTL111" s="0"/>
      <c r="FTM111" s="0"/>
      <c r="FTN111" s="0"/>
      <c r="FTO111" s="0"/>
      <c r="FTP111" s="0"/>
      <c r="FTQ111" s="0"/>
      <c r="FTR111" s="0"/>
      <c r="FTS111" s="0"/>
      <c r="FTT111" s="0"/>
      <c r="FTU111" s="0"/>
      <c r="FTV111" s="0"/>
      <c r="FTW111" s="0"/>
      <c r="FTX111" s="0"/>
      <c r="FTY111" s="0"/>
      <c r="FTZ111" s="0"/>
      <c r="FUA111" s="0"/>
      <c r="FUB111" s="0"/>
      <c r="FUC111" s="0"/>
      <c r="FUD111" s="0"/>
      <c r="FUE111" s="0"/>
      <c r="FUF111" s="0"/>
      <c r="FUG111" s="0"/>
      <c r="FUH111" s="0"/>
      <c r="FUI111" s="0"/>
      <c r="FUJ111" s="0"/>
      <c r="FUK111" s="0"/>
      <c r="FUL111" s="0"/>
      <c r="FUM111" s="0"/>
      <c r="FUN111" s="0"/>
      <c r="FUO111" s="0"/>
      <c r="FUP111" s="0"/>
      <c r="FUQ111" s="0"/>
      <c r="FUR111" s="0"/>
      <c r="FUS111" s="0"/>
      <c r="FUT111" s="0"/>
      <c r="FUU111" s="0"/>
      <c r="FUV111" s="0"/>
      <c r="FUW111" s="0"/>
      <c r="FUX111" s="0"/>
      <c r="FUY111" s="0"/>
      <c r="FUZ111" s="0"/>
      <c r="FVA111" s="0"/>
      <c r="FVB111" s="0"/>
      <c r="FVC111" s="0"/>
      <c r="FVD111" s="0"/>
      <c r="FVE111" s="0"/>
      <c r="FVF111" s="0"/>
      <c r="FVG111" s="0"/>
      <c r="FVH111" s="0"/>
      <c r="FVI111" s="0"/>
      <c r="FVJ111" s="0"/>
      <c r="FVK111" s="0"/>
      <c r="FVL111" s="0"/>
      <c r="FVM111" s="0"/>
      <c r="FVN111" s="0"/>
      <c r="FVO111" s="0"/>
      <c r="FVP111" s="0"/>
      <c r="FVQ111" s="0"/>
      <c r="FVR111" s="0"/>
      <c r="FVS111" s="0"/>
      <c r="FVT111" s="0"/>
      <c r="FVU111" s="0"/>
      <c r="FVV111" s="0"/>
      <c r="FVW111" s="0"/>
      <c r="FVX111" s="0"/>
      <c r="FVY111" s="0"/>
      <c r="FVZ111" s="0"/>
      <c r="FWA111" s="0"/>
      <c r="FWB111" s="0"/>
      <c r="FWC111" s="0"/>
      <c r="FWD111" s="0"/>
      <c r="FWE111" s="0"/>
      <c r="FWF111" s="0"/>
      <c r="FWG111" s="0"/>
      <c r="FWH111" s="0"/>
      <c r="FWI111" s="0"/>
      <c r="FWJ111" s="0"/>
      <c r="FWK111" s="0"/>
      <c r="FWL111" s="0"/>
      <c r="FWM111" s="0"/>
      <c r="FWN111" s="0"/>
      <c r="FWO111" s="0"/>
      <c r="FWP111" s="0"/>
      <c r="FWQ111" s="0"/>
      <c r="FWR111" s="0"/>
      <c r="FWS111" s="0"/>
      <c r="FWT111" s="0"/>
      <c r="FWU111" s="0"/>
      <c r="FWV111" s="0"/>
      <c r="FWW111" s="0"/>
      <c r="FWX111" s="0"/>
      <c r="FWY111" s="0"/>
      <c r="FWZ111" s="0"/>
      <c r="FXA111" s="0"/>
      <c r="FXB111" s="0"/>
      <c r="FXC111" s="0"/>
      <c r="FXD111" s="0"/>
      <c r="FXE111" s="0"/>
      <c r="FXF111" s="0"/>
      <c r="FXG111" s="0"/>
      <c r="FXH111" s="0"/>
      <c r="FXI111" s="0"/>
      <c r="FXJ111" s="0"/>
      <c r="FXK111" s="0"/>
      <c r="FXL111" s="0"/>
      <c r="FXM111" s="0"/>
      <c r="FXN111" s="0"/>
      <c r="FXO111" s="0"/>
      <c r="FXP111" s="0"/>
      <c r="FXQ111" s="0"/>
      <c r="FXR111" s="0"/>
      <c r="FXS111" s="0"/>
      <c r="FXT111" s="0"/>
      <c r="FXU111" s="0"/>
      <c r="FXV111" s="0"/>
      <c r="FXW111" s="0"/>
      <c r="FXX111" s="0"/>
      <c r="FXY111" s="0"/>
      <c r="FXZ111" s="0"/>
      <c r="FYA111" s="0"/>
      <c r="FYB111" s="0"/>
      <c r="FYC111" s="0"/>
      <c r="FYD111" s="0"/>
      <c r="FYE111" s="0"/>
      <c r="FYF111" s="0"/>
      <c r="FYG111" s="0"/>
      <c r="FYH111" s="0"/>
      <c r="FYI111" s="0"/>
      <c r="FYJ111" s="0"/>
      <c r="FYK111" s="0"/>
      <c r="FYL111" s="0"/>
      <c r="FYM111" s="0"/>
      <c r="FYN111" s="0"/>
      <c r="FYO111" s="0"/>
      <c r="FYP111" s="0"/>
      <c r="FYQ111" s="0"/>
      <c r="FYR111" s="0"/>
      <c r="FYS111" s="0"/>
      <c r="FYT111" s="0"/>
      <c r="FYU111" s="0"/>
      <c r="FYV111" s="0"/>
      <c r="FYW111" s="0"/>
      <c r="FYX111" s="0"/>
      <c r="FYY111" s="0"/>
      <c r="FYZ111" s="0"/>
      <c r="FZA111" s="0"/>
      <c r="FZB111" s="0"/>
      <c r="FZC111" s="0"/>
      <c r="FZD111" s="0"/>
      <c r="FZE111" s="0"/>
      <c r="FZF111" s="0"/>
      <c r="FZG111" s="0"/>
      <c r="FZH111" s="0"/>
      <c r="FZI111" s="0"/>
      <c r="FZJ111" s="0"/>
      <c r="FZK111" s="0"/>
      <c r="FZL111" s="0"/>
      <c r="FZM111" s="0"/>
      <c r="FZN111" s="0"/>
      <c r="FZO111" s="0"/>
      <c r="FZP111" s="0"/>
      <c r="FZQ111" s="0"/>
      <c r="FZR111" s="0"/>
      <c r="FZS111" s="0"/>
      <c r="FZT111" s="0"/>
      <c r="FZU111" s="0"/>
      <c r="FZV111" s="0"/>
      <c r="FZW111" s="0"/>
      <c r="FZX111" s="0"/>
      <c r="FZY111" s="0"/>
      <c r="FZZ111" s="0"/>
      <c r="GAA111" s="0"/>
      <c r="GAB111" s="0"/>
      <c r="GAC111" s="0"/>
      <c r="GAD111" s="0"/>
      <c r="GAE111" s="0"/>
      <c r="GAF111" s="0"/>
      <c r="GAG111" s="0"/>
      <c r="GAH111" s="0"/>
      <c r="GAI111" s="0"/>
      <c r="GAJ111" s="0"/>
      <c r="GAK111" s="0"/>
      <c r="GAL111" s="0"/>
      <c r="GAM111" s="0"/>
      <c r="GAN111" s="0"/>
      <c r="GAO111" s="0"/>
      <c r="GAP111" s="0"/>
      <c r="GAQ111" s="0"/>
      <c r="GAR111" s="0"/>
      <c r="GAS111" s="0"/>
      <c r="GAT111" s="0"/>
      <c r="GAU111" s="0"/>
      <c r="GAV111" s="0"/>
      <c r="GAW111" s="0"/>
      <c r="GAX111" s="0"/>
      <c r="GAY111" s="0"/>
      <c r="GAZ111" s="0"/>
      <c r="GBA111" s="0"/>
      <c r="GBB111" s="0"/>
      <c r="GBC111" s="0"/>
      <c r="GBD111" s="0"/>
      <c r="GBE111" s="0"/>
      <c r="GBF111" s="0"/>
      <c r="GBG111" s="0"/>
      <c r="GBH111" s="0"/>
      <c r="GBI111" s="0"/>
      <c r="GBJ111" s="0"/>
      <c r="GBK111" s="0"/>
      <c r="GBL111" s="0"/>
      <c r="GBM111" s="0"/>
      <c r="GBN111" s="0"/>
      <c r="GBO111" s="0"/>
      <c r="GBP111" s="0"/>
      <c r="GBQ111" s="0"/>
      <c r="GBR111" s="0"/>
      <c r="GBS111" s="0"/>
      <c r="GBT111" s="0"/>
      <c r="GBU111" s="0"/>
      <c r="GBV111" s="0"/>
      <c r="GBW111" s="0"/>
      <c r="GBX111" s="0"/>
      <c r="GBY111" s="0"/>
      <c r="GBZ111" s="0"/>
      <c r="GCA111" s="0"/>
      <c r="GCB111" s="0"/>
      <c r="GCC111" s="0"/>
      <c r="GCD111" s="0"/>
      <c r="GCE111" s="0"/>
      <c r="GCF111" s="0"/>
      <c r="GCG111" s="0"/>
      <c r="GCH111" s="0"/>
      <c r="GCI111" s="0"/>
      <c r="GCJ111" s="0"/>
      <c r="GCK111" s="0"/>
      <c r="GCL111" s="0"/>
      <c r="GCM111" s="0"/>
      <c r="GCN111" s="0"/>
      <c r="GCO111" s="0"/>
      <c r="GCP111" s="0"/>
      <c r="GCQ111" s="0"/>
      <c r="GCR111" s="0"/>
      <c r="GCS111" s="0"/>
      <c r="GCT111" s="0"/>
      <c r="GCU111" s="0"/>
      <c r="GCV111" s="0"/>
      <c r="GCW111" s="0"/>
      <c r="GCX111" s="0"/>
      <c r="GCY111" s="0"/>
      <c r="GCZ111" s="0"/>
      <c r="GDA111" s="0"/>
      <c r="GDB111" s="0"/>
      <c r="GDC111" s="0"/>
      <c r="GDD111" s="0"/>
      <c r="GDE111" s="0"/>
      <c r="GDF111" s="0"/>
      <c r="GDG111" s="0"/>
      <c r="GDH111" s="0"/>
      <c r="GDI111" s="0"/>
      <c r="GDJ111" s="0"/>
      <c r="GDK111" s="0"/>
      <c r="GDL111" s="0"/>
      <c r="GDM111" s="0"/>
      <c r="GDN111" s="0"/>
      <c r="GDO111" s="0"/>
      <c r="GDP111" s="0"/>
      <c r="GDQ111" s="0"/>
      <c r="GDR111" s="0"/>
      <c r="GDS111" s="0"/>
      <c r="GDT111" s="0"/>
      <c r="GDU111" s="0"/>
      <c r="GDV111" s="0"/>
      <c r="GDW111" s="0"/>
      <c r="GDX111" s="0"/>
      <c r="GDY111" s="0"/>
      <c r="GDZ111" s="0"/>
      <c r="GEA111" s="0"/>
      <c r="GEB111" s="0"/>
      <c r="GEC111" s="0"/>
      <c r="GED111" s="0"/>
      <c r="GEE111" s="0"/>
      <c r="GEF111" s="0"/>
      <c r="GEG111" s="0"/>
      <c r="GEH111" s="0"/>
      <c r="GEI111" s="0"/>
      <c r="GEJ111" s="0"/>
      <c r="GEK111" s="0"/>
      <c r="GEL111" s="0"/>
      <c r="GEM111" s="0"/>
      <c r="GEN111" s="0"/>
      <c r="GEO111" s="0"/>
      <c r="GEP111" s="0"/>
      <c r="GEQ111" s="0"/>
      <c r="GER111" s="0"/>
      <c r="GES111" s="0"/>
      <c r="GET111" s="0"/>
      <c r="GEU111" s="0"/>
      <c r="GEV111" s="0"/>
      <c r="GEW111" s="0"/>
      <c r="GEX111" s="0"/>
      <c r="GEY111" s="0"/>
      <c r="GEZ111" s="0"/>
      <c r="GFA111" s="0"/>
      <c r="GFB111" s="0"/>
      <c r="GFC111" s="0"/>
      <c r="GFD111" s="0"/>
      <c r="GFE111" s="0"/>
      <c r="GFF111" s="0"/>
      <c r="GFG111" s="0"/>
      <c r="GFH111" s="0"/>
      <c r="GFI111" s="0"/>
      <c r="GFJ111" s="0"/>
      <c r="GFK111" s="0"/>
      <c r="GFL111" s="0"/>
      <c r="GFM111" s="0"/>
      <c r="GFN111" s="0"/>
      <c r="GFO111" s="0"/>
      <c r="GFP111" s="0"/>
      <c r="GFQ111" s="0"/>
      <c r="GFR111" s="0"/>
      <c r="GFS111" s="0"/>
      <c r="GFT111" s="0"/>
      <c r="GFU111" s="0"/>
      <c r="GFV111" s="0"/>
      <c r="GFW111" s="0"/>
      <c r="GFX111" s="0"/>
      <c r="GFY111" s="0"/>
      <c r="GFZ111" s="0"/>
      <c r="GGA111" s="0"/>
      <c r="GGB111" s="0"/>
      <c r="GGC111" s="0"/>
      <c r="GGD111" s="0"/>
      <c r="GGE111" s="0"/>
      <c r="GGF111" s="0"/>
      <c r="GGG111" s="0"/>
      <c r="GGH111" s="0"/>
      <c r="GGI111" s="0"/>
      <c r="GGJ111" s="0"/>
      <c r="GGK111" s="0"/>
      <c r="GGL111" s="0"/>
      <c r="GGM111" s="0"/>
      <c r="GGN111" s="0"/>
      <c r="GGO111" s="0"/>
      <c r="GGP111" s="0"/>
      <c r="GGQ111" s="0"/>
      <c r="GGR111" s="0"/>
      <c r="GGS111" s="0"/>
      <c r="GGT111" s="0"/>
      <c r="GGU111" s="0"/>
      <c r="GGV111" s="0"/>
      <c r="GGW111" s="0"/>
      <c r="GGX111" s="0"/>
      <c r="GGY111" s="0"/>
      <c r="GGZ111" s="0"/>
      <c r="GHA111" s="0"/>
      <c r="GHB111" s="0"/>
      <c r="GHC111" s="0"/>
      <c r="GHD111" s="0"/>
      <c r="GHE111" s="0"/>
      <c r="GHF111" s="0"/>
      <c r="GHG111" s="0"/>
      <c r="GHH111" s="0"/>
      <c r="GHI111" s="0"/>
      <c r="GHJ111" s="0"/>
      <c r="GHK111" s="0"/>
      <c r="GHL111" s="0"/>
      <c r="GHM111" s="0"/>
      <c r="GHN111" s="0"/>
      <c r="GHO111" s="0"/>
      <c r="GHP111" s="0"/>
      <c r="GHQ111" s="0"/>
      <c r="GHR111" s="0"/>
      <c r="GHS111" s="0"/>
      <c r="GHT111" s="0"/>
      <c r="GHU111" s="0"/>
      <c r="GHV111" s="0"/>
      <c r="GHW111" s="0"/>
      <c r="GHX111" s="0"/>
      <c r="GHY111" s="0"/>
      <c r="GHZ111" s="0"/>
      <c r="GIA111" s="0"/>
      <c r="GIB111" s="0"/>
      <c r="GIC111" s="0"/>
      <c r="GID111" s="0"/>
      <c r="GIE111" s="0"/>
      <c r="GIF111" s="0"/>
      <c r="GIG111" s="0"/>
      <c r="GIH111" s="0"/>
      <c r="GII111" s="0"/>
      <c r="GIJ111" s="0"/>
      <c r="GIK111" s="0"/>
      <c r="GIL111" s="0"/>
      <c r="GIM111" s="0"/>
      <c r="GIN111" s="0"/>
      <c r="GIO111" s="0"/>
      <c r="GIP111" s="0"/>
      <c r="GIQ111" s="0"/>
      <c r="GIR111" s="0"/>
      <c r="GIS111" s="0"/>
      <c r="GIT111" s="0"/>
      <c r="GIU111" s="0"/>
      <c r="GIV111" s="0"/>
      <c r="GIW111" s="0"/>
      <c r="GIX111" s="0"/>
      <c r="GIY111" s="0"/>
      <c r="GIZ111" s="0"/>
      <c r="GJA111" s="0"/>
      <c r="GJB111" s="0"/>
      <c r="GJC111" s="0"/>
      <c r="GJD111" s="0"/>
      <c r="GJE111" s="0"/>
      <c r="GJF111" s="0"/>
      <c r="GJG111" s="0"/>
      <c r="GJH111" s="0"/>
      <c r="GJI111" s="0"/>
      <c r="GJJ111" s="0"/>
      <c r="GJK111" s="0"/>
      <c r="GJL111" s="0"/>
      <c r="GJM111" s="0"/>
      <c r="GJN111" s="0"/>
      <c r="GJO111" s="0"/>
      <c r="GJP111" s="0"/>
      <c r="GJQ111" s="0"/>
      <c r="GJR111" s="0"/>
      <c r="GJS111" s="0"/>
      <c r="GJT111" s="0"/>
      <c r="GJU111" s="0"/>
      <c r="GJV111" s="0"/>
      <c r="GJW111" s="0"/>
      <c r="GJX111" s="0"/>
      <c r="GJY111" s="0"/>
      <c r="GJZ111" s="0"/>
      <c r="GKA111" s="0"/>
      <c r="GKB111" s="0"/>
      <c r="GKC111" s="0"/>
      <c r="GKD111" s="0"/>
      <c r="GKE111" s="0"/>
      <c r="GKF111" s="0"/>
      <c r="GKG111" s="0"/>
      <c r="GKH111" s="0"/>
      <c r="GKI111" s="0"/>
      <c r="GKJ111" s="0"/>
      <c r="GKK111" s="0"/>
      <c r="GKL111" s="0"/>
      <c r="GKM111" s="0"/>
      <c r="GKN111" s="0"/>
      <c r="GKO111" s="0"/>
      <c r="GKP111" s="0"/>
      <c r="GKQ111" s="0"/>
      <c r="GKR111" s="0"/>
      <c r="GKS111" s="0"/>
      <c r="GKT111" s="0"/>
      <c r="GKU111" s="0"/>
      <c r="GKV111" s="0"/>
      <c r="GKW111" s="0"/>
      <c r="GKX111" s="0"/>
      <c r="GKY111" s="0"/>
      <c r="GKZ111" s="0"/>
      <c r="GLA111" s="0"/>
      <c r="GLB111" s="0"/>
      <c r="GLC111" s="0"/>
      <c r="GLD111" s="0"/>
      <c r="GLE111" s="0"/>
      <c r="GLF111" s="0"/>
      <c r="GLG111" s="0"/>
      <c r="GLH111" s="0"/>
      <c r="GLI111" s="0"/>
      <c r="GLJ111" s="0"/>
      <c r="GLK111" s="0"/>
      <c r="GLL111" s="0"/>
      <c r="GLM111" s="0"/>
      <c r="GLN111" s="0"/>
      <c r="GLO111" s="0"/>
      <c r="GLP111" s="0"/>
      <c r="GLQ111" s="0"/>
      <c r="GLR111" s="0"/>
      <c r="GLS111" s="0"/>
      <c r="GLT111" s="0"/>
      <c r="GLU111" s="0"/>
      <c r="GLV111" s="0"/>
      <c r="GLW111" s="0"/>
      <c r="GLX111" s="0"/>
      <c r="GLY111" s="0"/>
      <c r="GLZ111" s="0"/>
      <c r="GMA111" s="0"/>
      <c r="GMB111" s="0"/>
      <c r="GMC111" s="0"/>
      <c r="GMD111" s="0"/>
      <c r="GME111" s="0"/>
      <c r="GMF111" s="0"/>
      <c r="GMG111" s="0"/>
      <c r="GMH111" s="0"/>
      <c r="GMI111" s="0"/>
      <c r="GMJ111" s="0"/>
      <c r="GMK111" s="0"/>
      <c r="GML111" s="0"/>
      <c r="GMM111" s="0"/>
      <c r="GMN111" s="0"/>
      <c r="GMO111" s="0"/>
      <c r="GMP111" s="0"/>
      <c r="GMQ111" s="0"/>
      <c r="GMR111" s="0"/>
      <c r="GMS111" s="0"/>
      <c r="GMT111" s="0"/>
      <c r="GMU111" s="0"/>
      <c r="GMV111" s="0"/>
      <c r="GMW111" s="0"/>
      <c r="GMX111" s="0"/>
      <c r="GMY111" s="0"/>
      <c r="GMZ111" s="0"/>
      <c r="GNA111" s="0"/>
      <c r="GNB111" s="0"/>
      <c r="GNC111" s="0"/>
      <c r="GND111" s="0"/>
      <c r="GNE111" s="0"/>
      <c r="GNF111" s="0"/>
      <c r="GNG111" s="0"/>
      <c r="GNH111" s="0"/>
      <c r="GNI111" s="0"/>
      <c r="GNJ111" s="0"/>
      <c r="GNK111" s="0"/>
      <c r="GNL111" s="0"/>
      <c r="GNM111" s="0"/>
      <c r="GNN111" s="0"/>
      <c r="GNO111" s="0"/>
      <c r="GNP111" s="0"/>
      <c r="GNQ111" s="0"/>
      <c r="GNR111" s="0"/>
      <c r="GNS111" s="0"/>
      <c r="GNT111" s="0"/>
      <c r="GNU111" s="0"/>
      <c r="GNV111" s="0"/>
      <c r="GNW111" s="0"/>
      <c r="GNX111" s="0"/>
      <c r="GNY111" s="0"/>
      <c r="GNZ111" s="0"/>
      <c r="GOA111" s="0"/>
      <c r="GOB111" s="0"/>
      <c r="GOC111" s="0"/>
      <c r="GOD111" s="0"/>
      <c r="GOE111" s="0"/>
      <c r="GOF111" s="0"/>
      <c r="GOG111" s="0"/>
      <c r="GOH111" s="0"/>
      <c r="GOI111" s="0"/>
      <c r="GOJ111" s="0"/>
      <c r="GOK111" s="0"/>
      <c r="GOL111" s="0"/>
      <c r="GOM111" s="0"/>
      <c r="GON111" s="0"/>
      <c r="GOO111" s="0"/>
      <c r="GOP111" s="0"/>
      <c r="GOQ111" s="0"/>
      <c r="GOR111" s="0"/>
      <c r="GOS111" s="0"/>
      <c r="GOT111" s="0"/>
      <c r="GOU111" s="0"/>
      <c r="GOV111" s="0"/>
      <c r="GOW111" s="0"/>
      <c r="GOX111" s="0"/>
      <c r="GOY111" s="0"/>
      <c r="GOZ111" s="0"/>
      <c r="GPA111" s="0"/>
      <c r="GPB111" s="0"/>
      <c r="GPC111" s="0"/>
      <c r="GPD111" s="0"/>
      <c r="GPE111" s="0"/>
      <c r="GPF111" s="0"/>
      <c r="GPG111" s="0"/>
      <c r="GPH111" s="0"/>
      <c r="GPI111" s="0"/>
      <c r="GPJ111" s="0"/>
      <c r="GPK111" s="0"/>
      <c r="GPL111" s="0"/>
      <c r="GPM111" s="0"/>
      <c r="GPN111" s="0"/>
      <c r="GPO111" s="0"/>
      <c r="GPP111" s="0"/>
      <c r="GPQ111" s="0"/>
      <c r="GPR111" s="0"/>
      <c r="GPS111" s="0"/>
      <c r="GPT111" s="0"/>
      <c r="GPU111" s="0"/>
      <c r="GPV111" s="0"/>
      <c r="GPW111" s="0"/>
      <c r="GPX111" s="0"/>
      <c r="GPY111" s="0"/>
      <c r="GPZ111" s="0"/>
      <c r="GQA111" s="0"/>
      <c r="GQB111" s="0"/>
      <c r="GQC111" s="0"/>
      <c r="GQD111" s="0"/>
      <c r="GQE111" s="0"/>
      <c r="GQF111" s="0"/>
      <c r="GQG111" s="0"/>
      <c r="GQH111" s="0"/>
      <c r="GQI111" s="0"/>
      <c r="GQJ111" s="0"/>
      <c r="GQK111" s="0"/>
      <c r="GQL111" s="0"/>
      <c r="GQM111" s="0"/>
      <c r="GQN111" s="0"/>
      <c r="GQO111" s="0"/>
      <c r="GQP111" s="0"/>
      <c r="GQQ111" s="0"/>
      <c r="GQR111" s="0"/>
      <c r="GQS111" s="0"/>
      <c r="GQT111" s="0"/>
      <c r="GQU111" s="0"/>
      <c r="GQV111" s="0"/>
      <c r="GQW111" s="0"/>
      <c r="GQX111" s="0"/>
      <c r="GQY111" s="0"/>
      <c r="GQZ111" s="0"/>
      <c r="GRA111" s="0"/>
      <c r="GRB111" s="0"/>
      <c r="GRC111" s="0"/>
      <c r="GRD111" s="0"/>
      <c r="GRE111" s="0"/>
      <c r="GRF111" s="0"/>
      <c r="GRG111" s="0"/>
      <c r="GRH111" s="0"/>
      <c r="GRI111" s="0"/>
      <c r="GRJ111" s="0"/>
      <c r="GRK111" s="0"/>
      <c r="GRL111" s="0"/>
      <c r="GRM111" s="0"/>
      <c r="GRN111" s="0"/>
      <c r="GRO111" s="0"/>
      <c r="GRP111" s="0"/>
      <c r="GRQ111" s="0"/>
      <c r="GRR111" s="0"/>
      <c r="GRS111" s="0"/>
      <c r="GRT111" s="0"/>
      <c r="GRU111" s="0"/>
      <c r="GRV111" s="0"/>
      <c r="GRW111" s="0"/>
      <c r="GRX111" s="0"/>
      <c r="GRY111" s="0"/>
      <c r="GRZ111" s="0"/>
      <c r="GSA111" s="0"/>
      <c r="GSB111" s="0"/>
      <c r="GSC111" s="0"/>
      <c r="GSD111" s="0"/>
      <c r="GSE111" s="0"/>
      <c r="GSF111" s="0"/>
      <c r="GSG111" s="0"/>
      <c r="GSH111" s="0"/>
      <c r="GSI111" s="0"/>
      <c r="GSJ111" s="0"/>
      <c r="GSK111" s="0"/>
      <c r="GSL111" s="0"/>
      <c r="GSM111" s="0"/>
      <c r="GSN111" s="0"/>
      <c r="GSO111" s="0"/>
      <c r="GSP111" s="0"/>
      <c r="GSQ111" s="0"/>
      <c r="GSR111" s="0"/>
      <c r="GSS111" s="0"/>
      <c r="GST111" s="0"/>
      <c r="GSU111" s="0"/>
      <c r="GSV111" s="0"/>
      <c r="GSW111" s="0"/>
      <c r="GSX111" s="0"/>
      <c r="GSY111" s="0"/>
      <c r="GSZ111" s="0"/>
      <c r="GTA111" s="0"/>
      <c r="GTB111" s="0"/>
      <c r="GTC111" s="0"/>
      <c r="GTD111" s="0"/>
      <c r="GTE111" s="0"/>
      <c r="GTF111" s="0"/>
      <c r="GTG111" s="0"/>
      <c r="GTH111" s="0"/>
      <c r="GTI111" s="0"/>
      <c r="GTJ111" s="0"/>
      <c r="GTK111" s="0"/>
      <c r="GTL111" s="0"/>
      <c r="GTM111" s="0"/>
      <c r="GTN111" s="0"/>
      <c r="GTO111" s="0"/>
      <c r="GTP111" s="0"/>
      <c r="GTQ111" s="0"/>
      <c r="GTR111" s="0"/>
      <c r="GTS111" s="0"/>
      <c r="GTT111" s="0"/>
      <c r="GTU111" s="0"/>
      <c r="GTV111" s="0"/>
      <c r="GTW111" s="0"/>
      <c r="GTX111" s="0"/>
      <c r="GTY111" s="0"/>
      <c r="GTZ111" s="0"/>
      <c r="GUA111" s="0"/>
      <c r="GUB111" s="0"/>
      <c r="GUC111" s="0"/>
      <c r="GUD111" s="0"/>
      <c r="GUE111" s="0"/>
      <c r="GUF111" s="0"/>
      <c r="GUG111" s="0"/>
      <c r="GUH111" s="0"/>
      <c r="GUI111" s="0"/>
      <c r="GUJ111" s="0"/>
      <c r="GUK111" s="0"/>
      <c r="GUL111" s="0"/>
      <c r="GUM111" s="0"/>
      <c r="GUN111" s="0"/>
      <c r="GUO111" s="0"/>
      <c r="GUP111" s="0"/>
      <c r="GUQ111" s="0"/>
      <c r="GUR111" s="0"/>
      <c r="GUS111" s="0"/>
      <c r="GUT111" s="0"/>
      <c r="GUU111" s="0"/>
      <c r="GUV111" s="0"/>
      <c r="GUW111" s="0"/>
      <c r="GUX111" s="0"/>
      <c r="GUY111" s="0"/>
      <c r="GUZ111" s="0"/>
      <c r="GVA111" s="0"/>
      <c r="GVB111" s="0"/>
      <c r="GVC111" s="0"/>
      <c r="GVD111" s="0"/>
      <c r="GVE111" s="0"/>
      <c r="GVF111" s="0"/>
      <c r="GVG111" s="0"/>
      <c r="GVH111" s="0"/>
      <c r="GVI111" s="0"/>
      <c r="GVJ111" s="0"/>
      <c r="GVK111" s="0"/>
      <c r="GVL111" s="0"/>
      <c r="GVM111" s="0"/>
      <c r="GVN111" s="0"/>
      <c r="GVO111" s="0"/>
      <c r="GVP111" s="0"/>
      <c r="GVQ111" s="0"/>
      <c r="GVR111" s="0"/>
      <c r="GVS111" s="0"/>
      <c r="GVT111" s="0"/>
      <c r="GVU111" s="0"/>
      <c r="GVV111" s="0"/>
      <c r="GVW111" s="0"/>
      <c r="GVX111" s="0"/>
      <c r="GVY111" s="0"/>
      <c r="GVZ111" s="0"/>
      <c r="GWA111" s="0"/>
      <c r="GWB111" s="0"/>
      <c r="GWC111" s="0"/>
      <c r="GWD111" s="0"/>
      <c r="GWE111" s="0"/>
      <c r="GWF111" s="0"/>
      <c r="GWG111" s="0"/>
      <c r="GWH111" s="0"/>
      <c r="GWI111" s="0"/>
      <c r="GWJ111" s="0"/>
      <c r="GWK111" s="0"/>
      <c r="GWL111" s="0"/>
      <c r="GWM111" s="0"/>
      <c r="GWN111" s="0"/>
      <c r="GWO111" s="0"/>
      <c r="GWP111" s="0"/>
      <c r="GWQ111" s="0"/>
      <c r="GWR111" s="0"/>
      <c r="GWS111" s="0"/>
      <c r="GWT111" s="0"/>
      <c r="GWU111" s="0"/>
      <c r="GWV111" s="0"/>
      <c r="GWW111" s="0"/>
      <c r="GWX111" s="0"/>
      <c r="GWY111" s="0"/>
      <c r="GWZ111" s="0"/>
      <c r="GXA111" s="0"/>
      <c r="GXB111" s="0"/>
      <c r="GXC111" s="0"/>
      <c r="GXD111" s="0"/>
      <c r="GXE111" s="0"/>
      <c r="GXF111" s="0"/>
      <c r="GXG111" s="0"/>
      <c r="GXH111" s="0"/>
      <c r="GXI111" s="0"/>
      <c r="GXJ111" s="0"/>
      <c r="GXK111" s="0"/>
      <c r="GXL111" s="0"/>
      <c r="GXM111" s="0"/>
      <c r="GXN111" s="0"/>
      <c r="GXO111" s="0"/>
      <c r="GXP111" s="0"/>
      <c r="GXQ111" s="0"/>
      <c r="GXR111" s="0"/>
      <c r="GXS111" s="0"/>
      <c r="GXT111" s="0"/>
      <c r="GXU111" s="0"/>
      <c r="GXV111" s="0"/>
      <c r="GXW111" s="0"/>
      <c r="GXX111" s="0"/>
      <c r="GXY111" s="0"/>
      <c r="GXZ111" s="0"/>
      <c r="GYA111" s="0"/>
      <c r="GYB111" s="0"/>
      <c r="GYC111" s="0"/>
      <c r="GYD111" s="0"/>
      <c r="GYE111" s="0"/>
      <c r="GYF111" s="0"/>
      <c r="GYG111" s="0"/>
      <c r="GYH111" s="0"/>
      <c r="GYI111" s="0"/>
      <c r="GYJ111" s="0"/>
      <c r="GYK111" s="0"/>
      <c r="GYL111" s="0"/>
      <c r="GYM111" s="0"/>
      <c r="GYN111" s="0"/>
      <c r="GYO111" s="0"/>
      <c r="GYP111" s="0"/>
      <c r="GYQ111" s="0"/>
      <c r="GYR111" s="0"/>
      <c r="GYS111" s="0"/>
      <c r="GYT111" s="0"/>
      <c r="GYU111" s="0"/>
      <c r="GYV111" s="0"/>
      <c r="GYW111" s="0"/>
      <c r="GYX111" s="0"/>
      <c r="GYY111" s="0"/>
      <c r="GYZ111" s="0"/>
      <c r="GZA111" s="0"/>
      <c r="GZB111" s="0"/>
      <c r="GZC111" s="0"/>
      <c r="GZD111" s="0"/>
      <c r="GZE111" s="0"/>
      <c r="GZF111" s="0"/>
      <c r="GZG111" s="0"/>
      <c r="GZH111" s="0"/>
      <c r="GZI111" s="0"/>
      <c r="GZJ111" s="0"/>
      <c r="GZK111" s="0"/>
      <c r="GZL111" s="0"/>
      <c r="GZM111" s="0"/>
      <c r="GZN111" s="0"/>
      <c r="GZO111" s="0"/>
      <c r="GZP111" s="0"/>
      <c r="GZQ111" s="0"/>
      <c r="GZR111" s="0"/>
      <c r="GZS111" s="0"/>
      <c r="GZT111" s="0"/>
      <c r="GZU111" s="0"/>
      <c r="GZV111" s="0"/>
      <c r="GZW111" s="0"/>
      <c r="GZX111" s="0"/>
      <c r="GZY111" s="0"/>
      <c r="GZZ111" s="0"/>
      <c r="HAA111" s="0"/>
      <c r="HAB111" s="0"/>
      <c r="HAC111" s="0"/>
      <c r="HAD111" s="0"/>
      <c r="HAE111" s="0"/>
      <c r="HAF111" s="0"/>
      <c r="HAG111" s="0"/>
      <c r="HAH111" s="0"/>
      <c r="HAI111" s="0"/>
      <c r="HAJ111" s="0"/>
      <c r="HAK111" s="0"/>
      <c r="HAL111" s="0"/>
      <c r="HAM111" s="0"/>
      <c r="HAN111" s="0"/>
      <c r="HAO111" s="0"/>
      <c r="HAP111" s="0"/>
      <c r="HAQ111" s="0"/>
      <c r="HAR111" s="0"/>
      <c r="HAS111" s="0"/>
      <c r="HAT111" s="0"/>
      <c r="HAU111" s="0"/>
      <c r="HAV111" s="0"/>
      <c r="HAW111" s="0"/>
      <c r="HAX111" s="0"/>
      <c r="HAY111" s="0"/>
      <c r="HAZ111" s="0"/>
      <c r="HBA111" s="0"/>
      <c r="HBB111" s="0"/>
      <c r="HBC111" s="0"/>
      <c r="HBD111" s="0"/>
      <c r="HBE111" s="0"/>
      <c r="HBF111" s="0"/>
      <c r="HBG111" s="0"/>
      <c r="HBH111" s="0"/>
      <c r="HBI111" s="0"/>
      <c r="HBJ111" s="0"/>
      <c r="HBK111" s="0"/>
      <c r="HBL111" s="0"/>
      <c r="HBM111" s="0"/>
      <c r="HBN111" s="0"/>
      <c r="HBO111" s="0"/>
      <c r="HBP111" s="0"/>
      <c r="HBQ111" s="0"/>
      <c r="HBR111" s="0"/>
      <c r="HBS111" s="0"/>
      <c r="HBT111" s="0"/>
      <c r="HBU111" s="0"/>
      <c r="HBV111" s="0"/>
      <c r="HBW111" s="0"/>
      <c r="HBX111" s="0"/>
      <c r="HBY111" s="0"/>
      <c r="HBZ111" s="0"/>
      <c r="HCA111" s="0"/>
      <c r="HCB111" s="0"/>
      <c r="HCC111" s="0"/>
      <c r="HCD111" s="0"/>
      <c r="HCE111" s="0"/>
      <c r="HCF111" s="0"/>
      <c r="HCG111" s="0"/>
      <c r="HCH111" s="0"/>
      <c r="HCI111" s="0"/>
      <c r="HCJ111" s="0"/>
      <c r="HCK111" s="0"/>
      <c r="HCL111" s="0"/>
      <c r="HCM111" s="0"/>
      <c r="HCN111" s="0"/>
      <c r="HCO111" s="0"/>
      <c r="HCP111" s="0"/>
      <c r="HCQ111" s="0"/>
      <c r="HCR111" s="0"/>
      <c r="HCS111" s="0"/>
      <c r="HCT111" s="0"/>
      <c r="HCU111" s="0"/>
      <c r="HCV111" s="0"/>
      <c r="HCW111" s="0"/>
      <c r="HCX111" s="0"/>
      <c r="HCY111" s="0"/>
      <c r="HCZ111" s="0"/>
      <c r="HDA111" s="0"/>
      <c r="HDB111" s="0"/>
      <c r="HDC111" s="0"/>
      <c r="HDD111" s="0"/>
      <c r="HDE111" s="0"/>
      <c r="HDF111" s="0"/>
      <c r="HDG111" s="0"/>
      <c r="HDH111" s="0"/>
      <c r="HDI111" s="0"/>
      <c r="HDJ111" s="0"/>
      <c r="HDK111" s="0"/>
      <c r="HDL111" s="0"/>
      <c r="HDM111" s="0"/>
      <c r="HDN111" s="0"/>
      <c r="HDO111" s="0"/>
      <c r="HDP111" s="0"/>
      <c r="HDQ111" s="0"/>
      <c r="HDR111" s="0"/>
      <c r="HDS111" s="0"/>
      <c r="HDT111" s="0"/>
      <c r="HDU111" s="0"/>
      <c r="HDV111" s="0"/>
      <c r="HDW111" s="0"/>
      <c r="HDX111" s="0"/>
      <c r="HDY111" s="0"/>
      <c r="HDZ111" s="0"/>
      <c r="HEA111" s="0"/>
      <c r="HEB111" s="0"/>
      <c r="HEC111" s="0"/>
      <c r="HED111" s="0"/>
      <c r="HEE111" s="0"/>
      <c r="HEF111" s="0"/>
      <c r="HEG111" s="0"/>
      <c r="HEH111" s="0"/>
      <c r="HEI111" s="0"/>
      <c r="HEJ111" s="0"/>
      <c r="HEK111" s="0"/>
      <c r="HEL111" s="0"/>
      <c r="HEM111" s="0"/>
      <c r="HEN111" s="0"/>
      <c r="HEO111" s="0"/>
      <c r="HEP111" s="0"/>
      <c r="HEQ111" s="0"/>
      <c r="HER111" s="0"/>
      <c r="HES111" s="0"/>
      <c r="HET111" s="0"/>
      <c r="HEU111" s="0"/>
      <c r="HEV111" s="0"/>
      <c r="HEW111" s="0"/>
      <c r="HEX111" s="0"/>
      <c r="HEY111" s="0"/>
      <c r="HEZ111" s="0"/>
      <c r="HFA111" s="0"/>
      <c r="HFB111" s="0"/>
      <c r="HFC111" s="0"/>
      <c r="HFD111" s="0"/>
      <c r="HFE111" s="0"/>
      <c r="HFF111" s="0"/>
      <c r="HFG111" s="0"/>
      <c r="HFH111" s="0"/>
      <c r="HFI111" s="0"/>
      <c r="HFJ111" s="0"/>
      <c r="HFK111" s="0"/>
      <c r="HFL111" s="0"/>
      <c r="HFM111" s="0"/>
      <c r="HFN111" s="0"/>
      <c r="HFO111" s="0"/>
      <c r="HFP111" s="0"/>
      <c r="HFQ111" s="0"/>
      <c r="HFR111" s="0"/>
      <c r="HFS111" s="0"/>
      <c r="HFT111" s="0"/>
      <c r="HFU111" s="0"/>
      <c r="HFV111" s="0"/>
      <c r="HFW111" s="0"/>
      <c r="HFX111" s="0"/>
      <c r="HFY111" s="0"/>
      <c r="HFZ111" s="0"/>
      <c r="HGA111" s="0"/>
      <c r="HGB111" s="0"/>
      <c r="HGC111" s="0"/>
      <c r="HGD111" s="0"/>
      <c r="HGE111" s="0"/>
      <c r="HGF111" s="0"/>
      <c r="HGG111" s="0"/>
      <c r="HGH111" s="0"/>
      <c r="HGI111" s="0"/>
      <c r="HGJ111" s="0"/>
      <c r="HGK111" s="0"/>
      <c r="HGL111" s="0"/>
      <c r="HGM111" s="0"/>
      <c r="HGN111" s="0"/>
      <c r="HGO111" s="0"/>
      <c r="HGP111" s="0"/>
      <c r="HGQ111" s="0"/>
      <c r="HGR111" s="0"/>
      <c r="HGS111" s="0"/>
      <c r="HGT111" s="0"/>
      <c r="HGU111" s="0"/>
      <c r="HGV111" s="0"/>
      <c r="HGW111" s="0"/>
      <c r="HGX111" s="0"/>
      <c r="HGY111" s="0"/>
      <c r="HGZ111" s="0"/>
      <c r="HHA111" s="0"/>
      <c r="HHB111" s="0"/>
      <c r="HHC111" s="0"/>
      <c r="HHD111" s="0"/>
      <c r="HHE111" s="0"/>
      <c r="HHF111" s="0"/>
      <c r="HHG111" s="0"/>
      <c r="HHH111" s="0"/>
      <c r="HHI111" s="0"/>
      <c r="HHJ111" s="0"/>
      <c r="HHK111" s="0"/>
      <c r="HHL111" s="0"/>
      <c r="HHM111" s="0"/>
      <c r="HHN111" s="0"/>
      <c r="HHO111" s="0"/>
      <c r="HHP111" s="0"/>
      <c r="HHQ111" s="0"/>
      <c r="HHR111" s="0"/>
      <c r="HHS111" s="0"/>
      <c r="HHT111" s="0"/>
      <c r="HHU111" s="0"/>
      <c r="HHV111" s="0"/>
      <c r="HHW111" s="0"/>
      <c r="HHX111" s="0"/>
      <c r="HHY111" s="0"/>
      <c r="HHZ111" s="0"/>
      <c r="HIA111" s="0"/>
      <c r="HIB111" s="0"/>
      <c r="HIC111" s="0"/>
      <c r="HID111" s="0"/>
      <c r="HIE111" s="0"/>
      <c r="HIF111" s="0"/>
      <c r="HIG111" s="0"/>
      <c r="HIH111" s="0"/>
      <c r="HII111" s="0"/>
      <c r="HIJ111" s="0"/>
      <c r="HIK111" s="0"/>
      <c r="HIL111" s="0"/>
      <c r="HIM111" s="0"/>
      <c r="HIN111" s="0"/>
      <c r="HIO111" s="0"/>
      <c r="HIP111" s="0"/>
      <c r="HIQ111" s="0"/>
      <c r="HIR111" s="0"/>
      <c r="HIS111" s="0"/>
      <c r="HIT111" s="0"/>
      <c r="HIU111" s="0"/>
      <c r="HIV111" s="0"/>
      <c r="HIW111" s="0"/>
      <c r="HIX111" s="0"/>
      <c r="HIY111" s="0"/>
      <c r="HIZ111" s="0"/>
      <c r="HJA111" s="0"/>
      <c r="HJB111" s="0"/>
      <c r="HJC111" s="0"/>
      <c r="HJD111" s="0"/>
      <c r="HJE111" s="0"/>
      <c r="HJF111" s="0"/>
      <c r="HJG111" s="0"/>
      <c r="HJH111" s="0"/>
      <c r="HJI111" s="0"/>
      <c r="HJJ111" s="0"/>
      <c r="HJK111" s="0"/>
      <c r="HJL111" s="0"/>
      <c r="HJM111" s="0"/>
      <c r="HJN111" s="0"/>
      <c r="HJO111" s="0"/>
      <c r="HJP111" s="0"/>
      <c r="HJQ111" s="0"/>
      <c r="HJR111" s="0"/>
      <c r="HJS111" s="0"/>
      <c r="HJT111" s="0"/>
      <c r="HJU111" s="0"/>
      <c r="HJV111" s="0"/>
      <c r="HJW111" s="0"/>
      <c r="HJX111" s="0"/>
      <c r="HJY111" s="0"/>
      <c r="HJZ111" s="0"/>
      <c r="HKA111" s="0"/>
      <c r="HKB111" s="0"/>
      <c r="HKC111" s="0"/>
      <c r="HKD111" s="0"/>
      <c r="HKE111" s="0"/>
      <c r="HKF111" s="0"/>
      <c r="HKG111" s="0"/>
      <c r="HKH111" s="0"/>
      <c r="HKI111" s="0"/>
      <c r="HKJ111" s="0"/>
      <c r="HKK111" s="0"/>
      <c r="HKL111" s="0"/>
      <c r="HKM111" s="0"/>
      <c r="HKN111" s="0"/>
      <c r="HKO111" s="0"/>
      <c r="HKP111" s="0"/>
      <c r="HKQ111" s="0"/>
      <c r="HKR111" s="0"/>
      <c r="HKS111" s="0"/>
      <c r="HKT111" s="0"/>
      <c r="HKU111" s="0"/>
      <c r="HKV111" s="0"/>
      <c r="HKW111" s="0"/>
      <c r="HKX111" s="0"/>
      <c r="HKY111" s="0"/>
      <c r="HKZ111" s="0"/>
      <c r="HLA111" s="0"/>
      <c r="HLB111" s="0"/>
      <c r="HLC111" s="0"/>
      <c r="HLD111" s="0"/>
      <c r="HLE111" s="0"/>
      <c r="HLF111" s="0"/>
      <c r="HLG111" s="0"/>
      <c r="HLH111" s="0"/>
      <c r="HLI111" s="0"/>
      <c r="HLJ111" s="0"/>
      <c r="HLK111" s="0"/>
      <c r="HLL111" s="0"/>
      <c r="HLM111" s="0"/>
      <c r="HLN111" s="0"/>
      <c r="HLO111" s="0"/>
      <c r="HLP111" s="0"/>
      <c r="HLQ111" s="0"/>
      <c r="HLR111" s="0"/>
      <c r="HLS111" s="0"/>
      <c r="HLT111" s="0"/>
      <c r="HLU111" s="0"/>
      <c r="HLV111" s="0"/>
      <c r="HLW111" s="0"/>
      <c r="HLX111" s="0"/>
      <c r="HLY111" s="0"/>
      <c r="HLZ111" s="0"/>
      <c r="HMA111" s="0"/>
      <c r="HMB111" s="0"/>
      <c r="HMC111" s="0"/>
      <c r="HMD111" s="0"/>
      <c r="HME111" s="0"/>
      <c r="HMF111" s="0"/>
      <c r="HMG111" s="0"/>
      <c r="HMH111" s="0"/>
      <c r="HMI111" s="0"/>
      <c r="HMJ111" s="0"/>
      <c r="HMK111" s="0"/>
      <c r="HML111" s="0"/>
      <c r="HMM111" s="0"/>
      <c r="HMN111" s="0"/>
      <c r="HMO111" s="0"/>
      <c r="HMP111" s="0"/>
      <c r="HMQ111" s="0"/>
      <c r="HMR111" s="0"/>
      <c r="HMS111" s="0"/>
      <c r="HMT111" s="0"/>
      <c r="HMU111" s="0"/>
      <c r="HMV111" s="0"/>
      <c r="HMW111" s="0"/>
      <c r="HMX111" s="0"/>
      <c r="HMY111" s="0"/>
      <c r="HMZ111" s="0"/>
      <c r="HNA111" s="0"/>
      <c r="HNB111" s="0"/>
      <c r="HNC111" s="0"/>
      <c r="HND111" s="0"/>
      <c r="HNE111" s="0"/>
      <c r="HNF111" s="0"/>
      <c r="HNG111" s="0"/>
      <c r="HNH111" s="0"/>
      <c r="HNI111" s="0"/>
      <c r="HNJ111" s="0"/>
      <c r="HNK111" s="0"/>
      <c r="HNL111" s="0"/>
      <c r="HNM111" s="0"/>
      <c r="HNN111" s="0"/>
      <c r="HNO111" s="0"/>
      <c r="HNP111" s="0"/>
      <c r="HNQ111" s="0"/>
      <c r="HNR111" s="0"/>
      <c r="HNS111" s="0"/>
      <c r="HNT111" s="0"/>
      <c r="HNU111" s="0"/>
      <c r="HNV111" s="0"/>
      <c r="HNW111" s="0"/>
      <c r="HNX111" s="0"/>
      <c r="HNY111" s="0"/>
      <c r="HNZ111" s="0"/>
      <c r="HOA111" s="0"/>
      <c r="HOB111" s="0"/>
      <c r="HOC111" s="0"/>
      <c r="HOD111" s="0"/>
      <c r="HOE111" s="0"/>
      <c r="HOF111" s="0"/>
      <c r="HOG111" s="0"/>
      <c r="HOH111" s="0"/>
      <c r="HOI111" s="0"/>
      <c r="HOJ111" s="0"/>
      <c r="HOK111" s="0"/>
      <c r="HOL111" s="0"/>
      <c r="HOM111" s="0"/>
      <c r="HON111" s="0"/>
      <c r="HOO111" s="0"/>
      <c r="HOP111" s="0"/>
      <c r="HOQ111" s="0"/>
      <c r="HOR111" s="0"/>
      <c r="HOS111" s="0"/>
      <c r="HOT111" s="0"/>
      <c r="HOU111" s="0"/>
      <c r="HOV111" s="0"/>
      <c r="HOW111" s="0"/>
      <c r="HOX111" s="0"/>
      <c r="HOY111" s="0"/>
      <c r="HOZ111" s="0"/>
      <c r="HPA111" s="0"/>
      <c r="HPB111" s="0"/>
      <c r="HPC111" s="0"/>
      <c r="HPD111" s="0"/>
      <c r="HPE111" s="0"/>
      <c r="HPF111" s="0"/>
      <c r="HPG111" s="0"/>
      <c r="HPH111" s="0"/>
      <c r="HPI111" s="0"/>
      <c r="HPJ111" s="0"/>
      <c r="HPK111" s="0"/>
      <c r="HPL111" s="0"/>
      <c r="HPM111" s="0"/>
      <c r="HPN111" s="0"/>
      <c r="HPO111" s="0"/>
      <c r="HPP111" s="0"/>
      <c r="HPQ111" s="0"/>
      <c r="HPR111" s="0"/>
      <c r="HPS111" s="0"/>
      <c r="HPT111" s="0"/>
      <c r="HPU111" s="0"/>
      <c r="HPV111" s="0"/>
      <c r="HPW111" s="0"/>
      <c r="HPX111" s="0"/>
      <c r="HPY111" s="0"/>
      <c r="HPZ111" s="0"/>
      <c r="HQA111" s="0"/>
      <c r="HQB111" s="0"/>
      <c r="HQC111" s="0"/>
      <c r="HQD111" s="0"/>
      <c r="HQE111" s="0"/>
      <c r="HQF111" s="0"/>
      <c r="HQG111" s="0"/>
      <c r="HQH111" s="0"/>
      <c r="HQI111" s="0"/>
      <c r="HQJ111" s="0"/>
      <c r="HQK111" s="0"/>
      <c r="HQL111" s="0"/>
      <c r="HQM111" s="0"/>
      <c r="HQN111" s="0"/>
      <c r="HQO111" s="0"/>
      <c r="HQP111" s="0"/>
      <c r="HQQ111" s="0"/>
      <c r="HQR111" s="0"/>
      <c r="HQS111" s="0"/>
      <c r="HQT111" s="0"/>
      <c r="HQU111" s="0"/>
      <c r="HQV111" s="0"/>
      <c r="HQW111" s="0"/>
      <c r="HQX111" s="0"/>
      <c r="HQY111" s="0"/>
      <c r="HQZ111" s="0"/>
      <c r="HRA111" s="0"/>
      <c r="HRB111" s="0"/>
      <c r="HRC111" s="0"/>
      <c r="HRD111" s="0"/>
      <c r="HRE111" s="0"/>
      <c r="HRF111" s="0"/>
      <c r="HRG111" s="0"/>
      <c r="HRH111" s="0"/>
      <c r="HRI111" s="0"/>
      <c r="HRJ111" s="0"/>
      <c r="HRK111" s="0"/>
      <c r="HRL111" s="0"/>
      <c r="HRM111" s="0"/>
      <c r="HRN111" s="0"/>
      <c r="HRO111" s="0"/>
      <c r="HRP111" s="0"/>
      <c r="HRQ111" s="0"/>
      <c r="HRR111" s="0"/>
      <c r="HRS111" s="0"/>
      <c r="HRT111" s="0"/>
      <c r="HRU111" s="0"/>
      <c r="HRV111" s="0"/>
      <c r="HRW111" s="0"/>
      <c r="HRX111" s="0"/>
      <c r="HRY111" s="0"/>
      <c r="HRZ111" s="0"/>
      <c r="HSA111" s="0"/>
      <c r="HSB111" s="0"/>
      <c r="HSC111" s="0"/>
      <c r="HSD111" s="0"/>
      <c r="HSE111" s="0"/>
      <c r="HSF111" s="0"/>
      <c r="HSG111" s="0"/>
      <c r="HSH111" s="0"/>
      <c r="HSI111" s="0"/>
      <c r="HSJ111" s="0"/>
      <c r="HSK111" s="0"/>
      <c r="HSL111" s="0"/>
      <c r="HSM111" s="0"/>
      <c r="HSN111" s="0"/>
      <c r="HSO111" s="0"/>
      <c r="HSP111" s="0"/>
      <c r="HSQ111" s="0"/>
      <c r="HSR111" s="0"/>
      <c r="HSS111" s="0"/>
      <c r="HST111" s="0"/>
      <c r="HSU111" s="0"/>
      <c r="HSV111" s="0"/>
      <c r="HSW111" s="0"/>
      <c r="HSX111" s="0"/>
      <c r="HSY111" s="0"/>
      <c r="HSZ111" s="0"/>
      <c r="HTA111" s="0"/>
      <c r="HTB111" s="0"/>
      <c r="HTC111" s="0"/>
      <c r="HTD111" s="0"/>
      <c r="HTE111" s="0"/>
      <c r="HTF111" s="0"/>
      <c r="HTG111" s="0"/>
      <c r="HTH111" s="0"/>
      <c r="HTI111" s="0"/>
      <c r="HTJ111" s="0"/>
      <c r="HTK111" s="0"/>
      <c r="HTL111" s="0"/>
      <c r="HTM111" s="0"/>
      <c r="HTN111" s="0"/>
      <c r="HTO111" s="0"/>
      <c r="HTP111" s="0"/>
      <c r="HTQ111" s="0"/>
      <c r="HTR111" s="0"/>
      <c r="HTS111" s="0"/>
      <c r="HTT111" s="0"/>
      <c r="HTU111" s="0"/>
      <c r="HTV111" s="0"/>
      <c r="HTW111" s="0"/>
      <c r="HTX111" s="0"/>
      <c r="HTY111" s="0"/>
      <c r="HTZ111" s="0"/>
      <c r="HUA111" s="0"/>
      <c r="HUB111" s="0"/>
      <c r="HUC111" s="0"/>
      <c r="HUD111" s="0"/>
      <c r="HUE111" s="0"/>
      <c r="HUF111" s="0"/>
      <c r="HUG111" s="0"/>
      <c r="HUH111" s="0"/>
      <c r="HUI111" s="0"/>
      <c r="HUJ111" s="0"/>
      <c r="HUK111" s="0"/>
      <c r="HUL111" s="0"/>
      <c r="HUM111" s="0"/>
      <c r="HUN111" s="0"/>
      <c r="HUO111" s="0"/>
      <c r="HUP111" s="0"/>
      <c r="HUQ111" s="0"/>
      <c r="HUR111" s="0"/>
      <c r="HUS111" s="0"/>
      <c r="HUT111" s="0"/>
      <c r="HUU111" s="0"/>
      <c r="HUV111" s="0"/>
      <c r="HUW111" s="0"/>
      <c r="HUX111" s="0"/>
      <c r="HUY111" s="0"/>
      <c r="HUZ111" s="0"/>
      <c r="HVA111" s="0"/>
      <c r="HVB111" s="0"/>
      <c r="HVC111" s="0"/>
      <c r="HVD111" s="0"/>
      <c r="HVE111" s="0"/>
      <c r="HVF111" s="0"/>
      <c r="HVG111" s="0"/>
      <c r="HVH111" s="0"/>
      <c r="HVI111" s="0"/>
      <c r="HVJ111" s="0"/>
      <c r="HVK111" s="0"/>
      <c r="HVL111" s="0"/>
      <c r="HVM111" s="0"/>
      <c r="HVN111" s="0"/>
      <c r="HVO111" s="0"/>
      <c r="HVP111" s="0"/>
      <c r="HVQ111" s="0"/>
      <c r="HVR111" s="0"/>
      <c r="HVS111" s="0"/>
      <c r="HVT111" s="0"/>
      <c r="HVU111" s="0"/>
      <c r="HVV111" s="0"/>
      <c r="HVW111" s="0"/>
      <c r="HVX111" s="0"/>
      <c r="HVY111" s="0"/>
      <c r="HVZ111" s="0"/>
      <c r="HWA111" s="0"/>
      <c r="HWB111" s="0"/>
      <c r="HWC111" s="0"/>
      <c r="HWD111" s="0"/>
      <c r="HWE111" s="0"/>
      <c r="HWF111" s="0"/>
      <c r="HWG111" s="0"/>
      <c r="HWH111" s="0"/>
      <c r="HWI111" s="0"/>
      <c r="HWJ111" s="0"/>
      <c r="HWK111" s="0"/>
      <c r="HWL111" s="0"/>
      <c r="HWM111" s="0"/>
      <c r="HWN111" s="0"/>
      <c r="HWO111" s="0"/>
      <c r="HWP111" s="0"/>
      <c r="HWQ111" s="0"/>
      <c r="HWR111" s="0"/>
      <c r="HWS111" s="0"/>
      <c r="HWT111" s="0"/>
      <c r="HWU111" s="0"/>
      <c r="HWV111" s="0"/>
      <c r="HWW111" s="0"/>
      <c r="HWX111" s="0"/>
      <c r="HWY111" s="0"/>
      <c r="HWZ111" s="0"/>
      <c r="HXA111" s="0"/>
      <c r="HXB111" s="0"/>
      <c r="HXC111" s="0"/>
      <c r="HXD111" s="0"/>
      <c r="HXE111" s="0"/>
      <c r="HXF111" s="0"/>
      <c r="HXG111" s="0"/>
      <c r="HXH111" s="0"/>
      <c r="HXI111" s="0"/>
      <c r="HXJ111" s="0"/>
      <c r="HXK111" s="0"/>
      <c r="HXL111" s="0"/>
      <c r="HXM111" s="0"/>
      <c r="HXN111" s="0"/>
      <c r="HXO111" s="0"/>
      <c r="HXP111" s="0"/>
      <c r="HXQ111" s="0"/>
      <c r="HXR111" s="0"/>
      <c r="HXS111" s="0"/>
      <c r="HXT111" s="0"/>
      <c r="HXU111" s="0"/>
      <c r="HXV111" s="0"/>
      <c r="HXW111" s="0"/>
      <c r="HXX111" s="0"/>
      <c r="HXY111" s="0"/>
      <c r="HXZ111" s="0"/>
      <c r="HYA111" s="0"/>
      <c r="HYB111" s="0"/>
      <c r="HYC111" s="0"/>
      <c r="HYD111" s="0"/>
      <c r="HYE111" s="0"/>
      <c r="HYF111" s="0"/>
      <c r="HYG111" s="0"/>
      <c r="HYH111" s="0"/>
      <c r="HYI111" s="0"/>
      <c r="HYJ111" s="0"/>
      <c r="HYK111" s="0"/>
      <c r="HYL111" s="0"/>
      <c r="HYM111" s="0"/>
      <c r="HYN111" s="0"/>
      <c r="HYO111" s="0"/>
      <c r="HYP111" s="0"/>
      <c r="HYQ111" s="0"/>
      <c r="HYR111" s="0"/>
      <c r="HYS111" s="0"/>
      <c r="HYT111" s="0"/>
      <c r="HYU111" s="0"/>
      <c r="HYV111" s="0"/>
      <c r="HYW111" s="0"/>
      <c r="HYX111" s="0"/>
      <c r="HYY111" s="0"/>
      <c r="HYZ111" s="0"/>
      <c r="HZA111" s="0"/>
      <c r="HZB111" s="0"/>
      <c r="HZC111" s="0"/>
      <c r="HZD111" s="0"/>
      <c r="HZE111" s="0"/>
      <c r="HZF111" s="0"/>
      <c r="HZG111" s="0"/>
      <c r="HZH111" s="0"/>
      <c r="HZI111" s="0"/>
      <c r="HZJ111" s="0"/>
      <c r="HZK111" s="0"/>
      <c r="HZL111" s="0"/>
      <c r="HZM111" s="0"/>
      <c r="HZN111" s="0"/>
      <c r="HZO111" s="0"/>
      <c r="HZP111" s="0"/>
      <c r="HZQ111" s="0"/>
      <c r="HZR111" s="0"/>
      <c r="HZS111" s="0"/>
      <c r="HZT111" s="0"/>
      <c r="HZU111" s="0"/>
      <c r="HZV111" s="0"/>
      <c r="HZW111" s="0"/>
      <c r="HZX111" s="0"/>
      <c r="HZY111" s="0"/>
      <c r="HZZ111" s="0"/>
      <c r="IAA111" s="0"/>
      <c r="IAB111" s="0"/>
      <c r="IAC111" s="0"/>
      <c r="IAD111" s="0"/>
      <c r="IAE111" s="0"/>
      <c r="IAF111" s="0"/>
      <c r="IAG111" s="0"/>
      <c r="IAH111" s="0"/>
      <c r="IAI111" s="0"/>
      <c r="IAJ111" s="0"/>
      <c r="IAK111" s="0"/>
      <c r="IAL111" s="0"/>
      <c r="IAM111" s="0"/>
      <c r="IAN111" s="0"/>
      <c r="IAO111" s="0"/>
      <c r="IAP111" s="0"/>
      <c r="IAQ111" s="0"/>
      <c r="IAR111" s="0"/>
      <c r="IAS111" s="0"/>
      <c r="IAT111" s="0"/>
      <c r="IAU111" s="0"/>
      <c r="IAV111" s="0"/>
      <c r="IAW111" s="0"/>
      <c r="IAX111" s="0"/>
      <c r="IAY111" s="0"/>
      <c r="IAZ111" s="0"/>
      <c r="IBA111" s="0"/>
      <c r="IBB111" s="0"/>
      <c r="IBC111" s="0"/>
      <c r="IBD111" s="0"/>
      <c r="IBE111" s="0"/>
      <c r="IBF111" s="0"/>
      <c r="IBG111" s="0"/>
      <c r="IBH111" s="0"/>
      <c r="IBI111" s="0"/>
      <c r="IBJ111" s="0"/>
      <c r="IBK111" s="0"/>
      <c r="IBL111" s="0"/>
      <c r="IBM111" s="0"/>
      <c r="IBN111" s="0"/>
      <c r="IBO111" s="0"/>
      <c r="IBP111" s="0"/>
      <c r="IBQ111" s="0"/>
      <c r="IBR111" s="0"/>
      <c r="IBS111" s="0"/>
      <c r="IBT111" s="0"/>
      <c r="IBU111" s="0"/>
      <c r="IBV111" s="0"/>
      <c r="IBW111" s="0"/>
      <c r="IBX111" s="0"/>
      <c r="IBY111" s="0"/>
      <c r="IBZ111" s="0"/>
      <c r="ICA111" s="0"/>
      <c r="ICB111" s="0"/>
      <c r="ICC111" s="0"/>
      <c r="ICD111" s="0"/>
      <c r="ICE111" s="0"/>
      <c r="ICF111" s="0"/>
      <c r="ICG111" s="0"/>
      <c r="ICH111" s="0"/>
      <c r="ICI111" s="0"/>
      <c r="ICJ111" s="0"/>
      <c r="ICK111" s="0"/>
      <c r="ICL111" s="0"/>
      <c r="ICM111" s="0"/>
      <c r="ICN111" s="0"/>
      <c r="ICO111" s="0"/>
      <c r="ICP111" s="0"/>
      <c r="ICQ111" s="0"/>
      <c r="ICR111" s="0"/>
      <c r="ICS111" s="0"/>
      <c r="ICT111" s="0"/>
      <c r="ICU111" s="0"/>
      <c r="ICV111" s="0"/>
      <c r="ICW111" s="0"/>
      <c r="ICX111" s="0"/>
      <c r="ICY111" s="0"/>
      <c r="ICZ111" s="0"/>
      <c r="IDA111" s="0"/>
      <c r="IDB111" s="0"/>
      <c r="IDC111" s="0"/>
      <c r="IDD111" s="0"/>
      <c r="IDE111" s="0"/>
      <c r="IDF111" s="0"/>
      <c r="IDG111" s="0"/>
      <c r="IDH111" s="0"/>
      <c r="IDI111" s="0"/>
      <c r="IDJ111" s="0"/>
      <c r="IDK111" s="0"/>
      <c r="IDL111" s="0"/>
      <c r="IDM111" s="0"/>
      <c r="IDN111" s="0"/>
      <c r="IDO111" s="0"/>
      <c r="IDP111" s="0"/>
      <c r="IDQ111" s="0"/>
      <c r="IDR111" s="0"/>
      <c r="IDS111" s="0"/>
      <c r="IDT111" s="0"/>
      <c r="IDU111" s="0"/>
      <c r="IDV111" s="0"/>
      <c r="IDW111" s="0"/>
      <c r="IDX111" s="0"/>
      <c r="IDY111" s="0"/>
      <c r="IDZ111" s="0"/>
      <c r="IEA111" s="0"/>
      <c r="IEB111" s="0"/>
      <c r="IEC111" s="0"/>
      <c r="IED111" s="0"/>
      <c r="IEE111" s="0"/>
      <c r="IEF111" s="0"/>
      <c r="IEG111" s="0"/>
      <c r="IEH111" s="0"/>
      <c r="IEI111" s="0"/>
      <c r="IEJ111" s="0"/>
      <c r="IEK111" s="0"/>
      <c r="IEL111" s="0"/>
      <c r="IEM111" s="0"/>
      <c r="IEN111" s="0"/>
      <c r="IEO111" s="0"/>
      <c r="IEP111" s="0"/>
      <c r="IEQ111" s="0"/>
      <c r="IER111" s="0"/>
      <c r="IES111" s="0"/>
      <c r="IET111" s="0"/>
      <c r="IEU111" s="0"/>
      <c r="IEV111" s="0"/>
      <c r="IEW111" s="0"/>
      <c r="IEX111" s="0"/>
      <c r="IEY111" s="0"/>
      <c r="IEZ111" s="0"/>
      <c r="IFA111" s="0"/>
      <c r="IFB111" s="0"/>
      <c r="IFC111" s="0"/>
      <c r="IFD111" s="0"/>
      <c r="IFE111" s="0"/>
      <c r="IFF111" s="0"/>
      <c r="IFG111" s="0"/>
      <c r="IFH111" s="0"/>
      <c r="IFI111" s="0"/>
      <c r="IFJ111" s="0"/>
      <c r="IFK111" s="0"/>
      <c r="IFL111" s="0"/>
      <c r="IFM111" s="0"/>
      <c r="IFN111" s="0"/>
      <c r="IFO111" s="0"/>
      <c r="IFP111" s="0"/>
      <c r="IFQ111" s="0"/>
      <c r="IFR111" s="0"/>
      <c r="IFS111" s="0"/>
      <c r="IFT111" s="0"/>
      <c r="IFU111" s="0"/>
      <c r="IFV111" s="0"/>
      <c r="IFW111" s="0"/>
      <c r="IFX111" s="0"/>
      <c r="IFY111" s="0"/>
      <c r="IFZ111" s="0"/>
      <c r="IGA111" s="0"/>
      <c r="IGB111" s="0"/>
      <c r="IGC111" s="0"/>
      <c r="IGD111" s="0"/>
      <c r="IGE111" s="0"/>
      <c r="IGF111" s="0"/>
      <c r="IGG111" s="0"/>
      <c r="IGH111" s="0"/>
      <c r="IGI111" s="0"/>
      <c r="IGJ111" s="0"/>
      <c r="IGK111" s="0"/>
      <c r="IGL111" s="0"/>
      <c r="IGM111" s="0"/>
      <c r="IGN111" s="0"/>
      <c r="IGO111" s="0"/>
      <c r="IGP111" s="0"/>
      <c r="IGQ111" s="0"/>
      <c r="IGR111" s="0"/>
      <c r="IGS111" s="0"/>
      <c r="IGT111" s="0"/>
      <c r="IGU111" s="0"/>
      <c r="IGV111" s="0"/>
      <c r="IGW111" s="0"/>
      <c r="IGX111" s="0"/>
      <c r="IGY111" s="0"/>
      <c r="IGZ111" s="0"/>
      <c r="IHA111" s="0"/>
      <c r="IHB111" s="0"/>
      <c r="IHC111" s="0"/>
      <c r="IHD111" s="0"/>
      <c r="IHE111" s="0"/>
      <c r="IHF111" s="0"/>
      <c r="IHG111" s="0"/>
      <c r="IHH111" s="0"/>
      <c r="IHI111" s="0"/>
      <c r="IHJ111" s="0"/>
      <c r="IHK111" s="0"/>
      <c r="IHL111" s="0"/>
      <c r="IHM111" s="0"/>
      <c r="IHN111" s="0"/>
      <c r="IHO111" s="0"/>
      <c r="IHP111" s="0"/>
      <c r="IHQ111" s="0"/>
      <c r="IHR111" s="0"/>
      <c r="IHS111" s="0"/>
      <c r="IHT111" s="0"/>
      <c r="IHU111" s="0"/>
      <c r="IHV111" s="0"/>
      <c r="IHW111" s="0"/>
      <c r="IHX111" s="0"/>
      <c r="IHY111" s="0"/>
      <c r="IHZ111" s="0"/>
      <c r="IIA111" s="0"/>
      <c r="IIB111" s="0"/>
      <c r="IIC111" s="0"/>
      <c r="IID111" s="0"/>
      <c r="IIE111" s="0"/>
      <c r="IIF111" s="0"/>
      <c r="IIG111" s="0"/>
      <c r="IIH111" s="0"/>
      <c r="III111" s="0"/>
      <c r="IIJ111" s="0"/>
      <c r="IIK111" s="0"/>
      <c r="IIL111" s="0"/>
      <c r="IIM111" s="0"/>
      <c r="IIN111" s="0"/>
      <c r="IIO111" s="0"/>
      <c r="IIP111" s="0"/>
      <c r="IIQ111" s="0"/>
      <c r="IIR111" s="0"/>
      <c r="IIS111" s="0"/>
      <c r="IIT111" s="0"/>
      <c r="IIU111" s="0"/>
      <c r="IIV111" s="0"/>
      <c r="IIW111" s="0"/>
      <c r="IIX111" s="0"/>
      <c r="IIY111" s="0"/>
      <c r="IIZ111" s="0"/>
      <c r="IJA111" s="0"/>
      <c r="IJB111" s="0"/>
      <c r="IJC111" s="0"/>
      <c r="IJD111" s="0"/>
      <c r="IJE111" s="0"/>
      <c r="IJF111" s="0"/>
      <c r="IJG111" s="0"/>
      <c r="IJH111" s="0"/>
      <c r="IJI111" s="0"/>
      <c r="IJJ111" s="0"/>
      <c r="IJK111" s="0"/>
      <c r="IJL111" s="0"/>
      <c r="IJM111" s="0"/>
      <c r="IJN111" s="0"/>
      <c r="IJO111" s="0"/>
      <c r="IJP111" s="0"/>
      <c r="IJQ111" s="0"/>
      <c r="IJR111" s="0"/>
      <c r="IJS111" s="0"/>
      <c r="IJT111" s="0"/>
      <c r="IJU111" s="0"/>
      <c r="IJV111" s="0"/>
      <c r="IJW111" s="0"/>
      <c r="IJX111" s="0"/>
      <c r="IJY111" s="0"/>
      <c r="IJZ111" s="0"/>
      <c r="IKA111" s="0"/>
      <c r="IKB111" s="0"/>
      <c r="IKC111" s="0"/>
      <c r="IKD111" s="0"/>
      <c r="IKE111" s="0"/>
      <c r="IKF111" s="0"/>
      <c r="IKG111" s="0"/>
      <c r="IKH111" s="0"/>
      <c r="IKI111" s="0"/>
      <c r="IKJ111" s="0"/>
      <c r="IKK111" s="0"/>
      <c r="IKL111" s="0"/>
      <c r="IKM111" s="0"/>
      <c r="IKN111" s="0"/>
      <c r="IKO111" s="0"/>
      <c r="IKP111" s="0"/>
      <c r="IKQ111" s="0"/>
      <c r="IKR111" s="0"/>
      <c r="IKS111" s="0"/>
      <c r="IKT111" s="0"/>
      <c r="IKU111" s="0"/>
      <c r="IKV111" s="0"/>
      <c r="IKW111" s="0"/>
      <c r="IKX111" s="0"/>
      <c r="IKY111" s="0"/>
      <c r="IKZ111" s="0"/>
      <c r="ILA111" s="0"/>
      <c r="ILB111" s="0"/>
      <c r="ILC111" s="0"/>
      <c r="ILD111" s="0"/>
      <c r="ILE111" s="0"/>
      <c r="ILF111" s="0"/>
      <c r="ILG111" s="0"/>
      <c r="ILH111" s="0"/>
      <c r="ILI111" s="0"/>
      <c r="ILJ111" s="0"/>
      <c r="ILK111" s="0"/>
      <c r="ILL111" s="0"/>
      <c r="ILM111" s="0"/>
      <c r="ILN111" s="0"/>
      <c r="ILO111" s="0"/>
      <c r="ILP111" s="0"/>
      <c r="ILQ111" s="0"/>
      <c r="ILR111" s="0"/>
      <c r="ILS111" s="0"/>
      <c r="ILT111" s="0"/>
      <c r="ILU111" s="0"/>
      <c r="ILV111" s="0"/>
      <c r="ILW111" s="0"/>
      <c r="ILX111" s="0"/>
      <c r="ILY111" s="0"/>
      <c r="ILZ111" s="0"/>
      <c r="IMA111" s="0"/>
      <c r="IMB111" s="0"/>
      <c r="IMC111" s="0"/>
      <c r="IMD111" s="0"/>
      <c r="IME111" s="0"/>
      <c r="IMF111" s="0"/>
      <c r="IMG111" s="0"/>
      <c r="IMH111" s="0"/>
      <c r="IMI111" s="0"/>
      <c r="IMJ111" s="0"/>
      <c r="IMK111" s="0"/>
      <c r="IML111" s="0"/>
      <c r="IMM111" s="0"/>
      <c r="IMN111" s="0"/>
      <c r="IMO111" s="0"/>
      <c r="IMP111" s="0"/>
      <c r="IMQ111" s="0"/>
      <c r="IMR111" s="0"/>
      <c r="IMS111" s="0"/>
      <c r="IMT111" s="0"/>
      <c r="IMU111" s="0"/>
      <c r="IMV111" s="0"/>
      <c r="IMW111" s="0"/>
      <c r="IMX111" s="0"/>
      <c r="IMY111" s="0"/>
      <c r="IMZ111" s="0"/>
      <c r="INA111" s="0"/>
      <c r="INB111" s="0"/>
      <c r="INC111" s="0"/>
      <c r="IND111" s="0"/>
      <c r="INE111" s="0"/>
      <c r="INF111" s="0"/>
      <c r="ING111" s="0"/>
      <c r="INH111" s="0"/>
      <c r="INI111" s="0"/>
      <c r="INJ111" s="0"/>
      <c r="INK111" s="0"/>
      <c r="INL111" s="0"/>
      <c r="INM111" s="0"/>
      <c r="INN111" s="0"/>
      <c r="INO111" s="0"/>
      <c r="INP111" s="0"/>
      <c r="INQ111" s="0"/>
      <c r="INR111" s="0"/>
      <c r="INS111" s="0"/>
      <c r="INT111" s="0"/>
      <c r="INU111" s="0"/>
      <c r="INV111" s="0"/>
      <c r="INW111" s="0"/>
      <c r="INX111" s="0"/>
      <c r="INY111" s="0"/>
      <c r="INZ111" s="0"/>
      <c r="IOA111" s="0"/>
      <c r="IOB111" s="0"/>
      <c r="IOC111" s="0"/>
      <c r="IOD111" s="0"/>
      <c r="IOE111" s="0"/>
      <c r="IOF111" s="0"/>
      <c r="IOG111" s="0"/>
      <c r="IOH111" s="0"/>
      <c r="IOI111" s="0"/>
      <c r="IOJ111" s="0"/>
      <c r="IOK111" s="0"/>
      <c r="IOL111" s="0"/>
      <c r="IOM111" s="0"/>
      <c r="ION111" s="0"/>
      <c r="IOO111" s="0"/>
      <c r="IOP111" s="0"/>
      <c r="IOQ111" s="0"/>
      <c r="IOR111" s="0"/>
      <c r="IOS111" s="0"/>
      <c r="IOT111" s="0"/>
      <c r="IOU111" s="0"/>
      <c r="IOV111" s="0"/>
      <c r="IOW111" s="0"/>
      <c r="IOX111" s="0"/>
      <c r="IOY111" s="0"/>
      <c r="IOZ111" s="0"/>
      <c r="IPA111" s="0"/>
      <c r="IPB111" s="0"/>
      <c r="IPC111" s="0"/>
      <c r="IPD111" s="0"/>
      <c r="IPE111" s="0"/>
      <c r="IPF111" s="0"/>
      <c r="IPG111" s="0"/>
      <c r="IPH111" s="0"/>
      <c r="IPI111" s="0"/>
      <c r="IPJ111" s="0"/>
      <c r="IPK111" s="0"/>
      <c r="IPL111" s="0"/>
      <c r="IPM111" s="0"/>
      <c r="IPN111" s="0"/>
      <c r="IPO111" s="0"/>
      <c r="IPP111" s="0"/>
      <c r="IPQ111" s="0"/>
      <c r="IPR111" s="0"/>
      <c r="IPS111" s="0"/>
      <c r="IPT111" s="0"/>
      <c r="IPU111" s="0"/>
      <c r="IPV111" s="0"/>
      <c r="IPW111" s="0"/>
      <c r="IPX111" s="0"/>
      <c r="IPY111" s="0"/>
      <c r="IPZ111" s="0"/>
      <c r="IQA111" s="0"/>
      <c r="IQB111" s="0"/>
      <c r="IQC111" s="0"/>
      <c r="IQD111" s="0"/>
      <c r="IQE111" s="0"/>
      <c r="IQF111" s="0"/>
      <c r="IQG111" s="0"/>
      <c r="IQH111" s="0"/>
      <c r="IQI111" s="0"/>
      <c r="IQJ111" s="0"/>
      <c r="IQK111" s="0"/>
      <c r="IQL111" s="0"/>
      <c r="IQM111" s="0"/>
      <c r="IQN111" s="0"/>
      <c r="IQO111" s="0"/>
      <c r="IQP111" s="0"/>
      <c r="IQQ111" s="0"/>
      <c r="IQR111" s="0"/>
      <c r="IQS111" s="0"/>
      <c r="IQT111" s="0"/>
      <c r="IQU111" s="0"/>
      <c r="IQV111" s="0"/>
      <c r="IQW111" s="0"/>
      <c r="IQX111" s="0"/>
      <c r="IQY111" s="0"/>
      <c r="IQZ111" s="0"/>
      <c r="IRA111" s="0"/>
      <c r="IRB111" s="0"/>
      <c r="IRC111" s="0"/>
      <c r="IRD111" s="0"/>
      <c r="IRE111" s="0"/>
      <c r="IRF111" s="0"/>
      <c r="IRG111" s="0"/>
      <c r="IRH111" s="0"/>
      <c r="IRI111" s="0"/>
      <c r="IRJ111" s="0"/>
      <c r="IRK111" s="0"/>
      <c r="IRL111" s="0"/>
      <c r="IRM111" s="0"/>
      <c r="IRN111" s="0"/>
      <c r="IRO111" s="0"/>
      <c r="IRP111" s="0"/>
      <c r="IRQ111" s="0"/>
      <c r="IRR111" s="0"/>
      <c r="IRS111" s="0"/>
      <c r="IRT111" s="0"/>
      <c r="IRU111" s="0"/>
      <c r="IRV111" s="0"/>
      <c r="IRW111" s="0"/>
      <c r="IRX111" s="0"/>
      <c r="IRY111" s="0"/>
      <c r="IRZ111" s="0"/>
      <c r="ISA111" s="0"/>
      <c r="ISB111" s="0"/>
      <c r="ISC111" s="0"/>
      <c r="ISD111" s="0"/>
      <c r="ISE111" s="0"/>
      <c r="ISF111" s="0"/>
      <c r="ISG111" s="0"/>
      <c r="ISH111" s="0"/>
      <c r="ISI111" s="0"/>
      <c r="ISJ111" s="0"/>
      <c r="ISK111" s="0"/>
      <c r="ISL111" s="0"/>
      <c r="ISM111" s="0"/>
      <c r="ISN111" s="0"/>
      <c r="ISO111" s="0"/>
      <c r="ISP111" s="0"/>
      <c r="ISQ111" s="0"/>
      <c r="ISR111" s="0"/>
      <c r="ISS111" s="0"/>
      <c r="IST111" s="0"/>
      <c r="ISU111" s="0"/>
      <c r="ISV111" s="0"/>
      <c r="ISW111" s="0"/>
      <c r="ISX111" s="0"/>
      <c r="ISY111" s="0"/>
      <c r="ISZ111" s="0"/>
      <c r="ITA111" s="0"/>
      <c r="ITB111" s="0"/>
      <c r="ITC111" s="0"/>
      <c r="ITD111" s="0"/>
      <c r="ITE111" s="0"/>
      <c r="ITF111" s="0"/>
      <c r="ITG111" s="0"/>
      <c r="ITH111" s="0"/>
      <c r="ITI111" s="0"/>
      <c r="ITJ111" s="0"/>
      <c r="ITK111" s="0"/>
      <c r="ITL111" s="0"/>
      <c r="ITM111" s="0"/>
      <c r="ITN111" s="0"/>
      <c r="ITO111" s="0"/>
      <c r="ITP111" s="0"/>
      <c r="ITQ111" s="0"/>
      <c r="ITR111" s="0"/>
      <c r="ITS111" s="0"/>
      <c r="ITT111" s="0"/>
      <c r="ITU111" s="0"/>
      <c r="ITV111" s="0"/>
      <c r="ITW111" s="0"/>
      <c r="ITX111" s="0"/>
      <c r="ITY111" s="0"/>
      <c r="ITZ111" s="0"/>
      <c r="IUA111" s="0"/>
      <c r="IUB111" s="0"/>
      <c r="IUC111" s="0"/>
      <c r="IUD111" s="0"/>
      <c r="IUE111" s="0"/>
      <c r="IUF111" s="0"/>
      <c r="IUG111" s="0"/>
      <c r="IUH111" s="0"/>
      <c r="IUI111" s="0"/>
      <c r="IUJ111" s="0"/>
      <c r="IUK111" s="0"/>
      <c r="IUL111" s="0"/>
      <c r="IUM111" s="0"/>
      <c r="IUN111" s="0"/>
      <c r="IUO111" s="0"/>
      <c r="IUP111" s="0"/>
      <c r="IUQ111" s="0"/>
      <c r="IUR111" s="0"/>
      <c r="IUS111" s="0"/>
      <c r="IUT111" s="0"/>
      <c r="IUU111" s="0"/>
      <c r="IUV111" s="0"/>
      <c r="IUW111" s="0"/>
      <c r="IUX111" s="0"/>
      <c r="IUY111" s="0"/>
      <c r="IUZ111" s="0"/>
      <c r="IVA111" s="0"/>
      <c r="IVB111" s="0"/>
      <c r="IVC111" s="0"/>
      <c r="IVD111" s="0"/>
      <c r="IVE111" s="0"/>
      <c r="IVF111" s="0"/>
      <c r="IVG111" s="0"/>
      <c r="IVH111" s="0"/>
      <c r="IVI111" s="0"/>
      <c r="IVJ111" s="0"/>
      <c r="IVK111" s="0"/>
      <c r="IVL111" s="0"/>
      <c r="IVM111" s="0"/>
      <c r="IVN111" s="0"/>
      <c r="IVO111" s="0"/>
      <c r="IVP111" s="0"/>
      <c r="IVQ111" s="0"/>
      <c r="IVR111" s="0"/>
      <c r="IVS111" s="0"/>
      <c r="IVT111" s="0"/>
      <c r="IVU111" s="0"/>
      <c r="IVV111" s="0"/>
      <c r="IVW111" s="0"/>
      <c r="IVX111" s="0"/>
      <c r="IVY111" s="0"/>
      <c r="IVZ111" s="0"/>
      <c r="IWA111" s="0"/>
      <c r="IWB111" s="0"/>
      <c r="IWC111" s="0"/>
      <c r="IWD111" s="0"/>
      <c r="IWE111" s="0"/>
      <c r="IWF111" s="0"/>
      <c r="IWG111" s="0"/>
      <c r="IWH111" s="0"/>
      <c r="IWI111" s="0"/>
      <c r="IWJ111" s="0"/>
      <c r="IWK111" s="0"/>
      <c r="IWL111" s="0"/>
      <c r="IWM111" s="0"/>
      <c r="IWN111" s="0"/>
      <c r="IWO111" s="0"/>
      <c r="IWP111" s="0"/>
      <c r="IWQ111" s="0"/>
      <c r="IWR111" s="0"/>
      <c r="IWS111" s="0"/>
      <c r="IWT111" s="0"/>
      <c r="IWU111" s="0"/>
      <c r="IWV111" s="0"/>
      <c r="IWW111" s="0"/>
      <c r="IWX111" s="0"/>
      <c r="IWY111" s="0"/>
      <c r="IWZ111" s="0"/>
      <c r="IXA111" s="0"/>
      <c r="IXB111" s="0"/>
      <c r="IXC111" s="0"/>
      <c r="IXD111" s="0"/>
      <c r="IXE111" s="0"/>
      <c r="IXF111" s="0"/>
      <c r="IXG111" s="0"/>
      <c r="IXH111" s="0"/>
      <c r="IXI111" s="0"/>
      <c r="IXJ111" s="0"/>
      <c r="IXK111" s="0"/>
      <c r="IXL111" s="0"/>
      <c r="IXM111" s="0"/>
      <c r="IXN111" s="0"/>
      <c r="IXO111" s="0"/>
      <c r="IXP111" s="0"/>
      <c r="IXQ111" s="0"/>
      <c r="IXR111" s="0"/>
      <c r="IXS111" s="0"/>
      <c r="IXT111" s="0"/>
      <c r="IXU111" s="0"/>
      <c r="IXV111" s="0"/>
      <c r="IXW111" s="0"/>
      <c r="IXX111" s="0"/>
      <c r="IXY111" s="0"/>
      <c r="IXZ111" s="0"/>
      <c r="IYA111" s="0"/>
      <c r="IYB111" s="0"/>
      <c r="IYC111" s="0"/>
      <c r="IYD111" s="0"/>
      <c r="IYE111" s="0"/>
      <c r="IYF111" s="0"/>
      <c r="IYG111" s="0"/>
      <c r="IYH111" s="0"/>
      <c r="IYI111" s="0"/>
      <c r="IYJ111" s="0"/>
      <c r="IYK111" s="0"/>
      <c r="IYL111" s="0"/>
      <c r="IYM111" s="0"/>
      <c r="IYN111" s="0"/>
      <c r="IYO111" s="0"/>
      <c r="IYP111" s="0"/>
      <c r="IYQ111" s="0"/>
      <c r="IYR111" s="0"/>
      <c r="IYS111" s="0"/>
      <c r="IYT111" s="0"/>
      <c r="IYU111" s="0"/>
      <c r="IYV111" s="0"/>
      <c r="IYW111" s="0"/>
      <c r="IYX111" s="0"/>
      <c r="IYY111" s="0"/>
      <c r="IYZ111" s="0"/>
      <c r="IZA111" s="0"/>
      <c r="IZB111" s="0"/>
      <c r="IZC111" s="0"/>
      <c r="IZD111" s="0"/>
      <c r="IZE111" s="0"/>
      <c r="IZF111" s="0"/>
      <c r="IZG111" s="0"/>
      <c r="IZH111" s="0"/>
      <c r="IZI111" s="0"/>
      <c r="IZJ111" s="0"/>
      <c r="IZK111" s="0"/>
      <c r="IZL111" s="0"/>
      <c r="IZM111" s="0"/>
      <c r="IZN111" s="0"/>
      <c r="IZO111" s="0"/>
      <c r="IZP111" s="0"/>
      <c r="IZQ111" s="0"/>
      <c r="IZR111" s="0"/>
      <c r="IZS111" s="0"/>
      <c r="IZT111" s="0"/>
      <c r="IZU111" s="0"/>
      <c r="IZV111" s="0"/>
      <c r="IZW111" s="0"/>
      <c r="IZX111" s="0"/>
      <c r="IZY111" s="0"/>
      <c r="IZZ111" s="0"/>
      <c r="JAA111" s="0"/>
      <c r="JAB111" s="0"/>
      <c r="JAC111" s="0"/>
      <c r="JAD111" s="0"/>
      <c r="JAE111" s="0"/>
      <c r="JAF111" s="0"/>
      <c r="JAG111" s="0"/>
      <c r="JAH111" s="0"/>
      <c r="JAI111" s="0"/>
      <c r="JAJ111" s="0"/>
      <c r="JAK111" s="0"/>
      <c r="JAL111" s="0"/>
      <c r="JAM111" s="0"/>
      <c r="JAN111" s="0"/>
      <c r="JAO111" s="0"/>
      <c r="JAP111" s="0"/>
      <c r="JAQ111" s="0"/>
      <c r="JAR111" s="0"/>
      <c r="JAS111" s="0"/>
      <c r="JAT111" s="0"/>
      <c r="JAU111" s="0"/>
      <c r="JAV111" s="0"/>
      <c r="JAW111" s="0"/>
      <c r="JAX111" s="0"/>
      <c r="JAY111" s="0"/>
      <c r="JAZ111" s="0"/>
      <c r="JBA111" s="0"/>
      <c r="JBB111" s="0"/>
      <c r="JBC111" s="0"/>
      <c r="JBD111" s="0"/>
      <c r="JBE111" s="0"/>
      <c r="JBF111" s="0"/>
      <c r="JBG111" s="0"/>
      <c r="JBH111" s="0"/>
      <c r="JBI111" s="0"/>
      <c r="JBJ111" s="0"/>
      <c r="JBK111" s="0"/>
      <c r="JBL111" s="0"/>
      <c r="JBM111" s="0"/>
      <c r="JBN111" s="0"/>
      <c r="JBO111" s="0"/>
      <c r="JBP111" s="0"/>
      <c r="JBQ111" s="0"/>
      <c r="JBR111" s="0"/>
      <c r="JBS111" s="0"/>
      <c r="JBT111" s="0"/>
      <c r="JBU111" s="0"/>
      <c r="JBV111" s="0"/>
      <c r="JBW111" s="0"/>
      <c r="JBX111" s="0"/>
      <c r="JBY111" s="0"/>
      <c r="JBZ111" s="0"/>
      <c r="JCA111" s="0"/>
      <c r="JCB111" s="0"/>
      <c r="JCC111" s="0"/>
      <c r="JCD111" s="0"/>
      <c r="JCE111" s="0"/>
      <c r="JCF111" s="0"/>
      <c r="JCG111" s="0"/>
      <c r="JCH111" s="0"/>
      <c r="JCI111" s="0"/>
      <c r="JCJ111" s="0"/>
      <c r="JCK111" s="0"/>
      <c r="JCL111" s="0"/>
      <c r="JCM111" s="0"/>
      <c r="JCN111" s="0"/>
      <c r="JCO111" s="0"/>
      <c r="JCP111" s="0"/>
      <c r="JCQ111" s="0"/>
      <c r="JCR111" s="0"/>
      <c r="JCS111" s="0"/>
      <c r="JCT111" s="0"/>
      <c r="JCU111" s="0"/>
      <c r="JCV111" s="0"/>
      <c r="JCW111" s="0"/>
      <c r="JCX111" s="0"/>
      <c r="JCY111" s="0"/>
      <c r="JCZ111" s="0"/>
      <c r="JDA111" s="0"/>
      <c r="JDB111" s="0"/>
      <c r="JDC111" s="0"/>
      <c r="JDD111" s="0"/>
      <c r="JDE111" s="0"/>
      <c r="JDF111" s="0"/>
      <c r="JDG111" s="0"/>
      <c r="JDH111" s="0"/>
      <c r="JDI111" s="0"/>
      <c r="JDJ111" s="0"/>
      <c r="JDK111" s="0"/>
      <c r="JDL111" s="0"/>
      <c r="JDM111" s="0"/>
      <c r="JDN111" s="0"/>
      <c r="JDO111" s="0"/>
      <c r="JDP111" s="0"/>
      <c r="JDQ111" s="0"/>
      <c r="JDR111" s="0"/>
      <c r="JDS111" s="0"/>
      <c r="JDT111" s="0"/>
      <c r="JDU111" s="0"/>
      <c r="JDV111" s="0"/>
      <c r="JDW111" s="0"/>
      <c r="JDX111" s="0"/>
      <c r="JDY111" s="0"/>
      <c r="JDZ111" s="0"/>
      <c r="JEA111" s="0"/>
      <c r="JEB111" s="0"/>
      <c r="JEC111" s="0"/>
      <c r="JED111" s="0"/>
      <c r="JEE111" s="0"/>
      <c r="JEF111" s="0"/>
      <c r="JEG111" s="0"/>
      <c r="JEH111" s="0"/>
      <c r="JEI111" s="0"/>
      <c r="JEJ111" s="0"/>
      <c r="JEK111" s="0"/>
      <c r="JEL111" s="0"/>
      <c r="JEM111" s="0"/>
      <c r="JEN111" s="0"/>
      <c r="JEO111" s="0"/>
      <c r="JEP111" s="0"/>
      <c r="JEQ111" s="0"/>
      <c r="JER111" s="0"/>
      <c r="JES111" s="0"/>
      <c r="JET111" s="0"/>
      <c r="JEU111" s="0"/>
      <c r="JEV111" s="0"/>
      <c r="JEW111" s="0"/>
      <c r="JEX111" s="0"/>
      <c r="JEY111" s="0"/>
      <c r="JEZ111" s="0"/>
      <c r="JFA111" s="0"/>
      <c r="JFB111" s="0"/>
      <c r="JFC111" s="0"/>
      <c r="JFD111" s="0"/>
      <c r="JFE111" s="0"/>
      <c r="JFF111" s="0"/>
      <c r="JFG111" s="0"/>
      <c r="JFH111" s="0"/>
      <c r="JFI111" s="0"/>
      <c r="JFJ111" s="0"/>
      <c r="JFK111" s="0"/>
      <c r="JFL111" s="0"/>
      <c r="JFM111" s="0"/>
      <c r="JFN111" s="0"/>
      <c r="JFO111" s="0"/>
      <c r="JFP111" s="0"/>
      <c r="JFQ111" s="0"/>
      <c r="JFR111" s="0"/>
      <c r="JFS111" s="0"/>
      <c r="JFT111" s="0"/>
      <c r="JFU111" s="0"/>
      <c r="JFV111" s="0"/>
      <c r="JFW111" s="0"/>
      <c r="JFX111" s="0"/>
      <c r="JFY111" s="0"/>
      <c r="JFZ111" s="0"/>
      <c r="JGA111" s="0"/>
      <c r="JGB111" s="0"/>
      <c r="JGC111" s="0"/>
      <c r="JGD111" s="0"/>
      <c r="JGE111" s="0"/>
      <c r="JGF111" s="0"/>
      <c r="JGG111" s="0"/>
      <c r="JGH111" s="0"/>
      <c r="JGI111" s="0"/>
      <c r="JGJ111" s="0"/>
      <c r="JGK111" s="0"/>
      <c r="JGL111" s="0"/>
      <c r="JGM111" s="0"/>
      <c r="JGN111" s="0"/>
      <c r="JGO111" s="0"/>
      <c r="JGP111" s="0"/>
      <c r="JGQ111" s="0"/>
      <c r="JGR111" s="0"/>
      <c r="JGS111" s="0"/>
      <c r="JGT111" s="0"/>
      <c r="JGU111" s="0"/>
      <c r="JGV111" s="0"/>
      <c r="JGW111" s="0"/>
      <c r="JGX111" s="0"/>
      <c r="JGY111" s="0"/>
      <c r="JGZ111" s="0"/>
      <c r="JHA111" s="0"/>
      <c r="JHB111" s="0"/>
      <c r="JHC111" s="0"/>
      <c r="JHD111" s="0"/>
      <c r="JHE111" s="0"/>
      <c r="JHF111" s="0"/>
      <c r="JHG111" s="0"/>
      <c r="JHH111" s="0"/>
      <c r="JHI111" s="0"/>
      <c r="JHJ111" s="0"/>
      <c r="JHK111" s="0"/>
      <c r="JHL111" s="0"/>
      <c r="JHM111" s="0"/>
      <c r="JHN111" s="0"/>
      <c r="JHO111" s="0"/>
      <c r="JHP111" s="0"/>
      <c r="JHQ111" s="0"/>
      <c r="JHR111" s="0"/>
      <c r="JHS111" s="0"/>
      <c r="JHT111" s="0"/>
      <c r="JHU111" s="0"/>
      <c r="JHV111" s="0"/>
      <c r="JHW111" s="0"/>
      <c r="JHX111" s="0"/>
      <c r="JHY111" s="0"/>
      <c r="JHZ111" s="0"/>
      <c r="JIA111" s="0"/>
      <c r="JIB111" s="0"/>
      <c r="JIC111" s="0"/>
      <c r="JID111" s="0"/>
      <c r="JIE111" s="0"/>
      <c r="JIF111" s="0"/>
      <c r="JIG111" s="0"/>
      <c r="JIH111" s="0"/>
      <c r="JII111" s="0"/>
      <c r="JIJ111" s="0"/>
      <c r="JIK111" s="0"/>
      <c r="JIL111" s="0"/>
      <c r="JIM111" s="0"/>
      <c r="JIN111" s="0"/>
      <c r="JIO111" s="0"/>
      <c r="JIP111" s="0"/>
      <c r="JIQ111" s="0"/>
      <c r="JIR111" s="0"/>
      <c r="JIS111" s="0"/>
      <c r="JIT111" s="0"/>
      <c r="JIU111" s="0"/>
      <c r="JIV111" s="0"/>
      <c r="JIW111" s="0"/>
      <c r="JIX111" s="0"/>
      <c r="JIY111" s="0"/>
      <c r="JIZ111" s="0"/>
      <c r="JJA111" s="0"/>
      <c r="JJB111" s="0"/>
      <c r="JJC111" s="0"/>
      <c r="JJD111" s="0"/>
      <c r="JJE111" s="0"/>
      <c r="JJF111" s="0"/>
      <c r="JJG111" s="0"/>
      <c r="JJH111" s="0"/>
      <c r="JJI111" s="0"/>
      <c r="JJJ111" s="0"/>
      <c r="JJK111" s="0"/>
      <c r="JJL111" s="0"/>
      <c r="JJM111" s="0"/>
      <c r="JJN111" s="0"/>
      <c r="JJO111" s="0"/>
      <c r="JJP111" s="0"/>
      <c r="JJQ111" s="0"/>
      <c r="JJR111" s="0"/>
      <c r="JJS111" s="0"/>
      <c r="JJT111" s="0"/>
      <c r="JJU111" s="0"/>
      <c r="JJV111" s="0"/>
      <c r="JJW111" s="0"/>
      <c r="JJX111" s="0"/>
      <c r="JJY111" s="0"/>
      <c r="JJZ111" s="0"/>
      <c r="JKA111" s="0"/>
      <c r="JKB111" s="0"/>
      <c r="JKC111" s="0"/>
      <c r="JKD111" s="0"/>
      <c r="JKE111" s="0"/>
      <c r="JKF111" s="0"/>
      <c r="JKG111" s="0"/>
      <c r="JKH111" s="0"/>
      <c r="JKI111" s="0"/>
      <c r="JKJ111" s="0"/>
      <c r="JKK111" s="0"/>
      <c r="JKL111" s="0"/>
      <c r="JKM111" s="0"/>
      <c r="JKN111" s="0"/>
      <c r="JKO111" s="0"/>
      <c r="JKP111" s="0"/>
      <c r="JKQ111" s="0"/>
      <c r="JKR111" s="0"/>
      <c r="JKS111" s="0"/>
      <c r="JKT111" s="0"/>
      <c r="JKU111" s="0"/>
      <c r="JKV111" s="0"/>
      <c r="JKW111" s="0"/>
      <c r="JKX111" s="0"/>
      <c r="JKY111" s="0"/>
      <c r="JKZ111" s="0"/>
      <c r="JLA111" s="0"/>
      <c r="JLB111" s="0"/>
      <c r="JLC111" s="0"/>
      <c r="JLD111" s="0"/>
      <c r="JLE111" s="0"/>
      <c r="JLF111" s="0"/>
      <c r="JLG111" s="0"/>
      <c r="JLH111" s="0"/>
      <c r="JLI111" s="0"/>
      <c r="JLJ111" s="0"/>
      <c r="JLK111" s="0"/>
      <c r="JLL111" s="0"/>
      <c r="JLM111" s="0"/>
      <c r="JLN111" s="0"/>
      <c r="JLO111" s="0"/>
      <c r="JLP111" s="0"/>
      <c r="JLQ111" s="0"/>
      <c r="JLR111" s="0"/>
      <c r="JLS111" s="0"/>
      <c r="JLT111" s="0"/>
      <c r="JLU111" s="0"/>
      <c r="JLV111" s="0"/>
      <c r="JLW111" s="0"/>
      <c r="JLX111" s="0"/>
      <c r="JLY111" s="0"/>
      <c r="JLZ111" s="0"/>
      <c r="JMA111" s="0"/>
      <c r="JMB111" s="0"/>
      <c r="JMC111" s="0"/>
      <c r="JMD111" s="0"/>
      <c r="JME111" s="0"/>
      <c r="JMF111" s="0"/>
      <c r="JMG111" s="0"/>
      <c r="JMH111" s="0"/>
      <c r="JMI111" s="0"/>
      <c r="JMJ111" s="0"/>
      <c r="JMK111" s="0"/>
      <c r="JML111" s="0"/>
      <c r="JMM111" s="0"/>
      <c r="JMN111" s="0"/>
      <c r="JMO111" s="0"/>
      <c r="JMP111" s="0"/>
      <c r="JMQ111" s="0"/>
      <c r="JMR111" s="0"/>
      <c r="JMS111" s="0"/>
      <c r="JMT111" s="0"/>
      <c r="JMU111" s="0"/>
      <c r="JMV111" s="0"/>
      <c r="JMW111" s="0"/>
      <c r="JMX111" s="0"/>
      <c r="JMY111" s="0"/>
      <c r="JMZ111" s="0"/>
      <c r="JNA111" s="0"/>
      <c r="JNB111" s="0"/>
      <c r="JNC111" s="0"/>
      <c r="JND111" s="0"/>
      <c r="JNE111" s="0"/>
      <c r="JNF111" s="0"/>
      <c r="JNG111" s="0"/>
      <c r="JNH111" s="0"/>
      <c r="JNI111" s="0"/>
      <c r="JNJ111" s="0"/>
      <c r="JNK111" s="0"/>
      <c r="JNL111" s="0"/>
      <c r="JNM111" s="0"/>
      <c r="JNN111" s="0"/>
      <c r="JNO111" s="0"/>
      <c r="JNP111" s="0"/>
      <c r="JNQ111" s="0"/>
      <c r="JNR111" s="0"/>
      <c r="JNS111" s="0"/>
      <c r="JNT111" s="0"/>
      <c r="JNU111" s="0"/>
      <c r="JNV111" s="0"/>
      <c r="JNW111" s="0"/>
      <c r="JNX111" s="0"/>
      <c r="JNY111" s="0"/>
      <c r="JNZ111" s="0"/>
      <c r="JOA111" s="0"/>
      <c r="JOB111" s="0"/>
      <c r="JOC111" s="0"/>
      <c r="JOD111" s="0"/>
      <c r="JOE111" s="0"/>
      <c r="JOF111" s="0"/>
      <c r="JOG111" s="0"/>
      <c r="JOH111" s="0"/>
      <c r="JOI111" s="0"/>
      <c r="JOJ111" s="0"/>
      <c r="JOK111" s="0"/>
      <c r="JOL111" s="0"/>
      <c r="JOM111" s="0"/>
      <c r="JON111" s="0"/>
      <c r="JOO111" s="0"/>
      <c r="JOP111" s="0"/>
      <c r="JOQ111" s="0"/>
      <c r="JOR111" s="0"/>
      <c r="JOS111" s="0"/>
      <c r="JOT111" s="0"/>
      <c r="JOU111" s="0"/>
      <c r="JOV111" s="0"/>
      <c r="JOW111" s="0"/>
      <c r="JOX111" s="0"/>
      <c r="JOY111" s="0"/>
      <c r="JOZ111" s="0"/>
      <c r="JPA111" s="0"/>
      <c r="JPB111" s="0"/>
      <c r="JPC111" s="0"/>
      <c r="JPD111" s="0"/>
      <c r="JPE111" s="0"/>
      <c r="JPF111" s="0"/>
      <c r="JPG111" s="0"/>
      <c r="JPH111" s="0"/>
      <c r="JPI111" s="0"/>
      <c r="JPJ111" s="0"/>
      <c r="JPK111" s="0"/>
      <c r="JPL111" s="0"/>
      <c r="JPM111" s="0"/>
      <c r="JPN111" s="0"/>
      <c r="JPO111" s="0"/>
      <c r="JPP111" s="0"/>
      <c r="JPQ111" s="0"/>
      <c r="JPR111" s="0"/>
      <c r="JPS111" s="0"/>
      <c r="JPT111" s="0"/>
      <c r="JPU111" s="0"/>
      <c r="JPV111" s="0"/>
      <c r="JPW111" s="0"/>
      <c r="JPX111" s="0"/>
      <c r="JPY111" s="0"/>
      <c r="JPZ111" s="0"/>
      <c r="JQA111" s="0"/>
      <c r="JQB111" s="0"/>
      <c r="JQC111" s="0"/>
      <c r="JQD111" s="0"/>
      <c r="JQE111" s="0"/>
      <c r="JQF111" s="0"/>
      <c r="JQG111" s="0"/>
      <c r="JQH111" s="0"/>
      <c r="JQI111" s="0"/>
      <c r="JQJ111" s="0"/>
      <c r="JQK111" s="0"/>
      <c r="JQL111" s="0"/>
      <c r="JQM111" s="0"/>
      <c r="JQN111" s="0"/>
      <c r="JQO111" s="0"/>
      <c r="JQP111" s="0"/>
      <c r="JQQ111" s="0"/>
      <c r="JQR111" s="0"/>
      <c r="JQS111" s="0"/>
      <c r="JQT111" s="0"/>
      <c r="JQU111" s="0"/>
      <c r="JQV111" s="0"/>
      <c r="JQW111" s="0"/>
      <c r="JQX111" s="0"/>
      <c r="JQY111" s="0"/>
      <c r="JQZ111" s="0"/>
      <c r="JRA111" s="0"/>
      <c r="JRB111" s="0"/>
      <c r="JRC111" s="0"/>
      <c r="JRD111" s="0"/>
      <c r="JRE111" s="0"/>
      <c r="JRF111" s="0"/>
      <c r="JRG111" s="0"/>
      <c r="JRH111" s="0"/>
      <c r="JRI111" s="0"/>
      <c r="JRJ111" s="0"/>
      <c r="JRK111" s="0"/>
      <c r="JRL111" s="0"/>
      <c r="JRM111" s="0"/>
      <c r="JRN111" s="0"/>
      <c r="JRO111" s="0"/>
      <c r="JRP111" s="0"/>
      <c r="JRQ111" s="0"/>
      <c r="JRR111" s="0"/>
      <c r="JRS111" s="0"/>
      <c r="JRT111" s="0"/>
      <c r="JRU111" s="0"/>
      <c r="JRV111" s="0"/>
      <c r="JRW111" s="0"/>
      <c r="JRX111" s="0"/>
      <c r="JRY111" s="0"/>
      <c r="JRZ111" s="0"/>
      <c r="JSA111" s="0"/>
      <c r="JSB111" s="0"/>
      <c r="JSC111" s="0"/>
      <c r="JSD111" s="0"/>
      <c r="JSE111" s="0"/>
      <c r="JSF111" s="0"/>
      <c r="JSG111" s="0"/>
      <c r="JSH111" s="0"/>
      <c r="JSI111" s="0"/>
      <c r="JSJ111" s="0"/>
      <c r="JSK111" s="0"/>
      <c r="JSL111" s="0"/>
      <c r="JSM111" s="0"/>
      <c r="JSN111" s="0"/>
      <c r="JSO111" s="0"/>
      <c r="JSP111" s="0"/>
      <c r="JSQ111" s="0"/>
      <c r="JSR111" s="0"/>
      <c r="JSS111" s="0"/>
      <c r="JST111" s="0"/>
      <c r="JSU111" s="0"/>
      <c r="JSV111" s="0"/>
      <c r="JSW111" s="0"/>
      <c r="JSX111" s="0"/>
      <c r="JSY111" s="0"/>
      <c r="JSZ111" s="0"/>
      <c r="JTA111" s="0"/>
      <c r="JTB111" s="0"/>
      <c r="JTC111" s="0"/>
      <c r="JTD111" s="0"/>
      <c r="JTE111" s="0"/>
      <c r="JTF111" s="0"/>
      <c r="JTG111" s="0"/>
      <c r="JTH111" s="0"/>
      <c r="JTI111" s="0"/>
      <c r="JTJ111" s="0"/>
      <c r="JTK111" s="0"/>
      <c r="JTL111" s="0"/>
      <c r="JTM111" s="0"/>
      <c r="JTN111" s="0"/>
      <c r="JTO111" s="0"/>
      <c r="JTP111" s="0"/>
      <c r="JTQ111" s="0"/>
      <c r="JTR111" s="0"/>
      <c r="JTS111" s="0"/>
      <c r="JTT111" s="0"/>
      <c r="JTU111" s="0"/>
      <c r="JTV111" s="0"/>
      <c r="JTW111" s="0"/>
      <c r="JTX111" s="0"/>
      <c r="JTY111" s="0"/>
      <c r="JTZ111" s="0"/>
      <c r="JUA111" s="0"/>
      <c r="JUB111" s="0"/>
      <c r="JUC111" s="0"/>
      <c r="JUD111" s="0"/>
      <c r="JUE111" s="0"/>
      <c r="JUF111" s="0"/>
      <c r="JUG111" s="0"/>
      <c r="JUH111" s="0"/>
      <c r="JUI111" s="0"/>
      <c r="JUJ111" s="0"/>
      <c r="JUK111" s="0"/>
      <c r="JUL111" s="0"/>
      <c r="JUM111" s="0"/>
      <c r="JUN111" s="0"/>
      <c r="JUO111" s="0"/>
      <c r="JUP111" s="0"/>
      <c r="JUQ111" s="0"/>
      <c r="JUR111" s="0"/>
      <c r="JUS111" s="0"/>
      <c r="JUT111" s="0"/>
      <c r="JUU111" s="0"/>
      <c r="JUV111" s="0"/>
      <c r="JUW111" s="0"/>
      <c r="JUX111" s="0"/>
      <c r="JUY111" s="0"/>
      <c r="JUZ111" s="0"/>
      <c r="JVA111" s="0"/>
      <c r="JVB111" s="0"/>
      <c r="JVC111" s="0"/>
      <c r="JVD111" s="0"/>
      <c r="JVE111" s="0"/>
      <c r="JVF111" s="0"/>
      <c r="JVG111" s="0"/>
      <c r="JVH111" s="0"/>
      <c r="JVI111" s="0"/>
      <c r="JVJ111" s="0"/>
      <c r="JVK111" s="0"/>
      <c r="JVL111" s="0"/>
      <c r="JVM111" s="0"/>
      <c r="JVN111" s="0"/>
      <c r="JVO111" s="0"/>
      <c r="JVP111" s="0"/>
      <c r="JVQ111" s="0"/>
      <c r="JVR111" s="0"/>
      <c r="JVS111" s="0"/>
      <c r="JVT111" s="0"/>
      <c r="JVU111" s="0"/>
      <c r="JVV111" s="0"/>
      <c r="JVW111" s="0"/>
      <c r="JVX111" s="0"/>
      <c r="JVY111" s="0"/>
      <c r="JVZ111" s="0"/>
      <c r="JWA111" s="0"/>
      <c r="JWB111" s="0"/>
      <c r="JWC111" s="0"/>
      <c r="JWD111" s="0"/>
      <c r="JWE111" s="0"/>
      <c r="JWF111" s="0"/>
      <c r="JWG111" s="0"/>
      <c r="JWH111" s="0"/>
      <c r="JWI111" s="0"/>
      <c r="JWJ111" s="0"/>
      <c r="JWK111" s="0"/>
      <c r="JWL111" s="0"/>
      <c r="JWM111" s="0"/>
      <c r="JWN111" s="0"/>
      <c r="JWO111" s="0"/>
      <c r="JWP111" s="0"/>
      <c r="JWQ111" s="0"/>
      <c r="JWR111" s="0"/>
      <c r="JWS111" s="0"/>
      <c r="JWT111" s="0"/>
      <c r="JWU111" s="0"/>
      <c r="JWV111" s="0"/>
      <c r="JWW111" s="0"/>
      <c r="JWX111" s="0"/>
      <c r="JWY111" s="0"/>
      <c r="JWZ111" s="0"/>
      <c r="JXA111" s="0"/>
      <c r="JXB111" s="0"/>
      <c r="JXC111" s="0"/>
      <c r="JXD111" s="0"/>
      <c r="JXE111" s="0"/>
      <c r="JXF111" s="0"/>
      <c r="JXG111" s="0"/>
      <c r="JXH111" s="0"/>
      <c r="JXI111" s="0"/>
      <c r="JXJ111" s="0"/>
      <c r="JXK111" s="0"/>
      <c r="JXL111" s="0"/>
      <c r="JXM111" s="0"/>
      <c r="JXN111" s="0"/>
      <c r="JXO111" s="0"/>
      <c r="JXP111" s="0"/>
      <c r="JXQ111" s="0"/>
      <c r="JXR111" s="0"/>
      <c r="JXS111" s="0"/>
      <c r="JXT111" s="0"/>
      <c r="JXU111" s="0"/>
      <c r="JXV111" s="0"/>
      <c r="JXW111" s="0"/>
      <c r="JXX111" s="0"/>
      <c r="JXY111" s="0"/>
      <c r="JXZ111" s="0"/>
      <c r="JYA111" s="0"/>
      <c r="JYB111" s="0"/>
      <c r="JYC111" s="0"/>
      <c r="JYD111" s="0"/>
      <c r="JYE111" s="0"/>
      <c r="JYF111" s="0"/>
      <c r="JYG111" s="0"/>
      <c r="JYH111" s="0"/>
      <c r="JYI111" s="0"/>
      <c r="JYJ111" s="0"/>
      <c r="JYK111" s="0"/>
      <c r="JYL111" s="0"/>
      <c r="JYM111" s="0"/>
      <c r="JYN111" s="0"/>
      <c r="JYO111" s="0"/>
      <c r="JYP111" s="0"/>
      <c r="JYQ111" s="0"/>
      <c r="JYR111" s="0"/>
      <c r="JYS111" s="0"/>
      <c r="JYT111" s="0"/>
      <c r="JYU111" s="0"/>
      <c r="JYV111" s="0"/>
      <c r="JYW111" s="0"/>
      <c r="JYX111" s="0"/>
      <c r="JYY111" s="0"/>
      <c r="JYZ111" s="0"/>
      <c r="JZA111" s="0"/>
      <c r="JZB111" s="0"/>
      <c r="JZC111" s="0"/>
      <c r="JZD111" s="0"/>
      <c r="JZE111" s="0"/>
      <c r="JZF111" s="0"/>
      <c r="JZG111" s="0"/>
      <c r="JZH111" s="0"/>
      <c r="JZI111" s="0"/>
      <c r="JZJ111" s="0"/>
      <c r="JZK111" s="0"/>
      <c r="JZL111" s="0"/>
      <c r="JZM111" s="0"/>
      <c r="JZN111" s="0"/>
      <c r="JZO111" s="0"/>
      <c r="JZP111" s="0"/>
      <c r="JZQ111" s="0"/>
      <c r="JZR111" s="0"/>
      <c r="JZS111" s="0"/>
      <c r="JZT111" s="0"/>
      <c r="JZU111" s="0"/>
      <c r="JZV111" s="0"/>
      <c r="JZW111" s="0"/>
      <c r="JZX111" s="0"/>
      <c r="JZY111" s="0"/>
      <c r="JZZ111" s="0"/>
      <c r="KAA111" s="0"/>
      <c r="KAB111" s="0"/>
      <c r="KAC111" s="0"/>
      <c r="KAD111" s="0"/>
      <c r="KAE111" s="0"/>
      <c r="KAF111" s="0"/>
      <c r="KAG111" s="0"/>
      <c r="KAH111" s="0"/>
      <c r="KAI111" s="0"/>
      <c r="KAJ111" s="0"/>
      <c r="KAK111" s="0"/>
      <c r="KAL111" s="0"/>
      <c r="KAM111" s="0"/>
      <c r="KAN111" s="0"/>
      <c r="KAO111" s="0"/>
      <c r="KAP111" s="0"/>
      <c r="KAQ111" s="0"/>
      <c r="KAR111" s="0"/>
      <c r="KAS111" s="0"/>
      <c r="KAT111" s="0"/>
      <c r="KAU111" s="0"/>
      <c r="KAV111" s="0"/>
      <c r="KAW111" s="0"/>
      <c r="KAX111" s="0"/>
      <c r="KAY111" s="0"/>
      <c r="KAZ111" s="0"/>
      <c r="KBA111" s="0"/>
      <c r="KBB111" s="0"/>
      <c r="KBC111" s="0"/>
      <c r="KBD111" s="0"/>
      <c r="KBE111" s="0"/>
      <c r="KBF111" s="0"/>
      <c r="KBG111" s="0"/>
      <c r="KBH111" s="0"/>
      <c r="KBI111" s="0"/>
      <c r="KBJ111" s="0"/>
      <c r="KBK111" s="0"/>
      <c r="KBL111" s="0"/>
      <c r="KBM111" s="0"/>
      <c r="KBN111" s="0"/>
      <c r="KBO111" s="0"/>
      <c r="KBP111" s="0"/>
      <c r="KBQ111" s="0"/>
      <c r="KBR111" s="0"/>
      <c r="KBS111" s="0"/>
      <c r="KBT111" s="0"/>
      <c r="KBU111" s="0"/>
      <c r="KBV111" s="0"/>
      <c r="KBW111" s="0"/>
      <c r="KBX111" s="0"/>
      <c r="KBY111" s="0"/>
      <c r="KBZ111" s="0"/>
      <c r="KCA111" s="0"/>
      <c r="KCB111" s="0"/>
      <c r="KCC111" s="0"/>
      <c r="KCD111" s="0"/>
      <c r="KCE111" s="0"/>
      <c r="KCF111" s="0"/>
      <c r="KCG111" s="0"/>
      <c r="KCH111" s="0"/>
      <c r="KCI111" s="0"/>
      <c r="KCJ111" s="0"/>
      <c r="KCK111" s="0"/>
      <c r="KCL111" s="0"/>
      <c r="KCM111" s="0"/>
      <c r="KCN111" s="0"/>
      <c r="KCO111" s="0"/>
      <c r="KCP111" s="0"/>
      <c r="KCQ111" s="0"/>
      <c r="KCR111" s="0"/>
      <c r="KCS111" s="0"/>
      <c r="KCT111" s="0"/>
      <c r="KCU111" s="0"/>
      <c r="KCV111" s="0"/>
      <c r="KCW111" s="0"/>
      <c r="KCX111" s="0"/>
      <c r="KCY111" s="0"/>
      <c r="KCZ111" s="0"/>
      <c r="KDA111" s="0"/>
      <c r="KDB111" s="0"/>
      <c r="KDC111" s="0"/>
      <c r="KDD111" s="0"/>
      <c r="KDE111" s="0"/>
      <c r="KDF111" s="0"/>
      <c r="KDG111" s="0"/>
      <c r="KDH111" s="0"/>
      <c r="KDI111" s="0"/>
      <c r="KDJ111" s="0"/>
      <c r="KDK111" s="0"/>
      <c r="KDL111" s="0"/>
      <c r="KDM111" s="0"/>
      <c r="KDN111" s="0"/>
      <c r="KDO111" s="0"/>
      <c r="KDP111" s="0"/>
      <c r="KDQ111" s="0"/>
      <c r="KDR111" s="0"/>
      <c r="KDS111" s="0"/>
      <c r="KDT111" s="0"/>
      <c r="KDU111" s="0"/>
      <c r="KDV111" s="0"/>
      <c r="KDW111" s="0"/>
      <c r="KDX111" s="0"/>
      <c r="KDY111" s="0"/>
      <c r="KDZ111" s="0"/>
      <c r="KEA111" s="0"/>
      <c r="KEB111" s="0"/>
      <c r="KEC111" s="0"/>
      <c r="KED111" s="0"/>
      <c r="KEE111" s="0"/>
      <c r="KEF111" s="0"/>
      <c r="KEG111" s="0"/>
      <c r="KEH111" s="0"/>
      <c r="KEI111" s="0"/>
      <c r="KEJ111" s="0"/>
      <c r="KEK111" s="0"/>
      <c r="KEL111" s="0"/>
      <c r="KEM111" s="0"/>
      <c r="KEN111" s="0"/>
      <c r="KEO111" s="0"/>
      <c r="KEP111" s="0"/>
      <c r="KEQ111" s="0"/>
      <c r="KER111" s="0"/>
      <c r="KES111" s="0"/>
      <c r="KET111" s="0"/>
      <c r="KEU111" s="0"/>
      <c r="KEV111" s="0"/>
      <c r="KEW111" s="0"/>
      <c r="KEX111" s="0"/>
      <c r="KEY111" s="0"/>
      <c r="KEZ111" s="0"/>
      <c r="KFA111" s="0"/>
      <c r="KFB111" s="0"/>
      <c r="KFC111" s="0"/>
      <c r="KFD111" s="0"/>
      <c r="KFE111" s="0"/>
      <c r="KFF111" s="0"/>
      <c r="KFG111" s="0"/>
      <c r="KFH111" s="0"/>
      <c r="KFI111" s="0"/>
      <c r="KFJ111" s="0"/>
      <c r="KFK111" s="0"/>
      <c r="KFL111" s="0"/>
      <c r="KFM111" s="0"/>
      <c r="KFN111" s="0"/>
      <c r="KFO111" s="0"/>
      <c r="KFP111" s="0"/>
      <c r="KFQ111" s="0"/>
      <c r="KFR111" s="0"/>
      <c r="KFS111" s="0"/>
      <c r="KFT111" s="0"/>
      <c r="KFU111" s="0"/>
      <c r="KFV111" s="0"/>
      <c r="KFW111" s="0"/>
      <c r="KFX111" s="0"/>
      <c r="KFY111" s="0"/>
      <c r="KFZ111" s="0"/>
      <c r="KGA111" s="0"/>
      <c r="KGB111" s="0"/>
      <c r="KGC111" s="0"/>
      <c r="KGD111" s="0"/>
      <c r="KGE111" s="0"/>
      <c r="KGF111" s="0"/>
      <c r="KGG111" s="0"/>
      <c r="KGH111" s="0"/>
      <c r="KGI111" s="0"/>
      <c r="KGJ111" s="0"/>
      <c r="KGK111" s="0"/>
      <c r="KGL111" s="0"/>
      <c r="KGM111" s="0"/>
      <c r="KGN111" s="0"/>
      <c r="KGO111" s="0"/>
      <c r="KGP111" s="0"/>
      <c r="KGQ111" s="0"/>
      <c r="KGR111" s="0"/>
      <c r="KGS111" s="0"/>
      <c r="KGT111" s="0"/>
      <c r="KGU111" s="0"/>
      <c r="KGV111" s="0"/>
      <c r="KGW111" s="0"/>
      <c r="KGX111" s="0"/>
      <c r="KGY111" s="0"/>
      <c r="KGZ111" s="0"/>
      <c r="KHA111" s="0"/>
      <c r="KHB111" s="0"/>
      <c r="KHC111" s="0"/>
      <c r="KHD111" s="0"/>
      <c r="KHE111" s="0"/>
      <c r="KHF111" s="0"/>
      <c r="KHG111" s="0"/>
      <c r="KHH111" s="0"/>
      <c r="KHI111" s="0"/>
      <c r="KHJ111" s="0"/>
      <c r="KHK111" s="0"/>
      <c r="KHL111" s="0"/>
      <c r="KHM111" s="0"/>
      <c r="KHN111" s="0"/>
      <c r="KHO111" s="0"/>
      <c r="KHP111" s="0"/>
      <c r="KHQ111" s="0"/>
      <c r="KHR111" s="0"/>
      <c r="KHS111" s="0"/>
      <c r="KHT111" s="0"/>
      <c r="KHU111" s="0"/>
      <c r="KHV111" s="0"/>
      <c r="KHW111" s="0"/>
      <c r="KHX111" s="0"/>
      <c r="KHY111" s="0"/>
      <c r="KHZ111" s="0"/>
      <c r="KIA111" s="0"/>
      <c r="KIB111" s="0"/>
      <c r="KIC111" s="0"/>
      <c r="KID111" s="0"/>
      <c r="KIE111" s="0"/>
      <c r="KIF111" s="0"/>
      <c r="KIG111" s="0"/>
      <c r="KIH111" s="0"/>
      <c r="KII111" s="0"/>
      <c r="KIJ111" s="0"/>
      <c r="KIK111" s="0"/>
      <c r="KIL111" s="0"/>
      <c r="KIM111" s="0"/>
      <c r="KIN111" s="0"/>
      <c r="KIO111" s="0"/>
      <c r="KIP111" s="0"/>
      <c r="KIQ111" s="0"/>
      <c r="KIR111" s="0"/>
      <c r="KIS111" s="0"/>
      <c r="KIT111" s="0"/>
      <c r="KIU111" s="0"/>
      <c r="KIV111" s="0"/>
      <c r="KIW111" s="0"/>
      <c r="KIX111" s="0"/>
      <c r="KIY111" s="0"/>
      <c r="KIZ111" s="0"/>
      <c r="KJA111" s="0"/>
      <c r="KJB111" s="0"/>
      <c r="KJC111" s="0"/>
      <c r="KJD111" s="0"/>
      <c r="KJE111" s="0"/>
      <c r="KJF111" s="0"/>
      <c r="KJG111" s="0"/>
      <c r="KJH111" s="0"/>
      <c r="KJI111" s="0"/>
      <c r="KJJ111" s="0"/>
      <c r="KJK111" s="0"/>
      <c r="KJL111" s="0"/>
      <c r="KJM111" s="0"/>
      <c r="KJN111" s="0"/>
      <c r="KJO111" s="0"/>
      <c r="KJP111" s="0"/>
      <c r="KJQ111" s="0"/>
      <c r="KJR111" s="0"/>
      <c r="KJS111" s="0"/>
      <c r="KJT111" s="0"/>
      <c r="KJU111" s="0"/>
      <c r="KJV111" s="0"/>
      <c r="KJW111" s="0"/>
      <c r="KJX111" s="0"/>
      <c r="KJY111" s="0"/>
      <c r="KJZ111" s="0"/>
      <c r="KKA111" s="0"/>
      <c r="KKB111" s="0"/>
      <c r="KKC111" s="0"/>
      <c r="KKD111" s="0"/>
      <c r="KKE111" s="0"/>
      <c r="KKF111" s="0"/>
      <c r="KKG111" s="0"/>
      <c r="KKH111" s="0"/>
      <c r="KKI111" s="0"/>
      <c r="KKJ111" s="0"/>
      <c r="KKK111" s="0"/>
      <c r="KKL111" s="0"/>
      <c r="KKM111" s="0"/>
      <c r="KKN111" s="0"/>
      <c r="KKO111" s="0"/>
      <c r="KKP111" s="0"/>
      <c r="KKQ111" s="0"/>
      <c r="KKR111" s="0"/>
      <c r="KKS111" s="0"/>
      <c r="KKT111" s="0"/>
      <c r="KKU111" s="0"/>
      <c r="KKV111" s="0"/>
      <c r="KKW111" s="0"/>
      <c r="KKX111" s="0"/>
      <c r="KKY111" s="0"/>
      <c r="KKZ111" s="0"/>
      <c r="KLA111" s="0"/>
      <c r="KLB111" s="0"/>
      <c r="KLC111" s="0"/>
      <c r="KLD111" s="0"/>
      <c r="KLE111" s="0"/>
      <c r="KLF111" s="0"/>
      <c r="KLG111" s="0"/>
      <c r="KLH111" s="0"/>
      <c r="KLI111" s="0"/>
      <c r="KLJ111" s="0"/>
      <c r="KLK111" s="0"/>
      <c r="KLL111" s="0"/>
      <c r="KLM111" s="0"/>
      <c r="KLN111" s="0"/>
      <c r="KLO111" s="0"/>
      <c r="KLP111" s="0"/>
      <c r="KLQ111" s="0"/>
      <c r="KLR111" s="0"/>
      <c r="KLS111" s="0"/>
      <c r="KLT111" s="0"/>
      <c r="KLU111" s="0"/>
      <c r="KLV111" s="0"/>
      <c r="KLW111" s="0"/>
      <c r="KLX111" s="0"/>
      <c r="KLY111" s="0"/>
      <c r="KLZ111" s="0"/>
      <c r="KMA111" s="0"/>
      <c r="KMB111" s="0"/>
      <c r="KMC111" s="0"/>
      <c r="KMD111" s="0"/>
      <c r="KME111" s="0"/>
      <c r="KMF111" s="0"/>
      <c r="KMG111" s="0"/>
      <c r="KMH111" s="0"/>
      <c r="KMI111" s="0"/>
      <c r="KMJ111" s="0"/>
      <c r="KMK111" s="0"/>
      <c r="KML111" s="0"/>
      <c r="KMM111" s="0"/>
      <c r="KMN111" s="0"/>
      <c r="KMO111" s="0"/>
      <c r="KMP111" s="0"/>
      <c r="KMQ111" s="0"/>
      <c r="KMR111" s="0"/>
      <c r="KMS111" s="0"/>
      <c r="KMT111" s="0"/>
      <c r="KMU111" s="0"/>
      <c r="KMV111" s="0"/>
      <c r="KMW111" s="0"/>
      <c r="KMX111" s="0"/>
      <c r="KMY111" s="0"/>
      <c r="KMZ111" s="0"/>
      <c r="KNA111" s="0"/>
      <c r="KNB111" s="0"/>
      <c r="KNC111" s="0"/>
      <c r="KND111" s="0"/>
      <c r="KNE111" s="0"/>
      <c r="KNF111" s="0"/>
      <c r="KNG111" s="0"/>
      <c r="KNH111" s="0"/>
      <c r="KNI111" s="0"/>
      <c r="KNJ111" s="0"/>
      <c r="KNK111" s="0"/>
      <c r="KNL111" s="0"/>
      <c r="KNM111" s="0"/>
      <c r="KNN111" s="0"/>
      <c r="KNO111" s="0"/>
      <c r="KNP111" s="0"/>
      <c r="KNQ111" s="0"/>
      <c r="KNR111" s="0"/>
      <c r="KNS111" s="0"/>
      <c r="KNT111" s="0"/>
      <c r="KNU111" s="0"/>
      <c r="KNV111" s="0"/>
      <c r="KNW111" s="0"/>
      <c r="KNX111" s="0"/>
      <c r="KNY111" s="0"/>
      <c r="KNZ111" s="0"/>
      <c r="KOA111" s="0"/>
      <c r="KOB111" s="0"/>
      <c r="KOC111" s="0"/>
      <c r="KOD111" s="0"/>
      <c r="KOE111" s="0"/>
      <c r="KOF111" s="0"/>
      <c r="KOG111" s="0"/>
      <c r="KOH111" s="0"/>
      <c r="KOI111" s="0"/>
      <c r="KOJ111" s="0"/>
      <c r="KOK111" s="0"/>
      <c r="KOL111" s="0"/>
      <c r="KOM111" s="0"/>
      <c r="KON111" s="0"/>
      <c r="KOO111" s="0"/>
      <c r="KOP111" s="0"/>
      <c r="KOQ111" s="0"/>
      <c r="KOR111" s="0"/>
      <c r="KOS111" s="0"/>
      <c r="KOT111" s="0"/>
      <c r="KOU111" s="0"/>
      <c r="KOV111" s="0"/>
      <c r="KOW111" s="0"/>
      <c r="KOX111" s="0"/>
      <c r="KOY111" s="0"/>
      <c r="KOZ111" s="0"/>
      <c r="KPA111" s="0"/>
      <c r="KPB111" s="0"/>
      <c r="KPC111" s="0"/>
      <c r="KPD111" s="0"/>
      <c r="KPE111" s="0"/>
      <c r="KPF111" s="0"/>
      <c r="KPG111" s="0"/>
      <c r="KPH111" s="0"/>
      <c r="KPI111" s="0"/>
      <c r="KPJ111" s="0"/>
      <c r="KPK111" s="0"/>
      <c r="KPL111" s="0"/>
      <c r="KPM111" s="0"/>
      <c r="KPN111" s="0"/>
      <c r="KPO111" s="0"/>
      <c r="KPP111" s="0"/>
      <c r="KPQ111" s="0"/>
      <c r="KPR111" s="0"/>
      <c r="KPS111" s="0"/>
      <c r="KPT111" s="0"/>
      <c r="KPU111" s="0"/>
      <c r="KPV111" s="0"/>
      <c r="KPW111" s="0"/>
      <c r="KPX111" s="0"/>
      <c r="KPY111" s="0"/>
      <c r="KPZ111" s="0"/>
      <c r="KQA111" s="0"/>
      <c r="KQB111" s="0"/>
      <c r="KQC111" s="0"/>
      <c r="KQD111" s="0"/>
      <c r="KQE111" s="0"/>
      <c r="KQF111" s="0"/>
      <c r="KQG111" s="0"/>
      <c r="KQH111" s="0"/>
      <c r="KQI111" s="0"/>
      <c r="KQJ111" s="0"/>
      <c r="KQK111" s="0"/>
      <c r="KQL111" s="0"/>
      <c r="KQM111" s="0"/>
      <c r="KQN111" s="0"/>
      <c r="KQO111" s="0"/>
      <c r="KQP111" s="0"/>
      <c r="KQQ111" s="0"/>
      <c r="KQR111" s="0"/>
      <c r="KQS111" s="0"/>
      <c r="KQT111" s="0"/>
      <c r="KQU111" s="0"/>
      <c r="KQV111" s="0"/>
      <c r="KQW111" s="0"/>
      <c r="KQX111" s="0"/>
      <c r="KQY111" s="0"/>
      <c r="KQZ111" s="0"/>
      <c r="KRA111" s="0"/>
      <c r="KRB111" s="0"/>
      <c r="KRC111" s="0"/>
      <c r="KRD111" s="0"/>
      <c r="KRE111" s="0"/>
      <c r="KRF111" s="0"/>
      <c r="KRG111" s="0"/>
      <c r="KRH111" s="0"/>
      <c r="KRI111" s="0"/>
      <c r="KRJ111" s="0"/>
      <c r="KRK111" s="0"/>
      <c r="KRL111" s="0"/>
      <c r="KRM111" s="0"/>
      <c r="KRN111" s="0"/>
      <c r="KRO111" s="0"/>
      <c r="KRP111" s="0"/>
      <c r="KRQ111" s="0"/>
      <c r="KRR111" s="0"/>
      <c r="KRS111" s="0"/>
      <c r="KRT111" s="0"/>
      <c r="KRU111" s="0"/>
      <c r="KRV111" s="0"/>
      <c r="KRW111" s="0"/>
      <c r="KRX111" s="0"/>
      <c r="KRY111" s="0"/>
      <c r="KRZ111" s="0"/>
      <c r="KSA111" s="0"/>
      <c r="KSB111" s="0"/>
      <c r="KSC111" s="0"/>
      <c r="KSD111" s="0"/>
      <c r="KSE111" s="0"/>
      <c r="KSF111" s="0"/>
      <c r="KSG111" s="0"/>
      <c r="KSH111" s="0"/>
      <c r="KSI111" s="0"/>
      <c r="KSJ111" s="0"/>
      <c r="KSK111" s="0"/>
      <c r="KSL111" s="0"/>
      <c r="KSM111" s="0"/>
      <c r="KSN111" s="0"/>
      <c r="KSO111" s="0"/>
      <c r="KSP111" s="0"/>
      <c r="KSQ111" s="0"/>
      <c r="KSR111" s="0"/>
      <c r="KSS111" s="0"/>
      <c r="KST111" s="0"/>
      <c r="KSU111" s="0"/>
      <c r="KSV111" s="0"/>
      <c r="KSW111" s="0"/>
      <c r="KSX111" s="0"/>
      <c r="KSY111" s="0"/>
      <c r="KSZ111" s="0"/>
      <c r="KTA111" s="0"/>
      <c r="KTB111" s="0"/>
      <c r="KTC111" s="0"/>
      <c r="KTD111" s="0"/>
      <c r="KTE111" s="0"/>
      <c r="KTF111" s="0"/>
      <c r="KTG111" s="0"/>
      <c r="KTH111" s="0"/>
      <c r="KTI111" s="0"/>
      <c r="KTJ111" s="0"/>
      <c r="KTK111" s="0"/>
      <c r="KTL111" s="0"/>
      <c r="KTM111" s="0"/>
      <c r="KTN111" s="0"/>
      <c r="KTO111" s="0"/>
      <c r="KTP111" s="0"/>
      <c r="KTQ111" s="0"/>
      <c r="KTR111" s="0"/>
      <c r="KTS111" s="0"/>
      <c r="KTT111" s="0"/>
      <c r="KTU111" s="0"/>
      <c r="KTV111" s="0"/>
      <c r="KTW111" s="0"/>
      <c r="KTX111" s="0"/>
      <c r="KTY111" s="0"/>
      <c r="KTZ111" s="0"/>
      <c r="KUA111" s="0"/>
      <c r="KUB111" s="0"/>
      <c r="KUC111" s="0"/>
      <c r="KUD111" s="0"/>
      <c r="KUE111" s="0"/>
      <c r="KUF111" s="0"/>
      <c r="KUG111" s="0"/>
      <c r="KUH111" s="0"/>
      <c r="KUI111" s="0"/>
      <c r="KUJ111" s="0"/>
      <c r="KUK111" s="0"/>
      <c r="KUL111" s="0"/>
      <c r="KUM111" s="0"/>
      <c r="KUN111" s="0"/>
      <c r="KUO111" s="0"/>
      <c r="KUP111" s="0"/>
      <c r="KUQ111" s="0"/>
      <c r="KUR111" s="0"/>
      <c r="KUS111" s="0"/>
      <c r="KUT111" s="0"/>
      <c r="KUU111" s="0"/>
      <c r="KUV111" s="0"/>
      <c r="KUW111" s="0"/>
      <c r="KUX111" s="0"/>
      <c r="KUY111" s="0"/>
      <c r="KUZ111" s="0"/>
      <c r="KVA111" s="0"/>
      <c r="KVB111" s="0"/>
      <c r="KVC111" s="0"/>
      <c r="KVD111" s="0"/>
      <c r="KVE111" s="0"/>
      <c r="KVF111" s="0"/>
      <c r="KVG111" s="0"/>
      <c r="KVH111" s="0"/>
      <c r="KVI111" s="0"/>
      <c r="KVJ111" s="0"/>
      <c r="KVK111" s="0"/>
      <c r="KVL111" s="0"/>
      <c r="KVM111" s="0"/>
      <c r="KVN111" s="0"/>
      <c r="KVO111" s="0"/>
      <c r="KVP111" s="0"/>
      <c r="KVQ111" s="0"/>
      <c r="KVR111" s="0"/>
      <c r="KVS111" s="0"/>
      <c r="KVT111" s="0"/>
      <c r="KVU111" s="0"/>
      <c r="KVV111" s="0"/>
      <c r="KVW111" s="0"/>
      <c r="KVX111" s="0"/>
      <c r="KVY111" s="0"/>
      <c r="KVZ111" s="0"/>
      <c r="KWA111" s="0"/>
      <c r="KWB111" s="0"/>
      <c r="KWC111" s="0"/>
      <c r="KWD111" s="0"/>
      <c r="KWE111" s="0"/>
      <c r="KWF111" s="0"/>
      <c r="KWG111" s="0"/>
      <c r="KWH111" s="0"/>
      <c r="KWI111" s="0"/>
      <c r="KWJ111" s="0"/>
      <c r="KWK111" s="0"/>
      <c r="KWL111" s="0"/>
      <c r="KWM111" s="0"/>
      <c r="KWN111" s="0"/>
      <c r="KWO111" s="0"/>
      <c r="KWP111" s="0"/>
      <c r="KWQ111" s="0"/>
      <c r="KWR111" s="0"/>
      <c r="KWS111" s="0"/>
      <c r="KWT111" s="0"/>
      <c r="KWU111" s="0"/>
      <c r="KWV111" s="0"/>
      <c r="KWW111" s="0"/>
      <c r="KWX111" s="0"/>
      <c r="KWY111" s="0"/>
      <c r="KWZ111" s="0"/>
      <c r="KXA111" s="0"/>
      <c r="KXB111" s="0"/>
      <c r="KXC111" s="0"/>
      <c r="KXD111" s="0"/>
      <c r="KXE111" s="0"/>
      <c r="KXF111" s="0"/>
      <c r="KXG111" s="0"/>
      <c r="KXH111" s="0"/>
      <c r="KXI111" s="0"/>
      <c r="KXJ111" s="0"/>
      <c r="KXK111" s="0"/>
      <c r="KXL111" s="0"/>
      <c r="KXM111" s="0"/>
      <c r="KXN111" s="0"/>
      <c r="KXO111" s="0"/>
      <c r="KXP111" s="0"/>
      <c r="KXQ111" s="0"/>
      <c r="KXR111" s="0"/>
      <c r="KXS111" s="0"/>
      <c r="KXT111" s="0"/>
      <c r="KXU111" s="0"/>
      <c r="KXV111" s="0"/>
      <c r="KXW111" s="0"/>
      <c r="KXX111" s="0"/>
      <c r="KXY111" s="0"/>
      <c r="KXZ111" s="0"/>
      <c r="KYA111" s="0"/>
      <c r="KYB111" s="0"/>
      <c r="KYC111" s="0"/>
      <c r="KYD111" s="0"/>
      <c r="KYE111" s="0"/>
      <c r="KYF111" s="0"/>
      <c r="KYG111" s="0"/>
      <c r="KYH111" s="0"/>
      <c r="KYI111" s="0"/>
      <c r="KYJ111" s="0"/>
      <c r="KYK111" s="0"/>
      <c r="KYL111" s="0"/>
      <c r="KYM111" s="0"/>
      <c r="KYN111" s="0"/>
      <c r="KYO111" s="0"/>
      <c r="KYP111" s="0"/>
      <c r="KYQ111" s="0"/>
      <c r="KYR111" s="0"/>
      <c r="KYS111" s="0"/>
      <c r="KYT111" s="0"/>
      <c r="KYU111" s="0"/>
      <c r="KYV111" s="0"/>
      <c r="KYW111" s="0"/>
      <c r="KYX111" s="0"/>
      <c r="KYY111" s="0"/>
      <c r="KYZ111" s="0"/>
      <c r="KZA111" s="0"/>
      <c r="KZB111" s="0"/>
      <c r="KZC111" s="0"/>
      <c r="KZD111" s="0"/>
      <c r="KZE111" s="0"/>
      <c r="KZF111" s="0"/>
      <c r="KZG111" s="0"/>
      <c r="KZH111" s="0"/>
      <c r="KZI111" s="0"/>
      <c r="KZJ111" s="0"/>
      <c r="KZK111" s="0"/>
      <c r="KZL111" s="0"/>
      <c r="KZM111" s="0"/>
      <c r="KZN111" s="0"/>
      <c r="KZO111" s="0"/>
      <c r="KZP111" s="0"/>
      <c r="KZQ111" s="0"/>
      <c r="KZR111" s="0"/>
      <c r="KZS111" s="0"/>
      <c r="KZT111" s="0"/>
      <c r="KZU111" s="0"/>
      <c r="KZV111" s="0"/>
      <c r="KZW111" s="0"/>
      <c r="KZX111" s="0"/>
      <c r="KZY111" s="0"/>
      <c r="KZZ111" s="0"/>
      <c r="LAA111" s="0"/>
      <c r="LAB111" s="0"/>
      <c r="LAC111" s="0"/>
      <c r="LAD111" s="0"/>
      <c r="LAE111" s="0"/>
      <c r="LAF111" s="0"/>
      <c r="LAG111" s="0"/>
      <c r="LAH111" s="0"/>
      <c r="LAI111" s="0"/>
      <c r="LAJ111" s="0"/>
      <c r="LAK111" s="0"/>
      <c r="LAL111" s="0"/>
      <c r="LAM111" s="0"/>
      <c r="LAN111" s="0"/>
      <c r="LAO111" s="0"/>
      <c r="LAP111" s="0"/>
      <c r="LAQ111" s="0"/>
      <c r="LAR111" s="0"/>
      <c r="LAS111" s="0"/>
      <c r="LAT111" s="0"/>
      <c r="LAU111" s="0"/>
      <c r="LAV111" s="0"/>
      <c r="LAW111" s="0"/>
      <c r="LAX111" s="0"/>
      <c r="LAY111" s="0"/>
      <c r="LAZ111" s="0"/>
      <c r="LBA111" s="0"/>
      <c r="LBB111" s="0"/>
      <c r="LBC111" s="0"/>
      <c r="LBD111" s="0"/>
      <c r="LBE111" s="0"/>
      <c r="LBF111" s="0"/>
      <c r="LBG111" s="0"/>
      <c r="LBH111" s="0"/>
      <c r="LBI111" s="0"/>
      <c r="LBJ111" s="0"/>
      <c r="LBK111" s="0"/>
      <c r="LBL111" s="0"/>
      <c r="LBM111" s="0"/>
      <c r="LBN111" s="0"/>
      <c r="LBO111" s="0"/>
      <c r="LBP111" s="0"/>
      <c r="LBQ111" s="0"/>
      <c r="LBR111" s="0"/>
      <c r="LBS111" s="0"/>
      <c r="LBT111" s="0"/>
      <c r="LBU111" s="0"/>
      <c r="LBV111" s="0"/>
      <c r="LBW111" s="0"/>
      <c r="LBX111" s="0"/>
      <c r="LBY111" s="0"/>
      <c r="LBZ111" s="0"/>
      <c r="LCA111" s="0"/>
      <c r="LCB111" s="0"/>
      <c r="LCC111" s="0"/>
      <c r="LCD111" s="0"/>
      <c r="LCE111" s="0"/>
      <c r="LCF111" s="0"/>
      <c r="LCG111" s="0"/>
      <c r="LCH111" s="0"/>
      <c r="LCI111" s="0"/>
      <c r="LCJ111" s="0"/>
      <c r="LCK111" s="0"/>
      <c r="LCL111" s="0"/>
      <c r="LCM111" s="0"/>
      <c r="LCN111" s="0"/>
      <c r="LCO111" s="0"/>
      <c r="LCP111" s="0"/>
      <c r="LCQ111" s="0"/>
      <c r="LCR111" s="0"/>
      <c r="LCS111" s="0"/>
      <c r="LCT111" s="0"/>
      <c r="LCU111" s="0"/>
      <c r="LCV111" s="0"/>
      <c r="LCW111" s="0"/>
      <c r="LCX111" s="0"/>
      <c r="LCY111" s="0"/>
      <c r="LCZ111" s="0"/>
      <c r="LDA111" s="0"/>
      <c r="LDB111" s="0"/>
      <c r="LDC111" s="0"/>
      <c r="LDD111" s="0"/>
      <c r="LDE111" s="0"/>
      <c r="LDF111" s="0"/>
      <c r="LDG111" s="0"/>
      <c r="LDH111" s="0"/>
      <c r="LDI111" s="0"/>
      <c r="LDJ111" s="0"/>
      <c r="LDK111" s="0"/>
      <c r="LDL111" s="0"/>
      <c r="LDM111" s="0"/>
      <c r="LDN111" s="0"/>
      <c r="LDO111" s="0"/>
      <c r="LDP111" s="0"/>
      <c r="LDQ111" s="0"/>
      <c r="LDR111" s="0"/>
      <c r="LDS111" s="0"/>
      <c r="LDT111" s="0"/>
      <c r="LDU111" s="0"/>
      <c r="LDV111" s="0"/>
      <c r="LDW111" s="0"/>
      <c r="LDX111" s="0"/>
      <c r="LDY111" s="0"/>
      <c r="LDZ111" s="0"/>
      <c r="LEA111" s="0"/>
      <c r="LEB111" s="0"/>
      <c r="LEC111" s="0"/>
      <c r="LED111" s="0"/>
      <c r="LEE111" s="0"/>
      <c r="LEF111" s="0"/>
      <c r="LEG111" s="0"/>
      <c r="LEH111" s="0"/>
      <c r="LEI111" s="0"/>
      <c r="LEJ111" s="0"/>
      <c r="LEK111" s="0"/>
      <c r="LEL111" s="0"/>
      <c r="LEM111" s="0"/>
      <c r="LEN111" s="0"/>
      <c r="LEO111" s="0"/>
      <c r="LEP111" s="0"/>
      <c r="LEQ111" s="0"/>
      <c r="LER111" s="0"/>
      <c r="LES111" s="0"/>
      <c r="LET111" s="0"/>
      <c r="LEU111" s="0"/>
      <c r="LEV111" s="0"/>
      <c r="LEW111" s="0"/>
      <c r="LEX111" s="0"/>
      <c r="LEY111" s="0"/>
      <c r="LEZ111" s="0"/>
      <c r="LFA111" s="0"/>
      <c r="LFB111" s="0"/>
      <c r="LFC111" s="0"/>
      <c r="LFD111" s="0"/>
      <c r="LFE111" s="0"/>
      <c r="LFF111" s="0"/>
      <c r="LFG111" s="0"/>
      <c r="LFH111" s="0"/>
      <c r="LFI111" s="0"/>
      <c r="LFJ111" s="0"/>
      <c r="LFK111" s="0"/>
      <c r="LFL111" s="0"/>
      <c r="LFM111" s="0"/>
      <c r="LFN111" s="0"/>
      <c r="LFO111" s="0"/>
      <c r="LFP111" s="0"/>
      <c r="LFQ111" s="0"/>
      <c r="LFR111" s="0"/>
      <c r="LFS111" s="0"/>
      <c r="LFT111" s="0"/>
      <c r="LFU111" s="0"/>
      <c r="LFV111" s="0"/>
      <c r="LFW111" s="0"/>
      <c r="LFX111" s="0"/>
      <c r="LFY111" s="0"/>
      <c r="LFZ111" s="0"/>
      <c r="LGA111" s="0"/>
      <c r="LGB111" s="0"/>
      <c r="LGC111" s="0"/>
      <c r="LGD111" s="0"/>
      <c r="LGE111" s="0"/>
      <c r="LGF111" s="0"/>
      <c r="LGG111" s="0"/>
      <c r="LGH111" s="0"/>
      <c r="LGI111" s="0"/>
      <c r="LGJ111" s="0"/>
      <c r="LGK111" s="0"/>
      <c r="LGL111" s="0"/>
      <c r="LGM111" s="0"/>
      <c r="LGN111" s="0"/>
      <c r="LGO111" s="0"/>
      <c r="LGP111" s="0"/>
      <c r="LGQ111" s="0"/>
      <c r="LGR111" s="0"/>
      <c r="LGS111" s="0"/>
      <c r="LGT111" s="0"/>
      <c r="LGU111" s="0"/>
      <c r="LGV111" s="0"/>
      <c r="LGW111" s="0"/>
      <c r="LGX111" s="0"/>
      <c r="LGY111" s="0"/>
      <c r="LGZ111" s="0"/>
      <c r="LHA111" s="0"/>
      <c r="LHB111" s="0"/>
      <c r="LHC111" s="0"/>
      <c r="LHD111" s="0"/>
      <c r="LHE111" s="0"/>
      <c r="LHF111" s="0"/>
      <c r="LHG111" s="0"/>
      <c r="LHH111" s="0"/>
      <c r="LHI111" s="0"/>
      <c r="LHJ111" s="0"/>
      <c r="LHK111" s="0"/>
      <c r="LHL111" s="0"/>
      <c r="LHM111" s="0"/>
      <c r="LHN111" s="0"/>
      <c r="LHO111" s="0"/>
      <c r="LHP111" s="0"/>
      <c r="LHQ111" s="0"/>
      <c r="LHR111" s="0"/>
      <c r="LHS111" s="0"/>
      <c r="LHT111" s="0"/>
      <c r="LHU111" s="0"/>
      <c r="LHV111" s="0"/>
      <c r="LHW111" s="0"/>
      <c r="LHX111" s="0"/>
      <c r="LHY111" s="0"/>
      <c r="LHZ111" s="0"/>
      <c r="LIA111" s="0"/>
      <c r="LIB111" s="0"/>
      <c r="LIC111" s="0"/>
      <c r="LID111" s="0"/>
      <c r="LIE111" s="0"/>
      <c r="LIF111" s="0"/>
      <c r="LIG111" s="0"/>
      <c r="LIH111" s="0"/>
      <c r="LII111" s="0"/>
      <c r="LIJ111" s="0"/>
      <c r="LIK111" s="0"/>
      <c r="LIL111" s="0"/>
      <c r="LIM111" s="0"/>
      <c r="LIN111" s="0"/>
      <c r="LIO111" s="0"/>
      <c r="LIP111" s="0"/>
      <c r="LIQ111" s="0"/>
      <c r="LIR111" s="0"/>
      <c r="LIS111" s="0"/>
      <c r="LIT111" s="0"/>
      <c r="LIU111" s="0"/>
      <c r="LIV111" s="0"/>
      <c r="LIW111" s="0"/>
      <c r="LIX111" s="0"/>
      <c r="LIY111" s="0"/>
      <c r="LIZ111" s="0"/>
      <c r="LJA111" s="0"/>
      <c r="LJB111" s="0"/>
      <c r="LJC111" s="0"/>
      <c r="LJD111" s="0"/>
      <c r="LJE111" s="0"/>
      <c r="LJF111" s="0"/>
      <c r="LJG111" s="0"/>
      <c r="LJH111" s="0"/>
      <c r="LJI111" s="0"/>
      <c r="LJJ111" s="0"/>
      <c r="LJK111" s="0"/>
      <c r="LJL111" s="0"/>
      <c r="LJM111" s="0"/>
      <c r="LJN111" s="0"/>
      <c r="LJO111" s="0"/>
      <c r="LJP111" s="0"/>
      <c r="LJQ111" s="0"/>
      <c r="LJR111" s="0"/>
      <c r="LJS111" s="0"/>
      <c r="LJT111" s="0"/>
      <c r="LJU111" s="0"/>
      <c r="LJV111" s="0"/>
      <c r="LJW111" s="0"/>
      <c r="LJX111" s="0"/>
      <c r="LJY111" s="0"/>
      <c r="LJZ111" s="0"/>
      <c r="LKA111" s="0"/>
      <c r="LKB111" s="0"/>
      <c r="LKC111" s="0"/>
      <c r="LKD111" s="0"/>
      <c r="LKE111" s="0"/>
      <c r="LKF111" s="0"/>
      <c r="LKG111" s="0"/>
      <c r="LKH111" s="0"/>
      <c r="LKI111" s="0"/>
      <c r="LKJ111" s="0"/>
      <c r="LKK111" s="0"/>
      <c r="LKL111" s="0"/>
      <c r="LKM111" s="0"/>
      <c r="LKN111" s="0"/>
      <c r="LKO111" s="0"/>
      <c r="LKP111" s="0"/>
      <c r="LKQ111" s="0"/>
      <c r="LKR111" s="0"/>
      <c r="LKS111" s="0"/>
      <c r="LKT111" s="0"/>
      <c r="LKU111" s="0"/>
      <c r="LKV111" s="0"/>
      <c r="LKW111" s="0"/>
      <c r="LKX111" s="0"/>
      <c r="LKY111" s="0"/>
      <c r="LKZ111" s="0"/>
      <c r="LLA111" s="0"/>
      <c r="LLB111" s="0"/>
      <c r="LLC111" s="0"/>
      <c r="LLD111" s="0"/>
      <c r="LLE111" s="0"/>
      <c r="LLF111" s="0"/>
      <c r="LLG111" s="0"/>
      <c r="LLH111" s="0"/>
      <c r="LLI111" s="0"/>
      <c r="LLJ111" s="0"/>
      <c r="LLK111" s="0"/>
      <c r="LLL111" s="0"/>
      <c r="LLM111" s="0"/>
      <c r="LLN111" s="0"/>
      <c r="LLO111" s="0"/>
      <c r="LLP111" s="0"/>
      <c r="LLQ111" s="0"/>
      <c r="LLR111" s="0"/>
      <c r="LLS111" s="0"/>
      <c r="LLT111" s="0"/>
      <c r="LLU111" s="0"/>
      <c r="LLV111" s="0"/>
      <c r="LLW111" s="0"/>
      <c r="LLX111" s="0"/>
      <c r="LLY111" s="0"/>
      <c r="LLZ111" s="0"/>
      <c r="LMA111" s="0"/>
      <c r="LMB111" s="0"/>
      <c r="LMC111" s="0"/>
      <c r="LMD111" s="0"/>
      <c r="LME111" s="0"/>
      <c r="LMF111" s="0"/>
      <c r="LMG111" s="0"/>
      <c r="LMH111" s="0"/>
      <c r="LMI111" s="0"/>
      <c r="LMJ111" s="0"/>
      <c r="LMK111" s="0"/>
      <c r="LML111" s="0"/>
      <c r="LMM111" s="0"/>
      <c r="LMN111" s="0"/>
      <c r="LMO111" s="0"/>
      <c r="LMP111" s="0"/>
      <c r="LMQ111" s="0"/>
      <c r="LMR111" s="0"/>
      <c r="LMS111" s="0"/>
      <c r="LMT111" s="0"/>
      <c r="LMU111" s="0"/>
      <c r="LMV111" s="0"/>
      <c r="LMW111" s="0"/>
      <c r="LMX111" s="0"/>
      <c r="LMY111" s="0"/>
      <c r="LMZ111" s="0"/>
      <c r="LNA111" s="0"/>
      <c r="LNB111" s="0"/>
      <c r="LNC111" s="0"/>
      <c r="LND111" s="0"/>
      <c r="LNE111" s="0"/>
      <c r="LNF111" s="0"/>
      <c r="LNG111" s="0"/>
      <c r="LNH111" s="0"/>
      <c r="LNI111" s="0"/>
      <c r="LNJ111" s="0"/>
      <c r="LNK111" s="0"/>
      <c r="LNL111" s="0"/>
      <c r="LNM111" s="0"/>
      <c r="LNN111" s="0"/>
      <c r="LNO111" s="0"/>
      <c r="LNP111" s="0"/>
      <c r="LNQ111" s="0"/>
      <c r="LNR111" s="0"/>
      <c r="LNS111" s="0"/>
      <c r="LNT111" s="0"/>
      <c r="LNU111" s="0"/>
      <c r="LNV111" s="0"/>
      <c r="LNW111" s="0"/>
      <c r="LNX111" s="0"/>
      <c r="LNY111" s="0"/>
      <c r="LNZ111" s="0"/>
      <c r="LOA111" s="0"/>
      <c r="LOB111" s="0"/>
      <c r="LOC111" s="0"/>
      <c r="LOD111" s="0"/>
      <c r="LOE111" s="0"/>
      <c r="LOF111" s="0"/>
      <c r="LOG111" s="0"/>
      <c r="LOH111" s="0"/>
      <c r="LOI111" s="0"/>
      <c r="LOJ111" s="0"/>
      <c r="LOK111" s="0"/>
      <c r="LOL111" s="0"/>
      <c r="LOM111" s="0"/>
      <c r="LON111" s="0"/>
      <c r="LOO111" s="0"/>
      <c r="LOP111" s="0"/>
      <c r="LOQ111" s="0"/>
      <c r="LOR111" s="0"/>
      <c r="LOS111" s="0"/>
      <c r="LOT111" s="0"/>
      <c r="LOU111" s="0"/>
      <c r="LOV111" s="0"/>
      <c r="LOW111" s="0"/>
      <c r="LOX111" s="0"/>
      <c r="LOY111" s="0"/>
      <c r="LOZ111" s="0"/>
      <c r="LPA111" s="0"/>
      <c r="LPB111" s="0"/>
      <c r="LPC111" s="0"/>
      <c r="LPD111" s="0"/>
      <c r="LPE111" s="0"/>
      <c r="LPF111" s="0"/>
      <c r="LPG111" s="0"/>
      <c r="LPH111" s="0"/>
      <c r="LPI111" s="0"/>
      <c r="LPJ111" s="0"/>
      <c r="LPK111" s="0"/>
      <c r="LPL111" s="0"/>
      <c r="LPM111" s="0"/>
      <c r="LPN111" s="0"/>
      <c r="LPO111" s="0"/>
      <c r="LPP111" s="0"/>
      <c r="LPQ111" s="0"/>
      <c r="LPR111" s="0"/>
      <c r="LPS111" s="0"/>
      <c r="LPT111" s="0"/>
      <c r="LPU111" s="0"/>
      <c r="LPV111" s="0"/>
      <c r="LPW111" s="0"/>
      <c r="LPX111" s="0"/>
      <c r="LPY111" s="0"/>
      <c r="LPZ111" s="0"/>
      <c r="LQA111" s="0"/>
      <c r="LQB111" s="0"/>
      <c r="LQC111" s="0"/>
      <c r="LQD111" s="0"/>
      <c r="LQE111" s="0"/>
      <c r="LQF111" s="0"/>
      <c r="LQG111" s="0"/>
      <c r="LQH111" s="0"/>
      <c r="LQI111" s="0"/>
      <c r="LQJ111" s="0"/>
      <c r="LQK111" s="0"/>
      <c r="LQL111" s="0"/>
      <c r="LQM111" s="0"/>
      <c r="LQN111" s="0"/>
      <c r="LQO111" s="0"/>
      <c r="LQP111" s="0"/>
      <c r="LQQ111" s="0"/>
      <c r="LQR111" s="0"/>
      <c r="LQS111" s="0"/>
      <c r="LQT111" s="0"/>
      <c r="LQU111" s="0"/>
      <c r="LQV111" s="0"/>
      <c r="LQW111" s="0"/>
      <c r="LQX111" s="0"/>
      <c r="LQY111" s="0"/>
      <c r="LQZ111" s="0"/>
      <c r="LRA111" s="0"/>
      <c r="LRB111" s="0"/>
      <c r="LRC111" s="0"/>
      <c r="LRD111" s="0"/>
      <c r="LRE111" s="0"/>
      <c r="LRF111" s="0"/>
      <c r="LRG111" s="0"/>
      <c r="LRH111" s="0"/>
      <c r="LRI111" s="0"/>
      <c r="LRJ111" s="0"/>
      <c r="LRK111" s="0"/>
      <c r="LRL111" s="0"/>
      <c r="LRM111" s="0"/>
      <c r="LRN111" s="0"/>
      <c r="LRO111" s="0"/>
      <c r="LRP111" s="0"/>
      <c r="LRQ111" s="0"/>
      <c r="LRR111" s="0"/>
      <c r="LRS111" s="0"/>
      <c r="LRT111" s="0"/>
      <c r="LRU111" s="0"/>
      <c r="LRV111" s="0"/>
      <c r="LRW111" s="0"/>
      <c r="LRX111" s="0"/>
      <c r="LRY111" s="0"/>
      <c r="LRZ111" s="0"/>
      <c r="LSA111" s="0"/>
      <c r="LSB111" s="0"/>
      <c r="LSC111" s="0"/>
      <c r="LSD111" s="0"/>
      <c r="LSE111" s="0"/>
      <c r="LSF111" s="0"/>
      <c r="LSG111" s="0"/>
      <c r="LSH111" s="0"/>
      <c r="LSI111" s="0"/>
      <c r="LSJ111" s="0"/>
      <c r="LSK111" s="0"/>
      <c r="LSL111" s="0"/>
      <c r="LSM111" s="0"/>
      <c r="LSN111" s="0"/>
      <c r="LSO111" s="0"/>
      <c r="LSP111" s="0"/>
      <c r="LSQ111" s="0"/>
      <c r="LSR111" s="0"/>
      <c r="LSS111" s="0"/>
      <c r="LST111" s="0"/>
      <c r="LSU111" s="0"/>
      <c r="LSV111" s="0"/>
      <c r="LSW111" s="0"/>
      <c r="LSX111" s="0"/>
      <c r="LSY111" s="0"/>
      <c r="LSZ111" s="0"/>
      <c r="LTA111" s="0"/>
      <c r="LTB111" s="0"/>
      <c r="LTC111" s="0"/>
      <c r="LTD111" s="0"/>
      <c r="LTE111" s="0"/>
      <c r="LTF111" s="0"/>
      <c r="LTG111" s="0"/>
      <c r="LTH111" s="0"/>
      <c r="LTI111" s="0"/>
      <c r="LTJ111" s="0"/>
      <c r="LTK111" s="0"/>
      <c r="LTL111" s="0"/>
      <c r="LTM111" s="0"/>
      <c r="LTN111" s="0"/>
      <c r="LTO111" s="0"/>
      <c r="LTP111" s="0"/>
      <c r="LTQ111" s="0"/>
      <c r="LTR111" s="0"/>
      <c r="LTS111" s="0"/>
      <c r="LTT111" s="0"/>
      <c r="LTU111" s="0"/>
      <c r="LTV111" s="0"/>
      <c r="LTW111" s="0"/>
      <c r="LTX111" s="0"/>
      <c r="LTY111" s="0"/>
      <c r="LTZ111" s="0"/>
      <c r="LUA111" s="0"/>
      <c r="LUB111" s="0"/>
      <c r="LUC111" s="0"/>
      <c r="LUD111" s="0"/>
      <c r="LUE111" s="0"/>
      <c r="LUF111" s="0"/>
      <c r="LUG111" s="0"/>
      <c r="LUH111" s="0"/>
      <c r="LUI111" s="0"/>
      <c r="LUJ111" s="0"/>
      <c r="LUK111" s="0"/>
      <c r="LUL111" s="0"/>
      <c r="LUM111" s="0"/>
      <c r="LUN111" s="0"/>
      <c r="LUO111" s="0"/>
      <c r="LUP111" s="0"/>
      <c r="LUQ111" s="0"/>
      <c r="LUR111" s="0"/>
      <c r="LUS111" s="0"/>
      <c r="LUT111" s="0"/>
      <c r="LUU111" s="0"/>
      <c r="LUV111" s="0"/>
      <c r="LUW111" s="0"/>
      <c r="LUX111" s="0"/>
      <c r="LUY111" s="0"/>
      <c r="LUZ111" s="0"/>
      <c r="LVA111" s="0"/>
      <c r="LVB111" s="0"/>
      <c r="LVC111" s="0"/>
      <c r="LVD111" s="0"/>
      <c r="LVE111" s="0"/>
      <c r="LVF111" s="0"/>
      <c r="LVG111" s="0"/>
      <c r="LVH111" s="0"/>
      <c r="LVI111" s="0"/>
      <c r="LVJ111" s="0"/>
      <c r="LVK111" s="0"/>
      <c r="LVL111" s="0"/>
      <c r="LVM111" s="0"/>
      <c r="LVN111" s="0"/>
      <c r="LVO111" s="0"/>
      <c r="LVP111" s="0"/>
      <c r="LVQ111" s="0"/>
      <c r="LVR111" s="0"/>
      <c r="LVS111" s="0"/>
      <c r="LVT111" s="0"/>
      <c r="LVU111" s="0"/>
      <c r="LVV111" s="0"/>
      <c r="LVW111" s="0"/>
      <c r="LVX111" s="0"/>
      <c r="LVY111" s="0"/>
      <c r="LVZ111" s="0"/>
      <c r="LWA111" s="0"/>
      <c r="LWB111" s="0"/>
      <c r="LWC111" s="0"/>
      <c r="LWD111" s="0"/>
      <c r="LWE111" s="0"/>
      <c r="LWF111" s="0"/>
      <c r="LWG111" s="0"/>
      <c r="LWH111" s="0"/>
      <c r="LWI111" s="0"/>
      <c r="LWJ111" s="0"/>
      <c r="LWK111" s="0"/>
      <c r="LWL111" s="0"/>
      <c r="LWM111" s="0"/>
      <c r="LWN111" s="0"/>
      <c r="LWO111" s="0"/>
      <c r="LWP111" s="0"/>
      <c r="LWQ111" s="0"/>
      <c r="LWR111" s="0"/>
      <c r="LWS111" s="0"/>
      <c r="LWT111" s="0"/>
      <c r="LWU111" s="0"/>
      <c r="LWV111" s="0"/>
      <c r="LWW111" s="0"/>
      <c r="LWX111" s="0"/>
      <c r="LWY111" s="0"/>
      <c r="LWZ111" s="0"/>
      <c r="LXA111" s="0"/>
      <c r="LXB111" s="0"/>
      <c r="LXC111" s="0"/>
      <c r="LXD111" s="0"/>
      <c r="LXE111" s="0"/>
      <c r="LXF111" s="0"/>
      <c r="LXG111" s="0"/>
      <c r="LXH111" s="0"/>
      <c r="LXI111" s="0"/>
      <c r="LXJ111" s="0"/>
      <c r="LXK111" s="0"/>
      <c r="LXL111" s="0"/>
      <c r="LXM111" s="0"/>
      <c r="LXN111" s="0"/>
      <c r="LXO111" s="0"/>
      <c r="LXP111" s="0"/>
      <c r="LXQ111" s="0"/>
      <c r="LXR111" s="0"/>
      <c r="LXS111" s="0"/>
      <c r="LXT111" s="0"/>
      <c r="LXU111" s="0"/>
      <c r="LXV111" s="0"/>
      <c r="LXW111" s="0"/>
      <c r="LXX111" s="0"/>
      <c r="LXY111" s="0"/>
      <c r="LXZ111" s="0"/>
      <c r="LYA111" s="0"/>
      <c r="LYB111" s="0"/>
      <c r="LYC111" s="0"/>
      <c r="LYD111" s="0"/>
      <c r="LYE111" s="0"/>
      <c r="LYF111" s="0"/>
      <c r="LYG111" s="0"/>
      <c r="LYH111" s="0"/>
      <c r="LYI111" s="0"/>
      <c r="LYJ111" s="0"/>
      <c r="LYK111" s="0"/>
      <c r="LYL111" s="0"/>
      <c r="LYM111" s="0"/>
      <c r="LYN111" s="0"/>
      <c r="LYO111" s="0"/>
      <c r="LYP111" s="0"/>
      <c r="LYQ111" s="0"/>
      <c r="LYR111" s="0"/>
      <c r="LYS111" s="0"/>
      <c r="LYT111" s="0"/>
      <c r="LYU111" s="0"/>
      <c r="LYV111" s="0"/>
      <c r="LYW111" s="0"/>
      <c r="LYX111" s="0"/>
      <c r="LYY111" s="0"/>
      <c r="LYZ111" s="0"/>
      <c r="LZA111" s="0"/>
      <c r="LZB111" s="0"/>
      <c r="LZC111" s="0"/>
      <c r="LZD111" s="0"/>
      <c r="LZE111" s="0"/>
      <c r="LZF111" s="0"/>
      <c r="LZG111" s="0"/>
      <c r="LZH111" s="0"/>
      <c r="LZI111" s="0"/>
      <c r="LZJ111" s="0"/>
      <c r="LZK111" s="0"/>
      <c r="LZL111" s="0"/>
      <c r="LZM111" s="0"/>
      <c r="LZN111" s="0"/>
      <c r="LZO111" s="0"/>
      <c r="LZP111" s="0"/>
      <c r="LZQ111" s="0"/>
      <c r="LZR111" s="0"/>
      <c r="LZS111" s="0"/>
      <c r="LZT111" s="0"/>
      <c r="LZU111" s="0"/>
      <c r="LZV111" s="0"/>
      <c r="LZW111" s="0"/>
      <c r="LZX111" s="0"/>
      <c r="LZY111" s="0"/>
      <c r="LZZ111" s="0"/>
      <c r="MAA111" s="0"/>
      <c r="MAB111" s="0"/>
      <c r="MAC111" s="0"/>
      <c r="MAD111" s="0"/>
      <c r="MAE111" s="0"/>
      <c r="MAF111" s="0"/>
      <c r="MAG111" s="0"/>
      <c r="MAH111" s="0"/>
      <c r="MAI111" s="0"/>
      <c r="MAJ111" s="0"/>
      <c r="MAK111" s="0"/>
      <c r="MAL111" s="0"/>
      <c r="MAM111" s="0"/>
      <c r="MAN111" s="0"/>
      <c r="MAO111" s="0"/>
      <c r="MAP111" s="0"/>
      <c r="MAQ111" s="0"/>
      <c r="MAR111" s="0"/>
      <c r="MAS111" s="0"/>
      <c r="MAT111" s="0"/>
      <c r="MAU111" s="0"/>
      <c r="MAV111" s="0"/>
      <c r="MAW111" s="0"/>
      <c r="MAX111" s="0"/>
      <c r="MAY111" s="0"/>
      <c r="MAZ111" s="0"/>
      <c r="MBA111" s="0"/>
      <c r="MBB111" s="0"/>
      <c r="MBC111" s="0"/>
      <c r="MBD111" s="0"/>
      <c r="MBE111" s="0"/>
      <c r="MBF111" s="0"/>
      <c r="MBG111" s="0"/>
      <c r="MBH111" s="0"/>
      <c r="MBI111" s="0"/>
      <c r="MBJ111" s="0"/>
      <c r="MBK111" s="0"/>
      <c r="MBL111" s="0"/>
      <c r="MBM111" s="0"/>
      <c r="MBN111" s="0"/>
      <c r="MBO111" s="0"/>
      <c r="MBP111" s="0"/>
      <c r="MBQ111" s="0"/>
      <c r="MBR111" s="0"/>
      <c r="MBS111" s="0"/>
      <c r="MBT111" s="0"/>
      <c r="MBU111" s="0"/>
      <c r="MBV111" s="0"/>
      <c r="MBW111" s="0"/>
      <c r="MBX111" s="0"/>
      <c r="MBY111" s="0"/>
      <c r="MBZ111" s="0"/>
      <c r="MCA111" s="0"/>
      <c r="MCB111" s="0"/>
      <c r="MCC111" s="0"/>
      <c r="MCD111" s="0"/>
      <c r="MCE111" s="0"/>
      <c r="MCF111" s="0"/>
      <c r="MCG111" s="0"/>
      <c r="MCH111" s="0"/>
      <c r="MCI111" s="0"/>
      <c r="MCJ111" s="0"/>
      <c r="MCK111" s="0"/>
      <c r="MCL111" s="0"/>
      <c r="MCM111" s="0"/>
      <c r="MCN111" s="0"/>
      <c r="MCO111" s="0"/>
      <c r="MCP111" s="0"/>
      <c r="MCQ111" s="0"/>
      <c r="MCR111" s="0"/>
      <c r="MCS111" s="0"/>
      <c r="MCT111" s="0"/>
      <c r="MCU111" s="0"/>
      <c r="MCV111" s="0"/>
      <c r="MCW111" s="0"/>
      <c r="MCX111" s="0"/>
      <c r="MCY111" s="0"/>
      <c r="MCZ111" s="0"/>
      <c r="MDA111" s="0"/>
      <c r="MDB111" s="0"/>
      <c r="MDC111" s="0"/>
      <c r="MDD111" s="0"/>
      <c r="MDE111" s="0"/>
      <c r="MDF111" s="0"/>
      <c r="MDG111" s="0"/>
      <c r="MDH111" s="0"/>
      <c r="MDI111" s="0"/>
      <c r="MDJ111" s="0"/>
      <c r="MDK111" s="0"/>
      <c r="MDL111" s="0"/>
      <c r="MDM111" s="0"/>
      <c r="MDN111" s="0"/>
      <c r="MDO111" s="0"/>
      <c r="MDP111" s="0"/>
      <c r="MDQ111" s="0"/>
      <c r="MDR111" s="0"/>
      <c r="MDS111" s="0"/>
      <c r="MDT111" s="0"/>
      <c r="MDU111" s="0"/>
      <c r="MDV111" s="0"/>
      <c r="MDW111" s="0"/>
      <c r="MDX111" s="0"/>
      <c r="MDY111" s="0"/>
      <c r="MDZ111" s="0"/>
      <c r="MEA111" s="0"/>
      <c r="MEB111" s="0"/>
      <c r="MEC111" s="0"/>
      <c r="MED111" s="0"/>
      <c r="MEE111" s="0"/>
      <c r="MEF111" s="0"/>
      <c r="MEG111" s="0"/>
      <c r="MEH111" s="0"/>
      <c r="MEI111" s="0"/>
      <c r="MEJ111" s="0"/>
      <c r="MEK111" s="0"/>
      <c r="MEL111" s="0"/>
      <c r="MEM111" s="0"/>
      <c r="MEN111" s="0"/>
      <c r="MEO111" s="0"/>
      <c r="MEP111" s="0"/>
      <c r="MEQ111" s="0"/>
      <c r="MER111" s="0"/>
      <c r="MES111" s="0"/>
      <c r="MET111" s="0"/>
      <c r="MEU111" s="0"/>
      <c r="MEV111" s="0"/>
      <c r="MEW111" s="0"/>
      <c r="MEX111" s="0"/>
      <c r="MEY111" s="0"/>
      <c r="MEZ111" s="0"/>
      <c r="MFA111" s="0"/>
      <c r="MFB111" s="0"/>
      <c r="MFC111" s="0"/>
      <c r="MFD111" s="0"/>
      <c r="MFE111" s="0"/>
      <c r="MFF111" s="0"/>
      <c r="MFG111" s="0"/>
      <c r="MFH111" s="0"/>
      <c r="MFI111" s="0"/>
      <c r="MFJ111" s="0"/>
      <c r="MFK111" s="0"/>
      <c r="MFL111" s="0"/>
      <c r="MFM111" s="0"/>
      <c r="MFN111" s="0"/>
      <c r="MFO111" s="0"/>
      <c r="MFP111" s="0"/>
      <c r="MFQ111" s="0"/>
      <c r="MFR111" s="0"/>
      <c r="MFS111" s="0"/>
      <c r="MFT111" s="0"/>
      <c r="MFU111" s="0"/>
      <c r="MFV111" s="0"/>
      <c r="MFW111" s="0"/>
      <c r="MFX111" s="0"/>
      <c r="MFY111" s="0"/>
      <c r="MFZ111" s="0"/>
      <c r="MGA111" s="0"/>
      <c r="MGB111" s="0"/>
      <c r="MGC111" s="0"/>
      <c r="MGD111" s="0"/>
      <c r="MGE111" s="0"/>
      <c r="MGF111" s="0"/>
      <c r="MGG111" s="0"/>
      <c r="MGH111" s="0"/>
      <c r="MGI111" s="0"/>
      <c r="MGJ111" s="0"/>
      <c r="MGK111" s="0"/>
      <c r="MGL111" s="0"/>
      <c r="MGM111" s="0"/>
      <c r="MGN111" s="0"/>
      <c r="MGO111" s="0"/>
      <c r="MGP111" s="0"/>
      <c r="MGQ111" s="0"/>
      <c r="MGR111" s="0"/>
      <c r="MGS111" s="0"/>
      <c r="MGT111" s="0"/>
      <c r="MGU111" s="0"/>
      <c r="MGV111" s="0"/>
      <c r="MGW111" s="0"/>
      <c r="MGX111" s="0"/>
      <c r="MGY111" s="0"/>
      <c r="MGZ111" s="0"/>
      <c r="MHA111" s="0"/>
      <c r="MHB111" s="0"/>
      <c r="MHC111" s="0"/>
      <c r="MHD111" s="0"/>
      <c r="MHE111" s="0"/>
      <c r="MHF111" s="0"/>
      <c r="MHG111" s="0"/>
      <c r="MHH111" s="0"/>
      <c r="MHI111" s="0"/>
      <c r="MHJ111" s="0"/>
      <c r="MHK111" s="0"/>
      <c r="MHL111" s="0"/>
      <c r="MHM111" s="0"/>
      <c r="MHN111" s="0"/>
      <c r="MHO111" s="0"/>
      <c r="MHP111" s="0"/>
      <c r="MHQ111" s="0"/>
      <c r="MHR111" s="0"/>
      <c r="MHS111" s="0"/>
      <c r="MHT111" s="0"/>
      <c r="MHU111" s="0"/>
      <c r="MHV111" s="0"/>
      <c r="MHW111" s="0"/>
      <c r="MHX111" s="0"/>
      <c r="MHY111" s="0"/>
      <c r="MHZ111" s="0"/>
      <c r="MIA111" s="0"/>
      <c r="MIB111" s="0"/>
      <c r="MIC111" s="0"/>
      <c r="MID111" s="0"/>
      <c r="MIE111" s="0"/>
      <c r="MIF111" s="0"/>
      <c r="MIG111" s="0"/>
      <c r="MIH111" s="0"/>
      <c r="MII111" s="0"/>
      <c r="MIJ111" s="0"/>
      <c r="MIK111" s="0"/>
      <c r="MIL111" s="0"/>
      <c r="MIM111" s="0"/>
      <c r="MIN111" s="0"/>
      <c r="MIO111" s="0"/>
      <c r="MIP111" s="0"/>
      <c r="MIQ111" s="0"/>
      <c r="MIR111" s="0"/>
      <c r="MIS111" s="0"/>
      <c r="MIT111" s="0"/>
      <c r="MIU111" s="0"/>
      <c r="MIV111" s="0"/>
      <c r="MIW111" s="0"/>
      <c r="MIX111" s="0"/>
      <c r="MIY111" s="0"/>
      <c r="MIZ111" s="0"/>
      <c r="MJA111" s="0"/>
      <c r="MJB111" s="0"/>
      <c r="MJC111" s="0"/>
      <c r="MJD111" s="0"/>
      <c r="MJE111" s="0"/>
      <c r="MJF111" s="0"/>
      <c r="MJG111" s="0"/>
      <c r="MJH111" s="0"/>
      <c r="MJI111" s="0"/>
      <c r="MJJ111" s="0"/>
      <c r="MJK111" s="0"/>
      <c r="MJL111" s="0"/>
      <c r="MJM111" s="0"/>
      <c r="MJN111" s="0"/>
      <c r="MJO111" s="0"/>
      <c r="MJP111" s="0"/>
      <c r="MJQ111" s="0"/>
      <c r="MJR111" s="0"/>
      <c r="MJS111" s="0"/>
      <c r="MJT111" s="0"/>
      <c r="MJU111" s="0"/>
      <c r="MJV111" s="0"/>
      <c r="MJW111" s="0"/>
      <c r="MJX111" s="0"/>
      <c r="MJY111" s="0"/>
      <c r="MJZ111" s="0"/>
      <c r="MKA111" s="0"/>
      <c r="MKB111" s="0"/>
      <c r="MKC111" s="0"/>
      <c r="MKD111" s="0"/>
      <c r="MKE111" s="0"/>
      <c r="MKF111" s="0"/>
      <c r="MKG111" s="0"/>
      <c r="MKH111" s="0"/>
      <c r="MKI111" s="0"/>
      <c r="MKJ111" s="0"/>
      <c r="MKK111" s="0"/>
      <c r="MKL111" s="0"/>
      <c r="MKM111" s="0"/>
      <c r="MKN111" s="0"/>
      <c r="MKO111" s="0"/>
      <c r="MKP111" s="0"/>
      <c r="MKQ111" s="0"/>
      <c r="MKR111" s="0"/>
      <c r="MKS111" s="0"/>
      <c r="MKT111" s="0"/>
      <c r="MKU111" s="0"/>
      <c r="MKV111" s="0"/>
      <c r="MKW111" s="0"/>
      <c r="MKX111" s="0"/>
      <c r="MKY111" s="0"/>
      <c r="MKZ111" s="0"/>
      <c r="MLA111" s="0"/>
      <c r="MLB111" s="0"/>
      <c r="MLC111" s="0"/>
      <c r="MLD111" s="0"/>
      <c r="MLE111" s="0"/>
      <c r="MLF111" s="0"/>
      <c r="MLG111" s="0"/>
      <c r="MLH111" s="0"/>
      <c r="MLI111" s="0"/>
      <c r="MLJ111" s="0"/>
      <c r="MLK111" s="0"/>
      <c r="MLL111" s="0"/>
      <c r="MLM111" s="0"/>
      <c r="MLN111" s="0"/>
      <c r="MLO111" s="0"/>
      <c r="MLP111" s="0"/>
      <c r="MLQ111" s="0"/>
      <c r="MLR111" s="0"/>
      <c r="MLS111" s="0"/>
      <c r="MLT111" s="0"/>
      <c r="MLU111" s="0"/>
      <c r="MLV111" s="0"/>
      <c r="MLW111" s="0"/>
      <c r="MLX111" s="0"/>
      <c r="MLY111" s="0"/>
      <c r="MLZ111" s="0"/>
      <c r="MMA111" s="0"/>
      <c r="MMB111" s="0"/>
      <c r="MMC111" s="0"/>
      <c r="MMD111" s="0"/>
      <c r="MME111" s="0"/>
      <c r="MMF111" s="0"/>
      <c r="MMG111" s="0"/>
      <c r="MMH111" s="0"/>
      <c r="MMI111" s="0"/>
      <c r="MMJ111" s="0"/>
      <c r="MMK111" s="0"/>
      <c r="MML111" s="0"/>
      <c r="MMM111" s="0"/>
      <c r="MMN111" s="0"/>
      <c r="MMO111" s="0"/>
      <c r="MMP111" s="0"/>
      <c r="MMQ111" s="0"/>
      <c r="MMR111" s="0"/>
      <c r="MMS111" s="0"/>
      <c r="MMT111" s="0"/>
      <c r="MMU111" s="0"/>
      <c r="MMV111" s="0"/>
      <c r="MMW111" s="0"/>
      <c r="MMX111" s="0"/>
      <c r="MMY111" s="0"/>
      <c r="MMZ111" s="0"/>
      <c r="MNA111" s="0"/>
      <c r="MNB111" s="0"/>
      <c r="MNC111" s="0"/>
      <c r="MND111" s="0"/>
      <c r="MNE111" s="0"/>
      <c r="MNF111" s="0"/>
      <c r="MNG111" s="0"/>
      <c r="MNH111" s="0"/>
      <c r="MNI111" s="0"/>
      <c r="MNJ111" s="0"/>
      <c r="MNK111" s="0"/>
      <c r="MNL111" s="0"/>
      <c r="MNM111" s="0"/>
      <c r="MNN111" s="0"/>
      <c r="MNO111" s="0"/>
      <c r="MNP111" s="0"/>
      <c r="MNQ111" s="0"/>
      <c r="MNR111" s="0"/>
      <c r="MNS111" s="0"/>
      <c r="MNT111" s="0"/>
      <c r="MNU111" s="0"/>
      <c r="MNV111" s="0"/>
      <c r="MNW111" s="0"/>
      <c r="MNX111" s="0"/>
      <c r="MNY111" s="0"/>
      <c r="MNZ111" s="0"/>
      <c r="MOA111" s="0"/>
      <c r="MOB111" s="0"/>
      <c r="MOC111" s="0"/>
      <c r="MOD111" s="0"/>
      <c r="MOE111" s="0"/>
      <c r="MOF111" s="0"/>
      <c r="MOG111" s="0"/>
      <c r="MOH111" s="0"/>
      <c r="MOI111" s="0"/>
      <c r="MOJ111" s="0"/>
      <c r="MOK111" s="0"/>
      <c r="MOL111" s="0"/>
      <c r="MOM111" s="0"/>
      <c r="MON111" s="0"/>
      <c r="MOO111" s="0"/>
      <c r="MOP111" s="0"/>
      <c r="MOQ111" s="0"/>
      <c r="MOR111" s="0"/>
      <c r="MOS111" s="0"/>
      <c r="MOT111" s="0"/>
      <c r="MOU111" s="0"/>
      <c r="MOV111" s="0"/>
      <c r="MOW111" s="0"/>
      <c r="MOX111" s="0"/>
      <c r="MOY111" s="0"/>
      <c r="MOZ111" s="0"/>
      <c r="MPA111" s="0"/>
      <c r="MPB111" s="0"/>
      <c r="MPC111" s="0"/>
      <c r="MPD111" s="0"/>
      <c r="MPE111" s="0"/>
      <c r="MPF111" s="0"/>
      <c r="MPG111" s="0"/>
      <c r="MPH111" s="0"/>
      <c r="MPI111" s="0"/>
      <c r="MPJ111" s="0"/>
      <c r="MPK111" s="0"/>
      <c r="MPL111" s="0"/>
      <c r="MPM111" s="0"/>
      <c r="MPN111" s="0"/>
      <c r="MPO111" s="0"/>
      <c r="MPP111" s="0"/>
      <c r="MPQ111" s="0"/>
      <c r="MPR111" s="0"/>
      <c r="MPS111" s="0"/>
      <c r="MPT111" s="0"/>
      <c r="MPU111" s="0"/>
      <c r="MPV111" s="0"/>
      <c r="MPW111" s="0"/>
      <c r="MPX111" s="0"/>
      <c r="MPY111" s="0"/>
      <c r="MPZ111" s="0"/>
      <c r="MQA111" s="0"/>
      <c r="MQB111" s="0"/>
      <c r="MQC111" s="0"/>
      <c r="MQD111" s="0"/>
      <c r="MQE111" s="0"/>
      <c r="MQF111" s="0"/>
      <c r="MQG111" s="0"/>
      <c r="MQH111" s="0"/>
      <c r="MQI111" s="0"/>
      <c r="MQJ111" s="0"/>
      <c r="MQK111" s="0"/>
      <c r="MQL111" s="0"/>
      <c r="MQM111" s="0"/>
      <c r="MQN111" s="0"/>
      <c r="MQO111" s="0"/>
      <c r="MQP111" s="0"/>
      <c r="MQQ111" s="0"/>
      <c r="MQR111" s="0"/>
      <c r="MQS111" s="0"/>
      <c r="MQT111" s="0"/>
      <c r="MQU111" s="0"/>
      <c r="MQV111" s="0"/>
      <c r="MQW111" s="0"/>
      <c r="MQX111" s="0"/>
      <c r="MQY111" s="0"/>
      <c r="MQZ111" s="0"/>
      <c r="MRA111" s="0"/>
      <c r="MRB111" s="0"/>
      <c r="MRC111" s="0"/>
      <c r="MRD111" s="0"/>
      <c r="MRE111" s="0"/>
      <c r="MRF111" s="0"/>
      <c r="MRG111" s="0"/>
      <c r="MRH111" s="0"/>
      <c r="MRI111" s="0"/>
      <c r="MRJ111" s="0"/>
      <c r="MRK111" s="0"/>
      <c r="MRL111" s="0"/>
      <c r="MRM111" s="0"/>
      <c r="MRN111" s="0"/>
      <c r="MRO111" s="0"/>
      <c r="MRP111" s="0"/>
      <c r="MRQ111" s="0"/>
      <c r="MRR111" s="0"/>
      <c r="MRS111" s="0"/>
      <c r="MRT111" s="0"/>
      <c r="MRU111" s="0"/>
      <c r="MRV111" s="0"/>
      <c r="MRW111" s="0"/>
      <c r="MRX111" s="0"/>
      <c r="MRY111" s="0"/>
      <c r="MRZ111" s="0"/>
      <c r="MSA111" s="0"/>
      <c r="MSB111" s="0"/>
      <c r="MSC111" s="0"/>
      <c r="MSD111" s="0"/>
      <c r="MSE111" s="0"/>
      <c r="MSF111" s="0"/>
      <c r="MSG111" s="0"/>
      <c r="MSH111" s="0"/>
      <c r="MSI111" s="0"/>
      <c r="MSJ111" s="0"/>
      <c r="MSK111" s="0"/>
      <c r="MSL111" s="0"/>
      <c r="MSM111" s="0"/>
      <c r="MSN111" s="0"/>
      <c r="MSO111" s="0"/>
      <c r="MSP111" s="0"/>
      <c r="MSQ111" s="0"/>
      <c r="MSR111" s="0"/>
      <c r="MSS111" s="0"/>
      <c r="MST111" s="0"/>
      <c r="MSU111" s="0"/>
      <c r="MSV111" s="0"/>
      <c r="MSW111" s="0"/>
      <c r="MSX111" s="0"/>
      <c r="MSY111" s="0"/>
      <c r="MSZ111" s="0"/>
      <c r="MTA111" s="0"/>
      <c r="MTB111" s="0"/>
      <c r="MTC111" s="0"/>
      <c r="MTD111" s="0"/>
      <c r="MTE111" s="0"/>
      <c r="MTF111" s="0"/>
      <c r="MTG111" s="0"/>
      <c r="MTH111" s="0"/>
      <c r="MTI111" s="0"/>
      <c r="MTJ111" s="0"/>
      <c r="MTK111" s="0"/>
      <c r="MTL111" s="0"/>
      <c r="MTM111" s="0"/>
      <c r="MTN111" s="0"/>
      <c r="MTO111" s="0"/>
      <c r="MTP111" s="0"/>
      <c r="MTQ111" s="0"/>
      <c r="MTR111" s="0"/>
      <c r="MTS111" s="0"/>
      <c r="MTT111" s="0"/>
      <c r="MTU111" s="0"/>
      <c r="MTV111" s="0"/>
      <c r="MTW111" s="0"/>
      <c r="MTX111" s="0"/>
      <c r="MTY111" s="0"/>
      <c r="MTZ111" s="0"/>
      <c r="MUA111" s="0"/>
      <c r="MUB111" s="0"/>
      <c r="MUC111" s="0"/>
      <c r="MUD111" s="0"/>
      <c r="MUE111" s="0"/>
      <c r="MUF111" s="0"/>
      <c r="MUG111" s="0"/>
      <c r="MUH111" s="0"/>
      <c r="MUI111" s="0"/>
      <c r="MUJ111" s="0"/>
      <c r="MUK111" s="0"/>
      <c r="MUL111" s="0"/>
      <c r="MUM111" s="0"/>
      <c r="MUN111" s="0"/>
      <c r="MUO111" s="0"/>
      <c r="MUP111" s="0"/>
      <c r="MUQ111" s="0"/>
      <c r="MUR111" s="0"/>
      <c r="MUS111" s="0"/>
      <c r="MUT111" s="0"/>
      <c r="MUU111" s="0"/>
      <c r="MUV111" s="0"/>
      <c r="MUW111" s="0"/>
      <c r="MUX111" s="0"/>
      <c r="MUY111" s="0"/>
      <c r="MUZ111" s="0"/>
      <c r="MVA111" s="0"/>
      <c r="MVB111" s="0"/>
      <c r="MVC111" s="0"/>
      <c r="MVD111" s="0"/>
      <c r="MVE111" s="0"/>
      <c r="MVF111" s="0"/>
      <c r="MVG111" s="0"/>
      <c r="MVH111" s="0"/>
      <c r="MVI111" s="0"/>
      <c r="MVJ111" s="0"/>
      <c r="MVK111" s="0"/>
      <c r="MVL111" s="0"/>
      <c r="MVM111" s="0"/>
      <c r="MVN111" s="0"/>
      <c r="MVO111" s="0"/>
      <c r="MVP111" s="0"/>
      <c r="MVQ111" s="0"/>
      <c r="MVR111" s="0"/>
      <c r="MVS111" s="0"/>
      <c r="MVT111" s="0"/>
      <c r="MVU111" s="0"/>
      <c r="MVV111" s="0"/>
      <c r="MVW111" s="0"/>
      <c r="MVX111" s="0"/>
      <c r="MVY111" s="0"/>
      <c r="MVZ111" s="0"/>
      <c r="MWA111" s="0"/>
      <c r="MWB111" s="0"/>
      <c r="MWC111" s="0"/>
      <c r="MWD111" s="0"/>
      <c r="MWE111" s="0"/>
      <c r="MWF111" s="0"/>
      <c r="MWG111" s="0"/>
      <c r="MWH111" s="0"/>
      <c r="MWI111" s="0"/>
      <c r="MWJ111" s="0"/>
      <c r="MWK111" s="0"/>
      <c r="MWL111" s="0"/>
      <c r="MWM111" s="0"/>
      <c r="MWN111" s="0"/>
      <c r="MWO111" s="0"/>
      <c r="MWP111" s="0"/>
      <c r="MWQ111" s="0"/>
      <c r="MWR111" s="0"/>
      <c r="MWS111" s="0"/>
      <c r="MWT111" s="0"/>
      <c r="MWU111" s="0"/>
      <c r="MWV111" s="0"/>
      <c r="MWW111" s="0"/>
      <c r="MWX111" s="0"/>
      <c r="MWY111" s="0"/>
      <c r="MWZ111" s="0"/>
      <c r="MXA111" s="0"/>
      <c r="MXB111" s="0"/>
      <c r="MXC111" s="0"/>
      <c r="MXD111" s="0"/>
      <c r="MXE111" s="0"/>
      <c r="MXF111" s="0"/>
      <c r="MXG111" s="0"/>
      <c r="MXH111" s="0"/>
      <c r="MXI111" s="0"/>
      <c r="MXJ111" s="0"/>
      <c r="MXK111" s="0"/>
      <c r="MXL111" s="0"/>
      <c r="MXM111" s="0"/>
      <c r="MXN111" s="0"/>
      <c r="MXO111" s="0"/>
      <c r="MXP111" s="0"/>
      <c r="MXQ111" s="0"/>
      <c r="MXR111" s="0"/>
      <c r="MXS111" s="0"/>
      <c r="MXT111" s="0"/>
      <c r="MXU111" s="0"/>
      <c r="MXV111" s="0"/>
      <c r="MXW111" s="0"/>
      <c r="MXX111" s="0"/>
      <c r="MXY111" s="0"/>
      <c r="MXZ111" s="0"/>
      <c r="MYA111" s="0"/>
      <c r="MYB111" s="0"/>
      <c r="MYC111" s="0"/>
      <c r="MYD111" s="0"/>
      <c r="MYE111" s="0"/>
      <c r="MYF111" s="0"/>
      <c r="MYG111" s="0"/>
      <c r="MYH111" s="0"/>
      <c r="MYI111" s="0"/>
      <c r="MYJ111" s="0"/>
      <c r="MYK111" s="0"/>
      <c r="MYL111" s="0"/>
      <c r="MYM111" s="0"/>
      <c r="MYN111" s="0"/>
      <c r="MYO111" s="0"/>
      <c r="MYP111" s="0"/>
      <c r="MYQ111" s="0"/>
      <c r="MYR111" s="0"/>
      <c r="MYS111" s="0"/>
      <c r="MYT111" s="0"/>
      <c r="MYU111" s="0"/>
      <c r="MYV111" s="0"/>
      <c r="MYW111" s="0"/>
      <c r="MYX111" s="0"/>
      <c r="MYY111" s="0"/>
      <c r="MYZ111" s="0"/>
      <c r="MZA111" s="0"/>
      <c r="MZB111" s="0"/>
      <c r="MZC111" s="0"/>
      <c r="MZD111" s="0"/>
      <c r="MZE111" s="0"/>
      <c r="MZF111" s="0"/>
      <c r="MZG111" s="0"/>
      <c r="MZH111" s="0"/>
      <c r="MZI111" s="0"/>
      <c r="MZJ111" s="0"/>
      <c r="MZK111" s="0"/>
      <c r="MZL111" s="0"/>
      <c r="MZM111" s="0"/>
      <c r="MZN111" s="0"/>
      <c r="MZO111" s="0"/>
      <c r="MZP111" s="0"/>
      <c r="MZQ111" s="0"/>
      <c r="MZR111" s="0"/>
      <c r="MZS111" s="0"/>
      <c r="MZT111" s="0"/>
      <c r="MZU111" s="0"/>
      <c r="MZV111" s="0"/>
      <c r="MZW111" s="0"/>
      <c r="MZX111" s="0"/>
      <c r="MZY111" s="0"/>
      <c r="MZZ111" s="0"/>
      <c r="NAA111" s="0"/>
      <c r="NAB111" s="0"/>
      <c r="NAC111" s="0"/>
      <c r="NAD111" s="0"/>
      <c r="NAE111" s="0"/>
      <c r="NAF111" s="0"/>
      <c r="NAG111" s="0"/>
      <c r="NAH111" s="0"/>
      <c r="NAI111" s="0"/>
      <c r="NAJ111" s="0"/>
      <c r="NAK111" s="0"/>
      <c r="NAL111" s="0"/>
      <c r="NAM111" s="0"/>
      <c r="NAN111" s="0"/>
      <c r="NAO111" s="0"/>
      <c r="NAP111" s="0"/>
      <c r="NAQ111" s="0"/>
      <c r="NAR111" s="0"/>
      <c r="NAS111" s="0"/>
      <c r="NAT111" s="0"/>
      <c r="NAU111" s="0"/>
      <c r="NAV111" s="0"/>
      <c r="NAW111" s="0"/>
      <c r="NAX111" s="0"/>
      <c r="NAY111" s="0"/>
      <c r="NAZ111" s="0"/>
      <c r="NBA111" s="0"/>
      <c r="NBB111" s="0"/>
      <c r="NBC111" s="0"/>
      <c r="NBD111" s="0"/>
      <c r="NBE111" s="0"/>
      <c r="NBF111" s="0"/>
      <c r="NBG111" s="0"/>
      <c r="NBH111" s="0"/>
      <c r="NBI111" s="0"/>
      <c r="NBJ111" s="0"/>
      <c r="NBK111" s="0"/>
      <c r="NBL111" s="0"/>
      <c r="NBM111" s="0"/>
      <c r="NBN111" s="0"/>
      <c r="NBO111" s="0"/>
      <c r="NBP111" s="0"/>
      <c r="NBQ111" s="0"/>
      <c r="NBR111" s="0"/>
      <c r="NBS111" s="0"/>
      <c r="NBT111" s="0"/>
      <c r="NBU111" s="0"/>
      <c r="NBV111" s="0"/>
      <c r="NBW111" s="0"/>
      <c r="NBX111" s="0"/>
      <c r="NBY111" s="0"/>
      <c r="NBZ111" s="0"/>
      <c r="NCA111" s="0"/>
      <c r="NCB111" s="0"/>
      <c r="NCC111" s="0"/>
      <c r="NCD111" s="0"/>
      <c r="NCE111" s="0"/>
      <c r="NCF111" s="0"/>
      <c r="NCG111" s="0"/>
      <c r="NCH111" s="0"/>
      <c r="NCI111" s="0"/>
      <c r="NCJ111" s="0"/>
      <c r="NCK111" s="0"/>
      <c r="NCL111" s="0"/>
      <c r="NCM111" s="0"/>
      <c r="NCN111" s="0"/>
      <c r="NCO111" s="0"/>
      <c r="NCP111" s="0"/>
      <c r="NCQ111" s="0"/>
      <c r="NCR111" s="0"/>
      <c r="NCS111" s="0"/>
      <c r="NCT111" s="0"/>
      <c r="NCU111" s="0"/>
      <c r="NCV111" s="0"/>
      <c r="NCW111" s="0"/>
      <c r="NCX111" s="0"/>
      <c r="NCY111" s="0"/>
      <c r="NCZ111" s="0"/>
      <c r="NDA111" s="0"/>
      <c r="NDB111" s="0"/>
      <c r="NDC111" s="0"/>
      <c r="NDD111" s="0"/>
      <c r="NDE111" s="0"/>
      <c r="NDF111" s="0"/>
      <c r="NDG111" s="0"/>
      <c r="NDH111" s="0"/>
      <c r="NDI111" s="0"/>
      <c r="NDJ111" s="0"/>
      <c r="NDK111" s="0"/>
      <c r="NDL111" s="0"/>
      <c r="NDM111" s="0"/>
      <c r="NDN111" s="0"/>
      <c r="NDO111" s="0"/>
      <c r="NDP111" s="0"/>
      <c r="NDQ111" s="0"/>
      <c r="NDR111" s="0"/>
      <c r="NDS111" s="0"/>
      <c r="NDT111" s="0"/>
      <c r="NDU111" s="0"/>
      <c r="NDV111" s="0"/>
      <c r="NDW111" s="0"/>
      <c r="NDX111" s="0"/>
      <c r="NDY111" s="0"/>
      <c r="NDZ111" s="0"/>
      <c r="NEA111" s="0"/>
      <c r="NEB111" s="0"/>
      <c r="NEC111" s="0"/>
      <c r="NED111" s="0"/>
      <c r="NEE111" s="0"/>
      <c r="NEF111" s="0"/>
      <c r="NEG111" s="0"/>
      <c r="NEH111" s="0"/>
      <c r="NEI111" s="0"/>
      <c r="NEJ111" s="0"/>
      <c r="NEK111" s="0"/>
      <c r="NEL111" s="0"/>
      <c r="NEM111" s="0"/>
      <c r="NEN111" s="0"/>
      <c r="NEO111" s="0"/>
      <c r="NEP111" s="0"/>
      <c r="NEQ111" s="0"/>
      <c r="NER111" s="0"/>
      <c r="NES111" s="0"/>
      <c r="NET111" s="0"/>
      <c r="NEU111" s="0"/>
      <c r="NEV111" s="0"/>
      <c r="NEW111" s="0"/>
      <c r="NEX111" s="0"/>
      <c r="NEY111" s="0"/>
      <c r="NEZ111" s="0"/>
      <c r="NFA111" s="0"/>
      <c r="NFB111" s="0"/>
      <c r="NFC111" s="0"/>
      <c r="NFD111" s="0"/>
      <c r="NFE111" s="0"/>
      <c r="NFF111" s="0"/>
      <c r="NFG111" s="0"/>
      <c r="NFH111" s="0"/>
      <c r="NFI111" s="0"/>
      <c r="NFJ111" s="0"/>
      <c r="NFK111" s="0"/>
      <c r="NFL111" s="0"/>
      <c r="NFM111" s="0"/>
      <c r="NFN111" s="0"/>
      <c r="NFO111" s="0"/>
      <c r="NFP111" s="0"/>
      <c r="NFQ111" s="0"/>
      <c r="NFR111" s="0"/>
      <c r="NFS111" s="0"/>
      <c r="NFT111" s="0"/>
      <c r="NFU111" s="0"/>
      <c r="NFV111" s="0"/>
      <c r="NFW111" s="0"/>
      <c r="NFX111" s="0"/>
      <c r="NFY111" s="0"/>
      <c r="NFZ111" s="0"/>
      <c r="NGA111" s="0"/>
      <c r="NGB111" s="0"/>
      <c r="NGC111" s="0"/>
      <c r="NGD111" s="0"/>
      <c r="NGE111" s="0"/>
      <c r="NGF111" s="0"/>
      <c r="NGG111" s="0"/>
      <c r="NGH111" s="0"/>
      <c r="NGI111" s="0"/>
      <c r="NGJ111" s="0"/>
      <c r="NGK111" s="0"/>
      <c r="NGL111" s="0"/>
      <c r="NGM111" s="0"/>
      <c r="NGN111" s="0"/>
      <c r="NGO111" s="0"/>
      <c r="NGP111" s="0"/>
      <c r="NGQ111" s="0"/>
      <c r="NGR111" s="0"/>
      <c r="NGS111" s="0"/>
      <c r="NGT111" s="0"/>
      <c r="NGU111" s="0"/>
      <c r="NGV111" s="0"/>
      <c r="NGW111" s="0"/>
      <c r="NGX111" s="0"/>
      <c r="NGY111" s="0"/>
      <c r="NGZ111" s="0"/>
      <c r="NHA111" s="0"/>
      <c r="NHB111" s="0"/>
      <c r="NHC111" s="0"/>
      <c r="NHD111" s="0"/>
      <c r="NHE111" s="0"/>
      <c r="NHF111" s="0"/>
      <c r="NHG111" s="0"/>
      <c r="NHH111" s="0"/>
      <c r="NHI111" s="0"/>
      <c r="NHJ111" s="0"/>
      <c r="NHK111" s="0"/>
      <c r="NHL111" s="0"/>
      <c r="NHM111" s="0"/>
      <c r="NHN111" s="0"/>
      <c r="NHO111" s="0"/>
      <c r="NHP111" s="0"/>
      <c r="NHQ111" s="0"/>
      <c r="NHR111" s="0"/>
      <c r="NHS111" s="0"/>
      <c r="NHT111" s="0"/>
      <c r="NHU111" s="0"/>
      <c r="NHV111" s="0"/>
      <c r="NHW111" s="0"/>
      <c r="NHX111" s="0"/>
      <c r="NHY111" s="0"/>
      <c r="NHZ111" s="0"/>
      <c r="NIA111" s="0"/>
      <c r="NIB111" s="0"/>
      <c r="NIC111" s="0"/>
      <c r="NID111" s="0"/>
      <c r="NIE111" s="0"/>
      <c r="NIF111" s="0"/>
      <c r="NIG111" s="0"/>
      <c r="NIH111" s="0"/>
      <c r="NII111" s="0"/>
      <c r="NIJ111" s="0"/>
      <c r="NIK111" s="0"/>
      <c r="NIL111" s="0"/>
      <c r="NIM111" s="0"/>
      <c r="NIN111" s="0"/>
      <c r="NIO111" s="0"/>
      <c r="NIP111" s="0"/>
      <c r="NIQ111" s="0"/>
      <c r="NIR111" s="0"/>
      <c r="NIS111" s="0"/>
      <c r="NIT111" s="0"/>
      <c r="NIU111" s="0"/>
      <c r="NIV111" s="0"/>
      <c r="NIW111" s="0"/>
      <c r="NIX111" s="0"/>
      <c r="NIY111" s="0"/>
      <c r="NIZ111" s="0"/>
      <c r="NJA111" s="0"/>
      <c r="NJB111" s="0"/>
      <c r="NJC111" s="0"/>
      <c r="NJD111" s="0"/>
      <c r="NJE111" s="0"/>
      <c r="NJF111" s="0"/>
      <c r="NJG111" s="0"/>
      <c r="NJH111" s="0"/>
      <c r="NJI111" s="0"/>
      <c r="NJJ111" s="0"/>
      <c r="NJK111" s="0"/>
      <c r="NJL111" s="0"/>
      <c r="NJM111" s="0"/>
      <c r="NJN111" s="0"/>
      <c r="NJO111" s="0"/>
      <c r="NJP111" s="0"/>
      <c r="NJQ111" s="0"/>
      <c r="NJR111" s="0"/>
      <c r="NJS111" s="0"/>
      <c r="NJT111" s="0"/>
      <c r="NJU111" s="0"/>
      <c r="NJV111" s="0"/>
      <c r="NJW111" s="0"/>
      <c r="NJX111" s="0"/>
      <c r="NJY111" s="0"/>
      <c r="NJZ111" s="0"/>
      <c r="NKA111" s="0"/>
      <c r="NKB111" s="0"/>
      <c r="NKC111" s="0"/>
      <c r="NKD111" s="0"/>
      <c r="NKE111" s="0"/>
      <c r="NKF111" s="0"/>
      <c r="NKG111" s="0"/>
      <c r="NKH111" s="0"/>
      <c r="NKI111" s="0"/>
      <c r="NKJ111" s="0"/>
      <c r="NKK111" s="0"/>
      <c r="NKL111" s="0"/>
      <c r="NKM111" s="0"/>
      <c r="NKN111" s="0"/>
      <c r="NKO111" s="0"/>
      <c r="NKP111" s="0"/>
      <c r="NKQ111" s="0"/>
      <c r="NKR111" s="0"/>
      <c r="NKS111" s="0"/>
      <c r="NKT111" s="0"/>
      <c r="NKU111" s="0"/>
      <c r="NKV111" s="0"/>
      <c r="NKW111" s="0"/>
      <c r="NKX111" s="0"/>
      <c r="NKY111" s="0"/>
      <c r="NKZ111" s="0"/>
      <c r="NLA111" s="0"/>
      <c r="NLB111" s="0"/>
      <c r="NLC111" s="0"/>
      <c r="NLD111" s="0"/>
      <c r="NLE111" s="0"/>
      <c r="NLF111" s="0"/>
      <c r="NLG111" s="0"/>
      <c r="NLH111" s="0"/>
      <c r="NLI111" s="0"/>
      <c r="NLJ111" s="0"/>
      <c r="NLK111" s="0"/>
      <c r="NLL111" s="0"/>
      <c r="NLM111" s="0"/>
      <c r="NLN111" s="0"/>
      <c r="NLO111" s="0"/>
      <c r="NLP111" s="0"/>
      <c r="NLQ111" s="0"/>
      <c r="NLR111" s="0"/>
      <c r="NLS111" s="0"/>
      <c r="NLT111" s="0"/>
      <c r="NLU111" s="0"/>
      <c r="NLV111" s="0"/>
      <c r="NLW111" s="0"/>
      <c r="NLX111" s="0"/>
      <c r="NLY111" s="0"/>
      <c r="NLZ111" s="0"/>
      <c r="NMA111" s="0"/>
      <c r="NMB111" s="0"/>
      <c r="NMC111" s="0"/>
      <c r="NMD111" s="0"/>
      <c r="NME111" s="0"/>
      <c r="NMF111" s="0"/>
      <c r="NMG111" s="0"/>
      <c r="NMH111" s="0"/>
      <c r="NMI111" s="0"/>
      <c r="NMJ111" s="0"/>
      <c r="NMK111" s="0"/>
      <c r="NML111" s="0"/>
      <c r="NMM111" s="0"/>
      <c r="NMN111" s="0"/>
      <c r="NMO111" s="0"/>
      <c r="NMP111" s="0"/>
      <c r="NMQ111" s="0"/>
      <c r="NMR111" s="0"/>
      <c r="NMS111" s="0"/>
      <c r="NMT111" s="0"/>
      <c r="NMU111" s="0"/>
      <c r="NMV111" s="0"/>
      <c r="NMW111" s="0"/>
      <c r="NMX111" s="0"/>
      <c r="NMY111" s="0"/>
      <c r="NMZ111" s="0"/>
      <c r="NNA111" s="0"/>
      <c r="NNB111" s="0"/>
      <c r="NNC111" s="0"/>
      <c r="NND111" s="0"/>
      <c r="NNE111" s="0"/>
      <c r="NNF111" s="0"/>
      <c r="NNG111" s="0"/>
      <c r="NNH111" s="0"/>
      <c r="NNI111" s="0"/>
      <c r="NNJ111" s="0"/>
      <c r="NNK111" s="0"/>
      <c r="NNL111" s="0"/>
      <c r="NNM111" s="0"/>
      <c r="NNN111" s="0"/>
      <c r="NNO111" s="0"/>
      <c r="NNP111" s="0"/>
      <c r="NNQ111" s="0"/>
      <c r="NNR111" s="0"/>
      <c r="NNS111" s="0"/>
      <c r="NNT111" s="0"/>
      <c r="NNU111" s="0"/>
      <c r="NNV111" s="0"/>
      <c r="NNW111" s="0"/>
      <c r="NNX111" s="0"/>
      <c r="NNY111" s="0"/>
      <c r="NNZ111" s="0"/>
      <c r="NOA111" s="0"/>
      <c r="NOB111" s="0"/>
      <c r="NOC111" s="0"/>
      <c r="NOD111" s="0"/>
      <c r="NOE111" s="0"/>
      <c r="NOF111" s="0"/>
      <c r="NOG111" s="0"/>
      <c r="NOH111" s="0"/>
      <c r="NOI111" s="0"/>
      <c r="NOJ111" s="0"/>
      <c r="NOK111" s="0"/>
      <c r="NOL111" s="0"/>
      <c r="NOM111" s="0"/>
      <c r="NON111" s="0"/>
      <c r="NOO111" s="0"/>
      <c r="NOP111" s="0"/>
      <c r="NOQ111" s="0"/>
      <c r="NOR111" s="0"/>
      <c r="NOS111" s="0"/>
      <c r="NOT111" s="0"/>
      <c r="NOU111" s="0"/>
      <c r="NOV111" s="0"/>
      <c r="NOW111" s="0"/>
      <c r="NOX111" s="0"/>
      <c r="NOY111" s="0"/>
      <c r="NOZ111" s="0"/>
      <c r="NPA111" s="0"/>
      <c r="NPB111" s="0"/>
      <c r="NPC111" s="0"/>
      <c r="NPD111" s="0"/>
      <c r="NPE111" s="0"/>
      <c r="NPF111" s="0"/>
      <c r="NPG111" s="0"/>
      <c r="NPH111" s="0"/>
      <c r="NPI111" s="0"/>
      <c r="NPJ111" s="0"/>
      <c r="NPK111" s="0"/>
      <c r="NPL111" s="0"/>
      <c r="NPM111" s="0"/>
      <c r="NPN111" s="0"/>
      <c r="NPO111" s="0"/>
      <c r="NPP111" s="0"/>
      <c r="NPQ111" s="0"/>
      <c r="NPR111" s="0"/>
      <c r="NPS111" s="0"/>
      <c r="NPT111" s="0"/>
      <c r="NPU111" s="0"/>
      <c r="NPV111" s="0"/>
      <c r="NPW111" s="0"/>
      <c r="NPX111" s="0"/>
      <c r="NPY111" s="0"/>
      <c r="NPZ111" s="0"/>
      <c r="NQA111" s="0"/>
      <c r="NQB111" s="0"/>
      <c r="NQC111" s="0"/>
      <c r="NQD111" s="0"/>
      <c r="NQE111" s="0"/>
      <c r="NQF111" s="0"/>
      <c r="NQG111" s="0"/>
      <c r="NQH111" s="0"/>
      <c r="NQI111" s="0"/>
      <c r="NQJ111" s="0"/>
      <c r="NQK111" s="0"/>
      <c r="NQL111" s="0"/>
      <c r="NQM111" s="0"/>
      <c r="NQN111" s="0"/>
      <c r="NQO111" s="0"/>
      <c r="NQP111" s="0"/>
      <c r="NQQ111" s="0"/>
      <c r="NQR111" s="0"/>
      <c r="NQS111" s="0"/>
      <c r="NQT111" s="0"/>
      <c r="NQU111" s="0"/>
      <c r="NQV111" s="0"/>
      <c r="NQW111" s="0"/>
      <c r="NQX111" s="0"/>
      <c r="NQY111" s="0"/>
      <c r="NQZ111" s="0"/>
      <c r="NRA111" s="0"/>
      <c r="NRB111" s="0"/>
      <c r="NRC111" s="0"/>
      <c r="NRD111" s="0"/>
      <c r="NRE111" s="0"/>
      <c r="NRF111" s="0"/>
      <c r="NRG111" s="0"/>
      <c r="NRH111" s="0"/>
      <c r="NRI111" s="0"/>
      <c r="NRJ111" s="0"/>
      <c r="NRK111" s="0"/>
      <c r="NRL111" s="0"/>
      <c r="NRM111" s="0"/>
      <c r="NRN111" s="0"/>
      <c r="NRO111" s="0"/>
      <c r="NRP111" s="0"/>
      <c r="NRQ111" s="0"/>
      <c r="NRR111" s="0"/>
      <c r="NRS111" s="0"/>
      <c r="NRT111" s="0"/>
      <c r="NRU111" s="0"/>
      <c r="NRV111" s="0"/>
      <c r="NRW111" s="0"/>
      <c r="NRX111" s="0"/>
      <c r="NRY111" s="0"/>
      <c r="NRZ111" s="0"/>
      <c r="NSA111" s="0"/>
      <c r="NSB111" s="0"/>
      <c r="NSC111" s="0"/>
      <c r="NSD111" s="0"/>
      <c r="NSE111" s="0"/>
      <c r="NSF111" s="0"/>
      <c r="NSG111" s="0"/>
      <c r="NSH111" s="0"/>
      <c r="NSI111" s="0"/>
      <c r="NSJ111" s="0"/>
      <c r="NSK111" s="0"/>
      <c r="NSL111" s="0"/>
      <c r="NSM111" s="0"/>
      <c r="NSN111" s="0"/>
      <c r="NSO111" s="0"/>
      <c r="NSP111" s="0"/>
      <c r="NSQ111" s="0"/>
      <c r="NSR111" s="0"/>
      <c r="NSS111" s="0"/>
      <c r="NST111" s="0"/>
      <c r="NSU111" s="0"/>
      <c r="NSV111" s="0"/>
      <c r="NSW111" s="0"/>
      <c r="NSX111" s="0"/>
      <c r="NSY111" s="0"/>
      <c r="NSZ111" s="0"/>
      <c r="NTA111" s="0"/>
      <c r="NTB111" s="0"/>
      <c r="NTC111" s="0"/>
      <c r="NTD111" s="0"/>
      <c r="NTE111" s="0"/>
      <c r="NTF111" s="0"/>
      <c r="NTG111" s="0"/>
      <c r="NTH111" s="0"/>
      <c r="NTI111" s="0"/>
      <c r="NTJ111" s="0"/>
      <c r="NTK111" s="0"/>
      <c r="NTL111" s="0"/>
      <c r="NTM111" s="0"/>
      <c r="NTN111" s="0"/>
      <c r="NTO111" s="0"/>
      <c r="NTP111" s="0"/>
      <c r="NTQ111" s="0"/>
      <c r="NTR111" s="0"/>
      <c r="NTS111" s="0"/>
      <c r="NTT111" s="0"/>
      <c r="NTU111" s="0"/>
      <c r="NTV111" s="0"/>
      <c r="NTW111" s="0"/>
      <c r="NTX111" s="0"/>
      <c r="NTY111" s="0"/>
      <c r="NTZ111" s="0"/>
      <c r="NUA111" s="0"/>
      <c r="NUB111" s="0"/>
      <c r="NUC111" s="0"/>
      <c r="NUD111" s="0"/>
      <c r="NUE111" s="0"/>
      <c r="NUF111" s="0"/>
      <c r="NUG111" s="0"/>
      <c r="NUH111" s="0"/>
      <c r="NUI111" s="0"/>
      <c r="NUJ111" s="0"/>
      <c r="NUK111" s="0"/>
      <c r="NUL111" s="0"/>
      <c r="NUM111" s="0"/>
      <c r="NUN111" s="0"/>
      <c r="NUO111" s="0"/>
      <c r="NUP111" s="0"/>
      <c r="NUQ111" s="0"/>
      <c r="NUR111" s="0"/>
      <c r="NUS111" s="0"/>
      <c r="NUT111" s="0"/>
      <c r="NUU111" s="0"/>
      <c r="NUV111" s="0"/>
      <c r="NUW111" s="0"/>
      <c r="NUX111" s="0"/>
      <c r="NUY111" s="0"/>
      <c r="NUZ111" s="0"/>
      <c r="NVA111" s="0"/>
      <c r="NVB111" s="0"/>
      <c r="NVC111" s="0"/>
      <c r="NVD111" s="0"/>
      <c r="NVE111" s="0"/>
      <c r="NVF111" s="0"/>
      <c r="NVG111" s="0"/>
      <c r="NVH111" s="0"/>
      <c r="NVI111" s="0"/>
      <c r="NVJ111" s="0"/>
      <c r="NVK111" s="0"/>
      <c r="NVL111" s="0"/>
      <c r="NVM111" s="0"/>
      <c r="NVN111" s="0"/>
      <c r="NVO111" s="0"/>
      <c r="NVP111" s="0"/>
      <c r="NVQ111" s="0"/>
      <c r="NVR111" s="0"/>
      <c r="NVS111" s="0"/>
      <c r="NVT111" s="0"/>
      <c r="NVU111" s="0"/>
      <c r="NVV111" s="0"/>
      <c r="NVW111" s="0"/>
      <c r="NVX111" s="0"/>
      <c r="NVY111" s="0"/>
      <c r="NVZ111" s="0"/>
      <c r="NWA111" s="0"/>
      <c r="NWB111" s="0"/>
      <c r="NWC111" s="0"/>
      <c r="NWD111" s="0"/>
      <c r="NWE111" s="0"/>
      <c r="NWF111" s="0"/>
      <c r="NWG111" s="0"/>
      <c r="NWH111" s="0"/>
      <c r="NWI111" s="0"/>
      <c r="NWJ111" s="0"/>
      <c r="NWK111" s="0"/>
      <c r="NWL111" s="0"/>
      <c r="NWM111" s="0"/>
      <c r="NWN111" s="0"/>
      <c r="NWO111" s="0"/>
      <c r="NWP111" s="0"/>
      <c r="NWQ111" s="0"/>
      <c r="NWR111" s="0"/>
      <c r="NWS111" s="0"/>
      <c r="NWT111" s="0"/>
      <c r="NWU111" s="0"/>
      <c r="NWV111" s="0"/>
      <c r="NWW111" s="0"/>
      <c r="NWX111" s="0"/>
      <c r="NWY111" s="0"/>
      <c r="NWZ111" s="0"/>
      <c r="NXA111" s="0"/>
      <c r="NXB111" s="0"/>
      <c r="NXC111" s="0"/>
      <c r="NXD111" s="0"/>
      <c r="NXE111" s="0"/>
      <c r="NXF111" s="0"/>
      <c r="NXG111" s="0"/>
      <c r="NXH111" s="0"/>
      <c r="NXI111" s="0"/>
      <c r="NXJ111" s="0"/>
      <c r="NXK111" s="0"/>
      <c r="NXL111" s="0"/>
      <c r="NXM111" s="0"/>
      <c r="NXN111" s="0"/>
      <c r="NXO111" s="0"/>
      <c r="NXP111" s="0"/>
      <c r="NXQ111" s="0"/>
      <c r="NXR111" s="0"/>
      <c r="NXS111" s="0"/>
      <c r="NXT111" s="0"/>
      <c r="NXU111" s="0"/>
      <c r="NXV111" s="0"/>
      <c r="NXW111" s="0"/>
      <c r="NXX111" s="0"/>
      <c r="NXY111" s="0"/>
      <c r="NXZ111" s="0"/>
      <c r="NYA111" s="0"/>
      <c r="NYB111" s="0"/>
      <c r="NYC111" s="0"/>
      <c r="NYD111" s="0"/>
      <c r="NYE111" s="0"/>
      <c r="NYF111" s="0"/>
      <c r="NYG111" s="0"/>
      <c r="NYH111" s="0"/>
      <c r="NYI111" s="0"/>
      <c r="NYJ111" s="0"/>
      <c r="NYK111" s="0"/>
      <c r="NYL111" s="0"/>
      <c r="NYM111" s="0"/>
      <c r="NYN111" s="0"/>
      <c r="NYO111" s="0"/>
      <c r="NYP111" s="0"/>
      <c r="NYQ111" s="0"/>
      <c r="NYR111" s="0"/>
      <c r="NYS111" s="0"/>
      <c r="NYT111" s="0"/>
      <c r="NYU111" s="0"/>
      <c r="NYV111" s="0"/>
      <c r="NYW111" s="0"/>
      <c r="NYX111" s="0"/>
      <c r="NYY111" s="0"/>
      <c r="NYZ111" s="0"/>
      <c r="NZA111" s="0"/>
      <c r="NZB111" s="0"/>
      <c r="NZC111" s="0"/>
      <c r="NZD111" s="0"/>
      <c r="NZE111" s="0"/>
      <c r="NZF111" s="0"/>
      <c r="NZG111" s="0"/>
      <c r="NZH111" s="0"/>
      <c r="NZI111" s="0"/>
      <c r="NZJ111" s="0"/>
      <c r="NZK111" s="0"/>
      <c r="NZL111" s="0"/>
      <c r="NZM111" s="0"/>
      <c r="NZN111" s="0"/>
      <c r="NZO111" s="0"/>
      <c r="NZP111" s="0"/>
      <c r="NZQ111" s="0"/>
      <c r="NZR111" s="0"/>
      <c r="NZS111" s="0"/>
      <c r="NZT111" s="0"/>
      <c r="NZU111" s="0"/>
      <c r="NZV111" s="0"/>
      <c r="NZW111" s="0"/>
      <c r="NZX111" s="0"/>
      <c r="NZY111" s="0"/>
      <c r="NZZ111" s="0"/>
      <c r="OAA111" s="0"/>
      <c r="OAB111" s="0"/>
      <c r="OAC111" s="0"/>
      <c r="OAD111" s="0"/>
      <c r="OAE111" s="0"/>
      <c r="OAF111" s="0"/>
      <c r="OAG111" s="0"/>
      <c r="OAH111" s="0"/>
      <c r="OAI111" s="0"/>
      <c r="OAJ111" s="0"/>
      <c r="OAK111" s="0"/>
      <c r="OAL111" s="0"/>
      <c r="OAM111" s="0"/>
      <c r="OAN111" s="0"/>
      <c r="OAO111" s="0"/>
      <c r="OAP111" s="0"/>
      <c r="OAQ111" s="0"/>
      <c r="OAR111" s="0"/>
      <c r="OAS111" s="0"/>
      <c r="OAT111" s="0"/>
      <c r="OAU111" s="0"/>
      <c r="OAV111" s="0"/>
      <c r="OAW111" s="0"/>
      <c r="OAX111" s="0"/>
      <c r="OAY111" s="0"/>
      <c r="OAZ111" s="0"/>
      <c r="OBA111" s="0"/>
      <c r="OBB111" s="0"/>
      <c r="OBC111" s="0"/>
      <c r="OBD111" s="0"/>
      <c r="OBE111" s="0"/>
      <c r="OBF111" s="0"/>
      <c r="OBG111" s="0"/>
      <c r="OBH111" s="0"/>
      <c r="OBI111" s="0"/>
      <c r="OBJ111" s="0"/>
      <c r="OBK111" s="0"/>
      <c r="OBL111" s="0"/>
      <c r="OBM111" s="0"/>
      <c r="OBN111" s="0"/>
      <c r="OBO111" s="0"/>
      <c r="OBP111" s="0"/>
      <c r="OBQ111" s="0"/>
      <c r="OBR111" s="0"/>
      <c r="OBS111" s="0"/>
      <c r="OBT111" s="0"/>
      <c r="OBU111" s="0"/>
      <c r="OBV111" s="0"/>
      <c r="OBW111" s="0"/>
      <c r="OBX111" s="0"/>
      <c r="OBY111" s="0"/>
      <c r="OBZ111" s="0"/>
      <c r="OCA111" s="0"/>
      <c r="OCB111" s="0"/>
      <c r="OCC111" s="0"/>
      <c r="OCD111" s="0"/>
      <c r="OCE111" s="0"/>
      <c r="OCF111" s="0"/>
      <c r="OCG111" s="0"/>
      <c r="OCH111" s="0"/>
      <c r="OCI111" s="0"/>
      <c r="OCJ111" s="0"/>
      <c r="OCK111" s="0"/>
      <c r="OCL111" s="0"/>
      <c r="OCM111" s="0"/>
      <c r="OCN111" s="0"/>
      <c r="OCO111" s="0"/>
      <c r="OCP111" s="0"/>
      <c r="OCQ111" s="0"/>
      <c r="OCR111" s="0"/>
      <c r="OCS111" s="0"/>
      <c r="OCT111" s="0"/>
      <c r="OCU111" s="0"/>
      <c r="OCV111" s="0"/>
      <c r="OCW111" s="0"/>
      <c r="OCX111" s="0"/>
      <c r="OCY111" s="0"/>
      <c r="OCZ111" s="0"/>
      <c r="ODA111" s="0"/>
      <c r="ODB111" s="0"/>
      <c r="ODC111" s="0"/>
      <c r="ODD111" s="0"/>
      <c r="ODE111" s="0"/>
      <c r="ODF111" s="0"/>
      <c r="ODG111" s="0"/>
      <c r="ODH111" s="0"/>
      <c r="ODI111" s="0"/>
      <c r="ODJ111" s="0"/>
      <c r="ODK111" s="0"/>
      <c r="ODL111" s="0"/>
      <c r="ODM111" s="0"/>
      <c r="ODN111" s="0"/>
      <c r="ODO111" s="0"/>
      <c r="ODP111" s="0"/>
      <c r="ODQ111" s="0"/>
      <c r="ODR111" s="0"/>
      <c r="ODS111" s="0"/>
      <c r="ODT111" s="0"/>
      <c r="ODU111" s="0"/>
      <c r="ODV111" s="0"/>
      <c r="ODW111" s="0"/>
      <c r="ODX111" s="0"/>
      <c r="ODY111" s="0"/>
      <c r="ODZ111" s="0"/>
      <c r="OEA111" s="0"/>
      <c r="OEB111" s="0"/>
      <c r="OEC111" s="0"/>
      <c r="OED111" s="0"/>
      <c r="OEE111" s="0"/>
      <c r="OEF111" s="0"/>
      <c r="OEG111" s="0"/>
      <c r="OEH111" s="0"/>
      <c r="OEI111" s="0"/>
      <c r="OEJ111" s="0"/>
      <c r="OEK111" s="0"/>
      <c r="OEL111" s="0"/>
      <c r="OEM111" s="0"/>
      <c r="OEN111" s="0"/>
      <c r="OEO111" s="0"/>
      <c r="OEP111" s="0"/>
      <c r="OEQ111" s="0"/>
      <c r="OER111" s="0"/>
      <c r="OES111" s="0"/>
      <c r="OET111" s="0"/>
      <c r="OEU111" s="0"/>
      <c r="OEV111" s="0"/>
      <c r="OEW111" s="0"/>
      <c r="OEX111" s="0"/>
      <c r="OEY111" s="0"/>
      <c r="OEZ111" s="0"/>
      <c r="OFA111" s="0"/>
      <c r="OFB111" s="0"/>
      <c r="OFC111" s="0"/>
      <c r="OFD111" s="0"/>
      <c r="OFE111" s="0"/>
      <c r="OFF111" s="0"/>
      <c r="OFG111" s="0"/>
      <c r="OFH111" s="0"/>
      <c r="OFI111" s="0"/>
      <c r="OFJ111" s="0"/>
      <c r="OFK111" s="0"/>
      <c r="OFL111" s="0"/>
      <c r="OFM111" s="0"/>
      <c r="OFN111" s="0"/>
      <c r="OFO111" s="0"/>
      <c r="OFP111" s="0"/>
      <c r="OFQ111" s="0"/>
      <c r="OFR111" s="0"/>
      <c r="OFS111" s="0"/>
      <c r="OFT111" s="0"/>
      <c r="OFU111" s="0"/>
      <c r="OFV111" s="0"/>
      <c r="OFW111" s="0"/>
      <c r="OFX111" s="0"/>
      <c r="OFY111" s="0"/>
      <c r="OFZ111" s="0"/>
      <c r="OGA111" s="0"/>
      <c r="OGB111" s="0"/>
      <c r="OGC111" s="0"/>
      <c r="OGD111" s="0"/>
      <c r="OGE111" s="0"/>
      <c r="OGF111" s="0"/>
      <c r="OGG111" s="0"/>
      <c r="OGH111" s="0"/>
      <c r="OGI111" s="0"/>
      <c r="OGJ111" s="0"/>
      <c r="OGK111" s="0"/>
      <c r="OGL111" s="0"/>
      <c r="OGM111" s="0"/>
      <c r="OGN111" s="0"/>
      <c r="OGO111" s="0"/>
      <c r="OGP111" s="0"/>
      <c r="OGQ111" s="0"/>
      <c r="OGR111" s="0"/>
      <c r="OGS111" s="0"/>
      <c r="OGT111" s="0"/>
      <c r="OGU111" s="0"/>
      <c r="OGV111" s="0"/>
      <c r="OGW111" s="0"/>
      <c r="OGX111" s="0"/>
      <c r="OGY111" s="0"/>
      <c r="OGZ111" s="0"/>
      <c r="OHA111" s="0"/>
      <c r="OHB111" s="0"/>
      <c r="OHC111" s="0"/>
      <c r="OHD111" s="0"/>
      <c r="OHE111" s="0"/>
      <c r="OHF111" s="0"/>
      <c r="OHG111" s="0"/>
      <c r="OHH111" s="0"/>
      <c r="OHI111" s="0"/>
      <c r="OHJ111" s="0"/>
      <c r="OHK111" s="0"/>
      <c r="OHL111" s="0"/>
      <c r="OHM111" s="0"/>
      <c r="OHN111" s="0"/>
      <c r="OHO111" s="0"/>
      <c r="OHP111" s="0"/>
      <c r="OHQ111" s="0"/>
      <c r="OHR111" s="0"/>
      <c r="OHS111" s="0"/>
      <c r="OHT111" s="0"/>
      <c r="OHU111" s="0"/>
      <c r="OHV111" s="0"/>
      <c r="OHW111" s="0"/>
      <c r="OHX111" s="0"/>
      <c r="OHY111" s="0"/>
      <c r="OHZ111" s="0"/>
      <c r="OIA111" s="0"/>
      <c r="OIB111" s="0"/>
      <c r="OIC111" s="0"/>
      <c r="OID111" s="0"/>
      <c r="OIE111" s="0"/>
      <c r="OIF111" s="0"/>
      <c r="OIG111" s="0"/>
      <c r="OIH111" s="0"/>
      <c r="OII111" s="0"/>
      <c r="OIJ111" s="0"/>
      <c r="OIK111" s="0"/>
      <c r="OIL111" s="0"/>
      <c r="OIM111" s="0"/>
      <c r="OIN111" s="0"/>
      <c r="OIO111" s="0"/>
      <c r="OIP111" s="0"/>
      <c r="OIQ111" s="0"/>
      <c r="OIR111" s="0"/>
      <c r="OIS111" s="0"/>
      <c r="OIT111" s="0"/>
      <c r="OIU111" s="0"/>
      <c r="OIV111" s="0"/>
      <c r="OIW111" s="0"/>
      <c r="OIX111" s="0"/>
      <c r="OIY111" s="0"/>
      <c r="OIZ111" s="0"/>
      <c r="OJA111" s="0"/>
      <c r="OJB111" s="0"/>
      <c r="OJC111" s="0"/>
      <c r="OJD111" s="0"/>
      <c r="OJE111" s="0"/>
      <c r="OJF111" s="0"/>
      <c r="OJG111" s="0"/>
      <c r="OJH111" s="0"/>
      <c r="OJI111" s="0"/>
      <c r="OJJ111" s="0"/>
      <c r="OJK111" s="0"/>
      <c r="OJL111" s="0"/>
      <c r="OJM111" s="0"/>
      <c r="OJN111" s="0"/>
      <c r="OJO111" s="0"/>
      <c r="OJP111" s="0"/>
      <c r="OJQ111" s="0"/>
      <c r="OJR111" s="0"/>
      <c r="OJS111" s="0"/>
      <c r="OJT111" s="0"/>
      <c r="OJU111" s="0"/>
      <c r="OJV111" s="0"/>
      <c r="OJW111" s="0"/>
      <c r="OJX111" s="0"/>
      <c r="OJY111" s="0"/>
      <c r="OJZ111" s="0"/>
      <c r="OKA111" s="0"/>
      <c r="OKB111" s="0"/>
      <c r="OKC111" s="0"/>
      <c r="OKD111" s="0"/>
      <c r="OKE111" s="0"/>
      <c r="OKF111" s="0"/>
      <c r="OKG111" s="0"/>
      <c r="OKH111" s="0"/>
      <c r="OKI111" s="0"/>
      <c r="OKJ111" s="0"/>
      <c r="OKK111" s="0"/>
      <c r="OKL111" s="0"/>
      <c r="OKM111" s="0"/>
      <c r="OKN111" s="0"/>
      <c r="OKO111" s="0"/>
      <c r="OKP111" s="0"/>
      <c r="OKQ111" s="0"/>
      <c r="OKR111" s="0"/>
      <c r="OKS111" s="0"/>
      <c r="OKT111" s="0"/>
      <c r="OKU111" s="0"/>
      <c r="OKV111" s="0"/>
      <c r="OKW111" s="0"/>
      <c r="OKX111" s="0"/>
      <c r="OKY111" s="0"/>
      <c r="OKZ111" s="0"/>
      <c r="OLA111" s="0"/>
      <c r="OLB111" s="0"/>
      <c r="OLC111" s="0"/>
      <c r="OLD111" s="0"/>
      <c r="OLE111" s="0"/>
      <c r="OLF111" s="0"/>
      <c r="OLG111" s="0"/>
      <c r="OLH111" s="0"/>
      <c r="OLI111" s="0"/>
      <c r="OLJ111" s="0"/>
      <c r="OLK111" s="0"/>
      <c r="OLL111" s="0"/>
      <c r="OLM111" s="0"/>
      <c r="OLN111" s="0"/>
      <c r="OLO111" s="0"/>
      <c r="OLP111" s="0"/>
      <c r="OLQ111" s="0"/>
      <c r="OLR111" s="0"/>
      <c r="OLS111" s="0"/>
      <c r="OLT111" s="0"/>
      <c r="OLU111" s="0"/>
      <c r="OLV111" s="0"/>
      <c r="OLW111" s="0"/>
      <c r="OLX111" s="0"/>
      <c r="OLY111" s="0"/>
      <c r="OLZ111" s="0"/>
      <c r="OMA111" s="0"/>
      <c r="OMB111" s="0"/>
      <c r="OMC111" s="0"/>
      <c r="OMD111" s="0"/>
      <c r="OME111" s="0"/>
      <c r="OMF111" s="0"/>
      <c r="OMG111" s="0"/>
      <c r="OMH111" s="0"/>
      <c r="OMI111" s="0"/>
      <c r="OMJ111" s="0"/>
      <c r="OMK111" s="0"/>
      <c r="OML111" s="0"/>
      <c r="OMM111" s="0"/>
      <c r="OMN111" s="0"/>
      <c r="OMO111" s="0"/>
      <c r="OMP111" s="0"/>
      <c r="OMQ111" s="0"/>
      <c r="OMR111" s="0"/>
      <c r="OMS111" s="0"/>
      <c r="OMT111" s="0"/>
      <c r="OMU111" s="0"/>
      <c r="OMV111" s="0"/>
      <c r="OMW111" s="0"/>
      <c r="OMX111" s="0"/>
      <c r="OMY111" s="0"/>
      <c r="OMZ111" s="0"/>
      <c r="ONA111" s="0"/>
      <c r="ONB111" s="0"/>
      <c r="ONC111" s="0"/>
      <c r="OND111" s="0"/>
      <c r="ONE111" s="0"/>
      <c r="ONF111" s="0"/>
      <c r="ONG111" s="0"/>
      <c r="ONH111" s="0"/>
      <c r="ONI111" s="0"/>
      <c r="ONJ111" s="0"/>
      <c r="ONK111" s="0"/>
      <c r="ONL111" s="0"/>
      <c r="ONM111" s="0"/>
      <c r="ONN111" s="0"/>
      <c r="ONO111" s="0"/>
      <c r="ONP111" s="0"/>
      <c r="ONQ111" s="0"/>
      <c r="ONR111" s="0"/>
      <c r="ONS111" s="0"/>
      <c r="ONT111" s="0"/>
      <c r="ONU111" s="0"/>
      <c r="ONV111" s="0"/>
      <c r="ONW111" s="0"/>
      <c r="ONX111" s="0"/>
      <c r="ONY111" s="0"/>
      <c r="ONZ111" s="0"/>
      <c r="OOA111" s="0"/>
      <c r="OOB111" s="0"/>
      <c r="OOC111" s="0"/>
      <c r="OOD111" s="0"/>
      <c r="OOE111" s="0"/>
      <c r="OOF111" s="0"/>
      <c r="OOG111" s="0"/>
      <c r="OOH111" s="0"/>
      <c r="OOI111" s="0"/>
      <c r="OOJ111" s="0"/>
      <c r="OOK111" s="0"/>
      <c r="OOL111" s="0"/>
      <c r="OOM111" s="0"/>
      <c r="OON111" s="0"/>
      <c r="OOO111" s="0"/>
      <c r="OOP111" s="0"/>
      <c r="OOQ111" s="0"/>
      <c r="OOR111" s="0"/>
      <c r="OOS111" s="0"/>
      <c r="OOT111" s="0"/>
      <c r="OOU111" s="0"/>
      <c r="OOV111" s="0"/>
      <c r="OOW111" s="0"/>
      <c r="OOX111" s="0"/>
      <c r="OOY111" s="0"/>
      <c r="OOZ111" s="0"/>
      <c r="OPA111" s="0"/>
      <c r="OPB111" s="0"/>
      <c r="OPC111" s="0"/>
      <c r="OPD111" s="0"/>
      <c r="OPE111" s="0"/>
      <c r="OPF111" s="0"/>
      <c r="OPG111" s="0"/>
      <c r="OPH111" s="0"/>
      <c r="OPI111" s="0"/>
      <c r="OPJ111" s="0"/>
      <c r="OPK111" s="0"/>
      <c r="OPL111" s="0"/>
      <c r="OPM111" s="0"/>
      <c r="OPN111" s="0"/>
      <c r="OPO111" s="0"/>
      <c r="OPP111" s="0"/>
      <c r="OPQ111" s="0"/>
      <c r="OPR111" s="0"/>
      <c r="OPS111" s="0"/>
      <c r="OPT111" s="0"/>
      <c r="OPU111" s="0"/>
      <c r="OPV111" s="0"/>
      <c r="OPW111" s="0"/>
      <c r="OPX111" s="0"/>
      <c r="OPY111" s="0"/>
      <c r="OPZ111" s="0"/>
      <c r="OQA111" s="0"/>
      <c r="OQB111" s="0"/>
      <c r="OQC111" s="0"/>
      <c r="OQD111" s="0"/>
      <c r="OQE111" s="0"/>
      <c r="OQF111" s="0"/>
      <c r="OQG111" s="0"/>
      <c r="OQH111" s="0"/>
      <c r="OQI111" s="0"/>
      <c r="OQJ111" s="0"/>
      <c r="OQK111" s="0"/>
      <c r="OQL111" s="0"/>
      <c r="OQM111" s="0"/>
      <c r="OQN111" s="0"/>
      <c r="OQO111" s="0"/>
      <c r="OQP111" s="0"/>
      <c r="OQQ111" s="0"/>
      <c r="OQR111" s="0"/>
      <c r="OQS111" s="0"/>
      <c r="OQT111" s="0"/>
      <c r="OQU111" s="0"/>
      <c r="OQV111" s="0"/>
      <c r="OQW111" s="0"/>
      <c r="OQX111" s="0"/>
      <c r="OQY111" s="0"/>
      <c r="OQZ111" s="0"/>
      <c r="ORA111" s="0"/>
      <c r="ORB111" s="0"/>
      <c r="ORC111" s="0"/>
      <c r="ORD111" s="0"/>
      <c r="ORE111" s="0"/>
      <c r="ORF111" s="0"/>
      <c r="ORG111" s="0"/>
      <c r="ORH111" s="0"/>
      <c r="ORI111" s="0"/>
      <c r="ORJ111" s="0"/>
      <c r="ORK111" s="0"/>
      <c r="ORL111" s="0"/>
      <c r="ORM111" s="0"/>
      <c r="ORN111" s="0"/>
      <c r="ORO111" s="0"/>
      <c r="ORP111" s="0"/>
      <c r="ORQ111" s="0"/>
      <c r="ORR111" s="0"/>
      <c r="ORS111" s="0"/>
      <c r="ORT111" s="0"/>
      <c r="ORU111" s="0"/>
      <c r="ORV111" s="0"/>
      <c r="ORW111" s="0"/>
      <c r="ORX111" s="0"/>
      <c r="ORY111" s="0"/>
      <c r="ORZ111" s="0"/>
      <c r="OSA111" s="0"/>
      <c r="OSB111" s="0"/>
      <c r="OSC111" s="0"/>
      <c r="OSD111" s="0"/>
      <c r="OSE111" s="0"/>
      <c r="OSF111" s="0"/>
      <c r="OSG111" s="0"/>
      <c r="OSH111" s="0"/>
      <c r="OSI111" s="0"/>
      <c r="OSJ111" s="0"/>
      <c r="OSK111" s="0"/>
      <c r="OSL111" s="0"/>
      <c r="OSM111" s="0"/>
      <c r="OSN111" s="0"/>
      <c r="OSO111" s="0"/>
      <c r="OSP111" s="0"/>
      <c r="OSQ111" s="0"/>
      <c r="OSR111" s="0"/>
      <c r="OSS111" s="0"/>
      <c r="OST111" s="0"/>
      <c r="OSU111" s="0"/>
      <c r="OSV111" s="0"/>
      <c r="OSW111" s="0"/>
      <c r="OSX111" s="0"/>
      <c r="OSY111" s="0"/>
      <c r="OSZ111" s="0"/>
      <c r="OTA111" s="0"/>
      <c r="OTB111" s="0"/>
      <c r="OTC111" s="0"/>
      <c r="OTD111" s="0"/>
      <c r="OTE111" s="0"/>
      <c r="OTF111" s="0"/>
      <c r="OTG111" s="0"/>
      <c r="OTH111" s="0"/>
      <c r="OTI111" s="0"/>
      <c r="OTJ111" s="0"/>
      <c r="OTK111" s="0"/>
      <c r="OTL111" s="0"/>
      <c r="OTM111" s="0"/>
      <c r="OTN111" s="0"/>
      <c r="OTO111" s="0"/>
      <c r="OTP111" s="0"/>
      <c r="OTQ111" s="0"/>
      <c r="OTR111" s="0"/>
      <c r="OTS111" s="0"/>
      <c r="OTT111" s="0"/>
      <c r="OTU111" s="0"/>
      <c r="OTV111" s="0"/>
      <c r="OTW111" s="0"/>
      <c r="OTX111" s="0"/>
      <c r="OTY111" s="0"/>
      <c r="OTZ111" s="0"/>
      <c r="OUA111" s="0"/>
      <c r="OUB111" s="0"/>
      <c r="OUC111" s="0"/>
      <c r="OUD111" s="0"/>
      <c r="OUE111" s="0"/>
      <c r="OUF111" s="0"/>
      <c r="OUG111" s="0"/>
      <c r="OUH111" s="0"/>
      <c r="OUI111" s="0"/>
      <c r="OUJ111" s="0"/>
      <c r="OUK111" s="0"/>
      <c r="OUL111" s="0"/>
      <c r="OUM111" s="0"/>
      <c r="OUN111" s="0"/>
      <c r="OUO111" s="0"/>
      <c r="OUP111" s="0"/>
      <c r="OUQ111" s="0"/>
      <c r="OUR111" s="0"/>
      <c r="OUS111" s="0"/>
      <c r="OUT111" s="0"/>
      <c r="OUU111" s="0"/>
      <c r="OUV111" s="0"/>
      <c r="OUW111" s="0"/>
      <c r="OUX111" s="0"/>
      <c r="OUY111" s="0"/>
      <c r="OUZ111" s="0"/>
      <c r="OVA111" s="0"/>
      <c r="OVB111" s="0"/>
      <c r="OVC111" s="0"/>
      <c r="OVD111" s="0"/>
      <c r="OVE111" s="0"/>
      <c r="OVF111" s="0"/>
      <c r="OVG111" s="0"/>
      <c r="OVH111" s="0"/>
      <c r="OVI111" s="0"/>
      <c r="OVJ111" s="0"/>
      <c r="OVK111" s="0"/>
      <c r="OVL111" s="0"/>
      <c r="OVM111" s="0"/>
      <c r="OVN111" s="0"/>
      <c r="OVO111" s="0"/>
      <c r="OVP111" s="0"/>
      <c r="OVQ111" s="0"/>
      <c r="OVR111" s="0"/>
      <c r="OVS111" s="0"/>
      <c r="OVT111" s="0"/>
      <c r="OVU111" s="0"/>
      <c r="OVV111" s="0"/>
      <c r="OVW111" s="0"/>
      <c r="OVX111" s="0"/>
      <c r="OVY111" s="0"/>
      <c r="OVZ111" s="0"/>
      <c r="OWA111" s="0"/>
      <c r="OWB111" s="0"/>
      <c r="OWC111" s="0"/>
      <c r="OWD111" s="0"/>
      <c r="OWE111" s="0"/>
      <c r="OWF111" s="0"/>
      <c r="OWG111" s="0"/>
      <c r="OWH111" s="0"/>
      <c r="OWI111" s="0"/>
      <c r="OWJ111" s="0"/>
      <c r="OWK111" s="0"/>
      <c r="OWL111" s="0"/>
      <c r="OWM111" s="0"/>
      <c r="OWN111" s="0"/>
      <c r="OWO111" s="0"/>
      <c r="OWP111" s="0"/>
      <c r="OWQ111" s="0"/>
      <c r="OWR111" s="0"/>
      <c r="OWS111" s="0"/>
      <c r="OWT111" s="0"/>
      <c r="OWU111" s="0"/>
      <c r="OWV111" s="0"/>
      <c r="OWW111" s="0"/>
      <c r="OWX111" s="0"/>
      <c r="OWY111" s="0"/>
      <c r="OWZ111" s="0"/>
      <c r="OXA111" s="0"/>
      <c r="OXB111" s="0"/>
      <c r="OXC111" s="0"/>
      <c r="OXD111" s="0"/>
      <c r="OXE111" s="0"/>
      <c r="OXF111" s="0"/>
      <c r="OXG111" s="0"/>
      <c r="OXH111" s="0"/>
      <c r="OXI111" s="0"/>
      <c r="OXJ111" s="0"/>
      <c r="OXK111" s="0"/>
      <c r="OXL111" s="0"/>
      <c r="OXM111" s="0"/>
      <c r="OXN111" s="0"/>
      <c r="OXO111" s="0"/>
      <c r="OXP111" s="0"/>
      <c r="OXQ111" s="0"/>
      <c r="OXR111" s="0"/>
      <c r="OXS111" s="0"/>
      <c r="OXT111" s="0"/>
      <c r="OXU111" s="0"/>
      <c r="OXV111" s="0"/>
      <c r="OXW111" s="0"/>
      <c r="OXX111" s="0"/>
      <c r="OXY111" s="0"/>
      <c r="OXZ111" s="0"/>
      <c r="OYA111" s="0"/>
      <c r="OYB111" s="0"/>
      <c r="OYC111" s="0"/>
      <c r="OYD111" s="0"/>
      <c r="OYE111" s="0"/>
      <c r="OYF111" s="0"/>
      <c r="OYG111" s="0"/>
      <c r="OYH111" s="0"/>
      <c r="OYI111" s="0"/>
      <c r="OYJ111" s="0"/>
      <c r="OYK111" s="0"/>
      <c r="OYL111" s="0"/>
      <c r="OYM111" s="0"/>
      <c r="OYN111" s="0"/>
      <c r="OYO111" s="0"/>
      <c r="OYP111" s="0"/>
      <c r="OYQ111" s="0"/>
      <c r="OYR111" s="0"/>
      <c r="OYS111" s="0"/>
      <c r="OYT111" s="0"/>
      <c r="OYU111" s="0"/>
      <c r="OYV111" s="0"/>
      <c r="OYW111" s="0"/>
      <c r="OYX111" s="0"/>
      <c r="OYY111" s="0"/>
      <c r="OYZ111" s="0"/>
      <c r="OZA111" s="0"/>
      <c r="OZB111" s="0"/>
      <c r="OZC111" s="0"/>
      <c r="OZD111" s="0"/>
      <c r="OZE111" s="0"/>
      <c r="OZF111" s="0"/>
      <c r="OZG111" s="0"/>
      <c r="OZH111" s="0"/>
      <c r="OZI111" s="0"/>
      <c r="OZJ111" s="0"/>
      <c r="OZK111" s="0"/>
      <c r="OZL111" s="0"/>
      <c r="OZM111" s="0"/>
      <c r="OZN111" s="0"/>
      <c r="OZO111" s="0"/>
      <c r="OZP111" s="0"/>
      <c r="OZQ111" s="0"/>
      <c r="OZR111" s="0"/>
      <c r="OZS111" s="0"/>
      <c r="OZT111" s="0"/>
      <c r="OZU111" s="0"/>
      <c r="OZV111" s="0"/>
      <c r="OZW111" s="0"/>
      <c r="OZX111" s="0"/>
      <c r="OZY111" s="0"/>
      <c r="OZZ111" s="0"/>
      <c r="PAA111" s="0"/>
      <c r="PAB111" s="0"/>
      <c r="PAC111" s="0"/>
      <c r="PAD111" s="0"/>
      <c r="PAE111" s="0"/>
      <c r="PAF111" s="0"/>
      <c r="PAG111" s="0"/>
      <c r="PAH111" s="0"/>
      <c r="PAI111" s="0"/>
      <c r="PAJ111" s="0"/>
      <c r="PAK111" s="0"/>
      <c r="PAL111" s="0"/>
      <c r="PAM111" s="0"/>
      <c r="PAN111" s="0"/>
      <c r="PAO111" s="0"/>
      <c r="PAP111" s="0"/>
      <c r="PAQ111" s="0"/>
      <c r="PAR111" s="0"/>
      <c r="PAS111" s="0"/>
      <c r="PAT111" s="0"/>
      <c r="PAU111" s="0"/>
      <c r="PAV111" s="0"/>
      <c r="PAW111" s="0"/>
      <c r="PAX111" s="0"/>
      <c r="PAY111" s="0"/>
      <c r="PAZ111" s="0"/>
      <c r="PBA111" s="0"/>
      <c r="PBB111" s="0"/>
      <c r="PBC111" s="0"/>
      <c r="PBD111" s="0"/>
      <c r="PBE111" s="0"/>
      <c r="PBF111" s="0"/>
      <c r="PBG111" s="0"/>
      <c r="PBH111" s="0"/>
      <c r="PBI111" s="0"/>
      <c r="PBJ111" s="0"/>
      <c r="PBK111" s="0"/>
      <c r="PBL111" s="0"/>
      <c r="PBM111" s="0"/>
      <c r="PBN111" s="0"/>
      <c r="PBO111" s="0"/>
      <c r="PBP111" s="0"/>
      <c r="PBQ111" s="0"/>
      <c r="PBR111" s="0"/>
      <c r="PBS111" s="0"/>
      <c r="PBT111" s="0"/>
      <c r="PBU111" s="0"/>
      <c r="PBV111" s="0"/>
      <c r="PBW111" s="0"/>
      <c r="PBX111" s="0"/>
      <c r="PBY111" s="0"/>
      <c r="PBZ111" s="0"/>
      <c r="PCA111" s="0"/>
      <c r="PCB111" s="0"/>
      <c r="PCC111" s="0"/>
      <c r="PCD111" s="0"/>
      <c r="PCE111" s="0"/>
      <c r="PCF111" s="0"/>
      <c r="PCG111" s="0"/>
      <c r="PCH111" s="0"/>
      <c r="PCI111" s="0"/>
      <c r="PCJ111" s="0"/>
      <c r="PCK111" s="0"/>
      <c r="PCL111" s="0"/>
      <c r="PCM111" s="0"/>
      <c r="PCN111" s="0"/>
      <c r="PCO111" s="0"/>
      <c r="PCP111" s="0"/>
      <c r="PCQ111" s="0"/>
      <c r="PCR111" s="0"/>
      <c r="PCS111" s="0"/>
      <c r="PCT111" s="0"/>
      <c r="PCU111" s="0"/>
      <c r="PCV111" s="0"/>
      <c r="PCW111" s="0"/>
      <c r="PCX111" s="0"/>
      <c r="PCY111" s="0"/>
      <c r="PCZ111" s="0"/>
      <c r="PDA111" s="0"/>
      <c r="PDB111" s="0"/>
      <c r="PDC111" s="0"/>
      <c r="PDD111" s="0"/>
      <c r="PDE111" s="0"/>
      <c r="PDF111" s="0"/>
      <c r="PDG111" s="0"/>
      <c r="PDH111" s="0"/>
      <c r="PDI111" s="0"/>
      <c r="PDJ111" s="0"/>
      <c r="PDK111" s="0"/>
      <c r="PDL111" s="0"/>
      <c r="PDM111" s="0"/>
      <c r="PDN111" s="0"/>
      <c r="PDO111" s="0"/>
      <c r="PDP111" s="0"/>
      <c r="PDQ111" s="0"/>
      <c r="PDR111" s="0"/>
      <c r="PDS111" s="0"/>
      <c r="PDT111" s="0"/>
      <c r="PDU111" s="0"/>
      <c r="PDV111" s="0"/>
      <c r="PDW111" s="0"/>
      <c r="PDX111" s="0"/>
      <c r="PDY111" s="0"/>
      <c r="PDZ111" s="0"/>
      <c r="PEA111" s="0"/>
      <c r="PEB111" s="0"/>
      <c r="PEC111" s="0"/>
      <c r="PED111" s="0"/>
      <c r="PEE111" s="0"/>
      <c r="PEF111" s="0"/>
      <c r="PEG111" s="0"/>
      <c r="PEH111" s="0"/>
      <c r="PEI111" s="0"/>
      <c r="PEJ111" s="0"/>
      <c r="PEK111" s="0"/>
      <c r="PEL111" s="0"/>
      <c r="PEM111" s="0"/>
      <c r="PEN111" s="0"/>
      <c r="PEO111" s="0"/>
      <c r="PEP111" s="0"/>
      <c r="PEQ111" s="0"/>
      <c r="PER111" s="0"/>
      <c r="PES111" s="0"/>
      <c r="PET111" s="0"/>
      <c r="PEU111" s="0"/>
      <c r="PEV111" s="0"/>
      <c r="PEW111" s="0"/>
      <c r="PEX111" s="0"/>
      <c r="PEY111" s="0"/>
      <c r="PEZ111" s="0"/>
      <c r="PFA111" s="0"/>
      <c r="PFB111" s="0"/>
      <c r="PFC111" s="0"/>
      <c r="PFD111" s="0"/>
      <c r="PFE111" s="0"/>
      <c r="PFF111" s="0"/>
      <c r="PFG111" s="0"/>
      <c r="PFH111" s="0"/>
      <c r="PFI111" s="0"/>
      <c r="PFJ111" s="0"/>
      <c r="PFK111" s="0"/>
      <c r="PFL111" s="0"/>
      <c r="PFM111" s="0"/>
      <c r="PFN111" s="0"/>
      <c r="PFO111" s="0"/>
      <c r="PFP111" s="0"/>
      <c r="PFQ111" s="0"/>
      <c r="PFR111" s="0"/>
      <c r="PFS111" s="0"/>
      <c r="PFT111" s="0"/>
      <c r="PFU111" s="0"/>
      <c r="PFV111" s="0"/>
      <c r="PFW111" s="0"/>
      <c r="PFX111" s="0"/>
      <c r="PFY111" s="0"/>
      <c r="PFZ111" s="0"/>
      <c r="PGA111" s="0"/>
      <c r="PGB111" s="0"/>
      <c r="PGC111" s="0"/>
      <c r="PGD111" s="0"/>
      <c r="PGE111" s="0"/>
      <c r="PGF111" s="0"/>
      <c r="PGG111" s="0"/>
      <c r="PGH111" s="0"/>
      <c r="PGI111" s="0"/>
      <c r="PGJ111" s="0"/>
      <c r="PGK111" s="0"/>
      <c r="PGL111" s="0"/>
      <c r="PGM111" s="0"/>
      <c r="PGN111" s="0"/>
      <c r="PGO111" s="0"/>
      <c r="PGP111" s="0"/>
      <c r="PGQ111" s="0"/>
      <c r="PGR111" s="0"/>
      <c r="PGS111" s="0"/>
      <c r="PGT111" s="0"/>
      <c r="PGU111" s="0"/>
      <c r="PGV111" s="0"/>
      <c r="PGW111" s="0"/>
      <c r="PGX111" s="0"/>
      <c r="PGY111" s="0"/>
      <c r="PGZ111" s="0"/>
      <c r="PHA111" s="0"/>
      <c r="PHB111" s="0"/>
      <c r="PHC111" s="0"/>
      <c r="PHD111" s="0"/>
      <c r="PHE111" s="0"/>
      <c r="PHF111" s="0"/>
      <c r="PHG111" s="0"/>
      <c r="PHH111" s="0"/>
      <c r="PHI111" s="0"/>
      <c r="PHJ111" s="0"/>
      <c r="PHK111" s="0"/>
      <c r="PHL111" s="0"/>
      <c r="PHM111" s="0"/>
      <c r="PHN111" s="0"/>
      <c r="PHO111" s="0"/>
      <c r="PHP111" s="0"/>
      <c r="PHQ111" s="0"/>
      <c r="PHR111" s="0"/>
      <c r="PHS111" s="0"/>
      <c r="PHT111" s="0"/>
      <c r="PHU111" s="0"/>
      <c r="PHV111" s="0"/>
      <c r="PHW111" s="0"/>
      <c r="PHX111" s="0"/>
      <c r="PHY111" s="0"/>
      <c r="PHZ111" s="0"/>
      <c r="PIA111" s="0"/>
      <c r="PIB111" s="0"/>
      <c r="PIC111" s="0"/>
      <c r="PID111" s="0"/>
      <c r="PIE111" s="0"/>
      <c r="PIF111" s="0"/>
      <c r="PIG111" s="0"/>
      <c r="PIH111" s="0"/>
      <c r="PII111" s="0"/>
      <c r="PIJ111" s="0"/>
      <c r="PIK111" s="0"/>
      <c r="PIL111" s="0"/>
      <c r="PIM111" s="0"/>
      <c r="PIN111" s="0"/>
      <c r="PIO111" s="0"/>
      <c r="PIP111" s="0"/>
      <c r="PIQ111" s="0"/>
      <c r="PIR111" s="0"/>
      <c r="PIS111" s="0"/>
      <c r="PIT111" s="0"/>
      <c r="PIU111" s="0"/>
      <c r="PIV111" s="0"/>
      <c r="PIW111" s="0"/>
      <c r="PIX111" s="0"/>
      <c r="PIY111" s="0"/>
      <c r="PIZ111" s="0"/>
      <c r="PJA111" s="0"/>
      <c r="PJB111" s="0"/>
      <c r="PJC111" s="0"/>
      <c r="PJD111" s="0"/>
      <c r="PJE111" s="0"/>
      <c r="PJF111" s="0"/>
      <c r="PJG111" s="0"/>
      <c r="PJH111" s="0"/>
      <c r="PJI111" s="0"/>
      <c r="PJJ111" s="0"/>
      <c r="PJK111" s="0"/>
      <c r="PJL111" s="0"/>
      <c r="PJM111" s="0"/>
      <c r="PJN111" s="0"/>
      <c r="PJO111" s="0"/>
      <c r="PJP111" s="0"/>
      <c r="PJQ111" s="0"/>
      <c r="PJR111" s="0"/>
      <c r="PJS111" s="0"/>
      <c r="PJT111" s="0"/>
      <c r="PJU111" s="0"/>
      <c r="PJV111" s="0"/>
      <c r="PJW111" s="0"/>
      <c r="PJX111" s="0"/>
      <c r="PJY111" s="0"/>
      <c r="PJZ111" s="0"/>
      <c r="PKA111" s="0"/>
      <c r="PKB111" s="0"/>
      <c r="PKC111" s="0"/>
      <c r="PKD111" s="0"/>
      <c r="PKE111" s="0"/>
      <c r="PKF111" s="0"/>
      <c r="PKG111" s="0"/>
      <c r="PKH111" s="0"/>
      <c r="PKI111" s="0"/>
      <c r="PKJ111" s="0"/>
      <c r="PKK111" s="0"/>
      <c r="PKL111" s="0"/>
      <c r="PKM111" s="0"/>
      <c r="PKN111" s="0"/>
      <c r="PKO111" s="0"/>
      <c r="PKP111" s="0"/>
      <c r="PKQ111" s="0"/>
      <c r="PKR111" s="0"/>
      <c r="PKS111" s="0"/>
      <c r="PKT111" s="0"/>
      <c r="PKU111" s="0"/>
      <c r="PKV111" s="0"/>
      <c r="PKW111" s="0"/>
      <c r="PKX111" s="0"/>
      <c r="PKY111" s="0"/>
      <c r="PKZ111" s="0"/>
      <c r="PLA111" s="0"/>
      <c r="PLB111" s="0"/>
      <c r="PLC111" s="0"/>
      <c r="PLD111" s="0"/>
      <c r="PLE111" s="0"/>
      <c r="PLF111" s="0"/>
      <c r="PLG111" s="0"/>
      <c r="PLH111" s="0"/>
      <c r="PLI111" s="0"/>
      <c r="PLJ111" s="0"/>
      <c r="PLK111" s="0"/>
      <c r="PLL111" s="0"/>
      <c r="PLM111" s="0"/>
      <c r="PLN111" s="0"/>
      <c r="PLO111" s="0"/>
      <c r="PLP111" s="0"/>
      <c r="PLQ111" s="0"/>
      <c r="PLR111" s="0"/>
      <c r="PLS111" s="0"/>
      <c r="PLT111" s="0"/>
      <c r="PLU111" s="0"/>
      <c r="PLV111" s="0"/>
      <c r="PLW111" s="0"/>
      <c r="PLX111" s="0"/>
      <c r="PLY111" s="0"/>
      <c r="PLZ111" s="0"/>
      <c r="PMA111" s="0"/>
      <c r="PMB111" s="0"/>
      <c r="PMC111" s="0"/>
      <c r="PMD111" s="0"/>
      <c r="PME111" s="0"/>
      <c r="PMF111" s="0"/>
      <c r="PMG111" s="0"/>
      <c r="PMH111" s="0"/>
      <c r="PMI111" s="0"/>
      <c r="PMJ111" s="0"/>
      <c r="PMK111" s="0"/>
      <c r="PML111" s="0"/>
      <c r="PMM111" s="0"/>
      <c r="PMN111" s="0"/>
      <c r="PMO111" s="0"/>
      <c r="PMP111" s="0"/>
      <c r="PMQ111" s="0"/>
      <c r="PMR111" s="0"/>
      <c r="PMS111" s="0"/>
      <c r="PMT111" s="0"/>
      <c r="PMU111" s="0"/>
      <c r="PMV111" s="0"/>
      <c r="PMW111" s="0"/>
      <c r="PMX111" s="0"/>
      <c r="PMY111" s="0"/>
      <c r="PMZ111" s="0"/>
      <c r="PNA111" s="0"/>
      <c r="PNB111" s="0"/>
      <c r="PNC111" s="0"/>
      <c r="PND111" s="0"/>
      <c r="PNE111" s="0"/>
      <c r="PNF111" s="0"/>
      <c r="PNG111" s="0"/>
      <c r="PNH111" s="0"/>
      <c r="PNI111" s="0"/>
      <c r="PNJ111" s="0"/>
      <c r="PNK111" s="0"/>
      <c r="PNL111" s="0"/>
      <c r="PNM111" s="0"/>
      <c r="PNN111" s="0"/>
      <c r="PNO111" s="0"/>
      <c r="PNP111" s="0"/>
      <c r="PNQ111" s="0"/>
      <c r="PNR111" s="0"/>
      <c r="PNS111" s="0"/>
      <c r="PNT111" s="0"/>
      <c r="PNU111" s="0"/>
      <c r="PNV111" s="0"/>
      <c r="PNW111" s="0"/>
      <c r="PNX111" s="0"/>
      <c r="PNY111" s="0"/>
      <c r="PNZ111" s="0"/>
      <c r="POA111" s="0"/>
      <c r="POB111" s="0"/>
      <c r="POC111" s="0"/>
      <c r="POD111" s="0"/>
      <c r="POE111" s="0"/>
      <c r="POF111" s="0"/>
      <c r="POG111" s="0"/>
      <c r="POH111" s="0"/>
      <c r="POI111" s="0"/>
      <c r="POJ111" s="0"/>
      <c r="POK111" s="0"/>
      <c r="POL111" s="0"/>
      <c r="POM111" s="0"/>
      <c r="PON111" s="0"/>
      <c r="POO111" s="0"/>
      <c r="POP111" s="0"/>
      <c r="POQ111" s="0"/>
      <c r="POR111" s="0"/>
      <c r="POS111" s="0"/>
      <c r="POT111" s="0"/>
      <c r="POU111" s="0"/>
      <c r="POV111" s="0"/>
      <c r="POW111" s="0"/>
      <c r="POX111" s="0"/>
      <c r="POY111" s="0"/>
      <c r="POZ111" s="0"/>
      <c r="PPA111" s="0"/>
      <c r="PPB111" s="0"/>
      <c r="PPC111" s="0"/>
      <c r="PPD111" s="0"/>
      <c r="PPE111" s="0"/>
      <c r="PPF111" s="0"/>
      <c r="PPG111" s="0"/>
      <c r="PPH111" s="0"/>
      <c r="PPI111" s="0"/>
      <c r="PPJ111" s="0"/>
      <c r="PPK111" s="0"/>
      <c r="PPL111" s="0"/>
      <c r="PPM111" s="0"/>
      <c r="PPN111" s="0"/>
      <c r="PPO111" s="0"/>
      <c r="PPP111" s="0"/>
      <c r="PPQ111" s="0"/>
      <c r="PPR111" s="0"/>
      <c r="PPS111" s="0"/>
      <c r="PPT111" s="0"/>
      <c r="PPU111" s="0"/>
      <c r="PPV111" s="0"/>
      <c r="PPW111" s="0"/>
      <c r="PPX111" s="0"/>
      <c r="PPY111" s="0"/>
      <c r="PPZ111" s="0"/>
      <c r="PQA111" s="0"/>
      <c r="PQB111" s="0"/>
      <c r="PQC111" s="0"/>
      <c r="PQD111" s="0"/>
      <c r="PQE111" s="0"/>
      <c r="PQF111" s="0"/>
      <c r="PQG111" s="0"/>
      <c r="PQH111" s="0"/>
      <c r="PQI111" s="0"/>
      <c r="PQJ111" s="0"/>
      <c r="PQK111" s="0"/>
      <c r="PQL111" s="0"/>
      <c r="PQM111" s="0"/>
      <c r="PQN111" s="0"/>
      <c r="PQO111" s="0"/>
      <c r="PQP111" s="0"/>
      <c r="PQQ111" s="0"/>
      <c r="PQR111" s="0"/>
      <c r="PQS111" s="0"/>
      <c r="PQT111" s="0"/>
      <c r="PQU111" s="0"/>
      <c r="PQV111" s="0"/>
      <c r="PQW111" s="0"/>
      <c r="PQX111" s="0"/>
      <c r="PQY111" s="0"/>
      <c r="PQZ111" s="0"/>
      <c r="PRA111" s="0"/>
      <c r="PRB111" s="0"/>
      <c r="PRC111" s="0"/>
      <c r="PRD111" s="0"/>
      <c r="PRE111" s="0"/>
      <c r="PRF111" s="0"/>
      <c r="PRG111" s="0"/>
      <c r="PRH111" s="0"/>
      <c r="PRI111" s="0"/>
      <c r="PRJ111" s="0"/>
      <c r="PRK111" s="0"/>
      <c r="PRL111" s="0"/>
      <c r="PRM111" s="0"/>
      <c r="PRN111" s="0"/>
      <c r="PRO111" s="0"/>
      <c r="PRP111" s="0"/>
      <c r="PRQ111" s="0"/>
      <c r="PRR111" s="0"/>
      <c r="PRS111" s="0"/>
      <c r="PRT111" s="0"/>
      <c r="PRU111" s="0"/>
      <c r="PRV111" s="0"/>
      <c r="PRW111" s="0"/>
      <c r="PRX111" s="0"/>
      <c r="PRY111" s="0"/>
      <c r="PRZ111" s="0"/>
      <c r="PSA111" s="0"/>
      <c r="PSB111" s="0"/>
      <c r="PSC111" s="0"/>
      <c r="PSD111" s="0"/>
      <c r="PSE111" s="0"/>
      <c r="PSF111" s="0"/>
      <c r="PSG111" s="0"/>
      <c r="PSH111" s="0"/>
      <c r="PSI111" s="0"/>
      <c r="PSJ111" s="0"/>
      <c r="PSK111" s="0"/>
      <c r="PSL111" s="0"/>
      <c r="PSM111" s="0"/>
      <c r="PSN111" s="0"/>
      <c r="PSO111" s="0"/>
      <c r="PSP111" s="0"/>
      <c r="PSQ111" s="0"/>
      <c r="PSR111" s="0"/>
      <c r="PSS111" s="0"/>
      <c r="PST111" s="0"/>
      <c r="PSU111" s="0"/>
      <c r="PSV111" s="0"/>
      <c r="PSW111" s="0"/>
      <c r="PSX111" s="0"/>
      <c r="PSY111" s="0"/>
      <c r="PSZ111" s="0"/>
      <c r="PTA111" s="0"/>
      <c r="PTB111" s="0"/>
      <c r="PTC111" s="0"/>
      <c r="PTD111" s="0"/>
      <c r="PTE111" s="0"/>
      <c r="PTF111" s="0"/>
      <c r="PTG111" s="0"/>
      <c r="PTH111" s="0"/>
      <c r="PTI111" s="0"/>
      <c r="PTJ111" s="0"/>
      <c r="PTK111" s="0"/>
      <c r="PTL111" s="0"/>
      <c r="PTM111" s="0"/>
      <c r="PTN111" s="0"/>
      <c r="PTO111" s="0"/>
      <c r="PTP111" s="0"/>
      <c r="PTQ111" s="0"/>
      <c r="PTR111" s="0"/>
      <c r="PTS111" s="0"/>
      <c r="PTT111" s="0"/>
      <c r="PTU111" s="0"/>
      <c r="PTV111" s="0"/>
      <c r="PTW111" s="0"/>
      <c r="PTX111" s="0"/>
      <c r="PTY111" s="0"/>
      <c r="PTZ111" s="0"/>
      <c r="PUA111" s="0"/>
      <c r="PUB111" s="0"/>
      <c r="PUC111" s="0"/>
      <c r="PUD111" s="0"/>
      <c r="PUE111" s="0"/>
      <c r="PUF111" s="0"/>
      <c r="PUG111" s="0"/>
      <c r="PUH111" s="0"/>
      <c r="PUI111" s="0"/>
      <c r="PUJ111" s="0"/>
      <c r="PUK111" s="0"/>
      <c r="PUL111" s="0"/>
      <c r="PUM111" s="0"/>
      <c r="PUN111" s="0"/>
      <c r="PUO111" s="0"/>
      <c r="PUP111" s="0"/>
      <c r="PUQ111" s="0"/>
      <c r="PUR111" s="0"/>
      <c r="PUS111" s="0"/>
      <c r="PUT111" s="0"/>
      <c r="PUU111" s="0"/>
      <c r="PUV111" s="0"/>
      <c r="PUW111" s="0"/>
      <c r="PUX111" s="0"/>
      <c r="PUY111" s="0"/>
      <c r="PUZ111" s="0"/>
      <c r="PVA111" s="0"/>
      <c r="PVB111" s="0"/>
      <c r="PVC111" s="0"/>
      <c r="PVD111" s="0"/>
      <c r="PVE111" s="0"/>
      <c r="PVF111" s="0"/>
      <c r="PVG111" s="0"/>
      <c r="PVH111" s="0"/>
      <c r="PVI111" s="0"/>
      <c r="PVJ111" s="0"/>
      <c r="PVK111" s="0"/>
      <c r="PVL111" s="0"/>
      <c r="PVM111" s="0"/>
      <c r="PVN111" s="0"/>
      <c r="PVO111" s="0"/>
      <c r="PVP111" s="0"/>
      <c r="PVQ111" s="0"/>
      <c r="PVR111" s="0"/>
      <c r="PVS111" s="0"/>
      <c r="PVT111" s="0"/>
      <c r="PVU111" s="0"/>
      <c r="PVV111" s="0"/>
      <c r="PVW111" s="0"/>
      <c r="PVX111" s="0"/>
      <c r="PVY111" s="0"/>
      <c r="PVZ111" s="0"/>
      <c r="PWA111" s="0"/>
      <c r="PWB111" s="0"/>
      <c r="PWC111" s="0"/>
      <c r="PWD111" s="0"/>
      <c r="PWE111" s="0"/>
      <c r="PWF111" s="0"/>
      <c r="PWG111" s="0"/>
      <c r="PWH111" s="0"/>
      <c r="PWI111" s="0"/>
      <c r="PWJ111" s="0"/>
      <c r="PWK111" s="0"/>
      <c r="PWL111" s="0"/>
      <c r="PWM111" s="0"/>
      <c r="PWN111" s="0"/>
      <c r="PWO111" s="0"/>
      <c r="PWP111" s="0"/>
      <c r="PWQ111" s="0"/>
      <c r="PWR111" s="0"/>
      <c r="PWS111" s="0"/>
      <c r="PWT111" s="0"/>
      <c r="PWU111" s="0"/>
      <c r="PWV111" s="0"/>
      <c r="PWW111" s="0"/>
      <c r="PWX111" s="0"/>
      <c r="PWY111" s="0"/>
      <c r="PWZ111" s="0"/>
      <c r="PXA111" s="0"/>
      <c r="PXB111" s="0"/>
      <c r="PXC111" s="0"/>
      <c r="PXD111" s="0"/>
      <c r="PXE111" s="0"/>
      <c r="PXF111" s="0"/>
      <c r="PXG111" s="0"/>
      <c r="PXH111" s="0"/>
      <c r="PXI111" s="0"/>
      <c r="PXJ111" s="0"/>
      <c r="PXK111" s="0"/>
      <c r="PXL111" s="0"/>
      <c r="PXM111" s="0"/>
      <c r="PXN111" s="0"/>
      <c r="PXO111" s="0"/>
      <c r="PXP111" s="0"/>
      <c r="PXQ111" s="0"/>
      <c r="PXR111" s="0"/>
      <c r="PXS111" s="0"/>
      <c r="PXT111" s="0"/>
      <c r="PXU111" s="0"/>
      <c r="PXV111" s="0"/>
      <c r="PXW111" s="0"/>
      <c r="PXX111" s="0"/>
      <c r="PXY111" s="0"/>
      <c r="PXZ111" s="0"/>
      <c r="PYA111" s="0"/>
      <c r="PYB111" s="0"/>
      <c r="PYC111" s="0"/>
      <c r="PYD111" s="0"/>
      <c r="PYE111" s="0"/>
      <c r="PYF111" s="0"/>
      <c r="PYG111" s="0"/>
      <c r="PYH111" s="0"/>
      <c r="PYI111" s="0"/>
      <c r="PYJ111" s="0"/>
      <c r="PYK111" s="0"/>
      <c r="PYL111" s="0"/>
      <c r="PYM111" s="0"/>
      <c r="PYN111" s="0"/>
      <c r="PYO111" s="0"/>
      <c r="PYP111" s="0"/>
      <c r="PYQ111" s="0"/>
      <c r="PYR111" s="0"/>
      <c r="PYS111" s="0"/>
      <c r="PYT111" s="0"/>
      <c r="PYU111" s="0"/>
      <c r="PYV111" s="0"/>
      <c r="PYW111" s="0"/>
      <c r="PYX111" s="0"/>
      <c r="PYY111" s="0"/>
      <c r="PYZ111" s="0"/>
      <c r="PZA111" s="0"/>
      <c r="PZB111" s="0"/>
      <c r="PZC111" s="0"/>
      <c r="PZD111" s="0"/>
      <c r="PZE111" s="0"/>
      <c r="PZF111" s="0"/>
      <c r="PZG111" s="0"/>
      <c r="PZH111" s="0"/>
      <c r="PZI111" s="0"/>
      <c r="PZJ111" s="0"/>
      <c r="PZK111" s="0"/>
      <c r="PZL111" s="0"/>
      <c r="PZM111" s="0"/>
      <c r="PZN111" s="0"/>
      <c r="PZO111" s="0"/>
      <c r="PZP111" s="0"/>
      <c r="PZQ111" s="0"/>
      <c r="PZR111" s="0"/>
      <c r="PZS111" s="0"/>
      <c r="PZT111" s="0"/>
      <c r="PZU111" s="0"/>
      <c r="PZV111" s="0"/>
      <c r="PZW111" s="0"/>
      <c r="PZX111" s="0"/>
      <c r="PZY111" s="0"/>
      <c r="PZZ111" s="0"/>
      <c r="QAA111" s="0"/>
      <c r="QAB111" s="0"/>
      <c r="QAC111" s="0"/>
      <c r="QAD111" s="0"/>
      <c r="QAE111" s="0"/>
      <c r="QAF111" s="0"/>
      <c r="QAG111" s="0"/>
      <c r="QAH111" s="0"/>
      <c r="QAI111" s="0"/>
      <c r="QAJ111" s="0"/>
      <c r="QAK111" s="0"/>
      <c r="QAL111" s="0"/>
      <c r="QAM111" s="0"/>
      <c r="QAN111" s="0"/>
      <c r="QAO111" s="0"/>
      <c r="QAP111" s="0"/>
      <c r="QAQ111" s="0"/>
      <c r="QAR111" s="0"/>
      <c r="QAS111" s="0"/>
      <c r="QAT111" s="0"/>
      <c r="QAU111" s="0"/>
      <c r="QAV111" s="0"/>
      <c r="QAW111" s="0"/>
      <c r="QAX111" s="0"/>
      <c r="QAY111" s="0"/>
      <c r="QAZ111" s="0"/>
      <c r="QBA111" s="0"/>
      <c r="QBB111" s="0"/>
      <c r="QBC111" s="0"/>
      <c r="QBD111" s="0"/>
      <c r="QBE111" s="0"/>
      <c r="QBF111" s="0"/>
      <c r="QBG111" s="0"/>
      <c r="QBH111" s="0"/>
      <c r="QBI111" s="0"/>
      <c r="QBJ111" s="0"/>
      <c r="QBK111" s="0"/>
      <c r="QBL111" s="0"/>
      <c r="QBM111" s="0"/>
      <c r="QBN111" s="0"/>
      <c r="QBO111" s="0"/>
      <c r="QBP111" s="0"/>
      <c r="QBQ111" s="0"/>
      <c r="QBR111" s="0"/>
      <c r="QBS111" s="0"/>
      <c r="QBT111" s="0"/>
      <c r="QBU111" s="0"/>
      <c r="QBV111" s="0"/>
      <c r="QBW111" s="0"/>
      <c r="QBX111" s="0"/>
      <c r="QBY111" s="0"/>
      <c r="QBZ111" s="0"/>
      <c r="QCA111" s="0"/>
      <c r="QCB111" s="0"/>
      <c r="QCC111" s="0"/>
      <c r="QCD111" s="0"/>
      <c r="QCE111" s="0"/>
      <c r="QCF111" s="0"/>
      <c r="QCG111" s="0"/>
      <c r="QCH111" s="0"/>
      <c r="QCI111" s="0"/>
      <c r="QCJ111" s="0"/>
      <c r="QCK111" s="0"/>
      <c r="QCL111" s="0"/>
      <c r="QCM111" s="0"/>
      <c r="QCN111" s="0"/>
      <c r="QCO111" s="0"/>
      <c r="QCP111" s="0"/>
      <c r="QCQ111" s="0"/>
      <c r="QCR111" s="0"/>
      <c r="QCS111" s="0"/>
      <c r="QCT111" s="0"/>
      <c r="QCU111" s="0"/>
      <c r="QCV111" s="0"/>
      <c r="QCW111" s="0"/>
      <c r="QCX111" s="0"/>
      <c r="QCY111" s="0"/>
      <c r="QCZ111" s="0"/>
      <c r="QDA111" s="0"/>
      <c r="QDB111" s="0"/>
      <c r="QDC111" s="0"/>
      <c r="QDD111" s="0"/>
      <c r="QDE111" s="0"/>
      <c r="QDF111" s="0"/>
      <c r="QDG111" s="0"/>
      <c r="QDH111" s="0"/>
      <c r="QDI111" s="0"/>
      <c r="QDJ111" s="0"/>
      <c r="QDK111" s="0"/>
      <c r="QDL111" s="0"/>
      <c r="QDM111" s="0"/>
      <c r="QDN111" s="0"/>
      <c r="QDO111" s="0"/>
      <c r="QDP111" s="0"/>
      <c r="QDQ111" s="0"/>
      <c r="QDR111" s="0"/>
      <c r="QDS111" s="0"/>
      <c r="QDT111" s="0"/>
      <c r="QDU111" s="0"/>
      <c r="QDV111" s="0"/>
      <c r="QDW111" s="0"/>
      <c r="QDX111" s="0"/>
      <c r="QDY111" s="0"/>
      <c r="QDZ111" s="0"/>
      <c r="QEA111" s="0"/>
      <c r="QEB111" s="0"/>
      <c r="QEC111" s="0"/>
      <c r="QED111" s="0"/>
      <c r="QEE111" s="0"/>
      <c r="QEF111" s="0"/>
      <c r="QEG111" s="0"/>
      <c r="QEH111" s="0"/>
      <c r="QEI111" s="0"/>
      <c r="QEJ111" s="0"/>
      <c r="QEK111" s="0"/>
      <c r="QEL111" s="0"/>
      <c r="QEM111" s="0"/>
      <c r="QEN111" s="0"/>
      <c r="QEO111" s="0"/>
      <c r="QEP111" s="0"/>
      <c r="QEQ111" s="0"/>
      <c r="QER111" s="0"/>
      <c r="QES111" s="0"/>
      <c r="QET111" s="0"/>
      <c r="QEU111" s="0"/>
      <c r="QEV111" s="0"/>
      <c r="QEW111" s="0"/>
      <c r="QEX111" s="0"/>
      <c r="QEY111" s="0"/>
      <c r="QEZ111" s="0"/>
      <c r="QFA111" s="0"/>
      <c r="QFB111" s="0"/>
      <c r="QFC111" s="0"/>
      <c r="QFD111" s="0"/>
      <c r="QFE111" s="0"/>
      <c r="QFF111" s="0"/>
      <c r="QFG111" s="0"/>
      <c r="QFH111" s="0"/>
      <c r="QFI111" s="0"/>
      <c r="QFJ111" s="0"/>
      <c r="QFK111" s="0"/>
      <c r="QFL111" s="0"/>
      <c r="QFM111" s="0"/>
      <c r="QFN111" s="0"/>
      <c r="QFO111" s="0"/>
      <c r="QFP111" s="0"/>
      <c r="QFQ111" s="0"/>
      <c r="QFR111" s="0"/>
      <c r="QFS111" s="0"/>
      <c r="QFT111" s="0"/>
      <c r="QFU111" s="0"/>
      <c r="QFV111" s="0"/>
      <c r="QFW111" s="0"/>
      <c r="QFX111" s="0"/>
      <c r="QFY111" s="0"/>
      <c r="QFZ111" s="0"/>
      <c r="QGA111" s="0"/>
      <c r="QGB111" s="0"/>
      <c r="QGC111" s="0"/>
      <c r="QGD111" s="0"/>
      <c r="QGE111" s="0"/>
      <c r="QGF111" s="0"/>
      <c r="QGG111" s="0"/>
      <c r="QGH111" s="0"/>
      <c r="QGI111" s="0"/>
      <c r="QGJ111" s="0"/>
      <c r="QGK111" s="0"/>
      <c r="QGL111" s="0"/>
      <c r="QGM111" s="0"/>
      <c r="QGN111" s="0"/>
      <c r="QGO111" s="0"/>
      <c r="QGP111" s="0"/>
      <c r="QGQ111" s="0"/>
      <c r="QGR111" s="0"/>
      <c r="QGS111" s="0"/>
      <c r="QGT111" s="0"/>
      <c r="QGU111" s="0"/>
      <c r="QGV111" s="0"/>
      <c r="QGW111" s="0"/>
      <c r="QGX111" s="0"/>
      <c r="QGY111" s="0"/>
      <c r="QGZ111" s="0"/>
      <c r="QHA111" s="0"/>
      <c r="QHB111" s="0"/>
      <c r="QHC111" s="0"/>
      <c r="QHD111" s="0"/>
      <c r="QHE111" s="0"/>
      <c r="QHF111" s="0"/>
      <c r="QHG111" s="0"/>
      <c r="QHH111" s="0"/>
      <c r="QHI111" s="0"/>
      <c r="QHJ111" s="0"/>
      <c r="QHK111" s="0"/>
      <c r="QHL111" s="0"/>
      <c r="QHM111" s="0"/>
      <c r="QHN111" s="0"/>
      <c r="QHO111" s="0"/>
      <c r="QHP111" s="0"/>
      <c r="QHQ111" s="0"/>
      <c r="QHR111" s="0"/>
      <c r="QHS111" s="0"/>
      <c r="QHT111" s="0"/>
      <c r="QHU111" s="0"/>
      <c r="QHV111" s="0"/>
      <c r="QHW111" s="0"/>
      <c r="QHX111" s="0"/>
      <c r="QHY111" s="0"/>
      <c r="QHZ111" s="0"/>
      <c r="QIA111" s="0"/>
      <c r="QIB111" s="0"/>
      <c r="QIC111" s="0"/>
      <c r="QID111" s="0"/>
      <c r="QIE111" s="0"/>
      <c r="QIF111" s="0"/>
      <c r="QIG111" s="0"/>
      <c r="QIH111" s="0"/>
      <c r="QII111" s="0"/>
      <c r="QIJ111" s="0"/>
      <c r="QIK111" s="0"/>
      <c r="QIL111" s="0"/>
      <c r="QIM111" s="0"/>
      <c r="QIN111" s="0"/>
      <c r="QIO111" s="0"/>
      <c r="QIP111" s="0"/>
      <c r="QIQ111" s="0"/>
      <c r="QIR111" s="0"/>
      <c r="QIS111" s="0"/>
      <c r="QIT111" s="0"/>
      <c r="QIU111" s="0"/>
      <c r="QIV111" s="0"/>
      <c r="QIW111" s="0"/>
      <c r="QIX111" s="0"/>
      <c r="QIY111" s="0"/>
      <c r="QIZ111" s="0"/>
      <c r="QJA111" s="0"/>
      <c r="QJB111" s="0"/>
      <c r="QJC111" s="0"/>
      <c r="QJD111" s="0"/>
      <c r="QJE111" s="0"/>
      <c r="QJF111" s="0"/>
      <c r="QJG111" s="0"/>
      <c r="QJH111" s="0"/>
      <c r="QJI111" s="0"/>
      <c r="QJJ111" s="0"/>
      <c r="QJK111" s="0"/>
      <c r="QJL111" s="0"/>
      <c r="QJM111" s="0"/>
      <c r="QJN111" s="0"/>
      <c r="QJO111" s="0"/>
      <c r="QJP111" s="0"/>
      <c r="QJQ111" s="0"/>
      <c r="QJR111" s="0"/>
      <c r="QJS111" s="0"/>
      <c r="QJT111" s="0"/>
      <c r="QJU111" s="0"/>
      <c r="QJV111" s="0"/>
      <c r="QJW111" s="0"/>
      <c r="QJX111" s="0"/>
      <c r="QJY111" s="0"/>
      <c r="QJZ111" s="0"/>
      <c r="QKA111" s="0"/>
      <c r="QKB111" s="0"/>
      <c r="QKC111" s="0"/>
      <c r="QKD111" s="0"/>
      <c r="QKE111" s="0"/>
      <c r="QKF111" s="0"/>
      <c r="QKG111" s="0"/>
      <c r="QKH111" s="0"/>
      <c r="QKI111" s="0"/>
      <c r="QKJ111" s="0"/>
      <c r="QKK111" s="0"/>
      <c r="QKL111" s="0"/>
      <c r="QKM111" s="0"/>
      <c r="QKN111" s="0"/>
      <c r="QKO111" s="0"/>
      <c r="QKP111" s="0"/>
      <c r="QKQ111" s="0"/>
      <c r="QKR111" s="0"/>
      <c r="QKS111" s="0"/>
      <c r="QKT111" s="0"/>
      <c r="QKU111" s="0"/>
      <c r="QKV111" s="0"/>
      <c r="QKW111" s="0"/>
      <c r="QKX111" s="0"/>
      <c r="QKY111" s="0"/>
      <c r="QKZ111" s="0"/>
      <c r="QLA111" s="0"/>
      <c r="QLB111" s="0"/>
      <c r="QLC111" s="0"/>
      <c r="QLD111" s="0"/>
      <c r="QLE111" s="0"/>
      <c r="QLF111" s="0"/>
      <c r="QLG111" s="0"/>
      <c r="QLH111" s="0"/>
      <c r="QLI111" s="0"/>
      <c r="QLJ111" s="0"/>
      <c r="QLK111" s="0"/>
      <c r="QLL111" s="0"/>
      <c r="QLM111" s="0"/>
      <c r="QLN111" s="0"/>
      <c r="QLO111" s="0"/>
      <c r="QLP111" s="0"/>
      <c r="QLQ111" s="0"/>
      <c r="QLR111" s="0"/>
      <c r="QLS111" s="0"/>
      <c r="QLT111" s="0"/>
      <c r="QLU111" s="0"/>
      <c r="QLV111" s="0"/>
      <c r="QLW111" s="0"/>
      <c r="QLX111" s="0"/>
      <c r="QLY111" s="0"/>
      <c r="QLZ111" s="0"/>
      <c r="QMA111" s="0"/>
      <c r="QMB111" s="0"/>
      <c r="QMC111" s="0"/>
      <c r="QMD111" s="0"/>
      <c r="QME111" s="0"/>
      <c r="QMF111" s="0"/>
      <c r="QMG111" s="0"/>
      <c r="QMH111" s="0"/>
      <c r="QMI111" s="0"/>
      <c r="QMJ111" s="0"/>
      <c r="QMK111" s="0"/>
      <c r="QML111" s="0"/>
      <c r="QMM111" s="0"/>
      <c r="QMN111" s="0"/>
      <c r="QMO111" s="0"/>
      <c r="QMP111" s="0"/>
      <c r="QMQ111" s="0"/>
      <c r="QMR111" s="0"/>
      <c r="QMS111" s="0"/>
      <c r="QMT111" s="0"/>
      <c r="QMU111" s="0"/>
      <c r="QMV111" s="0"/>
      <c r="QMW111" s="0"/>
      <c r="QMX111" s="0"/>
      <c r="QMY111" s="0"/>
      <c r="QMZ111" s="0"/>
      <c r="QNA111" s="0"/>
      <c r="QNB111" s="0"/>
      <c r="QNC111" s="0"/>
      <c r="QND111" s="0"/>
      <c r="QNE111" s="0"/>
      <c r="QNF111" s="0"/>
      <c r="QNG111" s="0"/>
      <c r="QNH111" s="0"/>
      <c r="QNI111" s="0"/>
      <c r="QNJ111" s="0"/>
      <c r="QNK111" s="0"/>
      <c r="QNL111" s="0"/>
      <c r="QNM111" s="0"/>
      <c r="QNN111" s="0"/>
      <c r="QNO111" s="0"/>
      <c r="QNP111" s="0"/>
      <c r="QNQ111" s="0"/>
      <c r="QNR111" s="0"/>
      <c r="QNS111" s="0"/>
      <c r="QNT111" s="0"/>
      <c r="QNU111" s="0"/>
      <c r="QNV111" s="0"/>
      <c r="QNW111" s="0"/>
      <c r="QNX111" s="0"/>
      <c r="QNY111" s="0"/>
      <c r="QNZ111" s="0"/>
      <c r="QOA111" s="0"/>
      <c r="QOB111" s="0"/>
      <c r="QOC111" s="0"/>
      <c r="QOD111" s="0"/>
      <c r="QOE111" s="0"/>
      <c r="QOF111" s="0"/>
      <c r="QOG111" s="0"/>
      <c r="QOH111" s="0"/>
      <c r="QOI111" s="0"/>
      <c r="QOJ111" s="0"/>
      <c r="QOK111" s="0"/>
      <c r="QOL111" s="0"/>
      <c r="QOM111" s="0"/>
      <c r="QON111" s="0"/>
      <c r="QOO111" s="0"/>
      <c r="QOP111" s="0"/>
      <c r="QOQ111" s="0"/>
      <c r="QOR111" s="0"/>
      <c r="QOS111" s="0"/>
      <c r="QOT111" s="0"/>
      <c r="QOU111" s="0"/>
      <c r="QOV111" s="0"/>
      <c r="QOW111" s="0"/>
      <c r="QOX111" s="0"/>
      <c r="QOY111" s="0"/>
      <c r="QOZ111" s="0"/>
      <c r="QPA111" s="0"/>
      <c r="QPB111" s="0"/>
      <c r="QPC111" s="0"/>
      <c r="QPD111" s="0"/>
      <c r="QPE111" s="0"/>
      <c r="QPF111" s="0"/>
      <c r="QPG111" s="0"/>
      <c r="QPH111" s="0"/>
      <c r="QPI111" s="0"/>
      <c r="QPJ111" s="0"/>
      <c r="QPK111" s="0"/>
      <c r="QPL111" s="0"/>
      <c r="QPM111" s="0"/>
      <c r="QPN111" s="0"/>
      <c r="QPO111" s="0"/>
      <c r="QPP111" s="0"/>
      <c r="QPQ111" s="0"/>
      <c r="QPR111" s="0"/>
      <c r="QPS111" s="0"/>
      <c r="QPT111" s="0"/>
      <c r="QPU111" s="0"/>
      <c r="QPV111" s="0"/>
      <c r="QPW111" s="0"/>
      <c r="QPX111" s="0"/>
      <c r="QPY111" s="0"/>
      <c r="QPZ111" s="0"/>
      <c r="QQA111" s="0"/>
      <c r="QQB111" s="0"/>
      <c r="QQC111" s="0"/>
      <c r="QQD111" s="0"/>
      <c r="QQE111" s="0"/>
      <c r="QQF111" s="0"/>
      <c r="QQG111" s="0"/>
      <c r="QQH111" s="0"/>
      <c r="QQI111" s="0"/>
      <c r="QQJ111" s="0"/>
      <c r="QQK111" s="0"/>
      <c r="QQL111" s="0"/>
      <c r="QQM111" s="0"/>
      <c r="QQN111" s="0"/>
      <c r="QQO111" s="0"/>
      <c r="QQP111" s="0"/>
      <c r="QQQ111" s="0"/>
      <c r="QQR111" s="0"/>
      <c r="QQS111" s="0"/>
      <c r="QQT111" s="0"/>
      <c r="QQU111" s="0"/>
      <c r="QQV111" s="0"/>
      <c r="QQW111" s="0"/>
      <c r="QQX111" s="0"/>
      <c r="QQY111" s="0"/>
      <c r="QQZ111" s="0"/>
      <c r="QRA111" s="0"/>
      <c r="QRB111" s="0"/>
      <c r="QRC111" s="0"/>
      <c r="QRD111" s="0"/>
      <c r="QRE111" s="0"/>
      <c r="QRF111" s="0"/>
      <c r="QRG111" s="0"/>
      <c r="QRH111" s="0"/>
      <c r="QRI111" s="0"/>
      <c r="QRJ111" s="0"/>
      <c r="QRK111" s="0"/>
      <c r="QRL111" s="0"/>
      <c r="QRM111" s="0"/>
      <c r="QRN111" s="0"/>
      <c r="QRO111" s="0"/>
      <c r="QRP111" s="0"/>
      <c r="QRQ111" s="0"/>
      <c r="QRR111" s="0"/>
      <c r="QRS111" s="0"/>
      <c r="QRT111" s="0"/>
      <c r="QRU111" s="0"/>
      <c r="QRV111" s="0"/>
      <c r="QRW111" s="0"/>
      <c r="QRX111" s="0"/>
      <c r="QRY111" s="0"/>
      <c r="QRZ111" s="0"/>
      <c r="QSA111" s="0"/>
      <c r="QSB111" s="0"/>
      <c r="QSC111" s="0"/>
      <c r="QSD111" s="0"/>
      <c r="QSE111" s="0"/>
      <c r="QSF111" s="0"/>
      <c r="QSG111" s="0"/>
      <c r="QSH111" s="0"/>
      <c r="QSI111" s="0"/>
      <c r="QSJ111" s="0"/>
      <c r="QSK111" s="0"/>
      <c r="QSL111" s="0"/>
      <c r="QSM111" s="0"/>
      <c r="QSN111" s="0"/>
      <c r="QSO111" s="0"/>
      <c r="QSP111" s="0"/>
      <c r="QSQ111" s="0"/>
      <c r="QSR111" s="0"/>
      <c r="QSS111" s="0"/>
      <c r="QST111" s="0"/>
      <c r="QSU111" s="0"/>
      <c r="QSV111" s="0"/>
      <c r="QSW111" s="0"/>
      <c r="QSX111" s="0"/>
      <c r="QSY111" s="0"/>
      <c r="QSZ111" s="0"/>
      <c r="QTA111" s="0"/>
      <c r="QTB111" s="0"/>
      <c r="QTC111" s="0"/>
      <c r="QTD111" s="0"/>
      <c r="QTE111" s="0"/>
      <c r="QTF111" s="0"/>
      <c r="QTG111" s="0"/>
      <c r="QTH111" s="0"/>
      <c r="QTI111" s="0"/>
      <c r="QTJ111" s="0"/>
      <c r="QTK111" s="0"/>
      <c r="QTL111" s="0"/>
      <c r="QTM111" s="0"/>
      <c r="QTN111" s="0"/>
      <c r="QTO111" s="0"/>
      <c r="QTP111" s="0"/>
      <c r="QTQ111" s="0"/>
      <c r="QTR111" s="0"/>
      <c r="QTS111" s="0"/>
      <c r="QTT111" s="0"/>
      <c r="QTU111" s="0"/>
      <c r="QTV111" s="0"/>
      <c r="QTW111" s="0"/>
      <c r="QTX111" s="0"/>
      <c r="QTY111" s="0"/>
      <c r="QTZ111" s="0"/>
      <c r="QUA111" s="0"/>
      <c r="QUB111" s="0"/>
      <c r="QUC111" s="0"/>
      <c r="QUD111" s="0"/>
      <c r="QUE111" s="0"/>
      <c r="QUF111" s="0"/>
      <c r="QUG111" s="0"/>
      <c r="QUH111" s="0"/>
      <c r="QUI111" s="0"/>
      <c r="QUJ111" s="0"/>
      <c r="QUK111" s="0"/>
      <c r="QUL111" s="0"/>
      <c r="QUM111" s="0"/>
      <c r="QUN111" s="0"/>
      <c r="QUO111" s="0"/>
      <c r="QUP111" s="0"/>
      <c r="QUQ111" s="0"/>
      <c r="QUR111" s="0"/>
      <c r="QUS111" s="0"/>
      <c r="QUT111" s="0"/>
      <c r="QUU111" s="0"/>
      <c r="QUV111" s="0"/>
      <c r="QUW111" s="0"/>
      <c r="QUX111" s="0"/>
      <c r="QUY111" s="0"/>
      <c r="QUZ111" s="0"/>
      <c r="QVA111" s="0"/>
      <c r="QVB111" s="0"/>
      <c r="QVC111" s="0"/>
      <c r="QVD111" s="0"/>
      <c r="QVE111" s="0"/>
      <c r="QVF111" s="0"/>
      <c r="QVG111" s="0"/>
      <c r="QVH111" s="0"/>
      <c r="QVI111" s="0"/>
      <c r="QVJ111" s="0"/>
      <c r="QVK111" s="0"/>
      <c r="QVL111" s="0"/>
      <c r="QVM111" s="0"/>
      <c r="QVN111" s="0"/>
      <c r="QVO111" s="0"/>
      <c r="QVP111" s="0"/>
      <c r="QVQ111" s="0"/>
      <c r="QVR111" s="0"/>
      <c r="QVS111" s="0"/>
      <c r="QVT111" s="0"/>
      <c r="QVU111" s="0"/>
      <c r="QVV111" s="0"/>
      <c r="QVW111" s="0"/>
      <c r="QVX111" s="0"/>
      <c r="QVY111" s="0"/>
      <c r="QVZ111" s="0"/>
      <c r="QWA111" s="0"/>
      <c r="QWB111" s="0"/>
      <c r="QWC111" s="0"/>
      <c r="QWD111" s="0"/>
      <c r="QWE111" s="0"/>
      <c r="QWF111" s="0"/>
      <c r="QWG111" s="0"/>
      <c r="QWH111" s="0"/>
      <c r="QWI111" s="0"/>
      <c r="QWJ111" s="0"/>
      <c r="QWK111" s="0"/>
      <c r="QWL111" s="0"/>
      <c r="QWM111" s="0"/>
      <c r="QWN111" s="0"/>
      <c r="QWO111" s="0"/>
      <c r="QWP111" s="0"/>
      <c r="QWQ111" s="0"/>
      <c r="QWR111" s="0"/>
      <c r="QWS111" s="0"/>
      <c r="QWT111" s="0"/>
      <c r="QWU111" s="0"/>
      <c r="QWV111" s="0"/>
      <c r="QWW111" s="0"/>
      <c r="QWX111" s="0"/>
      <c r="QWY111" s="0"/>
      <c r="QWZ111" s="0"/>
      <c r="QXA111" s="0"/>
      <c r="QXB111" s="0"/>
      <c r="QXC111" s="0"/>
      <c r="QXD111" s="0"/>
      <c r="QXE111" s="0"/>
      <c r="QXF111" s="0"/>
      <c r="QXG111" s="0"/>
      <c r="QXH111" s="0"/>
      <c r="QXI111" s="0"/>
      <c r="QXJ111" s="0"/>
      <c r="QXK111" s="0"/>
      <c r="QXL111" s="0"/>
      <c r="QXM111" s="0"/>
      <c r="QXN111" s="0"/>
      <c r="QXO111" s="0"/>
      <c r="QXP111" s="0"/>
      <c r="QXQ111" s="0"/>
      <c r="QXR111" s="0"/>
      <c r="QXS111" s="0"/>
      <c r="QXT111" s="0"/>
      <c r="QXU111" s="0"/>
      <c r="QXV111" s="0"/>
      <c r="QXW111" s="0"/>
      <c r="QXX111" s="0"/>
      <c r="QXY111" s="0"/>
      <c r="QXZ111" s="0"/>
      <c r="QYA111" s="0"/>
      <c r="QYB111" s="0"/>
      <c r="QYC111" s="0"/>
      <c r="QYD111" s="0"/>
      <c r="QYE111" s="0"/>
      <c r="QYF111" s="0"/>
      <c r="QYG111" s="0"/>
      <c r="QYH111" s="0"/>
      <c r="QYI111" s="0"/>
      <c r="QYJ111" s="0"/>
      <c r="QYK111" s="0"/>
      <c r="QYL111" s="0"/>
      <c r="QYM111" s="0"/>
      <c r="QYN111" s="0"/>
      <c r="QYO111" s="0"/>
      <c r="QYP111" s="0"/>
      <c r="QYQ111" s="0"/>
      <c r="QYR111" s="0"/>
      <c r="QYS111" s="0"/>
      <c r="QYT111" s="0"/>
      <c r="QYU111" s="0"/>
      <c r="QYV111" s="0"/>
      <c r="QYW111" s="0"/>
      <c r="QYX111" s="0"/>
      <c r="QYY111" s="0"/>
      <c r="QYZ111" s="0"/>
      <c r="QZA111" s="0"/>
      <c r="QZB111" s="0"/>
      <c r="QZC111" s="0"/>
      <c r="QZD111" s="0"/>
      <c r="QZE111" s="0"/>
      <c r="QZF111" s="0"/>
      <c r="QZG111" s="0"/>
      <c r="QZH111" s="0"/>
      <c r="QZI111" s="0"/>
      <c r="QZJ111" s="0"/>
      <c r="QZK111" s="0"/>
      <c r="QZL111" s="0"/>
      <c r="QZM111" s="0"/>
      <c r="QZN111" s="0"/>
      <c r="QZO111" s="0"/>
      <c r="QZP111" s="0"/>
      <c r="QZQ111" s="0"/>
      <c r="QZR111" s="0"/>
      <c r="QZS111" s="0"/>
      <c r="QZT111" s="0"/>
      <c r="QZU111" s="0"/>
      <c r="QZV111" s="0"/>
      <c r="QZW111" s="0"/>
      <c r="QZX111" s="0"/>
      <c r="QZY111" s="0"/>
      <c r="QZZ111" s="0"/>
      <c r="RAA111" s="0"/>
      <c r="RAB111" s="0"/>
      <c r="RAC111" s="0"/>
      <c r="RAD111" s="0"/>
      <c r="RAE111" s="0"/>
      <c r="RAF111" s="0"/>
      <c r="RAG111" s="0"/>
      <c r="RAH111" s="0"/>
      <c r="RAI111" s="0"/>
      <c r="RAJ111" s="0"/>
      <c r="RAK111" s="0"/>
      <c r="RAL111" s="0"/>
      <c r="RAM111" s="0"/>
      <c r="RAN111" s="0"/>
      <c r="RAO111" s="0"/>
      <c r="RAP111" s="0"/>
      <c r="RAQ111" s="0"/>
      <c r="RAR111" s="0"/>
      <c r="RAS111" s="0"/>
      <c r="RAT111" s="0"/>
      <c r="RAU111" s="0"/>
      <c r="RAV111" s="0"/>
      <c r="RAW111" s="0"/>
      <c r="RAX111" s="0"/>
      <c r="RAY111" s="0"/>
      <c r="RAZ111" s="0"/>
      <c r="RBA111" s="0"/>
      <c r="RBB111" s="0"/>
      <c r="RBC111" s="0"/>
      <c r="RBD111" s="0"/>
      <c r="RBE111" s="0"/>
      <c r="RBF111" s="0"/>
      <c r="RBG111" s="0"/>
      <c r="RBH111" s="0"/>
      <c r="RBI111" s="0"/>
      <c r="RBJ111" s="0"/>
      <c r="RBK111" s="0"/>
      <c r="RBL111" s="0"/>
      <c r="RBM111" s="0"/>
      <c r="RBN111" s="0"/>
      <c r="RBO111" s="0"/>
      <c r="RBP111" s="0"/>
      <c r="RBQ111" s="0"/>
      <c r="RBR111" s="0"/>
      <c r="RBS111" s="0"/>
      <c r="RBT111" s="0"/>
      <c r="RBU111" s="0"/>
      <c r="RBV111" s="0"/>
      <c r="RBW111" s="0"/>
      <c r="RBX111" s="0"/>
      <c r="RBY111" s="0"/>
      <c r="RBZ111" s="0"/>
      <c r="RCA111" s="0"/>
      <c r="RCB111" s="0"/>
      <c r="RCC111" s="0"/>
      <c r="RCD111" s="0"/>
      <c r="RCE111" s="0"/>
      <c r="RCF111" s="0"/>
      <c r="RCG111" s="0"/>
      <c r="RCH111" s="0"/>
      <c r="RCI111" s="0"/>
      <c r="RCJ111" s="0"/>
      <c r="RCK111" s="0"/>
      <c r="RCL111" s="0"/>
      <c r="RCM111" s="0"/>
      <c r="RCN111" s="0"/>
      <c r="RCO111" s="0"/>
      <c r="RCP111" s="0"/>
      <c r="RCQ111" s="0"/>
      <c r="RCR111" s="0"/>
      <c r="RCS111" s="0"/>
      <c r="RCT111" s="0"/>
      <c r="RCU111" s="0"/>
      <c r="RCV111" s="0"/>
      <c r="RCW111" s="0"/>
      <c r="RCX111" s="0"/>
      <c r="RCY111" s="0"/>
      <c r="RCZ111" s="0"/>
      <c r="RDA111" s="0"/>
      <c r="RDB111" s="0"/>
      <c r="RDC111" s="0"/>
      <c r="RDD111" s="0"/>
      <c r="RDE111" s="0"/>
      <c r="RDF111" s="0"/>
      <c r="RDG111" s="0"/>
      <c r="RDH111" s="0"/>
      <c r="RDI111" s="0"/>
      <c r="RDJ111" s="0"/>
      <c r="RDK111" s="0"/>
      <c r="RDL111" s="0"/>
      <c r="RDM111" s="0"/>
      <c r="RDN111" s="0"/>
      <c r="RDO111" s="0"/>
      <c r="RDP111" s="0"/>
      <c r="RDQ111" s="0"/>
      <c r="RDR111" s="0"/>
      <c r="RDS111" s="0"/>
      <c r="RDT111" s="0"/>
      <c r="RDU111" s="0"/>
      <c r="RDV111" s="0"/>
      <c r="RDW111" s="0"/>
      <c r="RDX111" s="0"/>
      <c r="RDY111" s="0"/>
      <c r="RDZ111" s="0"/>
      <c r="REA111" s="0"/>
      <c r="REB111" s="0"/>
      <c r="REC111" s="0"/>
      <c r="RED111" s="0"/>
      <c r="REE111" s="0"/>
      <c r="REF111" s="0"/>
      <c r="REG111" s="0"/>
      <c r="REH111" s="0"/>
      <c r="REI111" s="0"/>
      <c r="REJ111" s="0"/>
      <c r="REK111" s="0"/>
      <c r="REL111" s="0"/>
      <c r="REM111" s="0"/>
      <c r="REN111" s="0"/>
      <c r="REO111" s="0"/>
      <c r="REP111" s="0"/>
      <c r="REQ111" s="0"/>
      <c r="RER111" s="0"/>
      <c r="RES111" s="0"/>
      <c r="RET111" s="0"/>
      <c r="REU111" s="0"/>
      <c r="REV111" s="0"/>
      <c r="REW111" s="0"/>
      <c r="REX111" s="0"/>
      <c r="REY111" s="0"/>
      <c r="REZ111" s="0"/>
      <c r="RFA111" s="0"/>
      <c r="RFB111" s="0"/>
      <c r="RFC111" s="0"/>
      <c r="RFD111" s="0"/>
      <c r="RFE111" s="0"/>
      <c r="RFF111" s="0"/>
      <c r="RFG111" s="0"/>
      <c r="RFH111" s="0"/>
      <c r="RFI111" s="0"/>
      <c r="RFJ111" s="0"/>
      <c r="RFK111" s="0"/>
      <c r="RFL111" s="0"/>
      <c r="RFM111" s="0"/>
      <c r="RFN111" s="0"/>
      <c r="RFO111" s="0"/>
      <c r="RFP111" s="0"/>
      <c r="RFQ111" s="0"/>
      <c r="RFR111" s="0"/>
      <c r="RFS111" s="0"/>
      <c r="RFT111" s="0"/>
      <c r="RFU111" s="0"/>
      <c r="RFV111" s="0"/>
      <c r="RFW111" s="0"/>
      <c r="RFX111" s="0"/>
      <c r="RFY111" s="0"/>
      <c r="RFZ111" s="0"/>
      <c r="RGA111" s="0"/>
      <c r="RGB111" s="0"/>
      <c r="RGC111" s="0"/>
      <c r="RGD111" s="0"/>
      <c r="RGE111" s="0"/>
      <c r="RGF111" s="0"/>
      <c r="RGG111" s="0"/>
      <c r="RGH111" s="0"/>
      <c r="RGI111" s="0"/>
      <c r="RGJ111" s="0"/>
      <c r="RGK111" s="0"/>
      <c r="RGL111" s="0"/>
      <c r="RGM111" s="0"/>
      <c r="RGN111" s="0"/>
      <c r="RGO111" s="0"/>
      <c r="RGP111" s="0"/>
      <c r="RGQ111" s="0"/>
      <c r="RGR111" s="0"/>
      <c r="RGS111" s="0"/>
      <c r="RGT111" s="0"/>
      <c r="RGU111" s="0"/>
      <c r="RGV111" s="0"/>
      <c r="RGW111" s="0"/>
      <c r="RGX111" s="0"/>
      <c r="RGY111" s="0"/>
      <c r="RGZ111" s="0"/>
      <c r="RHA111" s="0"/>
      <c r="RHB111" s="0"/>
      <c r="RHC111" s="0"/>
      <c r="RHD111" s="0"/>
      <c r="RHE111" s="0"/>
      <c r="RHF111" s="0"/>
      <c r="RHG111" s="0"/>
      <c r="RHH111" s="0"/>
      <c r="RHI111" s="0"/>
      <c r="RHJ111" s="0"/>
      <c r="RHK111" s="0"/>
      <c r="RHL111" s="0"/>
      <c r="RHM111" s="0"/>
      <c r="RHN111" s="0"/>
      <c r="RHO111" s="0"/>
      <c r="RHP111" s="0"/>
      <c r="RHQ111" s="0"/>
      <c r="RHR111" s="0"/>
      <c r="RHS111" s="0"/>
      <c r="RHT111" s="0"/>
      <c r="RHU111" s="0"/>
      <c r="RHV111" s="0"/>
      <c r="RHW111" s="0"/>
      <c r="RHX111" s="0"/>
      <c r="RHY111" s="0"/>
      <c r="RHZ111" s="0"/>
      <c r="RIA111" s="0"/>
      <c r="RIB111" s="0"/>
      <c r="RIC111" s="0"/>
      <c r="RID111" s="0"/>
      <c r="RIE111" s="0"/>
      <c r="RIF111" s="0"/>
      <c r="RIG111" s="0"/>
      <c r="RIH111" s="0"/>
      <c r="RII111" s="0"/>
      <c r="RIJ111" s="0"/>
      <c r="RIK111" s="0"/>
      <c r="RIL111" s="0"/>
      <c r="RIM111" s="0"/>
      <c r="RIN111" s="0"/>
      <c r="RIO111" s="0"/>
      <c r="RIP111" s="0"/>
      <c r="RIQ111" s="0"/>
      <c r="RIR111" s="0"/>
      <c r="RIS111" s="0"/>
      <c r="RIT111" s="0"/>
      <c r="RIU111" s="0"/>
      <c r="RIV111" s="0"/>
      <c r="RIW111" s="0"/>
      <c r="RIX111" s="0"/>
      <c r="RIY111" s="0"/>
      <c r="RIZ111" s="0"/>
      <c r="RJA111" s="0"/>
      <c r="RJB111" s="0"/>
      <c r="RJC111" s="0"/>
      <c r="RJD111" s="0"/>
      <c r="RJE111" s="0"/>
      <c r="RJF111" s="0"/>
      <c r="RJG111" s="0"/>
      <c r="RJH111" s="0"/>
      <c r="RJI111" s="0"/>
      <c r="RJJ111" s="0"/>
      <c r="RJK111" s="0"/>
      <c r="RJL111" s="0"/>
      <c r="RJM111" s="0"/>
      <c r="RJN111" s="0"/>
      <c r="RJO111" s="0"/>
      <c r="RJP111" s="0"/>
      <c r="RJQ111" s="0"/>
      <c r="RJR111" s="0"/>
      <c r="RJS111" s="0"/>
      <c r="RJT111" s="0"/>
      <c r="RJU111" s="0"/>
      <c r="RJV111" s="0"/>
      <c r="RJW111" s="0"/>
      <c r="RJX111" s="0"/>
      <c r="RJY111" s="0"/>
      <c r="RJZ111" s="0"/>
      <c r="RKA111" s="0"/>
      <c r="RKB111" s="0"/>
      <c r="RKC111" s="0"/>
      <c r="RKD111" s="0"/>
      <c r="RKE111" s="0"/>
      <c r="RKF111" s="0"/>
      <c r="RKG111" s="0"/>
      <c r="RKH111" s="0"/>
      <c r="RKI111" s="0"/>
      <c r="RKJ111" s="0"/>
      <c r="RKK111" s="0"/>
      <c r="RKL111" s="0"/>
      <c r="RKM111" s="0"/>
      <c r="RKN111" s="0"/>
      <c r="RKO111" s="0"/>
      <c r="RKP111" s="0"/>
      <c r="RKQ111" s="0"/>
      <c r="RKR111" s="0"/>
      <c r="RKS111" s="0"/>
      <c r="RKT111" s="0"/>
      <c r="RKU111" s="0"/>
      <c r="RKV111" s="0"/>
      <c r="RKW111" s="0"/>
      <c r="RKX111" s="0"/>
      <c r="RKY111" s="0"/>
      <c r="RKZ111" s="0"/>
      <c r="RLA111" s="0"/>
      <c r="RLB111" s="0"/>
      <c r="RLC111" s="0"/>
      <c r="RLD111" s="0"/>
      <c r="RLE111" s="0"/>
      <c r="RLF111" s="0"/>
      <c r="RLG111" s="0"/>
      <c r="RLH111" s="0"/>
      <c r="RLI111" s="0"/>
      <c r="RLJ111" s="0"/>
      <c r="RLK111" s="0"/>
      <c r="RLL111" s="0"/>
      <c r="RLM111" s="0"/>
      <c r="RLN111" s="0"/>
      <c r="RLO111" s="0"/>
      <c r="RLP111" s="0"/>
      <c r="RLQ111" s="0"/>
      <c r="RLR111" s="0"/>
      <c r="RLS111" s="0"/>
      <c r="RLT111" s="0"/>
      <c r="RLU111" s="0"/>
      <c r="RLV111" s="0"/>
      <c r="RLW111" s="0"/>
      <c r="RLX111" s="0"/>
      <c r="RLY111" s="0"/>
      <c r="RLZ111" s="0"/>
      <c r="RMA111" s="0"/>
      <c r="RMB111" s="0"/>
      <c r="RMC111" s="0"/>
      <c r="RMD111" s="0"/>
      <c r="RME111" s="0"/>
      <c r="RMF111" s="0"/>
      <c r="RMG111" s="0"/>
      <c r="RMH111" s="0"/>
      <c r="RMI111" s="0"/>
      <c r="RMJ111" s="0"/>
      <c r="RMK111" s="0"/>
      <c r="RML111" s="0"/>
      <c r="RMM111" s="0"/>
      <c r="RMN111" s="0"/>
      <c r="RMO111" s="0"/>
      <c r="RMP111" s="0"/>
      <c r="RMQ111" s="0"/>
      <c r="RMR111" s="0"/>
      <c r="RMS111" s="0"/>
      <c r="RMT111" s="0"/>
      <c r="RMU111" s="0"/>
      <c r="RMV111" s="0"/>
      <c r="RMW111" s="0"/>
      <c r="RMX111" s="0"/>
      <c r="RMY111" s="0"/>
      <c r="RMZ111" s="0"/>
      <c r="RNA111" s="0"/>
      <c r="RNB111" s="0"/>
      <c r="RNC111" s="0"/>
      <c r="RND111" s="0"/>
      <c r="RNE111" s="0"/>
      <c r="RNF111" s="0"/>
      <c r="RNG111" s="0"/>
      <c r="RNH111" s="0"/>
      <c r="RNI111" s="0"/>
      <c r="RNJ111" s="0"/>
      <c r="RNK111" s="0"/>
      <c r="RNL111" s="0"/>
      <c r="RNM111" s="0"/>
      <c r="RNN111" s="0"/>
      <c r="RNO111" s="0"/>
      <c r="RNP111" s="0"/>
      <c r="RNQ111" s="0"/>
      <c r="RNR111" s="0"/>
      <c r="RNS111" s="0"/>
      <c r="RNT111" s="0"/>
      <c r="RNU111" s="0"/>
      <c r="RNV111" s="0"/>
      <c r="RNW111" s="0"/>
      <c r="RNX111" s="0"/>
      <c r="RNY111" s="0"/>
      <c r="RNZ111" s="0"/>
      <c r="ROA111" s="0"/>
      <c r="ROB111" s="0"/>
      <c r="ROC111" s="0"/>
      <c r="ROD111" s="0"/>
      <c r="ROE111" s="0"/>
      <c r="ROF111" s="0"/>
      <c r="ROG111" s="0"/>
      <c r="ROH111" s="0"/>
      <c r="ROI111" s="0"/>
      <c r="ROJ111" s="0"/>
      <c r="ROK111" s="0"/>
      <c r="ROL111" s="0"/>
      <c r="ROM111" s="0"/>
      <c r="RON111" s="0"/>
      <c r="ROO111" s="0"/>
      <c r="ROP111" s="0"/>
      <c r="ROQ111" s="0"/>
      <c r="ROR111" s="0"/>
      <c r="ROS111" s="0"/>
      <c r="ROT111" s="0"/>
      <c r="ROU111" s="0"/>
      <c r="ROV111" s="0"/>
      <c r="ROW111" s="0"/>
      <c r="ROX111" s="0"/>
      <c r="ROY111" s="0"/>
      <c r="ROZ111" s="0"/>
      <c r="RPA111" s="0"/>
      <c r="RPB111" s="0"/>
      <c r="RPC111" s="0"/>
      <c r="RPD111" s="0"/>
      <c r="RPE111" s="0"/>
      <c r="RPF111" s="0"/>
      <c r="RPG111" s="0"/>
      <c r="RPH111" s="0"/>
      <c r="RPI111" s="0"/>
      <c r="RPJ111" s="0"/>
      <c r="RPK111" s="0"/>
      <c r="RPL111" s="0"/>
      <c r="RPM111" s="0"/>
      <c r="RPN111" s="0"/>
      <c r="RPO111" s="0"/>
      <c r="RPP111" s="0"/>
      <c r="RPQ111" s="0"/>
      <c r="RPR111" s="0"/>
      <c r="RPS111" s="0"/>
      <c r="RPT111" s="0"/>
      <c r="RPU111" s="0"/>
      <c r="RPV111" s="0"/>
      <c r="RPW111" s="0"/>
      <c r="RPX111" s="0"/>
      <c r="RPY111" s="0"/>
      <c r="RPZ111" s="0"/>
      <c r="RQA111" s="0"/>
      <c r="RQB111" s="0"/>
      <c r="RQC111" s="0"/>
      <c r="RQD111" s="0"/>
      <c r="RQE111" s="0"/>
      <c r="RQF111" s="0"/>
      <c r="RQG111" s="0"/>
      <c r="RQH111" s="0"/>
      <c r="RQI111" s="0"/>
      <c r="RQJ111" s="0"/>
      <c r="RQK111" s="0"/>
      <c r="RQL111" s="0"/>
      <c r="RQM111" s="0"/>
      <c r="RQN111" s="0"/>
      <c r="RQO111" s="0"/>
      <c r="RQP111" s="0"/>
      <c r="RQQ111" s="0"/>
      <c r="RQR111" s="0"/>
      <c r="RQS111" s="0"/>
      <c r="RQT111" s="0"/>
      <c r="RQU111" s="0"/>
      <c r="RQV111" s="0"/>
      <c r="RQW111" s="0"/>
      <c r="RQX111" s="0"/>
      <c r="RQY111" s="0"/>
      <c r="RQZ111" s="0"/>
      <c r="RRA111" s="0"/>
      <c r="RRB111" s="0"/>
      <c r="RRC111" s="0"/>
      <c r="RRD111" s="0"/>
      <c r="RRE111" s="0"/>
      <c r="RRF111" s="0"/>
      <c r="RRG111" s="0"/>
      <c r="RRH111" s="0"/>
      <c r="RRI111" s="0"/>
      <c r="RRJ111" s="0"/>
      <c r="RRK111" s="0"/>
      <c r="RRL111" s="0"/>
      <c r="RRM111" s="0"/>
      <c r="RRN111" s="0"/>
      <c r="RRO111" s="0"/>
      <c r="RRP111" s="0"/>
      <c r="RRQ111" s="0"/>
      <c r="RRR111" s="0"/>
      <c r="RRS111" s="0"/>
      <c r="RRT111" s="0"/>
      <c r="RRU111" s="0"/>
      <c r="RRV111" s="0"/>
      <c r="RRW111" s="0"/>
      <c r="RRX111" s="0"/>
      <c r="RRY111" s="0"/>
      <c r="RRZ111" s="0"/>
      <c r="RSA111" s="0"/>
      <c r="RSB111" s="0"/>
      <c r="RSC111" s="0"/>
      <c r="RSD111" s="0"/>
      <c r="RSE111" s="0"/>
      <c r="RSF111" s="0"/>
      <c r="RSG111" s="0"/>
      <c r="RSH111" s="0"/>
      <c r="RSI111" s="0"/>
      <c r="RSJ111" s="0"/>
      <c r="RSK111" s="0"/>
      <c r="RSL111" s="0"/>
      <c r="RSM111" s="0"/>
      <c r="RSN111" s="0"/>
      <c r="RSO111" s="0"/>
      <c r="RSP111" s="0"/>
      <c r="RSQ111" s="0"/>
      <c r="RSR111" s="0"/>
      <c r="RSS111" s="0"/>
      <c r="RST111" s="0"/>
      <c r="RSU111" s="0"/>
      <c r="RSV111" s="0"/>
      <c r="RSW111" s="0"/>
      <c r="RSX111" s="0"/>
      <c r="RSY111" s="0"/>
      <c r="RSZ111" s="0"/>
      <c r="RTA111" s="0"/>
      <c r="RTB111" s="0"/>
      <c r="RTC111" s="0"/>
      <c r="RTD111" s="0"/>
      <c r="RTE111" s="0"/>
      <c r="RTF111" s="0"/>
      <c r="RTG111" s="0"/>
      <c r="RTH111" s="0"/>
      <c r="RTI111" s="0"/>
      <c r="RTJ111" s="0"/>
      <c r="RTK111" s="0"/>
      <c r="RTL111" s="0"/>
      <c r="RTM111" s="0"/>
      <c r="RTN111" s="0"/>
      <c r="RTO111" s="0"/>
      <c r="RTP111" s="0"/>
      <c r="RTQ111" s="0"/>
      <c r="RTR111" s="0"/>
      <c r="RTS111" s="0"/>
      <c r="RTT111" s="0"/>
      <c r="RTU111" s="0"/>
      <c r="RTV111" s="0"/>
      <c r="RTW111" s="0"/>
      <c r="RTX111" s="0"/>
      <c r="RTY111" s="0"/>
      <c r="RTZ111" s="0"/>
      <c r="RUA111" s="0"/>
      <c r="RUB111" s="0"/>
      <c r="RUC111" s="0"/>
      <c r="RUD111" s="0"/>
      <c r="RUE111" s="0"/>
      <c r="RUF111" s="0"/>
      <c r="RUG111" s="0"/>
      <c r="RUH111" s="0"/>
      <c r="RUI111" s="0"/>
      <c r="RUJ111" s="0"/>
      <c r="RUK111" s="0"/>
      <c r="RUL111" s="0"/>
      <c r="RUM111" s="0"/>
      <c r="RUN111" s="0"/>
      <c r="RUO111" s="0"/>
      <c r="RUP111" s="0"/>
      <c r="RUQ111" s="0"/>
      <c r="RUR111" s="0"/>
      <c r="RUS111" s="0"/>
      <c r="RUT111" s="0"/>
      <c r="RUU111" s="0"/>
      <c r="RUV111" s="0"/>
      <c r="RUW111" s="0"/>
      <c r="RUX111" s="0"/>
      <c r="RUY111" s="0"/>
      <c r="RUZ111" s="0"/>
      <c r="RVA111" s="0"/>
      <c r="RVB111" s="0"/>
      <c r="RVC111" s="0"/>
      <c r="RVD111" s="0"/>
      <c r="RVE111" s="0"/>
      <c r="RVF111" s="0"/>
      <c r="RVG111" s="0"/>
      <c r="RVH111" s="0"/>
      <c r="RVI111" s="0"/>
      <c r="RVJ111" s="0"/>
      <c r="RVK111" s="0"/>
      <c r="RVL111" s="0"/>
      <c r="RVM111" s="0"/>
      <c r="RVN111" s="0"/>
      <c r="RVO111" s="0"/>
      <c r="RVP111" s="0"/>
      <c r="RVQ111" s="0"/>
      <c r="RVR111" s="0"/>
      <c r="RVS111" s="0"/>
      <c r="RVT111" s="0"/>
      <c r="RVU111" s="0"/>
      <c r="RVV111" s="0"/>
      <c r="RVW111" s="0"/>
      <c r="RVX111" s="0"/>
      <c r="RVY111" s="0"/>
      <c r="RVZ111" s="0"/>
      <c r="RWA111" s="0"/>
      <c r="RWB111" s="0"/>
      <c r="RWC111" s="0"/>
      <c r="RWD111" s="0"/>
      <c r="RWE111" s="0"/>
      <c r="RWF111" s="0"/>
      <c r="RWG111" s="0"/>
      <c r="RWH111" s="0"/>
      <c r="RWI111" s="0"/>
      <c r="RWJ111" s="0"/>
      <c r="RWK111" s="0"/>
      <c r="RWL111" s="0"/>
      <c r="RWM111" s="0"/>
      <c r="RWN111" s="0"/>
      <c r="RWO111" s="0"/>
      <c r="RWP111" s="0"/>
      <c r="RWQ111" s="0"/>
      <c r="RWR111" s="0"/>
      <c r="RWS111" s="0"/>
      <c r="RWT111" s="0"/>
      <c r="RWU111" s="0"/>
      <c r="RWV111" s="0"/>
      <c r="RWW111" s="0"/>
      <c r="RWX111" s="0"/>
      <c r="RWY111" s="0"/>
      <c r="RWZ111" s="0"/>
      <c r="RXA111" s="0"/>
      <c r="RXB111" s="0"/>
      <c r="RXC111" s="0"/>
      <c r="RXD111" s="0"/>
      <c r="RXE111" s="0"/>
      <c r="RXF111" s="0"/>
      <c r="RXG111" s="0"/>
      <c r="RXH111" s="0"/>
      <c r="RXI111" s="0"/>
      <c r="RXJ111" s="0"/>
      <c r="RXK111" s="0"/>
      <c r="RXL111" s="0"/>
      <c r="RXM111" s="0"/>
      <c r="RXN111" s="0"/>
      <c r="RXO111" s="0"/>
      <c r="RXP111" s="0"/>
      <c r="RXQ111" s="0"/>
      <c r="RXR111" s="0"/>
      <c r="RXS111" s="0"/>
      <c r="RXT111" s="0"/>
      <c r="RXU111" s="0"/>
      <c r="RXV111" s="0"/>
      <c r="RXW111" s="0"/>
      <c r="RXX111" s="0"/>
      <c r="RXY111" s="0"/>
      <c r="RXZ111" s="0"/>
      <c r="RYA111" s="0"/>
      <c r="RYB111" s="0"/>
      <c r="RYC111" s="0"/>
      <c r="RYD111" s="0"/>
      <c r="RYE111" s="0"/>
      <c r="RYF111" s="0"/>
      <c r="RYG111" s="0"/>
      <c r="RYH111" s="0"/>
      <c r="RYI111" s="0"/>
      <c r="RYJ111" s="0"/>
      <c r="RYK111" s="0"/>
      <c r="RYL111" s="0"/>
      <c r="RYM111" s="0"/>
      <c r="RYN111" s="0"/>
      <c r="RYO111" s="0"/>
      <c r="RYP111" s="0"/>
      <c r="RYQ111" s="0"/>
      <c r="RYR111" s="0"/>
      <c r="RYS111" s="0"/>
      <c r="RYT111" s="0"/>
      <c r="RYU111" s="0"/>
      <c r="RYV111" s="0"/>
      <c r="RYW111" s="0"/>
      <c r="RYX111" s="0"/>
      <c r="RYY111" s="0"/>
      <c r="RYZ111" s="0"/>
      <c r="RZA111" s="0"/>
      <c r="RZB111" s="0"/>
      <c r="RZC111" s="0"/>
      <c r="RZD111" s="0"/>
      <c r="RZE111" s="0"/>
      <c r="RZF111" s="0"/>
      <c r="RZG111" s="0"/>
      <c r="RZH111" s="0"/>
      <c r="RZI111" s="0"/>
      <c r="RZJ111" s="0"/>
      <c r="RZK111" s="0"/>
      <c r="RZL111" s="0"/>
      <c r="RZM111" s="0"/>
      <c r="RZN111" s="0"/>
      <c r="RZO111" s="0"/>
      <c r="RZP111" s="0"/>
      <c r="RZQ111" s="0"/>
      <c r="RZR111" s="0"/>
      <c r="RZS111" s="0"/>
      <c r="RZT111" s="0"/>
      <c r="RZU111" s="0"/>
      <c r="RZV111" s="0"/>
      <c r="RZW111" s="0"/>
      <c r="RZX111" s="0"/>
      <c r="RZY111" s="0"/>
      <c r="RZZ111" s="0"/>
      <c r="SAA111" s="0"/>
      <c r="SAB111" s="0"/>
      <c r="SAC111" s="0"/>
      <c r="SAD111" s="0"/>
      <c r="SAE111" s="0"/>
      <c r="SAF111" s="0"/>
      <c r="SAG111" s="0"/>
      <c r="SAH111" s="0"/>
      <c r="SAI111" s="0"/>
      <c r="SAJ111" s="0"/>
      <c r="SAK111" s="0"/>
      <c r="SAL111" s="0"/>
      <c r="SAM111" s="0"/>
      <c r="SAN111" s="0"/>
      <c r="SAO111" s="0"/>
      <c r="SAP111" s="0"/>
      <c r="SAQ111" s="0"/>
      <c r="SAR111" s="0"/>
      <c r="SAS111" s="0"/>
      <c r="SAT111" s="0"/>
      <c r="SAU111" s="0"/>
      <c r="SAV111" s="0"/>
      <c r="SAW111" s="0"/>
      <c r="SAX111" s="0"/>
      <c r="SAY111" s="0"/>
      <c r="SAZ111" s="0"/>
      <c r="SBA111" s="0"/>
      <c r="SBB111" s="0"/>
      <c r="SBC111" s="0"/>
      <c r="SBD111" s="0"/>
      <c r="SBE111" s="0"/>
      <c r="SBF111" s="0"/>
      <c r="SBG111" s="0"/>
      <c r="SBH111" s="0"/>
      <c r="SBI111" s="0"/>
      <c r="SBJ111" s="0"/>
      <c r="SBK111" s="0"/>
      <c r="SBL111" s="0"/>
      <c r="SBM111" s="0"/>
      <c r="SBN111" s="0"/>
      <c r="SBO111" s="0"/>
      <c r="SBP111" s="0"/>
      <c r="SBQ111" s="0"/>
      <c r="SBR111" s="0"/>
      <c r="SBS111" s="0"/>
      <c r="SBT111" s="0"/>
      <c r="SBU111" s="0"/>
      <c r="SBV111" s="0"/>
      <c r="SBW111" s="0"/>
      <c r="SBX111" s="0"/>
      <c r="SBY111" s="0"/>
      <c r="SBZ111" s="0"/>
      <c r="SCA111" s="0"/>
      <c r="SCB111" s="0"/>
      <c r="SCC111" s="0"/>
      <c r="SCD111" s="0"/>
      <c r="SCE111" s="0"/>
      <c r="SCF111" s="0"/>
      <c r="SCG111" s="0"/>
      <c r="SCH111" s="0"/>
      <c r="SCI111" s="0"/>
      <c r="SCJ111" s="0"/>
      <c r="SCK111" s="0"/>
      <c r="SCL111" s="0"/>
      <c r="SCM111" s="0"/>
      <c r="SCN111" s="0"/>
      <c r="SCO111" s="0"/>
      <c r="SCP111" s="0"/>
      <c r="SCQ111" s="0"/>
      <c r="SCR111" s="0"/>
      <c r="SCS111" s="0"/>
      <c r="SCT111" s="0"/>
      <c r="SCU111" s="0"/>
      <c r="SCV111" s="0"/>
      <c r="SCW111" s="0"/>
      <c r="SCX111" s="0"/>
      <c r="SCY111" s="0"/>
      <c r="SCZ111" s="0"/>
      <c r="SDA111" s="0"/>
      <c r="SDB111" s="0"/>
      <c r="SDC111" s="0"/>
      <c r="SDD111" s="0"/>
      <c r="SDE111" s="0"/>
      <c r="SDF111" s="0"/>
      <c r="SDG111" s="0"/>
      <c r="SDH111" s="0"/>
      <c r="SDI111" s="0"/>
      <c r="SDJ111" s="0"/>
      <c r="SDK111" s="0"/>
      <c r="SDL111" s="0"/>
      <c r="SDM111" s="0"/>
      <c r="SDN111" s="0"/>
      <c r="SDO111" s="0"/>
      <c r="SDP111" s="0"/>
      <c r="SDQ111" s="0"/>
      <c r="SDR111" s="0"/>
      <c r="SDS111" s="0"/>
      <c r="SDT111" s="0"/>
      <c r="SDU111" s="0"/>
      <c r="SDV111" s="0"/>
      <c r="SDW111" s="0"/>
      <c r="SDX111" s="0"/>
      <c r="SDY111" s="0"/>
      <c r="SDZ111" s="0"/>
      <c r="SEA111" s="0"/>
      <c r="SEB111" s="0"/>
      <c r="SEC111" s="0"/>
      <c r="SED111" s="0"/>
      <c r="SEE111" s="0"/>
      <c r="SEF111" s="0"/>
      <c r="SEG111" s="0"/>
      <c r="SEH111" s="0"/>
      <c r="SEI111" s="0"/>
      <c r="SEJ111" s="0"/>
      <c r="SEK111" s="0"/>
      <c r="SEL111" s="0"/>
      <c r="SEM111" s="0"/>
      <c r="SEN111" s="0"/>
      <c r="SEO111" s="0"/>
      <c r="SEP111" s="0"/>
      <c r="SEQ111" s="0"/>
      <c r="SER111" s="0"/>
      <c r="SES111" s="0"/>
      <c r="SET111" s="0"/>
      <c r="SEU111" s="0"/>
      <c r="SEV111" s="0"/>
      <c r="SEW111" s="0"/>
      <c r="SEX111" s="0"/>
      <c r="SEY111" s="0"/>
      <c r="SEZ111" s="0"/>
      <c r="SFA111" s="0"/>
      <c r="SFB111" s="0"/>
      <c r="SFC111" s="0"/>
      <c r="SFD111" s="0"/>
      <c r="SFE111" s="0"/>
      <c r="SFF111" s="0"/>
      <c r="SFG111" s="0"/>
      <c r="SFH111" s="0"/>
      <c r="SFI111" s="0"/>
      <c r="SFJ111" s="0"/>
      <c r="SFK111" s="0"/>
      <c r="SFL111" s="0"/>
      <c r="SFM111" s="0"/>
      <c r="SFN111" s="0"/>
      <c r="SFO111" s="0"/>
      <c r="SFP111" s="0"/>
      <c r="SFQ111" s="0"/>
      <c r="SFR111" s="0"/>
      <c r="SFS111" s="0"/>
      <c r="SFT111" s="0"/>
      <c r="SFU111" s="0"/>
      <c r="SFV111" s="0"/>
      <c r="SFW111" s="0"/>
      <c r="SFX111" s="0"/>
      <c r="SFY111" s="0"/>
      <c r="SFZ111" s="0"/>
      <c r="SGA111" s="0"/>
      <c r="SGB111" s="0"/>
      <c r="SGC111" s="0"/>
      <c r="SGD111" s="0"/>
      <c r="SGE111" s="0"/>
      <c r="SGF111" s="0"/>
      <c r="SGG111" s="0"/>
      <c r="SGH111" s="0"/>
      <c r="SGI111" s="0"/>
      <c r="SGJ111" s="0"/>
      <c r="SGK111" s="0"/>
      <c r="SGL111" s="0"/>
      <c r="SGM111" s="0"/>
      <c r="SGN111" s="0"/>
      <c r="SGO111" s="0"/>
      <c r="SGP111" s="0"/>
      <c r="SGQ111" s="0"/>
      <c r="SGR111" s="0"/>
      <c r="SGS111" s="0"/>
      <c r="SGT111" s="0"/>
      <c r="SGU111" s="0"/>
      <c r="SGV111" s="0"/>
      <c r="SGW111" s="0"/>
      <c r="SGX111" s="0"/>
      <c r="SGY111" s="0"/>
      <c r="SGZ111" s="0"/>
      <c r="SHA111" s="0"/>
      <c r="SHB111" s="0"/>
      <c r="SHC111" s="0"/>
      <c r="SHD111" s="0"/>
      <c r="SHE111" s="0"/>
      <c r="SHF111" s="0"/>
      <c r="SHG111" s="0"/>
      <c r="SHH111" s="0"/>
      <c r="SHI111" s="0"/>
      <c r="SHJ111" s="0"/>
      <c r="SHK111" s="0"/>
      <c r="SHL111" s="0"/>
      <c r="SHM111" s="0"/>
      <c r="SHN111" s="0"/>
      <c r="SHO111" s="0"/>
      <c r="SHP111" s="0"/>
      <c r="SHQ111" s="0"/>
      <c r="SHR111" s="0"/>
      <c r="SHS111" s="0"/>
      <c r="SHT111" s="0"/>
      <c r="SHU111" s="0"/>
      <c r="SHV111" s="0"/>
      <c r="SHW111" s="0"/>
      <c r="SHX111" s="0"/>
      <c r="SHY111" s="0"/>
      <c r="SHZ111" s="0"/>
      <c r="SIA111" s="0"/>
      <c r="SIB111" s="0"/>
      <c r="SIC111" s="0"/>
      <c r="SID111" s="0"/>
      <c r="SIE111" s="0"/>
      <c r="SIF111" s="0"/>
      <c r="SIG111" s="0"/>
      <c r="SIH111" s="0"/>
      <c r="SII111" s="0"/>
      <c r="SIJ111" s="0"/>
      <c r="SIK111" s="0"/>
      <c r="SIL111" s="0"/>
      <c r="SIM111" s="0"/>
      <c r="SIN111" s="0"/>
      <c r="SIO111" s="0"/>
      <c r="SIP111" s="0"/>
      <c r="SIQ111" s="0"/>
      <c r="SIR111" s="0"/>
      <c r="SIS111" s="0"/>
      <c r="SIT111" s="0"/>
      <c r="SIU111" s="0"/>
      <c r="SIV111" s="0"/>
      <c r="SIW111" s="0"/>
      <c r="SIX111" s="0"/>
      <c r="SIY111" s="0"/>
      <c r="SIZ111" s="0"/>
      <c r="SJA111" s="0"/>
      <c r="SJB111" s="0"/>
      <c r="SJC111" s="0"/>
      <c r="SJD111" s="0"/>
      <c r="SJE111" s="0"/>
      <c r="SJF111" s="0"/>
      <c r="SJG111" s="0"/>
      <c r="SJH111" s="0"/>
      <c r="SJI111" s="0"/>
      <c r="SJJ111" s="0"/>
      <c r="SJK111" s="0"/>
      <c r="SJL111" s="0"/>
      <c r="SJM111" s="0"/>
      <c r="SJN111" s="0"/>
      <c r="SJO111" s="0"/>
      <c r="SJP111" s="0"/>
      <c r="SJQ111" s="0"/>
      <c r="SJR111" s="0"/>
      <c r="SJS111" s="0"/>
      <c r="SJT111" s="0"/>
      <c r="SJU111" s="0"/>
      <c r="SJV111" s="0"/>
      <c r="SJW111" s="0"/>
      <c r="SJX111" s="0"/>
      <c r="SJY111" s="0"/>
      <c r="SJZ111" s="0"/>
      <c r="SKA111" s="0"/>
      <c r="SKB111" s="0"/>
      <c r="SKC111" s="0"/>
      <c r="SKD111" s="0"/>
      <c r="SKE111" s="0"/>
      <c r="SKF111" s="0"/>
      <c r="SKG111" s="0"/>
      <c r="SKH111" s="0"/>
      <c r="SKI111" s="0"/>
      <c r="SKJ111" s="0"/>
      <c r="SKK111" s="0"/>
      <c r="SKL111" s="0"/>
      <c r="SKM111" s="0"/>
      <c r="SKN111" s="0"/>
      <c r="SKO111" s="0"/>
      <c r="SKP111" s="0"/>
      <c r="SKQ111" s="0"/>
      <c r="SKR111" s="0"/>
      <c r="SKS111" s="0"/>
      <c r="SKT111" s="0"/>
      <c r="SKU111" s="0"/>
      <c r="SKV111" s="0"/>
      <c r="SKW111" s="0"/>
      <c r="SKX111" s="0"/>
      <c r="SKY111" s="0"/>
      <c r="SKZ111" s="0"/>
      <c r="SLA111" s="0"/>
      <c r="SLB111" s="0"/>
      <c r="SLC111" s="0"/>
      <c r="SLD111" s="0"/>
      <c r="SLE111" s="0"/>
      <c r="SLF111" s="0"/>
      <c r="SLG111" s="0"/>
      <c r="SLH111" s="0"/>
      <c r="SLI111" s="0"/>
      <c r="SLJ111" s="0"/>
      <c r="SLK111" s="0"/>
      <c r="SLL111" s="0"/>
      <c r="SLM111" s="0"/>
      <c r="SLN111" s="0"/>
      <c r="SLO111" s="0"/>
      <c r="SLP111" s="0"/>
      <c r="SLQ111" s="0"/>
      <c r="SLR111" s="0"/>
      <c r="SLS111" s="0"/>
      <c r="SLT111" s="0"/>
      <c r="SLU111" s="0"/>
      <c r="SLV111" s="0"/>
      <c r="SLW111" s="0"/>
      <c r="SLX111" s="0"/>
      <c r="SLY111" s="0"/>
      <c r="SLZ111" s="0"/>
      <c r="SMA111" s="0"/>
      <c r="SMB111" s="0"/>
      <c r="SMC111" s="0"/>
      <c r="SMD111" s="0"/>
      <c r="SME111" s="0"/>
      <c r="SMF111" s="0"/>
      <c r="SMG111" s="0"/>
      <c r="SMH111" s="0"/>
      <c r="SMI111" s="0"/>
      <c r="SMJ111" s="0"/>
      <c r="SMK111" s="0"/>
      <c r="SML111" s="0"/>
      <c r="SMM111" s="0"/>
      <c r="SMN111" s="0"/>
      <c r="SMO111" s="0"/>
      <c r="SMP111" s="0"/>
      <c r="SMQ111" s="0"/>
      <c r="SMR111" s="0"/>
      <c r="SMS111" s="0"/>
      <c r="SMT111" s="0"/>
      <c r="SMU111" s="0"/>
      <c r="SMV111" s="0"/>
      <c r="SMW111" s="0"/>
      <c r="SMX111" s="0"/>
      <c r="SMY111" s="0"/>
      <c r="SMZ111" s="0"/>
      <c r="SNA111" s="0"/>
      <c r="SNB111" s="0"/>
      <c r="SNC111" s="0"/>
      <c r="SND111" s="0"/>
      <c r="SNE111" s="0"/>
      <c r="SNF111" s="0"/>
      <c r="SNG111" s="0"/>
      <c r="SNH111" s="0"/>
      <c r="SNI111" s="0"/>
      <c r="SNJ111" s="0"/>
      <c r="SNK111" s="0"/>
      <c r="SNL111" s="0"/>
      <c r="SNM111" s="0"/>
      <c r="SNN111" s="0"/>
      <c r="SNO111" s="0"/>
      <c r="SNP111" s="0"/>
      <c r="SNQ111" s="0"/>
      <c r="SNR111" s="0"/>
      <c r="SNS111" s="0"/>
      <c r="SNT111" s="0"/>
      <c r="SNU111" s="0"/>
      <c r="SNV111" s="0"/>
      <c r="SNW111" s="0"/>
      <c r="SNX111" s="0"/>
      <c r="SNY111" s="0"/>
      <c r="SNZ111" s="0"/>
      <c r="SOA111" s="0"/>
      <c r="SOB111" s="0"/>
      <c r="SOC111" s="0"/>
      <c r="SOD111" s="0"/>
      <c r="SOE111" s="0"/>
      <c r="SOF111" s="0"/>
      <c r="SOG111" s="0"/>
      <c r="SOH111" s="0"/>
      <c r="SOI111" s="0"/>
      <c r="SOJ111" s="0"/>
      <c r="SOK111" s="0"/>
      <c r="SOL111" s="0"/>
      <c r="SOM111" s="0"/>
      <c r="SON111" s="0"/>
      <c r="SOO111" s="0"/>
      <c r="SOP111" s="0"/>
      <c r="SOQ111" s="0"/>
      <c r="SOR111" s="0"/>
      <c r="SOS111" s="0"/>
      <c r="SOT111" s="0"/>
      <c r="SOU111" s="0"/>
      <c r="SOV111" s="0"/>
      <c r="SOW111" s="0"/>
      <c r="SOX111" s="0"/>
      <c r="SOY111" s="0"/>
      <c r="SOZ111" s="0"/>
      <c r="SPA111" s="0"/>
      <c r="SPB111" s="0"/>
      <c r="SPC111" s="0"/>
      <c r="SPD111" s="0"/>
      <c r="SPE111" s="0"/>
      <c r="SPF111" s="0"/>
      <c r="SPG111" s="0"/>
      <c r="SPH111" s="0"/>
      <c r="SPI111" s="0"/>
      <c r="SPJ111" s="0"/>
      <c r="SPK111" s="0"/>
      <c r="SPL111" s="0"/>
      <c r="SPM111" s="0"/>
      <c r="SPN111" s="0"/>
      <c r="SPO111" s="0"/>
      <c r="SPP111" s="0"/>
      <c r="SPQ111" s="0"/>
      <c r="SPR111" s="0"/>
      <c r="SPS111" s="0"/>
      <c r="SPT111" s="0"/>
      <c r="SPU111" s="0"/>
      <c r="SPV111" s="0"/>
      <c r="SPW111" s="0"/>
      <c r="SPX111" s="0"/>
      <c r="SPY111" s="0"/>
      <c r="SPZ111" s="0"/>
      <c r="SQA111" s="0"/>
      <c r="SQB111" s="0"/>
      <c r="SQC111" s="0"/>
      <c r="SQD111" s="0"/>
      <c r="SQE111" s="0"/>
      <c r="SQF111" s="0"/>
      <c r="SQG111" s="0"/>
      <c r="SQH111" s="0"/>
      <c r="SQI111" s="0"/>
      <c r="SQJ111" s="0"/>
      <c r="SQK111" s="0"/>
      <c r="SQL111" s="0"/>
      <c r="SQM111" s="0"/>
      <c r="SQN111" s="0"/>
      <c r="SQO111" s="0"/>
      <c r="SQP111" s="0"/>
      <c r="SQQ111" s="0"/>
      <c r="SQR111" s="0"/>
      <c r="SQS111" s="0"/>
      <c r="SQT111" s="0"/>
      <c r="SQU111" s="0"/>
      <c r="SQV111" s="0"/>
      <c r="SQW111" s="0"/>
      <c r="SQX111" s="0"/>
      <c r="SQY111" s="0"/>
      <c r="SQZ111" s="0"/>
      <c r="SRA111" s="0"/>
      <c r="SRB111" s="0"/>
      <c r="SRC111" s="0"/>
      <c r="SRD111" s="0"/>
      <c r="SRE111" s="0"/>
      <c r="SRF111" s="0"/>
      <c r="SRG111" s="0"/>
      <c r="SRH111" s="0"/>
      <c r="SRI111" s="0"/>
      <c r="SRJ111" s="0"/>
      <c r="SRK111" s="0"/>
      <c r="SRL111" s="0"/>
      <c r="SRM111" s="0"/>
      <c r="SRN111" s="0"/>
      <c r="SRO111" s="0"/>
      <c r="SRP111" s="0"/>
      <c r="SRQ111" s="0"/>
      <c r="SRR111" s="0"/>
      <c r="SRS111" s="0"/>
      <c r="SRT111" s="0"/>
      <c r="SRU111" s="0"/>
      <c r="SRV111" s="0"/>
      <c r="SRW111" s="0"/>
      <c r="SRX111" s="0"/>
      <c r="SRY111" s="0"/>
      <c r="SRZ111" s="0"/>
      <c r="SSA111" s="0"/>
      <c r="SSB111" s="0"/>
      <c r="SSC111" s="0"/>
      <c r="SSD111" s="0"/>
      <c r="SSE111" s="0"/>
      <c r="SSF111" s="0"/>
      <c r="SSG111" s="0"/>
      <c r="SSH111" s="0"/>
      <c r="SSI111" s="0"/>
      <c r="SSJ111" s="0"/>
      <c r="SSK111" s="0"/>
      <c r="SSL111" s="0"/>
      <c r="SSM111" s="0"/>
      <c r="SSN111" s="0"/>
      <c r="SSO111" s="0"/>
      <c r="SSP111" s="0"/>
      <c r="SSQ111" s="0"/>
      <c r="SSR111" s="0"/>
      <c r="SSS111" s="0"/>
      <c r="SST111" s="0"/>
      <c r="SSU111" s="0"/>
      <c r="SSV111" s="0"/>
      <c r="SSW111" s="0"/>
      <c r="SSX111" s="0"/>
      <c r="SSY111" s="0"/>
      <c r="SSZ111" s="0"/>
      <c r="STA111" s="0"/>
      <c r="STB111" s="0"/>
      <c r="STC111" s="0"/>
      <c r="STD111" s="0"/>
      <c r="STE111" s="0"/>
      <c r="STF111" s="0"/>
      <c r="STG111" s="0"/>
      <c r="STH111" s="0"/>
      <c r="STI111" s="0"/>
      <c r="STJ111" s="0"/>
      <c r="STK111" s="0"/>
      <c r="STL111" s="0"/>
      <c r="STM111" s="0"/>
      <c r="STN111" s="0"/>
      <c r="STO111" s="0"/>
      <c r="STP111" s="0"/>
      <c r="STQ111" s="0"/>
      <c r="STR111" s="0"/>
      <c r="STS111" s="0"/>
      <c r="STT111" s="0"/>
      <c r="STU111" s="0"/>
      <c r="STV111" s="0"/>
      <c r="STW111" s="0"/>
      <c r="STX111" s="0"/>
      <c r="STY111" s="0"/>
      <c r="STZ111" s="0"/>
      <c r="SUA111" s="0"/>
      <c r="SUB111" s="0"/>
      <c r="SUC111" s="0"/>
      <c r="SUD111" s="0"/>
      <c r="SUE111" s="0"/>
      <c r="SUF111" s="0"/>
      <c r="SUG111" s="0"/>
      <c r="SUH111" s="0"/>
      <c r="SUI111" s="0"/>
      <c r="SUJ111" s="0"/>
      <c r="SUK111" s="0"/>
      <c r="SUL111" s="0"/>
      <c r="SUM111" s="0"/>
      <c r="SUN111" s="0"/>
      <c r="SUO111" s="0"/>
      <c r="SUP111" s="0"/>
      <c r="SUQ111" s="0"/>
      <c r="SUR111" s="0"/>
      <c r="SUS111" s="0"/>
      <c r="SUT111" s="0"/>
      <c r="SUU111" s="0"/>
      <c r="SUV111" s="0"/>
      <c r="SUW111" s="0"/>
      <c r="SUX111" s="0"/>
      <c r="SUY111" s="0"/>
      <c r="SUZ111" s="0"/>
      <c r="SVA111" s="0"/>
      <c r="SVB111" s="0"/>
      <c r="SVC111" s="0"/>
      <c r="SVD111" s="0"/>
      <c r="SVE111" s="0"/>
      <c r="SVF111" s="0"/>
      <c r="SVG111" s="0"/>
      <c r="SVH111" s="0"/>
      <c r="SVI111" s="0"/>
      <c r="SVJ111" s="0"/>
      <c r="SVK111" s="0"/>
      <c r="SVL111" s="0"/>
      <c r="SVM111" s="0"/>
      <c r="SVN111" s="0"/>
      <c r="SVO111" s="0"/>
      <c r="SVP111" s="0"/>
      <c r="SVQ111" s="0"/>
      <c r="SVR111" s="0"/>
      <c r="SVS111" s="0"/>
      <c r="SVT111" s="0"/>
      <c r="SVU111" s="0"/>
      <c r="SVV111" s="0"/>
      <c r="SVW111" s="0"/>
      <c r="SVX111" s="0"/>
      <c r="SVY111" s="0"/>
      <c r="SVZ111" s="0"/>
      <c r="SWA111" s="0"/>
      <c r="SWB111" s="0"/>
      <c r="SWC111" s="0"/>
      <c r="SWD111" s="0"/>
      <c r="SWE111" s="0"/>
      <c r="SWF111" s="0"/>
      <c r="SWG111" s="0"/>
      <c r="SWH111" s="0"/>
      <c r="SWI111" s="0"/>
      <c r="SWJ111" s="0"/>
      <c r="SWK111" s="0"/>
      <c r="SWL111" s="0"/>
      <c r="SWM111" s="0"/>
      <c r="SWN111" s="0"/>
      <c r="SWO111" s="0"/>
      <c r="SWP111" s="0"/>
      <c r="SWQ111" s="0"/>
      <c r="SWR111" s="0"/>
      <c r="SWS111" s="0"/>
      <c r="SWT111" s="0"/>
      <c r="SWU111" s="0"/>
      <c r="SWV111" s="0"/>
      <c r="SWW111" s="0"/>
      <c r="SWX111" s="0"/>
      <c r="SWY111" s="0"/>
      <c r="SWZ111" s="0"/>
      <c r="SXA111" s="0"/>
      <c r="SXB111" s="0"/>
      <c r="SXC111" s="0"/>
      <c r="SXD111" s="0"/>
      <c r="SXE111" s="0"/>
      <c r="SXF111" s="0"/>
      <c r="SXG111" s="0"/>
      <c r="SXH111" s="0"/>
      <c r="SXI111" s="0"/>
      <c r="SXJ111" s="0"/>
      <c r="SXK111" s="0"/>
      <c r="SXL111" s="0"/>
      <c r="SXM111" s="0"/>
      <c r="SXN111" s="0"/>
      <c r="SXO111" s="0"/>
      <c r="SXP111" s="0"/>
      <c r="SXQ111" s="0"/>
      <c r="SXR111" s="0"/>
      <c r="SXS111" s="0"/>
      <c r="SXT111" s="0"/>
      <c r="SXU111" s="0"/>
      <c r="SXV111" s="0"/>
      <c r="SXW111" s="0"/>
      <c r="SXX111" s="0"/>
      <c r="SXY111" s="0"/>
      <c r="SXZ111" s="0"/>
      <c r="SYA111" s="0"/>
      <c r="SYB111" s="0"/>
      <c r="SYC111" s="0"/>
      <c r="SYD111" s="0"/>
      <c r="SYE111" s="0"/>
      <c r="SYF111" s="0"/>
      <c r="SYG111" s="0"/>
      <c r="SYH111" s="0"/>
      <c r="SYI111" s="0"/>
      <c r="SYJ111" s="0"/>
      <c r="SYK111" s="0"/>
      <c r="SYL111" s="0"/>
      <c r="SYM111" s="0"/>
      <c r="SYN111" s="0"/>
      <c r="SYO111" s="0"/>
      <c r="SYP111" s="0"/>
      <c r="SYQ111" s="0"/>
      <c r="SYR111" s="0"/>
      <c r="SYS111" s="0"/>
      <c r="SYT111" s="0"/>
      <c r="SYU111" s="0"/>
      <c r="SYV111" s="0"/>
      <c r="SYW111" s="0"/>
      <c r="SYX111" s="0"/>
      <c r="SYY111" s="0"/>
      <c r="SYZ111" s="0"/>
      <c r="SZA111" s="0"/>
      <c r="SZB111" s="0"/>
      <c r="SZC111" s="0"/>
      <c r="SZD111" s="0"/>
      <c r="SZE111" s="0"/>
      <c r="SZF111" s="0"/>
      <c r="SZG111" s="0"/>
      <c r="SZH111" s="0"/>
      <c r="SZI111" s="0"/>
      <c r="SZJ111" s="0"/>
      <c r="SZK111" s="0"/>
      <c r="SZL111" s="0"/>
      <c r="SZM111" s="0"/>
      <c r="SZN111" s="0"/>
      <c r="SZO111" s="0"/>
      <c r="SZP111" s="0"/>
      <c r="SZQ111" s="0"/>
      <c r="SZR111" s="0"/>
      <c r="SZS111" s="0"/>
      <c r="SZT111" s="0"/>
      <c r="SZU111" s="0"/>
      <c r="SZV111" s="0"/>
      <c r="SZW111" s="0"/>
      <c r="SZX111" s="0"/>
      <c r="SZY111" s="0"/>
      <c r="SZZ111" s="0"/>
      <c r="TAA111" s="0"/>
      <c r="TAB111" s="0"/>
      <c r="TAC111" s="0"/>
      <c r="TAD111" s="0"/>
      <c r="TAE111" s="0"/>
      <c r="TAF111" s="0"/>
      <c r="TAG111" s="0"/>
      <c r="TAH111" s="0"/>
      <c r="TAI111" s="0"/>
      <c r="TAJ111" s="0"/>
      <c r="TAK111" s="0"/>
      <c r="TAL111" s="0"/>
      <c r="TAM111" s="0"/>
      <c r="TAN111" s="0"/>
      <c r="TAO111" s="0"/>
      <c r="TAP111" s="0"/>
      <c r="TAQ111" s="0"/>
      <c r="TAR111" s="0"/>
      <c r="TAS111" s="0"/>
      <c r="TAT111" s="0"/>
      <c r="TAU111" s="0"/>
      <c r="TAV111" s="0"/>
      <c r="TAW111" s="0"/>
      <c r="TAX111" s="0"/>
      <c r="TAY111" s="0"/>
      <c r="TAZ111" s="0"/>
      <c r="TBA111" s="0"/>
      <c r="TBB111" s="0"/>
      <c r="TBC111" s="0"/>
      <c r="TBD111" s="0"/>
      <c r="TBE111" s="0"/>
      <c r="TBF111" s="0"/>
      <c r="TBG111" s="0"/>
      <c r="TBH111" s="0"/>
      <c r="TBI111" s="0"/>
      <c r="TBJ111" s="0"/>
      <c r="TBK111" s="0"/>
      <c r="TBL111" s="0"/>
      <c r="TBM111" s="0"/>
      <c r="TBN111" s="0"/>
      <c r="TBO111" s="0"/>
      <c r="TBP111" s="0"/>
      <c r="TBQ111" s="0"/>
      <c r="TBR111" s="0"/>
      <c r="TBS111" s="0"/>
      <c r="TBT111" s="0"/>
      <c r="TBU111" s="0"/>
      <c r="TBV111" s="0"/>
      <c r="TBW111" s="0"/>
      <c r="TBX111" s="0"/>
      <c r="TBY111" s="0"/>
      <c r="TBZ111" s="0"/>
      <c r="TCA111" s="0"/>
      <c r="TCB111" s="0"/>
      <c r="TCC111" s="0"/>
      <c r="TCD111" s="0"/>
      <c r="TCE111" s="0"/>
      <c r="TCF111" s="0"/>
      <c r="TCG111" s="0"/>
      <c r="TCH111" s="0"/>
      <c r="TCI111" s="0"/>
      <c r="TCJ111" s="0"/>
      <c r="TCK111" s="0"/>
      <c r="TCL111" s="0"/>
      <c r="TCM111" s="0"/>
      <c r="TCN111" s="0"/>
      <c r="TCO111" s="0"/>
      <c r="TCP111" s="0"/>
      <c r="TCQ111" s="0"/>
      <c r="TCR111" s="0"/>
      <c r="TCS111" s="0"/>
      <c r="TCT111" s="0"/>
      <c r="TCU111" s="0"/>
      <c r="TCV111" s="0"/>
      <c r="TCW111" s="0"/>
      <c r="TCX111" s="0"/>
      <c r="TCY111" s="0"/>
      <c r="TCZ111" s="0"/>
      <c r="TDA111" s="0"/>
      <c r="TDB111" s="0"/>
      <c r="TDC111" s="0"/>
      <c r="TDD111" s="0"/>
      <c r="TDE111" s="0"/>
      <c r="TDF111" s="0"/>
      <c r="TDG111" s="0"/>
      <c r="TDH111" s="0"/>
      <c r="TDI111" s="0"/>
      <c r="TDJ111" s="0"/>
      <c r="TDK111" s="0"/>
      <c r="TDL111" s="0"/>
      <c r="TDM111" s="0"/>
      <c r="TDN111" s="0"/>
      <c r="TDO111" s="0"/>
      <c r="TDP111" s="0"/>
      <c r="TDQ111" s="0"/>
      <c r="TDR111" s="0"/>
      <c r="TDS111" s="0"/>
      <c r="TDT111" s="0"/>
      <c r="TDU111" s="0"/>
      <c r="TDV111" s="0"/>
      <c r="TDW111" s="0"/>
      <c r="TDX111" s="0"/>
      <c r="TDY111" s="0"/>
      <c r="TDZ111" s="0"/>
      <c r="TEA111" s="0"/>
      <c r="TEB111" s="0"/>
      <c r="TEC111" s="0"/>
      <c r="TED111" s="0"/>
      <c r="TEE111" s="0"/>
      <c r="TEF111" s="0"/>
      <c r="TEG111" s="0"/>
      <c r="TEH111" s="0"/>
      <c r="TEI111" s="0"/>
      <c r="TEJ111" s="0"/>
      <c r="TEK111" s="0"/>
      <c r="TEL111" s="0"/>
      <c r="TEM111" s="0"/>
      <c r="TEN111" s="0"/>
      <c r="TEO111" s="0"/>
      <c r="TEP111" s="0"/>
      <c r="TEQ111" s="0"/>
      <c r="TER111" s="0"/>
      <c r="TES111" s="0"/>
      <c r="TET111" s="0"/>
      <c r="TEU111" s="0"/>
      <c r="TEV111" s="0"/>
      <c r="TEW111" s="0"/>
      <c r="TEX111" s="0"/>
      <c r="TEY111" s="0"/>
      <c r="TEZ111" s="0"/>
      <c r="TFA111" s="0"/>
      <c r="TFB111" s="0"/>
      <c r="TFC111" s="0"/>
      <c r="TFD111" s="0"/>
      <c r="TFE111" s="0"/>
      <c r="TFF111" s="0"/>
      <c r="TFG111" s="0"/>
      <c r="TFH111" s="0"/>
      <c r="TFI111" s="0"/>
      <c r="TFJ111" s="0"/>
      <c r="TFK111" s="0"/>
      <c r="TFL111" s="0"/>
      <c r="TFM111" s="0"/>
      <c r="TFN111" s="0"/>
      <c r="TFO111" s="0"/>
      <c r="TFP111" s="0"/>
      <c r="TFQ111" s="0"/>
      <c r="TFR111" s="0"/>
      <c r="TFS111" s="0"/>
      <c r="TFT111" s="0"/>
      <c r="TFU111" s="0"/>
      <c r="TFV111" s="0"/>
      <c r="TFW111" s="0"/>
      <c r="TFX111" s="0"/>
      <c r="TFY111" s="0"/>
      <c r="TFZ111" s="0"/>
      <c r="TGA111" s="0"/>
      <c r="TGB111" s="0"/>
      <c r="TGC111" s="0"/>
      <c r="TGD111" s="0"/>
      <c r="TGE111" s="0"/>
      <c r="TGF111" s="0"/>
      <c r="TGG111" s="0"/>
      <c r="TGH111" s="0"/>
      <c r="TGI111" s="0"/>
      <c r="TGJ111" s="0"/>
      <c r="TGK111" s="0"/>
      <c r="TGL111" s="0"/>
      <c r="TGM111" s="0"/>
      <c r="TGN111" s="0"/>
      <c r="TGO111" s="0"/>
      <c r="TGP111" s="0"/>
      <c r="TGQ111" s="0"/>
      <c r="TGR111" s="0"/>
      <c r="TGS111" s="0"/>
      <c r="TGT111" s="0"/>
      <c r="TGU111" s="0"/>
      <c r="TGV111" s="0"/>
      <c r="TGW111" s="0"/>
      <c r="TGX111" s="0"/>
      <c r="TGY111" s="0"/>
      <c r="TGZ111" s="0"/>
      <c r="THA111" s="0"/>
      <c r="THB111" s="0"/>
      <c r="THC111" s="0"/>
      <c r="THD111" s="0"/>
      <c r="THE111" s="0"/>
      <c r="THF111" s="0"/>
      <c r="THG111" s="0"/>
      <c r="THH111" s="0"/>
      <c r="THI111" s="0"/>
      <c r="THJ111" s="0"/>
      <c r="THK111" s="0"/>
      <c r="THL111" s="0"/>
      <c r="THM111" s="0"/>
      <c r="THN111" s="0"/>
      <c r="THO111" s="0"/>
      <c r="THP111" s="0"/>
      <c r="THQ111" s="0"/>
      <c r="THR111" s="0"/>
      <c r="THS111" s="0"/>
      <c r="THT111" s="0"/>
      <c r="THU111" s="0"/>
      <c r="THV111" s="0"/>
      <c r="THW111" s="0"/>
      <c r="THX111" s="0"/>
      <c r="THY111" s="0"/>
      <c r="THZ111" s="0"/>
      <c r="TIA111" s="0"/>
      <c r="TIB111" s="0"/>
      <c r="TIC111" s="0"/>
      <c r="TID111" s="0"/>
      <c r="TIE111" s="0"/>
      <c r="TIF111" s="0"/>
      <c r="TIG111" s="0"/>
      <c r="TIH111" s="0"/>
      <c r="TII111" s="0"/>
      <c r="TIJ111" s="0"/>
      <c r="TIK111" s="0"/>
      <c r="TIL111" s="0"/>
      <c r="TIM111" s="0"/>
      <c r="TIN111" s="0"/>
      <c r="TIO111" s="0"/>
      <c r="TIP111" s="0"/>
      <c r="TIQ111" s="0"/>
      <c r="TIR111" s="0"/>
      <c r="TIS111" s="0"/>
      <c r="TIT111" s="0"/>
      <c r="TIU111" s="0"/>
      <c r="TIV111" s="0"/>
      <c r="TIW111" s="0"/>
      <c r="TIX111" s="0"/>
      <c r="TIY111" s="0"/>
      <c r="TIZ111" s="0"/>
      <c r="TJA111" s="0"/>
      <c r="TJB111" s="0"/>
      <c r="TJC111" s="0"/>
      <c r="TJD111" s="0"/>
      <c r="TJE111" s="0"/>
      <c r="TJF111" s="0"/>
      <c r="TJG111" s="0"/>
      <c r="TJH111" s="0"/>
      <c r="TJI111" s="0"/>
      <c r="TJJ111" s="0"/>
      <c r="TJK111" s="0"/>
      <c r="TJL111" s="0"/>
      <c r="TJM111" s="0"/>
      <c r="TJN111" s="0"/>
      <c r="TJO111" s="0"/>
      <c r="TJP111" s="0"/>
      <c r="TJQ111" s="0"/>
      <c r="TJR111" s="0"/>
      <c r="TJS111" s="0"/>
      <c r="TJT111" s="0"/>
      <c r="TJU111" s="0"/>
      <c r="TJV111" s="0"/>
      <c r="TJW111" s="0"/>
      <c r="TJX111" s="0"/>
      <c r="TJY111" s="0"/>
      <c r="TJZ111" s="0"/>
      <c r="TKA111" s="0"/>
      <c r="TKB111" s="0"/>
      <c r="TKC111" s="0"/>
      <c r="TKD111" s="0"/>
      <c r="TKE111" s="0"/>
      <c r="TKF111" s="0"/>
      <c r="TKG111" s="0"/>
      <c r="TKH111" s="0"/>
      <c r="TKI111" s="0"/>
      <c r="TKJ111" s="0"/>
      <c r="TKK111" s="0"/>
      <c r="TKL111" s="0"/>
      <c r="TKM111" s="0"/>
      <c r="TKN111" s="0"/>
      <c r="TKO111" s="0"/>
      <c r="TKP111" s="0"/>
      <c r="TKQ111" s="0"/>
      <c r="TKR111" s="0"/>
      <c r="TKS111" s="0"/>
      <c r="TKT111" s="0"/>
      <c r="TKU111" s="0"/>
      <c r="TKV111" s="0"/>
      <c r="TKW111" s="0"/>
      <c r="TKX111" s="0"/>
      <c r="TKY111" s="0"/>
      <c r="TKZ111" s="0"/>
      <c r="TLA111" s="0"/>
      <c r="TLB111" s="0"/>
      <c r="TLC111" s="0"/>
      <c r="TLD111" s="0"/>
      <c r="TLE111" s="0"/>
      <c r="TLF111" s="0"/>
      <c r="TLG111" s="0"/>
      <c r="TLH111" s="0"/>
      <c r="TLI111" s="0"/>
      <c r="TLJ111" s="0"/>
      <c r="TLK111" s="0"/>
      <c r="TLL111" s="0"/>
      <c r="TLM111" s="0"/>
      <c r="TLN111" s="0"/>
      <c r="TLO111" s="0"/>
      <c r="TLP111" s="0"/>
      <c r="TLQ111" s="0"/>
      <c r="TLR111" s="0"/>
      <c r="TLS111" s="0"/>
      <c r="TLT111" s="0"/>
      <c r="TLU111" s="0"/>
      <c r="TLV111" s="0"/>
      <c r="TLW111" s="0"/>
      <c r="TLX111" s="0"/>
      <c r="TLY111" s="0"/>
      <c r="TLZ111" s="0"/>
      <c r="TMA111" s="0"/>
      <c r="TMB111" s="0"/>
      <c r="TMC111" s="0"/>
      <c r="TMD111" s="0"/>
      <c r="TME111" s="0"/>
      <c r="TMF111" s="0"/>
      <c r="TMG111" s="0"/>
      <c r="TMH111" s="0"/>
      <c r="TMI111" s="0"/>
      <c r="TMJ111" s="0"/>
      <c r="TMK111" s="0"/>
      <c r="TML111" s="0"/>
      <c r="TMM111" s="0"/>
      <c r="TMN111" s="0"/>
      <c r="TMO111" s="0"/>
      <c r="TMP111" s="0"/>
      <c r="TMQ111" s="0"/>
      <c r="TMR111" s="0"/>
      <c r="TMS111" s="0"/>
      <c r="TMT111" s="0"/>
      <c r="TMU111" s="0"/>
      <c r="TMV111" s="0"/>
      <c r="TMW111" s="0"/>
      <c r="TMX111" s="0"/>
      <c r="TMY111" s="0"/>
      <c r="TMZ111" s="0"/>
      <c r="TNA111" s="0"/>
      <c r="TNB111" s="0"/>
      <c r="TNC111" s="0"/>
      <c r="TND111" s="0"/>
      <c r="TNE111" s="0"/>
      <c r="TNF111" s="0"/>
      <c r="TNG111" s="0"/>
      <c r="TNH111" s="0"/>
      <c r="TNI111" s="0"/>
      <c r="TNJ111" s="0"/>
      <c r="TNK111" s="0"/>
      <c r="TNL111" s="0"/>
      <c r="TNM111" s="0"/>
      <c r="TNN111" s="0"/>
      <c r="TNO111" s="0"/>
      <c r="TNP111" s="0"/>
      <c r="TNQ111" s="0"/>
      <c r="TNR111" s="0"/>
      <c r="TNS111" s="0"/>
      <c r="TNT111" s="0"/>
      <c r="TNU111" s="0"/>
      <c r="TNV111" s="0"/>
      <c r="TNW111" s="0"/>
      <c r="TNX111" s="0"/>
      <c r="TNY111" s="0"/>
      <c r="TNZ111" s="0"/>
      <c r="TOA111" s="0"/>
      <c r="TOB111" s="0"/>
      <c r="TOC111" s="0"/>
      <c r="TOD111" s="0"/>
      <c r="TOE111" s="0"/>
      <c r="TOF111" s="0"/>
      <c r="TOG111" s="0"/>
      <c r="TOH111" s="0"/>
      <c r="TOI111" s="0"/>
      <c r="TOJ111" s="0"/>
      <c r="TOK111" s="0"/>
      <c r="TOL111" s="0"/>
      <c r="TOM111" s="0"/>
      <c r="TON111" s="0"/>
      <c r="TOO111" s="0"/>
      <c r="TOP111" s="0"/>
      <c r="TOQ111" s="0"/>
      <c r="TOR111" s="0"/>
      <c r="TOS111" s="0"/>
      <c r="TOT111" s="0"/>
      <c r="TOU111" s="0"/>
      <c r="TOV111" s="0"/>
      <c r="TOW111" s="0"/>
      <c r="TOX111" s="0"/>
      <c r="TOY111" s="0"/>
      <c r="TOZ111" s="0"/>
      <c r="TPA111" s="0"/>
      <c r="TPB111" s="0"/>
      <c r="TPC111" s="0"/>
      <c r="TPD111" s="0"/>
      <c r="TPE111" s="0"/>
      <c r="TPF111" s="0"/>
      <c r="TPG111" s="0"/>
      <c r="TPH111" s="0"/>
      <c r="TPI111" s="0"/>
      <c r="TPJ111" s="0"/>
      <c r="TPK111" s="0"/>
      <c r="TPL111" s="0"/>
      <c r="TPM111" s="0"/>
      <c r="TPN111" s="0"/>
      <c r="TPO111" s="0"/>
      <c r="TPP111" s="0"/>
      <c r="TPQ111" s="0"/>
      <c r="TPR111" s="0"/>
      <c r="TPS111" s="0"/>
      <c r="TPT111" s="0"/>
      <c r="TPU111" s="0"/>
      <c r="TPV111" s="0"/>
      <c r="TPW111" s="0"/>
      <c r="TPX111" s="0"/>
      <c r="TPY111" s="0"/>
      <c r="TPZ111" s="0"/>
      <c r="TQA111" s="0"/>
      <c r="TQB111" s="0"/>
      <c r="TQC111" s="0"/>
      <c r="TQD111" s="0"/>
      <c r="TQE111" s="0"/>
      <c r="TQF111" s="0"/>
      <c r="TQG111" s="0"/>
      <c r="TQH111" s="0"/>
      <c r="TQI111" s="0"/>
      <c r="TQJ111" s="0"/>
      <c r="TQK111" s="0"/>
      <c r="TQL111" s="0"/>
      <c r="TQM111" s="0"/>
      <c r="TQN111" s="0"/>
      <c r="TQO111" s="0"/>
      <c r="TQP111" s="0"/>
      <c r="TQQ111" s="0"/>
      <c r="TQR111" s="0"/>
      <c r="TQS111" s="0"/>
      <c r="TQT111" s="0"/>
      <c r="TQU111" s="0"/>
      <c r="TQV111" s="0"/>
      <c r="TQW111" s="0"/>
      <c r="TQX111" s="0"/>
      <c r="TQY111" s="0"/>
      <c r="TQZ111" s="0"/>
      <c r="TRA111" s="0"/>
      <c r="TRB111" s="0"/>
      <c r="TRC111" s="0"/>
      <c r="TRD111" s="0"/>
      <c r="TRE111" s="0"/>
      <c r="TRF111" s="0"/>
      <c r="TRG111" s="0"/>
      <c r="TRH111" s="0"/>
      <c r="TRI111" s="0"/>
      <c r="TRJ111" s="0"/>
      <c r="TRK111" s="0"/>
      <c r="TRL111" s="0"/>
      <c r="TRM111" s="0"/>
      <c r="TRN111" s="0"/>
      <c r="TRO111" s="0"/>
      <c r="TRP111" s="0"/>
      <c r="TRQ111" s="0"/>
      <c r="TRR111" s="0"/>
      <c r="TRS111" s="0"/>
      <c r="TRT111" s="0"/>
      <c r="TRU111" s="0"/>
      <c r="TRV111" s="0"/>
      <c r="TRW111" s="0"/>
      <c r="TRX111" s="0"/>
      <c r="TRY111" s="0"/>
      <c r="TRZ111" s="0"/>
      <c r="TSA111" s="0"/>
      <c r="TSB111" s="0"/>
      <c r="TSC111" s="0"/>
      <c r="TSD111" s="0"/>
      <c r="TSE111" s="0"/>
      <c r="TSF111" s="0"/>
      <c r="TSG111" s="0"/>
      <c r="TSH111" s="0"/>
      <c r="TSI111" s="0"/>
      <c r="TSJ111" s="0"/>
      <c r="TSK111" s="0"/>
      <c r="TSL111" s="0"/>
      <c r="TSM111" s="0"/>
      <c r="TSN111" s="0"/>
      <c r="TSO111" s="0"/>
      <c r="TSP111" s="0"/>
      <c r="TSQ111" s="0"/>
      <c r="TSR111" s="0"/>
      <c r="TSS111" s="0"/>
      <c r="TST111" s="0"/>
      <c r="TSU111" s="0"/>
      <c r="TSV111" s="0"/>
      <c r="TSW111" s="0"/>
      <c r="TSX111" s="0"/>
      <c r="TSY111" s="0"/>
      <c r="TSZ111" s="0"/>
      <c r="TTA111" s="0"/>
      <c r="TTB111" s="0"/>
      <c r="TTC111" s="0"/>
      <c r="TTD111" s="0"/>
      <c r="TTE111" s="0"/>
      <c r="TTF111" s="0"/>
      <c r="TTG111" s="0"/>
      <c r="TTH111" s="0"/>
      <c r="TTI111" s="0"/>
      <c r="TTJ111" s="0"/>
      <c r="TTK111" s="0"/>
      <c r="TTL111" s="0"/>
      <c r="TTM111" s="0"/>
      <c r="TTN111" s="0"/>
      <c r="TTO111" s="0"/>
      <c r="TTP111" s="0"/>
      <c r="TTQ111" s="0"/>
      <c r="TTR111" s="0"/>
      <c r="TTS111" s="0"/>
      <c r="TTT111" s="0"/>
      <c r="TTU111" s="0"/>
      <c r="TTV111" s="0"/>
      <c r="TTW111" s="0"/>
      <c r="TTX111" s="0"/>
      <c r="TTY111" s="0"/>
      <c r="TTZ111" s="0"/>
      <c r="TUA111" s="0"/>
      <c r="TUB111" s="0"/>
      <c r="TUC111" s="0"/>
      <c r="TUD111" s="0"/>
      <c r="TUE111" s="0"/>
      <c r="TUF111" s="0"/>
      <c r="TUG111" s="0"/>
      <c r="TUH111" s="0"/>
      <c r="TUI111" s="0"/>
      <c r="TUJ111" s="0"/>
      <c r="TUK111" s="0"/>
      <c r="TUL111" s="0"/>
      <c r="TUM111" s="0"/>
      <c r="TUN111" s="0"/>
      <c r="TUO111" s="0"/>
      <c r="TUP111" s="0"/>
      <c r="TUQ111" s="0"/>
      <c r="TUR111" s="0"/>
      <c r="TUS111" s="0"/>
      <c r="TUT111" s="0"/>
      <c r="TUU111" s="0"/>
      <c r="TUV111" s="0"/>
      <c r="TUW111" s="0"/>
      <c r="TUX111" s="0"/>
      <c r="TUY111" s="0"/>
      <c r="TUZ111" s="0"/>
      <c r="TVA111" s="0"/>
      <c r="TVB111" s="0"/>
      <c r="TVC111" s="0"/>
      <c r="TVD111" s="0"/>
      <c r="TVE111" s="0"/>
      <c r="TVF111" s="0"/>
      <c r="TVG111" s="0"/>
      <c r="TVH111" s="0"/>
      <c r="TVI111" s="0"/>
      <c r="TVJ111" s="0"/>
      <c r="TVK111" s="0"/>
      <c r="TVL111" s="0"/>
      <c r="TVM111" s="0"/>
      <c r="TVN111" s="0"/>
      <c r="TVO111" s="0"/>
      <c r="TVP111" s="0"/>
      <c r="TVQ111" s="0"/>
      <c r="TVR111" s="0"/>
      <c r="TVS111" s="0"/>
      <c r="TVT111" s="0"/>
      <c r="TVU111" s="0"/>
      <c r="TVV111" s="0"/>
      <c r="TVW111" s="0"/>
      <c r="TVX111" s="0"/>
      <c r="TVY111" s="0"/>
      <c r="TVZ111" s="0"/>
      <c r="TWA111" s="0"/>
      <c r="TWB111" s="0"/>
      <c r="TWC111" s="0"/>
      <c r="TWD111" s="0"/>
      <c r="TWE111" s="0"/>
      <c r="TWF111" s="0"/>
      <c r="TWG111" s="0"/>
      <c r="TWH111" s="0"/>
      <c r="TWI111" s="0"/>
      <c r="TWJ111" s="0"/>
      <c r="TWK111" s="0"/>
      <c r="TWL111" s="0"/>
      <c r="TWM111" s="0"/>
      <c r="TWN111" s="0"/>
      <c r="TWO111" s="0"/>
      <c r="TWP111" s="0"/>
      <c r="TWQ111" s="0"/>
      <c r="TWR111" s="0"/>
      <c r="TWS111" s="0"/>
      <c r="TWT111" s="0"/>
      <c r="TWU111" s="0"/>
      <c r="TWV111" s="0"/>
      <c r="TWW111" s="0"/>
      <c r="TWX111" s="0"/>
      <c r="TWY111" s="0"/>
      <c r="TWZ111" s="0"/>
      <c r="TXA111" s="0"/>
      <c r="TXB111" s="0"/>
      <c r="TXC111" s="0"/>
      <c r="TXD111" s="0"/>
      <c r="TXE111" s="0"/>
      <c r="TXF111" s="0"/>
      <c r="TXG111" s="0"/>
      <c r="TXH111" s="0"/>
      <c r="TXI111" s="0"/>
      <c r="TXJ111" s="0"/>
      <c r="TXK111" s="0"/>
      <c r="TXL111" s="0"/>
      <c r="TXM111" s="0"/>
      <c r="TXN111" s="0"/>
      <c r="TXO111" s="0"/>
      <c r="TXP111" s="0"/>
      <c r="TXQ111" s="0"/>
      <c r="TXR111" s="0"/>
      <c r="TXS111" s="0"/>
      <c r="TXT111" s="0"/>
      <c r="TXU111" s="0"/>
      <c r="TXV111" s="0"/>
      <c r="TXW111" s="0"/>
      <c r="TXX111" s="0"/>
      <c r="TXY111" s="0"/>
      <c r="TXZ111" s="0"/>
      <c r="TYA111" s="0"/>
      <c r="TYB111" s="0"/>
      <c r="TYC111" s="0"/>
      <c r="TYD111" s="0"/>
      <c r="TYE111" s="0"/>
      <c r="TYF111" s="0"/>
      <c r="TYG111" s="0"/>
      <c r="TYH111" s="0"/>
      <c r="TYI111" s="0"/>
      <c r="TYJ111" s="0"/>
      <c r="TYK111" s="0"/>
      <c r="TYL111" s="0"/>
      <c r="TYM111" s="0"/>
      <c r="TYN111" s="0"/>
      <c r="TYO111" s="0"/>
      <c r="TYP111" s="0"/>
      <c r="TYQ111" s="0"/>
      <c r="TYR111" s="0"/>
      <c r="TYS111" s="0"/>
      <c r="TYT111" s="0"/>
      <c r="TYU111" s="0"/>
      <c r="TYV111" s="0"/>
      <c r="TYW111" s="0"/>
      <c r="TYX111" s="0"/>
      <c r="TYY111" s="0"/>
      <c r="TYZ111" s="0"/>
      <c r="TZA111" s="0"/>
      <c r="TZB111" s="0"/>
      <c r="TZC111" s="0"/>
      <c r="TZD111" s="0"/>
      <c r="TZE111" s="0"/>
      <c r="TZF111" s="0"/>
      <c r="TZG111" s="0"/>
      <c r="TZH111" s="0"/>
      <c r="TZI111" s="0"/>
      <c r="TZJ111" s="0"/>
      <c r="TZK111" s="0"/>
      <c r="TZL111" s="0"/>
      <c r="TZM111" s="0"/>
      <c r="TZN111" s="0"/>
      <c r="TZO111" s="0"/>
      <c r="TZP111" s="0"/>
      <c r="TZQ111" s="0"/>
      <c r="TZR111" s="0"/>
      <c r="TZS111" s="0"/>
      <c r="TZT111" s="0"/>
      <c r="TZU111" s="0"/>
      <c r="TZV111" s="0"/>
      <c r="TZW111" s="0"/>
      <c r="TZX111" s="0"/>
      <c r="TZY111" s="0"/>
      <c r="TZZ111" s="0"/>
      <c r="UAA111" s="0"/>
      <c r="UAB111" s="0"/>
      <c r="UAC111" s="0"/>
      <c r="UAD111" s="0"/>
      <c r="UAE111" s="0"/>
      <c r="UAF111" s="0"/>
      <c r="UAG111" s="0"/>
      <c r="UAH111" s="0"/>
      <c r="UAI111" s="0"/>
      <c r="UAJ111" s="0"/>
      <c r="UAK111" s="0"/>
      <c r="UAL111" s="0"/>
      <c r="UAM111" s="0"/>
      <c r="UAN111" s="0"/>
      <c r="UAO111" s="0"/>
      <c r="UAP111" s="0"/>
      <c r="UAQ111" s="0"/>
      <c r="UAR111" s="0"/>
      <c r="UAS111" s="0"/>
      <c r="UAT111" s="0"/>
      <c r="UAU111" s="0"/>
      <c r="UAV111" s="0"/>
      <c r="UAW111" s="0"/>
      <c r="UAX111" s="0"/>
      <c r="UAY111" s="0"/>
      <c r="UAZ111" s="0"/>
      <c r="UBA111" s="0"/>
      <c r="UBB111" s="0"/>
      <c r="UBC111" s="0"/>
      <c r="UBD111" s="0"/>
      <c r="UBE111" s="0"/>
      <c r="UBF111" s="0"/>
      <c r="UBG111" s="0"/>
      <c r="UBH111" s="0"/>
      <c r="UBI111" s="0"/>
      <c r="UBJ111" s="0"/>
      <c r="UBK111" s="0"/>
      <c r="UBL111" s="0"/>
      <c r="UBM111" s="0"/>
      <c r="UBN111" s="0"/>
      <c r="UBO111" s="0"/>
      <c r="UBP111" s="0"/>
      <c r="UBQ111" s="0"/>
      <c r="UBR111" s="0"/>
      <c r="UBS111" s="0"/>
      <c r="UBT111" s="0"/>
      <c r="UBU111" s="0"/>
      <c r="UBV111" s="0"/>
      <c r="UBW111" s="0"/>
      <c r="UBX111" s="0"/>
      <c r="UBY111" s="0"/>
      <c r="UBZ111" s="0"/>
      <c r="UCA111" s="0"/>
      <c r="UCB111" s="0"/>
      <c r="UCC111" s="0"/>
      <c r="UCD111" s="0"/>
      <c r="UCE111" s="0"/>
      <c r="UCF111" s="0"/>
      <c r="UCG111" s="0"/>
      <c r="UCH111" s="0"/>
      <c r="UCI111" s="0"/>
      <c r="UCJ111" s="0"/>
      <c r="UCK111" s="0"/>
      <c r="UCL111" s="0"/>
      <c r="UCM111" s="0"/>
      <c r="UCN111" s="0"/>
      <c r="UCO111" s="0"/>
      <c r="UCP111" s="0"/>
      <c r="UCQ111" s="0"/>
      <c r="UCR111" s="0"/>
      <c r="UCS111" s="0"/>
      <c r="UCT111" s="0"/>
      <c r="UCU111" s="0"/>
      <c r="UCV111" s="0"/>
      <c r="UCW111" s="0"/>
      <c r="UCX111" s="0"/>
      <c r="UCY111" s="0"/>
      <c r="UCZ111" s="0"/>
      <c r="UDA111" s="0"/>
      <c r="UDB111" s="0"/>
      <c r="UDC111" s="0"/>
      <c r="UDD111" s="0"/>
      <c r="UDE111" s="0"/>
      <c r="UDF111" s="0"/>
      <c r="UDG111" s="0"/>
      <c r="UDH111" s="0"/>
      <c r="UDI111" s="0"/>
      <c r="UDJ111" s="0"/>
      <c r="UDK111" s="0"/>
      <c r="UDL111" s="0"/>
      <c r="UDM111" s="0"/>
      <c r="UDN111" s="0"/>
      <c r="UDO111" s="0"/>
      <c r="UDP111" s="0"/>
      <c r="UDQ111" s="0"/>
      <c r="UDR111" s="0"/>
      <c r="UDS111" s="0"/>
      <c r="UDT111" s="0"/>
      <c r="UDU111" s="0"/>
      <c r="UDV111" s="0"/>
      <c r="UDW111" s="0"/>
      <c r="UDX111" s="0"/>
      <c r="UDY111" s="0"/>
      <c r="UDZ111" s="0"/>
      <c r="UEA111" s="0"/>
      <c r="UEB111" s="0"/>
      <c r="UEC111" s="0"/>
      <c r="UED111" s="0"/>
      <c r="UEE111" s="0"/>
      <c r="UEF111" s="0"/>
      <c r="UEG111" s="0"/>
      <c r="UEH111" s="0"/>
      <c r="UEI111" s="0"/>
      <c r="UEJ111" s="0"/>
      <c r="UEK111" s="0"/>
      <c r="UEL111" s="0"/>
      <c r="UEM111" s="0"/>
      <c r="UEN111" s="0"/>
      <c r="UEO111" s="0"/>
      <c r="UEP111" s="0"/>
      <c r="UEQ111" s="0"/>
      <c r="UER111" s="0"/>
      <c r="UES111" s="0"/>
      <c r="UET111" s="0"/>
      <c r="UEU111" s="0"/>
      <c r="UEV111" s="0"/>
      <c r="UEW111" s="0"/>
      <c r="UEX111" s="0"/>
      <c r="UEY111" s="0"/>
      <c r="UEZ111" s="0"/>
      <c r="UFA111" s="0"/>
      <c r="UFB111" s="0"/>
      <c r="UFC111" s="0"/>
      <c r="UFD111" s="0"/>
      <c r="UFE111" s="0"/>
      <c r="UFF111" s="0"/>
      <c r="UFG111" s="0"/>
      <c r="UFH111" s="0"/>
      <c r="UFI111" s="0"/>
      <c r="UFJ111" s="0"/>
      <c r="UFK111" s="0"/>
      <c r="UFL111" s="0"/>
      <c r="UFM111" s="0"/>
      <c r="UFN111" s="0"/>
      <c r="UFO111" s="0"/>
      <c r="UFP111" s="0"/>
      <c r="UFQ111" s="0"/>
      <c r="UFR111" s="0"/>
      <c r="UFS111" s="0"/>
      <c r="UFT111" s="0"/>
      <c r="UFU111" s="0"/>
      <c r="UFV111" s="0"/>
      <c r="UFW111" s="0"/>
      <c r="UFX111" s="0"/>
      <c r="UFY111" s="0"/>
      <c r="UFZ111" s="0"/>
      <c r="UGA111" s="0"/>
      <c r="UGB111" s="0"/>
      <c r="UGC111" s="0"/>
      <c r="UGD111" s="0"/>
      <c r="UGE111" s="0"/>
      <c r="UGF111" s="0"/>
      <c r="UGG111" s="0"/>
      <c r="UGH111" s="0"/>
      <c r="UGI111" s="0"/>
      <c r="UGJ111" s="0"/>
      <c r="UGK111" s="0"/>
      <c r="UGL111" s="0"/>
      <c r="UGM111" s="0"/>
      <c r="UGN111" s="0"/>
      <c r="UGO111" s="0"/>
      <c r="UGP111" s="0"/>
      <c r="UGQ111" s="0"/>
      <c r="UGR111" s="0"/>
      <c r="UGS111" s="0"/>
      <c r="UGT111" s="0"/>
      <c r="UGU111" s="0"/>
      <c r="UGV111" s="0"/>
      <c r="UGW111" s="0"/>
      <c r="UGX111" s="0"/>
      <c r="UGY111" s="0"/>
      <c r="UGZ111" s="0"/>
      <c r="UHA111" s="0"/>
      <c r="UHB111" s="0"/>
      <c r="UHC111" s="0"/>
      <c r="UHD111" s="0"/>
      <c r="UHE111" s="0"/>
      <c r="UHF111" s="0"/>
      <c r="UHG111" s="0"/>
      <c r="UHH111" s="0"/>
      <c r="UHI111" s="0"/>
      <c r="UHJ111" s="0"/>
      <c r="UHK111" s="0"/>
      <c r="UHL111" s="0"/>
      <c r="UHM111" s="0"/>
      <c r="UHN111" s="0"/>
      <c r="UHO111" s="0"/>
      <c r="UHP111" s="0"/>
      <c r="UHQ111" s="0"/>
      <c r="UHR111" s="0"/>
      <c r="UHS111" s="0"/>
      <c r="UHT111" s="0"/>
      <c r="UHU111" s="0"/>
      <c r="UHV111" s="0"/>
      <c r="UHW111" s="0"/>
      <c r="UHX111" s="0"/>
      <c r="UHY111" s="0"/>
      <c r="UHZ111" s="0"/>
      <c r="UIA111" s="0"/>
      <c r="UIB111" s="0"/>
      <c r="UIC111" s="0"/>
      <c r="UID111" s="0"/>
      <c r="UIE111" s="0"/>
      <c r="UIF111" s="0"/>
      <c r="UIG111" s="0"/>
      <c r="UIH111" s="0"/>
      <c r="UII111" s="0"/>
      <c r="UIJ111" s="0"/>
      <c r="UIK111" s="0"/>
      <c r="UIL111" s="0"/>
      <c r="UIM111" s="0"/>
      <c r="UIN111" s="0"/>
      <c r="UIO111" s="0"/>
      <c r="UIP111" s="0"/>
      <c r="UIQ111" s="0"/>
      <c r="UIR111" s="0"/>
      <c r="UIS111" s="0"/>
      <c r="UIT111" s="0"/>
      <c r="UIU111" s="0"/>
      <c r="UIV111" s="0"/>
      <c r="UIW111" s="0"/>
      <c r="UIX111" s="0"/>
      <c r="UIY111" s="0"/>
      <c r="UIZ111" s="0"/>
      <c r="UJA111" s="0"/>
      <c r="UJB111" s="0"/>
      <c r="UJC111" s="0"/>
      <c r="UJD111" s="0"/>
      <c r="UJE111" s="0"/>
      <c r="UJF111" s="0"/>
      <c r="UJG111" s="0"/>
      <c r="UJH111" s="0"/>
      <c r="UJI111" s="0"/>
      <c r="UJJ111" s="0"/>
      <c r="UJK111" s="0"/>
      <c r="UJL111" s="0"/>
      <c r="UJM111" s="0"/>
      <c r="UJN111" s="0"/>
      <c r="UJO111" s="0"/>
      <c r="UJP111" s="0"/>
      <c r="UJQ111" s="0"/>
      <c r="UJR111" s="0"/>
      <c r="UJS111" s="0"/>
      <c r="UJT111" s="0"/>
      <c r="UJU111" s="0"/>
      <c r="UJV111" s="0"/>
      <c r="UJW111" s="0"/>
      <c r="UJX111" s="0"/>
      <c r="UJY111" s="0"/>
      <c r="UJZ111" s="0"/>
      <c r="UKA111" s="0"/>
      <c r="UKB111" s="0"/>
      <c r="UKC111" s="0"/>
      <c r="UKD111" s="0"/>
      <c r="UKE111" s="0"/>
      <c r="UKF111" s="0"/>
      <c r="UKG111" s="0"/>
      <c r="UKH111" s="0"/>
      <c r="UKI111" s="0"/>
      <c r="UKJ111" s="0"/>
      <c r="UKK111" s="0"/>
      <c r="UKL111" s="0"/>
      <c r="UKM111" s="0"/>
      <c r="UKN111" s="0"/>
      <c r="UKO111" s="0"/>
      <c r="UKP111" s="0"/>
      <c r="UKQ111" s="0"/>
      <c r="UKR111" s="0"/>
      <c r="UKS111" s="0"/>
      <c r="UKT111" s="0"/>
      <c r="UKU111" s="0"/>
      <c r="UKV111" s="0"/>
      <c r="UKW111" s="0"/>
      <c r="UKX111" s="0"/>
      <c r="UKY111" s="0"/>
      <c r="UKZ111" s="0"/>
      <c r="ULA111" s="0"/>
      <c r="ULB111" s="0"/>
      <c r="ULC111" s="0"/>
      <c r="ULD111" s="0"/>
      <c r="ULE111" s="0"/>
      <c r="ULF111" s="0"/>
      <c r="ULG111" s="0"/>
      <c r="ULH111" s="0"/>
      <c r="ULI111" s="0"/>
      <c r="ULJ111" s="0"/>
      <c r="ULK111" s="0"/>
      <c r="ULL111" s="0"/>
      <c r="ULM111" s="0"/>
      <c r="ULN111" s="0"/>
      <c r="ULO111" s="0"/>
      <c r="ULP111" s="0"/>
      <c r="ULQ111" s="0"/>
      <c r="ULR111" s="0"/>
      <c r="ULS111" s="0"/>
      <c r="ULT111" s="0"/>
      <c r="ULU111" s="0"/>
      <c r="ULV111" s="0"/>
      <c r="ULW111" s="0"/>
      <c r="ULX111" s="0"/>
      <c r="ULY111" s="0"/>
      <c r="ULZ111" s="0"/>
      <c r="UMA111" s="0"/>
      <c r="UMB111" s="0"/>
      <c r="UMC111" s="0"/>
      <c r="UMD111" s="0"/>
      <c r="UME111" s="0"/>
      <c r="UMF111" s="0"/>
      <c r="UMG111" s="0"/>
      <c r="UMH111" s="0"/>
      <c r="UMI111" s="0"/>
      <c r="UMJ111" s="0"/>
      <c r="UMK111" s="0"/>
      <c r="UML111" s="0"/>
      <c r="UMM111" s="0"/>
      <c r="UMN111" s="0"/>
      <c r="UMO111" s="0"/>
      <c r="UMP111" s="0"/>
      <c r="UMQ111" s="0"/>
      <c r="UMR111" s="0"/>
      <c r="UMS111" s="0"/>
      <c r="UMT111" s="0"/>
      <c r="UMU111" s="0"/>
      <c r="UMV111" s="0"/>
      <c r="UMW111" s="0"/>
      <c r="UMX111" s="0"/>
      <c r="UMY111" s="0"/>
      <c r="UMZ111" s="0"/>
      <c r="UNA111" s="0"/>
      <c r="UNB111" s="0"/>
      <c r="UNC111" s="0"/>
      <c r="UND111" s="0"/>
      <c r="UNE111" s="0"/>
      <c r="UNF111" s="0"/>
      <c r="UNG111" s="0"/>
      <c r="UNH111" s="0"/>
      <c r="UNI111" s="0"/>
      <c r="UNJ111" s="0"/>
      <c r="UNK111" s="0"/>
      <c r="UNL111" s="0"/>
      <c r="UNM111" s="0"/>
      <c r="UNN111" s="0"/>
      <c r="UNO111" s="0"/>
      <c r="UNP111" s="0"/>
      <c r="UNQ111" s="0"/>
      <c r="UNR111" s="0"/>
      <c r="UNS111" s="0"/>
      <c r="UNT111" s="0"/>
      <c r="UNU111" s="0"/>
      <c r="UNV111" s="0"/>
      <c r="UNW111" s="0"/>
      <c r="UNX111" s="0"/>
      <c r="UNY111" s="0"/>
      <c r="UNZ111" s="0"/>
      <c r="UOA111" s="0"/>
      <c r="UOB111" s="0"/>
      <c r="UOC111" s="0"/>
      <c r="UOD111" s="0"/>
      <c r="UOE111" s="0"/>
      <c r="UOF111" s="0"/>
      <c r="UOG111" s="0"/>
      <c r="UOH111" s="0"/>
      <c r="UOI111" s="0"/>
      <c r="UOJ111" s="0"/>
      <c r="UOK111" s="0"/>
      <c r="UOL111" s="0"/>
      <c r="UOM111" s="0"/>
      <c r="UON111" s="0"/>
      <c r="UOO111" s="0"/>
      <c r="UOP111" s="0"/>
      <c r="UOQ111" s="0"/>
      <c r="UOR111" s="0"/>
      <c r="UOS111" s="0"/>
      <c r="UOT111" s="0"/>
      <c r="UOU111" s="0"/>
      <c r="UOV111" s="0"/>
      <c r="UOW111" s="0"/>
      <c r="UOX111" s="0"/>
      <c r="UOY111" s="0"/>
      <c r="UOZ111" s="0"/>
      <c r="UPA111" s="0"/>
      <c r="UPB111" s="0"/>
      <c r="UPC111" s="0"/>
      <c r="UPD111" s="0"/>
      <c r="UPE111" s="0"/>
      <c r="UPF111" s="0"/>
      <c r="UPG111" s="0"/>
      <c r="UPH111" s="0"/>
      <c r="UPI111" s="0"/>
      <c r="UPJ111" s="0"/>
      <c r="UPK111" s="0"/>
      <c r="UPL111" s="0"/>
      <c r="UPM111" s="0"/>
      <c r="UPN111" s="0"/>
      <c r="UPO111" s="0"/>
      <c r="UPP111" s="0"/>
      <c r="UPQ111" s="0"/>
      <c r="UPR111" s="0"/>
      <c r="UPS111" s="0"/>
      <c r="UPT111" s="0"/>
      <c r="UPU111" s="0"/>
      <c r="UPV111" s="0"/>
      <c r="UPW111" s="0"/>
      <c r="UPX111" s="0"/>
      <c r="UPY111" s="0"/>
      <c r="UPZ111" s="0"/>
      <c r="UQA111" s="0"/>
      <c r="UQB111" s="0"/>
      <c r="UQC111" s="0"/>
      <c r="UQD111" s="0"/>
      <c r="UQE111" s="0"/>
      <c r="UQF111" s="0"/>
      <c r="UQG111" s="0"/>
      <c r="UQH111" s="0"/>
      <c r="UQI111" s="0"/>
      <c r="UQJ111" s="0"/>
      <c r="UQK111" s="0"/>
      <c r="UQL111" s="0"/>
      <c r="UQM111" s="0"/>
      <c r="UQN111" s="0"/>
      <c r="UQO111" s="0"/>
      <c r="UQP111" s="0"/>
      <c r="UQQ111" s="0"/>
      <c r="UQR111" s="0"/>
      <c r="UQS111" s="0"/>
      <c r="UQT111" s="0"/>
      <c r="UQU111" s="0"/>
      <c r="UQV111" s="0"/>
      <c r="UQW111" s="0"/>
      <c r="UQX111" s="0"/>
      <c r="UQY111" s="0"/>
      <c r="UQZ111" s="0"/>
      <c r="URA111" s="0"/>
      <c r="URB111" s="0"/>
      <c r="URC111" s="0"/>
      <c r="URD111" s="0"/>
      <c r="URE111" s="0"/>
      <c r="URF111" s="0"/>
      <c r="URG111" s="0"/>
      <c r="URH111" s="0"/>
      <c r="URI111" s="0"/>
      <c r="URJ111" s="0"/>
      <c r="URK111" s="0"/>
      <c r="URL111" s="0"/>
      <c r="URM111" s="0"/>
      <c r="URN111" s="0"/>
      <c r="URO111" s="0"/>
      <c r="URP111" s="0"/>
      <c r="URQ111" s="0"/>
      <c r="URR111" s="0"/>
      <c r="URS111" s="0"/>
      <c r="URT111" s="0"/>
      <c r="URU111" s="0"/>
      <c r="URV111" s="0"/>
      <c r="URW111" s="0"/>
      <c r="URX111" s="0"/>
      <c r="URY111" s="0"/>
      <c r="URZ111" s="0"/>
      <c r="USA111" s="0"/>
      <c r="USB111" s="0"/>
      <c r="USC111" s="0"/>
      <c r="USD111" s="0"/>
      <c r="USE111" s="0"/>
      <c r="USF111" s="0"/>
      <c r="USG111" s="0"/>
      <c r="USH111" s="0"/>
      <c r="USI111" s="0"/>
      <c r="USJ111" s="0"/>
      <c r="USK111" s="0"/>
      <c r="USL111" s="0"/>
      <c r="USM111" s="0"/>
      <c r="USN111" s="0"/>
      <c r="USO111" s="0"/>
      <c r="USP111" s="0"/>
      <c r="USQ111" s="0"/>
      <c r="USR111" s="0"/>
      <c r="USS111" s="0"/>
      <c r="UST111" s="0"/>
      <c r="USU111" s="0"/>
      <c r="USV111" s="0"/>
      <c r="USW111" s="0"/>
      <c r="USX111" s="0"/>
      <c r="USY111" s="0"/>
      <c r="USZ111" s="0"/>
      <c r="UTA111" s="0"/>
      <c r="UTB111" s="0"/>
      <c r="UTC111" s="0"/>
      <c r="UTD111" s="0"/>
      <c r="UTE111" s="0"/>
      <c r="UTF111" s="0"/>
      <c r="UTG111" s="0"/>
      <c r="UTH111" s="0"/>
      <c r="UTI111" s="0"/>
      <c r="UTJ111" s="0"/>
      <c r="UTK111" s="0"/>
      <c r="UTL111" s="0"/>
      <c r="UTM111" s="0"/>
      <c r="UTN111" s="0"/>
      <c r="UTO111" s="0"/>
      <c r="UTP111" s="0"/>
      <c r="UTQ111" s="0"/>
      <c r="UTR111" s="0"/>
      <c r="UTS111" s="0"/>
      <c r="UTT111" s="0"/>
      <c r="UTU111" s="0"/>
      <c r="UTV111" s="0"/>
      <c r="UTW111" s="0"/>
      <c r="UTX111" s="0"/>
      <c r="UTY111" s="0"/>
      <c r="UTZ111" s="0"/>
      <c r="UUA111" s="0"/>
      <c r="UUB111" s="0"/>
      <c r="UUC111" s="0"/>
      <c r="UUD111" s="0"/>
      <c r="UUE111" s="0"/>
      <c r="UUF111" s="0"/>
      <c r="UUG111" s="0"/>
      <c r="UUH111" s="0"/>
      <c r="UUI111" s="0"/>
      <c r="UUJ111" s="0"/>
      <c r="UUK111" s="0"/>
      <c r="UUL111" s="0"/>
      <c r="UUM111" s="0"/>
      <c r="UUN111" s="0"/>
      <c r="UUO111" s="0"/>
      <c r="UUP111" s="0"/>
      <c r="UUQ111" s="0"/>
      <c r="UUR111" s="0"/>
      <c r="UUS111" s="0"/>
      <c r="UUT111" s="0"/>
      <c r="UUU111" s="0"/>
      <c r="UUV111" s="0"/>
      <c r="UUW111" s="0"/>
      <c r="UUX111" s="0"/>
      <c r="UUY111" s="0"/>
      <c r="UUZ111" s="0"/>
      <c r="UVA111" s="0"/>
      <c r="UVB111" s="0"/>
      <c r="UVC111" s="0"/>
      <c r="UVD111" s="0"/>
      <c r="UVE111" s="0"/>
      <c r="UVF111" s="0"/>
      <c r="UVG111" s="0"/>
      <c r="UVH111" s="0"/>
      <c r="UVI111" s="0"/>
      <c r="UVJ111" s="0"/>
      <c r="UVK111" s="0"/>
      <c r="UVL111" s="0"/>
      <c r="UVM111" s="0"/>
      <c r="UVN111" s="0"/>
      <c r="UVO111" s="0"/>
      <c r="UVP111" s="0"/>
      <c r="UVQ111" s="0"/>
      <c r="UVR111" s="0"/>
      <c r="UVS111" s="0"/>
      <c r="UVT111" s="0"/>
      <c r="UVU111" s="0"/>
      <c r="UVV111" s="0"/>
      <c r="UVW111" s="0"/>
      <c r="UVX111" s="0"/>
      <c r="UVY111" s="0"/>
      <c r="UVZ111" s="0"/>
      <c r="UWA111" s="0"/>
      <c r="UWB111" s="0"/>
      <c r="UWC111" s="0"/>
      <c r="UWD111" s="0"/>
      <c r="UWE111" s="0"/>
      <c r="UWF111" s="0"/>
      <c r="UWG111" s="0"/>
      <c r="UWH111" s="0"/>
      <c r="UWI111" s="0"/>
      <c r="UWJ111" s="0"/>
      <c r="UWK111" s="0"/>
      <c r="UWL111" s="0"/>
      <c r="UWM111" s="0"/>
      <c r="UWN111" s="0"/>
      <c r="UWO111" s="0"/>
      <c r="UWP111" s="0"/>
      <c r="UWQ111" s="0"/>
      <c r="UWR111" s="0"/>
      <c r="UWS111" s="0"/>
      <c r="UWT111" s="0"/>
      <c r="UWU111" s="0"/>
      <c r="UWV111" s="0"/>
      <c r="UWW111" s="0"/>
      <c r="UWX111" s="0"/>
      <c r="UWY111" s="0"/>
      <c r="UWZ111" s="0"/>
      <c r="UXA111" s="0"/>
      <c r="UXB111" s="0"/>
      <c r="UXC111" s="0"/>
      <c r="UXD111" s="0"/>
      <c r="UXE111" s="0"/>
      <c r="UXF111" s="0"/>
      <c r="UXG111" s="0"/>
      <c r="UXH111" s="0"/>
      <c r="UXI111" s="0"/>
      <c r="UXJ111" s="0"/>
      <c r="UXK111" s="0"/>
      <c r="UXL111" s="0"/>
      <c r="UXM111" s="0"/>
      <c r="UXN111" s="0"/>
      <c r="UXO111" s="0"/>
      <c r="UXP111" s="0"/>
      <c r="UXQ111" s="0"/>
      <c r="UXR111" s="0"/>
      <c r="UXS111" s="0"/>
      <c r="UXT111" s="0"/>
      <c r="UXU111" s="0"/>
      <c r="UXV111" s="0"/>
      <c r="UXW111" s="0"/>
      <c r="UXX111" s="0"/>
      <c r="UXY111" s="0"/>
      <c r="UXZ111" s="0"/>
      <c r="UYA111" s="0"/>
      <c r="UYB111" s="0"/>
      <c r="UYC111" s="0"/>
      <c r="UYD111" s="0"/>
      <c r="UYE111" s="0"/>
      <c r="UYF111" s="0"/>
      <c r="UYG111" s="0"/>
      <c r="UYH111" s="0"/>
      <c r="UYI111" s="0"/>
      <c r="UYJ111" s="0"/>
      <c r="UYK111" s="0"/>
      <c r="UYL111" s="0"/>
      <c r="UYM111" s="0"/>
      <c r="UYN111" s="0"/>
      <c r="UYO111" s="0"/>
      <c r="UYP111" s="0"/>
      <c r="UYQ111" s="0"/>
      <c r="UYR111" s="0"/>
      <c r="UYS111" s="0"/>
      <c r="UYT111" s="0"/>
      <c r="UYU111" s="0"/>
      <c r="UYV111" s="0"/>
      <c r="UYW111" s="0"/>
      <c r="UYX111" s="0"/>
      <c r="UYY111" s="0"/>
      <c r="UYZ111" s="0"/>
      <c r="UZA111" s="0"/>
      <c r="UZB111" s="0"/>
      <c r="UZC111" s="0"/>
      <c r="UZD111" s="0"/>
      <c r="UZE111" s="0"/>
      <c r="UZF111" s="0"/>
      <c r="UZG111" s="0"/>
      <c r="UZH111" s="0"/>
      <c r="UZI111" s="0"/>
      <c r="UZJ111" s="0"/>
      <c r="UZK111" s="0"/>
      <c r="UZL111" s="0"/>
      <c r="UZM111" s="0"/>
      <c r="UZN111" s="0"/>
      <c r="UZO111" s="0"/>
      <c r="UZP111" s="0"/>
      <c r="UZQ111" s="0"/>
      <c r="UZR111" s="0"/>
      <c r="UZS111" s="0"/>
      <c r="UZT111" s="0"/>
      <c r="UZU111" s="0"/>
      <c r="UZV111" s="0"/>
      <c r="UZW111" s="0"/>
      <c r="UZX111" s="0"/>
      <c r="UZY111" s="0"/>
      <c r="UZZ111" s="0"/>
      <c r="VAA111" s="0"/>
      <c r="VAB111" s="0"/>
      <c r="VAC111" s="0"/>
      <c r="VAD111" s="0"/>
      <c r="VAE111" s="0"/>
      <c r="VAF111" s="0"/>
      <c r="VAG111" s="0"/>
      <c r="VAH111" s="0"/>
      <c r="VAI111" s="0"/>
      <c r="VAJ111" s="0"/>
      <c r="VAK111" s="0"/>
      <c r="VAL111" s="0"/>
      <c r="VAM111" s="0"/>
      <c r="VAN111" s="0"/>
      <c r="VAO111" s="0"/>
      <c r="VAP111" s="0"/>
      <c r="VAQ111" s="0"/>
      <c r="VAR111" s="0"/>
      <c r="VAS111" s="0"/>
      <c r="VAT111" s="0"/>
      <c r="VAU111" s="0"/>
      <c r="VAV111" s="0"/>
      <c r="VAW111" s="0"/>
      <c r="VAX111" s="0"/>
      <c r="VAY111" s="0"/>
      <c r="VAZ111" s="0"/>
      <c r="VBA111" s="0"/>
      <c r="VBB111" s="0"/>
      <c r="VBC111" s="0"/>
      <c r="VBD111" s="0"/>
      <c r="VBE111" s="0"/>
      <c r="VBF111" s="0"/>
      <c r="VBG111" s="0"/>
      <c r="VBH111" s="0"/>
      <c r="VBI111" s="0"/>
      <c r="VBJ111" s="0"/>
      <c r="VBK111" s="0"/>
      <c r="VBL111" s="0"/>
      <c r="VBM111" s="0"/>
      <c r="VBN111" s="0"/>
      <c r="VBO111" s="0"/>
      <c r="VBP111" s="0"/>
      <c r="VBQ111" s="0"/>
      <c r="VBR111" s="0"/>
      <c r="VBS111" s="0"/>
      <c r="VBT111" s="0"/>
      <c r="VBU111" s="0"/>
      <c r="VBV111" s="0"/>
      <c r="VBW111" s="0"/>
      <c r="VBX111" s="0"/>
      <c r="VBY111" s="0"/>
      <c r="VBZ111" s="0"/>
      <c r="VCA111" s="0"/>
      <c r="VCB111" s="0"/>
      <c r="VCC111" s="0"/>
      <c r="VCD111" s="0"/>
      <c r="VCE111" s="0"/>
      <c r="VCF111" s="0"/>
      <c r="VCG111" s="0"/>
      <c r="VCH111" s="0"/>
      <c r="VCI111" s="0"/>
      <c r="VCJ111" s="0"/>
      <c r="VCK111" s="0"/>
      <c r="VCL111" s="0"/>
      <c r="VCM111" s="0"/>
      <c r="VCN111" s="0"/>
      <c r="VCO111" s="0"/>
      <c r="VCP111" s="0"/>
      <c r="VCQ111" s="0"/>
      <c r="VCR111" s="0"/>
      <c r="VCS111" s="0"/>
      <c r="VCT111" s="0"/>
      <c r="VCU111" s="0"/>
      <c r="VCV111" s="0"/>
      <c r="VCW111" s="0"/>
      <c r="VCX111" s="0"/>
      <c r="VCY111" s="0"/>
      <c r="VCZ111" s="0"/>
      <c r="VDA111" s="0"/>
      <c r="VDB111" s="0"/>
      <c r="VDC111" s="0"/>
      <c r="VDD111" s="0"/>
      <c r="VDE111" s="0"/>
      <c r="VDF111" s="0"/>
      <c r="VDG111" s="0"/>
      <c r="VDH111" s="0"/>
      <c r="VDI111" s="0"/>
      <c r="VDJ111" s="0"/>
      <c r="VDK111" s="0"/>
      <c r="VDL111" s="0"/>
      <c r="VDM111" s="0"/>
      <c r="VDN111" s="0"/>
      <c r="VDO111" s="0"/>
      <c r="VDP111" s="0"/>
      <c r="VDQ111" s="0"/>
      <c r="VDR111" s="0"/>
      <c r="VDS111" s="0"/>
      <c r="VDT111" s="0"/>
      <c r="VDU111" s="0"/>
      <c r="VDV111" s="0"/>
      <c r="VDW111" s="0"/>
      <c r="VDX111" s="0"/>
      <c r="VDY111" s="0"/>
      <c r="VDZ111" s="0"/>
      <c r="VEA111" s="0"/>
      <c r="VEB111" s="0"/>
      <c r="VEC111" s="0"/>
      <c r="VED111" s="0"/>
      <c r="VEE111" s="0"/>
      <c r="VEF111" s="0"/>
      <c r="VEG111" s="0"/>
      <c r="VEH111" s="0"/>
      <c r="VEI111" s="0"/>
      <c r="VEJ111" s="0"/>
      <c r="VEK111" s="0"/>
      <c r="VEL111" s="0"/>
      <c r="VEM111" s="0"/>
      <c r="VEN111" s="0"/>
      <c r="VEO111" s="0"/>
      <c r="VEP111" s="0"/>
      <c r="VEQ111" s="0"/>
      <c r="VER111" s="0"/>
      <c r="VES111" s="0"/>
      <c r="VET111" s="0"/>
      <c r="VEU111" s="0"/>
      <c r="VEV111" s="0"/>
      <c r="VEW111" s="0"/>
      <c r="VEX111" s="0"/>
      <c r="VEY111" s="0"/>
      <c r="VEZ111" s="0"/>
      <c r="VFA111" s="0"/>
      <c r="VFB111" s="0"/>
      <c r="VFC111" s="0"/>
      <c r="VFD111" s="0"/>
      <c r="VFE111" s="0"/>
      <c r="VFF111" s="0"/>
      <c r="VFG111" s="0"/>
      <c r="VFH111" s="0"/>
      <c r="VFI111" s="0"/>
      <c r="VFJ111" s="0"/>
      <c r="VFK111" s="0"/>
      <c r="VFL111" s="0"/>
      <c r="VFM111" s="0"/>
      <c r="VFN111" s="0"/>
      <c r="VFO111" s="0"/>
      <c r="VFP111" s="0"/>
      <c r="VFQ111" s="0"/>
      <c r="VFR111" s="0"/>
      <c r="VFS111" s="0"/>
      <c r="VFT111" s="0"/>
      <c r="VFU111" s="0"/>
      <c r="VFV111" s="0"/>
      <c r="VFW111" s="0"/>
      <c r="VFX111" s="0"/>
      <c r="VFY111" s="0"/>
      <c r="VFZ111" s="0"/>
      <c r="VGA111" s="0"/>
      <c r="VGB111" s="0"/>
      <c r="VGC111" s="0"/>
      <c r="VGD111" s="0"/>
      <c r="VGE111" s="0"/>
      <c r="VGF111" s="0"/>
      <c r="VGG111" s="0"/>
      <c r="VGH111" s="0"/>
      <c r="VGI111" s="0"/>
      <c r="VGJ111" s="0"/>
      <c r="VGK111" s="0"/>
      <c r="VGL111" s="0"/>
      <c r="VGM111" s="0"/>
      <c r="VGN111" s="0"/>
      <c r="VGO111" s="0"/>
      <c r="VGP111" s="0"/>
      <c r="VGQ111" s="0"/>
      <c r="VGR111" s="0"/>
      <c r="VGS111" s="0"/>
      <c r="VGT111" s="0"/>
      <c r="VGU111" s="0"/>
      <c r="VGV111" s="0"/>
      <c r="VGW111" s="0"/>
      <c r="VGX111" s="0"/>
      <c r="VGY111" s="0"/>
      <c r="VGZ111" s="0"/>
      <c r="VHA111" s="0"/>
      <c r="VHB111" s="0"/>
      <c r="VHC111" s="0"/>
      <c r="VHD111" s="0"/>
      <c r="VHE111" s="0"/>
      <c r="VHF111" s="0"/>
      <c r="VHG111" s="0"/>
      <c r="VHH111" s="0"/>
      <c r="VHI111" s="0"/>
      <c r="VHJ111" s="0"/>
      <c r="VHK111" s="0"/>
      <c r="VHL111" s="0"/>
      <c r="VHM111" s="0"/>
      <c r="VHN111" s="0"/>
      <c r="VHO111" s="0"/>
      <c r="VHP111" s="0"/>
      <c r="VHQ111" s="0"/>
      <c r="VHR111" s="0"/>
      <c r="VHS111" s="0"/>
      <c r="VHT111" s="0"/>
      <c r="VHU111" s="0"/>
      <c r="VHV111" s="0"/>
      <c r="VHW111" s="0"/>
      <c r="VHX111" s="0"/>
      <c r="VHY111" s="0"/>
      <c r="VHZ111" s="0"/>
      <c r="VIA111" s="0"/>
      <c r="VIB111" s="0"/>
      <c r="VIC111" s="0"/>
      <c r="VID111" s="0"/>
      <c r="VIE111" s="0"/>
      <c r="VIF111" s="0"/>
      <c r="VIG111" s="0"/>
      <c r="VIH111" s="0"/>
      <c r="VII111" s="0"/>
      <c r="VIJ111" s="0"/>
      <c r="VIK111" s="0"/>
      <c r="VIL111" s="0"/>
      <c r="VIM111" s="0"/>
      <c r="VIN111" s="0"/>
      <c r="VIO111" s="0"/>
      <c r="VIP111" s="0"/>
      <c r="VIQ111" s="0"/>
      <c r="VIR111" s="0"/>
      <c r="VIS111" s="0"/>
      <c r="VIT111" s="0"/>
      <c r="VIU111" s="0"/>
      <c r="VIV111" s="0"/>
      <c r="VIW111" s="0"/>
      <c r="VIX111" s="0"/>
      <c r="VIY111" s="0"/>
      <c r="VIZ111" s="0"/>
      <c r="VJA111" s="0"/>
      <c r="VJB111" s="0"/>
      <c r="VJC111" s="0"/>
      <c r="VJD111" s="0"/>
      <c r="VJE111" s="0"/>
      <c r="VJF111" s="0"/>
      <c r="VJG111" s="0"/>
      <c r="VJH111" s="0"/>
      <c r="VJI111" s="0"/>
      <c r="VJJ111" s="0"/>
      <c r="VJK111" s="0"/>
      <c r="VJL111" s="0"/>
      <c r="VJM111" s="0"/>
      <c r="VJN111" s="0"/>
      <c r="VJO111" s="0"/>
      <c r="VJP111" s="0"/>
      <c r="VJQ111" s="0"/>
      <c r="VJR111" s="0"/>
      <c r="VJS111" s="0"/>
      <c r="VJT111" s="0"/>
      <c r="VJU111" s="0"/>
      <c r="VJV111" s="0"/>
      <c r="VJW111" s="0"/>
      <c r="VJX111" s="0"/>
      <c r="VJY111" s="0"/>
      <c r="VJZ111" s="0"/>
      <c r="VKA111" s="0"/>
      <c r="VKB111" s="0"/>
      <c r="VKC111" s="0"/>
      <c r="VKD111" s="0"/>
      <c r="VKE111" s="0"/>
      <c r="VKF111" s="0"/>
      <c r="VKG111" s="0"/>
      <c r="VKH111" s="0"/>
      <c r="VKI111" s="0"/>
      <c r="VKJ111" s="0"/>
      <c r="VKK111" s="0"/>
      <c r="VKL111" s="0"/>
      <c r="VKM111" s="0"/>
      <c r="VKN111" s="0"/>
      <c r="VKO111" s="0"/>
      <c r="VKP111" s="0"/>
      <c r="VKQ111" s="0"/>
      <c r="VKR111" s="0"/>
      <c r="VKS111" s="0"/>
      <c r="VKT111" s="0"/>
      <c r="VKU111" s="0"/>
      <c r="VKV111" s="0"/>
      <c r="VKW111" s="0"/>
      <c r="VKX111" s="0"/>
      <c r="VKY111" s="0"/>
      <c r="VKZ111" s="0"/>
      <c r="VLA111" s="0"/>
      <c r="VLB111" s="0"/>
      <c r="VLC111" s="0"/>
      <c r="VLD111" s="0"/>
      <c r="VLE111" s="0"/>
      <c r="VLF111" s="0"/>
      <c r="VLG111" s="0"/>
      <c r="VLH111" s="0"/>
      <c r="VLI111" s="0"/>
      <c r="VLJ111" s="0"/>
      <c r="VLK111" s="0"/>
      <c r="VLL111" s="0"/>
      <c r="VLM111" s="0"/>
      <c r="VLN111" s="0"/>
      <c r="VLO111" s="0"/>
      <c r="VLP111" s="0"/>
      <c r="VLQ111" s="0"/>
      <c r="VLR111" s="0"/>
      <c r="VLS111" s="0"/>
      <c r="VLT111" s="0"/>
      <c r="VLU111" s="0"/>
      <c r="VLV111" s="0"/>
      <c r="VLW111" s="0"/>
      <c r="VLX111" s="0"/>
      <c r="VLY111" s="0"/>
      <c r="VLZ111" s="0"/>
      <c r="VMA111" s="0"/>
      <c r="VMB111" s="0"/>
      <c r="VMC111" s="0"/>
      <c r="VMD111" s="0"/>
      <c r="VME111" s="0"/>
      <c r="VMF111" s="0"/>
      <c r="VMG111" s="0"/>
      <c r="VMH111" s="0"/>
      <c r="VMI111" s="0"/>
      <c r="VMJ111" s="0"/>
      <c r="VMK111" s="0"/>
      <c r="VML111" s="0"/>
      <c r="VMM111" s="0"/>
      <c r="VMN111" s="0"/>
      <c r="VMO111" s="0"/>
      <c r="VMP111" s="0"/>
      <c r="VMQ111" s="0"/>
      <c r="VMR111" s="0"/>
      <c r="VMS111" s="0"/>
      <c r="VMT111" s="0"/>
      <c r="VMU111" s="0"/>
      <c r="VMV111" s="0"/>
      <c r="VMW111" s="0"/>
      <c r="VMX111" s="0"/>
      <c r="VMY111" s="0"/>
      <c r="VMZ111" s="0"/>
      <c r="VNA111" s="0"/>
      <c r="VNB111" s="0"/>
      <c r="VNC111" s="0"/>
      <c r="VND111" s="0"/>
      <c r="VNE111" s="0"/>
      <c r="VNF111" s="0"/>
      <c r="VNG111" s="0"/>
      <c r="VNH111" s="0"/>
      <c r="VNI111" s="0"/>
      <c r="VNJ111" s="0"/>
      <c r="VNK111" s="0"/>
      <c r="VNL111" s="0"/>
      <c r="VNM111" s="0"/>
      <c r="VNN111" s="0"/>
      <c r="VNO111" s="0"/>
      <c r="VNP111" s="0"/>
      <c r="VNQ111" s="0"/>
      <c r="VNR111" s="0"/>
      <c r="VNS111" s="0"/>
      <c r="VNT111" s="0"/>
      <c r="VNU111" s="0"/>
      <c r="VNV111" s="0"/>
      <c r="VNW111" s="0"/>
      <c r="VNX111" s="0"/>
      <c r="VNY111" s="0"/>
      <c r="VNZ111" s="0"/>
      <c r="VOA111" s="0"/>
      <c r="VOB111" s="0"/>
      <c r="VOC111" s="0"/>
      <c r="VOD111" s="0"/>
      <c r="VOE111" s="0"/>
      <c r="VOF111" s="0"/>
      <c r="VOG111" s="0"/>
      <c r="VOH111" s="0"/>
      <c r="VOI111" s="0"/>
      <c r="VOJ111" s="0"/>
      <c r="VOK111" s="0"/>
      <c r="VOL111" s="0"/>
      <c r="VOM111" s="0"/>
      <c r="VON111" s="0"/>
      <c r="VOO111" s="0"/>
      <c r="VOP111" s="0"/>
      <c r="VOQ111" s="0"/>
      <c r="VOR111" s="0"/>
      <c r="VOS111" s="0"/>
      <c r="VOT111" s="0"/>
      <c r="VOU111" s="0"/>
      <c r="VOV111" s="0"/>
      <c r="VOW111" s="0"/>
      <c r="VOX111" s="0"/>
      <c r="VOY111" s="0"/>
      <c r="VOZ111" s="0"/>
      <c r="VPA111" s="0"/>
      <c r="VPB111" s="0"/>
      <c r="VPC111" s="0"/>
      <c r="VPD111" s="0"/>
      <c r="VPE111" s="0"/>
      <c r="VPF111" s="0"/>
      <c r="VPG111" s="0"/>
      <c r="VPH111" s="0"/>
      <c r="VPI111" s="0"/>
      <c r="VPJ111" s="0"/>
      <c r="VPK111" s="0"/>
      <c r="VPL111" s="0"/>
      <c r="VPM111" s="0"/>
      <c r="VPN111" s="0"/>
      <c r="VPO111" s="0"/>
      <c r="VPP111" s="0"/>
      <c r="VPQ111" s="0"/>
      <c r="VPR111" s="0"/>
      <c r="VPS111" s="0"/>
      <c r="VPT111" s="0"/>
      <c r="VPU111" s="0"/>
      <c r="VPV111" s="0"/>
      <c r="VPW111" s="0"/>
      <c r="VPX111" s="0"/>
      <c r="VPY111" s="0"/>
      <c r="VPZ111" s="0"/>
      <c r="VQA111" s="0"/>
      <c r="VQB111" s="0"/>
      <c r="VQC111" s="0"/>
      <c r="VQD111" s="0"/>
      <c r="VQE111" s="0"/>
      <c r="VQF111" s="0"/>
      <c r="VQG111" s="0"/>
      <c r="VQH111" s="0"/>
      <c r="VQI111" s="0"/>
      <c r="VQJ111" s="0"/>
      <c r="VQK111" s="0"/>
      <c r="VQL111" s="0"/>
      <c r="VQM111" s="0"/>
      <c r="VQN111" s="0"/>
      <c r="VQO111" s="0"/>
      <c r="VQP111" s="0"/>
      <c r="VQQ111" s="0"/>
      <c r="VQR111" s="0"/>
      <c r="VQS111" s="0"/>
      <c r="VQT111" s="0"/>
      <c r="VQU111" s="0"/>
      <c r="VQV111" s="0"/>
      <c r="VQW111" s="0"/>
      <c r="VQX111" s="0"/>
      <c r="VQY111" s="0"/>
      <c r="VQZ111" s="0"/>
      <c r="VRA111" s="0"/>
      <c r="VRB111" s="0"/>
      <c r="VRC111" s="0"/>
      <c r="VRD111" s="0"/>
      <c r="VRE111" s="0"/>
      <c r="VRF111" s="0"/>
      <c r="VRG111" s="0"/>
      <c r="VRH111" s="0"/>
      <c r="VRI111" s="0"/>
      <c r="VRJ111" s="0"/>
      <c r="VRK111" s="0"/>
      <c r="VRL111" s="0"/>
      <c r="VRM111" s="0"/>
      <c r="VRN111" s="0"/>
      <c r="VRO111" s="0"/>
      <c r="VRP111" s="0"/>
      <c r="VRQ111" s="0"/>
      <c r="VRR111" s="0"/>
      <c r="VRS111" s="0"/>
      <c r="VRT111" s="0"/>
      <c r="VRU111" s="0"/>
      <c r="VRV111" s="0"/>
      <c r="VRW111" s="0"/>
      <c r="VRX111" s="0"/>
      <c r="VRY111" s="0"/>
      <c r="VRZ111" s="0"/>
      <c r="VSA111" s="0"/>
      <c r="VSB111" s="0"/>
      <c r="VSC111" s="0"/>
      <c r="VSD111" s="0"/>
      <c r="VSE111" s="0"/>
      <c r="VSF111" s="0"/>
      <c r="VSG111" s="0"/>
      <c r="VSH111" s="0"/>
      <c r="VSI111" s="0"/>
      <c r="VSJ111" s="0"/>
      <c r="VSK111" s="0"/>
      <c r="VSL111" s="0"/>
      <c r="VSM111" s="0"/>
      <c r="VSN111" s="0"/>
      <c r="VSO111" s="0"/>
      <c r="VSP111" s="0"/>
      <c r="VSQ111" s="0"/>
      <c r="VSR111" s="0"/>
      <c r="VSS111" s="0"/>
      <c r="VST111" s="0"/>
      <c r="VSU111" s="0"/>
      <c r="VSV111" s="0"/>
      <c r="VSW111" s="0"/>
      <c r="VSX111" s="0"/>
      <c r="VSY111" s="0"/>
      <c r="VSZ111" s="0"/>
      <c r="VTA111" s="0"/>
      <c r="VTB111" s="0"/>
      <c r="VTC111" s="0"/>
      <c r="VTD111" s="0"/>
      <c r="VTE111" s="0"/>
      <c r="VTF111" s="0"/>
      <c r="VTG111" s="0"/>
      <c r="VTH111" s="0"/>
      <c r="VTI111" s="0"/>
      <c r="VTJ111" s="0"/>
      <c r="VTK111" s="0"/>
      <c r="VTL111" s="0"/>
      <c r="VTM111" s="0"/>
      <c r="VTN111" s="0"/>
      <c r="VTO111" s="0"/>
      <c r="VTP111" s="0"/>
      <c r="VTQ111" s="0"/>
      <c r="VTR111" s="0"/>
      <c r="VTS111" s="0"/>
      <c r="VTT111" s="0"/>
      <c r="VTU111" s="0"/>
      <c r="VTV111" s="0"/>
      <c r="VTW111" s="0"/>
      <c r="VTX111" s="0"/>
      <c r="VTY111" s="0"/>
      <c r="VTZ111" s="0"/>
      <c r="VUA111" s="0"/>
      <c r="VUB111" s="0"/>
      <c r="VUC111" s="0"/>
      <c r="VUD111" s="0"/>
      <c r="VUE111" s="0"/>
      <c r="VUF111" s="0"/>
      <c r="VUG111" s="0"/>
      <c r="VUH111" s="0"/>
      <c r="VUI111" s="0"/>
      <c r="VUJ111" s="0"/>
      <c r="VUK111" s="0"/>
      <c r="VUL111" s="0"/>
      <c r="VUM111" s="0"/>
      <c r="VUN111" s="0"/>
      <c r="VUO111" s="0"/>
      <c r="VUP111" s="0"/>
      <c r="VUQ111" s="0"/>
      <c r="VUR111" s="0"/>
      <c r="VUS111" s="0"/>
      <c r="VUT111" s="0"/>
      <c r="VUU111" s="0"/>
      <c r="VUV111" s="0"/>
      <c r="VUW111" s="0"/>
      <c r="VUX111" s="0"/>
      <c r="VUY111" s="0"/>
      <c r="VUZ111" s="0"/>
      <c r="VVA111" s="0"/>
      <c r="VVB111" s="0"/>
      <c r="VVC111" s="0"/>
      <c r="VVD111" s="0"/>
      <c r="VVE111" s="0"/>
      <c r="VVF111" s="0"/>
      <c r="VVG111" s="0"/>
      <c r="VVH111" s="0"/>
      <c r="VVI111" s="0"/>
      <c r="VVJ111" s="0"/>
      <c r="VVK111" s="0"/>
      <c r="VVL111" s="0"/>
      <c r="VVM111" s="0"/>
      <c r="VVN111" s="0"/>
      <c r="VVO111" s="0"/>
      <c r="VVP111" s="0"/>
      <c r="VVQ111" s="0"/>
      <c r="VVR111" s="0"/>
      <c r="VVS111" s="0"/>
      <c r="VVT111" s="0"/>
      <c r="VVU111" s="0"/>
      <c r="VVV111" s="0"/>
      <c r="VVW111" s="0"/>
      <c r="VVX111" s="0"/>
      <c r="VVY111" s="0"/>
      <c r="VVZ111" s="0"/>
      <c r="VWA111" s="0"/>
      <c r="VWB111" s="0"/>
      <c r="VWC111" s="0"/>
      <c r="VWD111" s="0"/>
      <c r="VWE111" s="0"/>
      <c r="VWF111" s="0"/>
      <c r="VWG111" s="0"/>
      <c r="VWH111" s="0"/>
      <c r="VWI111" s="0"/>
      <c r="VWJ111" s="0"/>
      <c r="VWK111" s="0"/>
      <c r="VWL111" s="0"/>
      <c r="VWM111" s="0"/>
      <c r="VWN111" s="0"/>
      <c r="VWO111" s="0"/>
      <c r="VWP111" s="0"/>
      <c r="VWQ111" s="0"/>
      <c r="VWR111" s="0"/>
      <c r="VWS111" s="0"/>
      <c r="VWT111" s="0"/>
      <c r="VWU111" s="0"/>
      <c r="VWV111" s="0"/>
      <c r="VWW111" s="0"/>
      <c r="VWX111" s="0"/>
      <c r="VWY111" s="0"/>
      <c r="VWZ111" s="0"/>
      <c r="VXA111" s="0"/>
      <c r="VXB111" s="0"/>
      <c r="VXC111" s="0"/>
      <c r="VXD111" s="0"/>
      <c r="VXE111" s="0"/>
      <c r="VXF111" s="0"/>
      <c r="VXG111" s="0"/>
      <c r="VXH111" s="0"/>
      <c r="VXI111" s="0"/>
      <c r="VXJ111" s="0"/>
      <c r="VXK111" s="0"/>
      <c r="VXL111" s="0"/>
      <c r="VXM111" s="0"/>
      <c r="VXN111" s="0"/>
      <c r="VXO111" s="0"/>
      <c r="VXP111" s="0"/>
      <c r="VXQ111" s="0"/>
      <c r="VXR111" s="0"/>
      <c r="VXS111" s="0"/>
      <c r="VXT111" s="0"/>
      <c r="VXU111" s="0"/>
      <c r="VXV111" s="0"/>
      <c r="VXW111" s="0"/>
      <c r="VXX111" s="0"/>
      <c r="VXY111" s="0"/>
      <c r="VXZ111" s="0"/>
      <c r="VYA111" s="0"/>
      <c r="VYB111" s="0"/>
      <c r="VYC111" s="0"/>
      <c r="VYD111" s="0"/>
      <c r="VYE111" s="0"/>
      <c r="VYF111" s="0"/>
      <c r="VYG111" s="0"/>
      <c r="VYH111" s="0"/>
      <c r="VYI111" s="0"/>
      <c r="VYJ111" s="0"/>
      <c r="VYK111" s="0"/>
      <c r="VYL111" s="0"/>
      <c r="VYM111" s="0"/>
      <c r="VYN111" s="0"/>
      <c r="VYO111" s="0"/>
      <c r="VYP111" s="0"/>
      <c r="VYQ111" s="0"/>
      <c r="VYR111" s="0"/>
      <c r="VYS111" s="0"/>
      <c r="VYT111" s="0"/>
      <c r="VYU111" s="0"/>
      <c r="VYV111" s="0"/>
      <c r="VYW111" s="0"/>
      <c r="VYX111" s="0"/>
      <c r="VYY111" s="0"/>
      <c r="VYZ111" s="0"/>
      <c r="VZA111" s="0"/>
      <c r="VZB111" s="0"/>
      <c r="VZC111" s="0"/>
      <c r="VZD111" s="0"/>
      <c r="VZE111" s="0"/>
      <c r="VZF111" s="0"/>
      <c r="VZG111" s="0"/>
      <c r="VZH111" s="0"/>
      <c r="VZI111" s="0"/>
      <c r="VZJ111" s="0"/>
      <c r="VZK111" s="0"/>
      <c r="VZL111" s="0"/>
      <c r="VZM111" s="0"/>
      <c r="VZN111" s="0"/>
      <c r="VZO111" s="0"/>
      <c r="VZP111" s="0"/>
      <c r="VZQ111" s="0"/>
      <c r="VZR111" s="0"/>
      <c r="VZS111" s="0"/>
      <c r="VZT111" s="0"/>
      <c r="VZU111" s="0"/>
      <c r="VZV111" s="0"/>
      <c r="VZW111" s="0"/>
      <c r="VZX111" s="0"/>
      <c r="VZY111" s="0"/>
      <c r="VZZ111" s="0"/>
      <c r="WAA111" s="0"/>
      <c r="WAB111" s="0"/>
      <c r="WAC111" s="0"/>
      <c r="WAD111" s="0"/>
      <c r="WAE111" s="0"/>
      <c r="WAF111" s="0"/>
      <c r="WAG111" s="0"/>
      <c r="WAH111" s="0"/>
      <c r="WAI111" s="0"/>
      <c r="WAJ111" s="0"/>
      <c r="WAK111" s="0"/>
      <c r="WAL111" s="0"/>
      <c r="WAM111" s="0"/>
      <c r="WAN111" s="0"/>
      <c r="WAO111" s="0"/>
      <c r="WAP111" s="0"/>
      <c r="WAQ111" s="0"/>
      <c r="WAR111" s="0"/>
      <c r="WAS111" s="0"/>
      <c r="WAT111" s="0"/>
      <c r="WAU111" s="0"/>
      <c r="WAV111" s="0"/>
      <c r="WAW111" s="0"/>
      <c r="WAX111" s="0"/>
      <c r="WAY111" s="0"/>
      <c r="WAZ111" s="0"/>
      <c r="WBA111" s="0"/>
      <c r="WBB111" s="0"/>
      <c r="WBC111" s="0"/>
      <c r="WBD111" s="0"/>
      <c r="WBE111" s="0"/>
      <c r="WBF111" s="0"/>
      <c r="WBG111" s="0"/>
      <c r="WBH111" s="0"/>
      <c r="WBI111" s="0"/>
      <c r="WBJ111" s="0"/>
      <c r="WBK111" s="0"/>
      <c r="WBL111" s="0"/>
      <c r="WBM111" s="0"/>
      <c r="WBN111" s="0"/>
      <c r="WBO111" s="0"/>
      <c r="WBP111" s="0"/>
      <c r="WBQ111" s="0"/>
      <c r="WBR111" s="0"/>
      <c r="WBS111" s="0"/>
      <c r="WBT111" s="0"/>
      <c r="WBU111" s="0"/>
      <c r="WBV111" s="0"/>
      <c r="WBW111" s="0"/>
      <c r="WBX111" s="0"/>
      <c r="WBY111" s="0"/>
      <c r="WBZ111" s="0"/>
      <c r="WCA111" s="0"/>
      <c r="WCB111" s="0"/>
      <c r="WCC111" s="0"/>
      <c r="WCD111" s="0"/>
      <c r="WCE111" s="0"/>
      <c r="WCF111" s="0"/>
      <c r="WCG111" s="0"/>
      <c r="WCH111" s="0"/>
      <c r="WCI111" s="0"/>
      <c r="WCJ111" s="0"/>
      <c r="WCK111" s="0"/>
      <c r="WCL111" s="0"/>
      <c r="WCM111" s="0"/>
      <c r="WCN111" s="0"/>
      <c r="WCO111" s="0"/>
      <c r="WCP111" s="0"/>
      <c r="WCQ111" s="0"/>
      <c r="WCR111" s="0"/>
      <c r="WCS111" s="0"/>
      <c r="WCT111" s="0"/>
      <c r="WCU111" s="0"/>
      <c r="WCV111" s="0"/>
      <c r="WCW111" s="0"/>
      <c r="WCX111" s="0"/>
      <c r="WCY111" s="0"/>
      <c r="WCZ111" s="0"/>
      <c r="WDA111" s="0"/>
      <c r="WDB111" s="0"/>
      <c r="WDC111" s="0"/>
      <c r="WDD111" s="0"/>
      <c r="WDE111" s="0"/>
      <c r="WDF111" s="0"/>
      <c r="WDG111" s="0"/>
      <c r="WDH111" s="0"/>
      <c r="WDI111" s="0"/>
      <c r="WDJ111" s="0"/>
      <c r="WDK111" s="0"/>
      <c r="WDL111" s="0"/>
      <c r="WDM111" s="0"/>
      <c r="WDN111" s="0"/>
      <c r="WDO111" s="0"/>
      <c r="WDP111" s="0"/>
      <c r="WDQ111" s="0"/>
      <c r="WDR111" s="0"/>
      <c r="WDS111" s="0"/>
      <c r="WDT111" s="0"/>
      <c r="WDU111" s="0"/>
      <c r="WDV111" s="0"/>
      <c r="WDW111" s="0"/>
      <c r="WDX111" s="0"/>
      <c r="WDY111" s="0"/>
      <c r="WDZ111" s="0"/>
      <c r="WEA111" s="0"/>
      <c r="WEB111" s="0"/>
      <c r="WEC111" s="0"/>
      <c r="WED111" s="0"/>
      <c r="WEE111" s="0"/>
      <c r="WEF111" s="0"/>
      <c r="WEG111" s="0"/>
      <c r="WEH111" s="0"/>
      <c r="WEI111" s="0"/>
      <c r="WEJ111" s="0"/>
      <c r="WEK111" s="0"/>
      <c r="WEL111" s="0"/>
      <c r="WEM111" s="0"/>
      <c r="WEN111" s="0"/>
      <c r="WEO111" s="0"/>
      <c r="WEP111" s="0"/>
      <c r="WEQ111" s="0"/>
      <c r="WER111" s="0"/>
      <c r="WES111" s="0"/>
      <c r="WET111" s="0"/>
      <c r="WEU111" s="0"/>
      <c r="WEV111" s="0"/>
      <c r="WEW111" s="0"/>
      <c r="WEX111" s="0"/>
      <c r="WEY111" s="0"/>
      <c r="WEZ111" s="0"/>
      <c r="WFA111" s="0"/>
      <c r="WFB111" s="0"/>
      <c r="WFC111" s="0"/>
      <c r="WFD111" s="0"/>
      <c r="WFE111" s="0"/>
      <c r="WFF111" s="0"/>
      <c r="WFG111" s="0"/>
      <c r="WFH111" s="0"/>
      <c r="WFI111" s="0"/>
      <c r="WFJ111" s="0"/>
      <c r="WFK111" s="0"/>
      <c r="WFL111" s="0"/>
      <c r="WFM111" s="0"/>
      <c r="WFN111" s="0"/>
      <c r="WFO111" s="0"/>
      <c r="WFP111" s="0"/>
      <c r="WFQ111" s="0"/>
      <c r="WFR111" s="0"/>
      <c r="WFS111" s="0"/>
      <c r="WFT111" s="0"/>
      <c r="WFU111" s="0"/>
      <c r="WFV111" s="0"/>
      <c r="WFW111" s="0"/>
      <c r="WFX111" s="0"/>
      <c r="WFY111" s="0"/>
      <c r="WFZ111" s="0"/>
      <c r="WGA111" s="0"/>
      <c r="WGB111" s="0"/>
      <c r="WGC111" s="0"/>
      <c r="WGD111" s="0"/>
      <c r="WGE111" s="0"/>
      <c r="WGF111" s="0"/>
      <c r="WGG111" s="0"/>
      <c r="WGH111" s="0"/>
      <c r="WGI111" s="0"/>
      <c r="WGJ111" s="0"/>
      <c r="WGK111" s="0"/>
      <c r="WGL111" s="0"/>
      <c r="WGM111" s="0"/>
      <c r="WGN111" s="0"/>
      <c r="WGO111" s="0"/>
      <c r="WGP111" s="0"/>
      <c r="WGQ111" s="0"/>
      <c r="WGR111" s="0"/>
      <c r="WGS111" s="0"/>
      <c r="WGT111" s="0"/>
      <c r="WGU111" s="0"/>
      <c r="WGV111" s="0"/>
      <c r="WGW111" s="0"/>
      <c r="WGX111" s="0"/>
      <c r="WGY111" s="0"/>
      <c r="WGZ111" s="0"/>
      <c r="WHA111" s="0"/>
      <c r="WHB111" s="0"/>
      <c r="WHC111" s="0"/>
      <c r="WHD111" s="0"/>
      <c r="WHE111" s="0"/>
      <c r="WHF111" s="0"/>
      <c r="WHG111" s="0"/>
      <c r="WHH111" s="0"/>
      <c r="WHI111" s="0"/>
      <c r="WHJ111" s="0"/>
      <c r="WHK111" s="0"/>
      <c r="WHL111" s="0"/>
      <c r="WHM111" s="0"/>
      <c r="WHN111" s="0"/>
      <c r="WHO111" s="0"/>
      <c r="WHP111" s="0"/>
      <c r="WHQ111" s="0"/>
      <c r="WHR111" s="0"/>
      <c r="WHS111" s="0"/>
      <c r="WHT111" s="0"/>
      <c r="WHU111" s="0"/>
      <c r="WHV111" s="0"/>
      <c r="WHW111" s="0"/>
      <c r="WHX111" s="0"/>
      <c r="WHY111" s="0"/>
      <c r="WHZ111" s="0"/>
      <c r="WIA111" s="0"/>
      <c r="WIB111" s="0"/>
      <c r="WIC111" s="0"/>
      <c r="WID111" s="0"/>
      <c r="WIE111" s="0"/>
      <c r="WIF111" s="0"/>
      <c r="WIG111" s="0"/>
      <c r="WIH111" s="0"/>
      <c r="WII111" s="0"/>
      <c r="WIJ111" s="0"/>
      <c r="WIK111" s="0"/>
      <c r="WIL111" s="0"/>
      <c r="WIM111" s="0"/>
      <c r="WIN111" s="0"/>
      <c r="WIO111" s="0"/>
      <c r="WIP111" s="0"/>
      <c r="WIQ111" s="0"/>
      <c r="WIR111" s="0"/>
      <c r="WIS111" s="0"/>
      <c r="WIT111" s="0"/>
      <c r="WIU111" s="0"/>
      <c r="WIV111" s="0"/>
      <c r="WIW111" s="0"/>
      <c r="WIX111" s="0"/>
      <c r="WIY111" s="0"/>
      <c r="WIZ111" s="0"/>
      <c r="WJA111" s="0"/>
      <c r="WJB111" s="0"/>
      <c r="WJC111" s="0"/>
      <c r="WJD111" s="0"/>
      <c r="WJE111" s="0"/>
      <c r="WJF111" s="0"/>
      <c r="WJG111" s="0"/>
      <c r="WJH111" s="0"/>
      <c r="WJI111" s="0"/>
      <c r="WJJ111" s="0"/>
      <c r="WJK111" s="0"/>
      <c r="WJL111" s="0"/>
      <c r="WJM111" s="0"/>
      <c r="WJN111" s="0"/>
      <c r="WJO111" s="0"/>
      <c r="WJP111" s="0"/>
      <c r="WJQ111" s="0"/>
      <c r="WJR111" s="0"/>
      <c r="WJS111" s="0"/>
      <c r="WJT111" s="0"/>
      <c r="WJU111" s="0"/>
      <c r="WJV111" s="0"/>
      <c r="WJW111" s="0"/>
      <c r="WJX111" s="0"/>
      <c r="WJY111" s="0"/>
      <c r="WJZ111" s="0"/>
      <c r="WKA111" s="0"/>
      <c r="WKB111" s="0"/>
      <c r="WKC111" s="0"/>
      <c r="WKD111" s="0"/>
      <c r="WKE111" s="0"/>
      <c r="WKF111" s="0"/>
      <c r="WKG111" s="0"/>
      <c r="WKH111" s="0"/>
      <c r="WKI111" s="0"/>
      <c r="WKJ111" s="0"/>
      <c r="WKK111" s="0"/>
      <c r="WKL111" s="0"/>
      <c r="WKM111" s="0"/>
      <c r="WKN111" s="0"/>
      <c r="WKO111" s="0"/>
      <c r="WKP111" s="0"/>
      <c r="WKQ111" s="0"/>
      <c r="WKR111" s="0"/>
      <c r="WKS111" s="0"/>
      <c r="WKT111" s="0"/>
      <c r="WKU111" s="0"/>
      <c r="WKV111" s="0"/>
      <c r="WKW111" s="0"/>
      <c r="WKX111" s="0"/>
      <c r="WKY111" s="0"/>
      <c r="WKZ111" s="0"/>
      <c r="WLA111" s="0"/>
      <c r="WLB111" s="0"/>
      <c r="WLC111" s="0"/>
      <c r="WLD111" s="0"/>
      <c r="WLE111" s="0"/>
      <c r="WLF111" s="0"/>
      <c r="WLG111" s="0"/>
      <c r="WLH111" s="0"/>
      <c r="WLI111" s="0"/>
      <c r="WLJ111" s="0"/>
      <c r="WLK111" s="0"/>
      <c r="WLL111" s="0"/>
      <c r="WLM111" s="0"/>
      <c r="WLN111" s="0"/>
      <c r="WLO111" s="0"/>
      <c r="WLP111" s="0"/>
      <c r="WLQ111" s="0"/>
      <c r="WLR111" s="0"/>
      <c r="WLS111" s="0"/>
      <c r="WLT111" s="0"/>
      <c r="WLU111" s="0"/>
      <c r="WLV111" s="0"/>
      <c r="WLW111" s="0"/>
      <c r="WLX111" s="0"/>
      <c r="WLY111" s="0"/>
      <c r="WLZ111" s="0"/>
      <c r="WMA111" s="0"/>
      <c r="WMB111" s="0"/>
      <c r="WMC111" s="0"/>
      <c r="WMD111" s="0"/>
      <c r="WME111" s="0"/>
      <c r="WMF111" s="0"/>
      <c r="WMG111" s="0"/>
      <c r="WMH111" s="0"/>
      <c r="WMI111" s="0"/>
      <c r="WMJ111" s="0"/>
      <c r="WMK111" s="0"/>
      <c r="WML111" s="0"/>
      <c r="WMM111" s="0"/>
      <c r="WMN111" s="0"/>
      <c r="WMO111" s="0"/>
      <c r="WMP111" s="0"/>
      <c r="WMQ111" s="0"/>
      <c r="WMR111" s="0"/>
      <c r="WMS111" s="0"/>
      <c r="WMT111" s="0"/>
      <c r="WMU111" s="0"/>
      <c r="WMV111" s="0"/>
      <c r="WMW111" s="0"/>
      <c r="WMX111" s="0"/>
      <c r="WMY111" s="0"/>
      <c r="WMZ111" s="0"/>
      <c r="WNA111" s="0"/>
      <c r="WNB111" s="0"/>
      <c r="WNC111" s="0"/>
      <c r="WND111" s="0"/>
      <c r="WNE111" s="0"/>
      <c r="WNF111" s="0"/>
      <c r="WNG111" s="0"/>
      <c r="WNH111" s="0"/>
      <c r="WNI111" s="0"/>
      <c r="WNJ111" s="0"/>
      <c r="WNK111" s="0"/>
      <c r="WNL111" s="0"/>
      <c r="WNM111" s="0"/>
      <c r="WNN111" s="0"/>
      <c r="WNO111" s="0"/>
      <c r="WNP111" s="0"/>
      <c r="WNQ111" s="0"/>
      <c r="WNR111" s="0"/>
      <c r="WNS111" s="0"/>
      <c r="WNT111" s="0"/>
      <c r="WNU111" s="0"/>
      <c r="WNV111" s="0"/>
      <c r="WNW111" s="0"/>
      <c r="WNX111" s="0"/>
      <c r="WNY111" s="0"/>
      <c r="WNZ111" s="0"/>
      <c r="WOA111" s="0"/>
      <c r="WOB111" s="0"/>
      <c r="WOC111" s="0"/>
      <c r="WOD111" s="0"/>
      <c r="WOE111" s="0"/>
      <c r="WOF111" s="0"/>
      <c r="WOG111" s="0"/>
      <c r="WOH111" s="0"/>
      <c r="WOI111" s="0"/>
      <c r="WOJ111" s="0"/>
      <c r="WOK111" s="0"/>
      <c r="WOL111" s="0"/>
      <c r="WOM111" s="0"/>
      <c r="WON111" s="0"/>
      <c r="WOO111" s="0"/>
      <c r="WOP111" s="0"/>
      <c r="WOQ111" s="0"/>
      <c r="WOR111" s="0"/>
      <c r="WOS111" s="0"/>
      <c r="WOT111" s="0"/>
      <c r="WOU111" s="0"/>
      <c r="WOV111" s="0"/>
      <c r="WOW111" s="0"/>
      <c r="WOX111" s="0"/>
      <c r="WOY111" s="0"/>
      <c r="WOZ111" s="0"/>
      <c r="WPA111" s="0"/>
      <c r="WPB111" s="0"/>
      <c r="WPC111" s="0"/>
      <c r="WPD111" s="0"/>
      <c r="WPE111" s="0"/>
      <c r="WPF111" s="0"/>
      <c r="WPG111" s="0"/>
      <c r="WPH111" s="0"/>
      <c r="WPI111" s="0"/>
      <c r="WPJ111" s="0"/>
      <c r="WPK111" s="0"/>
      <c r="WPL111" s="0"/>
      <c r="WPM111" s="0"/>
      <c r="WPN111" s="0"/>
      <c r="WPO111" s="0"/>
      <c r="WPP111" s="0"/>
      <c r="WPQ111" s="0"/>
      <c r="WPR111" s="0"/>
      <c r="WPS111" s="0"/>
      <c r="WPT111" s="0"/>
      <c r="WPU111" s="0"/>
      <c r="WPV111" s="0"/>
      <c r="WPW111" s="0"/>
      <c r="WPX111" s="0"/>
      <c r="WPY111" s="0"/>
      <c r="WPZ111" s="0"/>
      <c r="WQA111" s="0"/>
      <c r="WQB111" s="0"/>
      <c r="WQC111" s="0"/>
      <c r="WQD111" s="0"/>
      <c r="WQE111" s="0"/>
      <c r="WQF111" s="0"/>
      <c r="WQG111" s="0"/>
      <c r="WQH111" s="0"/>
      <c r="WQI111" s="0"/>
      <c r="WQJ111" s="0"/>
      <c r="WQK111" s="0"/>
      <c r="WQL111" s="0"/>
      <c r="WQM111" s="0"/>
      <c r="WQN111" s="0"/>
      <c r="WQO111" s="0"/>
      <c r="WQP111" s="0"/>
      <c r="WQQ111" s="0"/>
      <c r="WQR111" s="0"/>
      <c r="WQS111" s="0"/>
      <c r="WQT111" s="0"/>
      <c r="WQU111" s="0"/>
      <c r="WQV111" s="0"/>
      <c r="WQW111" s="0"/>
      <c r="WQX111" s="0"/>
      <c r="WQY111" s="0"/>
      <c r="WQZ111" s="0"/>
      <c r="WRA111" s="0"/>
      <c r="WRB111" s="0"/>
      <c r="WRC111" s="0"/>
      <c r="WRD111" s="0"/>
      <c r="WRE111" s="0"/>
      <c r="WRF111" s="0"/>
      <c r="WRG111" s="0"/>
      <c r="WRH111" s="0"/>
      <c r="WRI111" s="0"/>
      <c r="WRJ111" s="0"/>
      <c r="WRK111" s="0"/>
      <c r="WRL111" s="0"/>
      <c r="WRM111" s="0"/>
      <c r="WRN111" s="0"/>
      <c r="WRO111" s="0"/>
      <c r="WRP111" s="0"/>
      <c r="WRQ111" s="0"/>
      <c r="WRR111" s="0"/>
      <c r="WRS111" s="0"/>
      <c r="WRT111" s="0"/>
      <c r="WRU111" s="0"/>
      <c r="WRV111" s="0"/>
      <c r="WRW111" s="0"/>
      <c r="WRX111" s="0"/>
      <c r="WRY111" s="0"/>
      <c r="WRZ111" s="0"/>
      <c r="WSA111" s="0"/>
      <c r="WSB111" s="0"/>
      <c r="WSC111" s="0"/>
      <c r="WSD111" s="0"/>
      <c r="WSE111" s="0"/>
      <c r="WSF111" s="0"/>
      <c r="WSG111" s="0"/>
      <c r="WSH111" s="0"/>
      <c r="WSI111" s="0"/>
      <c r="WSJ111" s="0"/>
      <c r="WSK111" s="0"/>
      <c r="WSL111" s="0"/>
      <c r="WSM111" s="0"/>
      <c r="WSN111" s="0"/>
      <c r="WSO111" s="0"/>
      <c r="WSP111" s="0"/>
      <c r="WSQ111" s="0"/>
      <c r="WSR111" s="0"/>
      <c r="WSS111" s="0"/>
      <c r="WST111" s="0"/>
      <c r="WSU111" s="0"/>
      <c r="WSV111" s="0"/>
      <c r="WSW111" s="0"/>
      <c r="WSX111" s="0"/>
      <c r="WSY111" s="0"/>
      <c r="WSZ111" s="0"/>
      <c r="WTA111" s="0"/>
      <c r="WTB111" s="0"/>
      <c r="WTC111" s="0"/>
      <c r="WTD111" s="0"/>
      <c r="WTE111" s="0"/>
      <c r="WTF111" s="0"/>
      <c r="WTG111" s="0"/>
      <c r="WTH111" s="0"/>
      <c r="WTI111" s="0"/>
      <c r="WTJ111" s="0"/>
      <c r="WTK111" s="0"/>
      <c r="WTL111" s="0"/>
      <c r="WTM111" s="0"/>
      <c r="WTN111" s="0"/>
      <c r="WTO111" s="0"/>
      <c r="WTP111" s="0"/>
      <c r="WTQ111" s="0"/>
      <c r="WTR111" s="0"/>
      <c r="WTS111" s="0"/>
      <c r="WTT111" s="0"/>
      <c r="WTU111" s="0"/>
      <c r="WTV111" s="0"/>
      <c r="WTW111" s="0"/>
      <c r="WTX111" s="0"/>
      <c r="WTY111" s="0"/>
      <c r="WTZ111" s="0"/>
      <c r="WUA111" s="0"/>
      <c r="WUB111" s="0"/>
      <c r="WUC111" s="0"/>
      <c r="WUD111" s="0"/>
      <c r="WUE111" s="0"/>
      <c r="WUF111" s="0"/>
      <c r="WUG111" s="0"/>
      <c r="WUH111" s="0"/>
      <c r="WUI111" s="0"/>
      <c r="WUJ111" s="0"/>
      <c r="WUK111" s="0"/>
      <c r="WUL111" s="0"/>
      <c r="WUM111" s="0"/>
      <c r="WUN111" s="0"/>
      <c r="WUO111" s="0"/>
      <c r="WUP111" s="0"/>
      <c r="WUQ111" s="0"/>
      <c r="WUR111" s="0"/>
      <c r="WUS111" s="0"/>
      <c r="WUT111" s="0"/>
      <c r="WUU111" s="0"/>
      <c r="WUV111" s="0"/>
      <c r="WUW111" s="0"/>
      <c r="WUX111" s="0"/>
      <c r="WUY111" s="0"/>
      <c r="WUZ111" s="0"/>
      <c r="WVA111" s="0"/>
      <c r="WVB111" s="0"/>
      <c r="WVC111" s="0"/>
      <c r="WVD111" s="0"/>
      <c r="WVE111" s="0"/>
      <c r="WVF111" s="0"/>
      <c r="WVG111" s="0"/>
      <c r="WVH111" s="0"/>
      <c r="WVI111" s="0"/>
      <c r="WVJ111" s="0"/>
      <c r="WVK111" s="0"/>
      <c r="WVL111" s="0"/>
      <c r="WVM111" s="0"/>
      <c r="WVN111" s="0"/>
      <c r="WVO111" s="0"/>
      <c r="WVP111" s="0"/>
      <c r="WVQ111" s="0"/>
      <c r="WVR111" s="0"/>
      <c r="WVS111" s="0"/>
      <c r="WVT111" s="0"/>
      <c r="WVU111" s="0"/>
      <c r="WVV111" s="0"/>
      <c r="WVW111" s="0"/>
      <c r="WVX111" s="0"/>
      <c r="WVY111" s="0"/>
      <c r="WVZ111" s="0"/>
      <c r="WWA111" s="0"/>
      <c r="WWB111" s="0"/>
      <c r="WWC111" s="0"/>
      <c r="WWD111" s="0"/>
      <c r="WWE111" s="0"/>
      <c r="WWF111" s="0"/>
      <c r="WWG111" s="0"/>
      <c r="WWH111" s="0"/>
      <c r="WWI111" s="0"/>
      <c r="WWJ111" s="0"/>
      <c r="WWK111" s="0"/>
      <c r="WWL111" s="0"/>
      <c r="WWM111" s="0"/>
      <c r="WWN111" s="0"/>
      <c r="WWO111" s="0"/>
      <c r="WWP111" s="0"/>
      <c r="WWQ111" s="0"/>
      <c r="WWR111" s="0"/>
      <c r="WWS111" s="0"/>
      <c r="WWT111" s="0"/>
      <c r="WWU111" s="0"/>
      <c r="WWV111" s="0"/>
      <c r="WWW111" s="0"/>
      <c r="WWX111" s="0"/>
      <c r="WWY111" s="0"/>
      <c r="WWZ111" s="0"/>
      <c r="WXA111" s="0"/>
      <c r="WXB111" s="0"/>
      <c r="WXC111" s="0"/>
      <c r="WXD111" s="0"/>
      <c r="WXE111" s="0"/>
      <c r="WXF111" s="0"/>
      <c r="WXG111" s="0"/>
      <c r="WXH111" s="0"/>
      <c r="WXI111" s="0"/>
      <c r="WXJ111" s="0"/>
      <c r="WXK111" s="0"/>
      <c r="WXL111" s="0"/>
      <c r="WXM111" s="0"/>
      <c r="WXN111" s="0"/>
      <c r="WXO111" s="0"/>
      <c r="WXP111" s="0"/>
      <c r="WXQ111" s="0"/>
      <c r="WXR111" s="0"/>
      <c r="WXS111" s="0"/>
      <c r="WXT111" s="0"/>
      <c r="WXU111" s="0"/>
      <c r="WXV111" s="0"/>
      <c r="WXW111" s="0"/>
      <c r="WXX111" s="0"/>
      <c r="WXY111" s="0"/>
      <c r="WXZ111" s="0"/>
      <c r="WYA111" s="0"/>
      <c r="WYB111" s="0"/>
      <c r="WYC111" s="0"/>
      <c r="WYD111" s="0"/>
      <c r="WYE111" s="0"/>
      <c r="WYF111" s="0"/>
      <c r="WYG111" s="0"/>
      <c r="WYH111" s="0"/>
      <c r="WYI111" s="0"/>
      <c r="WYJ111" s="0"/>
      <c r="WYK111" s="0"/>
      <c r="WYL111" s="0"/>
      <c r="WYM111" s="0"/>
      <c r="WYN111" s="0"/>
      <c r="WYO111" s="0"/>
      <c r="WYP111" s="0"/>
      <c r="WYQ111" s="0"/>
      <c r="WYR111" s="0"/>
      <c r="WYS111" s="0"/>
      <c r="WYT111" s="0"/>
      <c r="WYU111" s="0"/>
      <c r="WYV111" s="0"/>
      <c r="WYW111" s="0"/>
      <c r="WYX111" s="0"/>
      <c r="WYY111" s="0"/>
      <c r="WYZ111" s="0"/>
      <c r="WZA111" s="0"/>
      <c r="WZB111" s="0"/>
      <c r="WZC111" s="0"/>
      <c r="WZD111" s="0"/>
      <c r="WZE111" s="0"/>
      <c r="WZF111" s="0"/>
      <c r="WZG111" s="0"/>
      <c r="WZH111" s="0"/>
      <c r="WZI111" s="0"/>
      <c r="WZJ111" s="0"/>
      <c r="WZK111" s="0"/>
      <c r="WZL111" s="0"/>
      <c r="WZM111" s="0"/>
      <c r="WZN111" s="0"/>
      <c r="WZO111" s="0"/>
      <c r="WZP111" s="0"/>
      <c r="WZQ111" s="0"/>
      <c r="WZR111" s="0"/>
      <c r="WZS111" s="0"/>
      <c r="WZT111" s="0"/>
      <c r="WZU111" s="0"/>
      <c r="WZV111" s="0"/>
      <c r="WZW111" s="0"/>
      <c r="WZX111" s="0"/>
      <c r="WZY111" s="0"/>
      <c r="WZZ111" s="0"/>
      <c r="XAA111" s="0"/>
      <c r="XAB111" s="0"/>
      <c r="XAC111" s="0"/>
      <c r="XAD111" s="0"/>
      <c r="XAE111" s="0"/>
      <c r="XAF111" s="0"/>
      <c r="XAG111" s="0"/>
      <c r="XAH111" s="0"/>
      <c r="XAI111" s="0"/>
      <c r="XAJ111" s="0"/>
      <c r="XAK111" s="0"/>
      <c r="XAL111" s="0"/>
      <c r="XAM111" s="0"/>
      <c r="XAN111" s="0"/>
      <c r="XAO111" s="0"/>
      <c r="XAP111" s="0"/>
      <c r="XAQ111" s="0"/>
      <c r="XAR111" s="0"/>
      <c r="XAS111" s="0"/>
      <c r="XAT111" s="0"/>
      <c r="XAU111" s="0"/>
      <c r="XAV111" s="0"/>
      <c r="XAW111" s="0"/>
      <c r="XAX111" s="0"/>
      <c r="XAY111" s="0"/>
      <c r="XAZ111" s="0"/>
      <c r="XBA111" s="0"/>
      <c r="XBB111" s="0"/>
      <c r="XBC111" s="0"/>
      <c r="XBD111" s="0"/>
      <c r="XBE111" s="0"/>
      <c r="XBF111" s="0"/>
      <c r="XBG111" s="0"/>
      <c r="XBH111" s="0"/>
      <c r="XBI111" s="0"/>
      <c r="XBJ111" s="0"/>
      <c r="XBK111" s="0"/>
      <c r="XBL111" s="0"/>
      <c r="XBM111" s="0"/>
      <c r="XBN111" s="0"/>
      <c r="XBO111" s="0"/>
      <c r="XBP111" s="0"/>
      <c r="XBQ111" s="0"/>
      <c r="XBR111" s="0"/>
      <c r="XBS111" s="0"/>
      <c r="XBT111" s="0"/>
      <c r="XBU111" s="0"/>
      <c r="XBV111" s="0"/>
      <c r="XBW111" s="0"/>
      <c r="XBX111" s="0"/>
      <c r="XBY111" s="0"/>
      <c r="XBZ111" s="0"/>
      <c r="XCA111" s="0"/>
      <c r="XCB111" s="0"/>
      <c r="XCC111" s="0"/>
      <c r="XCD111" s="0"/>
      <c r="XCE111" s="0"/>
      <c r="XCF111" s="0"/>
      <c r="XCG111" s="0"/>
      <c r="XCH111" s="0"/>
      <c r="XCI111" s="0"/>
      <c r="XCJ111" s="0"/>
      <c r="XCK111" s="0"/>
      <c r="XCL111" s="0"/>
      <c r="XCM111" s="0"/>
      <c r="XCN111" s="0"/>
      <c r="XCO111" s="0"/>
      <c r="XCP111" s="0"/>
      <c r="XCQ111" s="0"/>
      <c r="XCR111" s="0"/>
      <c r="XCS111" s="0"/>
      <c r="XCT111" s="0"/>
      <c r="XCU111" s="0"/>
      <c r="XCV111" s="0"/>
      <c r="XCW111" s="0"/>
      <c r="XCX111" s="0"/>
      <c r="XCY111" s="0"/>
      <c r="XCZ111" s="0"/>
      <c r="XDA111" s="0"/>
      <c r="XDB111" s="0"/>
      <c r="XDC111" s="0"/>
      <c r="XDD111" s="0"/>
      <c r="XDE111" s="0"/>
      <c r="XDF111" s="0"/>
      <c r="XDG111" s="0"/>
      <c r="XDH111" s="0"/>
      <c r="XDI111" s="0"/>
      <c r="XDJ111" s="0"/>
      <c r="XDK111" s="0"/>
      <c r="XDL111" s="0"/>
      <c r="XDM111" s="0"/>
      <c r="XDN111" s="0"/>
      <c r="XDO111" s="0"/>
      <c r="XDP111" s="0"/>
      <c r="XDQ111" s="0"/>
      <c r="XDR111" s="0"/>
      <c r="XDS111" s="0"/>
      <c r="XDT111" s="0"/>
      <c r="XDU111" s="0"/>
      <c r="XDV111" s="0"/>
      <c r="XDW111" s="0"/>
      <c r="XDX111" s="0"/>
      <c r="XDY111" s="0"/>
      <c r="XDZ111" s="0"/>
      <c r="XEA111" s="0"/>
      <c r="XEB111" s="0"/>
      <c r="XEC111" s="0"/>
      <c r="XED111" s="0"/>
      <c r="XEE111" s="0"/>
      <c r="XEF111" s="0"/>
      <c r="XEG111" s="0"/>
      <c r="XEH111" s="0"/>
      <c r="XEI111" s="0"/>
      <c r="XEJ111" s="0"/>
      <c r="XEK111" s="0"/>
      <c r="XEL111" s="0"/>
      <c r="XEM111" s="0"/>
      <c r="XEN111" s="0"/>
      <c r="XEO111" s="0"/>
      <c r="XEP111" s="0"/>
      <c r="XEQ111" s="0"/>
      <c r="XER111" s="0"/>
      <c r="XES111" s="0"/>
      <c r="XET111" s="0"/>
      <c r="XEU111" s="0"/>
      <c r="XEV111" s="0"/>
      <c r="XEW111" s="0"/>
      <c r="XEX111" s="0"/>
      <c r="XEY111" s="0"/>
      <c r="XEZ111" s="0"/>
      <c r="XFA111" s="0"/>
      <c r="XFB111" s="0"/>
      <c r="XFC111" s="0"/>
      <c r="XFD111" s="0"/>
    </row>
    <row r="112" customFormat="false" ht="15" hidden="false" customHeight="false" outlineLevel="0" collapsed="false">
      <c r="G112" s="1"/>
      <c r="U112" s="1"/>
      <c r="AA112" s="1"/>
      <c r="AL112" s="0"/>
      <c r="AM112" s="0"/>
      <c r="AN112" s="0"/>
      <c r="AO112" s="0"/>
      <c r="AP112" s="0"/>
      <c r="AQ112" s="0"/>
      <c r="AR112" s="0"/>
      <c r="AS112" s="0"/>
      <c r="AT112" s="0"/>
      <c r="AU112" s="0"/>
      <c r="AV112" s="0"/>
      <c r="AW112" s="0"/>
      <c r="AX112" s="0"/>
      <c r="AY112" s="0"/>
      <c r="AZ112" s="0"/>
      <c r="BA112" s="0"/>
      <c r="BB112" s="0"/>
      <c r="BC112" s="0"/>
      <c r="BD112" s="0"/>
      <c r="BE112" s="0"/>
      <c r="BF112" s="0"/>
      <c r="BG112" s="0"/>
      <c r="BH112" s="0"/>
      <c r="BI112" s="0"/>
      <c r="BJ112" s="0"/>
      <c r="BK112" s="0"/>
      <c r="BL112" s="0"/>
      <c r="BM112" s="0"/>
      <c r="BN112" s="0"/>
      <c r="BO112" s="0"/>
      <c r="BP112" s="0"/>
      <c r="BQ112" s="0"/>
      <c r="BR112" s="0"/>
      <c r="BS112" s="0"/>
      <c r="BT112" s="0"/>
      <c r="BU112" s="0"/>
      <c r="BV112" s="0"/>
      <c r="BW112" s="0"/>
      <c r="BX112" s="0"/>
      <c r="BY112" s="0"/>
      <c r="BZ112" s="0"/>
      <c r="CA112" s="0"/>
      <c r="CB112" s="0"/>
      <c r="CC112" s="0"/>
      <c r="CD112" s="0"/>
      <c r="CE112" s="0"/>
      <c r="CF112" s="0"/>
      <c r="CG112" s="0"/>
      <c r="CH112" s="0"/>
      <c r="CI112" s="0"/>
      <c r="CJ112" s="0"/>
      <c r="CK112" s="0"/>
      <c r="CL112" s="0"/>
      <c r="CM112" s="0"/>
      <c r="CN112" s="0"/>
      <c r="CO112" s="0"/>
      <c r="CP112" s="0"/>
      <c r="CQ112" s="0"/>
      <c r="CR112" s="0"/>
      <c r="CS112" s="0"/>
      <c r="CT112" s="0"/>
      <c r="CU112" s="0"/>
      <c r="CV112" s="0"/>
      <c r="CW112" s="0"/>
      <c r="CX112" s="0"/>
      <c r="CY112" s="0"/>
      <c r="CZ112" s="0"/>
      <c r="DA112" s="0"/>
      <c r="DB112" s="0"/>
      <c r="DC112" s="0"/>
      <c r="DD112" s="0"/>
      <c r="DE112" s="0"/>
      <c r="DF112" s="0"/>
      <c r="DG112" s="0"/>
      <c r="DH112" s="0"/>
      <c r="DI112" s="0"/>
      <c r="DJ112" s="0"/>
      <c r="DK112" s="0"/>
      <c r="DL112" s="0"/>
      <c r="DM112" s="0"/>
      <c r="DN112" s="0"/>
      <c r="DO112" s="0"/>
      <c r="DP112" s="0"/>
      <c r="DQ112" s="0"/>
      <c r="DR112" s="0"/>
      <c r="DS112" s="0"/>
      <c r="DT112" s="0"/>
      <c r="DU112" s="0"/>
      <c r="DV112" s="0"/>
      <c r="DW112" s="0"/>
      <c r="DX112" s="0"/>
      <c r="DY112" s="0"/>
      <c r="DZ112" s="0"/>
      <c r="EA112" s="0"/>
      <c r="EB112" s="0"/>
      <c r="EC112" s="0"/>
      <c r="ED112" s="0"/>
      <c r="EE112" s="0"/>
      <c r="EF112" s="0"/>
      <c r="EG112" s="0"/>
      <c r="EH112" s="0"/>
      <c r="EI112" s="0"/>
      <c r="EJ112" s="0"/>
      <c r="EK112" s="0"/>
      <c r="EL112" s="0"/>
      <c r="EM112" s="0"/>
      <c r="EN112" s="0"/>
      <c r="EO112" s="0"/>
      <c r="EP112" s="0"/>
      <c r="EQ112" s="0"/>
      <c r="ER112" s="0"/>
      <c r="ES112" s="0"/>
      <c r="ET112" s="0"/>
      <c r="EU112" s="0"/>
      <c r="EV112" s="0"/>
      <c r="EW112" s="0"/>
      <c r="EX112" s="0"/>
      <c r="EY112" s="0"/>
      <c r="EZ112" s="0"/>
      <c r="FA112" s="0"/>
      <c r="FB112" s="0"/>
      <c r="FC112" s="0"/>
      <c r="FD112" s="0"/>
      <c r="FE112" s="0"/>
      <c r="FF112" s="0"/>
      <c r="FG112" s="0"/>
      <c r="FH112" s="0"/>
      <c r="FI112" s="0"/>
      <c r="FJ112" s="0"/>
      <c r="FK112" s="0"/>
      <c r="FL112" s="0"/>
      <c r="FM112" s="0"/>
      <c r="FN112" s="0"/>
      <c r="FO112" s="0"/>
      <c r="FP112" s="0"/>
      <c r="FQ112" s="0"/>
      <c r="FR112" s="0"/>
      <c r="FS112" s="0"/>
      <c r="FT112" s="0"/>
      <c r="FU112" s="0"/>
      <c r="FV112" s="0"/>
      <c r="FW112" s="0"/>
      <c r="FX112" s="0"/>
      <c r="FY112" s="0"/>
      <c r="FZ112" s="0"/>
      <c r="GA112" s="0"/>
      <c r="GB112" s="0"/>
      <c r="GC112" s="0"/>
      <c r="GD112" s="0"/>
      <c r="GE112" s="0"/>
      <c r="GF112" s="0"/>
      <c r="GG112" s="0"/>
      <c r="GH112" s="0"/>
      <c r="GI112" s="0"/>
      <c r="GJ112" s="0"/>
      <c r="GK112" s="0"/>
      <c r="GL112" s="0"/>
      <c r="GM112" s="0"/>
      <c r="GN112" s="0"/>
      <c r="GO112" s="0"/>
      <c r="GP112" s="0"/>
      <c r="GQ112" s="0"/>
      <c r="GR112" s="0"/>
      <c r="GS112" s="0"/>
      <c r="GT112" s="0"/>
      <c r="GU112" s="0"/>
      <c r="GV112" s="0"/>
      <c r="GW112" s="0"/>
      <c r="GX112" s="0"/>
      <c r="GY112" s="0"/>
      <c r="GZ112" s="0"/>
      <c r="HA112" s="0"/>
      <c r="HB112" s="0"/>
      <c r="HC112" s="0"/>
      <c r="HD112" s="0"/>
      <c r="HE112" s="0"/>
      <c r="HF112" s="0"/>
      <c r="HG112" s="0"/>
      <c r="HH112" s="0"/>
      <c r="HI112" s="0"/>
      <c r="HJ112" s="0"/>
      <c r="HK112" s="0"/>
      <c r="HL112" s="0"/>
      <c r="HM112" s="0"/>
      <c r="HN112" s="0"/>
      <c r="HO112" s="0"/>
      <c r="HP112" s="0"/>
      <c r="HQ112" s="0"/>
      <c r="HR112" s="0"/>
      <c r="HS112" s="0"/>
      <c r="HT112" s="0"/>
      <c r="HU112" s="0"/>
      <c r="HV112" s="0"/>
      <c r="HW112" s="0"/>
      <c r="HX112" s="0"/>
      <c r="HY112" s="0"/>
      <c r="HZ112" s="0"/>
      <c r="IA112" s="0"/>
      <c r="IB112" s="0"/>
      <c r="IC112" s="0"/>
      <c r="ID112" s="0"/>
      <c r="IE112" s="0"/>
      <c r="IF112" s="0"/>
      <c r="IG112" s="0"/>
      <c r="IH112" s="0"/>
      <c r="II112" s="0"/>
      <c r="IJ112" s="0"/>
      <c r="IK112" s="0"/>
      <c r="IL112" s="0"/>
      <c r="IM112" s="0"/>
      <c r="IN112" s="0"/>
      <c r="IO112" s="0"/>
      <c r="IP112" s="0"/>
      <c r="IQ112" s="0"/>
      <c r="IR112" s="0"/>
      <c r="IS112" s="0"/>
      <c r="IT112" s="0"/>
      <c r="IU112" s="0"/>
      <c r="IV112" s="0"/>
      <c r="IW112" s="0"/>
      <c r="IX112" s="0"/>
      <c r="IY112" s="0"/>
      <c r="IZ112" s="0"/>
      <c r="JA112" s="0"/>
      <c r="JB112" s="0"/>
      <c r="JC112" s="0"/>
      <c r="JD112" s="0"/>
      <c r="JE112" s="0"/>
      <c r="JF112" s="0"/>
      <c r="JG112" s="0"/>
      <c r="JH112" s="0"/>
      <c r="JI112" s="0"/>
      <c r="JJ112" s="0"/>
      <c r="JK112" s="0"/>
      <c r="JL112" s="0"/>
      <c r="JM112" s="0"/>
      <c r="JN112" s="0"/>
      <c r="JO112" s="0"/>
      <c r="JP112" s="0"/>
      <c r="JQ112" s="0"/>
      <c r="JR112" s="0"/>
      <c r="JS112" s="0"/>
      <c r="JT112" s="0"/>
      <c r="JU112" s="0"/>
      <c r="JV112" s="0"/>
      <c r="JW112" s="0"/>
      <c r="JX112" s="0"/>
      <c r="JY112" s="0"/>
      <c r="JZ112" s="0"/>
      <c r="KA112" s="0"/>
      <c r="KB112" s="0"/>
      <c r="KC112" s="0"/>
      <c r="KD112" s="0"/>
      <c r="KE112" s="0"/>
      <c r="KF112" s="0"/>
      <c r="KG112" s="0"/>
      <c r="KH112" s="0"/>
      <c r="KI112" s="0"/>
      <c r="KJ112" s="0"/>
      <c r="KK112" s="0"/>
      <c r="KL112" s="0"/>
      <c r="KM112" s="0"/>
      <c r="KN112" s="0"/>
      <c r="KO112" s="0"/>
      <c r="KP112" s="0"/>
      <c r="KQ112" s="0"/>
      <c r="KR112" s="0"/>
      <c r="KS112" s="0"/>
      <c r="KT112" s="0"/>
      <c r="KU112" s="0"/>
      <c r="KV112" s="0"/>
      <c r="KW112" s="0"/>
      <c r="KX112" s="0"/>
      <c r="KY112" s="0"/>
      <c r="KZ112" s="0"/>
      <c r="LA112" s="0"/>
      <c r="LB112" s="0"/>
      <c r="LC112" s="0"/>
      <c r="LD112" s="0"/>
      <c r="LE112" s="0"/>
      <c r="LF112" s="0"/>
      <c r="LG112" s="0"/>
      <c r="LH112" s="0"/>
      <c r="LI112" s="0"/>
      <c r="LJ112" s="0"/>
      <c r="LK112" s="0"/>
      <c r="LL112" s="0"/>
      <c r="LM112" s="0"/>
      <c r="LN112" s="0"/>
      <c r="LO112" s="0"/>
      <c r="LP112" s="0"/>
      <c r="LQ112" s="0"/>
      <c r="LR112" s="0"/>
      <c r="LS112" s="0"/>
      <c r="LT112" s="0"/>
      <c r="LU112" s="0"/>
      <c r="LV112" s="0"/>
      <c r="LW112" s="0"/>
      <c r="LX112" s="0"/>
      <c r="LY112" s="0"/>
      <c r="LZ112" s="0"/>
      <c r="MA112" s="0"/>
      <c r="MB112" s="0"/>
      <c r="MC112" s="0"/>
      <c r="MD112" s="0"/>
      <c r="ME112" s="0"/>
      <c r="MF112" s="0"/>
      <c r="MG112" s="0"/>
      <c r="MH112" s="0"/>
      <c r="MI112" s="0"/>
      <c r="MJ112" s="0"/>
      <c r="MK112" s="0"/>
      <c r="ML112" s="0"/>
      <c r="MM112" s="0"/>
      <c r="MN112" s="0"/>
      <c r="MO112" s="0"/>
      <c r="MP112" s="0"/>
      <c r="MQ112" s="0"/>
      <c r="MR112" s="0"/>
      <c r="MS112" s="0"/>
      <c r="MT112" s="0"/>
      <c r="MU112" s="0"/>
      <c r="MV112" s="0"/>
      <c r="MW112" s="0"/>
      <c r="MX112" s="0"/>
      <c r="MY112" s="0"/>
      <c r="MZ112" s="0"/>
      <c r="NA112" s="0"/>
      <c r="NB112" s="0"/>
      <c r="NC112" s="0"/>
      <c r="ND112" s="0"/>
      <c r="NE112" s="0"/>
      <c r="NF112" s="0"/>
      <c r="NG112" s="0"/>
      <c r="NH112" s="0"/>
      <c r="NI112" s="0"/>
      <c r="NJ112" s="0"/>
      <c r="NK112" s="0"/>
      <c r="NL112" s="0"/>
      <c r="NM112" s="0"/>
      <c r="NN112" s="0"/>
      <c r="NO112" s="0"/>
      <c r="NP112" s="0"/>
      <c r="NQ112" s="0"/>
      <c r="NR112" s="0"/>
      <c r="NS112" s="0"/>
      <c r="NT112" s="0"/>
      <c r="NU112" s="0"/>
      <c r="NV112" s="0"/>
      <c r="NW112" s="0"/>
      <c r="NX112" s="0"/>
      <c r="NY112" s="0"/>
      <c r="NZ112" s="0"/>
      <c r="OA112" s="0"/>
      <c r="OB112" s="0"/>
      <c r="OC112" s="0"/>
      <c r="OD112" s="0"/>
      <c r="OE112" s="0"/>
      <c r="OF112" s="0"/>
      <c r="OG112" s="0"/>
      <c r="OH112" s="0"/>
      <c r="OI112" s="0"/>
      <c r="OJ112" s="0"/>
      <c r="OK112" s="0"/>
      <c r="OL112" s="0"/>
      <c r="OM112" s="0"/>
      <c r="ON112" s="0"/>
      <c r="OO112" s="0"/>
      <c r="OP112" s="0"/>
      <c r="OQ112" s="0"/>
      <c r="OR112" s="0"/>
      <c r="OS112" s="0"/>
      <c r="OT112" s="0"/>
      <c r="OU112" s="0"/>
      <c r="OV112" s="0"/>
      <c r="OW112" s="0"/>
      <c r="OX112" s="0"/>
      <c r="OY112" s="0"/>
      <c r="OZ112" s="0"/>
      <c r="PA112" s="0"/>
      <c r="PB112" s="0"/>
      <c r="PC112" s="0"/>
      <c r="PD112" s="0"/>
      <c r="PE112" s="0"/>
      <c r="PF112" s="0"/>
      <c r="PG112" s="0"/>
      <c r="PH112" s="0"/>
      <c r="PI112" s="0"/>
      <c r="PJ112" s="0"/>
      <c r="PK112" s="0"/>
      <c r="PL112" s="0"/>
      <c r="PM112" s="0"/>
      <c r="PN112" s="0"/>
      <c r="PO112" s="0"/>
      <c r="PP112" s="0"/>
      <c r="PQ112" s="0"/>
      <c r="PR112" s="0"/>
      <c r="PS112" s="0"/>
      <c r="PT112" s="0"/>
      <c r="PU112" s="0"/>
      <c r="PV112" s="0"/>
      <c r="PW112" s="0"/>
      <c r="PX112" s="0"/>
      <c r="PY112" s="0"/>
      <c r="PZ112" s="0"/>
      <c r="QA112" s="0"/>
      <c r="QB112" s="0"/>
      <c r="QC112" s="0"/>
      <c r="QD112" s="0"/>
      <c r="QE112" s="0"/>
      <c r="QF112" s="0"/>
      <c r="QG112" s="0"/>
      <c r="QH112" s="0"/>
      <c r="QI112" s="0"/>
      <c r="QJ112" s="0"/>
      <c r="QK112" s="0"/>
      <c r="QL112" s="0"/>
      <c r="QM112" s="0"/>
      <c r="QN112" s="0"/>
      <c r="QO112" s="0"/>
      <c r="QP112" s="0"/>
      <c r="QQ112" s="0"/>
      <c r="QR112" s="0"/>
      <c r="QS112" s="0"/>
      <c r="QT112" s="0"/>
      <c r="QU112" s="0"/>
      <c r="QV112" s="0"/>
      <c r="QW112" s="0"/>
      <c r="QX112" s="0"/>
      <c r="QY112" s="0"/>
      <c r="QZ112" s="0"/>
      <c r="RA112" s="0"/>
      <c r="RB112" s="0"/>
      <c r="RC112" s="0"/>
      <c r="RD112" s="0"/>
      <c r="RE112" s="0"/>
      <c r="RF112" s="0"/>
      <c r="RG112" s="0"/>
      <c r="RH112" s="0"/>
      <c r="RI112" s="0"/>
      <c r="RJ112" s="0"/>
      <c r="RK112" s="0"/>
      <c r="RL112" s="0"/>
      <c r="RM112" s="0"/>
      <c r="RN112" s="0"/>
      <c r="RO112" s="0"/>
      <c r="RP112" s="0"/>
      <c r="RQ112" s="0"/>
      <c r="RR112" s="0"/>
      <c r="RS112" s="0"/>
      <c r="RT112" s="0"/>
      <c r="RU112" s="0"/>
      <c r="RV112" s="0"/>
      <c r="RW112" s="0"/>
      <c r="RX112" s="0"/>
      <c r="RY112" s="0"/>
      <c r="RZ112" s="0"/>
      <c r="SA112" s="0"/>
      <c r="SB112" s="0"/>
      <c r="SC112" s="0"/>
      <c r="SD112" s="0"/>
      <c r="SE112" s="0"/>
      <c r="SF112" s="0"/>
      <c r="SG112" s="0"/>
      <c r="SH112" s="0"/>
      <c r="SI112" s="0"/>
      <c r="SJ112" s="0"/>
      <c r="SK112" s="0"/>
      <c r="SL112" s="0"/>
      <c r="SM112" s="0"/>
      <c r="SN112" s="0"/>
      <c r="SO112" s="0"/>
      <c r="SP112" s="0"/>
      <c r="SQ112" s="0"/>
      <c r="SR112" s="0"/>
      <c r="SS112" s="0"/>
      <c r="ST112" s="0"/>
      <c r="SU112" s="0"/>
      <c r="SV112" s="0"/>
      <c r="SW112" s="0"/>
      <c r="SX112" s="0"/>
      <c r="SY112" s="0"/>
      <c r="SZ112" s="0"/>
      <c r="TA112" s="0"/>
      <c r="TB112" s="0"/>
      <c r="TC112" s="0"/>
      <c r="TD112" s="0"/>
      <c r="TE112" s="0"/>
      <c r="TF112" s="0"/>
      <c r="TG112" s="0"/>
      <c r="TH112" s="0"/>
      <c r="TI112" s="0"/>
      <c r="TJ112" s="0"/>
      <c r="TK112" s="0"/>
      <c r="TL112" s="0"/>
      <c r="TM112" s="0"/>
      <c r="TN112" s="0"/>
      <c r="TO112" s="0"/>
      <c r="TP112" s="0"/>
      <c r="TQ112" s="0"/>
      <c r="TR112" s="0"/>
      <c r="TS112" s="0"/>
      <c r="TT112" s="0"/>
      <c r="TU112" s="0"/>
      <c r="TV112" s="0"/>
      <c r="TW112" s="0"/>
      <c r="TX112" s="0"/>
      <c r="TY112" s="0"/>
      <c r="TZ112" s="0"/>
      <c r="UA112" s="0"/>
      <c r="UB112" s="0"/>
      <c r="UC112" s="0"/>
      <c r="UD112" s="0"/>
      <c r="UE112" s="0"/>
      <c r="UF112" s="0"/>
      <c r="UG112" s="0"/>
      <c r="UH112" s="0"/>
      <c r="UI112" s="0"/>
      <c r="UJ112" s="0"/>
      <c r="UK112" s="0"/>
      <c r="UL112" s="0"/>
      <c r="UM112" s="0"/>
      <c r="UN112" s="0"/>
      <c r="UO112" s="0"/>
      <c r="UP112" s="0"/>
      <c r="UQ112" s="0"/>
      <c r="UR112" s="0"/>
      <c r="US112" s="0"/>
      <c r="UT112" s="0"/>
      <c r="UU112" s="0"/>
      <c r="UV112" s="0"/>
      <c r="UW112" s="0"/>
      <c r="UX112" s="0"/>
      <c r="UY112" s="0"/>
      <c r="UZ112" s="0"/>
      <c r="VA112" s="0"/>
      <c r="VB112" s="0"/>
      <c r="VC112" s="0"/>
      <c r="VD112" s="0"/>
      <c r="VE112" s="0"/>
      <c r="VF112" s="0"/>
      <c r="VG112" s="0"/>
      <c r="VH112" s="0"/>
      <c r="VI112" s="0"/>
      <c r="VJ112" s="0"/>
      <c r="VK112" s="0"/>
      <c r="VL112" s="0"/>
      <c r="VM112" s="0"/>
      <c r="VN112" s="0"/>
      <c r="VO112" s="0"/>
      <c r="VP112" s="0"/>
      <c r="VQ112" s="0"/>
      <c r="VR112" s="0"/>
      <c r="VS112" s="0"/>
      <c r="VT112" s="0"/>
      <c r="VU112" s="0"/>
      <c r="VV112" s="0"/>
      <c r="VW112" s="0"/>
      <c r="VX112" s="0"/>
      <c r="VY112" s="0"/>
      <c r="VZ112" s="0"/>
      <c r="WA112" s="0"/>
      <c r="WB112" s="0"/>
      <c r="WC112" s="0"/>
      <c r="WD112" s="0"/>
      <c r="WE112" s="0"/>
      <c r="WF112" s="0"/>
      <c r="WG112" s="0"/>
      <c r="WH112" s="0"/>
      <c r="WI112" s="0"/>
      <c r="WJ112" s="0"/>
      <c r="WK112" s="0"/>
      <c r="WL112" s="0"/>
      <c r="WM112" s="0"/>
      <c r="WN112" s="0"/>
      <c r="WO112" s="0"/>
      <c r="WP112" s="0"/>
      <c r="WQ112" s="0"/>
      <c r="WR112" s="0"/>
      <c r="WS112" s="0"/>
      <c r="WT112" s="0"/>
      <c r="WU112" s="0"/>
      <c r="WV112" s="0"/>
      <c r="WW112" s="0"/>
      <c r="WX112" s="0"/>
      <c r="WY112" s="0"/>
      <c r="WZ112" s="0"/>
      <c r="XA112" s="0"/>
      <c r="XB112" s="0"/>
      <c r="XC112" s="0"/>
      <c r="XD112" s="0"/>
      <c r="XE112" s="0"/>
      <c r="XF112" s="0"/>
      <c r="XG112" s="0"/>
      <c r="XH112" s="0"/>
      <c r="XI112" s="0"/>
      <c r="XJ112" s="0"/>
      <c r="XK112" s="0"/>
      <c r="XL112" s="0"/>
      <c r="XM112" s="0"/>
      <c r="XN112" s="0"/>
      <c r="XO112" s="0"/>
      <c r="XP112" s="0"/>
      <c r="XQ112" s="0"/>
      <c r="XR112" s="0"/>
      <c r="XS112" s="0"/>
      <c r="XT112" s="0"/>
      <c r="XU112" s="0"/>
      <c r="XV112" s="0"/>
      <c r="XW112" s="0"/>
      <c r="XX112" s="0"/>
      <c r="XY112" s="0"/>
      <c r="XZ112" s="0"/>
      <c r="YA112" s="0"/>
      <c r="YB112" s="0"/>
      <c r="YC112" s="0"/>
      <c r="YD112" s="0"/>
      <c r="YE112" s="0"/>
      <c r="YF112" s="0"/>
      <c r="YG112" s="0"/>
      <c r="YH112" s="0"/>
      <c r="YI112" s="0"/>
      <c r="YJ112" s="0"/>
      <c r="YK112" s="0"/>
      <c r="YL112" s="0"/>
      <c r="YM112" s="0"/>
      <c r="YN112" s="0"/>
      <c r="YO112" s="0"/>
      <c r="YP112" s="0"/>
      <c r="YQ112" s="0"/>
      <c r="YR112" s="0"/>
      <c r="YS112" s="0"/>
      <c r="YT112" s="0"/>
      <c r="YU112" s="0"/>
      <c r="YV112" s="0"/>
      <c r="YW112" s="0"/>
      <c r="YX112" s="0"/>
      <c r="YY112" s="0"/>
      <c r="YZ112" s="0"/>
      <c r="ZA112" s="0"/>
      <c r="ZB112" s="0"/>
      <c r="ZC112" s="0"/>
      <c r="ZD112" s="0"/>
      <c r="ZE112" s="0"/>
      <c r="ZF112" s="0"/>
      <c r="ZG112" s="0"/>
      <c r="ZH112" s="0"/>
      <c r="ZI112" s="0"/>
      <c r="ZJ112" s="0"/>
      <c r="ZK112" s="0"/>
      <c r="ZL112" s="0"/>
      <c r="ZM112" s="0"/>
      <c r="ZN112" s="0"/>
      <c r="ZO112" s="0"/>
      <c r="ZP112" s="0"/>
      <c r="ZQ112" s="0"/>
      <c r="ZR112" s="0"/>
      <c r="ZS112" s="0"/>
      <c r="ZT112" s="0"/>
      <c r="ZU112" s="0"/>
      <c r="ZV112" s="0"/>
      <c r="ZW112" s="0"/>
      <c r="ZX112" s="0"/>
      <c r="ZY112" s="0"/>
      <c r="ZZ112" s="0"/>
      <c r="AAA112" s="0"/>
      <c r="AAB112" s="0"/>
      <c r="AAC112" s="0"/>
      <c r="AAD112" s="0"/>
      <c r="AAE112" s="0"/>
      <c r="AAF112" s="0"/>
      <c r="AAG112" s="0"/>
      <c r="AAH112" s="0"/>
      <c r="AAI112" s="0"/>
      <c r="AAJ112" s="0"/>
      <c r="AAK112" s="0"/>
      <c r="AAL112" s="0"/>
      <c r="AAM112" s="0"/>
      <c r="AAN112" s="0"/>
      <c r="AAO112" s="0"/>
      <c r="AAP112" s="0"/>
      <c r="AAQ112" s="0"/>
      <c r="AAR112" s="0"/>
      <c r="AAS112" s="0"/>
      <c r="AAT112" s="0"/>
      <c r="AAU112" s="0"/>
      <c r="AAV112" s="0"/>
      <c r="AAW112" s="0"/>
      <c r="AAX112" s="0"/>
      <c r="AAY112" s="0"/>
      <c r="AAZ112" s="0"/>
      <c r="ABA112" s="0"/>
      <c r="ABB112" s="0"/>
      <c r="ABC112" s="0"/>
      <c r="ABD112" s="0"/>
      <c r="ABE112" s="0"/>
      <c r="ABF112" s="0"/>
      <c r="ABG112" s="0"/>
      <c r="ABH112" s="0"/>
      <c r="ABI112" s="0"/>
      <c r="ABJ112" s="0"/>
      <c r="ABK112" s="0"/>
      <c r="ABL112" s="0"/>
      <c r="ABM112" s="0"/>
      <c r="ABN112" s="0"/>
      <c r="ABO112" s="0"/>
      <c r="ABP112" s="0"/>
      <c r="ABQ112" s="0"/>
      <c r="ABR112" s="0"/>
      <c r="ABS112" s="0"/>
      <c r="ABT112" s="0"/>
      <c r="ABU112" s="0"/>
      <c r="ABV112" s="0"/>
      <c r="ABW112" s="0"/>
      <c r="ABX112" s="0"/>
      <c r="ABY112" s="0"/>
      <c r="ABZ112" s="0"/>
      <c r="ACA112" s="0"/>
      <c r="ACB112" s="0"/>
      <c r="ACC112" s="0"/>
      <c r="ACD112" s="0"/>
      <c r="ACE112" s="0"/>
      <c r="ACF112" s="0"/>
      <c r="ACG112" s="0"/>
      <c r="ACH112" s="0"/>
      <c r="ACI112" s="0"/>
      <c r="ACJ112" s="0"/>
      <c r="ACK112" s="0"/>
      <c r="ACL112" s="0"/>
      <c r="ACM112" s="0"/>
      <c r="ACN112" s="0"/>
      <c r="ACO112" s="0"/>
      <c r="ACP112" s="0"/>
      <c r="ACQ112" s="0"/>
      <c r="ACR112" s="0"/>
      <c r="ACS112" s="0"/>
      <c r="ACT112" s="0"/>
      <c r="ACU112" s="0"/>
      <c r="ACV112" s="0"/>
      <c r="ACW112" s="0"/>
      <c r="ACX112" s="0"/>
      <c r="ACY112" s="0"/>
      <c r="ACZ112" s="0"/>
      <c r="ADA112" s="0"/>
      <c r="ADB112" s="0"/>
      <c r="ADC112" s="0"/>
      <c r="ADD112" s="0"/>
      <c r="ADE112" s="0"/>
      <c r="ADF112" s="0"/>
      <c r="ADG112" s="0"/>
      <c r="ADH112" s="0"/>
      <c r="ADI112" s="0"/>
      <c r="ADJ112" s="0"/>
      <c r="ADK112" s="0"/>
      <c r="ADL112" s="0"/>
      <c r="ADM112" s="0"/>
      <c r="ADN112" s="0"/>
      <c r="ADO112" s="0"/>
      <c r="ADP112" s="0"/>
      <c r="ADQ112" s="0"/>
      <c r="ADR112" s="0"/>
      <c r="ADS112" s="0"/>
      <c r="ADT112" s="0"/>
      <c r="ADU112" s="0"/>
      <c r="ADV112" s="0"/>
      <c r="ADW112" s="0"/>
      <c r="ADX112" s="0"/>
      <c r="ADY112" s="0"/>
      <c r="ADZ112" s="0"/>
      <c r="AEA112" s="0"/>
      <c r="AEB112" s="0"/>
      <c r="AEC112" s="0"/>
      <c r="AED112" s="0"/>
      <c r="AEE112" s="0"/>
      <c r="AEF112" s="0"/>
      <c r="AEG112" s="0"/>
      <c r="AEH112" s="0"/>
      <c r="AEI112" s="0"/>
      <c r="AEJ112" s="0"/>
      <c r="AEK112" s="0"/>
      <c r="AEL112" s="0"/>
      <c r="AEM112" s="0"/>
      <c r="AEN112" s="0"/>
      <c r="AEO112" s="0"/>
      <c r="AEP112" s="0"/>
      <c r="AEQ112" s="0"/>
      <c r="AER112" s="0"/>
      <c r="AES112" s="0"/>
      <c r="AET112" s="0"/>
      <c r="AEU112" s="0"/>
      <c r="AEV112" s="0"/>
      <c r="AEW112" s="0"/>
      <c r="AEX112" s="0"/>
      <c r="AEY112" s="0"/>
      <c r="AEZ112" s="0"/>
      <c r="AFA112" s="0"/>
      <c r="AFB112" s="0"/>
      <c r="AFC112" s="0"/>
      <c r="AFD112" s="0"/>
      <c r="AFE112" s="0"/>
      <c r="AFF112" s="0"/>
      <c r="AFG112" s="0"/>
      <c r="AFH112" s="0"/>
      <c r="AFI112" s="0"/>
      <c r="AFJ112" s="0"/>
      <c r="AFK112" s="0"/>
      <c r="AFL112" s="0"/>
      <c r="AFM112" s="0"/>
      <c r="AFN112" s="0"/>
      <c r="AFO112" s="0"/>
      <c r="AFP112" s="0"/>
      <c r="AFQ112" s="0"/>
      <c r="AFR112" s="0"/>
      <c r="AFS112" s="0"/>
      <c r="AFT112" s="0"/>
      <c r="AFU112" s="0"/>
      <c r="AFV112" s="0"/>
      <c r="AFW112" s="0"/>
      <c r="AFX112" s="0"/>
      <c r="AFY112" s="0"/>
      <c r="AFZ112" s="0"/>
      <c r="AGA112" s="0"/>
      <c r="AGB112" s="0"/>
      <c r="AGC112" s="0"/>
      <c r="AGD112" s="0"/>
      <c r="AGE112" s="0"/>
      <c r="AGF112" s="0"/>
      <c r="AGG112" s="0"/>
      <c r="AGH112" s="0"/>
      <c r="AGI112" s="0"/>
      <c r="AGJ112" s="0"/>
      <c r="AGK112" s="0"/>
      <c r="AGL112" s="0"/>
      <c r="AGM112" s="0"/>
      <c r="AGN112" s="0"/>
      <c r="AGO112" s="0"/>
      <c r="AGP112" s="0"/>
      <c r="AGQ112" s="0"/>
      <c r="AGR112" s="0"/>
      <c r="AGS112" s="0"/>
      <c r="AGT112" s="0"/>
      <c r="AGU112" s="0"/>
      <c r="AGV112" s="0"/>
      <c r="AGW112" s="0"/>
      <c r="AGX112" s="0"/>
      <c r="AGY112" s="0"/>
      <c r="AGZ112" s="0"/>
      <c r="AHA112" s="0"/>
      <c r="AHB112" s="0"/>
      <c r="AHC112" s="0"/>
      <c r="AHD112" s="0"/>
      <c r="AHE112" s="0"/>
      <c r="AHF112" s="0"/>
      <c r="AHG112" s="0"/>
      <c r="AHH112" s="0"/>
      <c r="AHI112" s="0"/>
      <c r="AHJ112" s="0"/>
      <c r="AHK112" s="0"/>
      <c r="AHL112" s="0"/>
      <c r="AHM112" s="0"/>
      <c r="AHN112" s="0"/>
      <c r="AHO112" s="0"/>
      <c r="AHP112" s="0"/>
      <c r="AHQ112" s="0"/>
      <c r="AHR112" s="0"/>
      <c r="AHS112" s="0"/>
      <c r="AHT112" s="0"/>
      <c r="AHU112" s="0"/>
      <c r="AHV112" s="0"/>
      <c r="AHW112" s="0"/>
      <c r="AHX112" s="0"/>
      <c r="AHY112" s="0"/>
      <c r="AHZ112" s="0"/>
      <c r="AIA112" s="0"/>
      <c r="AIB112" s="0"/>
      <c r="AIC112" s="0"/>
      <c r="AID112" s="0"/>
      <c r="AIE112" s="0"/>
      <c r="AIF112" s="0"/>
      <c r="AIG112" s="0"/>
      <c r="AIH112" s="0"/>
      <c r="AII112" s="0"/>
      <c r="AIJ112" s="0"/>
      <c r="AIK112" s="0"/>
      <c r="AIL112" s="0"/>
      <c r="AIM112" s="0"/>
      <c r="AIN112" s="0"/>
      <c r="AIO112" s="0"/>
      <c r="AIP112" s="0"/>
      <c r="AIQ112" s="0"/>
      <c r="AIR112" s="0"/>
      <c r="AIS112" s="0"/>
      <c r="AIT112" s="0"/>
      <c r="AIU112" s="0"/>
      <c r="AIV112" s="0"/>
      <c r="AIW112" s="0"/>
      <c r="AIX112" s="0"/>
      <c r="AIY112" s="0"/>
      <c r="AIZ112" s="0"/>
      <c r="AJA112" s="0"/>
      <c r="AJB112" s="0"/>
      <c r="AJC112" s="0"/>
      <c r="AJD112" s="0"/>
      <c r="AJE112" s="0"/>
      <c r="AJF112" s="0"/>
      <c r="AJG112" s="0"/>
      <c r="AJH112" s="0"/>
      <c r="AJI112" s="0"/>
      <c r="AJJ112" s="0"/>
      <c r="AJK112" s="0"/>
      <c r="AJL112" s="0"/>
      <c r="AJM112" s="0"/>
      <c r="AJN112" s="0"/>
      <c r="AJO112" s="0"/>
      <c r="AJP112" s="0"/>
      <c r="AJQ112" s="0"/>
      <c r="AJR112" s="0"/>
      <c r="AJS112" s="0"/>
      <c r="AJT112" s="0"/>
      <c r="AJU112" s="0"/>
      <c r="AJV112" s="0"/>
      <c r="AJW112" s="0"/>
      <c r="AJX112" s="0"/>
      <c r="AJY112" s="0"/>
      <c r="AJZ112" s="0"/>
      <c r="AKA112" s="0"/>
      <c r="AKB112" s="0"/>
      <c r="AKC112" s="0"/>
      <c r="AKD112" s="0"/>
      <c r="AKE112" s="0"/>
      <c r="AKF112" s="0"/>
      <c r="AKG112" s="0"/>
      <c r="AKH112" s="0"/>
      <c r="AKI112" s="0"/>
      <c r="AKJ112" s="0"/>
      <c r="AKK112" s="0"/>
      <c r="AKL112" s="0"/>
      <c r="AKM112" s="0"/>
      <c r="AKN112" s="0"/>
      <c r="AKO112" s="0"/>
      <c r="AKP112" s="0"/>
      <c r="AKQ112" s="0"/>
      <c r="AKR112" s="0"/>
      <c r="AKS112" s="0"/>
      <c r="AKT112" s="0"/>
      <c r="AKU112" s="0"/>
      <c r="AKV112" s="0"/>
      <c r="AKW112" s="0"/>
      <c r="AKX112" s="0"/>
      <c r="AKY112" s="0"/>
      <c r="AKZ112" s="0"/>
      <c r="ALA112" s="0"/>
      <c r="ALB112" s="0"/>
      <c r="ALC112" s="0"/>
      <c r="ALD112" s="0"/>
      <c r="ALE112" s="0"/>
      <c r="ALF112" s="0"/>
      <c r="ALG112" s="0"/>
      <c r="ALH112" s="0"/>
      <c r="ALI112" s="0"/>
      <c r="ALJ112" s="0"/>
      <c r="ALK112" s="0"/>
      <c r="ALL112" s="0"/>
      <c r="ALM112" s="0"/>
      <c r="ALN112" s="0"/>
      <c r="ALO112" s="0"/>
      <c r="ALP112" s="0"/>
      <c r="ALQ112" s="0"/>
      <c r="ALR112" s="0"/>
      <c r="ALS112" s="0"/>
      <c r="ALT112" s="0"/>
      <c r="ALU112" s="0"/>
      <c r="ALV112" s="0"/>
      <c r="ALW112" s="0"/>
      <c r="ALX112" s="0"/>
      <c r="ALY112" s="0"/>
      <c r="ALZ112" s="0"/>
      <c r="AMA112" s="0"/>
      <c r="AMB112" s="0"/>
      <c r="AMC112" s="0"/>
      <c r="AMD112" s="0"/>
      <c r="AME112" s="0"/>
      <c r="AMF112" s="0"/>
      <c r="AMG112" s="0"/>
      <c r="AMH112" s="0"/>
      <c r="AMI112" s="0"/>
      <c r="AMJ112" s="0"/>
      <c r="AMK112" s="0"/>
      <c r="AML112" s="0"/>
      <c r="AMM112" s="0"/>
      <c r="AMN112" s="0"/>
      <c r="AMO112" s="0"/>
      <c r="AMP112" s="0"/>
      <c r="AMQ112" s="0"/>
      <c r="AMR112" s="0"/>
      <c r="AMS112" s="0"/>
      <c r="AMT112" s="0"/>
      <c r="AMU112" s="0"/>
      <c r="AMV112" s="0"/>
      <c r="AMW112" s="0"/>
      <c r="AMX112" s="0"/>
      <c r="AMY112" s="0"/>
      <c r="AMZ112" s="0"/>
      <c r="ANA112" s="0"/>
      <c r="ANB112" s="0"/>
      <c r="ANC112" s="0"/>
      <c r="AND112" s="0"/>
      <c r="ANE112" s="0"/>
      <c r="ANF112" s="0"/>
      <c r="ANG112" s="0"/>
      <c r="ANH112" s="0"/>
      <c r="ANI112" s="0"/>
      <c r="ANJ112" s="0"/>
      <c r="ANK112" s="0"/>
      <c r="ANL112" s="0"/>
      <c r="ANM112" s="0"/>
      <c r="ANN112" s="0"/>
      <c r="ANO112" s="0"/>
      <c r="ANP112" s="0"/>
      <c r="ANQ112" s="0"/>
      <c r="ANR112" s="0"/>
      <c r="ANS112" s="0"/>
      <c r="ANT112" s="0"/>
      <c r="ANU112" s="0"/>
      <c r="ANV112" s="0"/>
      <c r="ANW112" s="0"/>
      <c r="ANX112" s="0"/>
      <c r="ANY112" s="0"/>
      <c r="ANZ112" s="0"/>
      <c r="AOA112" s="0"/>
      <c r="AOB112" s="0"/>
      <c r="AOC112" s="0"/>
      <c r="AOD112" s="0"/>
      <c r="AOE112" s="0"/>
      <c r="AOF112" s="0"/>
      <c r="AOG112" s="0"/>
      <c r="AOH112" s="0"/>
      <c r="AOI112" s="0"/>
      <c r="AOJ112" s="0"/>
      <c r="AOK112" s="0"/>
      <c r="AOL112" s="0"/>
      <c r="AOM112" s="0"/>
      <c r="AON112" s="0"/>
      <c r="AOO112" s="0"/>
      <c r="AOP112" s="0"/>
      <c r="AOQ112" s="0"/>
      <c r="AOR112" s="0"/>
      <c r="AOS112" s="0"/>
      <c r="AOT112" s="0"/>
      <c r="AOU112" s="0"/>
      <c r="AOV112" s="0"/>
      <c r="AOW112" s="0"/>
      <c r="AOX112" s="0"/>
      <c r="AOY112" s="0"/>
      <c r="AOZ112" s="0"/>
      <c r="APA112" s="0"/>
      <c r="APB112" s="0"/>
      <c r="APC112" s="0"/>
      <c r="APD112" s="0"/>
      <c r="APE112" s="0"/>
      <c r="APF112" s="0"/>
      <c r="APG112" s="0"/>
      <c r="APH112" s="0"/>
      <c r="API112" s="0"/>
      <c r="APJ112" s="0"/>
      <c r="APK112" s="0"/>
      <c r="APL112" s="0"/>
      <c r="APM112" s="0"/>
      <c r="APN112" s="0"/>
      <c r="APO112" s="0"/>
      <c r="APP112" s="0"/>
      <c r="APQ112" s="0"/>
      <c r="APR112" s="0"/>
      <c r="APS112" s="0"/>
      <c r="APT112" s="0"/>
      <c r="APU112" s="0"/>
      <c r="APV112" s="0"/>
      <c r="APW112" s="0"/>
      <c r="APX112" s="0"/>
      <c r="APY112" s="0"/>
      <c r="APZ112" s="0"/>
      <c r="AQA112" s="0"/>
      <c r="AQB112" s="0"/>
      <c r="AQC112" s="0"/>
      <c r="AQD112" s="0"/>
      <c r="AQE112" s="0"/>
      <c r="AQF112" s="0"/>
      <c r="AQG112" s="0"/>
      <c r="AQH112" s="0"/>
      <c r="AQI112" s="0"/>
      <c r="AQJ112" s="0"/>
      <c r="AQK112" s="0"/>
      <c r="AQL112" s="0"/>
      <c r="AQM112" s="0"/>
      <c r="AQN112" s="0"/>
      <c r="AQO112" s="0"/>
      <c r="AQP112" s="0"/>
      <c r="AQQ112" s="0"/>
      <c r="AQR112" s="0"/>
      <c r="AQS112" s="0"/>
      <c r="AQT112" s="0"/>
      <c r="AQU112" s="0"/>
      <c r="AQV112" s="0"/>
      <c r="AQW112" s="0"/>
      <c r="AQX112" s="0"/>
      <c r="AQY112" s="0"/>
      <c r="AQZ112" s="0"/>
      <c r="ARA112" s="0"/>
      <c r="ARB112" s="0"/>
      <c r="ARC112" s="0"/>
      <c r="ARD112" s="0"/>
      <c r="ARE112" s="0"/>
      <c r="ARF112" s="0"/>
      <c r="ARG112" s="0"/>
      <c r="ARH112" s="0"/>
      <c r="ARI112" s="0"/>
      <c r="ARJ112" s="0"/>
      <c r="ARK112" s="0"/>
      <c r="ARL112" s="0"/>
      <c r="ARM112" s="0"/>
      <c r="ARN112" s="0"/>
      <c r="ARO112" s="0"/>
      <c r="ARP112" s="0"/>
      <c r="ARQ112" s="0"/>
      <c r="ARR112" s="0"/>
      <c r="ARS112" s="0"/>
      <c r="ART112" s="0"/>
      <c r="ARU112" s="0"/>
      <c r="ARV112" s="0"/>
      <c r="ARW112" s="0"/>
      <c r="ARX112" s="0"/>
      <c r="ARY112" s="0"/>
      <c r="ARZ112" s="0"/>
      <c r="ASA112" s="0"/>
      <c r="ASB112" s="0"/>
      <c r="ASC112" s="0"/>
      <c r="ASD112" s="0"/>
      <c r="ASE112" s="0"/>
      <c r="ASF112" s="0"/>
      <c r="ASG112" s="0"/>
      <c r="ASH112" s="0"/>
      <c r="ASI112" s="0"/>
      <c r="ASJ112" s="0"/>
      <c r="ASK112" s="0"/>
      <c r="ASL112" s="0"/>
      <c r="ASM112" s="0"/>
      <c r="ASN112" s="0"/>
      <c r="ASO112" s="0"/>
      <c r="ASP112" s="0"/>
      <c r="ASQ112" s="0"/>
      <c r="ASR112" s="0"/>
      <c r="ASS112" s="0"/>
      <c r="AST112" s="0"/>
      <c r="ASU112" s="0"/>
      <c r="ASV112" s="0"/>
      <c r="ASW112" s="0"/>
      <c r="ASX112" s="0"/>
      <c r="ASY112" s="0"/>
      <c r="ASZ112" s="0"/>
      <c r="ATA112" s="0"/>
      <c r="ATB112" s="0"/>
      <c r="ATC112" s="0"/>
      <c r="ATD112" s="0"/>
      <c r="ATE112" s="0"/>
      <c r="ATF112" s="0"/>
      <c r="ATG112" s="0"/>
      <c r="ATH112" s="0"/>
      <c r="ATI112" s="0"/>
      <c r="ATJ112" s="0"/>
      <c r="ATK112" s="0"/>
      <c r="ATL112" s="0"/>
      <c r="ATM112" s="0"/>
      <c r="ATN112" s="0"/>
      <c r="ATO112" s="0"/>
      <c r="ATP112" s="0"/>
      <c r="ATQ112" s="0"/>
      <c r="ATR112" s="0"/>
      <c r="ATS112" s="0"/>
      <c r="ATT112" s="0"/>
      <c r="ATU112" s="0"/>
      <c r="ATV112" s="0"/>
      <c r="ATW112" s="0"/>
      <c r="ATX112" s="0"/>
      <c r="ATY112" s="0"/>
      <c r="ATZ112" s="0"/>
      <c r="AUA112" s="0"/>
      <c r="AUB112" s="0"/>
      <c r="AUC112" s="0"/>
      <c r="AUD112" s="0"/>
      <c r="AUE112" s="0"/>
      <c r="AUF112" s="0"/>
      <c r="AUG112" s="0"/>
      <c r="AUH112" s="0"/>
      <c r="AUI112" s="0"/>
      <c r="AUJ112" s="0"/>
      <c r="AUK112" s="0"/>
      <c r="AUL112" s="0"/>
      <c r="AUM112" s="0"/>
      <c r="AUN112" s="0"/>
      <c r="AUO112" s="0"/>
      <c r="AUP112" s="0"/>
      <c r="AUQ112" s="0"/>
      <c r="AUR112" s="0"/>
      <c r="AUS112" s="0"/>
      <c r="AUT112" s="0"/>
      <c r="AUU112" s="0"/>
      <c r="AUV112" s="0"/>
      <c r="AUW112" s="0"/>
      <c r="AUX112" s="0"/>
      <c r="AUY112" s="0"/>
      <c r="AUZ112" s="0"/>
      <c r="AVA112" s="0"/>
      <c r="AVB112" s="0"/>
      <c r="AVC112" s="0"/>
      <c r="AVD112" s="0"/>
      <c r="AVE112" s="0"/>
      <c r="AVF112" s="0"/>
      <c r="AVG112" s="0"/>
      <c r="AVH112" s="0"/>
      <c r="AVI112" s="0"/>
      <c r="AVJ112" s="0"/>
      <c r="AVK112" s="0"/>
      <c r="AVL112" s="0"/>
      <c r="AVM112" s="0"/>
      <c r="AVN112" s="0"/>
      <c r="AVO112" s="0"/>
      <c r="AVP112" s="0"/>
      <c r="AVQ112" s="0"/>
      <c r="AVR112" s="0"/>
      <c r="AVS112" s="0"/>
      <c r="AVT112" s="0"/>
      <c r="AVU112" s="0"/>
      <c r="AVV112" s="0"/>
      <c r="AVW112" s="0"/>
      <c r="AVX112" s="0"/>
      <c r="AVY112" s="0"/>
      <c r="AVZ112" s="0"/>
      <c r="AWA112" s="0"/>
      <c r="AWB112" s="0"/>
      <c r="AWC112" s="0"/>
      <c r="AWD112" s="0"/>
      <c r="AWE112" s="0"/>
      <c r="AWF112" s="0"/>
      <c r="AWG112" s="0"/>
      <c r="AWH112" s="0"/>
      <c r="AWI112" s="0"/>
      <c r="AWJ112" s="0"/>
      <c r="AWK112" s="0"/>
      <c r="AWL112" s="0"/>
      <c r="AWM112" s="0"/>
      <c r="AWN112" s="0"/>
      <c r="AWO112" s="0"/>
      <c r="AWP112" s="0"/>
      <c r="AWQ112" s="0"/>
      <c r="AWR112" s="0"/>
      <c r="AWS112" s="0"/>
      <c r="AWT112" s="0"/>
      <c r="AWU112" s="0"/>
      <c r="AWV112" s="0"/>
      <c r="AWW112" s="0"/>
      <c r="AWX112" s="0"/>
      <c r="AWY112" s="0"/>
      <c r="AWZ112" s="0"/>
      <c r="AXA112" s="0"/>
      <c r="AXB112" s="0"/>
      <c r="AXC112" s="0"/>
      <c r="AXD112" s="0"/>
      <c r="AXE112" s="0"/>
      <c r="AXF112" s="0"/>
      <c r="AXG112" s="0"/>
      <c r="AXH112" s="0"/>
      <c r="AXI112" s="0"/>
      <c r="AXJ112" s="0"/>
      <c r="AXK112" s="0"/>
      <c r="AXL112" s="0"/>
      <c r="AXM112" s="0"/>
      <c r="AXN112" s="0"/>
      <c r="AXO112" s="0"/>
      <c r="AXP112" s="0"/>
      <c r="AXQ112" s="0"/>
      <c r="AXR112" s="0"/>
      <c r="AXS112" s="0"/>
      <c r="AXT112" s="0"/>
      <c r="AXU112" s="0"/>
      <c r="AXV112" s="0"/>
      <c r="AXW112" s="0"/>
      <c r="AXX112" s="0"/>
      <c r="AXY112" s="0"/>
      <c r="AXZ112" s="0"/>
      <c r="AYA112" s="0"/>
      <c r="AYB112" s="0"/>
      <c r="AYC112" s="0"/>
      <c r="AYD112" s="0"/>
      <c r="AYE112" s="0"/>
      <c r="AYF112" s="0"/>
      <c r="AYG112" s="0"/>
      <c r="AYH112" s="0"/>
      <c r="AYI112" s="0"/>
      <c r="AYJ112" s="0"/>
      <c r="AYK112" s="0"/>
      <c r="AYL112" s="0"/>
      <c r="AYM112" s="0"/>
      <c r="AYN112" s="0"/>
      <c r="AYO112" s="0"/>
      <c r="AYP112" s="0"/>
      <c r="AYQ112" s="0"/>
      <c r="AYR112" s="0"/>
      <c r="AYS112" s="0"/>
      <c r="AYT112" s="0"/>
      <c r="AYU112" s="0"/>
      <c r="AYV112" s="0"/>
      <c r="AYW112" s="0"/>
      <c r="AYX112" s="0"/>
      <c r="AYY112" s="0"/>
      <c r="AYZ112" s="0"/>
      <c r="AZA112" s="0"/>
      <c r="AZB112" s="0"/>
      <c r="AZC112" s="0"/>
      <c r="AZD112" s="0"/>
      <c r="AZE112" s="0"/>
      <c r="AZF112" s="0"/>
      <c r="AZG112" s="0"/>
      <c r="AZH112" s="0"/>
      <c r="AZI112" s="0"/>
      <c r="AZJ112" s="0"/>
      <c r="AZK112" s="0"/>
      <c r="AZL112" s="0"/>
      <c r="AZM112" s="0"/>
      <c r="AZN112" s="0"/>
      <c r="AZO112" s="0"/>
      <c r="AZP112" s="0"/>
      <c r="AZQ112" s="0"/>
      <c r="AZR112" s="0"/>
      <c r="AZS112" s="0"/>
      <c r="AZT112" s="0"/>
      <c r="AZU112" s="0"/>
      <c r="AZV112" s="0"/>
      <c r="AZW112" s="0"/>
      <c r="AZX112" s="0"/>
      <c r="AZY112" s="0"/>
      <c r="AZZ112" s="0"/>
      <c r="BAA112" s="0"/>
      <c r="BAB112" s="0"/>
      <c r="BAC112" s="0"/>
      <c r="BAD112" s="0"/>
      <c r="BAE112" s="0"/>
      <c r="BAF112" s="0"/>
      <c r="BAG112" s="0"/>
      <c r="BAH112" s="0"/>
      <c r="BAI112" s="0"/>
      <c r="BAJ112" s="0"/>
      <c r="BAK112" s="0"/>
      <c r="BAL112" s="0"/>
      <c r="BAM112" s="0"/>
      <c r="BAN112" s="0"/>
      <c r="BAO112" s="0"/>
      <c r="BAP112" s="0"/>
      <c r="BAQ112" s="0"/>
      <c r="BAR112" s="0"/>
      <c r="BAS112" s="0"/>
      <c r="BAT112" s="0"/>
      <c r="BAU112" s="0"/>
      <c r="BAV112" s="0"/>
      <c r="BAW112" s="0"/>
      <c r="BAX112" s="0"/>
      <c r="BAY112" s="0"/>
      <c r="BAZ112" s="0"/>
      <c r="BBA112" s="0"/>
      <c r="BBB112" s="0"/>
      <c r="BBC112" s="0"/>
      <c r="BBD112" s="0"/>
      <c r="BBE112" s="0"/>
      <c r="BBF112" s="0"/>
      <c r="BBG112" s="0"/>
      <c r="BBH112" s="0"/>
      <c r="BBI112" s="0"/>
      <c r="BBJ112" s="0"/>
      <c r="BBK112" s="0"/>
      <c r="BBL112" s="0"/>
      <c r="BBM112" s="0"/>
      <c r="BBN112" s="0"/>
      <c r="BBO112" s="0"/>
      <c r="BBP112" s="0"/>
      <c r="BBQ112" s="0"/>
      <c r="BBR112" s="0"/>
      <c r="BBS112" s="0"/>
      <c r="BBT112" s="0"/>
      <c r="BBU112" s="0"/>
      <c r="BBV112" s="0"/>
      <c r="BBW112" s="0"/>
      <c r="BBX112" s="0"/>
      <c r="BBY112" s="0"/>
      <c r="BBZ112" s="0"/>
      <c r="BCA112" s="0"/>
      <c r="BCB112" s="0"/>
      <c r="BCC112" s="0"/>
      <c r="BCD112" s="0"/>
      <c r="BCE112" s="0"/>
      <c r="BCF112" s="0"/>
      <c r="BCG112" s="0"/>
      <c r="BCH112" s="0"/>
      <c r="BCI112" s="0"/>
      <c r="BCJ112" s="0"/>
      <c r="BCK112" s="0"/>
      <c r="BCL112" s="0"/>
      <c r="BCM112" s="0"/>
      <c r="BCN112" s="0"/>
      <c r="BCO112" s="0"/>
      <c r="BCP112" s="0"/>
      <c r="BCQ112" s="0"/>
      <c r="BCR112" s="0"/>
      <c r="BCS112" s="0"/>
      <c r="BCT112" s="0"/>
      <c r="BCU112" s="0"/>
      <c r="BCV112" s="0"/>
      <c r="BCW112" s="0"/>
      <c r="BCX112" s="0"/>
      <c r="BCY112" s="0"/>
      <c r="BCZ112" s="0"/>
      <c r="BDA112" s="0"/>
      <c r="BDB112" s="0"/>
      <c r="BDC112" s="0"/>
      <c r="BDD112" s="0"/>
      <c r="BDE112" s="0"/>
      <c r="BDF112" s="0"/>
      <c r="BDG112" s="0"/>
      <c r="BDH112" s="0"/>
      <c r="BDI112" s="0"/>
      <c r="BDJ112" s="0"/>
      <c r="BDK112" s="0"/>
      <c r="BDL112" s="0"/>
      <c r="BDM112" s="0"/>
      <c r="BDN112" s="0"/>
      <c r="BDO112" s="0"/>
      <c r="BDP112" s="0"/>
      <c r="BDQ112" s="0"/>
      <c r="BDR112" s="0"/>
      <c r="BDS112" s="0"/>
      <c r="BDT112" s="0"/>
      <c r="BDU112" s="0"/>
      <c r="BDV112" s="0"/>
      <c r="BDW112" s="0"/>
      <c r="BDX112" s="0"/>
      <c r="BDY112" s="0"/>
      <c r="BDZ112" s="0"/>
      <c r="BEA112" s="0"/>
      <c r="BEB112" s="0"/>
      <c r="BEC112" s="0"/>
      <c r="BED112" s="0"/>
      <c r="BEE112" s="0"/>
      <c r="BEF112" s="0"/>
      <c r="BEG112" s="0"/>
      <c r="BEH112" s="0"/>
      <c r="BEI112" s="0"/>
      <c r="BEJ112" s="0"/>
      <c r="BEK112" s="0"/>
      <c r="BEL112" s="0"/>
      <c r="BEM112" s="0"/>
      <c r="BEN112" s="0"/>
      <c r="BEO112" s="0"/>
      <c r="BEP112" s="0"/>
      <c r="BEQ112" s="0"/>
      <c r="BER112" s="0"/>
      <c r="BES112" s="0"/>
      <c r="BET112" s="0"/>
      <c r="BEU112" s="0"/>
      <c r="BEV112" s="0"/>
      <c r="BEW112" s="0"/>
      <c r="BEX112" s="0"/>
      <c r="BEY112" s="0"/>
      <c r="BEZ112" s="0"/>
      <c r="BFA112" s="0"/>
      <c r="BFB112" s="0"/>
      <c r="BFC112" s="0"/>
      <c r="BFD112" s="0"/>
      <c r="BFE112" s="0"/>
      <c r="BFF112" s="0"/>
      <c r="BFG112" s="0"/>
      <c r="BFH112" s="0"/>
      <c r="BFI112" s="0"/>
      <c r="BFJ112" s="0"/>
      <c r="BFK112" s="0"/>
      <c r="BFL112" s="0"/>
      <c r="BFM112" s="0"/>
      <c r="BFN112" s="0"/>
      <c r="BFO112" s="0"/>
      <c r="BFP112" s="0"/>
      <c r="BFQ112" s="0"/>
      <c r="BFR112" s="0"/>
      <c r="BFS112" s="0"/>
      <c r="BFT112" s="0"/>
      <c r="BFU112" s="0"/>
      <c r="BFV112" s="0"/>
      <c r="BFW112" s="0"/>
      <c r="BFX112" s="0"/>
      <c r="BFY112" s="0"/>
      <c r="BFZ112" s="0"/>
      <c r="BGA112" s="0"/>
      <c r="BGB112" s="0"/>
      <c r="BGC112" s="0"/>
      <c r="BGD112" s="0"/>
      <c r="BGE112" s="0"/>
      <c r="BGF112" s="0"/>
      <c r="BGG112" s="0"/>
      <c r="BGH112" s="0"/>
      <c r="BGI112" s="0"/>
      <c r="BGJ112" s="0"/>
      <c r="BGK112" s="0"/>
      <c r="BGL112" s="0"/>
      <c r="BGM112" s="0"/>
      <c r="BGN112" s="0"/>
      <c r="BGO112" s="0"/>
      <c r="BGP112" s="0"/>
      <c r="BGQ112" s="0"/>
      <c r="BGR112" s="0"/>
      <c r="BGS112" s="0"/>
      <c r="BGT112" s="0"/>
      <c r="BGU112" s="0"/>
      <c r="BGV112" s="0"/>
      <c r="BGW112" s="0"/>
      <c r="BGX112" s="0"/>
      <c r="BGY112" s="0"/>
      <c r="BGZ112" s="0"/>
      <c r="BHA112" s="0"/>
      <c r="BHB112" s="0"/>
      <c r="BHC112" s="0"/>
      <c r="BHD112" s="0"/>
      <c r="BHE112" s="0"/>
      <c r="BHF112" s="0"/>
      <c r="BHG112" s="0"/>
      <c r="BHH112" s="0"/>
      <c r="BHI112" s="0"/>
      <c r="BHJ112" s="0"/>
      <c r="BHK112" s="0"/>
      <c r="BHL112" s="0"/>
      <c r="BHM112" s="0"/>
      <c r="BHN112" s="0"/>
      <c r="BHO112" s="0"/>
      <c r="BHP112" s="0"/>
      <c r="BHQ112" s="0"/>
      <c r="BHR112" s="0"/>
      <c r="BHS112" s="0"/>
      <c r="BHT112" s="0"/>
      <c r="BHU112" s="0"/>
      <c r="BHV112" s="0"/>
      <c r="BHW112" s="0"/>
      <c r="BHX112" s="0"/>
      <c r="BHY112" s="0"/>
      <c r="BHZ112" s="0"/>
      <c r="BIA112" s="0"/>
      <c r="BIB112" s="0"/>
      <c r="BIC112" s="0"/>
      <c r="BID112" s="0"/>
      <c r="BIE112" s="0"/>
      <c r="BIF112" s="0"/>
      <c r="BIG112" s="0"/>
      <c r="BIH112" s="0"/>
      <c r="BII112" s="0"/>
      <c r="BIJ112" s="0"/>
      <c r="BIK112" s="0"/>
      <c r="BIL112" s="0"/>
      <c r="BIM112" s="0"/>
      <c r="BIN112" s="0"/>
      <c r="BIO112" s="0"/>
      <c r="BIP112" s="0"/>
      <c r="BIQ112" s="0"/>
      <c r="BIR112" s="0"/>
      <c r="BIS112" s="0"/>
      <c r="BIT112" s="0"/>
      <c r="BIU112" s="0"/>
      <c r="BIV112" s="0"/>
      <c r="BIW112" s="0"/>
      <c r="BIX112" s="0"/>
      <c r="BIY112" s="0"/>
      <c r="BIZ112" s="0"/>
      <c r="BJA112" s="0"/>
      <c r="BJB112" s="0"/>
      <c r="BJC112" s="0"/>
      <c r="BJD112" s="0"/>
      <c r="BJE112" s="0"/>
      <c r="BJF112" s="0"/>
      <c r="BJG112" s="0"/>
      <c r="BJH112" s="0"/>
      <c r="BJI112" s="0"/>
      <c r="BJJ112" s="0"/>
      <c r="BJK112" s="0"/>
      <c r="BJL112" s="0"/>
      <c r="BJM112" s="0"/>
      <c r="BJN112" s="0"/>
      <c r="BJO112" s="0"/>
      <c r="BJP112" s="0"/>
      <c r="BJQ112" s="0"/>
      <c r="BJR112" s="0"/>
      <c r="BJS112" s="0"/>
      <c r="BJT112" s="0"/>
      <c r="BJU112" s="0"/>
      <c r="BJV112" s="0"/>
      <c r="BJW112" s="0"/>
      <c r="BJX112" s="0"/>
      <c r="BJY112" s="0"/>
      <c r="BJZ112" s="0"/>
      <c r="BKA112" s="0"/>
      <c r="BKB112" s="0"/>
      <c r="BKC112" s="0"/>
      <c r="BKD112" s="0"/>
      <c r="BKE112" s="0"/>
      <c r="BKF112" s="0"/>
      <c r="BKG112" s="0"/>
      <c r="BKH112" s="0"/>
      <c r="BKI112" s="0"/>
      <c r="BKJ112" s="0"/>
      <c r="BKK112" s="0"/>
      <c r="BKL112" s="0"/>
      <c r="BKM112" s="0"/>
      <c r="BKN112" s="0"/>
      <c r="BKO112" s="0"/>
      <c r="BKP112" s="0"/>
      <c r="BKQ112" s="0"/>
      <c r="BKR112" s="0"/>
      <c r="BKS112" s="0"/>
      <c r="BKT112" s="0"/>
      <c r="BKU112" s="0"/>
      <c r="BKV112" s="0"/>
      <c r="BKW112" s="0"/>
      <c r="BKX112" s="0"/>
      <c r="BKY112" s="0"/>
      <c r="BKZ112" s="0"/>
      <c r="BLA112" s="0"/>
      <c r="BLB112" s="0"/>
      <c r="BLC112" s="0"/>
      <c r="BLD112" s="0"/>
      <c r="BLE112" s="0"/>
      <c r="BLF112" s="0"/>
      <c r="BLG112" s="0"/>
      <c r="BLH112" s="0"/>
      <c r="BLI112" s="0"/>
      <c r="BLJ112" s="0"/>
      <c r="BLK112" s="0"/>
      <c r="BLL112" s="0"/>
      <c r="BLM112" s="0"/>
      <c r="BLN112" s="0"/>
      <c r="BLO112" s="0"/>
      <c r="BLP112" s="0"/>
      <c r="BLQ112" s="0"/>
      <c r="BLR112" s="0"/>
      <c r="BLS112" s="0"/>
      <c r="BLT112" s="0"/>
      <c r="BLU112" s="0"/>
      <c r="BLV112" s="0"/>
      <c r="BLW112" s="0"/>
      <c r="BLX112" s="0"/>
      <c r="BLY112" s="0"/>
      <c r="BLZ112" s="0"/>
      <c r="BMA112" s="0"/>
      <c r="BMB112" s="0"/>
      <c r="BMC112" s="0"/>
      <c r="BMD112" s="0"/>
      <c r="BME112" s="0"/>
      <c r="BMF112" s="0"/>
      <c r="BMG112" s="0"/>
      <c r="BMH112" s="0"/>
      <c r="BMI112" s="0"/>
      <c r="BMJ112" s="0"/>
      <c r="BMK112" s="0"/>
      <c r="BML112" s="0"/>
      <c r="BMM112" s="0"/>
      <c r="BMN112" s="0"/>
      <c r="BMO112" s="0"/>
      <c r="BMP112" s="0"/>
      <c r="BMQ112" s="0"/>
      <c r="BMR112" s="0"/>
      <c r="BMS112" s="0"/>
      <c r="BMT112" s="0"/>
      <c r="BMU112" s="0"/>
      <c r="BMV112" s="0"/>
      <c r="BMW112" s="0"/>
      <c r="BMX112" s="0"/>
      <c r="BMY112" s="0"/>
      <c r="BMZ112" s="0"/>
      <c r="BNA112" s="0"/>
      <c r="BNB112" s="0"/>
      <c r="BNC112" s="0"/>
      <c r="BND112" s="0"/>
      <c r="BNE112" s="0"/>
      <c r="BNF112" s="0"/>
      <c r="BNG112" s="0"/>
      <c r="BNH112" s="0"/>
      <c r="BNI112" s="0"/>
      <c r="BNJ112" s="0"/>
      <c r="BNK112" s="0"/>
      <c r="BNL112" s="0"/>
      <c r="BNM112" s="0"/>
      <c r="BNN112" s="0"/>
      <c r="BNO112" s="0"/>
      <c r="BNP112" s="0"/>
      <c r="BNQ112" s="0"/>
      <c r="BNR112" s="0"/>
      <c r="BNS112" s="0"/>
      <c r="BNT112" s="0"/>
      <c r="BNU112" s="0"/>
      <c r="BNV112" s="0"/>
      <c r="BNW112" s="0"/>
      <c r="BNX112" s="0"/>
      <c r="BNY112" s="0"/>
      <c r="BNZ112" s="0"/>
      <c r="BOA112" s="0"/>
      <c r="BOB112" s="0"/>
      <c r="BOC112" s="0"/>
      <c r="BOD112" s="0"/>
      <c r="BOE112" s="0"/>
      <c r="BOF112" s="0"/>
      <c r="BOG112" s="0"/>
      <c r="BOH112" s="0"/>
      <c r="BOI112" s="0"/>
      <c r="BOJ112" s="0"/>
      <c r="BOK112" s="0"/>
      <c r="BOL112" s="0"/>
      <c r="BOM112" s="0"/>
      <c r="BON112" s="0"/>
      <c r="BOO112" s="0"/>
      <c r="BOP112" s="0"/>
      <c r="BOQ112" s="0"/>
      <c r="BOR112" s="0"/>
      <c r="BOS112" s="0"/>
      <c r="BOT112" s="0"/>
      <c r="BOU112" s="0"/>
      <c r="BOV112" s="0"/>
      <c r="BOW112" s="0"/>
      <c r="BOX112" s="0"/>
      <c r="BOY112" s="0"/>
      <c r="BOZ112" s="0"/>
      <c r="BPA112" s="0"/>
      <c r="BPB112" s="0"/>
      <c r="BPC112" s="0"/>
      <c r="BPD112" s="0"/>
      <c r="BPE112" s="0"/>
      <c r="BPF112" s="0"/>
      <c r="BPG112" s="0"/>
      <c r="BPH112" s="0"/>
      <c r="BPI112" s="0"/>
      <c r="BPJ112" s="0"/>
      <c r="BPK112" s="0"/>
      <c r="BPL112" s="0"/>
      <c r="BPM112" s="0"/>
      <c r="BPN112" s="0"/>
      <c r="BPO112" s="0"/>
      <c r="BPP112" s="0"/>
      <c r="BPQ112" s="0"/>
      <c r="BPR112" s="0"/>
      <c r="BPS112" s="0"/>
      <c r="BPT112" s="0"/>
      <c r="BPU112" s="0"/>
      <c r="BPV112" s="0"/>
      <c r="BPW112" s="0"/>
      <c r="BPX112" s="0"/>
      <c r="BPY112" s="0"/>
      <c r="BPZ112" s="0"/>
      <c r="BQA112" s="0"/>
      <c r="BQB112" s="0"/>
      <c r="BQC112" s="0"/>
      <c r="BQD112" s="0"/>
      <c r="BQE112" s="0"/>
      <c r="BQF112" s="0"/>
      <c r="BQG112" s="0"/>
      <c r="BQH112" s="0"/>
      <c r="BQI112" s="0"/>
      <c r="BQJ112" s="0"/>
      <c r="BQK112" s="0"/>
      <c r="BQL112" s="0"/>
      <c r="BQM112" s="0"/>
      <c r="BQN112" s="0"/>
      <c r="BQO112" s="0"/>
      <c r="BQP112" s="0"/>
      <c r="BQQ112" s="0"/>
      <c r="BQR112" s="0"/>
      <c r="BQS112" s="0"/>
      <c r="BQT112" s="0"/>
      <c r="BQU112" s="0"/>
      <c r="BQV112" s="0"/>
      <c r="BQW112" s="0"/>
      <c r="BQX112" s="0"/>
      <c r="BQY112" s="0"/>
      <c r="BQZ112" s="0"/>
      <c r="BRA112" s="0"/>
      <c r="BRB112" s="0"/>
      <c r="BRC112" s="0"/>
      <c r="BRD112" s="0"/>
      <c r="BRE112" s="0"/>
      <c r="BRF112" s="0"/>
      <c r="BRG112" s="0"/>
      <c r="BRH112" s="0"/>
      <c r="BRI112" s="0"/>
      <c r="BRJ112" s="0"/>
      <c r="BRK112" s="0"/>
      <c r="BRL112" s="0"/>
      <c r="BRM112" s="0"/>
      <c r="BRN112" s="0"/>
      <c r="BRO112" s="0"/>
      <c r="BRP112" s="0"/>
      <c r="BRQ112" s="0"/>
      <c r="BRR112" s="0"/>
      <c r="BRS112" s="0"/>
      <c r="BRT112" s="0"/>
      <c r="BRU112" s="0"/>
      <c r="BRV112" s="0"/>
      <c r="BRW112" s="0"/>
      <c r="BRX112" s="0"/>
      <c r="BRY112" s="0"/>
      <c r="BRZ112" s="0"/>
      <c r="BSA112" s="0"/>
      <c r="BSB112" s="0"/>
      <c r="BSC112" s="0"/>
      <c r="BSD112" s="0"/>
      <c r="BSE112" s="0"/>
      <c r="BSF112" s="0"/>
      <c r="BSG112" s="0"/>
      <c r="BSH112" s="0"/>
      <c r="BSI112" s="0"/>
      <c r="BSJ112" s="0"/>
      <c r="BSK112" s="0"/>
      <c r="BSL112" s="0"/>
      <c r="BSM112" s="0"/>
      <c r="BSN112" s="0"/>
      <c r="BSO112" s="0"/>
      <c r="BSP112" s="0"/>
      <c r="BSQ112" s="0"/>
      <c r="BSR112" s="0"/>
      <c r="BSS112" s="0"/>
      <c r="BST112" s="0"/>
      <c r="BSU112" s="0"/>
      <c r="BSV112" s="0"/>
      <c r="BSW112" s="0"/>
      <c r="BSX112" s="0"/>
      <c r="BSY112" s="0"/>
      <c r="BSZ112" s="0"/>
      <c r="BTA112" s="0"/>
      <c r="BTB112" s="0"/>
      <c r="BTC112" s="0"/>
      <c r="BTD112" s="0"/>
      <c r="BTE112" s="0"/>
      <c r="BTF112" s="0"/>
      <c r="BTG112" s="0"/>
      <c r="BTH112" s="0"/>
      <c r="BTI112" s="0"/>
      <c r="BTJ112" s="0"/>
      <c r="BTK112" s="0"/>
      <c r="BTL112" s="0"/>
      <c r="BTM112" s="0"/>
      <c r="BTN112" s="0"/>
      <c r="BTO112" s="0"/>
      <c r="BTP112" s="0"/>
      <c r="BTQ112" s="0"/>
      <c r="BTR112" s="0"/>
      <c r="BTS112" s="0"/>
      <c r="BTT112" s="0"/>
      <c r="BTU112" s="0"/>
      <c r="BTV112" s="0"/>
      <c r="BTW112" s="0"/>
      <c r="BTX112" s="0"/>
      <c r="BTY112" s="0"/>
      <c r="BTZ112" s="0"/>
      <c r="BUA112" s="0"/>
      <c r="BUB112" s="0"/>
      <c r="BUC112" s="0"/>
      <c r="BUD112" s="0"/>
      <c r="BUE112" s="0"/>
      <c r="BUF112" s="0"/>
      <c r="BUG112" s="0"/>
      <c r="BUH112" s="0"/>
      <c r="BUI112" s="0"/>
      <c r="BUJ112" s="0"/>
      <c r="BUK112" s="0"/>
      <c r="BUL112" s="0"/>
      <c r="BUM112" s="0"/>
      <c r="BUN112" s="0"/>
      <c r="BUO112" s="0"/>
      <c r="BUP112" s="0"/>
      <c r="BUQ112" s="0"/>
      <c r="BUR112" s="0"/>
      <c r="BUS112" s="0"/>
      <c r="BUT112" s="0"/>
      <c r="BUU112" s="0"/>
      <c r="BUV112" s="0"/>
      <c r="BUW112" s="0"/>
      <c r="BUX112" s="0"/>
      <c r="BUY112" s="0"/>
      <c r="BUZ112" s="0"/>
      <c r="BVA112" s="0"/>
      <c r="BVB112" s="0"/>
      <c r="BVC112" s="0"/>
      <c r="BVD112" s="0"/>
      <c r="BVE112" s="0"/>
      <c r="BVF112" s="0"/>
      <c r="BVG112" s="0"/>
      <c r="BVH112" s="0"/>
      <c r="BVI112" s="0"/>
      <c r="BVJ112" s="0"/>
      <c r="BVK112" s="0"/>
      <c r="BVL112" s="0"/>
      <c r="BVM112" s="0"/>
      <c r="BVN112" s="0"/>
      <c r="BVO112" s="0"/>
      <c r="BVP112" s="0"/>
      <c r="BVQ112" s="0"/>
      <c r="BVR112" s="0"/>
      <c r="BVS112" s="0"/>
      <c r="BVT112" s="0"/>
      <c r="BVU112" s="0"/>
      <c r="BVV112" s="0"/>
      <c r="BVW112" s="0"/>
      <c r="BVX112" s="0"/>
      <c r="BVY112" s="0"/>
      <c r="BVZ112" s="0"/>
      <c r="BWA112" s="0"/>
      <c r="BWB112" s="0"/>
      <c r="BWC112" s="0"/>
      <c r="BWD112" s="0"/>
      <c r="BWE112" s="0"/>
      <c r="BWF112" s="0"/>
      <c r="BWG112" s="0"/>
      <c r="BWH112" s="0"/>
      <c r="BWI112" s="0"/>
      <c r="BWJ112" s="0"/>
      <c r="BWK112" s="0"/>
      <c r="BWL112" s="0"/>
      <c r="BWM112" s="0"/>
      <c r="BWN112" s="0"/>
      <c r="BWO112" s="0"/>
      <c r="BWP112" s="0"/>
      <c r="BWQ112" s="0"/>
      <c r="BWR112" s="0"/>
      <c r="BWS112" s="0"/>
      <c r="BWT112" s="0"/>
      <c r="BWU112" s="0"/>
      <c r="BWV112" s="0"/>
      <c r="BWW112" s="0"/>
      <c r="BWX112" s="0"/>
      <c r="BWY112" s="0"/>
      <c r="BWZ112" s="0"/>
      <c r="BXA112" s="0"/>
      <c r="BXB112" s="0"/>
      <c r="BXC112" s="0"/>
      <c r="BXD112" s="0"/>
      <c r="BXE112" s="0"/>
      <c r="BXF112" s="0"/>
      <c r="BXG112" s="0"/>
      <c r="BXH112" s="0"/>
      <c r="BXI112" s="0"/>
      <c r="BXJ112" s="0"/>
      <c r="BXK112" s="0"/>
      <c r="BXL112" s="0"/>
      <c r="BXM112" s="0"/>
      <c r="BXN112" s="0"/>
      <c r="BXO112" s="0"/>
      <c r="BXP112" s="0"/>
      <c r="BXQ112" s="0"/>
      <c r="BXR112" s="0"/>
      <c r="BXS112" s="0"/>
      <c r="BXT112" s="0"/>
      <c r="BXU112" s="0"/>
      <c r="BXV112" s="0"/>
      <c r="BXW112" s="0"/>
      <c r="BXX112" s="0"/>
      <c r="BXY112" s="0"/>
      <c r="BXZ112" s="0"/>
      <c r="BYA112" s="0"/>
      <c r="BYB112" s="0"/>
      <c r="BYC112" s="0"/>
      <c r="BYD112" s="0"/>
      <c r="BYE112" s="0"/>
      <c r="BYF112" s="0"/>
      <c r="BYG112" s="0"/>
      <c r="BYH112" s="0"/>
      <c r="BYI112" s="0"/>
      <c r="BYJ112" s="0"/>
      <c r="BYK112" s="0"/>
      <c r="BYL112" s="0"/>
      <c r="BYM112" s="0"/>
      <c r="BYN112" s="0"/>
      <c r="BYO112" s="0"/>
      <c r="BYP112" s="0"/>
      <c r="BYQ112" s="0"/>
      <c r="BYR112" s="0"/>
      <c r="BYS112" s="0"/>
      <c r="BYT112" s="0"/>
      <c r="BYU112" s="0"/>
      <c r="BYV112" s="0"/>
      <c r="BYW112" s="0"/>
      <c r="BYX112" s="0"/>
      <c r="BYY112" s="0"/>
      <c r="BYZ112" s="0"/>
      <c r="BZA112" s="0"/>
      <c r="BZB112" s="0"/>
      <c r="BZC112" s="0"/>
      <c r="BZD112" s="0"/>
      <c r="BZE112" s="0"/>
      <c r="BZF112" s="0"/>
      <c r="BZG112" s="0"/>
      <c r="BZH112" s="0"/>
      <c r="BZI112" s="0"/>
      <c r="BZJ112" s="0"/>
      <c r="BZK112" s="0"/>
      <c r="BZL112" s="0"/>
      <c r="BZM112" s="0"/>
      <c r="BZN112" s="0"/>
      <c r="BZO112" s="0"/>
      <c r="BZP112" s="0"/>
      <c r="BZQ112" s="0"/>
      <c r="BZR112" s="0"/>
      <c r="BZS112" s="0"/>
      <c r="BZT112" s="0"/>
      <c r="BZU112" s="0"/>
      <c r="BZV112" s="0"/>
      <c r="BZW112" s="0"/>
      <c r="BZX112" s="0"/>
      <c r="BZY112" s="0"/>
      <c r="BZZ112" s="0"/>
      <c r="CAA112" s="0"/>
      <c r="CAB112" s="0"/>
      <c r="CAC112" s="0"/>
      <c r="CAD112" s="0"/>
      <c r="CAE112" s="0"/>
      <c r="CAF112" s="0"/>
      <c r="CAG112" s="0"/>
      <c r="CAH112" s="0"/>
      <c r="CAI112" s="0"/>
      <c r="CAJ112" s="0"/>
      <c r="CAK112" s="0"/>
      <c r="CAL112" s="0"/>
      <c r="CAM112" s="0"/>
      <c r="CAN112" s="0"/>
      <c r="CAO112" s="0"/>
      <c r="CAP112" s="0"/>
      <c r="CAQ112" s="0"/>
      <c r="CAR112" s="0"/>
      <c r="CAS112" s="0"/>
      <c r="CAT112" s="0"/>
      <c r="CAU112" s="0"/>
      <c r="CAV112" s="0"/>
      <c r="CAW112" s="0"/>
      <c r="CAX112" s="0"/>
      <c r="CAY112" s="0"/>
      <c r="CAZ112" s="0"/>
      <c r="CBA112" s="0"/>
      <c r="CBB112" s="0"/>
      <c r="CBC112" s="0"/>
      <c r="CBD112" s="0"/>
      <c r="CBE112" s="0"/>
      <c r="CBF112" s="0"/>
      <c r="CBG112" s="0"/>
      <c r="CBH112" s="0"/>
      <c r="CBI112" s="0"/>
      <c r="CBJ112" s="0"/>
      <c r="CBK112" s="0"/>
      <c r="CBL112" s="0"/>
      <c r="CBM112" s="0"/>
      <c r="CBN112" s="0"/>
      <c r="CBO112" s="0"/>
      <c r="CBP112" s="0"/>
      <c r="CBQ112" s="0"/>
      <c r="CBR112" s="0"/>
      <c r="CBS112" s="0"/>
      <c r="CBT112" s="0"/>
      <c r="CBU112" s="0"/>
      <c r="CBV112" s="0"/>
      <c r="CBW112" s="0"/>
      <c r="CBX112" s="0"/>
      <c r="CBY112" s="0"/>
      <c r="CBZ112" s="0"/>
      <c r="CCA112" s="0"/>
      <c r="CCB112" s="0"/>
      <c r="CCC112" s="0"/>
      <c r="CCD112" s="0"/>
      <c r="CCE112" s="0"/>
      <c r="CCF112" s="0"/>
      <c r="CCG112" s="0"/>
      <c r="CCH112" s="0"/>
      <c r="CCI112" s="0"/>
      <c r="CCJ112" s="0"/>
      <c r="CCK112" s="0"/>
      <c r="CCL112" s="0"/>
      <c r="CCM112" s="0"/>
      <c r="CCN112" s="0"/>
      <c r="CCO112" s="0"/>
      <c r="CCP112" s="0"/>
      <c r="CCQ112" s="0"/>
      <c r="CCR112" s="0"/>
      <c r="CCS112" s="0"/>
      <c r="CCT112" s="0"/>
      <c r="CCU112" s="0"/>
      <c r="CCV112" s="0"/>
      <c r="CCW112" s="0"/>
      <c r="CCX112" s="0"/>
      <c r="CCY112" s="0"/>
      <c r="CCZ112" s="0"/>
      <c r="CDA112" s="0"/>
      <c r="CDB112" s="0"/>
      <c r="CDC112" s="0"/>
      <c r="CDD112" s="0"/>
      <c r="CDE112" s="0"/>
      <c r="CDF112" s="0"/>
      <c r="CDG112" s="0"/>
      <c r="CDH112" s="0"/>
      <c r="CDI112" s="0"/>
      <c r="CDJ112" s="0"/>
      <c r="CDK112" s="0"/>
      <c r="CDL112" s="0"/>
      <c r="CDM112" s="0"/>
      <c r="CDN112" s="0"/>
      <c r="CDO112" s="0"/>
      <c r="CDP112" s="0"/>
      <c r="CDQ112" s="0"/>
      <c r="CDR112" s="0"/>
      <c r="CDS112" s="0"/>
      <c r="CDT112" s="0"/>
      <c r="CDU112" s="0"/>
      <c r="CDV112" s="0"/>
      <c r="CDW112" s="0"/>
      <c r="CDX112" s="0"/>
      <c r="CDY112" s="0"/>
      <c r="CDZ112" s="0"/>
      <c r="CEA112" s="0"/>
      <c r="CEB112" s="0"/>
      <c r="CEC112" s="0"/>
      <c r="CED112" s="0"/>
      <c r="CEE112" s="0"/>
      <c r="CEF112" s="0"/>
      <c r="CEG112" s="0"/>
      <c r="CEH112" s="0"/>
      <c r="CEI112" s="0"/>
      <c r="CEJ112" s="0"/>
      <c r="CEK112" s="0"/>
      <c r="CEL112" s="0"/>
      <c r="CEM112" s="0"/>
      <c r="CEN112" s="0"/>
      <c r="CEO112" s="0"/>
      <c r="CEP112" s="0"/>
      <c r="CEQ112" s="0"/>
      <c r="CER112" s="0"/>
      <c r="CES112" s="0"/>
      <c r="CET112" s="0"/>
      <c r="CEU112" s="0"/>
      <c r="CEV112" s="0"/>
      <c r="CEW112" s="0"/>
      <c r="CEX112" s="0"/>
      <c r="CEY112" s="0"/>
      <c r="CEZ112" s="0"/>
      <c r="CFA112" s="0"/>
      <c r="CFB112" s="0"/>
      <c r="CFC112" s="0"/>
      <c r="CFD112" s="0"/>
      <c r="CFE112" s="0"/>
      <c r="CFF112" s="0"/>
      <c r="CFG112" s="0"/>
      <c r="CFH112" s="0"/>
      <c r="CFI112" s="0"/>
      <c r="CFJ112" s="0"/>
      <c r="CFK112" s="0"/>
      <c r="CFL112" s="0"/>
      <c r="CFM112" s="0"/>
      <c r="CFN112" s="0"/>
      <c r="CFO112" s="0"/>
      <c r="CFP112" s="0"/>
      <c r="CFQ112" s="0"/>
      <c r="CFR112" s="0"/>
      <c r="CFS112" s="0"/>
      <c r="CFT112" s="0"/>
      <c r="CFU112" s="0"/>
      <c r="CFV112" s="0"/>
      <c r="CFW112" s="0"/>
      <c r="CFX112" s="0"/>
      <c r="CFY112" s="0"/>
      <c r="CFZ112" s="0"/>
      <c r="CGA112" s="0"/>
      <c r="CGB112" s="0"/>
      <c r="CGC112" s="0"/>
      <c r="CGD112" s="0"/>
      <c r="CGE112" s="0"/>
      <c r="CGF112" s="0"/>
      <c r="CGG112" s="0"/>
      <c r="CGH112" s="0"/>
      <c r="CGI112" s="0"/>
      <c r="CGJ112" s="0"/>
      <c r="CGK112" s="0"/>
      <c r="CGL112" s="0"/>
      <c r="CGM112" s="0"/>
      <c r="CGN112" s="0"/>
      <c r="CGO112" s="0"/>
      <c r="CGP112" s="0"/>
      <c r="CGQ112" s="0"/>
      <c r="CGR112" s="0"/>
      <c r="CGS112" s="0"/>
      <c r="CGT112" s="0"/>
      <c r="CGU112" s="0"/>
      <c r="CGV112" s="0"/>
      <c r="CGW112" s="0"/>
      <c r="CGX112" s="0"/>
      <c r="CGY112" s="0"/>
      <c r="CGZ112" s="0"/>
      <c r="CHA112" s="0"/>
      <c r="CHB112" s="0"/>
      <c r="CHC112" s="0"/>
      <c r="CHD112" s="0"/>
      <c r="CHE112" s="0"/>
      <c r="CHF112" s="0"/>
      <c r="CHG112" s="0"/>
      <c r="CHH112" s="0"/>
      <c r="CHI112" s="0"/>
      <c r="CHJ112" s="0"/>
      <c r="CHK112" s="0"/>
      <c r="CHL112" s="0"/>
      <c r="CHM112" s="0"/>
      <c r="CHN112" s="0"/>
      <c r="CHO112" s="0"/>
      <c r="CHP112" s="0"/>
      <c r="CHQ112" s="0"/>
      <c r="CHR112" s="0"/>
      <c r="CHS112" s="0"/>
      <c r="CHT112" s="0"/>
      <c r="CHU112" s="0"/>
      <c r="CHV112" s="0"/>
      <c r="CHW112" s="0"/>
      <c r="CHX112" s="0"/>
      <c r="CHY112" s="0"/>
      <c r="CHZ112" s="0"/>
      <c r="CIA112" s="0"/>
      <c r="CIB112" s="0"/>
      <c r="CIC112" s="0"/>
      <c r="CID112" s="0"/>
      <c r="CIE112" s="0"/>
      <c r="CIF112" s="0"/>
      <c r="CIG112" s="0"/>
      <c r="CIH112" s="0"/>
      <c r="CII112" s="0"/>
      <c r="CIJ112" s="0"/>
      <c r="CIK112" s="0"/>
      <c r="CIL112" s="0"/>
      <c r="CIM112" s="0"/>
      <c r="CIN112" s="0"/>
      <c r="CIO112" s="0"/>
      <c r="CIP112" s="0"/>
      <c r="CIQ112" s="0"/>
      <c r="CIR112" s="0"/>
      <c r="CIS112" s="0"/>
      <c r="CIT112" s="0"/>
      <c r="CIU112" s="0"/>
      <c r="CIV112" s="0"/>
      <c r="CIW112" s="0"/>
      <c r="CIX112" s="0"/>
      <c r="CIY112" s="0"/>
      <c r="CIZ112" s="0"/>
      <c r="CJA112" s="0"/>
      <c r="CJB112" s="0"/>
      <c r="CJC112" s="0"/>
      <c r="CJD112" s="0"/>
      <c r="CJE112" s="0"/>
      <c r="CJF112" s="0"/>
      <c r="CJG112" s="0"/>
      <c r="CJH112" s="0"/>
      <c r="CJI112" s="0"/>
      <c r="CJJ112" s="0"/>
      <c r="CJK112" s="0"/>
      <c r="CJL112" s="0"/>
      <c r="CJM112" s="0"/>
      <c r="CJN112" s="0"/>
      <c r="CJO112" s="0"/>
      <c r="CJP112" s="0"/>
      <c r="CJQ112" s="0"/>
      <c r="CJR112" s="0"/>
      <c r="CJS112" s="0"/>
      <c r="CJT112" s="0"/>
      <c r="CJU112" s="0"/>
      <c r="CJV112" s="0"/>
      <c r="CJW112" s="0"/>
      <c r="CJX112" s="0"/>
      <c r="CJY112" s="0"/>
      <c r="CJZ112" s="0"/>
      <c r="CKA112" s="0"/>
      <c r="CKB112" s="0"/>
      <c r="CKC112" s="0"/>
      <c r="CKD112" s="0"/>
      <c r="CKE112" s="0"/>
      <c r="CKF112" s="0"/>
      <c r="CKG112" s="0"/>
      <c r="CKH112" s="0"/>
      <c r="CKI112" s="0"/>
      <c r="CKJ112" s="0"/>
      <c r="CKK112" s="0"/>
      <c r="CKL112" s="0"/>
      <c r="CKM112" s="0"/>
      <c r="CKN112" s="0"/>
      <c r="CKO112" s="0"/>
      <c r="CKP112" s="0"/>
      <c r="CKQ112" s="0"/>
      <c r="CKR112" s="0"/>
      <c r="CKS112" s="0"/>
      <c r="CKT112" s="0"/>
      <c r="CKU112" s="0"/>
      <c r="CKV112" s="0"/>
      <c r="CKW112" s="0"/>
      <c r="CKX112" s="0"/>
      <c r="CKY112" s="0"/>
      <c r="CKZ112" s="0"/>
      <c r="CLA112" s="0"/>
      <c r="CLB112" s="0"/>
      <c r="CLC112" s="0"/>
      <c r="CLD112" s="0"/>
      <c r="CLE112" s="0"/>
      <c r="CLF112" s="0"/>
      <c r="CLG112" s="0"/>
      <c r="CLH112" s="0"/>
      <c r="CLI112" s="0"/>
      <c r="CLJ112" s="0"/>
      <c r="CLK112" s="0"/>
      <c r="CLL112" s="0"/>
      <c r="CLM112" s="0"/>
      <c r="CLN112" s="0"/>
      <c r="CLO112" s="0"/>
      <c r="CLP112" s="0"/>
      <c r="CLQ112" s="0"/>
      <c r="CLR112" s="0"/>
      <c r="CLS112" s="0"/>
      <c r="CLT112" s="0"/>
      <c r="CLU112" s="0"/>
      <c r="CLV112" s="0"/>
      <c r="CLW112" s="0"/>
      <c r="CLX112" s="0"/>
      <c r="CLY112" s="0"/>
      <c r="CLZ112" s="0"/>
      <c r="CMA112" s="0"/>
      <c r="CMB112" s="0"/>
      <c r="CMC112" s="0"/>
      <c r="CMD112" s="0"/>
      <c r="CME112" s="0"/>
      <c r="CMF112" s="0"/>
      <c r="CMG112" s="0"/>
      <c r="CMH112" s="0"/>
      <c r="CMI112" s="0"/>
      <c r="CMJ112" s="0"/>
      <c r="CMK112" s="0"/>
      <c r="CML112" s="0"/>
      <c r="CMM112" s="0"/>
      <c r="CMN112" s="0"/>
      <c r="CMO112" s="0"/>
      <c r="CMP112" s="0"/>
      <c r="CMQ112" s="0"/>
      <c r="CMR112" s="0"/>
      <c r="CMS112" s="0"/>
      <c r="CMT112" s="0"/>
      <c r="CMU112" s="0"/>
      <c r="CMV112" s="0"/>
      <c r="CMW112" s="0"/>
      <c r="CMX112" s="0"/>
      <c r="CMY112" s="0"/>
      <c r="CMZ112" s="0"/>
      <c r="CNA112" s="0"/>
      <c r="CNB112" s="0"/>
      <c r="CNC112" s="0"/>
      <c r="CND112" s="0"/>
      <c r="CNE112" s="0"/>
      <c r="CNF112" s="0"/>
      <c r="CNG112" s="0"/>
      <c r="CNH112" s="0"/>
      <c r="CNI112" s="0"/>
      <c r="CNJ112" s="0"/>
      <c r="CNK112" s="0"/>
      <c r="CNL112" s="0"/>
      <c r="CNM112" s="0"/>
      <c r="CNN112" s="0"/>
      <c r="CNO112" s="0"/>
      <c r="CNP112" s="0"/>
      <c r="CNQ112" s="0"/>
      <c r="CNR112" s="0"/>
      <c r="CNS112" s="0"/>
      <c r="CNT112" s="0"/>
      <c r="CNU112" s="0"/>
      <c r="CNV112" s="0"/>
      <c r="CNW112" s="0"/>
      <c r="CNX112" s="0"/>
      <c r="CNY112" s="0"/>
      <c r="CNZ112" s="0"/>
      <c r="COA112" s="0"/>
      <c r="COB112" s="0"/>
      <c r="COC112" s="0"/>
      <c r="COD112" s="0"/>
      <c r="COE112" s="0"/>
      <c r="COF112" s="0"/>
      <c r="COG112" s="0"/>
      <c r="COH112" s="0"/>
      <c r="COI112" s="0"/>
      <c r="COJ112" s="0"/>
      <c r="COK112" s="0"/>
      <c r="COL112" s="0"/>
      <c r="COM112" s="0"/>
      <c r="CON112" s="0"/>
      <c r="COO112" s="0"/>
      <c r="COP112" s="0"/>
      <c r="COQ112" s="0"/>
      <c r="COR112" s="0"/>
      <c r="COS112" s="0"/>
      <c r="COT112" s="0"/>
      <c r="COU112" s="0"/>
      <c r="COV112" s="0"/>
      <c r="COW112" s="0"/>
      <c r="COX112" s="0"/>
      <c r="COY112" s="0"/>
      <c r="COZ112" s="0"/>
      <c r="CPA112" s="0"/>
      <c r="CPB112" s="0"/>
      <c r="CPC112" s="0"/>
      <c r="CPD112" s="0"/>
      <c r="CPE112" s="0"/>
      <c r="CPF112" s="0"/>
      <c r="CPG112" s="0"/>
      <c r="CPH112" s="0"/>
      <c r="CPI112" s="0"/>
      <c r="CPJ112" s="0"/>
      <c r="CPK112" s="0"/>
      <c r="CPL112" s="0"/>
      <c r="CPM112" s="0"/>
      <c r="CPN112" s="0"/>
      <c r="CPO112" s="0"/>
      <c r="CPP112" s="0"/>
      <c r="CPQ112" s="0"/>
      <c r="CPR112" s="0"/>
      <c r="CPS112" s="0"/>
      <c r="CPT112" s="0"/>
      <c r="CPU112" s="0"/>
      <c r="CPV112" s="0"/>
      <c r="CPW112" s="0"/>
      <c r="CPX112" s="0"/>
      <c r="CPY112" s="0"/>
      <c r="CPZ112" s="0"/>
      <c r="CQA112" s="0"/>
      <c r="CQB112" s="0"/>
      <c r="CQC112" s="0"/>
      <c r="CQD112" s="0"/>
      <c r="CQE112" s="0"/>
      <c r="CQF112" s="0"/>
      <c r="CQG112" s="0"/>
      <c r="CQH112" s="0"/>
      <c r="CQI112" s="0"/>
      <c r="CQJ112" s="0"/>
      <c r="CQK112" s="0"/>
      <c r="CQL112" s="0"/>
      <c r="CQM112" s="0"/>
      <c r="CQN112" s="0"/>
      <c r="CQO112" s="0"/>
      <c r="CQP112" s="0"/>
      <c r="CQQ112" s="0"/>
      <c r="CQR112" s="0"/>
      <c r="CQS112" s="0"/>
      <c r="CQT112" s="0"/>
      <c r="CQU112" s="0"/>
      <c r="CQV112" s="0"/>
      <c r="CQW112" s="0"/>
      <c r="CQX112" s="0"/>
      <c r="CQY112" s="0"/>
      <c r="CQZ112" s="0"/>
      <c r="CRA112" s="0"/>
      <c r="CRB112" s="0"/>
      <c r="CRC112" s="0"/>
      <c r="CRD112" s="0"/>
      <c r="CRE112" s="0"/>
      <c r="CRF112" s="0"/>
      <c r="CRG112" s="0"/>
      <c r="CRH112" s="0"/>
      <c r="CRI112" s="0"/>
      <c r="CRJ112" s="0"/>
      <c r="CRK112" s="0"/>
      <c r="CRL112" s="0"/>
      <c r="CRM112" s="0"/>
      <c r="CRN112" s="0"/>
      <c r="CRO112" s="0"/>
      <c r="CRP112" s="0"/>
      <c r="CRQ112" s="0"/>
      <c r="CRR112" s="0"/>
      <c r="CRS112" s="0"/>
      <c r="CRT112" s="0"/>
      <c r="CRU112" s="0"/>
      <c r="CRV112" s="0"/>
      <c r="CRW112" s="0"/>
      <c r="CRX112" s="0"/>
      <c r="CRY112" s="0"/>
      <c r="CRZ112" s="0"/>
      <c r="CSA112" s="0"/>
      <c r="CSB112" s="0"/>
      <c r="CSC112" s="0"/>
      <c r="CSD112" s="0"/>
      <c r="CSE112" s="0"/>
      <c r="CSF112" s="0"/>
      <c r="CSG112" s="0"/>
      <c r="CSH112" s="0"/>
      <c r="CSI112" s="0"/>
      <c r="CSJ112" s="0"/>
      <c r="CSK112" s="0"/>
      <c r="CSL112" s="0"/>
      <c r="CSM112" s="0"/>
      <c r="CSN112" s="0"/>
      <c r="CSO112" s="0"/>
      <c r="CSP112" s="0"/>
      <c r="CSQ112" s="0"/>
      <c r="CSR112" s="0"/>
      <c r="CSS112" s="0"/>
      <c r="CST112" s="0"/>
      <c r="CSU112" s="0"/>
      <c r="CSV112" s="0"/>
      <c r="CSW112" s="0"/>
      <c r="CSX112" s="0"/>
      <c r="CSY112" s="0"/>
      <c r="CSZ112" s="0"/>
      <c r="CTA112" s="0"/>
      <c r="CTB112" s="0"/>
      <c r="CTC112" s="0"/>
      <c r="CTD112" s="0"/>
      <c r="CTE112" s="0"/>
      <c r="CTF112" s="0"/>
      <c r="CTG112" s="0"/>
      <c r="CTH112" s="0"/>
      <c r="CTI112" s="0"/>
      <c r="CTJ112" s="0"/>
      <c r="CTK112" s="0"/>
      <c r="CTL112" s="0"/>
      <c r="CTM112" s="0"/>
      <c r="CTN112" s="0"/>
      <c r="CTO112" s="0"/>
      <c r="CTP112" s="0"/>
      <c r="CTQ112" s="0"/>
      <c r="CTR112" s="0"/>
      <c r="CTS112" s="0"/>
      <c r="CTT112" s="0"/>
      <c r="CTU112" s="0"/>
      <c r="CTV112" s="0"/>
      <c r="CTW112" s="0"/>
      <c r="CTX112" s="0"/>
      <c r="CTY112" s="0"/>
      <c r="CTZ112" s="0"/>
      <c r="CUA112" s="0"/>
      <c r="CUB112" s="0"/>
      <c r="CUC112" s="0"/>
      <c r="CUD112" s="0"/>
      <c r="CUE112" s="0"/>
      <c r="CUF112" s="0"/>
      <c r="CUG112" s="0"/>
      <c r="CUH112" s="0"/>
      <c r="CUI112" s="0"/>
      <c r="CUJ112" s="0"/>
      <c r="CUK112" s="0"/>
      <c r="CUL112" s="0"/>
      <c r="CUM112" s="0"/>
      <c r="CUN112" s="0"/>
      <c r="CUO112" s="0"/>
      <c r="CUP112" s="0"/>
      <c r="CUQ112" s="0"/>
      <c r="CUR112" s="0"/>
      <c r="CUS112" s="0"/>
      <c r="CUT112" s="0"/>
      <c r="CUU112" s="0"/>
      <c r="CUV112" s="0"/>
      <c r="CUW112" s="0"/>
      <c r="CUX112" s="0"/>
      <c r="CUY112" s="0"/>
      <c r="CUZ112" s="0"/>
      <c r="CVA112" s="0"/>
      <c r="CVB112" s="0"/>
      <c r="CVC112" s="0"/>
      <c r="CVD112" s="0"/>
      <c r="CVE112" s="0"/>
      <c r="CVF112" s="0"/>
      <c r="CVG112" s="0"/>
      <c r="CVH112" s="0"/>
      <c r="CVI112" s="0"/>
      <c r="CVJ112" s="0"/>
      <c r="CVK112" s="0"/>
      <c r="CVL112" s="0"/>
      <c r="CVM112" s="0"/>
      <c r="CVN112" s="0"/>
      <c r="CVO112" s="0"/>
      <c r="CVP112" s="0"/>
      <c r="CVQ112" s="0"/>
      <c r="CVR112" s="0"/>
      <c r="CVS112" s="0"/>
      <c r="CVT112" s="0"/>
      <c r="CVU112" s="0"/>
      <c r="CVV112" s="0"/>
      <c r="CVW112" s="0"/>
      <c r="CVX112" s="0"/>
      <c r="CVY112" s="0"/>
      <c r="CVZ112" s="0"/>
      <c r="CWA112" s="0"/>
      <c r="CWB112" s="0"/>
      <c r="CWC112" s="0"/>
      <c r="CWD112" s="0"/>
      <c r="CWE112" s="0"/>
      <c r="CWF112" s="0"/>
      <c r="CWG112" s="0"/>
      <c r="CWH112" s="0"/>
      <c r="CWI112" s="0"/>
      <c r="CWJ112" s="0"/>
      <c r="CWK112" s="0"/>
      <c r="CWL112" s="0"/>
      <c r="CWM112" s="0"/>
      <c r="CWN112" s="0"/>
      <c r="CWO112" s="0"/>
      <c r="CWP112" s="0"/>
      <c r="CWQ112" s="0"/>
      <c r="CWR112" s="0"/>
      <c r="CWS112" s="0"/>
      <c r="CWT112" s="0"/>
      <c r="CWU112" s="0"/>
      <c r="CWV112" s="0"/>
      <c r="CWW112" s="0"/>
      <c r="CWX112" s="0"/>
      <c r="CWY112" s="0"/>
      <c r="CWZ112" s="0"/>
      <c r="CXA112" s="0"/>
      <c r="CXB112" s="0"/>
      <c r="CXC112" s="0"/>
      <c r="CXD112" s="0"/>
      <c r="CXE112" s="0"/>
      <c r="CXF112" s="0"/>
      <c r="CXG112" s="0"/>
      <c r="CXH112" s="0"/>
      <c r="CXI112" s="0"/>
      <c r="CXJ112" s="0"/>
      <c r="CXK112" s="0"/>
      <c r="CXL112" s="0"/>
      <c r="CXM112" s="0"/>
      <c r="CXN112" s="0"/>
      <c r="CXO112" s="0"/>
      <c r="CXP112" s="0"/>
      <c r="CXQ112" s="0"/>
      <c r="CXR112" s="0"/>
      <c r="CXS112" s="0"/>
      <c r="CXT112" s="0"/>
      <c r="CXU112" s="0"/>
      <c r="CXV112" s="0"/>
      <c r="CXW112" s="0"/>
      <c r="CXX112" s="0"/>
      <c r="CXY112" s="0"/>
      <c r="CXZ112" s="0"/>
      <c r="CYA112" s="0"/>
      <c r="CYB112" s="0"/>
      <c r="CYC112" s="0"/>
      <c r="CYD112" s="0"/>
      <c r="CYE112" s="0"/>
      <c r="CYF112" s="0"/>
      <c r="CYG112" s="0"/>
      <c r="CYH112" s="0"/>
      <c r="CYI112" s="0"/>
      <c r="CYJ112" s="0"/>
      <c r="CYK112" s="0"/>
      <c r="CYL112" s="0"/>
      <c r="CYM112" s="0"/>
      <c r="CYN112" s="0"/>
      <c r="CYO112" s="0"/>
      <c r="CYP112" s="0"/>
      <c r="CYQ112" s="0"/>
      <c r="CYR112" s="0"/>
      <c r="CYS112" s="0"/>
      <c r="CYT112" s="0"/>
      <c r="CYU112" s="0"/>
      <c r="CYV112" s="0"/>
      <c r="CYW112" s="0"/>
      <c r="CYX112" s="0"/>
      <c r="CYY112" s="0"/>
      <c r="CYZ112" s="0"/>
      <c r="CZA112" s="0"/>
      <c r="CZB112" s="0"/>
      <c r="CZC112" s="0"/>
      <c r="CZD112" s="0"/>
      <c r="CZE112" s="0"/>
      <c r="CZF112" s="0"/>
      <c r="CZG112" s="0"/>
      <c r="CZH112" s="0"/>
      <c r="CZI112" s="0"/>
      <c r="CZJ112" s="0"/>
      <c r="CZK112" s="0"/>
      <c r="CZL112" s="0"/>
      <c r="CZM112" s="0"/>
      <c r="CZN112" s="0"/>
      <c r="CZO112" s="0"/>
      <c r="CZP112" s="0"/>
      <c r="CZQ112" s="0"/>
      <c r="CZR112" s="0"/>
      <c r="CZS112" s="0"/>
      <c r="CZT112" s="0"/>
      <c r="CZU112" s="0"/>
      <c r="CZV112" s="0"/>
      <c r="CZW112" s="0"/>
      <c r="CZX112" s="0"/>
      <c r="CZY112" s="0"/>
      <c r="CZZ112" s="0"/>
      <c r="DAA112" s="0"/>
      <c r="DAB112" s="0"/>
      <c r="DAC112" s="0"/>
      <c r="DAD112" s="0"/>
      <c r="DAE112" s="0"/>
      <c r="DAF112" s="0"/>
      <c r="DAG112" s="0"/>
      <c r="DAH112" s="0"/>
      <c r="DAI112" s="0"/>
      <c r="DAJ112" s="0"/>
      <c r="DAK112" s="0"/>
      <c r="DAL112" s="0"/>
      <c r="DAM112" s="0"/>
      <c r="DAN112" s="0"/>
      <c r="DAO112" s="0"/>
      <c r="DAP112" s="0"/>
      <c r="DAQ112" s="0"/>
      <c r="DAR112" s="0"/>
      <c r="DAS112" s="0"/>
      <c r="DAT112" s="0"/>
      <c r="DAU112" s="0"/>
      <c r="DAV112" s="0"/>
      <c r="DAW112" s="0"/>
      <c r="DAX112" s="0"/>
      <c r="DAY112" s="0"/>
      <c r="DAZ112" s="0"/>
      <c r="DBA112" s="0"/>
      <c r="DBB112" s="0"/>
      <c r="DBC112" s="0"/>
      <c r="DBD112" s="0"/>
      <c r="DBE112" s="0"/>
      <c r="DBF112" s="0"/>
      <c r="DBG112" s="0"/>
      <c r="DBH112" s="0"/>
      <c r="DBI112" s="0"/>
      <c r="DBJ112" s="0"/>
      <c r="DBK112" s="0"/>
      <c r="DBL112" s="0"/>
      <c r="DBM112" s="0"/>
      <c r="DBN112" s="0"/>
      <c r="DBO112" s="0"/>
      <c r="DBP112" s="0"/>
      <c r="DBQ112" s="0"/>
      <c r="DBR112" s="0"/>
      <c r="DBS112" s="0"/>
      <c r="DBT112" s="0"/>
      <c r="DBU112" s="0"/>
      <c r="DBV112" s="0"/>
      <c r="DBW112" s="0"/>
      <c r="DBX112" s="0"/>
      <c r="DBY112" s="0"/>
      <c r="DBZ112" s="0"/>
      <c r="DCA112" s="0"/>
      <c r="DCB112" s="0"/>
      <c r="DCC112" s="0"/>
      <c r="DCD112" s="0"/>
      <c r="DCE112" s="0"/>
      <c r="DCF112" s="0"/>
      <c r="DCG112" s="0"/>
      <c r="DCH112" s="0"/>
      <c r="DCI112" s="0"/>
      <c r="DCJ112" s="0"/>
      <c r="DCK112" s="0"/>
      <c r="DCL112" s="0"/>
      <c r="DCM112" s="0"/>
      <c r="DCN112" s="0"/>
      <c r="DCO112" s="0"/>
      <c r="DCP112" s="0"/>
      <c r="DCQ112" s="0"/>
      <c r="DCR112" s="0"/>
      <c r="DCS112" s="0"/>
      <c r="DCT112" s="0"/>
      <c r="DCU112" s="0"/>
      <c r="DCV112" s="0"/>
      <c r="DCW112" s="0"/>
      <c r="DCX112" s="0"/>
      <c r="DCY112" s="0"/>
      <c r="DCZ112" s="0"/>
      <c r="DDA112" s="0"/>
      <c r="DDB112" s="0"/>
      <c r="DDC112" s="0"/>
      <c r="DDD112" s="0"/>
      <c r="DDE112" s="0"/>
      <c r="DDF112" s="0"/>
      <c r="DDG112" s="0"/>
      <c r="DDH112" s="0"/>
      <c r="DDI112" s="0"/>
      <c r="DDJ112" s="0"/>
      <c r="DDK112" s="0"/>
      <c r="DDL112" s="0"/>
      <c r="DDM112" s="0"/>
      <c r="DDN112" s="0"/>
      <c r="DDO112" s="0"/>
      <c r="DDP112" s="0"/>
      <c r="DDQ112" s="0"/>
      <c r="DDR112" s="0"/>
      <c r="DDS112" s="0"/>
      <c r="DDT112" s="0"/>
      <c r="DDU112" s="0"/>
      <c r="DDV112" s="0"/>
      <c r="DDW112" s="0"/>
      <c r="DDX112" s="0"/>
      <c r="DDY112" s="0"/>
      <c r="DDZ112" s="0"/>
      <c r="DEA112" s="0"/>
      <c r="DEB112" s="0"/>
      <c r="DEC112" s="0"/>
      <c r="DED112" s="0"/>
      <c r="DEE112" s="0"/>
      <c r="DEF112" s="0"/>
      <c r="DEG112" s="0"/>
      <c r="DEH112" s="0"/>
      <c r="DEI112" s="0"/>
      <c r="DEJ112" s="0"/>
      <c r="DEK112" s="0"/>
      <c r="DEL112" s="0"/>
      <c r="DEM112" s="0"/>
      <c r="DEN112" s="0"/>
      <c r="DEO112" s="0"/>
      <c r="DEP112" s="0"/>
      <c r="DEQ112" s="0"/>
      <c r="DER112" s="0"/>
      <c r="DES112" s="0"/>
      <c r="DET112" s="0"/>
      <c r="DEU112" s="0"/>
      <c r="DEV112" s="0"/>
      <c r="DEW112" s="0"/>
      <c r="DEX112" s="0"/>
      <c r="DEY112" s="0"/>
      <c r="DEZ112" s="0"/>
      <c r="DFA112" s="0"/>
      <c r="DFB112" s="0"/>
      <c r="DFC112" s="0"/>
      <c r="DFD112" s="0"/>
      <c r="DFE112" s="0"/>
      <c r="DFF112" s="0"/>
      <c r="DFG112" s="0"/>
      <c r="DFH112" s="0"/>
      <c r="DFI112" s="0"/>
      <c r="DFJ112" s="0"/>
      <c r="DFK112" s="0"/>
      <c r="DFL112" s="0"/>
      <c r="DFM112" s="0"/>
      <c r="DFN112" s="0"/>
      <c r="DFO112" s="0"/>
      <c r="DFP112" s="0"/>
      <c r="DFQ112" s="0"/>
      <c r="DFR112" s="0"/>
      <c r="DFS112" s="0"/>
      <c r="DFT112" s="0"/>
      <c r="DFU112" s="0"/>
      <c r="DFV112" s="0"/>
      <c r="DFW112" s="0"/>
      <c r="DFX112" s="0"/>
      <c r="DFY112" s="0"/>
      <c r="DFZ112" s="0"/>
      <c r="DGA112" s="0"/>
      <c r="DGB112" s="0"/>
      <c r="DGC112" s="0"/>
      <c r="DGD112" s="0"/>
      <c r="DGE112" s="0"/>
      <c r="DGF112" s="0"/>
      <c r="DGG112" s="0"/>
      <c r="DGH112" s="0"/>
      <c r="DGI112" s="0"/>
      <c r="DGJ112" s="0"/>
      <c r="DGK112" s="0"/>
      <c r="DGL112" s="0"/>
      <c r="DGM112" s="0"/>
      <c r="DGN112" s="0"/>
      <c r="DGO112" s="0"/>
      <c r="DGP112" s="0"/>
      <c r="DGQ112" s="0"/>
      <c r="DGR112" s="0"/>
      <c r="DGS112" s="0"/>
      <c r="DGT112" s="0"/>
      <c r="DGU112" s="0"/>
      <c r="DGV112" s="0"/>
      <c r="DGW112" s="0"/>
      <c r="DGX112" s="0"/>
      <c r="DGY112" s="0"/>
      <c r="DGZ112" s="0"/>
      <c r="DHA112" s="0"/>
      <c r="DHB112" s="0"/>
      <c r="DHC112" s="0"/>
      <c r="DHD112" s="0"/>
      <c r="DHE112" s="0"/>
      <c r="DHF112" s="0"/>
      <c r="DHG112" s="0"/>
      <c r="DHH112" s="0"/>
      <c r="DHI112" s="0"/>
      <c r="DHJ112" s="0"/>
      <c r="DHK112" s="0"/>
      <c r="DHL112" s="0"/>
      <c r="DHM112" s="0"/>
      <c r="DHN112" s="0"/>
      <c r="DHO112" s="0"/>
      <c r="DHP112" s="0"/>
      <c r="DHQ112" s="0"/>
      <c r="DHR112" s="0"/>
      <c r="DHS112" s="0"/>
      <c r="DHT112" s="0"/>
      <c r="DHU112" s="0"/>
      <c r="DHV112" s="0"/>
      <c r="DHW112" s="0"/>
      <c r="DHX112" s="0"/>
      <c r="DHY112" s="0"/>
      <c r="DHZ112" s="0"/>
      <c r="DIA112" s="0"/>
      <c r="DIB112" s="0"/>
      <c r="DIC112" s="0"/>
      <c r="DID112" s="0"/>
      <c r="DIE112" s="0"/>
      <c r="DIF112" s="0"/>
      <c r="DIG112" s="0"/>
      <c r="DIH112" s="0"/>
      <c r="DII112" s="0"/>
      <c r="DIJ112" s="0"/>
      <c r="DIK112" s="0"/>
      <c r="DIL112" s="0"/>
      <c r="DIM112" s="0"/>
      <c r="DIN112" s="0"/>
      <c r="DIO112" s="0"/>
      <c r="DIP112" s="0"/>
      <c r="DIQ112" s="0"/>
      <c r="DIR112" s="0"/>
      <c r="DIS112" s="0"/>
      <c r="DIT112" s="0"/>
      <c r="DIU112" s="0"/>
      <c r="DIV112" s="0"/>
      <c r="DIW112" s="0"/>
      <c r="DIX112" s="0"/>
      <c r="DIY112" s="0"/>
      <c r="DIZ112" s="0"/>
      <c r="DJA112" s="0"/>
      <c r="DJB112" s="0"/>
      <c r="DJC112" s="0"/>
      <c r="DJD112" s="0"/>
      <c r="DJE112" s="0"/>
      <c r="DJF112" s="0"/>
      <c r="DJG112" s="0"/>
      <c r="DJH112" s="0"/>
      <c r="DJI112" s="0"/>
      <c r="DJJ112" s="0"/>
      <c r="DJK112" s="0"/>
      <c r="DJL112" s="0"/>
      <c r="DJM112" s="0"/>
      <c r="DJN112" s="0"/>
      <c r="DJO112" s="0"/>
      <c r="DJP112" s="0"/>
      <c r="DJQ112" s="0"/>
      <c r="DJR112" s="0"/>
      <c r="DJS112" s="0"/>
      <c r="DJT112" s="0"/>
      <c r="DJU112" s="0"/>
      <c r="DJV112" s="0"/>
      <c r="DJW112" s="0"/>
      <c r="DJX112" s="0"/>
      <c r="DJY112" s="0"/>
      <c r="DJZ112" s="0"/>
      <c r="DKA112" s="0"/>
      <c r="DKB112" s="0"/>
      <c r="DKC112" s="0"/>
      <c r="DKD112" s="0"/>
      <c r="DKE112" s="0"/>
      <c r="DKF112" s="0"/>
      <c r="DKG112" s="0"/>
      <c r="DKH112" s="0"/>
      <c r="DKI112" s="0"/>
      <c r="DKJ112" s="0"/>
      <c r="DKK112" s="0"/>
      <c r="DKL112" s="0"/>
      <c r="DKM112" s="0"/>
      <c r="DKN112" s="0"/>
      <c r="DKO112" s="0"/>
      <c r="DKP112" s="0"/>
      <c r="DKQ112" s="0"/>
      <c r="DKR112" s="0"/>
      <c r="DKS112" s="0"/>
      <c r="DKT112" s="0"/>
      <c r="DKU112" s="0"/>
      <c r="DKV112" s="0"/>
      <c r="DKW112" s="0"/>
      <c r="DKX112" s="0"/>
      <c r="DKY112" s="0"/>
      <c r="DKZ112" s="0"/>
      <c r="DLA112" s="0"/>
      <c r="DLB112" s="0"/>
      <c r="DLC112" s="0"/>
      <c r="DLD112" s="0"/>
      <c r="DLE112" s="0"/>
      <c r="DLF112" s="0"/>
      <c r="DLG112" s="0"/>
      <c r="DLH112" s="0"/>
      <c r="DLI112" s="0"/>
      <c r="DLJ112" s="0"/>
      <c r="DLK112" s="0"/>
      <c r="DLL112" s="0"/>
      <c r="DLM112" s="0"/>
      <c r="DLN112" s="0"/>
      <c r="DLO112" s="0"/>
      <c r="DLP112" s="0"/>
      <c r="DLQ112" s="0"/>
      <c r="DLR112" s="0"/>
      <c r="DLS112" s="0"/>
      <c r="DLT112" s="0"/>
      <c r="DLU112" s="0"/>
      <c r="DLV112" s="0"/>
      <c r="DLW112" s="0"/>
      <c r="DLX112" s="0"/>
      <c r="DLY112" s="0"/>
      <c r="DLZ112" s="0"/>
      <c r="DMA112" s="0"/>
      <c r="DMB112" s="0"/>
      <c r="DMC112" s="0"/>
      <c r="DMD112" s="0"/>
      <c r="DME112" s="0"/>
      <c r="DMF112" s="0"/>
      <c r="DMG112" s="0"/>
      <c r="DMH112" s="0"/>
      <c r="DMI112" s="0"/>
      <c r="DMJ112" s="0"/>
      <c r="DMK112" s="0"/>
      <c r="DML112" s="0"/>
      <c r="DMM112" s="0"/>
      <c r="DMN112" s="0"/>
      <c r="DMO112" s="0"/>
      <c r="DMP112" s="0"/>
      <c r="DMQ112" s="0"/>
      <c r="DMR112" s="0"/>
      <c r="DMS112" s="0"/>
      <c r="DMT112" s="0"/>
      <c r="DMU112" s="0"/>
      <c r="DMV112" s="0"/>
      <c r="DMW112" s="0"/>
      <c r="DMX112" s="0"/>
      <c r="DMY112" s="0"/>
      <c r="DMZ112" s="0"/>
      <c r="DNA112" s="0"/>
      <c r="DNB112" s="0"/>
      <c r="DNC112" s="0"/>
      <c r="DND112" s="0"/>
      <c r="DNE112" s="0"/>
      <c r="DNF112" s="0"/>
      <c r="DNG112" s="0"/>
      <c r="DNH112" s="0"/>
      <c r="DNI112" s="0"/>
      <c r="DNJ112" s="0"/>
      <c r="DNK112" s="0"/>
      <c r="DNL112" s="0"/>
      <c r="DNM112" s="0"/>
      <c r="DNN112" s="0"/>
      <c r="DNO112" s="0"/>
      <c r="DNP112" s="0"/>
      <c r="DNQ112" s="0"/>
      <c r="DNR112" s="0"/>
      <c r="DNS112" s="0"/>
      <c r="DNT112" s="0"/>
      <c r="DNU112" s="0"/>
      <c r="DNV112" s="0"/>
      <c r="DNW112" s="0"/>
      <c r="DNX112" s="0"/>
      <c r="DNY112" s="0"/>
      <c r="DNZ112" s="0"/>
      <c r="DOA112" s="0"/>
      <c r="DOB112" s="0"/>
      <c r="DOC112" s="0"/>
      <c r="DOD112" s="0"/>
      <c r="DOE112" s="0"/>
      <c r="DOF112" s="0"/>
      <c r="DOG112" s="0"/>
      <c r="DOH112" s="0"/>
      <c r="DOI112" s="0"/>
      <c r="DOJ112" s="0"/>
      <c r="DOK112" s="0"/>
      <c r="DOL112" s="0"/>
      <c r="DOM112" s="0"/>
      <c r="DON112" s="0"/>
      <c r="DOO112" s="0"/>
      <c r="DOP112" s="0"/>
      <c r="DOQ112" s="0"/>
      <c r="DOR112" s="0"/>
      <c r="DOS112" s="0"/>
      <c r="DOT112" s="0"/>
      <c r="DOU112" s="0"/>
      <c r="DOV112" s="0"/>
      <c r="DOW112" s="0"/>
      <c r="DOX112" s="0"/>
      <c r="DOY112" s="0"/>
      <c r="DOZ112" s="0"/>
      <c r="DPA112" s="0"/>
      <c r="DPB112" s="0"/>
      <c r="DPC112" s="0"/>
      <c r="DPD112" s="0"/>
      <c r="DPE112" s="0"/>
      <c r="DPF112" s="0"/>
      <c r="DPG112" s="0"/>
      <c r="DPH112" s="0"/>
      <c r="DPI112" s="0"/>
      <c r="DPJ112" s="0"/>
      <c r="DPK112" s="0"/>
      <c r="DPL112" s="0"/>
      <c r="DPM112" s="0"/>
      <c r="DPN112" s="0"/>
      <c r="DPO112" s="0"/>
      <c r="DPP112" s="0"/>
      <c r="DPQ112" s="0"/>
      <c r="DPR112" s="0"/>
      <c r="DPS112" s="0"/>
      <c r="DPT112" s="0"/>
      <c r="DPU112" s="0"/>
      <c r="DPV112" s="0"/>
      <c r="DPW112" s="0"/>
      <c r="DPX112" s="0"/>
      <c r="DPY112" s="0"/>
      <c r="DPZ112" s="0"/>
      <c r="DQA112" s="0"/>
      <c r="DQB112" s="0"/>
      <c r="DQC112" s="0"/>
      <c r="DQD112" s="0"/>
      <c r="DQE112" s="0"/>
      <c r="DQF112" s="0"/>
      <c r="DQG112" s="0"/>
      <c r="DQH112" s="0"/>
      <c r="DQI112" s="0"/>
      <c r="DQJ112" s="0"/>
      <c r="DQK112" s="0"/>
      <c r="DQL112" s="0"/>
      <c r="DQM112" s="0"/>
      <c r="DQN112" s="0"/>
      <c r="DQO112" s="0"/>
      <c r="DQP112" s="0"/>
      <c r="DQQ112" s="0"/>
      <c r="DQR112" s="0"/>
      <c r="DQS112" s="0"/>
      <c r="DQT112" s="0"/>
      <c r="DQU112" s="0"/>
      <c r="DQV112" s="0"/>
      <c r="DQW112" s="0"/>
      <c r="DQX112" s="0"/>
      <c r="DQY112" s="0"/>
      <c r="DQZ112" s="0"/>
      <c r="DRA112" s="0"/>
      <c r="DRB112" s="0"/>
      <c r="DRC112" s="0"/>
      <c r="DRD112" s="0"/>
      <c r="DRE112" s="0"/>
      <c r="DRF112" s="0"/>
      <c r="DRG112" s="0"/>
      <c r="DRH112" s="0"/>
      <c r="DRI112" s="0"/>
      <c r="DRJ112" s="0"/>
      <c r="DRK112" s="0"/>
      <c r="DRL112" s="0"/>
      <c r="DRM112" s="0"/>
      <c r="DRN112" s="0"/>
      <c r="DRO112" s="0"/>
      <c r="DRP112" s="0"/>
      <c r="DRQ112" s="0"/>
      <c r="DRR112" s="0"/>
      <c r="DRS112" s="0"/>
      <c r="DRT112" s="0"/>
      <c r="DRU112" s="0"/>
      <c r="DRV112" s="0"/>
      <c r="DRW112" s="0"/>
      <c r="DRX112" s="0"/>
      <c r="DRY112" s="0"/>
      <c r="DRZ112" s="0"/>
      <c r="DSA112" s="0"/>
      <c r="DSB112" s="0"/>
      <c r="DSC112" s="0"/>
      <c r="DSD112" s="0"/>
      <c r="DSE112" s="0"/>
      <c r="DSF112" s="0"/>
      <c r="DSG112" s="0"/>
      <c r="DSH112" s="0"/>
      <c r="DSI112" s="0"/>
      <c r="DSJ112" s="0"/>
      <c r="DSK112" s="0"/>
      <c r="DSL112" s="0"/>
      <c r="DSM112" s="0"/>
      <c r="DSN112" s="0"/>
      <c r="DSO112" s="0"/>
      <c r="DSP112" s="0"/>
      <c r="DSQ112" s="0"/>
      <c r="DSR112" s="0"/>
      <c r="DSS112" s="0"/>
      <c r="DST112" s="0"/>
      <c r="DSU112" s="0"/>
      <c r="DSV112" s="0"/>
      <c r="DSW112" s="0"/>
      <c r="DSX112" s="0"/>
      <c r="DSY112" s="0"/>
      <c r="DSZ112" s="0"/>
      <c r="DTA112" s="0"/>
      <c r="DTB112" s="0"/>
      <c r="DTC112" s="0"/>
      <c r="DTD112" s="0"/>
      <c r="DTE112" s="0"/>
      <c r="DTF112" s="0"/>
      <c r="DTG112" s="0"/>
      <c r="DTH112" s="0"/>
      <c r="DTI112" s="0"/>
      <c r="DTJ112" s="0"/>
      <c r="DTK112" s="0"/>
      <c r="DTL112" s="0"/>
      <c r="DTM112" s="0"/>
      <c r="DTN112" s="0"/>
      <c r="DTO112" s="0"/>
      <c r="DTP112" s="0"/>
      <c r="DTQ112" s="0"/>
      <c r="DTR112" s="0"/>
      <c r="DTS112" s="0"/>
      <c r="DTT112" s="0"/>
      <c r="DTU112" s="0"/>
      <c r="DTV112" s="0"/>
      <c r="DTW112" s="0"/>
      <c r="DTX112" s="0"/>
      <c r="DTY112" s="0"/>
      <c r="DTZ112" s="0"/>
      <c r="DUA112" s="0"/>
      <c r="DUB112" s="0"/>
      <c r="DUC112" s="0"/>
      <c r="DUD112" s="0"/>
      <c r="DUE112" s="0"/>
      <c r="DUF112" s="0"/>
      <c r="DUG112" s="0"/>
      <c r="DUH112" s="0"/>
      <c r="DUI112" s="0"/>
      <c r="DUJ112" s="0"/>
      <c r="DUK112" s="0"/>
      <c r="DUL112" s="0"/>
      <c r="DUM112" s="0"/>
      <c r="DUN112" s="0"/>
      <c r="DUO112" s="0"/>
      <c r="DUP112" s="0"/>
      <c r="DUQ112" s="0"/>
      <c r="DUR112" s="0"/>
      <c r="DUS112" s="0"/>
      <c r="DUT112" s="0"/>
      <c r="DUU112" s="0"/>
      <c r="DUV112" s="0"/>
      <c r="DUW112" s="0"/>
      <c r="DUX112" s="0"/>
      <c r="DUY112" s="0"/>
      <c r="DUZ112" s="0"/>
      <c r="DVA112" s="0"/>
      <c r="DVB112" s="0"/>
      <c r="DVC112" s="0"/>
      <c r="DVD112" s="0"/>
      <c r="DVE112" s="0"/>
      <c r="DVF112" s="0"/>
      <c r="DVG112" s="0"/>
      <c r="DVH112" s="0"/>
      <c r="DVI112" s="0"/>
      <c r="DVJ112" s="0"/>
      <c r="DVK112" s="0"/>
      <c r="DVL112" s="0"/>
      <c r="DVM112" s="0"/>
      <c r="DVN112" s="0"/>
      <c r="DVO112" s="0"/>
      <c r="DVP112" s="0"/>
      <c r="DVQ112" s="0"/>
      <c r="DVR112" s="0"/>
      <c r="DVS112" s="0"/>
      <c r="DVT112" s="0"/>
      <c r="DVU112" s="0"/>
      <c r="DVV112" s="0"/>
      <c r="DVW112" s="0"/>
      <c r="DVX112" s="0"/>
      <c r="DVY112" s="0"/>
      <c r="DVZ112" s="0"/>
      <c r="DWA112" s="0"/>
      <c r="DWB112" s="0"/>
      <c r="DWC112" s="0"/>
      <c r="DWD112" s="0"/>
      <c r="DWE112" s="0"/>
      <c r="DWF112" s="0"/>
      <c r="DWG112" s="0"/>
      <c r="DWH112" s="0"/>
      <c r="DWI112" s="0"/>
      <c r="DWJ112" s="0"/>
      <c r="DWK112" s="0"/>
      <c r="DWL112" s="0"/>
      <c r="DWM112" s="0"/>
      <c r="DWN112" s="0"/>
      <c r="DWO112" s="0"/>
      <c r="DWP112" s="0"/>
      <c r="DWQ112" s="0"/>
      <c r="DWR112" s="0"/>
      <c r="DWS112" s="0"/>
      <c r="DWT112" s="0"/>
      <c r="DWU112" s="0"/>
      <c r="DWV112" s="0"/>
      <c r="DWW112" s="0"/>
      <c r="DWX112" s="0"/>
      <c r="DWY112" s="0"/>
      <c r="DWZ112" s="0"/>
      <c r="DXA112" s="0"/>
      <c r="DXB112" s="0"/>
      <c r="DXC112" s="0"/>
      <c r="DXD112" s="0"/>
      <c r="DXE112" s="0"/>
      <c r="DXF112" s="0"/>
      <c r="DXG112" s="0"/>
      <c r="DXH112" s="0"/>
      <c r="DXI112" s="0"/>
      <c r="DXJ112" s="0"/>
      <c r="DXK112" s="0"/>
      <c r="DXL112" s="0"/>
      <c r="DXM112" s="0"/>
      <c r="DXN112" s="0"/>
      <c r="DXO112" s="0"/>
      <c r="DXP112" s="0"/>
      <c r="DXQ112" s="0"/>
      <c r="DXR112" s="0"/>
      <c r="DXS112" s="0"/>
      <c r="DXT112" s="0"/>
      <c r="DXU112" s="0"/>
      <c r="DXV112" s="0"/>
      <c r="DXW112" s="0"/>
      <c r="DXX112" s="0"/>
      <c r="DXY112" s="0"/>
      <c r="DXZ112" s="0"/>
      <c r="DYA112" s="0"/>
      <c r="DYB112" s="0"/>
      <c r="DYC112" s="0"/>
      <c r="DYD112" s="0"/>
      <c r="DYE112" s="0"/>
      <c r="DYF112" s="0"/>
      <c r="DYG112" s="0"/>
      <c r="DYH112" s="0"/>
      <c r="DYI112" s="0"/>
      <c r="DYJ112" s="0"/>
      <c r="DYK112" s="0"/>
      <c r="DYL112" s="0"/>
      <c r="DYM112" s="0"/>
      <c r="DYN112" s="0"/>
      <c r="DYO112" s="0"/>
      <c r="DYP112" s="0"/>
      <c r="DYQ112" s="0"/>
      <c r="DYR112" s="0"/>
      <c r="DYS112" s="0"/>
      <c r="DYT112" s="0"/>
      <c r="DYU112" s="0"/>
      <c r="DYV112" s="0"/>
      <c r="DYW112" s="0"/>
      <c r="DYX112" s="0"/>
      <c r="DYY112" s="0"/>
      <c r="DYZ112" s="0"/>
      <c r="DZA112" s="0"/>
      <c r="DZB112" s="0"/>
      <c r="DZC112" s="0"/>
      <c r="DZD112" s="0"/>
      <c r="DZE112" s="0"/>
      <c r="DZF112" s="0"/>
      <c r="DZG112" s="0"/>
      <c r="DZH112" s="0"/>
      <c r="DZI112" s="0"/>
      <c r="DZJ112" s="0"/>
      <c r="DZK112" s="0"/>
      <c r="DZL112" s="0"/>
      <c r="DZM112" s="0"/>
      <c r="DZN112" s="0"/>
      <c r="DZO112" s="0"/>
      <c r="DZP112" s="0"/>
      <c r="DZQ112" s="0"/>
      <c r="DZR112" s="0"/>
      <c r="DZS112" s="0"/>
      <c r="DZT112" s="0"/>
      <c r="DZU112" s="0"/>
      <c r="DZV112" s="0"/>
      <c r="DZW112" s="0"/>
      <c r="DZX112" s="0"/>
      <c r="DZY112" s="0"/>
      <c r="DZZ112" s="0"/>
      <c r="EAA112" s="0"/>
      <c r="EAB112" s="0"/>
      <c r="EAC112" s="0"/>
      <c r="EAD112" s="0"/>
      <c r="EAE112" s="0"/>
      <c r="EAF112" s="0"/>
      <c r="EAG112" s="0"/>
      <c r="EAH112" s="0"/>
      <c r="EAI112" s="0"/>
      <c r="EAJ112" s="0"/>
      <c r="EAK112" s="0"/>
      <c r="EAL112" s="0"/>
      <c r="EAM112" s="0"/>
      <c r="EAN112" s="0"/>
      <c r="EAO112" s="0"/>
      <c r="EAP112" s="0"/>
      <c r="EAQ112" s="0"/>
      <c r="EAR112" s="0"/>
      <c r="EAS112" s="0"/>
      <c r="EAT112" s="0"/>
      <c r="EAU112" s="0"/>
      <c r="EAV112" s="0"/>
      <c r="EAW112" s="0"/>
      <c r="EAX112" s="0"/>
      <c r="EAY112" s="0"/>
      <c r="EAZ112" s="0"/>
      <c r="EBA112" s="0"/>
      <c r="EBB112" s="0"/>
      <c r="EBC112" s="0"/>
      <c r="EBD112" s="0"/>
      <c r="EBE112" s="0"/>
      <c r="EBF112" s="0"/>
      <c r="EBG112" s="0"/>
      <c r="EBH112" s="0"/>
      <c r="EBI112" s="0"/>
      <c r="EBJ112" s="0"/>
      <c r="EBK112" s="0"/>
      <c r="EBL112" s="0"/>
      <c r="EBM112" s="0"/>
      <c r="EBN112" s="0"/>
      <c r="EBO112" s="0"/>
      <c r="EBP112" s="0"/>
      <c r="EBQ112" s="0"/>
      <c r="EBR112" s="0"/>
      <c r="EBS112" s="0"/>
      <c r="EBT112" s="0"/>
      <c r="EBU112" s="0"/>
      <c r="EBV112" s="0"/>
      <c r="EBW112" s="0"/>
      <c r="EBX112" s="0"/>
      <c r="EBY112" s="0"/>
      <c r="EBZ112" s="0"/>
      <c r="ECA112" s="0"/>
      <c r="ECB112" s="0"/>
      <c r="ECC112" s="0"/>
      <c r="ECD112" s="0"/>
      <c r="ECE112" s="0"/>
      <c r="ECF112" s="0"/>
      <c r="ECG112" s="0"/>
      <c r="ECH112" s="0"/>
      <c r="ECI112" s="0"/>
      <c r="ECJ112" s="0"/>
      <c r="ECK112" s="0"/>
      <c r="ECL112" s="0"/>
      <c r="ECM112" s="0"/>
      <c r="ECN112" s="0"/>
      <c r="ECO112" s="0"/>
      <c r="ECP112" s="0"/>
      <c r="ECQ112" s="0"/>
      <c r="ECR112" s="0"/>
      <c r="ECS112" s="0"/>
      <c r="ECT112" s="0"/>
      <c r="ECU112" s="0"/>
      <c r="ECV112" s="0"/>
      <c r="ECW112" s="0"/>
      <c r="ECX112" s="0"/>
      <c r="ECY112" s="0"/>
      <c r="ECZ112" s="0"/>
      <c r="EDA112" s="0"/>
      <c r="EDB112" s="0"/>
      <c r="EDC112" s="0"/>
      <c r="EDD112" s="0"/>
      <c r="EDE112" s="0"/>
      <c r="EDF112" s="0"/>
      <c r="EDG112" s="0"/>
      <c r="EDH112" s="0"/>
      <c r="EDI112" s="0"/>
      <c r="EDJ112" s="0"/>
      <c r="EDK112" s="0"/>
      <c r="EDL112" s="0"/>
      <c r="EDM112" s="0"/>
      <c r="EDN112" s="0"/>
      <c r="EDO112" s="0"/>
      <c r="EDP112" s="0"/>
      <c r="EDQ112" s="0"/>
      <c r="EDR112" s="0"/>
      <c r="EDS112" s="0"/>
      <c r="EDT112" s="0"/>
      <c r="EDU112" s="0"/>
      <c r="EDV112" s="0"/>
      <c r="EDW112" s="0"/>
      <c r="EDX112" s="0"/>
      <c r="EDY112" s="0"/>
      <c r="EDZ112" s="0"/>
      <c r="EEA112" s="0"/>
      <c r="EEB112" s="0"/>
      <c r="EEC112" s="0"/>
      <c r="EED112" s="0"/>
      <c r="EEE112" s="0"/>
      <c r="EEF112" s="0"/>
      <c r="EEG112" s="0"/>
      <c r="EEH112" s="0"/>
      <c r="EEI112" s="0"/>
      <c r="EEJ112" s="0"/>
      <c r="EEK112" s="0"/>
      <c r="EEL112" s="0"/>
      <c r="EEM112" s="0"/>
      <c r="EEN112" s="0"/>
      <c r="EEO112" s="0"/>
      <c r="EEP112" s="0"/>
      <c r="EEQ112" s="0"/>
      <c r="EER112" s="0"/>
      <c r="EES112" s="0"/>
      <c r="EET112" s="0"/>
      <c r="EEU112" s="0"/>
      <c r="EEV112" s="0"/>
      <c r="EEW112" s="0"/>
      <c r="EEX112" s="0"/>
      <c r="EEY112" s="0"/>
      <c r="EEZ112" s="0"/>
      <c r="EFA112" s="0"/>
      <c r="EFB112" s="0"/>
      <c r="EFC112" s="0"/>
      <c r="EFD112" s="0"/>
      <c r="EFE112" s="0"/>
      <c r="EFF112" s="0"/>
      <c r="EFG112" s="0"/>
      <c r="EFH112" s="0"/>
      <c r="EFI112" s="0"/>
      <c r="EFJ112" s="0"/>
      <c r="EFK112" s="0"/>
      <c r="EFL112" s="0"/>
      <c r="EFM112" s="0"/>
      <c r="EFN112" s="0"/>
      <c r="EFO112" s="0"/>
      <c r="EFP112" s="0"/>
      <c r="EFQ112" s="0"/>
      <c r="EFR112" s="0"/>
      <c r="EFS112" s="0"/>
      <c r="EFT112" s="0"/>
      <c r="EFU112" s="0"/>
      <c r="EFV112" s="0"/>
      <c r="EFW112" s="0"/>
      <c r="EFX112" s="0"/>
      <c r="EFY112" s="0"/>
      <c r="EFZ112" s="0"/>
      <c r="EGA112" s="0"/>
      <c r="EGB112" s="0"/>
      <c r="EGC112" s="0"/>
      <c r="EGD112" s="0"/>
      <c r="EGE112" s="0"/>
      <c r="EGF112" s="0"/>
      <c r="EGG112" s="0"/>
      <c r="EGH112" s="0"/>
      <c r="EGI112" s="0"/>
      <c r="EGJ112" s="0"/>
      <c r="EGK112" s="0"/>
      <c r="EGL112" s="0"/>
      <c r="EGM112" s="0"/>
      <c r="EGN112" s="0"/>
      <c r="EGO112" s="0"/>
      <c r="EGP112" s="0"/>
      <c r="EGQ112" s="0"/>
      <c r="EGR112" s="0"/>
      <c r="EGS112" s="0"/>
      <c r="EGT112" s="0"/>
      <c r="EGU112" s="0"/>
      <c r="EGV112" s="0"/>
      <c r="EGW112" s="0"/>
      <c r="EGX112" s="0"/>
      <c r="EGY112" s="0"/>
      <c r="EGZ112" s="0"/>
      <c r="EHA112" s="0"/>
      <c r="EHB112" s="0"/>
      <c r="EHC112" s="0"/>
      <c r="EHD112" s="0"/>
      <c r="EHE112" s="0"/>
      <c r="EHF112" s="0"/>
      <c r="EHG112" s="0"/>
      <c r="EHH112" s="0"/>
      <c r="EHI112" s="0"/>
      <c r="EHJ112" s="0"/>
      <c r="EHK112" s="0"/>
      <c r="EHL112" s="0"/>
      <c r="EHM112" s="0"/>
      <c r="EHN112" s="0"/>
      <c r="EHO112" s="0"/>
      <c r="EHP112" s="0"/>
      <c r="EHQ112" s="0"/>
      <c r="EHR112" s="0"/>
      <c r="EHS112" s="0"/>
      <c r="EHT112" s="0"/>
      <c r="EHU112" s="0"/>
      <c r="EHV112" s="0"/>
      <c r="EHW112" s="0"/>
      <c r="EHX112" s="0"/>
      <c r="EHY112" s="0"/>
      <c r="EHZ112" s="0"/>
      <c r="EIA112" s="0"/>
      <c r="EIB112" s="0"/>
      <c r="EIC112" s="0"/>
      <c r="EID112" s="0"/>
      <c r="EIE112" s="0"/>
      <c r="EIF112" s="0"/>
      <c r="EIG112" s="0"/>
      <c r="EIH112" s="0"/>
      <c r="EII112" s="0"/>
      <c r="EIJ112" s="0"/>
      <c r="EIK112" s="0"/>
      <c r="EIL112" s="0"/>
      <c r="EIM112" s="0"/>
      <c r="EIN112" s="0"/>
      <c r="EIO112" s="0"/>
      <c r="EIP112" s="0"/>
      <c r="EIQ112" s="0"/>
      <c r="EIR112" s="0"/>
      <c r="EIS112" s="0"/>
      <c r="EIT112" s="0"/>
      <c r="EIU112" s="0"/>
      <c r="EIV112" s="0"/>
      <c r="EIW112" s="0"/>
      <c r="EIX112" s="0"/>
      <c r="EIY112" s="0"/>
      <c r="EIZ112" s="0"/>
      <c r="EJA112" s="0"/>
      <c r="EJB112" s="0"/>
      <c r="EJC112" s="0"/>
      <c r="EJD112" s="0"/>
      <c r="EJE112" s="0"/>
      <c r="EJF112" s="0"/>
      <c r="EJG112" s="0"/>
      <c r="EJH112" s="0"/>
      <c r="EJI112" s="0"/>
      <c r="EJJ112" s="0"/>
      <c r="EJK112" s="0"/>
      <c r="EJL112" s="0"/>
      <c r="EJM112" s="0"/>
      <c r="EJN112" s="0"/>
      <c r="EJO112" s="0"/>
      <c r="EJP112" s="0"/>
      <c r="EJQ112" s="0"/>
      <c r="EJR112" s="0"/>
      <c r="EJS112" s="0"/>
      <c r="EJT112" s="0"/>
      <c r="EJU112" s="0"/>
      <c r="EJV112" s="0"/>
      <c r="EJW112" s="0"/>
      <c r="EJX112" s="0"/>
      <c r="EJY112" s="0"/>
      <c r="EJZ112" s="0"/>
      <c r="EKA112" s="0"/>
      <c r="EKB112" s="0"/>
      <c r="EKC112" s="0"/>
      <c r="EKD112" s="0"/>
      <c r="EKE112" s="0"/>
      <c r="EKF112" s="0"/>
      <c r="EKG112" s="0"/>
      <c r="EKH112" s="0"/>
      <c r="EKI112" s="0"/>
      <c r="EKJ112" s="0"/>
      <c r="EKK112" s="0"/>
      <c r="EKL112" s="0"/>
      <c r="EKM112" s="0"/>
      <c r="EKN112" s="0"/>
      <c r="EKO112" s="0"/>
      <c r="EKP112" s="0"/>
      <c r="EKQ112" s="0"/>
      <c r="EKR112" s="0"/>
      <c r="EKS112" s="0"/>
      <c r="EKT112" s="0"/>
      <c r="EKU112" s="0"/>
      <c r="EKV112" s="0"/>
      <c r="EKW112" s="0"/>
      <c r="EKX112" s="0"/>
      <c r="EKY112" s="0"/>
      <c r="EKZ112" s="0"/>
      <c r="ELA112" s="0"/>
      <c r="ELB112" s="0"/>
      <c r="ELC112" s="0"/>
      <c r="ELD112" s="0"/>
      <c r="ELE112" s="0"/>
      <c r="ELF112" s="0"/>
      <c r="ELG112" s="0"/>
      <c r="ELH112" s="0"/>
      <c r="ELI112" s="0"/>
      <c r="ELJ112" s="0"/>
      <c r="ELK112" s="0"/>
      <c r="ELL112" s="0"/>
      <c r="ELM112" s="0"/>
      <c r="ELN112" s="0"/>
      <c r="ELO112" s="0"/>
      <c r="ELP112" s="0"/>
      <c r="ELQ112" s="0"/>
      <c r="ELR112" s="0"/>
      <c r="ELS112" s="0"/>
      <c r="ELT112" s="0"/>
      <c r="ELU112" s="0"/>
      <c r="ELV112" s="0"/>
      <c r="ELW112" s="0"/>
      <c r="ELX112" s="0"/>
      <c r="ELY112" s="0"/>
      <c r="ELZ112" s="0"/>
      <c r="EMA112" s="0"/>
      <c r="EMB112" s="0"/>
      <c r="EMC112" s="0"/>
      <c r="EMD112" s="0"/>
      <c r="EME112" s="0"/>
      <c r="EMF112" s="0"/>
      <c r="EMG112" s="0"/>
      <c r="EMH112" s="0"/>
      <c r="EMI112" s="0"/>
      <c r="EMJ112" s="0"/>
      <c r="EMK112" s="0"/>
      <c r="EML112" s="0"/>
      <c r="EMM112" s="0"/>
      <c r="EMN112" s="0"/>
      <c r="EMO112" s="0"/>
      <c r="EMP112" s="0"/>
      <c r="EMQ112" s="0"/>
      <c r="EMR112" s="0"/>
      <c r="EMS112" s="0"/>
      <c r="EMT112" s="0"/>
      <c r="EMU112" s="0"/>
      <c r="EMV112" s="0"/>
      <c r="EMW112" s="0"/>
      <c r="EMX112" s="0"/>
      <c r="EMY112" s="0"/>
      <c r="EMZ112" s="0"/>
      <c r="ENA112" s="0"/>
      <c r="ENB112" s="0"/>
      <c r="ENC112" s="0"/>
      <c r="END112" s="0"/>
      <c r="ENE112" s="0"/>
      <c r="ENF112" s="0"/>
      <c r="ENG112" s="0"/>
      <c r="ENH112" s="0"/>
      <c r="ENI112" s="0"/>
      <c r="ENJ112" s="0"/>
      <c r="ENK112" s="0"/>
      <c r="ENL112" s="0"/>
      <c r="ENM112" s="0"/>
      <c r="ENN112" s="0"/>
      <c r="ENO112" s="0"/>
      <c r="ENP112" s="0"/>
      <c r="ENQ112" s="0"/>
      <c r="ENR112" s="0"/>
      <c r="ENS112" s="0"/>
      <c r="ENT112" s="0"/>
      <c r="ENU112" s="0"/>
      <c r="ENV112" s="0"/>
      <c r="ENW112" s="0"/>
      <c r="ENX112" s="0"/>
      <c r="ENY112" s="0"/>
      <c r="ENZ112" s="0"/>
      <c r="EOA112" s="0"/>
      <c r="EOB112" s="0"/>
      <c r="EOC112" s="0"/>
      <c r="EOD112" s="0"/>
      <c r="EOE112" s="0"/>
      <c r="EOF112" s="0"/>
      <c r="EOG112" s="0"/>
      <c r="EOH112" s="0"/>
      <c r="EOI112" s="0"/>
      <c r="EOJ112" s="0"/>
      <c r="EOK112" s="0"/>
      <c r="EOL112" s="0"/>
      <c r="EOM112" s="0"/>
      <c r="EON112" s="0"/>
      <c r="EOO112" s="0"/>
      <c r="EOP112" s="0"/>
      <c r="EOQ112" s="0"/>
      <c r="EOR112" s="0"/>
      <c r="EOS112" s="0"/>
      <c r="EOT112" s="0"/>
      <c r="EOU112" s="0"/>
      <c r="EOV112" s="0"/>
      <c r="EOW112" s="0"/>
      <c r="EOX112" s="0"/>
      <c r="EOY112" s="0"/>
      <c r="EOZ112" s="0"/>
      <c r="EPA112" s="0"/>
      <c r="EPB112" s="0"/>
      <c r="EPC112" s="0"/>
      <c r="EPD112" s="0"/>
      <c r="EPE112" s="0"/>
      <c r="EPF112" s="0"/>
      <c r="EPG112" s="0"/>
      <c r="EPH112" s="0"/>
      <c r="EPI112" s="0"/>
      <c r="EPJ112" s="0"/>
      <c r="EPK112" s="0"/>
      <c r="EPL112" s="0"/>
      <c r="EPM112" s="0"/>
      <c r="EPN112" s="0"/>
      <c r="EPO112" s="0"/>
      <c r="EPP112" s="0"/>
      <c r="EPQ112" s="0"/>
      <c r="EPR112" s="0"/>
      <c r="EPS112" s="0"/>
      <c r="EPT112" s="0"/>
      <c r="EPU112" s="0"/>
      <c r="EPV112" s="0"/>
      <c r="EPW112" s="0"/>
      <c r="EPX112" s="0"/>
      <c r="EPY112" s="0"/>
      <c r="EPZ112" s="0"/>
      <c r="EQA112" s="0"/>
      <c r="EQB112" s="0"/>
      <c r="EQC112" s="0"/>
      <c r="EQD112" s="0"/>
      <c r="EQE112" s="0"/>
      <c r="EQF112" s="0"/>
      <c r="EQG112" s="0"/>
      <c r="EQH112" s="0"/>
      <c r="EQI112" s="0"/>
      <c r="EQJ112" s="0"/>
      <c r="EQK112" s="0"/>
      <c r="EQL112" s="0"/>
      <c r="EQM112" s="0"/>
      <c r="EQN112" s="0"/>
      <c r="EQO112" s="0"/>
      <c r="EQP112" s="0"/>
      <c r="EQQ112" s="0"/>
      <c r="EQR112" s="0"/>
      <c r="EQS112" s="0"/>
      <c r="EQT112" s="0"/>
      <c r="EQU112" s="0"/>
      <c r="EQV112" s="0"/>
      <c r="EQW112" s="0"/>
      <c r="EQX112" s="0"/>
      <c r="EQY112" s="0"/>
      <c r="EQZ112" s="0"/>
      <c r="ERA112" s="0"/>
      <c r="ERB112" s="0"/>
      <c r="ERC112" s="0"/>
      <c r="ERD112" s="0"/>
      <c r="ERE112" s="0"/>
      <c r="ERF112" s="0"/>
      <c r="ERG112" s="0"/>
      <c r="ERH112" s="0"/>
      <c r="ERI112" s="0"/>
      <c r="ERJ112" s="0"/>
      <c r="ERK112" s="0"/>
      <c r="ERL112" s="0"/>
      <c r="ERM112" s="0"/>
      <c r="ERN112" s="0"/>
      <c r="ERO112" s="0"/>
      <c r="ERP112" s="0"/>
      <c r="ERQ112" s="0"/>
      <c r="ERR112" s="0"/>
      <c r="ERS112" s="0"/>
      <c r="ERT112" s="0"/>
      <c r="ERU112" s="0"/>
      <c r="ERV112" s="0"/>
      <c r="ERW112" s="0"/>
      <c r="ERX112" s="0"/>
      <c r="ERY112" s="0"/>
      <c r="ERZ112" s="0"/>
      <c r="ESA112" s="0"/>
      <c r="ESB112" s="0"/>
      <c r="ESC112" s="0"/>
      <c r="ESD112" s="0"/>
      <c r="ESE112" s="0"/>
      <c r="ESF112" s="0"/>
      <c r="ESG112" s="0"/>
      <c r="ESH112" s="0"/>
      <c r="ESI112" s="0"/>
      <c r="ESJ112" s="0"/>
      <c r="ESK112" s="0"/>
      <c r="ESL112" s="0"/>
      <c r="ESM112" s="0"/>
      <c r="ESN112" s="0"/>
      <c r="ESO112" s="0"/>
      <c r="ESP112" s="0"/>
      <c r="ESQ112" s="0"/>
      <c r="ESR112" s="0"/>
      <c r="ESS112" s="0"/>
      <c r="EST112" s="0"/>
      <c r="ESU112" s="0"/>
      <c r="ESV112" s="0"/>
      <c r="ESW112" s="0"/>
      <c r="ESX112" s="0"/>
      <c r="ESY112" s="0"/>
      <c r="ESZ112" s="0"/>
      <c r="ETA112" s="0"/>
      <c r="ETB112" s="0"/>
      <c r="ETC112" s="0"/>
      <c r="ETD112" s="0"/>
      <c r="ETE112" s="0"/>
      <c r="ETF112" s="0"/>
      <c r="ETG112" s="0"/>
      <c r="ETH112" s="0"/>
      <c r="ETI112" s="0"/>
      <c r="ETJ112" s="0"/>
      <c r="ETK112" s="0"/>
      <c r="ETL112" s="0"/>
      <c r="ETM112" s="0"/>
      <c r="ETN112" s="0"/>
      <c r="ETO112" s="0"/>
      <c r="ETP112" s="0"/>
      <c r="ETQ112" s="0"/>
      <c r="ETR112" s="0"/>
      <c r="ETS112" s="0"/>
      <c r="ETT112" s="0"/>
      <c r="ETU112" s="0"/>
      <c r="ETV112" s="0"/>
      <c r="ETW112" s="0"/>
      <c r="ETX112" s="0"/>
      <c r="ETY112" s="0"/>
      <c r="ETZ112" s="0"/>
      <c r="EUA112" s="0"/>
      <c r="EUB112" s="0"/>
      <c r="EUC112" s="0"/>
      <c r="EUD112" s="0"/>
      <c r="EUE112" s="0"/>
      <c r="EUF112" s="0"/>
      <c r="EUG112" s="0"/>
      <c r="EUH112" s="0"/>
      <c r="EUI112" s="0"/>
      <c r="EUJ112" s="0"/>
      <c r="EUK112" s="0"/>
      <c r="EUL112" s="0"/>
      <c r="EUM112" s="0"/>
      <c r="EUN112" s="0"/>
      <c r="EUO112" s="0"/>
      <c r="EUP112" s="0"/>
      <c r="EUQ112" s="0"/>
      <c r="EUR112" s="0"/>
      <c r="EUS112" s="0"/>
      <c r="EUT112" s="0"/>
      <c r="EUU112" s="0"/>
      <c r="EUV112" s="0"/>
      <c r="EUW112" s="0"/>
      <c r="EUX112" s="0"/>
      <c r="EUY112" s="0"/>
      <c r="EUZ112" s="0"/>
      <c r="EVA112" s="0"/>
      <c r="EVB112" s="0"/>
      <c r="EVC112" s="0"/>
      <c r="EVD112" s="0"/>
      <c r="EVE112" s="0"/>
      <c r="EVF112" s="0"/>
      <c r="EVG112" s="0"/>
      <c r="EVH112" s="0"/>
      <c r="EVI112" s="0"/>
      <c r="EVJ112" s="0"/>
      <c r="EVK112" s="0"/>
      <c r="EVL112" s="0"/>
      <c r="EVM112" s="0"/>
      <c r="EVN112" s="0"/>
      <c r="EVO112" s="0"/>
      <c r="EVP112" s="0"/>
      <c r="EVQ112" s="0"/>
      <c r="EVR112" s="0"/>
      <c r="EVS112" s="0"/>
      <c r="EVT112" s="0"/>
      <c r="EVU112" s="0"/>
      <c r="EVV112" s="0"/>
      <c r="EVW112" s="0"/>
      <c r="EVX112" s="0"/>
      <c r="EVY112" s="0"/>
      <c r="EVZ112" s="0"/>
      <c r="EWA112" s="0"/>
      <c r="EWB112" s="0"/>
      <c r="EWC112" s="0"/>
      <c r="EWD112" s="0"/>
      <c r="EWE112" s="0"/>
      <c r="EWF112" s="0"/>
      <c r="EWG112" s="0"/>
      <c r="EWH112" s="0"/>
      <c r="EWI112" s="0"/>
      <c r="EWJ112" s="0"/>
      <c r="EWK112" s="0"/>
      <c r="EWL112" s="0"/>
      <c r="EWM112" s="0"/>
      <c r="EWN112" s="0"/>
      <c r="EWO112" s="0"/>
      <c r="EWP112" s="0"/>
      <c r="EWQ112" s="0"/>
      <c r="EWR112" s="0"/>
      <c r="EWS112" s="0"/>
      <c r="EWT112" s="0"/>
      <c r="EWU112" s="0"/>
      <c r="EWV112" s="0"/>
      <c r="EWW112" s="0"/>
      <c r="EWX112" s="0"/>
      <c r="EWY112" s="0"/>
      <c r="EWZ112" s="0"/>
      <c r="EXA112" s="0"/>
      <c r="EXB112" s="0"/>
      <c r="EXC112" s="0"/>
      <c r="EXD112" s="0"/>
      <c r="EXE112" s="0"/>
      <c r="EXF112" s="0"/>
      <c r="EXG112" s="0"/>
      <c r="EXH112" s="0"/>
      <c r="EXI112" s="0"/>
      <c r="EXJ112" s="0"/>
      <c r="EXK112" s="0"/>
      <c r="EXL112" s="0"/>
      <c r="EXM112" s="0"/>
      <c r="EXN112" s="0"/>
      <c r="EXO112" s="0"/>
      <c r="EXP112" s="0"/>
      <c r="EXQ112" s="0"/>
      <c r="EXR112" s="0"/>
      <c r="EXS112" s="0"/>
      <c r="EXT112" s="0"/>
      <c r="EXU112" s="0"/>
      <c r="EXV112" s="0"/>
      <c r="EXW112" s="0"/>
      <c r="EXX112" s="0"/>
      <c r="EXY112" s="0"/>
      <c r="EXZ112" s="0"/>
      <c r="EYA112" s="0"/>
      <c r="EYB112" s="0"/>
      <c r="EYC112" s="0"/>
      <c r="EYD112" s="0"/>
      <c r="EYE112" s="0"/>
      <c r="EYF112" s="0"/>
      <c r="EYG112" s="0"/>
      <c r="EYH112" s="0"/>
      <c r="EYI112" s="0"/>
      <c r="EYJ112" s="0"/>
      <c r="EYK112" s="0"/>
      <c r="EYL112" s="0"/>
      <c r="EYM112" s="0"/>
      <c r="EYN112" s="0"/>
      <c r="EYO112" s="0"/>
      <c r="EYP112" s="0"/>
      <c r="EYQ112" s="0"/>
      <c r="EYR112" s="0"/>
      <c r="EYS112" s="0"/>
      <c r="EYT112" s="0"/>
      <c r="EYU112" s="0"/>
      <c r="EYV112" s="0"/>
      <c r="EYW112" s="0"/>
      <c r="EYX112" s="0"/>
      <c r="EYY112" s="0"/>
      <c r="EYZ112" s="0"/>
      <c r="EZA112" s="0"/>
      <c r="EZB112" s="0"/>
      <c r="EZC112" s="0"/>
      <c r="EZD112" s="0"/>
      <c r="EZE112" s="0"/>
      <c r="EZF112" s="0"/>
      <c r="EZG112" s="0"/>
      <c r="EZH112" s="0"/>
      <c r="EZI112" s="0"/>
      <c r="EZJ112" s="0"/>
      <c r="EZK112" s="0"/>
      <c r="EZL112" s="0"/>
      <c r="EZM112" s="0"/>
      <c r="EZN112" s="0"/>
      <c r="EZO112" s="0"/>
      <c r="EZP112" s="0"/>
      <c r="EZQ112" s="0"/>
      <c r="EZR112" s="0"/>
      <c r="EZS112" s="0"/>
      <c r="EZT112" s="0"/>
      <c r="EZU112" s="0"/>
      <c r="EZV112" s="0"/>
      <c r="EZW112" s="0"/>
      <c r="EZX112" s="0"/>
      <c r="EZY112" s="0"/>
      <c r="EZZ112" s="0"/>
      <c r="FAA112" s="0"/>
      <c r="FAB112" s="0"/>
      <c r="FAC112" s="0"/>
      <c r="FAD112" s="0"/>
      <c r="FAE112" s="0"/>
      <c r="FAF112" s="0"/>
      <c r="FAG112" s="0"/>
      <c r="FAH112" s="0"/>
      <c r="FAI112" s="0"/>
      <c r="FAJ112" s="0"/>
      <c r="FAK112" s="0"/>
      <c r="FAL112" s="0"/>
      <c r="FAM112" s="0"/>
      <c r="FAN112" s="0"/>
      <c r="FAO112" s="0"/>
      <c r="FAP112" s="0"/>
      <c r="FAQ112" s="0"/>
      <c r="FAR112" s="0"/>
      <c r="FAS112" s="0"/>
      <c r="FAT112" s="0"/>
      <c r="FAU112" s="0"/>
      <c r="FAV112" s="0"/>
      <c r="FAW112" s="0"/>
      <c r="FAX112" s="0"/>
      <c r="FAY112" s="0"/>
      <c r="FAZ112" s="0"/>
      <c r="FBA112" s="0"/>
      <c r="FBB112" s="0"/>
      <c r="FBC112" s="0"/>
      <c r="FBD112" s="0"/>
      <c r="FBE112" s="0"/>
      <c r="FBF112" s="0"/>
      <c r="FBG112" s="0"/>
      <c r="FBH112" s="0"/>
      <c r="FBI112" s="0"/>
      <c r="FBJ112" s="0"/>
      <c r="FBK112" s="0"/>
      <c r="FBL112" s="0"/>
      <c r="FBM112" s="0"/>
      <c r="FBN112" s="0"/>
      <c r="FBO112" s="0"/>
      <c r="FBP112" s="0"/>
      <c r="FBQ112" s="0"/>
      <c r="FBR112" s="0"/>
      <c r="FBS112" s="0"/>
      <c r="FBT112" s="0"/>
      <c r="FBU112" s="0"/>
      <c r="FBV112" s="0"/>
      <c r="FBW112" s="0"/>
      <c r="FBX112" s="0"/>
      <c r="FBY112" s="0"/>
      <c r="FBZ112" s="0"/>
      <c r="FCA112" s="0"/>
      <c r="FCB112" s="0"/>
      <c r="FCC112" s="0"/>
      <c r="FCD112" s="0"/>
      <c r="FCE112" s="0"/>
      <c r="FCF112" s="0"/>
      <c r="FCG112" s="0"/>
      <c r="FCH112" s="0"/>
      <c r="FCI112" s="0"/>
      <c r="FCJ112" s="0"/>
      <c r="FCK112" s="0"/>
      <c r="FCL112" s="0"/>
      <c r="FCM112" s="0"/>
      <c r="FCN112" s="0"/>
      <c r="FCO112" s="0"/>
      <c r="FCP112" s="0"/>
      <c r="FCQ112" s="0"/>
      <c r="FCR112" s="0"/>
      <c r="FCS112" s="0"/>
      <c r="FCT112" s="0"/>
      <c r="FCU112" s="0"/>
      <c r="FCV112" s="0"/>
      <c r="FCW112" s="0"/>
      <c r="FCX112" s="0"/>
      <c r="FCY112" s="0"/>
      <c r="FCZ112" s="0"/>
      <c r="FDA112" s="0"/>
      <c r="FDB112" s="0"/>
      <c r="FDC112" s="0"/>
      <c r="FDD112" s="0"/>
      <c r="FDE112" s="0"/>
      <c r="FDF112" s="0"/>
      <c r="FDG112" s="0"/>
      <c r="FDH112" s="0"/>
      <c r="FDI112" s="0"/>
      <c r="FDJ112" s="0"/>
      <c r="FDK112" s="0"/>
      <c r="FDL112" s="0"/>
      <c r="FDM112" s="0"/>
      <c r="FDN112" s="0"/>
      <c r="FDO112" s="0"/>
      <c r="FDP112" s="0"/>
      <c r="FDQ112" s="0"/>
      <c r="FDR112" s="0"/>
      <c r="FDS112" s="0"/>
      <c r="FDT112" s="0"/>
      <c r="FDU112" s="0"/>
      <c r="FDV112" s="0"/>
      <c r="FDW112" s="0"/>
      <c r="FDX112" s="0"/>
      <c r="FDY112" s="0"/>
      <c r="FDZ112" s="0"/>
      <c r="FEA112" s="0"/>
      <c r="FEB112" s="0"/>
      <c r="FEC112" s="0"/>
      <c r="FED112" s="0"/>
      <c r="FEE112" s="0"/>
      <c r="FEF112" s="0"/>
      <c r="FEG112" s="0"/>
      <c r="FEH112" s="0"/>
      <c r="FEI112" s="0"/>
      <c r="FEJ112" s="0"/>
      <c r="FEK112" s="0"/>
      <c r="FEL112" s="0"/>
      <c r="FEM112" s="0"/>
      <c r="FEN112" s="0"/>
      <c r="FEO112" s="0"/>
      <c r="FEP112" s="0"/>
      <c r="FEQ112" s="0"/>
      <c r="FER112" s="0"/>
      <c r="FES112" s="0"/>
      <c r="FET112" s="0"/>
      <c r="FEU112" s="0"/>
      <c r="FEV112" s="0"/>
      <c r="FEW112" s="0"/>
      <c r="FEX112" s="0"/>
      <c r="FEY112" s="0"/>
      <c r="FEZ112" s="0"/>
      <c r="FFA112" s="0"/>
      <c r="FFB112" s="0"/>
      <c r="FFC112" s="0"/>
      <c r="FFD112" s="0"/>
      <c r="FFE112" s="0"/>
      <c r="FFF112" s="0"/>
      <c r="FFG112" s="0"/>
      <c r="FFH112" s="0"/>
      <c r="FFI112" s="0"/>
      <c r="FFJ112" s="0"/>
      <c r="FFK112" s="0"/>
      <c r="FFL112" s="0"/>
      <c r="FFM112" s="0"/>
      <c r="FFN112" s="0"/>
      <c r="FFO112" s="0"/>
      <c r="FFP112" s="0"/>
      <c r="FFQ112" s="0"/>
      <c r="FFR112" s="0"/>
      <c r="FFS112" s="0"/>
      <c r="FFT112" s="0"/>
      <c r="FFU112" s="0"/>
      <c r="FFV112" s="0"/>
      <c r="FFW112" s="0"/>
      <c r="FFX112" s="0"/>
      <c r="FFY112" s="0"/>
      <c r="FFZ112" s="0"/>
      <c r="FGA112" s="0"/>
      <c r="FGB112" s="0"/>
      <c r="FGC112" s="0"/>
      <c r="FGD112" s="0"/>
      <c r="FGE112" s="0"/>
      <c r="FGF112" s="0"/>
      <c r="FGG112" s="0"/>
      <c r="FGH112" s="0"/>
      <c r="FGI112" s="0"/>
      <c r="FGJ112" s="0"/>
      <c r="FGK112" s="0"/>
      <c r="FGL112" s="0"/>
      <c r="FGM112" s="0"/>
      <c r="FGN112" s="0"/>
      <c r="FGO112" s="0"/>
      <c r="FGP112" s="0"/>
      <c r="FGQ112" s="0"/>
      <c r="FGR112" s="0"/>
      <c r="FGS112" s="0"/>
      <c r="FGT112" s="0"/>
      <c r="FGU112" s="0"/>
      <c r="FGV112" s="0"/>
      <c r="FGW112" s="0"/>
      <c r="FGX112" s="0"/>
      <c r="FGY112" s="0"/>
      <c r="FGZ112" s="0"/>
      <c r="FHA112" s="0"/>
      <c r="FHB112" s="0"/>
      <c r="FHC112" s="0"/>
      <c r="FHD112" s="0"/>
      <c r="FHE112" s="0"/>
      <c r="FHF112" s="0"/>
      <c r="FHG112" s="0"/>
      <c r="FHH112" s="0"/>
      <c r="FHI112" s="0"/>
      <c r="FHJ112" s="0"/>
      <c r="FHK112" s="0"/>
      <c r="FHL112" s="0"/>
      <c r="FHM112" s="0"/>
      <c r="FHN112" s="0"/>
      <c r="FHO112" s="0"/>
      <c r="FHP112" s="0"/>
      <c r="FHQ112" s="0"/>
      <c r="FHR112" s="0"/>
      <c r="FHS112" s="0"/>
      <c r="FHT112" s="0"/>
      <c r="FHU112" s="0"/>
      <c r="FHV112" s="0"/>
      <c r="FHW112" s="0"/>
      <c r="FHX112" s="0"/>
      <c r="FHY112" s="0"/>
      <c r="FHZ112" s="0"/>
      <c r="FIA112" s="0"/>
      <c r="FIB112" s="0"/>
      <c r="FIC112" s="0"/>
      <c r="FID112" s="0"/>
      <c r="FIE112" s="0"/>
      <c r="FIF112" s="0"/>
      <c r="FIG112" s="0"/>
      <c r="FIH112" s="0"/>
      <c r="FII112" s="0"/>
      <c r="FIJ112" s="0"/>
      <c r="FIK112" s="0"/>
      <c r="FIL112" s="0"/>
      <c r="FIM112" s="0"/>
      <c r="FIN112" s="0"/>
      <c r="FIO112" s="0"/>
      <c r="FIP112" s="0"/>
      <c r="FIQ112" s="0"/>
      <c r="FIR112" s="0"/>
      <c r="FIS112" s="0"/>
      <c r="FIT112" s="0"/>
      <c r="FIU112" s="0"/>
      <c r="FIV112" s="0"/>
      <c r="FIW112" s="0"/>
      <c r="FIX112" s="0"/>
      <c r="FIY112" s="0"/>
      <c r="FIZ112" s="0"/>
      <c r="FJA112" s="0"/>
      <c r="FJB112" s="0"/>
      <c r="FJC112" s="0"/>
      <c r="FJD112" s="0"/>
      <c r="FJE112" s="0"/>
      <c r="FJF112" s="0"/>
      <c r="FJG112" s="0"/>
      <c r="FJH112" s="0"/>
      <c r="FJI112" s="0"/>
      <c r="FJJ112" s="0"/>
      <c r="FJK112" s="0"/>
      <c r="FJL112" s="0"/>
      <c r="FJM112" s="0"/>
      <c r="FJN112" s="0"/>
      <c r="FJO112" s="0"/>
      <c r="FJP112" s="0"/>
      <c r="FJQ112" s="0"/>
      <c r="FJR112" s="0"/>
      <c r="FJS112" s="0"/>
      <c r="FJT112" s="0"/>
      <c r="FJU112" s="0"/>
      <c r="FJV112" s="0"/>
      <c r="FJW112" s="0"/>
      <c r="FJX112" s="0"/>
      <c r="FJY112" s="0"/>
      <c r="FJZ112" s="0"/>
      <c r="FKA112" s="0"/>
      <c r="FKB112" s="0"/>
      <c r="FKC112" s="0"/>
      <c r="FKD112" s="0"/>
      <c r="FKE112" s="0"/>
      <c r="FKF112" s="0"/>
      <c r="FKG112" s="0"/>
      <c r="FKH112" s="0"/>
      <c r="FKI112" s="0"/>
      <c r="FKJ112" s="0"/>
      <c r="FKK112" s="0"/>
      <c r="FKL112" s="0"/>
      <c r="FKM112" s="0"/>
      <c r="FKN112" s="0"/>
      <c r="FKO112" s="0"/>
      <c r="FKP112" s="0"/>
      <c r="FKQ112" s="0"/>
      <c r="FKR112" s="0"/>
      <c r="FKS112" s="0"/>
      <c r="FKT112" s="0"/>
      <c r="FKU112" s="0"/>
      <c r="FKV112" s="0"/>
      <c r="FKW112" s="0"/>
      <c r="FKX112" s="0"/>
      <c r="FKY112" s="0"/>
      <c r="FKZ112" s="0"/>
      <c r="FLA112" s="0"/>
      <c r="FLB112" s="0"/>
      <c r="FLC112" s="0"/>
      <c r="FLD112" s="0"/>
      <c r="FLE112" s="0"/>
      <c r="FLF112" s="0"/>
      <c r="FLG112" s="0"/>
      <c r="FLH112" s="0"/>
      <c r="FLI112" s="0"/>
      <c r="FLJ112" s="0"/>
      <c r="FLK112" s="0"/>
      <c r="FLL112" s="0"/>
      <c r="FLM112" s="0"/>
      <c r="FLN112" s="0"/>
      <c r="FLO112" s="0"/>
      <c r="FLP112" s="0"/>
      <c r="FLQ112" s="0"/>
      <c r="FLR112" s="0"/>
      <c r="FLS112" s="0"/>
      <c r="FLT112" s="0"/>
      <c r="FLU112" s="0"/>
      <c r="FLV112" s="0"/>
      <c r="FLW112" s="0"/>
      <c r="FLX112" s="0"/>
      <c r="FLY112" s="0"/>
      <c r="FLZ112" s="0"/>
      <c r="FMA112" s="0"/>
      <c r="FMB112" s="0"/>
      <c r="FMC112" s="0"/>
      <c r="FMD112" s="0"/>
      <c r="FME112" s="0"/>
      <c r="FMF112" s="0"/>
      <c r="FMG112" s="0"/>
      <c r="FMH112" s="0"/>
      <c r="FMI112" s="0"/>
      <c r="FMJ112" s="0"/>
      <c r="FMK112" s="0"/>
      <c r="FML112" s="0"/>
      <c r="FMM112" s="0"/>
      <c r="FMN112" s="0"/>
      <c r="FMO112" s="0"/>
      <c r="FMP112" s="0"/>
      <c r="FMQ112" s="0"/>
      <c r="FMR112" s="0"/>
      <c r="FMS112" s="0"/>
      <c r="FMT112" s="0"/>
      <c r="FMU112" s="0"/>
      <c r="FMV112" s="0"/>
      <c r="FMW112" s="0"/>
      <c r="FMX112" s="0"/>
      <c r="FMY112" s="0"/>
      <c r="FMZ112" s="0"/>
      <c r="FNA112" s="0"/>
      <c r="FNB112" s="0"/>
      <c r="FNC112" s="0"/>
      <c r="FND112" s="0"/>
      <c r="FNE112" s="0"/>
      <c r="FNF112" s="0"/>
      <c r="FNG112" s="0"/>
      <c r="FNH112" s="0"/>
      <c r="FNI112" s="0"/>
      <c r="FNJ112" s="0"/>
      <c r="FNK112" s="0"/>
      <c r="FNL112" s="0"/>
      <c r="FNM112" s="0"/>
      <c r="FNN112" s="0"/>
      <c r="FNO112" s="0"/>
      <c r="FNP112" s="0"/>
      <c r="FNQ112" s="0"/>
      <c r="FNR112" s="0"/>
      <c r="FNS112" s="0"/>
      <c r="FNT112" s="0"/>
      <c r="FNU112" s="0"/>
      <c r="FNV112" s="0"/>
      <c r="FNW112" s="0"/>
      <c r="FNX112" s="0"/>
      <c r="FNY112" s="0"/>
      <c r="FNZ112" s="0"/>
      <c r="FOA112" s="0"/>
      <c r="FOB112" s="0"/>
      <c r="FOC112" s="0"/>
      <c r="FOD112" s="0"/>
      <c r="FOE112" s="0"/>
      <c r="FOF112" s="0"/>
      <c r="FOG112" s="0"/>
      <c r="FOH112" s="0"/>
      <c r="FOI112" s="0"/>
      <c r="FOJ112" s="0"/>
      <c r="FOK112" s="0"/>
      <c r="FOL112" s="0"/>
      <c r="FOM112" s="0"/>
      <c r="FON112" s="0"/>
      <c r="FOO112" s="0"/>
      <c r="FOP112" s="0"/>
      <c r="FOQ112" s="0"/>
      <c r="FOR112" s="0"/>
      <c r="FOS112" s="0"/>
      <c r="FOT112" s="0"/>
      <c r="FOU112" s="0"/>
      <c r="FOV112" s="0"/>
      <c r="FOW112" s="0"/>
      <c r="FOX112" s="0"/>
      <c r="FOY112" s="0"/>
      <c r="FOZ112" s="0"/>
      <c r="FPA112" s="0"/>
      <c r="FPB112" s="0"/>
      <c r="FPC112" s="0"/>
      <c r="FPD112" s="0"/>
      <c r="FPE112" s="0"/>
      <c r="FPF112" s="0"/>
      <c r="FPG112" s="0"/>
      <c r="FPH112" s="0"/>
      <c r="FPI112" s="0"/>
      <c r="FPJ112" s="0"/>
      <c r="FPK112" s="0"/>
      <c r="FPL112" s="0"/>
      <c r="FPM112" s="0"/>
      <c r="FPN112" s="0"/>
      <c r="FPO112" s="0"/>
      <c r="FPP112" s="0"/>
      <c r="FPQ112" s="0"/>
      <c r="FPR112" s="0"/>
      <c r="FPS112" s="0"/>
      <c r="FPT112" s="0"/>
      <c r="FPU112" s="0"/>
      <c r="FPV112" s="0"/>
      <c r="FPW112" s="0"/>
      <c r="FPX112" s="0"/>
      <c r="FPY112" s="0"/>
      <c r="FPZ112" s="0"/>
      <c r="FQA112" s="0"/>
      <c r="FQB112" s="0"/>
      <c r="FQC112" s="0"/>
      <c r="FQD112" s="0"/>
      <c r="FQE112" s="0"/>
      <c r="FQF112" s="0"/>
      <c r="FQG112" s="0"/>
      <c r="FQH112" s="0"/>
      <c r="FQI112" s="0"/>
      <c r="FQJ112" s="0"/>
      <c r="FQK112" s="0"/>
      <c r="FQL112" s="0"/>
      <c r="FQM112" s="0"/>
      <c r="FQN112" s="0"/>
      <c r="FQO112" s="0"/>
      <c r="FQP112" s="0"/>
      <c r="FQQ112" s="0"/>
      <c r="FQR112" s="0"/>
      <c r="FQS112" s="0"/>
      <c r="FQT112" s="0"/>
      <c r="FQU112" s="0"/>
      <c r="FQV112" s="0"/>
      <c r="FQW112" s="0"/>
      <c r="FQX112" s="0"/>
      <c r="FQY112" s="0"/>
      <c r="FQZ112" s="0"/>
      <c r="FRA112" s="0"/>
      <c r="FRB112" s="0"/>
      <c r="FRC112" s="0"/>
      <c r="FRD112" s="0"/>
      <c r="FRE112" s="0"/>
      <c r="FRF112" s="0"/>
      <c r="FRG112" s="0"/>
      <c r="FRH112" s="0"/>
      <c r="FRI112" s="0"/>
      <c r="FRJ112" s="0"/>
      <c r="FRK112" s="0"/>
      <c r="FRL112" s="0"/>
      <c r="FRM112" s="0"/>
      <c r="FRN112" s="0"/>
      <c r="FRO112" s="0"/>
      <c r="FRP112" s="0"/>
      <c r="FRQ112" s="0"/>
      <c r="FRR112" s="0"/>
      <c r="FRS112" s="0"/>
      <c r="FRT112" s="0"/>
      <c r="FRU112" s="0"/>
      <c r="FRV112" s="0"/>
      <c r="FRW112" s="0"/>
      <c r="FRX112" s="0"/>
      <c r="FRY112" s="0"/>
      <c r="FRZ112" s="0"/>
      <c r="FSA112" s="0"/>
      <c r="FSB112" s="0"/>
      <c r="FSC112" s="0"/>
      <c r="FSD112" s="0"/>
      <c r="FSE112" s="0"/>
      <c r="FSF112" s="0"/>
      <c r="FSG112" s="0"/>
      <c r="FSH112" s="0"/>
      <c r="FSI112" s="0"/>
      <c r="FSJ112" s="0"/>
      <c r="FSK112" s="0"/>
      <c r="FSL112" s="0"/>
      <c r="FSM112" s="0"/>
      <c r="FSN112" s="0"/>
      <c r="FSO112" s="0"/>
      <c r="FSP112" s="0"/>
      <c r="FSQ112" s="0"/>
      <c r="FSR112" s="0"/>
      <c r="FSS112" s="0"/>
      <c r="FST112" s="0"/>
      <c r="FSU112" s="0"/>
      <c r="FSV112" s="0"/>
      <c r="FSW112" s="0"/>
      <c r="FSX112" s="0"/>
      <c r="FSY112" s="0"/>
      <c r="FSZ112" s="0"/>
      <c r="FTA112" s="0"/>
      <c r="FTB112" s="0"/>
      <c r="FTC112" s="0"/>
      <c r="FTD112" s="0"/>
      <c r="FTE112" s="0"/>
      <c r="FTF112" s="0"/>
      <c r="FTG112" s="0"/>
      <c r="FTH112" s="0"/>
      <c r="FTI112" s="0"/>
      <c r="FTJ112" s="0"/>
      <c r="FTK112" s="0"/>
      <c r="FTL112" s="0"/>
      <c r="FTM112" s="0"/>
      <c r="FTN112" s="0"/>
      <c r="FTO112" s="0"/>
      <c r="FTP112" s="0"/>
      <c r="FTQ112" s="0"/>
      <c r="FTR112" s="0"/>
      <c r="FTS112" s="0"/>
      <c r="FTT112" s="0"/>
      <c r="FTU112" s="0"/>
      <c r="FTV112" s="0"/>
      <c r="FTW112" s="0"/>
      <c r="FTX112" s="0"/>
      <c r="FTY112" s="0"/>
      <c r="FTZ112" s="0"/>
      <c r="FUA112" s="0"/>
      <c r="FUB112" s="0"/>
      <c r="FUC112" s="0"/>
      <c r="FUD112" s="0"/>
      <c r="FUE112" s="0"/>
      <c r="FUF112" s="0"/>
      <c r="FUG112" s="0"/>
      <c r="FUH112" s="0"/>
      <c r="FUI112" s="0"/>
      <c r="FUJ112" s="0"/>
      <c r="FUK112" s="0"/>
      <c r="FUL112" s="0"/>
      <c r="FUM112" s="0"/>
      <c r="FUN112" s="0"/>
      <c r="FUO112" s="0"/>
      <c r="FUP112" s="0"/>
      <c r="FUQ112" s="0"/>
      <c r="FUR112" s="0"/>
      <c r="FUS112" s="0"/>
      <c r="FUT112" s="0"/>
      <c r="FUU112" s="0"/>
      <c r="FUV112" s="0"/>
      <c r="FUW112" s="0"/>
      <c r="FUX112" s="0"/>
      <c r="FUY112" s="0"/>
      <c r="FUZ112" s="0"/>
      <c r="FVA112" s="0"/>
      <c r="FVB112" s="0"/>
      <c r="FVC112" s="0"/>
      <c r="FVD112" s="0"/>
      <c r="FVE112" s="0"/>
      <c r="FVF112" s="0"/>
      <c r="FVG112" s="0"/>
      <c r="FVH112" s="0"/>
      <c r="FVI112" s="0"/>
      <c r="FVJ112" s="0"/>
      <c r="FVK112" s="0"/>
      <c r="FVL112" s="0"/>
      <c r="FVM112" s="0"/>
      <c r="FVN112" s="0"/>
      <c r="FVO112" s="0"/>
      <c r="FVP112" s="0"/>
      <c r="FVQ112" s="0"/>
      <c r="FVR112" s="0"/>
      <c r="FVS112" s="0"/>
      <c r="FVT112" s="0"/>
      <c r="FVU112" s="0"/>
      <c r="FVV112" s="0"/>
      <c r="FVW112" s="0"/>
      <c r="FVX112" s="0"/>
      <c r="FVY112" s="0"/>
      <c r="FVZ112" s="0"/>
      <c r="FWA112" s="0"/>
      <c r="FWB112" s="0"/>
      <c r="FWC112" s="0"/>
      <c r="FWD112" s="0"/>
      <c r="FWE112" s="0"/>
      <c r="FWF112" s="0"/>
      <c r="FWG112" s="0"/>
      <c r="FWH112" s="0"/>
      <c r="FWI112" s="0"/>
      <c r="FWJ112" s="0"/>
      <c r="FWK112" s="0"/>
      <c r="FWL112" s="0"/>
      <c r="FWM112" s="0"/>
      <c r="FWN112" s="0"/>
      <c r="FWO112" s="0"/>
      <c r="FWP112" s="0"/>
      <c r="FWQ112" s="0"/>
      <c r="FWR112" s="0"/>
      <c r="FWS112" s="0"/>
      <c r="FWT112" s="0"/>
      <c r="FWU112" s="0"/>
      <c r="FWV112" s="0"/>
      <c r="FWW112" s="0"/>
      <c r="FWX112" s="0"/>
      <c r="FWY112" s="0"/>
      <c r="FWZ112" s="0"/>
      <c r="FXA112" s="0"/>
      <c r="FXB112" s="0"/>
      <c r="FXC112" s="0"/>
      <c r="FXD112" s="0"/>
      <c r="FXE112" s="0"/>
      <c r="FXF112" s="0"/>
      <c r="FXG112" s="0"/>
      <c r="FXH112" s="0"/>
      <c r="FXI112" s="0"/>
      <c r="FXJ112" s="0"/>
      <c r="FXK112" s="0"/>
      <c r="FXL112" s="0"/>
      <c r="FXM112" s="0"/>
      <c r="FXN112" s="0"/>
      <c r="FXO112" s="0"/>
      <c r="FXP112" s="0"/>
      <c r="FXQ112" s="0"/>
      <c r="FXR112" s="0"/>
      <c r="FXS112" s="0"/>
      <c r="FXT112" s="0"/>
      <c r="FXU112" s="0"/>
      <c r="FXV112" s="0"/>
      <c r="FXW112" s="0"/>
      <c r="FXX112" s="0"/>
      <c r="FXY112" s="0"/>
      <c r="FXZ112" s="0"/>
      <c r="FYA112" s="0"/>
      <c r="FYB112" s="0"/>
      <c r="FYC112" s="0"/>
      <c r="FYD112" s="0"/>
      <c r="FYE112" s="0"/>
      <c r="FYF112" s="0"/>
      <c r="FYG112" s="0"/>
      <c r="FYH112" s="0"/>
      <c r="FYI112" s="0"/>
      <c r="FYJ112" s="0"/>
      <c r="FYK112" s="0"/>
      <c r="FYL112" s="0"/>
      <c r="FYM112" s="0"/>
      <c r="FYN112" s="0"/>
      <c r="FYO112" s="0"/>
      <c r="FYP112" s="0"/>
      <c r="FYQ112" s="0"/>
      <c r="FYR112" s="0"/>
      <c r="FYS112" s="0"/>
      <c r="FYT112" s="0"/>
      <c r="FYU112" s="0"/>
      <c r="FYV112" s="0"/>
      <c r="FYW112" s="0"/>
      <c r="FYX112" s="0"/>
      <c r="FYY112" s="0"/>
      <c r="FYZ112" s="0"/>
      <c r="FZA112" s="0"/>
      <c r="FZB112" s="0"/>
      <c r="FZC112" s="0"/>
      <c r="FZD112" s="0"/>
      <c r="FZE112" s="0"/>
      <c r="FZF112" s="0"/>
      <c r="FZG112" s="0"/>
      <c r="FZH112" s="0"/>
      <c r="FZI112" s="0"/>
      <c r="FZJ112" s="0"/>
      <c r="FZK112" s="0"/>
      <c r="FZL112" s="0"/>
      <c r="FZM112" s="0"/>
      <c r="FZN112" s="0"/>
      <c r="FZO112" s="0"/>
      <c r="FZP112" s="0"/>
      <c r="FZQ112" s="0"/>
      <c r="FZR112" s="0"/>
      <c r="FZS112" s="0"/>
      <c r="FZT112" s="0"/>
      <c r="FZU112" s="0"/>
      <c r="FZV112" s="0"/>
      <c r="FZW112" s="0"/>
      <c r="FZX112" s="0"/>
      <c r="FZY112" s="0"/>
      <c r="FZZ112" s="0"/>
      <c r="GAA112" s="0"/>
      <c r="GAB112" s="0"/>
      <c r="GAC112" s="0"/>
      <c r="GAD112" s="0"/>
      <c r="GAE112" s="0"/>
      <c r="GAF112" s="0"/>
      <c r="GAG112" s="0"/>
      <c r="GAH112" s="0"/>
      <c r="GAI112" s="0"/>
      <c r="GAJ112" s="0"/>
      <c r="GAK112" s="0"/>
      <c r="GAL112" s="0"/>
      <c r="GAM112" s="0"/>
      <c r="GAN112" s="0"/>
      <c r="GAO112" s="0"/>
      <c r="GAP112" s="0"/>
      <c r="GAQ112" s="0"/>
      <c r="GAR112" s="0"/>
      <c r="GAS112" s="0"/>
      <c r="GAT112" s="0"/>
      <c r="GAU112" s="0"/>
      <c r="GAV112" s="0"/>
      <c r="GAW112" s="0"/>
      <c r="GAX112" s="0"/>
      <c r="GAY112" s="0"/>
      <c r="GAZ112" s="0"/>
      <c r="GBA112" s="0"/>
      <c r="GBB112" s="0"/>
      <c r="GBC112" s="0"/>
      <c r="GBD112" s="0"/>
      <c r="GBE112" s="0"/>
      <c r="GBF112" s="0"/>
      <c r="GBG112" s="0"/>
      <c r="GBH112" s="0"/>
      <c r="GBI112" s="0"/>
      <c r="GBJ112" s="0"/>
      <c r="GBK112" s="0"/>
      <c r="GBL112" s="0"/>
      <c r="GBM112" s="0"/>
      <c r="GBN112" s="0"/>
      <c r="GBO112" s="0"/>
      <c r="GBP112" s="0"/>
      <c r="GBQ112" s="0"/>
      <c r="GBR112" s="0"/>
      <c r="GBS112" s="0"/>
      <c r="GBT112" s="0"/>
      <c r="GBU112" s="0"/>
      <c r="GBV112" s="0"/>
      <c r="GBW112" s="0"/>
      <c r="GBX112" s="0"/>
      <c r="GBY112" s="0"/>
      <c r="GBZ112" s="0"/>
      <c r="GCA112" s="0"/>
      <c r="GCB112" s="0"/>
      <c r="GCC112" s="0"/>
      <c r="GCD112" s="0"/>
      <c r="GCE112" s="0"/>
      <c r="GCF112" s="0"/>
      <c r="GCG112" s="0"/>
      <c r="GCH112" s="0"/>
      <c r="GCI112" s="0"/>
      <c r="GCJ112" s="0"/>
      <c r="GCK112" s="0"/>
      <c r="GCL112" s="0"/>
      <c r="GCM112" s="0"/>
      <c r="GCN112" s="0"/>
      <c r="GCO112" s="0"/>
      <c r="GCP112" s="0"/>
      <c r="GCQ112" s="0"/>
      <c r="GCR112" s="0"/>
      <c r="GCS112" s="0"/>
      <c r="GCT112" s="0"/>
      <c r="GCU112" s="0"/>
      <c r="GCV112" s="0"/>
      <c r="GCW112" s="0"/>
      <c r="GCX112" s="0"/>
      <c r="GCY112" s="0"/>
      <c r="GCZ112" s="0"/>
      <c r="GDA112" s="0"/>
      <c r="GDB112" s="0"/>
      <c r="GDC112" s="0"/>
      <c r="GDD112" s="0"/>
      <c r="GDE112" s="0"/>
      <c r="GDF112" s="0"/>
      <c r="GDG112" s="0"/>
      <c r="GDH112" s="0"/>
      <c r="GDI112" s="0"/>
      <c r="GDJ112" s="0"/>
      <c r="GDK112" s="0"/>
      <c r="GDL112" s="0"/>
      <c r="GDM112" s="0"/>
      <c r="GDN112" s="0"/>
      <c r="GDO112" s="0"/>
      <c r="GDP112" s="0"/>
      <c r="GDQ112" s="0"/>
      <c r="GDR112" s="0"/>
      <c r="GDS112" s="0"/>
      <c r="GDT112" s="0"/>
      <c r="GDU112" s="0"/>
      <c r="GDV112" s="0"/>
      <c r="GDW112" s="0"/>
      <c r="GDX112" s="0"/>
      <c r="GDY112" s="0"/>
      <c r="GDZ112" s="0"/>
      <c r="GEA112" s="0"/>
      <c r="GEB112" s="0"/>
      <c r="GEC112" s="0"/>
      <c r="GED112" s="0"/>
      <c r="GEE112" s="0"/>
      <c r="GEF112" s="0"/>
      <c r="GEG112" s="0"/>
      <c r="GEH112" s="0"/>
      <c r="GEI112" s="0"/>
      <c r="GEJ112" s="0"/>
      <c r="GEK112" s="0"/>
      <c r="GEL112" s="0"/>
      <c r="GEM112" s="0"/>
      <c r="GEN112" s="0"/>
      <c r="GEO112" s="0"/>
      <c r="GEP112" s="0"/>
      <c r="GEQ112" s="0"/>
      <c r="GER112" s="0"/>
      <c r="GES112" s="0"/>
      <c r="GET112" s="0"/>
      <c r="GEU112" s="0"/>
      <c r="GEV112" s="0"/>
      <c r="GEW112" s="0"/>
      <c r="GEX112" s="0"/>
      <c r="GEY112" s="0"/>
      <c r="GEZ112" s="0"/>
      <c r="GFA112" s="0"/>
      <c r="GFB112" s="0"/>
      <c r="GFC112" s="0"/>
      <c r="GFD112" s="0"/>
      <c r="GFE112" s="0"/>
      <c r="GFF112" s="0"/>
      <c r="GFG112" s="0"/>
      <c r="GFH112" s="0"/>
      <c r="GFI112" s="0"/>
      <c r="GFJ112" s="0"/>
      <c r="GFK112" s="0"/>
      <c r="GFL112" s="0"/>
      <c r="GFM112" s="0"/>
      <c r="GFN112" s="0"/>
      <c r="GFO112" s="0"/>
      <c r="GFP112" s="0"/>
      <c r="GFQ112" s="0"/>
      <c r="GFR112" s="0"/>
      <c r="GFS112" s="0"/>
      <c r="GFT112" s="0"/>
      <c r="GFU112" s="0"/>
      <c r="GFV112" s="0"/>
      <c r="GFW112" s="0"/>
      <c r="GFX112" s="0"/>
      <c r="GFY112" s="0"/>
      <c r="GFZ112" s="0"/>
      <c r="GGA112" s="0"/>
      <c r="GGB112" s="0"/>
      <c r="GGC112" s="0"/>
      <c r="GGD112" s="0"/>
      <c r="GGE112" s="0"/>
      <c r="GGF112" s="0"/>
      <c r="GGG112" s="0"/>
      <c r="GGH112" s="0"/>
      <c r="GGI112" s="0"/>
      <c r="GGJ112" s="0"/>
      <c r="GGK112" s="0"/>
      <c r="GGL112" s="0"/>
      <c r="GGM112" s="0"/>
      <c r="GGN112" s="0"/>
      <c r="GGO112" s="0"/>
      <c r="GGP112" s="0"/>
      <c r="GGQ112" s="0"/>
      <c r="GGR112" s="0"/>
      <c r="GGS112" s="0"/>
      <c r="GGT112" s="0"/>
      <c r="GGU112" s="0"/>
      <c r="GGV112" s="0"/>
      <c r="GGW112" s="0"/>
      <c r="GGX112" s="0"/>
      <c r="GGY112" s="0"/>
      <c r="GGZ112" s="0"/>
      <c r="GHA112" s="0"/>
      <c r="GHB112" s="0"/>
      <c r="GHC112" s="0"/>
      <c r="GHD112" s="0"/>
      <c r="GHE112" s="0"/>
      <c r="GHF112" s="0"/>
      <c r="GHG112" s="0"/>
      <c r="GHH112" s="0"/>
      <c r="GHI112" s="0"/>
      <c r="GHJ112" s="0"/>
      <c r="GHK112" s="0"/>
      <c r="GHL112" s="0"/>
      <c r="GHM112" s="0"/>
      <c r="GHN112" s="0"/>
      <c r="GHO112" s="0"/>
      <c r="GHP112" s="0"/>
      <c r="GHQ112" s="0"/>
      <c r="GHR112" s="0"/>
      <c r="GHS112" s="0"/>
      <c r="GHT112" s="0"/>
      <c r="GHU112" s="0"/>
      <c r="GHV112" s="0"/>
      <c r="GHW112" s="0"/>
      <c r="GHX112" s="0"/>
      <c r="GHY112" s="0"/>
      <c r="GHZ112" s="0"/>
      <c r="GIA112" s="0"/>
      <c r="GIB112" s="0"/>
      <c r="GIC112" s="0"/>
      <c r="GID112" s="0"/>
      <c r="GIE112" s="0"/>
      <c r="GIF112" s="0"/>
      <c r="GIG112" s="0"/>
      <c r="GIH112" s="0"/>
      <c r="GII112" s="0"/>
      <c r="GIJ112" s="0"/>
      <c r="GIK112" s="0"/>
      <c r="GIL112" s="0"/>
      <c r="GIM112" s="0"/>
      <c r="GIN112" s="0"/>
      <c r="GIO112" s="0"/>
      <c r="GIP112" s="0"/>
      <c r="GIQ112" s="0"/>
      <c r="GIR112" s="0"/>
      <c r="GIS112" s="0"/>
      <c r="GIT112" s="0"/>
      <c r="GIU112" s="0"/>
      <c r="GIV112" s="0"/>
      <c r="GIW112" s="0"/>
      <c r="GIX112" s="0"/>
      <c r="GIY112" s="0"/>
      <c r="GIZ112" s="0"/>
      <c r="GJA112" s="0"/>
      <c r="GJB112" s="0"/>
      <c r="GJC112" s="0"/>
      <c r="GJD112" s="0"/>
      <c r="GJE112" s="0"/>
      <c r="GJF112" s="0"/>
      <c r="GJG112" s="0"/>
      <c r="GJH112" s="0"/>
      <c r="GJI112" s="0"/>
      <c r="GJJ112" s="0"/>
      <c r="GJK112" s="0"/>
      <c r="GJL112" s="0"/>
      <c r="GJM112" s="0"/>
      <c r="GJN112" s="0"/>
      <c r="GJO112" s="0"/>
      <c r="GJP112" s="0"/>
      <c r="GJQ112" s="0"/>
      <c r="GJR112" s="0"/>
      <c r="GJS112" s="0"/>
      <c r="GJT112" s="0"/>
      <c r="GJU112" s="0"/>
      <c r="GJV112" s="0"/>
      <c r="GJW112" s="0"/>
      <c r="GJX112" s="0"/>
      <c r="GJY112" s="0"/>
      <c r="GJZ112" s="0"/>
      <c r="GKA112" s="0"/>
      <c r="GKB112" s="0"/>
      <c r="GKC112" s="0"/>
      <c r="GKD112" s="0"/>
      <c r="GKE112" s="0"/>
      <c r="GKF112" s="0"/>
      <c r="GKG112" s="0"/>
      <c r="GKH112" s="0"/>
      <c r="GKI112" s="0"/>
      <c r="GKJ112" s="0"/>
      <c r="GKK112" s="0"/>
      <c r="GKL112" s="0"/>
      <c r="GKM112" s="0"/>
      <c r="GKN112" s="0"/>
      <c r="GKO112" s="0"/>
      <c r="GKP112" s="0"/>
      <c r="GKQ112" s="0"/>
      <c r="GKR112" s="0"/>
      <c r="GKS112" s="0"/>
      <c r="GKT112" s="0"/>
      <c r="GKU112" s="0"/>
      <c r="GKV112" s="0"/>
      <c r="GKW112" s="0"/>
      <c r="GKX112" s="0"/>
      <c r="GKY112" s="0"/>
      <c r="GKZ112" s="0"/>
      <c r="GLA112" s="0"/>
      <c r="GLB112" s="0"/>
      <c r="GLC112" s="0"/>
      <c r="GLD112" s="0"/>
      <c r="GLE112" s="0"/>
      <c r="GLF112" s="0"/>
      <c r="GLG112" s="0"/>
      <c r="GLH112" s="0"/>
      <c r="GLI112" s="0"/>
      <c r="GLJ112" s="0"/>
      <c r="GLK112" s="0"/>
      <c r="GLL112" s="0"/>
      <c r="GLM112" s="0"/>
      <c r="GLN112" s="0"/>
      <c r="GLO112" s="0"/>
      <c r="GLP112" s="0"/>
      <c r="GLQ112" s="0"/>
      <c r="GLR112" s="0"/>
      <c r="GLS112" s="0"/>
      <c r="GLT112" s="0"/>
      <c r="GLU112" s="0"/>
      <c r="GLV112" s="0"/>
      <c r="GLW112" s="0"/>
      <c r="GLX112" s="0"/>
      <c r="GLY112" s="0"/>
      <c r="GLZ112" s="0"/>
      <c r="GMA112" s="0"/>
      <c r="GMB112" s="0"/>
      <c r="GMC112" s="0"/>
      <c r="GMD112" s="0"/>
      <c r="GME112" s="0"/>
      <c r="GMF112" s="0"/>
      <c r="GMG112" s="0"/>
      <c r="GMH112" s="0"/>
      <c r="GMI112" s="0"/>
      <c r="GMJ112" s="0"/>
      <c r="GMK112" s="0"/>
      <c r="GML112" s="0"/>
      <c r="GMM112" s="0"/>
      <c r="GMN112" s="0"/>
      <c r="GMO112" s="0"/>
      <c r="GMP112" s="0"/>
      <c r="GMQ112" s="0"/>
      <c r="GMR112" s="0"/>
      <c r="GMS112" s="0"/>
      <c r="GMT112" s="0"/>
      <c r="GMU112" s="0"/>
      <c r="GMV112" s="0"/>
      <c r="GMW112" s="0"/>
      <c r="GMX112" s="0"/>
      <c r="GMY112" s="0"/>
      <c r="GMZ112" s="0"/>
      <c r="GNA112" s="0"/>
      <c r="GNB112" s="0"/>
      <c r="GNC112" s="0"/>
      <c r="GND112" s="0"/>
      <c r="GNE112" s="0"/>
      <c r="GNF112" s="0"/>
      <c r="GNG112" s="0"/>
      <c r="GNH112" s="0"/>
      <c r="GNI112" s="0"/>
      <c r="GNJ112" s="0"/>
      <c r="GNK112" s="0"/>
      <c r="GNL112" s="0"/>
      <c r="GNM112" s="0"/>
      <c r="GNN112" s="0"/>
      <c r="GNO112" s="0"/>
      <c r="GNP112" s="0"/>
      <c r="GNQ112" s="0"/>
      <c r="GNR112" s="0"/>
      <c r="GNS112" s="0"/>
      <c r="GNT112" s="0"/>
      <c r="GNU112" s="0"/>
      <c r="GNV112" s="0"/>
      <c r="GNW112" s="0"/>
      <c r="GNX112" s="0"/>
      <c r="GNY112" s="0"/>
      <c r="GNZ112" s="0"/>
      <c r="GOA112" s="0"/>
      <c r="GOB112" s="0"/>
      <c r="GOC112" s="0"/>
      <c r="GOD112" s="0"/>
      <c r="GOE112" s="0"/>
      <c r="GOF112" s="0"/>
      <c r="GOG112" s="0"/>
      <c r="GOH112" s="0"/>
      <c r="GOI112" s="0"/>
      <c r="GOJ112" s="0"/>
      <c r="GOK112" s="0"/>
      <c r="GOL112" s="0"/>
      <c r="GOM112" s="0"/>
      <c r="GON112" s="0"/>
      <c r="GOO112" s="0"/>
      <c r="GOP112" s="0"/>
      <c r="GOQ112" s="0"/>
      <c r="GOR112" s="0"/>
      <c r="GOS112" s="0"/>
      <c r="GOT112" s="0"/>
      <c r="GOU112" s="0"/>
      <c r="GOV112" s="0"/>
      <c r="GOW112" s="0"/>
      <c r="GOX112" s="0"/>
      <c r="GOY112" s="0"/>
      <c r="GOZ112" s="0"/>
      <c r="GPA112" s="0"/>
      <c r="GPB112" s="0"/>
      <c r="GPC112" s="0"/>
      <c r="GPD112" s="0"/>
      <c r="GPE112" s="0"/>
      <c r="GPF112" s="0"/>
      <c r="GPG112" s="0"/>
      <c r="GPH112" s="0"/>
      <c r="GPI112" s="0"/>
      <c r="GPJ112" s="0"/>
      <c r="GPK112" s="0"/>
      <c r="GPL112" s="0"/>
      <c r="GPM112" s="0"/>
      <c r="GPN112" s="0"/>
      <c r="GPO112" s="0"/>
      <c r="GPP112" s="0"/>
      <c r="GPQ112" s="0"/>
      <c r="GPR112" s="0"/>
      <c r="GPS112" s="0"/>
      <c r="GPT112" s="0"/>
      <c r="GPU112" s="0"/>
      <c r="GPV112" s="0"/>
      <c r="GPW112" s="0"/>
      <c r="GPX112" s="0"/>
      <c r="GPY112" s="0"/>
      <c r="GPZ112" s="0"/>
      <c r="GQA112" s="0"/>
      <c r="GQB112" s="0"/>
      <c r="GQC112" s="0"/>
      <c r="GQD112" s="0"/>
      <c r="GQE112" s="0"/>
      <c r="GQF112" s="0"/>
      <c r="GQG112" s="0"/>
      <c r="GQH112" s="0"/>
      <c r="GQI112" s="0"/>
      <c r="GQJ112" s="0"/>
      <c r="GQK112" s="0"/>
      <c r="GQL112" s="0"/>
      <c r="GQM112" s="0"/>
      <c r="GQN112" s="0"/>
      <c r="GQO112" s="0"/>
      <c r="GQP112" s="0"/>
      <c r="GQQ112" s="0"/>
      <c r="GQR112" s="0"/>
      <c r="GQS112" s="0"/>
      <c r="GQT112" s="0"/>
      <c r="GQU112" s="0"/>
      <c r="GQV112" s="0"/>
      <c r="GQW112" s="0"/>
      <c r="GQX112" s="0"/>
      <c r="GQY112" s="0"/>
      <c r="GQZ112" s="0"/>
      <c r="GRA112" s="0"/>
      <c r="GRB112" s="0"/>
      <c r="GRC112" s="0"/>
      <c r="GRD112" s="0"/>
      <c r="GRE112" s="0"/>
      <c r="GRF112" s="0"/>
      <c r="GRG112" s="0"/>
      <c r="GRH112" s="0"/>
      <c r="GRI112" s="0"/>
      <c r="GRJ112" s="0"/>
      <c r="GRK112" s="0"/>
      <c r="GRL112" s="0"/>
      <c r="GRM112" s="0"/>
      <c r="GRN112" s="0"/>
      <c r="GRO112" s="0"/>
      <c r="GRP112" s="0"/>
      <c r="GRQ112" s="0"/>
      <c r="GRR112" s="0"/>
      <c r="GRS112" s="0"/>
      <c r="GRT112" s="0"/>
      <c r="GRU112" s="0"/>
      <c r="GRV112" s="0"/>
      <c r="GRW112" s="0"/>
      <c r="GRX112" s="0"/>
      <c r="GRY112" s="0"/>
      <c r="GRZ112" s="0"/>
      <c r="GSA112" s="0"/>
      <c r="GSB112" s="0"/>
      <c r="GSC112" s="0"/>
      <c r="GSD112" s="0"/>
      <c r="GSE112" s="0"/>
      <c r="GSF112" s="0"/>
      <c r="GSG112" s="0"/>
      <c r="GSH112" s="0"/>
      <c r="GSI112" s="0"/>
      <c r="GSJ112" s="0"/>
      <c r="GSK112" s="0"/>
      <c r="GSL112" s="0"/>
      <c r="GSM112" s="0"/>
      <c r="GSN112" s="0"/>
      <c r="GSO112" s="0"/>
      <c r="GSP112" s="0"/>
      <c r="GSQ112" s="0"/>
      <c r="GSR112" s="0"/>
      <c r="GSS112" s="0"/>
      <c r="GST112" s="0"/>
      <c r="GSU112" s="0"/>
      <c r="GSV112" s="0"/>
      <c r="GSW112" s="0"/>
      <c r="GSX112" s="0"/>
      <c r="GSY112" s="0"/>
      <c r="GSZ112" s="0"/>
      <c r="GTA112" s="0"/>
      <c r="GTB112" s="0"/>
      <c r="GTC112" s="0"/>
      <c r="GTD112" s="0"/>
      <c r="GTE112" s="0"/>
      <c r="GTF112" s="0"/>
      <c r="GTG112" s="0"/>
      <c r="GTH112" s="0"/>
      <c r="GTI112" s="0"/>
      <c r="GTJ112" s="0"/>
      <c r="GTK112" s="0"/>
      <c r="GTL112" s="0"/>
      <c r="GTM112" s="0"/>
      <c r="GTN112" s="0"/>
      <c r="GTO112" s="0"/>
      <c r="GTP112" s="0"/>
      <c r="GTQ112" s="0"/>
      <c r="GTR112" s="0"/>
      <c r="GTS112" s="0"/>
      <c r="GTT112" s="0"/>
      <c r="GTU112" s="0"/>
      <c r="GTV112" s="0"/>
      <c r="GTW112" s="0"/>
      <c r="GTX112" s="0"/>
      <c r="GTY112" s="0"/>
      <c r="GTZ112" s="0"/>
      <c r="GUA112" s="0"/>
      <c r="GUB112" s="0"/>
      <c r="GUC112" s="0"/>
      <c r="GUD112" s="0"/>
      <c r="GUE112" s="0"/>
      <c r="GUF112" s="0"/>
      <c r="GUG112" s="0"/>
      <c r="GUH112" s="0"/>
      <c r="GUI112" s="0"/>
      <c r="GUJ112" s="0"/>
      <c r="GUK112" s="0"/>
      <c r="GUL112" s="0"/>
      <c r="GUM112" s="0"/>
      <c r="GUN112" s="0"/>
      <c r="GUO112" s="0"/>
      <c r="GUP112" s="0"/>
      <c r="GUQ112" s="0"/>
      <c r="GUR112" s="0"/>
      <c r="GUS112" s="0"/>
      <c r="GUT112" s="0"/>
      <c r="GUU112" s="0"/>
      <c r="GUV112" s="0"/>
      <c r="GUW112" s="0"/>
      <c r="GUX112" s="0"/>
      <c r="GUY112" s="0"/>
      <c r="GUZ112" s="0"/>
      <c r="GVA112" s="0"/>
      <c r="GVB112" s="0"/>
      <c r="GVC112" s="0"/>
      <c r="GVD112" s="0"/>
      <c r="GVE112" s="0"/>
      <c r="GVF112" s="0"/>
      <c r="GVG112" s="0"/>
      <c r="GVH112" s="0"/>
      <c r="GVI112" s="0"/>
      <c r="GVJ112" s="0"/>
      <c r="GVK112" s="0"/>
      <c r="GVL112" s="0"/>
      <c r="GVM112" s="0"/>
      <c r="GVN112" s="0"/>
      <c r="GVO112" s="0"/>
      <c r="GVP112" s="0"/>
      <c r="GVQ112" s="0"/>
      <c r="GVR112" s="0"/>
      <c r="GVS112" s="0"/>
      <c r="GVT112" s="0"/>
      <c r="GVU112" s="0"/>
      <c r="GVV112" s="0"/>
      <c r="GVW112" s="0"/>
      <c r="GVX112" s="0"/>
      <c r="GVY112" s="0"/>
      <c r="GVZ112" s="0"/>
      <c r="GWA112" s="0"/>
      <c r="GWB112" s="0"/>
      <c r="GWC112" s="0"/>
      <c r="GWD112" s="0"/>
      <c r="GWE112" s="0"/>
      <c r="GWF112" s="0"/>
      <c r="GWG112" s="0"/>
      <c r="GWH112" s="0"/>
      <c r="GWI112" s="0"/>
      <c r="GWJ112" s="0"/>
      <c r="GWK112" s="0"/>
      <c r="GWL112" s="0"/>
      <c r="GWM112" s="0"/>
      <c r="GWN112" s="0"/>
      <c r="GWO112" s="0"/>
      <c r="GWP112" s="0"/>
      <c r="GWQ112" s="0"/>
      <c r="GWR112" s="0"/>
      <c r="GWS112" s="0"/>
      <c r="GWT112" s="0"/>
      <c r="GWU112" s="0"/>
      <c r="GWV112" s="0"/>
      <c r="GWW112" s="0"/>
      <c r="GWX112" s="0"/>
      <c r="GWY112" s="0"/>
      <c r="GWZ112" s="0"/>
      <c r="GXA112" s="0"/>
      <c r="GXB112" s="0"/>
      <c r="GXC112" s="0"/>
      <c r="GXD112" s="0"/>
      <c r="GXE112" s="0"/>
      <c r="GXF112" s="0"/>
      <c r="GXG112" s="0"/>
      <c r="GXH112" s="0"/>
      <c r="GXI112" s="0"/>
      <c r="GXJ112" s="0"/>
      <c r="GXK112" s="0"/>
      <c r="GXL112" s="0"/>
      <c r="GXM112" s="0"/>
      <c r="GXN112" s="0"/>
      <c r="GXO112" s="0"/>
      <c r="GXP112" s="0"/>
      <c r="GXQ112" s="0"/>
      <c r="GXR112" s="0"/>
      <c r="GXS112" s="0"/>
      <c r="GXT112" s="0"/>
      <c r="GXU112" s="0"/>
      <c r="GXV112" s="0"/>
      <c r="GXW112" s="0"/>
      <c r="GXX112" s="0"/>
      <c r="GXY112" s="0"/>
      <c r="GXZ112" s="0"/>
      <c r="GYA112" s="0"/>
      <c r="GYB112" s="0"/>
      <c r="GYC112" s="0"/>
      <c r="GYD112" s="0"/>
      <c r="GYE112" s="0"/>
      <c r="GYF112" s="0"/>
      <c r="GYG112" s="0"/>
      <c r="GYH112" s="0"/>
      <c r="GYI112" s="0"/>
      <c r="GYJ112" s="0"/>
      <c r="GYK112" s="0"/>
      <c r="GYL112" s="0"/>
      <c r="GYM112" s="0"/>
      <c r="GYN112" s="0"/>
      <c r="GYO112" s="0"/>
      <c r="GYP112" s="0"/>
      <c r="GYQ112" s="0"/>
      <c r="GYR112" s="0"/>
      <c r="GYS112" s="0"/>
      <c r="GYT112" s="0"/>
      <c r="GYU112" s="0"/>
      <c r="GYV112" s="0"/>
      <c r="GYW112" s="0"/>
      <c r="GYX112" s="0"/>
      <c r="GYY112" s="0"/>
      <c r="GYZ112" s="0"/>
      <c r="GZA112" s="0"/>
      <c r="GZB112" s="0"/>
      <c r="GZC112" s="0"/>
      <c r="GZD112" s="0"/>
      <c r="GZE112" s="0"/>
      <c r="GZF112" s="0"/>
      <c r="GZG112" s="0"/>
      <c r="GZH112" s="0"/>
      <c r="GZI112" s="0"/>
      <c r="GZJ112" s="0"/>
      <c r="GZK112" s="0"/>
      <c r="GZL112" s="0"/>
      <c r="GZM112" s="0"/>
      <c r="GZN112" s="0"/>
      <c r="GZO112" s="0"/>
      <c r="GZP112" s="0"/>
      <c r="GZQ112" s="0"/>
      <c r="GZR112" s="0"/>
      <c r="GZS112" s="0"/>
      <c r="GZT112" s="0"/>
      <c r="GZU112" s="0"/>
      <c r="GZV112" s="0"/>
      <c r="GZW112" s="0"/>
      <c r="GZX112" s="0"/>
      <c r="GZY112" s="0"/>
      <c r="GZZ112" s="0"/>
      <c r="HAA112" s="0"/>
      <c r="HAB112" s="0"/>
      <c r="HAC112" s="0"/>
      <c r="HAD112" s="0"/>
      <c r="HAE112" s="0"/>
      <c r="HAF112" s="0"/>
      <c r="HAG112" s="0"/>
      <c r="HAH112" s="0"/>
      <c r="HAI112" s="0"/>
      <c r="HAJ112" s="0"/>
      <c r="HAK112" s="0"/>
      <c r="HAL112" s="0"/>
      <c r="HAM112" s="0"/>
      <c r="HAN112" s="0"/>
      <c r="HAO112" s="0"/>
      <c r="HAP112" s="0"/>
      <c r="HAQ112" s="0"/>
      <c r="HAR112" s="0"/>
      <c r="HAS112" s="0"/>
      <c r="HAT112" s="0"/>
      <c r="HAU112" s="0"/>
      <c r="HAV112" s="0"/>
      <c r="HAW112" s="0"/>
      <c r="HAX112" s="0"/>
      <c r="HAY112" s="0"/>
      <c r="HAZ112" s="0"/>
      <c r="HBA112" s="0"/>
      <c r="HBB112" s="0"/>
      <c r="HBC112" s="0"/>
      <c r="HBD112" s="0"/>
      <c r="HBE112" s="0"/>
      <c r="HBF112" s="0"/>
      <c r="HBG112" s="0"/>
      <c r="HBH112" s="0"/>
      <c r="HBI112" s="0"/>
      <c r="HBJ112" s="0"/>
      <c r="HBK112" s="0"/>
      <c r="HBL112" s="0"/>
      <c r="HBM112" s="0"/>
      <c r="HBN112" s="0"/>
      <c r="HBO112" s="0"/>
      <c r="HBP112" s="0"/>
      <c r="HBQ112" s="0"/>
      <c r="HBR112" s="0"/>
      <c r="HBS112" s="0"/>
      <c r="HBT112" s="0"/>
      <c r="HBU112" s="0"/>
      <c r="HBV112" s="0"/>
      <c r="HBW112" s="0"/>
      <c r="HBX112" s="0"/>
      <c r="HBY112" s="0"/>
      <c r="HBZ112" s="0"/>
      <c r="HCA112" s="0"/>
      <c r="HCB112" s="0"/>
      <c r="HCC112" s="0"/>
      <c r="HCD112" s="0"/>
      <c r="HCE112" s="0"/>
      <c r="HCF112" s="0"/>
      <c r="HCG112" s="0"/>
      <c r="HCH112" s="0"/>
      <c r="HCI112" s="0"/>
      <c r="HCJ112" s="0"/>
      <c r="HCK112" s="0"/>
      <c r="HCL112" s="0"/>
      <c r="HCM112" s="0"/>
      <c r="HCN112" s="0"/>
      <c r="HCO112" s="0"/>
      <c r="HCP112" s="0"/>
      <c r="HCQ112" s="0"/>
      <c r="HCR112" s="0"/>
      <c r="HCS112" s="0"/>
      <c r="HCT112" s="0"/>
      <c r="HCU112" s="0"/>
      <c r="HCV112" s="0"/>
      <c r="HCW112" s="0"/>
      <c r="HCX112" s="0"/>
      <c r="HCY112" s="0"/>
      <c r="HCZ112" s="0"/>
      <c r="HDA112" s="0"/>
      <c r="HDB112" s="0"/>
      <c r="HDC112" s="0"/>
      <c r="HDD112" s="0"/>
      <c r="HDE112" s="0"/>
      <c r="HDF112" s="0"/>
      <c r="HDG112" s="0"/>
      <c r="HDH112" s="0"/>
      <c r="HDI112" s="0"/>
      <c r="HDJ112" s="0"/>
      <c r="HDK112" s="0"/>
      <c r="HDL112" s="0"/>
      <c r="HDM112" s="0"/>
      <c r="HDN112" s="0"/>
      <c r="HDO112" s="0"/>
      <c r="HDP112" s="0"/>
      <c r="HDQ112" s="0"/>
      <c r="HDR112" s="0"/>
      <c r="HDS112" s="0"/>
      <c r="HDT112" s="0"/>
      <c r="HDU112" s="0"/>
      <c r="HDV112" s="0"/>
      <c r="HDW112" s="0"/>
      <c r="HDX112" s="0"/>
      <c r="HDY112" s="0"/>
      <c r="HDZ112" s="0"/>
      <c r="HEA112" s="0"/>
      <c r="HEB112" s="0"/>
      <c r="HEC112" s="0"/>
      <c r="HED112" s="0"/>
      <c r="HEE112" s="0"/>
      <c r="HEF112" s="0"/>
      <c r="HEG112" s="0"/>
      <c r="HEH112" s="0"/>
      <c r="HEI112" s="0"/>
      <c r="HEJ112" s="0"/>
      <c r="HEK112" s="0"/>
      <c r="HEL112" s="0"/>
      <c r="HEM112" s="0"/>
      <c r="HEN112" s="0"/>
      <c r="HEO112" s="0"/>
      <c r="HEP112" s="0"/>
      <c r="HEQ112" s="0"/>
      <c r="HER112" s="0"/>
      <c r="HES112" s="0"/>
      <c r="HET112" s="0"/>
      <c r="HEU112" s="0"/>
      <c r="HEV112" s="0"/>
      <c r="HEW112" s="0"/>
      <c r="HEX112" s="0"/>
      <c r="HEY112" s="0"/>
      <c r="HEZ112" s="0"/>
      <c r="HFA112" s="0"/>
      <c r="HFB112" s="0"/>
      <c r="HFC112" s="0"/>
      <c r="HFD112" s="0"/>
      <c r="HFE112" s="0"/>
      <c r="HFF112" s="0"/>
      <c r="HFG112" s="0"/>
      <c r="HFH112" s="0"/>
      <c r="HFI112" s="0"/>
      <c r="HFJ112" s="0"/>
      <c r="HFK112" s="0"/>
      <c r="HFL112" s="0"/>
      <c r="HFM112" s="0"/>
      <c r="HFN112" s="0"/>
      <c r="HFO112" s="0"/>
      <c r="HFP112" s="0"/>
      <c r="HFQ112" s="0"/>
      <c r="HFR112" s="0"/>
      <c r="HFS112" s="0"/>
      <c r="HFT112" s="0"/>
      <c r="HFU112" s="0"/>
      <c r="HFV112" s="0"/>
      <c r="HFW112" s="0"/>
      <c r="HFX112" s="0"/>
      <c r="HFY112" s="0"/>
      <c r="HFZ112" s="0"/>
      <c r="HGA112" s="0"/>
      <c r="HGB112" s="0"/>
      <c r="HGC112" s="0"/>
      <c r="HGD112" s="0"/>
      <c r="HGE112" s="0"/>
      <c r="HGF112" s="0"/>
      <c r="HGG112" s="0"/>
      <c r="HGH112" s="0"/>
      <c r="HGI112" s="0"/>
      <c r="HGJ112" s="0"/>
      <c r="HGK112" s="0"/>
      <c r="HGL112" s="0"/>
      <c r="HGM112" s="0"/>
      <c r="HGN112" s="0"/>
      <c r="HGO112" s="0"/>
      <c r="HGP112" s="0"/>
      <c r="HGQ112" s="0"/>
      <c r="HGR112" s="0"/>
      <c r="HGS112" s="0"/>
      <c r="HGT112" s="0"/>
      <c r="HGU112" s="0"/>
      <c r="HGV112" s="0"/>
      <c r="HGW112" s="0"/>
      <c r="HGX112" s="0"/>
      <c r="HGY112" s="0"/>
      <c r="HGZ112" s="0"/>
      <c r="HHA112" s="0"/>
      <c r="HHB112" s="0"/>
      <c r="HHC112" s="0"/>
      <c r="HHD112" s="0"/>
      <c r="HHE112" s="0"/>
      <c r="HHF112" s="0"/>
      <c r="HHG112" s="0"/>
      <c r="HHH112" s="0"/>
      <c r="HHI112" s="0"/>
      <c r="HHJ112" s="0"/>
      <c r="HHK112" s="0"/>
      <c r="HHL112" s="0"/>
      <c r="HHM112" s="0"/>
      <c r="HHN112" s="0"/>
      <c r="HHO112" s="0"/>
      <c r="HHP112" s="0"/>
      <c r="HHQ112" s="0"/>
      <c r="HHR112" s="0"/>
      <c r="HHS112" s="0"/>
      <c r="HHT112" s="0"/>
      <c r="HHU112" s="0"/>
      <c r="HHV112" s="0"/>
      <c r="HHW112" s="0"/>
      <c r="HHX112" s="0"/>
      <c r="HHY112" s="0"/>
      <c r="HHZ112" s="0"/>
      <c r="HIA112" s="0"/>
      <c r="HIB112" s="0"/>
      <c r="HIC112" s="0"/>
      <c r="HID112" s="0"/>
      <c r="HIE112" s="0"/>
      <c r="HIF112" s="0"/>
      <c r="HIG112" s="0"/>
      <c r="HIH112" s="0"/>
      <c r="HII112" s="0"/>
      <c r="HIJ112" s="0"/>
      <c r="HIK112" s="0"/>
      <c r="HIL112" s="0"/>
      <c r="HIM112" s="0"/>
      <c r="HIN112" s="0"/>
      <c r="HIO112" s="0"/>
      <c r="HIP112" s="0"/>
      <c r="HIQ112" s="0"/>
      <c r="HIR112" s="0"/>
      <c r="HIS112" s="0"/>
      <c r="HIT112" s="0"/>
      <c r="HIU112" s="0"/>
      <c r="HIV112" s="0"/>
      <c r="HIW112" s="0"/>
      <c r="HIX112" s="0"/>
      <c r="HIY112" s="0"/>
      <c r="HIZ112" s="0"/>
      <c r="HJA112" s="0"/>
      <c r="HJB112" s="0"/>
      <c r="HJC112" s="0"/>
      <c r="HJD112" s="0"/>
      <c r="HJE112" s="0"/>
      <c r="HJF112" s="0"/>
      <c r="HJG112" s="0"/>
      <c r="HJH112" s="0"/>
      <c r="HJI112" s="0"/>
      <c r="HJJ112" s="0"/>
      <c r="HJK112" s="0"/>
      <c r="HJL112" s="0"/>
      <c r="HJM112" s="0"/>
      <c r="HJN112" s="0"/>
      <c r="HJO112" s="0"/>
      <c r="HJP112" s="0"/>
      <c r="HJQ112" s="0"/>
      <c r="HJR112" s="0"/>
      <c r="HJS112" s="0"/>
      <c r="HJT112" s="0"/>
      <c r="HJU112" s="0"/>
      <c r="HJV112" s="0"/>
      <c r="HJW112" s="0"/>
      <c r="HJX112" s="0"/>
      <c r="HJY112" s="0"/>
      <c r="HJZ112" s="0"/>
      <c r="HKA112" s="0"/>
      <c r="HKB112" s="0"/>
      <c r="HKC112" s="0"/>
      <c r="HKD112" s="0"/>
      <c r="HKE112" s="0"/>
      <c r="HKF112" s="0"/>
      <c r="HKG112" s="0"/>
      <c r="HKH112" s="0"/>
      <c r="HKI112" s="0"/>
      <c r="HKJ112" s="0"/>
      <c r="HKK112" s="0"/>
      <c r="HKL112" s="0"/>
      <c r="HKM112" s="0"/>
      <c r="HKN112" s="0"/>
      <c r="HKO112" s="0"/>
      <c r="HKP112" s="0"/>
      <c r="HKQ112" s="0"/>
      <c r="HKR112" s="0"/>
      <c r="HKS112" s="0"/>
      <c r="HKT112" s="0"/>
      <c r="HKU112" s="0"/>
      <c r="HKV112" s="0"/>
      <c r="HKW112" s="0"/>
      <c r="HKX112" s="0"/>
      <c r="HKY112" s="0"/>
      <c r="HKZ112" s="0"/>
      <c r="HLA112" s="0"/>
      <c r="HLB112" s="0"/>
      <c r="HLC112" s="0"/>
      <c r="HLD112" s="0"/>
      <c r="HLE112" s="0"/>
      <c r="HLF112" s="0"/>
      <c r="HLG112" s="0"/>
      <c r="HLH112" s="0"/>
      <c r="HLI112" s="0"/>
      <c r="HLJ112" s="0"/>
      <c r="HLK112" s="0"/>
      <c r="HLL112" s="0"/>
      <c r="HLM112" s="0"/>
      <c r="HLN112" s="0"/>
      <c r="HLO112" s="0"/>
      <c r="HLP112" s="0"/>
      <c r="HLQ112" s="0"/>
      <c r="HLR112" s="0"/>
      <c r="HLS112" s="0"/>
      <c r="HLT112" s="0"/>
      <c r="HLU112" s="0"/>
      <c r="HLV112" s="0"/>
      <c r="HLW112" s="0"/>
      <c r="HLX112" s="0"/>
      <c r="HLY112" s="0"/>
      <c r="HLZ112" s="0"/>
      <c r="HMA112" s="0"/>
      <c r="HMB112" s="0"/>
      <c r="HMC112" s="0"/>
      <c r="HMD112" s="0"/>
      <c r="HME112" s="0"/>
      <c r="HMF112" s="0"/>
      <c r="HMG112" s="0"/>
      <c r="HMH112" s="0"/>
      <c r="HMI112" s="0"/>
      <c r="HMJ112" s="0"/>
      <c r="HMK112" s="0"/>
      <c r="HML112" s="0"/>
      <c r="HMM112" s="0"/>
      <c r="HMN112" s="0"/>
      <c r="HMO112" s="0"/>
      <c r="HMP112" s="0"/>
      <c r="HMQ112" s="0"/>
      <c r="HMR112" s="0"/>
      <c r="HMS112" s="0"/>
      <c r="HMT112" s="0"/>
      <c r="HMU112" s="0"/>
      <c r="HMV112" s="0"/>
      <c r="HMW112" s="0"/>
      <c r="HMX112" s="0"/>
      <c r="HMY112" s="0"/>
      <c r="HMZ112" s="0"/>
      <c r="HNA112" s="0"/>
      <c r="HNB112" s="0"/>
      <c r="HNC112" s="0"/>
      <c r="HND112" s="0"/>
      <c r="HNE112" s="0"/>
      <c r="HNF112" s="0"/>
      <c r="HNG112" s="0"/>
      <c r="HNH112" s="0"/>
      <c r="HNI112" s="0"/>
      <c r="HNJ112" s="0"/>
      <c r="HNK112" s="0"/>
      <c r="HNL112" s="0"/>
      <c r="HNM112" s="0"/>
      <c r="HNN112" s="0"/>
      <c r="HNO112" s="0"/>
      <c r="HNP112" s="0"/>
      <c r="HNQ112" s="0"/>
      <c r="HNR112" s="0"/>
      <c r="HNS112" s="0"/>
      <c r="HNT112" s="0"/>
      <c r="HNU112" s="0"/>
      <c r="HNV112" s="0"/>
      <c r="HNW112" s="0"/>
      <c r="HNX112" s="0"/>
      <c r="HNY112" s="0"/>
      <c r="HNZ112" s="0"/>
      <c r="HOA112" s="0"/>
      <c r="HOB112" s="0"/>
      <c r="HOC112" s="0"/>
      <c r="HOD112" s="0"/>
      <c r="HOE112" s="0"/>
      <c r="HOF112" s="0"/>
      <c r="HOG112" s="0"/>
      <c r="HOH112" s="0"/>
      <c r="HOI112" s="0"/>
      <c r="HOJ112" s="0"/>
      <c r="HOK112" s="0"/>
      <c r="HOL112" s="0"/>
      <c r="HOM112" s="0"/>
      <c r="HON112" s="0"/>
      <c r="HOO112" s="0"/>
      <c r="HOP112" s="0"/>
      <c r="HOQ112" s="0"/>
      <c r="HOR112" s="0"/>
      <c r="HOS112" s="0"/>
      <c r="HOT112" s="0"/>
      <c r="HOU112" s="0"/>
      <c r="HOV112" s="0"/>
      <c r="HOW112" s="0"/>
      <c r="HOX112" s="0"/>
      <c r="HOY112" s="0"/>
      <c r="HOZ112" s="0"/>
      <c r="HPA112" s="0"/>
      <c r="HPB112" s="0"/>
      <c r="HPC112" s="0"/>
      <c r="HPD112" s="0"/>
      <c r="HPE112" s="0"/>
      <c r="HPF112" s="0"/>
      <c r="HPG112" s="0"/>
      <c r="HPH112" s="0"/>
      <c r="HPI112" s="0"/>
      <c r="HPJ112" s="0"/>
      <c r="HPK112" s="0"/>
      <c r="HPL112" s="0"/>
      <c r="HPM112" s="0"/>
      <c r="HPN112" s="0"/>
      <c r="HPO112" s="0"/>
      <c r="HPP112" s="0"/>
      <c r="HPQ112" s="0"/>
      <c r="HPR112" s="0"/>
      <c r="HPS112" s="0"/>
      <c r="HPT112" s="0"/>
      <c r="HPU112" s="0"/>
      <c r="HPV112" s="0"/>
      <c r="HPW112" s="0"/>
      <c r="HPX112" s="0"/>
      <c r="HPY112" s="0"/>
      <c r="HPZ112" s="0"/>
      <c r="HQA112" s="0"/>
      <c r="HQB112" s="0"/>
      <c r="HQC112" s="0"/>
      <c r="HQD112" s="0"/>
      <c r="HQE112" s="0"/>
      <c r="HQF112" s="0"/>
      <c r="HQG112" s="0"/>
      <c r="HQH112" s="0"/>
      <c r="HQI112" s="0"/>
      <c r="HQJ112" s="0"/>
      <c r="HQK112" s="0"/>
      <c r="HQL112" s="0"/>
      <c r="HQM112" s="0"/>
      <c r="HQN112" s="0"/>
      <c r="HQO112" s="0"/>
      <c r="HQP112" s="0"/>
      <c r="HQQ112" s="0"/>
      <c r="HQR112" s="0"/>
      <c r="HQS112" s="0"/>
      <c r="HQT112" s="0"/>
      <c r="HQU112" s="0"/>
      <c r="HQV112" s="0"/>
      <c r="HQW112" s="0"/>
      <c r="HQX112" s="0"/>
      <c r="HQY112" s="0"/>
      <c r="HQZ112" s="0"/>
      <c r="HRA112" s="0"/>
      <c r="HRB112" s="0"/>
      <c r="HRC112" s="0"/>
      <c r="HRD112" s="0"/>
      <c r="HRE112" s="0"/>
      <c r="HRF112" s="0"/>
      <c r="HRG112" s="0"/>
      <c r="HRH112" s="0"/>
      <c r="HRI112" s="0"/>
      <c r="HRJ112" s="0"/>
      <c r="HRK112" s="0"/>
      <c r="HRL112" s="0"/>
      <c r="HRM112" s="0"/>
      <c r="HRN112" s="0"/>
      <c r="HRO112" s="0"/>
      <c r="HRP112" s="0"/>
      <c r="HRQ112" s="0"/>
      <c r="HRR112" s="0"/>
      <c r="HRS112" s="0"/>
      <c r="HRT112" s="0"/>
      <c r="HRU112" s="0"/>
      <c r="HRV112" s="0"/>
      <c r="HRW112" s="0"/>
      <c r="HRX112" s="0"/>
      <c r="HRY112" s="0"/>
      <c r="HRZ112" s="0"/>
      <c r="HSA112" s="0"/>
      <c r="HSB112" s="0"/>
      <c r="HSC112" s="0"/>
      <c r="HSD112" s="0"/>
      <c r="HSE112" s="0"/>
      <c r="HSF112" s="0"/>
      <c r="HSG112" s="0"/>
      <c r="HSH112" s="0"/>
      <c r="HSI112" s="0"/>
      <c r="HSJ112" s="0"/>
      <c r="HSK112" s="0"/>
      <c r="HSL112" s="0"/>
      <c r="HSM112" s="0"/>
      <c r="HSN112" s="0"/>
      <c r="HSO112" s="0"/>
      <c r="HSP112" s="0"/>
      <c r="HSQ112" s="0"/>
      <c r="HSR112" s="0"/>
      <c r="HSS112" s="0"/>
      <c r="HST112" s="0"/>
      <c r="HSU112" s="0"/>
      <c r="HSV112" s="0"/>
      <c r="HSW112" s="0"/>
      <c r="HSX112" s="0"/>
      <c r="HSY112" s="0"/>
      <c r="HSZ112" s="0"/>
      <c r="HTA112" s="0"/>
      <c r="HTB112" s="0"/>
      <c r="HTC112" s="0"/>
      <c r="HTD112" s="0"/>
      <c r="HTE112" s="0"/>
      <c r="HTF112" s="0"/>
      <c r="HTG112" s="0"/>
      <c r="HTH112" s="0"/>
      <c r="HTI112" s="0"/>
      <c r="HTJ112" s="0"/>
      <c r="HTK112" s="0"/>
      <c r="HTL112" s="0"/>
      <c r="HTM112" s="0"/>
      <c r="HTN112" s="0"/>
      <c r="HTO112" s="0"/>
      <c r="HTP112" s="0"/>
      <c r="HTQ112" s="0"/>
      <c r="HTR112" s="0"/>
      <c r="HTS112" s="0"/>
      <c r="HTT112" s="0"/>
      <c r="HTU112" s="0"/>
      <c r="HTV112" s="0"/>
      <c r="HTW112" s="0"/>
      <c r="HTX112" s="0"/>
      <c r="HTY112" s="0"/>
      <c r="HTZ112" s="0"/>
      <c r="HUA112" s="0"/>
      <c r="HUB112" s="0"/>
      <c r="HUC112" s="0"/>
      <c r="HUD112" s="0"/>
      <c r="HUE112" s="0"/>
      <c r="HUF112" s="0"/>
      <c r="HUG112" s="0"/>
      <c r="HUH112" s="0"/>
      <c r="HUI112" s="0"/>
      <c r="HUJ112" s="0"/>
      <c r="HUK112" s="0"/>
      <c r="HUL112" s="0"/>
      <c r="HUM112" s="0"/>
      <c r="HUN112" s="0"/>
      <c r="HUO112" s="0"/>
      <c r="HUP112" s="0"/>
      <c r="HUQ112" s="0"/>
      <c r="HUR112" s="0"/>
      <c r="HUS112" s="0"/>
      <c r="HUT112" s="0"/>
      <c r="HUU112" s="0"/>
      <c r="HUV112" s="0"/>
      <c r="HUW112" s="0"/>
      <c r="HUX112" s="0"/>
      <c r="HUY112" s="0"/>
      <c r="HUZ112" s="0"/>
      <c r="HVA112" s="0"/>
      <c r="HVB112" s="0"/>
      <c r="HVC112" s="0"/>
      <c r="HVD112" s="0"/>
      <c r="HVE112" s="0"/>
      <c r="HVF112" s="0"/>
      <c r="HVG112" s="0"/>
      <c r="HVH112" s="0"/>
      <c r="HVI112" s="0"/>
      <c r="HVJ112" s="0"/>
      <c r="HVK112" s="0"/>
      <c r="HVL112" s="0"/>
      <c r="HVM112" s="0"/>
      <c r="HVN112" s="0"/>
      <c r="HVO112" s="0"/>
      <c r="HVP112" s="0"/>
      <c r="HVQ112" s="0"/>
      <c r="HVR112" s="0"/>
      <c r="HVS112" s="0"/>
      <c r="HVT112" s="0"/>
      <c r="HVU112" s="0"/>
      <c r="HVV112" s="0"/>
      <c r="HVW112" s="0"/>
      <c r="HVX112" s="0"/>
      <c r="HVY112" s="0"/>
      <c r="HVZ112" s="0"/>
      <c r="HWA112" s="0"/>
      <c r="HWB112" s="0"/>
      <c r="HWC112" s="0"/>
      <c r="HWD112" s="0"/>
      <c r="HWE112" s="0"/>
      <c r="HWF112" s="0"/>
      <c r="HWG112" s="0"/>
      <c r="HWH112" s="0"/>
      <c r="HWI112" s="0"/>
      <c r="HWJ112" s="0"/>
      <c r="HWK112" s="0"/>
      <c r="HWL112" s="0"/>
      <c r="HWM112" s="0"/>
      <c r="HWN112" s="0"/>
      <c r="HWO112" s="0"/>
      <c r="HWP112" s="0"/>
      <c r="HWQ112" s="0"/>
      <c r="HWR112" s="0"/>
      <c r="HWS112" s="0"/>
      <c r="HWT112" s="0"/>
      <c r="HWU112" s="0"/>
      <c r="HWV112" s="0"/>
      <c r="HWW112" s="0"/>
      <c r="HWX112" s="0"/>
      <c r="HWY112" s="0"/>
      <c r="HWZ112" s="0"/>
      <c r="HXA112" s="0"/>
      <c r="HXB112" s="0"/>
      <c r="HXC112" s="0"/>
      <c r="HXD112" s="0"/>
      <c r="HXE112" s="0"/>
      <c r="HXF112" s="0"/>
      <c r="HXG112" s="0"/>
      <c r="HXH112" s="0"/>
      <c r="HXI112" s="0"/>
      <c r="HXJ112" s="0"/>
      <c r="HXK112" s="0"/>
      <c r="HXL112" s="0"/>
      <c r="HXM112" s="0"/>
      <c r="HXN112" s="0"/>
      <c r="HXO112" s="0"/>
      <c r="HXP112" s="0"/>
      <c r="HXQ112" s="0"/>
      <c r="HXR112" s="0"/>
      <c r="HXS112" s="0"/>
      <c r="HXT112" s="0"/>
      <c r="HXU112" s="0"/>
      <c r="HXV112" s="0"/>
      <c r="HXW112" s="0"/>
      <c r="HXX112" s="0"/>
      <c r="HXY112" s="0"/>
      <c r="HXZ112" s="0"/>
      <c r="HYA112" s="0"/>
      <c r="HYB112" s="0"/>
      <c r="HYC112" s="0"/>
      <c r="HYD112" s="0"/>
      <c r="HYE112" s="0"/>
      <c r="HYF112" s="0"/>
      <c r="HYG112" s="0"/>
      <c r="HYH112" s="0"/>
      <c r="HYI112" s="0"/>
      <c r="HYJ112" s="0"/>
      <c r="HYK112" s="0"/>
      <c r="HYL112" s="0"/>
      <c r="HYM112" s="0"/>
      <c r="HYN112" s="0"/>
      <c r="HYO112" s="0"/>
      <c r="HYP112" s="0"/>
      <c r="HYQ112" s="0"/>
      <c r="HYR112" s="0"/>
      <c r="HYS112" s="0"/>
      <c r="HYT112" s="0"/>
      <c r="HYU112" s="0"/>
      <c r="HYV112" s="0"/>
      <c r="HYW112" s="0"/>
      <c r="HYX112" s="0"/>
      <c r="HYY112" s="0"/>
      <c r="HYZ112" s="0"/>
      <c r="HZA112" s="0"/>
      <c r="HZB112" s="0"/>
      <c r="HZC112" s="0"/>
      <c r="HZD112" s="0"/>
      <c r="HZE112" s="0"/>
      <c r="HZF112" s="0"/>
      <c r="HZG112" s="0"/>
      <c r="HZH112" s="0"/>
      <c r="HZI112" s="0"/>
      <c r="HZJ112" s="0"/>
      <c r="HZK112" s="0"/>
      <c r="HZL112" s="0"/>
      <c r="HZM112" s="0"/>
      <c r="HZN112" s="0"/>
      <c r="HZO112" s="0"/>
      <c r="HZP112" s="0"/>
      <c r="HZQ112" s="0"/>
      <c r="HZR112" s="0"/>
      <c r="HZS112" s="0"/>
      <c r="HZT112" s="0"/>
      <c r="HZU112" s="0"/>
      <c r="HZV112" s="0"/>
      <c r="HZW112" s="0"/>
      <c r="HZX112" s="0"/>
      <c r="HZY112" s="0"/>
      <c r="HZZ112" s="0"/>
      <c r="IAA112" s="0"/>
      <c r="IAB112" s="0"/>
      <c r="IAC112" s="0"/>
      <c r="IAD112" s="0"/>
      <c r="IAE112" s="0"/>
      <c r="IAF112" s="0"/>
      <c r="IAG112" s="0"/>
      <c r="IAH112" s="0"/>
      <c r="IAI112" s="0"/>
      <c r="IAJ112" s="0"/>
      <c r="IAK112" s="0"/>
      <c r="IAL112" s="0"/>
      <c r="IAM112" s="0"/>
      <c r="IAN112" s="0"/>
      <c r="IAO112" s="0"/>
      <c r="IAP112" s="0"/>
      <c r="IAQ112" s="0"/>
      <c r="IAR112" s="0"/>
      <c r="IAS112" s="0"/>
      <c r="IAT112" s="0"/>
      <c r="IAU112" s="0"/>
      <c r="IAV112" s="0"/>
      <c r="IAW112" s="0"/>
      <c r="IAX112" s="0"/>
      <c r="IAY112" s="0"/>
      <c r="IAZ112" s="0"/>
      <c r="IBA112" s="0"/>
      <c r="IBB112" s="0"/>
      <c r="IBC112" s="0"/>
      <c r="IBD112" s="0"/>
      <c r="IBE112" s="0"/>
      <c r="IBF112" s="0"/>
      <c r="IBG112" s="0"/>
      <c r="IBH112" s="0"/>
      <c r="IBI112" s="0"/>
      <c r="IBJ112" s="0"/>
      <c r="IBK112" s="0"/>
      <c r="IBL112" s="0"/>
      <c r="IBM112" s="0"/>
      <c r="IBN112" s="0"/>
      <c r="IBO112" s="0"/>
      <c r="IBP112" s="0"/>
      <c r="IBQ112" s="0"/>
      <c r="IBR112" s="0"/>
      <c r="IBS112" s="0"/>
      <c r="IBT112" s="0"/>
      <c r="IBU112" s="0"/>
      <c r="IBV112" s="0"/>
      <c r="IBW112" s="0"/>
      <c r="IBX112" s="0"/>
      <c r="IBY112" s="0"/>
      <c r="IBZ112" s="0"/>
      <c r="ICA112" s="0"/>
      <c r="ICB112" s="0"/>
      <c r="ICC112" s="0"/>
      <c r="ICD112" s="0"/>
      <c r="ICE112" s="0"/>
      <c r="ICF112" s="0"/>
      <c r="ICG112" s="0"/>
      <c r="ICH112" s="0"/>
      <c r="ICI112" s="0"/>
      <c r="ICJ112" s="0"/>
      <c r="ICK112" s="0"/>
      <c r="ICL112" s="0"/>
      <c r="ICM112" s="0"/>
      <c r="ICN112" s="0"/>
      <c r="ICO112" s="0"/>
      <c r="ICP112" s="0"/>
      <c r="ICQ112" s="0"/>
      <c r="ICR112" s="0"/>
      <c r="ICS112" s="0"/>
      <c r="ICT112" s="0"/>
      <c r="ICU112" s="0"/>
      <c r="ICV112" s="0"/>
      <c r="ICW112" s="0"/>
      <c r="ICX112" s="0"/>
      <c r="ICY112" s="0"/>
      <c r="ICZ112" s="0"/>
      <c r="IDA112" s="0"/>
      <c r="IDB112" s="0"/>
      <c r="IDC112" s="0"/>
      <c r="IDD112" s="0"/>
      <c r="IDE112" s="0"/>
      <c r="IDF112" s="0"/>
      <c r="IDG112" s="0"/>
      <c r="IDH112" s="0"/>
      <c r="IDI112" s="0"/>
      <c r="IDJ112" s="0"/>
      <c r="IDK112" s="0"/>
      <c r="IDL112" s="0"/>
      <c r="IDM112" s="0"/>
      <c r="IDN112" s="0"/>
      <c r="IDO112" s="0"/>
      <c r="IDP112" s="0"/>
      <c r="IDQ112" s="0"/>
      <c r="IDR112" s="0"/>
      <c r="IDS112" s="0"/>
      <c r="IDT112" s="0"/>
      <c r="IDU112" s="0"/>
      <c r="IDV112" s="0"/>
      <c r="IDW112" s="0"/>
      <c r="IDX112" s="0"/>
      <c r="IDY112" s="0"/>
      <c r="IDZ112" s="0"/>
      <c r="IEA112" s="0"/>
      <c r="IEB112" s="0"/>
      <c r="IEC112" s="0"/>
      <c r="IED112" s="0"/>
      <c r="IEE112" s="0"/>
      <c r="IEF112" s="0"/>
      <c r="IEG112" s="0"/>
      <c r="IEH112" s="0"/>
      <c r="IEI112" s="0"/>
      <c r="IEJ112" s="0"/>
      <c r="IEK112" s="0"/>
      <c r="IEL112" s="0"/>
      <c r="IEM112" s="0"/>
      <c r="IEN112" s="0"/>
      <c r="IEO112" s="0"/>
      <c r="IEP112" s="0"/>
      <c r="IEQ112" s="0"/>
      <c r="IER112" s="0"/>
      <c r="IES112" s="0"/>
      <c r="IET112" s="0"/>
      <c r="IEU112" s="0"/>
      <c r="IEV112" s="0"/>
      <c r="IEW112" s="0"/>
      <c r="IEX112" s="0"/>
      <c r="IEY112" s="0"/>
      <c r="IEZ112" s="0"/>
      <c r="IFA112" s="0"/>
      <c r="IFB112" s="0"/>
      <c r="IFC112" s="0"/>
      <c r="IFD112" s="0"/>
      <c r="IFE112" s="0"/>
      <c r="IFF112" s="0"/>
      <c r="IFG112" s="0"/>
      <c r="IFH112" s="0"/>
      <c r="IFI112" s="0"/>
      <c r="IFJ112" s="0"/>
      <c r="IFK112" s="0"/>
      <c r="IFL112" s="0"/>
      <c r="IFM112" s="0"/>
      <c r="IFN112" s="0"/>
      <c r="IFO112" s="0"/>
      <c r="IFP112" s="0"/>
      <c r="IFQ112" s="0"/>
      <c r="IFR112" s="0"/>
      <c r="IFS112" s="0"/>
      <c r="IFT112" s="0"/>
      <c r="IFU112" s="0"/>
      <c r="IFV112" s="0"/>
      <c r="IFW112" s="0"/>
      <c r="IFX112" s="0"/>
      <c r="IFY112" s="0"/>
      <c r="IFZ112" s="0"/>
      <c r="IGA112" s="0"/>
      <c r="IGB112" s="0"/>
      <c r="IGC112" s="0"/>
      <c r="IGD112" s="0"/>
      <c r="IGE112" s="0"/>
      <c r="IGF112" s="0"/>
      <c r="IGG112" s="0"/>
      <c r="IGH112" s="0"/>
      <c r="IGI112" s="0"/>
      <c r="IGJ112" s="0"/>
      <c r="IGK112" s="0"/>
      <c r="IGL112" s="0"/>
      <c r="IGM112" s="0"/>
      <c r="IGN112" s="0"/>
      <c r="IGO112" s="0"/>
      <c r="IGP112" s="0"/>
      <c r="IGQ112" s="0"/>
      <c r="IGR112" s="0"/>
      <c r="IGS112" s="0"/>
      <c r="IGT112" s="0"/>
      <c r="IGU112" s="0"/>
      <c r="IGV112" s="0"/>
      <c r="IGW112" s="0"/>
      <c r="IGX112" s="0"/>
      <c r="IGY112" s="0"/>
      <c r="IGZ112" s="0"/>
      <c r="IHA112" s="0"/>
      <c r="IHB112" s="0"/>
      <c r="IHC112" s="0"/>
      <c r="IHD112" s="0"/>
      <c r="IHE112" s="0"/>
      <c r="IHF112" s="0"/>
      <c r="IHG112" s="0"/>
      <c r="IHH112" s="0"/>
      <c r="IHI112" s="0"/>
      <c r="IHJ112" s="0"/>
      <c r="IHK112" s="0"/>
      <c r="IHL112" s="0"/>
      <c r="IHM112" s="0"/>
      <c r="IHN112" s="0"/>
      <c r="IHO112" s="0"/>
      <c r="IHP112" s="0"/>
      <c r="IHQ112" s="0"/>
      <c r="IHR112" s="0"/>
      <c r="IHS112" s="0"/>
      <c r="IHT112" s="0"/>
      <c r="IHU112" s="0"/>
      <c r="IHV112" s="0"/>
      <c r="IHW112" s="0"/>
      <c r="IHX112" s="0"/>
      <c r="IHY112" s="0"/>
      <c r="IHZ112" s="0"/>
      <c r="IIA112" s="0"/>
      <c r="IIB112" s="0"/>
      <c r="IIC112" s="0"/>
      <c r="IID112" s="0"/>
      <c r="IIE112" s="0"/>
      <c r="IIF112" s="0"/>
      <c r="IIG112" s="0"/>
      <c r="IIH112" s="0"/>
      <c r="III112" s="0"/>
      <c r="IIJ112" s="0"/>
      <c r="IIK112" s="0"/>
      <c r="IIL112" s="0"/>
      <c r="IIM112" s="0"/>
      <c r="IIN112" s="0"/>
      <c r="IIO112" s="0"/>
      <c r="IIP112" s="0"/>
      <c r="IIQ112" s="0"/>
      <c r="IIR112" s="0"/>
      <c r="IIS112" s="0"/>
      <c r="IIT112" s="0"/>
      <c r="IIU112" s="0"/>
      <c r="IIV112" s="0"/>
      <c r="IIW112" s="0"/>
      <c r="IIX112" s="0"/>
      <c r="IIY112" s="0"/>
      <c r="IIZ112" s="0"/>
      <c r="IJA112" s="0"/>
      <c r="IJB112" s="0"/>
      <c r="IJC112" s="0"/>
      <c r="IJD112" s="0"/>
      <c r="IJE112" s="0"/>
      <c r="IJF112" s="0"/>
      <c r="IJG112" s="0"/>
      <c r="IJH112" s="0"/>
      <c r="IJI112" s="0"/>
      <c r="IJJ112" s="0"/>
      <c r="IJK112" s="0"/>
      <c r="IJL112" s="0"/>
      <c r="IJM112" s="0"/>
      <c r="IJN112" s="0"/>
      <c r="IJO112" s="0"/>
      <c r="IJP112" s="0"/>
      <c r="IJQ112" s="0"/>
      <c r="IJR112" s="0"/>
      <c r="IJS112" s="0"/>
      <c r="IJT112" s="0"/>
      <c r="IJU112" s="0"/>
      <c r="IJV112" s="0"/>
      <c r="IJW112" s="0"/>
      <c r="IJX112" s="0"/>
      <c r="IJY112" s="0"/>
      <c r="IJZ112" s="0"/>
      <c r="IKA112" s="0"/>
      <c r="IKB112" s="0"/>
      <c r="IKC112" s="0"/>
      <c r="IKD112" s="0"/>
      <c r="IKE112" s="0"/>
      <c r="IKF112" s="0"/>
      <c r="IKG112" s="0"/>
      <c r="IKH112" s="0"/>
      <c r="IKI112" s="0"/>
      <c r="IKJ112" s="0"/>
      <c r="IKK112" s="0"/>
      <c r="IKL112" s="0"/>
      <c r="IKM112" s="0"/>
      <c r="IKN112" s="0"/>
      <c r="IKO112" s="0"/>
      <c r="IKP112" s="0"/>
      <c r="IKQ112" s="0"/>
      <c r="IKR112" s="0"/>
      <c r="IKS112" s="0"/>
      <c r="IKT112" s="0"/>
      <c r="IKU112" s="0"/>
      <c r="IKV112" s="0"/>
      <c r="IKW112" s="0"/>
      <c r="IKX112" s="0"/>
      <c r="IKY112" s="0"/>
      <c r="IKZ112" s="0"/>
      <c r="ILA112" s="0"/>
      <c r="ILB112" s="0"/>
      <c r="ILC112" s="0"/>
      <c r="ILD112" s="0"/>
      <c r="ILE112" s="0"/>
      <c r="ILF112" s="0"/>
      <c r="ILG112" s="0"/>
      <c r="ILH112" s="0"/>
      <c r="ILI112" s="0"/>
      <c r="ILJ112" s="0"/>
      <c r="ILK112" s="0"/>
      <c r="ILL112" s="0"/>
      <c r="ILM112" s="0"/>
      <c r="ILN112" s="0"/>
      <c r="ILO112" s="0"/>
      <c r="ILP112" s="0"/>
      <c r="ILQ112" s="0"/>
      <c r="ILR112" s="0"/>
      <c r="ILS112" s="0"/>
      <c r="ILT112" s="0"/>
      <c r="ILU112" s="0"/>
      <c r="ILV112" s="0"/>
      <c r="ILW112" s="0"/>
      <c r="ILX112" s="0"/>
      <c r="ILY112" s="0"/>
      <c r="ILZ112" s="0"/>
      <c r="IMA112" s="0"/>
      <c r="IMB112" s="0"/>
      <c r="IMC112" s="0"/>
      <c r="IMD112" s="0"/>
      <c r="IME112" s="0"/>
      <c r="IMF112" s="0"/>
      <c r="IMG112" s="0"/>
      <c r="IMH112" s="0"/>
      <c r="IMI112" s="0"/>
      <c r="IMJ112" s="0"/>
      <c r="IMK112" s="0"/>
      <c r="IML112" s="0"/>
      <c r="IMM112" s="0"/>
      <c r="IMN112" s="0"/>
      <c r="IMO112" s="0"/>
      <c r="IMP112" s="0"/>
      <c r="IMQ112" s="0"/>
      <c r="IMR112" s="0"/>
      <c r="IMS112" s="0"/>
      <c r="IMT112" s="0"/>
      <c r="IMU112" s="0"/>
      <c r="IMV112" s="0"/>
      <c r="IMW112" s="0"/>
      <c r="IMX112" s="0"/>
      <c r="IMY112" s="0"/>
      <c r="IMZ112" s="0"/>
      <c r="INA112" s="0"/>
      <c r="INB112" s="0"/>
      <c r="INC112" s="0"/>
      <c r="IND112" s="0"/>
      <c r="INE112" s="0"/>
      <c r="INF112" s="0"/>
      <c r="ING112" s="0"/>
      <c r="INH112" s="0"/>
      <c r="INI112" s="0"/>
      <c r="INJ112" s="0"/>
      <c r="INK112" s="0"/>
      <c r="INL112" s="0"/>
      <c r="INM112" s="0"/>
      <c r="INN112" s="0"/>
      <c r="INO112" s="0"/>
      <c r="INP112" s="0"/>
      <c r="INQ112" s="0"/>
      <c r="INR112" s="0"/>
      <c r="INS112" s="0"/>
      <c r="INT112" s="0"/>
      <c r="INU112" s="0"/>
      <c r="INV112" s="0"/>
      <c r="INW112" s="0"/>
      <c r="INX112" s="0"/>
      <c r="INY112" s="0"/>
      <c r="INZ112" s="0"/>
      <c r="IOA112" s="0"/>
      <c r="IOB112" s="0"/>
      <c r="IOC112" s="0"/>
      <c r="IOD112" s="0"/>
      <c r="IOE112" s="0"/>
      <c r="IOF112" s="0"/>
      <c r="IOG112" s="0"/>
      <c r="IOH112" s="0"/>
      <c r="IOI112" s="0"/>
      <c r="IOJ112" s="0"/>
      <c r="IOK112" s="0"/>
      <c r="IOL112" s="0"/>
      <c r="IOM112" s="0"/>
      <c r="ION112" s="0"/>
      <c r="IOO112" s="0"/>
      <c r="IOP112" s="0"/>
      <c r="IOQ112" s="0"/>
      <c r="IOR112" s="0"/>
      <c r="IOS112" s="0"/>
      <c r="IOT112" s="0"/>
      <c r="IOU112" s="0"/>
      <c r="IOV112" s="0"/>
      <c r="IOW112" s="0"/>
      <c r="IOX112" s="0"/>
      <c r="IOY112" s="0"/>
      <c r="IOZ112" s="0"/>
      <c r="IPA112" s="0"/>
      <c r="IPB112" s="0"/>
      <c r="IPC112" s="0"/>
      <c r="IPD112" s="0"/>
      <c r="IPE112" s="0"/>
      <c r="IPF112" s="0"/>
      <c r="IPG112" s="0"/>
      <c r="IPH112" s="0"/>
      <c r="IPI112" s="0"/>
      <c r="IPJ112" s="0"/>
      <c r="IPK112" s="0"/>
      <c r="IPL112" s="0"/>
      <c r="IPM112" s="0"/>
      <c r="IPN112" s="0"/>
      <c r="IPO112" s="0"/>
      <c r="IPP112" s="0"/>
      <c r="IPQ112" s="0"/>
      <c r="IPR112" s="0"/>
      <c r="IPS112" s="0"/>
      <c r="IPT112" s="0"/>
      <c r="IPU112" s="0"/>
      <c r="IPV112" s="0"/>
      <c r="IPW112" s="0"/>
      <c r="IPX112" s="0"/>
      <c r="IPY112" s="0"/>
      <c r="IPZ112" s="0"/>
      <c r="IQA112" s="0"/>
      <c r="IQB112" s="0"/>
      <c r="IQC112" s="0"/>
      <c r="IQD112" s="0"/>
      <c r="IQE112" s="0"/>
      <c r="IQF112" s="0"/>
      <c r="IQG112" s="0"/>
      <c r="IQH112" s="0"/>
      <c r="IQI112" s="0"/>
      <c r="IQJ112" s="0"/>
      <c r="IQK112" s="0"/>
      <c r="IQL112" s="0"/>
      <c r="IQM112" s="0"/>
      <c r="IQN112" s="0"/>
      <c r="IQO112" s="0"/>
      <c r="IQP112" s="0"/>
      <c r="IQQ112" s="0"/>
      <c r="IQR112" s="0"/>
      <c r="IQS112" s="0"/>
      <c r="IQT112" s="0"/>
      <c r="IQU112" s="0"/>
      <c r="IQV112" s="0"/>
      <c r="IQW112" s="0"/>
      <c r="IQX112" s="0"/>
      <c r="IQY112" s="0"/>
      <c r="IQZ112" s="0"/>
      <c r="IRA112" s="0"/>
      <c r="IRB112" s="0"/>
      <c r="IRC112" s="0"/>
      <c r="IRD112" s="0"/>
      <c r="IRE112" s="0"/>
      <c r="IRF112" s="0"/>
      <c r="IRG112" s="0"/>
      <c r="IRH112" s="0"/>
      <c r="IRI112" s="0"/>
      <c r="IRJ112" s="0"/>
      <c r="IRK112" s="0"/>
      <c r="IRL112" s="0"/>
      <c r="IRM112" s="0"/>
      <c r="IRN112" s="0"/>
      <c r="IRO112" s="0"/>
      <c r="IRP112" s="0"/>
      <c r="IRQ112" s="0"/>
      <c r="IRR112" s="0"/>
      <c r="IRS112" s="0"/>
      <c r="IRT112" s="0"/>
      <c r="IRU112" s="0"/>
      <c r="IRV112" s="0"/>
      <c r="IRW112" s="0"/>
      <c r="IRX112" s="0"/>
      <c r="IRY112" s="0"/>
      <c r="IRZ112" s="0"/>
      <c r="ISA112" s="0"/>
      <c r="ISB112" s="0"/>
      <c r="ISC112" s="0"/>
      <c r="ISD112" s="0"/>
      <c r="ISE112" s="0"/>
      <c r="ISF112" s="0"/>
      <c r="ISG112" s="0"/>
      <c r="ISH112" s="0"/>
      <c r="ISI112" s="0"/>
      <c r="ISJ112" s="0"/>
      <c r="ISK112" s="0"/>
      <c r="ISL112" s="0"/>
      <c r="ISM112" s="0"/>
      <c r="ISN112" s="0"/>
      <c r="ISO112" s="0"/>
      <c r="ISP112" s="0"/>
      <c r="ISQ112" s="0"/>
      <c r="ISR112" s="0"/>
      <c r="ISS112" s="0"/>
      <c r="IST112" s="0"/>
      <c r="ISU112" s="0"/>
      <c r="ISV112" s="0"/>
      <c r="ISW112" s="0"/>
      <c r="ISX112" s="0"/>
      <c r="ISY112" s="0"/>
      <c r="ISZ112" s="0"/>
      <c r="ITA112" s="0"/>
      <c r="ITB112" s="0"/>
      <c r="ITC112" s="0"/>
      <c r="ITD112" s="0"/>
      <c r="ITE112" s="0"/>
      <c r="ITF112" s="0"/>
      <c r="ITG112" s="0"/>
      <c r="ITH112" s="0"/>
      <c r="ITI112" s="0"/>
      <c r="ITJ112" s="0"/>
      <c r="ITK112" s="0"/>
      <c r="ITL112" s="0"/>
      <c r="ITM112" s="0"/>
      <c r="ITN112" s="0"/>
      <c r="ITO112" s="0"/>
      <c r="ITP112" s="0"/>
      <c r="ITQ112" s="0"/>
      <c r="ITR112" s="0"/>
      <c r="ITS112" s="0"/>
      <c r="ITT112" s="0"/>
      <c r="ITU112" s="0"/>
      <c r="ITV112" s="0"/>
      <c r="ITW112" s="0"/>
      <c r="ITX112" s="0"/>
      <c r="ITY112" s="0"/>
      <c r="ITZ112" s="0"/>
      <c r="IUA112" s="0"/>
      <c r="IUB112" s="0"/>
      <c r="IUC112" s="0"/>
      <c r="IUD112" s="0"/>
      <c r="IUE112" s="0"/>
      <c r="IUF112" s="0"/>
      <c r="IUG112" s="0"/>
      <c r="IUH112" s="0"/>
      <c r="IUI112" s="0"/>
      <c r="IUJ112" s="0"/>
      <c r="IUK112" s="0"/>
      <c r="IUL112" s="0"/>
      <c r="IUM112" s="0"/>
      <c r="IUN112" s="0"/>
      <c r="IUO112" s="0"/>
      <c r="IUP112" s="0"/>
      <c r="IUQ112" s="0"/>
      <c r="IUR112" s="0"/>
      <c r="IUS112" s="0"/>
      <c r="IUT112" s="0"/>
      <c r="IUU112" s="0"/>
      <c r="IUV112" s="0"/>
      <c r="IUW112" s="0"/>
      <c r="IUX112" s="0"/>
      <c r="IUY112" s="0"/>
      <c r="IUZ112" s="0"/>
      <c r="IVA112" s="0"/>
      <c r="IVB112" s="0"/>
      <c r="IVC112" s="0"/>
      <c r="IVD112" s="0"/>
      <c r="IVE112" s="0"/>
      <c r="IVF112" s="0"/>
      <c r="IVG112" s="0"/>
      <c r="IVH112" s="0"/>
      <c r="IVI112" s="0"/>
      <c r="IVJ112" s="0"/>
      <c r="IVK112" s="0"/>
      <c r="IVL112" s="0"/>
      <c r="IVM112" s="0"/>
      <c r="IVN112" s="0"/>
      <c r="IVO112" s="0"/>
      <c r="IVP112" s="0"/>
      <c r="IVQ112" s="0"/>
      <c r="IVR112" s="0"/>
      <c r="IVS112" s="0"/>
      <c r="IVT112" s="0"/>
      <c r="IVU112" s="0"/>
      <c r="IVV112" s="0"/>
      <c r="IVW112" s="0"/>
      <c r="IVX112" s="0"/>
      <c r="IVY112" s="0"/>
      <c r="IVZ112" s="0"/>
      <c r="IWA112" s="0"/>
      <c r="IWB112" s="0"/>
      <c r="IWC112" s="0"/>
      <c r="IWD112" s="0"/>
      <c r="IWE112" s="0"/>
      <c r="IWF112" s="0"/>
      <c r="IWG112" s="0"/>
      <c r="IWH112" s="0"/>
      <c r="IWI112" s="0"/>
      <c r="IWJ112" s="0"/>
      <c r="IWK112" s="0"/>
      <c r="IWL112" s="0"/>
      <c r="IWM112" s="0"/>
      <c r="IWN112" s="0"/>
      <c r="IWO112" s="0"/>
      <c r="IWP112" s="0"/>
      <c r="IWQ112" s="0"/>
      <c r="IWR112" s="0"/>
      <c r="IWS112" s="0"/>
      <c r="IWT112" s="0"/>
      <c r="IWU112" s="0"/>
      <c r="IWV112" s="0"/>
      <c r="IWW112" s="0"/>
      <c r="IWX112" s="0"/>
      <c r="IWY112" s="0"/>
      <c r="IWZ112" s="0"/>
      <c r="IXA112" s="0"/>
      <c r="IXB112" s="0"/>
      <c r="IXC112" s="0"/>
      <c r="IXD112" s="0"/>
      <c r="IXE112" s="0"/>
      <c r="IXF112" s="0"/>
      <c r="IXG112" s="0"/>
      <c r="IXH112" s="0"/>
      <c r="IXI112" s="0"/>
      <c r="IXJ112" s="0"/>
      <c r="IXK112" s="0"/>
      <c r="IXL112" s="0"/>
      <c r="IXM112" s="0"/>
      <c r="IXN112" s="0"/>
      <c r="IXO112" s="0"/>
      <c r="IXP112" s="0"/>
      <c r="IXQ112" s="0"/>
      <c r="IXR112" s="0"/>
      <c r="IXS112" s="0"/>
      <c r="IXT112" s="0"/>
      <c r="IXU112" s="0"/>
      <c r="IXV112" s="0"/>
      <c r="IXW112" s="0"/>
      <c r="IXX112" s="0"/>
      <c r="IXY112" s="0"/>
      <c r="IXZ112" s="0"/>
      <c r="IYA112" s="0"/>
      <c r="IYB112" s="0"/>
      <c r="IYC112" s="0"/>
      <c r="IYD112" s="0"/>
      <c r="IYE112" s="0"/>
      <c r="IYF112" s="0"/>
      <c r="IYG112" s="0"/>
      <c r="IYH112" s="0"/>
      <c r="IYI112" s="0"/>
      <c r="IYJ112" s="0"/>
      <c r="IYK112" s="0"/>
      <c r="IYL112" s="0"/>
      <c r="IYM112" s="0"/>
      <c r="IYN112" s="0"/>
      <c r="IYO112" s="0"/>
      <c r="IYP112" s="0"/>
      <c r="IYQ112" s="0"/>
      <c r="IYR112" s="0"/>
      <c r="IYS112" s="0"/>
      <c r="IYT112" s="0"/>
      <c r="IYU112" s="0"/>
      <c r="IYV112" s="0"/>
      <c r="IYW112" s="0"/>
      <c r="IYX112" s="0"/>
      <c r="IYY112" s="0"/>
      <c r="IYZ112" s="0"/>
      <c r="IZA112" s="0"/>
      <c r="IZB112" s="0"/>
      <c r="IZC112" s="0"/>
      <c r="IZD112" s="0"/>
      <c r="IZE112" s="0"/>
      <c r="IZF112" s="0"/>
      <c r="IZG112" s="0"/>
      <c r="IZH112" s="0"/>
      <c r="IZI112" s="0"/>
      <c r="IZJ112" s="0"/>
      <c r="IZK112" s="0"/>
      <c r="IZL112" s="0"/>
      <c r="IZM112" s="0"/>
      <c r="IZN112" s="0"/>
      <c r="IZO112" s="0"/>
      <c r="IZP112" s="0"/>
      <c r="IZQ112" s="0"/>
      <c r="IZR112" s="0"/>
      <c r="IZS112" s="0"/>
      <c r="IZT112" s="0"/>
      <c r="IZU112" s="0"/>
      <c r="IZV112" s="0"/>
      <c r="IZW112" s="0"/>
      <c r="IZX112" s="0"/>
      <c r="IZY112" s="0"/>
      <c r="IZZ112" s="0"/>
      <c r="JAA112" s="0"/>
      <c r="JAB112" s="0"/>
      <c r="JAC112" s="0"/>
      <c r="JAD112" s="0"/>
      <c r="JAE112" s="0"/>
      <c r="JAF112" s="0"/>
      <c r="JAG112" s="0"/>
      <c r="JAH112" s="0"/>
      <c r="JAI112" s="0"/>
      <c r="JAJ112" s="0"/>
      <c r="JAK112" s="0"/>
      <c r="JAL112" s="0"/>
      <c r="JAM112" s="0"/>
      <c r="JAN112" s="0"/>
      <c r="JAO112" s="0"/>
      <c r="JAP112" s="0"/>
      <c r="JAQ112" s="0"/>
      <c r="JAR112" s="0"/>
      <c r="JAS112" s="0"/>
      <c r="JAT112" s="0"/>
      <c r="JAU112" s="0"/>
      <c r="JAV112" s="0"/>
      <c r="JAW112" s="0"/>
      <c r="JAX112" s="0"/>
      <c r="JAY112" s="0"/>
      <c r="JAZ112" s="0"/>
      <c r="JBA112" s="0"/>
      <c r="JBB112" s="0"/>
      <c r="JBC112" s="0"/>
      <c r="JBD112" s="0"/>
      <c r="JBE112" s="0"/>
      <c r="JBF112" s="0"/>
      <c r="JBG112" s="0"/>
      <c r="JBH112" s="0"/>
      <c r="JBI112" s="0"/>
      <c r="JBJ112" s="0"/>
      <c r="JBK112" s="0"/>
      <c r="JBL112" s="0"/>
      <c r="JBM112" s="0"/>
      <c r="JBN112" s="0"/>
      <c r="JBO112" s="0"/>
      <c r="JBP112" s="0"/>
      <c r="JBQ112" s="0"/>
      <c r="JBR112" s="0"/>
      <c r="JBS112" s="0"/>
      <c r="JBT112" s="0"/>
      <c r="JBU112" s="0"/>
      <c r="JBV112" s="0"/>
      <c r="JBW112" s="0"/>
      <c r="JBX112" s="0"/>
      <c r="JBY112" s="0"/>
      <c r="JBZ112" s="0"/>
      <c r="JCA112" s="0"/>
      <c r="JCB112" s="0"/>
      <c r="JCC112" s="0"/>
      <c r="JCD112" s="0"/>
      <c r="JCE112" s="0"/>
      <c r="JCF112" s="0"/>
      <c r="JCG112" s="0"/>
      <c r="JCH112" s="0"/>
      <c r="JCI112" s="0"/>
      <c r="JCJ112" s="0"/>
      <c r="JCK112" s="0"/>
      <c r="JCL112" s="0"/>
      <c r="JCM112" s="0"/>
      <c r="JCN112" s="0"/>
      <c r="JCO112" s="0"/>
      <c r="JCP112" s="0"/>
      <c r="JCQ112" s="0"/>
      <c r="JCR112" s="0"/>
      <c r="JCS112" s="0"/>
      <c r="JCT112" s="0"/>
      <c r="JCU112" s="0"/>
      <c r="JCV112" s="0"/>
      <c r="JCW112" s="0"/>
      <c r="JCX112" s="0"/>
      <c r="JCY112" s="0"/>
      <c r="JCZ112" s="0"/>
      <c r="JDA112" s="0"/>
      <c r="JDB112" s="0"/>
      <c r="JDC112" s="0"/>
      <c r="JDD112" s="0"/>
      <c r="JDE112" s="0"/>
      <c r="JDF112" s="0"/>
      <c r="JDG112" s="0"/>
      <c r="JDH112" s="0"/>
      <c r="JDI112" s="0"/>
      <c r="JDJ112" s="0"/>
      <c r="JDK112" s="0"/>
      <c r="JDL112" s="0"/>
      <c r="JDM112" s="0"/>
      <c r="JDN112" s="0"/>
      <c r="JDO112" s="0"/>
      <c r="JDP112" s="0"/>
      <c r="JDQ112" s="0"/>
      <c r="JDR112" s="0"/>
      <c r="JDS112" s="0"/>
      <c r="JDT112" s="0"/>
      <c r="JDU112" s="0"/>
      <c r="JDV112" s="0"/>
      <c r="JDW112" s="0"/>
      <c r="JDX112" s="0"/>
      <c r="JDY112" s="0"/>
      <c r="JDZ112" s="0"/>
      <c r="JEA112" s="0"/>
      <c r="JEB112" s="0"/>
      <c r="JEC112" s="0"/>
      <c r="JED112" s="0"/>
      <c r="JEE112" s="0"/>
      <c r="JEF112" s="0"/>
      <c r="JEG112" s="0"/>
      <c r="JEH112" s="0"/>
      <c r="JEI112" s="0"/>
      <c r="JEJ112" s="0"/>
      <c r="JEK112" s="0"/>
      <c r="JEL112" s="0"/>
      <c r="JEM112" s="0"/>
      <c r="JEN112" s="0"/>
      <c r="JEO112" s="0"/>
      <c r="JEP112" s="0"/>
      <c r="JEQ112" s="0"/>
      <c r="JER112" s="0"/>
      <c r="JES112" s="0"/>
      <c r="JET112" s="0"/>
      <c r="JEU112" s="0"/>
      <c r="JEV112" s="0"/>
      <c r="JEW112" s="0"/>
      <c r="JEX112" s="0"/>
      <c r="JEY112" s="0"/>
      <c r="JEZ112" s="0"/>
      <c r="JFA112" s="0"/>
      <c r="JFB112" s="0"/>
      <c r="JFC112" s="0"/>
      <c r="JFD112" s="0"/>
      <c r="JFE112" s="0"/>
      <c r="JFF112" s="0"/>
      <c r="JFG112" s="0"/>
      <c r="JFH112" s="0"/>
      <c r="JFI112" s="0"/>
      <c r="JFJ112" s="0"/>
      <c r="JFK112" s="0"/>
      <c r="JFL112" s="0"/>
      <c r="JFM112" s="0"/>
      <c r="JFN112" s="0"/>
      <c r="JFO112" s="0"/>
      <c r="JFP112" s="0"/>
      <c r="JFQ112" s="0"/>
      <c r="JFR112" s="0"/>
      <c r="JFS112" s="0"/>
      <c r="JFT112" s="0"/>
      <c r="JFU112" s="0"/>
      <c r="JFV112" s="0"/>
      <c r="JFW112" s="0"/>
      <c r="JFX112" s="0"/>
      <c r="JFY112" s="0"/>
      <c r="JFZ112" s="0"/>
      <c r="JGA112" s="0"/>
      <c r="JGB112" s="0"/>
      <c r="JGC112" s="0"/>
      <c r="JGD112" s="0"/>
      <c r="JGE112" s="0"/>
      <c r="JGF112" s="0"/>
      <c r="JGG112" s="0"/>
      <c r="JGH112" s="0"/>
      <c r="JGI112" s="0"/>
      <c r="JGJ112" s="0"/>
      <c r="JGK112" s="0"/>
      <c r="JGL112" s="0"/>
      <c r="JGM112" s="0"/>
      <c r="JGN112" s="0"/>
      <c r="JGO112" s="0"/>
      <c r="JGP112" s="0"/>
      <c r="JGQ112" s="0"/>
      <c r="JGR112" s="0"/>
      <c r="JGS112" s="0"/>
      <c r="JGT112" s="0"/>
      <c r="JGU112" s="0"/>
      <c r="JGV112" s="0"/>
      <c r="JGW112" s="0"/>
      <c r="JGX112" s="0"/>
      <c r="JGY112" s="0"/>
      <c r="JGZ112" s="0"/>
      <c r="JHA112" s="0"/>
      <c r="JHB112" s="0"/>
      <c r="JHC112" s="0"/>
      <c r="JHD112" s="0"/>
      <c r="JHE112" s="0"/>
      <c r="JHF112" s="0"/>
      <c r="JHG112" s="0"/>
      <c r="JHH112" s="0"/>
      <c r="JHI112" s="0"/>
      <c r="JHJ112" s="0"/>
      <c r="JHK112" s="0"/>
      <c r="JHL112" s="0"/>
      <c r="JHM112" s="0"/>
      <c r="JHN112" s="0"/>
      <c r="JHO112" s="0"/>
      <c r="JHP112" s="0"/>
      <c r="JHQ112" s="0"/>
      <c r="JHR112" s="0"/>
      <c r="JHS112" s="0"/>
      <c r="JHT112" s="0"/>
      <c r="JHU112" s="0"/>
      <c r="JHV112" s="0"/>
      <c r="JHW112" s="0"/>
      <c r="JHX112" s="0"/>
      <c r="JHY112" s="0"/>
      <c r="JHZ112" s="0"/>
      <c r="JIA112" s="0"/>
      <c r="JIB112" s="0"/>
      <c r="JIC112" s="0"/>
      <c r="JID112" s="0"/>
      <c r="JIE112" s="0"/>
      <c r="JIF112" s="0"/>
      <c r="JIG112" s="0"/>
      <c r="JIH112" s="0"/>
      <c r="JII112" s="0"/>
      <c r="JIJ112" s="0"/>
      <c r="JIK112" s="0"/>
      <c r="JIL112" s="0"/>
      <c r="JIM112" s="0"/>
      <c r="JIN112" s="0"/>
      <c r="JIO112" s="0"/>
      <c r="JIP112" s="0"/>
      <c r="JIQ112" s="0"/>
      <c r="JIR112" s="0"/>
      <c r="JIS112" s="0"/>
      <c r="JIT112" s="0"/>
      <c r="JIU112" s="0"/>
      <c r="JIV112" s="0"/>
      <c r="JIW112" s="0"/>
      <c r="JIX112" s="0"/>
      <c r="JIY112" s="0"/>
      <c r="JIZ112" s="0"/>
      <c r="JJA112" s="0"/>
      <c r="JJB112" s="0"/>
      <c r="JJC112" s="0"/>
      <c r="JJD112" s="0"/>
      <c r="JJE112" s="0"/>
      <c r="JJF112" s="0"/>
      <c r="JJG112" s="0"/>
      <c r="JJH112" s="0"/>
      <c r="JJI112" s="0"/>
      <c r="JJJ112" s="0"/>
      <c r="JJK112" s="0"/>
      <c r="JJL112" s="0"/>
      <c r="JJM112" s="0"/>
      <c r="JJN112" s="0"/>
      <c r="JJO112" s="0"/>
      <c r="JJP112" s="0"/>
      <c r="JJQ112" s="0"/>
      <c r="JJR112" s="0"/>
      <c r="JJS112" s="0"/>
      <c r="JJT112" s="0"/>
      <c r="JJU112" s="0"/>
      <c r="JJV112" s="0"/>
      <c r="JJW112" s="0"/>
      <c r="JJX112" s="0"/>
      <c r="JJY112" s="0"/>
      <c r="JJZ112" s="0"/>
      <c r="JKA112" s="0"/>
      <c r="JKB112" s="0"/>
      <c r="JKC112" s="0"/>
      <c r="JKD112" s="0"/>
      <c r="JKE112" s="0"/>
      <c r="JKF112" s="0"/>
      <c r="JKG112" s="0"/>
      <c r="JKH112" s="0"/>
      <c r="JKI112" s="0"/>
      <c r="JKJ112" s="0"/>
      <c r="JKK112" s="0"/>
      <c r="JKL112" s="0"/>
      <c r="JKM112" s="0"/>
      <c r="JKN112" s="0"/>
      <c r="JKO112" s="0"/>
      <c r="JKP112" s="0"/>
      <c r="JKQ112" s="0"/>
      <c r="JKR112" s="0"/>
      <c r="JKS112" s="0"/>
      <c r="JKT112" s="0"/>
      <c r="JKU112" s="0"/>
      <c r="JKV112" s="0"/>
      <c r="JKW112" s="0"/>
      <c r="JKX112" s="0"/>
      <c r="JKY112" s="0"/>
      <c r="JKZ112" s="0"/>
      <c r="JLA112" s="0"/>
      <c r="JLB112" s="0"/>
      <c r="JLC112" s="0"/>
      <c r="JLD112" s="0"/>
      <c r="JLE112" s="0"/>
      <c r="JLF112" s="0"/>
      <c r="JLG112" s="0"/>
      <c r="JLH112" s="0"/>
      <c r="JLI112" s="0"/>
      <c r="JLJ112" s="0"/>
      <c r="JLK112" s="0"/>
      <c r="JLL112" s="0"/>
      <c r="JLM112" s="0"/>
      <c r="JLN112" s="0"/>
      <c r="JLO112" s="0"/>
      <c r="JLP112" s="0"/>
      <c r="JLQ112" s="0"/>
      <c r="JLR112" s="0"/>
      <c r="JLS112" s="0"/>
      <c r="JLT112" s="0"/>
      <c r="JLU112" s="0"/>
      <c r="JLV112" s="0"/>
      <c r="JLW112" s="0"/>
      <c r="JLX112" s="0"/>
      <c r="JLY112" s="0"/>
      <c r="JLZ112" s="0"/>
      <c r="JMA112" s="0"/>
      <c r="JMB112" s="0"/>
      <c r="JMC112" s="0"/>
      <c r="JMD112" s="0"/>
      <c r="JME112" s="0"/>
      <c r="JMF112" s="0"/>
      <c r="JMG112" s="0"/>
      <c r="JMH112" s="0"/>
      <c r="JMI112" s="0"/>
      <c r="JMJ112" s="0"/>
      <c r="JMK112" s="0"/>
      <c r="JML112" s="0"/>
      <c r="JMM112" s="0"/>
      <c r="JMN112" s="0"/>
      <c r="JMO112" s="0"/>
      <c r="JMP112" s="0"/>
      <c r="JMQ112" s="0"/>
      <c r="JMR112" s="0"/>
      <c r="JMS112" s="0"/>
      <c r="JMT112" s="0"/>
      <c r="JMU112" s="0"/>
      <c r="JMV112" s="0"/>
      <c r="JMW112" s="0"/>
      <c r="JMX112" s="0"/>
      <c r="JMY112" s="0"/>
      <c r="JMZ112" s="0"/>
      <c r="JNA112" s="0"/>
      <c r="JNB112" s="0"/>
      <c r="JNC112" s="0"/>
      <c r="JND112" s="0"/>
      <c r="JNE112" s="0"/>
      <c r="JNF112" s="0"/>
      <c r="JNG112" s="0"/>
      <c r="JNH112" s="0"/>
      <c r="JNI112" s="0"/>
      <c r="JNJ112" s="0"/>
      <c r="JNK112" s="0"/>
      <c r="JNL112" s="0"/>
      <c r="JNM112" s="0"/>
      <c r="JNN112" s="0"/>
      <c r="JNO112" s="0"/>
      <c r="JNP112" s="0"/>
      <c r="JNQ112" s="0"/>
      <c r="JNR112" s="0"/>
      <c r="JNS112" s="0"/>
      <c r="JNT112" s="0"/>
      <c r="JNU112" s="0"/>
      <c r="JNV112" s="0"/>
      <c r="JNW112" s="0"/>
      <c r="JNX112" s="0"/>
      <c r="JNY112" s="0"/>
      <c r="JNZ112" s="0"/>
      <c r="JOA112" s="0"/>
      <c r="JOB112" s="0"/>
      <c r="JOC112" s="0"/>
      <c r="JOD112" s="0"/>
      <c r="JOE112" s="0"/>
      <c r="JOF112" s="0"/>
      <c r="JOG112" s="0"/>
      <c r="JOH112" s="0"/>
      <c r="JOI112" s="0"/>
      <c r="JOJ112" s="0"/>
      <c r="JOK112" s="0"/>
      <c r="JOL112" s="0"/>
      <c r="JOM112" s="0"/>
      <c r="JON112" s="0"/>
      <c r="JOO112" s="0"/>
      <c r="JOP112" s="0"/>
      <c r="JOQ112" s="0"/>
      <c r="JOR112" s="0"/>
      <c r="JOS112" s="0"/>
      <c r="JOT112" s="0"/>
      <c r="JOU112" s="0"/>
      <c r="JOV112" s="0"/>
      <c r="JOW112" s="0"/>
      <c r="JOX112" s="0"/>
      <c r="JOY112" s="0"/>
      <c r="JOZ112" s="0"/>
      <c r="JPA112" s="0"/>
      <c r="JPB112" s="0"/>
      <c r="JPC112" s="0"/>
      <c r="JPD112" s="0"/>
      <c r="JPE112" s="0"/>
      <c r="JPF112" s="0"/>
      <c r="JPG112" s="0"/>
      <c r="JPH112" s="0"/>
      <c r="JPI112" s="0"/>
      <c r="JPJ112" s="0"/>
      <c r="JPK112" s="0"/>
      <c r="JPL112" s="0"/>
      <c r="JPM112" s="0"/>
      <c r="JPN112" s="0"/>
      <c r="JPO112" s="0"/>
      <c r="JPP112" s="0"/>
      <c r="JPQ112" s="0"/>
      <c r="JPR112" s="0"/>
      <c r="JPS112" s="0"/>
      <c r="JPT112" s="0"/>
      <c r="JPU112" s="0"/>
      <c r="JPV112" s="0"/>
      <c r="JPW112" s="0"/>
      <c r="JPX112" s="0"/>
      <c r="JPY112" s="0"/>
      <c r="JPZ112" s="0"/>
      <c r="JQA112" s="0"/>
      <c r="JQB112" s="0"/>
      <c r="JQC112" s="0"/>
      <c r="JQD112" s="0"/>
      <c r="JQE112" s="0"/>
      <c r="JQF112" s="0"/>
      <c r="JQG112" s="0"/>
      <c r="JQH112" s="0"/>
      <c r="JQI112" s="0"/>
      <c r="JQJ112" s="0"/>
      <c r="JQK112" s="0"/>
      <c r="JQL112" s="0"/>
      <c r="JQM112" s="0"/>
      <c r="JQN112" s="0"/>
      <c r="JQO112" s="0"/>
      <c r="JQP112" s="0"/>
      <c r="JQQ112" s="0"/>
      <c r="JQR112" s="0"/>
      <c r="JQS112" s="0"/>
      <c r="JQT112" s="0"/>
      <c r="JQU112" s="0"/>
      <c r="JQV112" s="0"/>
      <c r="JQW112" s="0"/>
      <c r="JQX112" s="0"/>
      <c r="JQY112" s="0"/>
      <c r="JQZ112" s="0"/>
      <c r="JRA112" s="0"/>
      <c r="JRB112" s="0"/>
      <c r="JRC112" s="0"/>
      <c r="JRD112" s="0"/>
      <c r="JRE112" s="0"/>
      <c r="JRF112" s="0"/>
      <c r="JRG112" s="0"/>
      <c r="JRH112" s="0"/>
      <c r="JRI112" s="0"/>
      <c r="JRJ112" s="0"/>
      <c r="JRK112" s="0"/>
      <c r="JRL112" s="0"/>
      <c r="JRM112" s="0"/>
      <c r="JRN112" s="0"/>
      <c r="JRO112" s="0"/>
      <c r="JRP112" s="0"/>
      <c r="JRQ112" s="0"/>
      <c r="JRR112" s="0"/>
      <c r="JRS112" s="0"/>
      <c r="JRT112" s="0"/>
      <c r="JRU112" s="0"/>
      <c r="JRV112" s="0"/>
      <c r="JRW112" s="0"/>
      <c r="JRX112" s="0"/>
      <c r="JRY112" s="0"/>
      <c r="JRZ112" s="0"/>
      <c r="JSA112" s="0"/>
      <c r="JSB112" s="0"/>
      <c r="JSC112" s="0"/>
      <c r="JSD112" s="0"/>
      <c r="JSE112" s="0"/>
      <c r="JSF112" s="0"/>
      <c r="JSG112" s="0"/>
      <c r="JSH112" s="0"/>
      <c r="JSI112" s="0"/>
      <c r="JSJ112" s="0"/>
      <c r="JSK112" s="0"/>
      <c r="JSL112" s="0"/>
      <c r="JSM112" s="0"/>
      <c r="JSN112" s="0"/>
      <c r="JSO112" s="0"/>
      <c r="JSP112" s="0"/>
      <c r="JSQ112" s="0"/>
      <c r="JSR112" s="0"/>
      <c r="JSS112" s="0"/>
      <c r="JST112" s="0"/>
      <c r="JSU112" s="0"/>
      <c r="JSV112" s="0"/>
      <c r="JSW112" s="0"/>
      <c r="JSX112" s="0"/>
      <c r="JSY112" s="0"/>
      <c r="JSZ112" s="0"/>
      <c r="JTA112" s="0"/>
      <c r="JTB112" s="0"/>
      <c r="JTC112" s="0"/>
      <c r="JTD112" s="0"/>
      <c r="JTE112" s="0"/>
      <c r="JTF112" s="0"/>
      <c r="JTG112" s="0"/>
      <c r="JTH112" s="0"/>
      <c r="JTI112" s="0"/>
      <c r="JTJ112" s="0"/>
      <c r="JTK112" s="0"/>
      <c r="JTL112" s="0"/>
      <c r="JTM112" s="0"/>
      <c r="JTN112" s="0"/>
      <c r="JTO112" s="0"/>
      <c r="JTP112" s="0"/>
      <c r="JTQ112" s="0"/>
      <c r="JTR112" s="0"/>
      <c r="JTS112" s="0"/>
      <c r="JTT112" s="0"/>
      <c r="JTU112" s="0"/>
      <c r="JTV112" s="0"/>
      <c r="JTW112" s="0"/>
      <c r="JTX112" s="0"/>
      <c r="JTY112" s="0"/>
      <c r="JTZ112" s="0"/>
      <c r="JUA112" s="0"/>
      <c r="JUB112" s="0"/>
      <c r="JUC112" s="0"/>
      <c r="JUD112" s="0"/>
      <c r="JUE112" s="0"/>
      <c r="JUF112" s="0"/>
      <c r="JUG112" s="0"/>
      <c r="JUH112" s="0"/>
      <c r="JUI112" s="0"/>
      <c r="JUJ112" s="0"/>
      <c r="JUK112" s="0"/>
      <c r="JUL112" s="0"/>
      <c r="JUM112" s="0"/>
      <c r="JUN112" s="0"/>
      <c r="JUO112" s="0"/>
      <c r="JUP112" s="0"/>
      <c r="JUQ112" s="0"/>
      <c r="JUR112" s="0"/>
      <c r="JUS112" s="0"/>
      <c r="JUT112" s="0"/>
      <c r="JUU112" s="0"/>
      <c r="JUV112" s="0"/>
      <c r="JUW112" s="0"/>
      <c r="JUX112" s="0"/>
      <c r="JUY112" s="0"/>
      <c r="JUZ112" s="0"/>
      <c r="JVA112" s="0"/>
      <c r="JVB112" s="0"/>
      <c r="JVC112" s="0"/>
      <c r="JVD112" s="0"/>
      <c r="JVE112" s="0"/>
      <c r="JVF112" s="0"/>
      <c r="JVG112" s="0"/>
      <c r="JVH112" s="0"/>
      <c r="JVI112" s="0"/>
      <c r="JVJ112" s="0"/>
      <c r="JVK112" s="0"/>
      <c r="JVL112" s="0"/>
      <c r="JVM112" s="0"/>
      <c r="JVN112" s="0"/>
      <c r="JVO112" s="0"/>
      <c r="JVP112" s="0"/>
      <c r="JVQ112" s="0"/>
      <c r="JVR112" s="0"/>
      <c r="JVS112" s="0"/>
      <c r="JVT112" s="0"/>
      <c r="JVU112" s="0"/>
      <c r="JVV112" s="0"/>
      <c r="JVW112" s="0"/>
      <c r="JVX112" s="0"/>
      <c r="JVY112" s="0"/>
      <c r="JVZ112" s="0"/>
      <c r="JWA112" s="0"/>
      <c r="JWB112" s="0"/>
      <c r="JWC112" s="0"/>
      <c r="JWD112" s="0"/>
      <c r="JWE112" s="0"/>
      <c r="JWF112" s="0"/>
      <c r="JWG112" s="0"/>
      <c r="JWH112" s="0"/>
      <c r="JWI112" s="0"/>
      <c r="JWJ112" s="0"/>
      <c r="JWK112" s="0"/>
      <c r="JWL112" s="0"/>
      <c r="JWM112" s="0"/>
      <c r="JWN112" s="0"/>
      <c r="JWO112" s="0"/>
      <c r="JWP112" s="0"/>
      <c r="JWQ112" s="0"/>
      <c r="JWR112" s="0"/>
      <c r="JWS112" s="0"/>
      <c r="JWT112" s="0"/>
      <c r="JWU112" s="0"/>
      <c r="JWV112" s="0"/>
      <c r="JWW112" s="0"/>
      <c r="JWX112" s="0"/>
      <c r="JWY112" s="0"/>
      <c r="JWZ112" s="0"/>
      <c r="JXA112" s="0"/>
      <c r="JXB112" s="0"/>
      <c r="JXC112" s="0"/>
      <c r="JXD112" s="0"/>
      <c r="JXE112" s="0"/>
      <c r="JXF112" s="0"/>
      <c r="JXG112" s="0"/>
      <c r="JXH112" s="0"/>
      <c r="JXI112" s="0"/>
      <c r="JXJ112" s="0"/>
      <c r="JXK112" s="0"/>
      <c r="JXL112" s="0"/>
      <c r="JXM112" s="0"/>
      <c r="JXN112" s="0"/>
      <c r="JXO112" s="0"/>
      <c r="JXP112" s="0"/>
      <c r="JXQ112" s="0"/>
      <c r="JXR112" s="0"/>
      <c r="JXS112" s="0"/>
      <c r="JXT112" s="0"/>
      <c r="JXU112" s="0"/>
      <c r="JXV112" s="0"/>
      <c r="JXW112" s="0"/>
      <c r="JXX112" s="0"/>
      <c r="JXY112" s="0"/>
      <c r="JXZ112" s="0"/>
      <c r="JYA112" s="0"/>
      <c r="JYB112" s="0"/>
      <c r="JYC112" s="0"/>
      <c r="JYD112" s="0"/>
      <c r="JYE112" s="0"/>
      <c r="JYF112" s="0"/>
      <c r="JYG112" s="0"/>
      <c r="JYH112" s="0"/>
      <c r="JYI112" s="0"/>
      <c r="JYJ112" s="0"/>
      <c r="JYK112" s="0"/>
      <c r="JYL112" s="0"/>
      <c r="JYM112" s="0"/>
      <c r="JYN112" s="0"/>
      <c r="JYO112" s="0"/>
      <c r="JYP112" s="0"/>
      <c r="JYQ112" s="0"/>
      <c r="JYR112" s="0"/>
      <c r="JYS112" s="0"/>
      <c r="JYT112" s="0"/>
      <c r="JYU112" s="0"/>
      <c r="JYV112" s="0"/>
      <c r="JYW112" s="0"/>
      <c r="JYX112" s="0"/>
      <c r="JYY112" s="0"/>
      <c r="JYZ112" s="0"/>
      <c r="JZA112" s="0"/>
      <c r="JZB112" s="0"/>
      <c r="JZC112" s="0"/>
      <c r="JZD112" s="0"/>
      <c r="JZE112" s="0"/>
      <c r="JZF112" s="0"/>
      <c r="JZG112" s="0"/>
      <c r="JZH112" s="0"/>
      <c r="JZI112" s="0"/>
      <c r="JZJ112" s="0"/>
      <c r="JZK112" s="0"/>
      <c r="JZL112" s="0"/>
      <c r="JZM112" s="0"/>
      <c r="JZN112" s="0"/>
      <c r="JZO112" s="0"/>
      <c r="JZP112" s="0"/>
      <c r="JZQ112" s="0"/>
      <c r="JZR112" s="0"/>
      <c r="JZS112" s="0"/>
      <c r="JZT112" s="0"/>
      <c r="JZU112" s="0"/>
      <c r="JZV112" s="0"/>
      <c r="JZW112" s="0"/>
      <c r="JZX112" s="0"/>
      <c r="JZY112" s="0"/>
      <c r="JZZ112" s="0"/>
      <c r="KAA112" s="0"/>
      <c r="KAB112" s="0"/>
      <c r="KAC112" s="0"/>
      <c r="KAD112" s="0"/>
      <c r="KAE112" s="0"/>
      <c r="KAF112" s="0"/>
      <c r="KAG112" s="0"/>
      <c r="KAH112" s="0"/>
      <c r="KAI112" s="0"/>
      <c r="KAJ112" s="0"/>
      <c r="KAK112" s="0"/>
      <c r="KAL112" s="0"/>
      <c r="KAM112" s="0"/>
      <c r="KAN112" s="0"/>
      <c r="KAO112" s="0"/>
      <c r="KAP112" s="0"/>
      <c r="KAQ112" s="0"/>
      <c r="KAR112" s="0"/>
      <c r="KAS112" s="0"/>
      <c r="KAT112" s="0"/>
      <c r="KAU112" s="0"/>
      <c r="KAV112" s="0"/>
      <c r="KAW112" s="0"/>
      <c r="KAX112" s="0"/>
      <c r="KAY112" s="0"/>
      <c r="KAZ112" s="0"/>
      <c r="KBA112" s="0"/>
      <c r="KBB112" s="0"/>
      <c r="KBC112" s="0"/>
      <c r="KBD112" s="0"/>
      <c r="KBE112" s="0"/>
      <c r="KBF112" s="0"/>
      <c r="KBG112" s="0"/>
      <c r="KBH112" s="0"/>
      <c r="KBI112" s="0"/>
      <c r="KBJ112" s="0"/>
      <c r="KBK112" s="0"/>
      <c r="KBL112" s="0"/>
      <c r="KBM112" s="0"/>
      <c r="KBN112" s="0"/>
      <c r="KBO112" s="0"/>
      <c r="KBP112" s="0"/>
      <c r="KBQ112" s="0"/>
      <c r="KBR112" s="0"/>
      <c r="KBS112" s="0"/>
      <c r="KBT112" s="0"/>
      <c r="KBU112" s="0"/>
      <c r="KBV112" s="0"/>
      <c r="KBW112" s="0"/>
      <c r="KBX112" s="0"/>
      <c r="KBY112" s="0"/>
      <c r="KBZ112" s="0"/>
      <c r="KCA112" s="0"/>
      <c r="KCB112" s="0"/>
      <c r="KCC112" s="0"/>
      <c r="KCD112" s="0"/>
      <c r="KCE112" s="0"/>
      <c r="KCF112" s="0"/>
      <c r="KCG112" s="0"/>
      <c r="KCH112" s="0"/>
      <c r="KCI112" s="0"/>
      <c r="KCJ112" s="0"/>
      <c r="KCK112" s="0"/>
      <c r="KCL112" s="0"/>
      <c r="KCM112" s="0"/>
      <c r="KCN112" s="0"/>
      <c r="KCO112" s="0"/>
      <c r="KCP112" s="0"/>
      <c r="KCQ112" s="0"/>
      <c r="KCR112" s="0"/>
      <c r="KCS112" s="0"/>
      <c r="KCT112" s="0"/>
      <c r="KCU112" s="0"/>
      <c r="KCV112" s="0"/>
      <c r="KCW112" s="0"/>
      <c r="KCX112" s="0"/>
      <c r="KCY112" s="0"/>
      <c r="KCZ112" s="0"/>
      <c r="KDA112" s="0"/>
      <c r="KDB112" s="0"/>
      <c r="KDC112" s="0"/>
      <c r="KDD112" s="0"/>
      <c r="KDE112" s="0"/>
      <c r="KDF112" s="0"/>
      <c r="KDG112" s="0"/>
      <c r="KDH112" s="0"/>
      <c r="KDI112" s="0"/>
      <c r="KDJ112" s="0"/>
      <c r="KDK112" s="0"/>
      <c r="KDL112" s="0"/>
      <c r="KDM112" s="0"/>
      <c r="KDN112" s="0"/>
      <c r="KDO112" s="0"/>
      <c r="KDP112" s="0"/>
      <c r="KDQ112" s="0"/>
      <c r="KDR112" s="0"/>
      <c r="KDS112" s="0"/>
      <c r="KDT112" s="0"/>
      <c r="KDU112" s="0"/>
      <c r="KDV112" s="0"/>
      <c r="KDW112" s="0"/>
      <c r="KDX112" s="0"/>
      <c r="KDY112" s="0"/>
      <c r="KDZ112" s="0"/>
      <c r="KEA112" s="0"/>
      <c r="KEB112" s="0"/>
      <c r="KEC112" s="0"/>
      <c r="KED112" s="0"/>
      <c r="KEE112" s="0"/>
      <c r="KEF112" s="0"/>
      <c r="KEG112" s="0"/>
      <c r="KEH112" s="0"/>
      <c r="KEI112" s="0"/>
      <c r="KEJ112" s="0"/>
      <c r="KEK112" s="0"/>
      <c r="KEL112" s="0"/>
      <c r="KEM112" s="0"/>
      <c r="KEN112" s="0"/>
      <c r="KEO112" s="0"/>
      <c r="KEP112" s="0"/>
      <c r="KEQ112" s="0"/>
      <c r="KER112" s="0"/>
      <c r="KES112" s="0"/>
      <c r="KET112" s="0"/>
      <c r="KEU112" s="0"/>
      <c r="KEV112" s="0"/>
      <c r="KEW112" s="0"/>
      <c r="KEX112" s="0"/>
      <c r="KEY112" s="0"/>
      <c r="KEZ112" s="0"/>
      <c r="KFA112" s="0"/>
      <c r="KFB112" s="0"/>
      <c r="KFC112" s="0"/>
      <c r="KFD112" s="0"/>
      <c r="KFE112" s="0"/>
      <c r="KFF112" s="0"/>
      <c r="KFG112" s="0"/>
      <c r="KFH112" s="0"/>
      <c r="KFI112" s="0"/>
      <c r="KFJ112" s="0"/>
      <c r="KFK112" s="0"/>
      <c r="KFL112" s="0"/>
      <c r="KFM112" s="0"/>
      <c r="KFN112" s="0"/>
      <c r="KFO112" s="0"/>
      <c r="KFP112" s="0"/>
      <c r="KFQ112" s="0"/>
      <c r="KFR112" s="0"/>
      <c r="KFS112" s="0"/>
      <c r="KFT112" s="0"/>
      <c r="KFU112" s="0"/>
      <c r="KFV112" s="0"/>
      <c r="KFW112" s="0"/>
      <c r="KFX112" s="0"/>
      <c r="KFY112" s="0"/>
      <c r="KFZ112" s="0"/>
      <c r="KGA112" s="0"/>
      <c r="KGB112" s="0"/>
      <c r="KGC112" s="0"/>
      <c r="KGD112" s="0"/>
      <c r="KGE112" s="0"/>
      <c r="KGF112" s="0"/>
      <c r="KGG112" s="0"/>
      <c r="KGH112" s="0"/>
      <c r="KGI112" s="0"/>
      <c r="KGJ112" s="0"/>
      <c r="KGK112" s="0"/>
      <c r="KGL112" s="0"/>
      <c r="KGM112" s="0"/>
      <c r="KGN112" s="0"/>
      <c r="KGO112" s="0"/>
      <c r="KGP112" s="0"/>
      <c r="KGQ112" s="0"/>
      <c r="KGR112" s="0"/>
      <c r="KGS112" s="0"/>
      <c r="KGT112" s="0"/>
      <c r="KGU112" s="0"/>
      <c r="KGV112" s="0"/>
      <c r="KGW112" s="0"/>
      <c r="KGX112" s="0"/>
      <c r="KGY112" s="0"/>
      <c r="KGZ112" s="0"/>
      <c r="KHA112" s="0"/>
      <c r="KHB112" s="0"/>
      <c r="KHC112" s="0"/>
      <c r="KHD112" s="0"/>
      <c r="KHE112" s="0"/>
      <c r="KHF112" s="0"/>
      <c r="KHG112" s="0"/>
      <c r="KHH112" s="0"/>
      <c r="KHI112" s="0"/>
      <c r="KHJ112" s="0"/>
      <c r="KHK112" s="0"/>
      <c r="KHL112" s="0"/>
      <c r="KHM112" s="0"/>
      <c r="KHN112" s="0"/>
      <c r="KHO112" s="0"/>
      <c r="KHP112" s="0"/>
      <c r="KHQ112" s="0"/>
      <c r="KHR112" s="0"/>
      <c r="KHS112" s="0"/>
      <c r="KHT112" s="0"/>
      <c r="KHU112" s="0"/>
      <c r="KHV112" s="0"/>
      <c r="KHW112" s="0"/>
      <c r="KHX112" s="0"/>
      <c r="KHY112" s="0"/>
      <c r="KHZ112" s="0"/>
      <c r="KIA112" s="0"/>
      <c r="KIB112" s="0"/>
      <c r="KIC112" s="0"/>
      <c r="KID112" s="0"/>
      <c r="KIE112" s="0"/>
      <c r="KIF112" s="0"/>
      <c r="KIG112" s="0"/>
      <c r="KIH112" s="0"/>
      <c r="KII112" s="0"/>
      <c r="KIJ112" s="0"/>
      <c r="KIK112" s="0"/>
      <c r="KIL112" s="0"/>
      <c r="KIM112" s="0"/>
      <c r="KIN112" s="0"/>
      <c r="KIO112" s="0"/>
      <c r="KIP112" s="0"/>
      <c r="KIQ112" s="0"/>
      <c r="KIR112" s="0"/>
      <c r="KIS112" s="0"/>
      <c r="KIT112" s="0"/>
      <c r="KIU112" s="0"/>
      <c r="KIV112" s="0"/>
      <c r="KIW112" s="0"/>
      <c r="KIX112" s="0"/>
      <c r="KIY112" s="0"/>
      <c r="KIZ112" s="0"/>
      <c r="KJA112" s="0"/>
      <c r="KJB112" s="0"/>
      <c r="KJC112" s="0"/>
      <c r="KJD112" s="0"/>
      <c r="KJE112" s="0"/>
      <c r="KJF112" s="0"/>
      <c r="KJG112" s="0"/>
      <c r="KJH112" s="0"/>
      <c r="KJI112" s="0"/>
      <c r="KJJ112" s="0"/>
      <c r="KJK112" s="0"/>
      <c r="KJL112" s="0"/>
      <c r="KJM112" s="0"/>
      <c r="KJN112" s="0"/>
      <c r="KJO112" s="0"/>
      <c r="KJP112" s="0"/>
      <c r="KJQ112" s="0"/>
      <c r="KJR112" s="0"/>
      <c r="KJS112" s="0"/>
      <c r="KJT112" s="0"/>
      <c r="KJU112" s="0"/>
      <c r="KJV112" s="0"/>
      <c r="KJW112" s="0"/>
      <c r="KJX112" s="0"/>
      <c r="KJY112" s="0"/>
      <c r="KJZ112" s="0"/>
      <c r="KKA112" s="0"/>
      <c r="KKB112" s="0"/>
      <c r="KKC112" s="0"/>
      <c r="KKD112" s="0"/>
      <c r="KKE112" s="0"/>
      <c r="KKF112" s="0"/>
      <c r="KKG112" s="0"/>
      <c r="KKH112" s="0"/>
      <c r="KKI112" s="0"/>
      <c r="KKJ112" s="0"/>
      <c r="KKK112" s="0"/>
      <c r="KKL112" s="0"/>
      <c r="KKM112" s="0"/>
      <c r="KKN112" s="0"/>
      <c r="KKO112" s="0"/>
      <c r="KKP112" s="0"/>
      <c r="KKQ112" s="0"/>
      <c r="KKR112" s="0"/>
      <c r="KKS112" s="0"/>
      <c r="KKT112" s="0"/>
      <c r="KKU112" s="0"/>
      <c r="KKV112" s="0"/>
      <c r="KKW112" s="0"/>
      <c r="KKX112" s="0"/>
      <c r="KKY112" s="0"/>
      <c r="KKZ112" s="0"/>
      <c r="KLA112" s="0"/>
      <c r="KLB112" s="0"/>
      <c r="KLC112" s="0"/>
      <c r="KLD112" s="0"/>
      <c r="KLE112" s="0"/>
      <c r="KLF112" s="0"/>
      <c r="KLG112" s="0"/>
      <c r="KLH112" s="0"/>
      <c r="KLI112" s="0"/>
      <c r="KLJ112" s="0"/>
      <c r="KLK112" s="0"/>
      <c r="KLL112" s="0"/>
      <c r="KLM112" s="0"/>
      <c r="KLN112" s="0"/>
      <c r="KLO112" s="0"/>
      <c r="KLP112" s="0"/>
      <c r="KLQ112" s="0"/>
      <c r="KLR112" s="0"/>
      <c r="KLS112" s="0"/>
      <c r="KLT112" s="0"/>
      <c r="KLU112" s="0"/>
      <c r="KLV112" s="0"/>
      <c r="KLW112" s="0"/>
      <c r="KLX112" s="0"/>
      <c r="KLY112" s="0"/>
      <c r="KLZ112" s="0"/>
      <c r="KMA112" s="0"/>
      <c r="KMB112" s="0"/>
      <c r="KMC112" s="0"/>
      <c r="KMD112" s="0"/>
      <c r="KME112" s="0"/>
      <c r="KMF112" s="0"/>
      <c r="KMG112" s="0"/>
      <c r="KMH112" s="0"/>
      <c r="KMI112" s="0"/>
      <c r="KMJ112" s="0"/>
      <c r="KMK112" s="0"/>
      <c r="KML112" s="0"/>
      <c r="KMM112" s="0"/>
      <c r="KMN112" s="0"/>
      <c r="KMO112" s="0"/>
      <c r="KMP112" s="0"/>
      <c r="KMQ112" s="0"/>
      <c r="KMR112" s="0"/>
      <c r="KMS112" s="0"/>
      <c r="KMT112" s="0"/>
      <c r="KMU112" s="0"/>
      <c r="KMV112" s="0"/>
      <c r="KMW112" s="0"/>
      <c r="KMX112" s="0"/>
      <c r="KMY112" s="0"/>
      <c r="KMZ112" s="0"/>
      <c r="KNA112" s="0"/>
      <c r="KNB112" s="0"/>
      <c r="KNC112" s="0"/>
      <c r="KND112" s="0"/>
      <c r="KNE112" s="0"/>
      <c r="KNF112" s="0"/>
      <c r="KNG112" s="0"/>
      <c r="KNH112" s="0"/>
      <c r="KNI112" s="0"/>
      <c r="KNJ112" s="0"/>
      <c r="KNK112" s="0"/>
      <c r="KNL112" s="0"/>
      <c r="KNM112" s="0"/>
      <c r="KNN112" s="0"/>
      <c r="KNO112" s="0"/>
      <c r="KNP112" s="0"/>
      <c r="KNQ112" s="0"/>
      <c r="KNR112" s="0"/>
      <c r="KNS112" s="0"/>
      <c r="KNT112" s="0"/>
      <c r="KNU112" s="0"/>
      <c r="KNV112" s="0"/>
      <c r="KNW112" s="0"/>
      <c r="KNX112" s="0"/>
      <c r="KNY112" s="0"/>
      <c r="KNZ112" s="0"/>
      <c r="KOA112" s="0"/>
      <c r="KOB112" s="0"/>
      <c r="KOC112" s="0"/>
      <c r="KOD112" s="0"/>
      <c r="KOE112" s="0"/>
      <c r="KOF112" s="0"/>
      <c r="KOG112" s="0"/>
      <c r="KOH112" s="0"/>
      <c r="KOI112" s="0"/>
      <c r="KOJ112" s="0"/>
      <c r="KOK112" s="0"/>
      <c r="KOL112" s="0"/>
      <c r="KOM112" s="0"/>
      <c r="KON112" s="0"/>
      <c r="KOO112" s="0"/>
      <c r="KOP112" s="0"/>
      <c r="KOQ112" s="0"/>
      <c r="KOR112" s="0"/>
      <c r="KOS112" s="0"/>
      <c r="KOT112" s="0"/>
      <c r="KOU112" s="0"/>
      <c r="KOV112" s="0"/>
      <c r="KOW112" s="0"/>
      <c r="KOX112" s="0"/>
      <c r="KOY112" s="0"/>
      <c r="KOZ112" s="0"/>
      <c r="KPA112" s="0"/>
      <c r="KPB112" s="0"/>
      <c r="KPC112" s="0"/>
      <c r="KPD112" s="0"/>
      <c r="KPE112" s="0"/>
      <c r="KPF112" s="0"/>
      <c r="KPG112" s="0"/>
      <c r="KPH112" s="0"/>
      <c r="KPI112" s="0"/>
      <c r="KPJ112" s="0"/>
      <c r="KPK112" s="0"/>
      <c r="KPL112" s="0"/>
      <c r="KPM112" s="0"/>
      <c r="KPN112" s="0"/>
      <c r="KPO112" s="0"/>
      <c r="KPP112" s="0"/>
      <c r="KPQ112" s="0"/>
      <c r="KPR112" s="0"/>
      <c r="KPS112" s="0"/>
      <c r="KPT112" s="0"/>
      <c r="KPU112" s="0"/>
      <c r="KPV112" s="0"/>
      <c r="KPW112" s="0"/>
      <c r="KPX112" s="0"/>
      <c r="KPY112" s="0"/>
      <c r="KPZ112" s="0"/>
      <c r="KQA112" s="0"/>
      <c r="KQB112" s="0"/>
      <c r="KQC112" s="0"/>
      <c r="KQD112" s="0"/>
      <c r="KQE112" s="0"/>
      <c r="KQF112" s="0"/>
      <c r="KQG112" s="0"/>
      <c r="KQH112" s="0"/>
      <c r="KQI112" s="0"/>
      <c r="KQJ112" s="0"/>
      <c r="KQK112" s="0"/>
      <c r="KQL112" s="0"/>
      <c r="KQM112" s="0"/>
      <c r="KQN112" s="0"/>
      <c r="KQO112" s="0"/>
      <c r="KQP112" s="0"/>
      <c r="KQQ112" s="0"/>
      <c r="KQR112" s="0"/>
      <c r="KQS112" s="0"/>
      <c r="KQT112" s="0"/>
      <c r="KQU112" s="0"/>
      <c r="KQV112" s="0"/>
      <c r="KQW112" s="0"/>
      <c r="KQX112" s="0"/>
      <c r="KQY112" s="0"/>
      <c r="KQZ112" s="0"/>
      <c r="KRA112" s="0"/>
      <c r="KRB112" s="0"/>
      <c r="KRC112" s="0"/>
      <c r="KRD112" s="0"/>
      <c r="KRE112" s="0"/>
      <c r="KRF112" s="0"/>
      <c r="KRG112" s="0"/>
      <c r="KRH112" s="0"/>
      <c r="KRI112" s="0"/>
      <c r="KRJ112" s="0"/>
      <c r="KRK112" s="0"/>
      <c r="KRL112" s="0"/>
      <c r="KRM112" s="0"/>
      <c r="KRN112" s="0"/>
      <c r="KRO112" s="0"/>
      <c r="KRP112" s="0"/>
      <c r="KRQ112" s="0"/>
      <c r="KRR112" s="0"/>
      <c r="KRS112" s="0"/>
      <c r="KRT112" s="0"/>
      <c r="KRU112" s="0"/>
      <c r="KRV112" s="0"/>
      <c r="KRW112" s="0"/>
      <c r="KRX112" s="0"/>
      <c r="KRY112" s="0"/>
      <c r="KRZ112" s="0"/>
      <c r="KSA112" s="0"/>
      <c r="KSB112" s="0"/>
      <c r="KSC112" s="0"/>
      <c r="KSD112" s="0"/>
      <c r="KSE112" s="0"/>
      <c r="KSF112" s="0"/>
      <c r="KSG112" s="0"/>
      <c r="KSH112" s="0"/>
      <c r="KSI112" s="0"/>
      <c r="KSJ112" s="0"/>
      <c r="KSK112" s="0"/>
      <c r="KSL112" s="0"/>
      <c r="KSM112" s="0"/>
      <c r="KSN112" s="0"/>
      <c r="KSO112" s="0"/>
      <c r="KSP112" s="0"/>
      <c r="KSQ112" s="0"/>
      <c r="KSR112" s="0"/>
      <c r="KSS112" s="0"/>
      <c r="KST112" s="0"/>
      <c r="KSU112" s="0"/>
      <c r="KSV112" s="0"/>
      <c r="KSW112" s="0"/>
      <c r="KSX112" s="0"/>
      <c r="KSY112" s="0"/>
      <c r="KSZ112" s="0"/>
      <c r="KTA112" s="0"/>
      <c r="KTB112" s="0"/>
      <c r="KTC112" s="0"/>
      <c r="KTD112" s="0"/>
      <c r="KTE112" s="0"/>
      <c r="KTF112" s="0"/>
      <c r="KTG112" s="0"/>
      <c r="KTH112" s="0"/>
      <c r="KTI112" s="0"/>
      <c r="KTJ112" s="0"/>
      <c r="KTK112" s="0"/>
      <c r="KTL112" s="0"/>
      <c r="KTM112" s="0"/>
      <c r="KTN112" s="0"/>
      <c r="KTO112" s="0"/>
      <c r="KTP112" s="0"/>
      <c r="KTQ112" s="0"/>
      <c r="KTR112" s="0"/>
      <c r="KTS112" s="0"/>
      <c r="KTT112" s="0"/>
      <c r="KTU112" s="0"/>
      <c r="KTV112" s="0"/>
      <c r="KTW112" s="0"/>
      <c r="KTX112" s="0"/>
      <c r="KTY112" s="0"/>
      <c r="KTZ112" s="0"/>
      <c r="KUA112" s="0"/>
      <c r="KUB112" s="0"/>
      <c r="KUC112" s="0"/>
      <c r="KUD112" s="0"/>
      <c r="KUE112" s="0"/>
      <c r="KUF112" s="0"/>
      <c r="KUG112" s="0"/>
      <c r="KUH112" s="0"/>
      <c r="KUI112" s="0"/>
      <c r="KUJ112" s="0"/>
      <c r="KUK112" s="0"/>
      <c r="KUL112" s="0"/>
      <c r="KUM112" s="0"/>
      <c r="KUN112" s="0"/>
      <c r="KUO112" s="0"/>
      <c r="KUP112" s="0"/>
      <c r="KUQ112" s="0"/>
      <c r="KUR112" s="0"/>
      <c r="KUS112" s="0"/>
      <c r="KUT112" s="0"/>
      <c r="KUU112" s="0"/>
      <c r="KUV112" s="0"/>
      <c r="KUW112" s="0"/>
      <c r="KUX112" s="0"/>
      <c r="KUY112" s="0"/>
      <c r="KUZ112" s="0"/>
      <c r="KVA112" s="0"/>
      <c r="KVB112" s="0"/>
      <c r="KVC112" s="0"/>
      <c r="KVD112" s="0"/>
      <c r="KVE112" s="0"/>
      <c r="KVF112" s="0"/>
      <c r="KVG112" s="0"/>
      <c r="KVH112" s="0"/>
      <c r="KVI112" s="0"/>
      <c r="KVJ112" s="0"/>
      <c r="KVK112" s="0"/>
      <c r="KVL112" s="0"/>
      <c r="KVM112" s="0"/>
      <c r="KVN112" s="0"/>
      <c r="KVO112" s="0"/>
      <c r="KVP112" s="0"/>
      <c r="KVQ112" s="0"/>
      <c r="KVR112" s="0"/>
      <c r="KVS112" s="0"/>
      <c r="KVT112" s="0"/>
      <c r="KVU112" s="0"/>
      <c r="KVV112" s="0"/>
      <c r="KVW112" s="0"/>
      <c r="KVX112" s="0"/>
      <c r="KVY112" s="0"/>
      <c r="KVZ112" s="0"/>
      <c r="KWA112" s="0"/>
      <c r="KWB112" s="0"/>
      <c r="KWC112" s="0"/>
      <c r="KWD112" s="0"/>
      <c r="KWE112" s="0"/>
      <c r="KWF112" s="0"/>
      <c r="KWG112" s="0"/>
      <c r="KWH112" s="0"/>
      <c r="KWI112" s="0"/>
      <c r="KWJ112" s="0"/>
      <c r="KWK112" s="0"/>
      <c r="KWL112" s="0"/>
      <c r="KWM112" s="0"/>
      <c r="KWN112" s="0"/>
      <c r="KWO112" s="0"/>
      <c r="KWP112" s="0"/>
      <c r="KWQ112" s="0"/>
      <c r="KWR112" s="0"/>
      <c r="KWS112" s="0"/>
      <c r="KWT112" s="0"/>
      <c r="KWU112" s="0"/>
      <c r="KWV112" s="0"/>
      <c r="KWW112" s="0"/>
      <c r="KWX112" s="0"/>
      <c r="KWY112" s="0"/>
      <c r="KWZ112" s="0"/>
      <c r="KXA112" s="0"/>
      <c r="KXB112" s="0"/>
      <c r="KXC112" s="0"/>
      <c r="KXD112" s="0"/>
      <c r="KXE112" s="0"/>
      <c r="KXF112" s="0"/>
      <c r="KXG112" s="0"/>
      <c r="KXH112" s="0"/>
      <c r="KXI112" s="0"/>
      <c r="KXJ112" s="0"/>
      <c r="KXK112" s="0"/>
      <c r="KXL112" s="0"/>
      <c r="KXM112" s="0"/>
      <c r="KXN112" s="0"/>
      <c r="KXO112" s="0"/>
      <c r="KXP112" s="0"/>
      <c r="KXQ112" s="0"/>
      <c r="KXR112" s="0"/>
      <c r="KXS112" s="0"/>
      <c r="KXT112" s="0"/>
      <c r="KXU112" s="0"/>
      <c r="KXV112" s="0"/>
      <c r="KXW112" s="0"/>
      <c r="KXX112" s="0"/>
      <c r="KXY112" s="0"/>
      <c r="KXZ112" s="0"/>
      <c r="KYA112" s="0"/>
      <c r="KYB112" s="0"/>
      <c r="KYC112" s="0"/>
      <c r="KYD112" s="0"/>
      <c r="KYE112" s="0"/>
      <c r="KYF112" s="0"/>
      <c r="KYG112" s="0"/>
      <c r="KYH112" s="0"/>
      <c r="KYI112" s="0"/>
      <c r="KYJ112" s="0"/>
      <c r="KYK112" s="0"/>
      <c r="KYL112" s="0"/>
      <c r="KYM112" s="0"/>
      <c r="KYN112" s="0"/>
      <c r="KYO112" s="0"/>
      <c r="KYP112" s="0"/>
      <c r="KYQ112" s="0"/>
      <c r="KYR112" s="0"/>
      <c r="KYS112" s="0"/>
      <c r="KYT112" s="0"/>
      <c r="KYU112" s="0"/>
      <c r="KYV112" s="0"/>
      <c r="KYW112" s="0"/>
      <c r="KYX112" s="0"/>
      <c r="KYY112" s="0"/>
      <c r="KYZ112" s="0"/>
      <c r="KZA112" s="0"/>
      <c r="KZB112" s="0"/>
      <c r="KZC112" s="0"/>
      <c r="KZD112" s="0"/>
      <c r="KZE112" s="0"/>
      <c r="KZF112" s="0"/>
      <c r="KZG112" s="0"/>
      <c r="KZH112" s="0"/>
      <c r="KZI112" s="0"/>
      <c r="KZJ112" s="0"/>
      <c r="KZK112" s="0"/>
      <c r="KZL112" s="0"/>
      <c r="KZM112" s="0"/>
      <c r="KZN112" s="0"/>
      <c r="KZO112" s="0"/>
      <c r="KZP112" s="0"/>
      <c r="KZQ112" s="0"/>
      <c r="KZR112" s="0"/>
      <c r="KZS112" s="0"/>
      <c r="KZT112" s="0"/>
      <c r="KZU112" s="0"/>
      <c r="KZV112" s="0"/>
      <c r="KZW112" s="0"/>
      <c r="KZX112" s="0"/>
      <c r="KZY112" s="0"/>
      <c r="KZZ112" s="0"/>
      <c r="LAA112" s="0"/>
      <c r="LAB112" s="0"/>
      <c r="LAC112" s="0"/>
      <c r="LAD112" s="0"/>
      <c r="LAE112" s="0"/>
      <c r="LAF112" s="0"/>
      <c r="LAG112" s="0"/>
      <c r="LAH112" s="0"/>
      <c r="LAI112" s="0"/>
      <c r="LAJ112" s="0"/>
      <c r="LAK112" s="0"/>
      <c r="LAL112" s="0"/>
      <c r="LAM112" s="0"/>
      <c r="LAN112" s="0"/>
      <c r="LAO112" s="0"/>
      <c r="LAP112" s="0"/>
      <c r="LAQ112" s="0"/>
      <c r="LAR112" s="0"/>
      <c r="LAS112" s="0"/>
      <c r="LAT112" s="0"/>
      <c r="LAU112" s="0"/>
      <c r="LAV112" s="0"/>
      <c r="LAW112" s="0"/>
      <c r="LAX112" s="0"/>
      <c r="LAY112" s="0"/>
      <c r="LAZ112" s="0"/>
      <c r="LBA112" s="0"/>
      <c r="LBB112" s="0"/>
      <c r="LBC112" s="0"/>
      <c r="LBD112" s="0"/>
      <c r="LBE112" s="0"/>
      <c r="LBF112" s="0"/>
      <c r="LBG112" s="0"/>
      <c r="LBH112" s="0"/>
      <c r="LBI112" s="0"/>
      <c r="LBJ112" s="0"/>
      <c r="LBK112" s="0"/>
      <c r="LBL112" s="0"/>
      <c r="LBM112" s="0"/>
      <c r="LBN112" s="0"/>
      <c r="LBO112" s="0"/>
      <c r="LBP112" s="0"/>
      <c r="LBQ112" s="0"/>
      <c r="LBR112" s="0"/>
      <c r="LBS112" s="0"/>
      <c r="LBT112" s="0"/>
      <c r="LBU112" s="0"/>
      <c r="LBV112" s="0"/>
      <c r="LBW112" s="0"/>
      <c r="LBX112" s="0"/>
      <c r="LBY112" s="0"/>
      <c r="LBZ112" s="0"/>
      <c r="LCA112" s="0"/>
      <c r="LCB112" s="0"/>
      <c r="LCC112" s="0"/>
      <c r="LCD112" s="0"/>
      <c r="LCE112" s="0"/>
      <c r="LCF112" s="0"/>
      <c r="LCG112" s="0"/>
      <c r="LCH112" s="0"/>
      <c r="LCI112" s="0"/>
      <c r="LCJ112" s="0"/>
      <c r="LCK112" s="0"/>
      <c r="LCL112" s="0"/>
      <c r="LCM112" s="0"/>
      <c r="LCN112" s="0"/>
      <c r="LCO112" s="0"/>
      <c r="LCP112" s="0"/>
      <c r="LCQ112" s="0"/>
      <c r="LCR112" s="0"/>
      <c r="LCS112" s="0"/>
      <c r="LCT112" s="0"/>
      <c r="LCU112" s="0"/>
      <c r="LCV112" s="0"/>
      <c r="LCW112" s="0"/>
      <c r="LCX112" s="0"/>
      <c r="LCY112" s="0"/>
      <c r="LCZ112" s="0"/>
      <c r="LDA112" s="0"/>
      <c r="LDB112" s="0"/>
      <c r="LDC112" s="0"/>
      <c r="LDD112" s="0"/>
      <c r="LDE112" s="0"/>
      <c r="LDF112" s="0"/>
      <c r="LDG112" s="0"/>
      <c r="LDH112" s="0"/>
      <c r="LDI112" s="0"/>
      <c r="LDJ112" s="0"/>
      <c r="LDK112" s="0"/>
      <c r="LDL112" s="0"/>
      <c r="LDM112" s="0"/>
      <c r="LDN112" s="0"/>
      <c r="LDO112" s="0"/>
      <c r="LDP112" s="0"/>
      <c r="LDQ112" s="0"/>
      <c r="LDR112" s="0"/>
      <c r="LDS112" s="0"/>
      <c r="LDT112" s="0"/>
      <c r="LDU112" s="0"/>
      <c r="LDV112" s="0"/>
      <c r="LDW112" s="0"/>
      <c r="LDX112" s="0"/>
      <c r="LDY112" s="0"/>
      <c r="LDZ112" s="0"/>
      <c r="LEA112" s="0"/>
      <c r="LEB112" s="0"/>
      <c r="LEC112" s="0"/>
      <c r="LED112" s="0"/>
      <c r="LEE112" s="0"/>
      <c r="LEF112" s="0"/>
      <c r="LEG112" s="0"/>
      <c r="LEH112" s="0"/>
      <c r="LEI112" s="0"/>
      <c r="LEJ112" s="0"/>
      <c r="LEK112" s="0"/>
      <c r="LEL112" s="0"/>
      <c r="LEM112" s="0"/>
      <c r="LEN112" s="0"/>
      <c r="LEO112" s="0"/>
      <c r="LEP112" s="0"/>
      <c r="LEQ112" s="0"/>
      <c r="LER112" s="0"/>
      <c r="LES112" s="0"/>
      <c r="LET112" s="0"/>
      <c r="LEU112" s="0"/>
      <c r="LEV112" s="0"/>
      <c r="LEW112" s="0"/>
      <c r="LEX112" s="0"/>
      <c r="LEY112" s="0"/>
      <c r="LEZ112" s="0"/>
      <c r="LFA112" s="0"/>
      <c r="LFB112" s="0"/>
      <c r="LFC112" s="0"/>
      <c r="LFD112" s="0"/>
      <c r="LFE112" s="0"/>
      <c r="LFF112" s="0"/>
      <c r="LFG112" s="0"/>
      <c r="LFH112" s="0"/>
      <c r="LFI112" s="0"/>
      <c r="LFJ112" s="0"/>
      <c r="LFK112" s="0"/>
      <c r="LFL112" s="0"/>
      <c r="LFM112" s="0"/>
      <c r="LFN112" s="0"/>
      <c r="LFO112" s="0"/>
      <c r="LFP112" s="0"/>
      <c r="LFQ112" s="0"/>
      <c r="LFR112" s="0"/>
      <c r="LFS112" s="0"/>
      <c r="LFT112" s="0"/>
      <c r="LFU112" s="0"/>
      <c r="LFV112" s="0"/>
      <c r="LFW112" s="0"/>
      <c r="LFX112" s="0"/>
      <c r="LFY112" s="0"/>
      <c r="LFZ112" s="0"/>
      <c r="LGA112" s="0"/>
      <c r="LGB112" s="0"/>
      <c r="LGC112" s="0"/>
      <c r="LGD112" s="0"/>
      <c r="LGE112" s="0"/>
      <c r="LGF112" s="0"/>
      <c r="LGG112" s="0"/>
      <c r="LGH112" s="0"/>
      <c r="LGI112" s="0"/>
      <c r="LGJ112" s="0"/>
      <c r="LGK112" s="0"/>
      <c r="LGL112" s="0"/>
      <c r="LGM112" s="0"/>
      <c r="LGN112" s="0"/>
      <c r="LGO112" s="0"/>
      <c r="LGP112" s="0"/>
      <c r="LGQ112" s="0"/>
      <c r="LGR112" s="0"/>
      <c r="LGS112" s="0"/>
      <c r="LGT112" s="0"/>
      <c r="LGU112" s="0"/>
      <c r="LGV112" s="0"/>
      <c r="LGW112" s="0"/>
      <c r="LGX112" s="0"/>
      <c r="LGY112" s="0"/>
      <c r="LGZ112" s="0"/>
      <c r="LHA112" s="0"/>
      <c r="LHB112" s="0"/>
      <c r="LHC112" s="0"/>
      <c r="LHD112" s="0"/>
      <c r="LHE112" s="0"/>
      <c r="LHF112" s="0"/>
      <c r="LHG112" s="0"/>
      <c r="LHH112" s="0"/>
      <c r="LHI112" s="0"/>
      <c r="LHJ112" s="0"/>
      <c r="LHK112" s="0"/>
      <c r="LHL112" s="0"/>
      <c r="LHM112" s="0"/>
      <c r="LHN112" s="0"/>
      <c r="LHO112" s="0"/>
      <c r="LHP112" s="0"/>
      <c r="LHQ112" s="0"/>
      <c r="LHR112" s="0"/>
      <c r="LHS112" s="0"/>
      <c r="LHT112" s="0"/>
      <c r="LHU112" s="0"/>
      <c r="LHV112" s="0"/>
      <c r="LHW112" s="0"/>
      <c r="LHX112" s="0"/>
      <c r="LHY112" s="0"/>
      <c r="LHZ112" s="0"/>
      <c r="LIA112" s="0"/>
      <c r="LIB112" s="0"/>
      <c r="LIC112" s="0"/>
      <c r="LID112" s="0"/>
      <c r="LIE112" s="0"/>
      <c r="LIF112" s="0"/>
      <c r="LIG112" s="0"/>
      <c r="LIH112" s="0"/>
      <c r="LII112" s="0"/>
      <c r="LIJ112" s="0"/>
      <c r="LIK112" s="0"/>
      <c r="LIL112" s="0"/>
      <c r="LIM112" s="0"/>
      <c r="LIN112" s="0"/>
      <c r="LIO112" s="0"/>
      <c r="LIP112" s="0"/>
      <c r="LIQ112" s="0"/>
      <c r="LIR112" s="0"/>
      <c r="LIS112" s="0"/>
      <c r="LIT112" s="0"/>
      <c r="LIU112" s="0"/>
      <c r="LIV112" s="0"/>
      <c r="LIW112" s="0"/>
      <c r="LIX112" s="0"/>
      <c r="LIY112" s="0"/>
      <c r="LIZ112" s="0"/>
      <c r="LJA112" s="0"/>
      <c r="LJB112" s="0"/>
      <c r="LJC112" s="0"/>
      <c r="LJD112" s="0"/>
      <c r="LJE112" s="0"/>
      <c r="LJF112" s="0"/>
      <c r="LJG112" s="0"/>
      <c r="LJH112" s="0"/>
      <c r="LJI112" s="0"/>
      <c r="LJJ112" s="0"/>
      <c r="LJK112" s="0"/>
      <c r="LJL112" s="0"/>
      <c r="LJM112" s="0"/>
      <c r="LJN112" s="0"/>
      <c r="LJO112" s="0"/>
      <c r="LJP112" s="0"/>
      <c r="LJQ112" s="0"/>
      <c r="LJR112" s="0"/>
      <c r="LJS112" s="0"/>
      <c r="LJT112" s="0"/>
      <c r="LJU112" s="0"/>
      <c r="LJV112" s="0"/>
      <c r="LJW112" s="0"/>
      <c r="LJX112" s="0"/>
      <c r="LJY112" s="0"/>
      <c r="LJZ112" s="0"/>
      <c r="LKA112" s="0"/>
      <c r="LKB112" s="0"/>
      <c r="LKC112" s="0"/>
      <c r="LKD112" s="0"/>
      <c r="LKE112" s="0"/>
      <c r="LKF112" s="0"/>
      <c r="LKG112" s="0"/>
      <c r="LKH112" s="0"/>
      <c r="LKI112" s="0"/>
      <c r="LKJ112" s="0"/>
      <c r="LKK112" s="0"/>
      <c r="LKL112" s="0"/>
      <c r="LKM112" s="0"/>
      <c r="LKN112" s="0"/>
      <c r="LKO112" s="0"/>
      <c r="LKP112" s="0"/>
      <c r="LKQ112" s="0"/>
      <c r="LKR112" s="0"/>
      <c r="LKS112" s="0"/>
      <c r="LKT112" s="0"/>
      <c r="LKU112" s="0"/>
      <c r="LKV112" s="0"/>
      <c r="LKW112" s="0"/>
      <c r="LKX112" s="0"/>
      <c r="LKY112" s="0"/>
      <c r="LKZ112" s="0"/>
      <c r="LLA112" s="0"/>
      <c r="LLB112" s="0"/>
      <c r="LLC112" s="0"/>
      <c r="LLD112" s="0"/>
      <c r="LLE112" s="0"/>
      <c r="LLF112" s="0"/>
      <c r="LLG112" s="0"/>
      <c r="LLH112" s="0"/>
      <c r="LLI112" s="0"/>
      <c r="LLJ112" s="0"/>
      <c r="LLK112" s="0"/>
      <c r="LLL112" s="0"/>
      <c r="LLM112" s="0"/>
      <c r="LLN112" s="0"/>
      <c r="LLO112" s="0"/>
      <c r="LLP112" s="0"/>
      <c r="LLQ112" s="0"/>
      <c r="LLR112" s="0"/>
      <c r="LLS112" s="0"/>
      <c r="LLT112" s="0"/>
      <c r="LLU112" s="0"/>
      <c r="LLV112" s="0"/>
      <c r="LLW112" s="0"/>
      <c r="LLX112" s="0"/>
      <c r="LLY112" s="0"/>
      <c r="LLZ112" s="0"/>
      <c r="LMA112" s="0"/>
      <c r="LMB112" s="0"/>
      <c r="LMC112" s="0"/>
      <c r="LMD112" s="0"/>
      <c r="LME112" s="0"/>
      <c r="LMF112" s="0"/>
      <c r="LMG112" s="0"/>
      <c r="LMH112" s="0"/>
      <c r="LMI112" s="0"/>
      <c r="LMJ112" s="0"/>
      <c r="LMK112" s="0"/>
      <c r="LML112" s="0"/>
      <c r="LMM112" s="0"/>
      <c r="LMN112" s="0"/>
      <c r="LMO112" s="0"/>
      <c r="LMP112" s="0"/>
      <c r="LMQ112" s="0"/>
      <c r="LMR112" s="0"/>
      <c r="LMS112" s="0"/>
      <c r="LMT112" s="0"/>
      <c r="LMU112" s="0"/>
      <c r="LMV112" s="0"/>
      <c r="LMW112" s="0"/>
      <c r="LMX112" s="0"/>
      <c r="LMY112" s="0"/>
      <c r="LMZ112" s="0"/>
      <c r="LNA112" s="0"/>
      <c r="LNB112" s="0"/>
      <c r="LNC112" s="0"/>
      <c r="LND112" s="0"/>
      <c r="LNE112" s="0"/>
      <c r="LNF112" s="0"/>
      <c r="LNG112" s="0"/>
      <c r="LNH112" s="0"/>
      <c r="LNI112" s="0"/>
      <c r="LNJ112" s="0"/>
      <c r="LNK112" s="0"/>
      <c r="LNL112" s="0"/>
      <c r="LNM112" s="0"/>
      <c r="LNN112" s="0"/>
      <c r="LNO112" s="0"/>
      <c r="LNP112" s="0"/>
      <c r="LNQ112" s="0"/>
      <c r="LNR112" s="0"/>
      <c r="LNS112" s="0"/>
      <c r="LNT112" s="0"/>
      <c r="LNU112" s="0"/>
      <c r="LNV112" s="0"/>
      <c r="LNW112" s="0"/>
      <c r="LNX112" s="0"/>
      <c r="LNY112" s="0"/>
      <c r="LNZ112" s="0"/>
      <c r="LOA112" s="0"/>
      <c r="LOB112" s="0"/>
      <c r="LOC112" s="0"/>
      <c r="LOD112" s="0"/>
      <c r="LOE112" s="0"/>
      <c r="LOF112" s="0"/>
      <c r="LOG112" s="0"/>
      <c r="LOH112" s="0"/>
      <c r="LOI112" s="0"/>
      <c r="LOJ112" s="0"/>
      <c r="LOK112" s="0"/>
      <c r="LOL112" s="0"/>
      <c r="LOM112" s="0"/>
      <c r="LON112" s="0"/>
      <c r="LOO112" s="0"/>
      <c r="LOP112" s="0"/>
      <c r="LOQ112" s="0"/>
      <c r="LOR112" s="0"/>
      <c r="LOS112" s="0"/>
      <c r="LOT112" s="0"/>
      <c r="LOU112" s="0"/>
      <c r="LOV112" s="0"/>
      <c r="LOW112" s="0"/>
      <c r="LOX112" s="0"/>
      <c r="LOY112" s="0"/>
      <c r="LOZ112" s="0"/>
      <c r="LPA112" s="0"/>
      <c r="LPB112" s="0"/>
      <c r="LPC112" s="0"/>
      <c r="LPD112" s="0"/>
      <c r="LPE112" s="0"/>
      <c r="LPF112" s="0"/>
      <c r="LPG112" s="0"/>
      <c r="LPH112" s="0"/>
      <c r="LPI112" s="0"/>
      <c r="LPJ112" s="0"/>
      <c r="LPK112" s="0"/>
      <c r="LPL112" s="0"/>
      <c r="LPM112" s="0"/>
      <c r="LPN112" s="0"/>
      <c r="LPO112" s="0"/>
      <c r="LPP112" s="0"/>
      <c r="LPQ112" s="0"/>
      <c r="LPR112" s="0"/>
      <c r="LPS112" s="0"/>
      <c r="LPT112" s="0"/>
      <c r="LPU112" s="0"/>
      <c r="LPV112" s="0"/>
      <c r="LPW112" s="0"/>
      <c r="LPX112" s="0"/>
      <c r="LPY112" s="0"/>
      <c r="LPZ112" s="0"/>
      <c r="LQA112" s="0"/>
      <c r="LQB112" s="0"/>
      <c r="LQC112" s="0"/>
      <c r="LQD112" s="0"/>
      <c r="LQE112" s="0"/>
      <c r="LQF112" s="0"/>
      <c r="LQG112" s="0"/>
      <c r="LQH112" s="0"/>
      <c r="LQI112" s="0"/>
      <c r="LQJ112" s="0"/>
      <c r="LQK112" s="0"/>
      <c r="LQL112" s="0"/>
      <c r="LQM112" s="0"/>
      <c r="LQN112" s="0"/>
      <c r="LQO112" s="0"/>
      <c r="LQP112" s="0"/>
      <c r="LQQ112" s="0"/>
      <c r="LQR112" s="0"/>
      <c r="LQS112" s="0"/>
      <c r="LQT112" s="0"/>
      <c r="LQU112" s="0"/>
      <c r="LQV112" s="0"/>
      <c r="LQW112" s="0"/>
      <c r="LQX112" s="0"/>
      <c r="LQY112" s="0"/>
      <c r="LQZ112" s="0"/>
      <c r="LRA112" s="0"/>
      <c r="LRB112" s="0"/>
      <c r="LRC112" s="0"/>
      <c r="LRD112" s="0"/>
      <c r="LRE112" s="0"/>
      <c r="LRF112" s="0"/>
      <c r="LRG112" s="0"/>
      <c r="LRH112" s="0"/>
      <c r="LRI112" s="0"/>
      <c r="LRJ112" s="0"/>
      <c r="LRK112" s="0"/>
      <c r="LRL112" s="0"/>
      <c r="LRM112" s="0"/>
      <c r="LRN112" s="0"/>
      <c r="LRO112" s="0"/>
      <c r="LRP112" s="0"/>
      <c r="LRQ112" s="0"/>
      <c r="LRR112" s="0"/>
      <c r="LRS112" s="0"/>
      <c r="LRT112" s="0"/>
      <c r="LRU112" s="0"/>
      <c r="LRV112" s="0"/>
      <c r="LRW112" s="0"/>
      <c r="LRX112" s="0"/>
      <c r="LRY112" s="0"/>
      <c r="LRZ112" s="0"/>
      <c r="LSA112" s="0"/>
      <c r="LSB112" s="0"/>
      <c r="LSC112" s="0"/>
      <c r="LSD112" s="0"/>
      <c r="LSE112" s="0"/>
      <c r="LSF112" s="0"/>
      <c r="LSG112" s="0"/>
      <c r="LSH112" s="0"/>
      <c r="LSI112" s="0"/>
      <c r="LSJ112" s="0"/>
      <c r="LSK112" s="0"/>
      <c r="LSL112" s="0"/>
      <c r="LSM112" s="0"/>
      <c r="LSN112" s="0"/>
      <c r="LSO112" s="0"/>
      <c r="LSP112" s="0"/>
      <c r="LSQ112" s="0"/>
      <c r="LSR112" s="0"/>
      <c r="LSS112" s="0"/>
      <c r="LST112" s="0"/>
      <c r="LSU112" s="0"/>
      <c r="LSV112" s="0"/>
      <c r="LSW112" s="0"/>
      <c r="LSX112" s="0"/>
      <c r="LSY112" s="0"/>
      <c r="LSZ112" s="0"/>
      <c r="LTA112" s="0"/>
      <c r="LTB112" s="0"/>
      <c r="LTC112" s="0"/>
      <c r="LTD112" s="0"/>
      <c r="LTE112" s="0"/>
      <c r="LTF112" s="0"/>
      <c r="LTG112" s="0"/>
      <c r="LTH112" s="0"/>
      <c r="LTI112" s="0"/>
      <c r="LTJ112" s="0"/>
      <c r="LTK112" s="0"/>
      <c r="LTL112" s="0"/>
      <c r="LTM112" s="0"/>
      <c r="LTN112" s="0"/>
      <c r="LTO112" s="0"/>
      <c r="LTP112" s="0"/>
      <c r="LTQ112" s="0"/>
      <c r="LTR112" s="0"/>
      <c r="LTS112" s="0"/>
      <c r="LTT112" s="0"/>
      <c r="LTU112" s="0"/>
      <c r="LTV112" s="0"/>
      <c r="LTW112" s="0"/>
      <c r="LTX112" s="0"/>
      <c r="LTY112" s="0"/>
      <c r="LTZ112" s="0"/>
      <c r="LUA112" s="0"/>
      <c r="LUB112" s="0"/>
      <c r="LUC112" s="0"/>
      <c r="LUD112" s="0"/>
      <c r="LUE112" s="0"/>
      <c r="LUF112" s="0"/>
      <c r="LUG112" s="0"/>
      <c r="LUH112" s="0"/>
      <c r="LUI112" s="0"/>
      <c r="LUJ112" s="0"/>
      <c r="LUK112" s="0"/>
      <c r="LUL112" s="0"/>
      <c r="LUM112" s="0"/>
      <c r="LUN112" s="0"/>
      <c r="LUO112" s="0"/>
      <c r="LUP112" s="0"/>
      <c r="LUQ112" s="0"/>
      <c r="LUR112" s="0"/>
      <c r="LUS112" s="0"/>
      <c r="LUT112" s="0"/>
      <c r="LUU112" s="0"/>
      <c r="LUV112" s="0"/>
      <c r="LUW112" s="0"/>
      <c r="LUX112" s="0"/>
      <c r="LUY112" s="0"/>
      <c r="LUZ112" s="0"/>
      <c r="LVA112" s="0"/>
      <c r="LVB112" s="0"/>
      <c r="LVC112" s="0"/>
      <c r="LVD112" s="0"/>
      <c r="LVE112" s="0"/>
      <c r="LVF112" s="0"/>
      <c r="LVG112" s="0"/>
      <c r="LVH112" s="0"/>
      <c r="LVI112" s="0"/>
      <c r="LVJ112" s="0"/>
      <c r="LVK112" s="0"/>
      <c r="LVL112" s="0"/>
      <c r="LVM112" s="0"/>
      <c r="LVN112" s="0"/>
      <c r="LVO112" s="0"/>
      <c r="LVP112" s="0"/>
      <c r="LVQ112" s="0"/>
      <c r="LVR112" s="0"/>
      <c r="LVS112" s="0"/>
      <c r="LVT112" s="0"/>
      <c r="LVU112" s="0"/>
      <c r="LVV112" s="0"/>
      <c r="LVW112" s="0"/>
      <c r="LVX112" s="0"/>
      <c r="LVY112" s="0"/>
      <c r="LVZ112" s="0"/>
      <c r="LWA112" s="0"/>
      <c r="LWB112" s="0"/>
      <c r="LWC112" s="0"/>
      <c r="LWD112" s="0"/>
      <c r="LWE112" s="0"/>
      <c r="LWF112" s="0"/>
      <c r="LWG112" s="0"/>
      <c r="LWH112" s="0"/>
      <c r="LWI112" s="0"/>
      <c r="LWJ112" s="0"/>
      <c r="LWK112" s="0"/>
      <c r="LWL112" s="0"/>
      <c r="LWM112" s="0"/>
      <c r="LWN112" s="0"/>
      <c r="LWO112" s="0"/>
      <c r="LWP112" s="0"/>
      <c r="LWQ112" s="0"/>
      <c r="LWR112" s="0"/>
      <c r="LWS112" s="0"/>
      <c r="LWT112" s="0"/>
      <c r="LWU112" s="0"/>
      <c r="LWV112" s="0"/>
      <c r="LWW112" s="0"/>
      <c r="LWX112" s="0"/>
      <c r="LWY112" s="0"/>
      <c r="LWZ112" s="0"/>
      <c r="LXA112" s="0"/>
      <c r="LXB112" s="0"/>
      <c r="LXC112" s="0"/>
      <c r="LXD112" s="0"/>
      <c r="LXE112" s="0"/>
      <c r="LXF112" s="0"/>
      <c r="LXG112" s="0"/>
      <c r="LXH112" s="0"/>
      <c r="LXI112" s="0"/>
      <c r="LXJ112" s="0"/>
      <c r="LXK112" s="0"/>
      <c r="LXL112" s="0"/>
      <c r="LXM112" s="0"/>
      <c r="LXN112" s="0"/>
      <c r="LXO112" s="0"/>
      <c r="LXP112" s="0"/>
      <c r="LXQ112" s="0"/>
      <c r="LXR112" s="0"/>
      <c r="LXS112" s="0"/>
      <c r="LXT112" s="0"/>
      <c r="LXU112" s="0"/>
      <c r="LXV112" s="0"/>
      <c r="LXW112" s="0"/>
      <c r="LXX112" s="0"/>
      <c r="LXY112" s="0"/>
      <c r="LXZ112" s="0"/>
      <c r="LYA112" s="0"/>
      <c r="LYB112" s="0"/>
      <c r="LYC112" s="0"/>
      <c r="LYD112" s="0"/>
      <c r="LYE112" s="0"/>
      <c r="LYF112" s="0"/>
      <c r="LYG112" s="0"/>
      <c r="LYH112" s="0"/>
      <c r="LYI112" s="0"/>
      <c r="LYJ112" s="0"/>
      <c r="LYK112" s="0"/>
      <c r="LYL112" s="0"/>
      <c r="LYM112" s="0"/>
      <c r="LYN112" s="0"/>
      <c r="LYO112" s="0"/>
      <c r="LYP112" s="0"/>
      <c r="LYQ112" s="0"/>
      <c r="LYR112" s="0"/>
      <c r="LYS112" s="0"/>
      <c r="LYT112" s="0"/>
      <c r="LYU112" s="0"/>
      <c r="LYV112" s="0"/>
      <c r="LYW112" s="0"/>
      <c r="LYX112" s="0"/>
      <c r="LYY112" s="0"/>
      <c r="LYZ112" s="0"/>
      <c r="LZA112" s="0"/>
      <c r="LZB112" s="0"/>
      <c r="LZC112" s="0"/>
      <c r="LZD112" s="0"/>
      <c r="LZE112" s="0"/>
      <c r="LZF112" s="0"/>
      <c r="LZG112" s="0"/>
      <c r="LZH112" s="0"/>
      <c r="LZI112" s="0"/>
      <c r="LZJ112" s="0"/>
      <c r="LZK112" s="0"/>
      <c r="LZL112" s="0"/>
      <c r="LZM112" s="0"/>
      <c r="LZN112" s="0"/>
      <c r="LZO112" s="0"/>
      <c r="LZP112" s="0"/>
      <c r="LZQ112" s="0"/>
      <c r="LZR112" s="0"/>
      <c r="LZS112" s="0"/>
      <c r="LZT112" s="0"/>
      <c r="LZU112" s="0"/>
      <c r="LZV112" s="0"/>
      <c r="LZW112" s="0"/>
      <c r="LZX112" s="0"/>
      <c r="LZY112" s="0"/>
      <c r="LZZ112" s="0"/>
      <c r="MAA112" s="0"/>
      <c r="MAB112" s="0"/>
      <c r="MAC112" s="0"/>
      <c r="MAD112" s="0"/>
      <c r="MAE112" s="0"/>
      <c r="MAF112" s="0"/>
      <c r="MAG112" s="0"/>
      <c r="MAH112" s="0"/>
      <c r="MAI112" s="0"/>
      <c r="MAJ112" s="0"/>
      <c r="MAK112" s="0"/>
      <c r="MAL112" s="0"/>
      <c r="MAM112" s="0"/>
      <c r="MAN112" s="0"/>
      <c r="MAO112" s="0"/>
      <c r="MAP112" s="0"/>
      <c r="MAQ112" s="0"/>
      <c r="MAR112" s="0"/>
      <c r="MAS112" s="0"/>
      <c r="MAT112" s="0"/>
      <c r="MAU112" s="0"/>
      <c r="MAV112" s="0"/>
      <c r="MAW112" s="0"/>
      <c r="MAX112" s="0"/>
      <c r="MAY112" s="0"/>
      <c r="MAZ112" s="0"/>
      <c r="MBA112" s="0"/>
      <c r="MBB112" s="0"/>
      <c r="MBC112" s="0"/>
      <c r="MBD112" s="0"/>
      <c r="MBE112" s="0"/>
      <c r="MBF112" s="0"/>
      <c r="MBG112" s="0"/>
      <c r="MBH112" s="0"/>
      <c r="MBI112" s="0"/>
      <c r="MBJ112" s="0"/>
      <c r="MBK112" s="0"/>
      <c r="MBL112" s="0"/>
      <c r="MBM112" s="0"/>
      <c r="MBN112" s="0"/>
      <c r="MBO112" s="0"/>
      <c r="MBP112" s="0"/>
      <c r="MBQ112" s="0"/>
      <c r="MBR112" s="0"/>
      <c r="MBS112" s="0"/>
      <c r="MBT112" s="0"/>
      <c r="MBU112" s="0"/>
      <c r="MBV112" s="0"/>
      <c r="MBW112" s="0"/>
      <c r="MBX112" s="0"/>
      <c r="MBY112" s="0"/>
      <c r="MBZ112" s="0"/>
      <c r="MCA112" s="0"/>
      <c r="MCB112" s="0"/>
      <c r="MCC112" s="0"/>
      <c r="MCD112" s="0"/>
      <c r="MCE112" s="0"/>
      <c r="MCF112" s="0"/>
      <c r="MCG112" s="0"/>
      <c r="MCH112" s="0"/>
      <c r="MCI112" s="0"/>
      <c r="MCJ112" s="0"/>
      <c r="MCK112" s="0"/>
      <c r="MCL112" s="0"/>
      <c r="MCM112" s="0"/>
      <c r="MCN112" s="0"/>
      <c r="MCO112" s="0"/>
      <c r="MCP112" s="0"/>
      <c r="MCQ112" s="0"/>
      <c r="MCR112" s="0"/>
      <c r="MCS112" s="0"/>
      <c r="MCT112" s="0"/>
      <c r="MCU112" s="0"/>
      <c r="MCV112" s="0"/>
      <c r="MCW112" s="0"/>
      <c r="MCX112" s="0"/>
      <c r="MCY112" s="0"/>
      <c r="MCZ112" s="0"/>
      <c r="MDA112" s="0"/>
      <c r="MDB112" s="0"/>
      <c r="MDC112" s="0"/>
      <c r="MDD112" s="0"/>
      <c r="MDE112" s="0"/>
      <c r="MDF112" s="0"/>
      <c r="MDG112" s="0"/>
      <c r="MDH112" s="0"/>
      <c r="MDI112" s="0"/>
      <c r="MDJ112" s="0"/>
      <c r="MDK112" s="0"/>
      <c r="MDL112" s="0"/>
      <c r="MDM112" s="0"/>
      <c r="MDN112" s="0"/>
      <c r="MDO112" s="0"/>
      <c r="MDP112" s="0"/>
      <c r="MDQ112" s="0"/>
      <c r="MDR112" s="0"/>
      <c r="MDS112" s="0"/>
      <c r="MDT112" s="0"/>
      <c r="MDU112" s="0"/>
      <c r="MDV112" s="0"/>
      <c r="MDW112" s="0"/>
      <c r="MDX112" s="0"/>
      <c r="MDY112" s="0"/>
      <c r="MDZ112" s="0"/>
      <c r="MEA112" s="0"/>
      <c r="MEB112" s="0"/>
      <c r="MEC112" s="0"/>
      <c r="MED112" s="0"/>
      <c r="MEE112" s="0"/>
      <c r="MEF112" s="0"/>
      <c r="MEG112" s="0"/>
      <c r="MEH112" s="0"/>
      <c r="MEI112" s="0"/>
      <c r="MEJ112" s="0"/>
      <c r="MEK112" s="0"/>
      <c r="MEL112" s="0"/>
      <c r="MEM112" s="0"/>
      <c r="MEN112" s="0"/>
      <c r="MEO112" s="0"/>
      <c r="MEP112" s="0"/>
      <c r="MEQ112" s="0"/>
      <c r="MER112" s="0"/>
      <c r="MES112" s="0"/>
      <c r="MET112" s="0"/>
      <c r="MEU112" s="0"/>
      <c r="MEV112" s="0"/>
      <c r="MEW112" s="0"/>
      <c r="MEX112" s="0"/>
      <c r="MEY112" s="0"/>
      <c r="MEZ112" s="0"/>
      <c r="MFA112" s="0"/>
      <c r="MFB112" s="0"/>
      <c r="MFC112" s="0"/>
      <c r="MFD112" s="0"/>
      <c r="MFE112" s="0"/>
      <c r="MFF112" s="0"/>
      <c r="MFG112" s="0"/>
      <c r="MFH112" s="0"/>
      <c r="MFI112" s="0"/>
      <c r="MFJ112" s="0"/>
      <c r="MFK112" s="0"/>
      <c r="MFL112" s="0"/>
      <c r="MFM112" s="0"/>
      <c r="MFN112" s="0"/>
      <c r="MFO112" s="0"/>
      <c r="MFP112" s="0"/>
      <c r="MFQ112" s="0"/>
      <c r="MFR112" s="0"/>
      <c r="MFS112" s="0"/>
      <c r="MFT112" s="0"/>
      <c r="MFU112" s="0"/>
      <c r="MFV112" s="0"/>
      <c r="MFW112" s="0"/>
      <c r="MFX112" s="0"/>
      <c r="MFY112" s="0"/>
      <c r="MFZ112" s="0"/>
      <c r="MGA112" s="0"/>
      <c r="MGB112" s="0"/>
      <c r="MGC112" s="0"/>
      <c r="MGD112" s="0"/>
      <c r="MGE112" s="0"/>
      <c r="MGF112" s="0"/>
      <c r="MGG112" s="0"/>
      <c r="MGH112" s="0"/>
      <c r="MGI112" s="0"/>
      <c r="MGJ112" s="0"/>
      <c r="MGK112" s="0"/>
      <c r="MGL112" s="0"/>
      <c r="MGM112" s="0"/>
      <c r="MGN112" s="0"/>
      <c r="MGO112" s="0"/>
      <c r="MGP112" s="0"/>
      <c r="MGQ112" s="0"/>
      <c r="MGR112" s="0"/>
      <c r="MGS112" s="0"/>
      <c r="MGT112" s="0"/>
      <c r="MGU112" s="0"/>
      <c r="MGV112" s="0"/>
      <c r="MGW112" s="0"/>
      <c r="MGX112" s="0"/>
      <c r="MGY112" s="0"/>
      <c r="MGZ112" s="0"/>
      <c r="MHA112" s="0"/>
      <c r="MHB112" s="0"/>
      <c r="MHC112" s="0"/>
      <c r="MHD112" s="0"/>
      <c r="MHE112" s="0"/>
      <c r="MHF112" s="0"/>
      <c r="MHG112" s="0"/>
      <c r="MHH112" s="0"/>
      <c r="MHI112" s="0"/>
      <c r="MHJ112" s="0"/>
      <c r="MHK112" s="0"/>
      <c r="MHL112" s="0"/>
      <c r="MHM112" s="0"/>
      <c r="MHN112" s="0"/>
      <c r="MHO112" s="0"/>
      <c r="MHP112" s="0"/>
      <c r="MHQ112" s="0"/>
      <c r="MHR112" s="0"/>
      <c r="MHS112" s="0"/>
      <c r="MHT112" s="0"/>
      <c r="MHU112" s="0"/>
      <c r="MHV112" s="0"/>
      <c r="MHW112" s="0"/>
      <c r="MHX112" s="0"/>
      <c r="MHY112" s="0"/>
      <c r="MHZ112" s="0"/>
      <c r="MIA112" s="0"/>
      <c r="MIB112" s="0"/>
      <c r="MIC112" s="0"/>
      <c r="MID112" s="0"/>
      <c r="MIE112" s="0"/>
      <c r="MIF112" s="0"/>
      <c r="MIG112" s="0"/>
      <c r="MIH112" s="0"/>
      <c r="MII112" s="0"/>
      <c r="MIJ112" s="0"/>
      <c r="MIK112" s="0"/>
      <c r="MIL112" s="0"/>
      <c r="MIM112" s="0"/>
      <c r="MIN112" s="0"/>
      <c r="MIO112" s="0"/>
      <c r="MIP112" s="0"/>
      <c r="MIQ112" s="0"/>
      <c r="MIR112" s="0"/>
      <c r="MIS112" s="0"/>
      <c r="MIT112" s="0"/>
      <c r="MIU112" s="0"/>
      <c r="MIV112" s="0"/>
      <c r="MIW112" s="0"/>
      <c r="MIX112" s="0"/>
      <c r="MIY112" s="0"/>
      <c r="MIZ112" s="0"/>
      <c r="MJA112" s="0"/>
      <c r="MJB112" s="0"/>
      <c r="MJC112" s="0"/>
      <c r="MJD112" s="0"/>
      <c r="MJE112" s="0"/>
      <c r="MJF112" s="0"/>
      <c r="MJG112" s="0"/>
      <c r="MJH112" s="0"/>
      <c r="MJI112" s="0"/>
      <c r="MJJ112" s="0"/>
      <c r="MJK112" s="0"/>
      <c r="MJL112" s="0"/>
      <c r="MJM112" s="0"/>
      <c r="MJN112" s="0"/>
      <c r="MJO112" s="0"/>
      <c r="MJP112" s="0"/>
      <c r="MJQ112" s="0"/>
      <c r="MJR112" s="0"/>
      <c r="MJS112" s="0"/>
      <c r="MJT112" s="0"/>
      <c r="MJU112" s="0"/>
      <c r="MJV112" s="0"/>
      <c r="MJW112" s="0"/>
      <c r="MJX112" s="0"/>
      <c r="MJY112" s="0"/>
      <c r="MJZ112" s="0"/>
      <c r="MKA112" s="0"/>
      <c r="MKB112" s="0"/>
      <c r="MKC112" s="0"/>
      <c r="MKD112" s="0"/>
      <c r="MKE112" s="0"/>
      <c r="MKF112" s="0"/>
      <c r="MKG112" s="0"/>
      <c r="MKH112" s="0"/>
      <c r="MKI112" s="0"/>
      <c r="MKJ112" s="0"/>
      <c r="MKK112" s="0"/>
      <c r="MKL112" s="0"/>
      <c r="MKM112" s="0"/>
      <c r="MKN112" s="0"/>
      <c r="MKO112" s="0"/>
      <c r="MKP112" s="0"/>
      <c r="MKQ112" s="0"/>
      <c r="MKR112" s="0"/>
      <c r="MKS112" s="0"/>
      <c r="MKT112" s="0"/>
      <c r="MKU112" s="0"/>
      <c r="MKV112" s="0"/>
      <c r="MKW112" s="0"/>
      <c r="MKX112" s="0"/>
      <c r="MKY112" s="0"/>
      <c r="MKZ112" s="0"/>
      <c r="MLA112" s="0"/>
      <c r="MLB112" s="0"/>
      <c r="MLC112" s="0"/>
      <c r="MLD112" s="0"/>
      <c r="MLE112" s="0"/>
      <c r="MLF112" s="0"/>
      <c r="MLG112" s="0"/>
      <c r="MLH112" s="0"/>
      <c r="MLI112" s="0"/>
      <c r="MLJ112" s="0"/>
      <c r="MLK112" s="0"/>
      <c r="MLL112" s="0"/>
      <c r="MLM112" s="0"/>
      <c r="MLN112" s="0"/>
      <c r="MLO112" s="0"/>
      <c r="MLP112" s="0"/>
      <c r="MLQ112" s="0"/>
      <c r="MLR112" s="0"/>
      <c r="MLS112" s="0"/>
      <c r="MLT112" s="0"/>
      <c r="MLU112" s="0"/>
      <c r="MLV112" s="0"/>
      <c r="MLW112" s="0"/>
      <c r="MLX112" s="0"/>
      <c r="MLY112" s="0"/>
      <c r="MLZ112" s="0"/>
      <c r="MMA112" s="0"/>
      <c r="MMB112" s="0"/>
      <c r="MMC112" s="0"/>
      <c r="MMD112" s="0"/>
      <c r="MME112" s="0"/>
      <c r="MMF112" s="0"/>
      <c r="MMG112" s="0"/>
      <c r="MMH112" s="0"/>
      <c r="MMI112" s="0"/>
      <c r="MMJ112" s="0"/>
      <c r="MMK112" s="0"/>
      <c r="MML112" s="0"/>
      <c r="MMM112" s="0"/>
      <c r="MMN112" s="0"/>
      <c r="MMO112" s="0"/>
      <c r="MMP112" s="0"/>
      <c r="MMQ112" s="0"/>
      <c r="MMR112" s="0"/>
      <c r="MMS112" s="0"/>
      <c r="MMT112" s="0"/>
      <c r="MMU112" s="0"/>
      <c r="MMV112" s="0"/>
      <c r="MMW112" s="0"/>
      <c r="MMX112" s="0"/>
      <c r="MMY112" s="0"/>
      <c r="MMZ112" s="0"/>
      <c r="MNA112" s="0"/>
      <c r="MNB112" s="0"/>
      <c r="MNC112" s="0"/>
      <c r="MND112" s="0"/>
      <c r="MNE112" s="0"/>
      <c r="MNF112" s="0"/>
      <c r="MNG112" s="0"/>
      <c r="MNH112" s="0"/>
      <c r="MNI112" s="0"/>
      <c r="MNJ112" s="0"/>
      <c r="MNK112" s="0"/>
      <c r="MNL112" s="0"/>
      <c r="MNM112" s="0"/>
      <c r="MNN112" s="0"/>
      <c r="MNO112" s="0"/>
      <c r="MNP112" s="0"/>
      <c r="MNQ112" s="0"/>
      <c r="MNR112" s="0"/>
      <c r="MNS112" s="0"/>
      <c r="MNT112" s="0"/>
      <c r="MNU112" s="0"/>
      <c r="MNV112" s="0"/>
      <c r="MNW112" s="0"/>
      <c r="MNX112" s="0"/>
      <c r="MNY112" s="0"/>
      <c r="MNZ112" s="0"/>
      <c r="MOA112" s="0"/>
      <c r="MOB112" s="0"/>
      <c r="MOC112" s="0"/>
      <c r="MOD112" s="0"/>
      <c r="MOE112" s="0"/>
      <c r="MOF112" s="0"/>
      <c r="MOG112" s="0"/>
      <c r="MOH112" s="0"/>
      <c r="MOI112" s="0"/>
      <c r="MOJ112" s="0"/>
      <c r="MOK112" s="0"/>
      <c r="MOL112" s="0"/>
      <c r="MOM112" s="0"/>
      <c r="MON112" s="0"/>
      <c r="MOO112" s="0"/>
      <c r="MOP112" s="0"/>
      <c r="MOQ112" s="0"/>
      <c r="MOR112" s="0"/>
      <c r="MOS112" s="0"/>
      <c r="MOT112" s="0"/>
      <c r="MOU112" s="0"/>
      <c r="MOV112" s="0"/>
      <c r="MOW112" s="0"/>
      <c r="MOX112" s="0"/>
      <c r="MOY112" s="0"/>
      <c r="MOZ112" s="0"/>
      <c r="MPA112" s="0"/>
      <c r="MPB112" s="0"/>
      <c r="MPC112" s="0"/>
      <c r="MPD112" s="0"/>
      <c r="MPE112" s="0"/>
      <c r="MPF112" s="0"/>
      <c r="MPG112" s="0"/>
      <c r="MPH112" s="0"/>
      <c r="MPI112" s="0"/>
      <c r="MPJ112" s="0"/>
      <c r="MPK112" s="0"/>
      <c r="MPL112" s="0"/>
      <c r="MPM112" s="0"/>
      <c r="MPN112" s="0"/>
      <c r="MPO112" s="0"/>
      <c r="MPP112" s="0"/>
      <c r="MPQ112" s="0"/>
      <c r="MPR112" s="0"/>
      <c r="MPS112" s="0"/>
      <c r="MPT112" s="0"/>
      <c r="MPU112" s="0"/>
      <c r="MPV112" s="0"/>
      <c r="MPW112" s="0"/>
      <c r="MPX112" s="0"/>
      <c r="MPY112" s="0"/>
      <c r="MPZ112" s="0"/>
      <c r="MQA112" s="0"/>
      <c r="MQB112" s="0"/>
      <c r="MQC112" s="0"/>
      <c r="MQD112" s="0"/>
      <c r="MQE112" s="0"/>
      <c r="MQF112" s="0"/>
      <c r="MQG112" s="0"/>
      <c r="MQH112" s="0"/>
      <c r="MQI112" s="0"/>
      <c r="MQJ112" s="0"/>
      <c r="MQK112" s="0"/>
      <c r="MQL112" s="0"/>
      <c r="MQM112" s="0"/>
      <c r="MQN112" s="0"/>
      <c r="MQO112" s="0"/>
      <c r="MQP112" s="0"/>
      <c r="MQQ112" s="0"/>
      <c r="MQR112" s="0"/>
      <c r="MQS112" s="0"/>
      <c r="MQT112" s="0"/>
      <c r="MQU112" s="0"/>
      <c r="MQV112" s="0"/>
      <c r="MQW112" s="0"/>
      <c r="MQX112" s="0"/>
      <c r="MQY112" s="0"/>
      <c r="MQZ112" s="0"/>
      <c r="MRA112" s="0"/>
      <c r="MRB112" s="0"/>
      <c r="MRC112" s="0"/>
      <c r="MRD112" s="0"/>
      <c r="MRE112" s="0"/>
      <c r="MRF112" s="0"/>
      <c r="MRG112" s="0"/>
      <c r="MRH112" s="0"/>
      <c r="MRI112" s="0"/>
      <c r="MRJ112" s="0"/>
      <c r="MRK112" s="0"/>
      <c r="MRL112" s="0"/>
      <c r="MRM112" s="0"/>
      <c r="MRN112" s="0"/>
      <c r="MRO112" s="0"/>
      <c r="MRP112" s="0"/>
      <c r="MRQ112" s="0"/>
      <c r="MRR112" s="0"/>
      <c r="MRS112" s="0"/>
      <c r="MRT112" s="0"/>
      <c r="MRU112" s="0"/>
      <c r="MRV112" s="0"/>
      <c r="MRW112" s="0"/>
      <c r="MRX112" s="0"/>
      <c r="MRY112" s="0"/>
      <c r="MRZ112" s="0"/>
      <c r="MSA112" s="0"/>
      <c r="MSB112" s="0"/>
      <c r="MSC112" s="0"/>
      <c r="MSD112" s="0"/>
      <c r="MSE112" s="0"/>
      <c r="MSF112" s="0"/>
      <c r="MSG112" s="0"/>
      <c r="MSH112" s="0"/>
      <c r="MSI112" s="0"/>
      <c r="MSJ112" s="0"/>
      <c r="MSK112" s="0"/>
      <c r="MSL112" s="0"/>
      <c r="MSM112" s="0"/>
      <c r="MSN112" s="0"/>
      <c r="MSO112" s="0"/>
      <c r="MSP112" s="0"/>
      <c r="MSQ112" s="0"/>
      <c r="MSR112" s="0"/>
      <c r="MSS112" s="0"/>
      <c r="MST112" s="0"/>
      <c r="MSU112" s="0"/>
      <c r="MSV112" s="0"/>
      <c r="MSW112" s="0"/>
      <c r="MSX112" s="0"/>
      <c r="MSY112" s="0"/>
      <c r="MSZ112" s="0"/>
      <c r="MTA112" s="0"/>
      <c r="MTB112" s="0"/>
      <c r="MTC112" s="0"/>
      <c r="MTD112" s="0"/>
      <c r="MTE112" s="0"/>
      <c r="MTF112" s="0"/>
      <c r="MTG112" s="0"/>
      <c r="MTH112" s="0"/>
      <c r="MTI112" s="0"/>
      <c r="MTJ112" s="0"/>
      <c r="MTK112" s="0"/>
      <c r="MTL112" s="0"/>
      <c r="MTM112" s="0"/>
      <c r="MTN112" s="0"/>
      <c r="MTO112" s="0"/>
      <c r="MTP112" s="0"/>
      <c r="MTQ112" s="0"/>
      <c r="MTR112" s="0"/>
      <c r="MTS112" s="0"/>
      <c r="MTT112" s="0"/>
      <c r="MTU112" s="0"/>
      <c r="MTV112" s="0"/>
      <c r="MTW112" s="0"/>
      <c r="MTX112" s="0"/>
      <c r="MTY112" s="0"/>
      <c r="MTZ112" s="0"/>
      <c r="MUA112" s="0"/>
      <c r="MUB112" s="0"/>
      <c r="MUC112" s="0"/>
      <c r="MUD112" s="0"/>
      <c r="MUE112" s="0"/>
      <c r="MUF112" s="0"/>
      <c r="MUG112" s="0"/>
      <c r="MUH112" s="0"/>
      <c r="MUI112" s="0"/>
      <c r="MUJ112" s="0"/>
      <c r="MUK112" s="0"/>
      <c r="MUL112" s="0"/>
      <c r="MUM112" s="0"/>
      <c r="MUN112" s="0"/>
      <c r="MUO112" s="0"/>
      <c r="MUP112" s="0"/>
      <c r="MUQ112" s="0"/>
      <c r="MUR112" s="0"/>
      <c r="MUS112" s="0"/>
      <c r="MUT112" s="0"/>
      <c r="MUU112" s="0"/>
      <c r="MUV112" s="0"/>
      <c r="MUW112" s="0"/>
      <c r="MUX112" s="0"/>
      <c r="MUY112" s="0"/>
      <c r="MUZ112" s="0"/>
      <c r="MVA112" s="0"/>
      <c r="MVB112" s="0"/>
      <c r="MVC112" s="0"/>
      <c r="MVD112" s="0"/>
      <c r="MVE112" s="0"/>
      <c r="MVF112" s="0"/>
      <c r="MVG112" s="0"/>
      <c r="MVH112" s="0"/>
      <c r="MVI112" s="0"/>
      <c r="MVJ112" s="0"/>
      <c r="MVK112" s="0"/>
      <c r="MVL112" s="0"/>
      <c r="MVM112" s="0"/>
      <c r="MVN112" s="0"/>
      <c r="MVO112" s="0"/>
      <c r="MVP112" s="0"/>
      <c r="MVQ112" s="0"/>
      <c r="MVR112" s="0"/>
      <c r="MVS112" s="0"/>
      <c r="MVT112" s="0"/>
      <c r="MVU112" s="0"/>
      <c r="MVV112" s="0"/>
      <c r="MVW112" s="0"/>
      <c r="MVX112" s="0"/>
      <c r="MVY112" s="0"/>
      <c r="MVZ112" s="0"/>
      <c r="MWA112" s="0"/>
      <c r="MWB112" s="0"/>
      <c r="MWC112" s="0"/>
      <c r="MWD112" s="0"/>
      <c r="MWE112" s="0"/>
      <c r="MWF112" s="0"/>
      <c r="MWG112" s="0"/>
      <c r="MWH112" s="0"/>
      <c r="MWI112" s="0"/>
      <c r="MWJ112" s="0"/>
      <c r="MWK112" s="0"/>
      <c r="MWL112" s="0"/>
      <c r="MWM112" s="0"/>
      <c r="MWN112" s="0"/>
      <c r="MWO112" s="0"/>
      <c r="MWP112" s="0"/>
      <c r="MWQ112" s="0"/>
      <c r="MWR112" s="0"/>
      <c r="MWS112" s="0"/>
      <c r="MWT112" s="0"/>
      <c r="MWU112" s="0"/>
      <c r="MWV112" s="0"/>
      <c r="MWW112" s="0"/>
      <c r="MWX112" s="0"/>
      <c r="MWY112" s="0"/>
      <c r="MWZ112" s="0"/>
      <c r="MXA112" s="0"/>
      <c r="MXB112" s="0"/>
      <c r="MXC112" s="0"/>
      <c r="MXD112" s="0"/>
      <c r="MXE112" s="0"/>
      <c r="MXF112" s="0"/>
      <c r="MXG112" s="0"/>
      <c r="MXH112" s="0"/>
      <c r="MXI112" s="0"/>
      <c r="MXJ112" s="0"/>
      <c r="MXK112" s="0"/>
      <c r="MXL112" s="0"/>
      <c r="MXM112" s="0"/>
      <c r="MXN112" s="0"/>
      <c r="MXO112" s="0"/>
      <c r="MXP112" s="0"/>
      <c r="MXQ112" s="0"/>
      <c r="MXR112" s="0"/>
      <c r="MXS112" s="0"/>
      <c r="MXT112" s="0"/>
      <c r="MXU112" s="0"/>
      <c r="MXV112" s="0"/>
      <c r="MXW112" s="0"/>
      <c r="MXX112" s="0"/>
      <c r="MXY112" s="0"/>
      <c r="MXZ112" s="0"/>
      <c r="MYA112" s="0"/>
      <c r="MYB112" s="0"/>
      <c r="MYC112" s="0"/>
      <c r="MYD112" s="0"/>
      <c r="MYE112" s="0"/>
      <c r="MYF112" s="0"/>
      <c r="MYG112" s="0"/>
      <c r="MYH112" s="0"/>
      <c r="MYI112" s="0"/>
      <c r="MYJ112" s="0"/>
      <c r="MYK112" s="0"/>
      <c r="MYL112" s="0"/>
      <c r="MYM112" s="0"/>
      <c r="MYN112" s="0"/>
      <c r="MYO112" s="0"/>
      <c r="MYP112" s="0"/>
      <c r="MYQ112" s="0"/>
      <c r="MYR112" s="0"/>
      <c r="MYS112" s="0"/>
      <c r="MYT112" s="0"/>
      <c r="MYU112" s="0"/>
      <c r="MYV112" s="0"/>
      <c r="MYW112" s="0"/>
      <c r="MYX112" s="0"/>
      <c r="MYY112" s="0"/>
      <c r="MYZ112" s="0"/>
      <c r="MZA112" s="0"/>
      <c r="MZB112" s="0"/>
      <c r="MZC112" s="0"/>
      <c r="MZD112" s="0"/>
      <c r="MZE112" s="0"/>
      <c r="MZF112" s="0"/>
      <c r="MZG112" s="0"/>
      <c r="MZH112" s="0"/>
      <c r="MZI112" s="0"/>
      <c r="MZJ112" s="0"/>
      <c r="MZK112" s="0"/>
      <c r="MZL112" s="0"/>
      <c r="MZM112" s="0"/>
      <c r="MZN112" s="0"/>
      <c r="MZO112" s="0"/>
      <c r="MZP112" s="0"/>
      <c r="MZQ112" s="0"/>
      <c r="MZR112" s="0"/>
      <c r="MZS112" s="0"/>
      <c r="MZT112" s="0"/>
      <c r="MZU112" s="0"/>
      <c r="MZV112" s="0"/>
      <c r="MZW112" s="0"/>
      <c r="MZX112" s="0"/>
      <c r="MZY112" s="0"/>
      <c r="MZZ112" s="0"/>
      <c r="NAA112" s="0"/>
      <c r="NAB112" s="0"/>
      <c r="NAC112" s="0"/>
      <c r="NAD112" s="0"/>
      <c r="NAE112" s="0"/>
      <c r="NAF112" s="0"/>
      <c r="NAG112" s="0"/>
      <c r="NAH112" s="0"/>
      <c r="NAI112" s="0"/>
      <c r="NAJ112" s="0"/>
      <c r="NAK112" s="0"/>
      <c r="NAL112" s="0"/>
      <c r="NAM112" s="0"/>
      <c r="NAN112" s="0"/>
      <c r="NAO112" s="0"/>
      <c r="NAP112" s="0"/>
      <c r="NAQ112" s="0"/>
      <c r="NAR112" s="0"/>
      <c r="NAS112" s="0"/>
      <c r="NAT112" s="0"/>
      <c r="NAU112" s="0"/>
      <c r="NAV112" s="0"/>
      <c r="NAW112" s="0"/>
      <c r="NAX112" s="0"/>
      <c r="NAY112" s="0"/>
      <c r="NAZ112" s="0"/>
      <c r="NBA112" s="0"/>
      <c r="NBB112" s="0"/>
      <c r="NBC112" s="0"/>
      <c r="NBD112" s="0"/>
      <c r="NBE112" s="0"/>
      <c r="NBF112" s="0"/>
      <c r="NBG112" s="0"/>
      <c r="NBH112" s="0"/>
      <c r="NBI112" s="0"/>
      <c r="NBJ112" s="0"/>
      <c r="NBK112" s="0"/>
      <c r="NBL112" s="0"/>
      <c r="NBM112" s="0"/>
      <c r="NBN112" s="0"/>
      <c r="NBO112" s="0"/>
      <c r="NBP112" s="0"/>
      <c r="NBQ112" s="0"/>
      <c r="NBR112" s="0"/>
      <c r="NBS112" s="0"/>
      <c r="NBT112" s="0"/>
      <c r="NBU112" s="0"/>
      <c r="NBV112" s="0"/>
      <c r="NBW112" s="0"/>
      <c r="NBX112" s="0"/>
      <c r="NBY112" s="0"/>
      <c r="NBZ112" s="0"/>
      <c r="NCA112" s="0"/>
      <c r="NCB112" s="0"/>
      <c r="NCC112" s="0"/>
      <c r="NCD112" s="0"/>
      <c r="NCE112" s="0"/>
      <c r="NCF112" s="0"/>
      <c r="NCG112" s="0"/>
      <c r="NCH112" s="0"/>
      <c r="NCI112" s="0"/>
      <c r="NCJ112" s="0"/>
      <c r="NCK112" s="0"/>
      <c r="NCL112" s="0"/>
      <c r="NCM112" s="0"/>
      <c r="NCN112" s="0"/>
      <c r="NCO112" s="0"/>
      <c r="NCP112" s="0"/>
      <c r="NCQ112" s="0"/>
      <c r="NCR112" s="0"/>
      <c r="NCS112" s="0"/>
      <c r="NCT112" s="0"/>
      <c r="NCU112" s="0"/>
      <c r="NCV112" s="0"/>
      <c r="NCW112" s="0"/>
      <c r="NCX112" s="0"/>
      <c r="NCY112" s="0"/>
      <c r="NCZ112" s="0"/>
      <c r="NDA112" s="0"/>
      <c r="NDB112" s="0"/>
      <c r="NDC112" s="0"/>
      <c r="NDD112" s="0"/>
      <c r="NDE112" s="0"/>
      <c r="NDF112" s="0"/>
      <c r="NDG112" s="0"/>
      <c r="NDH112" s="0"/>
      <c r="NDI112" s="0"/>
      <c r="NDJ112" s="0"/>
      <c r="NDK112" s="0"/>
      <c r="NDL112" s="0"/>
      <c r="NDM112" s="0"/>
      <c r="NDN112" s="0"/>
      <c r="NDO112" s="0"/>
      <c r="NDP112" s="0"/>
      <c r="NDQ112" s="0"/>
      <c r="NDR112" s="0"/>
      <c r="NDS112" s="0"/>
      <c r="NDT112" s="0"/>
      <c r="NDU112" s="0"/>
      <c r="NDV112" s="0"/>
      <c r="NDW112" s="0"/>
      <c r="NDX112" s="0"/>
      <c r="NDY112" s="0"/>
      <c r="NDZ112" s="0"/>
      <c r="NEA112" s="0"/>
      <c r="NEB112" s="0"/>
      <c r="NEC112" s="0"/>
      <c r="NED112" s="0"/>
      <c r="NEE112" s="0"/>
      <c r="NEF112" s="0"/>
      <c r="NEG112" s="0"/>
      <c r="NEH112" s="0"/>
      <c r="NEI112" s="0"/>
      <c r="NEJ112" s="0"/>
      <c r="NEK112" s="0"/>
      <c r="NEL112" s="0"/>
      <c r="NEM112" s="0"/>
      <c r="NEN112" s="0"/>
      <c r="NEO112" s="0"/>
      <c r="NEP112" s="0"/>
      <c r="NEQ112" s="0"/>
      <c r="NER112" s="0"/>
      <c r="NES112" s="0"/>
      <c r="NET112" s="0"/>
      <c r="NEU112" s="0"/>
      <c r="NEV112" s="0"/>
      <c r="NEW112" s="0"/>
      <c r="NEX112" s="0"/>
      <c r="NEY112" s="0"/>
      <c r="NEZ112" s="0"/>
      <c r="NFA112" s="0"/>
      <c r="NFB112" s="0"/>
      <c r="NFC112" s="0"/>
      <c r="NFD112" s="0"/>
      <c r="NFE112" s="0"/>
      <c r="NFF112" s="0"/>
      <c r="NFG112" s="0"/>
      <c r="NFH112" s="0"/>
      <c r="NFI112" s="0"/>
      <c r="NFJ112" s="0"/>
      <c r="NFK112" s="0"/>
      <c r="NFL112" s="0"/>
      <c r="NFM112" s="0"/>
      <c r="NFN112" s="0"/>
      <c r="NFO112" s="0"/>
      <c r="NFP112" s="0"/>
      <c r="NFQ112" s="0"/>
      <c r="NFR112" s="0"/>
      <c r="NFS112" s="0"/>
      <c r="NFT112" s="0"/>
      <c r="NFU112" s="0"/>
      <c r="NFV112" s="0"/>
      <c r="NFW112" s="0"/>
      <c r="NFX112" s="0"/>
      <c r="NFY112" s="0"/>
      <c r="NFZ112" s="0"/>
      <c r="NGA112" s="0"/>
      <c r="NGB112" s="0"/>
      <c r="NGC112" s="0"/>
      <c r="NGD112" s="0"/>
      <c r="NGE112" s="0"/>
      <c r="NGF112" s="0"/>
      <c r="NGG112" s="0"/>
      <c r="NGH112" s="0"/>
      <c r="NGI112" s="0"/>
      <c r="NGJ112" s="0"/>
      <c r="NGK112" s="0"/>
      <c r="NGL112" s="0"/>
      <c r="NGM112" s="0"/>
      <c r="NGN112" s="0"/>
      <c r="NGO112" s="0"/>
      <c r="NGP112" s="0"/>
      <c r="NGQ112" s="0"/>
      <c r="NGR112" s="0"/>
      <c r="NGS112" s="0"/>
      <c r="NGT112" s="0"/>
      <c r="NGU112" s="0"/>
      <c r="NGV112" s="0"/>
      <c r="NGW112" s="0"/>
      <c r="NGX112" s="0"/>
      <c r="NGY112" s="0"/>
      <c r="NGZ112" s="0"/>
      <c r="NHA112" s="0"/>
      <c r="NHB112" s="0"/>
      <c r="NHC112" s="0"/>
      <c r="NHD112" s="0"/>
      <c r="NHE112" s="0"/>
      <c r="NHF112" s="0"/>
      <c r="NHG112" s="0"/>
      <c r="NHH112" s="0"/>
      <c r="NHI112" s="0"/>
      <c r="NHJ112" s="0"/>
      <c r="NHK112" s="0"/>
      <c r="NHL112" s="0"/>
      <c r="NHM112" s="0"/>
      <c r="NHN112" s="0"/>
      <c r="NHO112" s="0"/>
      <c r="NHP112" s="0"/>
      <c r="NHQ112" s="0"/>
      <c r="NHR112" s="0"/>
      <c r="NHS112" s="0"/>
      <c r="NHT112" s="0"/>
      <c r="NHU112" s="0"/>
      <c r="NHV112" s="0"/>
      <c r="NHW112" s="0"/>
      <c r="NHX112" s="0"/>
      <c r="NHY112" s="0"/>
      <c r="NHZ112" s="0"/>
      <c r="NIA112" s="0"/>
      <c r="NIB112" s="0"/>
      <c r="NIC112" s="0"/>
      <c r="NID112" s="0"/>
      <c r="NIE112" s="0"/>
      <c r="NIF112" s="0"/>
      <c r="NIG112" s="0"/>
      <c r="NIH112" s="0"/>
      <c r="NII112" s="0"/>
      <c r="NIJ112" s="0"/>
      <c r="NIK112" s="0"/>
      <c r="NIL112" s="0"/>
      <c r="NIM112" s="0"/>
      <c r="NIN112" s="0"/>
      <c r="NIO112" s="0"/>
      <c r="NIP112" s="0"/>
      <c r="NIQ112" s="0"/>
      <c r="NIR112" s="0"/>
      <c r="NIS112" s="0"/>
      <c r="NIT112" s="0"/>
      <c r="NIU112" s="0"/>
      <c r="NIV112" s="0"/>
      <c r="NIW112" s="0"/>
      <c r="NIX112" s="0"/>
      <c r="NIY112" s="0"/>
      <c r="NIZ112" s="0"/>
      <c r="NJA112" s="0"/>
      <c r="NJB112" s="0"/>
      <c r="NJC112" s="0"/>
      <c r="NJD112" s="0"/>
      <c r="NJE112" s="0"/>
      <c r="NJF112" s="0"/>
      <c r="NJG112" s="0"/>
      <c r="NJH112" s="0"/>
      <c r="NJI112" s="0"/>
      <c r="NJJ112" s="0"/>
      <c r="NJK112" s="0"/>
      <c r="NJL112" s="0"/>
      <c r="NJM112" s="0"/>
      <c r="NJN112" s="0"/>
      <c r="NJO112" s="0"/>
      <c r="NJP112" s="0"/>
      <c r="NJQ112" s="0"/>
      <c r="NJR112" s="0"/>
      <c r="NJS112" s="0"/>
      <c r="NJT112" s="0"/>
      <c r="NJU112" s="0"/>
      <c r="NJV112" s="0"/>
      <c r="NJW112" s="0"/>
      <c r="NJX112" s="0"/>
      <c r="NJY112" s="0"/>
      <c r="NJZ112" s="0"/>
      <c r="NKA112" s="0"/>
      <c r="NKB112" s="0"/>
      <c r="NKC112" s="0"/>
      <c r="NKD112" s="0"/>
      <c r="NKE112" s="0"/>
      <c r="NKF112" s="0"/>
      <c r="NKG112" s="0"/>
      <c r="NKH112" s="0"/>
      <c r="NKI112" s="0"/>
      <c r="NKJ112" s="0"/>
      <c r="NKK112" s="0"/>
      <c r="NKL112" s="0"/>
      <c r="NKM112" s="0"/>
      <c r="NKN112" s="0"/>
      <c r="NKO112" s="0"/>
      <c r="NKP112" s="0"/>
      <c r="NKQ112" s="0"/>
      <c r="NKR112" s="0"/>
      <c r="NKS112" s="0"/>
      <c r="NKT112" s="0"/>
      <c r="NKU112" s="0"/>
      <c r="NKV112" s="0"/>
      <c r="NKW112" s="0"/>
      <c r="NKX112" s="0"/>
      <c r="NKY112" s="0"/>
      <c r="NKZ112" s="0"/>
      <c r="NLA112" s="0"/>
      <c r="NLB112" s="0"/>
      <c r="NLC112" s="0"/>
      <c r="NLD112" s="0"/>
      <c r="NLE112" s="0"/>
      <c r="NLF112" s="0"/>
      <c r="NLG112" s="0"/>
      <c r="NLH112" s="0"/>
      <c r="NLI112" s="0"/>
      <c r="NLJ112" s="0"/>
      <c r="NLK112" s="0"/>
      <c r="NLL112" s="0"/>
      <c r="NLM112" s="0"/>
      <c r="NLN112" s="0"/>
      <c r="NLO112" s="0"/>
      <c r="NLP112" s="0"/>
      <c r="NLQ112" s="0"/>
      <c r="NLR112" s="0"/>
      <c r="NLS112" s="0"/>
      <c r="NLT112" s="0"/>
      <c r="NLU112" s="0"/>
      <c r="NLV112" s="0"/>
      <c r="NLW112" s="0"/>
      <c r="NLX112" s="0"/>
      <c r="NLY112" s="0"/>
      <c r="NLZ112" s="0"/>
      <c r="NMA112" s="0"/>
      <c r="NMB112" s="0"/>
      <c r="NMC112" s="0"/>
      <c r="NMD112" s="0"/>
      <c r="NME112" s="0"/>
      <c r="NMF112" s="0"/>
      <c r="NMG112" s="0"/>
      <c r="NMH112" s="0"/>
      <c r="NMI112" s="0"/>
      <c r="NMJ112" s="0"/>
      <c r="NMK112" s="0"/>
      <c r="NML112" s="0"/>
      <c r="NMM112" s="0"/>
      <c r="NMN112" s="0"/>
      <c r="NMO112" s="0"/>
      <c r="NMP112" s="0"/>
      <c r="NMQ112" s="0"/>
      <c r="NMR112" s="0"/>
      <c r="NMS112" s="0"/>
      <c r="NMT112" s="0"/>
      <c r="NMU112" s="0"/>
      <c r="NMV112" s="0"/>
      <c r="NMW112" s="0"/>
      <c r="NMX112" s="0"/>
      <c r="NMY112" s="0"/>
      <c r="NMZ112" s="0"/>
      <c r="NNA112" s="0"/>
      <c r="NNB112" s="0"/>
      <c r="NNC112" s="0"/>
      <c r="NND112" s="0"/>
      <c r="NNE112" s="0"/>
      <c r="NNF112" s="0"/>
      <c r="NNG112" s="0"/>
      <c r="NNH112" s="0"/>
      <c r="NNI112" s="0"/>
      <c r="NNJ112" s="0"/>
      <c r="NNK112" s="0"/>
      <c r="NNL112" s="0"/>
      <c r="NNM112" s="0"/>
      <c r="NNN112" s="0"/>
      <c r="NNO112" s="0"/>
      <c r="NNP112" s="0"/>
      <c r="NNQ112" s="0"/>
      <c r="NNR112" s="0"/>
      <c r="NNS112" s="0"/>
      <c r="NNT112" s="0"/>
      <c r="NNU112" s="0"/>
      <c r="NNV112" s="0"/>
      <c r="NNW112" s="0"/>
      <c r="NNX112" s="0"/>
      <c r="NNY112" s="0"/>
      <c r="NNZ112" s="0"/>
      <c r="NOA112" s="0"/>
      <c r="NOB112" s="0"/>
      <c r="NOC112" s="0"/>
      <c r="NOD112" s="0"/>
      <c r="NOE112" s="0"/>
      <c r="NOF112" s="0"/>
      <c r="NOG112" s="0"/>
      <c r="NOH112" s="0"/>
      <c r="NOI112" s="0"/>
      <c r="NOJ112" s="0"/>
      <c r="NOK112" s="0"/>
      <c r="NOL112" s="0"/>
      <c r="NOM112" s="0"/>
      <c r="NON112" s="0"/>
      <c r="NOO112" s="0"/>
      <c r="NOP112" s="0"/>
      <c r="NOQ112" s="0"/>
      <c r="NOR112" s="0"/>
      <c r="NOS112" s="0"/>
      <c r="NOT112" s="0"/>
      <c r="NOU112" s="0"/>
      <c r="NOV112" s="0"/>
      <c r="NOW112" s="0"/>
      <c r="NOX112" s="0"/>
      <c r="NOY112" s="0"/>
      <c r="NOZ112" s="0"/>
      <c r="NPA112" s="0"/>
      <c r="NPB112" s="0"/>
      <c r="NPC112" s="0"/>
      <c r="NPD112" s="0"/>
      <c r="NPE112" s="0"/>
      <c r="NPF112" s="0"/>
      <c r="NPG112" s="0"/>
      <c r="NPH112" s="0"/>
      <c r="NPI112" s="0"/>
      <c r="NPJ112" s="0"/>
      <c r="NPK112" s="0"/>
      <c r="NPL112" s="0"/>
      <c r="NPM112" s="0"/>
      <c r="NPN112" s="0"/>
      <c r="NPO112" s="0"/>
      <c r="NPP112" s="0"/>
      <c r="NPQ112" s="0"/>
      <c r="NPR112" s="0"/>
      <c r="NPS112" s="0"/>
      <c r="NPT112" s="0"/>
      <c r="NPU112" s="0"/>
      <c r="NPV112" s="0"/>
      <c r="NPW112" s="0"/>
      <c r="NPX112" s="0"/>
      <c r="NPY112" s="0"/>
      <c r="NPZ112" s="0"/>
      <c r="NQA112" s="0"/>
      <c r="NQB112" s="0"/>
      <c r="NQC112" s="0"/>
      <c r="NQD112" s="0"/>
      <c r="NQE112" s="0"/>
      <c r="NQF112" s="0"/>
      <c r="NQG112" s="0"/>
      <c r="NQH112" s="0"/>
      <c r="NQI112" s="0"/>
      <c r="NQJ112" s="0"/>
      <c r="NQK112" s="0"/>
      <c r="NQL112" s="0"/>
      <c r="NQM112" s="0"/>
      <c r="NQN112" s="0"/>
      <c r="NQO112" s="0"/>
      <c r="NQP112" s="0"/>
      <c r="NQQ112" s="0"/>
      <c r="NQR112" s="0"/>
      <c r="NQS112" s="0"/>
      <c r="NQT112" s="0"/>
      <c r="NQU112" s="0"/>
      <c r="NQV112" s="0"/>
      <c r="NQW112" s="0"/>
      <c r="NQX112" s="0"/>
      <c r="NQY112" s="0"/>
      <c r="NQZ112" s="0"/>
      <c r="NRA112" s="0"/>
      <c r="NRB112" s="0"/>
      <c r="NRC112" s="0"/>
      <c r="NRD112" s="0"/>
      <c r="NRE112" s="0"/>
      <c r="NRF112" s="0"/>
      <c r="NRG112" s="0"/>
      <c r="NRH112" s="0"/>
      <c r="NRI112" s="0"/>
      <c r="NRJ112" s="0"/>
      <c r="NRK112" s="0"/>
      <c r="NRL112" s="0"/>
      <c r="NRM112" s="0"/>
      <c r="NRN112" s="0"/>
      <c r="NRO112" s="0"/>
      <c r="NRP112" s="0"/>
      <c r="NRQ112" s="0"/>
      <c r="NRR112" s="0"/>
      <c r="NRS112" s="0"/>
      <c r="NRT112" s="0"/>
      <c r="NRU112" s="0"/>
      <c r="NRV112" s="0"/>
      <c r="NRW112" s="0"/>
      <c r="NRX112" s="0"/>
      <c r="NRY112" s="0"/>
      <c r="NRZ112" s="0"/>
      <c r="NSA112" s="0"/>
      <c r="NSB112" s="0"/>
      <c r="NSC112" s="0"/>
      <c r="NSD112" s="0"/>
      <c r="NSE112" s="0"/>
      <c r="NSF112" s="0"/>
      <c r="NSG112" s="0"/>
      <c r="NSH112" s="0"/>
      <c r="NSI112" s="0"/>
      <c r="NSJ112" s="0"/>
      <c r="NSK112" s="0"/>
      <c r="NSL112" s="0"/>
      <c r="NSM112" s="0"/>
      <c r="NSN112" s="0"/>
      <c r="NSO112" s="0"/>
      <c r="NSP112" s="0"/>
      <c r="NSQ112" s="0"/>
      <c r="NSR112" s="0"/>
      <c r="NSS112" s="0"/>
      <c r="NST112" s="0"/>
      <c r="NSU112" s="0"/>
      <c r="NSV112" s="0"/>
      <c r="NSW112" s="0"/>
      <c r="NSX112" s="0"/>
      <c r="NSY112" s="0"/>
      <c r="NSZ112" s="0"/>
      <c r="NTA112" s="0"/>
      <c r="NTB112" s="0"/>
      <c r="NTC112" s="0"/>
      <c r="NTD112" s="0"/>
      <c r="NTE112" s="0"/>
      <c r="NTF112" s="0"/>
      <c r="NTG112" s="0"/>
      <c r="NTH112" s="0"/>
      <c r="NTI112" s="0"/>
      <c r="NTJ112" s="0"/>
      <c r="NTK112" s="0"/>
      <c r="NTL112" s="0"/>
      <c r="NTM112" s="0"/>
      <c r="NTN112" s="0"/>
      <c r="NTO112" s="0"/>
      <c r="NTP112" s="0"/>
      <c r="NTQ112" s="0"/>
      <c r="NTR112" s="0"/>
      <c r="NTS112" s="0"/>
      <c r="NTT112" s="0"/>
      <c r="NTU112" s="0"/>
      <c r="NTV112" s="0"/>
      <c r="NTW112" s="0"/>
      <c r="NTX112" s="0"/>
      <c r="NTY112" s="0"/>
      <c r="NTZ112" s="0"/>
      <c r="NUA112" s="0"/>
      <c r="NUB112" s="0"/>
      <c r="NUC112" s="0"/>
      <c r="NUD112" s="0"/>
      <c r="NUE112" s="0"/>
      <c r="NUF112" s="0"/>
      <c r="NUG112" s="0"/>
      <c r="NUH112" s="0"/>
      <c r="NUI112" s="0"/>
      <c r="NUJ112" s="0"/>
      <c r="NUK112" s="0"/>
      <c r="NUL112" s="0"/>
      <c r="NUM112" s="0"/>
      <c r="NUN112" s="0"/>
      <c r="NUO112" s="0"/>
      <c r="NUP112" s="0"/>
      <c r="NUQ112" s="0"/>
      <c r="NUR112" s="0"/>
      <c r="NUS112" s="0"/>
      <c r="NUT112" s="0"/>
      <c r="NUU112" s="0"/>
      <c r="NUV112" s="0"/>
      <c r="NUW112" s="0"/>
      <c r="NUX112" s="0"/>
      <c r="NUY112" s="0"/>
      <c r="NUZ112" s="0"/>
      <c r="NVA112" s="0"/>
      <c r="NVB112" s="0"/>
      <c r="NVC112" s="0"/>
      <c r="NVD112" s="0"/>
      <c r="NVE112" s="0"/>
      <c r="NVF112" s="0"/>
      <c r="NVG112" s="0"/>
      <c r="NVH112" s="0"/>
      <c r="NVI112" s="0"/>
      <c r="NVJ112" s="0"/>
      <c r="NVK112" s="0"/>
      <c r="NVL112" s="0"/>
      <c r="NVM112" s="0"/>
      <c r="NVN112" s="0"/>
      <c r="NVO112" s="0"/>
      <c r="NVP112" s="0"/>
      <c r="NVQ112" s="0"/>
      <c r="NVR112" s="0"/>
      <c r="NVS112" s="0"/>
      <c r="NVT112" s="0"/>
      <c r="NVU112" s="0"/>
      <c r="NVV112" s="0"/>
      <c r="NVW112" s="0"/>
      <c r="NVX112" s="0"/>
      <c r="NVY112" s="0"/>
      <c r="NVZ112" s="0"/>
      <c r="NWA112" s="0"/>
      <c r="NWB112" s="0"/>
      <c r="NWC112" s="0"/>
      <c r="NWD112" s="0"/>
      <c r="NWE112" s="0"/>
      <c r="NWF112" s="0"/>
      <c r="NWG112" s="0"/>
      <c r="NWH112" s="0"/>
      <c r="NWI112" s="0"/>
      <c r="NWJ112" s="0"/>
      <c r="NWK112" s="0"/>
      <c r="NWL112" s="0"/>
      <c r="NWM112" s="0"/>
      <c r="NWN112" s="0"/>
      <c r="NWO112" s="0"/>
      <c r="NWP112" s="0"/>
      <c r="NWQ112" s="0"/>
      <c r="NWR112" s="0"/>
      <c r="NWS112" s="0"/>
      <c r="NWT112" s="0"/>
      <c r="NWU112" s="0"/>
      <c r="NWV112" s="0"/>
      <c r="NWW112" s="0"/>
      <c r="NWX112" s="0"/>
      <c r="NWY112" s="0"/>
      <c r="NWZ112" s="0"/>
      <c r="NXA112" s="0"/>
      <c r="NXB112" s="0"/>
      <c r="NXC112" s="0"/>
      <c r="NXD112" s="0"/>
      <c r="NXE112" s="0"/>
      <c r="NXF112" s="0"/>
      <c r="NXG112" s="0"/>
      <c r="NXH112" s="0"/>
      <c r="NXI112" s="0"/>
      <c r="NXJ112" s="0"/>
      <c r="NXK112" s="0"/>
      <c r="NXL112" s="0"/>
      <c r="NXM112" s="0"/>
      <c r="NXN112" s="0"/>
      <c r="NXO112" s="0"/>
      <c r="NXP112" s="0"/>
      <c r="NXQ112" s="0"/>
      <c r="NXR112" s="0"/>
      <c r="NXS112" s="0"/>
      <c r="NXT112" s="0"/>
      <c r="NXU112" s="0"/>
      <c r="NXV112" s="0"/>
      <c r="NXW112" s="0"/>
      <c r="NXX112" s="0"/>
      <c r="NXY112" s="0"/>
      <c r="NXZ112" s="0"/>
      <c r="NYA112" s="0"/>
      <c r="NYB112" s="0"/>
      <c r="NYC112" s="0"/>
      <c r="NYD112" s="0"/>
      <c r="NYE112" s="0"/>
      <c r="NYF112" s="0"/>
      <c r="NYG112" s="0"/>
      <c r="NYH112" s="0"/>
      <c r="NYI112" s="0"/>
      <c r="NYJ112" s="0"/>
      <c r="NYK112" s="0"/>
      <c r="NYL112" s="0"/>
      <c r="NYM112" s="0"/>
      <c r="NYN112" s="0"/>
      <c r="NYO112" s="0"/>
      <c r="NYP112" s="0"/>
      <c r="NYQ112" s="0"/>
      <c r="NYR112" s="0"/>
      <c r="NYS112" s="0"/>
      <c r="NYT112" s="0"/>
      <c r="NYU112" s="0"/>
      <c r="NYV112" s="0"/>
      <c r="NYW112" s="0"/>
      <c r="NYX112" s="0"/>
      <c r="NYY112" s="0"/>
      <c r="NYZ112" s="0"/>
      <c r="NZA112" s="0"/>
      <c r="NZB112" s="0"/>
      <c r="NZC112" s="0"/>
      <c r="NZD112" s="0"/>
      <c r="NZE112" s="0"/>
      <c r="NZF112" s="0"/>
      <c r="NZG112" s="0"/>
      <c r="NZH112" s="0"/>
      <c r="NZI112" s="0"/>
      <c r="NZJ112" s="0"/>
      <c r="NZK112" s="0"/>
      <c r="NZL112" s="0"/>
      <c r="NZM112" s="0"/>
      <c r="NZN112" s="0"/>
      <c r="NZO112" s="0"/>
      <c r="NZP112" s="0"/>
      <c r="NZQ112" s="0"/>
      <c r="NZR112" s="0"/>
      <c r="NZS112" s="0"/>
      <c r="NZT112" s="0"/>
      <c r="NZU112" s="0"/>
      <c r="NZV112" s="0"/>
      <c r="NZW112" s="0"/>
      <c r="NZX112" s="0"/>
      <c r="NZY112" s="0"/>
      <c r="NZZ112" s="0"/>
      <c r="OAA112" s="0"/>
      <c r="OAB112" s="0"/>
      <c r="OAC112" s="0"/>
      <c r="OAD112" s="0"/>
      <c r="OAE112" s="0"/>
      <c r="OAF112" s="0"/>
      <c r="OAG112" s="0"/>
      <c r="OAH112" s="0"/>
      <c r="OAI112" s="0"/>
      <c r="OAJ112" s="0"/>
      <c r="OAK112" s="0"/>
      <c r="OAL112" s="0"/>
      <c r="OAM112" s="0"/>
      <c r="OAN112" s="0"/>
      <c r="OAO112" s="0"/>
      <c r="OAP112" s="0"/>
      <c r="OAQ112" s="0"/>
      <c r="OAR112" s="0"/>
      <c r="OAS112" s="0"/>
      <c r="OAT112" s="0"/>
      <c r="OAU112" s="0"/>
      <c r="OAV112" s="0"/>
      <c r="OAW112" s="0"/>
      <c r="OAX112" s="0"/>
      <c r="OAY112" s="0"/>
      <c r="OAZ112" s="0"/>
      <c r="OBA112" s="0"/>
      <c r="OBB112" s="0"/>
      <c r="OBC112" s="0"/>
      <c r="OBD112" s="0"/>
      <c r="OBE112" s="0"/>
      <c r="OBF112" s="0"/>
      <c r="OBG112" s="0"/>
      <c r="OBH112" s="0"/>
      <c r="OBI112" s="0"/>
      <c r="OBJ112" s="0"/>
      <c r="OBK112" s="0"/>
      <c r="OBL112" s="0"/>
      <c r="OBM112" s="0"/>
      <c r="OBN112" s="0"/>
      <c r="OBO112" s="0"/>
      <c r="OBP112" s="0"/>
      <c r="OBQ112" s="0"/>
      <c r="OBR112" s="0"/>
      <c r="OBS112" s="0"/>
      <c r="OBT112" s="0"/>
      <c r="OBU112" s="0"/>
      <c r="OBV112" s="0"/>
      <c r="OBW112" s="0"/>
      <c r="OBX112" s="0"/>
      <c r="OBY112" s="0"/>
      <c r="OBZ112" s="0"/>
      <c r="OCA112" s="0"/>
      <c r="OCB112" s="0"/>
      <c r="OCC112" s="0"/>
      <c r="OCD112" s="0"/>
      <c r="OCE112" s="0"/>
      <c r="OCF112" s="0"/>
      <c r="OCG112" s="0"/>
      <c r="OCH112" s="0"/>
      <c r="OCI112" s="0"/>
      <c r="OCJ112" s="0"/>
      <c r="OCK112" s="0"/>
      <c r="OCL112" s="0"/>
      <c r="OCM112" s="0"/>
      <c r="OCN112" s="0"/>
      <c r="OCO112" s="0"/>
      <c r="OCP112" s="0"/>
      <c r="OCQ112" s="0"/>
      <c r="OCR112" s="0"/>
      <c r="OCS112" s="0"/>
      <c r="OCT112" s="0"/>
      <c r="OCU112" s="0"/>
      <c r="OCV112" s="0"/>
      <c r="OCW112" s="0"/>
      <c r="OCX112" s="0"/>
      <c r="OCY112" s="0"/>
      <c r="OCZ112" s="0"/>
      <c r="ODA112" s="0"/>
      <c r="ODB112" s="0"/>
      <c r="ODC112" s="0"/>
      <c r="ODD112" s="0"/>
      <c r="ODE112" s="0"/>
      <c r="ODF112" s="0"/>
      <c r="ODG112" s="0"/>
      <c r="ODH112" s="0"/>
      <c r="ODI112" s="0"/>
      <c r="ODJ112" s="0"/>
      <c r="ODK112" s="0"/>
      <c r="ODL112" s="0"/>
      <c r="ODM112" s="0"/>
      <c r="ODN112" s="0"/>
      <c r="ODO112" s="0"/>
      <c r="ODP112" s="0"/>
      <c r="ODQ112" s="0"/>
      <c r="ODR112" s="0"/>
      <c r="ODS112" s="0"/>
      <c r="ODT112" s="0"/>
      <c r="ODU112" s="0"/>
      <c r="ODV112" s="0"/>
      <c r="ODW112" s="0"/>
      <c r="ODX112" s="0"/>
      <c r="ODY112" s="0"/>
      <c r="ODZ112" s="0"/>
      <c r="OEA112" s="0"/>
      <c r="OEB112" s="0"/>
      <c r="OEC112" s="0"/>
      <c r="OED112" s="0"/>
      <c r="OEE112" s="0"/>
      <c r="OEF112" s="0"/>
      <c r="OEG112" s="0"/>
      <c r="OEH112" s="0"/>
      <c r="OEI112" s="0"/>
      <c r="OEJ112" s="0"/>
      <c r="OEK112" s="0"/>
      <c r="OEL112" s="0"/>
      <c r="OEM112" s="0"/>
      <c r="OEN112" s="0"/>
      <c r="OEO112" s="0"/>
      <c r="OEP112" s="0"/>
      <c r="OEQ112" s="0"/>
      <c r="OER112" s="0"/>
      <c r="OES112" s="0"/>
      <c r="OET112" s="0"/>
      <c r="OEU112" s="0"/>
      <c r="OEV112" s="0"/>
      <c r="OEW112" s="0"/>
      <c r="OEX112" s="0"/>
      <c r="OEY112" s="0"/>
      <c r="OEZ112" s="0"/>
      <c r="OFA112" s="0"/>
      <c r="OFB112" s="0"/>
      <c r="OFC112" s="0"/>
      <c r="OFD112" s="0"/>
      <c r="OFE112" s="0"/>
      <c r="OFF112" s="0"/>
      <c r="OFG112" s="0"/>
      <c r="OFH112" s="0"/>
      <c r="OFI112" s="0"/>
      <c r="OFJ112" s="0"/>
      <c r="OFK112" s="0"/>
      <c r="OFL112" s="0"/>
      <c r="OFM112" s="0"/>
      <c r="OFN112" s="0"/>
      <c r="OFO112" s="0"/>
      <c r="OFP112" s="0"/>
      <c r="OFQ112" s="0"/>
      <c r="OFR112" s="0"/>
      <c r="OFS112" s="0"/>
      <c r="OFT112" s="0"/>
      <c r="OFU112" s="0"/>
      <c r="OFV112" s="0"/>
      <c r="OFW112" s="0"/>
      <c r="OFX112" s="0"/>
      <c r="OFY112" s="0"/>
      <c r="OFZ112" s="0"/>
      <c r="OGA112" s="0"/>
      <c r="OGB112" s="0"/>
      <c r="OGC112" s="0"/>
      <c r="OGD112" s="0"/>
      <c r="OGE112" s="0"/>
      <c r="OGF112" s="0"/>
      <c r="OGG112" s="0"/>
      <c r="OGH112" s="0"/>
      <c r="OGI112" s="0"/>
      <c r="OGJ112" s="0"/>
      <c r="OGK112" s="0"/>
      <c r="OGL112" s="0"/>
      <c r="OGM112" s="0"/>
      <c r="OGN112" s="0"/>
      <c r="OGO112" s="0"/>
      <c r="OGP112" s="0"/>
      <c r="OGQ112" s="0"/>
      <c r="OGR112" s="0"/>
      <c r="OGS112" s="0"/>
      <c r="OGT112" s="0"/>
      <c r="OGU112" s="0"/>
      <c r="OGV112" s="0"/>
      <c r="OGW112" s="0"/>
      <c r="OGX112" s="0"/>
      <c r="OGY112" s="0"/>
      <c r="OGZ112" s="0"/>
      <c r="OHA112" s="0"/>
      <c r="OHB112" s="0"/>
      <c r="OHC112" s="0"/>
      <c r="OHD112" s="0"/>
      <c r="OHE112" s="0"/>
      <c r="OHF112" s="0"/>
      <c r="OHG112" s="0"/>
      <c r="OHH112" s="0"/>
      <c r="OHI112" s="0"/>
      <c r="OHJ112" s="0"/>
      <c r="OHK112" s="0"/>
      <c r="OHL112" s="0"/>
      <c r="OHM112" s="0"/>
      <c r="OHN112" s="0"/>
      <c r="OHO112" s="0"/>
      <c r="OHP112" s="0"/>
      <c r="OHQ112" s="0"/>
      <c r="OHR112" s="0"/>
      <c r="OHS112" s="0"/>
      <c r="OHT112" s="0"/>
      <c r="OHU112" s="0"/>
      <c r="OHV112" s="0"/>
      <c r="OHW112" s="0"/>
      <c r="OHX112" s="0"/>
      <c r="OHY112" s="0"/>
      <c r="OHZ112" s="0"/>
      <c r="OIA112" s="0"/>
      <c r="OIB112" s="0"/>
      <c r="OIC112" s="0"/>
      <c r="OID112" s="0"/>
      <c r="OIE112" s="0"/>
      <c r="OIF112" s="0"/>
      <c r="OIG112" s="0"/>
      <c r="OIH112" s="0"/>
      <c r="OII112" s="0"/>
      <c r="OIJ112" s="0"/>
      <c r="OIK112" s="0"/>
      <c r="OIL112" s="0"/>
      <c r="OIM112" s="0"/>
      <c r="OIN112" s="0"/>
      <c r="OIO112" s="0"/>
      <c r="OIP112" s="0"/>
      <c r="OIQ112" s="0"/>
      <c r="OIR112" s="0"/>
      <c r="OIS112" s="0"/>
      <c r="OIT112" s="0"/>
      <c r="OIU112" s="0"/>
      <c r="OIV112" s="0"/>
      <c r="OIW112" s="0"/>
      <c r="OIX112" s="0"/>
      <c r="OIY112" s="0"/>
      <c r="OIZ112" s="0"/>
      <c r="OJA112" s="0"/>
      <c r="OJB112" s="0"/>
      <c r="OJC112" s="0"/>
      <c r="OJD112" s="0"/>
      <c r="OJE112" s="0"/>
      <c r="OJF112" s="0"/>
      <c r="OJG112" s="0"/>
      <c r="OJH112" s="0"/>
      <c r="OJI112" s="0"/>
      <c r="OJJ112" s="0"/>
      <c r="OJK112" s="0"/>
      <c r="OJL112" s="0"/>
      <c r="OJM112" s="0"/>
      <c r="OJN112" s="0"/>
      <c r="OJO112" s="0"/>
      <c r="OJP112" s="0"/>
      <c r="OJQ112" s="0"/>
      <c r="OJR112" s="0"/>
      <c r="OJS112" s="0"/>
      <c r="OJT112" s="0"/>
      <c r="OJU112" s="0"/>
      <c r="OJV112" s="0"/>
      <c r="OJW112" s="0"/>
      <c r="OJX112" s="0"/>
      <c r="OJY112" s="0"/>
      <c r="OJZ112" s="0"/>
      <c r="OKA112" s="0"/>
      <c r="OKB112" s="0"/>
      <c r="OKC112" s="0"/>
      <c r="OKD112" s="0"/>
      <c r="OKE112" s="0"/>
      <c r="OKF112" s="0"/>
      <c r="OKG112" s="0"/>
      <c r="OKH112" s="0"/>
      <c r="OKI112" s="0"/>
      <c r="OKJ112" s="0"/>
      <c r="OKK112" s="0"/>
      <c r="OKL112" s="0"/>
      <c r="OKM112" s="0"/>
      <c r="OKN112" s="0"/>
      <c r="OKO112" s="0"/>
      <c r="OKP112" s="0"/>
      <c r="OKQ112" s="0"/>
      <c r="OKR112" s="0"/>
      <c r="OKS112" s="0"/>
      <c r="OKT112" s="0"/>
      <c r="OKU112" s="0"/>
      <c r="OKV112" s="0"/>
      <c r="OKW112" s="0"/>
      <c r="OKX112" s="0"/>
      <c r="OKY112" s="0"/>
      <c r="OKZ112" s="0"/>
      <c r="OLA112" s="0"/>
      <c r="OLB112" s="0"/>
      <c r="OLC112" s="0"/>
      <c r="OLD112" s="0"/>
      <c r="OLE112" s="0"/>
      <c r="OLF112" s="0"/>
      <c r="OLG112" s="0"/>
      <c r="OLH112" s="0"/>
      <c r="OLI112" s="0"/>
      <c r="OLJ112" s="0"/>
      <c r="OLK112" s="0"/>
      <c r="OLL112" s="0"/>
      <c r="OLM112" s="0"/>
      <c r="OLN112" s="0"/>
      <c r="OLO112" s="0"/>
      <c r="OLP112" s="0"/>
      <c r="OLQ112" s="0"/>
      <c r="OLR112" s="0"/>
      <c r="OLS112" s="0"/>
      <c r="OLT112" s="0"/>
      <c r="OLU112" s="0"/>
      <c r="OLV112" s="0"/>
      <c r="OLW112" s="0"/>
      <c r="OLX112" s="0"/>
      <c r="OLY112" s="0"/>
      <c r="OLZ112" s="0"/>
      <c r="OMA112" s="0"/>
      <c r="OMB112" s="0"/>
      <c r="OMC112" s="0"/>
      <c r="OMD112" s="0"/>
      <c r="OME112" s="0"/>
      <c r="OMF112" s="0"/>
      <c r="OMG112" s="0"/>
      <c r="OMH112" s="0"/>
      <c r="OMI112" s="0"/>
      <c r="OMJ112" s="0"/>
      <c r="OMK112" s="0"/>
      <c r="OML112" s="0"/>
      <c r="OMM112" s="0"/>
      <c r="OMN112" s="0"/>
      <c r="OMO112" s="0"/>
      <c r="OMP112" s="0"/>
      <c r="OMQ112" s="0"/>
      <c r="OMR112" s="0"/>
      <c r="OMS112" s="0"/>
      <c r="OMT112" s="0"/>
      <c r="OMU112" s="0"/>
      <c r="OMV112" s="0"/>
      <c r="OMW112" s="0"/>
      <c r="OMX112" s="0"/>
      <c r="OMY112" s="0"/>
      <c r="OMZ112" s="0"/>
      <c r="ONA112" s="0"/>
      <c r="ONB112" s="0"/>
      <c r="ONC112" s="0"/>
      <c r="OND112" s="0"/>
      <c r="ONE112" s="0"/>
      <c r="ONF112" s="0"/>
      <c r="ONG112" s="0"/>
      <c r="ONH112" s="0"/>
      <c r="ONI112" s="0"/>
      <c r="ONJ112" s="0"/>
      <c r="ONK112" s="0"/>
      <c r="ONL112" s="0"/>
      <c r="ONM112" s="0"/>
      <c r="ONN112" s="0"/>
      <c r="ONO112" s="0"/>
      <c r="ONP112" s="0"/>
      <c r="ONQ112" s="0"/>
      <c r="ONR112" s="0"/>
      <c r="ONS112" s="0"/>
      <c r="ONT112" s="0"/>
      <c r="ONU112" s="0"/>
      <c r="ONV112" s="0"/>
      <c r="ONW112" s="0"/>
      <c r="ONX112" s="0"/>
      <c r="ONY112" s="0"/>
      <c r="ONZ112" s="0"/>
      <c r="OOA112" s="0"/>
      <c r="OOB112" s="0"/>
      <c r="OOC112" s="0"/>
      <c r="OOD112" s="0"/>
      <c r="OOE112" s="0"/>
      <c r="OOF112" s="0"/>
      <c r="OOG112" s="0"/>
      <c r="OOH112" s="0"/>
      <c r="OOI112" s="0"/>
      <c r="OOJ112" s="0"/>
      <c r="OOK112" s="0"/>
      <c r="OOL112" s="0"/>
      <c r="OOM112" s="0"/>
      <c r="OON112" s="0"/>
      <c r="OOO112" s="0"/>
      <c r="OOP112" s="0"/>
      <c r="OOQ112" s="0"/>
      <c r="OOR112" s="0"/>
      <c r="OOS112" s="0"/>
      <c r="OOT112" s="0"/>
      <c r="OOU112" s="0"/>
      <c r="OOV112" s="0"/>
      <c r="OOW112" s="0"/>
      <c r="OOX112" s="0"/>
      <c r="OOY112" s="0"/>
      <c r="OOZ112" s="0"/>
      <c r="OPA112" s="0"/>
      <c r="OPB112" s="0"/>
      <c r="OPC112" s="0"/>
      <c r="OPD112" s="0"/>
      <c r="OPE112" s="0"/>
      <c r="OPF112" s="0"/>
      <c r="OPG112" s="0"/>
      <c r="OPH112" s="0"/>
      <c r="OPI112" s="0"/>
      <c r="OPJ112" s="0"/>
      <c r="OPK112" s="0"/>
      <c r="OPL112" s="0"/>
      <c r="OPM112" s="0"/>
      <c r="OPN112" s="0"/>
      <c r="OPO112" s="0"/>
      <c r="OPP112" s="0"/>
      <c r="OPQ112" s="0"/>
      <c r="OPR112" s="0"/>
      <c r="OPS112" s="0"/>
      <c r="OPT112" s="0"/>
      <c r="OPU112" s="0"/>
      <c r="OPV112" s="0"/>
      <c r="OPW112" s="0"/>
      <c r="OPX112" s="0"/>
      <c r="OPY112" s="0"/>
      <c r="OPZ112" s="0"/>
      <c r="OQA112" s="0"/>
      <c r="OQB112" s="0"/>
      <c r="OQC112" s="0"/>
      <c r="OQD112" s="0"/>
      <c r="OQE112" s="0"/>
      <c r="OQF112" s="0"/>
      <c r="OQG112" s="0"/>
      <c r="OQH112" s="0"/>
      <c r="OQI112" s="0"/>
      <c r="OQJ112" s="0"/>
      <c r="OQK112" s="0"/>
      <c r="OQL112" s="0"/>
      <c r="OQM112" s="0"/>
      <c r="OQN112" s="0"/>
      <c r="OQO112" s="0"/>
      <c r="OQP112" s="0"/>
      <c r="OQQ112" s="0"/>
      <c r="OQR112" s="0"/>
      <c r="OQS112" s="0"/>
      <c r="OQT112" s="0"/>
      <c r="OQU112" s="0"/>
      <c r="OQV112" s="0"/>
      <c r="OQW112" s="0"/>
      <c r="OQX112" s="0"/>
      <c r="OQY112" s="0"/>
      <c r="OQZ112" s="0"/>
      <c r="ORA112" s="0"/>
      <c r="ORB112" s="0"/>
      <c r="ORC112" s="0"/>
      <c r="ORD112" s="0"/>
      <c r="ORE112" s="0"/>
      <c r="ORF112" s="0"/>
      <c r="ORG112" s="0"/>
      <c r="ORH112" s="0"/>
      <c r="ORI112" s="0"/>
      <c r="ORJ112" s="0"/>
      <c r="ORK112" s="0"/>
      <c r="ORL112" s="0"/>
      <c r="ORM112" s="0"/>
      <c r="ORN112" s="0"/>
      <c r="ORO112" s="0"/>
      <c r="ORP112" s="0"/>
      <c r="ORQ112" s="0"/>
      <c r="ORR112" s="0"/>
      <c r="ORS112" s="0"/>
      <c r="ORT112" s="0"/>
      <c r="ORU112" s="0"/>
      <c r="ORV112" s="0"/>
      <c r="ORW112" s="0"/>
      <c r="ORX112" s="0"/>
      <c r="ORY112" s="0"/>
      <c r="ORZ112" s="0"/>
      <c r="OSA112" s="0"/>
      <c r="OSB112" s="0"/>
      <c r="OSC112" s="0"/>
      <c r="OSD112" s="0"/>
      <c r="OSE112" s="0"/>
      <c r="OSF112" s="0"/>
      <c r="OSG112" s="0"/>
      <c r="OSH112" s="0"/>
      <c r="OSI112" s="0"/>
      <c r="OSJ112" s="0"/>
      <c r="OSK112" s="0"/>
      <c r="OSL112" s="0"/>
      <c r="OSM112" s="0"/>
      <c r="OSN112" s="0"/>
      <c r="OSO112" s="0"/>
      <c r="OSP112" s="0"/>
      <c r="OSQ112" s="0"/>
      <c r="OSR112" s="0"/>
      <c r="OSS112" s="0"/>
      <c r="OST112" s="0"/>
      <c r="OSU112" s="0"/>
      <c r="OSV112" s="0"/>
      <c r="OSW112" s="0"/>
      <c r="OSX112" s="0"/>
      <c r="OSY112" s="0"/>
      <c r="OSZ112" s="0"/>
      <c r="OTA112" s="0"/>
      <c r="OTB112" s="0"/>
      <c r="OTC112" s="0"/>
      <c r="OTD112" s="0"/>
      <c r="OTE112" s="0"/>
      <c r="OTF112" s="0"/>
      <c r="OTG112" s="0"/>
      <c r="OTH112" s="0"/>
      <c r="OTI112" s="0"/>
      <c r="OTJ112" s="0"/>
      <c r="OTK112" s="0"/>
      <c r="OTL112" s="0"/>
      <c r="OTM112" s="0"/>
      <c r="OTN112" s="0"/>
      <c r="OTO112" s="0"/>
      <c r="OTP112" s="0"/>
      <c r="OTQ112" s="0"/>
      <c r="OTR112" s="0"/>
      <c r="OTS112" s="0"/>
      <c r="OTT112" s="0"/>
      <c r="OTU112" s="0"/>
      <c r="OTV112" s="0"/>
      <c r="OTW112" s="0"/>
      <c r="OTX112" s="0"/>
      <c r="OTY112" s="0"/>
      <c r="OTZ112" s="0"/>
      <c r="OUA112" s="0"/>
      <c r="OUB112" s="0"/>
      <c r="OUC112" s="0"/>
      <c r="OUD112" s="0"/>
      <c r="OUE112" s="0"/>
      <c r="OUF112" s="0"/>
      <c r="OUG112" s="0"/>
      <c r="OUH112" s="0"/>
      <c r="OUI112" s="0"/>
      <c r="OUJ112" s="0"/>
      <c r="OUK112" s="0"/>
      <c r="OUL112" s="0"/>
      <c r="OUM112" s="0"/>
      <c r="OUN112" s="0"/>
      <c r="OUO112" s="0"/>
      <c r="OUP112" s="0"/>
      <c r="OUQ112" s="0"/>
      <c r="OUR112" s="0"/>
      <c r="OUS112" s="0"/>
      <c r="OUT112" s="0"/>
      <c r="OUU112" s="0"/>
      <c r="OUV112" s="0"/>
      <c r="OUW112" s="0"/>
      <c r="OUX112" s="0"/>
      <c r="OUY112" s="0"/>
      <c r="OUZ112" s="0"/>
      <c r="OVA112" s="0"/>
      <c r="OVB112" s="0"/>
      <c r="OVC112" s="0"/>
      <c r="OVD112" s="0"/>
      <c r="OVE112" s="0"/>
      <c r="OVF112" s="0"/>
      <c r="OVG112" s="0"/>
      <c r="OVH112" s="0"/>
      <c r="OVI112" s="0"/>
      <c r="OVJ112" s="0"/>
      <c r="OVK112" s="0"/>
      <c r="OVL112" s="0"/>
      <c r="OVM112" s="0"/>
      <c r="OVN112" s="0"/>
      <c r="OVO112" s="0"/>
      <c r="OVP112" s="0"/>
      <c r="OVQ112" s="0"/>
      <c r="OVR112" s="0"/>
      <c r="OVS112" s="0"/>
      <c r="OVT112" s="0"/>
      <c r="OVU112" s="0"/>
      <c r="OVV112" s="0"/>
      <c r="OVW112" s="0"/>
      <c r="OVX112" s="0"/>
      <c r="OVY112" s="0"/>
      <c r="OVZ112" s="0"/>
      <c r="OWA112" s="0"/>
      <c r="OWB112" s="0"/>
      <c r="OWC112" s="0"/>
      <c r="OWD112" s="0"/>
      <c r="OWE112" s="0"/>
      <c r="OWF112" s="0"/>
      <c r="OWG112" s="0"/>
      <c r="OWH112" s="0"/>
      <c r="OWI112" s="0"/>
      <c r="OWJ112" s="0"/>
      <c r="OWK112" s="0"/>
      <c r="OWL112" s="0"/>
      <c r="OWM112" s="0"/>
      <c r="OWN112" s="0"/>
      <c r="OWO112" s="0"/>
      <c r="OWP112" s="0"/>
      <c r="OWQ112" s="0"/>
      <c r="OWR112" s="0"/>
      <c r="OWS112" s="0"/>
      <c r="OWT112" s="0"/>
      <c r="OWU112" s="0"/>
      <c r="OWV112" s="0"/>
      <c r="OWW112" s="0"/>
      <c r="OWX112" s="0"/>
      <c r="OWY112" s="0"/>
      <c r="OWZ112" s="0"/>
      <c r="OXA112" s="0"/>
      <c r="OXB112" s="0"/>
      <c r="OXC112" s="0"/>
      <c r="OXD112" s="0"/>
      <c r="OXE112" s="0"/>
      <c r="OXF112" s="0"/>
      <c r="OXG112" s="0"/>
      <c r="OXH112" s="0"/>
      <c r="OXI112" s="0"/>
      <c r="OXJ112" s="0"/>
      <c r="OXK112" s="0"/>
      <c r="OXL112" s="0"/>
      <c r="OXM112" s="0"/>
      <c r="OXN112" s="0"/>
      <c r="OXO112" s="0"/>
      <c r="OXP112" s="0"/>
      <c r="OXQ112" s="0"/>
      <c r="OXR112" s="0"/>
      <c r="OXS112" s="0"/>
      <c r="OXT112" s="0"/>
      <c r="OXU112" s="0"/>
      <c r="OXV112" s="0"/>
      <c r="OXW112" s="0"/>
      <c r="OXX112" s="0"/>
      <c r="OXY112" s="0"/>
      <c r="OXZ112" s="0"/>
      <c r="OYA112" s="0"/>
      <c r="OYB112" s="0"/>
      <c r="OYC112" s="0"/>
      <c r="OYD112" s="0"/>
      <c r="OYE112" s="0"/>
      <c r="OYF112" s="0"/>
      <c r="OYG112" s="0"/>
      <c r="OYH112" s="0"/>
      <c r="OYI112" s="0"/>
      <c r="OYJ112" s="0"/>
      <c r="OYK112" s="0"/>
      <c r="OYL112" s="0"/>
      <c r="OYM112" s="0"/>
      <c r="OYN112" s="0"/>
      <c r="OYO112" s="0"/>
      <c r="OYP112" s="0"/>
      <c r="OYQ112" s="0"/>
      <c r="OYR112" s="0"/>
      <c r="OYS112" s="0"/>
      <c r="OYT112" s="0"/>
      <c r="OYU112" s="0"/>
      <c r="OYV112" s="0"/>
      <c r="OYW112" s="0"/>
      <c r="OYX112" s="0"/>
      <c r="OYY112" s="0"/>
      <c r="OYZ112" s="0"/>
      <c r="OZA112" s="0"/>
      <c r="OZB112" s="0"/>
      <c r="OZC112" s="0"/>
      <c r="OZD112" s="0"/>
      <c r="OZE112" s="0"/>
      <c r="OZF112" s="0"/>
      <c r="OZG112" s="0"/>
      <c r="OZH112" s="0"/>
      <c r="OZI112" s="0"/>
      <c r="OZJ112" s="0"/>
      <c r="OZK112" s="0"/>
      <c r="OZL112" s="0"/>
      <c r="OZM112" s="0"/>
      <c r="OZN112" s="0"/>
      <c r="OZO112" s="0"/>
      <c r="OZP112" s="0"/>
      <c r="OZQ112" s="0"/>
      <c r="OZR112" s="0"/>
      <c r="OZS112" s="0"/>
      <c r="OZT112" s="0"/>
      <c r="OZU112" s="0"/>
      <c r="OZV112" s="0"/>
      <c r="OZW112" s="0"/>
      <c r="OZX112" s="0"/>
      <c r="OZY112" s="0"/>
      <c r="OZZ112" s="0"/>
      <c r="PAA112" s="0"/>
      <c r="PAB112" s="0"/>
      <c r="PAC112" s="0"/>
      <c r="PAD112" s="0"/>
      <c r="PAE112" s="0"/>
      <c r="PAF112" s="0"/>
      <c r="PAG112" s="0"/>
      <c r="PAH112" s="0"/>
      <c r="PAI112" s="0"/>
      <c r="PAJ112" s="0"/>
      <c r="PAK112" s="0"/>
      <c r="PAL112" s="0"/>
      <c r="PAM112" s="0"/>
      <c r="PAN112" s="0"/>
      <c r="PAO112" s="0"/>
      <c r="PAP112" s="0"/>
      <c r="PAQ112" s="0"/>
      <c r="PAR112" s="0"/>
      <c r="PAS112" s="0"/>
      <c r="PAT112" s="0"/>
      <c r="PAU112" s="0"/>
      <c r="PAV112" s="0"/>
      <c r="PAW112" s="0"/>
      <c r="PAX112" s="0"/>
      <c r="PAY112" s="0"/>
      <c r="PAZ112" s="0"/>
      <c r="PBA112" s="0"/>
      <c r="PBB112" s="0"/>
      <c r="PBC112" s="0"/>
      <c r="PBD112" s="0"/>
      <c r="PBE112" s="0"/>
      <c r="PBF112" s="0"/>
      <c r="PBG112" s="0"/>
      <c r="PBH112" s="0"/>
      <c r="PBI112" s="0"/>
      <c r="PBJ112" s="0"/>
      <c r="PBK112" s="0"/>
      <c r="PBL112" s="0"/>
      <c r="PBM112" s="0"/>
      <c r="PBN112" s="0"/>
      <c r="PBO112" s="0"/>
      <c r="PBP112" s="0"/>
      <c r="PBQ112" s="0"/>
      <c r="PBR112" s="0"/>
      <c r="PBS112" s="0"/>
      <c r="PBT112" s="0"/>
      <c r="PBU112" s="0"/>
      <c r="PBV112" s="0"/>
      <c r="PBW112" s="0"/>
      <c r="PBX112" s="0"/>
      <c r="PBY112" s="0"/>
      <c r="PBZ112" s="0"/>
      <c r="PCA112" s="0"/>
      <c r="PCB112" s="0"/>
      <c r="PCC112" s="0"/>
      <c r="PCD112" s="0"/>
      <c r="PCE112" s="0"/>
      <c r="PCF112" s="0"/>
      <c r="PCG112" s="0"/>
      <c r="PCH112" s="0"/>
      <c r="PCI112" s="0"/>
      <c r="PCJ112" s="0"/>
      <c r="PCK112" s="0"/>
      <c r="PCL112" s="0"/>
      <c r="PCM112" s="0"/>
      <c r="PCN112" s="0"/>
      <c r="PCO112" s="0"/>
      <c r="PCP112" s="0"/>
      <c r="PCQ112" s="0"/>
      <c r="PCR112" s="0"/>
      <c r="PCS112" s="0"/>
      <c r="PCT112" s="0"/>
      <c r="PCU112" s="0"/>
      <c r="PCV112" s="0"/>
      <c r="PCW112" s="0"/>
      <c r="PCX112" s="0"/>
      <c r="PCY112" s="0"/>
      <c r="PCZ112" s="0"/>
      <c r="PDA112" s="0"/>
      <c r="PDB112" s="0"/>
      <c r="PDC112" s="0"/>
      <c r="PDD112" s="0"/>
      <c r="PDE112" s="0"/>
      <c r="PDF112" s="0"/>
      <c r="PDG112" s="0"/>
      <c r="PDH112" s="0"/>
      <c r="PDI112" s="0"/>
      <c r="PDJ112" s="0"/>
      <c r="PDK112" s="0"/>
      <c r="PDL112" s="0"/>
      <c r="PDM112" s="0"/>
      <c r="PDN112" s="0"/>
      <c r="PDO112" s="0"/>
      <c r="PDP112" s="0"/>
      <c r="PDQ112" s="0"/>
      <c r="PDR112" s="0"/>
      <c r="PDS112" s="0"/>
      <c r="PDT112" s="0"/>
      <c r="PDU112" s="0"/>
      <c r="PDV112" s="0"/>
      <c r="PDW112" s="0"/>
      <c r="PDX112" s="0"/>
      <c r="PDY112" s="0"/>
      <c r="PDZ112" s="0"/>
      <c r="PEA112" s="0"/>
      <c r="PEB112" s="0"/>
      <c r="PEC112" s="0"/>
      <c r="PED112" s="0"/>
      <c r="PEE112" s="0"/>
      <c r="PEF112" s="0"/>
      <c r="PEG112" s="0"/>
      <c r="PEH112" s="0"/>
      <c r="PEI112" s="0"/>
      <c r="PEJ112" s="0"/>
      <c r="PEK112" s="0"/>
      <c r="PEL112" s="0"/>
      <c r="PEM112" s="0"/>
      <c r="PEN112" s="0"/>
      <c r="PEO112" s="0"/>
      <c r="PEP112" s="0"/>
      <c r="PEQ112" s="0"/>
      <c r="PER112" s="0"/>
      <c r="PES112" s="0"/>
      <c r="PET112" s="0"/>
      <c r="PEU112" s="0"/>
      <c r="PEV112" s="0"/>
      <c r="PEW112" s="0"/>
      <c r="PEX112" s="0"/>
      <c r="PEY112" s="0"/>
      <c r="PEZ112" s="0"/>
      <c r="PFA112" s="0"/>
      <c r="PFB112" s="0"/>
      <c r="PFC112" s="0"/>
      <c r="PFD112" s="0"/>
      <c r="PFE112" s="0"/>
      <c r="PFF112" s="0"/>
      <c r="PFG112" s="0"/>
      <c r="PFH112" s="0"/>
      <c r="PFI112" s="0"/>
      <c r="PFJ112" s="0"/>
      <c r="PFK112" s="0"/>
      <c r="PFL112" s="0"/>
      <c r="PFM112" s="0"/>
      <c r="PFN112" s="0"/>
      <c r="PFO112" s="0"/>
      <c r="PFP112" s="0"/>
      <c r="PFQ112" s="0"/>
      <c r="PFR112" s="0"/>
      <c r="PFS112" s="0"/>
      <c r="PFT112" s="0"/>
      <c r="PFU112" s="0"/>
      <c r="PFV112" s="0"/>
      <c r="PFW112" s="0"/>
      <c r="PFX112" s="0"/>
      <c r="PFY112" s="0"/>
      <c r="PFZ112" s="0"/>
      <c r="PGA112" s="0"/>
      <c r="PGB112" s="0"/>
      <c r="PGC112" s="0"/>
      <c r="PGD112" s="0"/>
      <c r="PGE112" s="0"/>
      <c r="PGF112" s="0"/>
      <c r="PGG112" s="0"/>
      <c r="PGH112" s="0"/>
      <c r="PGI112" s="0"/>
      <c r="PGJ112" s="0"/>
      <c r="PGK112" s="0"/>
      <c r="PGL112" s="0"/>
      <c r="PGM112" s="0"/>
      <c r="PGN112" s="0"/>
      <c r="PGO112" s="0"/>
      <c r="PGP112" s="0"/>
      <c r="PGQ112" s="0"/>
      <c r="PGR112" s="0"/>
      <c r="PGS112" s="0"/>
      <c r="PGT112" s="0"/>
      <c r="PGU112" s="0"/>
      <c r="PGV112" s="0"/>
      <c r="PGW112" s="0"/>
      <c r="PGX112" s="0"/>
      <c r="PGY112" s="0"/>
      <c r="PGZ112" s="0"/>
      <c r="PHA112" s="0"/>
      <c r="PHB112" s="0"/>
      <c r="PHC112" s="0"/>
      <c r="PHD112" s="0"/>
      <c r="PHE112" s="0"/>
      <c r="PHF112" s="0"/>
      <c r="PHG112" s="0"/>
      <c r="PHH112" s="0"/>
      <c r="PHI112" s="0"/>
      <c r="PHJ112" s="0"/>
      <c r="PHK112" s="0"/>
      <c r="PHL112" s="0"/>
      <c r="PHM112" s="0"/>
      <c r="PHN112" s="0"/>
      <c r="PHO112" s="0"/>
      <c r="PHP112" s="0"/>
      <c r="PHQ112" s="0"/>
      <c r="PHR112" s="0"/>
      <c r="PHS112" s="0"/>
      <c r="PHT112" s="0"/>
      <c r="PHU112" s="0"/>
      <c r="PHV112" s="0"/>
      <c r="PHW112" s="0"/>
      <c r="PHX112" s="0"/>
      <c r="PHY112" s="0"/>
      <c r="PHZ112" s="0"/>
      <c r="PIA112" s="0"/>
      <c r="PIB112" s="0"/>
      <c r="PIC112" s="0"/>
      <c r="PID112" s="0"/>
      <c r="PIE112" s="0"/>
      <c r="PIF112" s="0"/>
      <c r="PIG112" s="0"/>
      <c r="PIH112" s="0"/>
      <c r="PII112" s="0"/>
      <c r="PIJ112" s="0"/>
      <c r="PIK112" s="0"/>
      <c r="PIL112" s="0"/>
      <c r="PIM112" s="0"/>
      <c r="PIN112" s="0"/>
      <c r="PIO112" s="0"/>
      <c r="PIP112" s="0"/>
      <c r="PIQ112" s="0"/>
      <c r="PIR112" s="0"/>
      <c r="PIS112" s="0"/>
      <c r="PIT112" s="0"/>
      <c r="PIU112" s="0"/>
      <c r="PIV112" s="0"/>
      <c r="PIW112" s="0"/>
      <c r="PIX112" s="0"/>
      <c r="PIY112" s="0"/>
      <c r="PIZ112" s="0"/>
      <c r="PJA112" s="0"/>
      <c r="PJB112" s="0"/>
      <c r="PJC112" s="0"/>
      <c r="PJD112" s="0"/>
      <c r="PJE112" s="0"/>
      <c r="PJF112" s="0"/>
      <c r="PJG112" s="0"/>
      <c r="PJH112" s="0"/>
      <c r="PJI112" s="0"/>
      <c r="PJJ112" s="0"/>
      <c r="PJK112" s="0"/>
      <c r="PJL112" s="0"/>
      <c r="PJM112" s="0"/>
      <c r="PJN112" s="0"/>
      <c r="PJO112" s="0"/>
      <c r="PJP112" s="0"/>
      <c r="PJQ112" s="0"/>
      <c r="PJR112" s="0"/>
      <c r="PJS112" s="0"/>
      <c r="PJT112" s="0"/>
      <c r="PJU112" s="0"/>
      <c r="PJV112" s="0"/>
      <c r="PJW112" s="0"/>
      <c r="PJX112" s="0"/>
      <c r="PJY112" s="0"/>
      <c r="PJZ112" s="0"/>
      <c r="PKA112" s="0"/>
      <c r="PKB112" s="0"/>
      <c r="PKC112" s="0"/>
      <c r="PKD112" s="0"/>
      <c r="PKE112" s="0"/>
      <c r="PKF112" s="0"/>
      <c r="PKG112" s="0"/>
      <c r="PKH112" s="0"/>
      <c r="PKI112" s="0"/>
      <c r="PKJ112" s="0"/>
      <c r="PKK112" s="0"/>
      <c r="PKL112" s="0"/>
      <c r="PKM112" s="0"/>
      <c r="PKN112" s="0"/>
      <c r="PKO112" s="0"/>
      <c r="PKP112" s="0"/>
      <c r="PKQ112" s="0"/>
      <c r="PKR112" s="0"/>
      <c r="PKS112" s="0"/>
      <c r="PKT112" s="0"/>
      <c r="PKU112" s="0"/>
      <c r="PKV112" s="0"/>
      <c r="PKW112" s="0"/>
      <c r="PKX112" s="0"/>
      <c r="PKY112" s="0"/>
      <c r="PKZ112" s="0"/>
      <c r="PLA112" s="0"/>
      <c r="PLB112" s="0"/>
      <c r="PLC112" s="0"/>
      <c r="PLD112" s="0"/>
      <c r="PLE112" s="0"/>
      <c r="PLF112" s="0"/>
      <c r="PLG112" s="0"/>
      <c r="PLH112" s="0"/>
      <c r="PLI112" s="0"/>
      <c r="PLJ112" s="0"/>
      <c r="PLK112" s="0"/>
      <c r="PLL112" s="0"/>
      <c r="PLM112" s="0"/>
      <c r="PLN112" s="0"/>
      <c r="PLO112" s="0"/>
      <c r="PLP112" s="0"/>
      <c r="PLQ112" s="0"/>
      <c r="PLR112" s="0"/>
      <c r="PLS112" s="0"/>
      <c r="PLT112" s="0"/>
      <c r="PLU112" s="0"/>
      <c r="PLV112" s="0"/>
      <c r="PLW112" s="0"/>
      <c r="PLX112" s="0"/>
      <c r="PLY112" s="0"/>
      <c r="PLZ112" s="0"/>
      <c r="PMA112" s="0"/>
      <c r="PMB112" s="0"/>
      <c r="PMC112" s="0"/>
      <c r="PMD112" s="0"/>
      <c r="PME112" s="0"/>
      <c r="PMF112" s="0"/>
      <c r="PMG112" s="0"/>
      <c r="PMH112" s="0"/>
      <c r="PMI112" s="0"/>
      <c r="PMJ112" s="0"/>
      <c r="PMK112" s="0"/>
      <c r="PML112" s="0"/>
      <c r="PMM112" s="0"/>
      <c r="PMN112" s="0"/>
      <c r="PMO112" s="0"/>
      <c r="PMP112" s="0"/>
      <c r="PMQ112" s="0"/>
      <c r="PMR112" s="0"/>
      <c r="PMS112" s="0"/>
      <c r="PMT112" s="0"/>
      <c r="PMU112" s="0"/>
      <c r="PMV112" s="0"/>
      <c r="PMW112" s="0"/>
      <c r="PMX112" s="0"/>
      <c r="PMY112" s="0"/>
      <c r="PMZ112" s="0"/>
      <c r="PNA112" s="0"/>
      <c r="PNB112" s="0"/>
      <c r="PNC112" s="0"/>
      <c r="PND112" s="0"/>
      <c r="PNE112" s="0"/>
      <c r="PNF112" s="0"/>
      <c r="PNG112" s="0"/>
      <c r="PNH112" s="0"/>
      <c r="PNI112" s="0"/>
      <c r="PNJ112" s="0"/>
      <c r="PNK112" s="0"/>
      <c r="PNL112" s="0"/>
      <c r="PNM112" s="0"/>
      <c r="PNN112" s="0"/>
      <c r="PNO112" s="0"/>
      <c r="PNP112" s="0"/>
      <c r="PNQ112" s="0"/>
      <c r="PNR112" s="0"/>
      <c r="PNS112" s="0"/>
      <c r="PNT112" s="0"/>
      <c r="PNU112" s="0"/>
      <c r="PNV112" s="0"/>
      <c r="PNW112" s="0"/>
      <c r="PNX112" s="0"/>
      <c r="PNY112" s="0"/>
      <c r="PNZ112" s="0"/>
      <c r="POA112" s="0"/>
      <c r="POB112" s="0"/>
      <c r="POC112" s="0"/>
      <c r="POD112" s="0"/>
      <c r="POE112" s="0"/>
      <c r="POF112" s="0"/>
      <c r="POG112" s="0"/>
      <c r="POH112" s="0"/>
      <c r="POI112" s="0"/>
      <c r="POJ112" s="0"/>
      <c r="POK112" s="0"/>
      <c r="POL112" s="0"/>
      <c r="POM112" s="0"/>
      <c r="PON112" s="0"/>
      <c r="POO112" s="0"/>
      <c r="POP112" s="0"/>
      <c r="POQ112" s="0"/>
      <c r="POR112" s="0"/>
      <c r="POS112" s="0"/>
      <c r="POT112" s="0"/>
      <c r="POU112" s="0"/>
      <c r="POV112" s="0"/>
      <c r="POW112" s="0"/>
      <c r="POX112" s="0"/>
      <c r="POY112" s="0"/>
      <c r="POZ112" s="0"/>
      <c r="PPA112" s="0"/>
      <c r="PPB112" s="0"/>
      <c r="PPC112" s="0"/>
      <c r="PPD112" s="0"/>
      <c r="PPE112" s="0"/>
      <c r="PPF112" s="0"/>
      <c r="PPG112" s="0"/>
      <c r="PPH112" s="0"/>
      <c r="PPI112" s="0"/>
      <c r="PPJ112" s="0"/>
      <c r="PPK112" s="0"/>
      <c r="PPL112" s="0"/>
      <c r="PPM112" s="0"/>
      <c r="PPN112" s="0"/>
      <c r="PPO112" s="0"/>
      <c r="PPP112" s="0"/>
      <c r="PPQ112" s="0"/>
      <c r="PPR112" s="0"/>
      <c r="PPS112" s="0"/>
      <c r="PPT112" s="0"/>
      <c r="PPU112" s="0"/>
      <c r="PPV112" s="0"/>
      <c r="PPW112" s="0"/>
      <c r="PPX112" s="0"/>
      <c r="PPY112" s="0"/>
      <c r="PPZ112" s="0"/>
      <c r="PQA112" s="0"/>
      <c r="PQB112" s="0"/>
      <c r="PQC112" s="0"/>
      <c r="PQD112" s="0"/>
      <c r="PQE112" s="0"/>
      <c r="PQF112" s="0"/>
      <c r="PQG112" s="0"/>
      <c r="PQH112" s="0"/>
      <c r="PQI112" s="0"/>
      <c r="PQJ112" s="0"/>
      <c r="PQK112" s="0"/>
      <c r="PQL112" s="0"/>
      <c r="PQM112" s="0"/>
      <c r="PQN112" s="0"/>
      <c r="PQO112" s="0"/>
      <c r="PQP112" s="0"/>
      <c r="PQQ112" s="0"/>
      <c r="PQR112" s="0"/>
      <c r="PQS112" s="0"/>
      <c r="PQT112" s="0"/>
      <c r="PQU112" s="0"/>
      <c r="PQV112" s="0"/>
      <c r="PQW112" s="0"/>
      <c r="PQX112" s="0"/>
      <c r="PQY112" s="0"/>
      <c r="PQZ112" s="0"/>
      <c r="PRA112" s="0"/>
      <c r="PRB112" s="0"/>
      <c r="PRC112" s="0"/>
      <c r="PRD112" s="0"/>
      <c r="PRE112" s="0"/>
      <c r="PRF112" s="0"/>
      <c r="PRG112" s="0"/>
      <c r="PRH112" s="0"/>
      <c r="PRI112" s="0"/>
      <c r="PRJ112" s="0"/>
      <c r="PRK112" s="0"/>
      <c r="PRL112" s="0"/>
      <c r="PRM112" s="0"/>
      <c r="PRN112" s="0"/>
      <c r="PRO112" s="0"/>
      <c r="PRP112" s="0"/>
      <c r="PRQ112" s="0"/>
      <c r="PRR112" s="0"/>
      <c r="PRS112" s="0"/>
      <c r="PRT112" s="0"/>
      <c r="PRU112" s="0"/>
      <c r="PRV112" s="0"/>
      <c r="PRW112" s="0"/>
      <c r="PRX112" s="0"/>
      <c r="PRY112" s="0"/>
      <c r="PRZ112" s="0"/>
      <c r="PSA112" s="0"/>
      <c r="PSB112" s="0"/>
      <c r="PSC112" s="0"/>
      <c r="PSD112" s="0"/>
      <c r="PSE112" s="0"/>
      <c r="PSF112" s="0"/>
      <c r="PSG112" s="0"/>
      <c r="PSH112" s="0"/>
      <c r="PSI112" s="0"/>
      <c r="PSJ112" s="0"/>
      <c r="PSK112" s="0"/>
      <c r="PSL112" s="0"/>
      <c r="PSM112" s="0"/>
      <c r="PSN112" s="0"/>
      <c r="PSO112" s="0"/>
      <c r="PSP112" s="0"/>
      <c r="PSQ112" s="0"/>
      <c r="PSR112" s="0"/>
      <c r="PSS112" s="0"/>
      <c r="PST112" s="0"/>
      <c r="PSU112" s="0"/>
      <c r="PSV112" s="0"/>
      <c r="PSW112" s="0"/>
      <c r="PSX112" s="0"/>
      <c r="PSY112" s="0"/>
      <c r="PSZ112" s="0"/>
      <c r="PTA112" s="0"/>
      <c r="PTB112" s="0"/>
      <c r="PTC112" s="0"/>
      <c r="PTD112" s="0"/>
      <c r="PTE112" s="0"/>
      <c r="PTF112" s="0"/>
      <c r="PTG112" s="0"/>
      <c r="PTH112" s="0"/>
      <c r="PTI112" s="0"/>
      <c r="PTJ112" s="0"/>
      <c r="PTK112" s="0"/>
      <c r="PTL112" s="0"/>
      <c r="PTM112" s="0"/>
      <c r="PTN112" s="0"/>
      <c r="PTO112" s="0"/>
      <c r="PTP112" s="0"/>
      <c r="PTQ112" s="0"/>
      <c r="PTR112" s="0"/>
      <c r="PTS112" s="0"/>
      <c r="PTT112" s="0"/>
      <c r="PTU112" s="0"/>
      <c r="PTV112" s="0"/>
      <c r="PTW112" s="0"/>
      <c r="PTX112" s="0"/>
      <c r="PTY112" s="0"/>
      <c r="PTZ112" s="0"/>
      <c r="PUA112" s="0"/>
      <c r="PUB112" s="0"/>
      <c r="PUC112" s="0"/>
      <c r="PUD112" s="0"/>
      <c r="PUE112" s="0"/>
      <c r="PUF112" s="0"/>
      <c r="PUG112" s="0"/>
      <c r="PUH112" s="0"/>
      <c r="PUI112" s="0"/>
      <c r="PUJ112" s="0"/>
      <c r="PUK112" s="0"/>
      <c r="PUL112" s="0"/>
      <c r="PUM112" s="0"/>
      <c r="PUN112" s="0"/>
      <c r="PUO112" s="0"/>
      <c r="PUP112" s="0"/>
      <c r="PUQ112" s="0"/>
      <c r="PUR112" s="0"/>
      <c r="PUS112" s="0"/>
      <c r="PUT112" s="0"/>
      <c r="PUU112" s="0"/>
      <c r="PUV112" s="0"/>
      <c r="PUW112" s="0"/>
      <c r="PUX112" s="0"/>
      <c r="PUY112" s="0"/>
      <c r="PUZ112" s="0"/>
      <c r="PVA112" s="0"/>
      <c r="PVB112" s="0"/>
      <c r="PVC112" s="0"/>
      <c r="PVD112" s="0"/>
      <c r="PVE112" s="0"/>
      <c r="PVF112" s="0"/>
      <c r="PVG112" s="0"/>
      <c r="PVH112" s="0"/>
      <c r="PVI112" s="0"/>
      <c r="PVJ112" s="0"/>
      <c r="PVK112" s="0"/>
      <c r="PVL112" s="0"/>
      <c r="PVM112" s="0"/>
      <c r="PVN112" s="0"/>
      <c r="PVO112" s="0"/>
      <c r="PVP112" s="0"/>
      <c r="PVQ112" s="0"/>
      <c r="PVR112" s="0"/>
      <c r="PVS112" s="0"/>
      <c r="PVT112" s="0"/>
      <c r="PVU112" s="0"/>
      <c r="PVV112" s="0"/>
      <c r="PVW112" s="0"/>
      <c r="PVX112" s="0"/>
      <c r="PVY112" s="0"/>
      <c r="PVZ112" s="0"/>
      <c r="PWA112" s="0"/>
      <c r="PWB112" s="0"/>
      <c r="PWC112" s="0"/>
      <c r="PWD112" s="0"/>
      <c r="PWE112" s="0"/>
      <c r="PWF112" s="0"/>
      <c r="PWG112" s="0"/>
      <c r="PWH112" s="0"/>
      <c r="PWI112" s="0"/>
      <c r="PWJ112" s="0"/>
      <c r="PWK112" s="0"/>
      <c r="PWL112" s="0"/>
      <c r="PWM112" s="0"/>
      <c r="PWN112" s="0"/>
      <c r="PWO112" s="0"/>
      <c r="PWP112" s="0"/>
      <c r="PWQ112" s="0"/>
      <c r="PWR112" s="0"/>
      <c r="PWS112" s="0"/>
      <c r="PWT112" s="0"/>
      <c r="PWU112" s="0"/>
      <c r="PWV112" s="0"/>
      <c r="PWW112" s="0"/>
      <c r="PWX112" s="0"/>
      <c r="PWY112" s="0"/>
      <c r="PWZ112" s="0"/>
      <c r="PXA112" s="0"/>
      <c r="PXB112" s="0"/>
      <c r="PXC112" s="0"/>
      <c r="PXD112" s="0"/>
      <c r="PXE112" s="0"/>
      <c r="PXF112" s="0"/>
      <c r="PXG112" s="0"/>
      <c r="PXH112" s="0"/>
      <c r="PXI112" s="0"/>
      <c r="PXJ112" s="0"/>
      <c r="PXK112" s="0"/>
      <c r="PXL112" s="0"/>
      <c r="PXM112" s="0"/>
      <c r="PXN112" s="0"/>
      <c r="PXO112" s="0"/>
      <c r="PXP112" s="0"/>
      <c r="PXQ112" s="0"/>
      <c r="PXR112" s="0"/>
      <c r="PXS112" s="0"/>
      <c r="PXT112" s="0"/>
      <c r="PXU112" s="0"/>
      <c r="PXV112" s="0"/>
      <c r="PXW112" s="0"/>
      <c r="PXX112" s="0"/>
      <c r="PXY112" s="0"/>
      <c r="PXZ112" s="0"/>
      <c r="PYA112" s="0"/>
      <c r="PYB112" s="0"/>
      <c r="PYC112" s="0"/>
      <c r="PYD112" s="0"/>
      <c r="PYE112" s="0"/>
      <c r="PYF112" s="0"/>
      <c r="PYG112" s="0"/>
      <c r="PYH112" s="0"/>
      <c r="PYI112" s="0"/>
      <c r="PYJ112" s="0"/>
      <c r="PYK112" s="0"/>
      <c r="PYL112" s="0"/>
      <c r="PYM112" s="0"/>
      <c r="PYN112" s="0"/>
      <c r="PYO112" s="0"/>
      <c r="PYP112" s="0"/>
      <c r="PYQ112" s="0"/>
      <c r="PYR112" s="0"/>
      <c r="PYS112" s="0"/>
      <c r="PYT112" s="0"/>
      <c r="PYU112" s="0"/>
      <c r="PYV112" s="0"/>
      <c r="PYW112" s="0"/>
      <c r="PYX112" s="0"/>
      <c r="PYY112" s="0"/>
      <c r="PYZ112" s="0"/>
      <c r="PZA112" s="0"/>
      <c r="PZB112" s="0"/>
      <c r="PZC112" s="0"/>
      <c r="PZD112" s="0"/>
      <c r="PZE112" s="0"/>
      <c r="PZF112" s="0"/>
      <c r="PZG112" s="0"/>
      <c r="PZH112" s="0"/>
      <c r="PZI112" s="0"/>
      <c r="PZJ112" s="0"/>
      <c r="PZK112" s="0"/>
      <c r="PZL112" s="0"/>
      <c r="PZM112" s="0"/>
      <c r="PZN112" s="0"/>
      <c r="PZO112" s="0"/>
      <c r="PZP112" s="0"/>
      <c r="PZQ112" s="0"/>
      <c r="PZR112" s="0"/>
      <c r="PZS112" s="0"/>
      <c r="PZT112" s="0"/>
      <c r="PZU112" s="0"/>
      <c r="PZV112" s="0"/>
      <c r="PZW112" s="0"/>
      <c r="PZX112" s="0"/>
      <c r="PZY112" s="0"/>
      <c r="PZZ112" s="0"/>
      <c r="QAA112" s="0"/>
      <c r="QAB112" s="0"/>
      <c r="QAC112" s="0"/>
      <c r="QAD112" s="0"/>
      <c r="QAE112" s="0"/>
      <c r="QAF112" s="0"/>
      <c r="QAG112" s="0"/>
      <c r="QAH112" s="0"/>
      <c r="QAI112" s="0"/>
      <c r="QAJ112" s="0"/>
      <c r="QAK112" s="0"/>
      <c r="QAL112" s="0"/>
      <c r="QAM112" s="0"/>
      <c r="QAN112" s="0"/>
      <c r="QAO112" s="0"/>
      <c r="QAP112" s="0"/>
      <c r="QAQ112" s="0"/>
      <c r="QAR112" s="0"/>
      <c r="QAS112" s="0"/>
      <c r="QAT112" s="0"/>
      <c r="QAU112" s="0"/>
      <c r="QAV112" s="0"/>
      <c r="QAW112" s="0"/>
      <c r="QAX112" s="0"/>
      <c r="QAY112" s="0"/>
      <c r="QAZ112" s="0"/>
      <c r="QBA112" s="0"/>
      <c r="QBB112" s="0"/>
      <c r="QBC112" s="0"/>
      <c r="QBD112" s="0"/>
      <c r="QBE112" s="0"/>
      <c r="QBF112" s="0"/>
      <c r="QBG112" s="0"/>
      <c r="QBH112" s="0"/>
      <c r="QBI112" s="0"/>
      <c r="QBJ112" s="0"/>
      <c r="QBK112" s="0"/>
      <c r="QBL112" s="0"/>
      <c r="QBM112" s="0"/>
      <c r="QBN112" s="0"/>
      <c r="QBO112" s="0"/>
      <c r="QBP112" s="0"/>
      <c r="QBQ112" s="0"/>
      <c r="QBR112" s="0"/>
      <c r="QBS112" s="0"/>
      <c r="QBT112" s="0"/>
      <c r="QBU112" s="0"/>
      <c r="QBV112" s="0"/>
      <c r="QBW112" s="0"/>
      <c r="QBX112" s="0"/>
      <c r="QBY112" s="0"/>
      <c r="QBZ112" s="0"/>
      <c r="QCA112" s="0"/>
      <c r="QCB112" s="0"/>
      <c r="QCC112" s="0"/>
      <c r="QCD112" s="0"/>
      <c r="QCE112" s="0"/>
      <c r="QCF112" s="0"/>
      <c r="QCG112" s="0"/>
      <c r="QCH112" s="0"/>
      <c r="QCI112" s="0"/>
      <c r="QCJ112" s="0"/>
      <c r="QCK112" s="0"/>
      <c r="QCL112" s="0"/>
      <c r="QCM112" s="0"/>
      <c r="QCN112" s="0"/>
      <c r="QCO112" s="0"/>
      <c r="QCP112" s="0"/>
      <c r="QCQ112" s="0"/>
      <c r="QCR112" s="0"/>
      <c r="QCS112" s="0"/>
      <c r="QCT112" s="0"/>
      <c r="QCU112" s="0"/>
      <c r="QCV112" s="0"/>
      <c r="QCW112" s="0"/>
      <c r="QCX112" s="0"/>
      <c r="QCY112" s="0"/>
      <c r="QCZ112" s="0"/>
      <c r="QDA112" s="0"/>
      <c r="QDB112" s="0"/>
      <c r="QDC112" s="0"/>
      <c r="QDD112" s="0"/>
      <c r="QDE112" s="0"/>
      <c r="QDF112" s="0"/>
      <c r="QDG112" s="0"/>
      <c r="QDH112" s="0"/>
      <c r="QDI112" s="0"/>
      <c r="QDJ112" s="0"/>
      <c r="QDK112" s="0"/>
      <c r="QDL112" s="0"/>
      <c r="QDM112" s="0"/>
      <c r="QDN112" s="0"/>
      <c r="QDO112" s="0"/>
      <c r="QDP112" s="0"/>
      <c r="QDQ112" s="0"/>
      <c r="QDR112" s="0"/>
      <c r="QDS112" s="0"/>
      <c r="QDT112" s="0"/>
      <c r="QDU112" s="0"/>
      <c r="QDV112" s="0"/>
      <c r="QDW112" s="0"/>
      <c r="QDX112" s="0"/>
      <c r="QDY112" s="0"/>
      <c r="QDZ112" s="0"/>
      <c r="QEA112" s="0"/>
      <c r="QEB112" s="0"/>
      <c r="QEC112" s="0"/>
      <c r="QED112" s="0"/>
      <c r="QEE112" s="0"/>
      <c r="QEF112" s="0"/>
      <c r="QEG112" s="0"/>
      <c r="QEH112" s="0"/>
      <c r="QEI112" s="0"/>
      <c r="QEJ112" s="0"/>
      <c r="QEK112" s="0"/>
      <c r="QEL112" s="0"/>
      <c r="QEM112" s="0"/>
      <c r="QEN112" s="0"/>
      <c r="QEO112" s="0"/>
      <c r="QEP112" s="0"/>
      <c r="QEQ112" s="0"/>
      <c r="QER112" s="0"/>
      <c r="QES112" s="0"/>
      <c r="QET112" s="0"/>
      <c r="QEU112" s="0"/>
      <c r="QEV112" s="0"/>
      <c r="QEW112" s="0"/>
      <c r="QEX112" s="0"/>
      <c r="QEY112" s="0"/>
      <c r="QEZ112" s="0"/>
      <c r="QFA112" s="0"/>
      <c r="QFB112" s="0"/>
      <c r="QFC112" s="0"/>
      <c r="QFD112" s="0"/>
      <c r="QFE112" s="0"/>
      <c r="QFF112" s="0"/>
      <c r="QFG112" s="0"/>
      <c r="QFH112" s="0"/>
      <c r="QFI112" s="0"/>
      <c r="QFJ112" s="0"/>
      <c r="QFK112" s="0"/>
      <c r="QFL112" s="0"/>
      <c r="QFM112" s="0"/>
      <c r="QFN112" s="0"/>
      <c r="QFO112" s="0"/>
      <c r="QFP112" s="0"/>
      <c r="QFQ112" s="0"/>
      <c r="QFR112" s="0"/>
      <c r="QFS112" s="0"/>
      <c r="QFT112" s="0"/>
      <c r="QFU112" s="0"/>
      <c r="QFV112" s="0"/>
      <c r="QFW112" s="0"/>
      <c r="QFX112" s="0"/>
      <c r="QFY112" s="0"/>
      <c r="QFZ112" s="0"/>
      <c r="QGA112" s="0"/>
      <c r="QGB112" s="0"/>
      <c r="QGC112" s="0"/>
      <c r="QGD112" s="0"/>
      <c r="QGE112" s="0"/>
      <c r="QGF112" s="0"/>
      <c r="QGG112" s="0"/>
      <c r="QGH112" s="0"/>
      <c r="QGI112" s="0"/>
      <c r="QGJ112" s="0"/>
      <c r="QGK112" s="0"/>
      <c r="QGL112" s="0"/>
      <c r="QGM112" s="0"/>
      <c r="QGN112" s="0"/>
      <c r="QGO112" s="0"/>
      <c r="QGP112" s="0"/>
      <c r="QGQ112" s="0"/>
      <c r="QGR112" s="0"/>
      <c r="QGS112" s="0"/>
      <c r="QGT112" s="0"/>
      <c r="QGU112" s="0"/>
      <c r="QGV112" s="0"/>
      <c r="QGW112" s="0"/>
      <c r="QGX112" s="0"/>
      <c r="QGY112" s="0"/>
      <c r="QGZ112" s="0"/>
      <c r="QHA112" s="0"/>
      <c r="QHB112" s="0"/>
      <c r="QHC112" s="0"/>
      <c r="QHD112" s="0"/>
      <c r="QHE112" s="0"/>
      <c r="QHF112" s="0"/>
      <c r="QHG112" s="0"/>
      <c r="QHH112" s="0"/>
      <c r="QHI112" s="0"/>
      <c r="QHJ112" s="0"/>
      <c r="QHK112" s="0"/>
      <c r="QHL112" s="0"/>
      <c r="QHM112" s="0"/>
      <c r="QHN112" s="0"/>
      <c r="QHO112" s="0"/>
      <c r="QHP112" s="0"/>
      <c r="QHQ112" s="0"/>
      <c r="QHR112" s="0"/>
      <c r="QHS112" s="0"/>
      <c r="QHT112" s="0"/>
      <c r="QHU112" s="0"/>
      <c r="QHV112" s="0"/>
      <c r="QHW112" s="0"/>
      <c r="QHX112" s="0"/>
      <c r="QHY112" s="0"/>
      <c r="QHZ112" s="0"/>
      <c r="QIA112" s="0"/>
      <c r="QIB112" s="0"/>
      <c r="QIC112" s="0"/>
      <c r="QID112" s="0"/>
      <c r="QIE112" s="0"/>
      <c r="QIF112" s="0"/>
      <c r="QIG112" s="0"/>
      <c r="QIH112" s="0"/>
      <c r="QII112" s="0"/>
      <c r="QIJ112" s="0"/>
      <c r="QIK112" s="0"/>
      <c r="QIL112" s="0"/>
      <c r="QIM112" s="0"/>
      <c r="QIN112" s="0"/>
      <c r="QIO112" s="0"/>
      <c r="QIP112" s="0"/>
      <c r="QIQ112" s="0"/>
      <c r="QIR112" s="0"/>
      <c r="QIS112" s="0"/>
      <c r="QIT112" s="0"/>
      <c r="QIU112" s="0"/>
      <c r="QIV112" s="0"/>
      <c r="QIW112" s="0"/>
      <c r="QIX112" s="0"/>
      <c r="QIY112" s="0"/>
      <c r="QIZ112" s="0"/>
      <c r="QJA112" s="0"/>
      <c r="QJB112" s="0"/>
      <c r="QJC112" s="0"/>
      <c r="QJD112" s="0"/>
      <c r="QJE112" s="0"/>
      <c r="QJF112" s="0"/>
      <c r="QJG112" s="0"/>
      <c r="QJH112" s="0"/>
      <c r="QJI112" s="0"/>
      <c r="QJJ112" s="0"/>
      <c r="QJK112" s="0"/>
      <c r="QJL112" s="0"/>
      <c r="QJM112" s="0"/>
      <c r="QJN112" s="0"/>
      <c r="QJO112" s="0"/>
      <c r="QJP112" s="0"/>
      <c r="QJQ112" s="0"/>
      <c r="QJR112" s="0"/>
      <c r="QJS112" s="0"/>
      <c r="QJT112" s="0"/>
      <c r="QJU112" s="0"/>
      <c r="QJV112" s="0"/>
      <c r="QJW112" s="0"/>
      <c r="QJX112" s="0"/>
      <c r="QJY112" s="0"/>
      <c r="QJZ112" s="0"/>
      <c r="QKA112" s="0"/>
      <c r="QKB112" s="0"/>
      <c r="QKC112" s="0"/>
      <c r="QKD112" s="0"/>
      <c r="QKE112" s="0"/>
      <c r="QKF112" s="0"/>
      <c r="QKG112" s="0"/>
      <c r="QKH112" s="0"/>
      <c r="QKI112" s="0"/>
      <c r="QKJ112" s="0"/>
      <c r="QKK112" s="0"/>
      <c r="QKL112" s="0"/>
      <c r="QKM112" s="0"/>
      <c r="QKN112" s="0"/>
      <c r="QKO112" s="0"/>
      <c r="QKP112" s="0"/>
      <c r="QKQ112" s="0"/>
      <c r="QKR112" s="0"/>
      <c r="QKS112" s="0"/>
      <c r="QKT112" s="0"/>
      <c r="QKU112" s="0"/>
      <c r="QKV112" s="0"/>
      <c r="QKW112" s="0"/>
      <c r="QKX112" s="0"/>
      <c r="QKY112" s="0"/>
      <c r="QKZ112" s="0"/>
      <c r="QLA112" s="0"/>
      <c r="QLB112" s="0"/>
      <c r="QLC112" s="0"/>
      <c r="QLD112" s="0"/>
      <c r="QLE112" s="0"/>
      <c r="QLF112" s="0"/>
      <c r="QLG112" s="0"/>
      <c r="QLH112" s="0"/>
      <c r="QLI112" s="0"/>
      <c r="QLJ112" s="0"/>
      <c r="QLK112" s="0"/>
      <c r="QLL112" s="0"/>
      <c r="QLM112" s="0"/>
      <c r="QLN112" s="0"/>
      <c r="QLO112" s="0"/>
      <c r="QLP112" s="0"/>
      <c r="QLQ112" s="0"/>
      <c r="QLR112" s="0"/>
      <c r="QLS112" s="0"/>
      <c r="QLT112" s="0"/>
      <c r="QLU112" s="0"/>
      <c r="QLV112" s="0"/>
      <c r="QLW112" s="0"/>
      <c r="QLX112" s="0"/>
      <c r="QLY112" s="0"/>
      <c r="QLZ112" s="0"/>
      <c r="QMA112" s="0"/>
      <c r="QMB112" s="0"/>
      <c r="QMC112" s="0"/>
      <c r="QMD112" s="0"/>
      <c r="QME112" s="0"/>
      <c r="QMF112" s="0"/>
      <c r="QMG112" s="0"/>
      <c r="QMH112" s="0"/>
      <c r="QMI112" s="0"/>
      <c r="QMJ112" s="0"/>
      <c r="QMK112" s="0"/>
      <c r="QML112" s="0"/>
      <c r="QMM112" s="0"/>
      <c r="QMN112" s="0"/>
      <c r="QMO112" s="0"/>
      <c r="QMP112" s="0"/>
      <c r="QMQ112" s="0"/>
      <c r="QMR112" s="0"/>
      <c r="QMS112" s="0"/>
      <c r="QMT112" s="0"/>
      <c r="QMU112" s="0"/>
      <c r="QMV112" s="0"/>
      <c r="QMW112" s="0"/>
      <c r="QMX112" s="0"/>
      <c r="QMY112" s="0"/>
      <c r="QMZ112" s="0"/>
      <c r="QNA112" s="0"/>
      <c r="QNB112" s="0"/>
      <c r="QNC112" s="0"/>
      <c r="QND112" s="0"/>
      <c r="QNE112" s="0"/>
      <c r="QNF112" s="0"/>
      <c r="QNG112" s="0"/>
      <c r="QNH112" s="0"/>
      <c r="QNI112" s="0"/>
      <c r="QNJ112" s="0"/>
      <c r="QNK112" s="0"/>
      <c r="QNL112" s="0"/>
      <c r="QNM112" s="0"/>
      <c r="QNN112" s="0"/>
      <c r="QNO112" s="0"/>
      <c r="QNP112" s="0"/>
      <c r="QNQ112" s="0"/>
      <c r="QNR112" s="0"/>
      <c r="QNS112" s="0"/>
      <c r="QNT112" s="0"/>
      <c r="QNU112" s="0"/>
      <c r="QNV112" s="0"/>
      <c r="QNW112" s="0"/>
      <c r="QNX112" s="0"/>
      <c r="QNY112" s="0"/>
      <c r="QNZ112" s="0"/>
      <c r="QOA112" s="0"/>
      <c r="QOB112" s="0"/>
      <c r="QOC112" s="0"/>
      <c r="QOD112" s="0"/>
      <c r="QOE112" s="0"/>
      <c r="QOF112" s="0"/>
      <c r="QOG112" s="0"/>
      <c r="QOH112" s="0"/>
      <c r="QOI112" s="0"/>
      <c r="QOJ112" s="0"/>
      <c r="QOK112" s="0"/>
      <c r="QOL112" s="0"/>
      <c r="QOM112" s="0"/>
      <c r="QON112" s="0"/>
      <c r="QOO112" s="0"/>
      <c r="QOP112" s="0"/>
      <c r="QOQ112" s="0"/>
      <c r="QOR112" s="0"/>
      <c r="QOS112" s="0"/>
      <c r="QOT112" s="0"/>
      <c r="QOU112" s="0"/>
      <c r="QOV112" s="0"/>
      <c r="QOW112" s="0"/>
      <c r="QOX112" s="0"/>
      <c r="QOY112" s="0"/>
      <c r="QOZ112" s="0"/>
      <c r="QPA112" s="0"/>
      <c r="QPB112" s="0"/>
      <c r="QPC112" s="0"/>
      <c r="QPD112" s="0"/>
      <c r="QPE112" s="0"/>
      <c r="QPF112" s="0"/>
      <c r="QPG112" s="0"/>
      <c r="QPH112" s="0"/>
      <c r="QPI112" s="0"/>
      <c r="QPJ112" s="0"/>
      <c r="QPK112" s="0"/>
      <c r="QPL112" s="0"/>
      <c r="QPM112" s="0"/>
      <c r="QPN112" s="0"/>
      <c r="QPO112" s="0"/>
      <c r="QPP112" s="0"/>
      <c r="QPQ112" s="0"/>
      <c r="QPR112" s="0"/>
      <c r="QPS112" s="0"/>
      <c r="QPT112" s="0"/>
      <c r="QPU112" s="0"/>
      <c r="QPV112" s="0"/>
      <c r="QPW112" s="0"/>
      <c r="QPX112" s="0"/>
      <c r="QPY112" s="0"/>
      <c r="QPZ112" s="0"/>
      <c r="QQA112" s="0"/>
      <c r="QQB112" s="0"/>
      <c r="QQC112" s="0"/>
      <c r="QQD112" s="0"/>
      <c r="QQE112" s="0"/>
      <c r="QQF112" s="0"/>
      <c r="QQG112" s="0"/>
      <c r="QQH112" s="0"/>
      <c r="QQI112" s="0"/>
      <c r="QQJ112" s="0"/>
      <c r="QQK112" s="0"/>
      <c r="QQL112" s="0"/>
      <c r="QQM112" s="0"/>
      <c r="QQN112" s="0"/>
      <c r="QQO112" s="0"/>
      <c r="QQP112" s="0"/>
      <c r="QQQ112" s="0"/>
      <c r="QQR112" s="0"/>
      <c r="QQS112" s="0"/>
      <c r="QQT112" s="0"/>
      <c r="QQU112" s="0"/>
      <c r="QQV112" s="0"/>
      <c r="QQW112" s="0"/>
      <c r="QQX112" s="0"/>
      <c r="QQY112" s="0"/>
      <c r="QQZ112" s="0"/>
      <c r="QRA112" s="0"/>
      <c r="QRB112" s="0"/>
      <c r="QRC112" s="0"/>
      <c r="QRD112" s="0"/>
      <c r="QRE112" s="0"/>
      <c r="QRF112" s="0"/>
      <c r="QRG112" s="0"/>
      <c r="QRH112" s="0"/>
      <c r="QRI112" s="0"/>
      <c r="QRJ112" s="0"/>
      <c r="QRK112" s="0"/>
      <c r="QRL112" s="0"/>
      <c r="QRM112" s="0"/>
      <c r="QRN112" s="0"/>
      <c r="QRO112" s="0"/>
      <c r="QRP112" s="0"/>
      <c r="QRQ112" s="0"/>
      <c r="QRR112" s="0"/>
      <c r="QRS112" s="0"/>
      <c r="QRT112" s="0"/>
      <c r="QRU112" s="0"/>
      <c r="QRV112" s="0"/>
      <c r="QRW112" s="0"/>
      <c r="QRX112" s="0"/>
      <c r="QRY112" s="0"/>
      <c r="QRZ112" s="0"/>
      <c r="QSA112" s="0"/>
      <c r="QSB112" s="0"/>
      <c r="QSC112" s="0"/>
      <c r="QSD112" s="0"/>
      <c r="QSE112" s="0"/>
      <c r="QSF112" s="0"/>
      <c r="QSG112" s="0"/>
      <c r="QSH112" s="0"/>
      <c r="QSI112" s="0"/>
      <c r="QSJ112" s="0"/>
      <c r="QSK112" s="0"/>
      <c r="QSL112" s="0"/>
      <c r="QSM112" s="0"/>
      <c r="QSN112" s="0"/>
      <c r="QSO112" s="0"/>
      <c r="QSP112" s="0"/>
      <c r="QSQ112" s="0"/>
      <c r="QSR112" s="0"/>
      <c r="QSS112" s="0"/>
      <c r="QST112" s="0"/>
      <c r="QSU112" s="0"/>
      <c r="QSV112" s="0"/>
      <c r="QSW112" s="0"/>
      <c r="QSX112" s="0"/>
      <c r="QSY112" s="0"/>
      <c r="QSZ112" s="0"/>
      <c r="QTA112" s="0"/>
      <c r="QTB112" s="0"/>
      <c r="QTC112" s="0"/>
      <c r="QTD112" s="0"/>
      <c r="QTE112" s="0"/>
      <c r="QTF112" s="0"/>
      <c r="QTG112" s="0"/>
      <c r="QTH112" s="0"/>
      <c r="QTI112" s="0"/>
      <c r="QTJ112" s="0"/>
      <c r="QTK112" s="0"/>
      <c r="QTL112" s="0"/>
      <c r="QTM112" s="0"/>
      <c r="QTN112" s="0"/>
      <c r="QTO112" s="0"/>
      <c r="QTP112" s="0"/>
      <c r="QTQ112" s="0"/>
      <c r="QTR112" s="0"/>
      <c r="QTS112" s="0"/>
      <c r="QTT112" s="0"/>
      <c r="QTU112" s="0"/>
      <c r="QTV112" s="0"/>
      <c r="QTW112" s="0"/>
      <c r="QTX112" s="0"/>
      <c r="QTY112" s="0"/>
      <c r="QTZ112" s="0"/>
      <c r="QUA112" s="0"/>
      <c r="QUB112" s="0"/>
      <c r="QUC112" s="0"/>
      <c r="QUD112" s="0"/>
      <c r="QUE112" s="0"/>
      <c r="QUF112" s="0"/>
      <c r="QUG112" s="0"/>
      <c r="QUH112" s="0"/>
      <c r="QUI112" s="0"/>
      <c r="QUJ112" s="0"/>
      <c r="QUK112" s="0"/>
      <c r="QUL112" s="0"/>
      <c r="QUM112" s="0"/>
      <c r="QUN112" s="0"/>
      <c r="QUO112" s="0"/>
      <c r="QUP112" s="0"/>
      <c r="QUQ112" s="0"/>
      <c r="QUR112" s="0"/>
      <c r="QUS112" s="0"/>
      <c r="QUT112" s="0"/>
      <c r="QUU112" s="0"/>
      <c r="QUV112" s="0"/>
      <c r="QUW112" s="0"/>
      <c r="QUX112" s="0"/>
      <c r="QUY112" s="0"/>
      <c r="QUZ112" s="0"/>
      <c r="QVA112" s="0"/>
      <c r="QVB112" s="0"/>
      <c r="QVC112" s="0"/>
      <c r="QVD112" s="0"/>
      <c r="QVE112" s="0"/>
      <c r="QVF112" s="0"/>
      <c r="QVG112" s="0"/>
      <c r="QVH112" s="0"/>
      <c r="QVI112" s="0"/>
      <c r="QVJ112" s="0"/>
      <c r="QVK112" s="0"/>
      <c r="QVL112" s="0"/>
      <c r="QVM112" s="0"/>
      <c r="QVN112" s="0"/>
      <c r="QVO112" s="0"/>
      <c r="QVP112" s="0"/>
      <c r="QVQ112" s="0"/>
      <c r="QVR112" s="0"/>
      <c r="QVS112" s="0"/>
      <c r="QVT112" s="0"/>
      <c r="QVU112" s="0"/>
      <c r="QVV112" s="0"/>
      <c r="QVW112" s="0"/>
      <c r="QVX112" s="0"/>
      <c r="QVY112" s="0"/>
      <c r="QVZ112" s="0"/>
      <c r="QWA112" s="0"/>
      <c r="QWB112" s="0"/>
      <c r="QWC112" s="0"/>
      <c r="QWD112" s="0"/>
      <c r="QWE112" s="0"/>
      <c r="QWF112" s="0"/>
      <c r="QWG112" s="0"/>
      <c r="QWH112" s="0"/>
      <c r="QWI112" s="0"/>
      <c r="QWJ112" s="0"/>
      <c r="QWK112" s="0"/>
      <c r="QWL112" s="0"/>
      <c r="QWM112" s="0"/>
      <c r="QWN112" s="0"/>
      <c r="QWO112" s="0"/>
      <c r="QWP112" s="0"/>
      <c r="QWQ112" s="0"/>
      <c r="QWR112" s="0"/>
      <c r="QWS112" s="0"/>
      <c r="QWT112" s="0"/>
      <c r="QWU112" s="0"/>
      <c r="QWV112" s="0"/>
      <c r="QWW112" s="0"/>
      <c r="QWX112" s="0"/>
      <c r="QWY112" s="0"/>
      <c r="QWZ112" s="0"/>
      <c r="QXA112" s="0"/>
      <c r="QXB112" s="0"/>
      <c r="QXC112" s="0"/>
      <c r="QXD112" s="0"/>
      <c r="QXE112" s="0"/>
      <c r="QXF112" s="0"/>
      <c r="QXG112" s="0"/>
      <c r="QXH112" s="0"/>
      <c r="QXI112" s="0"/>
      <c r="QXJ112" s="0"/>
      <c r="QXK112" s="0"/>
      <c r="QXL112" s="0"/>
      <c r="QXM112" s="0"/>
      <c r="QXN112" s="0"/>
      <c r="QXO112" s="0"/>
      <c r="QXP112" s="0"/>
      <c r="QXQ112" s="0"/>
      <c r="QXR112" s="0"/>
      <c r="QXS112" s="0"/>
      <c r="QXT112" s="0"/>
      <c r="QXU112" s="0"/>
      <c r="QXV112" s="0"/>
      <c r="QXW112" s="0"/>
      <c r="QXX112" s="0"/>
      <c r="QXY112" s="0"/>
      <c r="QXZ112" s="0"/>
      <c r="QYA112" s="0"/>
      <c r="QYB112" s="0"/>
      <c r="QYC112" s="0"/>
      <c r="QYD112" s="0"/>
      <c r="QYE112" s="0"/>
      <c r="QYF112" s="0"/>
      <c r="QYG112" s="0"/>
      <c r="QYH112" s="0"/>
      <c r="QYI112" s="0"/>
      <c r="QYJ112" s="0"/>
      <c r="QYK112" s="0"/>
      <c r="QYL112" s="0"/>
      <c r="QYM112" s="0"/>
      <c r="QYN112" s="0"/>
      <c r="QYO112" s="0"/>
      <c r="QYP112" s="0"/>
      <c r="QYQ112" s="0"/>
      <c r="QYR112" s="0"/>
      <c r="QYS112" s="0"/>
      <c r="QYT112" s="0"/>
      <c r="QYU112" s="0"/>
      <c r="QYV112" s="0"/>
      <c r="QYW112" s="0"/>
      <c r="QYX112" s="0"/>
      <c r="QYY112" s="0"/>
      <c r="QYZ112" s="0"/>
      <c r="QZA112" s="0"/>
      <c r="QZB112" s="0"/>
      <c r="QZC112" s="0"/>
      <c r="QZD112" s="0"/>
      <c r="QZE112" s="0"/>
      <c r="QZF112" s="0"/>
      <c r="QZG112" s="0"/>
      <c r="QZH112" s="0"/>
      <c r="QZI112" s="0"/>
      <c r="QZJ112" s="0"/>
      <c r="QZK112" s="0"/>
      <c r="QZL112" s="0"/>
      <c r="QZM112" s="0"/>
      <c r="QZN112" s="0"/>
      <c r="QZO112" s="0"/>
      <c r="QZP112" s="0"/>
      <c r="QZQ112" s="0"/>
      <c r="QZR112" s="0"/>
      <c r="QZS112" s="0"/>
      <c r="QZT112" s="0"/>
      <c r="QZU112" s="0"/>
      <c r="QZV112" s="0"/>
      <c r="QZW112" s="0"/>
      <c r="QZX112" s="0"/>
      <c r="QZY112" s="0"/>
      <c r="QZZ112" s="0"/>
      <c r="RAA112" s="0"/>
      <c r="RAB112" s="0"/>
      <c r="RAC112" s="0"/>
      <c r="RAD112" s="0"/>
      <c r="RAE112" s="0"/>
      <c r="RAF112" s="0"/>
      <c r="RAG112" s="0"/>
      <c r="RAH112" s="0"/>
      <c r="RAI112" s="0"/>
      <c r="RAJ112" s="0"/>
      <c r="RAK112" s="0"/>
      <c r="RAL112" s="0"/>
      <c r="RAM112" s="0"/>
      <c r="RAN112" s="0"/>
      <c r="RAO112" s="0"/>
      <c r="RAP112" s="0"/>
      <c r="RAQ112" s="0"/>
      <c r="RAR112" s="0"/>
      <c r="RAS112" s="0"/>
      <c r="RAT112" s="0"/>
      <c r="RAU112" s="0"/>
      <c r="RAV112" s="0"/>
      <c r="RAW112" s="0"/>
      <c r="RAX112" s="0"/>
      <c r="RAY112" s="0"/>
      <c r="RAZ112" s="0"/>
      <c r="RBA112" s="0"/>
      <c r="RBB112" s="0"/>
      <c r="RBC112" s="0"/>
      <c r="RBD112" s="0"/>
      <c r="RBE112" s="0"/>
      <c r="RBF112" s="0"/>
      <c r="RBG112" s="0"/>
      <c r="RBH112" s="0"/>
      <c r="RBI112" s="0"/>
      <c r="RBJ112" s="0"/>
      <c r="RBK112" s="0"/>
      <c r="RBL112" s="0"/>
      <c r="RBM112" s="0"/>
      <c r="RBN112" s="0"/>
      <c r="RBO112" s="0"/>
      <c r="RBP112" s="0"/>
      <c r="RBQ112" s="0"/>
      <c r="RBR112" s="0"/>
      <c r="RBS112" s="0"/>
      <c r="RBT112" s="0"/>
      <c r="RBU112" s="0"/>
      <c r="RBV112" s="0"/>
      <c r="RBW112" s="0"/>
      <c r="RBX112" s="0"/>
      <c r="RBY112" s="0"/>
      <c r="RBZ112" s="0"/>
      <c r="RCA112" s="0"/>
      <c r="RCB112" s="0"/>
      <c r="RCC112" s="0"/>
      <c r="RCD112" s="0"/>
      <c r="RCE112" s="0"/>
      <c r="RCF112" s="0"/>
      <c r="RCG112" s="0"/>
      <c r="RCH112" s="0"/>
      <c r="RCI112" s="0"/>
      <c r="RCJ112" s="0"/>
      <c r="RCK112" s="0"/>
      <c r="RCL112" s="0"/>
      <c r="RCM112" s="0"/>
      <c r="RCN112" s="0"/>
      <c r="RCO112" s="0"/>
      <c r="RCP112" s="0"/>
      <c r="RCQ112" s="0"/>
      <c r="RCR112" s="0"/>
      <c r="RCS112" s="0"/>
      <c r="RCT112" s="0"/>
      <c r="RCU112" s="0"/>
      <c r="RCV112" s="0"/>
      <c r="RCW112" s="0"/>
      <c r="RCX112" s="0"/>
      <c r="RCY112" s="0"/>
      <c r="RCZ112" s="0"/>
      <c r="RDA112" s="0"/>
      <c r="RDB112" s="0"/>
      <c r="RDC112" s="0"/>
      <c r="RDD112" s="0"/>
      <c r="RDE112" s="0"/>
      <c r="RDF112" s="0"/>
      <c r="RDG112" s="0"/>
      <c r="RDH112" s="0"/>
      <c r="RDI112" s="0"/>
      <c r="RDJ112" s="0"/>
      <c r="RDK112" s="0"/>
      <c r="RDL112" s="0"/>
      <c r="RDM112" s="0"/>
      <c r="RDN112" s="0"/>
      <c r="RDO112" s="0"/>
      <c r="RDP112" s="0"/>
      <c r="RDQ112" s="0"/>
      <c r="RDR112" s="0"/>
      <c r="RDS112" s="0"/>
      <c r="RDT112" s="0"/>
      <c r="RDU112" s="0"/>
      <c r="RDV112" s="0"/>
      <c r="RDW112" s="0"/>
      <c r="RDX112" s="0"/>
      <c r="RDY112" s="0"/>
      <c r="RDZ112" s="0"/>
      <c r="REA112" s="0"/>
      <c r="REB112" s="0"/>
      <c r="REC112" s="0"/>
      <c r="RED112" s="0"/>
      <c r="REE112" s="0"/>
      <c r="REF112" s="0"/>
      <c r="REG112" s="0"/>
      <c r="REH112" s="0"/>
      <c r="REI112" s="0"/>
      <c r="REJ112" s="0"/>
      <c r="REK112" s="0"/>
      <c r="REL112" s="0"/>
      <c r="REM112" s="0"/>
      <c r="REN112" s="0"/>
      <c r="REO112" s="0"/>
      <c r="REP112" s="0"/>
      <c r="REQ112" s="0"/>
      <c r="RER112" s="0"/>
      <c r="RES112" s="0"/>
      <c r="RET112" s="0"/>
      <c r="REU112" s="0"/>
      <c r="REV112" s="0"/>
      <c r="REW112" s="0"/>
      <c r="REX112" s="0"/>
      <c r="REY112" s="0"/>
      <c r="REZ112" s="0"/>
      <c r="RFA112" s="0"/>
      <c r="RFB112" s="0"/>
      <c r="RFC112" s="0"/>
      <c r="RFD112" s="0"/>
      <c r="RFE112" s="0"/>
      <c r="RFF112" s="0"/>
      <c r="RFG112" s="0"/>
      <c r="RFH112" s="0"/>
      <c r="RFI112" s="0"/>
      <c r="RFJ112" s="0"/>
      <c r="RFK112" s="0"/>
      <c r="RFL112" s="0"/>
      <c r="RFM112" s="0"/>
      <c r="RFN112" s="0"/>
      <c r="RFO112" s="0"/>
      <c r="RFP112" s="0"/>
      <c r="RFQ112" s="0"/>
      <c r="RFR112" s="0"/>
      <c r="RFS112" s="0"/>
      <c r="RFT112" s="0"/>
      <c r="RFU112" s="0"/>
      <c r="RFV112" s="0"/>
      <c r="RFW112" s="0"/>
      <c r="RFX112" s="0"/>
      <c r="RFY112" s="0"/>
      <c r="RFZ112" s="0"/>
      <c r="RGA112" s="0"/>
      <c r="RGB112" s="0"/>
      <c r="RGC112" s="0"/>
      <c r="RGD112" s="0"/>
      <c r="RGE112" s="0"/>
      <c r="RGF112" s="0"/>
      <c r="RGG112" s="0"/>
      <c r="RGH112" s="0"/>
      <c r="RGI112" s="0"/>
      <c r="RGJ112" s="0"/>
      <c r="RGK112" s="0"/>
      <c r="RGL112" s="0"/>
      <c r="RGM112" s="0"/>
      <c r="RGN112" s="0"/>
      <c r="RGO112" s="0"/>
      <c r="RGP112" s="0"/>
      <c r="RGQ112" s="0"/>
      <c r="RGR112" s="0"/>
      <c r="RGS112" s="0"/>
      <c r="RGT112" s="0"/>
      <c r="RGU112" s="0"/>
      <c r="RGV112" s="0"/>
      <c r="RGW112" s="0"/>
      <c r="RGX112" s="0"/>
      <c r="RGY112" s="0"/>
      <c r="RGZ112" s="0"/>
      <c r="RHA112" s="0"/>
      <c r="RHB112" s="0"/>
      <c r="RHC112" s="0"/>
      <c r="RHD112" s="0"/>
      <c r="RHE112" s="0"/>
      <c r="RHF112" s="0"/>
      <c r="RHG112" s="0"/>
      <c r="RHH112" s="0"/>
      <c r="RHI112" s="0"/>
      <c r="RHJ112" s="0"/>
      <c r="RHK112" s="0"/>
      <c r="RHL112" s="0"/>
      <c r="RHM112" s="0"/>
      <c r="RHN112" s="0"/>
      <c r="RHO112" s="0"/>
      <c r="RHP112" s="0"/>
      <c r="RHQ112" s="0"/>
      <c r="RHR112" s="0"/>
      <c r="RHS112" s="0"/>
      <c r="RHT112" s="0"/>
      <c r="RHU112" s="0"/>
      <c r="RHV112" s="0"/>
      <c r="RHW112" s="0"/>
      <c r="RHX112" s="0"/>
      <c r="RHY112" s="0"/>
      <c r="RHZ112" s="0"/>
      <c r="RIA112" s="0"/>
      <c r="RIB112" s="0"/>
      <c r="RIC112" s="0"/>
      <c r="RID112" s="0"/>
      <c r="RIE112" s="0"/>
      <c r="RIF112" s="0"/>
      <c r="RIG112" s="0"/>
      <c r="RIH112" s="0"/>
      <c r="RII112" s="0"/>
      <c r="RIJ112" s="0"/>
      <c r="RIK112" s="0"/>
      <c r="RIL112" s="0"/>
      <c r="RIM112" s="0"/>
      <c r="RIN112" s="0"/>
      <c r="RIO112" s="0"/>
      <c r="RIP112" s="0"/>
      <c r="RIQ112" s="0"/>
      <c r="RIR112" s="0"/>
      <c r="RIS112" s="0"/>
      <c r="RIT112" s="0"/>
      <c r="RIU112" s="0"/>
      <c r="RIV112" s="0"/>
      <c r="RIW112" s="0"/>
      <c r="RIX112" s="0"/>
      <c r="RIY112" s="0"/>
      <c r="RIZ112" s="0"/>
      <c r="RJA112" s="0"/>
      <c r="RJB112" s="0"/>
      <c r="RJC112" s="0"/>
      <c r="RJD112" s="0"/>
      <c r="RJE112" s="0"/>
      <c r="RJF112" s="0"/>
      <c r="RJG112" s="0"/>
      <c r="RJH112" s="0"/>
      <c r="RJI112" s="0"/>
      <c r="RJJ112" s="0"/>
      <c r="RJK112" s="0"/>
      <c r="RJL112" s="0"/>
      <c r="RJM112" s="0"/>
      <c r="RJN112" s="0"/>
      <c r="RJO112" s="0"/>
      <c r="RJP112" s="0"/>
      <c r="RJQ112" s="0"/>
      <c r="RJR112" s="0"/>
      <c r="RJS112" s="0"/>
      <c r="RJT112" s="0"/>
      <c r="RJU112" s="0"/>
      <c r="RJV112" s="0"/>
      <c r="RJW112" s="0"/>
      <c r="RJX112" s="0"/>
      <c r="RJY112" s="0"/>
      <c r="RJZ112" s="0"/>
      <c r="RKA112" s="0"/>
      <c r="RKB112" s="0"/>
      <c r="RKC112" s="0"/>
      <c r="RKD112" s="0"/>
      <c r="RKE112" s="0"/>
      <c r="RKF112" s="0"/>
      <c r="RKG112" s="0"/>
      <c r="RKH112" s="0"/>
      <c r="RKI112" s="0"/>
      <c r="RKJ112" s="0"/>
      <c r="RKK112" s="0"/>
      <c r="RKL112" s="0"/>
      <c r="RKM112" s="0"/>
      <c r="RKN112" s="0"/>
      <c r="RKO112" s="0"/>
      <c r="RKP112" s="0"/>
      <c r="RKQ112" s="0"/>
      <c r="RKR112" s="0"/>
      <c r="RKS112" s="0"/>
      <c r="RKT112" s="0"/>
      <c r="RKU112" s="0"/>
      <c r="RKV112" s="0"/>
      <c r="RKW112" s="0"/>
      <c r="RKX112" s="0"/>
      <c r="RKY112" s="0"/>
      <c r="RKZ112" s="0"/>
      <c r="RLA112" s="0"/>
      <c r="RLB112" s="0"/>
      <c r="RLC112" s="0"/>
      <c r="RLD112" s="0"/>
      <c r="RLE112" s="0"/>
      <c r="RLF112" s="0"/>
      <c r="RLG112" s="0"/>
      <c r="RLH112" s="0"/>
      <c r="RLI112" s="0"/>
      <c r="RLJ112" s="0"/>
      <c r="RLK112" s="0"/>
      <c r="RLL112" s="0"/>
      <c r="RLM112" s="0"/>
      <c r="RLN112" s="0"/>
      <c r="RLO112" s="0"/>
      <c r="RLP112" s="0"/>
      <c r="RLQ112" s="0"/>
      <c r="RLR112" s="0"/>
      <c r="RLS112" s="0"/>
      <c r="RLT112" s="0"/>
      <c r="RLU112" s="0"/>
      <c r="RLV112" s="0"/>
      <c r="RLW112" s="0"/>
      <c r="RLX112" s="0"/>
      <c r="RLY112" s="0"/>
      <c r="RLZ112" s="0"/>
      <c r="RMA112" s="0"/>
      <c r="RMB112" s="0"/>
      <c r="RMC112" s="0"/>
      <c r="RMD112" s="0"/>
      <c r="RME112" s="0"/>
      <c r="RMF112" s="0"/>
      <c r="RMG112" s="0"/>
      <c r="RMH112" s="0"/>
      <c r="RMI112" s="0"/>
      <c r="RMJ112" s="0"/>
      <c r="RMK112" s="0"/>
      <c r="RML112" s="0"/>
      <c r="RMM112" s="0"/>
      <c r="RMN112" s="0"/>
      <c r="RMO112" s="0"/>
      <c r="RMP112" s="0"/>
      <c r="RMQ112" s="0"/>
      <c r="RMR112" s="0"/>
      <c r="RMS112" s="0"/>
      <c r="RMT112" s="0"/>
      <c r="RMU112" s="0"/>
      <c r="RMV112" s="0"/>
      <c r="RMW112" s="0"/>
      <c r="RMX112" s="0"/>
      <c r="RMY112" s="0"/>
      <c r="RMZ112" s="0"/>
      <c r="RNA112" s="0"/>
      <c r="RNB112" s="0"/>
      <c r="RNC112" s="0"/>
      <c r="RND112" s="0"/>
      <c r="RNE112" s="0"/>
      <c r="RNF112" s="0"/>
      <c r="RNG112" s="0"/>
      <c r="RNH112" s="0"/>
      <c r="RNI112" s="0"/>
      <c r="RNJ112" s="0"/>
      <c r="RNK112" s="0"/>
      <c r="RNL112" s="0"/>
      <c r="RNM112" s="0"/>
      <c r="RNN112" s="0"/>
      <c r="RNO112" s="0"/>
      <c r="RNP112" s="0"/>
      <c r="RNQ112" s="0"/>
      <c r="RNR112" s="0"/>
      <c r="RNS112" s="0"/>
      <c r="RNT112" s="0"/>
      <c r="RNU112" s="0"/>
      <c r="RNV112" s="0"/>
      <c r="RNW112" s="0"/>
      <c r="RNX112" s="0"/>
      <c r="RNY112" s="0"/>
      <c r="RNZ112" s="0"/>
      <c r="ROA112" s="0"/>
      <c r="ROB112" s="0"/>
      <c r="ROC112" s="0"/>
      <c r="ROD112" s="0"/>
      <c r="ROE112" s="0"/>
      <c r="ROF112" s="0"/>
      <c r="ROG112" s="0"/>
      <c r="ROH112" s="0"/>
      <c r="ROI112" s="0"/>
      <c r="ROJ112" s="0"/>
      <c r="ROK112" s="0"/>
      <c r="ROL112" s="0"/>
      <c r="ROM112" s="0"/>
      <c r="RON112" s="0"/>
      <c r="ROO112" s="0"/>
      <c r="ROP112" s="0"/>
      <c r="ROQ112" s="0"/>
      <c r="ROR112" s="0"/>
      <c r="ROS112" s="0"/>
      <c r="ROT112" s="0"/>
      <c r="ROU112" s="0"/>
      <c r="ROV112" s="0"/>
      <c r="ROW112" s="0"/>
      <c r="ROX112" s="0"/>
      <c r="ROY112" s="0"/>
      <c r="ROZ112" s="0"/>
      <c r="RPA112" s="0"/>
      <c r="RPB112" s="0"/>
      <c r="RPC112" s="0"/>
      <c r="RPD112" s="0"/>
      <c r="RPE112" s="0"/>
      <c r="RPF112" s="0"/>
      <c r="RPG112" s="0"/>
      <c r="RPH112" s="0"/>
      <c r="RPI112" s="0"/>
      <c r="RPJ112" s="0"/>
      <c r="RPK112" s="0"/>
      <c r="RPL112" s="0"/>
      <c r="RPM112" s="0"/>
      <c r="RPN112" s="0"/>
      <c r="RPO112" s="0"/>
      <c r="RPP112" s="0"/>
      <c r="RPQ112" s="0"/>
      <c r="RPR112" s="0"/>
      <c r="RPS112" s="0"/>
      <c r="RPT112" s="0"/>
      <c r="RPU112" s="0"/>
      <c r="RPV112" s="0"/>
      <c r="RPW112" s="0"/>
      <c r="RPX112" s="0"/>
      <c r="RPY112" s="0"/>
      <c r="RPZ112" s="0"/>
      <c r="RQA112" s="0"/>
      <c r="RQB112" s="0"/>
      <c r="RQC112" s="0"/>
      <c r="RQD112" s="0"/>
      <c r="RQE112" s="0"/>
      <c r="RQF112" s="0"/>
      <c r="RQG112" s="0"/>
      <c r="RQH112" s="0"/>
      <c r="RQI112" s="0"/>
      <c r="RQJ112" s="0"/>
      <c r="RQK112" s="0"/>
      <c r="RQL112" s="0"/>
      <c r="RQM112" s="0"/>
      <c r="RQN112" s="0"/>
      <c r="RQO112" s="0"/>
      <c r="RQP112" s="0"/>
      <c r="RQQ112" s="0"/>
      <c r="RQR112" s="0"/>
      <c r="RQS112" s="0"/>
      <c r="RQT112" s="0"/>
      <c r="RQU112" s="0"/>
      <c r="RQV112" s="0"/>
      <c r="RQW112" s="0"/>
      <c r="RQX112" s="0"/>
      <c r="RQY112" s="0"/>
      <c r="RQZ112" s="0"/>
      <c r="RRA112" s="0"/>
      <c r="RRB112" s="0"/>
      <c r="RRC112" s="0"/>
      <c r="RRD112" s="0"/>
      <c r="RRE112" s="0"/>
      <c r="RRF112" s="0"/>
      <c r="RRG112" s="0"/>
      <c r="RRH112" s="0"/>
      <c r="RRI112" s="0"/>
      <c r="RRJ112" s="0"/>
      <c r="RRK112" s="0"/>
      <c r="RRL112" s="0"/>
      <c r="RRM112" s="0"/>
      <c r="RRN112" s="0"/>
      <c r="RRO112" s="0"/>
      <c r="RRP112" s="0"/>
      <c r="RRQ112" s="0"/>
      <c r="RRR112" s="0"/>
      <c r="RRS112" s="0"/>
      <c r="RRT112" s="0"/>
      <c r="RRU112" s="0"/>
      <c r="RRV112" s="0"/>
      <c r="RRW112" s="0"/>
      <c r="RRX112" s="0"/>
      <c r="RRY112" s="0"/>
      <c r="RRZ112" s="0"/>
      <c r="RSA112" s="0"/>
      <c r="RSB112" s="0"/>
      <c r="RSC112" s="0"/>
      <c r="RSD112" s="0"/>
      <c r="RSE112" s="0"/>
      <c r="RSF112" s="0"/>
      <c r="RSG112" s="0"/>
      <c r="RSH112" s="0"/>
      <c r="RSI112" s="0"/>
      <c r="RSJ112" s="0"/>
      <c r="RSK112" s="0"/>
      <c r="RSL112" s="0"/>
      <c r="RSM112" s="0"/>
      <c r="RSN112" s="0"/>
      <c r="RSO112" s="0"/>
      <c r="RSP112" s="0"/>
      <c r="RSQ112" s="0"/>
      <c r="RSR112" s="0"/>
      <c r="RSS112" s="0"/>
      <c r="RST112" s="0"/>
      <c r="RSU112" s="0"/>
      <c r="RSV112" s="0"/>
      <c r="RSW112" s="0"/>
      <c r="RSX112" s="0"/>
      <c r="RSY112" s="0"/>
      <c r="RSZ112" s="0"/>
      <c r="RTA112" s="0"/>
      <c r="RTB112" s="0"/>
      <c r="RTC112" s="0"/>
      <c r="RTD112" s="0"/>
      <c r="RTE112" s="0"/>
      <c r="RTF112" s="0"/>
      <c r="RTG112" s="0"/>
      <c r="RTH112" s="0"/>
      <c r="RTI112" s="0"/>
      <c r="RTJ112" s="0"/>
      <c r="RTK112" s="0"/>
      <c r="RTL112" s="0"/>
      <c r="RTM112" s="0"/>
      <c r="RTN112" s="0"/>
      <c r="RTO112" s="0"/>
      <c r="RTP112" s="0"/>
      <c r="RTQ112" s="0"/>
      <c r="RTR112" s="0"/>
      <c r="RTS112" s="0"/>
      <c r="RTT112" s="0"/>
      <c r="RTU112" s="0"/>
      <c r="RTV112" s="0"/>
      <c r="RTW112" s="0"/>
      <c r="RTX112" s="0"/>
      <c r="RTY112" s="0"/>
      <c r="RTZ112" s="0"/>
      <c r="RUA112" s="0"/>
      <c r="RUB112" s="0"/>
      <c r="RUC112" s="0"/>
      <c r="RUD112" s="0"/>
      <c r="RUE112" s="0"/>
      <c r="RUF112" s="0"/>
      <c r="RUG112" s="0"/>
      <c r="RUH112" s="0"/>
      <c r="RUI112" s="0"/>
      <c r="RUJ112" s="0"/>
      <c r="RUK112" s="0"/>
      <c r="RUL112" s="0"/>
      <c r="RUM112" s="0"/>
      <c r="RUN112" s="0"/>
      <c r="RUO112" s="0"/>
      <c r="RUP112" s="0"/>
      <c r="RUQ112" s="0"/>
      <c r="RUR112" s="0"/>
      <c r="RUS112" s="0"/>
      <c r="RUT112" s="0"/>
      <c r="RUU112" s="0"/>
      <c r="RUV112" s="0"/>
      <c r="RUW112" s="0"/>
      <c r="RUX112" s="0"/>
      <c r="RUY112" s="0"/>
      <c r="RUZ112" s="0"/>
      <c r="RVA112" s="0"/>
      <c r="RVB112" s="0"/>
      <c r="RVC112" s="0"/>
      <c r="RVD112" s="0"/>
      <c r="RVE112" s="0"/>
      <c r="RVF112" s="0"/>
      <c r="RVG112" s="0"/>
      <c r="RVH112" s="0"/>
      <c r="RVI112" s="0"/>
      <c r="RVJ112" s="0"/>
      <c r="RVK112" s="0"/>
      <c r="RVL112" s="0"/>
      <c r="RVM112" s="0"/>
      <c r="RVN112" s="0"/>
      <c r="RVO112" s="0"/>
      <c r="RVP112" s="0"/>
      <c r="RVQ112" s="0"/>
      <c r="RVR112" s="0"/>
      <c r="RVS112" s="0"/>
      <c r="RVT112" s="0"/>
      <c r="RVU112" s="0"/>
      <c r="RVV112" s="0"/>
      <c r="RVW112" s="0"/>
      <c r="RVX112" s="0"/>
      <c r="RVY112" s="0"/>
      <c r="RVZ112" s="0"/>
      <c r="RWA112" s="0"/>
      <c r="RWB112" s="0"/>
      <c r="RWC112" s="0"/>
      <c r="RWD112" s="0"/>
      <c r="RWE112" s="0"/>
      <c r="RWF112" s="0"/>
      <c r="RWG112" s="0"/>
      <c r="RWH112" s="0"/>
      <c r="RWI112" s="0"/>
      <c r="RWJ112" s="0"/>
      <c r="RWK112" s="0"/>
      <c r="RWL112" s="0"/>
      <c r="RWM112" s="0"/>
      <c r="RWN112" s="0"/>
      <c r="RWO112" s="0"/>
      <c r="RWP112" s="0"/>
      <c r="RWQ112" s="0"/>
      <c r="RWR112" s="0"/>
      <c r="RWS112" s="0"/>
      <c r="RWT112" s="0"/>
      <c r="RWU112" s="0"/>
      <c r="RWV112" s="0"/>
      <c r="RWW112" s="0"/>
      <c r="RWX112" s="0"/>
      <c r="RWY112" s="0"/>
      <c r="RWZ112" s="0"/>
      <c r="RXA112" s="0"/>
      <c r="RXB112" s="0"/>
      <c r="RXC112" s="0"/>
      <c r="RXD112" s="0"/>
      <c r="RXE112" s="0"/>
      <c r="RXF112" s="0"/>
      <c r="RXG112" s="0"/>
      <c r="RXH112" s="0"/>
      <c r="RXI112" s="0"/>
      <c r="RXJ112" s="0"/>
      <c r="RXK112" s="0"/>
      <c r="RXL112" s="0"/>
      <c r="RXM112" s="0"/>
      <c r="RXN112" s="0"/>
      <c r="RXO112" s="0"/>
      <c r="RXP112" s="0"/>
      <c r="RXQ112" s="0"/>
      <c r="RXR112" s="0"/>
      <c r="RXS112" s="0"/>
      <c r="RXT112" s="0"/>
      <c r="RXU112" s="0"/>
      <c r="RXV112" s="0"/>
      <c r="RXW112" s="0"/>
      <c r="RXX112" s="0"/>
      <c r="RXY112" s="0"/>
      <c r="RXZ112" s="0"/>
      <c r="RYA112" s="0"/>
      <c r="RYB112" s="0"/>
      <c r="RYC112" s="0"/>
      <c r="RYD112" s="0"/>
      <c r="RYE112" s="0"/>
      <c r="RYF112" s="0"/>
      <c r="RYG112" s="0"/>
      <c r="RYH112" s="0"/>
      <c r="RYI112" s="0"/>
      <c r="RYJ112" s="0"/>
      <c r="RYK112" s="0"/>
      <c r="RYL112" s="0"/>
      <c r="RYM112" s="0"/>
      <c r="RYN112" s="0"/>
      <c r="RYO112" s="0"/>
      <c r="RYP112" s="0"/>
      <c r="RYQ112" s="0"/>
      <c r="RYR112" s="0"/>
      <c r="RYS112" s="0"/>
      <c r="RYT112" s="0"/>
      <c r="RYU112" s="0"/>
      <c r="RYV112" s="0"/>
      <c r="RYW112" s="0"/>
      <c r="RYX112" s="0"/>
      <c r="RYY112" s="0"/>
      <c r="RYZ112" s="0"/>
      <c r="RZA112" s="0"/>
      <c r="RZB112" s="0"/>
      <c r="RZC112" s="0"/>
      <c r="RZD112" s="0"/>
      <c r="RZE112" s="0"/>
      <c r="RZF112" s="0"/>
      <c r="RZG112" s="0"/>
      <c r="RZH112" s="0"/>
      <c r="RZI112" s="0"/>
      <c r="RZJ112" s="0"/>
      <c r="RZK112" s="0"/>
      <c r="RZL112" s="0"/>
      <c r="RZM112" s="0"/>
      <c r="RZN112" s="0"/>
      <c r="RZO112" s="0"/>
      <c r="RZP112" s="0"/>
      <c r="RZQ112" s="0"/>
      <c r="RZR112" s="0"/>
      <c r="RZS112" s="0"/>
      <c r="RZT112" s="0"/>
      <c r="RZU112" s="0"/>
      <c r="RZV112" s="0"/>
      <c r="RZW112" s="0"/>
      <c r="RZX112" s="0"/>
      <c r="RZY112" s="0"/>
      <c r="RZZ112" s="0"/>
      <c r="SAA112" s="0"/>
      <c r="SAB112" s="0"/>
      <c r="SAC112" s="0"/>
      <c r="SAD112" s="0"/>
      <c r="SAE112" s="0"/>
      <c r="SAF112" s="0"/>
      <c r="SAG112" s="0"/>
      <c r="SAH112" s="0"/>
      <c r="SAI112" s="0"/>
      <c r="SAJ112" s="0"/>
      <c r="SAK112" s="0"/>
      <c r="SAL112" s="0"/>
      <c r="SAM112" s="0"/>
      <c r="SAN112" s="0"/>
      <c r="SAO112" s="0"/>
      <c r="SAP112" s="0"/>
      <c r="SAQ112" s="0"/>
      <c r="SAR112" s="0"/>
      <c r="SAS112" s="0"/>
      <c r="SAT112" s="0"/>
      <c r="SAU112" s="0"/>
      <c r="SAV112" s="0"/>
      <c r="SAW112" s="0"/>
      <c r="SAX112" s="0"/>
      <c r="SAY112" s="0"/>
      <c r="SAZ112" s="0"/>
      <c r="SBA112" s="0"/>
      <c r="SBB112" s="0"/>
      <c r="SBC112" s="0"/>
      <c r="SBD112" s="0"/>
      <c r="SBE112" s="0"/>
      <c r="SBF112" s="0"/>
      <c r="SBG112" s="0"/>
      <c r="SBH112" s="0"/>
      <c r="SBI112" s="0"/>
      <c r="SBJ112" s="0"/>
      <c r="SBK112" s="0"/>
      <c r="SBL112" s="0"/>
      <c r="SBM112" s="0"/>
      <c r="SBN112" s="0"/>
      <c r="SBO112" s="0"/>
      <c r="SBP112" s="0"/>
      <c r="SBQ112" s="0"/>
      <c r="SBR112" s="0"/>
      <c r="SBS112" s="0"/>
      <c r="SBT112" s="0"/>
      <c r="SBU112" s="0"/>
      <c r="SBV112" s="0"/>
      <c r="SBW112" s="0"/>
      <c r="SBX112" s="0"/>
      <c r="SBY112" s="0"/>
      <c r="SBZ112" s="0"/>
      <c r="SCA112" s="0"/>
      <c r="SCB112" s="0"/>
      <c r="SCC112" s="0"/>
      <c r="SCD112" s="0"/>
      <c r="SCE112" s="0"/>
      <c r="SCF112" s="0"/>
      <c r="SCG112" s="0"/>
      <c r="SCH112" s="0"/>
      <c r="SCI112" s="0"/>
      <c r="SCJ112" s="0"/>
      <c r="SCK112" s="0"/>
      <c r="SCL112" s="0"/>
      <c r="SCM112" s="0"/>
      <c r="SCN112" s="0"/>
      <c r="SCO112" s="0"/>
      <c r="SCP112" s="0"/>
      <c r="SCQ112" s="0"/>
      <c r="SCR112" s="0"/>
      <c r="SCS112" s="0"/>
      <c r="SCT112" s="0"/>
      <c r="SCU112" s="0"/>
      <c r="SCV112" s="0"/>
      <c r="SCW112" s="0"/>
      <c r="SCX112" s="0"/>
      <c r="SCY112" s="0"/>
      <c r="SCZ112" s="0"/>
      <c r="SDA112" s="0"/>
      <c r="SDB112" s="0"/>
      <c r="SDC112" s="0"/>
      <c r="SDD112" s="0"/>
      <c r="SDE112" s="0"/>
      <c r="SDF112" s="0"/>
      <c r="SDG112" s="0"/>
      <c r="SDH112" s="0"/>
      <c r="SDI112" s="0"/>
      <c r="SDJ112" s="0"/>
      <c r="SDK112" s="0"/>
      <c r="SDL112" s="0"/>
      <c r="SDM112" s="0"/>
      <c r="SDN112" s="0"/>
      <c r="SDO112" s="0"/>
      <c r="SDP112" s="0"/>
      <c r="SDQ112" s="0"/>
      <c r="SDR112" s="0"/>
      <c r="SDS112" s="0"/>
      <c r="SDT112" s="0"/>
      <c r="SDU112" s="0"/>
      <c r="SDV112" s="0"/>
      <c r="SDW112" s="0"/>
      <c r="SDX112" s="0"/>
      <c r="SDY112" s="0"/>
      <c r="SDZ112" s="0"/>
      <c r="SEA112" s="0"/>
      <c r="SEB112" s="0"/>
      <c r="SEC112" s="0"/>
      <c r="SED112" s="0"/>
      <c r="SEE112" s="0"/>
      <c r="SEF112" s="0"/>
      <c r="SEG112" s="0"/>
      <c r="SEH112" s="0"/>
      <c r="SEI112" s="0"/>
      <c r="SEJ112" s="0"/>
      <c r="SEK112" s="0"/>
      <c r="SEL112" s="0"/>
      <c r="SEM112" s="0"/>
      <c r="SEN112" s="0"/>
      <c r="SEO112" s="0"/>
      <c r="SEP112" s="0"/>
      <c r="SEQ112" s="0"/>
      <c r="SER112" s="0"/>
      <c r="SES112" s="0"/>
      <c r="SET112" s="0"/>
      <c r="SEU112" s="0"/>
      <c r="SEV112" s="0"/>
      <c r="SEW112" s="0"/>
      <c r="SEX112" s="0"/>
      <c r="SEY112" s="0"/>
      <c r="SEZ112" s="0"/>
      <c r="SFA112" s="0"/>
      <c r="SFB112" s="0"/>
      <c r="SFC112" s="0"/>
      <c r="SFD112" s="0"/>
      <c r="SFE112" s="0"/>
      <c r="SFF112" s="0"/>
      <c r="SFG112" s="0"/>
      <c r="SFH112" s="0"/>
      <c r="SFI112" s="0"/>
      <c r="SFJ112" s="0"/>
      <c r="SFK112" s="0"/>
      <c r="SFL112" s="0"/>
      <c r="SFM112" s="0"/>
      <c r="SFN112" s="0"/>
      <c r="SFO112" s="0"/>
      <c r="SFP112" s="0"/>
      <c r="SFQ112" s="0"/>
      <c r="SFR112" s="0"/>
      <c r="SFS112" s="0"/>
      <c r="SFT112" s="0"/>
      <c r="SFU112" s="0"/>
      <c r="SFV112" s="0"/>
      <c r="SFW112" s="0"/>
      <c r="SFX112" s="0"/>
      <c r="SFY112" s="0"/>
      <c r="SFZ112" s="0"/>
      <c r="SGA112" s="0"/>
      <c r="SGB112" s="0"/>
      <c r="SGC112" s="0"/>
      <c r="SGD112" s="0"/>
      <c r="SGE112" s="0"/>
      <c r="SGF112" s="0"/>
      <c r="SGG112" s="0"/>
      <c r="SGH112" s="0"/>
      <c r="SGI112" s="0"/>
      <c r="SGJ112" s="0"/>
      <c r="SGK112" s="0"/>
      <c r="SGL112" s="0"/>
      <c r="SGM112" s="0"/>
      <c r="SGN112" s="0"/>
      <c r="SGO112" s="0"/>
      <c r="SGP112" s="0"/>
      <c r="SGQ112" s="0"/>
      <c r="SGR112" s="0"/>
      <c r="SGS112" s="0"/>
      <c r="SGT112" s="0"/>
      <c r="SGU112" s="0"/>
      <c r="SGV112" s="0"/>
      <c r="SGW112" s="0"/>
      <c r="SGX112" s="0"/>
      <c r="SGY112" s="0"/>
      <c r="SGZ112" s="0"/>
      <c r="SHA112" s="0"/>
      <c r="SHB112" s="0"/>
      <c r="SHC112" s="0"/>
      <c r="SHD112" s="0"/>
      <c r="SHE112" s="0"/>
      <c r="SHF112" s="0"/>
      <c r="SHG112" s="0"/>
      <c r="SHH112" s="0"/>
      <c r="SHI112" s="0"/>
      <c r="SHJ112" s="0"/>
      <c r="SHK112" s="0"/>
      <c r="SHL112" s="0"/>
      <c r="SHM112" s="0"/>
      <c r="SHN112" s="0"/>
      <c r="SHO112" s="0"/>
      <c r="SHP112" s="0"/>
      <c r="SHQ112" s="0"/>
      <c r="SHR112" s="0"/>
      <c r="SHS112" s="0"/>
      <c r="SHT112" s="0"/>
      <c r="SHU112" s="0"/>
      <c r="SHV112" s="0"/>
      <c r="SHW112" s="0"/>
      <c r="SHX112" s="0"/>
      <c r="SHY112" s="0"/>
      <c r="SHZ112" s="0"/>
      <c r="SIA112" s="0"/>
      <c r="SIB112" s="0"/>
      <c r="SIC112" s="0"/>
      <c r="SID112" s="0"/>
      <c r="SIE112" s="0"/>
      <c r="SIF112" s="0"/>
      <c r="SIG112" s="0"/>
      <c r="SIH112" s="0"/>
      <c r="SII112" s="0"/>
      <c r="SIJ112" s="0"/>
      <c r="SIK112" s="0"/>
      <c r="SIL112" s="0"/>
      <c r="SIM112" s="0"/>
      <c r="SIN112" s="0"/>
      <c r="SIO112" s="0"/>
      <c r="SIP112" s="0"/>
      <c r="SIQ112" s="0"/>
      <c r="SIR112" s="0"/>
      <c r="SIS112" s="0"/>
      <c r="SIT112" s="0"/>
      <c r="SIU112" s="0"/>
      <c r="SIV112" s="0"/>
      <c r="SIW112" s="0"/>
      <c r="SIX112" s="0"/>
      <c r="SIY112" s="0"/>
      <c r="SIZ112" s="0"/>
      <c r="SJA112" s="0"/>
      <c r="SJB112" s="0"/>
      <c r="SJC112" s="0"/>
      <c r="SJD112" s="0"/>
      <c r="SJE112" s="0"/>
      <c r="SJF112" s="0"/>
      <c r="SJG112" s="0"/>
      <c r="SJH112" s="0"/>
      <c r="SJI112" s="0"/>
      <c r="SJJ112" s="0"/>
      <c r="SJK112" s="0"/>
      <c r="SJL112" s="0"/>
      <c r="SJM112" s="0"/>
      <c r="SJN112" s="0"/>
      <c r="SJO112" s="0"/>
      <c r="SJP112" s="0"/>
      <c r="SJQ112" s="0"/>
      <c r="SJR112" s="0"/>
      <c r="SJS112" s="0"/>
      <c r="SJT112" s="0"/>
      <c r="SJU112" s="0"/>
      <c r="SJV112" s="0"/>
      <c r="SJW112" s="0"/>
      <c r="SJX112" s="0"/>
      <c r="SJY112" s="0"/>
      <c r="SJZ112" s="0"/>
      <c r="SKA112" s="0"/>
      <c r="SKB112" s="0"/>
      <c r="SKC112" s="0"/>
      <c r="SKD112" s="0"/>
      <c r="SKE112" s="0"/>
      <c r="SKF112" s="0"/>
      <c r="SKG112" s="0"/>
      <c r="SKH112" s="0"/>
      <c r="SKI112" s="0"/>
      <c r="SKJ112" s="0"/>
      <c r="SKK112" s="0"/>
      <c r="SKL112" s="0"/>
      <c r="SKM112" s="0"/>
      <c r="SKN112" s="0"/>
      <c r="SKO112" s="0"/>
      <c r="SKP112" s="0"/>
      <c r="SKQ112" s="0"/>
      <c r="SKR112" s="0"/>
      <c r="SKS112" s="0"/>
      <c r="SKT112" s="0"/>
      <c r="SKU112" s="0"/>
      <c r="SKV112" s="0"/>
      <c r="SKW112" s="0"/>
      <c r="SKX112" s="0"/>
      <c r="SKY112" s="0"/>
      <c r="SKZ112" s="0"/>
      <c r="SLA112" s="0"/>
      <c r="SLB112" s="0"/>
      <c r="SLC112" s="0"/>
      <c r="SLD112" s="0"/>
      <c r="SLE112" s="0"/>
      <c r="SLF112" s="0"/>
      <c r="SLG112" s="0"/>
      <c r="SLH112" s="0"/>
      <c r="SLI112" s="0"/>
      <c r="SLJ112" s="0"/>
      <c r="SLK112" s="0"/>
      <c r="SLL112" s="0"/>
      <c r="SLM112" s="0"/>
      <c r="SLN112" s="0"/>
      <c r="SLO112" s="0"/>
      <c r="SLP112" s="0"/>
      <c r="SLQ112" s="0"/>
      <c r="SLR112" s="0"/>
      <c r="SLS112" s="0"/>
      <c r="SLT112" s="0"/>
      <c r="SLU112" s="0"/>
      <c r="SLV112" s="0"/>
      <c r="SLW112" s="0"/>
      <c r="SLX112" s="0"/>
      <c r="SLY112" s="0"/>
      <c r="SLZ112" s="0"/>
      <c r="SMA112" s="0"/>
      <c r="SMB112" s="0"/>
      <c r="SMC112" s="0"/>
      <c r="SMD112" s="0"/>
      <c r="SME112" s="0"/>
      <c r="SMF112" s="0"/>
      <c r="SMG112" s="0"/>
      <c r="SMH112" s="0"/>
      <c r="SMI112" s="0"/>
      <c r="SMJ112" s="0"/>
      <c r="SMK112" s="0"/>
      <c r="SML112" s="0"/>
      <c r="SMM112" s="0"/>
      <c r="SMN112" s="0"/>
      <c r="SMO112" s="0"/>
      <c r="SMP112" s="0"/>
      <c r="SMQ112" s="0"/>
      <c r="SMR112" s="0"/>
      <c r="SMS112" s="0"/>
      <c r="SMT112" s="0"/>
      <c r="SMU112" s="0"/>
      <c r="SMV112" s="0"/>
      <c r="SMW112" s="0"/>
      <c r="SMX112" s="0"/>
      <c r="SMY112" s="0"/>
      <c r="SMZ112" s="0"/>
      <c r="SNA112" s="0"/>
      <c r="SNB112" s="0"/>
      <c r="SNC112" s="0"/>
      <c r="SND112" s="0"/>
      <c r="SNE112" s="0"/>
      <c r="SNF112" s="0"/>
      <c r="SNG112" s="0"/>
      <c r="SNH112" s="0"/>
      <c r="SNI112" s="0"/>
      <c r="SNJ112" s="0"/>
      <c r="SNK112" s="0"/>
      <c r="SNL112" s="0"/>
      <c r="SNM112" s="0"/>
      <c r="SNN112" s="0"/>
      <c r="SNO112" s="0"/>
      <c r="SNP112" s="0"/>
      <c r="SNQ112" s="0"/>
      <c r="SNR112" s="0"/>
      <c r="SNS112" s="0"/>
      <c r="SNT112" s="0"/>
      <c r="SNU112" s="0"/>
      <c r="SNV112" s="0"/>
      <c r="SNW112" s="0"/>
      <c r="SNX112" s="0"/>
      <c r="SNY112" s="0"/>
      <c r="SNZ112" s="0"/>
      <c r="SOA112" s="0"/>
      <c r="SOB112" s="0"/>
      <c r="SOC112" s="0"/>
      <c r="SOD112" s="0"/>
      <c r="SOE112" s="0"/>
      <c r="SOF112" s="0"/>
      <c r="SOG112" s="0"/>
      <c r="SOH112" s="0"/>
      <c r="SOI112" s="0"/>
      <c r="SOJ112" s="0"/>
      <c r="SOK112" s="0"/>
      <c r="SOL112" s="0"/>
      <c r="SOM112" s="0"/>
      <c r="SON112" s="0"/>
      <c r="SOO112" s="0"/>
      <c r="SOP112" s="0"/>
      <c r="SOQ112" s="0"/>
      <c r="SOR112" s="0"/>
      <c r="SOS112" s="0"/>
      <c r="SOT112" s="0"/>
      <c r="SOU112" s="0"/>
      <c r="SOV112" s="0"/>
      <c r="SOW112" s="0"/>
      <c r="SOX112" s="0"/>
      <c r="SOY112" s="0"/>
      <c r="SOZ112" s="0"/>
      <c r="SPA112" s="0"/>
      <c r="SPB112" s="0"/>
      <c r="SPC112" s="0"/>
      <c r="SPD112" s="0"/>
      <c r="SPE112" s="0"/>
      <c r="SPF112" s="0"/>
      <c r="SPG112" s="0"/>
      <c r="SPH112" s="0"/>
      <c r="SPI112" s="0"/>
      <c r="SPJ112" s="0"/>
      <c r="SPK112" s="0"/>
      <c r="SPL112" s="0"/>
      <c r="SPM112" s="0"/>
      <c r="SPN112" s="0"/>
      <c r="SPO112" s="0"/>
      <c r="SPP112" s="0"/>
      <c r="SPQ112" s="0"/>
      <c r="SPR112" s="0"/>
      <c r="SPS112" s="0"/>
      <c r="SPT112" s="0"/>
      <c r="SPU112" s="0"/>
      <c r="SPV112" s="0"/>
      <c r="SPW112" s="0"/>
      <c r="SPX112" s="0"/>
      <c r="SPY112" s="0"/>
      <c r="SPZ112" s="0"/>
      <c r="SQA112" s="0"/>
      <c r="SQB112" s="0"/>
      <c r="SQC112" s="0"/>
      <c r="SQD112" s="0"/>
      <c r="SQE112" s="0"/>
      <c r="SQF112" s="0"/>
      <c r="SQG112" s="0"/>
      <c r="SQH112" s="0"/>
      <c r="SQI112" s="0"/>
      <c r="SQJ112" s="0"/>
      <c r="SQK112" s="0"/>
      <c r="SQL112" s="0"/>
      <c r="SQM112" s="0"/>
      <c r="SQN112" s="0"/>
      <c r="SQO112" s="0"/>
      <c r="SQP112" s="0"/>
      <c r="SQQ112" s="0"/>
      <c r="SQR112" s="0"/>
      <c r="SQS112" s="0"/>
      <c r="SQT112" s="0"/>
      <c r="SQU112" s="0"/>
      <c r="SQV112" s="0"/>
      <c r="SQW112" s="0"/>
      <c r="SQX112" s="0"/>
      <c r="SQY112" s="0"/>
      <c r="SQZ112" s="0"/>
      <c r="SRA112" s="0"/>
      <c r="SRB112" s="0"/>
      <c r="SRC112" s="0"/>
      <c r="SRD112" s="0"/>
      <c r="SRE112" s="0"/>
      <c r="SRF112" s="0"/>
      <c r="SRG112" s="0"/>
      <c r="SRH112" s="0"/>
      <c r="SRI112" s="0"/>
      <c r="SRJ112" s="0"/>
      <c r="SRK112" s="0"/>
      <c r="SRL112" s="0"/>
      <c r="SRM112" s="0"/>
      <c r="SRN112" s="0"/>
      <c r="SRO112" s="0"/>
      <c r="SRP112" s="0"/>
      <c r="SRQ112" s="0"/>
      <c r="SRR112" s="0"/>
      <c r="SRS112" s="0"/>
      <c r="SRT112" s="0"/>
      <c r="SRU112" s="0"/>
      <c r="SRV112" s="0"/>
      <c r="SRW112" s="0"/>
      <c r="SRX112" s="0"/>
      <c r="SRY112" s="0"/>
      <c r="SRZ112" s="0"/>
      <c r="SSA112" s="0"/>
      <c r="SSB112" s="0"/>
      <c r="SSC112" s="0"/>
      <c r="SSD112" s="0"/>
      <c r="SSE112" s="0"/>
      <c r="SSF112" s="0"/>
      <c r="SSG112" s="0"/>
      <c r="SSH112" s="0"/>
      <c r="SSI112" s="0"/>
      <c r="SSJ112" s="0"/>
      <c r="SSK112" s="0"/>
      <c r="SSL112" s="0"/>
      <c r="SSM112" s="0"/>
      <c r="SSN112" s="0"/>
      <c r="SSO112" s="0"/>
      <c r="SSP112" s="0"/>
      <c r="SSQ112" s="0"/>
      <c r="SSR112" s="0"/>
      <c r="SSS112" s="0"/>
      <c r="SST112" s="0"/>
      <c r="SSU112" s="0"/>
      <c r="SSV112" s="0"/>
      <c r="SSW112" s="0"/>
      <c r="SSX112" s="0"/>
      <c r="SSY112" s="0"/>
      <c r="SSZ112" s="0"/>
      <c r="STA112" s="0"/>
      <c r="STB112" s="0"/>
      <c r="STC112" s="0"/>
      <c r="STD112" s="0"/>
      <c r="STE112" s="0"/>
      <c r="STF112" s="0"/>
      <c r="STG112" s="0"/>
      <c r="STH112" s="0"/>
      <c r="STI112" s="0"/>
      <c r="STJ112" s="0"/>
      <c r="STK112" s="0"/>
      <c r="STL112" s="0"/>
      <c r="STM112" s="0"/>
      <c r="STN112" s="0"/>
      <c r="STO112" s="0"/>
      <c r="STP112" s="0"/>
      <c r="STQ112" s="0"/>
      <c r="STR112" s="0"/>
      <c r="STS112" s="0"/>
      <c r="STT112" s="0"/>
      <c r="STU112" s="0"/>
      <c r="STV112" s="0"/>
      <c r="STW112" s="0"/>
      <c r="STX112" s="0"/>
      <c r="STY112" s="0"/>
      <c r="STZ112" s="0"/>
      <c r="SUA112" s="0"/>
      <c r="SUB112" s="0"/>
      <c r="SUC112" s="0"/>
      <c r="SUD112" s="0"/>
      <c r="SUE112" s="0"/>
      <c r="SUF112" s="0"/>
      <c r="SUG112" s="0"/>
      <c r="SUH112" s="0"/>
      <c r="SUI112" s="0"/>
      <c r="SUJ112" s="0"/>
      <c r="SUK112" s="0"/>
      <c r="SUL112" s="0"/>
      <c r="SUM112" s="0"/>
      <c r="SUN112" s="0"/>
      <c r="SUO112" s="0"/>
      <c r="SUP112" s="0"/>
      <c r="SUQ112" s="0"/>
      <c r="SUR112" s="0"/>
      <c r="SUS112" s="0"/>
      <c r="SUT112" s="0"/>
      <c r="SUU112" s="0"/>
      <c r="SUV112" s="0"/>
      <c r="SUW112" s="0"/>
      <c r="SUX112" s="0"/>
      <c r="SUY112" s="0"/>
      <c r="SUZ112" s="0"/>
      <c r="SVA112" s="0"/>
      <c r="SVB112" s="0"/>
      <c r="SVC112" s="0"/>
      <c r="SVD112" s="0"/>
      <c r="SVE112" s="0"/>
      <c r="SVF112" s="0"/>
      <c r="SVG112" s="0"/>
      <c r="SVH112" s="0"/>
      <c r="SVI112" s="0"/>
      <c r="SVJ112" s="0"/>
      <c r="SVK112" s="0"/>
      <c r="SVL112" s="0"/>
      <c r="SVM112" s="0"/>
      <c r="SVN112" s="0"/>
      <c r="SVO112" s="0"/>
      <c r="SVP112" s="0"/>
      <c r="SVQ112" s="0"/>
      <c r="SVR112" s="0"/>
      <c r="SVS112" s="0"/>
      <c r="SVT112" s="0"/>
      <c r="SVU112" s="0"/>
      <c r="SVV112" s="0"/>
      <c r="SVW112" s="0"/>
      <c r="SVX112" s="0"/>
      <c r="SVY112" s="0"/>
      <c r="SVZ112" s="0"/>
      <c r="SWA112" s="0"/>
      <c r="SWB112" s="0"/>
      <c r="SWC112" s="0"/>
      <c r="SWD112" s="0"/>
      <c r="SWE112" s="0"/>
      <c r="SWF112" s="0"/>
      <c r="SWG112" s="0"/>
      <c r="SWH112" s="0"/>
      <c r="SWI112" s="0"/>
      <c r="SWJ112" s="0"/>
      <c r="SWK112" s="0"/>
      <c r="SWL112" s="0"/>
      <c r="SWM112" s="0"/>
      <c r="SWN112" s="0"/>
      <c r="SWO112" s="0"/>
      <c r="SWP112" s="0"/>
      <c r="SWQ112" s="0"/>
      <c r="SWR112" s="0"/>
      <c r="SWS112" s="0"/>
      <c r="SWT112" s="0"/>
      <c r="SWU112" s="0"/>
      <c r="SWV112" s="0"/>
      <c r="SWW112" s="0"/>
      <c r="SWX112" s="0"/>
      <c r="SWY112" s="0"/>
      <c r="SWZ112" s="0"/>
      <c r="SXA112" s="0"/>
      <c r="SXB112" s="0"/>
      <c r="SXC112" s="0"/>
      <c r="SXD112" s="0"/>
      <c r="SXE112" s="0"/>
      <c r="SXF112" s="0"/>
      <c r="SXG112" s="0"/>
      <c r="SXH112" s="0"/>
      <c r="SXI112" s="0"/>
      <c r="SXJ112" s="0"/>
      <c r="SXK112" s="0"/>
      <c r="SXL112" s="0"/>
      <c r="SXM112" s="0"/>
      <c r="SXN112" s="0"/>
      <c r="SXO112" s="0"/>
      <c r="SXP112" s="0"/>
      <c r="SXQ112" s="0"/>
      <c r="SXR112" s="0"/>
      <c r="SXS112" s="0"/>
      <c r="SXT112" s="0"/>
      <c r="SXU112" s="0"/>
      <c r="SXV112" s="0"/>
      <c r="SXW112" s="0"/>
      <c r="SXX112" s="0"/>
      <c r="SXY112" s="0"/>
      <c r="SXZ112" s="0"/>
      <c r="SYA112" s="0"/>
      <c r="SYB112" s="0"/>
      <c r="SYC112" s="0"/>
      <c r="SYD112" s="0"/>
      <c r="SYE112" s="0"/>
      <c r="SYF112" s="0"/>
      <c r="SYG112" s="0"/>
      <c r="SYH112" s="0"/>
      <c r="SYI112" s="0"/>
      <c r="SYJ112" s="0"/>
      <c r="SYK112" s="0"/>
      <c r="SYL112" s="0"/>
      <c r="SYM112" s="0"/>
      <c r="SYN112" s="0"/>
      <c r="SYO112" s="0"/>
      <c r="SYP112" s="0"/>
      <c r="SYQ112" s="0"/>
      <c r="SYR112" s="0"/>
      <c r="SYS112" s="0"/>
      <c r="SYT112" s="0"/>
      <c r="SYU112" s="0"/>
      <c r="SYV112" s="0"/>
      <c r="SYW112" s="0"/>
      <c r="SYX112" s="0"/>
      <c r="SYY112" s="0"/>
      <c r="SYZ112" s="0"/>
      <c r="SZA112" s="0"/>
      <c r="SZB112" s="0"/>
      <c r="SZC112" s="0"/>
      <c r="SZD112" s="0"/>
      <c r="SZE112" s="0"/>
      <c r="SZF112" s="0"/>
      <c r="SZG112" s="0"/>
      <c r="SZH112" s="0"/>
      <c r="SZI112" s="0"/>
      <c r="SZJ112" s="0"/>
      <c r="SZK112" s="0"/>
      <c r="SZL112" s="0"/>
      <c r="SZM112" s="0"/>
      <c r="SZN112" s="0"/>
      <c r="SZO112" s="0"/>
      <c r="SZP112" s="0"/>
      <c r="SZQ112" s="0"/>
      <c r="SZR112" s="0"/>
      <c r="SZS112" s="0"/>
      <c r="SZT112" s="0"/>
      <c r="SZU112" s="0"/>
      <c r="SZV112" s="0"/>
      <c r="SZW112" s="0"/>
      <c r="SZX112" s="0"/>
      <c r="SZY112" s="0"/>
      <c r="SZZ112" s="0"/>
      <c r="TAA112" s="0"/>
      <c r="TAB112" s="0"/>
      <c r="TAC112" s="0"/>
      <c r="TAD112" s="0"/>
      <c r="TAE112" s="0"/>
      <c r="TAF112" s="0"/>
      <c r="TAG112" s="0"/>
      <c r="TAH112" s="0"/>
      <c r="TAI112" s="0"/>
      <c r="TAJ112" s="0"/>
      <c r="TAK112" s="0"/>
      <c r="TAL112" s="0"/>
      <c r="TAM112" s="0"/>
      <c r="TAN112" s="0"/>
      <c r="TAO112" s="0"/>
      <c r="TAP112" s="0"/>
      <c r="TAQ112" s="0"/>
      <c r="TAR112" s="0"/>
      <c r="TAS112" s="0"/>
      <c r="TAT112" s="0"/>
      <c r="TAU112" s="0"/>
      <c r="TAV112" s="0"/>
      <c r="TAW112" s="0"/>
      <c r="TAX112" s="0"/>
      <c r="TAY112" s="0"/>
      <c r="TAZ112" s="0"/>
      <c r="TBA112" s="0"/>
      <c r="TBB112" s="0"/>
      <c r="TBC112" s="0"/>
      <c r="TBD112" s="0"/>
      <c r="TBE112" s="0"/>
      <c r="TBF112" s="0"/>
      <c r="TBG112" s="0"/>
      <c r="TBH112" s="0"/>
      <c r="TBI112" s="0"/>
      <c r="TBJ112" s="0"/>
      <c r="TBK112" s="0"/>
      <c r="TBL112" s="0"/>
      <c r="TBM112" s="0"/>
      <c r="TBN112" s="0"/>
      <c r="TBO112" s="0"/>
      <c r="TBP112" s="0"/>
      <c r="TBQ112" s="0"/>
      <c r="TBR112" s="0"/>
      <c r="TBS112" s="0"/>
      <c r="TBT112" s="0"/>
      <c r="TBU112" s="0"/>
      <c r="TBV112" s="0"/>
      <c r="TBW112" s="0"/>
      <c r="TBX112" s="0"/>
      <c r="TBY112" s="0"/>
      <c r="TBZ112" s="0"/>
      <c r="TCA112" s="0"/>
      <c r="TCB112" s="0"/>
      <c r="TCC112" s="0"/>
      <c r="TCD112" s="0"/>
      <c r="TCE112" s="0"/>
      <c r="TCF112" s="0"/>
      <c r="TCG112" s="0"/>
      <c r="TCH112" s="0"/>
      <c r="TCI112" s="0"/>
      <c r="TCJ112" s="0"/>
      <c r="TCK112" s="0"/>
      <c r="TCL112" s="0"/>
      <c r="TCM112" s="0"/>
      <c r="TCN112" s="0"/>
      <c r="TCO112" s="0"/>
      <c r="TCP112" s="0"/>
      <c r="TCQ112" s="0"/>
      <c r="TCR112" s="0"/>
      <c r="TCS112" s="0"/>
      <c r="TCT112" s="0"/>
      <c r="TCU112" s="0"/>
      <c r="TCV112" s="0"/>
      <c r="TCW112" s="0"/>
      <c r="TCX112" s="0"/>
      <c r="TCY112" s="0"/>
      <c r="TCZ112" s="0"/>
      <c r="TDA112" s="0"/>
      <c r="TDB112" s="0"/>
      <c r="TDC112" s="0"/>
      <c r="TDD112" s="0"/>
      <c r="TDE112" s="0"/>
      <c r="TDF112" s="0"/>
      <c r="TDG112" s="0"/>
      <c r="TDH112" s="0"/>
      <c r="TDI112" s="0"/>
      <c r="TDJ112" s="0"/>
      <c r="TDK112" s="0"/>
      <c r="TDL112" s="0"/>
      <c r="TDM112" s="0"/>
      <c r="TDN112" s="0"/>
      <c r="TDO112" s="0"/>
      <c r="TDP112" s="0"/>
      <c r="TDQ112" s="0"/>
      <c r="TDR112" s="0"/>
      <c r="TDS112" s="0"/>
      <c r="TDT112" s="0"/>
      <c r="TDU112" s="0"/>
      <c r="TDV112" s="0"/>
      <c r="TDW112" s="0"/>
      <c r="TDX112" s="0"/>
      <c r="TDY112" s="0"/>
      <c r="TDZ112" s="0"/>
      <c r="TEA112" s="0"/>
      <c r="TEB112" s="0"/>
      <c r="TEC112" s="0"/>
      <c r="TED112" s="0"/>
      <c r="TEE112" s="0"/>
      <c r="TEF112" s="0"/>
      <c r="TEG112" s="0"/>
      <c r="TEH112" s="0"/>
      <c r="TEI112" s="0"/>
      <c r="TEJ112" s="0"/>
      <c r="TEK112" s="0"/>
      <c r="TEL112" s="0"/>
      <c r="TEM112" s="0"/>
      <c r="TEN112" s="0"/>
      <c r="TEO112" s="0"/>
      <c r="TEP112" s="0"/>
      <c r="TEQ112" s="0"/>
      <c r="TER112" s="0"/>
      <c r="TES112" s="0"/>
      <c r="TET112" s="0"/>
      <c r="TEU112" s="0"/>
      <c r="TEV112" s="0"/>
      <c r="TEW112" s="0"/>
      <c r="TEX112" s="0"/>
      <c r="TEY112" s="0"/>
      <c r="TEZ112" s="0"/>
      <c r="TFA112" s="0"/>
      <c r="TFB112" s="0"/>
      <c r="TFC112" s="0"/>
      <c r="TFD112" s="0"/>
      <c r="TFE112" s="0"/>
      <c r="TFF112" s="0"/>
      <c r="TFG112" s="0"/>
      <c r="TFH112" s="0"/>
      <c r="TFI112" s="0"/>
      <c r="TFJ112" s="0"/>
      <c r="TFK112" s="0"/>
      <c r="TFL112" s="0"/>
      <c r="TFM112" s="0"/>
      <c r="TFN112" s="0"/>
      <c r="TFO112" s="0"/>
      <c r="TFP112" s="0"/>
      <c r="TFQ112" s="0"/>
      <c r="TFR112" s="0"/>
      <c r="TFS112" s="0"/>
      <c r="TFT112" s="0"/>
      <c r="TFU112" s="0"/>
      <c r="TFV112" s="0"/>
      <c r="TFW112" s="0"/>
      <c r="TFX112" s="0"/>
      <c r="TFY112" s="0"/>
      <c r="TFZ112" s="0"/>
      <c r="TGA112" s="0"/>
      <c r="TGB112" s="0"/>
      <c r="TGC112" s="0"/>
      <c r="TGD112" s="0"/>
      <c r="TGE112" s="0"/>
      <c r="TGF112" s="0"/>
      <c r="TGG112" s="0"/>
      <c r="TGH112" s="0"/>
      <c r="TGI112" s="0"/>
      <c r="TGJ112" s="0"/>
      <c r="TGK112" s="0"/>
      <c r="TGL112" s="0"/>
      <c r="TGM112" s="0"/>
      <c r="TGN112" s="0"/>
      <c r="TGO112" s="0"/>
      <c r="TGP112" s="0"/>
      <c r="TGQ112" s="0"/>
      <c r="TGR112" s="0"/>
      <c r="TGS112" s="0"/>
      <c r="TGT112" s="0"/>
      <c r="TGU112" s="0"/>
      <c r="TGV112" s="0"/>
      <c r="TGW112" s="0"/>
      <c r="TGX112" s="0"/>
      <c r="TGY112" s="0"/>
      <c r="TGZ112" s="0"/>
      <c r="THA112" s="0"/>
      <c r="THB112" s="0"/>
      <c r="THC112" s="0"/>
      <c r="THD112" s="0"/>
      <c r="THE112" s="0"/>
      <c r="THF112" s="0"/>
      <c r="THG112" s="0"/>
      <c r="THH112" s="0"/>
      <c r="THI112" s="0"/>
      <c r="THJ112" s="0"/>
      <c r="THK112" s="0"/>
      <c r="THL112" s="0"/>
      <c r="THM112" s="0"/>
      <c r="THN112" s="0"/>
      <c r="THO112" s="0"/>
      <c r="THP112" s="0"/>
      <c r="THQ112" s="0"/>
      <c r="THR112" s="0"/>
      <c r="THS112" s="0"/>
      <c r="THT112" s="0"/>
      <c r="THU112" s="0"/>
      <c r="THV112" s="0"/>
      <c r="THW112" s="0"/>
      <c r="THX112" s="0"/>
      <c r="THY112" s="0"/>
      <c r="THZ112" s="0"/>
      <c r="TIA112" s="0"/>
      <c r="TIB112" s="0"/>
      <c r="TIC112" s="0"/>
      <c r="TID112" s="0"/>
      <c r="TIE112" s="0"/>
      <c r="TIF112" s="0"/>
      <c r="TIG112" s="0"/>
      <c r="TIH112" s="0"/>
      <c r="TII112" s="0"/>
      <c r="TIJ112" s="0"/>
      <c r="TIK112" s="0"/>
      <c r="TIL112" s="0"/>
      <c r="TIM112" s="0"/>
      <c r="TIN112" s="0"/>
      <c r="TIO112" s="0"/>
      <c r="TIP112" s="0"/>
      <c r="TIQ112" s="0"/>
      <c r="TIR112" s="0"/>
      <c r="TIS112" s="0"/>
      <c r="TIT112" s="0"/>
      <c r="TIU112" s="0"/>
      <c r="TIV112" s="0"/>
      <c r="TIW112" s="0"/>
      <c r="TIX112" s="0"/>
      <c r="TIY112" s="0"/>
      <c r="TIZ112" s="0"/>
      <c r="TJA112" s="0"/>
      <c r="TJB112" s="0"/>
      <c r="TJC112" s="0"/>
      <c r="TJD112" s="0"/>
      <c r="TJE112" s="0"/>
      <c r="TJF112" s="0"/>
      <c r="TJG112" s="0"/>
      <c r="TJH112" s="0"/>
      <c r="TJI112" s="0"/>
      <c r="TJJ112" s="0"/>
      <c r="TJK112" s="0"/>
      <c r="TJL112" s="0"/>
      <c r="TJM112" s="0"/>
      <c r="TJN112" s="0"/>
      <c r="TJO112" s="0"/>
      <c r="TJP112" s="0"/>
      <c r="TJQ112" s="0"/>
      <c r="TJR112" s="0"/>
      <c r="TJS112" s="0"/>
      <c r="TJT112" s="0"/>
      <c r="TJU112" s="0"/>
      <c r="TJV112" s="0"/>
      <c r="TJW112" s="0"/>
      <c r="TJX112" s="0"/>
      <c r="TJY112" s="0"/>
      <c r="TJZ112" s="0"/>
      <c r="TKA112" s="0"/>
      <c r="TKB112" s="0"/>
      <c r="TKC112" s="0"/>
      <c r="TKD112" s="0"/>
      <c r="TKE112" s="0"/>
      <c r="TKF112" s="0"/>
      <c r="TKG112" s="0"/>
      <c r="TKH112" s="0"/>
      <c r="TKI112" s="0"/>
      <c r="TKJ112" s="0"/>
      <c r="TKK112" s="0"/>
      <c r="TKL112" s="0"/>
      <c r="TKM112" s="0"/>
      <c r="TKN112" s="0"/>
      <c r="TKO112" s="0"/>
      <c r="TKP112" s="0"/>
      <c r="TKQ112" s="0"/>
      <c r="TKR112" s="0"/>
      <c r="TKS112" s="0"/>
      <c r="TKT112" s="0"/>
      <c r="TKU112" s="0"/>
      <c r="TKV112" s="0"/>
      <c r="TKW112" s="0"/>
      <c r="TKX112" s="0"/>
      <c r="TKY112" s="0"/>
      <c r="TKZ112" s="0"/>
      <c r="TLA112" s="0"/>
      <c r="TLB112" s="0"/>
      <c r="TLC112" s="0"/>
      <c r="TLD112" s="0"/>
      <c r="TLE112" s="0"/>
      <c r="TLF112" s="0"/>
      <c r="TLG112" s="0"/>
      <c r="TLH112" s="0"/>
      <c r="TLI112" s="0"/>
      <c r="TLJ112" s="0"/>
      <c r="TLK112" s="0"/>
      <c r="TLL112" s="0"/>
      <c r="TLM112" s="0"/>
      <c r="TLN112" s="0"/>
      <c r="TLO112" s="0"/>
      <c r="TLP112" s="0"/>
      <c r="TLQ112" s="0"/>
      <c r="TLR112" s="0"/>
      <c r="TLS112" s="0"/>
      <c r="TLT112" s="0"/>
      <c r="TLU112" s="0"/>
      <c r="TLV112" s="0"/>
      <c r="TLW112" s="0"/>
      <c r="TLX112" s="0"/>
      <c r="TLY112" s="0"/>
      <c r="TLZ112" s="0"/>
      <c r="TMA112" s="0"/>
      <c r="TMB112" s="0"/>
      <c r="TMC112" s="0"/>
      <c r="TMD112" s="0"/>
      <c r="TME112" s="0"/>
      <c r="TMF112" s="0"/>
      <c r="TMG112" s="0"/>
      <c r="TMH112" s="0"/>
      <c r="TMI112" s="0"/>
      <c r="TMJ112" s="0"/>
      <c r="TMK112" s="0"/>
      <c r="TML112" s="0"/>
      <c r="TMM112" s="0"/>
      <c r="TMN112" s="0"/>
      <c r="TMO112" s="0"/>
      <c r="TMP112" s="0"/>
      <c r="TMQ112" s="0"/>
      <c r="TMR112" s="0"/>
      <c r="TMS112" s="0"/>
      <c r="TMT112" s="0"/>
      <c r="TMU112" s="0"/>
      <c r="TMV112" s="0"/>
      <c r="TMW112" s="0"/>
      <c r="TMX112" s="0"/>
      <c r="TMY112" s="0"/>
      <c r="TMZ112" s="0"/>
      <c r="TNA112" s="0"/>
      <c r="TNB112" s="0"/>
      <c r="TNC112" s="0"/>
      <c r="TND112" s="0"/>
      <c r="TNE112" s="0"/>
      <c r="TNF112" s="0"/>
      <c r="TNG112" s="0"/>
      <c r="TNH112" s="0"/>
      <c r="TNI112" s="0"/>
      <c r="TNJ112" s="0"/>
      <c r="TNK112" s="0"/>
      <c r="TNL112" s="0"/>
      <c r="TNM112" s="0"/>
      <c r="TNN112" s="0"/>
      <c r="TNO112" s="0"/>
      <c r="TNP112" s="0"/>
      <c r="TNQ112" s="0"/>
      <c r="TNR112" s="0"/>
      <c r="TNS112" s="0"/>
      <c r="TNT112" s="0"/>
      <c r="TNU112" s="0"/>
      <c r="TNV112" s="0"/>
      <c r="TNW112" s="0"/>
      <c r="TNX112" s="0"/>
      <c r="TNY112" s="0"/>
      <c r="TNZ112" s="0"/>
      <c r="TOA112" s="0"/>
      <c r="TOB112" s="0"/>
      <c r="TOC112" s="0"/>
      <c r="TOD112" s="0"/>
      <c r="TOE112" s="0"/>
      <c r="TOF112" s="0"/>
      <c r="TOG112" s="0"/>
      <c r="TOH112" s="0"/>
      <c r="TOI112" s="0"/>
      <c r="TOJ112" s="0"/>
      <c r="TOK112" s="0"/>
      <c r="TOL112" s="0"/>
      <c r="TOM112" s="0"/>
      <c r="TON112" s="0"/>
      <c r="TOO112" s="0"/>
      <c r="TOP112" s="0"/>
      <c r="TOQ112" s="0"/>
      <c r="TOR112" s="0"/>
      <c r="TOS112" s="0"/>
      <c r="TOT112" s="0"/>
      <c r="TOU112" s="0"/>
      <c r="TOV112" s="0"/>
      <c r="TOW112" s="0"/>
      <c r="TOX112" s="0"/>
      <c r="TOY112" s="0"/>
      <c r="TOZ112" s="0"/>
      <c r="TPA112" s="0"/>
      <c r="TPB112" s="0"/>
      <c r="TPC112" s="0"/>
      <c r="TPD112" s="0"/>
      <c r="TPE112" s="0"/>
      <c r="TPF112" s="0"/>
      <c r="TPG112" s="0"/>
      <c r="TPH112" s="0"/>
      <c r="TPI112" s="0"/>
      <c r="TPJ112" s="0"/>
      <c r="TPK112" s="0"/>
      <c r="TPL112" s="0"/>
      <c r="TPM112" s="0"/>
      <c r="TPN112" s="0"/>
      <c r="TPO112" s="0"/>
      <c r="TPP112" s="0"/>
      <c r="TPQ112" s="0"/>
      <c r="TPR112" s="0"/>
      <c r="TPS112" s="0"/>
      <c r="TPT112" s="0"/>
      <c r="TPU112" s="0"/>
      <c r="TPV112" s="0"/>
      <c r="TPW112" s="0"/>
      <c r="TPX112" s="0"/>
      <c r="TPY112" s="0"/>
      <c r="TPZ112" s="0"/>
      <c r="TQA112" s="0"/>
      <c r="TQB112" s="0"/>
      <c r="TQC112" s="0"/>
      <c r="TQD112" s="0"/>
      <c r="TQE112" s="0"/>
      <c r="TQF112" s="0"/>
      <c r="TQG112" s="0"/>
      <c r="TQH112" s="0"/>
      <c r="TQI112" s="0"/>
      <c r="TQJ112" s="0"/>
      <c r="TQK112" s="0"/>
      <c r="TQL112" s="0"/>
      <c r="TQM112" s="0"/>
      <c r="TQN112" s="0"/>
      <c r="TQO112" s="0"/>
      <c r="TQP112" s="0"/>
      <c r="TQQ112" s="0"/>
      <c r="TQR112" s="0"/>
      <c r="TQS112" s="0"/>
      <c r="TQT112" s="0"/>
      <c r="TQU112" s="0"/>
      <c r="TQV112" s="0"/>
      <c r="TQW112" s="0"/>
      <c r="TQX112" s="0"/>
      <c r="TQY112" s="0"/>
      <c r="TQZ112" s="0"/>
      <c r="TRA112" s="0"/>
      <c r="TRB112" s="0"/>
      <c r="TRC112" s="0"/>
      <c r="TRD112" s="0"/>
      <c r="TRE112" s="0"/>
      <c r="TRF112" s="0"/>
      <c r="TRG112" s="0"/>
      <c r="TRH112" s="0"/>
      <c r="TRI112" s="0"/>
      <c r="TRJ112" s="0"/>
      <c r="TRK112" s="0"/>
      <c r="TRL112" s="0"/>
      <c r="TRM112" s="0"/>
      <c r="TRN112" s="0"/>
      <c r="TRO112" s="0"/>
      <c r="TRP112" s="0"/>
      <c r="TRQ112" s="0"/>
      <c r="TRR112" s="0"/>
      <c r="TRS112" s="0"/>
      <c r="TRT112" s="0"/>
      <c r="TRU112" s="0"/>
      <c r="TRV112" s="0"/>
      <c r="TRW112" s="0"/>
      <c r="TRX112" s="0"/>
      <c r="TRY112" s="0"/>
      <c r="TRZ112" s="0"/>
      <c r="TSA112" s="0"/>
      <c r="TSB112" s="0"/>
      <c r="TSC112" s="0"/>
      <c r="TSD112" s="0"/>
      <c r="TSE112" s="0"/>
      <c r="TSF112" s="0"/>
      <c r="TSG112" s="0"/>
      <c r="TSH112" s="0"/>
      <c r="TSI112" s="0"/>
      <c r="TSJ112" s="0"/>
      <c r="TSK112" s="0"/>
      <c r="TSL112" s="0"/>
      <c r="TSM112" s="0"/>
      <c r="TSN112" s="0"/>
      <c r="TSO112" s="0"/>
      <c r="TSP112" s="0"/>
      <c r="TSQ112" s="0"/>
      <c r="TSR112" s="0"/>
      <c r="TSS112" s="0"/>
      <c r="TST112" s="0"/>
      <c r="TSU112" s="0"/>
      <c r="TSV112" s="0"/>
      <c r="TSW112" s="0"/>
      <c r="TSX112" s="0"/>
      <c r="TSY112" s="0"/>
      <c r="TSZ112" s="0"/>
      <c r="TTA112" s="0"/>
      <c r="TTB112" s="0"/>
      <c r="TTC112" s="0"/>
      <c r="TTD112" s="0"/>
      <c r="TTE112" s="0"/>
      <c r="TTF112" s="0"/>
      <c r="TTG112" s="0"/>
      <c r="TTH112" s="0"/>
      <c r="TTI112" s="0"/>
      <c r="TTJ112" s="0"/>
      <c r="TTK112" s="0"/>
      <c r="TTL112" s="0"/>
      <c r="TTM112" s="0"/>
      <c r="TTN112" s="0"/>
      <c r="TTO112" s="0"/>
      <c r="TTP112" s="0"/>
      <c r="TTQ112" s="0"/>
      <c r="TTR112" s="0"/>
      <c r="TTS112" s="0"/>
      <c r="TTT112" s="0"/>
      <c r="TTU112" s="0"/>
      <c r="TTV112" s="0"/>
      <c r="TTW112" s="0"/>
      <c r="TTX112" s="0"/>
      <c r="TTY112" s="0"/>
      <c r="TTZ112" s="0"/>
      <c r="TUA112" s="0"/>
      <c r="TUB112" s="0"/>
      <c r="TUC112" s="0"/>
      <c r="TUD112" s="0"/>
      <c r="TUE112" s="0"/>
      <c r="TUF112" s="0"/>
      <c r="TUG112" s="0"/>
      <c r="TUH112" s="0"/>
      <c r="TUI112" s="0"/>
      <c r="TUJ112" s="0"/>
      <c r="TUK112" s="0"/>
      <c r="TUL112" s="0"/>
      <c r="TUM112" s="0"/>
      <c r="TUN112" s="0"/>
      <c r="TUO112" s="0"/>
      <c r="TUP112" s="0"/>
      <c r="TUQ112" s="0"/>
      <c r="TUR112" s="0"/>
      <c r="TUS112" s="0"/>
      <c r="TUT112" s="0"/>
      <c r="TUU112" s="0"/>
      <c r="TUV112" s="0"/>
      <c r="TUW112" s="0"/>
      <c r="TUX112" s="0"/>
      <c r="TUY112" s="0"/>
      <c r="TUZ112" s="0"/>
      <c r="TVA112" s="0"/>
      <c r="TVB112" s="0"/>
      <c r="TVC112" s="0"/>
      <c r="TVD112" s="0"/>
      <c r="TVE112" s="0"/>
      <c r="TVF112" s="0"/>
      <c r="TVG112" s="0"/>
      <c r="TVH112" s="0"/>
      <c r="TVI112" s="0"/>
      <c r="TVJ112" s="0"/>
      <c r="TVK112" s="0"/>
      <c r="TVL112" s="0"/>
      <c r="TVM112" s="0"/>
      <c r="TVN112" s="0"/>
      <c r="TVO112" s="0"/>
      <c r="TVP112" s="0"/>
      <c r="TVQ112" s="0"/>
      <c r="TVR112" s="0"/>
      <c r="TVS112" s="0"/>
      <c r="TVT112" s="0"/>
      <c r="TVU112" s="0"/>
      <c r="TVV112" s="0"/>
      <c r="TVW112" s="0"/>
      <c r="TVX112" s="0"/>
      <c r="TVY112" s="0"/>
      <c r="TVZ112" s="0"/>
      <c r="TWA112" s="0"/>
      <c r="TWB112" s="0"/>
      <c r="TWC112" s="0"/>
      <c r="TWD112" s="0"/>
      <c r="TWE112" s="0"/>
      <c r="TWF112" s="0"/>
      <c r="TWG112" s="0"/>
      <c r="TWH112" s="0"/>
      <c r="TWI112" s="0"/>
      <c r="TWJ112" s="0"/>
      <c r="TWK112" s="0"/>
      <c r="TWL112" s="0"/>
      <c r="TWM112" s="0"/>
      <c r="TWN112" s="0"/>
      <c r="TWO112" s="0"/>
      <c r="TWP112" s="0"/>
      <c r="TWQ112" s="0"/>
      <c r="TWR112" s="0"/>
      <c r="TWS112" s="0"/>
      <c r="TWT112" s="0"/>
      <c r="TWU112" s="0"/>
      <c r="TWV112" s="0"/>
      <c r="TWW112" s="0"/>
      <c r="TWX112" s="0"/>
      <c r="TWY112" s="0"/>
      <c r="TWZ112" s="0"/>
      <c r="TXA112" s="0"/>
      <c r="TXB112" s="0"/>
      <c r="TXC112" s="0"/>
      <c r="TXD112" s="0"/>
      <c r="TXE112" s="0"/>
      <c r="TXF112" s="0"/>
      <c r="TXG112" s="0"/>
      <c r="TXH112" s="0"/>
      <c r="TXI112" s="0"/>
      <c r="TXJ112" s="0"/>
      <c r="TXK112" s="0"/>
      <c r="TXL112" s="0"/>
      <c r="TXM112" s="0"/>
      <c r="TXN112" s="0"/>
      <c r="TXO112" s="0"/>
      <c r="TXP112" s="0"/>
      <c r="TXQ112" s="0"/>
      <c r="TXR112" s="0"/>
      <c r="TXS112" s="0"/>
      <c r="TXT112" s="0"/>
      <c r="TXU112" s="0"/>
      <c r="TXV112" s="0"/>
      <c r="TXW112" s="0"/>
      <c r="TXX112" s="0"/>
      <c r="TXY112" s="0"/>
      <c r="TXZ112" s="0"/>
      <c r="TYA112" s="0"/>
      <c r="TYB112" s="0"/>
      <c r="TYC112" s="0"/>
      <c r="TYD112" s="0"/>
      <c r="TYE112" s="0"/>
      <c r="TYF112" s="0"/>
      <c r="TYG112" s="0"/>
      <c r="TYH112" s="0"/>
      <c r="TYI112" s="0"/>
      <c r="TYJ112" s="0"/>
      <c r="TYK112" s="0"/>
      <c r="TYL112" s="0"/>
      <c r="TYM112" s="0"/>
      <c r="TYN112" s="0"/>
      <c r="TYO112" s="0"/>
      <c r="TYP112" s="0"/>
      <c r="TYQ112" s="0"/>
      <c r="TYR112" s="0"/>
      <c r="TYS112" s="0"/>
      <c r="TYT112" s="0"/>
      <c r="TYU112" s="0"/>
      <c r="TYV112" s="0"/>
      <c r="TYW112" s="0"/>
      <c r="TYX112" s="0"/>
      <c r="TYY112" s="0"/>
      <c r="TYZ112" s="0"/>
      <c r="TZA112" s="0"/>
      <c r="TZB112" s="0"/>
      <c r="TZC112" s="0"/>
      <c r="TZD112" s="0"/>
      <c r="TZE112" s="0"/>
      <c r="TZF112" s="0"/>
      <c r="TZG112" s="0"/>
      <c r="TZH112" s="0"/>
      <c r="TZI112" s="0"/>
      <c r="TZJ112" s="0"/>
      <c r="TZK112" s="0"/>
      <c r="TZL112" s="0"/>
      <c r="TZM112" s="0"/>
      <c r="TZN112" s="0"/>
      <c r="TZO112" s="0"/>
      <c r="TZP112" s="0"/>
      <c r="TZQ112" s="0"/>
      <c r="TZR112" s="0"/>
      <c r="TZS112" s="0"/>
      <c r="TZT112" s="0"/>
      <c r="TZU112" s="0"/>
      <c r="TZV112" s="0"/>
      <c r="TZW112" s="0"/>
      <c r="TZX112" s="0"/>
      <c r="TZY112" s="0"/>
      <c r="TZZ112" s="0"/>
      <c r="UAA112" s="0"/>
      <c r="UAB112" s="0"/>
      <c r="UAC112" s="0"/>
      <c r="UAD112" s="0"/>
      <c r="UAE112" s="0"/>
      <c r="UAF112" s="0"/>
      <c r="UAG112" s="0"/>
      <c r="UAH112" s="0"/>
      <c r="UAI112" s="0"/>
      <c r="UAJ112" s="0"/>
      <c r="UAK112" s="0"/>
      <c r="UAL112" s="0"/>
      <c r="UAM112" s="0"/>
      <c r="UAN112" s="0"/>
      <c r="UAO112" s="0"/>
      <c r="UAP112" s="0"/>
      <c r="UAQ112" s="0"/>
      <c r="UAR112" s="0"/>
      <c r="UAS112" s="0"/>
      <c r="UAT112" s="0"/>
      <c r="UAU112" s="0"/>
      <c r="UAV112" s="0"/>
      <c r="UAW112" s="0"/>
      <c r="UAX112" s="0"/>
      <c r="UAY112" s="0"/>
      <c r="UAZ112" s="0"/>
      <c r="UBA112" s="0"/>
      <c r="UBB112" s="0"/>
      <c r="UBC112" s="0"/>
      <c r="UBD112" s="0"/>
      <c r="UBE112" s="0"/>
      <c r="UBF112" s="0"/>
      <c r="UBG112" s="0"/>
      <c r="UBH112" s="0"/>
      <c r="UBI112" s="0"/>
      <c r="UBJ112" s="0"/>
      <c r="UBK112" s="0"/>
      <c r="UBL112" s="0"/>
      <c r="UBM112" s="0"/>
      <c r="UBN112" s="0"/>
      <c r="UBO112" s="0"/>
      <c r="UBP112" s="0"/>
      <c r="UBQ112" s="0"/>
      <c r="UBR112" s="0"/>
      <c r="UBS112" s="0"/>
      <c r="UBT112" s="0"/>
      <c r="UBU112" s="0"/>
      <c r="UBV112" s="0"/>
      <c r="UBW112" s="0"/>
      <c r="UBX112" s="0"/>
      <c r="UBY112" s="0"/>
      <c r="UBZ112" s="0"/>
      <c r="UCA112" s="0"/>
      <c r="UCB112" s="0"/>
      <c r="UCC112" s="0"/>
      <c r="UCD112" s="0"/>
      <c r="UCE112" s="0"/>
      <c r="UCF112" s="0"/>
      <c r="UCG112" s="0"/>
      <c r="UCH112" s="0"/>
      <c r="UCI112" s="0"/>
      <c r="UCJ112" s="0"/>
      <c r="UCK112" s="0"/>
      <c r="UCL112" s="0"/>
      <c r="UCM112" s="0"/>
      <c r="UCN112" s="0"/>
      <c r="UCO112" s="0"/>
      <c r="UCP112" s="0"/>
      <c r="UCQ112" s="0"/>
      <c r="UCR112" s="0"/>
      <c r="UCS112" s="0"/>
      <c r="UCT112" s="0"/>
      <c r="UCU112" s="0"/>
      <c r="UCV112" s="0"/>
      <c r="UCW112" s="0"/>
      <c r="UCX112" s="0"/>
      <c r="UCY112" s="0"/>
      <c r="UCZ112" s="0"/>
      <c r="UDA112" s="0"/>
      <c r="UDB112" s="0"/>
      <c r="UDC112" s="0"/>
      <c r="UDD112" s="0"/>
      <c r="UDE112" s="0"/>
      <c r="UDF112" s="0"/>
      <c r="UDG112" s="0"/>
      <c r="UDH112" s="0"/>
      <c r="UDI112" s="0"/>
      <c r="UDJ112" s="0"/>
      <c r="UDK112" s="0"/>
      <c r="UDL112" s="0"/>
      <c r="UDM112" s="0"/>
      <c r="UDN112" s="0"/>
      <c r="UDO112" s="0"/>
      <c r="UDP112" s="0"/>
      <c r="UDQ112" s="0"/>
      <c r="UDR112" s="0"/>
      <c r="UDS112" s="0"/>
      <c r="UDT112" s="0"/>
      <c r="UDU112" s="0"/>
      <c r="UDV112" s="0"/>
      <c r="UDW112" s="0"/>
      <c r="UDX112" s="0"/>
      <c r="UDY112" s="0"/>
      <c r="UDZ112" s="0"/>
      <c r="UEA112" s="0"/>
      <c r="UEB112" s="0"/>
      <c r="UEC112" s="0"/>
      <c r="UED112" s="0"/>
      <c r="UEE112" s="0"/>
      <c r="UEF112" s="0"/>
      <c r="UEG112" s="0"/>
      <c r="UEH112" s="0"/>
      <c r="UEI112" s="0"/>
      <c r="UEJ112" s="0"/>
      <c r="UEK112" s="0"/>
      <c r="UEL112" s="0"/>
      <c r="UEM112" s="0"/>
      <c r="UEN112" s="0"/>
      <c r="UEO112" s="0"/>
      <c r="UEP112" s="0"/>
      <c r="UEQ112" s="0"/>
      <c r="UER112" s="0"/>
      <c r="UES112" s="0"/>
      <c r="UET112" s="0"/>
      <c r="UEU112" s="0"/>
      <c r="UEV112" s="0"/>
      <c r="UEW112" s="0"/>
      <c r="UEX112" s="0"/>
      <c r="UEY112" s="0"/>
      <c r="UEZ112" s="0"/>
      <c r="UFA112" s="0"/>
      <c r="UFB112" s="0"/>
      <c r="UFC112" s="0"/>
      <c r="UFD112" s="0"/>
      <c r="UFE112" s="0"/>
      <c r="UFF112" s="0"/>
      <c r="UFG112" s="0"/>
      <c r="UFH112" s="0"/>
      <c r="UFI112" s="0"/>
      <c r="UFJ112" s="0"/>
      <c r="UFK112" s="0"/>
      <c r="UFL112" s="0"/>
      <c r="UFM112" s="0"/>
      <c r="UFN112" s="0"/>
      <c r="UFO112" s="0"/>
      <c r="UFP112" s="0"/>
      <c r="UFQ112" s="0"/>
      <c r="UFR112" s="0"/>
      <c r="UFS112" s="0"/>
      <c r="UFT112" s="0"/>
      <c r="UFU112" s="0"/>
      <c r="UFV112" s="0"/>
      <c r="UFW112" s="0"/>
      <c r="UFX112" s="0"/>
      <c r="UFY112" s="0"/>
      <c r="UFZ112" s="0"/>
      <c r="UGA112" s="0"/>
      <c r="UGB112" s="0"/>
      <c r="UGC112" s="0"/>
      <c r="UGD112" s="0"/>
      <c r="UGE112" s="0"/>
      <c r="UGF112" s="0"/>
      <c r="UGG112" s="0"/>
      <c r="UGH112" s="0"/>
      <c r="UGI112" s="0"/>
      <c r="UGJ112" s="0"/>
      <c r="UGK112" s="0"/>
      <c r="UGL112" s="0"/>
      <c r="UGM112" s="0"/>
      <c r="UGN112" s="0"/>
      <c r="UGO112" s="0"/>
      <c r="UGP112" s="0"/>
      <c r="UGQ112" s="0"/>
      <c r="UGR112" s="0"/>
      <c r="UGS112" s="0"/>
      <c r="UGT112" s="0"/>
      <c r="UGU112" s="0"/>
      <c r="UGV112" s="0"/>
      <c r="UGW112" s="0"/>
      <c r="UGX112" s="0"/>
      <c r="UGY112" s="0"/>
      <c r="UGZ112" s="0"/>
      <c r="UHA112" s="0"/>
      <c r="UHB112" s="0"/>
      <c r="UHC112" s="0"/>
      <c r="UHD112" s="0"/>
      <c r="UHE112" s="0"/>
      <c r="UHF112" s="0"/>
      <c r="UHG112" s="0"/>
      <c r="UHH112" s="0"/>
      <c r="UHI112" s="0"/>
      <c r="UHJ112" s="0"/>
      <c r="UHK112" s="0"/>
      <c r="UHL112" s="0"/>
      <c r="UHM112" s="0"/>
      <c r="UHN112" s="0"/>
      <c r="UHO112" s="0"/>
      <c r="UHP112" s="0"/>
      <c r="UHQ112" s="0"/>
      <c r="UHR112" s="0"/>
      <c r="UHS112" s="0"/>
      <c r="UHT112" s="0"/>
      <c r="UHU112" s="0"/>
      <c r="UHV112" s="0"/>
      <c r="UHW112" s="0"/>
      <c r="UHX112" s="0"/>
      <c r="UHY112" s="0"/>
      <c r="UHZ112" s="0"/>
      <c r="UIA112" s="0"/>
      <c r="UIB112" s="0"/>
      <c r="UIC112" s="0"/>
      <c r="UID112" s="0"/>
      <c r="UIE112" s="0"/>
      <c r="UIF112" s="0"/>
      <c r="UIG112" s="0"/>
      <c r="UIH112" s="0"/>
      <c r="UII112" s="0"/>
      <c r="UIJ112" s="0"/>
      <c r="UIK112" s="0"/>
      <c r="UIL112" s="0"/>
      <c r="UIM112" s="0"/>
      <c r="UIN112" s="0"/>
      <c r="UIO112" s="0"/>
      <c r="UIP112" s="0"/>
      <c r="UIQ112" s="0"/>
      <c r="UIR112" s="0"/>
      <c r="UIS112" s="0"/>
      <c r="UIT112" s="0"/>
      <c r="UIU112" s="0"/>
      <c r="UIV112" s="0"/>
      <c r="UIW112" s="0"/>
      <c r="UIX112" s="0"/>
      <c r="UIY112" s="0"/>
      <c r="UIZ112" s="0"/>
      <c r="UJA112" s="0"/>
      <c r="UJB112" s="0"/>
      <c r="UJC112" s="0"/>
      <c r="UJD112" s="0"/>
      <c r="UJE112" s="0"/>
      <c r="UJF112" s="0"/>
      <c r="UJG112" s="0"/>
      <c r="UJH112" s="0"/>
      <c r="UJI112" s="0"/>
      <c r="UJJ112" s="0"/>
      <c r="UJK112" s="0"/>
      <c r="UJL112" s="0"/>
      <c r="UJM112" s="0"/>
      <c r="UJN112" s="0"/>
      <c r="UJO112" s="0"/>
      <c r="UJP112" s="0"/>
      <c r="UJQ112" s="0"/>
      <c r="UJR112" s="0"/>
      <c r="UJS112" s="0"/>
      <c r="UJT112" s="0"/>
      <c r="UJU112" s="0"/>
      <c r="UJV112" s="0"/>
      <c r="UJW112" s="0"/>
      <c r="UJX112" s="0"/>
      <c r="UJY112" s="0"/>
      <c r="UJZ112" s="0"/>
      <c r="UKA112" s="0"/>
      <c r="UKB112" s="0"/>
      <c r="UKC112" s="0"/>
      <c r="UKD112" s="0"/>
      <c r="UKE112" s="0"/>
      <c r="UKF112" s="0"/>
      <c r="UKG112" s="0"/>
      <c r="UKH112" s="0"/>
      <c r="UKI112" s="0"/>
      <c r="UKJ112" s="0"/>
      <c r="UKK112" s="0"/>
      <c r="UKL112" s="0"/>
      <c r="UKM112" s="0"/>
      <c r="UKN112" s="0"/>
      <c r="UKO112" s="0"/>
      <c r="UKP112" s="0"/>
      <c r="UKQ112" s="0"/>
      <c r="UKR112" s="0"/>
      <c r="UKS112" s="0"/>
      <c r="UKT112" s="0"/>
      <c r="UKU112" s="0"/>
      <c r="UKV112" s="0"/>
      <c r="UKW112" s="0"/>
      <c r="UKX112" s="0"/>
      <c r="UKY112" s="0"/>
      <c r="UKZ112" s="0"/>
      <c r="ULA112" s="0"/>
      <c r="ULB112" s="0"/>
      <c r="ULC112" s="0"/>
      <c r="ULD112" s="0"/>
      <c r="ULE112" s="0"/>
      <c r="ULF112" s="0"/>
      <c r="ULG112" s="0"/>
      <c r="ULH112" s="0"/>
      <c r="ULI112" s="0"/>
      <c r="ULJ112" s="0"/>
      <c r="ULK112" s="0"/>
      <c r="ULL112" s="0"/>
      <c r="ULM112" s="0"/>
      <c r="ULN112" s="0"/>
      <c r="ULO112" s="0"/>
      <c r="ULP112" s="0"/>
      <c r="ULQ112" s="0"/>
      <c r="ULR112" s="0"/>
      <c r="ULS112" s="0"/>
      <c r="ULT112" s="0"/>
      <c r="ULU112" s="0"/>
      <c r="ULV112" s="0"/>
      <c r="ULW112" s="0"/>
      <c r="ULX112" s="0"/>
      <c r="ULY112" s="0"/>
      <c r="ULZ112" s="0"/>
      <c r="UMA112" s="0"/>
      <c r="UMB112" s="0"/>
      <c r="UMC112" s="0"/>
      <c r="UMD112" s="0"/>
      <c r="UME112" s="0"/>
      <c r="UMF112" s="0"/>
      <c r="UMG112" s="0"/>
      <c r="UMH112" s="0"/>
      <c r="UMI112" s="0"/>
      <c r="UMJ112" s="0"/>
      <c r="UMK112" s="0"/>
      <c r="UML112" s="0"/>
      <c r="UMM112" s="0"/>
      <c r="UMN112" s="0"/>
      <c r="UMO112" s="0"/>
      <c r="UMP112" s="0"/>
      <c r="UMQ112" s="0"/>
      <c r="UMR112" s="0"/>
      <c r="UMS112" s="0"/>
      <c r="UMT112" s="0"/>
      <c r="UMU112" s="0"/>
      <c r="UMV112" s="0"/>
      <c r="UMW112" s="0"/>
      <c r="UMX112" s="0"/>
      <c r="UMY112" s="0"/>
      <c r="UMZ112" s="0"/>
      <c r="UNA112" s="0"/>
      <c r="UNB112" s="0"/>
      <c r="UNC112" s="0"/>
      <c r="UND112" s="0"/>
      <c r="UNE112" s="0"/>
      <c r="UNF112" s="0"/>
      <c r="UNG112" s="0"/>
      <c r="UNH112" s="0"/>
      <c r="UNI112" s="0"/>
      <c r="UNJ112" s="0"/>
      <c r="UNK112" s="0"/>
      <c r="UNL112" s="0"/>
      <c r="UNM112" s="0"/>
      <c r="UNN112" s="0"/>
      <c r="UNO112" s="0"/>
      <c r="UNP112" s="0"/>
      <c r="UNQ112" s="0"/>
      <c r="UNR112" s="0"/>
      <c r="UNS112" s="0"/>
      <c r="UNT112" s="0"/>
      <c r="UNU112" s="0"/>
      <c r="UNV112" s="0"/>
      <c r="UNW112" s="0"/>
      <c r="UNX112" s="0"/>
      <c r="UNY112" s="0"/>
      <c r="UNZ112" s="0"/>
      <c r="UOA112" s="0"/>
      <c r="UOB112" s="0"/>
      <c r="UOC112" s="0"/>
      <c r="UOD112" s="0"/>
      <c r="UOE112" s="0"/>
      <c r="UOF112" s="0"/>
      <c r="UOG112" s="0"/>
      <c r="UOH112" s="0"/>
      <c r="UOI112" s="0"/>
      <c r="UOJ112" s="0"/>
      <c r="UOK112" s="0"/>
      <c r="UOL112" s="0"/>
      <c r="UOM112" s="0"/>
      <c r="UON112" s="0"/>
      <c r="UOO112" s="0"/>
      <c r="UOP112" s="0"/>
      <c r="UOQ112" s="0"/>
      <c r="UOR112" s="0"/>
      <c r="UOS112" s="0"/>
      <c r="UOT112" s="0"/>
      <c r="UOU112" s="0"/>
      <c r="UOV112" s="0"/>
      <c r="UOW112" s="0"/>
      <c r="UOX112" s="0"/>
      <c r="UOY112" s="0"/>
      <c r="UOZ112" s="0"/>
      <c r="UPA112" s="0"/>
      <c r="UPB112" s="0"/>
      <c r="UPC112" s="0"/>
      <c r="UPD112" s="0"/>
      <c r="UPE112" s="0"/>
      <c r="UPF112" s="0"/>
      <c r="UPG112" s="0"/>
      <c r="UPH112" s="0"/>
      <c r="UPI112" s="0"/>
      <c r="UPJ112" s="0"/>
      <c r="UPK112" s="0"/>
      <c r="UPL112" s="0"/>
      <c r="UPM112" s="0"/>
      <c r="UPN112" s="0"/>
      <c r="UPO112" s="0"/>
      <c r="UPP112" s="0"/>
      <c r="UPQ112" s="0"/>
      <c r="UPR112" s="0"/>
      <c r="UPS112" s="0"/>
      <c r="UPT112" s="0"/>
      <c r="UPU112" s="0"/>
      <c r="UPV112" s="0"/>
      <c r="UPW112" s="0"/>
      <c r="UPX112" s="0"/>
      <c r="UPY112" s="0"/>
      <c r="UPZ112" s="0"/>
      <c r="UQA112" s="0"/>
      <c r="UQB112" s="0"/>
      <c r="UQC112" s="0"/>
      <c r="UQD112" s="0"/>
      <c r="UQE112" s="0"/>
      <c r="UQF112" s="0"/>
      <c r="UQG112" s="0"/>
      <c r="UQH112" s="0"/>
      <c r="UQI112" s="0"/>
      <c r="UQJ112" s="0"/>
      <c r="UQK112" s="0"/>
      <c r="UQL112" s="0"/>
      <c r="UQM112" s="0"/>
      <c r="UQN112" s="0"/>
      <c r="UQO112" s="0"/>
      <c r="UQP112" s="0"/>
      <c r="UQQ112" s="0"/>
      <c r="UQR112" s="0"/>
      <c r="UQS112" s="0"/>
      <c r="UQT112" s="0"/>
      <c r="UQU112" s="0"/>
      <c r="UQV112" s="0"/>
      <c r="UQW112" s="0"/>
      <c r="UQX112" s="0"/>
      <c r="UQY112" s="0"/>
      <c r="UQZ112" s="0"/>
      <c r="URA112" s="0"/>
      <c r="URB112" s="0"/>
      <c r="URC112" s="0"/>
      <c r="URD112" s="0"/>
      <c r="URE112" s="0"/>
      <c r="URF112" s="0"/>
      <c r="URG112" s="0"/>
      <c r="URH112" s="0"/>
      <c r="URI112" s="0"/>
      <c r="URJ112" s="0"/>
      <c r="URK112" s="0"/>
      <c r="URL112" s="0"/>
      <c r="URM112" s="0"/>
      <c r="URN112" s="0"/>
      <c r="URO112" s="0"/>
      <c r="URP112" s="0"/>
      <c r="URQ112" s="0"/>
      <c r="URR112" s="0"/>
      <c r="URS112" s="0"/>
      <c r="URT112" s="0"/>
      <c r="URU112" s="0"/>
      <c r="URV112" s="0"/>
      <c r="URW112" s="0"/>
      <c r="URX112" s="0"/>
      <c r="URY112" s="0"/>
      <c r="URZ112" s="0"/>
      <c r="USA112" s="0"/>
      <c r="USB112" s="0"/>
      <c r="USC112" s="0"/>
      <c r="USD112" s="0"/>
      <c r="USE112" s="0"/>
      <c r="USF112" s="0"/>
      <c r="USG112" s="0"/>
      <c r="USH112" s="0"/>
      <c r="USI112" s="0"/>
      <c r="USJ112" s="0"/>
      <c r="USK112" s="0"/>
      <c r="USL112" s="0"/>
      <c r="USM112" s="0"/>
      <c r="USN112" s="0"/>
      <c r="USO112" s="0"/>
      <c r="USP112" s="0"/>
      <c r="USQ112" s="0"/>
      <c r="USR112" s="0"/>
      <c r="USS112" s="0"/>
      <c r="UST112" s="0"/>
      <c r="USU112" s="0"/>
      <c r="USV112" s="0"/>
      <c r="USW112" s="0"/>
      <c r="USX112" s="0"/>
      <c r="USY112" s="0"/>
      <c r="USZ112" s="0"/>
      <c r="UTA112" s="0"/>
      <c r="UTB112" s="0"/>
      <c r="UTC112" s="0"/>
      <c r="UTD112" s="0"/>
      <c r="UTE112" s="0"/>
      <c r="UTF112" s="0"/>
      <c r="UTG112" s="0"/>
      <c r="UTH112" s="0"/>
      <c r="UTI112" s="0"/>
      <c r="UTJ112" s="0"/>
      <c r="UTK112" s="0"/>
      <c r="UTL112" s="0"/>
      <c r="UTM112" s="0"/>
      <c r="UTN112" s="0"/>
      <c r="UTO112" s="0"/>
      <c r="UTP112" s="0"/>
      <c r="UTQ112" s="0"/>
      <c r="UTR112" s="0"/>
      <c r="UTS112" s="0"/>
      <c r="UTT112" s="0"/>
      <c r="UTU112" s="0"/>
      <c r="UTV112" s="0"/>
      <c r="UTW112" s="0"/>
      <c r="UTX112" s="0"/>
      <c r="UTY112" s="0"/>
      <c r="UTZ112" s="0"/>
      <c r="UUA112" s="0"/>
      <c r="UUB112" s="0"/>
      <c r="UUC112" s="0"/>
      <c r="UUD112" s="0"/>
      <c r="UUE112" s="0"/>
      <c r="UUF112" s="0"/>
      <c r="UUG112" s="0"/>
      <c r="UUH112" s="0"/>
      <c r="UUI112" s="0"/>
      <c r="UUJ112" s="0"/>
      <c r="UUK112" s="0"/>
      <c r="UUL112" s="0"/>
      <c r="UUM112" s="0"/>
      <c r="UUN112" s="0"/>
      <c r="UUO112" s="0"/>
      <c r="UUP112" s="0"/>
      <c r="UUQ112" s="0"/>
      <c r="UUR112" s="0"/>
      <c r="UUS112" s="0"/>
      <c r="UUT112" s="0"/>
      <c r="UUU112" s="0"/>
      <c r="UUV112" s="0"/>
      <c r="UUW112" s="0"/>
      <c r="UUX112" s="0"/>
      <c r="UUY112" s="0"/>
      <c r="UUZ112" s="0"/>
      <c r="UVA112" s="0"/>
      <c r="UVB112" s="0"/>
      <c r="UVC112" s="0"/>
      <c r="UVD112" s="0"/>
      <c r="UVE112" s="0"/>
      <c r="UVF112" s="0"/>
      <c r="UVG112" s="0"/>
      <c r="UVH112" s="0"/>
      <c r="UVI112" s="0"/>
      <c r="UVJ112" s="0"/>
      <c r="UVK112" s="0"/>
      <c r="UVL112" s="0"/>
      <c r="UVM112" s="0"/>
      <c r="UVN112" s="0"/>
      <c r="UVO112" s="0"/>
      <c r="UVP112" s="0"/>
      <c r="UVQ112" s="0"/>
      <c r="UVR112" s="0"/>
      <c r="UVS112" s="0"/>
      <c r="UVT112" s="0"/>
      <c r="UVU112" s="0"/>
      <c r="UVV112" s="0"/>
      <c r="UVW112" s="0"/>
      <c r="UVX112" s="0"/>
      <c r="UVY112" s="0"/>
      <c r="UVZ112" s="0"/>
      <c r="UWA112" s="0"/>
      <c r="UWB112" s="0"/>
      <c r="UWC112" s="0"/>
      <c r="UWD112" s="0"/>
      <c r="UWE112" s="0"/>
      <c r="UWF112" s="0"/>
      <c r="UWG112" s="0"/>
      <c r="UWH112" s="0"/>
      <c r="UWI112" s="0"/>
      <c r="UWJ112" s="0"/>
      <c r="UWK112" s="0"/>
      <c r="UWL112" s="0"/>
      <c r="UWM112" s="0"/>
      <c r="UWN112" s="0"/>
      <c r="UWO112" s="0"/>
      <c r="UWP112" s="0"/>
      <c r="UWQ112" s="0"/>
      <c r="UWR112" s="0"/>
      <c r="UWS112" s="0"/>
      <c r="UWT112" s="0"/>
      <c r="UWU112" s="0"/>
      <c r="UWV112" s="0"/>
      <c r="UWW112" s="0"/>
      <c r="UWX112" s="0"/>
      <c r="UWY112" s="0"/>
      <c r="UWZ112" s="0"/>
      <c r="UXA112" s="0"/>
      <c r="UXB112" s="0"/>
      <c r="UXC112" s="0"/>
      <c r="UXD112" s="0"/>
      <c r="UXE112" s="0"/>
      <c r="UXF112" s="0"/>
      <c r="UXG112" s="0"/>
      <c r="UXH112" s="0"/>
      <c r="UXI112" s="0"/>
      <c r="UXJ112" s="0"/>
      <c r="UXK112" s="0"/>
      <c r="UXL112" s="0"/>
      <c r="UXM112" s="0"/>
      <c r="UXN112" s="0"/>
      <c r="UXO112" s="0"/>
      <c r="UXP112" s="0"/>
      <c r="UXQ112" s="0"/>
      <c r="UXR112" s="0"/>
      <c r="UXS112" s="0"/>
      <c r="UXT112" s="0"/>
      <c r="UXU112" s="0"/>
      <c r="UXV112" s="0"/>
      <c r="UXW112" s="0"/>
      <c r="UXX112" s="0"/>
      <c r="UXY112" s="0"/>
      <c r="UXZ112" s="0"/>
      <c r="UYA112" s="0"/>
      <c r="UYB112" s="0"/>
      <c r="UYC112" s="0"/>
      <c r="UYD112" s="0"/>
      <c r="UYE112" s="0"/>
      <c r="UYF112" s="0"/>
      <c r="UYG112" s="0"/>
      <c r="UYH112" s="0"/>
      <c r="UYI112" s="0"/>
      <c r="UYJ112" s="0"/>
      <c r="UYK112" s="0"/>
      <c r="UYL112" s="0"/>
      <c r="UYM112" s="0"/>
      <c r="UYN112" s="0"/>
      <c r="UYO112" s="0"/>
      <c r="UYP112" s="0"/>
      <c r="UYQ112" s="0"/>
      <c r="UYR112" s="0"/>
      <c r="UYS112" s="0"/>
      <c r="UYT112" s="0"/>
      <c r="UYU112" s="0"/>
      <c r="UYV112" s="0"/>
      <c r="UYW112" s="0"/>
      <c r="UYX112" s="0"/>
      <c r="UYY112" s="0"/>
      <c r="UYZ112" s="0"/>
      <c r="UZA112" s="0"/>
      <c r="UZB112" s="0"/>
      <c r="UZC112" s="0"/>
      <c r="UZD112" s="0"/>
      <c r="UZE112" s="0"/>
      <c r="UZF112" s="0"/>
      <c r="UZG112" s="0"/>
      <c r="UZH112" s="0"/>
      <c r="UZI112" s="0"/>
      <c r="UZJ112" s="0"/>
      <c r="UZK112" s="0"/>
      <c r="UZL112" s="0"/>
      <c r="UZM112" s="0"/>
      <c r="UZN112" s="0"/>
      <c r="UZO112" s="0"/>
      <c r="UZP112" s="0"/>
      <c r="UZQ112" s="0"/>
      <c r="UZR112" s="0"/>
      <c r="UZS112" s="0"/>
      <c r="UZT112" s="0"/>
      <c r="UZU112" s="0"/>
      <c r="UZV112" s="0"/>
      <c r="UZW112" s="0"/>
      <c r="UZX112" s="0"/>
      <c r="UZY112" s="0"/>
      <c r="UZZ112" s="0"/>
      <c r="VAA112" s="0"/>
      <c r="VAB112" s="0"/>
      <c r="VAC112" s="0"/>
      <c r="VAD112" s="0"/>
      <c r="VAE112" s="0"/>
      <c r="VAF112" s="0"/>
      <c r="VAG112" s="0"/>
      <c r="VAH112" s="0"/>
      <c r="VAI112" s="0"/>
      <c r="VAJ112" s="0"/>
      <c r="VAK112" s="0"/>
      <c r="VAL112" s="0"/>
      <c r="VAM112" s="0"/>
      <c r="VAN112" s="0"/>
      <c r="VAO112" s="0"/>
      <c r="VAP112" s="0"/>
      <c r="VAQ112" s="0"/>
      <c r="VAR112" s="0"/>
      <c r="VAS112" s="0"/>
      <c r="VAT112" s="0"/>
      <c r="VAU112" s="0"/>
      <c r="VAV112" s="0"/>
      <c r="VAW112" s="0"/>
      <c r="VAX112" s="0"/>
      <c r="VAY112" s="0"/>
      <c r="VAZ112" s="0"/>
      <c r="VBA112" s="0"/>
      <c r="VBB112" s="0"/>
      <c r="VBC112" s="0"/>
      <c r="VBD112" s="0"/>
      <c r="VBE112" s="0"/>
      <c r="VBF112" s="0"/>
      <c r="VBG112" s="0"/>
      <c r="VBH112" s="0"/>
      <c r="VBI112" s="0"/>
      <c r="VBJ112" s="0"/>
      <c r="VBK112" s="0"/>
      <c r="VBL112" s="0"/>
      <c r="VBM112" s="0"/>
      <c r="VBN112" s="0"/>
      <c r="VBO112" s="0"/>
      <c r="VBP112" s="0"/>
      <c r="VBQ112" s="0"/>
      <c r="VBR112" s="0"/>
      <c r="VBS112" s="0"/>
      <c r="VBT112" s="0"/>
      <c r="VBU112" s="0"/>
      <c r="VBV112" s="0"/>
      <c r="VBW112" s="0"/>
      <c r="VBX112" s="0"/>
      <c r="VBY112" s="0"/>
      <c r="VBZ112" s="0"/>
      <c r="VCA112" s="0"/>
      <c r="VCB112" s="0"/>
      <c r="VCC112" s="0"/>
      <c r="VCD112" s="0"/>
      <c r="VCE112" s="0"/>
      <c r="VCF112" s="0"/>
      <c r="VCG112" s="0"/>
      <c r="VCH112" s="0"/>
      <c r="VCI112" s="0"/>
      <c r="VCJ112" s="0"/>
      <c r="VCK112" s="0"/>
      <c r="VCL112" s="0"/>
      <c r="VCM112" s="0"/>
      <c r="VCN112" s="0"/>
      <c r="VCO112" s="0"/>
      <c r="VCP112" s="0"/>
      <c r="VCQ112" s="0"/>
      <c r="VCR112" s="0"/>
      <c r="VCS112" s="0"/>
      <c r="VCT112" s="0"/>
      <c r="VCU112" s="0"/>
      <c r="VCV112" s="0"/>
      <c r="VCW112" s="0"/>
      <c r="VCX112" s="0"/>
      <c r="VCY112" s="0"/>
      <c r="VCZ112" s="0"/>
      <c r="VDA112" s="0"/>
      <c r="VDB112" s="0"/>
      <c r="VDC112" s="0"/>
      <c r="VDD112" s="0"/>
      <c r="VDE112" s="0"/>
      <c r="VDF112" s="0"/>
      <c r="VDG112" s="0"/>
      <c r="VDH112" s="0"/>
      <c r="VDI112" s="0"/>
      <c r="VDJ112" s="0"/>
      <c r="VDK112" s="0"/>
      <c r="VDL112" s="0"/>
      <c r="VDM112" s="0"/>
      <c r="VDN112" s="0"/>
      <c r="VDO112" s="0"/>
      <c r="VDP112" s="0"/>
      <c r="VDQ112" s="0"/>
      <c r="VDR112" s="0"/>
      <c r="VDS112" s="0"/>
      <c r="VDT112" s="0"/>
      <c r="VDU112" s="0"/>
      <c r="VDV112" s="0"/>
      <c r="VDW112" s="0"/>
      <c r="VDX112" s="0"/>
      <c r="VDY112" s="0"/>
      <c r="VDZ112" s="0"/>
      <c r="VEA112" s="0"/>
      <c r="VEB112" s="0"/>
      <c r="VEC112" s="0"/>
      <c r="VED112" s="0"/>
      <c r="VEE112" s="0"/>
      <c r="VEF112" s="0"/>
      <c r="VEG112" s="0"/>
      <c r="VEH112" s="0"/>
      <c r="VEI112" s="0"/>
      <c r="VEJ112" s="0"/>
      <c r="VEK112" s="0"/>
      <c r="VEL112" s="0"/>
      <c r="VEM112" s="0"/>
      <c r="VEN112" s="0"/>
      <c r="VEO112" s="0"/>
      <c r="VEP112" s="0"/>
      <c r="VEQ112" s="0"/>
      <c r="VER112" s="0"/>
      <c r="VES112" s="0"/>
      <c r="VET112" s="0"/>
      <c r="VEU112" s="0"/>
      <c r="VEV112" s="0"/>
      <c r="VEW112" s="0"/>
      <c r="VEX112" s="0"/>
      <c r="VEY112" s="0"/>
      <c r="VEZ112" s="0"/>
      <c r="VFA112" s="0"/>
      <c r="VFB112" s="0"/>
      <c r="VFC112" s="0"/>
      <c r="VFD112" s="0"/>
      <c r="VFE112" s="0"/>
      <c r="VFF112" s="0"/>
      <c r="VFG112" s="0"/>
      <c r="VFH112" s="0"/>
      <c r="VFI112" s="0"/>
      <c r="VFJ112" s="0"/>
      <c r="VFK112" s="0"/>
      <c r="VFL112" s="0"/>
      <c r="VFM112" s="0"/>
      <c r="VFN112" s="0"/>
      <c r="VFO112" s="0"/>
      <c r="VFP112" s="0"/>
      <c r="VFQ112" s="0"/>
      <c r="VFR112" s="0"/>
      <c r="VFS112" s="0"/>
      <c r="VFT112" s="0"/>
      <c r="VFU112" s="0"/>
      <c r="VFV112" s="0"/>
      <c r="VFW112" s="0"/>
      <c r="VFX112" s="0"/>
      <c r="VFY112" s="0"/>
      <c r="VFZ112" s="0"/>
      <c r="VGA112" s="0"/>
      <c r="VGB112" s="0"/>
      <c r="VGC112" s="0"/>
      <c r="VGD112" s="0"/>
      <c r="VGE112" s="0"/>
      <c r="VGF112" s="0"/>
      <c r="VGG112" s="0"/>
      <c r="VGH112" s="0"/>
      <c r="VGI112" s="0"/>
      <c r="VGJ112" s="0"/>
      <c r="VGK112" s="0"/>
      <c r="VGL112" s="0"/>
      <c r="VGM112" s="0"/>
      <c r="VGN112" s="0"/>
      <c r="VGO112" s="0"/>
      <c r="VGP112" s="0"/>
      <c r="VGQ112" s="0"/>
      <c r="VGR112" s="0"/>
      <c r="VGS112" s="0"/>
      <c r="VGT112" s="0"/>
      <c r="VGU112" s="0"/>
      <c r="VGV112" s="0"/>
      <c r="VGW112" s="0"/>
      <c r="VGX112" s="0"/>
      <c r="VGY112" s="0"/>
      <c r="VGZ112" s="0"/>
      <c r="VHA112" s="0"/>
      <c r="VHB112" s="0"/>
      <c r="VHC112" s="0"/>
      <c r="VHD112" s="0"/>
      <c r="VHE112" s="0"/>
      <c r="VHF112" s="0"/>
      <c r="VHG112" s="0"/>
      <c r="VHH112" s="0"/>
      <c r="VHI112" s="0"/>
      <c r="VHJ112" s="0"/>
      <c r="VHK112" s="0"/>
      <c r="VHL112" s="0"/>
      <c r="VHM112" s="0"/>
      <c r="VHN112" s="0"/>
      <c r="VHO112" s="0"/>
      <c r="VHP112" s="0"/>
      <c r="VHQ112" s="0"/>
      <c r="VHR112" s="0"/>
      <c r="VHS112" s="0"/>
      <c r="VHT112" s="0"/>
      <c r="VHU112" s="0"/>
      <c r="VHV112" s="0"/>
      <c r="VHW112" s="0"/>
      <c r="VHX112" s="0"/>
      <c r="VHY112" s="0"/>
      <c r="VHZ112" s="0"/>
      <c r="VIA112" s="0"/>
      <c r="VIB112" s="0"/>
      <c r="VIC112" s="0"/>
      <c r="VID112" s="0"/>
      <c r="VIE112" s="0"/>
      <c r="VIF112" s="0"/>
      <c r="VIG112" s="0"/>
      <c r="VIH112" s="0"/>
      <c r="VII112" s="0"/>
      <c r="VIJ112" s="0"/>
      <c r="VIK112" s="0"/>
      <c r="VIL112" s="0"/>
      <c r="VIM112" s="0"/>
      <c r="VIN112" s="0"/>
      <c r="VIO112" s="0"/>
      <c r="VIP112" s="0"/>
      <c r="VIQ112" s="0"/>
      <c r="VIR112" s="0"/>
      <c r="VIS112" s="0"/>
      <c r="VIT112" s="0"/>
      <c r="VIU112" s="0"/>
      <c r="VIV112" s="0"/>
      <c r="VIW112" s="0"/>
      <c r="VIX112" s="0"/>
      <c r="VIY112" s="0"/>
      <c r="VIZ112" s="0"/>
      <c r="VJA112" s="0"/>
      <c r="VJB112" s="0"/>
      <c r="VJC112" s="0"/>
      <c r="VJD112" s="0"/>
      <c r="VJE112" s="0"/>
      <c r="VJF112" s="0"/>
      <c r="VJG112" s="0"/>
      <c r="VJH112" s="0"/>
      <c r="VJI112" s="0"/>
      <c r="VJJ112" s="0"/>
      <c r="VJK112" s="0"/>
      <c r="VJL112" s="0"/>
      <c r="VJM112" s="0"/>
      <c r="VJN112" s="0"/>
      <c r="VJO112" s="0"/>
      <c r="VJP112" s="0"/>
      <c r="VJQ112" s="0"/>
      <c r="VJR112" s="0"/>
      <c r="VJS112" s="0"/>
      <c r="VJT112" s="0"/>
      <c r="VJU112" s="0"/>
      <c r="VJV112" s="0"/>
      <c r="VJW112" s="0"/>
      <c r="VJX112" s="0"/>
      <c r="VJY112" s="0"/>
      <c r="VJZ112" s="0"/>
      <c r="VKA112" s="0"/>
      <c r="VKB112" s="0"/>
      <c r="VKC112" s="0"/>
      <c r="VKD112" s="0"/>
      <c r="VKE112" s="0"/>
      <c r="VKF112" s="0"/>
      <c r="VKG112" s="0"/>
      <c r="VKH112" s="0"/>
      <c r="VKI112" s="0"/>
      <c r="VKJ112" s="0"/>
      <c r="VKK112" s="0"/>
      <c r="VKL112" s="0"/>
      <c r="VKM112" s="0"/>
      <c r="VKN112" s="0"/>
      <c r="VKO112" s="0"/>
      <c r="VKP112" s="0"/>
      <c r="VKQ112" s="0"/>
      <c r="VKR112" s="0"/>
      <c r="VKS112" s="0"/>
      <c r="VKT112" s="0"/>
      <c r="VKU112" s="0"/>
      <c r="VKV112" s="0"/>
      <c r="VKW112" s="0"/>
      <c r="VKX112" s="0"/>
      <c r="VKY112" s="0"/>
      <c r="VKZ112" s="0"/>
      <c r="VLA112" s="0"/>
      <c r="VLB112" s="0"/>
      <c r="VLC112" s="0"/>
      <c r="VLD112" s="0"/>
      <c r="VLE112" s="0"/>
      <c r="VLF112" s="0"/>
      <c r="VLG112" s="0"/>
      <c r="VLH112" s="0"/>
      <c r="VLI112" s="0"/>
      <c r="VLJ112" s="0"/>
      <c r="VLK112" s="0"/>
      <c r="VLL112" s="0"/>
      <c r="VLM112" s="0"/>
      <c r="VLN112" s="0"/>
      <c r="VLO112" s="0"/>
      <c r="VLP112" s="0"/>
      <c r="VLQ112" s="0"/>
      <c r="VLR112" s="0"/>
      <c r="VLS112" s="0"/>
      <c r="VLT112" s="0"/>
      <c r="VLU112" s="0"/>
      <c r="VLV112" s="0"/>
      <c r="VLW112" s="0"/>
      <c r="VLX112" s="0"/>
      <c r="VLY112" s="0"/>
      <c r="VLZ112" s="0"/>
      <c r="VMA112" s="0"/>
      <c r="VMB112" s="0"/>
      <c r="VMC112" s="0"/>
      <c r="VMD112" s="0"/>
      <c r="VME112" s="0"/>
      <c r="VMF112" s="0"/>
      <c r="VMG112" s="0"/>
      <c r="VMH112" s="0"/>
      <c r="VMI112" s="0"/>
      <c r="VMJ112" s="0"/>
      <c r="VMK112" s="0"/>
      <c r="VML112" s="0"/>
      <c r="VMM112" s="0"/>
      <c r="VMN112" s="0"/>
      <c r="VMO112" s="0"/>
      <c r="VMP112" s="0"/>
      <c r="VMQ112" s="0"/>
      <c r="VMR112" s="0"/>
      <c r="VMS112" s="0"/>
      <c r="VMT112" s="0"/>
      <c r="VMU112" s="0"/>
      <c r="VMV112" s="0"/>
      <c r="VMW112" s="0"/>
      <c r="VMX112" s="0"/>
      <c r="VMY112" s="0"/>
      <c r="VMZ112" s="0"/>
      <c r="VNA112" s="0"/>
      <c r="VNB112" s="0"/>
      <c r="VNC112" s="0"/>
      <c r="VND112" s="0"/>
      <c r="VNE112" s="0"/>
      <c r="VNF112" s="0"/>
      <c r="VNG112" s="0"/>
      <c r="VNH112" s="0"/>
      <c r="VNI112" s="0"/>
      <c r="VNJ112" s="0"/>
      <c r="VNK112" s="0"/>
      <c r="VNL112" s="0"/>
      <c r="VNM112" s="0"/>
      <c r="VNN112" s="0"/>
      <c r="VNO112" s="0"/>
      <c r="VNP112" s="0"/>
      <c r="VNQ112" s="0"/>
      <c r="VNR112" s="0"/>
      <c r="VNS112" s="0"/>
      <c r="VNT112" s="0"/>
      <c r="VNU112" s="0"/>
      <c r="VNV112" s="0"/>
      <c r="VNW112" s="0"/>
      <c r="VNX112" s="0"/>
      <c r="VNY112" s="0"/>
      <c r="VNZ112" s="0"/>
      <c r="VOA112" s="0"/>
      <c r="VOB112" s="0"/>
      <c r="VOC112" s="0"/>
      <c r="VOD112" s="0"/>
      <c r="VOE112" s="0"/>
      <c r="VOF112" s="0"/>
      <c r="VOG112" s="0"/>
      <c r="VOH112" s="0"/>
      <c r="VOI112" s="0"/>
      <c r="VOJ112" s="0"/>
      <c r="VOK112" s="0"/>
      <c r="VOL112" s="0"/>
      <c r="VOM112" s="0"/>
      <c r="VON112" s="0"/>
      <c r="VOO112" s="0"/>
      <c r="VOP112" s="0"/>
      <c r="VOQ112" s="0"/>
      <c r="VOR112" s="0"/>
      <c r="VOS112" s="0"/>
      <c r="VOT112" s="0"/>
      <c r="VOU112" s="0"/>
      <c r="VOV112" s="0"/>
      <c r="VOW112" s="0"/>
      <c r="VOX112" s="0"/>
      <c r="VOY112" s="0"/>
      <c r="VOZ112" s="0"/>
      <c r="VPA112" s="0"/>
      <c r="VPB112" s="0"/>
      <c r="VPC112" s="0"/>
      <c r="VPD112" s="0"/>
      <c r="VPE112" s="0"/>
      <c r="VPF112" s="0"/>
      <c r="VPG112" s="0"/>
      <c r="VPH112" s="0"/>
      <c r="VPI112" s="0"/>
      <c r="VPJ112" s="0"/>
      <c r="VPK112" s="0"/>
      <c r="VPL112" s="0"/>
      <c r="VPM112" s="0"/>
      <c r="VPN112" s="0"/>
      <c r="VPO112" s="0"/>
      <c r="VPP112" s="0"/>
      <c r="VPQ112" s="0"/>
      <c r="VPR112" s="0"/>
      <c r="VPS112" s="0"/>
      <c r="VPT112" s="0"/>
      <c r="VPU112" s="0"/>
      <c r="VPV112" s="0"/>
      <c r="VPW112" s="0"/>
      <c r="VPX112" s="0"/>
      <c r="VPY112" s="0"/>
      <c r="VPZ112" s="0"/>
      <c r="VQA112" s="0"/>
      <c r="VQB112" s="0"/>
      <c r="VQC112" s="0"/>
      <c r="VQD112" s="0"/>
      <c r="VQE112" s="0"/>
      <c r="VQF112" s="0"/>
      <c r="VQG112" s="0"/>
      <c r="VQH112" s="0"/>
      <c r="VQI112" s="0"/>
      <c r="VQJ112" s="0"/>
      <c r="VQK112" s="0"/>
      <c r="VQL112" s="0"/>
      <c r="VQM112" s="0"/>
      <c r="VQN112" s="0"/>
      <c r="VQO112" s="0"/>
      <c r="VQP112" s="0"/>
      <c r="VQQ112" s="0"/>
      <c r="VQR112" s="0"/>
      <c r="VQS112" s="0"/>
      <c r="VQT112" s="0"/>
      <c r="VQU112" s="0"/>
      <c r="VQV112" s="0"/>
      <c r="VQW112" s="0"/>
      <c r="VQX112" s="0"/>
      <c r="VQY112" s="0"/>
      <c r="VQZ112" s="0"/>
      <c r="VRA112" s="0"/>
      <c r="VRB112" s="0"/>
      <c r="VRC112" s="0"/>
      <c r="VRD112" s="0"/>
      <c r="VRE112" s="0"/>
      <c r="VRF112" s="0"/>
      <c r="VRG112" s="0"/>
      <c r="VRH112" s="0"/>
      <c r="VRI112" s="0"/>
      <c r="VRJ112" s="0"/>
      <c r="VRK112" s="0"/>
      <c r="VRL112" s="0"/>
      <c r="VRM112" s="0"/>
      <c r="VRN112" s="0"/>
      <c r="VRO112" s="0"/>
      <c r="VRP112" s="0"/>
      <c r="VRQ112" s="0"/>
      <c r="VRR112" s="0"/>
      <c r="VRS112" s="0"/>
      <c r="VRT112" s="0"/>
      <c r="VRU112" s="0"/>
      <c r="VRV112" s="0"/>
      <c r="VRW112" s="0"/>
      <c r="VRX112" s="0"/>
      <c r="VRY112" s="0"/>
      <c r="VRZ112" s="0"/>
      <c r="VSA112" s="0"/>
      <c r="VSB112" s="0"/>
      <c r="VSC112" s="0"/>
      <c r="VSD112" s="0"/>
      <c r="VSE112" s="0"/>
      <c r="VSF112" s="0"/>
      <c r="VSG112" s="0"/>
      <c r="VSH112" s="0"/>
      <c r="VSI112" s="0"/>
      <c r="VSJ112" s="0"/>
      <c r="VSK112" s="0"/>
      <c r="VSL112" s="0"/>
      <c r="VSM112" s="0"/>
      <c r="VSN112" s="0"/>
      <c r="VSO112" s="0"/>
      <c r="VSP112" s="0"/>
      <c r="VSQ112" s="0"/>
      <c r="VSR112" s="0"/>
      <c r="VSS112" s="0"/>
      <c r="VST112" s="0"/>
      <c r="VSU112" s="0"/>
      <c r="VSV112" s="0"/>
      <c r="VSW112" s="0"/>
      <c r="VSX112" s="0"/>
      <c r="VSY112" s="0"/>
      <c r="VSZ112" s="0"/>
      <c r="VTA112" s="0"/>
      <c r="VTB112" s="0"/>
      <c r="VTC112" s="0"/>
      <c r="VTD112" s="0"/>
      <c r="VTE112" s="0"/>
      <c r="VTF112" s="0"/>
      <c r="VTG112" s="0"/>
      <c r="VTH112" s="0"/>
      <c r="VTI112" s="0"/>
      <c r="VTJ112" s="0"/>
      <c r="VTK112" s="0"/>
      <c r="VTL112" s="0"/>
      <c r="VTM112" s="0"/>
      <c r="VTN112" s="0"/>
      <c r="VTO112" s="0"/>
      <c r="VTP112" s="0"/>
      <c r="VTQ112" s="0"/>
      <c r="VTR112" s="0"/>
      <c r="VTS112" s="0"/>
      <c r="VTT112" s="0"/>
      <c r="VTU112" s="0"/>
      <c r="VTV112" s="0"/>
      <c r="VTW112" s="0"/>
      <c r="VTX112" s="0"/>
      <c r="VTY112" s="0"/>
      <c r="VTZ112" s="0"/>
      <c r="VUA112" s="0"/>
      <c r="VUB112" s="0"/>
      <c r="VUC112" s="0"/>
      <c r="VUD112" s="0"/>
      <c r="VUE112" s="0"/>
      <c r="VUF112" s="0"/>
      <c r="VUG112" s="0"/>
      <c r="VUH112" s="0"/>
      <c r="VUI112" s="0"/>
      <c r="VUJ112" s="0"/>
      <c r="VUK112" s="0"/>
      <c r="VUL112" s="0"/>
      <c r="VUM112" s="0"/>
      <c r="VUN112" s="0"/>
      <c r="VUO112" s="0"/>
      <c r="VUP112" s="0"/>
      <c r="VUQ112" s="0"/>
      <c r="VUR112" s="0"/>
      <c r="VUS112" s="0"/>
      <c r="VUT112" s="0"/>
      <c r="VUU112" s="0"/>
      <c r="VUV112" s="0"/>
      <c r="VUW112" s="0"/>
      <c r="VUX112" s="0"/>
      <c r="VUY112" s="0"/>
      <c r="VUZ112" s="0"/>
      <c r="VVA112" s="0"/>
      <c r="VVB112" s="0"/>
      <c r="VVC112" s="0"/>
      <c r="VVD112" s="0"/>
      <c r="VVE112" s="0"/>
      <c r="VVF112" s="0"/>
      <c r="VVG112" s="0"/>
      <c r="VVH112" s="0"/>
      <c r="VVI112" s="0"/>
      <c r="VVJ112" s="0"/>
      <c r="VVK112" s="0"/>
      <c r="VVL112" s="0"/>
      <c r="VVM112" s="0"/>
      <c r="VVN112" s="0"/>
      <c r="VVO112" s="0"/>
      <c r="VVP112" s="0"/>
      <c r="VVQ112" s="0"/>
      <c r="VVR112" s="0"/>
      <c r="VVS112" s="0"/>
      <c r="VVT112" s="0"/>
      <c r="VVU112" s="0"/>
      <c r="VVV112" s="0"/>
      <c r="VVW112" s="0"/>
      <c r="VVX112" s="0"/>
      <c r="VVY112" s="0"/>
      <c r="VVZ112" s="0"/>
      <c r="VWA112" s="0"/>
      <c r="VWB112" s="0"/>
      <c r="VWC112" s="0"/>
      <c r="VWD112" s="0"/>
      <c r="VWE112" s="0"/>
      <c r="VWF112" s="0"/>
      <c r="VWG112" s="0"/>
      <c r="VWH112" s="0"/>
      <c r="VWI112" s="0"/>
      <c r="VWJ112" s="0"/>
      <c r="VWK112" s="0"/>
      <c r="VWL112" s="0"/>
      <c r="VWM112" s="0"/>
      <c r="VWN112" s="0"/>
      <c r="VWO112" s="0"/>
      <c r="VWP112" s="0"/>
      <c r="VWQ112" s="0"/>
      <c r="VWR112" s="0"/>
      <c r="VWS112" s="0"/>
      <c r="VWT112" s="0"/>
      <c r="VWU112" s="0"/>
      <c r="VWV112" s="0"/>
      <c r="VWW112" s="0"/>
      <c r="VWX112" s="0"/>
      <c r="VWY112" s="0"/>
      <c r="VWZ112" s="0"/>
      <c r="VXA112" s="0"/>
      <c r="VXB112" s="0"/>
      <c r="VXC112" s="0"/>
      <c r="VXD112" s="0"/>
      <c r="VXE112" s="0"/>
      <c r="VXF112" s="0"/>
      <c r="VXG112" s="0"/>
      <c r="VXH112" s="0"/>
      <c r="VXI112" s="0"/>
      <c r="VXJ112" s="0"/>
      <c r="VXK112" s="0"/>
      <c r="VXL112" s="0"/>
      <c r="VXM112" s="0"/>
      <c r="VXN112" s="0"/>
      <c r="VXO112" s="0"/>
      <c r="VXP112" s="0"/>
      <c r="VXQ112" s="0"/>
      <c r="VXR112" s="0"/>
      <c r="VXS112" s="0"/>
      <c r="VXT112" s="0"/>
      <c r="VXU112" s="0"/>
      <c r="VXV112" s="0"/>
      <c r="VXW112" s="0"/>
      <c r="VXX112" s="0"/>
      <c r="VXY112" s="0"/>
      <c r="VXZ112" s="0"/>
      <c r="VYA112" s="0"/>
      <c r="VYB112" s="0"/>
      <c r="VYC112" s="0"/>
      <c r="VYD112" s="0"/>
      <c r="VYE112" s="0"/>
      <c r="VYF112" s="0"/>
      <c r="VYG112" s="0"/>
      <c r="VYH112" s="0"/>
      <c r="VYI112" s="0"/>
      <c r="VYJ112" s="0"/>
      <c r="VYK112" s="0"/>
      <c r="VYL112" s="0"/>
      <c r="VYM112" s="0"/>
      <c r="VYN112" s="0"/>
      <c r="VYO112" s="0"/>
      <c r="VYP112" s="0"/>
      <c r="VYQ112" s="0"/>
      <c r="VYR112" s="0"/>
      <c r="VYS112" s="0"/>
      <c r="VYT112" s="0"/>
      <c r="VYU112" s="0"/>
      <c r="VYV112" s="0"/>
      <c r="VYW112" s="0"/>
      <c r="VYX112" s="0"/>
      <c r="VYY112" s="0"/>
      <c r="VYZ112" s="0"/>
      <c r="VZA112" s="0"/>
      <c r="VZB112" s="0"/>
      <c r="VZC112" s="0"/>
      <c r="VZD112" s="0"/>
      <c r="VZE112" s="0"/>
      <c r="VZF112" s="0"/>
      <c r="VZG112" s="0"/>
      <c r="VZH112" s="0"/>
      <c r="VZI112" s="0"/>
      <c r="VZJ112" s="0"/>
      <c r="VZK112" s="0"/>
      <c r="VZL112" s="0"/>
      <c r="VZM112" s="0"/>
      <c r="VZN112" s="0"/>
      <c r="VZO112" s="0"/>
      <c r="VZP112" s="0"/>
      <c r="VZQ112" s="0"/>
      <c r="VZR112" s="0"/>
      <c r="VZS112" s="0"/>
      <c r="VZT112" s="0"/>
      <c r="VZU112" s="0"/>
      <c r="VZV112" s="0"/>
      <c r="VZW112" s="0"/>
      <c r="VZX112" s="0"/>
      <c r="VZY112" s="0"/>
      <c r="VZZ112" s="0"/>
      <c r="WAA112" s="0"/>
      <c r="WAB112" s="0"/>
      <c r="WAC112" s="0"/>
      <c r="WAD112" s="0"/>
      <c r="WAE112" s="0"/>
      <c r="WAF112" s="0"/>
      <c r="WAG112" s="0"/>
      <c r="WAH112" s="0"/>
      <c r="WAI112" s="0"/>
      <c r="WAJ112" s="0"/>
      <c r="WAK112" s="0"/>
      <c r="WAL112" s="0"/>
      <c r="WAM112" s="0"/>
      <c r="WAN112" s="0"/>
      <c r="WAO112" s="0"/>
      <c r="WAP112" s="0"/>
      <c r="WAQ112" s="0"/>
      <c r="WAR112" s="0"/>
      <c r="WAS112" s="0"/>
      <c r="WAT112" s="0"/>
      <c r="WAU112" s="0"/>
      <c r="WAV112" s="0"/>
      <c r="WAW112" s="0"/>
      <c r="WAX112" s="0"/>
      <c r="WAY112" s="0"/>
      <c r="WAZ112" s="0"/>
      <c r="WBA112" s="0"/>
      <c r="WBB112" s="0"/>
      <c r="WBC112" s="0"/>
      <c r="WBD112" s="0"/>
      <c r="WBE112" s="0"/>
      <c r="WBF112" s="0"/>
      <c r="WBG112" s="0"/>
      <c r="WBH112" s="0"/>
      <c r="WBI112" s="0"/>
      <c r="WBJ112" s="0"/>
      <c r="WBK112" s="0"/>
      <c r="WBL112" s="0"/>
      <c r="WBM112" s="0"/>
      <c r="WBN112" s="0"/>
      <c r="WBO112" s="0"/>
      <c r="WBP112" s="0"/>
      <c r="WBQ112" s="0"/>
      <c r="WBR112" s="0"/>
      <c r="WBS112" s="0"/>
      <c r="WBT112" s="0"/>
      <c r="WBU112" s="0"/>
      <c r="WBV112" s="0"/>
      <c r="WBW112" s="0"/>
      <c r="WBX112" s="0"/>
      <c r="WBY112" s="0"/>
      <c r="WBZ112" s="0"/>
      <c r="WCA112" s="0"/>
      <c r="WCB112" s="0"/>
      <c r="WCC112" s="0"/>
      <c r="WCD112" s="0"/>
      <c r="WCE112" s="0"/>
      <c r="WCF112" s="0"/>
      <c r="WCG112" s="0"/>
      <c r="WCH112" s="0"/>
      <c r="WCI112" s="0"/>
      <c r="WCJ112" s="0"/>
      <c r="WCK112" s="0"/>
      <c r="WCL112" s="0"/>
      <c r="WCM112" s="0"/>
      <c r="WCN112" s="0"/>
      <c r="WCO112" s="0"/>
      <c r="WCP112" s="0"/>
      <c r="WCQ112" s="0"/>
      <c r="WCR112" s="0"/>
      <c r="WCS112" s="0"/>
      <c r="WCT112" s="0"/>
      <c r="WCU112" s="0"/>
      <c r="WCV112" s="0"/>
      <c r="WCW112" s="0"/>
      <c r="WCX112" s="0"/>
      <c r="WCY112" s="0"/>
      <c r="WCZ112" s="0"/>
      <c r="WDA112" s="0"/>
      <c r="WDB112" s="0"/>
      <c r="WDC112" s="0"/>
      <c r="WDD112" s="0"/>
      <c r="WDE112" s="0"/>
      <c r="WDF112" s="0"/>
      <c r="WDG112" s="0"/>
      <c r="WDH112" s="0"/>
      <c r="WDI112" s="0"/>
      <c r="WDJ112" s="0"/>
      <c r="WDK112" s="0"/>
      <c r="WDL112" s="0"/>
      <c r="WDM112" s="0"/>
      <c r="WDN112" s="0"/>
      <c r="WDO112" s="0"/>
      <c r="WDP112" s="0"/>
      <c r="WDQ112" s="0"/>
      <c r="WDR112" s="0"/>
      <c r="WDS112" s="0"/>
      <c r="WDT112" s="0"/>
      <c r="WDU112" s="0"/>
      <c r="WDV112" s="0"/>
      <c r="WDW112" s="0"/>
      <c r="WDX112" s="0"/>
      <c r="WDY112" s="0"/>
      <c r="WDZ112" s="0"/>
      <c r="WEA112" s="0"/>
      <c r="WEB112" s="0"/>
      <c r="WEC112" s="0"/>
      <c r="WED112" s="0"/>
      <c r="WEE112" s="0"/>
      <c r="WEF112" s="0"/>
      <c r="WEG112" s="0"/>
      <c r="WEH112" s="0"/>
      <c r="WEI112" s="0"/>
      <c r="WEJ112" s="0"/>
      <c r="WEK112" s="0"/>
      <c r="WEL112" s="0"/>
      <c r="WEM112" s="0"/>
      <c r="WEN112" s="0"/>
      <c r="WEO112" s="0"/>
      <c r="WEP112" s="0"/>
      <c r="WEQ112" s="0"/>
      <c r="WER112" s="0"/>
      <c r="WES112" s="0"/>
      <c r="WET112" s="0"/>
      <c r="WEU112" s="0"/>
      <c r="WEV112" s="0"/>
      <c r="WEW112" s="0"/>
      <c r="WEX112" s="0"/>
      <c r="WEY112" s="0"/>
      <c r="WEZ112" s="0"/>
      <c r="WFA112" s="0"/>
      <c r="WFB112" s="0"/>
      <c r="WFC112" s="0"/>
      <c r="WFD112" s="0"/>
      <c r="WFE112" s="0"/>
      <c r="WFF112" s="0"/>
      <c r="WFG112" s="0"/>
      <c r="WFH112" s="0"/>
      <c r="WFI112" s="0"/>
      <c r="WFJ112" s="0"/>
      <c r="WFK112" s="0"/>
      <c r="WFL112" s="0"/>
      <c r="WFM112" s="0"/>
      <c r="WFN112" s="0"/>
      <c r="WFO112" s="0"/>
      <c r="WFP112" s="0"/>
      <c r="WFQ112" s="0"/>
      <c r="WFR112" s="0"/>
      <c r="WFS112" s="0"/>
      <c r="WFT112" s="0"/>
      <c r="WFU112" s="0"/>
      <c r="WFV112" s="0"/>
      <c r="WFW112" s="0"/>
      <c r="WFX112" s="0"/>
      <c r="WFY112" s="0"/>
      <c r="WFZ112" s="0"/>
      <c r="WGA112" s="0"/>
      <c r="WGB112" s="0"/>
      <c r="WGC112" s="0"/>
      <c r="WGD112" s="0"/>
      <c r="WGE112" s="0"/>
      <c r="WGF112" s="0"/>
      <c r="WGG112" s="0"/>
      <c r="WGH112" s="0"/>
      <c r="WGI112" s="0"/>
      <c r="WGJ112" s="0"/>
      <c r="WGK112" s="0"/>
      <c r="WGL112" s="0"/>
      <c r="WGM112" s="0"/>
      <c r="WGN112" s="0"/>
      <c r="WGO112" s="0"/>
      <c r="WGP112" s="0"/>
      <c r="WGQ112" s="0"/>
      <c r="WGR112" s="0"/>
      <c r="WGS112" s="0"/>
      <c r="WGT112" s="0"/>
      <c r="WGU112" s="0"/>
      <c r="WGV112" s="0"/>
      <c r="WGW112" s="0"/>
      <c r="WGX112" s="0"/>
      <c r="WGY112" s="0"/>
      <c r="WGZ112" s="0"/>
      <c r="WHA112" s="0"/>
      <c r="WHB112" s="0"/>
      <c r="WHC112" s="0"/>
      <c r="WHD112" s="0"/>
      <c r="WHE112" s="0"/>
      <c r="WHF112" s="0"/>
      <c r="WHG112" s="0"/>
      <c r="WHH112" s="0"/>
      <c r="WHI112" s="0"/>
      <c r="WHJ112" s="0"/>
      <c r="WHK112" s="0"/>
      <c r="WHL112" s="0"/>
      <c r="WHM112" s="0"/>
      <c r="WHN112" s="0"/>
      <c r="WHO112" s="0"/>
      <c r="WHP112" s="0"/>
      <c r="WHQ112" s="0"/>
      <c r="WHR112" s="0"/>
      <c r="WHS112" s="0"/>
      <c r="WHT112" s="0"/>
      <c r="WHU112" s="0"/>
      <c r="WHV112" s="0"/>
      <c r="WHW112" s="0"/>
      <c r="WHX112" s="0"/>
      <c r="WHY112" s="0"/>
      <c r="WHZ112" s="0"/>
      <c r="WIA112" s="0"/>
      <c r="WIB112" s="0"/>
      <c r="WIC112" s="0"/>
      <c r="WID112" s="0"/>
      <c r="WIE112" s="0"/>
      <c r="WIF112" s="0"/>
      <c r="WIG112" s="0"/>
      <c r="WIH112" s="0"/>
      <c r="WII112" s="0"/>
      <c r="WIJ112" s="0"/>
      <c r="WIK112" s="0"/>
      <c r="WIL112" s="0"/>
      <c r="WIM112" s="0"/>
      <c r="WIN112" s="0"/>
      <c r="WIO112" s="0"/>
      <c r="WIP112" s="0"/>
      <c r="WIQ112" s="0"/>
      <c r="WIR112" s="0"/>
      <c r="WIS112" s="0"/>
      <c r="WIT112" s="0"/>
      <c r="WIU112" s="0"/>
      <c r="WIV112" s="0"/>
      <c r="WIW112" s="0"/>
      <c r="WIX112" s="0"/>
      <c r="WIY112" s="0"/>
      <c r="WIZ112" s="0"/>
      <c r="WJA112" s="0"/>
      <c r="WJB112" s="0"/>
      <c r="WJC112" s="0"/>
      <c r="WJD112" s="0"/>
      <c r="WJE112" s="0"/>
      <c r="WJF112" s="0"/>
      <c r="WJG112" s="0"/>
      <c r="WJH112" s="0"/>
      <c r="WJI112" s="0"/>
      <c r="WJJ112" s="0"/>
      <c r="WJK112" s="0"/>
      <c r="WJL112" s="0"/>
      <c r="WJM112" s="0"/>
      <c r="WJN112" s="0"/>
      <c r="WJO112" s="0"/>
      <c r="WJP112" s="0"/>
      <c r="WJQ112" s="0"/>
      <c r="WJR112" s="0"/>
      <c r="WJS112" s="0"/>
      <c r="WJT112" s="0"/>
      <c r="WJU112" s="0"/>
      <c r="WJV112" s="0"/>
      <c r="WJW112" s="0"/>
      <c r="WJX112" s="0"/>
      <c r="WJY112" s="0"/>
      <c r="WJZ112" s="0"/>
      <c r="WKA112" s="0"/>
      <c r="WKB112" s="0"/>
      <c r="WKC112" s="0"/>
      <c r="WKD112" s="0"/>
      <c r="WKE112" s="0"/>
      <c r="WKF112" s="0"/>
      <c r="WKG112" s="0"/>
      <c r="WKH112" s="0"/>
      <c r="WKI112" s="0"/>
      <c r="WKJ112" s="0"/>
      <c r="WKK112" s="0"/>
      <c r="WKL112" s="0"/>
      <c r="WKM112" s="0"/>
      <c r="WKN112" s="0"/>
      <c r="WKO112" s="0"/>
      <c r="WKP112" s="0"/>
      <c r="WKQ112" s="0"/>
      <c r="WKR112" s="0"/>
      <c r="WKS112" s="0"/>
      <c r="WKT112" s="0"/>
      <c r="WKU112" s="0"/>
      <c r="WKV112" s="0"/>
      <c r="WKW112" s="0"/>
      <c r="WKX112" s="0"/>
      <c r="WKY112" s="0"/>
      <c r="WKZ112" s="0"/>
      <c r="WLA112" s="0"/>
      <c r="WLB112" s="0"/>
      <c r="WLC112" s="0"/>
      <c r="WLD112" s="0"/>
      <c r="WLE112" s="0"/>
      <c r="WLF112" s="0"/>
      <c r="WLG112" s="0"/>
      <c r="WLH112" s="0"/>
      <c r="WLI112" s="0"/>
      <c r="WLJ112" s="0"/>
      <c r="WLK112" s="0"/>
      <c r="WLL112" s="0"/>
      <c r="WLM112" s="0"/>
      <c r="WLN112" s="0"/>
      <c r="WLO112" s="0"/>
      <c r="WLP112" s="0"/>
      <c r="WLQ112" s="0"/>
      <c r="WLR112" s="0"/>
      <c r="WLS112" s="0"/>
      <c r="WLT112" s="0"/>
      <c r="WLU112" s="0"/>
      <c r="WLV112" s="0"/>
      <c r="WLW112" s="0"/>
      <c r="WLX112" s="0"/>
      <c r="WLY112" s="0"/>
      <c r="WLZ112" s="0"/>
      <c r="WMA112" s="0"/>
      <c r="WMB112" s="0"/>
      <c r="WMC112" s="0"/>
      <c r="WMD112" s="0"/>
      <c r="WME112" s="0"/>
      <c r="WMF112" s="0"/>
      <c r="WMG112" s="0"/>
      <c r="WMH112" s="0"/>
      <c r="WMI112" s="0"/>
      <c r="WMJ112" s="0"/>
      <c r="WMK112" s="0"/>
      <c r="WML112" s="0"/>
      <c r="WMM112" s="0"/>
      <c r="WMN112" s="0"/>
      <c r="WMO112" s="0"/>
      <c r="WMP112" s="0"/>
      <c r="WMQ112" s="0"/>
      <c r="WMR112" s="0"/>
      <c r="WMS112" s="0"/>
      <c r="WMT112" s="0"/>
      <c r="WMU112" s="0"/>
      <c r="WMV112" s="0"/>
      <c r="WMW112" s="0"/>
      <c r="WMX112" s="0"/>
      <c r="WMY112" s="0"/>
      <c r="WMZ112" s="0"/>
      <c r="WNA112" s="0"/>
      <c r="WNB112" s="0"/>
      <c r="WNC112" s="0"/>
      <c r="WND112" s="0"/>
      <c r="WNE112" s="0"/>
      <c r="WNF112" s="0"/>
      <c r="WNG112" s="0"/>
      <c r="WNH112" s="0"/>
      <c r="WNI112" s="0"/>
      <c r="WNJ112" s="0"/>
      <c r="WNK112" s="0"/>
      <c r="WNL112" s="0"/>
      <c r="WNM112" s="0"/>
      <c r="WNN112" s="0"/>
      <c r="WNO112" s="0"/>
      <c r="WNP112" s="0"/>
      <c r="WNQ112" s="0"/>
      <c r="WNR112" s="0"/>
      <c r="WNS112" s="0"/>
      <c r="WNT112" s="0"/>
      <c r="WNU112" s="0"/>
      <c r="WNV112" s="0"/>
      <c r="WNW112" s="0"/>
      <c r="WNX112" s="0"/>
      <c r="WNY112" s="0"/>
      <c r="WNZ112" s="0"/>
      <c r="WOA112" s="0"/>
      <c r="WOB112" s="0"/>
      <c r="WOC112" s="0"/>
      <c r="WOD112" s="0"/>
      <c r="WOE112" s="0"/>
      <c r="WOF112" s="0"/>
      <c r="WOG112" s="0"/>
      <c r="WOH112" s="0"/>
      <c r="WOI112" s="0"/>
      <c r="WOJ112" s="0"/>
      <c r="WOK112" s="0"/>
      <c r="WOL112" s="0"/>
      <c r="WOM112" s="0"/>
      <c r="WON112" s="0"/>
      <c r="WOO112" s="0"/>
      <c r="WOP112" s="0"/>
      <c r="WOQ112" s="0"/>
      <c r="WOR112" s="0"/>
      <c r="WOS112" s="0"/>
      <c r="WOT112" s="0"/>
      <c r="WOU112" s="0"/>
      <c r="WOV112" s="0"/>
      <c r="WOW112" s="0"/>
      <c r="WOX112" s="0"/>
      <c r="WOY112" s="0"/>
      <c r="WOZ112" s="0"/>
      <c r="WPA112" s="0"/>
      <c r="WPB112" s="0"/>
      <c r="WPC112" s="0"/>
      <c r="WPD112" s="0"/>
      <c r="WPE112" s="0"/>
      <c r="WPF112" s="0"/>
      <c r="WPG112" s="0"/>
      <c r="WPH112" s="0"/>
      <c r="WPI112" s="0"/>
      <c r="WPJ112" s="0"/>
      <c r="WPK112" s="0"/>
      <c r="WPL112" s="0"/>
      <c r="WPM112" s="0"/>
      <c r="WPN112" s="0"/>
      <c r="WPO112" s="0"/>
      <c r="WPP112" s="0"/>
      <c r="WPQ112" s="0"/>
      <c r="WPR112" s="0"/>
      <c r="WPS112" s="0"/>
      <c r="WPT112" s="0"/>
      <c r="WPU112" s="0"/>
      <c r="WPV112" s="0"/>
      <c r="WPW112" s="0"/>
      <c r="WPX112" s="0"/>
      <c r="WPY112" s="0"/>
      <c r="WPZ112" s="0"/>
      <c r="WQA112" s="0"/>
      <c r="WQB112" s="0"/>
      <c r="WQC112" s="0"/>
      <c r="WQD112" s="0"/>
      <c r="WQE112" s="0"/>
      <c r="WQF112" s="0"/>
      <c r="WQG112" s="0"/>
      <c r="WQH112" s="0"/>
      <c r="WQI112" s="0"/>
      <c r="WQJ112" s="0"/>
      <c r="WQK112" s="0"/>
      <c r="WQL112" s="0"/>
      <c r="WQM112" s="0"/>
      <c r="WQN112" s="0"/>
      <c r="WQO112" s="0"/>
      <c r="WQP112" s="0"/>
      <c r="WQQ112" s="0"/>
      <c r="WQR112" s="0"/>
      <c r="WQS112" s="0"/>
      <c r="WQT112" s="0"/>
      <c r="WQU112" s="0"/>
      <c r="WQV112" s="0"/>
      <c r="WQW112" s="0"/>
      <c r="WQX112" s="0"/>
      <c r="WQY112" s="0"/>
      <c r="WQZ112" s="0"/>
      <c r="WRA112" s="0"/>
      <c r="WRB112" s="0"/>
      <c r="WRC112" s="0"/>
      <c r="WRD112" s="0"/>
      <c r="WRE112" s="0"/>
      <c r="WRF112" s="0"/>
      <c r="WRG112" s="0"/>
      <c r="WRH112" s="0"/>
      <c r="WRI112" s="0"/>
      <c r="WRJ112" s="0"/>
      <c r="WRK112" s="0"/>
      <c r="WRL112" s="0"/>
      <c r="WRM112" s="0"/>
      <c r="WRN112" s="0"/>
      <c r="WRO112" s="0"/>
      <c r="WRP112" s="0"/>
      <c r="WRQ112" s="0"/>
      <c r="WRR112" s="0"/>
      <c r="WRS112" s="0"/>
      <c r="WRT112" s="0"/>
      <c r="WRU112" s="0"/>
      <c r="WRV112" s="0"/>
      <c r="WRW112" s="0"/>
      <c r="WRX112" s="0"/>
      <c r="WRY112" s="0"/>
      <c r="WRZ112" s="0"/>
      <c r="WSA112" s="0"/>
      <c r="WSB112" s="0"/>
      <c r="WSC112" s="0"/>
      <c r="WSD112" s="0"/>
      <c r="WSE112" s="0"/>
      <c r="WSF112" s="0"/>
      <c r="WSG112" s="0"/>
      <c r="WSH112" s="0"/>
      <c r="WSI112" s="0"/>
      <c r="WSJ112" s="0"/>
      <c r="WSK112" s="0"/>
      <c r="WSL112" s="0"/>
      <c r="WSM112" s="0"/>
      <c r="WSN112" s="0"/>
      <c r="WSO112" s="0"/>
      <c r="WSP112" s="0"/>
      <c r="WSQ112" s="0"/>
      <c r="WSR112" s="0"/>
      <c r="WSS112" s="0"/>
      <c r="WST112" s="0"/>
      <c r="WSU112" s="0"/>
      <c r="WSV112" s="0"/>
      <c r="WSW112" s="0"/>
      <c r="WSX112" s="0"/>
      <c r="WSY112" s="0"/>
      <c r="WSZ112" s="0"/>
      <c r="WTA112" s="0"/>
      <c r="WTB112" s="0"/>
      <c r="WTC112" s="0"/>
      <c r="WTD112" s="0"/>
      <c r="WTE112" s="0"/>
      <c r="WTF112" s="0"/>
      <c r="WTG112" s="0"/>
      <c r="WTH112" s="0"/>
      <c r="WTI112" s="0"/>
      <c r="WTJ112" s="0"/>
      <c r="WTK112" s="0"/>
      <c r="WTL112" s="0"/>
      <c r="WTM112" s="0"/>
      <c r="WTN112" s="0"/>
      <c r="WTO112" s="0"/>
      <c r="WTP112" s="0"/>
      <c r="WTQ112" s="0"/>
      <c r="WTR112" s="0"/>
      <c r="WTS112" s="0"/>
      <c r="WTT112" s="0"/>
      <c r="WTU112" s="0"/>
      <c r="WTV112" s="0"/>
      <c r="WTW112" s="0"/>
      <c r="WTX112" s="0"/>
      <c r="WTY112" s="0"/>
      <c r="WTZ112" s="0"/>
      <c r="WUA112" s="0"/>
      <c r="WUB112" s="0"/>
      <c r="WUC112" s="0"/>
      <c r="WUD112" s="0"/>
      <c r="WUE112" s="0"/>
      <c r="WUF112" s="0"/>
      <c r="WUG112" s="0"/>
      <c r="WUH112" s="0"/>
      <c r="WUI112" s="0"/>
      <c r="WUJ112" s="0"/>
      <c r="WUK112" s="0"/>
      <c r="WUL112" s="0"/>
      <c r="WUM112" s="0"/>
      <c r="WUN112" s="0"/>
      <c r="WUO112" s="0"/>
      <c r="WUP112" s="0"/>
      <c r="WUQ112" s="0"/>
      <c r="WUR112" s="0"/>
      <c r="WUS112" s="0"/>
      <c r="WUT112" s="0"/>
      <c r="WUU112" s="0"/>
      <c r="WUV112" s="0"/>
      <c r="WUW112" s="0"/>
      <c r="WUX112" s="0"/>
      <c r="WUY112" s="0"/>
      <c r="WUZ112" s="0"/>
      <c r="WVA112" s="0"/>
      <c r="WVB112" s="0"/>
      <c r="WVC112" s="0"/>
      <c r="WVD112" s="0"/>
      <c r="WVE112" s="0"/>
      <c r="WVF112" s="0"/>
      <c r="WVG112" s="0"/>
      <c r="WVH112" s="0"/>
      <c r="WVI112" s="0"/>
      <c r="WVJ112" s="0"/>
      <c r="WVK112" s="0"/>
      <c r="WVL112" s="0"/>
      <c r="WVM112" s="0"/>
      <c r="WVN112" s="0"/>
      <c r="WVO112" s="0"/>
      <c r="WVP112" s="0"/>
      <c r="WVQ112" s="0"/>
      <c r="WVR112" s="0"/>
      <c r="WVS112" s="0"/>
      <c r="WVT112" s="0"/>
      <c r="WVU112" s="0"/>
      <c r="WVV112" s="0"/>
      <c r="WVW112" s="0"/>
      <c r="WVX112" s="0"/>
      <c r="WVY112" s="0"/>
      <c r="WVZ112" s="0"/>
      <c r="WWA112" s="0"/>
      <c r="WWB112" s="0"/>
      <c r="WWC112" s="0"/>
      <c r="WWD112" s="0"/>
      <c r="WWE112" s="0"/>
      <c r="WWF112" s="0"/>
      <c r="WWG112" s="0"/>
      <c r="WWH112" s="0"/>
      <c r="WWI112" s="0"/>
      <c r="WWJ112" s="0"/>
      <c r="WWK112" s="0"/>
      <c r="WWL112" s="0"/>
      <c r="WWM112" s="0"/>
      <c r="WWN112" s="0"/>
      <c r="WWO112" s="0"/>
      <c r="WWP112" s="0"/>
      <c r="WWQ112" s="0"/>
      <c r="WWR112" s="0"/>
      <c r="WWS112" s="0"/>
      <c r="WWT112" s="0"/>
      <c r="WWU112" s="0"/>
      <c r="WWV112" s="0"/>
      <c r="WWW112" s="0"/>
      <c r="WWX112" s="0"/>
      <c r="WWY112" s="0"/>
      <c r="WWZ112" s="0"/>
      <c r="WXA112" s="0"/>
      <c r="WXB112" s="0"/>
      <c r="WXC112" s="0"/>
      <c r="WXD112" s="0"/>
      <c r="WXE112" s="0"/>
      <c r="WXF112" s="0"/>
      <c r="WXG112" s="0"/>
      <c r="WXH112" s="0"/>
      <c r="WXI112" s="0"/>
      <c r="WXJ112" s="0"/>
      <c r="WXK112" s="0"/>
      <c r="WXL112" s="0"/>
      <c r="WXM112" s="0"/>
      <c r="WXN112" s="0"/>
      <c r="WXO112" s="0"/>
      <c r="WXP112" s="0"/>
      <c r="WXQ112" s="0"/>
      <c r="WXR112" s="0"/>
      <c r="WXS112" s="0"/>
      <c r="WXT112" s="0"/>
      <c r="WXU112" s="0"/>
      <c r="WXV112" s="0"/>
      <c r="WXW112" s="0"/>
      <c r="WXX112" s="0"/>
      <c r="WXY112" s="0"/>
      <c r="WXZ112" s="0"/>
      <c r="WYA112" s="0"/>
      <c r="WYB112" s="0"/>
      <c r="WYC112" s="0"/>
      <c r="WYD112" s="0"/>
      <c r="WYE112" s="0"/>
      <c r="WYF112" s="0"/>
      <c r="WYG112" s="0"/>
      <c r="WYH112" s="0"/>
      <c r="WYI112" s="0"/>
      <c r="WYJ112" s="0"/>
      <c r="WYK112" s="0"/>
      <c r="WYL112" s="0"/>
      <c r="WYM112" s="0"/>
      <c r="WYN112" s="0"/>
      <c r="WYO112" s="0"/>
      <c r="WYP112" s="0"/>
      <c r="WYQ112" s="0"/>
      <c r="WYR112" s="0"/>
      <c r="WYS112" s="0"/>
      <c r="WYT112" s="0"/>
      <c r="WYU112" s="0"/>
      <c r="WYV112" s="0"/>
      <c r="WYW112" s="0"/>
      <c r="WYX112" s="0"/>
      <c r="WYY112" s="0"/>
      <c r="WYZ112" s="0"/>
      <c r="WZA112" s="0"/>
      <c r="WZB112" s="0"/>
      <c r="WZC112" s="0"/>
      <c r="WZD112" s="0"/>
      <c r="WZE112" s="0"/>
      <c r="WZF112" s="0"/>
      <c r="WZG112" s="0"/>
      <c r="WZH112" s="0"/>
      <c r="WZI112" s="0"/>
      <c r="WZJ112" s="0"/>
      <c r="WZK112" s="0"/>
      <c r="WZL112" s="0"/>
      <c r="WZM112" s="0"/>
      <c r="WZN112" s="0"/>
      <c r="WZO112" s="0"/>
      <c r="WZP112" s="0"/>
      <c r="WZQ112" s="0"/>
      <c r="WZR112" s="0"/>
      <c r="WZS112" s="0"/>
      <c r="WZT112" s="0"/>
      <c r="WZU112" s="0"/>
      <c r="WZV112" s="0"/>
      <c r="WZW112" s="0"/>
      <c r="WZX112" s="0"/>
      <c r="WZY112" s="0"/>
      <c r="WZZ112" s="0"/>
      <c r="XAA112" s="0"/>
      <c r="XAB112" s="0"/>
      <c r="XAC112" s="0"/>
      <c r="XAD112" s="0"/>
      <c r="XAE112" s="0"/>
      <c r="XAF112" s="0"/>
      <c r="XAG112" s="0"/>
      <c r="XAH112" s="0"/>
      <c r="XAI112" s="0"/>
      <c r="XAJ112" s="0"/>
      <c r="XAK112" s="0"/>
      <c r="XAL112" s="0"/>
      <c r="XAM112" s="0"/>
      <c r="XAN112" s="0"/>
      <c r="XAO112" s="0"/>
      <c r="XAP112" s="0"/>
      <c r="XAQ112" s="0"/>
      <c r="XAR112" s="0"/>
      <c r="XAS112" s="0"/>
      <c r="XAT112" s="0"/>
      <c r="XAU112" s="0"/>
      <c r="XAV112" s="0"/>
      <c r="XAW112" s="0"/>
      <c r="XAX112" s="0"/>
      <c r="XAY112" s="0"/>
      <c r="XAZ112" s="0"/>
      <c r="XBA112" s="0"/>
      <c r="XBB112" s="0"/>
      <c r="XBC112" s="0"/>
      <c r="XBD112" s="0"/>
      <c r="XBE112" s="0"/>
      <c r="XBF112" s="0"/>
      <c r="XBG112" s="0"/>
      <c r="XBH112" s="0"/>
      <c r="XBI112" s="0"/>
      <c r="XBJ112" s="0"/>
      <c r="XBK112" s="0"/>
      <c r="XBL112" s="0"/>
      <c r="XBM112" s="0"/>
      <c r="XBN112" s="0"/>
      <c r="XBO112" s="0"/>
      <c r="XBP112" s="0"/>
      <c r="XBQ112" s="0"/>
      <c r="XBR112" s="0"/>
      <c r="XBS112" s="0"/>
      <c r="XBT112" s="0"/>
      <c r="XBU112" s="0"/>
      <c r="XBV112" s="0"/>
      <c r="XBW112" s="0"/>
      <c r="XBX112" s="0"/>
      <c r="XBY112" s="0"/>
      <c r="XBZ112" s="0"/>
      <c r="XCA112" s="0"/>
      <c r="XCB112" s="0"/>
      <c r="XCC112" s="0"/>
      <c r="XCD112" s="0"/>
      <c r="XCE112" s="0"/>
      <c r="XCF112" s="0"/>
      <c r="XCG112" s="0"/>
      <c r="XCH112" s="0"/>
      <c r="XCI112" s="0"/>
      <c r="XCJ112" s="0"/>
      <c r="XCK112" s="0"/>
      <c r="XCL112" s="0"/>
      <c r="XCM112" s="0"/>
      <c r="XCN112" s="0"/>
      <c r="XCO112" s="0"/>
      <c r="XCP112" s="0"/>
      <c r="XCQ112" s="0"/>
      <c r="XCR112" s="0"/>
      <c r="XCS112" s="0"/>
      <c r="XCT112" s="0"/>
      <c r="XCU112" s="0"/>
      <c r="XCV112" s="0"/>
      <c r="XCW112" s="0"/>
      <c r="XCX112" s="0"/>
      <c r="XCY112" s="0"/>
      <c r="XCZ112" s="0"/>
      <c r="XDA112" s="0"/>
      <c r="XDB112" s="0"/>
      <c r="XDC112" s="0"/>
      <c r="XDD112" s="0"/>
      <c r="XDE112" s="0"/>
      <c r="XDF112" s="0"/>
      <c r="XDG112" s="0"/>
      <c r="XDH112" s="0"/>
      <c r="XDI112" s="0"/>
      <c r="XDJ112" s="0"/>
      <c r="XDK112" s="0"/>
      <c r="XDL112" s="0"/>
      <c r="XDM112" s="0"/>
      <c r="XDN112" s="0"/>
      <c r="XDO112" s="0"/>
      <c r="XDP112" s="0"/>
      <c r="XDQ112" s="0"/>
      <c r="XDR112" s="0"/>
      <c r="XDS112" s="0"/>
      <c r="XDT112" s="0"/>
      <c r="XDU112" s="0"/>
      <c r="XDV112" s="0"/>
      <c r="XDW112" s="0"/>
      <c r="XDX112" s="0"/>
      <c r="XDY112" s="0"/>
      <c r="XDZ112" s="0"/>
      <c r="XEA112" s="0"/>
      <c r="XEB112" s="0"/>
      <c r="XEC112" s="0"/>
      <c r="XED112" s="0"/>
      <c r="XEE112" s="0"/>
      <c r="XEF112" s="0"/>
      <c r="XEG112" s="0"/>
      <c r="XEH112" s="0"/>
      <c r="XEI112" s="0"/>
      <c r="XEJ112" s="0"/>
      <c r="XEK112" s="0"/>
      <c r="XEL112" s="0"/>
      <c r="XEM112" s="0"/>
      <c r="XEN112" s="0"/>
      <c r="XEO112" s="0"/>
      <c r="XEP112" s="0"/>
      <c r="XEQ112" s="0"/>
      <c r="XER112" s="0"/>
      <c r="XES112" s="0"/>
      <c r="XET112" s="0"/>
      <c r="XEU112" s="0"/>
      <c r="XEV112" s="0"/>
      <c r="XEW112" s="0"/>
      <c r="XEX112" s="0"/>
      <c r="XEY112" s="0"/>
      <c r="XEZ112" s="0"/>
      <c r="XFA112" s="0"/>
      <c r="XFB112" s="0"/>
      <c r="XFC112" s="0"/>
      <c r="XFD112" s="0"/>
    </row>
    <row r="113" customFormat="false" ht="15" hidden="false" customHeight="false" outlineLevel="0" collapsed="false">
      <c r="G113" s="1"/>
      <c r="U113" s="1"/>
      <c r="AA113" s="1"/>
      <c r="AL113" s="0"/>
      <c r="AM113" s="0"/>
      <c r="AN113" s="0"/>
      <c r="AO113" s="0"/>
      <c r="AP113" s="0"/>
      <c r="AQ113" s="0"/>
      <c r="AR113" s="0"/>
      <c r="AS113" s="0"/>
      <c r="AT113" s="0"/>
      <c r="AU113" s="0"/>
      <c r="AV113" s="0"/>
      <c r="AW113" s="0"/>
      <c r="AX113" s="0"/>
      <c r="AY113" s="0"/>
      <c r="AZ113" s="0"/>
      <c r="BA113" s="0"/>
      <c r="BB113" s="0"/>
      <c r="BC113" s="0"/>
      <c r="BD113" s="0"/>
      <c r="BE113" s="0"/>
      <c r="BF113" s="0"/>
      <c r="BG113" s="0"/>
      <c r="BH113" s="0"/>
      <c r="BI113" s="0"/>
      <c r="BJ113" s="0"/>
      <c r="BK113" s="0"/>
      <c r="BL113" s="0"/>
      <c r="BM113" s="0"/>
      <c r="BN113" s="0"/>
      <c r="BO113" s="0"/>
      <c r="BP113" s="0"/>
      <c r="BQ113" s="0"/>
      <c r="BR113" s="0"/>
      <c r="BS113" s="0"/>
      <c r="BT113" s="0"/>
      <c r="BU113" s="0"/>
      <c r="BV113" s="0"/>
      <c r="BW113" s="0"/>
      <c r="BX113" s="0"/>
      <c r="BY113" s="0"/>
      <c r="BZ113" s="0"/>
      <c r="CA113" s="0"/>
      <c r="CB113" s="0"/>
      <c r="CC113" s="0"/>
      <c r="CD113" s="0"/>
      <c r="CE113" s="0"/>
      <c r="CF113" s="0"/>
      <c r="CG113" s="0"/>
      <c r="CH113" s="0"/>
      <c r="CI113" s="0"/>
      <c r="CJ113" s="0"/>
      <c r="CK113" s="0"/>
      <c r="CL113" s="0"/>
      <c r="CM113" s="0"/>
      <c r="CN113" s="0"/>
      <c r="CO113" s="0"/>
      <c r="CP113" s="0"/>
      <c r="CQ113" s="0"/>
      <c r="CR113" s="0"/>
      <c r="CS113" s="0"/>
      <c r="CT113" s="0"/>
      <c r="CU113" s="0"/>
      <c r="CV113" s="0"/>
      <c r="CW113" s="0"/>
      <c r="CX113" s="0"/>
      <c r="CY113" s="0"/>
      <c r="CZ113" s="0"/>
      <c r="DA113" s="0"/>
      <c r="DB113" s="0"/>
      <c r="DC113" s="0"/>
      <c r="DD113" s="0"/>
      <c r="DE113" s="0"/>
      <c r="DF113" s="0"/>
      <c r="DG113" s="0"/>
      <c r="DH113" s="0"/>
      <c r="DI113" s="0"/>
      <c r="DJ113" s="0"/>
      <c r="DK113" s="0"/>
      <c r="DL113" s="0"/>
      <c r="DM113" s="0"/>
      <c r="DN113" s="0"/>
      <c r="DO113" s="0"/>
      <c r="DP113" s="0"/>
      <c r="DQ113" s="0"/>
      <c r="DR113" s="0"/>
      <c r="DS113" s="0"/>
      <c r="DT113" s="0"/>
      <c r="DU113" s="0"/>
      <c r="DV113" s="0"/>
      <c r="DW113" s="0"/>
      <c r="DX113" s="0"/>
      <c r="DY113" s="0"/>
      <c r="DZ113" s="0"/>
      <c r="EA113" s="0"/>
      <c r="EB113" s="0"/>
      <c r="EC113" s="0"/>
      <c r="ED113" s="0"/>
      <c r="EE113" s="0"/>
      <c r="EF113" s="0"/>
      <c r="EG113" s="0"/>
      <c r="EH113" s="0"/>
      <c r="EI113" s="0"/>
      <c r="EJ113" s="0"/>
      <c r="EK113" s="0"/>
      <c r="EL113" s="0"/>
      <c r="EM113" s="0"/>
      <c r="EN113" s="0"/>
      <c r="EO113" s="0"/>
      <c r="EP113" s="0"/>
      <c r="EQ113" s="0"/>
      <c r="ER113" s="0"/>
      <c r="ES113" s="0"/>
      <c r="ET113" s="0"/>
      <c r="EU113" s="0"/>
      <c r="EV113" s="0"/>
      <c r="EW113" s="0"/>
      <c r="EX113" s="0"/>
      <c r="EY113" s="0"/>
      <c r="EZ113" s="0"/>
      <c r="FA113" s="0"/>
      <c r="FB113" s="0"/>
      <c r="FC113" s="0"/>
      <c r="FD113" s="0"/>
      <c r="FE113" s="0"/>
      <c r="FF113" s="0"/>
      <c r="FG113" s="0"/>
      <c r="FH113" s="0"/>
      <c r="FI113" s="0"/>
      <c r="FJ113" s="0"/>
      <c r="FK113" s="0"/>
      <c r="FL113" s="0"/>
      <c r="FM113" s="0"/>
      <c r="FN113" s="0"/>
      <c r="FO113" s="0"/>
      <c r="FP113" s="0"/>
      <c r="FQ113" s="0"/>
      <c r="FR113" s="0"/>
      <c r="FS113" s="0"/>
      <c r="FT113" s="0"/>
      <c r="FU113" s="0"/>
      <c r="FV113" s="0"/>
      <c r="FW113" s="0"/>
      <c r="FX113" s="0"/>
      <c r="FY113" s="0"/>
      <c r="FZ113" s="0"/>
      <c r="GA113" s="0"/>
      <c r="GB113" s="0"/>
      <c r="GC113" s="0"/>
      <c r="GD113" s="0"/>
      <c r="GE113" s="0"/>
      <c r="GF113" s="0"/>
      <c r="GG113" s="0"/>
      <c r="GH113" s="0"/>
      <c r="GI113" s="0"/>
      <c r="GJ113" s="0"/>
      <c r="GK113" s="0"/>
      <c r="GL113" s="0"/>
      <c r="GM113" s="0"/>
      <c r="GN113" s="0"/>
      <c r="GO113" s="0"/>
      <c r="GP113" s="0"/>
      <c r="GQ113" s="0"/>
      <c r="GR113" s="0"/>
      <c r="GS113" s="0"/>
      <c r="GT113" s="0"/>
      <c r="GU113" s="0"/>
      <c r="GV113" s="0"/>
      <c r="GW113" s="0"/>
      <c r="GX113" s="0"/>
      <c r="GY113" s="0"/>
      <c r="GZ113" s="0"/>
      <c r="HA113" s="0"/>
      <c r="HB113" s="0"/>
      <c r="HC113" s="0"/>
      <c r="HD113" s="0"/>
      <c r="HE113" s="0"/>
      <c r="HF113" s="0"/>
      <c r="HG113" s="0"/>
      <c r="HH113" s="0"/>
      <c r="HI113" s="0"/>
      <c r="HJ113" s="0"/>
      <c r="HK113" s="0"/>
      <c r="HL113" s="0"/>
      <c r="HM113" s="0"/>
      <c r="HN113" s="0"/>
      <c r="HO113" s="0"/>
      <c r="HP113" s="0"/>
      <c r="HQ113" s="0"/>
      <c r="HR113" s="0"/>
      <c r="HS113" s="0"/>
      <c r="HT113" s="0"/>
      <c r="HU113" s="0"/>
      <c r="HV113" s="0"/>
      <c r="HW113" s="0"/>
      <c r="HX113" s="0"/>
      <c r="HY113" s="0"/>
      <c r="HZ113" s="0"/>
      <c r="IA113" s="0"/>
      <c r="IB113" s="0"/>
      <c r="IC113" s="0"/>
      <c r="ID113" s="0"/>
      <c r="IE113" s="0"/>
      <c r="IF113" s="0"/>
      <c r="IG113" s="0"/>
      <c r="IH113" s="0"/>
      <c r="II113" s="0"/>
      <c r="IJ113" s="0"/>
      <c r="IK113" s="0"/>
      <c r="IL113" s="0"/>
      <c r="IM113" s="0"/>
      <c r="IN113" s="0"/>
      <c r="IO113" s="0"/>
      <c r="IP113" s="0"/>
      <c r="IQ113" s="0"/>
      <c r="IR113" s="0"/>
      <c r="IS113" s="0"/>
      <c r="IT113" s="0"/>
      <c r="IU113" s="0"/>
      <c r="IV113" s="0"/>
      <c r="IW113" s="0"/>
      <c r="IX113" s="0"/>
      <c r="IY113" s="0"/>
      <c r="IZ113" s="0"/>
      <c r="JA113" s="0"/>
      <c r="JB113" s="0"/>
      <c r="JC113" s="0"/>
      <c r="JD113" s="0"/>
      <c r="JE113" s="0"/>
      <c r="JF113" s="0"/>
      <c r="JG113" s="0"/>
      <c r="JH113" s="0"/>
      <c r="JI113" s="0"/>
      <c r="JJ113" s="0"/>
      <c r="JK113" s="0"/>
      <c r="JL113" s="0"/>
      <c r="JM113" s="0"/>
      <c r="JN113" s="0"/>
      <c r="JO113" s="0"/>
      <c r="JP113" s="0"/>
      <c r="JQ113" s="0"/>
      <c r="JR113" s="0"/>
      <c r="JS113" s="0"/>
      <c r="JT113" s="0"/>
      <c r="JU113" s="0"/>
      <c r="JV113" s="0"/>
      <c r="JW113" s="0"/>
      <c r="JX113" s="0"/>
      <c r="JY113" s="0"/>
      <c r="JZ113" s="0"/>
      <c r="KA113" s="0"/>
      <c r="KB113" s="0"/>
      <c r="KC113" s="0"/>
      <c r="KD113" s="0"/>
      <c r="KE113" s="0"/>
      <c r="KF113" s="0"/>
      <c r="KG113" s="0"/>
      <c r="KH113" s="0"/>
      <c r="KI113" s="0"/>
      <c r="KJ113" s="0"/>
      <c r="KK113" s="0"/>
      <c r="KL113" s="0"/>
      <c r="KM113" s="0"/>
      <c r="KN113" s="0"/>
      <c r="KO113" s="0"/>
      <c r="KP113" s="0"/>
      <c r="KQ113" s="0"/>
      <c r="KR113" s="0"/>
      <c r="KS113" s="0"/>
      <c r="KT113" s="0"/>
      <c r="KU113" s="0"/>
      <c r="KV113" s="0"/>
      <c r="KW113" s="0"/>
      <c r="KX113" s="0"/>
      <c r="KY113" s="0"/>
      <c r="KZ113" s="0"/>
      <c r="LA113" s="0"/>
      <c r="LB113" s="0"/>
      <c r="LC113" s="0"/>
      <c r="LD113" s="0"/>
      <c r="LE113" s="0"/>
      <c r="LF113" s="0"/>
      <c r="LG113" s="0"/>
      <c r="LH113" s="0"/>
      <c r="LI113" s="0"/>
      <c r="LJ113" s="0"/>
      <c r="LK113" s="0"/>
      <c r="LL113" s="0"/>
      <c r="LM113" s="0"/>
      <c r="LN113" s="0"/>
      <c r="LO113" s="0"/>
      <c r="LP113" s="0"/>
      <c r="LQ113" s="0"/>
      <c r="LR113" s="0"/>
      <c r="LS113" s="0"/>
      <c r="LT113" s="0"/>
      <c r="LU113" s="0"/>
      <c r="LV113" s="0"/>
      <c r="LW113" s="0"/>
      <c r="LX113" s="0"/>
      <c r="LY113" s="0"/>
      <c r="LZ113" s="0"/>
      <c r="MA113" s="0"/>
      <c r="MB113" s="0"/>
      <c r="MC113" s="0"/>
      <c r="MD113" s="0"/>
      <c r="ME113" s="0"/>
      <c r="MF113" s="0"/>
      <c r="MG113" s="0"/>
      <c r="MH113" s="0"/>
      <c r="MI113" s="0"/>
      <c r="MJ113" s="0"/>
      <c r="MK113" s="0"/>
      <c r="ML113" s="0"/>
      <c r="MM113" s="0"/>
      <c r="MN113" s="0"/>
      <c r="MO113" s="0"/>
      <c r="MP113" s="0"/>
      <c r="MQ113" s="0"/>
      <c r="MR113" s="0"/>
      <c r="MS113" s="0"/>
      <c r="MT113" s="0"/>
      <c r="MU113" s="0"/>
      <c r="MV113" s="0"/>
      <c r="MW113" s="0"/>
      <c r="MX113" s="0"/>
      <c r="MY113" s="0"/>
      <c r="MZ113" s="0"/>
      <c r="NA113" s="0"/>
      <c r="NB113" s="0"/>
      <c r="NC113" s="0"/>
      <c r="ND113" s="0"/>
      <c r="NE113" s="0"/>
      <c r="NF113" s="0"/>
      <c r="NG113" s="0"/>
      <c r="NH113" s="0"/>
      <c r="NI113" s="0"/>
      <c r="NJ113" s="0"/>
      <c r="NK113" s="0"/>
      <c r="NL113" s="0"/>
      <c r="NM113" s="0"/>
      <c r="NN113" s="0"/>
      <c r="NO113" s="0"/>
      <c r="NP113" s="0"/>
      <c r="NQ113" s="0"/>
      <c r="NR113" s="0"/>
      <c r="NS113" s="0"/>
      <c r="NT113" s="0"/>
      <c r="NU113" s="0"/>
      <c r="NV113" s="0"/>
      <c r="NW113" s="0"/>
      <c r="NX113" s="0"/>
      <c r="NY113" s="0"/>
      <c r="NZ113" s="0"/>
      <c r="OA113" s="0"/>
      <c r="OB113" s="0"/>
      <c r="OC113" s="0"/>
      <c r="OD113" s="0"/>
      <c r="OE113" s="0"/>
      <c r="OF113" s="0"/>
      <c r="OG113" s="0"/>
      <c r="OH113" s="0"/>
      <c r="OI113" s="0"/>
      <c r="OJ113" s="0"/>
      <c r="OK113" s="0"/>
      <c r="OL113" s="0"/>
      <c r="OM113" s="0"/>
      <c r="ON113" s="0"/>
      <c r="OO113" s="0"/>
      <c r="OP113" s="0"/>
      <c r="OQ113" s="0"/>
      <c r="OR113" s="0"/>
      <c r="OS113" s="0"/>
      <c r="OT113" s="0"/>
      <c r="OU113" s="0"/>
      <c r="OV113" s="0"/>
      <c r="OW113" s="0"/>
      <c r="OX113" s="0"/>
      <c r="OY113" s="0"/>
      <c r="OZ113" s="0"/>
      <c r="PA113" s="0"/>
      <c r="PB113" s="0"/>
      <c r="PC113" s="0"/>
      <c r="PD113" s="0"/>
      <c r="PE113" s="0"/>
      <c r="PF113" s="0"/>
      <c r="PG113" s="0"/>
      <c r="PH113" s="0"/>
      <c r="PI113" s="0"/>
      <c r="PJ113" s="0"/>
      <c r="PK113" s="0"/>
      <c r="PL113" s="0"/>
      <c r="PM113" s="0"/>
      <c r="PN113" s="0"/>
      <c r="PO113" s="0"/>
      <c r="PP113" s="0"/>
      <c r="PQ113" s="0"/>
      <c r="PR113" s="0"/>
      <c r="PS113" s="0"/>
      <c r="PT113" s="0"/>
      <c r="PU113" s="0"/>
      <c r="PV113" s="0"/>
      <c r="PW113" s="0"/>
      <c r="PX113" s="0"/>
      <c r="PY113" s="0"/>
      <c r="PZ113" s="0"/>
      <c r="QA113" s="0"/>
      <c r="QB113" s="0"/>
      <c r="QC113" s="0"/>
      <c r="QD113" s="0"/>
      <c r="QE113" s="0"/>
      <c r="QF113" s="0"/>
      <c r="QG113" s="0"/>
      <c r="QH113" s="0"/>
      <c r="QI113" s="0"/>
      <c r="QJ113" s="0"/>
      <c r="QK113" s="0"/>
      <c r="QL113" s="0"/>
      <c r="QM113" s="0"/>
      <c r="QN113" s="0"/>
      <c r="QO113" s="0"/>
      <c r="QP113" s="0"/>
      <c r="QQ113" s="0"/>
      <c r="QR113" s="0"/>
      <c r="QS113" s="0"/>
      <c r="QT113" s="0"/>
      <c r="QU113" s="0"/>
      <c r="QV113" s="0"/>
      <c r="QW113" s="0"/>
      <c r="QX113" s="0"/>
      <c r="QY113" s="0"/>
      <c r="QZ113" s="0"/>
      <c r="RA113" s="0"/>
      <c r="RB113" s="0"/>
      <c r="RC113" s="0"/>
      <c r="RD113" s="0"/>
      <c r="RE113" s="0"/>
      <c r="RF113" s="0"/>
      <c r="RG113" s="0"/>
      <c r="RH113" s="0"/>
      <c r="RI113" s="0"/>
      <c r="RJ113" s="0"/>
      <c r="RK113" s="0"/>
      <c r="RL113" s="0"/>
      <c r="RM113" s="0"/>
      <c r="RN113" s="0"/>
      <c r="RO113" s="0"/>
      <c r="RP113" s="0"/>
      <c r="RQ113" s="0"/>
      <c r="RR113" s="0"/>
      <c r="RS113" s="0"/>
      <c r="RT113" s="0"/>
      <c r="RU113" s="0"/>
      <c r="RV113" s="0"/>
      <c r="RW113" s="0"/>
      <c r="RX113" s="0"/>
      <c r="RY113" s="0"/>
      <c r="RZ113" s="0"/>
      <c r="SA113" s="0"/>
      <c r="SB113" s="0"/>
      <c r="SC113" s="0"/>
      <c r="SD113" s="0"/>
      <c r="SE113" s="0"/>
      <c r="SF113" s="0"/>
      <c r="SG113" s="0"/>
      <c r="SH113" s="0"/>
      <c r="SI113" s="0"/>
      <c r="SJ113" s="0"/>
      <c r="SK113" s="0"/>
      <c r="SL113" s="0"/>
      <c r="SM113" s="0"/>
      <c r="SN113" s="0"/>
      <c r="SO113" s="0"/>
      <c r="SP113" s="0"/>
      <c r="SQ113" s="0"/>
      <c r="SR113" s="0"/>
      <c r="SS113" s="0"/>
      <c r="ST113" s="0"/>
      <c r="SU113" s="0"/>
      <c r="SV113" s="0"/>
      <c r="SW113" s="0"/>
      <c r="SX113" s="0"/>
      <c r="SY113" s="0"/>
      <c r="SZ113" s="0"/>
      <c r="TA113" s="0"/>
      <c r="TB113" s="0"/>
      <c r="TC113" s="0"/>
      <c r="TD113" s="0"/>
      <c r="TE113" s="0"/>
      <c r="TF113" s="0"/>
      <c r="TG113" s="0"/>
      <c r="TH113" s="0"/>
      <c r="TI113" s="0"/>
      <c r="TJ113" s="0"/>
      <c r="TK113" s="0"/>
      <c r="TL113" s="0"/>
      <c r="TM113" s="0"/>
      <c r="TN113" s="0"/>
      <c r="TO113" s="0"/>
      <c r="TP113" s="0"/>
      <c r="TQ113" s="0"/>
      <c r="TR113" s="0"/>
      <c r="TS113" s="0"/>
      <c r="TT113" s="0"/>
      <c r="TU113" s="0"/>
      <c r="TV113" s="0"/>
      <c r="TW113" s="0"/>
      <c r="TX113" s="0"/>
      <c r="TY113" s="0"/>
      <c r="TZ113" s="0"/>
      <c r="UA113" s="0"/>
      <c r="UB113" s="0"/>
      <c r="UC113" s="0"/>
      <c r="UD113" s="0"/>
      <c r="UE113" s="0"/>
      <c r="UF113" s="0"/>
      <c r="UG113" s="0"/>
      <c r="UH113" s="0"/>
      <c r="UI113" s="0"/>
      <c r="UJ113" s="0"/>
      <c r="UK113" s="0"/>
      <c r="UL113" s="0"/>
      <c r="UM113" s="0"/>
      <c r="UN113" s="0"/>
      <c r="UO113" s="0"/>
      <c r="UP113" s="0"/>
      <c r="UQ113" s="0"/>
      <c r="UR113" s="0"/>
      <c r="US113" s="0"/>
      <c r="UT113" s="0"/>
      <c r="UU113" s="0"/>
      <c r="UV113" s="0"/>
      <c r="UW113" s="0"/>
      <c r="UX113" s="0"/>
      <c r="UY113" s="0"/>
      <c r="UZ113" s="0"/>
      <c r="VA113" s="0"/>
      <c r="VB113" s="0"/>
      <c r="VC113" s="0"/>
      <c r="VD113" s="0"/>
      <c r="VE113" s="0"/>
      <c r="VF113" s="0"/>
      <c r="VG113" s="0"/>
      <c r="VH113" s="0"/>
      <c r="VI113" s="0"/>
      <c r="VJ113" s="0"/>
      <c r="VK113" s="0"/>
      <c r="VL113" s="0"/>
      <c r="VM113" s="0"/>
      <c r="VN113" s="0"/>
      <c r="VO113" s="0"/>
      <c r="VP113" s="0"/>
      <c r="VQ113" s="0"/>
      <c r="VR113" s="0"/>
      <c r="VS113" s="0"/>
      <c r="VT113" s="0"/>
      <c r="VU113" s="0"/>
      <c r="VV113" s="0"/>
      <c r="VW113" s="0"/>
      <c r="VX113" s="0"/>
      <c r="VY113" s="0"/>
      <c r="VZ113" s="0"/>
      <c r="WA113" s="0"/>
      <c r="WB113" s="0"/>
      <c r="WC113" s="0"/>
      <c r="WD113" s="0"/>
      <c r="WE113" s="0"/>
      <c r="WF113" s="0"/>
      <c r="WG113" s="0"/>
      <c r="WH113" s="0"/>
      <c r="WI113" s="0"/>
      <c r="WJ113" s="0"/>
      <c r="WK113" s="0"/>
      <c r="WL113" s="0"/>
      <c r="WM113" s="0"/>
      <c r="WN113" s="0"/>
      <c r="WO113" s="0"/>
      <c r="WP113" s="0"/>
      <c r="WQ113" s="0"/>
      <c r="WR113" s="0"/>
      <c r="WS113" s="0"/>
      <c r="WT113" s="0"/>
      <c r="WU113" s="0"/>
      <c r="WV113" s="0"/>
      <c r="WW113" s="0"/>
      <c r="WX113" s="0"/>
      <c r="WY113" s="0"/>
      <c r="WZ113" s="0"/>
      <c r="XA113" s="0"/>
      <c r="XB113" s="0"/>
      <c r="XC113" s="0"/>
      <c r="XD113" s="0"/>
      <c r="XE113" s="0"/>
      <c r="XF113" s="0"/>
      <c r="XG113" s="0"/>
      <c r="XH113" s="0"/>
      <c r="XI113" s="0"/>
      <c r="XJ113" s="0"/>
      <c r="XK113" s="0"/>
      <c r="XL113" s="0"/>
      <c r="XM113" s="0"/>
      <c r="XN113" s="0"/>
      <c r="XO113" s="0"/>
      <c r="XP113" s="0"/>
      <c r="XQ113" s="0"/>
      <c r="XR113" s="0"/>
      <c r="XS113" s="0"/>
      <c r="XT113" s="0"/>
      <c r="XU113" s="0"/>
      <c r="XV113" s="0"/>
      <c r="XW113" s="0"/>
      <c r="XX113" s="0"/>
      <c r="XY113" s="0"/>
      <c r="XZ113" s="0"/>
      <c r="YA113" s="0"/>
      <c r="YB113" s="0"/>
      <c r="YC113" s="0"/>
      <c r="YD113" s="0"/>
      <c r="YE113" s="0"/>
      <c r="YF113" s="0"/>
      <c r="YG113" s="0"/>
      <c r="YH113" s="0"/>
      <c r="YI113" s="0"/>
      <c r="YJ113" s="0"/>
      <c r="YK113" s="0"/>
      <c r="YL113" s="0"/>
      <c r="YM113" s="0"/>
      <c r="YN113" s="0"/>
      <c r="YO113" s="0"/>
      <c r="YP113" s="0"/>
      <c r="YQ113" s="0"/>
      <c r="YR113" s="0"/>
      <c r="YS113" s="0"/>
      <c r="YT113" s="0"/>
      <c r="YU113" s="0"/>
      <c r="YV113" s="0"/>
      <c r="YW113" s="0"/>
      <c r="YX113" s="0"/>
      <c r="YY113" s="0"/>
      <c r="YZ113" s="0"/>
      <c r="ZA113" s="0"/>
      <c r="ZB113" s="0"/>
      <c r="ZC113" s="0"/>
      <c r="ZD113" s="0"/>
      <c r="ZE113" s="0"/>
      <c r="ZF113" s="0"/>
      <c r="ZG113" s="0"/>
      <c r="ZH113" s="0"/>
      <c r="ZI113" s="0"/>
      <c r="ZJ113" s="0"/>
      <c r="ZK113" s="0"/>
      <c r="ZL113" s="0"/>
      <c r="ZM113" s="0"/>
      <c r="ZN113" s="0"/>
      <c r="ZO113" s="0"/>
      <c r="ZP113" s="0"/>
      <c r="ZQ113" s="0"/>
      <c r="ZR113" s="0"/>
      <c r="ZS113" s="0"/>
      <c r="ZT113" s="0"/>
      <c r="ZU113" s="0"/>
      <c r="ZV113" s="0"/>
      <c r="ZW113" s="0"/>
      <c r="ZX113" s="0"/>
      <c r="ZY113" s="0"/>
      <c r="ZZ113" s="0"/>
      <c r="AAA113" s="0"/>
      <c r="AAB113" s="0"/>
      <c r="AAC113" s="0"/>
      <c r="AAD113" s="0"/>
      <c r="AAE113" s="0"/>
      <c r="AAF113" s="0"/>
      <c r="AAG113" s="0"/>
      <c r="AAH113" s="0"/>
      <c r="AAI113" s="0"/>
      <c r="AAJ113" s="0"/>
      <c r="AAK113" s="0"/>
      <c r="AAL113" s="0"/>
      <c r="AAM113" s="0"/>
      <c r="AAN113" s="0"/>
      <c r="AAO113" s="0"/>
      <c r="AAP113" s="0"/>
      <c r="AAQ113" s="0"/>
      <c r="AAR113" s="0"/>
      <c r="AAS113" s="0"/>
      <c r="AAT113" s="0"/>
      <c r="AAU113" s="0"/>
      <c r="AAV113" s="0"/>
      <c r="AAW113" s="0"/>
      <c r="AAX113" s="0"/>
      <c r="AAY113" s="0"/>
      <c r="AAZ113" s="0"/>
      <c r="ABA113" s="0"/>
      <c r="ABB113" s="0"/>
      <c r="ABC113" s="0"/>
      <c r="ABD113" s="0"/>
      <c r="ABE113" s="0"/>
      <c r="ABF113" s="0"/>
      <c r="ABG113" s="0"/>
      <c r="ABH113" s="0"/>
      <c r="ABI113" s="0"/>
      <c r="ABJ113" s="0"/>
      <c r="ABK113" s="0"/>
      <c r="ABL113" s="0"/>
      <c r="ABM113" s="0"/>
      <c r="ABN113" s="0"/>
      <c r="ABO113" s="0"/>
      <c r="ABP113" s="0"/>
      <c r="ABQ113" s="0"/>
      <c r="ABR113" s="0"/>
      <c r="ABS113" s="0"/>
      <c r="ABT113" s="0"/>
      <c r="ABU113" s="0"/>
      <c r="ABV113" s="0"/>
      <c r="ABW113" s="0"/>
      <c r="ABX113" s="0"/>
      <c r="ABY113" s="0"/>
      <c r="ABZ113" s="0"/>
      <c r="ACA113" s="0"/>
      <c r="ACB113" s="0"/>
      <c r="ACC113" s="0"/>
      <c r="ACD113" s="0"/>
      <c r="ACE113" s="0"/>
      <c r="ACF113" s="0"/>
      <c r="ACG113" s="0"/>
      <c r="ACH113" s="0"/>
      <c r="ACI113" s="0"/>
      <c r="ACJ113" s="0"/>
      <c r="ACK113" s="0"/>
      <c r="ACL113" s="0"/>
      <c r="ACM113" s="0"/>
      <c r="ACN113" s="0"/>
      <c r="ACO113" s="0"/>
      <c r="ACP113" s="0"/>
      <c r="ACQ113" s="0"/>
      <c r="ACR113" s="0"/>
      <c r="ACS113" s="0"/>
      <c r="ACT113" s="0"/>
      <c r="ACU113" s="0"/>
      <c r="ACV113" s="0"/>
      <c r="ACW113" s="0"/>
      <c r="ACX113" s="0"/>
      <c r="ACY113" s="0"/>
      <c r="ACZ113" s="0"/>
      <c r="ADA113" s="0"/>
      <c r="ADB113" s="0"/>
      <c r="ADC113" s="0"/>
      <c r="ADD113" s="0"/>
      <c r="ADE113" s="0"/>
      <c r="ADF113" s="0"/>
      <c r="ADG113" s="0"/>
      <c r="ADH113" s="0"/>
      <c r="ADI113" s="0"/>
      <c r="ADJ113" s="0"/>
      <c r="ADK113" s="0"/>
      <c r="ADL113" s="0"/>
      <c r="ADM113" s="0"/>
      <c r="ADN113" s="0"/>
      <c r="ADO113" s="0"/>
      <c r="ADP113" s="0"/>
      <c r="ADQ113" s="0"/>
      <c r="ADR113" s="0"/>
      <c r="ADS113" s="0"/>
      <c r="ADT113" s="0"/>
      <c r="ADU113" s="0"/>
      <c r="ADV113" s="0"/>
      <c r="ADW113" s="0"/>
      <c r="ADX113" s="0"/>
      <c r="ADY113" s="0"/>
      <c r="ADZ113" s="0"/>
      <c r="AEA113" s="0"/>
      <c r="AEB113" s="0"/>
      <c r="AEC113" s="0"/>
      <c r="AED113" s="0"/>
      <c r="AEE113" s="0"/>
      <c r="AEF113" s="0"/>
      <c r="AEG113" s="0"/>
      <c r="AEH113" s="0"/>
      <c r="AEI113" s="0"/>
      <c r="AEJ113" s="0"/>
      <c r="AEK113" s="0"/>
      <c r="AEL113" s="0"/>
      <c r="AEM113" s="0"/>
      <c r="AEN113" s="0"/>
      <c r="AEO113" s="0"/>
      <c r="AEP113" s="0"/>
      <c r="AEQ113" s="0"/>
      <c r="AER113" s="0"/>
      <c r="AES113" s="0"/>
      <c r="AET113" s="0"/>
      <c r="AEU113" s="0"/>
      <c r="AEV113" s="0"/>
      <c r="AEW113" s="0"/>
      <c r="AEX113" s="0"/>
      <c r="AEY113" s="0"/>
      <c r="AEZ113" s="0"/>
      <c r="AFA113" s="0"/>
      <c r="AFB113" s="0"/>
      <c r="AFC113" s="0"/>
      <c r="AFD113" s="0"/>
      <c r="AFE113" s="0"/>
      <c r="AFF113" s="0"/>
      <c r="AFG113" s="0"/>
      <c r="AFH113" s="0"/>
      <c r="AFI113" s="0"/>
      <c r="AFJ113" s="0"/>
      <c r="AFK113" s="0"/>
      <c r="AFL113" s="0"/>
      <c r="AFM113" s="0"/>
      <c r="AFN113" s="0"/>
      <c r="AFO113" s="0"/>
      <c r="AFP113" s="0"/>
      <c r="AFQ113" s="0"/>
      <c r="AFR113" s="0"/>
      <c r="AFS113" s="0"/>
      <c r="AFT113" s="0"/>
      <c r="AFU113" s="0"/>
      <c r="AFV113" s="0"/>
      <c r="AFW113" s="0"/>
      <c r="AFX113" s="0"/>
      <c r="AFY113" s="0"/>
      <c r="AFZ113" s="0"/>
      <c r="AGA113" s="0"/>
      <c r="AGB113" s="0"/>
      <c r="AGC113" s="0"/>
      <c r="AGD113" s="0"/>
      <c r="AGE113" s="0"/>
      <c r="AGF113" s="0"/>
      <c r="AGG113" s="0"/>
      <c r="AGH113" s="0"/>
      <c r="AGI113" s="0"/>
      <c r="AGJ113" s="0"/>
      <c r="AGK113" s="0"/>
      <c r="AGL113" s="0"/>
      <c r="AGM113" s="0"/>
      <c r="AGN113" s="0"/>
      <c r="AGO113" s="0"/>
      <c r="AGP113" s="0"/>
      <c r="AGQ113" s="0"/>
      <c r="AGR113" s="0"/>
      <c r="AGS113" s="0"/>
      <c r="AGT113" s="0"/>
      <c r="AGU113" s="0"/>
      <c r="AGV113" s="0"/>
      <c r="AGW113" s="0"/>
      <c r="AGX113" s="0"/>
      <c r="AGY113" s="0"/>
      <c r="AGZ113" s="0"/>
      <c r="AHA113" s="0"/>
      <c r="AHB113" s="0"/>
      <c r="AHC113" s="0"/>
      <c r="AHD113" s="0"/>
      <c r="AHE113" s="0"/>
      <c r="AHF113" s="0"/>
      <c r="AHG113" s="0"/>
      <c r="AHH113" s="0"/>
      <c r="AHI113" s="0"/>
      <c r="AHJ113" s="0"/>
      <c r="AHK113" s="0"/>
      <c r="AHL113" s="0"/>
      <c r="AHM113" s="0"/>
      <c r="AHN113" s="0"/>
      <c r="AHO113" s="0"/>
      <c r="AHP113" s="0"/>
      <c r="AHQ113" s="0"/>
      <c r="AHR113" s="0"/>
      <c r="AHS113" s="0"/>
      <c r="AHT113" s="0"/>
      <c r="AHU113" s="0"/>
      <c r="AHV113" s="0"/>
      <c r="AHW113" s="0"/>
      <c r="AHX113" s="0"/>
      <c r="AHY113" s="0"/>
      <c r="AHZ113" s="0"/>
      <c r="AIA113" s="0"/>
      <c r="AIB113" s="0"/>
      <c r="AIC113" s="0"/>
      <c r="AID113" s="0"/>
      <c r="AIE113" s="0"/>
      <c r="AIF113" s="0"/>
      <c r="AIG113" s="0"/>
      <c r="AIH113" s="0"/>
      <c r="AII113" s="0"/>
      <c r="AIJ113" s="0"/>
      <c r="AIK113" s="0"/>
      <c r="AIL113" s="0"/>
      <c r="AIM113" s="0"/>
      <c r="AIN113" s="0"/>
      <c r="AIO113" s="0"/>
      <c r="AIP113" s="0"/>
      <c r="AIQ113" s="0"/>
      <c r="AIR113" s="0"/>
      <c r="AIS113" s="0"/>
      <c r="AIT113" s="0"/>
      <c r="AIU113" s="0"/>
      <c r="AIV113" s="0"/>
      <c r="AIW113" s="0"/>
      <c r="AIX113" s="0"/>
      <c r="AIY113" s="0"/>
      <c r="AIZ113" s="0"/>
      <c r="AJA113" s="0"/>
      <c r="AJB113" s="0"/>
      <c r="AJC113" s="0"/>
      <c r="AJD113" s="0"/>
      <c r="AJE113" s="0"/>
      <c r="AJF113" s="0"/>
      <c r="AJG113" s="0"/>
      <c r="AJH113" s="0"/>
      <c r="AJI113" s="0"/>
      <c r="AJJ113" s="0"/>
      <c r="AJK113" s="0"/>
      <c r="AJL113" s="0"/>
      <c r="AJM113" s="0"/>
      <c r="AJN113" s="0"/>
      <c r="AJO113" s="0"/>
      <c r="AJP113" s="0"/>
      <c r="AJQ113" s="0"/>
      <c r="AJR113" s="0"/>
      <c r="AJS113" s="0"/>
      <c r="AJT113" s="0"/>
      <c r="AJU113" s="0"/>
      <c r="AJV113" s="0"/>
      <c r="AJW113" s="0"/>
      <c r="AJX113" s="0"/>
      <c r="AJY113" s="0"/>
      <c r="AJZ113" s="0"/>
      <c r="AKA113" s="0"/>
      <c r="AKB113" s="0"/>
      <c r="AKC113" s="0"/>
      <c r="AKD113" s="0"/>
      <c r="AKE113" s="0"/>
      <c r="AKF113" s="0"/>
      <c r="AKG113" s="0"/>
      <c r="AKH113" s="0"/>
      <c r="AKI113" s="0"/>
      <c r="AKJ113" s="0"/>
      <c r="AKK113" s="0"/>
      <c r="AKL113" s="0"/>
      <c r="AKM113" s="0"/>
      <c r="AKN113" s="0"/>
      <c r="AKO113" s="0"/>
      <c r="AKP113" s="0"/>
      <c r="AKQ113" s="0"/>
      <c r="AKR113" s="0"/>
      <c r="AKS113" s="0"/>
      <c r="AKT113" s="0"/>
      <c r="AKU113" s="0"/>
      <c r="AKV113" s="0"/>
      <c r="AKW113" s="0"/>
      <c r="AKX113" s="0"/>
      <c r="AKY113" s="0"/>
      <c r="AKZ113" s="0"/>
      <c r="ALA113" s="0"/>
      <c r="ALB113" s="0"/>
      <c r="ALC113" s="0"/>
      <c r="ALD113" s="0"/>
      <c r="ALE113" s="0"/>
      <c r="ALF113" s="0"/>
      <c r="ALG113" s="0"/>
      <c r="ALH113" s="0"/>
      <c r="ALI113" s="0"/>
      <c r="ALJ113" s="0"/>
      <c r="ALK113" s="0"/>
      <c r="ALL113" s="0"/>
      <c r="ALM113" s="0"/>
      <c r="ALN113" s="0"/>
      <c r="ALO113" s="0"/>
      <c r="ALP113" s="0"/>
      <c r="ALQ113" s="0"/>
      <c r="ALR113" s="0"/>
      <c r="ALS113" s="0"/>
      <c r="ALT113" s="0"/>
      <c r="ALU113" s="0"/>
      <c r="ALV113" s="0"/>
      <c r="ALW113" s="0"/>
      <c r="ALX113" s="0"/>
      <c r="ALY113" s="0"/>
      <c r="ALZ113" s="0"/>
      <c r="AMA113" s="0"/>
      <c r="AMB113" s="0"/>
      <c r="AMC113" s="0"/>
      <c r="AMD113" s="0"/>
      <c r="AME113" s="0"/>
      <c r="AMF113" s="0"/>
      <c r="AMG113" s="0"/>
      <c r="AMH113" s="0"/>
      <c r="AMI113" s="0"/>
      <c r="AMJ113" s="0"/>
      <c r="AMK113" s="0"/>
      <c r="AML113" s="0"/>
      <c r="AMM113" s="0"/>
      <c r="AMN113" s="0"/>
      <c r="AMO113" s="0"/>
      <c r="AMP113" s="0"/>
      <c r="AMQ113" s="0"/>
      <c r="AMR113" s="0"/>
      <c r="AMS113" s="0"/>
      <c r="AMT113" s="0"/>
      <c r="AMU113" s="0"/>
      <c r="AMV113" s="0"/>
      <c r="AMW113" s="0"/>
      <c r="AMX113" s="0"/>
      <c r="AMY113" s="0"/>
      <c r="AMZ113" s="0"/>
      <c r="ANA113" s="0"/>
      <c r="ANB113" s="0"/>
      <c r="ANC113" s="0"/>
      <c r="AND113" s="0"/>
      <c r="ANE113" s="0"/>
      <c r="ANF113" s="0"/>
      <c r="ANG113" s="0"/>
      <c r="ANH113" s="0"/>
      <c r="ANI113" s="0"/>
      <c r="ANJ113" s="0"/>
      <c r="ANK113" s="0"/>
      <c r="ANL113" s="0"/>
      <c r="ANM113" s="0"/>
      <c r="ANN113" s="0"/>
      <c r="ANO113" s="0"/>
      <c r="ANP113" s="0"/>
      <c r="ANQ113" s="0"/>
      <c r="ANR113" s="0"/>
      <c r="ANS113" s="0"/>
      <c r="ANT113" s="0"/>
      <c r="ANU113" s="0"/>
      <c r="ANV113" s="0"/>
      <c r="ANW113" s="0"/>
      <c r="ANX113" s="0"/>
      <c r="ANY113" s="0"/>
      <c r="ANZ113" s="0"/>
      <c r="AOA113" s="0"/>
      <c r="AOB113" s="0"/>
      <c r="AOC113" s="0"/>
      <c r="AOD113" s="0"/>
      <c r="AOE113" s="0"/>
      <c r="AOF113" s="0"/>
      <c r="AOG113" s="0"/>
      <c r="AOH113" s="0"/>
      <c r="AOI113" s="0"/>
      <c r="AOJ113" s="0"/>
      <c r="AOK113" s="0"/>
      <c r="AOL113" s="0"/>
      <c r="AOM113" s="0"/>
      <c r="AON113" s="0"/>
      <c r="AOO113" s="0"/>
      <c r="AOP113" s="0"/>
      <c r="AOQ113" s="0"/>
      <c r="AOR113" s="0"/>
      <c r="AOS113" s="0"/>
      <c r="AOT113" s="0"/>
      <c r="AOU113" s="0"/>
      <c r="AOV113" s="0"/>
      <c r="AOW113" s="0"/>
      <c r="AOX113" s="0"/>
      <c r="AOY113" s="0"/>
      <c r="AOZ113" s="0"/>
      <c r="APA113" s="0"/>
      <c r="APB113" s="0"/>
      <c r="APC113" s="0"/>
      <c r="APD113" s="0"/>
      <c r="APE113" s="0"/>
      <c r="APF113" s="0"/>
      <c r="APG113" s="0"/>
      <c r="APH113" s="0"/>
      <c r="API113" s="0"/>
      <c r="APJ113" s="0"/>
      <c r="APK113" s="0"/>
      <c r="APL113" s="0"/>
      <c r="APM113" s="0"/>
      <c r="APN113" s="0"/>
      <c r="APO113" s="0"/>
      <c r="APP113" s="0"/>
      <c r="APQ113" s="0"/>
      <c r="APR113" s="0"/>
      <c r="APS113" s="0"/>
      <c r="APT113" s="0"/>
      <c r="APU113" s="0"/>
      <c r="APV113" s="0"/>
      <c r="APW113" s="0"/>
      <c r="APX113" s="0"/>
      <c r="APY113" s="0"/>
      <c r="APZ113" s="0"/>
      <c r="AQA113" s="0"/>
      <c r="AQB113" s="0"/>
      <c r="AQC113" s="0"/>
      <c r="AQD113" s="0"/>
      <c r="AQE113" s="0"/>
      <c r="AQF113" s="0"/>
      <c r="AQG113" s="0"/>
      <c r="AQH113" s="0"/>
      <c r="AQI113" s="0"/>
      <c r="AQJ113" s="0"/>
      <c r="AQK113" s="0"/>
      <c r="AQL113" s="0"/>
      <c r="AQM113" s="0"/>
      <c r="AQN113" s="0"/>
      <c r="AQO113" s="0"/>
      <c r="AQP113" s="0"/>
      <c r="AQQ113" s="0"/>
      <c r="AQR113" s="0"/>
      <c r="AQS113" s="0"/>
      <c r="AQT113" s="0"/>
      <c r="AQU113" s="0"/>
      <c r="AQV113" s="0"/>
      <c r="AQW113" s="0"/>
      <c r="AQX113" s="0"/>
      <c r="AQY113" s="0"/>
      <c r="AQZ113" s="0"/>
      <c r="ARA113" s="0"/>
      <c r="ARB113" s="0"/>
      <c r="ARC113" s="0"/>
      <c r="ARD113" s="0"/>
      <c r="ARE113" s="0"/>
      <c r="ARF113" s="0"/>
      <c r="ARG113" s="0"/>
      <c r="ARH113" s="0"/>
      <c r="ARI113" s="0"/>
      <c r="ARJ113" s="0"/>
      <c r="ARK113" s="0"/>
      <c r="ARL113" s="0"/>
      <c r="ARM113" s="0"/>
      <c r="ARN113" s="0"/>
      <c r="ARO113" s="0"/>
      <c r="ARP113" s="0"/>
      <c r="ARQ113" s="0"/>
      <c r="ARR113" s="0"/>
      <c r="ARS113" s="0"/>
      <c r="ART113" s="0"/>
      <c r="ARU113" s="0"/>
      <c r="ARV113" s="0"/>
      <c r="ARW113" s="0"/>
      <c r="ARX113" s="0"/>
      <c r="ARY113" s="0"/>
      <c r="ARZ113" s="0"/>
      <c r="ASA113" s="0"/>
      <c r="ASB113" s="0"/>
      <c r="ASC113" s="0"/>
      <c r="ASD113" s="0"/>
      <c r="ASE113" s="0"/>
      <c r="ASF113" s="0"/>
      <c r="ASG113" s="0"/>
      <c r="ASH113" s="0"/>
      <c r="ASI113" s="0"/>
      <c r="ASJ113" s="0"/>
      <c r="ASK113" s="0"/>
      <c r="ASL113" s="0"/>
      <c r="ASM113" s="0"/>
      <c r="ASN113" s="0"/>
      <c r="ASO113" s="0"/>
      <c r="ASP113" s="0"/>
      <c r="ASQ113" s="0"/>
      <c r="ASR113" s="0"/>
      <c r="ASS113" s="0"/>
      <c r="AST113" s="0"/>
      <c r="ASU113" s="0"/>
      <c r="ASV113" s="0"/>
      <c r="ASW113" s="0"/>
      <c r="ASX113" s="0"/>
      <c r="ASY113" s="0"/>
      <c r="ASZ113" s="0"/>
      <c r="ATA113" s="0"/>
      <c r="ATB113" s="0"/>
      <c r="ATC113" s="0"/>
      <c r="ATD113" s="0"/>
      <c r="ATE113" s="0"/>
      <c r="ATF113" s="0"/>
      <c r="ATG113" s="0"/>
      <c r="ATH113" s="0"/>
      <c r="ATI113" s="0"/>
      <c r="ATJ113" s="0"/>
      <c r="ATK113" s="0"/>
      <c r="ATL113" s="0"/>
      <c r="ATM113" s="0"/>
      <c r="ATN113" s="0"/>
      <c r="ATO113" s="0"/>
      <c r="ATP113" s="0"/>
      <c r="ATQ113" s="0"/>
      <c r="ATR113" s="0"/>
      <c r="ATS113" s="0"/>
      <c r="ATT113" s="0"/>
      <c r="ATU113" s="0"/>
      <c r="ATV113" s="0"/>
      <c r="ATW113" s="0"/>
      <c r="ATX113" s="0"/>
      <c r="ATY113" s="0"/>
      <c r="ATZ113" s="0"/>
      <c r="AUA113" s="0"/>
      <c r="AUB113" s="0"/>
      <c r="AUC113" s="0"/>
      <c r="AUD113" s="0"/>
      <c r="AUE113" s="0"/>
      <c r="AUF113" s="0"/>
      <c r="AUG113" s="0"/>
      <c r="AUH113" s="0"/>
      <c r="AUI113" s="0"/>
      <c r="AUJ113" s="0"/>
      <c r="AUK113" s="0"/>
      <c r="AUL113" s="0"/>
      <c r="AUM113" s="0"/>
      <c r="AUN113" s="0"/>
      <c r="AUO113" s="0"/>
      <c r="AUP113" s="0"/>
      <c r="AUQ113" s="0"/>
      <c r="AUR113" s="0"/>
      <c r="AUS113" s="0"/>
      <c r="AUT113" s="0"/>
      <c r="AUU113" s="0"/>
      <c r="AUV113" s="0"/>
      <c r="AUW113" s="0"/>
      <c r="AUX113" s="0"/>
      <c r="AUY113" s="0"/>
      <c r="AUZ113" s="0"/>
      <c r="AVA113" s="0"/>
      <c r="AVB113" s="0"/>
      <c r="AVC113" s="0"/>
      <c r="AVD113" s="0"/>
      <c r="AVE113" s="0"/>
      <c r="AVF113" s="0"/>
      <c r="AVG113" s="0"/>
      <c r="AVH113" s="0"/>
      <c r="AVI113" s="0"/>
      <c r="AVJ113" s="0"/>
      <c r="AVK113" s="0"/>
      <c r="AVL113" s="0"/>
      <c r="AVM113" s="0"/>
      <c r="AVN113" s="0"/>
      <c r="AVO113" s="0"/>
      <c r="AVP113" s="0"/>
      <c r="AVQ113" s="0"/>
      <c r="AVR113" s="0"/>
      <c r="AVS113" s="0"/>
      <c r="AVT113" s="0"/>
      <c r="AVU113" s="0"/>
      <c r="AVV113" s="0"/>
      <c r="AVW113" s="0"/>
      <c r="AVX113" s="0"/>
      <c r="AVY113" s="0"/>
      <c r="AVZ113" s="0"/>
      <c r="AWA113" s="0"/>
      <c r="AWB113" s="0"/>
      <c r="AWC113" s="0"/>
      <c r="AWD113" s="0"/>
      <c r="AWE113" s="0"/>
      <c r="AWF113" s="0"/>
      <c r="AWG113" s="0"/>
      <c r="AWH113" s="0"/>
      <c r="AWI113" s="0"/>
      <c r="AWJ113" s="0"/>
      <c r="AWK113" s="0"/>
      <c r="AWL113" s="0"/>
      <c r="AWM113" s="0"/>
      <c r="AWN113" s="0"/>
      <c r="AWO113" s="0"/>
      <c r="AWP113" s="0"/>
      <c r="AWQ113" s="0"/>
      <c r="AWR113" s="0"/>
      <c r="AWS113" s="0"/>
      <c r="AWT113" s="0"/>
      <c r="AWU113" s="0"/>
      <c r="AWV113" s="0"/>
      <c r="AWW113" s="0"/>
      <c r="AWX113" s="0"/>
      <c r="AWY113" s="0"/>
      <c r="AWZ113" s="0"/>
      <c r="AXA113" s="0"/>
      <c r="AXB113" s="0"/>
      <c r="AXC113" s="0"/>
      <c r="AXD113" s="0"/>
      <c r="AXE113" s="0"/>
      <c r="AXF113" s="0"/>
      <c r="AXG113" s="0"/>
      <c r="AXH113" s="0"/>
      <c r="AXI113" s="0"/>
      <c r="AXJ113" s="0"/>
      <c r="AXK113" s="0"/>
      <c r="AXL113" s="0"/>
      <c r="AXM113" s="0"/>
      <c r="AXN113" s="0"/>
      <c r="AXO113" s="0"/>
      <c r="AXP113" s="0"/>
      <c r="AXQ113" s="0"/>
      <c r="AXR113" s="0"/>
      <c r="AXS113" s="0"/>
      <c r="AXT113" s="0"/>
      <c r="AXU113" s="0"/>
      <c r="AXV113" s="0"/>
      <c r="AXW113" s="0"/>
      <c r="AXX113" s="0"/>
      <c r="AXY113" s="0"/>
      <c r="AXZ113" s="0"/>
      <c r="AYA113" s="0"/>
      <c r="AYB113" s="0"/>
      <c r="AYC113" s="0"/>
      <c r="AYD113" s="0"/>
      <c r="AYE113" s="0"/>
      <c r="AYF113" s="0"/>
      <c r="AYG113" s="0"/>
      <c r="AYH113" s="0"/>
      <c r="AYI113" s="0"/>
      <c r="AYJ113" s="0"/>
      <c r="AYK113" s="0"/>
      <c r="AYL113" s="0"/>
      <c r="AYM113" s="0"/>
      <c r="AYN113" s="0"/>
      <c r="AYO113" s="0"/>
      <c r="AYP113" s="0"/>
      <c r="AYQ113" s="0"/>
      <c r="AYR113" s="0"/>
      <c r="AYS113" s="0"/>
      <c r="AYT113" s="0"/>
      <c r="AYU113" s="0"/>
      <c r="AYV113" s="0"/>
      <c r="AYW113" s="0"/>
      <c r="AYX113" s="0"/>
      <c r="AYY113" s="0"/>
      <c r="AYZ113" s="0"/>
      <c r="AZA113" s="0"/>
      <c r="AZB113" s="0"/>
      <c r="AZC113" s="0"/>
      <c r="AZD113" s="0"/>
      <c r="AZE113" s="0"/>
      <c r="AZF113" s="0"/>
      <c r="AZG113" s="0"/>
      <c r="AZH113" s="0"/>
      <c r="AZI113" s="0"/>
      <c r="AZJ113" s="0"/>
      <c r="AZK113" s="0"/>
      <c r="AZL113" s="0"/>
      <c r="AZM113" s="0"/>
      <c r="AZN113" s="0"/>
      <c r="AZO113" s="0"/>
      <c r="AZP113" s="0"/>
      <c r="AZQ113" s="0"/>
      <c r="AZR113" s="0"/>
      <c r="AZS113" s="0"/>
      <c r="AZT113" s="0"/>
      <c r="AZU113" s="0"/>
      <c r="AZV113" s="0"/>
      <c r="AZW113" s="0"/>
      <c r="AZX113" s="0"/>
      <c r="AZY113" s="0"/>
      <c r="AZZ113" s="0"/>
      <c r="BAA113" s="0"/>
      <c r="BAB113" s="0"/>
      <c r="BAC113" s="0"/>
      <c r="BAD113" s="0"/>
      <c r="BAE113" s="0"/>
      <c r="BAF113" s="0"/>
      <c r="BAG113" s="0"/>
      <c r="BAH113" s="0"/>
      <c r="BAI113" s="0"/>
      <c r="BAJ113" s="0"/>
      <c r="BAK113" s="0"/>
      <c r="BAL113" s="0"/>
      <c r="BAM113" s="0"/>
      <c r="BAN113" s="0"/>
      <c r="BAO113" s="0"/>
      <c r="BAP113" s="0"/>
      <c r="BAQ113" s="0"/>
      <c r="BAR113" s="0"/>
      <c r="BAS113" s="0"/>
      <c r="BAT113" s="0"/>
      <c r="BAU113" s="0"/>
      <c r="BAV113" s="0"/>
      <c r="BAW113" s="0"/>
      <c r="BAX113" s="0"/>
      <c r="BAY113" s="0"/>
      <c r="BAZ113" s="0"/>
      <c r="BBA113" s="0"/>
      <c r="BBB113" s="0"/>
      <c r="BBC113" s="0"/>
      <c r="BBD113" s="0"/>
      <c r="BBE113" s="0"/>
      <c r="BBF113" s="0"/>
      <c r="BBG113" s="0"/>
      <c r="BBH113" s="0"/>
      <c r="BBI113" s="0"/>
      <c r="BBJ113" s="0"/>
      <c r="BBK113" s="0"/>
      <c r="BBL113" s="0"/>
      <c r="BBM113" s="0"/>
      <c r="BBN113" s="0"/>
      <c r="BBO113" s="0"/>
      <c r="BBP113" s="0"/>
      <c r="BBQ113" s="0"/>
      <c r="BBR113" s="0"/>
      <c r="BBS113" s="0"/>
      <c r="BBT113" s="0"/>
      <c r="BBU113" s="0"/>
      <c r="BBV113" s="0"/>
      <c r="BBW113" s="0"/>
      <c r="BBX113" s="0"/>
      <c r="BBY113" s="0"/>
      <c r="BBZ113" s="0"/>
      <c r="BCA113" s="0"/>
      <c r="BCB113" s="0"/>
      <c r="BCC113" s="0"/>
      <c r="BCD113" s="0"/>
      <c r="BCE113" s="0"/>
      <c r="BCF113" s="0"/>
      <c r="BCG113" s="0"/>
      <c r="BCH113" s="0"/>
      <c r="BCI113" s="0"/>
      <c r="BCJ113" s="0"/>
      <c r="BCK113" s="0"/>
      <c r="BCL113" s="0"/>
      <c r="BCM113" s="0"/>
      <c r="BCN113" s="0"/>
      <c r="BCO113" s="0"/>
      <c r="BCP113" s="0"/>
      <c r="BCQ113" s="0"/>
      <c r="BCR113" s="0"/>
      <c r="BCS113" s="0"/>
      <c r="BCT113" s="0"/>
      <c r="BCU113" s="0"/>
      <c r="BCV113" s="0"/>
      <c r="BCW113" s="0"/>
      <c r="BCX113" s="0"/>
      <c r="BCY113" s="0"/>
      <c r="BCZ113" s="0"/>
      <c r="BDA113" s="0"/>
      <c r="BDB113" s="0"/>
      <c r="BDC113" s="0"/>
      <c r="BDD113" s="0"/>
      <c r="BDE113" s="0"/>
      <c r="BDF113" s="0"/>
      <c r="BDG113" s="0"/>
      <c r="BDH113" s="0"/>
      <c r="BDI113" s="0"/>
      <c r="BDJ113" s="0"/>
      <c r="BDK113" s="0"/>
      <c r="BDL113" s="0"/>
      <c r="BDM113" s="0"/>
      <c r="BDN113" s="0"/>
      <c r="BDO113" s="0"/>
      <c r="BDP113" s="0"/>
      <c r="BDQ113" s="0"/>
      <c r="BDR113" s="0"/>
      <c r="BDS113" s="0"/>
      <c r="BDT113" s="0"/>
      <c r="BDU113" s="0"/>
      <c r="BDV113" s="0"/>
      <c r="BDW113" s="0"/>
      <c r="BDX113" s="0"/>
      <c r="BDY113" s="0"/>
      <c r="BDZ113" s="0"/>
      <c r="BEA113" s="0"/>
      <c r="BEB113" s="0"/>
      <c r="BEC113" s="0"/>
      <c r="BED113" s="0"/>
      <c r="BEE113" s="0"/>
      <c r="BEF113" s="0"/>
      <c r="BEG113" s="0"/>
      <c r="BEH113" s="0"/>
      <c r="BEI113" s="0"/>
      <c r="BEJ113" s="0"/>
      <c r="BEK113" s="0"/>
      <c r="BEL113" s="0"/>
      <c r="BEM113" s="0"/>
      <c r="BEN113" s="0"/>
      <c r="BEO113" s="0"/>
      <c r="BEP113" s="0"/>
      <c r="BEQ113" s="0"/>
      <c r="BER113" s="0"/>
      <c r="BES113" s="0"/>
      <c r="BET113" s="0"/>
      <c r="BEU113" s="0"/>
      <c r="BEV113" s="0"/>
      <c r="BEW113" s="0"/>
      <c r="BEX113" s="0"/>
      <c r="BEY113" s="0"/>
      <c r="BEZ113" s="0"/>
      <c r="BFA113" s="0"/>
      <c r="BFB113" s="0"/>
      <c r="BFC113" s="0"/>
      <c r="BFD113" s="0"/>
      <c r="BFE113" s="0"/>
      <c r="BFF113" s="0"/>
      <c r="BFG113" s="0"/>
      <c r="BFH113" s="0"/>
      <c r="BFI113" s="0"/>
      <c r="BFJ113" s="0"/>
      <c r="BFK113" s="0"/>
      <c r="BFL113" s="0"/>
      <c r="BFM113" s="0"/>
      <c r="BFN113" s="0"/>
      <c r="BFO113" s="0"/>
      <c r="BFP113" s="0"/>
      <c r="BFQ113" s="0"/>
      <c r="BFR113" s="0"/>
      <c r="BFS113" s="0"/>
      <c r="BFT113" s="0"/>
      <c r="BFU113" s="0"/>
      <c r="BFV113" s="0"/>
      <c r="BFW113" s="0"/>
      <c r="BFX113" s="0"/>
      <c r="BFY113" s="0"/>
      <c r="BFZ113" s="0"/>
      <c r="BGA113" s="0"/>
      <c r="BGB113" s="0"/>
      <c r="BGC113" s="0"/>
      <c r="BGD113" s="0"/>
      <c r="BGE113" s="0"/>
      <c r="BGF113" s="0"/>
      <c r="BGG113" s="0"/>
      <c r="BGH113" s="0"/>
      <c r="BGI113" s="0"/>
      <c r="BGJ113" s="0"/>
      <c r="BGK113" s="0"/>
      <c r="BGL113" s="0"/>
      <c r="BGM113" s="0"/>
      <c r="BGN113" s="0"/>
      <c r="BGO113" s="0"/>
      <c r="BGP113" s="0"/>
      <c r="BGQ113" s="0"/>
      <c r="BGR113" s="0"/>
      <c r="BGS113" s="0"/>
      <c r="BGT113" s="0"/>
      <c r="BGU113" s="0"/>
      <c r="BGV113" s="0"/>
      <c r="BGW113" s="0"/>
      <c r="BGX113" s="0"/>
      <c r="BGY113" s="0"/>
      <c r="BGZ113" s="0"/>
      <c r="BHA113" s="0"/>
      <c r="BHB113" s="0"/>
      <c r="BHC113" s="0"/>
      <c r="BHD113" s="0"/>
      <c r="BHE113" s="0"/>
      <c r="BHF113" s="0"/>
      <c r="BHG113" s="0"/>
      <c r="BHH113" s="0"/>
      <c r="BHI113" s="0"/>
      <c r="BHJ113" s="0"/>
      <c r="BHK113" s="0"/>
      <c r="BHL113" s="0"/>
      <c r="BHM113" s="0"/>
      <c r="BHN113" s="0"/>
      <c r="BHO113" s="0"/>
      <c r="BHP113" s="0"/>
      <c r="BHQ113" s="0"/>
      <c r="BHR113" s="0"/>
      <c r="BHS113" s="0"/>
      <c r="BHT113" s="0"/>
      <c r="BHU113" s="0"/>
      <c r="BHV113" s="0"/>
      <c r="BHW113" s="0"/>
      <c r="BHX113" s="0"/>
      <c r="BHY113" s="0"/>
      <c r="BHZ113" s="0"/>
      <c r="BIA113" s="0"/>
      <c r="BIB113" s="0"/>
      <c r="BIC113" s="0"/>
      <c r="BID113" s="0"/>
      <c r="BIE113" s="0"/>
      <c r="BIF113" s="0"/>
      <c r="BIG113" s="0"/>
      <c r="BIH113" s="0"/>
      <c r="BII113" s="0"/>
      <c r="BIJ113" s="0"/>
      <c r="BIK113" s="0"/>
      <c r="BIL113" s="0"/>
      <c r="BIM113" s="0"/>
      <c r="BIN113" s="0"/>
      <c r="BIO113" s="0"/>
      <c r="BIP113" s="0"/>
      <c r="BIQ113" s="0"/>
      <c r="BIR113" s="0"/>
      <c r="BIS113" s="0"/>
      <c r="BIT113" s="0"/>
      <c r="BIU113" s="0"/>
      <c r="BIV113" s="0"/>
      <c r="BIW113" s="0"/>
      <c r="BIX113" s="0"/>
      <c r="BIY113" s="0"/>
      <c r="BIZ113" s="0"/>
      <c r="BJA113" s="0"/>
      <c r="BJB113" s="0"/>
      <c r="BJC113" s="0"/>
      <c r="BJD113" s="0"/>
      <c r="BJE113" s="0"/>
      <c r="BJF113" s="0"/>
      <c r="BJG113" s="0"/>
      <c r="BJH113" s="0"/>
      <c r="BJI113" s="0"/>
      <c r="BJJ113" s="0"/>
      <c r="BJK113" s="0"/>
      <c r="BJL113" s="0"/>
      <c r="BJM113" s="0"/>
      <c r="BJN113" s="0"/>
      <c r="BJO113" s="0"/>
      <c r="BJP113" s="0"/>
      <c r="BJQ113" s="0"/>
      <c r="BJR113" s="0"/>
      <c r="BJS113" s="0"/>
      <c r="BJT113" s="0"/>
      <c r="BJU113" s="0"/>
      <c r="BJV113" s="0"/>
      <c r="BJW113" s="0"/>
      <c r="BJX113" s="0"/>
      <c r="BJY113" s="0"/>
      <c r="BJZ113" s="0"/>
      <c r="BKA113" s="0"/>
      <c r="BKB113" s="0"/>
      <c r="BKC113" s="0"/>
      <c r="BKD113" s="0"/>
      <c r="BKE113" s="0"/>
      <c r="BKF113" s="0"/>
      <c r="BKG113" s="0"/>
      <c r="BKH113" s="0"/>
      <c r="BKI113" s="0"/>
      <c r="BKJ113" s="0"/>
      <c r="BKK113" s="0"/>
      <c r="BKL113" s="0"/>
      <c r="BKM113" s="0"/>
      <c r="BKN113" s="0"/>
      <c r="BKO113" s="0"/>
      <c r="BKP113" s="0"/>
      <c r="BKQ113" s="0"/>
      <c r="BKR113" s="0"/>
      <c r="BKS113" s="0"/>
      <c r="BKT113" s="0"/>
      <c r="BKU113" s="0"/>
      <c r="BKV113" s="0"/>
      <c r="BKW113" s="0"/>
      <c r="BKX113" s="0"/>
      <c r="BKY113" s="0"/>
      <c r="BKZ113" s="0"/>
      <c r="BLA113" s="0"/>
      <c r="BLB113" s="0"/>
      <c r="BLC113" s="0"/>
      <c r="BLD113" s="0"/>
      <c r="BLE113" s="0"/>
      <c r="BLF113" s="0"/>
      <c r="BLG113" s="0"/>
      <c r="BLH113" s="0"/>
      <c r="BLI113" s="0"/>
      <c r="BLJ113" s="0"/>
      <c r="BLK113" s="0"/>
      <c r="BLL113" s="0"/>
      <c r="BLM113" s="0"/>
      <c r="BLN113" s="0"/>
      <c r="BLO113" s="0"/>
      <c r="BLP113" s="0"/>
      <c r="BLQ113" s="0"/>
      <c r="BLR113" s="0"/>
      <c r="BLS113" s="0"/>
      <c r="BLT113" s="0"/>
      <c r="BLU113" s="0"/>
      <c r="BLV113" s="0"/>
      <c r="BLW113" s="0"/>
      <c r="BLX113" s="0"/>
      <c r="BLY113" s="0"/>
      <c r="BLZ113" s="0"/>
      <c r="BMA113" s="0"/>
      <c r="BMB113" s="0"/>
      <c r="BMC113" s="0"/>
      <c r="BMD113" s="0"/>
      <c r="BME113" s="0"/>
      <c r="BMF113" s="0"/>
      <c r="BMG113" s="0"/>
      <c r="BMH113" s="0"/>
      <c r="BMI113" s="0"/>
      <c r="BMJ113" s="0"/>
      <c r="BMK113" s="0"/>
      <c r="BML113" s="0"/>
      <c r="BMM113" s="0"/>
      <c r="BMN113" s="0"/>
      <c r="BMO113" s="0"/>
      <c r="BMP113" s="0"/>
      <c r="BMQ113" s="0"/>
      <c r="BMR113" s="0"/>
      <c r="BMS113" s="0"/>
      <c r="BMT113" s="0"/>
      <c r="BMU113" s="0"/>
      <c r="BMV113" s="0"/>
      <c r="BMW113" s="0"/>
      <c r="BMX113" s="0"/>
      <c r="BMY113" s="0"/>
      <c r="BMZ113" s="0"/>
      <c r="BNA113" s="0"/>
      <c r="BNB113" s="0"/>
      <c r="BNC113" s="0"/>
      <c r="BND113" s="0"/>
      <c r="BNE113" s="0"/>
      <c r="BNF113" s="0"/>
      <c r="BNG113" s="0"/>
      <c r="BNH113" s="0"/>
      <c r="BNI113" s="0"/>
      <c r="BNJ113" s="0"/>
      <c r="BNK113" s="0"/>
      <c r="BNL113" s="0"/>
      <c r="BNM113" s="0"/>
      <c r="BNN113" s="0"/>
      <c r="BNO113" s="0"/>
      <c r="BNP113" s="0"/>
      <c r="BNQ113" s="0"/>
      <c r="BNR113" s="0"/>
      <c r="BNS113" s="0"/>
      <c r="BNT113" s="0"/>
      <c r="BNU113" s="0"/>
      <c r="BNV113" s="0"/>
      <c r="BNW113" s="0"/>
      <c r="BNX113" s="0"/>
      <c r="BNY113" s="0"/>
      <c r="BNZ113" s="0"/>
      <c r="BOA113" s="0"/>
      <c r="BOB113" s="0"/>
      <c r="BOC113" s="0"/>
      <c r="BOD113" s="0"/>
      <c r="BOE113" s="0"/>
      <c r="BOF113" s="0"/>
      <c r="BOG113" s="0"/>
      <c r="BOH113" s="0"/>
      <c r="BOI113" s="0"/>
      <c r="BOJ113" s="0"/>
      <c r="BOK113" s="0"/>
      <c r="BOL113" s="0"/>
      <c r="BOM113" s="0"/>
      <c r="BON113" s="0"/>
      <c r="BOO113" s="0"/>
      <c r="BOP113" s="0"/>
      <c r="BOQ113" s="0"/>
      <c r="BOR113" s="0"/>
      <c r="BOS113" s="0"/>
      <c r="BOT113" s="0"/>
      <c r="BOU113" s="0"/>
      <c r="BOV113" s="0"/>
      <c r="BOW113" s="0"/>
      <c r="BOX113" s="0"/>
      <c r="BOY113" s="0"/>
      <c r="BOZ113" s="0"/>
      <c r="BPA113" s="0"/>
      <c r="BPB113" s="0"/>
      <c r="BPC113" s="0"/>
      <c r="BPD113" s="0"/>
      <c r="BPE113" s="0"/>
      <c r="BPF113" s="0"/>
      <c r="BPG113" s="0"/>
      <c r="BPH113" s="0"/>
      <c r="BPI113" s="0"/>
      <c r="BPJ113" s="0"/>
      <c r="BPK113" s="0"/>
      <c r="BPL113" s="0"/>
      <c r="BPM113" s="0"/>
      <c r="BPN113" s="0"/>
      <c r="BPO113" s="0"/>
      <c r="BPP113" s="0"/>
      <c r="BPQ113" s="0"/>
      <c r="BPR113" s="0"/>
      <c r="BPS113" s="0"/>
      <c r="BPT113" s="0"/>
      <c r="BPU113" s="0"/>
      <c r="BPV113" s="0"/>
      <c r="BPW113" s="0"/>
      <c r="BPX113" s="0"/>
      <c r="BPY113" s="0"/>
      <c r="BPZ113" s="0"/>
      <c r="BQA113" s="0"/>
      <c r="BQB113" s="0"/>
      <c r="BQC113" s="0"/>
      <c r="BQD113" s="0"/>
      <c r="BQE113" s="0"/>
      <c r="BQF113" s="0"/>
      <c r="BQG113" s="0"/>
      <c r="BQH113" s="0"/>
      <c r="BQI113" s="0"/>
      <c r="BQJ113" s="0"/>
      <c r="BQK113" s="0"/>
      <c r="BQL113" s="0"/>
      <c r="BQM113" s="0"/>
      <c r="BQN113" s="0"/>
      <c r="BQO113" s="0"/>
      <c r="BQP113" s="0"/>
      <c r="BQQ113" s="0"/>
      <c r="BQR113" s="0"/>
      <c r="BQS113" s="0"/>
      <c r="BQT113" s="0"/>
      <c r="BQU113" s="0"/>
      <c r="BQV113" s="0"/>
      <c r="BQW113" s="0"/>
      <c r="BQX113" s="0"/>
      <c r="BQY113" s="0"/>
      <c r="BQZ113" s="0"/>
      <c r="BRA113" s="0"/>
      <c r="BRB113" s="0"/>
      <c r="BRC113" s="0"/>
      <c r="BRD113" s="0"/>
      <c r="BRE113" s="0"/>
      <c r="BRF113" s="0"/>
      <c r="BRG113" s="0"/>
      <c r="BRH113" s="0"/>
      <c r="BRI113" s="0"/>
      <c r="BRJ113" s="0"/>
      <c r="BRK113" s="0"/>
      <c r="BRL113" s="0"/>
      <c r="BRM113" s="0"/>
      <c r="BRN113" s="0"/>
      <c r="BRO113" s="0"/>
      <c r="BRP113" s="0"/>
      <c r="BRQ113" s="0"/>
      <c r="BRR113" s="0"/>
      <c r="BRS113" s="0"/>
      <c r="BRT113" s="0"/>
      <c r="BRU113" s="0"/>
      <c r="BRV113" s="0"/>
      <c r="BRW113" s="0"/>
      <c r="BRX113" s="0"/>
      <c r="BRY113" s="0"/>
      <c r="BRZ113" s="0"/>
      <c r="BSA113" s="0"/>
      <c r="BSB113" s="0"/>
      <c r="BSC113" s="0"/>
      <c r="BSD113" s="0"/>
      <c r="BSE113" s="0"/>
      <c r="BSF113" s="0"/>
      <c r="BSG113" s="0"/>
      <c r="BSH113" s="0"/>
      <c r="BSI113" s="0"/>
      <c r="BSJ113" s="0"/>
      <c r="BSK113" s="0"/>
      <c r="BSL113" s="0"/>
      <c r="BSM113" s="0"/>
      <c r="BSN113" s="0"/>
      <c r="BSO113" s="0"/>
      <c r="BSP113" s="0"/>
      <c r="BSQ113" s="0"/>
      <c r="BSR113" s="0"/>
      <c r="BSS113" s="0"/>
      <c r="BST113" s="0"/>
      <c r="BSU113" s="0"/>
      <c r="BSV113" s="0"/>
      <c r="BSW113" s="0"/>
      <c r="BSX113" s="0"/>
      <c r="BSY113" s="0"/>
      <c r="BSZ113" s="0"/>
      <c r="BTA113" s="0"/>
      <c r="BTB113" s="0"/>
      <c r="BTC113" s="0"/>
      <c r="BTD113" s="0"/>
      <c r="BTE113" s="0"/>
      <c r="BTF113" s="0"/>
      <c r="BTG113" s="0"/>
      <c r="BTH113" s="0"/>
      <c r="BTI113" s="0"/>
      <c r="BTJ113" s="0"/>
      <c r="BTK113" s="0"/>
      <c r="BTL113" s="0"/>
      <c r="BTM113" s="0"/>
      <c r="BTN113" s="0"/>
      <c r="BTO113" s="0"/>
      <c r="BTP113" s="0"/>
      <c r="BTQ113" s="0"/>
      <c r="BTR113" s="0"/>
      <c r="BTS113" s="0"/>
      <c r="BTT113" s="0"/>
      <c r="BTU113" s="0"/>
      <c r="BTV113" s="0"/>
      <c r="BTW113" s="0"/>
      <c r="BTX113" s="0"/>
      <c r="BTY113" s="0"/>
      <c r="BTZ113" s="0"/>
      <c r="BUA113" s="0"/>
      <c r="BUB113" s="0"/>
      <c r="BUC113" s="0"/>
      <c r="BUD113" s="0"/>
      <c r="BUE113" s="0"/>
      <c r="BUF113" s="0"/>
      <c r="BUG113" s="0"/>
      <c r="BUH113" s="0"/>
      <c r="BUI113" s="0"/>
      <c r="BUJ113" s="0"/>
      <c r="BUK113" s="0"/>
      <c r="BUL113" s="0"/>
      <c r="BUM113" s="0"/>
      <c r="BUN113" s="0"/>
      <c r="BUO113" s="0"/>
      <c r="BUP113" s="0"/>
      <c r="BUQ113" s="0"/>
      <c r="BUR113" s="0"/>
      <c r="BUS113" s="0"/>
      <c r="BUT113" s="0"/>
      <c r="BUU113" s="0"/>
      <c r="BUV113" s="0"/>
      <c r="BUW113" s="0"/>
      <c r="BUX113" s="0"/>
      <c r="BUY113" s="0"/>
      <c r="BUZ113" s="0"/>
      <c r="BVA113" s="0"/>
      <c r="BVB113" s="0"/>
      <c r="BVC113" s="0"/>
      <c r="BVD113" s="0"/>
      <c r="BVE113" s="0"/>
      <c r="BVF113" s="0"/>
      <c r="BVG113" s="0"/>
      <c r="BVH113" s="0"/>
      <c r="BVI113" s="0"/>
      <c r="BVJ113" s="0"/>
      <c r="BVK113" s="0"/>
      <c r="BVL113" s="0"/>
      <c r="BVM113" s="0"/>
      <c r="BVN113" s="0"/>
      <c r="BVO113" s="0"/>
      <c r="BVP113" s="0"/>
      <c r="BVQ113" s="0"/>
      <c r="BVR113" s="0"/>
      <c r="BVS113" s="0"/>
      <c r="BVT113" s="0"/>
      <c r="BVU113" s="0"/>
      <c r="BVV113" s="0"/>
      <c r="BVW113" s="0"/>
      <c r="BVX113" s="0"/>
      <c r="BVY113" s="0"/>
      <c r="BVZ113" s="0"/>
      <c r="BWA113" s="0"/>
      <c r="BWB113" s="0"/>
      <c r="BWC113" s="0"/>
      <c r="BWD113" s="0"/>
      <c r="BWE113" s="0"/>
      <c r="BWF113" s="0"/>
      <c r="BWG113" s="0"/>
      <c r="BWH113" s="0"/>
      <c r="BWI113" s="0"/>
      <c r="BWJ113" s="0"/>
      <c r="BWK113" s="0"/>
      <c r="BWL113" s="0"/>
      <c r="BWM113" s="0"/>
      <c r="BWN113" s="0"/>
      <c r="BWO113" s="0"/>
      <c r="BWP113" s="0"/>
      <c r="BWQ113" s="0"/>
      <c r="BWR113" s="0"/>
      <c r="BWS113" s="0"/>
      <c r="BWT113" s="0"/>
      <c r="BWU113" s="0"/>
      <c r="BWV113" s="0"/>
      <c r="BWW113" s="0"/>
      <c r="BWX113" s="0"/>
      <c r="BWY113" s="0"/>
      <c r="BWZ113" s="0"/>
      <c r="BXA113" s="0"/>
      <c r="BXB113" s="0"/>
      <c r="BXC113" s="0"/>
      <c r="BXD113" s="0"/>
      <c r="BXE113" s="0"/>
      <c r="BXF113" s="0"/>
      <c r="BXG113" s="0"/>
      <c r="BXH113" s="0"/>
      <c r="BXI113" s="0"/>
      <c r="BXJ113" s="0"/>
      <c r="BXK113" s="0"/>
      <c r="BXL113" s="0"/>
      <c r="BXM113" s="0"/>
      <c r="BXN113" s="0"/>
      <c r="BXO113" s="0"/>
      <c r="BXP113" s="0"/>
      <c r="BXQ113" s="0"/>
      <c r="BXR113" s="0"/>
      <c r="BXS113" s="0"/>
      <c r="BXT113" s="0"/>
      <c r="BXU113" s="0"/>
      <c r="BXV113" s="0"/>
      <c r="BXW113" s="0"/>
      <c r="BXX113" s="0"/>
      <c r="BXY113" s="0"/>
      <c r="BXZ113" s="0"/>
      <c r="BYA113" s="0"/>
      <c r="BYB113" s="0"/>
      <c r="BYC113" s="0"/>
      <c r="BYD113" s="0"/>
      <c r="BYE113" s="0"/>
      <c r="BYF113" s="0"/>
      <c r="BYG113" s="0"/>
      <c r="BYH113" s="0"/>
      <c r="BYI113" s="0"/>
      <c r="BYJ113" s="0"/>
      <c r="BYK113" s="0"/>
      <c r="BYL113" s="0"/>
      <c r="BYM113" s="0"/>
      <c r="BYN113" s="0"/>
      <c r="BYO113" s="0"/>
      <c r="BYP113" s="0"/>
      <c r="BYQ113" s="0"/>
      <c r="BYR113" s="0"/>
      <c r="BYS113" s="0"/>
      <c r="BYT113" s="0"/>
      <c r="BYU113" s="0"/>
      <c r="BYV113" s="0"/>
      <c r="BYW113" s="0"/>
      <c r="BYX113" s="0"/>
      <c r="BYY113" s="0"/>
      <c r="BYZ113" s="0"/>
      <c r="BZA113" s="0"/>
      <c r="BZB113" s="0"/>
      <c r="BZC113" s="0"/>
      <c r="BZD113" s="0"/>
      <c r="BZE113" s="0"/>
      <c r="BZF113" s="0"/>
      <c r="BZG113" s="0"/>
      <c r="BZH113" s="0"/>
      <c r="BZI113" s="0"/>
      <c r="BZJ113" s="0"/>
      <c r="BZK113" s="0"/>
      <c r="BZL113" s="0"/>
      <c r="BZM113" s="0"/>
      <c r="BZN113" s="0"/>
      <c r="BZO113" s="0"/>
      <c r="BZP113" s="0"/>
      <c r="BZQ113" s="0"/>
      <c r="BZR113" s="0"/>
      <c r="BZS113" s="0"/>
      <c r="BZT113" s="0"/>
      <c r="BZU113" s="0"/>
      <c r="BZV113" s="0"/>
      <c r="BZW113" s="0"/>
      <c r="BZX113" s="0"/>
      <c r="BZY113" s="0"/>
      <c r="BZZ113" s="0"/>
      <c r="CAA113" s="0"/>
      <c r="CAB113" s="0"/>
      <c r="CAC113" s="0"/>
      <c r="CAD113" s="0"/>
      <c r="CAE113" s="0"/>
      <c r="CAF113" s="0"/>
      <c r="CAG113" s="0"/>
      <c r="CAH113" s="0"/>
      <c r="CAI113" s="0"/>
      <c r="CAJ113" s="0"/>
      <c r="CAK113" s="0"/>
      <c r="CAL113" s="0"/>
      <c r="CAM113" s="0"/>
      <c r="CAN113" s="0"/>
      <c r="CAO113" s="0"/>
      <c r="CAP113" s="0"/>
      <c r="CAQ113" s="0"/>
      <c r="CAR113" s="0"/>
      <c r="CAS113" s="0"/>
      <c r="CAT113" s="0"/>
      <c r="CAU113" s="0"/>
      <c r="CAV113" s="0"/>
      <c r="CAW113" s="0"/>
      <c r="CAX113" s="0"/>
      <c r="CAY113" s="0"/>
      <c r="CAZ113" s="0"/>
      <c r="CBA113" s="0"/>
      <c r="CBB113" s="0"/>
      <c r="CBC113" s="0"/>
      <c r="CBD113" s="0"/>
      <c r="CBE113" s="0"/>
      <c r="CBF113" s="0"/>
      <c r="CBG113" s="0"/>
      <c r="CBH113" s="0"/>
      <c r="CBI113" s="0"/>
      <c r="CBJ113" s="0"/>
      <c r="CBK113" s="0"/>
      <c r="CBL113" s="0"/>
      <c r="CBM113" s="0"/>
      <c r="CBN113" s="0"/>
      <c r="CBO113" s="0"/>
      <c r="CBP113" s="0"/>
      <c r="CBQ113" s="0"/>
      <c r="CBR113" s="0"/>
      <c r="CBS113" s="0"/>
      <c r="CBT113" s="0"/>
      <c r="CBU113" s="0"/>
      <c r="CBV113" s="0"/>
      <c r="CBW113" s="0"/>
      <c r="CBX113" s="0"/>
      <c r="CBY113" s="0"/>
      <c r="CBZ113" s="0"/>
      <c r="CCA113" s="0"/>
      <c r="CCB113" s="0"/>
      <c r="CCC113" s="0"/>
      <c r="CCD113" s="0"/>
      <c r="CCE113" s="0"/>
      <c r="CCF113" s="0"/>
      <c r="CCG113" s="0"/>
      <c r="CCH113" s="0"/>
      <c r="CCI113" s="0"/>
      <c r="CCJ113" s="0"/>
      <c r="CCK113" s="0"/>
      <c r="CCL113" s="0"/>
      <c r="CCM113" s="0"/>
      <c r="CCN113" s="0"/>
      <c r="CCO113" s="0"/>
      <c r="CCP113" s="0"/>
      <c r="CCQ113" s="0"/>
      <c r="CCR113" s="0"/>
      <c r="CCS113" s="0"/>
      <c r="CCT113" s="0"/>
      <c r="CCU113" s="0"/>
      <c r="CCV113" s="0"/>
      <c r="CCW113" s="0"/>
      <c r="CCX113" s="0"/>
      <c r="CCY113" s="0"/>
      <c r="CCZ113" s="0"/>
      <c r="CDA113" s="0"/>
      <c r="CDB113" s="0"/>
      <c r="CDC113" s="0"/>
      <c r="CDD113" s="0"/>
      <c r="CDE113" s="0"/>
      <c r="CDF113" s="0"/>
      <c r="CDG113" s="0"/>
      <c r="CDH113" s="0"/>
      <c r="CDI113" s="0"/>
      <c r="CDJ113" s="0"/>
      <c r="CDK113" s="0"/>
      <c r="CDL113" s="0"/>
      <c r="CDM113" s="0"/>
      <c r="CDN113" s="0"/>
      <c r="CDO113" s="0"/>
      <c r="CDP113" s="0"/>
      <c r="CDQ113" s="0"/>
      <c r="CDR113" s="0"/>
      <c r="CDS113" s="0"/>
      <c r="CDT113" s="0"/>
      <c r="CDU113" s="0"/>
      <c r="CDV113" s="0"/>
      <c r="CDW113" s="0"/>
      <c r="CDX113" s="0"/>
      <c r="CDY113" s="0"/>
      <c r="CDZ113" s="0"/>
      <c r="CEA113" s="0"/>
      <c r="CEB113" s="0"/>
      <c r="CEC113" s="0"/>
      <c r="CED113" s="0"/>
      <c r="CEE113" s="0"/>
      <c r="CEF113" s="0"/>
      <c r="CEG113" s="0"/>
      <c r="CEH113" s="0"/>
      <c r="CEI113" s="0"/>
      <c r="CEJ113" s="0"/>
      <c r="CEK113" s="0"/>
      <c r="CEL113" s="0"/>
      <c r="CEM113" s="0"/>
      <c r="CEN113" s="0"/>
      <c r="CEO113" s="0"/>
      <c r="CEP113" s="0"/>
      <c r="CEQ113" s="0"/>
      <c r="CER113" s="0"/>
      <c r="CES113" s="0"/>
      <c r="CET113" s="0"/>
      <c r="CEU113" s="0"/>
      <c r="CEV113" s="0"/>
      <c r="CEW113" s="0"/>
      <c r="CEX113" s="0"/>
      <c r="CEY113" s="0"/>
      <c r="CEZ113" s="0"/>
      <c r="CFA113" s="0"/>
      <c r="CFB113" s="0"/>
      <c r="CFC113" s="0"/>
      <c r="CFD113" s="0"/>
      <c r="CFE113" s="0"/>
      <c r="CFF113" s="0"/>
      <c r="CFG113" s="0"/>
      <c r="CFH113" s="0"/>
      <c r="CFI113" s="0"/>
      <c r="CFJ113" s="0"/>
      <c r="CFK113" s="0"/>
      <c r="CFL113" s="0"/>
      <c r="CFM113" s="0"/>
      <c r="CFN113" s="0"/>
      <c r="CFO113" s="0"/>
      <c r="CFP113" s="0"/>
      <c r="CFQ113" s="0"/>
      <c r="CFR113" s="0"/>
      <c r="CFS113" s="0"/>
      <c r="CFT113" s="0"/>
      <c r="CFU113" s="0"/>
      <c r="CFV113" s="0"/>
      <c r="CFW113" s="0"/>
      <c r="CFX113" s="0"/>
      <c r="CFY113" s="0"/>
      <c r="CFZ113" s="0"/>
      <c r="CGA113" s="0"/>
      <c r="CGB113" s="0"/>
      <c r="CGC113" s="0"/>
      <c r="CGD113" s="0"/>
      <c r="CGE113" s="0"/>
      <c r="CGF113" s="0"/>
      <c r="CGG113" s="0"/>
      <c r="CGH113" s="0"/>
      <c r="CGI113" s="0"/>
      <c r="CGJ113" s="0"/>
      <c r="CGK113" s="0"/>
      <c r="CGL113" s="0"/>
      <c r="CGM113" s="0"/>
      <c r="CGN113" s="0"/>
      <c r="CGO113" s="0"/>
      <c r="CGP113" s="0"/>
      <c r="CGQ113" s="0"/>
      <c r="CGR113" s="0"/>
      <c r="CGS113" s="0"/>
      <c r="CGT113" s="0"/>
      <c r="CGU113" s="0"/>
      <c r="CGV113" s="0"/>
      <c r="CGW113" s="0"/>
      <c r="CGX113" s="0"/>
      <c r="CGY113" s="0"/>
      <c r="CGZ113" s="0"/>
      <c r="CHA113" s="0"/>
      <c r="CHB113" s="0"/>
      <c r="CHC113" s="0"/>
      <c r="CHD113" s="0"/>
      <c r="CHE113" s="0"/>
      <c r="CHF113" s="0"/>
      <c r="CHG113" s="0"/>
      <c r="CHH113" s="0"/>
      <c r="CHI113" s="0"/>
      <c r="CHJ113" s="0"/>
      <c r="CHK113" s="0"/>
      <c r="CHL113" s="0"/>
      <c r="CHM113" s="0"/>
      <c r="CHN113" s="0"/>
      <c r="CHO113" s="0"/>
      <c r="CHP113" s="0"/>
      <c r="CHQ113" s="0"/>
      <c r="CHR113" s="0"/>
      <c r="CHS113" s="0"/>
      <c r="CHT113" s="0"/>
      <c r="CHU113" s="0"/>
      <c r="CHV113" s="0"/>
      <c r="CHW113" s="0"/>
      <c r="CHX113" s="0"/>
      <c r="CHY113" s="0"/>
      <c r="CHZ113" s="0"/>
      <c r="CIA113" s="0"/>
      <c r="CIB113" s="0"/>
      <c r="CIC113" s="0"/>
      <c r="CID113" s="0"/>
      <c r="CIE113" s="0"/>
      <c r="CIF113" s="0"/>
      <c r="CIG113" s="0"/>
      <c r="CIH113" s="0"/>
      <c r="CII113" s="0"/>
      <c r="CIJ113" s="0"/>
      <c r="CIK113" s="0"/>
      <c r="CIL113" s="0"/>
      <c r="CIM113" s="0"/>
      <c r="CIN113" s="0"/>
      <c r="CIO113" s="0"/>
      <c r="CIP113" s="0"/>
      <c r="CIQ113" s="0"/>
      <c r="CIR113" s="0"/>
      <c r="CIS113" s="0"/>
      <c r="CIT113" s="0"/>
      <c r="CIU113" s="0"/>
      <c r="CIV113" s="0"/>
      <c r="CIW113" s="0"/>
      <c r="CIX113" s="0"/>
      <c r="CIY113" s="0"/>
      <c r="CIZ113" s="0"/>
      <c r="CJA113" s="0"/>
      <c r="CJB113" s="0"/>
      <c r="CJC113" s="0"/>
      <c r="CJD113" s="0"/>
      <c r="CJE113" s="0"/>
      <c r="CJF113" s="0"/>
      <c r="CJG113" s="0"/>
      <c r="CJH113" s="0"/>
      <c r="CJI113" s="0"/>
      <c r="CJJ113" s="0"/>
      <c r="CJK113" s="0"/>
      <c r="CJL113" s="0"/>
      <c r="CJM113" s="0"/>
      <c r="CJN113" s="0"/>
      <c r="CJO113" s="0"/>
      <c r="CJP113" s="0"/>
      <c r="CJQ113" s="0"/>
      <c r="CJR113" s="0"/>
      <c r="CJS113" s="0"/>
      <c r="CJT113" s="0"/>
      <c r="CJU113" s="0"/>
      <c r="CJV113" s="0"/>
      <c r="CJW113" s="0"/>
      <c r="CJX113" s="0"/>
      <c r="CJY113" s="0"/>
      <c r="CJZ113" s="0"/>
      <c r="CKA113" s="0"/>
      <c r="CKB113" s="0"/>
      <c r="CKC113" s="0"/>
      <c r="CKD113" s="0"/>
      <c r="CKE113" s="0"/>
      <c r="CKF113" s="0"/>
      <c r="CKG113" s="0"/>
      <c r="CKH113" s="0"/>
      <c r="CKI113" s="0"/>
      <c r="CKJ113" s="0"/>
      <c r="CKK113" s="0"/>
      <c r="CKL113" s="0"/>
      <c r="CKM113" s="0"/>
      <c r="CKN113" s="0"/>
      <c r="CKO113" s="0"/>
      <c r="CKP113" s="0"/>
      <c r="CKQ113" s="0"/>
      <c r="CKR113" s="0"/>
      <c r="CKS113" s="0"/>
      <c r="CKT113" s="0"/>
      <c r="CKU113" s="0"/>
      <c r="CKV113" s="0"/>
      <c r="CKW113" s="0"/>
      <c r="CKX113" s="0"/>
      <c r="CKY113" s="0"/>
      <c r="CKZ113" s="0"/>
      <c r="CLA113" s="0"/>
      <c r="CLB113" s="0"/>
      <c r="CLC113" s="0"/>
      <c r="CLD113" s="0"/>
      <c r="CLE113" s="0"/>
      <c r="CLF113" s="0"/>
      <c r="CLG113" s="0"/>
      <c r="CLH113" s="0"/>
      <c r="CLI113" s="0"/>
      <c r="CLJ113" s="0"/>
      <c r="CLK113" s="0"/>
      <c r="CLL113" s="0"/>
      <c r="CLM113" s="0"/>
      <c r="CLN113" s="0"/>
      <c r="CLO113" s="0"/>
      <c r="CLP113" s="0"/>
      <c r="CLQ113" s="0"/>
      <c r="CLR113" s="0"/>
      <c r="CLS113" s="0"/>
      <c r="CLT113" s="0"/>
      <c r="CLU113" s="0"/>
      <c r="CLV113" s="0"/>
      <c r="CLW113" s="0"/>
      <c r="CLX113" s="0"/>
      <c r="CLY113" s="0"/>
      <c r="CLZ113" s="0"/>
      <c r="CMA113" s="0"/>
      <c r="CMB113" s="0"/>
      <c r="CMC113" s="0"/>
      <c r="CMD113" s="0"/>
      <c r="CME113" s="0"/>
      <c r="CMF113" s="0"/>
      <c r="CMG113" s="0"/>
      <c r="CMH113" s="0"/>
      <c r="CMI113" s="0"/>
      <c r="CMJ113" s="0"/>
      <c r="CMK113" s="0"/>
      <c r="CML113" s="0"/>
      <c r="CMM113" s="0"/>
      <c r="CMN113" s="0"/>
      <c r="CMO113" s="0"/>
      <c r="CMP113" s="0"/>
      <c r="CMQ113" s="0"/>
      <c r="CMR113" s="0"/>
      <c r="CMS113" s="0"/>
      <c r="CMT113" s="0"/>
      <c r="CMU113" s="0"/>
      <c r="CMV113" s="0"/>
      <c r="CMW113" s="0"/>
      <c r="CMX113" s="0"/>
      <c r="CMY113" s="0"/>
      <c r="CMZ113" s="0"/>
      <c r="CNA113" s="0"/>
      <c r="CNB113" s="0"/>
      <c r="CNC113" s="0"/>
      <c r="CND113" s="0"/>
      <c r="CNE113" s="0"/>
      <c r="CNF113" s="0"/>
      <c r="CNG113" s="0"/>
      <c r="CNH113" s="0"/>
      <c r="CNI113" s="0"/>
      <c r="CNJ113" s="0"/>
      <c r="CNK113" s="0"/>
      <c r="CNL113" s="0"/>
      <c r="CNM113" s="0"/>
      <c r="CNN113" s="0"/>
      <c r="CNO113" s="0"/>
      <c r="CNP113" s="0"/>
      <c r="CNQ113" s="0"/>
      <c r="CNR113" s="0"/>
      <c r="CNS113" s="0"/>
      <c r="CNT113" s="0"/>
      <c r="CNU113" s="0"/>
      <c r="CNV113" s="0"/>
      <c r="CNW113" s="0"/>
      <c r="CNX113" s="0"/>
      <c r="CNY113" s="0"/>
      <c r="CNZ113" s="0"/>
      <c r="COA113" s="0"/>
      <c r="COB113" s="0"/>
      <c r="COC113" s="0"/>
      <c r="COD113" s="0"/>
      <c r="COE113" s="0"/>
      <c r="COF113" s="0"/>
      <c r="COG113" s="0"/>
      <c r="COH113" s="0"/>
      <c r="COI113" s="0"/>
      <c r="COJ113" s="0"/>
      <c r="COK113" s="0"/>
      <c r="COL113" s="0"/>
      <c r="COM113" s="0"/>
      <c r="CON113" s="0"/>
      <c r="COO113" s="0"/>
      <c r="COP113" s="0"/>
      <c r="COQ113" s="0"/>
      <c r="COR113" s="0"/>
      <c r="COS113" s="0"/>
      <c r="COT113" s="0"/>
      <c r="COU113" s="0"/>
      <c r="COV113" s="0"/>
      <c r="COW113" s="0"/>
      <c r="COX113" s="0"/>
      <c r="COY113" s="0"/>
      <c r="COZ113" s="0"/>
      <c r="CPA113" s="0"/>
      <c r="CPB113" s="0"/>
      <c r="CPC113" s="0"/>
      <c r="CPD113" s="0"/>
      <c r="CPE113" s="0"/>
      <c r="CPF113" s="0"/>
      <c r="CPG113" s="0"/>
      <c r="CPH113" s="0"/>
      <c r="CPI113" s="0"/>
      <c r="CPJ113" s="0"/>
      <c r="CPK113" s="0"/>
      <c r="CPL113" s="0"/>
      <c r="CPM113" s="0"/>
      <c r="CPN113" s="0"/>
      <c r="CPO113" s="0"/>
      <c r="CPP113" s="0"/>
      <c r="CPQ113" s="0"/>
      <c r="CPR113" s="0"/>
      <c r="CPS113" s="0"/>
      <c r="CPT113" s="0"/>
      <c r="CPU113" s="0"/>
      <c r="CPV113" s="0"/>
      <c r="CPW113" s="0"/>
      <c r="CPX113" s="0"/>
      <c r="CPY113" s="0"/>
      <c r="CPZ113" s="0"/>
      <c r="CQA113" s="0"/>
      <c r="CQB113" s="0"/>
      <c r="CQC113" s="0"/>
      <c r="CQD113" s="0"/>
      <c r="CQE113" s="0"/>
      <c r="CQF113" s="0"/>
      <c r="CQG113" s="0"/>
      <c r="CQH113" s="0"/>
      <c r="CQI113" s="0"/>
      <c r="CQJ113" s="0"/>
      <c r="CQK113" s="0"/>
      <c r="CQL113" s="0"/>
      <c r="CQM113" s="0"/>
      <c r="CQN113" s="0"/>
      <c r="CQO113" s="0"/>
      <c r="CQP113" s="0"/>
      <c r="CQQ113" s="0"/>
      <c r="CQR113" s="0"/>
      <c r="CQS113" s="0"/>
      <c r="CQT113" s="0"/>
      <c r="CQU113" s="0"/>
      <c r="CQV113" s="0"/>
      <c r="CQW113" s="0"/>
      <c r="CQX113" s="0"/>
      <c r="CQY113" s="0"/>
      <c r="CQZ113" s="0"/>
      <c r="CRA113" s="0"/>
      <c r="CRB113" s="0"/>
      <c r="CRC113" s="0"/>
      <c r="CRD113" s="0"/>
      <c r="CRE113" s="0"/>
      <c r="CRF113" s="0"/>
      <c r="CRG113" s="0"/>
      <c r="CRH113" s="0"/>
      <c r="CRI113" s="0"/>
      <c r="CRJ113" s="0"/>
      <c r="CRK113" s="0"/>
      <c r="CRL113" s="0"/>
      <c r="CRM113" s="0"/>
      <c r="CRN113" s="0"/>
      <c r="CRO113" s="0"/>
      <c r="CRP113" s="0"/>
      <c r="CRQ113" s="0"/>
      <c r="CRR113" s="0"/>
      <c r="CRS113" s="0"/>
      <c r="CRT113" s="0"/>
      <c r="CRU113" s="0"/>
      <c r="CRV113" s="0"/>
      <c r="CRW113" s="0"/>
      <c r="CRX113" s="0"/>
      <c r="CRY113" s="0"/>
      <c r="CRZ113" s="0"/>
      <c r="CSA113" s="0"/>
      <c r="CSB113" s="0"/>
      <c r="CSC113" s="0"/>
      <c r="CSD113" s="0"/>
      <c r="CSE113" s="0"/>
      <c r="CSF113" s="0"/>
      <c r="CSG113" s="0"/>
      <c r="CSH113" s="0"/>
      <c r="CSI113" s="0"/>
      <c r="CSJ113" s="0"/>
      <c r="CSK113" s="0"/>
      <c r="CSL113" s="0"/>
      <c r="CSM113" s="0"/>
      <c r="CSN113" s="0"/>
      <c r="CSO113" s="0"/>
      <c r="CSP113" s="0"/>
      <c r="CSQ113" s="0"/>
      <c r="CSR113" s="0"/>
      <c r="CSS113" s="0"/>
      <c r="CST113" s="0"/>
      <c r="CSU113" s="0"/>
      <c r="CSV113" s="0"/>
      <c r="CSW113" s="0"/>
      <c r="CSX113" s="0"/>
      <c r="CSY113" s="0"/>
      <c r="CSZ113" s="0"/>
      <c r="CTA113" s="0"/>
      <c r="CTB113" s="0"/>
      <c r="CTC113" s="0"/>
      <c r="CTD113" s="0"/>
      <c r="CTE113" s="0"/>
      <c r="CTF113" s="0"/>
      <c r="CTG113" s="0"/>
      <c r="CTH113" s="0"/>
      <c r="CTI113" s="0"/>
      <c r="CTJ113" s="0"/>
      <c r="CTK113" s="0"/>
      <c r="CTL113" s="0"/>
      <c r="CTM113" s="0"/>
      <c r="CTN113" s="0"/>
      <c r="CTO113" s="0"/>
      <c r="CTP113" s="0"/>
      <c r="CTQ113" s="0"/>
      <c r="CTR113" s="0"/>
      <c r="CTS113" s="0"/>
      <c r="CTT113" s="0"/>
      <c r="CTU113" s="0"/>
      <c r="CTV113" s="0"/>
      <c r="CTW113" s="0"/>
      <c r="CTX113" s="0"/>
      <c r="CTY113" s="0"/>
      <c r="CTZ113" s="0"/>
      <c r="CUA113" s="0"/>
      <c r="CUB113" s="0"/>
      <c r="CUC113" s="0"/>
      <c r="CUD113" s="0"/>
      <c r="CUE113" s="0"/>
      <c r="CUF113" s="0"/>
      <c r="CUG113" s="0"/>
      <c r="CUH113" s="0"/>
      <c r="CUI113" s="0"/>
      <c r="CUJ113" s="0"/>
      <c r="CUK113" s="0"/>
      <c r="CUL113" s="0"/>
      <c r="CUM113" s="0"/>
      <c r="CUN113" s="0"/>
      <c r="CUO113" s="0"/>
      <c r="CUP113" s="0"/>
      <c r="CUQ113" s="0"/>
      <c r="CUR113" s="0"/>
      <c r="CUS113" s="0"/>
      <c r="CUT113" s="0"/>
      <c r="CUU113" s="0"/>
      <c r="CUV113" s="0"/>
      <c r="CUW113" s="0"/>
      <c r="CUX113" s="0"/>
      <c r="CUY113" s="0"/>
      <c r="CUZ113" s="0"/>
      <c r="CVA113" s="0"/>
      <c r="CVB113" s="0"/>
      <c r="CVC113" s="0"/>
      <c r="CVD113" s="0"/>
      <c r="CVE113" s="0"/>
      <c r="CVF113" s="0"/>
      <c r="CVG113" s="0"/>
      <c r="CVH113" s="0"/>
      <c r="CVI113" s="0"/>
      <c r="CVJ113" s="0"/>
      <c r="CVK113" s="0"/>
      <c r="CVL113" s="0"/>
      <c r="CVM113" s="0"/>
      <c r="CVN113" s="0"/>
      <c r="CVO113" s="0"/>
      <c r="CVP113" s="0"/>
      <c r="CVQ113" s="0"/>
      <c r="CVR113" s="0"/>
      <c r="CVS113" s="0"/>
      <c r="CVT113" s="0"/>
      <c r="CVU113" s="0"/>
      <c r="CVV113" s="0"/>
      <c r="CVW113" s="0"/>
      <c r="CVX113" s="0"/>
      <c r="CVY113" s="0"/>
      <c r="CVZ113" s="0"/>
      <c r="CWA113" s="0"/>
      <c r="CWB113" s="0"/>
      <c r="CWC113" s="0"/>
      <c r="CWD113" s="0"/>
      <c r="CWE113" s="0"/>
      <c r="CWF113" s="0"/>
      <c r="CWG113" s="0"/>
      <c r="CWH113" s="0"/>
      <c r="CWI113" s="0"/>
      <c r="CWJ113" s="0"/>
      <c r="CWK113" s="0"/>
      <c r="CWL113" s="0"/>
      <c r="CWM113" s="0"/>
      <c r="CWN113" s="0"/>
      <c r="CWO113" s="0"/>
      <c r="CWP113" s="0"/>
      <c r="CWQ113" s="0"/>
      <c r="CWR113" s="0"/>
      <c r="CWS113" s="0"/>
      <c r="CWT113" s="0"/>
      <c r="CWU113" s="0"/>
      <c r="CWV113" s="0"/>
      <c r="CWW113" s="0"/>
      <c r="CWX113" s="0"/>
      <c r="CWY113" s="0"/>
      <c r="CWZ113" s="0"/>
      <c r="CXA113" s="0"/>
      <c r="CXB113" s="0"/>
      <c r="CXC113" s="0"/>
      <c r="CXD113" s="0"/>
      <c r="CXE113" s="0"/>
      <c r="CXF113" s="0"/>
      <c r="CXG113" s="0"/>
      <c r="CXH113" s="0"/>
      <c r="CXI113" s="0"/>
      <c r="CXJ113" s="0"/>
      <c r="CXK113" s="0"/>
      <c r="CXL113" s="0"/>
      <c r="CXM113" s="0"/>
      <c r="CXN113" s="0"/>
      <c r="CXO113" s="0"/>
      <c r="CXP113" s="0"/>
      <c r="CXQ113" s="0"/>
      <c r="CXR113" s="0"/>
      <c r="CXS113" s="0"/>
      <c r="CXT113" s="0"/>
      <c r="CXU113" s="0"/>
      <c r="CXV113" s="0"/>
      <c r="CXW113" s="0"/>
      <c r="CXX113" s="0"/>
      <c r="CXY113" s="0"/>
      <c r="CXZ113" s="0"/>
      <c r="CYA113" s="0"/>
      <c r="CYB113" s="0"/>
      <c r="CYC113" s="0"/>
      <c r="CYD113" s="0"/>
      <c r="CYE113" s="0"/>
      <c r="CYF113" s="0"/>
      <c r="CYG113" s="0"/>
      <c r="CYH113" s="0"/>
      <c r="CYI113" s="0"/>
      <c r="CYJ113" s="0"/>
      <c r="CYK113" s="0"/>
      <c r="CYL113" s="0"/>
      <c r="CYM113" s="0"/>
      <c r="CYN113" s="0"/>
      <c r="CYO113" s="0"/>
      <c r="CYP113" s="0"/>
      <c r="CYQ113" s="0"/>
      <c r="CYR113" s="0"/>
      <c r="CYS113" s="0"/>
      <c r="CYT113" s="0"/>
      <c r="CYU113" s="0"/>
      <c r="CYV113" s="0"/>
      <c r="CYW113" s="0"/>
      <c r="CYX113" s="0"/>
      <c r="CYY113" s="0"/>
      <c r="CYZ113" s="0"/>
      <c r="CZA113" s="0"/>
      <c r="CZB113" s="0"/>
      <c r="CZC113" s="0"/>
      <c r="CZD113" s="0"/>
      <c r="CZE113" s="0"/>
      <c r="CZF113" s="0"/>
      <c r="CZG113" s="0"/>
      <c r="CZH113" s="0"/>
      <c r="CZI113" s="0"/>
      <c r="CZJ113" s="0"/>
      <c r="CZK113" s="0"/>
      <c r="CZL113" s="0"/>
      <c r="CZM113" s="0"/>
      <c r="CZN113" s="0"/>
      <c r="CZO113" s="0"/>
      <c r="CZP113" s="0"/>
      <c r="CZQ113" s="0"/>
      <c r="CZR113" s="0"/>
      <c r="CZS113" s="0"/>
      <c r="CZT113" s="0"/>
      <c r="CZU113" s="0"/>
      <c r="CZV113" s="0"/>
      <c r="CZW113" s="0"/>
      <c r="CZX113" s="0"/>
      <c r="CZY113" s="0"/>
      <c r="CZZ113" s="0"/>
      <c r="DAA113" s="0"/>
      <c r="DAB113" s="0"/>
      <c r="DAC113" s="0"/>
      <c r="DAD113" s="0"/>
      <c r="DAE113" s="0"/>
      <c r="DAF113" s="0"/>
      <c r="DAG113" s="0"/>
      <c r="DAH113" s="0"/>
      <c r="DAI113" s="0"/>
      <c r="DAJ113" s="0"/>
      <c r="DAK113" s="0"/>
      <c r="DAL113" s="0"/>
      <c r="DAM113" s="0"/>
      <c r="DAN113" s="0"/>
      <c r="DAO113" s="0"/>
      <c r="DAP113" s="0"/>
      <c r="DAQ113" s="0"/>
      <c r="DAR113" s="0"/>
      <c r="DAS113" s="0"/>
      <c r="DAT113" s="0"/>
      <c r="DAU113" s="0"/>
      <c r="DAV113" s="0"/>
      <c r="DAW113" s="0"/>
      <c r="DAX113" s="0"/>
      <c r="DAY113" s="0"/>
      <c r="DAZ113" s="0"/>
      <c r="DBA113" s="0"/>
      <c r="DBB113" s="0"/>
      <c r="DBC113" s="0"/>
      <c r="DBD113" s="0"/>
      <c r="DBE113" s="0"/>
      <c r="DBF113" s="0"/>
      <c r="DBG113" s="0"/>
      <c r="DBH113" s="0"/>
      <c r="DBI113" s="0"/>
      <c r="DBJ113" s="0"/>
      <c r="DBK113" s="0"/>
      <c r="DBL113" s="0"/>
      <c r="DBM113" s="0"/>
      <c r="DBN113" s="0"/>
      <c r="DBO113" s="0"/>
      <c r="DBP113" s="0"/>
      <c r="DBQ113" s="0"/>
      <c r="DBR113" s="0"/>
      <c r="DBS113" s="0"/>
      <c r="DBT113" s="0"/>
      <c r="DBU113" s="0"/>
      <c r="DBV113" s="0"/>
      <c r="DBW113" s="0"/>
      <c r="DBX113" s="0"/>
      <c r="DBY113" s="0"/>
      <c r="DBZ113" s="0"/>
      <c r="DCA113" s="0"/>
      <c r="DCB113" s="0"/>
      <c r="DCC113" s="0"/>
      <c r="DCD113" s="0"/>
      <c r="DCE113" s="0"/>
      <c r="DCF113" s="0"/>
      <c r="DCG113" s="0"/>
      <c r="DCH113" s="0"/>
      <c r="DCI113" s="0"/>
      <c r="DCJ113" s="0"/>
      <c r="DCK113" s="0"/>
      <c r="DCL113" s="0"/>
      <c r="DCM113" s="0"/>
      <c r="DCN113" s="0"/>
      <c r="DCO113" s="0"/>
      <c r="DCP113" s="0"/>
      <c r="DCQ113" s="0"/>
      <c r="DCR113" s="0"/>
      <c r="DCS113" s="0"/>
      <c r="DCT113" s="0"/>
      <c r="DCU113" s="0"/>
      <c r="DCV113" s="0"/>
      <c r="DCW113" s="0"/>
      <c r="DCX113" s="0"/>
      <c r="DCY113" s="0"/>
      <c r="DCZ113" s="0"/>
      <c r="DDA113" s="0"/>
      <c r="DDB113" s="0"/>
      <c r="DDC113" s="0"/>
      <c r="DDD113" s="0"/>
      <c r="DDE113" s="0"/>
      <c r="DDF113" s="0"/>
      <c r="DDG113" s="0"/>
      <c r="DDH113" s="0"/>
      <c r="DDI113" s="0"/>
      <c r="DDJ113" s="0"/>
      <c r="DDK113" s="0"/>
      <c r="DDL113" s="0"/>
      <c r="DDM113" s="0"/>
      <c r="DDN113" s="0"/>
      <c r="DDO113" s="0"/>
      <c r="DDP113" s="0"/>
      <c r="DDQ113" s="0"/>
      <c r="DDR113" s="0"/>
      <c r="DDS113" s="0"/>
      <c r="DDT113" s="0"/>
      <c r="DDU113" s="0"/>
      <c r="DDV113" s="0"/>
      <c r="DDW113" s="0"/>
      <c r="DDX113" s="0"/>
      <c r="DDY113" s="0"/>
      <c r="DDZ113" s="0"/>
      <c r="DEA113" s="0"/>
      <c r="DEB113" s="0"/>
      <c r="DEC113" s="0"/>
      <c r="DED113" s="0"/>
      <c r="DEE113" s="0"/>
      <c r="DEF113" s="0"/>
      <c r="DEG113" s="0"/>
      <c r="DEH113" s="0"/>
      <c r="DEI113" s="0"/>
      <c r="DEJ113" s="0"/>
      <c r="DEK113" s="0"/>
      <c r="DEL113" s="0"/>
      <c r="DEM113" s="0"/>
      <c r="DEN113" s="0"/>
      <c r="DEO113" s="0"/>
      <c r="DEP113" s="0"/>
      <c r="DEQ113" s="0"/>
      <c r="DER113" s="0"/>
      <c r="DES113" s="0"/>
      <c r="DET113" s="0"/>
      <c r="DEU113" s="0"/>
      <c r="DEV113" s="0"/>
      <c r="DEW113" s="0"/>
      <c r="DEX113" s="0"/>
      <c r="DEY113" s="0"/>
      <c r="DEZ113" s="0"/>
      <c r="DFA113" s="0"/>
      <c r="DFB113" s="0"/>
      <c r="DFC113" s="0"/>
      <c r="DFD113" s="0"/>
      <c r="DFE113" s="0"/>
      <c r="DFF113" s="0"/>
      <c r="DFG113" s="0"/>
      <c r="DFH113" s="0"/>
      <c r="DFI113" s="0"/>
      <c r="DFJ113" s="0"/>
      <c r="DFK113" s="0"/>
      <c r="DFL113" s="0"/>
      <c r="DFM113" s="0"/>
      <c r="DFN113" s="0"/>
      <c r="DFO113" s="0"/>
      <c r="DFP113" s="0"/>
      <c r="DFQ113" s="0"/>
      <c r="DFR113" s="0"/>
      <c r="DFS113" s="0"/>
      <c r="DFT113" s="0"/>
      <c r="DFU113" s="0"/>
      <c r="DFV113" s="0"/>
      <c r="DFW113" s="0"/>
      <c r="DFX113" s="0"/>
      <c r="DFY113" s="0"/>
      <c r="DFZ113" s="0"/>
      <c r="DGA113" s="0"/>
      <c r="DGB113" s="0"/>
      <c r="DGC113" s="0"/>
      <c r="DGD113" s="0"/>
      <c r="DGE113" s="0"/>
      <c r="DGF113" s="0"/>
      <c r="DGG113" s="0"/>
      <c r="DGH113" s="0"/>
      <c r="DGI113" s="0"/>
      <c r="DGJ113" s="0"/>
      <c r="DGK113" s="0"/>
      <c r="DGL113" s="0"/>
      <c r="DGM113" s="0"/>
      <c r="DGN113" s="0"/>
      <c r="DGO113" s="0"/>
      <c r="DGP113" s="0"/>
      <c r="DGQ113" s="0"/>
      <c r="DGR113" s="0"/>
      <c r="DGS113" s="0"/>
      <c r="DGT113" s="0"/>
      <c r="DGU113" s="0"/>
      <c r="DGV113" s="0"/>
      <c r="DGW113" s="0"/>
      <c r="DGX113" s="0"/>
      <c r="DGY113" s="0"/>
      <c r="DGZ113" s="0"/>
      <c r="DHA113" s="0"/>
      <c r="DHB113" s="0"/>
      <c r="DHC113" s="0"/>
      <c r="DHD113" s="0"/>
      <c r="DHE113" s="0"/>
      <c r="DHF113" s="0"/>
      <c r="DHG113" s="0"/>
      <c r="DHH113" s="0"/>
      <c r="DHI113" s="0"/>
      <c r="DHJ113" s="0"/>
      <c r="DHK113" s="0"/>
      <c r="DHL113" s="0"/>
      <c r="DHM113" s="0"/>
      <c r="DHN113" s="0"/>
      <c r="DHO113" s="0"/>
      <c r="DHP113" s="0"/>
      <c r="DHQ113" s="0"/>
      <c r="DHR113" s="0"/>
      <c r="DHS113" s="0"/>
      <c r="DHT113" s="0"/>
      <c r="DHU113" s="0"/>
      <c r="DHV113" s="0"/>
      <c r="DHW113" s="0"/>
      <c r="DHX113" s="0"/>
      <c r="DHY113" s="0"/>
      <c r="DHZ113" s="0"/>
      <c r="DIA113" s="0"/>
      <c r="DIB113" s="0"/>
      <c r="DIC113" s="0"/>
      <c r="DID113" s="0"/>
      <c r="DIE113" s="0"/>
      <c r="DIF113" s="0"/>
      <c r="DIG113" s="0"/>
      <c r="DIH113" s="0"/>
      <c r="DII113" s="0"/>
      <c r="DIJ113" s="0"/>
      <c r="DIK113" s="0"/>
      <c r="DIL113" s="0"/>
      <c r="DIM113" s="0"/>
      <c r="DIN113" s="0"/>
      <c r="DIO113" s="0"/>
      <c r="DIP113" s="0"/>
      <c r="DIQ113" s="0"/>
      <c r="DIR113" s="0"/>
      <c r="DIS113" s="0"/>
      <c r="DIT113" s="0"/>
      <c r="DIU113" s="0"/>
      <c r="DIV113" s="0"/>
      <c r="DIW113" s="0"/>
      <c r="DIX113" s="0"/>
      <c r="DIY113" s="0"/>
      <c r="DIZ113" s="0"/>
      <c r="DJA113" s="0"/>
      <c r="DJB113" s="0"/>
      <c r="DJC113" s="0"/>
      <c r="DJD113" s="0"/>
      <c r="DJE113" s="0"/>
      <c r="DJF113" s="0"/>
      <c r="DJG113" s="0"/>
      <c r="DJH113" s="0"/>
      <c r="DJI113" s="0"/>
      <c r="DJJ113" s="0"/>
      <c r="DJK113" s="0"/>
      <c r="DJL113" s="0"/>
      <c r="DJM113" s="0"/>
      <c r="DJN113" s="0"/>
      <c r="DJO113" s="0"/>
      <c r="DJP113" s="0"/>
      <c r="DJQ113" s="0"/>
      <c r="DJR113" s="0"/>
      <c r="DJS113" s="0"/>
      <c r="DJT113" s="0"/>
      <c r="DJU113" s="0"/>
      <c r="DJV113" s="0"/>
      <c r="DJW113" s="0"/>
      <c r="DJX113" s="0"/>
      <c r="DJY113" s="0"/>
      <c r="DJZ113" s="0"/>
      <c r="DKA113" s="0"/>
      <c r="DKB113" s="0"/>
      <c r="DKC113" s="0"/>
      <c r="DKD113" s="0"/>
      <c r="DKE113" s="0"/>
      <c r="DKF113" s="0"/>
      <c r="DKG113" s="0"/>
      <c r="DKH113" s="0"/>
      <c r="DKI113" s="0"/>
      <c r="DKJ113" s="0"/>
      <c r="DKK113" s="0"/>
      <c r="DKL113" s="0"/>
      <c r="DKM113" s="0"/>
      <c r="DKN113" s="0"/>
      <c r="DKO113" s="0"/>
      <c r="DKP113" s="0"/>
      <c r="DKQ113" s="0"/>
      <c r="DKR113" s="0"/>
      <c r="DKS113" s="0"/>
      <c r="DKT113" s="0"/>
      <c r="DKU113" s="0"/>
      <c r="DKV113" s="0"/>
      <c r="DKW113" s="0"/>
      <c r="DKX113" s="0"/>
      <c r="DKY113" s="0"/>
      <c r="DKZ113" s="0"/>
      <c r="DLA113" s="0"/>
      <c r="DLB113" s="0"/>
      <c r="DLC113" s="0"/>
      <c r="DLD113" s="0"/>
      <c r="DLE113" s="0"/>
      <c r="DLF113" s="0"/>
      <c r="DLG113" s="0"/>
      <c r="DLH113" s="0"/>
      <c r="DLI113" s="0"/>
      <c r="DLJ113" s="0"/>
      <c r="DLK113" s="0"/>
      <c r="DLL113" s="0"/>
      <c r="DLM113" s="0"/>
      <c r="DLN113" s="0"/>
      <c r="DLO113" s="0"/>
      <c r="DLP113" s="0"/>
      <c r="DLQ113" s="0"/>
      <c r="DLR113" s="0"/>
      <c r="DLS113" s="0"/>
      <c r="DLT113" s="0"/>
      <c r="DLU113" s="0"/>
      <c r="DLV113" s="0"/>
      <c r="DLW113" s="0"/>
      <c r="DLX113" s="0"/>
      <c r="DLY113" s="0"/>
      <c r="DLZ113" s="0"/>
      <c r="DMA113" s="0"/>
      <c r="DMB113" s="0"/>
      <c r="DMC113" s="0"/>
      <c r="DMD113" s="0"/>
      <c r="DME113" s="0"/>
      <c r="DMF113" s="0"/>
      <c r="DMG113" s="0"/>
      <c r="DMH113" s="0"/>
      <c r="DMI113" s="0"/>
      <c r="DMJ113" s="0"/>
      <c r="DMK113" s="0"/>
      <c r="DML113" s="0"/>
      <c r="DMM113" s="0"/>
      <c r="DMN113" s="0"/>
      <c r="DMO113" s="0"/>
      <c r="DMP113" s="0"/>
      <c r="DMQ113" s="0"/>
      <c r="DMR113" s="0"/>
      <c r="DMS113" s="0"/>
      <c r="DMT113" s="0"/>
      <c r="DMU113" s="0"/>
      <c r="DMV113" s="0"/>
      <c r="DMW113" s="0"/>
      <c r="DMX113" s="0"/>
      <c r="DMY113" s="0"/>
      <c r="DMZ113" s="0"/>
      <c r="DNA113" s="0"/>
      <c r="DNB113" s="0"/>
      <c r="DNC113" s="0"/>
      <c r="DND113" s="0"/>
      <c r="DNE113" s="0"/>
      <c r="DNF113" s="0"/>
      <c r="DNG113" s="0"/>
      <c r="DNH113" s="0"/>
      <c r="DNI113" s="0"/>
      <c r="DNJ113" s="0"/>
      <c r="DNK113" s="0"/>
      <c r="DNL113" s="0"/>
      <c r="DNM113" s="0"/>
      <c r="DNN113" s="0"/>
      <c r="DNO113" s="0"/>
      <c r="DNP113" s="0"/>
      <c r="DNQ113" s="0"/>
      <c r="DNR113" s="0"/>
      <c r="DNS113" s="0"/>
      <c r="DNT113" s="0"/>
      <c r="DNU113" s="0"/>
      <c r="DNV113" s="0"/>
      <c r="DNW113" s="0"/>
      <c r="DNX113" s="0"/>
      <c r="DNY113" s="0"/>
      <c r="DNZ113" s="0"/>
      <c r="DOA113" s="0"/>
      <c r="DOB113" s="0"/>
      <c r="DOC113" s="0"/>
      <c r="DOD113" s="0"/>
      <c r="DOE113" s="0"/>
      <c r="DOF113" s="0"/>
      <c r="DOG113" s="0"/>
      <c r="DOH113" s="0"/>
      <c r="DOI113" s="0"/>
      <c r="DOJ113" s="0"/>
      <c r="DOK113" s="0"/>
      <c r="DOL113" s="0"/>
      <c r="DOM113" s="0"/>
      <c r="DON113" s="0"/>
      <c r="DOO113" s="0"/>
      <c r="DOP113" s="0"/>
      <c r="DOQ113" s="0"/>
      <c r="DOR113" s="0"/>
      <c r="DOS113" s="0"/>
      <c r="DOT113" s="0"/>
      <c r="DOU113" s="0"/>
      <c r="DOV113" s="0"/>
      <c r="DOW113" s="0"/>
      <c r="DOX113" s="0"/>
      <c r="DOY113" s="0"/>
      <c r="DOZ113" s="0"/>
      <c r="DPA113" s="0"/>
      <c r="DPB113" s="0"/>
      <c r="DPC113" s="0"/>
      <c r="DPD113" s="0"/>
      <c r="DPE113" s="0"/>
      <c r="DPF113" s="0"/>
      <c r="DPG113" s="0"/>
      <c r="DPH113" s="0"/>
      <c r="DPI113" s="0"/>
      <c r="DPJ113" s="0"/>
      <c r="DPK113" s="0"/>
      <c r="DPL113" s="0"/>
      <c r="DPM113" s="0"/>
      <c r="DPN113" s="0"/>
      <c r="DPO113" s="0"/>
      <c r="DPP113" s="0"/>
      <c r="DPQ113" s="0"/>
      <c r="DPR113" s="0"/>
      <c r="DPS113" s="0"/>
      <c r="DPT113" s="0"/>
      <c r="DPU113" s="0"/>
      <c r="DPV113" s="0"/>
      <c r="DPW113" s="0"/>
      <c r="DPX113" s="0"/>
      <c r="DPY113" s="0"/>
      <c r="DPZ113" s="0"/>
      <c r="DQA113" s="0"/>
      <c r="DQB113" s="0"/>
      <c r="DQC113" s="0"/>
      <c r="DQD113" s="0"/>
      <c r="DQE113" s="0"/>
      <c r="DQF113" s="0"/>
      <c r="DQG113" s="0"/>
      <c r="DQH113" s="0"/>
      <c r="DQI113" s="0"/>
      <c r="DQJ113" s="0"/>
      <c r="DQK113" s="0"/>
      <c r="DQL113" s="0"/>
      <c r="DQM113" s="0"/>
      <c r="DQN113" s="0"/>
      <c r="DQO113" s="0"/>
      <c r="DQP113" s="0"/>
      <c r="DQQ113" s="0"/>
      <c r="DQR113" s="0"/>
      <c r="DQS113" s="0"/>
      <c r="DQT113" s="0"/>
      <c r="DQU113" s="0"/>
      <c r="DQV113" s="0"/>
      <c r="DQW113" s="0"/>
      <c r="DQX113" s="0"/>
      <c r="DQY113" s="0"/>
      <c r="DQZ113" s="0"/>
      <c r="DRA113" s="0"/>
      <c r="DRB113" s="0"/>
      <c r="DRC113" s="0"/>
      <c r="DRD113" s="0"/>
      <c r="DRE113" s="0"/>
      <c r="DRF113" s="0"/>
      <c r="DRG113" s="0"/>
      <c r="DRH113" s="0"/>
      <c r="DRI113" s="0"/>
      <c r="DRJ113" s="0"/>
      <c r="DRK113" s="0"/>
      <c r="DRL113" s="0"/>
      <c r="DRM113" s="0"/>
      <c r="DRN113" s="0"/>
      <c r="DRO113" s="0"/>
      <c r="DRP113" s="0"/>
      <c r="DRQ113" s="0"/>
      <c r="DRR113" s="0"/>
      <c r="DRS113" s="0"/>
      <c r="DRT113" s="0"/>
      <c r="DRU113" s="0"/>
      <c r="DRV113" s="0"/>
      <c r="DRW113" s="0"/>
      <c r="DRX113" s="0"/>
      <c r="DRY113" s="0"/>
      <c r="DRZ113" s="0"/>
      <c r="DSA113" s="0"/>
      <c r="DSB113" s="0"/>
      <c r="DSC113" s="0"/>
      <c r="DSD113" s="0"/>
      <c r="DSE113" s="0"/>
      <c r="DSF113" s="0"/>
      <c r="DSG113" s="0"/>
      <c r="DSH113" s="0"/>
      <c r="DSI113" s="0"/>
      <c r="DSJ113" s="0"/>
      <c r="DSK113" s="0"/>
      <c r="DSL113" s="0"/>
      <c r="DSM113" s="0"/>
      <c r="DSN113" s="0"/>
      <c r="DSO113" s="0"/>
      <c r="DSP113" s="0"/>
      <c r="DSQ113" s="0"/>
      <c r="DSR113" s="0"/>
      <c r="DSS113" s="0"/>
      <c r="DST113" s="0"/>
      <c r="DSU113" s="0"/>
      <c r="DSV113" s="0"/>
      <c r="DSW113" s="0"/>
      <c r="DSX113" s="0"/>
      <c r="DSY113" s="0"/>
      <c r="DSZ113" s="0"/>
      <c r="DTA113" s="0"/>
      <c r="DTB113" s="0"/>
      <c r="DTC113" s="0"/>
      <c r="DTD113" s="0"/>
      <c r="DTE113" s="0"/>
      <c r="DTF113" s="0"/>
      <c r="DTG113" s="0"/>
      <c r="DTH113" s="0"/>
      <c r="DTI113" s="0"/>
      <c r="DTJ113" s="0"/>
      <c r="DTK113" s="0"/>
      <c r="DTL113" s="0"/>
      <c r="DTM113" s="0"/>
      <c r="DTN113" s="0"/>
      <c r="DTO113" s="0"/>
      <c r="DTP113" s="0"/>
      <c r="DTQ113" s="0"/>
      <c r="DTR113" s="0"/>
      <c r="DTS113" s="0"/>
      <c r="DTT113" s="0"/>
      <c r="DTU113" s="0"/>
      <c r="DTV113" s="0"/>
      <c r="DTW113" s="0"/>
      <c r="DTX113" s="0"/>
      <c r="DTY113" s="0"/>
      <c r="DTZ113" s="0"/>
      <c r="DUA113" s="0"/>
      <c r="DUB113" s="0"/>
      <c r="DUC113" s="0"/>
      <c r="DUD113" s="0"/>
      <c r="DUE113" s="0"/>
      <c r="DUF113" s="0"/>
      <c r="DUG113" s="0"/>
      <c r="DUH113" s="0"/>
      <c r="DUI113" s="0"/>
      <c r="DUJ113" s="0"/>
      <c r="DUK113" s="0"/>
      <c r="DUL113" s="0"/>
      <c r="DUM113" s="0"/>
      <c r="DUN113" s="0"/>
      <c r="DUO113" s="0"/>
      <c r="DUP113" s="0"/>
      <c r="DUQ113" s="0"/>
      <c r="DUR113" s="0"/>
      <c r="DUS113" s="0"/>
      <c r="DUT113" s="0"/>
      <c r="DUU113" s="0"/>
      <c r="DUV113" s="0"/>
      <c r="DUW113" s="0"/>
      <c r="DUX113" s="0"/>
      <c r="DUY113" s="0"/>
      <c r="DUZ113" s="0"/>
      <c r="DVA113" s="0"/>
      <c r="DVB113" s="0"/>
      <c r="DVC113" s="0"/>
      <c r="DVD113" s="0"/>
      <c r="DVE113" s="0"/>
      <c r="DVF113" s="0"/>
      <c r="DVG113" s="0"/>
      <c r="DVH113" s="0"/>
      <c r="DVI113" s="0"/>
      <c r="DVJ113" s="0"/>
      <c r="DVK113" s="0"/>
      <c r="DVL113" s="0"/>
      <c r="DVM113" s="0"/>
      <c r="DVN113" s="0"/>
      <c r="DVO113" s="0"/>
      <c r="DVP113" s="0"/>
      <c r="DVQ113" s="0"/>
      <c r="DVR113" s="0"/>
      <c r="DVS113" s="0"/>
      <c r="DVT113" s="0"/>
      <c r="DVU113" s="0"/>
      <c r="DVV113" s="0"/>
      <c r="DVW113" s="0"/>
      <c r="DVX113" s="0"/>
      <c r="DVY113" s="0"/>
      <c r="DVZ113" s="0"/>
      <c r="DWA113" s="0"/>
      <c r="DWB113" s="0"/>
      <c r="DWC113" s="0"/>
      <c r="DWD113" s="0"/>
      <c r="DWE113" s="0"/>
      <c r="DWF113" s="0"/>
      <c r="DWG113" s="0"/>
      <c r="DWH113" s="0"/>
      <c r="DWI113" s="0"/>
      <c r="DWJ113" s="0"/>
      <c r="DWK113" s="0"/>
      <c r="DWL113" s="0"/>
      <c r="DWM113" s="0"/>
      <c r="DWN113" s="0"/>
      <c r="DWO113" s="0"/>
      <c r="DWP113" s="0"/>
      <c r="DWQ113" s="0"/>
      <c r="DWR113" s="0"/>
      <c r="DWS113" s="0"/>
      <c r="DWT113" s="0"/>
      <c r="DWU113" s="0"/>
      <c r="DWV113" s="0"/>
      <c r="DWW113" s="0"/>
      <c r="DWX113" s="0"/>
      <c r="DWY113" s="0"/>
      <c r="DWZ113" s="0"/>
      <c r="DXA113" s="0"/>
      <c r="DXB113" s="0"/>
      <c r="DXC113" s="0"/>
      <c r="DXD113" s="0"/>
      <c r="DXE113" s="0"/>
      <c r="DXF113" s="0"/>
      <c r="DXG113" s="0"/>
      <c r="DXH113" s="0"/>
      <c r="DXI113" s="0"/>
      <c r="DXJ113" s="0"/>
      <c r="DXK113" s="0"/>
      <c r="DXL113" s="0"/>
      <c r="DXM113" s="0"/>
      <c r="DXN113" s="0"/>
      <c r="DXO113" s="0"/>
      <c r="DXP113" s="0"/>
      <c r="DXQ113" s="0"/>
      <c r="DXR113" s="0"/>
      <c r="DXS113" s="0"/>
      <c r="DXT113" s="0"/>
      <c r="DXU113" s="0"/>
      <c r="DXV113" s="0"/>
      <c r="DXW113" s="0"/>
      <c r="DXX113" s="0"/>
      <c r="DXY113" s="0"/>
      <c r="DXZ113" s="0"/>
      <c r="DYA113" s="0"/>
      <c r="DYB113" s="0"/>
      <c r="DYC113" s="0"/>
      <c r="DYD113" s="0"/>
      <c r="DYE113" s="0"/>
      <c r="DYF113" s="0"/>
      <c r="DYG113" s="0"/>
      <c r="DYH113" s="0"/>
      <c r="DYI113" s="0"/>
      <c r="DYJ113" s="0"/>
      <c r="DYK113" s="0"/>
      <c r="DYL113" s="0"/>
      <c r="DYM113" s="0"/>
      <c r="DYN113" s="0"/>
      <c r="DYO113" s="0"/>
      <c r="DYP113" s="0"/>
      <c r="DYQ113" s="0"/>
      <c r="DYR113" s="0"/>
      <c r="DYS113" s="0"/>
      <c r="DYT113" s="0"/>
      <c r="DYU113" s="0"/>
      <c r="DYV113" s="0"/>
      <c r="DYW113" s="0"/>
      <c r="DYX113" s="0"/>
      <c r="DYY113" s="0"/>
      <c r="DYZ113" s="0"/>
      <c r="DZA113" s="0"/>
      <c r="DZB113" s="0"/>
      <c r="DZC113" s="0"/>
      <c r="DZD113" s="0"/>
      <c r="DZE113" s="0"/>
      <c r="DZF113" s="0"/>
      <c r="DZG113" s="0"/>
      <c r="DZH113" s="0"/>
      <c r="DZI113" s="0"/>
      <c r="DZJ113" s="0"/>
      <c r="DZK113" s="0"/>
      <c r="DZL113" s="0"/>
      <c r="DZM113" s="0"/>
      <c r="DZN113" s="0"/>
      <c r="DZO113" s="0"/>
      <c r="DZP113" s="0"/>
      <c r="DZQ113" s="0"/>
      <c r="DZR113" s="0"/>
      <c r="DZS113" s="0"/>
      <c r="DZT113" s="0"/>
      <c r="DZU113" s="0"/>
      <c r="DZV113" s="0"/>
      <c r="DZW113" s="0"/>
      <c r="DZX113" s="0"/>
      <c r="DZY113" s="0"/>
      <c r="DZZ113" s="0"/>
      <c r="EAA113" s="0"/>
      <c r="EAB113" s="0"/>
      <c r="EAC113" s="0"/>
      <c r="EAD113" s="0"/>
      <c r="EAE113" s="0"/>
      <c r="EAF113" s="0"/>
      <c r="EAG113" s="0"/>
      <c r="EAH113" s="0"/>
      <c r="EAI113" s="0"/>
      <c r="EAJ113" s="0"/>
      <c r="EAK113" s="0"/>
      <c r="EAL113" s="0"/>
      <c r="EAM113" s="0"/>
      <c r="EAN113" s="0"/>
      <c r="EAO113" s="0"/>
      <c r="EAP113" s="0"/>
      <c r="EAQ113" s="0"/>
      <c r="EAR113" s="0"/>
      <c r="EAS113" s="0"/>
      <c r="EAT113" s="0"/>
      <c r="EAU113" s="0"/>
      <c r="EAV113" s="0"/>
      <c r="EAW113" s="0"/>
      <c r="EAX113" s="0"/>
      <c r="EAY113" s="0"/>
      <c r="EAZ113" s="0"/>
      <c r="EBA113" s="0"/>
      <c r="EBB113" s="0"/>
      <c r="EBC113" s="0"/>
      <c r="EBD113" s="0"/>
      <c r="EBE113" s="0"/>
      <c r="EBF113" s="0"/>
      <c r="EBG113" s="0"/>
      <c r="EBH113" s="0"/>
      <c r="EBI113" s="0"/>
      <c r="EBJ113" s="0"/>
      <c r="EBK113" s="0"/>
      <c r="EBL113" s="0"/>
      <c r="EBM113" s="0"/>
      <c r="EBN113" s="0"/>
      <c r="EBO113" s="0"/>
      <c r="EBP113" s="0"/>
      <c r="EBQ113" s="0"/>
      <c r="EBR113" s="0"/>
      <c r="EBS113" s="0"/>
      <c r="EBT113" s="0"/>
      <c r="EBU113" s="0"/>
      <c r="EBV113" s="0"/>
      <c r="EBW113" s="0"/>
      <c r="EBX113" s="0"/>
      <c r="EBY113" s="0"/>
      <c r="EBZ113" s="0"/>
      <c r="ECA113" s="0"/>
      <c r="ECB113" s="0"/>
      <c r="ECC113" s="0"/>
      <c r="ECD113" s="0"/>
      <c r="ECE113" s="0"/>
      <c r="ECF113" s="0"/>
      <c r="ECG113" s="0"/>
      <c r="ECH113" s="0"/>
      <c r="ECI113" s="0"/>
      <c r="ECJ113" s="0"/>
      <c r="ECK113" s="0"/>
      <c r="ECL113" s="0"/>
      <c r="ECM113" s="0"/>
      <c r="ECN113" s="0"/>
      <c r="ECO113" s="0"/>
      <c r="ECP113" s="0"/>
      <c r="ECQ113" s="0"/>
      <c r="ECR113" s="0"/>
      <c r="ECS113" s="0"/>
      <c r="ECT113" s="0"/>
      <c r="ECU113" s="0"/>
      <c r="ECV113" s="0"/>
      <c r="ECW113" s="0"/>
      <c r="ECX113" s="0"/>
      <c r="ECY113" s="0"/>
      <c r="ECZ113" s="0"/>
      <c r="EDA113" s="0"/>
      <c r="EDB113" s="0"/>
      <c r="EDC113" s="0"/>
      <c r="EDD113" s="0"/>
      <c r="EDE113" s="0"/>
      <c r="EDF113" s="0"/>
      <c r="EDG113" s="0"/>
      <c r="EDH113" s="0"/>
      <c r="EDI113" s="0"/>
      <c r="EDJ113" s="0"/>
      <c r="EDK113" s="0"/>
      <c r="EDL113" s="0"/>
      <c r="EDM113" s="0"/>
      <c r="EDN113" s="0"/>
      <c r="EDO113" s="0"/>
      <c r="EDP113" s="0"/>
      <c r="EDQ113" s="0"/>
      <c r="EDR113" s="0"/>
      <c r="EDS113" s="0"/>
      <c r="EDT113" s="0"/>
      <c r="EDU113" s="0"/>
      <c r="EDV113" s="0"/>
      <c r="EDW113" s="0"/>
      <c r="EDX113" s="0"/>
      <c r="EDY113" s="0"/>
      <c r="EDZ113" s="0"/>
      <c r="EEA113" s="0"/>
      <c r="EEB113" s="0"/>
      <c r="EEC113" s="0"/>
      <c r="EED113" s="0"/>
      <c r="EEE113" s="0"/>
      <c r="EEF113" s="0"/>
      <c r="EEG113" s="0"/>
      <c r="EEH113" s="0"/>
      <c r="EEI113" s="0"/>
      <c r="EEJ113" s="0"/>
      <c r="EEK113" s="0"/>
      <c r="EEL113" s="0"/>
      <c r="EEM113" s="0"/>
      <c r="EEN113" s="0"/>
      <c r="EEO113" s="0"/>
      <c r="EEP113" s="0"/>
      <c r="EEQ113" s="0"/>
      <c r="EER113" s="0"/>
      <c r="EES113" s="0"/>
      <c r="EET113" s="0"/>
      <c r="EEU113" s="0"/>
      <c r="EEV113" s="0"/>
      <c r="EEW113" s="0"/>
      <c r="EEX113" s="0"/>
      <c r="EEY113" s="0"/>
      <c r="EEZ113" s="0"/>
      <c r="EFA113" s="0"/>
      <c r="EFB113" s="0"/>
      <c r="EFC113" s="0"/>
      <c r="EFD113" s="0"/>
      <c r="EFE113" s="0"/>
      <c r="EFF113" s="0"/>
      <c r="EFG113" s="0"/>
      <c r="EFH113" s="0"/>
      <c r="EFI113" s="0"/>
      <c r="EFJ113" s="0"/>
      <c r="EFK113" s="0"/>
      <c r="EFL113" s="0"/>
      <c r="EFM113" s="0"/>
      <c r="EFN113" s="0"/>
      <c r="EFO113" s="0"/>
      <c r="EFP113" s="0"/>
      <c r="EFQ113" s="0"/>
      <c r="EFR113" s="0"/>
      <c r="EFS113" s="0"/>
      <c r="EFT113" s="0"/>
      <c r="EFU113" s="0"/>
      <c r="EFV113" s="0"/>
      <c r="EFW113" s="0"/>
      <c r="EFX113" s="0"/>
      <c r="EFY113" s="0"/>
      <c r="EFZ113" s="0"/>
      <c r="EGA113" s="0"/>
      <c r="EGB113" s="0"/>
      <c r="EGC113" s="0"/>
      <c r="EGD113" s="0"/>
      <c r="EGE113" s="0"/>
      <c r="EGF113" s="0"/>
      <c r="EGG113" s="0"/>
      <c r="EGH113" s="0"/>
      <c r="EGI113" s="0"/>
      <c r="EGJ113" s="0"/>
      <c r="EGK113" s="0"/>
      <c r="EGL113" s="0"/>
      <c r="EGM113" s="0"/>
      <c r="EGN113" s="0"/>
      <c r="EGO113" s="0"/>
      <c r="EGP113" s="0"/>
      <c r="EGQ113" s="0"/>
      <c r="EGR113" s="0"/>
      <c r="EGS113" s="0"/>
      <c r="EGT113" s="0"/>
      <c r="EGU113" s="0"/>
      <c r="EGV113" s="0"/>
      <c r="EGW113" s="0"/>
      <c r="EGX113" s="0"/>
      <c r="EGY113" s="0"/>
      <c r="EGZ113" s="0"/>
      <c r="EHA113" s="0"/>
      <c r="EHB113" s="0"/>
      <c r="EHC113" s="0"/>
      <c r="EHD113" s="0"/>
      <c r="EHE113" s="0"/>
      <c r="EHF113" s="0"/>
      <c r="EHG113" s="0"/>
      <c r="EHH113" s="0"/>
      <c r="EHI113" s="0"/>
      <c r="EHJ113" s="0"/>
      <c r="EHK113" s="0"/>
      <c r="EHL113" s="0"/>
      <c r="EHM113" s="0"/>
      <c r="EHN113" s="0"/>
      <c r="EHO113" s="0"/>
      <c r="EHP113" s="0"/>
      <c r="EHQ113" s="0"/>
      <c r="EHR113" s="0"/>
      <c r="EHS113" s="0"/>
      <c r="EHT113" s="0"/>
      <c r="EHU113" s="0"/>
      <c r="EHV113" s="0"/>
      <c r="EHW113" s="0"/>
      <c r="EHX113" s="0"/>
      <c r="EHY113" s="0"/>
      <c r="EHZ113" s="0"/>
      <c r="EIA113" s="0"/>
      <c r="EIB113" s="0"/>
      <c r="EIC113" s="0"/>
      <c r="EID113" s="0"/>
      <c r="EIE113" s="0"/>
      <c r="EIF113" s="0"/>
      <c r="EIG113" s="0"/>
      <c r="EIH113" s="0"/>
      <c r="EII113" s="0"/>
      <c r="EIJ113" s="0"/>
      <c r="EIK113" s="0"/>
      <c r="EIL113" s="0"/>
      <c r="EIM113" s="0"/>
      <c r="EIN113" s="0"/>
      <c r="EIO113" s="0"/>
      <c r="EIP113" s="0"/>
      <c r="EIQ113" s="0"/>
      <c r="EIR113" s="0"/>
      <c r="EIS113" s="0"/>
      <c r="EIT113" s="0"/>
      <c r="EIU113" s="0"/>
      <c r="EIV113" s="0"/>
      <c r="EIW113" s="0"/>
      <c r="EIX113" s="0"/>
      <c r="EIY113" s="0"/>
      <c r="EIZ113" s="0"/>
      <c r="EJA113" s="0"/>
      <c r="EJB113" s="0"/>
      <c r="EJC113" s="0"/>
      <c r="EJD113" s="0"/>
      <c r="EJE113" s="0"/>
      <c r="EJF113" s="0"/>
      <c r="EJG113" s="0"/>
      <c r="EJH113" s="0"/>
      <c r="EJI113" s="0"/>
      <c r="EJJ113" s="0"/>
      <c r="EJK113" s="0"/>
      <c r="EJL113" s="0"/>
      <c r="EJM113" s="0"/>
      <c r="EJN113" s="0"/>
      <c r="EJO113" s="0"/>
      <c r="EJP113" s="0"/>
      <c r="EJQ113" s="0"/>
      <c r="EJR113" s="0"/>
      <c r="EJS113" s="0"/>
      <c r="EJT113" s="0"/>
      <c r="EJU113" s="0"/>
      <c r="EJV113" s="0"/>
      <c r="EJW113" s="0"/>
      <c r="EJX113" s="0"/>
      <c r="EJY113" s="0"/>
      <c r="EJZ113" s="0"/>
      <c r="EKA113" s="0"/>
      <c r="EKB113" s="0"/>
      <c r="EKC113" s="0"/>
      <c r="EKD113" s="0"/>
      <c r="EKE113" s="0"/>
      <c r="EKF113" s="0"/>
      <c r="EKG113" s="0"/>
      <c r="EKH113" s="0"/>
      <c r="EKI113" s="0"/>
      <c r="EKJ113" s="0"/>
      <c r="EKK113" s="0"/>
      <c r="EKL113" s="0"/>
      <c r="EKM113" s="0"/>
      <c r="EKN113" s="0"/>
      <c r="EKO113" s="0"/>
      <c r="EKP113" s="0"/>
      <c r="EKQ113" s="0"/>
      <c r="EKR113" s="0"/>
      <c r="EKS113" s="0"/>
      <c r="EKT113" s="0"/>
      <c r="EKU113" s="0"/>
      <c r="EKV113" s="0"/>
      <c r="EKW113" s="0"/>
      <c r="EKX113" s="0"/>
      <c r="EKY113" s="0"/>
      <c r="EKZ113" s="0"/>
      <c r="ELA113" s="0"/>
      <c r="ELB113" s="0"/>
      <c r="ELC113" s="0"/>
      <c r="ELD113" s="0"/>
      <c r="ELE113" s="0"/>
      <c r="ELF113" s="0"/>
      <c r="ELG113" s="0"/>
      <c r="ELH113" s="0"/>
      <c r="ELI113" s="0"/>
      <c r="ELJ113" s="0"/>
      <c r="ELK113" s="0"/>
      <c r="ELL113" s="0"/>
      <c r="ELM113" s="0"/>
      <c r="ELN113" s="0"/>
      <c r="ELO113" s="0"/>
      <c r="ELP113" s="0"/>
      <c r="ELQ113" s="0"/>
      <c r="ELR113" s="0"/>
      <c r="ELS113" s="0"/>
      <c r="ELT113" s="0"/>
      <c r="ELU113" s="0"/>
      <c r="ELV113" s="0"/>
      <c r="ELW113" s="0"/>
      <c r="ELX113" s="0"/>
      <c r="ELY113" s="0"/>
      <c r="ELZ113" s="0"/>
      <c r="EMA113" s="0"/>
      <c r="EMB113" s="0"/>
      <c r="EMC113" s="0"/>
      <c r="EMD113" s="0"/>
      <c r="EME113" s="0"/>
      <c r="EMF113" s="0"/>
      <c r="EMG113" s="0"/>
      <c r="EMH113" s="0"/>
      <c r="EMI113" s="0"/>
      <c r="EMJ113" s="0"/>
      <c r="EMK113" s="0"/>
      <c r="EML113" s="0"/>
      <c r="EMM113" s="0"/>
      <c r="EMN113" s="0"/>
      <c r="EMO113" s="0"/>
      <c r="EMP113" s="0"/>
      <c r="EMQ113" s="0"/>
      <c r="EMR113" s="0"/>
      <c r="EMS113" s="0"/>
      <c r="EMT113" s="0"/>
      <c r="EMU113" s="0"/>
      <c r="EMV113" s="0"/>
      <c r="EMW113" s="0"/>
      <c r="EMX113" s="0"/>
      <c r="EMY113" s="0"/>
      <c r="EMZ113" s="0"/>
      <c r="ENA113" s="0"/>
      <c r="ENB113" s="0"/>
      <c r="ENC113" s="0"/>
      <c r="END113" s="0"/>
      <c r="ENE113" s="0"/>
      <c r="ENF113" s="0"/>
      <c r="ENG113" s="0"/>
      <c r="ENH113" s="0"/>
      <c r="ENI113" s="0"/>
      <c r="ENJ113" s="0"/>
      <c r="ENK113" s="0"/>
      <c r="ENL113" s="0"/>
      <c r="ENM113" s="0"/>
      <c r="ENN113" s="0"/>
      <c r="ENO113" s="0"/>
      <c r="ENP113" s="0"/>
      <c r="ENQ113" s="0"/>
      <c r="ENR113" s="0"/>
      <c r="ENS113" s="0"/>
      <c r="ENT113" s="0"/>
      <c r="ENU113" s="0"/>
      <c r="ENV113" s="0"/>
      <c r="ENW113" s="0"/>
      <c r="ENX113" s="0"/>
      <c r="ENY113" s="0"/>
      <c r="ENZ113" s="0"/>
      <c r="EOA113" s="0"/>
      <c r="EOB113" s="0"/>
      <c r="EOC113" s="0"/>
      <c r="EOD113" s="0"/>
      <c r="EOE113" s="0"/>
      <c r="EOF113" s="0"/>
      <c r="EOG113" s="0"/>
      <c r="EOH113" s="0"/>
      <c r="EOI113" s="0"/>
      <c r="EOJ113" s="0"/>
      <c r="EOK113" s="0"/>
      <c r="EOL113" s="0"/>
      <c r="EOM113" s="0"/>
      <c r="EON113" s="0"/>
      <c r="EOO113" s="0"/>
      <c r="EOP113" s="0"/>
      <c r="EOQ113" s="0"/>
      <c r="EOR113" s="0"/>
      <c r="EOS113" s="0"/>
      <c r="EOT113" s="0"/>
      <c r="EOU113" s="0"/>
      <c r="EOV113" s="0"/>
      <c r="EOW113" s="0"/>
      <c r="EOX113" s="0"/>
      <c r="EOY113" s="0"/>
      <c r="EOZ113" s="0"/>
      <c r="EPA113" s="0"/>
      <c r="EPB113" s="0"/>
      <c r="EPC113" s="0"/>
      <c r="EPD113" s="0"/>
      <c r="EPE113" s="0"/>
      <c r="EPF113" s="0"/>
      <c r="EPG113" s="0"/>
      <c r="EPH113" s="0"/>
      <c r="EPI113" s="0"/>
      <c r="EPJ113" s="0"/>
      <c r="EPK113" s="0"/>
      <c r="EPL113" s="0"/>
      <c r="EPM113" s="0"/>
      <c r="EPN113" s="0"/>
      <c r="EPO113" s="0"/>
      <c r="EPP113" s="0"/>
      <c r="EPQ113" s="0"/>
      <c r="EPR113" s="0"/>
      <c r="EPS113" s="0"/>
      <c r="EPT113" s="0"/>
      <c r="EPU113" s="0"/>
      <c r="EPV113" s="0"/>
      <c r="EPW113" s="0"/>
      <c r="EPX113" s="0"/>
      <c r="EPY113" s="0"/>
      <c r="EPZ113" s="0"/>
      <c r="EQA113" s="0"/>
      <c r="EQB113" s="0"/>
      <c r="EQC113" s="0"/>
      <c r="EQD113" s="0"/>
      <c r="EQE113" s="0"/>
      <c r="EQF113" s="0"/>
      <c r="EQG113" s="0"/>
      <c r="EQH113" s="0"/>
      <c r="EQI113" s="0"/>
      <c r="EQJ113" s="0"/>
      <c r="EQK113" s="0"/>
      <c r="EQL113" s="0"/>
      <c r="EQM113" s="0"/>
      <c r="EQN113" s="0"/>
      <c r="EQO113" s="0"/>
      <c r="EQP113" s="0"/>
      <c r="EQQ113" s="0"/>
      <c r="EQR113" s="0"/>
      <c r="EQS113" s="0"/>
      <c r="EQT113" s="0"/>
      <c r="EQU113" s="0"/>
      <c r="EQV113" s="0"/>
      <c r="EQW113" s="0"/>
      <c r="EQX113" s="0"/>
      <c r="EQY113" s="0"/>
      <c r="EQZ113" s="0"/>
      <c r="ERA113" s="0"/>
      <c r="ERB113" s="0"/>
      <c r="ERC113" s="0"/>
      <c r="ERD113" s="0"/>
      <c r="ERE113" s="0"/>
      <c r="ERF113" s="0"/>
      <c r="ERG113" s="0"/>
      <c r="ERH113" s="0"/>
      <c r="ERI113" s="0"/>
      <c r="ERJ113" s="0"/>
      <c r="ERK113" s="0"/>
      <c r="ERL113" s="0"/>
      <c r="ERM113" s="0"/>
      <c r="ERN113" s="0"/>
      <c r="ERO113" s="0"/>
      <c r="ERP113" s="0"/>
      <c r="ERQ113" s="0"/>
      <c r="ERR113" s="0"/>
      <c r="ERS113" s="0"/>
      <c r="ERT113" s="0"/>
      <c r="ERU113" s="0"/>
      <c r="ERV113" s="0"/>
      <c r="ERW113" s="0"/>
      <c r="ERX113" s="0"/>
      <c r="ERY113" s="0"/>
      <c r="ERZ113" s="0"/>
      <c r="ESA113" s="0"/>
      <c r="ESB113" s="0"/>
      <c r="ESC113" s="0"/>
      <c r="ESD113" s="0"/>
      <c r="ESE113" s="0"/>
      <c r="ESF113" s="0"/>
      <c r="ESG113" s="0"/>
      <c r="ESH113" s="0"/>
      <c r="ESI113" s="0"/>
      <c r="ESJ113" s="0"/>
      <c r="ESK113" s="0"/>
      <c r="ESL113" s="0"/>
      <c r="ESM113" s="0"/>
      <c r="ESN113" s="0"/>
      <c r="ESO113" s="0"/>
      <c r="ESP113" s="0"/>
      <c r="ESQ113" s="0"/>
      <c r="ESR113" s="0"/>
      <c r="ESS113" s="0"/>
      <c r="EST113" s="0"/>
      <c r="ESU113" s="0"/>
      <c r="ESV113" s="0"/>
      <c r="ESW113" s="0"/>
      <c r="ESX113" s="0"/>
      <c r="ESY113" s="0"/>
      <c r="ESZ113" s="0"/>
      <c r="ETA113" s="0"/>
      <c r="ETB113" s="0"/>
      <c r="ETC113" s="0"/>
      <c r="ETD113" s="0"/>
      <c r="ETE113" s="0"/>
      <c r="ETF113" s="0"/>
      <c r="ETG113" s="0"/>
      <c r="ETH113" s="0"/>
      <c r="ETI113" s="0"/>
      <c r="ETJ113" s="0"/>
      <c r="ETK113" s="0"/>
      <c r="ETL113" s="0"/>
      <c r="ETM113" s="0"/>
      <c r="ETN113" s="0"/>
      <c r="ETO113" s="0"/>
      <c r="ETP113" s="0"/>
      <c r="ETQ113" s="0"/>
      <c r="ETR113" s="0"/>
      <c r="ETS113" s="0"/>
      <c r="ETT113" s="0"/>
      <c r="ETU113" s="0"/>
      <c r="ETV113" s="0"/>
      <c r="ETW113" s="0"/>
      <c r="ETX113" s="0"/>
      <c r="ETY113" s="0"/>
      <c r="ETZ113" s="0"/>
      <c r="EUA113" s="0"/>
      <c r="EUB113" s="0"/>
      <c r="EUC113" s="0"/>
      <c r="EUD113" s="0"/>
      <c r="EUE113" s="0"/>
      <c r="EUF113" s="0"/>
      <c r="EUG113" s="0"/>
      <c r="EUH113" s="0"/>
      <c r="EUI113" s="0"/>
      <c r="EUJ113" s="0"/>
      <c r="EUK113" s="0"/>
      <c r="EUL113" s="0"/>
      <c r="EUM113" s="0"/>
      <c r="EUN113" s="0"/>
      <c r="EUO113" s="0"/>
      <c r="EUP113" s="0"/>
      <c r="EUQ113" s="0"/>
      <c r="EUR113" s="0"/>
      <c r="EUS113" s="0"/>
      <c r="EUT113" s="0"/>
      <c r="EUU113" s="0"/>
      <c r="EUV113" s="0"/>
      <c r="EUW113" s="0"/>
      <c r="EUX113" s="0"/>
      <c r="EUY113" s="0"/>
      <c r="EUZ113" s="0"/>
      <c r="EVA113" s="0"/>
      <c r="EVB113" s="0"/>
      <c r="EVC113" s="0"/>
      <c r="EVD113" s="0"/>
      <c r="EVE113" s="0"/>
      <c r="EVF113" s="0"/>
      <c r="EVG113" s="0"/>
      <c r="EVH113" s="0"/>
      <c r="EVI113" s="0"/>
      <c r="EVJ113" s="0"/>
      <c r="EVK113" s="0"/>
      <c r="EVL113" s="0"/>
      <c r="EVM113" s="0"/>
      <c r="EVN113" s="0"/>
      <c r="EVO113" s="0"/>
      <c r="EVP113" s="0"/>
      <c r="EVQ113" s="0"/>
      <c r="EVR113" s="0"/>
      <c r="EVS113" s="0"/>
      <c r="EVT113" s="0"/>
      <c r="EVU113" s="0"/>
      <c r="EVV113" s="0"/>
      <c r="EVW113" s="0"/>
      <c r="EVX113" s="0"/>
      <c r="EVY113" s="0"/>
      <c r="EVZ113" s="0"/>
      <c r="EWA113" s="0"/>
      <c r="EWB113" s="0"/>
      <c r="EWC113" s="0"/>
      <c r="EWD113" s="0"/>
      <c r="EWE113" s="0"/>
      <c r="EWF113" s="0"/>
      <c r="EWG113" s="0"/>
      <c r="EWH113" s="0"/>
      <c r="EWI113" s="0"/>
      <c r="EWJ113" s="0"/>
      <c r="EWK113" s="0"/>
      <c r="EWL113" s="0"/>
      <c r="EWM113" s="0"/>
      <c r="EWN113" s="0"/>
      <c r="EWO113" s="0"/>
      <c r="EWP113" s="0"/>
      <c r="EWQ113" s="0"/>
      <c r="EWR113" s="0"/>
      <c r="EWS113" s="0"/>
      <c r="EWT113" s="0"/>
      <c r="EWU113" s="0"/>
      <c r="EWV113" s="0"/>
      <c r="EWW113" s="0"/>
      <c r="EWX113" s="0"/>
      <c r="EWY113" s="0"/>
      <c r="EWZ113" s="0"/>
      <c r="EXA113" s="0"/>
      <c r="EXB113" s="0"/>
      <c r="EXC113" s="0"/>
      <c r="EXD113" s="0"/>
      <c r="EXE113" s="0"/>
      <c r="EXF113" s="0"/>
      <c r="EXG113" s="0"/>
      <c r="EXH113" s="0"/>
      <c r="EXI113" s="0"/>
      <c r="EXJ113" s="0"/>
      <c r="EXK113" s="0"/>
      <c r="EXL113" s="0"/>
      <c r="EXM113" s="0"/>
      <c r="EXN113" s="0"/>
      <c r="EXO113" s="0"/>
      <c r="EXP113" s="0"/>
      <c r="EXQ113" s="0"/>
      <c r="EXR113" s="0"/>
      <c r="EXS113" s="0"/>
      <c r="EXT113" s="0"/>
      <c r="EXU113" s="0"/>
      <c r="EXV113" s="0"/>
      <c r="EXW113" s="0"/>
      <c r="EXX113" s="0"/>
      <c r="EXY113" s="0"/>
      <c r="EXZ113" s="0"/>
      <c r="EYA113" s="0"/>
      <c r="EYB113" s="0"/>
      <c r="EYC113" s="0"/>
      <c r="EYD113" s="0"/>
      <c r="EYE113" s="0"/>
      <c r="EYF113" s="0"/>
      <c r="EYG113" s="0"/>
      <c r="EYH113" s="0"/>
      <c r="EYI113" s="0"/>
      <c r="EYJ113" s="0"/>
      <c r="EYK113" s="0"/>
      <c r="EYL113" s="0"/>
      <c r="EYM113" s="0"/>
      <c r="EYN113" s="0"/>
      <c r="EYO113" s="0"/>
      <c r="EYP113" s="0"/>
      <c r="EYQ113" s="0"/>
      <c r="EYR113" s="0"/>
      <c r="EYS113" s="0"/>
      <c r="EYT113" s="0"/>
      <c r="EYU113" s="0"/>
      <c r="EYV113" s="0"/>
      <c r="EYW113" s="0"/>
      <c r="EYX113" s="0"/>
      <c r="EYY113" s="0"/>
      <c r="EYZ113" s="0"/>
      <c r="EZA113" s="0"/>
      <c r="EZB113" s="0"/>
      <c r="EZC113" s="0"/>
      <c r="EZD113" s="0"/>
      <c r="EZE113" s="0"/>
      <c r="EZF113" s="0"/>
      <c r="EZG113" s="0"/>
      <c r="EZH113" s="0"/>
      <c r="EZI113" s="0"/>
      <c r="EZJ113" s="0"/>
      <c r="EZK113" s="0"/>
      <c r="EZL113" s="0"/>
      <c r="EZM113" s="0"/>
      <c r="EZN113" s="0"/>
      <c r="EZO113" s="0"/>
      <c r="EZP113" s="0"/>
      <c r="EZQ113" s="0"/>
      <c r="EZR113" s="0"/>
      <c r="EZS113" s="0"/>
      <c r="EZT113" s="0"/>
      <c r="EZU113" s="0"/>
      <c r="EZV113" s="0"/>
      <c r="EZW113" s="0"/>
      <c r="EZX113" s="0"/>
      <c r="EZY113" s="0"/>
      <c r="EZZ113" s="0"/>
      <c r="FAA113" s="0"/>
      <c r="FAB113" s="0"/>
      <c r="FAC113" s="0"/>
      <c r="FAD113" s="0"/>
      <c r="FAE113" s="0"/>
      <c r="FAF113" s="0"/>
      <c r="FAG113" s="0"/>
      <c r="FAH113" s="0"/>
      <c r="FAI113" s="0"/>
      <c r="FAJ113" s="0"/>
      <c r="FAK113" s="0"/>
      <c r="FAL113" s="0"/>
      <c r="FAM113" s="0"/>
      <c r="FAN113" s="0"/>
      <c r="FAO113" s="0"/>
      <c r="FAP113" s="0"/>
      <c r="FAQ113" s="0"/>
      <c r="FAR113" s="0"/>
      <c r="FAS113" s="0"/>
      <c r="FAT113" s="0"/>
      <c r="FAU113" s="0"/>
      <c r="FAV113" s="0"/>
      <c r="FAW113" s="0"/>
      <c r="FAX113" s="0"/>
      <c r="FAY113" s="0"/>
      <c r="FAZ113" s="0"/>
      <c r="FBA113" s="0"/>
      <c r="FBB113" s="0"/>
      <c r="FBC113" s="0"/>
      <c r="FBD113" s="0"/>
      <c r="FBE113" s="0"/>
      <c r="FBF113" s="0"/>
      <c r="FBG113" s="0"/>
      <c r="FBH113" s="0"/>
      <c r="FBI113" s="0"/>
      <c r="FBJ113" s="0"/>
      <c r="FBK113" s="0"/>
      <c r="FBL113" s="0"/>
      <c r="FBM113" s="0"/>
      <c r="FBN113" s="0"/>
      <c r="FBO113" s="0"/>
      <c r="FBP113" s="0"/>
      <c r="FBQ113" s="0"/>
      <c r="FBR113" s="0"/>
      <c r="FBS113" s="0"/>
      <c r="FBT113" s="0"/>
      <c r="FBU113" s="0"/>
      <c r="FBV113" s="0"/>
      <c r="FBW113" s="0"/>
      <c r="FBX113" s="0"/>
      <c r="FBY113" s="0"/>
      <c r="FBZ113" s="0"/>
      <c r="FCA113" s="0"/>
      <c r="FCB113" s="0"/>
      <c r="FCC113" s="0"/>
      <c r="FCD113" s="0"/>
      <c r="FCE113" s="0"/>
      <c r="FCF113" s="0"/>
      <c r="FCG113" s="0"/>
      <c r="FCH113" s="0"/>
      <c r="FCI113" s="0"/>
      <c r="FCJ113" s="0"/>
      <c r="FCK113" s="0"/>
      <c r="FCL113" s="0"/>
      <c r="FCM113" s="0"/>
      <c r="FCN113" s="0"/>
      <c r="FCO113" s="0"/>
      <c r="FCP113" s="0"/>
      <c r="FCQ113" s="0"/>
      <c r="FCR113" s="0"/>
      <c r="FCS113" s="0"/>
      <c r="FCT113" s="0"/>
      <c r="FCU113" s="0"/>
      <c r="FCV113" s="0"/>
      <c r="FCW113" s="0"/>
      <c r="FCX113" s="0"/>
      <c r="FCY113" s="0"/>
      <c r="FCZ113" s="0"/>
      <c r="FDA113" s="0"/>
      <c r="FDB113" s="0"/>
      <c r="FDC113" s="0"/>
      <c r="FDD113" s="0"/>
      <c r="FDE113" s="0"/>
      <c r="FDF113" s="0"/>
      <c r="FDG113" s="0"/>
      <c r="FDH113" s="0"/>
      <c r="FDI113" s="0"/>
      <c r="FDJ113" s="0"/>
      <c r="FDK113" s="0"/>
      <c r="FDL113" s="0"/>
      <c r="FDM113" s="0"/>
      <c r="FDN113" s="0"/>
      <c r="FDO113" s="0"/>
      <c r="FDP113" s="0"/>
      <c r="FDQ113" s="0"/>
      <c r="FDR113" s="0"/>
      <c r="FDS113" s="0"/>
      <c r="FDT113" s="0"/>
      <c r="FDU113" s="0"/>
      <c r="FDV113" s="0"/>
      <c r="FDW113" s="0"/>
      <c r="FDX113" s="0"/>
      <c r="FDY113" s="0"/>
      <c r="FDZ113" s="0"/>
      <c r="FEA113" s="0"/>
      <c r="FEB113" s="0"/>
      <c r="FEC113" s="0"/>
      <c r="FED113" s="0"/>
      <c r="FEE113" s="0"/>
      <c r="FEF113" s="0"/>
      <c r="FEG113" s="0"/>
      <c r="FEH113" s="0"/>
      <c r="FEI113" s="0"/>
      <c r="FEJ113" s="0"/>
      <c r="FEK113" s="0"/>
      <c r="FEL113" s="0"/>
      <c r="FEM113" s="0"/>
      <c r="FEN113" s="0"/>
      <c r="FEO113" s="0"/>
      <c r="FEP113" s="0"/>
      <c r="FEQ113" s="0"/>
      <c r="FER113" s="0"/>
      <c r="FES113" s="0"/>
      <c r="FET113" s="0"/>
      <c r="FEU113" s="0"/>
      <c r="FEV113" s="0"/>
      <c r="FEW113" s="0"/>
      <c r="FEX113" s="0"/>
      <c r="FEY113" s="0"/>
      <c r="FEZ113" s="0"/>
      <c r="FFA113" s="0"/>
      <c r="FFB113" s="0"/>
      <c r="FFC113" s="0"/>
      <c r="FFD113" s="0"/>
      <c r="FFE113" s="0"/>
      <c r="FFF113" s="0"/>
      <c r="FFG113" s="0"/>
      <c r="FFH113" s="0"/>
      <c r="FFI113" s="0"/>
      <c r="FFJ113" s="0"/>
      <c r="FFK113" s="0"/>
      <c r="FFL113" s="0"/>
      <c r="FFM113" s="0"/>
      <c r="FFN113" s="0"/>
      <c r="FFO113" s="0"/>
      <c r="FFP113" s="0"/>
      <c r="FFQ113" s="0"/>
      <c r="FFR113" s="0"/>
      <c r="FFS113" s="0"/>
      <c r="FFT113" s="0"/>
      <c r="FFU113" s="0"/>
      <c r="FFV113" s="0"/>
      <c r="FFW113" s="0"/>
      <c r="FFX113" s="0"/>
      <c r="FFY113" s="0"/>
      <c r="FFZ113" s="0"/>
      <c r="FGA113" s="0"/>
      <c r="FGB113" s="0"/>
      <c r="FGC113" s="0"/>
      <c r="FGD113" s="0"/>
      <c r="FGE113" s="0"/>
      <c r="FGF113" s="0"/>
      <c r="FGG113" s="0"/>
      <c r="FGH113" s="0"/>
      <c r="FGI113" s="0"/>
      <c r="FGJ113" s="0"/>
      <c r="FGK113" s="0"/>
      <c r="FGL113" s="0"/>
      <c r="FGM113" s="0"/>
      <c r="FGN113" s="0"/>
      <c r="FGO113" s="0"/>
      <c r="FGP113" s="0"/>
      <c r="FGQ113" s="0"/>
      <c r="FGR113" s="0"/>
      <c r="FGS113" s="0"/>
      <c r="FGT113" s="0"/>
      <c r="FGU113" s="0"/>
      <c r="FGV113" s="0"/>
      <c r="FGW113" s="0"/>
      <c r="FGX113" s="0"/>
      <c r="FGY113" s="0"/>
      <c r="FGZ113" s="0"/>
      <c r="FHA113" s="0"/>
      <c r="FHB113" s="0"/>
      <c r="FHC113" s="0"/>
      <c r="FHD113" s="0"/>
      <c r="FHE113" s="0"/>
      <c r="FHF113" s="0"/>
      <c r="FHG113" s="0"/>
      <c r="FHH113" s="0"/>
      <c r="FHI113" s="0"/>
      <c r="FHJ113" s="0"/>
      <c r="FHK113" s="0"/>
      <c r="FHL113" s="0"/>
      <c r="FHM113" s="0"/>
      <c r="FHN113" s="0"/>
      <c r="FHO113" s="0"/>
      <c r="FHP113" s="0"/>
      <c r="FHQ113" s="0"/>
      <c r="FHR113" s="0"/>
      <c r="FHS113" s="0"/>
      <c r="FHT113" s="0"/>
      <c r="FHU113" s="0"/>
      <c r="FHV113" s="0"/>
      <c r="FHW113" s="0"/>
      <c r="FHX113" s="0"/>
      <c r="FHY113" s="0"/>
      <c r="FHZ113" s="0"/>
      <c r="FIA113" s="0"/>
      <c r="FIB113" s="0"/>
      <c r="FIC113" s="0"/>
      <c r="FID113" s="0"/>
      <c r="FIE113" s="0"/>
      <c r="FIF113" s="0"/>
      <c r="FIG113" s="0"/>
      <c r="FIH113" s="0"/>
      <c r="FII113" s="0"/>
      <c r="FIJ113" s="0"/>
      <c r="FIK113" s="0"/>
      <c r="FIL113" s="0"/>
      <c r="FIM113" s="0"/>
      <c r="FIN113" s="0"/>
      <c r="FIO113" s="0"/>
      <c r="FIP113" s="0"/>
      <c r="FIQ113" s="0"/>
      <c r="FIR113" s="0"/>
      <c r="FIS113" s="0"/>
      <c r="FIT113" s="0"/>
      <c r="FIU113" s="0"/>
      <c r="FIV113" s="0"/>
      <c r="FIW113" s="0"/>
      <c r="FIX113" s="0"/>
      <c r="FIY113" s="0"/>
      <c r="FIZ113" s="0"/>
      <c r="FJA113" s="0"/>
      <c r="FJB113" s="0"/>
      <c r="FJC113" s="0"/>
      <c r="FJD113" s="0"/>
      <c r="FJE113" s="0"/>
      <c r="FJF113" s="0"/>
      <c r="FJG113" s="0"/>
      <c r="FJH113" s="0"/>
      <c r="FJI113" s="0"/>
      <c r="FJJ113" s="0"/>
      <c r="FJK113" s="0"/>
      <c r="FJL113" s="0"/>
      <c r="FJM113" s="0"/>
      <c r="FJN113" s="0"/>
      <c r="FJO113" s="0"/>
      <c r="FJP113" s="0"/>
      <c r="FJQ113" s="0"/>
      <c r="FJR113" s="0"/>
      <c r="FJS113" s="0"/>
      <c r="FJT113" s="0"/>
      <c r="FJU113" s="0"/>
      <c r="FJV113" s="0"/>
      <c r="FJW113" s="0"/>
      <c r="FJX113" s="0"/>
      <c r="FJY113" s="0"/>
      <c r="FJZ113" s="0"/>
      <c r="FKA113" s="0"/>
      <c r="FKB113" s="0"/>
      <c r="FKC113" s="0"/>
      <c r="FKD113" s="0"/>
      <c r="FKE113" s="0"/>
      <c r="FKF113" s="0"/>
      <c r="FKG113" s="0"/>
      <c r="FKH113" s="0"/>
      <c r="FKI113" s="0"/>
      <c r="FKJ113" s="0"/>
      <c r="FKK113" s="0"/>
      <c r="FKL113" s="0"/>
      <c r="FKM113" s="0"/>
      <c r="FKN113" s="0"/>
      <c r="FKO113" s="0"/>
      <c r="FKP113" s="0"/>
      <c r="FKQ113" s="0"/>
      <c r="FKR113" s="0"/>
      <c r="FKS113" s="0"/>
      <c r="FKT113" s="0"/>
      <c r="FKU113" s="0"/>
      <c r="FKV113" s="0"/>
      <c r="FKW113" s="0"/>
      <c r="FKX113" s="0"/>
      <c r="FKY113" s="0"/>
      <c r="FKZ113" s="0"/>
      <c r="FLA113" s="0"/>
      <c r="FLB113" s="0"/>
      <c r="FLC113" s="0"/>
      <c r="FLD113" s="0"/>
      <c r="FLE113" s="0"/>
      <c r="FLF113" s="0"/>
      <c r="FLG113" s="0"/>
      <c r="FLH113" s="0"/>
      <c r="FLI113" s="0"/>
      <c r="FLJ113" s="0"/>
      <c r="FLK113" s="0"/>
      <c r="FLL113" s="0"/>
      <c r="FLM113" s="0"/>
      <c r="FLN113" s="0"/>
      <c r="FLO113" s="0"/>
      <c r="FLP113" s="0"/>
      <c r="FLQ113" s="0"/>
      <c r="FLR113" s="0"/>
      <c r="FLS113" s="0"/>
      <c r="FLT113" s="0"/>
      <c r="FLU113" s="0"/>
      <c r="FLV113" s="0"/>
      <c r="FLW113" s="0"/>
      <c r="FLX113" s="0"/>
      <c r="FLY113" s="0"/>
      <c r="FLZ113" s="0"/>
      <c r="FMA113" s="0"/>
      <c r="FMB113" s="0"/>
      <c r="FMC113" s="0"/>
      <c r="FMD113" s="0"/>
      <c r="FME113" s="0"/>
      <c r="FMF113" s="0"/>
      <c r="FMG113" s="0"/>
      <c r="FMH113" s="0"/>
      <c r="FMI113" s="0"/>
      <c r="FMJ113" s="0"/>
      <c r="FMK113" s="0"/>
      <c r="FML113" s="0"/>
      <c r="FMM113" s="0"/>
      <c r="FMN113" s="0"/>
      <c r="FMO113" s="0"/>
      <c r="FMP113" s="0"/>
      <c r="FMQ113" s="0"/>
      <c r="FMR113" s="0"/>
      <c r="FMS113" s="0"/>
      <c r="FMT113" s="0"/>
      <c r="FMU113" s="0"/>
      <c r="FMV113" s="0"/>
      <c r="FMW113" s="0"/>
      <c r="FMX113" s="0"/>
      <c r="FMY113" s="0"/>
      <c r="FMZ113" s="0"/>
      <c r="FNA113" s="0"/>
      <c r="FNB113" s="0"/>
      <c r="FNC113" s="0"/>
      <c r="FND113" s="0"/>
      <c r="FNE113" s="0"/>
      <c r="FNF113" s="0"/>
      <c r="FNG113" s="0"/>
      <c r="FNH113" s="0"/>
      <c r="FNI113" s="0"/>
      <c r="FNJ113" s="0"/>
      <c r="FNK113" s="0"/>
      <c r="FNL113" s="0"/>
      <c r="FNM113" s="0"/>
      <c r="FNN113" s="0"/>
      <c r="FNO113" s="0"/>
      <c r="FNP113" s="0"/>
      <c r="FNQ113" s="0"/>
      <c r="FNR113" s="0"/>
      <c r="FNS113" s="0"/>
      <c r="FNT113" s="0"/>
      <c r="FNU113" s="0"/>
      <c r="FNV113" s="0"/>
      <c r="FNW113" s="0"/>
      <c r="FNX113" s="0"/>
      <c r="FNY113" s="0"/>
      <c r="FNZ113" s="0"/>
      <c r="FOA113" s="0"/>
      <c r="FOB113" s="0"/>
      <c r="FOC113" s="0"/>
      <c r="FOD113" s="0"/>
      <c r="FOE113" s="0"/>
      <c r="FOF113" s="0"/>
      <c r="FOG113" s="0"/>
      <c r="FOH113" s="0"/>
      <c r="FOI113" s="0"/>
      <c r="FOJ113" s="0"/>
      <c r="FOK113" s="0"/>
      <c r="FOL113" s="0"/>
      <c r="FOM113" s="0"/>
      <c r="FON113" s="0"/>
      <c r="FOO113" s="0"/>
      <c r="FOP113" s="0"/>
      <c r="FOQ113" s="0"/>
      <c r="FOR113" s="0"/>
      <c r="FOS113" s="0"/>
      <c r="FOT113" s="0"/>
      <c r="FOU113" s="0"/>
      <c r="FOV113" s="0"/>
      <c r="FOW113" s="0"/>
      <c r="FOX113" s="0"/>
      <c r="FOY113" s="0"/>
      <c r="FOZ113" s="0"/>
      <c r="FPA113" s="0"/>
      <c r="FPB113" s="0"/>
      <c r="FPC113" s="0"/>
      <c r="FPD113" s="0"/>
      <c r="FPE113" s="0"/>
      <c r="FPF113" s="0"/>
      <c r="FPG113" s="0"/>
      <c r="FPH113" s="0"/>
      <c r="FPI113" s="0"/>
      <c r="FPJ113" s="0"/>
      <c r="FPK113" s="0"/>
      <c r="FPL113" s="0"/>
      <c r="FPM113" s="0"/>
      <c r="FPN113" s="0"/>
      <c r="FPO113" s="0"/>
      <c r="FPP113" s="0"/>
      <c r="FPQ113" s="0"/>
      <c r="FPR113" s="0"/>
      <c r="FPS113" s="0"/>
      <c r="FPT113" s="0"/>
      <c r="FPU113" s="0"/>
      <c r="FPV113" s="0"/>
      <c r="FPW113" s="0"/>
      <c r="FPX113" s="0"/>
      <c r="FPY113" s="0"/>
      <c r="FPZ113" s="0"/>
      <c r="FQA113" s="0"/>
      <c r="FQB113" s="0"/>
      <c r="FQC113" s="0"/>
      <c r="FQD113" s="0"/>
      <c r="FQE113" s="0"/>
      <c r="FQF113" s="0"/>
      <c r="FQG113" s="0"/>
      <c r="FQH113" s="0"/>
      <c r="FQI113" s="0"/>
      <c r="FQJ113" s="0"/>
      <c r="FQK113" s="0"/>
      <c r="FQL113" s="0"/>
      <c r="FQM113" s="0"/>
      <c r="FQN113" s="0"/>
      <c r="FQO113" s="0"/>
      <c r="FQP113" s="0"/>
      <c r="FQQ113" s="0"/>
      <c r="FQR113" s="0"/>
      <c r="FQS113" s="0"/>
      <c r="FQT113" s="0"/>
      <c r="FQU113" s="0"/>
      <c r="FQV113" s="0"/>
      <c r="FQW113" s="0"/>
      <c r="FQX113" s="0"/>
      <c r="FQY113" s="0"/>
      <c r="FQZ113" s="0"/>
      <c r="FRA113" s="0"/>
      <c r="FRB113" s="0"/>
      <c r="FRC113" s="0"/>
      <c r="FRD113" s="0"/>
      <c r="FRE113" s="0"/>
      <c r="FRF113" s="0"/>
      <c r="FRG113" s="0"/>
      <c r="FRH113" s="0"/>
      <c r="FRI113" s="0"/>
      <c r="FRJ113" s="0"/>
      <c r="FRK113" s="0"/>
      <c r="FRL113" s="0"/>
      <c r="FRM113" s="0"/>
      <c r="FRN113" s="0"/>
      <c r="FRO113" s="0"/>
      <c r="FRP113" s="0"/>
      <c r="FRQ113" s="0"/>
      <c r="FRR113" s="0"/>
      <c r="FRS113" s="0"/>
      <c r="FRT113" s="0"/>
      <c r="FRU113" s="0"/>
      <c r="FRV113" s="0"/>
      <c r="FRW113" s="0"/>
      <c r="FRX113" s="0"/>
      <c r="FRY113" s="0"/>
      <c r="FRZ113" s="0"/>
      <c r="FSA113" s="0"/>
      <c r="FSB113" s="0"/>
      <c r="FSC113" s="0"/>
      <c r="FSD113" s="0"/>
      <c r="FSE113" s="0"/>
      <c r="FSF113" s="0"/>
      <c r="FSG113" s="0"/>
      <c r="FSH113" s="0"/>
      <c r="FSI113" s="0"/>
      <c r="FSJ113" s="0"/>
      <c r="FSK113" s="0"/>
      <c r="FSL113" s="0"/>
      <c r="FSM113" s="0"/>
      <c r="FSN113" s="0"/>
      <c r="FSO113" s="0"/>
      <c r="FSP113" s="0"/>
      <c r="FSQ113" s="0"/>
      <c r="FSR113" s="0"/>
      <c r="FSS113" s="0"/>
      <c r="FST113" s="0"/>
      <c r="FSU113" s="0"/>
      <c r="FSV113" s="0"/>
      <c r="FSW113" s="0"/>
      <c r="FSX113" s="0"/>
      <c r="FSY113" s="0"/>
      <c r="FSZ113" s="0"/>
      <c r="FTA113" s="0"/>
      <c r="FTB113" s="0"/>
      <c r="FTC113" s="0"/>
      <c r="FTD113" s="0"/>
      <c r="FTE113" s="0"/>
      <c r="FTF113" s="0"/>
      <c r="FTG113" s="0"/>
      <c r="FTH113" s="0"/>
      <c r="FTI113" s="0"/>
      <c r="FTJ113" s="0"/>
      <c r="FTK113" s="0"/>
      <c r="FTL113" s="0"/>
      <c r="FTM113" s="0"/>
      <c r="FTN113" s="0"/>
      <c r="FTO113" s="0"/>
      <c r="FTP113" s="0"/>
      <c r="FTQ113" s="0"/>
      <c r="FTR113" s="0"/>
      <c r="FTS113" s="0"/>
      <c r="FTT113" s="0"/>
      <c r="FTU113" s="0"/>
      <c r="FTV113" s="0"/>
      <c r="FTW113" s="0"/>
      <c r="FTX113" s="0"/>
      <c r="FTY113" s="0"/>
      <c r="FTZ113" s="0"/>
      <c r="FUA113" s="0"/>
      <c r="FUB113" s="0"/>
      <c r="FUC113" s="0"/>
      <c r="FUD113" s="0"/>
      <c r="FUE113" s="0"/>
      <c r="FUF113" s="0"/>
      <c r="FUG113" s="0"/>
      <c r="FUH113" s="0"/>
      <c r="FUI113" s="0"/>
      <c r="FUJ113" s="0"/>
      <c r="FUK113" s="0"/>
      <c r="FUL113" s="0"/>
      <c r="FUM113" s="0"/>
      <c r="FUN113" s="0"/>
      <c r="FUO113" s="0"/>
      <c r="FUP113" s="0"/>
      <c r="FUQ113" s="0"/>
      <c r="FUR113" s="0"/>
      <c r="FUS113" s="0"/>
      <c r="FUT113" s="0"/>
      <c r="FUU113" s="0"/>
      <c r="FUV113" s="0"/>
      <c r="FUW113" s="0"/>
      <c r="FUX113" s="0"/>
      <c r="FUY113" s="0"/>
      <c r="FUZ113" s="0"/>
      <c r="FVA113" s="0"/>
      <c r="FVB113" s="0"/>
      <c r="FVC113" s="0"/>
      <c r="FVD113" s="0"/>
      <c r="FVE113" s="0"/>
      <c r="FVF113" s="0"/>
      <c r="FVG113" s="0"/>
      <c r="FVH113" s="0"/>
      <c r="FVI113" s="0"/>
      <c r="FVJ113" s="0"/>
      <c r="FVK113" s="0"/>
      <c r="FVL113" s="0"/>
      <c r="FVM113" s="0"/>
      <c r="FVN113" s="0"/>
      <c r="FVO113" s="0"/>
      <c r="FVP113" s="0"/>
      <c r="FVQ113" s="0"/>
      <c r="FVR113" s="0"/>
      <c r="FVS113" s="0"/>
      <c r="FVT113" s="0"/>
      <c r="FVU113" s="0"/>
      <c r="FVV113" s="0"/>
      <c r="FVW113" s="0"/>
      <c r="FVX113" s="0"/>
      <c r="FVY113" s="0"/>
      <c r="FVZ113" s="0"/>
      <c r="FWA113" s="0"/>
      <c r="FWB113" s="0"/>
      <c r="FWC113" s="0"/>
      <c r="FWD113" s="0"/>
      <c r="FWE113" s="0"/>
      <c r="FWF113" s="0"/>
      <c r="FWG113" s="0"/>
      <c r="FWH113" s="0"/>
      <c r="FWI113" s="0"/>
      <c r="FWJ113" s="0"/>
      <c r="FWK113" s="0"/>
      <c r="FWL113" s="0"/>
      <c r="FWM113" s="0"/>
      <c r="FWN113" s="0"/>
      <c r="FWO113" s="0"/>
      <c r="FWP113" s="0"/>
      <c r="FWQ113" s="0"/>
      <c r="FWR113" s="0"/>
      <c r="FWS113" s="0"/>
      <c r="FWT113" s="0"/>
      <c r="FWU113" s="0"/>
      <c r="FWV113" s="0"/>
      <c r="FWW113" s="0"/>
      <c r="FWX113" s="0"/>
      <c r="FWY113" s="0"/>
      <c r="FWZ113" s="0"/>
      <c r="FXA113" s="0"/>
      <c r="FXB113" s="0"/>
      <c r="FXC113" s="0"/>
      <c r="FXD113" s="0"/>
      <c r="FXE113" s="0"/>
      <c r="FXF113" s="0"/>
      <c r="FXG113" s="0"/>
      <c r="FXH113" s="0"/>
      <c r="FXI113" s="0"/>
      <c r="FXJ113" s="0"/>
      <c r="FXK113" s="0"/>
      <c r="FXL113" s="0"/>
      <c r="FXM113" s="0"/>
      <c r="FXN113" s="0"/>
      <c r="FXO113" s="0"/>
      <c r="FXP113" s="0"/>
      <c r="FXQ113" s="0"/>
      <c r="FXR113" s="0"/>
      <c r="FXS113" s="0"/>
      <c r="FXT113" s="0"/>
      <c r="FXU113" s="0"/>
      <c r="FXV113" s="0"/>
      <c r="FXW113" s="0"/>
      <c r="FXX113" s="0"/>
      <c r="FXY113" s="0"/>
      <c r="FXZ113" s="0"/>
      <c r="FYA113" s="0"/>
      <c r="FYB113" s="0"/>
      <c r="FYC113" s="0"/>
      <c r="FYD113" s="0"/>
      <c r="FYE113" s="0"/>
      <c r="FYF113" s="0"/>
      <c r="FYG113" s="0"/>
      <c r="FYH113" s="0"/>
      <c r="FYI113" s="0"/>
      <c r="FYJ113" s="0"/>
      <c r="FYK113" s="0"/>
      <c r="FYL113" s="0"/>
      <c r="FYM113" s="0"/>
      <c r="FYN113" s="0"/>
      <c r="FYO113" s="0"/>
      <c r="FYP113" s="0"/>
      <c r="FYQ113" s="0"/>
      <c r="FYR113" s="0"/>
      <c r="FYS113" s="0"/>
      <c r="FYT113" s="0"/>
      <c r="FYU113" s="0"/>
      <c r="FYV113" s="0"/>
      <c r="FYW113" s="0"/>
      <c r="FYX113" s="0"/>
      <c r="FYY113" s="0"/>
      <c r="FYZ113" s="0"/>
      <c r="FZA113" s="0"/>
      <c r="FZB113" s="0"/>
      <c r="FZC113" s="0"/>
      <c r="FZD113" s="0"/>
      <c r="FZE113" s="0"/>
      <c r="FZF113" s="0"/>
      <c r="FZG113" s="0"/>
      <c r="FZH113" s="0"/>
      <c r="FZI113" s="0"/>
      <c r="FZJ113" s="0"/>
      <c r="FZK113" s="0"/>
      <c r="FZL113" s="0"/>
      <c r="FZM113" s="0"/>
      <c r="FZN113" s="0"/>
      <c r="FZO113" s="0"/>
      <c r="FZP113" s="0"/>
      <c r="FZQ113" s="0"/>
      <c r="FZR113" s="0"/>
      <c r="FZS113" s="0"/>
      <c r="FZT113" s="0"/>
      <c r="FZU113" s="0"/>
      <c r="FZV113" s="0"/>
      <c r="FZW113" s="0"/>
      <c r="FZX113" s="0"/>
      <c r="FZY113" s="0"/>
      <c r="FZZ113" s="0"/>
      <c r="GAA113" s="0"/>
      <c r="GAB113" s="0"/>
      <c r="GAC113" s="0"/>
      <c r="GAD113" s="0"/>
      <c r="GAE113" s="0"/>
      <c r="GAF113" s="0"/>
      <c r="GAG113" s="0"/>
      <c r="GAH113" s="0"/>
      <c r="GAI113" s="0"/>
      <c r="GAJ113" s="0"/>
      <c r="GAK113" s="0"/>
      <c r="GAL113" s="0"/>
      <c r="GAM113" s="0"/>
      <c r="GAN113" s="0"/>
      <c r="GAO113" s="0"/>
      <c r="GAP113" s="0"/>
      <c r="GAQ113" s="0"/>
      <c r="GAR113" s="0"/>
      <c r="GAS113" s="0"/>
      <c r="GAT113" s="0"/>
      <c r="GAU113" s="0"/>
      <c r="GAV113" s="0"/>
      <c r="GAW113" s="0"/>
      <c r="GAX113" s="0"/>
      <c r="GAY113" s="0"/>
      <c r="GAZ113" s="0"/>
      <c r="GBA113" s="0"/>
      <c r="GBB113" s="0"/>
      <c r="GBC113" s="0"/>
      <c r="GBD113" s="0"/>
      <c r="GBE113" s="0"/>
      <c r="GBF113" s="0"/>
      <c r="GBG113" s="0"/>
      <c r="GBH113" s="0"/>
      <c r="GBI113" s="0"/>
      <c r="GBJ113" s="0"/>
      <c r="GBK113" s="0"/>
      <c r="GBL113" s="0"/>
      <c r="GBM113" s="0"/>
      <c r="GBN113" s="0"/>
      <c r="GBO113" s="0"/>
      <c r="GBP113" s="0"/>
      <c r="GBQ113" s="0"/>
      <c r="GBR113" s="0"/>
      <c r="GBS113" s="0"/>
      <c r="GBT113" s="0"/>
      <c r="GBU113" s="0"/>
      <c r="GBV113" s="0"/>
      <c r="GBW113" s="0"/>
      <c r="GBX113" s="0"/>
      <c r="GBY113" s="0"/>
      <c r="GBZ113" s="0"/>
      <c r="GCA113" s="0"/>
      <c r="GCB113" s="0"/>
      <c r="GCC113" s="0"/>
      <c r="GCD113" s="0"/>
      <c r="GCE113" s="0"/>
      <c r="GCF113" s="0"/>
      <c r="GCG113" s="0"/>
      <c r="GCH113" s="0"/>
      <c r="GCI113" s="0"/>
      <c r="GCJ113" s="0"/>
      <c r="GCK113" s="0"/>
      <c r="GCL113" s="0"/>
      <c r="GCM113" s="0"/>
      <c r="GCN113" s="0"/>
      <c r="GCO113" s="0"/>
      <c r="GCP113" s="0"/>
      <c r="GCQ113" s="0"/>
      <c r="GCR113" s="0"/>
      <c r="GCS113" s="0"/>
      <c r="GCT113" s="0"/>
      <c r="GCU113" s="0"/>
      <c r="GCV113" s="0"/>
      <c r="GCW113" s="0"/>
      <c r="GCX113" s="0"/>
      <c r="GCY113" s="0"/>
      <c r="GCZ113" s="0"/>
      <c r="GDA113" s="0"/>
      <c r="GDB113" s="0"/>
      <c r="GDC113" s="0"/>
      <c r="GDD113" s="0"/>
      <c r="GDE113" s="0"/>
      <c r="GDF113" s="0"/>
      <c r="GDG113" s="0"/>
      <c r="GDH113" s="0"/>
      <c r="GDI113" s="0"/>
      <c r="GDJ113" s="0"/>
      <c r="GDK113" s="0"/>
      <c r="GDL113" s="0"/>
      <c r="GDM113" s="0"/>
      <c r="GDN113" s="0"/>
      <c r="GDO113" s="0"/>
      <c r="GDP113" s="0"/>
      <c r="GDQ113" s="0"/>
      <c r="GDR113" s="0"/>
      <c r="GDS113" s="0"/>
      <c r="GDT113" s="0"/>
      <c r="GDU113" s="0"/>
      <c r="GDV113" s="0"/>
      <c r="GDW113" s="0"/>
      <c r="GDX113" s="0"/>
      <c r="GDY113" s="0"/>
      <c r="GDZ113" s="0"/>
      <c r="GEA113" s="0"/>
      <c r="GEB113" s="0"/>
      <c r="GEC113" s="0"/>
      <c r="GED113" s="0"/>
      <c r="GEE113" s="0"/>
      <c r="GEF113" s="0"/>
      <c r="GEG113" s="0"/>
      <c r="GEH113" s="0"/>
      <c r="GEI113" s="0"/>
      <c r="GEJ113" s="0"/>
      <c r="GEK113" s="0"/>
      <c r="GEL113" s="0"/>
      <c r="GEM113" s="0"/>
      <c r="GEN113" s="0"/>
      <c r="GEO113" s="0"/>
      <c r="GEP113" s="0"/>
      <c r="GEQ113" s="0"/>
      <c r="GER113" s="0"/>
      <c r="GES113" s="0"/>
      <c r="GET113" s="0"/>
      <c r="GEU113" s="0"/>
      <c r="GEV113" s="0"/>
      <c r="GEW113" s="0"/>
      <c r="GEX113" s="0"/>
      <c r="GEY113" s="0"/>
      <c r="GEZ113" s="0"/>
      <c r="GFA113" s="0"/>
      <c r="GFB113" s="0"/>
      <c r="GFC113" s="0"/>
      <c r="GFD113" s="0"/>
      <c r="GFE113" s="0"/>
      <c r="GFF113" s="0"/>
      <c r="GFG113" s="0"/>
      <c r="GFH113" s="0"/>
      <c r="GFI113" s="0"/>
      <c r="GFJ113" s="0"/>
      <c r="GFK113" s="0"/>
      <c r="GFL113" s="0"/>
      <c r="GFM113" s="0"/>
      <c r="GFN113" s="0"/>
      <c r="GFO113" s="0"/>
      <c r="GFP113" s="0"/>
      <c r="GFQ113" s="0"/>
      <c r="GFR113" s="0"/>
      <c r="GFS113" s="0"/>
      <c r="GFT113" s="0"/>
      <c r="GFU113" s="0"/>
      <c r="GFV113" s="0"/>
      <c r="GFW113" s="0"/>
      <c r="GFX113" s="0"/>
      <c r="GFY113" s="0"/>
      <c r="GFZ113" s="0"/>
      <c r="GGA113" s="0"/>
      <c r="GGB113" s="0"/>
      <c r="GGC113" s="0"/>
      <c r="GGD113" s="0"/>
      <c r="GGE113" s="0"/>
      <c r="GGF113" s="0"/>
      <c r="GGG113" s="0"/>
      <c r="GGH113" s="0"/>
      <c r="GGI113" s="0"/>
      <c r="GGJ113" s="0"/>
      <c r="GGK113" s="0"/>
      <c r="GGL113" s="0"/>
      <c r="GGM113" s="0"/>
      <c r="GGN113" s="0"/>
      <c r="GGO113" s="0"/>
      <c r="GGP113" s="0"/>
      <c r="GGQ113" s="0"/>
      <c r="GGR113" s="0"/>
      <c r="GGS113" s="0"/>
      <c r="GGT113" s="0"/>
      <c r="GGU113" s="0"/>
      <c r="GGV113" s="0"/>
      <c r="GGW113" s="0"/>
      <c r="GGX113" s="0"/>
      <c r="GGY113" s="0"/>
      <c r="GGZ113" s="0"/>
      <c r="GHA113" s="0"/>
      <c r="GHB113" s="0"/>
      <c r="GHC113" s="0"/>
      <c r="GHD113" s="0"/>
      <c r="GHE113" s="0"/>
      <c r="GHF113" s="0"/>
      <c r="GHG113" s="0"/>
      <c r="GHH113" s="0"/>
      <c r="GHI113" s="0"/>
      <c r="GHJ113" s="0"/>
      <c r="GHK113" s="0"/>
      <c r="GHL113" s="0"/>
      <c r="GHM113" s="0"/>
      <c r="GHN113" s="0"/>
      <c r="GHO113" s="0"/>
      <c r="GHP113" s="0"/>
      <c r="GHQ113" s="0"/>
      <c r="GHR113" s="0"/>
      <c r="GHS113" s="0"/>
      <c r="GHT113" s="0"/>
      <c r="GHU113" s="0"/>
      <c r="GHV113" s="0"/>
      <c r="GHW113" s="0"/>
      <c r="GHX113" s="0"/>
      <c r="GHY113" s="0"/>
      <c r="GHZ113" s="0"/>
      <c r="GIA113" s="0"/>
      <c r="GIB113" s="0"/>
      <c r="GIC113" s="0"/>
      <c r="GID113" s="0"/>
      <c r="GIE113" s="0"/>
      <c r="GIF113" s="0"/>
      <c r="GIG113" s="0"/>
      <c r="GIH113" s="0"/>
      <c r="GII113" s="0"/>
      <c r="GIJ113" s="0"/>
      <c r="GIK113" s="0"/>
      <c r="GIL113" s="0"/>
      <c r="GIM113" s="0"/>
      <c r="GIN113" s="0"/>
      <c r="GIO113" s="0"/>
      <c r="GIP113" s="0"/>
      <c r="GIQ113" s="0"/>
      <c r="GIR113" s="0"/>
      <c r="GIS113" s="0"/>
      <c r="GIT113" s="0"/>
      <c r="GIU113" s="0"/>
      <c r="GIV113" s="0"/>
      <c r="GIW113" s="0"/>
      <c r="GIX113" s="0"/>
      <c r="GIY113" s="0"/>
      <c r="GIZ113" s="0"/>
      <c r="GJA113" s="0"/>
      <c r="GJB113" s="0"/>
      <c r="GJC113" s="0"/>
      <c r="GJD113" s="0"/>
      <c r="GJE113" s="0"/>
      <c r="GJF113" s="0"/>
      <c r="GJG113" s="0"/>
      <c r="GJH113" s="0"/>
      <c r="GJI113" s="0"/>
      <c r="GJJ113" s="0"/>
      <c r="GJK113" s="0"/>
      <c r="GJL113" s="0"/>
      <c r="GJM113" s="0"/>
      <c r="GJN113" s="0"/>
      <c r="GJO113" s="0"/>
      <c r="GJP113" s="0"/>
      <c r="GJQ113" s="0"/>
      <c r="GJR113" s="0"/>
      <c r="GJS113" s="0"/>
      <c r="GJT113" s="0"/>
      <c r="GJU113" s="0"/>
      <c r="GJV113" s="0"/>
      <c r="GJW113" s="0"/>
      <c r="GJX113" s="0"/>
      <c r="GJY113" s="0"/>
      <c r="GJZ113" s="0"/>
      <c r="GKA113" s="0"/>
      <c r="GKB113" s="0"/>
      <c r="GKC113" s="0"/>
      <c r="GKD113" s="0"/>
      <c r="GKE113" s="0"/>
      <c r="GKF113" s="0"/>
      <c r="GKG113" s="0"/>
      <c r="GKH113" s="0"/>
      <c r="GKI113" s="0"/>
      <c r="GKJ113" s="0"/>
      <c r="GKK113" s="0"/>
      <c r="GKL113" s="0"/>
      <c r="GKM113" s="0"/>
      <c r="GKN113" s="0"/>
      <c r="GKO113" s="0"/>
      <c r="GKP113" s="0"/>
      <c r="GKQ113" s="0"/>
      <c r="GKR113" s="0"/>
      <c r="GKS113" s="0"/>
      <c r="GKT113" s="0"/>
      <c r="GKU113" s="0"/>
      <c r="GKV113" s="0"/>
      <c r="GKW113" s="0"/>
      <c r="GKX113" s="0"/>
      <c r="GKY113" s="0"/>
      <c r="GKZ113" s="0"/>
      <c r="GLA113" s="0"/>
      <c r="GLB113" s="0"/>
      <c r="GLC113" s="0"/>
      <c r="GLD113" s="0"/>
      <c r="GLE113" s="0"/>
      <c r="GLF113" s="0"/>
      <c r="GLG113" s="0"/>
      <c r="GLH113" s="0"/>
      <c r="GLI113" s="0"/>
      <c r="GLJ113" s="0"/>
      <c r="GLK113" s="0"/>
      <c r="GLL113" s="0"/>
      <c r="GLM113" s="0"/>
      <c r="GLN113" s="0"/>
      <c r="GLO113" s="0"/>
      <c r="GLP113" s="0"/>
      <c r="GLQ113" s="0"/>
      <c r="GLR113" s="0"/>
      <c r="GLS113" s="0"/>
      <c r="GLT113" s="0"/>
      <c r="GLU113" s="0"/>
      <c r="GLV113" s="0"/>
      <c r="GLW113" s="0"/>
      <c r="GLX113" s="0"/>
      <c r="GLY113" s="0"/>
      <c r="GLZ113" s="0"/>
      <c r="GMA113" s="0"/>
      <c r="GMB113" s="0"/>
      <c r="GMC113" s="0"/>
      <c r="GMD113" s="0"/>
      <c r="GME113" s="0"/>
      <c r="GMF113" s="0"/>
      <c r="GMG113" s="0"/>
      <c r="GMH113" s="0"/>
      <c r="GMI113" s="0"/>
      <c r="GMJ113" s="0"/>
      <c r="GMK113" s="0"/>
      <c r="GML113" s="0"/>
      <c r="GMM113" s="0"/>
      <c r="GMN113" s="0"/>
      <c r="GMO113" s="0"/>
      <c r="GMP113" s="0"/>
      <c r="GMQ113" s="0"/>
      <c r="GMR113" s="0"/>
      <c r="GMS113" s="0"/>
      <c r="GMT113" s="0"/>
      <c r="GMU113" s="0"/>
      <c r="GMV113" s="0"/>
      <c r="GMW113" s="0"/>
      <c r="GMX113" s="0"/>
      <c r="GMY113" s="0"/>
      <c r="GMZ113" s="0"/>
      <c r="GNA113" s="0"/>
      <c r="GNB113" s="0"/>
      <c r="GNC113" s="0"/>
      <c r="GND113" s="0"/>
      <c r="GNE113" s="0"/>
      <c r="GNF113" s="0"/>
      <c r="GNG113" s="0"/>
      <c r="GNH113" s="0"/>
      <c r="GNI113" s="0"/>
      <c r="GNJ113" s="0"/>
      <c r="GNK113" s="0"/>
      <c r="GNL113" s="0"/>
      <c r="GNM113" s="0"/>
      <c r="GNN113" s="0"/>
      <c r="GNO113" s="0"/>
      <c r="GNP113" s="0"/>
      <c r="GNQ113" s="0"/>
      <c r="GNR113" s="0"/>
      <c r="GNS113" s="0"/>
      <c r="GNT113" s="0"/>
      <c r="GNU113" s="0"/>
      <c r="GNV113" s="0"/>
      <c r="GNW113" s="0"/>
      <c r="GNX113" s="0"/>
      <c r="GNY113" s="0"/>
      <c r="GNZ113" s="0"/>
      <c r="GOA113" s="0"/>
      <c r="GOB113" s="0"/>
      <c r="GOC113" s="0"/>
      <c r="GOD113" s="0"/>
      <c r="GOE113" s="0"/>
      <c r="GOF113" s="0"/>
      <c r="GOG113" s="0"/>
      <c r="GOH113" s="0"/>
      <c r="GOI113" s="0"/>
      <c r="GOJ113" s="0"/>
      <c r="GOK113" s="0"/>
      <c r="GOL113" s="0"/>
      <c r="GOM113" s="0"/>
      <c r="GON113" s="0"/>
      <c r="GOO113" s="0"/>
      <c r="GOP113" s="0"/>
      <c r="GOQ113" s="0"/>
      <c r="GOR113" s="0"/>
      <c r="GOS113" s="0"/>
      <c r="GOT113" s="0"/>
      <c r="GOU113" s="0"/>
      <c r="GOV113" s="0"/>
      <c r="GOW113" s="0"/>
      <c r="GOX113" s="0"/>
      <c r="GOY113" s="0"/>
      <c r="GOZ113" s="0"/>
      <c r="GPA113" s="0"/>
      <c r="GPB113" s="0"/>
      <c r="GPC113" s="0"/>
      <c r="GPD113" s="0"/>
      <c r="GPE113" s="0"/>
      <c r="GPF113" s="0"/>
      <c r="GPG113" s="0"/>
      <c r="GPH113" s="0"/>
      <c r="GPI113" s="0"/>
      <c r="GPJ113" s="0"/>
      <c r="GPK113" s="0"/>
      <c r="GPL113" s="0"/>
      <c r="GPM113" s="0"/>
      <c r="GPN113" s="0"/>
      <c r="GPO113" s="0"/>
      <c r="GPP113" s="0"/>
      <c r="GPQ113" s="0"/>
      <c r="GPR113" s="0"/>
      <c r="GPS113" s="0"/>
      <c r="GPT113" s="0"/>
      <c r="GPU113" s="0"/>
      <c r="GPV113" s="0"/>
      <c r="GPW113" s="0"/>
      <c r="GPX113" s="0"/>
      <c r="GPY113" s="0"/>
      <c r="GPZ113" s="0"/>
      <c r="GQA113" s="0"/>
      <c r="GQB113" s="0"/>
      <c r="GQC113" s="0"/>
      <c r="GQD113" s="0"/>
      <c r="GQE113" s="0"/>
      <c r="GQF113" s="0"/>
      <c r="GQG113" s="0"/>
      <c r="GQH113" s="0"/>
      <c r="GQI113" s="0"/>
      <c r="GQJ113" s="0"/>
      <c r="GQK113" s="0"/>
      <c r="GQL113" s="0"/>
      <c r="GQM113" s="0"/>
      <c r="GQN113" s="0"/>
      <c r="GQO113" s="0"/>
      <c r="GQP113" s="0"/>
      <c r="GQQ113" s="0"/>
      <c r="GQR113" s="0"/>
      <c r="GQS113" s="0"/>
      <c r="GQT113" s="0"/>
      <c r="GQU113" s="0"/>
      <c r="GQV113" s="0"/>
      <c r="GQW113" s="0"/>
      <c r="GQX113" s="0"/>
      <c r="GQY113" s="0"/>
      <c r="GQZ113" s="0"/>
      <c r="GRA113" s="0"/>
      <c r="GRB113" s="0"/>
      <c r="GRC113" s="0"/>
      <c r="GRD113" s="0"/>
      <c r="GRE113" s="0"/>
      <c r="GRF113" s="0"/>
      <c r="GRG113" s="0"/>
      <c r="GRH113" s="0"/>
      <c r="GRI113" s="0"/>
      <c r="GRJ113" s="0"/>
      <c r="GRK113" s="0"/>
      <c r="GRL113" s="0"/>
      <c r="GRM113" s="0"/>
      <c r="GRN113" s="0"/>
      <c r="GRO113" s="0"/>
      <c r="GRP113" s="0"/>
      <c r="GRQ113" s="0"/>
      <c r="GRR113" s="0"/>
      <c r="GRS113" s="0"/>
      <c r="GRT113" s="0"/>
      <c r="GRU113" s="0"/>
      <c r="GRV113" s="0"/>
      <c r="GRW113" s="0"/>
      <c r="GRX113" s="0"/>
      <c r="GRY113" s="0"/>
      <c r="GRZ113" s="0"/>
      <c r="GSA113" s="0"/>
      <c r="GSB113" s="0"/>
      <c r="GSC113" s="0"/>
      <c r="GSD113" s="0"/>
      <c r="GSE113" s="0"/>
      <c r="GSF113" s="0"/>
      <c r="GSG113" s="0"/>
      <c r="GSH113" s="0"/>
      <c r="GSI113" s="0"/>
      <c r="GSJ113" s="0"/>
      <c r="GSK113" s="0"/>
      <c r="GSL113" s="0"/>
      <c r="GSM113" s="0"/>
      <c r="GSN113" s="0"/>
      <c r="GSO113" s="0"/>
      <c r="GSP113" s="0"/>
      <c r="GSQ113" s="0"/>
      <c r="GSR113" s="0"/>
      <c r="GSS113" s="0"/>
      <c r="GST113" s="0"/>
      <c r="GSU113" s="0"/>
      <c r="GSV113" s="0"/>
      <c r="GSW113" s="0"/>
      <c r="GSX113" s="0"/>
      <c r="GSY113" s="0"/>
      <c r="GSZ113" s="0"/>
      <c r="GTA113" s="0"/>
      <c r="GTB113" s="0"/>
      <c r="GTC113" s="0"/>
      <c r="GTD113" s="0"/>
      <c r="GTE113" s="0"/>
      <c r="GTF113" s="0"/>
      <c r="GTG113" s="0"/>
      <c r="GTH113" s="0"/>
      <c r="GTI113" s="0"/>
      <c r="GTJ113" s="0"/>
      <c r="GTK113" s="0"/>
      <c r="GTL113" s="0"/>
      <c r="GTM113" s="0"/>
      <c r="GTN113" s="0"/>
      <c r="GTO113" s="0"/>
      <c r="GTP113" s="0"/>
      <c r="GTQ113" s="0"/>
      <c r="GTR113" s="0"/>
      <c r="GTS113" s="0"/>
      <c r="GTT113" s="0"/>
      <c r="GTU113" s="0"/>
      <c r="GTV113" s="0"/>
      <c r="GTW113" s="0"/>
      <c r="GTX113" s="0"/>
      <c r="GTY113" s="0"/>
      <c r="GTZ113" s="0"/>
      <c r="GUA113" s="0"/>
      <c r="GUB113" s="0"/>
      <c r="GUC113" s="0"/>
      <c r="GUD113" s="0"/>
      <c r="GUE113" s="0"/>
      <c r="GUF113" s="0"/>
      <c r="GUG113" s="0"/>
      <c r="GUH113" s="0"/>
      <c r="GUI113" s="0"/>
      <c r="GUJ113" s="0"/>
      <c r="GUK113" s="0"/>
      <c r="GUL113" s="0"/>
      <c r="GUM113" s="0"/>
      <c r="GUN113" s="0"/>
      <c r="GUO113" s="0"/>
      <c r="GUP113" s="0"/>
      <c r="GUQ113" s="0"/>
      <c r="GUR113" s="0"/>
      <c r="GUS113" s="0"/>
      <c r="GUT113" s="0"/>
      <c r="GUU113" s="0"/>
      <c r="GUV113" s="0"/>
      <c r="GUW113" s="0"/>
      <c r="GUX113" s="0"/>
      <c r="GUY113" s="0"/>
      <c r="GUZ113" s="0"/>
      <c r="GVA113" s="0"/>
      <c r="GVB113" s="0"/>
      <c r="GVC113" s="0"/>
      <c r="GVD113" s="0"/>
      <c r="GVE113" s="0"/>
      <c r="GVF113" s="0"/>
      <c r="GVG113" s="0"/>
      <c r="GVH113" s="0"/>
      <c r="GVI113" s="0"/>
      <c r="GVJ113" s="0"/>
      <c r="GVK113" s="0"/>
      <c r="GVL113" s="0"/>
      <c r="GVM113" s="0"/>
      <c r="GVN113" s="0"/>
      <c r="GVO113" s="0"/>
      <c r="GVP113" s="0"/>
      <c r="GVQ113" s="0"/>
      <c r="GVR113" s="0"/>
      <c r="GVS113" s="0"/>
      <c r="GVT113" s="0"/>
      <c r="GVU113" s="0"/>
      <c r="GVV113" s="0"/>
      <c r="GVW113" s="0"/>
      <c r="GVX113" s="0"/>
      <c r="GVY113" s="0"/>
      <c r="GVZ113" s="0"/>
      <c r="GWA113" s="0"/>
      <c r="GWB113" s="0"/>
      <c r="GWC113" s="0"/>
      <c r="GWD113" s="0"/>
      <c r="GWE113" s="0"/>
      <c r="GWF113" s="0"/>
      <c r="GWG113" s="0"/>
      <c r="GWH113" s="0"/>
      <c r="GWI113" s="0"/>
      <c r="GWJ113" s="0"/>
      <c r="GWK113" s="0"/>
      <c r="GWL113" s="0"/>
      <c r="GWM113" s="0"/>
      <c r="GWN113" s="0"/>
      <c r="GWO113" s="0"/>
      <c r="GWP113" s="0"/>
      <c r="GWQ113" s="0"/>
      <c r="GWR113" s="0"/>
      <c r="GWS113" s="0"/>
      <c r="GWT113" s="0"/>
      <c r="GWU113" s="0"/>
      <c r="GWV113" s="0"/>
      <c r="GWW113" s="0"/>
      <c r="GWX113" s="0"/>
      <c r="GWY113" s="0"/>
      <c r="GWZ113" s="0"/>
      <c r="GXA113" s="0"/>
      <c r="GXB113" s="0"/>
      <c r="GXC113" s="0"/>
      <c r="GXD113" s="0"/>
      <c r="GXE113" s="0"/>
      <c r="GXF113" s="0"/>
      <c r="GXG113" s="0"/>
      <c r="GXH113" s="0"/>
      <c r="GXI113" s="0"/>
      <c r="GXJ113" s="0"/>
      <c r="GXK113" s="0"/>
      <c r="GXL113" s="0"/>
      <c r="GXM113" s="0"/>
      <c r="GXN113" s="0"/>
      <c r="GXO113" s="0"/>
      <c r="GXP113" s="0"/>
      <c r="GXQ113" s="0"/>
      <c r="GXR113" s="0"/>
      <c r="GXS113" s="0"/>
      <c r="GXT113" s="0"/>
      <c r="GXU113" s="0"/>
      <c r="GXV113" s="0"/>
      <c r="GXW113" s="0"/>
      <c r="GXX113" s="0"/>
      <c r="GXY113" s="0"/>
      <c r="GXZ113" s="0"/>
      <c r="GYA113" s="0"/>
      <c r="GYB113" s="0"/>
      <c r="GYC113" s="0"/>
      <c r="GYD113" s="0"/>
      <c r="GYE113" s="0"/>
      <c r="GYF113" s="0"/>
      <c r="GYG113" s="0"/>
      <c r="GYH113" s="0"/>
      <c r="GYI113" s="0"/>
      <c r="GYJ113" s="0"/>
      <c r="GYK113" s="0"/>
      <c r="GYL113" s="0"/>
      <c r="GYM113" s="0"/>
      <c r="GYN113" s="0"/>
      <c r="GYO113" s="0"/>
      <c r="GYP113" s="0"/>
      <c r="GYQ113" s="0"/>
      <c r="GYR113" s="0"/>
      <c r="GYS113" s="0"/>
      <c r="GYT113" s="0"/>
      <c r="GYU113" s="0"/>
      <c r="GYV113" s="0"/>
      <c r="GYW113" s="0"/>
      <c r="GYX113" s="0"/>
      <c r="GYY113" s="0"/>
      <c r="GYZ113" s="0"/>
      <c r="GZA113" s="0"/>
      <c r="GZB113" s="0"/>
      <c r="GZC113" s="0"/>
      <c r="GZD113" s="0"/>
      <c r="GZE113" s="0"/>
      <c r="GZF113" s="0"/>
      <c r="GZG113" s="0"/>
      <c r="GZH113" s="0"/>
      <c r="GZI113" s="0"/>
      <c r="GZJ113" s="0"/>
      <c r="GZK113" s="0"/>
      <c r="GZL113" s="0"/>
      <c r="GZM113" s="0"/>
      <c r="GZN113" s="0"/>
      <c r="GZO113" s="0"/>
      <c r="GZP113" s="0"/>
      <c r="GZQ113" s="0"/>
      <c r="GZR113" s="0"/>
      <c r="GZS113" s="0"/>
      <c r="GZT113" s="0"/>
      <c r="GZU113" s="0"/>
      <c r="GZV113" s="0"/>
      <c r="GZW113" s="0"/>
      <c r="GZX113" s="0"/>
      <c r="GZY113" s="0"/>
      <c r="GZZ113" s="0"/>
      <c r="HAA113" s="0"/>
      <c r="HAB113" s="0"/>
      <c r="HAC113" s="0"/>
      <c r="HAD113" s="0"/>
      <c r="HAE113" s="0"/>
      <c r="HAF113" s="0"/>
      <c r="HAG113" s="0"/>
      <c r="HAH113" s="0"/>
      <c r="HAI113" s="0"/>
      <c r="HAJ113" s="0"/>
      <c r="HAK113" s="0"/>
      <c r="HAL113" s="0"/>
      <c r="HAM113" s="0"/>
      <c r="HAN113" s="0"/>
      <c r="HAO113" s="0"/>
      <c r="HAP113" s="0"/>
      <c r="HAQ113" s="0"/>
      <c r="HAR113" s="0"/>
      <c r="HAS113" s="0"/>
      <c r="HAT113" s="0"/>
      <c r="HAU113" s="0"/>
      <c r="HAV113" s="0"/>
      <c r="HAW113" s="0"/>
      <c r="HAX113" s="0"/>
      <c r="HAY113" s="0"/>
      <c r="HAZ113" s="0"/>
      <c r="HBA113" s="0"/>
      <c r="HBB113" s="0"/>
      <c r="HBC113" s="0"/>
      <c r="HBD113" s="0"/>
      <c r="HBE113" s="0"/>
      <c r="HBF113" s="0"/>
      <c r="HBG113" s="0"/>
      <c r="HBH113" s="0"/>
      <c r="HBI113" s="0"/>
      <c r="HBJ113" s="0"/>
      <c r="HBK113" s="0"/>
      <c r="HBL113" s="0"/>
      <c r="HBM113" s="0"/>
      <c r="HBN113" s="0"/>
      <c r="HBO113" s="0"/>
      <c r="HBP113" s="0"/>
      <c r="HBQ113" s="0"/>
      <c r="HBR113" s="0"/>
      <c r="HBS113" s="0"/>
      <c r="HBT113" s="0"/>
      <c r="HBU113" s="0"/>
      <c r="HBV113" s="0"/>
      <c r="HBW113" s="0"/>
      <c r="HBX113" s="0"/>
      <c r="HBY113" s="0"/>
      <c r="HBZ113" s="0"/>
      <c r="HCA113" s="0"/>
      <c r="HCB113" s="0"/>
      <c r="HCC113" s="0"/>
      <c r="HCD113" s="0"/>
      <c r="HCE113" s="0"/>
      <c r="HCF113" s="0"/>
      <c r="HCG113" s="0"/>
      <c r="HCH113" s="0"/>
      <c r="HCI113" s="0"/>
      <c r="HCJ113" s="0"/>
      <c r="HCK113" s="0"/>
      <c r="HCL113" s="0"/>
      <c r="HCM113" s="0"/>
      <c r="HCN113" s="0"/>
      <c r="HCO113" s="0"/>
      <c r="HCP113" s="0"/>
      <c r="HCQ113" s="0"/>
      <c r="HCR113" s="0"/>
      <c r="HCS113" s="0"/>
      <c r="HCT113" s="0"/>
      <c r="HCU113" s="0"/>
      <c r="HCV113" s="0"/>
      <c r="HCW113" s="0"/>
      <c r="HCX113" s="0"/>
      <c r="HCY113" s="0"/>
      <c r="HCZ113" s="0"/>
      <c r="HDA113" s="0"/>
      <c r="HDB113" s="0"/>
      <c r="HDC113" s="0"/>
      <c r="HDD113" s="0"/>
      <c r="HDE113" s="0"/>
      <c r="HDF113" s="0"/>
      <c r="HDG113" s="0"/>
      <c r="HDH113" s="0"/>
      <c r="HDI113" s="0"/>
      <c r="HDJ113" s="0"/>
      <c r="HDK113" s="0"/>
      <c r="HDL113" s="0"/>
      <c r="HDM113" s="0"/>
      <c r="HDN113" s="0"/>
      <c r="HDO113" s="0"/>
      <c r="HDP113" s="0"/>
      <c r="HDQ113" s="0"/>
      <c r="HDR113" s="0"/>
      <c r="HDS113" s="0"/>
      <c r="HDT113" s="0"/>
      <c r="HDU113" s="0"/>
      <c r="HDV113" s="0"/>
      <c r="HDW113" s="0"/>
      <c r="HDX113" s="0"/>
      <c r="HDY113" s="0"/>
      <c r="HDZ113" s="0"/>
      <c r="HEA113" s="0"/>
      <c r="HEB113" s="0"/>
      <c r="HEC113" s="0"/>
      <c r="HED113" s="0"/>
      <c r="HEE113" s="0"/>
      <c r="HEF113" s="0"/>
      <c r="HEG113" s="0"/>
      <c r="HEH113" s="0"/>
      <c r="HEI113" s="0"/>
      <c r="HEJ113" s="0"/>
      <c r="HEK113" s="0"/>
      <c r="HEL113" s="0"/>
      <c r="HEM113" s="0"/>
      <c r="HEN113" s="0"/>
      <c r="HEO113" s="0"/>
      <c r="HEP113" s="0"/>
      <c r="HEQ113" s="0"/>
      <c r="HER113" s="0"/>
      <c r="HES113" s="0"/>
      <c r="HET113" s="0"/>
      <c r="HEU113" s="0"/>
      <c r="HEV113" s="0"/>
      <c r="HEW113" s="0"/>
      <c r="HEX113" s="0"/>
      <c r="HEY113" s="0"/>
      <c r="HEZ113" s="0"/>
      <c r="HFA113" s="0"/>
      <c r="HFB113" s="0"/>
      <c r="HFC113" s="0"/>
      <c r="HFD113" s="0"/>
      <c r="HFE113" s="0"/>
      <c r="HFF113" s="0"/>
      <c r="HFG113" s="0"/>
      <c r="HFH113" s="0"/>
      <c r="HFI113" s="0"/>
      <c r="HFJ113" s="0"/>
      <c r="HFK113" s="0"/>
      <c r="HFL113" s="0"/>
      <c r="HFM113" s="0"/>
      <c r="HFN113" s="0"/>
      <c r="HFO113" s="0"/>
      <c r="HFP113" s="0"/>
      <c r="HFQ113" s="0"/>
      <c r="HFR113" s="0"/>
      <c r="HFS113" s="0"/>
      <c r="HFT113" s="0"/>
      <c r="HFU113" s="0"/>
      <c r="HFV113" s="0"/>
      <c r="HFW113" s="0"/>
      <c r="HFX113" s="0"/>
      <c r="HFY113" s="0"/>
      <c r="HFZ113" s="0"/>
      <c r="HGA113" s="0"/>
      <c r="HGB113" s="0"/>
      <c r="HGC113" s="0"/>
      <c r="HGD113" s="0"/>
      <c r="HGE113" s="0"/>
      <c r="HGF113" s="0"/>
      <c r="HGG113" s="0"/>
      <c r="HGH113" s="0"/>
      <c r="HGI113" s="0"/>
      <c r="HGJ113" s="0"/>
      <c r="HGK113" s="0"/>
      <c r="HGL113" s="0"/>
      <c r="HGM113" s="0"/>
      <c r="HGN113" s="0"/>
      <c r="HGO113" s="0"/>
      <c r="HGP113" s="0"/>
      <c r="HGQ113" s="0"/>
      <c r="HGR113" s="0"/>
      <c r="HGS113" s="0"/>
      <c r="HGT113" s="0"/>
      <c r="HGU113" s="0"/>
      <c r="HGV113" s="0"/>
      <c r="HGW113" s="0"/>
      <c r="HGX113" s="0"/>
      <c r="HGY113" s="0"/>
      <c r="HGZ113" s="0"/>
      <c r="HHA113" s="0"/>
      <c r="HHB113" s="0"/>
      <c r="HHC113" s="0"/>
      <c r="HHD113" s="0"/>
      <c r="HHE113" s="0"/>
      <c r="HHF113" s="0"/>
      <c r="HHG113" s="0"/>
      <c r="HHH113" s="0"/>
      <c r="HHI113" s="0"/>
      <c r="HHJ113" s="0"/>
      <c r="HHK113" s="0"/>
      <c r="HHL113" s="0"/>
      <c r="HHM113" s="0"/>
      <c r="HHN113" s="0"/>
      <c r="HHO113" s="0"/>
      <c r="HHP113" s="0"/>
      <c r="HHQ113" s="0"/>
      <c r="HHR113" s="0"/>
      <c r="HHS113" s="0"/>
      <c r="HHT113" s="0"/>
      <c r="HHU113" s="0"/>
      <c r="HHV113" s="0"/>
      <c r="HHW113" s="0"/>
      <c r="HHX113" s="0"/>
      <c r="HHY113" s="0"/>
      <c r="HHZ113" s="0"/>
      <c r="HIA113" s="0"/>
      <c r="HIB113" s="0"/>
      <c r="HIC113" s="0"/>
      <c r="HID113" s="0"/>
      <c r="HIE113" s="0"/>
      <c r="HIF113" s="0"/>
      <c r="HIG113" s="0"/>
      <c r="HIH113" s="0"/>
      <c r="HII113" s="0"/>
      <c r="HIJ113" s="0"/>
      <c r="HIK113" s="0"/>
      <c r="HIL113" s="0"/>
      <c r="HIM113" s="0"/>
      <c r="HIN113" s="0"/>
      <c r="HIO113" s="0"/>
      <c r="HIP113" s="0"/>
      <c r="HIQ113" s="0"/>
      <c r="HIR113" s="0"/>
      <c r="HIS113" s="0"/>
      <c r="HIT113" s="0"/>
      <c r="HIU113" s="0"/>
      <c r="HIV113" s="0"/>
      <c r="HIW113" s="0"/>
      <c r="HIX113" s="0"/>
      <c r="HIY113" s="0"/>
      <c r="HIZ113" s="0"/>
      <c r="HJA113" s="0"/>
      <c r="HJB113" s="0"/>
      <c r="HJC113" s="0"/>
      <c r="HJD113" s="0"/>
      <c r="HJE113" s="0"/>
      <c r="HJF113" s="0"/>
      <c r="HJG113" s="0"/>
      <c r="HJH113" s="0"/>
      <c r="HJI113" s="0"/>
      <c r="HJJ113" s="0"/>
      <c r="HJK113" s="0"/>
      <c r="HJL113" s="0"/>
      <c r="HJM113" s="0"/>
      <c r="HJN113" s="0"/>
      <c r="HJO113" s="0"/>
      <c r="HJP113" s="0"/>
      <c r="HJQ113" s="0"/>
      <c r="HJR113" s="0"/>
      <c r="HJS113" s="0"/>
      <c r="HJT113" s="0"/>
      <c r="HJU113" s="0"/>
      <c r="HJV113" s="0"/>
      <c r="HJW113" s="0"/>
      <c r="HJX113" s="0"/>
      <c r="HJY113" s="0"/>
      <c r="HJZ113" s="0"/>
      <c r="HKA113" s="0"/>
      <c r="HKB113" s="0"/>
      <c r="HKC113" s="0"/>
      <c r="HKD113" s="0"/>
      <c r="HKE113" s="0"/>
      <c r="HKF113" s="0"/>
      <c r="HKG113" s="0"/>
      <c r="HKH113" s="0"/>
      <c r="HKI113" s="0"/>
      <c r="HKJ113" s="0"/>
      <c r="HKK113" s="0"/>
      <c r="HKL113" s="0"/>
      <c r="HKM113" s="0"/>
      <c r="HKN113" s="0"/>
      <c r="HKO113" s="0"/>
      <c r="HKP113" s="0"/>
      <c r="HKQ113" s="0"/>
      <c r="HKR113" s="0"/>
      <c r="HKS113" s="0"/>
      <c r="HKT113" s="0"/>
      <c r="HKU113" s="0"/>
      <c r="HKV113" s="0"/>
      <c r="HKW113" s="0"/>
      <c r="HKX113" s="0"/>
      <c r="HKY113" s="0"/>
      <c r="HKZ113" s="0"/>
      <c r="HLA113" s="0"/>
      <c r="HLB113" s="0"/>
      <c r="HLC113" s="0"/>
      <c r="HLD113" s="0"/>
      <c r="HLE113" s="0"/>
      <c r="HLF113" s="0"/>
      <c r="HLG113" s="0"/>
      <c r="HLH113" s="0"/>
      <c r="HLI113" s="0"/>
      <c r="HLJ113" s="0"/>
      <c r="HLK113" s="0"/>
      <c r="HLL113" s="0"/>
      <c r="HLM113" s="0"/>
      <c r="HLN113" s="0"/>
      <c r="HLO113" s="0"/>
      <c r="HLP113" s="0"/>
      <c r="HLQ113" s="0"/>
      <c r="HLR113" s="0"/>
      <c r="HLS113" s="0"/>
      <c r="HLT113" s="0"/>
      <c r="HLU113" s="0"/>
      <c r="HLV113" s="0"/>
      <c r="HLW113" s="0"/>
      <c r="HLX113" s="0"/>
      <c r="HLY113" s="0"/>
      <c r="HLZ113" s="0"/>
      <c r="HMA113" s="0"/>
      <c r="HMB113" s="0"/>
      <c r="HMC113" s="0"/>
      <c r="HMD113" s="0"/>
      <c r="HME113" s="0"/>
      <c r="HMF113" s="0"/>
      <c r="HMG113" s="0"/>
      <c r="HMH113" s="0"/>
      <c r="HMI113" s="0"/>
      <c r="HMJ113" s="0"/>
      <c r="HMK113" s="0"/>
      <c r="HML113" s="0"/>
      <c r="HMM113" s="0"/>
      <c r="HMN113" s="0"/>
      <c r="HMO113" s="0"/>
      <c r="HMP113" s="0"/>
      <c r="HMQ113" s="0"/>
      <c r="HMR113" s="0"/>
      <c r="HMS113" s="0"/>
      <c r="HMT113" s="0"/>
      <c r="HMU113" s="0"/>
      <c r="HMV113" s="0"/>
      <c r="HMW113" s="0"/>
      <c r="HMX113" s="0"/>
      <c r="HMY113" s="0"/>
      <c r="HMZ113" s="0"/>
      <c r="HNA113" s="0"/>
      <c r="HNB113" s="0"/>
      <c r="HNC113" s="0"/>
      <c r="HND113" s="0"/>
      <c r="HNE113" s="0"/>
      <c r="HNF113" s="0"/>
      <c r="HNG113" s="0"/>
      <c r="HNH113" s="0"/>
      <c r="HNI113" s="0"/>
      <c r="HNJ113" s="0"/>
      <c r="HNK113" s="0"/>
      <c r="HNL113" s="0"/>
      <c r="HNM113" s="0"/>
      <c r="HNN113" s="0"/>
      <c r="HNO113" s="0"/>
      <c r="HNP113" s="0"/>
      <c r="HNQ113" s="0"/>
      <c r="HNR113" s="0"/>
      <c r="HNS113" s="0"/>
      <c r="HNT113" s="0"/>
      <c r="HNU113" s="0"/>
      <c r="HNV113" s="0"/>
      <c r="HNW113" s="0"/>
      <c r="HNX113" s="0"/>
      <c r="HNY113" s="0"/>
      <c r="HNZ113" s="0"/>
      <c r="HOA113" s="0"/>
      <c r="HOB113" s="0"/>
      <c r="HOC113" s="0"/>
      <c r="HOD113" s="0"/>
      <c r="HOE113" s="0"/>
      <c r="HOF113" s="0"/>
      <c r="HOG113" s="0"/>
      <c r="HOH113" s="0"/>
      <c r="HOI113" s="0"/>
      <c r="HOJ113" s="0"/>
      <c r="HOK113" s="0"/>
      <c r="HOL113" s="0"/>
      <c r="HOM113" s="0"/>
      <c r="HON113" s="0"/>
      <c r="HOO113" s="0"/>
      <c r="HOP113" s="0"/>
      <c r="HOQ113" s="0"/>
      <c r="HOR113" s="0"/>
      <c r="HOS113" s="0"/>
      <c r="HOT113" s="0"/>
      <c r="HOU113" s="0"/>
      <c r="HOV113" s="0"/>
      <c r="HOW113" s="0"/>
      <c r="HOX113" s="0"/>
      <c r="HOY113" s="0"/>
      <c r="HOZ113" s="0"/>
      <c r="HPA113" s="0"/>
      <c r="HPB113" s="0"/>
      <c r="HPC113" s="0"/>
      <c r="HPD113" s="0"/>
      <c r="HPE113" s="0"/>
      <c r="HPF113" s="0"/>
      <c r="HPG113" s="0"/>
      <c r="HPH113" s="0"/>
      <c r="HPI113" s="0"/>
      <c r="HPJ113" s="0"/>
      <c r="HPK113" s="0"/>
      <c r="HPL113" s="0"/>
      <c r="HPM113" s="0"/>
      <c r="HPN113" s="0"/>
      <c r="HPO113" s="0"/>
      <c r="HPP113" s="0"/>
      <c r="HPQ113" s="0"/>
      <c r="HPR113" s="0"/>
      <c r="HPS113" s="0"/>
      <c r="HPT113" s="0"/>
      <c r="HPU113" s="0"/>
      <c r="HPV113" s="0"/>
      <c r="HPW113" s="0"/>
      <c r="HPX113" s="0"/>
      <c r="HPY113" s="0"/>
      <c r="HPZ113" s="0"/>
      <c r="HQA113" s="0"/>
      <c r="HQB113" s="0"/>
      <c r="HQC113" s="0"/>
      <c r="HQD113" s="0"/>
      <c r="HQE113" s="0"/>
      <c r="HQF113" s="0"/>
      <c r="HQG113" s="0"/>
      <c r="HQH113" s="0"/>
      <c r="HQI113" s="0"/>
      <c r="HQJ113" s="0"/>
      <c r="HQK113" s="0"/>
      <c r="HQL113" s="0"/>
      <c r="HQM113" s="0"/>
      <c r="HQN113" s="0"/>
      <c r="HQO113" s="0"/>
      <c r="HQP113" s="0"/>
      <c r="HQQ113" s="0"/>
      <c r="HQR113" s="0"/>
      <c r="HQS113" s="0"/>
      <c r="HQT113" s="0"/>
      <c r="HQU113" s="0"/>
      <c r="HQV113" s="0"/>
      <c r="HQW113" s="0"/>
      <c r="HQX113" s="0"/>
      <c r="HQY113" s="0"/>
      <c r="HQZ113" s="0"/>
      <c r="HRA113" s="0"/>
      <c r="HRB113" s="0"/>
      <c r="HRC113" s="0"/>
      <c r="HRD113" s="0"/>
      <c r="HRE113" s="0"/>
      <c r="HRF113" s="0"/>
      <c r="HRG113" s="0"/>
      <c r="HRH113" s="0"/>
      <c r="HRI113" s="0"/>
      <c r="HRJ113" s="0"/>
      <c r="HRK113" s="0"/>
      <c r="HRL113" s="0"/>
      <c r="HRM113" s="0"/>
      <c r="HRN113" s="0"/>
      <c r="HRO113" s="0"/>
      <c r="HRP113" s="0"/>
      <c r="HRQ113" s="0"/>
      <c r="HRR113" s="0"/>
      <c r="HRS113" s="0"/>
      <c r="HRT113" s="0"/>
      <c r="HRU113" s="0"/>
      <c r="HRV113" s="0"/>
      <c r="HRW113" s="0"/>
      <c r="HRX113" s="0"/>
      <c r="HRY113" s="0"/>
      <c r="HRZ113" s="0"/>
      <c r="HSA113" s="0"/>
      <c r="HSB113" s="0"/>
      <c r="HSC113" s="0"/>
      <c r="HSD113" s="0"/>
      <c r="HSE113" s="0"/>
      <c r="HSF113" s="0"/>
      <c r="HSG113" s="0"/>
      <c r="HSH113" s="0"/>
      <c r="HSI113" s="0"/>
      <c r="HSJ113" s="0"/>
      <c r="HSK113" s="0"/>
      <c r="HSL113" s="0"/>
      <c r="HSM113" s="0"/>
      <c r="HSN113" s="0"/>
      <c r="HSO113" s="0"/>
      <c r="HSP113" s="0"/>
      <c r="HSQ113" s="0"/>
      <c r="HSR113" s="0"/>
      <c r="HSS113" s="0"/>
      <c r="HST113" s="0"/>
      <c r="HSU113" s="0"/>
      <c r="HSV113" s="0"/>
      <c r="HSW113" s="0"/>
      <c r="HSX113" s="0"/>
      <c r="HSY113" s="0"/>
      <c r="HSZ113" s="0"/>
      <c r="HTA113" s="0"/>
      <c r="HTB113" s="0"/>
      <c r="HTC113" s="0"/>
      <c r="HTD113" s="0"/>
      <c r="HTE113" s="0"/>
      <c r="HTF113" s="0"/>
      <c r="HTG113" s="0"/>
      <c r="HTH113" s="0"/>
      <c r="HTI113" s="0"/>
      <c r="HTJ113" s="0"/>
      <c r="HTK113" s="0"/>
      <c r="HTL113" s="0"/>
      <c r="HTM113" s="0"/>
      <c r="HTN113" s="0"/>
      <c r="HTO113" s="0"/>
      <c r="HTP113" s="0"/>
      <c r="HTQ113" s="0"/>
      <c r="HTR113" s="0"/>
      <c r="HTS113" s="0"/>
      <c r="HTT113" s="0"/>
      <c r="HTU113" s="0"/>
      <c r="HTV113" s="0"/>
      <c r="HTW113" s="0"/>
      <c r="HTX113" s="0"/>
      <c r="HTY113" s="0"/>
      <c r="HTZ113" s="0"/>
      <c r="HUA113" s="0"/>
      <c r="HUB113" s="0"/>
      <c r="HUC113" s="0"/>
      <c r="HUD113" s="0"/>
      <c r="HUE113" s="0"/>
      <c r="HUF113" s="0"/>
      <c r="HUG113" s="0"/>
      <c r="HUH113" s="0"/>
      <c r="HUI113" s="0"/>
      <c r="HUJ113" s="0"/>
      <c r="HUK113" s="0"/>
      <c r="HUL113" s="0"/>
      <c r="HUM113" s="0"/>
      <c r="HUN113" s="0"/>
      <c r="HUO113" s="0"/>
      <c r="HUP113" s="0"/>
      <c r="HUQ113" s="0"/>
      <c r="HUR113" s="0"/>
      <c r="HUS113" s="0"/>
      <c r="HUT113" s="0"/>
      <c r="HUU113" s="0"/>
      <c r="HUV113" s="0"/>
      <c r="HUW113" s="0"/>
      <c r="HUX113" s="0"/>
      <c r="HUY113" s="0"/>
      <c r="HUZ113" s="0"/>
      <c r="HVA113" s="0"/>
      <c r="HVB113" s="0"/>
      <c r="HVC113" s="0"/>
      <c r="HVD113" s="0"/>
      <c r="HVE113" s="0"/>
      <c r="HVF113" s="0"/>
      <c r="HVG113" s="0"/>
      <c r="HVH113" s="0"/>
      <c r="HVI113" s="0"/>
      <c r="HVJ113" s="0"/>
      <c r="HVK113" s="0"/>
      <c r="HVL113" s="0"/>
      <c r="HVM113" s="0"/>
      <c r="HVN113" s="0"/>
      <c r="HVO113" s="0"/>
      <c r="HVP113" s="0"/>
      <c r="HVQ113" s="0"/>
      <c r="HVR113" s="0"/>
      <c r="HVS113" s="0"/>
      <c r="HVT113" s="0"/>
      <c r="HVU113" s="0"/>
      <c r="HVV113" s="0"/>
      <c r="HVW113" s="0"/>
      <c r="HVX113" s="0"/>
      <c r="HVY113" s="0"/>
      <c r="HVZ113" s="0"/>
      <c r="HWA113" s="0"/>
      <c r="HWB113" s="0"/>
      <c r="HWC113" s="0"/>
      <c r="HWD113" s="0"/>
      <c r="HWE113" s="0"/>
      <c r="HWF113" s="0"/>
      <c r="HWG113" s="0"/>
      <c r="HWH113" s="0"/>
      <c r="HWI113" s="0"/>
      <c r="HWJ113" s="0"/>
      <c r="HWK113" s="0"/>
      <c r="HWL113" s="0"/>
      <c r="HWM113" s="0"/>
      <c r="HWN113" s="0"/>
      <c r="HWO113" s="0"/>
      <c r="HWP113" s="0"/>
      <c r="HWQ113" s="0"/>
      <c r="HWR113" s="0"/>
      <c r="HWS113" s="0"/>
      <c r="HWT113" s="0"/>
      <c r="HWU113" s="0"/>
      <c r="HWV113" s="0"/>
      <c r="HWW113" s="0"/>
      <c r="HWX113" s="0"/>
      <c r="HWY113" s="0"/>
      <c r="HWZ113" s="0"/>
      <c r="HXA113" s="0"/>
      <c r="HXB113" s="0"/>
      <c r="HXC113" s="0"/>
      <c r="HXD113" s="0"/>
      <c r="HXE113" s="0"/>
      <c r="HXF113" s="0"/>
      <c r="HXG113" s="0"/>
      <c r="HXH113" s="0"/>
      <c r="HXI113" s="0"/>
      <c r="HXJ113" s="0"/>
      <c r="HXK113" s="0"/>
      <c r="HXL113" s="0"/>
      <c r="HXM113" s="0"/>
      <c r="HXN113" s="0"/>
      <c r="HXO113" s="0"/>
      <c r="HXP113" s="0"/>
      <c r="HXQ113" s="0"/>
      <c r="HXR113" s="0"/>
      <c r="HXS113" s="0"/>
      <c r="HXT113" s="0"/>
      <c r="HXU113" s="0"/>
      <c r="HXV113" s="0"/>
      <c r="HXW113" s="0"/>
      <c r="HXX113" s="0"/>
      <c r="HXY113" s="0"/>
      <c r="HXZ113" s="0"/>
      <c r="HYA113" s="0"/>
      <c r="HYB113" s="0"/>
      <c r="HYC113" s="0"/>
      <c r="HYD113" s="0"/>
      <c r="HYE113" s="0"/>
      <c r="HYF113" s="0"/>
      <c r="HYG113" s="0"/>
      <c r="HYH113" s="0"/>
      <c r="HYI113" s="0"/>
      <c r="HYJ113" s="0"/>
      <c r="HYK113" s="0"/>
      <c r="HYL113" s="0"/>
      <c r="HYM113" s="0"/>
      <c r="HYN113" s="0"/>
      <c r="HYO113" s="0"/>
      <c r="HYP113" s="0"/>
      <c r="HYQ113" s="0"/>
      <c r="HYR113" s="0"/>
      <c r="HYS113" s="0"/>
      <c r="HYT113" s="0"/>
      <c r="HYU113" s="0"/>
      <c r="HYV113" s="0"/>
      <c r="HYW113" s="0"/>
      <c r="HYX113" s="0"/>
      <c r="HYY113" s="0"/>
      <c r="HYZ113" s="0"/>
      <c r="HZA113" s="0"/>
      <c r="HZB113" s="0"/>
      <c r="HZC113" s="0"/>
      <c r="HZD113" s="0"/>
      <c r="HZE113" s="0"/>
      <c r="HZF113" s="0"/>
      <c r="HZG113" s="0"/>
      <c r="HZH113" s="0"/>
      <c r="HZI113" s="0"/>
      <c r="HZJ113" s="0"/>
      <c r="HZK113" s="0"/>
      <c r="HZL113" s="0"/>
      <c r="HZM113" s="0"/>
      <c r="HZN113" s="0"/>
      <c r="HZO113" s="0"/>
      <c r="HZP113" s="0"/>
      <c r="HZQ113" s="0"/>
      <c r="HZR113" s="0"/>
      <c r="HZS113" s="0"/>
      <c r="HZT113" s="0"/>
      <c r="HZU113" s="0"/>
      <c r="HZV113" s="0"/>
      <c r="HZW113" s="0"/>
      <c r="HZX113" s="0"/>
      <c r="HZY113" s="0"/>
      <c r="HZZ113" s="0"/>
      <c r="IAA113" s="0"/>
      <c r="IAB113" s="0"/>
      <c r="IAC113" s="0"/>
      <c r="IAD113" s="0"/>
      <c r="IAE113" s="0"/>
      <c r="IAF113" s="0"/>
      <c r="IAG113" s="0"/>
      <c r="IAH113" s="0"/>
      <c r="IAI113" s="0"/>
      <c r="IAJ113" s="0"/>
      <c r="IAK113" s="0"/>
      <c r="IAL113" s="0"/>
      <c r="IAM113" s="0"/>
      <c r="IAN113" s="0"/>
      <c r="IAO113" s="0"/>
      <c r="IAP113" s="0"/>
      <c r="IAQ113" s="0"/>
      <c r="IAR113" s="0"/>
      <c r="IAS113" s="0"/>
      <c r="IAT113" s="0"/>
      <c r="IAU113" s="0"/>
      <c r="IAV113" s="0"/>
      <c r="IAW113" s="0"/>
      <c r="IAX113" s="0"/>
      <c r="IAY113" s="0"/>
      <c r="IAZ113" s="0"/>
      <c r="IBA113" s="0"/>
      <c r="IBB113" s="0"/>
      <c r="IBC113" s="0"/>
      <c r="IBD113" s="0"/>
      <c r="IBE113" s="0"/>
      <c r="IBF113" s="0"/>
      <c r="IBG113" s="0"/>
      <c r="IBH113" s="0"/>
      <c r="IBI113" s="0"/>
      <c r="IBJ113" s="0"/>
      <c r="IBK113" s="0"/>
      <c r="IBL113" s="0"/>
      <c r="IBM113" s="0"/>
      <c r="IBN113" s="0"/>
      <c r="IBO113" s="0"/>
      <c r="IBP113" s="0"/>
      <c r="IBQ113" s="0"/>
      <c r="IBR113" s="0"/>
      <c r="IBS113" s="0"/>
      <c r="IBT113" s="0"/>
      <c r="IBU113" s="0"/>
      <c r="IBV113" s="0"/>
      <c r="IBW113" s="0"/>
      <c r="IBX113" s="0"/>
      <c r="IBY113" s="0"/>
      <c r="IBZ113" s="0"/>
      <c r="ICA113" s="0"/>
      <c r="ICB113" s="0"/>
      <c r="ICC113" s="0"/>
      <c r="ICD113" s="0"/>
      <c r="ICE113" s="0"/>
      <c r="ICF113" s="0"/>
      <c r="ICG113" s="0"/>
      <c r="ICH113" s="0"/>
      <c r="ICI113" s="0"/>
      <c r="ICJ113" s="0"/>
      <c r="ICK113" s="0"/>
      <c r="ICL113" s="0"/>
      <c r="ICM113" s="0"/>
      <c r="ICN113" s="0"/>
      <c r="ICO113" s="0"/>
      <c r="ICP113" s="0"/>
      <c r="ICQ113" s="0"/>
      <c r="ICR113" s="0"/>
      <c r="ICS113" s="0"/>
      <c r="ICT113" s="0"/>
      <c r="ICU113" s="0"/>
      <c r="ICV113" s="0"/>
      <c r="ICW113" s="0"/>
      <c r="ICX113" s="0"/>
      <c r="ICY113" s="0"/>
      <c r="ICZ113" s="0"/>
      <c r="IDA113" s="0"/>
      <c r="IDB113" s="0"/>
      <c r="IDC113" s="0"/>
      <c r="IDD113" s="0"/>
      <c r="IDE113" s="0"/>
      <c r="IDF113" s="0"/>
      <c r="IDG113" s="0"/>
      <c r="IDH113" s="0"/>
      <c r="IDI113" s="0"/>
      <c r="IDJ113" s="0"/>
      <c r="IDK113" s="0"/>
      <c r="IDL113" s="0"/>
      <c r="IDM113" s="0"/>
      <c r="IDN113" s="0"/>
      <c r="IDO113" s="0"/>
      <c r="IDP113" s="0"/>
      <c r="IDQ113" s="0"/>
      <c r="IDR113" s="0"/>
      <c r="IDS113" s="0"/>
      <c r="IDT113" s="0"/>
      <c r="IDU113" s="0"/>
      <c r="IDV113" s="0"/>
      <c r="IDW113" s="0"/>
      <c r="IDX113" s="0"/>
      <c r="IDY113" s="0"/>
      <c r="IDZ113" s="0"/>
      <c r="IEA113" s="0"/>
      <c r="IEB113" s="0"/>
      <c r="IEC113" s="0"/>
      <c r="IED113" s="0"/>
      <c r="IEE113" s="0"/>
      <c r="IEF113" s="0"/>
      <c r="IEG113" s="0"/>
      <c r="IEH113" s="0"/>
      <c r="IEI113" s="0"/>
      <c r="IEJ113" s="0"/>
      <c r="IEK113" s="0"/>
      <c r="IEL113" s="0"/>
      <c r="IEM113" s="0"/>
      <c r="IEN113" s="0"/>
      <c r="IEO113" s="0"/>
      <c r="IEP113" s="0"/>
      <c r="IEQ113" s="0"/>
      <c r="IER113" s="0"/>
      <c r="IES113" s="0"/>
      <c r="IET113" s="0"/>
      <c r="IEU113" s="0"/>
      <c r="IEV113" s="0"/>
      <c r="IEW113" s="0"/>
      <c r="IEX113" s="0"/>
      <c r="IEY113" s="0"/>
      <c r="IEZ113" s="0"/>
      <c r="IFA113" s="0"/>
      <c r="IFB113" s="0"/>
      <c r="IFC113" s="0"/>
      <c r="IFD113" s="0"/>
      <c r="IFE113" s="0"/>
      <c r="IFF113" s="0"/>
      <c r="IFG113" s="0"/>
      <c r="IFH113" s="0"/>
      <c r="IFI113" s="0"/>
      <c r="IFJ113" s="0"/>
      <c r="IFK113" s="0"/>
      <c r="IFL113" s="0"/>
      <c r="IFM113" s="0"/>
      <c r="IFN113" s="0"/>
      <c r="IFO113" s="0"/>
      <c r="IFP113" s="0"/>
      <c r="IFQ113" s="0"/>
      <c r="IFR113" s="0"/>
      <c r="IFS113" s="0"/>
      <c r="IFT113" s="0"/>
      <c r="IFU113" s="0"/>
      <c r="IFV113" s="0"/>
      <c r="IFW113" s="0"/>
      <c r="IFX113" s="0"/>
      <c r="IFY113" s="0"/>
      <c r="IFZ113" s="0"/>
      <c r="IGA113" s="0"/>
      <c r="IGB113" s="0"/>
      <c r="IGC113" s="0"/>
      <c r="IGD113" s="0"/>
      <c r="IGE113" s="0"/>
      <c r="IGF113" s="0"/>
      <c r="IGG113" s="0"/>
      <c r="IGH113" s="0"/>
      <c r="IGI113" s="0"/>
      <c r="IGJ113" s="0"/>
      <c r="IGK113" s="0"/>
      <c r="IGL113" s="0"/>
      <c r="IGM113" s="0"/>
      <c r="IGN113" s="0"/>
      <c r="IGO113" s="0"/>
      <c r="IGP113" s="0"/>
      <c r="IGQ113" s="0"/>
      <c r="IGR113" s="0"/>
      <c r="IGS113" s="0"/>
      <c r="IGT113" s="0"/>
      <c r="IGU113" s="0"/>
      <c r="IGV113" s="0"/>
      <c r="IGW113" s="0"/>
      <c r="IGX113" s="0"/>
      <c r="IGY113" s="0"/>
      <c r="IGZ113" s="0"/>
      <c r="IHA113" s="0"/>
      <c r="IHB113" s="0"/>
      <c r="IHC113" s="0"/>
      <c r="IHD113" s="0"/>
      <c r="IHE113" s="0"/>
      <c r="IHF113" s="0"/>
      <c r="IHG113" s="0"/>
      <c r="IHH113" s="0"/>
      <c r="IHI113" s="0"/>
      <c r="IHJ113" s="0"/>
      <c r="IHK113" s="0"/>
      <c r="IHL113" s="0"/>
      <c r="IHM113" s="0"/>
      <c r="IHN113" s="0"/>
      <c r="IHO113" s="0"/>
      <c r="IHP113" s="0"/>
      <c r="IHQ113" s="0"/>
      <c r="IHR113" s="0"/>
      <c r="IHS113" s="0"/>
      <c r="IHT113" s="0"/>
      <c r="IHU113" s="0"/>
      <c r="IHV113" s="0"/>
      <c r="IHW113" s="0"/>
      <c r="IHX113" s="0"/>
      <c r="IHY113" s="0"/>
      <c r="IHZ113" s="0"/>
      <c r="IIA113" s="0"/>
      <c r="IIB113" s="0"/>
      <c r="IIC113" s="0"/>
      <c r="IID113" s="0"/>
      <c r="IIE113" s="0"/>
      <c r="IIF113" s="0"/>
      <c r="IIG113" s="0"/>
      <c r="IIH113" s="0"/>
      <c r="III113" s="0"/>
      <c r="IIJ113" s="0"/>
      <c r="IIK113" s="0"/>
      <c r="IIL113" s="0"/>
      <c r="IIM113" s="0"/>
      <c r="IIN113" s="0"/>
      <c r="IIO113" s="0"/>
      <c r="IIP113" s="0"/>
      <c r="IIQ113" s="0"/>
      <c r="IIR113" s="0"/>
      <c r="IIS113" s="0"/>
      <c r="IIT113" s="0"/>
      <c r="IIU113" s="0"/>
      <c r="IIV113" s="0"/>
      <c r="IIW113" s="0"/>
      <c r="IIX113" s="0"/>
      <c r="IIY113" s="0"/>
      <c r="IIZ113" s="0"/>
      <c r="IJA113" s="0"/>
      <c r="IJB113" s="0"/>
      <c r="IJC113" s="0"/>
      <c r="IJD113" s="0"/>
      <c r="IJE113" s="0"/>
      <c r="IJF113" s="0"/>
      <c r="IJG113" s="0"/>
      <c r="IJH113" s="0"/>
      <c r="IJI113" s="0"/>
      <c r="IJJ113" s="0"/>
      <c r="IJK113" s="0"/>
      <c r="IJL113" s="0"/>
      <c r="IJM113" s="0"/>
      <c r="IJN113" s="0"/>
      <c r="IJO113" s="0"/>
      <c r="IJP113" s="0"/>
      <c r="IJQ113" s="0"/>
      <c r="IJR113" s="0"/>
      <c r="IJS113" s="0"/>
      <c r="IJT113" s="0"/>
      <c r="IJU113" s="0"/>
      <c r="IJV113" s="0"/>
      <c r="IJW113" s="0"/>
      <c r="IJX113" s="0"/>
      <c r="IJY113" s="0"/>
      <c r="IJZ113" s="0"/>
      <c r="IKA113" s="0"/>
      <c r="IKB113" s="0"/>
      <c r="IKC113" s="0"/>
      <c r="IKD113" s="0"/>
      <c r="IKE113" s="0"/>
      <c r="IKF113" s="0"/>
      <c r="IKG113" s="0"/>
      <c r="IKH113" s="0"/>
      <c r="IKI113" s="0"/>
      <c r="IKJ113" s="0"/>
      <c r="IKK113" s="0"/>
      <c r="IKL113" s="0"/>
      <c r="IKM113" s="0"/>
      <c r="IKN113" s="0"/>
      <c r="IKO113" s="0"/>
      <c r="IKP113" s="0"/>
      <c r="IKQ113" s="0"/>
      <c r="IKR113" s="0"/>
      <c r="IKS113" s="0"/>
      <c r="IKT113" s="0"/>
      <c r="IKU113" s="0"/>
      <c r="IKV113" s="0"/>
      <c r="IKW113" s="0"/>
      <c r="IKX113" s="0"/>
      <c r="IKY113" s="0"/>
      <c r="IKZ113" s="0"/>
      <c r="ILA113" s="0"/>
      <c r="ILB113" s="0"/>
      <c r="ILC113" s="0"/>
      <c r="ILD113" s="0"/>
      <c r="ILE113" s="0"/>
      <c r="ILF113" s="0"/>
      <c r="ILG113" s="0"/>
      <c r="ILH113" s="0"/>
      <c r="ILI113" s="0"/>
      <c r="ILJ113" s="0"/>
      <c r="ILK113" s="0"/>
      <c r="ILL113" s="0"/>
      <c r="ILM113" s="0"/>
      <c r="ILN113" s="0"/>
      <c r="ILO113" s="0"/>
      <c r="ILP113" s="0"/>
      <c r="ILQ113" s="0"/>
      <c r="ILR113" s="0"/>
      <c r="ILS113" s="0"/>
      <c r="ILT113" s="0"/>
      <c r="ILU113" s="0"/>
      <c r="ILV113" s="0"/>
      <c r="ILW113" s="0"/>
      <c r="ILX113" s="0"/>
      <c r="ILY113" s="0"/>
      <c r="ILZ113" s="0"/>
      <c r="IMA113" s="0"/>
      <c r="IMB113" s="0"/>
      <c r="IMC113" s="0"/>
      <c r="IMD113" s="0"/>
      <c r="IME113" s="0"/>
      <c r="IMF113" s="0"/>
      <c r="IMG113" s="0"/>
      <c r="IMH113" s="0"/>
      <c r="IMI113" s="0"/>
      <c r="IMJ113" s="0"/>
      <c r="IMK113" s="0"/>
      <c r="IML113" s="0"/>
      <c r="IMM113" s="0"/>
      <c r="IMN113" s="0"/>
      <c r="IMO113" s="0"/>
      <c r="IMP113" s="0"/>
      <c r="IMQ113" s="0"/>
      <c r="IMR113" s="0"/>
      <c r="IMS113" s="0"/>
      <c r="IMT113" s="0"/>
      <c r="IMU113" s="0"/>
      <c r="IMV113" s="0"/>
      <c r="IMW113" s="0"/>
      <c r="IMX113" s="0"/>
      <c r="IMY113" s="0"/>
      <c r="IMZ113" s="0"/>
      <c r="INA113" s="0"/>
      <c r="INB113" s="0"/>
      <c r="INC113" s="0"/>
      <c r="IND113" s="0"/>
      <c r="INE113" s="0"/>
      <c r="INF113" s="0"/>
      <c r="ING113" s="0"/>
      <c r="INH113" s="0"/>
      <c r="INI113" s="0"/>
      <c r="INJ113" s="0"/>
      <c r="INK113" s="0"/>
      <c r="INL113" s="0"/>
      <c r="INM113" s="0"/>
      <c r="INN113" s="0"/>
      <c r="INO113" s="0"/>
      <c r="INP113" s="0"/>
      <c r="INQ113" s="0"/>
      <c r="INR113" s="0"/>
      <c r="INS113" s="0"/>
      <c r="INT113" s="0"/>
      <c r="INU113" s="0"/>
      <c r="INV113" s="0"/>
      <c r="INW113" s="0"/>
      <c r="INX113" s="0"/>
      <c r="INY113" s="0"/>
      <c r="INZ113" s="0"/>
      <c r="IOA113" s="0"/>
      <c r="IOB113" s="0"/>
      <c r="IOC113" s="0"/>
      <c r="IOD113" s="0"/>
      <c r="IOE113" s="0"/>
      <c r="IOF113" s="0"/>
      <c r="IOG113" s="0"/>
      <c r="IOH113" s="0"/>
      <c r="IOI113" s="0"/>
      <c r="IOJ113" s="0"/>
      <c r="IOK113" s="0"/>
      <c r="IOL113" s="0"/>
      <c r="IOM113" s="0"/>
      <c r="ION113" s="0"/>
      <c r="IOO113" s="0"/>
      <c r="IOP113" s="0"/>
      <c r="IOQ113" s="0"/>
      <c r="IOR113" s="0"/>
      <c r="IOS113" s="0"/>
      <c r="IOT113" s="0"/>
      <c r="IOU113" s="0"/>
      <c r="IOV113" s="0"/>
      <c r="IOW113" s="0"/>
      <c r="IOX113" s="0"/>
      <c r="IOY113" s="0"/>
      <c r="IOZ113" s="0"/>
      <c r="IPA113" s="0"/>
      <c r="IPB113" s="0"/>
      <c r="IPC113" s="0"/>
      <c r="IPD113" s="0"/>
      <c r="IPE113" s="0"/>
      <c r="IPF113" s="0"/>
      <c r="IPG113" s="0"/>
      <c r="IPH113" s="0"/>
      <c r="IPI113" s="0"/>
      <c r="IPJ113" s="0"/>
      <c r="IPK113" s="0"/>
      <c r="IPL113" s="0"/>
      <c r="IPM113" s="0"/>
      <c r="IPN113" s="0"/>
      <c r="IPO113" s="0"/>
      <c r="IPP113" s="0"/>
      <c r="IPQ113" s="0"/>
      <c r="IPR113" s="0"/>
      <c r="IPS113" s="0"/>
      <c r="IPT113" s="0"/>
      <c r="IPU113" s="0"/>
      <c r="IPV113" s="0"/>
      <c r="IPW113" s="0"/>
      <c r="IPX113" s="0"/>
      <c r="IPY113" s="0"/>
      <c r="IPZ113" s="0"/>
      <c r="IQA113" s="0"/>
      <c r="IQB113" s="0"/>
      <c r="IQC113" s="0"/>
      <c r="IQD113" s="0"/>
      <c r="IQE113" s="0"/>
      <c r="IQF113" s="0"/>
      <c r="IQG113" s="0"/>
      <c r="IQH113" s="0"/>
      <c r="IQI113" s="0"/>
      <c r="IQJ113" s="0"/>
      <c r="IQK113" s="0"/>
      <c r="IQL113" s="0"/>
      <c r="IQM113" s="0"/>
      <c r="IQN113" s="0"/>
      <c r="IQO113" s="0"/>
      <c r="IQP113" s="0"/>
      <c r="IQQ113" s="0"/>
      <c r="IQR113" s="0"/>
      <c r="IQS113" s="0"/>
      <c r="IQT113" s="0"/>
      <c r="IQU113" s="0"/>
      <c r="IQV113" s="0"/>
      <c r="IQW113" s="0"/>
      <c r="IQX113" s="0"/>
      <c r="IQY113" s="0"/>
      <c r="IQZ113" s="0"/>
      <c r="IRA113" s="0"/>
      <c r="IRB113" s="0"/>
      <c r="IRC113" s="0"/>
      <c r="IRD113" s="0"/>
      <c r="IRE113" s="0"/>
      <c r="IRF113" s="0"/>
      <c r="IRG113" s="0"/>
      <c r="IRH113" s="0"/>
      <c r="IRI113" s="0"/>
      <c r="IRJ113" s="0"/>
      <c r="IRK113" s="0"/>
      <c r="IRL113" s="0"/>
      <c r="IRM113" s="0"/>
      <c r="IRN113" s="0"/>
      <c r="IRO113" s="0"/>
      <c r="IRP113" s="0"/>
      <c r="IRQ113" s="0"/>
      <c r="IRR113" s="0"/>
      <c r="IRS113" s="0"/>
      <c r="IRT113" s="0"/>
      <c r="IRU113" s="0"/>
      <c r="IRV113" s="0"/>
      <c r="IRW113" s="0"/>
      <c r="IRX113" s="0"/>
      <c r="IRY113" s="0"/>
      <c r="IRZ113" s="0"/>
      <c r="ISA113" s="0"/>
      <c r="ISB113" s="0"/>
      <c r="ISC113" s="0"/>
      <c r="ISD113" s="0"/>
      <c r="ISE113" s="0"/>
      <c r="ISF113" s="0"/>
      <c r="ISG113" s="0"/>
      <c r="ISH113" s="0"/>
      <c r="ISI113" s="0"/>
      <c r="ISJ113" s="0"/>
      <c r="ISK113" s="0"/>
      <c r="ISL113" s="0"/>
      <c r="ISM113" s="0"/>
      <c r="ISN113" s="0"/>
      <c r="ISO113" s="0"/>
      <c r="ISP113" s="0"/>
      <c r="ISQ113" s="0"/>
      <c r="ISR113" s="0"/>
      <c r="ISS113" s="0"/>
      <c r="IST113" s="0"/>
      <c r="ISU113" s="0"/>
      <c r="ISV113" s="0"/>
      <c r="ISW113" s="0"/>
      <c r="ISX113" s="0"/>
      <c r="ISY113" s="0"/>
      <c r="ISZ113" s="0"/>
      <c r="ITA113" s="0"/>
      <c r="ITB113" s="0"/>
      <c r="ITC113" s="0"/>
      <c r="ITD113" s="0"/>
      <c r="ITE113" s="0"/>
      <c r="ITF113" s="0"/>
      <c r="ITG113" s="0"/>
      <c r="ITH113" s="0"/>
      <c r="ITI113" s="0"/>
      <c r="ITJ113" s="0"/>
      <c r="ITK113" s="0"/>
      <c r="ITL113" s="0"/>
      <c r="ITM113" s="0"/>
      <c r="ITN113" s="0"/>
      <c r="ITO113" s="0"/>
      <c r="ITP113" s="0"/>
      <c r="ITQ113" s="0"/>
      <c r="ITR113" s="0"/>
      <c r="ITS113" s="0"/>
      <c r="ITT113" s="0"/>
      <c r="ITU113" s="0"/>
      <c r="ITV113" s="0"/>
      <c r="ITW113" s="0"/>
      <c r="ITX113" s="0"/>
      <c r="ITY113" s="0"/>
      <c r="ITZ113" s="0"/>
      <c r="IUA113" s="0"/>
      <c r="IUB113" s="0"/>
      <c r="IUC113" s="0"/>
      <c r="IUD113" s="0"/>
      <c r="IUE113" s="0"/>
      <c r="IUF113" s="0"/>
      <c r="IUG113" s="0"/>
      <c r="IUH113" s="0"/>
      <c r="IUI113" s="0"/>
      <c r="IUJ113" s="0"/>
      <c r="IUK113" s="0"/>
      <c r="IUL113" s="0"/>
      <c r="IUM113" s="0"/>
      <c r="IUN113" s="0"/>
      <c r="IUO113" s="0"/>
      <c r="IUP113" s="0"/>
      <c r="IUQ113" s="0"/>
      <c r="IUR113" s="0"/>
      <c r="IUS113" s="0"/>
      <c r="IUT113" s="0"/>
      <c r="IUU113" s="0"/>
      <c r="IUV113" s="0"/>
      <c r="IUW113" s="0"/>
      <c r="IUX113" s="0"/>
      <c r="IUY113" s="0"/>
      <c r="IUZ113" s="0"/>
      <c r="IVA113" s="0"/>
      <c r="IVB113" s="0"/>
      <c r="IVC113" s="0"/>
      <c r="IVD113" s="0"/>
      <c r="IVE113" s="0"/>
      <c r="IVF113" s="0"/>
      <c r="IVG113" s="0"/>
      <c r="IVH113" s="0"/>
      <c r="IVI113" s="0"/>
      <c r="IVJ113" s="0"/>
      <c r="IVK113" s="0"/>
      <c r="IVL113" s="0"/>
      <c r="IVM113" s="0"/>
      <c r="IVN113" s="0"/>
      <c r="IVO113" s="0"/>
      <c r="IVP113" s="0"/>
      <c r="IVQ113" s="0"/>
      <c r="IVR113" s="0"/>
      <c r="IVS113" s="0"/>
      <c r="IVT113" s="0"/>
      <c r="IVU113" s="0"/>
      <c r="IVV113" s="0"/>
      <c r="IVW113" s="0"/>
      <c r="IVX113" s="0"/>
      <c r="IVY113" s="0"/>
      <c r="IVZ113" s="0"/>
      <c r="IWA113" s="0"/>
      <c r="IWB113" s="0"/>
      <c r="IWC113" s="0"/>
      <c r="IWD113" s="0"/>
      <c r="IWE113" s="0"/>
      <c r="IWF113" s="0"/>
      <c r="IWG113" s="0"/>
      <c r="IWH113" s="0"/>
      <c r="IWI113" s="0"/>
      <c r="IWJ113" s="0"/>
      <c r="IWK113" s="0"/>
      <c r="IWL113" s="0"/>
      <c r="IWM113" s="0"/>
      <c r="IWN113" s="0"/>
      <c r="IWO113" s="0"/>
      <c r="IWP113" s="0"/>
      <c r="IWQ113" s="0"/>
      <c r="IWR113" s="0"/>
      <c r="IWS113" s="0"/>
      <c r="IWT113" s="0"/>
      <c r="IWU113" s="0"/>
      <c r="IWV113" s="0"/>
      <c r="IWW113" s="0"/>
      <c r="IWX113" s="0"/>
      <c r="IWY113" s="0"/>
      <c r="IWZ113" s="0"/>
      <c r="IXA113" s="0"/>
      <c r="IXB113" s="0"/>
      <c r="IXC113" s="0"/>
      <c r="IXD113" s="0"/>
      <c r="IXE113" s="0"/>
      <c r="IXF113" s="0"/>
      <c r="IXG113" s="0"/>
      <c r="IXH113" s="0"/>
      <c r="IXI113" s="0"/>
      <c r="IXJ113" s="0"/>
      <c r="IXK113" s="0"/>
      <c r="IXL113" s="0"/>
      <c r="IXM113" s="0"/>
      <c r="IXN113" s="0"/>
      <c r="IXO113" s="0"/>
      <c r="IXP113" s="0"/>
      <c r="IXQ113" s="0"/>
      <c r="IXR113" s="0"/>
      <c r="IXS113" s="0"/>
      <c r="IXT113" s="0"/>
      <c r="IXU113" s="0"/>
      <c r="IXV113" s="0"/>
      <c r="IXW113" s="0"/>
      <c r="IXX113" s="0"/>
      <c r="IXY113" s="0"/>
      <c r="IXZ113" s="0"/>
      <c r="IYA113" s="0"/>
      <c r="IYB113" s="0"/>
      <c r="IYC113" s="0"/>
      <c r="IYD113" s="0"/>
      <c r="IYE113" s="0"/>
      <c r="IYF113" s="0"/>
      <c r="IYG113" s="0"/>
      <c r="IYH113" s="0"/>
      <c r="IYI113" s="0"/>
      <c r="IYJ113" s="0"/>
      <c r="IYK113" s="0"/>
      <c r="IYL113" s="0"/>
      <c r="IYM113" s="0"/>
      <c r="IYN113" s="0"/>
      <c r="IYO113" s="0"/>
      <c r="IYP113" s="0"/>
      <c r="IYQ113" s="0"/>
      <c r="IYR113" s="0"/>
      <c r="IYS113" s="0"/>
      <c r="IYT113" s="0"/>
      <c r="IYU113" s="0"/>
      <c r="IYV113" s="0"/>
      <c r="IYW113" s="0"/>
      <c r="IYX113" s="0"/>
      <c r="IYY113" s="0"/>
      <c r="IYZ113" s="0"/>
      <c r="IZA113" s="0"/>
      <c r="IZB113" s="0"/>
      <c r="IZC113" s="0"/>
      <c r="IZD113" s="0"/>
      <c r="IZE113" s="0"/>
      <c r="IZF113" s="0"/>
      <c r="IZG113" s="0"/>
      <c r="IZH113" s="0"/>
      <c r="IZI113" s="0"/>
      <c r="IZJ113" s="0"/>
      <c r="IZK113" s="0"/>
      <c r="IZL113" s="0"/>
      <c r="IZM113" s="0"/>
      <c r="IZN113" s="0"/>
      <c r="IZO113" s="0"/>
      <c r="IZP113" s="0"/>
      <c r="IZQ113" s="0"/>
      <c r="IZR113" s="0"/>
      <c r="IZS113" s="0"/>
      <c r="IZT113" s="0"/>
      <c r="IZU113" s="0"/>
      <c r="IZV113" s="0"/>
      <c r="IZW113" s="0"/>
      <c r="IZX113" s="0"/>
      <c r="IZY113" s="0"/>
      <c r="IZZ113" s="0"/>
      <c r="JAA113" s="0"/>
      <c r="JAB113" s="0"/>
      <c r="JAC113" s="0"/>
      <c r="JAD113" s="0"/>
      <c r="JAE113" s="0"/>
      <c r="JAF113" s="0"/>
      <c r="JAG113" s="0"/>
      <c r="JAH113" s="0"/>
      <c r="JAI113" s="0"/>
      <c r="JAJ113" s="0"/>
      <c r="JAK113" s="0"/>
      <c r="JAL113" s="0"/>
      <c r="JAM113" s="0"/>
      <c r="JAN113" s="0"/>
      <c r="JAO113" s="0"/>
      <c r="JAP113" s="0"/>
      <c r="JAQ113" s="0"/>
      <c r="JAR113" s="0"/>
      <c r="JAS113" s="0"/>
      <c r="JAT113" s="0"/>
      <c r="JAU113" s="0"/>
      <c r="JAV113" s="0"/>
      <c r="JAW113" s="0"/>
      <c r="JAX113" s="0"/>
      <c r="JAY113" s="0"/>
      <c r="JAZ113" s="0"/>
      <c r="JBA113" s="0"/>
      <c r="JBB113" s="0"/>
      <c r="JBC113" s="0"/>
      <c r="JBD113" s="0"/>
      <c r="JBE113" s="0"/>
      <c r="JBF113" s="0"/>
      <c r="JBG113" s="0"/>
      <c r="JBH113" s="0"/>
      <c r="JBI113" s="0"/>
      <c r="JBJ113" s="0"/>
      <c r="JBK113" s="0"/>
      <c r="JBL113" s="0"/>
      <c r="JBM113" s="0"/>
      <c r="JBN113" s="0"/>
      <c r="JBO113" s="0"/>
      <c r="JBP113" s="0"/>
      <c r="JBQ113" s="0"/>
      <c r="JBR113" s="0"/>
      <c r="JBS113" s="0"/>
      <c r="JBT113" s="0"/>
      <c r="JBU113" s="0"/>
      <c r="JBV113" s="0"/>
      <c r="JBW113" s="0"/>
      <c r="JBX113" s="0"/>
      <c r="JBY113" s="0"/>
      <c r="JBZ113" s="0"/>
      <c r="JCA113" s="0"/>
      <c r="JCB113" s="0"/>
      <c r="JCC113" s="0"/>
      <c r="JCD113" s="0"/>
      <c r="JCE113" s="0"/>
      <c r="JCF113" s="0"/>
      <c r="JCG113" s="0"/>
      <c r="JCH113" s="0"/>
      <c r="JCI113" s="0"/>
      <c r="JCJ113" s="0"/>
      <c r="JCK113" s="0"/>
      <c r="JCL113" s="0"/>
      <c r="JCM113" s="0"/>
      <c r="JCN113" s="0"/>
      <c r="JCO113" s="0"/>
      <c r="JCP113" s="0"/>
      <c r="JCQ113" s="0"/>
      <c r="JCR113" s="0"/>
      <c r="JCS113" s="0"/>
      <c r="JCT113" s="0"/>
      <c r="JCU113" s="0"/>
      <c r="JCV113" s="0"/>
      <c r="JCW113" s="0"/>
      <c r="JCX113" s="0"/>
      <c r="JCY113" s="0"/>
      <c r="JCZ113" s="0"/>
      <c r="JDA113" s="0"/>
      <c r="JDB113" s="0"/>
      <c r="JDC113" s="0"/>
      <c r="JDD113" s="0"/>
      <c r="JDE113" s="0"/>
      <c r="JDF113" s="0"/>
      <c r="JDG113" s="0"/>
      <c r="JDH113" s="0"/>
      <c r="JDI113" s="0"/>
      <c r="JDJ113" s="0"/>
      <c r="JDK113" s="0"/>
      <c r="JDL113" s="0"/>
      <c r="JDM113" s="0"/>
      <c r="JDN113" s="0"/>
      <c r="JDO113" s="0"/>
      <c r="JDP113" s="0"/>
      <c r="JDQ113" s="0"/>
      <c r="JDR113" s="0"/>
      <c r="JDS113" s="0"/>
      <c r="JDT113" s="0"/>
      <c r="JDU113" s="0"/>
      <c r="JDV113" s="0"/>
      <c r="JDW113" s="0"/>
      <c r="JDX113" s="0"/>
      <c r="JDY113" s="0"/>
      <c r="JDZ113" s="0"/>
      <c r="JEA113" s="0"/>
      <c r="JEB113" s="0"/>
      <c r="JEC113" s="0"/>
      <c r="JED113" s="0"/>
      <c r="JEE113" s="0"/>
      <c r="JEF113" s="0"/>
      <c r="JEG113" s="0"/>
      <c r="JEH113" s="0"/>
      <c r="JEI113" s="0"/>
      <c r="JEJ113" s="0"/>
      <c r="JEK113" s="0"/>
      <c r="JEL113" s="0"/>
      <c r="JEM113" s="0"/>
      <c r="JEN113" s="0"/>
      <c r="JEO113" s="0"/>
      <c r="JEP113" s="0"/>
      <c r="JEQ113" s="0"/>
      <c r="JER113" s="0"/>
      <c r="JES113" s="0"/>
      <c r="JET113" s="0"/>
      <c r="JEU113" s="0"/>
      <c r="JEV113" s="0"/>
      <c r="JEW113" s="0"/>
      <c r="JEX113" s="0"/>
      <c r="JEY113" s="0"/>
      <c r="JEZ113" s="0"/>
      <c r="JFA113" s="0"/>
      <c r="JFB113" s="0"/>
      <c r="JFC113" s="0"/>
      <c r="JFD113" s="0"/>
      <c r="JFE113" s="0"/>
      <c r="JFF113" s="0"/>
      <c r="JFG113" s="0"/>
      <c r="JFH113" s="0"/>
      <c r="JFI113" s="0"/>
      <c r="JFJ113" s="0"/>
      <c r="JFK113" s="0"/>
      <c r="JFL113" s="0"/>
      <c r="JFM113" s="0"/>
      <c r="JFN113" s="0"/>
      <c r="JFO113" s="0"/>
      <c r="JFP113" s="0"/>
      <c r="JFQ113" s="0"/>
      <c r="JFR113" s="0"/>
      <c r="JFS113" s="0"/>
      <c r="JFT113" s="0"/>
      <c r="JFU113" s="0"/>
      <c r="JFV113" s="0"/>
      <c r="JFW113" s="0"/>
      <c r="JFX113" s="0"/>
      <c r="JFY113" s="0"/>
      <c r="JFZ113" s="0"/>
      <c r="JGA113" s="0"/>
      <c r="JGB113" s="0"/>
      <c r="JGC113" s="0"/>
      <c r="JGD113" s="0"/>
      <c r="JGE113" s="0"/>
      <c r="JGF113" s="0"/>
      <c r="JGG113" s="0"/>
      <c r="JGH113" s="0"/>
      <c r="JGI113" s="0"/>
      <c r="JGJ113" s="0"/>
      <c r="JGK113" s="0"/>
      <c r="JGL113" s="0"/>
      <c r="JGM113" s="0"/>
      <c r="JGN113" s="0"/>
      <c r="JGO113" s="0"/>
      <c r="JGP113" s="0"/>
      <c r="JGQ113" s="0"/>
      <c r="JGR113" s="0"/>
      <c r="JGS113" s="0"/>
      <c r="JGT113" s="0"/>
      <c r="JGU113" s="0"/>
      <c r="JGV113" s="0"/>
      <c r="JGW113" s="0"/>
      <c r="JGX113" s="0"/>
      <c r="JGY113" s="0"/>
      <c r="JGZ113" s="0"/>
      <c r="JHA113" s="0"/>
      <c r="JHB113" s="0"/>
      <c r="JHC113" s="0"/>
      <c r="JHD113" s="0"/>
      <c r="JHE113" s="0"/>
      <c r="JHF113" s="0"/>
      <c r="JHG113" s="0"/>
      <c r="JHH113" s="0"/>
      <c r="JHI113" s="0"/>
      <c r="JHJ113" s="0"/>
      <c r="JHK113" s="0"/>
      <c r="JHL113" s="0"/>
      <c r="JHM113" s="0"/>
      <c r="JHN113" s="0"/>
      <c r="JHO113" s="0"/>
      <c r="JHP113" s="0"/>
      <c r="JHQ113" s="0"/>
      <c r="JHR113" s="0"/>
      <c r="JHS113" s="0"/>
      <c r="JHT113" s="0"/>
      <c r="JHU113" s="0"/>
      <c r="JHV113" s="0"/>
      <c r="JHW113" s="0"/>
      <c r="JHX113" s="0"/>
      <c r="JHY113" s="0"/>
      <c r="JHZ113" s="0"/>
      <c r="JIA113" s="0"/>
      <c r="JIB113" s="0"/>
      <c r="JIC113" s="0"/>
      <c r="JID113" s="0"/>
      <c r="JIE113" s="0"/>
      <c r="JIF113" s="0"/>
      <c r="JIG113" s="0"/>
      <c r="JIH113" s="0"/>
      <c r="JII113" s="0"/>
      <c r="JIJ113" s="0"/>
      <c r="JIK113" s="0"/>
      <c r="JIL113" s="0"/>
      <c r="JIM113" s="0"/>
      <c r="JIN113" s="0"/>
      <c r="JIO113" s="0"/>
      <c r="JIP113" s="0"/>
      <c r="JIQ113" s="0"/>
      <c r="JIR113" s="0"/>
      <c r="JIS113" s="0"/>
      <c r="JIT113" s="0"/>
      <c r="JIU113" s="0"/>
      <c r="JIV113" s="0"/>
      <c r="JIW113" s="0"/>
      <c r="JIX113" s="0"/>
      <c r="JIY113" s="0"/>
      <c r="JIZ113" s="0"/>
      <c r="JJA113" s="0"/>
      <c r="JJB113" s="0"/>
      <c r="JJC113" s="0"/>
      <c r="JJD113" s="0"/>
      <c r="JJE113" s="0"/>
      <c r="JJF113" s="0"/>
      <c r="JJG113" s="0"/>
      <c r="JJH113" s="0"/>
      <c r="JJI113" s="0"/>
      <c r="JJJ113" s="0"/>
      <c r="JJK113" s="0"/>
      <c r="JJL113" s="0"/>
      <c r="JJM113" s="0"/>
      <c r="JJN113" s="0"/>
      <c r="JJO113" s="0"/>
      <c r="JJP113" s="0"/>
      <c r="JJQ113" s="0"/>
      <c r="JJR113" s="0"/>
      <c r="JJS113" s="0"/>
      <c r="JJT113" s="0"/>
      <c r="JJU113" s="0"/>
      <c r="JJV113" s="0"/>
      <c r="JJW113" s="0"/>
      <c r="JJX113" s="0"/>
      <c r="JJY113" s="0"/>
      <c r="JJZ113" s="0"/>
      <c r="JKA113" s="0"/>
      <c r="JKB113" s="0"/>
      <c r="JKC113" s="0"/>
      <c r="JKD113" s="0"/>
      <c r="JKE113" s="0"/>
      <c r="JKF113" s="0"/>
      <c r="JKG113" s="0"/>
      <c r="JKH113" s="0"/>
      <c r="JKI113" s="0"/>
      <c r="JKJ113" s="0"/>
      <c r="JKK113" s="0"/>
      <c r="JKL113" s="0"/>
      <c r="JKM113" s="0"/>
      <c r="JKN113" s="0"/>
      <c r="JKO113" s="0"/>
      <c r="JKP113" s="0"/>
      <c r="JKQ113" s="0"/>
      <c r="JKR113" s="0"/>
      <c r="JKS113" s="0"/>
      <c r="JKT113" s="0"/>
      <c r="JKU113" s="0"/>
      <c r="JKV113" s="0"/>
      <c r="JKW113" s="0"/>
      <c r="JKX113" s="0"/>
      <c r="JKY113" s="0"/>
      <c r="JKZ113" s="0"/>
      <c r="JLA113" s="0"/>
      <c r="JLB113" s="0"/>
      <c r="JLC113" s="0"/>
      <c r="JLD113" s="0"/>
      <c r="JLE113" s="0"/>
      <c r="JLF113" s="0"/>
      <c r="JLG113" s="0"/>
      <c r="JLH113" s="0"/>
      <c r="JLI113" s="0"/>
      <c r="JLJ113" s="0"/>
      <c r="JLK113" s="0"/>
      <c r="JLL113" s="0"/>
      <c r="JLM113" s="0"/>
      <c r="JLN113" s="0"/>
      <c r="JLO113" s="0"/>
      <c r="JLP113" s="0"/>
      <c r="JLQ113" s="0"/>
      <c r="JLR113" s="0"/>
      <c r="JLS113" s="0"/>
      <c r="JLT113" s="0"/>
      <c r="JLU113" s="0"/>
      <c r="JLV113" s="0"/>
      <c r="JLW113" s="0"/>
      <c r="JLX113" s="0"/>
      <c r="JLY113" s="0"/>
      <c r="JLZ113" s="0"/>
      <c r="JMA113" s="0"/>
      <c r="JMB113" s="0"/>
      <c r="JMC113" s="0"/>
      <c r="JMD113" s="0"/>
      <c r="JME113" s="0"/>
      <c r="JMF113" s="0"/>
      <c r="JMG113" s="0"/>
      <c r="JMH113" s="0"/>
      <c r="JMI113" s="0"/>
      <c r="JMJ113" s="0"/>
      <c r="JMK113" s="0"/>
      <c r="JML113" s="0"/>
      <c r="JMM113" s="0"/>
      <c r="JMN113" s="0"/>
      <c r="JMO113" s="0"/>
      <c r="JMP113" s="0"/>
      <c r="JMQ113" s="0"/>
      <c r="JMR113" s="0"/>
      <c r="JMS113" s="0"/>
      <c r="JMT113" s="0"/>
      <c r="JMU113" s="0"/>
      <c r="JMV113" s="0"/>
      <c r="JMW113" s="0"/>
      <c r="JMX113" s="0"/>
      <c r="JMY113" s="0"/>
      <c r="JMZ113" s="0"/>
      <c r="JNA113" s="0"/>
      <c r="JNB113" s="0"/>
      <c r="JNC113" s="0"/>
      <c r="JND113" s="0"/>
      <c r="JNE113" s="0"/>
      <c r="JNF113" s="0"/>
      <c r="JNG113" s="0"/>
      <c r="JNH113" s="0"/>
      <c r="JNI113" s="0"/>
      <c r="JNJ113" s="0"/>
      <c r="JNK113" s="0"/>
      <c r="JNL113" s="0"/>
      <c r="JNM113" s="0"/>
      <c r="JNN113" s="0"/>
      <c r="JNO113" s="0"/>
      <c r="JNP113" s="0"/>
      <c r="JNQ113" s="0"/>
      <c r="JNR113" s="0"/>
      <c r="JNS113" s="0"/>
      <c r="JNT113" s="0"/>
      <c r="JNU113" s="0"/>
      <c r="JNV113" s="0"/>
      <c r="JNW113" s="0"/>
      <c r="JNX113" s="0"/>
      <c r="JNY113" s="0"/>
      <c r="JNZ113" s="0"/>
      <c r="JOA113" s="0"/>
      <c r="JOB113" s="0"/>
      <c r="JOC113" s="0"/>
      <c r="JOD113" s="0"/>
      <c r="JOE113" s="0"/>
      <c r="JOF113" s="0"/>
      <c r="JOG113" s="0"/>
      <c r="JOH113" s="0"/>
      <c r="JOI113" s="0"/>
      <c r="JOJ113" s="0"/>
      <c r="JOK113" s="0"/>
      <c r="JOL113" s="0"/>
      <c r="JOM113" s="0"/>
      <c r="JON113" s="0"/>
      <c r="JOO113" s="0"/>
      <c r="JOP113" s="0"/>
      <c r="JOQ113" s="0"/>
      <c r="JOR113" s="0"/>
      <c r="JOS113" s="0"/>
      <c r="JOT113" s="0"/>
      <c r="JOU113" s="0"/>
      <c r="JOV113" s="0"/>
      <c r="JOW113" s="0"/>
      <c r="JOX113" s="0"/>
      <c r="JOY113" s="0"/>
      <c r="JOZ113" s="0"/>
      <c r="JPA113" s="0"/>
      <c r="JPB113" s="0"/>
      <c r="JPC113" s="0"/>
      <c r="JPD113" s="0"/>
      <c r="JPE113" s="0"/>
      <c r="JPF113" s="0"/>
      <c r="JPG113" s="0"/>
      <c r="JPH113" s="0"/>
      <c r="JPI113" s="0"/>
      <c r="JPJ113" s="0"/>
      <c r="JPK113" s="0"/>
      <c r="JPL113" s="0"/>
      <c r="JPM113" s="0"/>
      <c r="JPN113" s="0"/>
      <c r="JPO113" s="0"/>
      <c r="JPP113" s="0"/>
      <c r="JPQ113" s="0"/>
      <c r="JPR113" s="0"/>
      <c r="JPS113" s="0"/>
      <c r="JPT113" s="0"/>
      <c r="JPU113" s="0"/>
      <c r="JPV113" s="0"/>
      <c r="JPW113" s="0"/>
      <c r="JPX113" s="0"/>
      <c r="JPY113" s="0"/>
      <c r="JPZ113" s="0"/>
      <c r="JQA113" s="0"/>
      <c r="JQB113" s="0"/>
      <c r="JQC113" s="0"/>
      <c r="JQD113" s="0"/>
      <c r="JQE113" s="0"/>
      <c r="JQF113" s="0"/>
      <c r="JQG113" s="0"/>
      <c r="JQH113" s="0"/>
      <c r="JQI113" s="0"/>
      <c r="JQJ113" s="0"/>
      <c r="JQK113" s="0"/>
      <c r="JQL113" s="0"/>
      <c r="JQM113" s="0"/>
      <c r="JQN113" s="0"/>
      <c r="JQO113" s="0"/>
      <c r="JQP113" s="0"/>
      <c r="JQQ113" s="0"/>
      <c r="JQR113" s="0"/>
      <c r="JQS113" s="0"/>
      <c r="JQT113" s="0"/>
      <c r="JQU113" s="0"/>
      <c r="JQV113" s="0"/>
      <c r="JQW113" s="0"/>
      <c r="JQX113" s="0"/>
      <c r="JQY113" s="0"/>
      <c r="JQZ113" s="0"/>
      <c r="JRA113" s="0"/>
      <c r="JRB113" s="0"/>
      <c r="JRC113" s="0"/>
      <c r="JRD113" s="0"/>
      <c r="JRE113" s="0"/>
      <c r="JRF113" s="0"/>
      <c r="JRG113" s="0"/>
      <c r="JRH113" s="0"/>
      <c r="JRI113" s="0"/>
      <c r="JRJ113" s="0"/>
      <c r="JRK113" s="0"/>
      <c r="JRL113" s="0"/>
      <c r="JRM113" s="0"/>
      <c r="JRN113" s="0"/>
      <c r="JRO113" s="0"/>
      <c r="JRP113" s="0"/>
      <c r="JRQ113" s="0"/>
      <c r="JRR113" s="0"/>
      <c r="JRS113" s="0"/>
      <c r="JRT113" s="0"/>
      <c r="JRU113" s="0"/>
      <c r="JRV113" s="0"/>
      <c r="JRW113" s="0"/>
      <c r="JRX113" s="0"/>
      <c r="JRY113" s="0"/>
      <c r="JRZ113" s="0"/>
      <c r="JSA113" s="0"/>
      <c r="JSB113" s="0"/>
      <c r="JSC113" s="0"/>
      <c r="JSD113" s="0"/>
      <c r="JSE113" s="0"/>
      <c r="JSF113" s="0"/>
      <c r="JSG113" s="0"/>
      <c r="JSH113" s="0"/>
      <c r="JSI113" s="0"/>
      <c r="JSJ113" s="0"/>
      <c r="JSK113" s="0"/>
      <c r="JSL113" s="0"/>
      <c r="JSM113" s="0"/>
      <c r="JSN113" s="0"/>
      <c r="JSO113" s="0"/>
      <c r="JSP113" s="0"/>
      <c r="JSQ113" s="0"/>
      <c r="JSR113" s="0"/>
      <c r="JSS113" s="0"/>
      <c r="JST113" s="0"/>
      <c r="JSU113" s="0"/>
      <c r="JSV113" s="0"/>
      <c r="JSW113" s="0"/>
      <c r="JSX113" s="0"/>
      <c r="JSY113" s="0"/>
      <c r="JSZ113" s="0"/>
      <c r="JTA113" s="0"/>
      <c r="JTB113" s="0"/>
      <c r="JTC113" s="0"/>
      <c r="JTD113" s="0"/>
      <c r="JTE113" s="0"/>
      <c r="JTF113" s="0"/>
      <c r="JTG113" s="0"/>
      <c r="JTH113" s="0"/>
      <c r="JTI113" s="0"/>
      <c r="JTJ113" s="0"/>
      <c r="JTK113" s="0"/>
      <c r="JTL113" s="0"/>
      <c r="JTM113" s="0"/>
      <c r="JTN113" s="0"/>
      <c r="JTO113" s="0"/>
      <c r="JTP113" s="0"/>
      <c r="JTQ113" s="0"/>
      <c r="JTR113" s="0"/>
      <c r="JTS113" s="0"/>
      <c r="JTT113" s="0"/>
      <c r="JTU113" s="0"/>
      <c r="JTV113" s="0"/>
      <c r="JTW113" s="0"/>
      <c r="JTX113" s="0"/>
      <c r="JTY113" s="0"/>
      <c r="JTZ113" s="0"/>
      <c r="JUA113" s="0"/>
      <c r="JUB113" s="0"/>
      <c r="JUC113" s="0"/>
      <c r="JUD113" s="0"/>
      <c r="JUE113" s="0"/>
      <c r="JUF113" s="0"/>
      <c r="JUG113" s="0"/>
      <c r="JUH113" s="0"/>
      <c r="JUI113" s="0"/>
      <c r="JUJ113" s="0"/>
      <c r="JUK113" s="0"/>
      <c r="JUL113" s="0"/>
      <c r="JUM113" s="0"/>
      <c r="JUN113" s="0"/>
      <c r="JUO113" s="0"/>
      <c r="JUP113" s="0"/>
      <c r="JUQ113" s="0"/>
      <c r="JUR113" s="0"/>
      <c r="JUS113" s="0"/>
      <c r="JUT113" s="0"/>
      <c r="JUU113" s="0"/>
      <c r="JUV113" s="0"/>
      <c r="JUW113" s="0"/>
      <c r="JUX113" s="0"/>
      <c r="JUY113" s="0"/>
      <c r="JUZ113" s="0"/>
      <c r="JVA113" s="0"/>
      <c r="JVB113" s="0"/>
      <c r="JVC113" s="0"/>
      <c r="JVD113" s="0"/>
      <c r="JVE113" s="0"/>
      <c r="JVF113" s="0"/>
      <c r="JVG113" s="0"/>
      <c r="JVH113" s="0"/>
      <c r="JVI113" s="0"/>
      <c r="JVJ113" s="0"/>
      <c r="JVK113" s="0"/>
      <c r="JVL113" s="0"/>
      <c r="JVM113" s="0"/>
      <c r="JVN113" s="0"/>
      <c r="JVO113" s="0"/>
      <c r="JVP113" s="0"/>
      <c r="JVQ113" s="0"/>
      <c r="JVR113" s="0"/>
      <c r="JVS113" s="0"/>
      <c r="JVT113" s="0"/>
      <c r="JVU113" s="0"/>
      <c r="JVV113" s="0"/>
      <c r="JVW113" s="0"/>
      <c r="JVX113" s="0"/>
      <c r="JVY113" s="0"/>
      <c r="JVZ113" s="0"/>
      <c r="JWA113" s="0"/>
      <c r="JWB113" s="0"/>
      <c r="JWC113" s="0"/>
      <c r="JWD113" s="0"/>
      <c r="JWE113" s="0"/>
      <c r="JWF113" s="0"/>
      <c r="JWG113" s="0"/>
      <c r="JWH113" s="0"/>
      <c r="JWI113" s="0"/>
      <c r="JWJ113" s="0"/>
      <c r="JWK113" s="0"/>
      <c r="JWL113" s="0"/>
      <c r="JWM113" s="0"/>
      <c r="JWN113" s="0"/>
      <c r="JWO113" s="0"/>
      <c r="JWP113" s="0"/>
      <c r="JWQ113" s="0"/>
      <c r="JWR113" s="0"/>
      <c r="JWS113" s="0"/>
      <c r="JWT113" s="0"/>
      <c r="JWU113" s="0"/>
      <c r="JWV113" s="0"/>
      <c r="JWW113" s="0"/>
      <c r="JWX113" s="0"/>
      <c r="JWY113" s="0"/>
      <c r="JWZ113" s="0"/>
      <c r="JXA113" s="0"/>
      <c r="JXB113" s="0"/>
      <c r="JXC113" s="0"/>
      <c r="JXD113" s="0"/>
      <c r="JXE113" s="0"/>
      <c r="JXF113" s="0"/>
      <c r="JXG113" s="0"/>
      <c r="JXH113" s="0"/>
      <c r="JXI113" s="0"/>
      <c r="JXJ113" s="0"/>
      <c r="JXK113" s="0"/>
      <c r="JXL113" s="0"/>
      <c r="JXM113" s="0"/>
      <c r="JXN113" s="0"/>
      <c r="JXO113" s="0"/>
      <c r="JXP113" s="0"/>
      <c r="JXQ113" s="0"/>
      <c r="JXR113" s="0"/>
      <c r="JXS113" s="0"/>
      <c r="JXT113" s="0"/>
      <c r="JXU113" s="0"/>
      <c r="JXV113" s="0"/>
      <c r="JXW113" s="0"/>
      <c r="JXX113" s="0"/>
      <c r="JXY113" s="0"/>
      <c r="JXZ113" s="0"/>
      <c r="JYA113" s="0"/>
      <c r="JYB113" s="0"/>
      <c r="JYC113" s="0"/>
      <c r="JYD113" s="0"/>
      <c r="JYE113" s="0"/>
      <c r="JYF113" s="0"/>
      <c r="JYG113" s="0"/>
      <c r="JYH113" s="0"/>
      <c r="JYI113" s="0"/>
      <c r="JYJ113" s="0"/>
      <c r="JYK113" s="0"/>
      <c r="JYL113" s="0"/>
      <c r="JYM113" s="0"/>
      <c r="JYN113" s="0"/>
      <c r="JYO113" s="0"/>
      <c r="JYP113" s="0"/>
      <c r="JYQ113" s="0"/>
      <c r="JYR113" s="0"/>
      <c r="JYS113" s="0"/>
      <c r="JYT113" s="0"/>
      <c r="JYU113" s="0"/>
      <c r="JYV113" s="0"/>
      <c r="JYW113" s="0"/>
      <c r="JYX113" s="0"/>
      <c r="JYY113" s="0"/>
      <c r="JYZ113" s="0"/>
      <c r="JZA113" s="0"/>
      <c r="JZB113" s="0"/>
      <c r="JZC113" s="0"/>
      <c r="JZD113" s="0"/>
      <c r="JZE113" s="0"/>
      <c r="JZF113" s="0"/>
      <c r="JZG113" s="0"/>
      <c r="JZH113" s="0"/>
      <c r="JZI113" s="0"/>
      <c r="JZJ113" s="0"/>
      <c r="JZK113" s="0"/>
      <c r="JZL113" s="0"/>
      <c r="JZM113" s="0"/>
      <c r="JZN113" s="0"/>
      <c r="JZO113" s="0"/>
      <c r="JZP113" s="0"/>
      <c r="JZQ113" s="0"/>
      <c r="JZR113" s="0"/>
      <c r="JZS113" s="0"/>
      <c r="JZT113" s="0"/>
      <c r="JZU113" s="0"/>
      <c r="JZV113" s="0"/>
      <c r="JZW113" s="0"/>
      <c r="JZX113" s="0"/>
      <c r="JZY113" s="0"/>
      <c r="JZZ113" s="0"/>
      <c r="KAA113" s="0"/>
      <c r="KAB113" s="0"/>
      <c r="KAC113" s="0"/>
      <c r="KAD113" s="0"/>
      <c r="KAE113" s="0"/>
      <c r="KAF113" s="0"/>
      <c r="KAG113" s="0"/>
      <c r="KAH113" s="0"/>
      <c r="KAI113" s="0"/>
      <c r="KAJ113" s="0"/>
      <c r="KAK113" s="0"/>
      <c r="KAL113" s="0"/>
      <c r="KAM113" s="0"/>
      <c r="KAN113" s="0"/>
      <c r="KAO113" s="0"/>
      <c r="KAP113" s="0"/>
      <c r="KAQ113" s="0"/>
      <c r="KAR113" s="0"/>
      <c r="KAS113" s="0"/>
      <c r="KAT113" s="0"/>
      <c r="KAU113" s="0"/>
      <c r="KAV113" s="0"/>
      <c r="KAW113" s="0"/>
      <c r="KAX113" s="0"/>
      <c r="KAY113" s="0"/>
      <c r="KAZ113" s="0"/>
      <c r="KBA113" s="0"/>
      <c r="KBB113" s="0"/>
      <c r="KBC113" s="0"/>
      <c r="KBD113" s="0"/>
      <c r="KBE113" s="0"/>
      <c r="KBF113" s="0"/>
      <c r="KBG113" s="0"/>
      <c r="KBH113" s="0"/>
      <c r="KBI113" s="0"/>
      <c r="KBJ113" s="0"/>
      <c r="KBK113" s="0"/>
      <c r="KBL113" s="0"/>
      <c r="KBM113" s="0"/>
      <c r="KBN113" s="0"/>
      <c r="KBO113" s="0"/>
      <c r="KBP113" s="0"/>
      <c r="KBQ113" s="0"/>
      <c r="KBR113" s="0"/>
      <c r="KBS113" s="0"/>
      <c r="KBT113" s="0"/>
      <c r="KBU113" s="0"/>
      <c r="KBV113" s="0"/>
      <c r="KBW113" s="0"/>
      <c r="KBX113" s="0"/>
      <c r="KBY113" s="0"/>
      <c r="KBZ113" s="0"/>
      <c r="KCA113" s="0"/>
      <c r="KCB113" s="0"/>
      <c r="KCC113" s="0"/>
      <c r="KCD113" s="0"/>
      <c r="KCE113" s="0"/>
      <c r="KCF113" s="0"/>
      <c r="KCG113" s="0"/>
      <c r="KCH113" s="0"/>
      <c r="KCI113" s="0"/>
      <c r="KCJ113" s="0"/>
      <c r="KCK113" s="0"/>
      <c r="KCL113" s="0"/>
      <c r="KCM113" s="0"/>
      <c r="KCN113" s="0"/>
      <c r="KCO113" s="0"/>
      <c r="KCP113" s="0"/>
      <c r="KCQ113" s="0"/>
      <c r="KCR113" s="0"/>
      <c r="KCS113" s="0"/>
      <c r="KCT113" s="0"/>
      <c r="KCU113" s="0"/>
      <c r="KCV113" s="0"/>
      <c r="KCW113" s="0"/>
      <c r="KCX113" s="0"/>
      <c r="KCY113" s="0"/>
      <c r="KCZ113" s="0"/>
      <c r="KDA113" s="0"/>
      <c r="KDB113" s="0"/>
      <c r="KDC113" s="0"/>
      <c r="KDD113" s="0"/>
      <c r="KDE113" s="0"/>
      <c r="KDF113" s="0"/>
      <c r="KDG113" s="0"/>
      <c r="KDH113" s="0"/>
      <c r="KDI113" s="0"/>
      <c r="KDJ113" s="0"/>
      <c r="KDK113" s="0"/>
      <c r="KDL113" s="0"/>
      <c r="KDM113" s="0"/>
      <c r="KDN113" s="0"/>
      <c r="KDO113" s="0"/>
      <c r="KDP113" s="0"/>
      <c r="KDQ113" s="0"/>
      <c r="KDR113" s="0"/>
      <c r="KDS113" s="0"/>
      <c r="KDT113" s="0"/>
      <c r="KDU113" s="0"/>
      <c r="KDV113" s="0"/>
      <c r="KDW113" s="0"/>
      <c r="KDX113" s="0"/>
      <c r="KDY113" s="0"/>
      <c r="KDZ113" s="0"/>
      <c r="KEA113" s="0"/>
      <c r="KEB113" s="0"/>
      <c r="KEC113" s="0"/>
      <c r="KED113" s="0"/>
      <c r="KEE113" s="0"/>
      <c r="KEF113" s="0"/>
      <c r="KEG113" s="0"/>
      <c r="KEH113" s="0"/>
      <c r="KEI113" s="0"/>
      <c r="KEJ113" s="0"/>
      <c r="KEK113" s="0"/>
      <c r="KEL113" s="0"/>
      <c r="KEM113" s="0"/>
      <c r="KEN113" s="0"/>
      <c r="KEO113" s="0"/>
      <c r="KEP113" s="0"/>
      <c r="KEQ113" s="0"/>
      <c r="KER113" s="0"/>
      <c r="KES113" s="0"/>
      <c r="KET113" s="0"/>
      <c r="KEU113" s="0"/>
      <c r="KEV113" s="0"/>
      <c r="KEW113" s="0"/>
      <c r="KEX113" s="0"/>
      <c r="KEY113" s="0"/>
      <c r="KEZ113" s="0"/>
      <c r="KFA113" s="0"/>
      <c r="KFB113" s="0"/>
      <c r="KFC113" s="0"/>
      <c r="KFD113" s="0"/>
      <c r="KFE113" s="0"/>
      <c r="KFF113" s="0"/>
      <c r="KFG113" s="0"/>
      <c r="KFH113" s="0"/>
      <c r="KFI113" s="0"/>
      <c r="KFJ113" s="0"/>
      <c r="KFK113" s="0"/>
      <c r="KFL113" s="0"/>
      <c r="KFM113" s="0"/>
      <c r="KFN113" s="0"/>
      <c r="KFO113" s="0"/>
      <c r="KFP113" s="0"/>
      <c r="KFQ113" s="0"/>
      <c r="KFR113" s="0"/>
      <c r="KFS113" s="0"/>
      <c r="KFT113" s="0"/>
      <c r="KFU113" s="0"/>
      <c r="KFV113" s="0"/>
      <c r="KFW113" s="0"/>
      <c r="KFX113" s="0"/>
      <c r="KFY113" s="0"/>
      <c r="KFZ113" s="0"/>
      <c r="KGA113" s="0"/>
      <c r="KGB113" s="0"/>
      <c r="KGC113" s="0"/>
      <c r="KGD113" s="0"/>
      <c r="KGE113" s="0"/>
      <c r="KGF113" s="0"/>
      <c r="KGG113" s="0"/>
      <c r="KGH113" s="0"/>
      <c r="KGI113" s="0"/>
      <c r="KGJ113" s="0"/>
      <c r="KGK113" s="0"/>
      <c r="KGL113" s="0"/>
      <c r="KGM113" s="0"/>
      <c r="KGN113" s="0"/>
      <c r="KGO113" s="0"/>
      <c r="KGP113" s="0"/>
      <c r="KGQ113" s="0"/>
      <c r="KGR113" s="0"/>
      <c r="KGS113" s="0"/>
      <c r="KGT113" s="0"/>
      <c r="KGU113" s="0"/>
      <c r="KGV113" s="0"/>
      <c r="KGW113" s="0"/>
      <c r="KGX113" s="0"/>
      <c r="KGY113" s="0"/>
      <c r="KGZ113" s="0"/>
      <c r="KHA113" s="0"/>
      <c r="KHB113" s="0"/>
      <c r="KHC113" s="0"/>
      <c r="KHD113" s="0"/>
      <c r="KHE113" s="0"/>
      <c r="KHF113" s="0"/>
      <c r="KHG113" s="0"/>
      <c r="KHH113" s="0"/>
      <c r="KHI113" s="0"/>
      <c r="KHJ113" s="0"/>
      <c r="KHK113" s="0"/>
      <c r="KHL113" s="0"/>
      <c r="KHM113" s="0"/>
      <c r="KHN113" s="0"/>
      <c r="KHO113" s="0"/>
      <c r="KHP113" s="0"/>
      <c r="KHQ113" s="0"/>
      <c r="KHR113" s="0"/>
      <c r="KHS113" s="0"/>
      <c r="KHT113" s="0"/>
      <c r="KHU113" s="0"/>
      <c r="KHV113" s="0"/>
      <c r="KHW113" s="0"/>
      <c r="KHX113" s="0"/>
      <c r="KHY113" s="0"/>
      <c r="KHZ113" s="0"/>
      <c r="KIA113" s="0"/>
      <c r="KIB113" s="0"/>
      <c r="KIC113" s="0"/>
      <c r="KID113" s="0"/>
      <c r="KIE113" s="0"/>
      <c r="KIF113" s="0"/>
      <c r="KIG113" s="0"/>
      <c r="KIH113" s="0"/>
      <c r="KII113" s="0"/>
      <c r="KIJ113" s="0"/>
      <c r="KIK113" s="0"/>
      <c r="KIL113" s="0"/>
      <c r="KIM113" s="0"/>
      <c r="KIN113" s="0"/>
      <c r="KIO113" s="0"/>
      <c r="KIP113" s="0"/>
      <c r="KIQ113" s="0"/>
      <c r="KIR113" s="0"/>
      <c r="KIS113" s="0"/>
      <c r="KIT113" s="0"/>
      <c r="KIU113" s="0"/>
      <c r="KIV113" s="0"/>
      <c r="KIW113" s="0"/>
      <c r="KIX113" s="0"/>
      <c r="KIY113" s="0"/>
      <c r="KIZ113" s="0"/>
      <c r="KJA113" s="0"/>
      <c r="KJB113" s="0"/>
      <c r="KJC113" s="0"/>
      <c r="KJD113" s="0"/>
      <c r="KJE113" s="0"/>
      <c r="KJF113" s="0"/>
      <c r="KJG113" s="0"/>
      <c r="KJH113" s="0"/>
      <c r="KJI113" s="0"/>
      <c r="KJJ113" s="0"/>
      <c r="KJK113" s="0"/>
      <c r="KJL113" s="0"/>
      <c r="KJM113" s="0"/>
      <c r="KJN113" s="0"/>
      <c r="KJO113" s="0"/>
      <c r="KJP113" s="0"/>
      <c r="KJQ113" s="0"/>
      <c r="KJR113" s="0"/>
      <c r="KJS113" s="0"/>
      <c r="KJT113" s="0"/>
      <c r="KJU113" s="0"/>
      <c r="KJV113" s="0"/>
      <c r="KJW113" s="0"/>
      <c r="KJX113" s="0"/>
      <c r="KJY113" s="0"/>
      <c r="KJZ113" s="0"/>
      <c r="KKA113" s="0"/>
      <c r="KKB113" s="0"/>
      <c r="KKC113" s="0"/>
      <c r="KKD113" s="0"/>
      <c r="KKE113" s="0"/>
      <c r="KKF113" s="0"/>
      <c r="KKG113" s="0"/>
      <c r="KKH113" s="0"/>
      <c r="KKI113" s="0"/>
      <c r="KKJ113" s="0"/>
      <c r="KKK113" s="0"/>
      <c r="KKL113" s="0"/>
      <c r="KKM113" s="0"/>
      <c r="KKN113" s="0"/>
      <c r="KKO113" s="0"/>
      <c r="KKP113" s="0"/>
      <c r="KKQ113" s="0"/>
      <c r="KKR113" s="0"/>
      <c r="KKS113" s="0"/>
      <c r="KKT113" s="0"/>
      <c r="KKU113" s="0"/>
      <c r="KKV113" s="0"/>
      <c r="KKW113" s="0"/>
      <c r="KKX113" s="0"/>
      <c r="KKY113" s="0"/>
      <c r="KKZ113" s="0"/>
      <c r="KLA113" s="0"/>
      <c r="KLB113" s="0"/>
      <c r="KLC113" s="0"/>
      <c r="KLD113" s="0"/>
      <c r="KLE113" s="0"/>
      <c r="KLF113" s="0"/>
      <c r="KLG113" s="0"/>
      <c r="KLH113" s="0"/>
      <c r="KLI113" s="0"/>
      <c r="KLJ113" s="0"/>
      <c r="KLK113" s="0"/>
      <c r="KLL113" s="0"/>
      <c r="KLM113" s="0"/>
      <c r="KLN113" s="0"/>
      <c r="KLO113" s="0"/>
      <c r="KLP113" s="0"/>
      <c r="KLQ113" s="0"/>
      <c r="KLR113" s="0"/>
      <c r="KLS113" s="0"/>
      <c r="KLT113" s="0"/>
      <c r="KLU113" s="0"/>
      <c r="KLV113" s="0"/>
      <c r="KLW113" s="0"/>
      <c r="KLX113" s="0"/>
      <c r="KLY113" s="0"/>
      <c r="KLZ113" s="0"/>
      <c r="KMA113" s="0"/>
      <c r="KMB113" s="0"/>
      <c r="KMC113" s="0"/>
      <c r="KMD113" s="0"/>
      <c r="KME113" s="0"/>
      <c r="KMF113" s="0"/>
      <c r="KMG113" s="0"/>
      <c r="KMH113" s="0"/>
      <c r="KMI113" s="0"/>
      <c r="KMJ113" s="0"/>
      <c r="KMK113" s="0"/>
      <c r="KML113" s="0"/>
      <c r="KMM113" s="0"/>
      <c r="KMN113" s="0"/>
      <c r="KMO113" s="0"/>
      <c r="KMP113" s="0"/>
      <c r="KMQ113" s="0"/>
      <c r="KMR113" s="0"/>
      <c r="KMS113" s="0"/>
      <c r="KMT113" s="0"/>
      <c r="KMU113" s="0"/>
      <c r="KMV113" s="0"/>
      <c r="KMW113" s="0"/>
      <c r="KMX113" s="0"/>
      <c r="KMY113" s="0"/>
      <c r="KMZ113" s="0"/>
      <c r="KNA113" s="0"/>
      <c r="KNB113" s="0"/>
      <c r="KNC113" s="0"/>
      <c r="KND113" s="0"/>
      <c r="KNE113" s="0"/>
      <c r="KNF113" s="0"/>
      <c r="KNG113" s="0"/>
      <c r="KNH113" s="0"/>
      <c r="KNI113" s="0"/>
      <c r="KNJ113" s="0"/>
      <c r="KNK113" s="0"/>
      <c r="KNL113" s="0"/>
      <c r="KNM113" s="0"/>
      <c r="KNN113" s="0"/>
      <c r="KNO113" s="0"/>
      <c r="KNP113" s="0"/>
      <c r="KNQ113" s="0"/>
      <c r="KNR113" s="0"/>
      <c r="KNS113" s="0"/>
      <c r="KNT113" s="0"/>
      <c r="KNU113" s="0"/>
      <c r="KNV113" s="0"/>
      <c r="KNW113" s="0"/>
      <c r="KNX113" s="0"/>
      <c r="KNY113" s="0"/>
      <c r="KNZ113" s="0"/>
      <c r="KOA113" s="0"/>
      <c r="KOB113" s="0"/>
      <c r="KOC113" s="0"/>
      <c r="KOD113" s="0"/>
      <c r="KOE113" s="0"/>
      <c r="KOF113" s="0"/>
      <c r="KOG113" s="0"/>
      <c r="KOH113" s="0"/>
      <c r="KOI113" s="0"/>
      <c r="KOJ113" s="0"/>
      <c r="KOK113" s="0"/>
      <c r="KOL113" s="0"/>
      <c r="KOM113" s="0"/>
      <c r="KON113" s="0"/>
      <c r="KOO113" s="0"/>
      <c r="KOP113" s="0"/>
      <c r="KOQ113" s="0"/>
      <c r="KOR113" s="0"/>
      <c r="KOS113" s="0"/>
      <c r="KOT113" s="0"/>
      <c r="KOU113" s="0"/>
      <c r="KOV113" s="0"/>
      <c r="KOW113" s="0"/>
      <c r="KOX113" s="0"/>
      <c r="KOY113" s="0"/>
      <c r="KOZ113" s="0"/>
      <c r="KPA113" s="0"/>
      <c r="KPB113" s="0"/>
      <c r="KPC113" s="0"/>
      <c r="KPD113" s="0"/>
      <c r="KPE113" s="0"/>
      <c r="KPF113" s="0"/>
      <c r="KPG113" s="0"/>
      <c r="KPH113" s="0"/>
      <c r="KPI113" s="0"/>
      <c r="KPJ113" s="0"/>
      <c r="KPK113" s="0"/>
      <c r="KPL113" s="0"/>
      <c r="KPM113" s="0"/>
      <c r="KPN113" s="0"/>
      <c r="KPO113" s="0"/>
      <c r="KPP113" s="0"/>
      <c r="KPQ113" s="0"/>
      <c r="KPR113" s="0"/>
      <c r="KPS113" s="0"/>
      <c r="KPT113" s="0"/>
      <c r="KPU113" s="0"/>
      <c r="KPV113" s="0"/>
      <c r="KPW113" s="0"/>
      <c r="KPX113" s="0"/>
      <c r="KPY113" s="0"/>
      <c r="KPZ113" s="0"/>
      <c r="KQA113" s="0"/>
      <c r="KQB113" s="0"/>
      <c r="KQC113" s="0"/>
      <c r="KQD113" s="0"/>
      <c r="KQE113" s="0"/>
      <c r="KQF113" s="0"/>
      <c r="KQG113" s="0"/>
      <c r="KQH113" s="0"/>
      <c r="KQI113" s="0"/>
      <c r="KQJ113" s="0"/>
      <c r="KQK113" s="0"/>
      <c r="KQL113" s="0"/>
      <c r="KQM113" s="0"/>
      <c r="KQN113" s="0"/>
      <c r="KQO113" s="0"/>
      <c r="KQP113" s="0"/>
      <c r="KQQ113" s="0"/>
      <c r="KQR113" s="0"/>
      <c r="KQS113" s="0"/>
      <c r="KQT113" s="0"/>
      <c r="KQU113" s="0"/>
      <c r="KQV113" s="0"/>
      <c r="KQW113" s="0"/>
      <c r="KQX113" s="0"/>
      <c r="KQY113" s="0"/>
      <c r="KQZ113" s="0"/>
      <c r="KRA113" s="0"/>
      <c r="KRB113" s="0"/>
      <c r="KRC113" s="0"/>
      <c r="KRD113" s="0"/>
      <c r="KRE113" s="0"/>
      <c r="KRF113" s="0"/>
      <c r="KRG113" s="0"/>
      <c r="KRH113" s="0"/>
      <c r="KRI113" s="0"/>
      <c r="KRJ113" s="0"/>
      <c r="KRK113" s="0"/>
      <c r="KRL113" s="0"/>
      <c r="KRM113" s="0"/>
      <c r="KRN113" s="0"/>
      <c r="KRO113" s="0"/>
      <c r="KRP113" s="0"/>
      <c r="KRQ113" s="0"/>
      <c r="KRR113" s="0"/>
      <c r="KRS113" s="0"/>
      <c r="KRT113" s="0"/>
      <c r="KRU113" s="0"/>
      <c r="KRV113" s="0"/>
      <c r="KRW113" s="0"/>
      <c r="KRX113" s="0"/>
      <c r="KRY113" s="0"/>
      <c r="KRZ113" s="0"/>
      <c r="KSA113" s="0"/>
      <c r="KSB113" s="0"/>
      <c r="KSC113" s="0"/>
      <c r="KSD113" s="0"/>
      <c r="KSE113" s="0"/>
      <c r="KSF113" s="0"/>
      <c r="KSG113" s="0"/>
      <c r="KSH113" s="0"/>
      <c r="KSI113" s="0"/>
      <c r="KSJ113" s="0"/>
      <c r="KSK113" s="0"/>
      <c r="KSL113" s="0"/>
      <c r="KSM113" s="0"/>
      <c r="KSN113" s="0"/>
      <c r="KSO113" s="0"/>
      <c r="KSP113" s="0"/>
      <c r="KSQ113" s="0"/>
      <c r="KSR113" s="0"/>
      <c r="KSS113" s="0"/>
      <c r="KST113" s="0"/>
      <c r="KSU113" s="0"/>
      <c r="KSV113" s="0"/>
      <c r="KSW113" s="0"/>
      <c r="KSX113" s="0"/>
      <c r="KSY113" s="0"/>
      <c r="KSZ113" s="0"/>
      <c r="KTA113" s="0"/>
      <c r="KTB113" s="0"/>
      <c r="KTC113" s="0"/>
      <c r="KTD113" s="0"/>
      <c r="KTE113" s="0"/>
      <c r="KTF113" s="0"/>
      <c r="KTG113" s="0"/>
      <c r="KTH113" s="0"/>
      <c r="KTI113" s="0"/>
      <c r="KTJ113" s="0"/>
      <c r="KTK113" s="0"/>
      <c r="KTL113" s="0"/>
      <c r="KTM113" s="0"/>
      <c r="KTN113" s="0"/>
      <c r="KTO113" s="0"/>
      <c r="KTP113" s="0"/>
      <c r="KTQ113" s="0"/>
      <c r="KTR113" s="0"/>
      <c r="KTS113" s="0"/>
      <c r="KTT113" s="0"/>
      <c r="KTU113" s="0"/>
      <c r="KTV113" s="0"/>
      <c r="KTW113" s="0"/>
      <c r="KTX113" s="0"/>
      <c r="KTY113" s="0"/>
      <c r="KTZ113" s="0"/>
      <c r="KUA113" s="0"/>
      <c r="KUB113" s="0"/>
      <c r="KUC113" s="0"/>
      <c r="KUD113" s="0"/>
      <c r="KUE113" s="0"/>
      <c r="KUF113" s="0"/>
      <c r="KUG113" s="0"/>
      <c r="KUH113" s="0"/>
      <c r="KUI113" s="0"/>
      <c r="KUJ113" s="0"/>
      <c r="KUK113" s="0"/>
      <c r="KUL113" s="0"/>
      <c r="KUM113" s="0"/>
      <c r="KUN113" s="0"/>
      <c r="KUO113" s="0"/>
      <c r="KUP113" s="0"/>
      <c r="KUQ113" s="0"/>
      <c r="KUR113" s="0"/>
      <c r="KUS113" s="0"/>
      <c r="KUT113" s="0"/>
      <c r="KUU113" s="0"/>
      <c r="KUV113" s="0"/>
      <c r="KUW113" s="0"/>
      <c r="KUX113" s="0"/>
      <c r="KUY113" s="0"/>
      <c r="KUZ113" s="0"/>
      <c r="KVA113" s="0"/>
      <c r="KVB113" s="0"/>
      <c r="KVC113" s="0"/>
      <c r="KVD113" s="0"/>
      <c r="KVE113" s="0"/>
      <c r="KVF113" s="0"/>
      <c r="KVG113" s="0"/>
      <c r="KVH113" s="0"/>
      <c r="KVI113" s="0"/>
      <c r="KVJ113" s="0"/>
      <c r="KVK113" s="0"/>
      <c r="KVL113" s="0"/>
      <c r="KVM113" s="0"/>
      <c r="KVN113" s="0"/>
      <c r="KVO113" s="0"/>
      <c r="KVP113" s="0"/>
      <c r="KVQ113" s="0"/>
      <c r="KVR113" s="0"/>
      <c r="KVS113" s="0"/>
      <c r="KVT113" s="0"/>
      <c r="KVU113" s="0"/>
      <c r="KVV113" s="0"/>
      <c r="KVW113" s="0"/>
      <c r="KVX113" s="0"/>
      <c r="KVY113" s="0"/>
      <c r="KVZ113" s="0"/>
      <c r="KWA113" s="0"/>
      <c r="KWB113" s="0"/>
      <c r="KWC113" s="0"/>
      <c r="KWD113" s="0"/>
      <c r="KWE113" s="0"/>
      <c r="KWF113" s="0"/>
      <c r="KWG113" s="0"/>
      <c r="KWH113" s="0"/>
      <c r="KWI113" s="0"/>
      <c r="KWJ113" s="0"/>
      <c r="KWK113" s="0"/>
      <c r="KWL113" s="0"/>
      <c r="KWM113" s="0"/>
      <c r="KWN113" s="0"/>
      <c r="KWO113" s="0"/>
      <c r="KWP113" s="0"/>
      <c r="KWQ113" s="0"/>
      <c r="KWR113" s="0"/>
      <c r="KWS113" s="0"/>
      <c r="KWT113" s="0"/>
      <c r="KWU113" s="0"/>
      <c r="KWV113" s="0"/>
      <c r="KWW113" s="0"/>
      <c r="KWX113" s="0"/>
      <c r="KWY113" s="0"/>
      <c r="KWZ113" s="0"/>
      <c r="KXA113" s="0"/>
      <c r="KXB113" s="0"/>
      <c r="KXC113" s="0"/>
      <c r="KXD113" s="0"/>
      <c r="KXE113" s="0"/>
      <c r="KXF113" s="0"/>
      <c r="KXG113" s="0"/>
      <c r="KXH113" s="0"/>
      <c r="KXI113" s="0"/>
      <c r="KXJ113" s="0"/>
      <c r="KXK113" s="0"/>
      <c r="KXL113" s="0"/>
      <c r="KXM113" s="0"/>
      <c r="KXN113" s="0"/>
      <c r="KXO113" s="0"/>
      <c r="KXP113" s="0"/>
      <c r="KXQ113" s="0"/>
      <c r="KXR113" s="0"/>
      <c r="KXS113" s="0"/>
      <c r="KXT113" s="0"/>
      <c r="KXU113" s="0"/>
      <c r="KXV113" s="0"/>
      <c r="KXW113" s="0"/>
      <c r="KXX113" s="0"/>
      <c r="KXY113" s="0"/>
      <c r="KXZ113" s="0"/>
      <c r="KYA113" s="0"/>
      <c r="KYB113" s="0"/>
      <c r="KYC113" s="0"/>
      <c r="KYD113" s="0"/>
      <c r="KYE113" s="0"/>
      <c r="KYF113" s="0"/>
      <c r="KYG113" s="0"/>
      <c r="KYH113" s="0"/>
      <c r="KYI113" s="0"/>
      <c r="KYJ113" s="0"/>
      <c r="KYK113" s="0"/>
      <c r="KYL113" s="0"/>
      <c r="KYM113" s="0"/>
      <c r="KYN113" s="0"/>
      <c r="KYO113" s="0"/>
      <c r="KYP113" s="0"/>
      <c r="KYQ113" s="0"/>
      <c r="KYR113" s="0"/>
      <c r="KYS113" s="0"/>
      <c r="KYT113" s="0"/>
      <c r="KYU113" s="0"/>
      <c r="KYV113" s="0"/>
      <c r="KYW113" s="0"/>
      <c r="KYX113" s="0"/>
      <c r="KYY113" s="0"/>
      <c r="KYZ113" s="0"/>
      <c r="KZA113" s="0"/>
      <c r="KZB113" s="0"/>
      <c r="KZC113" s="0"/>
      <c r="KZD113" s="0"/>
      <c r="KZE113" s="0"/>
      <c r="KZF113" s="0"/>
      <c r="KZG113" s="0"/>
      <c r="KZH113" s="0"/>
      <c r="KZI113" s="0"/>
      <c r="KZJ113" s="0"/>
      <c r="KZK113" s="0"/>
      <c r="KZL113" s="0"/>
      <c r="KZM113" s="0"/>
      <c r="KZN113" s="0"/>
      <c r="KZO113" s="0"/>
      <c r="KZP113" s="0"/>
      <c r="KZQ113" s="0"/>
      <c r="KZR113" s="0"/>
      <c r="KZS113" s="0"/>
      <c r="KZT113" s="0"/>
      <c r="KZU113" s="0"/>
      <c r="KZV113" s="0"/>
      <c r="KZW113" s="0"/>
      <c r="KZX113" s="0"/>
      <c r="KZY113" s="0"/>
      <c r="KZZ113" s="0"/>
      <c r="LAA113" s="0"/>
      <c r="LAB113" s="0"/>
      <c r="LAC113" s="0"/>
      <c r="LAD113" s="0"/>
      <c r="LAE113" s="0"/>
      <c r="LAF113" s="0"/>
      <c r="LAG113" s="0"/>
      <c r="LAH113" s="0"/>
      <c r="LAI113" s="0"/>
      <c r="LAJ113" s="0"/>
      <c r="LAK113" s="0"/>
      <c r="LAL113" s="0"/>
      <c r="LAM113" s="0"/>
      <c r="LAN113" s="0"/>
      <c r="LAO113" s="0"/>
      <c r="LAP113" s="0"/>
      <c r="LAQ113" s="0"/>
      <c r="LAR113" s="0"/>
      <c r="LAS113" s="0"/>
      <c r="LAT113" s="0"/>
      <c r="LAU113" s="0"/>
      <c r="LAV113" s="0"/>
      <c r="LAW113" s="0"/>
      <c r="LAX113" s="0"/>
      <c r="LAY113" s="0"/>
      <c r="LAZ113" s="0"/>
      <c r="LBA113" s="0"/>
      <c r="LBB113" s="0"/>
      <c r="LBC113" s="0"/>
      <c r="LBD113" s="0"/>
      <c r="LBE113" s="0"/>
      <c r="LBF113" s="0"/>
      <c r="LBG113" s="0"/>
      <c r="LBH113" s="0"/>
      <c r="LBI113" s="0"/>
      <c r="LBJ113" s="0"/>
      <c r="LBK113" s="0"/>
      <c r="LBL113" s="0"/>
      <c r="LBM113" s="0"/>
      <c r="LBN113" s="0"/>
      <c r="LBO113" s="0"/>
      <c r="LBP113" s="0"/>
      <c r="LBQ113" s="0"/>
      <c r="LBR113" s="0"/>
      <c r="LBS113" s="0"/>
      <c r="LBT113" s="0"/>
      <c r="LBU113" s="0"/>
      <c r="LBV113" s="0"/>
      <c r="LBW113" s="0"/>
      <c r="LBX113" s="0"/>
      <c r="LBY113" s="0"/>
      <c r="LBZ113" s="0"/>
      <c r="LCA113" s="0"/>
      <c r="LCB113" s="0"/>
      <c r="LCC113" s="0"/>
      <c r="LCD113" s="0"/>
      <c r="LCE113" s="0"/>
      <c r="LCF113" s="0"/>
      <c r="LCG113" s="0"/>
      <c r="LCH113" s="0"/>
      <c r="LCI113" s="0"/>
      <c r="LCJ113" s="0"/>
      <c r="LCK113" s="0"/>
      <c r="LCL113" s="0"/>
      <c r="LCM113" s="0"/>
      <c r="LCN113" s="0"/>
      <c r="LCO113" s="0"/>
      <c r="LCP113" s="0"/>
      <c r="LCQ113" s="0"/>
      <c r="LCR113" s="0"/>
      <c r="LCS113" s="0"/>
      <c r="LCT113" s="0"/>
      <c r="LCU113" s="0"/>
      <c r="LCV113" s="0"/>
      <c r="LCW113" s="0"/>
      <c r="LCX113" s="0"/>
      <c r="LCY113" s="0"/>
      <c r="LCZ113" s="0"/>
      <c r="LDA113" s="0"/>
      <c r="LDB113" s="0"/>
      <c r="LDC113" s="0"/>
      <c r="LDD113" s="0"/>
      <c r="LDE113" s="0"/>
      <c r="LDF113" s="0"/>
      <c r="LDG113" s="0"/>
      <c r="LDH113" s="0"/>
      <c r="LDI113" s="0"/>
      <c r="LDJ113" s="0"/>
      <c r="LDK113" s="0"/>
      <c r="LDL113" s="0"/>
      <c r="LDM113" s="0"/>
      <c r="LDN113" s="0"/>
      <c r="LDO113" s="0"/>
      <c r="LDP113" s="0"/>
      <c r="LDQ113" s="0"/>
      <c r="LDR113" s="0"/>
      <c r="LDS113" s="0"/>
      <c r="LDT113" s="0"/>
      <c r="LDU113" s="0"/>
      <c r="LDV113" s="0"/>
      <c r="LDW113" s="0"/>
      <c r="LDX113" s="0"/>
      <c r="LDY113" s="0"/>
      <c r="LDZ113" s="0"/>
      <c r="LEA113" s="0"/>
      <c r="LEB113" s="0"/>
      <c r="LEC113" s="0"/>
      <c r="LED113" s="0"/>
      <c r="LEE113" s="0"/>
      <c r="LEF113" s="0"/>
      <c r="LEG113" s="0"/>
      <c r="LEH113" s="0"/>
      <c r="LEI113" s="0"/>
      <c r="LEJ113" s="0"/>
      <c r="LEK113" s="0"/>
      <c r="LEL113" s="0"/>
      <c r="LEM113" s="0"/>
      <c r="LEN113" s="0"/>
      <c r="LEO113" s="0"/>
      <c r="LEP113" s="0"/>
      <c r="LEQ113" s="0"/>
      <c r="LER113" s="0"/>
      <c r="LES113" s="0"/>
      <c r="LET113" s="0"/>
      <c r="LEU113" s="0"/>
      <c r="LEV113" s="0"/>
      <c r="LEW113" s="0"/>
      <c r="LEX113" s="0"/>
      <c r="LEY113" s="0"/>
      <c r="LEZ113" s="0"/>
      <c r="LFA113" s="0"/>
      <c r="LFB113" s="0"/>
      <c r="LFC113" s="0"/>
      <c r="LFD113" s="0"/>
      <c r="LFE113" s="0"/>
      <c r="LFF113" s="0"/>
      <c r="LFG113" s="0"/>
      <c r="LFH113" s="0"/>
      <c r="LFI113" s="0"/>
      <c r="LFJ113" s="0"/>
      <c r="LFK113" s="0"/>
      <c r="LFL113" s="0"/>
      <c r="LFM113" s="0"/>
      <c r="LFN113" s="0"/>
      <c r="LFO113" s="0"/>
      <c r="LFP113" s="0"/>
      <c r="LFQ113" s="0"/>
      <c r="LFR113" s="0"/>
      <c r="LFS113" s="0"/>
      <c r="LFT113" s="0"/>
      <c r="LFU113" s="0"/>
      <c r="LFV113" s="0"/>
      <c r="LFW113" s="0"/>
      <c r="LFX113" s="0"/>
      <c r="LFY113" s="0"/>
      <c r="LFZ113" s="0"/>
      <c r="LGA113" s="0"/>
      <c r="LGB113" s="0"/>
      <c r="LGC113" s="0"/>
      <c r="LGD113" s="0"/>
      <c r="LGE113" s="0"/>
      <c r="LGF113" s="0"/>
      <c r="LGG113" s="0"/>
      <c r="LGH113" s="0"/>
      <c r="LGI113" s="0"/>
      <c r="LGJ113" s="0"/>
      <c r="LGK113" s="0"/>
      <c r="LGL113" s="0"/>
      <c r="LGM113" s="0"/>
      <c r="LGN113" s="0"/>
      <c r="LGO113" s="0"/>
      <c r="LGP113" s="0"/>
      <c r="LGQ113" s="0"/>
      <c r="LGR113" s="0"/>
      <c r="LGS113" s="0"/>
      <c r="LGT113" s="0"/>
      <c r="LGU113" s="0"/>
      <c r="LGV113" s="0"/>
      <c r="LGW113" s="0"/>
      <c r="LGX113" s="0"/>
      <c r="LGY113" s="0"/>
      <c r="LGZ113" s="0"/>
      <c r="LHA113" s="0"/>
      <c r="LHB113" s="0"/>
      <c r="LHC113" s="0"/>
      <c r="LHD113" s="0"/>
      <c r="LHE113" s="0"/>
      <c r="LHF113" s="0"/>
      <c r="LHG113" s="0"/>
      <c r="LHH113" s="0"/>
      <c r="LHI113" s="0"/>
      <c r="LHJ113" s="0"/>
      <c r="LHK113" s="0"/>
      <c r="LHL113" s="0"/>
      <c r="LHM113" s="0"/>
      <c r="LHN113" s="0"/>
      <c r="LHO113" s="0"/>
      <c r="LHP113" s="0"/>
      <c r="LHQ113" s="0"/>
      <c r="LHR113" s="0"/>
      <c r="LHS113" s="0"/>
      <c r="LHT113" s="0"/>
      <c r="LHU113" s="0"/>
      <c r="LHV113" s="0"/>
      <c r="LHW113" s="0"/>
      <c r="LHX113" s="0"/>
      <c r="LHY113" s="0"/>
      <c r="LHZ113" s="0"/>
      <c r="LIA113" s="0"/>
      <c r="LIB113" s="0"/>
      <c r="LIC113" s="0"/>
      <c r="LID113" s="0"/>
      <c r="LIE113" s="0"/>
      <c r="LIF113" s="0"/>
      <c r="LIG113" s="0"/>
      <c r="LIH113" s="0"/>
      <c r="LII113" s="0"/>
      <c r="LIJ113" s="0"/>
      <c r="LIK113" s="0"/>
      <c r="LIL113" s="0"/>
      <c r="LIM113" s="0"/>
      <c r="LIN113" s="0"/>
      <c r="LIO113" s="0"/>
      <c r="LIP113" s="0"/>
      <c r="LIQ113" s="0"/>
      <c r="LIR113" s="0"/>
      <c r="LIS113" s="0"/>
      <c r="LIT113" s="0"/>
      <c r="LIU113" s="0"/>
      <c r="LIV113" s="0"/>
      <c r="LIW113" s="0"/>
      <c r="LIX113" s="0"/>
      <c r="LIY113" s="0"/>
      <c r="LIZ113" s="0"/>
      <c r="LJA113" s="0"/>
      <c r="LJB113" s="0"/>
      <c r="LJC113" s="0"/>
      <c r="LJD113" s="0"/>
      <c r="LJE113" s="0"/>
      <c r="LJF113" s="0"/>
      <c r="LJG113" s="0"/>
      <c r="LJH113" s="0"/>
      <c r="LJI113" s="0"/>
      <c r="LJJ113" s="0"/>
      <c r="LJK113" s="0"/>
      <c r="LJL113" s="0"/>
      <c r="LJM113" s="0"/>
      <c r="LJN113" s="0"/>
      <c r="LJO113" s="0"/>
      <c r="LJP113" s="0"/>
      <c r="LJQ113" s="0"/>
      <c r="LJR113" s="0"/>
      <c r="LJS113" s="0"/>
      <c r="LJT113" s="0"/>
      <c r="LJU113" s="0"/>
      <c r="LJV113" s="0"/>
      <c r="LJW113" s="0"/>
      <c r="LJX113" s="0"/>
      <c r="LJY113" s="0"/>
      <c r="LJZ113" s="0"/>
      <c r="LKA113" s="0"/>
      <c r="LKB113" s="0"/>
      <c r="LKC113" s="0"/>
      <c r="LKD113" s="0"/>
      <c r="LKE113" s="0"/>
      <c r="LKF113" s="0"/>
      <c r="LKG113" s="0"/>
      <c r="LKH113" s="0"/>
      <c r="LKI113" s="0"/>
      <c r="LKJ113" s="0"/>
      <c r="LKK113" s="0"/>
      <c r="LKL113" s="0"/>
      <c r="LKM113" s="0"/>
      <c r="LKN113" s="0"/>
      <c r="LKO113" s="0"/>
      <c r="LKP113" s="0"/>
      <c r="LKQ113" s="0"/>
      <c r="LKR113" s="0"/>
      <c r="LKS113" s="0"/>
      <c r="LKT113" s="0"/>
      <c r="LKU113" s="0"/>
      <c r="LKV113" s="0"/>
      <c r="LKW113" s="0"/>
      <c r="LKX113" s="0"/>
      <c r="LKY113" s="0"/>
      <c r="LKZ113" s="0"/>
      <c r="LLA113" s="0"/>
      <c r="LLB113" s="0"/>
      <c r="LLC113" s="0"/>
      <c r="LLD113" s="0"/>
      <c r="LLE113" s="0"/>
      <c r="LLF113" s="0"/>
      <c r="LLG113" s="0"/>
      <c r="LLH113" s="0"/>
      <c r="LLI113" s="0"/>
      <c r="LLJ113" s="0"/>
      <c r="LLK113" s="0"/>
      <c r="LLL113" s="0"/>
      <c r="LLM113" s="0"/>
      <c r="LLN113" s="0"/>
      <c r="LLO113" s="0"/>
      <c r="LLP113" s="0"/>
      <c r="LLQ113" s="0"/>
      <c r="LLR113" s="0"/>
      <c r="LLS113" s="0"/>
      <c r="LLT113" s="0"/>
      <c r="LLU113" s="0"/>
      <c r="LLV113" s="0"/>
      <c r="LLW113" s="0"/>
      <c r="LLX113" s="0"/>
      <c r="LLY113" s="0"/>
      <c r="LLZ113" s="0"/>
      <c r="LMA113" s="0"/>
      <c r="LMB113" s="0"/>
      <c r="LMC113" s="0"/>
      <c r="LMD113" s="0"/>
      <c r="LME113" s="0"/>
      <c r="LMF113" s="0"/>
      <c r="LMG113" s="0"/>
      <c r="LMH113" s="0"/>
      <c r="LMI113" s="0"/>
      <c r="LMJ113" s="0"/>
      <c r="LMK113" s="0"/>
      <c r="LML113" s="0"/>
      <c r="LMM113" s="0"/>
      <c r="LMN113" s="0"/>
      <c r="LMO113" s="0"/>
      <c r="LMP113" s="0"/>
      <c r="LMQ113" s="0"/>
      <c r="LMR113" s="0"/>
      <c r="LMS113" s="0"/>
      <c r="LMT113" s="0"/>
      <c r="LMU113" s="0"/>
      <c r="LMV113" s="0"/>
      <c r="LMW113" s="0"/>
      <c r="LMX113" s="0"/>
      <c r="LMY113" s="0"/>
      <c r="LMZ113" s="0"/>
      <c r="LNA113" s="0"/>
      <c r="LNB113" s="0"/>
      <c r="LNC113" s="0"/>
      <c r="LND113" s="0"/>
      <c r="LNE113" s="0"/>
      <c r="LNF113" s="0"/>
      <c r="LNG113" s="0"/>
      <c r="LNH113" s="0"/>
      <c r="LNI113" s="0"/>
      <c r="LNJ113" s="0"/>
      <c r="LNK113" s="0"/>
      <c r="LNL113" s="0"/>
      <c r="LNM113" s="0"/>
      <c r="LNN113" s="0"/>
      <c r="LNO113" s="0"/>
      <c r="LNP113" s="0"/>
      <c r="LNQ113" s="0"/>
      <c r="LNR113" s="0"/>
      <c r="LNS113" s="0"/>
      <c r="LNT113" s="0"/>
      <c r="LNU113" s="0"/>
      <c r="LNV113" s="0"/>
      <c r="LNW113" s="0"/>
      <c r="LNX113" s="0"/>
      <c r="LNY113" s="0"/>
      <c r="LNZ113" s="0"/>
      <c r="LOA113" s="0"/>
      <c r="LOB113" s="0"/>
      <c r="LOC113" s="0"/>
      <c r="LOD113" s="0"/>
      <c r="LOE113" s="0"/>
      <c r="LOF113" s="0"/>
      <c r="LOG113" s="0"/>
      <c r="LOH113" s="0"/>
      <c r="LOI113" s="0"/>
      <c r="LOJ113" s="0"/>
      <c r="LOK113" s="0"/>
      <c r="LOL113" s="0"/>
      <c r="LOM113" s="0"/>
      <c r="LON113" s="0"/>
      <c r="LOO113" s="0"/>
      <c r="LOP113" s="0"/>
      <c r="LOQ113" s="0"/>
      <c r="LOR113" s="0"/>
      <c r="LOS113" s="0"/>
      <c r="LOT113" s="0"/>
      <c r="LOU113" s="0"/>
      <c r="LOV113" s="0"/>
      <c r="LOW113" s="0"/>
      <c r="LOX113" s="0"/>
      <c r="LOY113" s="0"/>
      <c r="LOZ113" s="0"/>
      <c r="LPA113" s="0"/>
      <c r="LPB113" s="0"/>
      <c r="LPC113" s="0"/>
      <c r="LPD113" s="0"/>
      <c r="LPE113" s="0"/>
      <c r="LPF113" s="0"/>
      <c r="LPG113" s="0"/>
      <c r="LPH113" s="0"/>
      <c r="LPI113" s="0"/>
      <c r="LPJ113" s="0"/>
      <c r="LPK113" s="0"/>
      <c r="LPL113" s="0"/>
      <c r="LPM113" s="0"/>
      <c r="LPN113" s="0"/>
      <c r="LPO113" s="0"/>
      <c r="LPP113" s="0"/>
      <c r="LPQ113" s="0"/>
      <c r="LPR113" s="0"/>
      <c r="LPS113" s="0"/>
      <c r="LPT113" s="0"/>
      <c r="LPU113" s="0"/>
      <c r="LPV113" s="0"/>
      <c r="LPW113" s="0"/>
      <c r="LPX113" s="0"/>
      <c r="LPY113" s="0"/>
      <c r="LPZ113" s="0"/>
      <c r="LQA113" s="0"/>
      <c r="LQB113" s="0"/>
      <c r="LQC113" s="0"/>
      <c r="LQD113" s="0"/>
      <c r="LQE113" s="0"/>
      <c r="LQF113" s="0"/>
      <c r="LQG113" s="0"/>
      <c r="LQH113" s="0"/>
      <c r="LQI113" s="0"/>
      <c r="LQJ113" s="0"/>
      <c r="LQK113" s="0"/>
      <c r="LQL113" s="0"/>
      <c r="LQM113" s="0"/>
      <c r="LQN113" s="0"/>
      <c r="LQO113" s="0"/>
      <c r="LQP113" s="0"/>
      <c r="LQQ113" s="0"/>
      <c r="LQR113" s="0"/>
      <c r="LQS113" s="0"/>
      <c r="LQT113" s="0"/>
      <c r="LQU113" s="0"/>
      <c r="LQV113" s="0"/>
      <c r="LQW113" s="0"/>
      <c r="LQX113" s="0"/>
      <c r="LQY113" s="0"/>
      <c r="LQZ113" s="0"/>
      <c r="LRA113" s="0"/>
      <c r="LRB113" s="0"/>
      <c r="LRC113" s="0"/>
      <c r="LRD113" s="0"/>
      <c r="LRE113" s="0"/>
      <c r="LRF113" s="0"/>
      <c r="LRG113" s="0"/>
      <c r="LRH113" s="0"/>
      <c r="LRI113" s="0"/>
      <c r="LRJ113" s="0"/>
      <c r="LRK113" s="0"/>
      <c r="LRL113" s="0"/>
      <c r="LRM113" s="0"/>
      <c r="LRN113" s="0"/>
      <c r="LRO113" s="0"/>
      <c r="LRP113" s="0"/>
      <c r="LRQ113" s="0"/>
      <c r="LRR113" s="0"/>
      <c r="LRS113" s="0"/>
      <c r="LRT113" s="0"/>
      <c r="LRU113" s="0"/>
      <c r="LRV113" s="0"/>
      <c r="LRW113" s="0"/>
      <c r="LRX113" s="0"/>
      <c r="LRY113" s="0"/>
      <c r="LRZ113" s="0"/>
      <c r="LSA113" s="0"/>
      <c r="LSB113" s="0"/>
      <c r="LSC113" s="0"/>
      <c r="LSD113" s="0"/>
      <c r="LSE113" s="0"/>
      <c r="LSF113" s="0"/>
      <c r="LSG113" s="0"/>
      <c r="LSH113" s="0"/>
      <c r="LSI113" s="0"/>
      <c r="LSJ113" s="0"/>
      <c r="LSK113" s="0"/>
      <c r="LSL113" s="0"/>
      <c r="LSM113" s="0"/>
      <c r="LSN113" s="0"/>
      <c r="LSO113" s="0"/>
      <c r="LSP113" s="0"/>
      <c r="LSQ113" s="0"/>
      <c r="LSR113" s="0"/>
      <c r="LSS113" s="0"/>
      <c r="LST113" s="0"/>
      <c r="LSU113" s="0"/>
      <c r="LSV113" s="0"/>
      <c r="LSW113" s="0"/>
      <c r="LSX113" s="0"/>
      <c r="LSY113" s="0"/>
      <c r="LSZ113" s="0"/>
      <c r="LTA113" s="0"/>
      <c r="LTB113" s="0"/>
      <c r="LTC113" s="0"/>
      <c r="LTD113" s="0"/>
      <c r="LTE113" s="0"/>
      <c r="LTF113" s="0"/>
      <c r="LTG113" s="0"/>
      <c r="LTH113" s="0"/>
      <c r="LTI113" s="0"/>
      <c r="LTJ113" s="0"/>
      <c r="LTK113" s="0"/>
      <c r="LTL113" s="0"/>
      <c r="LTM113" s="0"/>
      <c r="LTN113" s="0"/>
      <c r="LTO113" s="0"/>
      <c r="LTP113" s="0"/>
      <c r="LTQ113" s="0"/>
      <c r="LTR113" s="0"/>
      <c r="LTS113" s="0"/>
      <c r="LTT113" s="0"/>
      <c r="LTU113" s="0"/>
      <c r="LTV113" s="0"/>
      <c r="LTW113" s="0"/>
      <c r="LTX113" s="0"/>
      <c r="LTY113" s="0"/>
      <c r="LTZ113" s="0"/>
      <c r="LUA113" s="0"/>
      <c r="LUB113" s="0"/>
      <c r="LUC113" s="0"/>
      <c r="LUD113" s="0"/>
      <c r="LUE113" s="0"/>
      <c r="LUF113" s="0"/>
      <c r="LUG113" s="0"/>
      <c r="LUH113" s="0"/>
      <c r="LUI113" s="0"/>
      <c r="LUJ113" s="0"/>
      <c r="LUK113" s="0"/>
      <c r="LUL113" s="0"/>
      <c r="LUM113" s="0"/>
      <c r="LUN113" s="0"/>
      <c r="LUO113" s="0"/>
      <c r="LUP113" s="0"/>
      <c r="LUQ113" s="0"/>
      <c r="LUR113" s="0"/>
      <c r="LUS113" s="0"/>
      <c r="LUT113" s="0"/>
      <c r="LUU113" s="0"/>
      <c r="LUV113" s="0"/>
      <c r="LUW113" s="0"/>
      <c r="LUX113" s="0"/>
      <c r="LUY113" s="0"/>
      <c r="LUZ113" s="0"/>
      <c r="LVA113" s="0"/>
      <c r="LVB113" s="0"/>
      <c r="LVC113" s="0"/>
      <c r="LVD113" s="0"/>
      <c r="LVE113" s="0"/>
      <c r="LVF113" s="0"/>
      <c r="LVG113" s="0"/>
      <c r="LVH113" s="0"/>
      <c r="LVI113" s="0"/>
      <c r="LVJ113" s="0"/>
      <c r="LVK113" s="0"/>
      <c r="LVL113" s="0"/>
      <c r="LVM113" s="0"/>
      <c r="LVN113" s="0"/>
      <c r="LVO113" s="0"/>
      <c r="LVP113" s="0"/>
      <c r="LVQ113" s="0"/>
      <c r="LVR113" s="0"/>
      <c r="LVS113" s="0"/>
      <c r="LVT113" s="0"/>
      <c r="LVU113" s="0"/>
      <c r="LVV113" s="0"/>
      <c r="LVW113" s="0"/>
      <c r="LVX113" s="0"/>
      <c r="LVY113" s="0"/>
      <c r="LVZ113" s="0"/>
      <c r="LWA113" s="0"/>
      <c r="LWB113" s="0"/>
      <c r="LWC113" s="0"/>
      <c r="LWD113" s="0"/>
      <c r="LWE113" s="0"/>
      <c r="LWF113" s="0"/>
      <c r="LWG113" s="0"/>
      <c r="LWH113" s="0"/>
      <c r="LWI113" s="0"/>
      <c r="LWJ113" s="0"/>
      <c r="LWK113" s="0"/>
      <c r="LWL113" s="0"/>
      <c r="LWM113" s="0"/>
      <c r="LWN113" s="0"/>
      <c r="LWO113" s="0"/>
      <c r="LWP113" s="0"/>
      <c r="LWQ113" s="0"/>
      <c r="LWR113" s="0"/>
      <c r="LWS113" s="0"/>
      <c r="LWT113" s="0"/>
      <c r="LWU113" s="0"/>
      <c r="LWV113" s="0"/>
      <c r="LWW113" s="0"/>
      <c r="LWX113" s="0"/>
      <c r="LWY113" s="0"/>
      <c r="LWZ113" s="0"/>
      <c r="LXA113" s="0"/>
      <c r="LXB113" s="0"/>
      <c r="LXC113" s="0"/>
      <c r="LXD113" s="0"/>
      <c r="LXE113" s="0"/>
      <c r="LXF113" s="0"/>
      <c r="LXG113" s="0"/>
      <c r="LXH113" s="0"/>
      <c r="LXI113" s="0"/>
      <c r="LXJ113" s="0"/>
      <c r="LXK113" s="0"/>
      <c r="LXL113" s="0"/>
      <c r="LXM113" s="0"/>
      <c r="LXN113" s="0"/>
      <c r="LXO113" s="0"/>
      <c r="LXP113" s="0"/>
      <c r="LXQ113" s="0"/>
      <c r="LXR113" s="0"/>
      <c r="LXS113" s="0"/>
      <c r="LXT113" s="0"/>
      <c r="LXU113" s="0"/>
      <c r="LXV113" s="0"/>
      <c r="LXW113" s="0"/>
      <c r="LXX113" s="0"/>
      <c r="LXY113" s="0"/>
      <c r="LXZ113" s="0"/>
      <c r="LYA113" s="0"/>
      <c r="LYB113" s="0"/>
      <c r="LYC113" s="0"/>
      <c r="LYD113" s="0"/>
      <c r="LYE113" s="0"/>
      <c r="LYF113" s="0"/>
      <c r="LYG113" s="0"/>
      <c r="LYH113" s="0"/>
      <c r="LYI113" s="0"/>
      <c r="LYJ113" s="0"/>
      <c r="LYK113" s="0"/>
      <c r="LYL113" s="0"/>
      <c r="LYM113" s="0"/>
      <c r="LYN113" s="0"/>
      <c r="LYO113" s="0"/>
      <c r="LYP113" s="0"/>
      <c r="LYQ113" s="0"/>
      <c r="LYR113" s="0"/>
      <c r="LYS113" s="0"/>
      <c r="LYT113" s="0"/>
      <c r="LYU113" s="0"/>
      <c r="LYV113" s="0"/>
      <c r="LYW113" s="0"/>
      <c r="LYX113" s="0"/>
      <c r="LYY113" s="0"/>
      <c r="LYZ113" s="0"/>
      <c r="LZA113" s="0"/>
      <c r="LZB113" s="0"/>
      <c r="LZC113" s="0"/>
      <c r="LZD113" s="0"/>
      <c r="LZE113" s="0"/>
      <c r="LZF113" s="0"/>
      <c r="LZG113" s="0"/>
      <c r="LZH113" s="0"/>
      <c r="LZI113" s="0"/>
      <c r="LZJ113" s="0"/>
      <c r="LZK113" s="0"/>
      <c r="LZL113" s="0"/>
      <c r="LZM113" s="0"/>
      <c r="LZN113" s="0"/>
      <c r="LZO113" s="0"/>
      <c r="LZP113" s="0"/>
      <c r="LZQ113" s="0"/>
      <c r="LZR113" s="0"/>
      <c r="LZS113" s="0"/>
      <c r="LZT113" s="0"/>
      <c r="LZU113" s="0"/>
      <c r="LZV113" s="0"/>
      <c r="LZW113" s="0"/>
      <c r="LZX113" s="0"/>
      <c r="LZY113" s="0"/>
      <c r="LZZ113" s="0"/>
      <c r="MAA113" s="0"/>
      <c r="MAB113" s="0"/>
      <c r="MAC113" s="0"/>
      <c r="MAD113" s="0"/>
      <c r="MAE113" s="0"/>
      <c r="MAF113" s="0"/>
      <c r="MAG113" s="0"/>
      <c r="MAH113" s="0"/>
      <c r="MAI113" s="0"/>
      <c r="MAJ113" s="0"/>
      <c r="MAK113" s="0"/>
      <c r="MAL113" s="0"/>
      <c r="MAM113" s="0"/>
      <c r="MAN113" s="0"/>
      <c r="MAO113" s="0"/>
      <c r="MAP113" s="0"/>
      <c r="MAQ113" s="0"/>
      <c r="MAR113" s="0"/>
      <c r="MAS113" s="0"/>
      <c r="MAT113" s="0"/>
      <c r="MAU113" s="0"/>
      <c r="MAV113" s="0"/>
      <c r="MAW113" s="0"/>
      <c r="MAX113" s="0"/>
      <c r="MAY113" s="0"/>
      <c r="MAZ113" s="0"/>
      <c r="MBA113" s="0"/>
      <c r="MBB113" s="0"/>
      <c r="MBC113" s="0"/>
      <c r="MBD113" s="0"/>
      <c r="MBE113" s="0"/>
      <c r="MBF113" s="0"/>
      <c r="MBG113" s="0"/>
      <c r="MBH113" s="0"/>
      <c r="MBI113" s="0"/>
      <c r="MBJ113" s="0"/>
      <c r="MBK113" s="0"/>
      <c r="MBL113" s="0"/>
      <c r="MBM113" s="0"/>
      <c r="MBN113" s="0"/>
      <c r="MBO113" s="0"/>
      <c r="MBP113" s="0"/>
      <c r="MBQ113" s="0"/>
      <c r="MBR113" s="0"/>
      <c r="MBS113" s="0"/>
      <c r="MBT113" s="0"/>
      <c r="MBU113" s="0"/>
      <c r="MBV113" s="0"/>
      <c r="MBW113" s="0"/>
      <c r="MBX113" s="0"/>
      <c r="MBY113" s="0"/>
      <c r="MBZ113" s="0"/>
      <c r="MCA113" s="0"/>
      <c r="MCB113" s="0"/>
      <c r="MCC113" s="0"/>
      <c r="MCD113" s="0"/>
      <c r="MCE113" s="0"/>
      <c r="MCF113" s="0"/>
      <c r="MCG113" s="0"/>
      <c r="MCH113" s="0"/>
      <c r="MCI113" s="0"/>
      <c r="MCJ113" s="0"/>
      <c r="MCK113" s="0"/>
      <c r="MCL113" s="0"/>
      <c r="MCM113" s="0"/>
      <c r="MCN113" s="0"/>
      <c r="MCO113" s="0"/>
      <c r="MCP113" s="0"/>
      <c r="MCQ113" s="0"/>
      <c r="MCR113" s="0"/>
      <c r="MCS113" s="0"/>
      <c r="MCT113" s="0"/>
      <c r="MCU113" s="0"/>
      <c r="MCV113" s="0"/>
      <c r="MCW113" s="0"/>
      <c r="MCX113" s="0"/>
      <c r="MCY113" s="0"/>
      <c r="MCZ113" s="0"/>
      <c r="MDA113" s="0"/>
      <c r="MDB113" s="0"/>
      <c r="MDC113" s="0"/>
      <c r="MDD113" s="0"/>
      <c r="MDE113" s="0"/>
      <c r="MDF113" s="0"/>
      <c r="MDG113" s="0"/>
      <c r="MDH113" s="0"/>
      <c r="MDI113" s="0"/>
      <c r="MDJ113" s="0"/>
      <c r="MDK113" s="0"/>
      <c r="MDL113" s="0"/>
      <c r="MDM113" s="0"/>
      <c r="MDN113" s="0"/>
      <c r="MDO113" s="0"/>
      <c r="MDP113" s="0"/>
      <c r="MDQ113" s="0"/>
      <c r="MDR113" s="0"/>
      <c r="MDS113" s="0"/>
      <c r="MDT113" s="0"/>
      <c r="MDU113" s="0"/>
      <c r="MDV113" s="0"/>
      <c r="MDW113" s="0"/>
      <c r="MDX113" s="0"/>
      <c r="MDY113" s="0"/>
      <c r="MDZ113" s="0"/>
      <c r="MEA113" s="0"/>
      <c r="MEB113" s="0"/>
      <c r="MEC113" s="0"/>
      <c r="MED113" s="0"/>
      <c r="MEE113" s="0"/>
      <c r="MEF113" s="0"/>
      <c r="MEG113" s="0"/>
      <c r="MEH113" s="0"/>
      <c r="MEI113" s="0"/>
      <c r="MEJ113" s="0"/>
      <c r="MEK113" s="0"/>
      <c r="MEL113" s="0"/>
      <c r="MEM113" s="0"/>
      <c r="MEN113" s="0"/>
      <c r="MEO113" s="0"/>
      <c r="MEP113" s="0"/>
      <c r="MEQ113" s="0"/>
      <c r="MER113" s="0"/>
      <c r="MES113" s="0"/>
      <c r="MET113" s="0"/>
      <c r="MEU113" s="0"/>
      <c r="MEV113" s="0"/>
      <c r="MEW113" s="0"/>
      <c r="MEX113" s="0"/>
      <c r="MEY113" s="0"/>
      <c r="MEZ113" s="0"/>
      <c r="MFA113" s="0"/>
      <c r="MFB113" s="0"/>
      <c r="MFC113" s="0"/>
      <c r="MFD113" s="0"/>
      <c r="MFE113" s="0"/>
      <c r="MFF113" s="0"/>
      <c r="MFG113" s="0"/>
      <c r="MFH113" s="0"/>
      <c r="MFI113" s="0"/>
      <c r="MFJ113" s="0"/>
      <c r="MFK113" s="0"/>
      <c r="MFL113" s="0"/>
      <c r="MFM113" s="0"/>
      <c r="MFN113" s="0"/>
      <c r="MFO113" s="0"/>
      <c r="MFP113" s="0"/>
      <c r="MFQ113" s="0"/>
      <c r="MFR113" s="0"/>
      <c r="MFS113" s="0"/>
      <c r="MFT113" s="0"/>
      <c r="MFU113" s="0"/>
      <c r="MFV113" s="0"/>
      <c r="MFW113" s="0"/>
      <c r="MFX113" s="0"/>
      <c r="MFY113" s="0"/>
      <c r="MFZ113" s="0"/>
      <c r="MGA113" s="0"/>
      <c r="MGB113" s="0"/>
      <c r="MGC113" s="0"/>
      <c r="MGD113" s="0"/>
      <c r="MGE113" s="0"/>
      <c r="MGF113" s="0"/>
      <c r="MGG113" s="0"/>
      <c r="MGH113" s="0"/>
      <c r="MGI113" s="0"/>
      <c r="MGJ113" s="0"/>
      <c r="MGK113" s="0"/>
      <c r="MGL113" s="0"/>
      <c r="MGM113" s="0"/>
      <c r="MGN113" s="0"/>
      <c r="MGO113" s="0"/>
      <c r="MGP113" s="0"/>
      <c r="MGQ113" s="0"/>
      <c r="MGR113" s="0"/>
      <c r="MGS113" s="0"/>
      <c r="MGT113" s="0"/>
      <c r="MGU113" s="0"/>
      <c r="MGV113" s="0"/>
      <c r="MGW113" s="0"/>
      <c r="MGX113" s="0"/>
      <c r="MGY113" s="0"/>
      <c r="MGZ113" s="0"/>
      <c r="MHA113" s="0"/>
      <c r="MHB113" s="0"/>
      <c r="MHC113" s="0"/>
      <c r="MHD113" s="0"/>
      <c r="MHE113" s="0"/>
      <c r="MHF113" s="0"/>
      <c r="MHG113" s="0"/>
      <c r="MHH113" s="0"/>
      <c r="MHI113" s="0"/>
      <c r="MHJ113" s="0"/>
      <c r="MHK113" s="0"/>
      <c r="MHL113" s="0"/>
      <c r="MHM113" s="0"/>
      <c r="MHN113" s="0"/>
      <c r="MHO113" s="0"/>
      <c r="MHP113" s="0"/>
      <c r="MHQ113" s="0"/>
      <c r="MHR113" s="0"/>
      <c r="MHS113" s="0"/>
      <c r="MHT113" s="0"/>
      <c r="MHU113" s="0"/>
      <c r="MHV113" s="0"/>
      <c r="MHW113" s="0"/>
      <c r="MHX113" s="0"/>
      <c r="MHY113" s="0"/>
      <c r="MHZ113" s="0"/>
      <c r="MIA113" s="0"/>
      <c r="MIB113" s="0"/>
      <c r="MIC113" s="0"/>
      <c r="MID113" s="0"/>
      <c r="MIE113" s="0"/>
      <c r="MIF113" s="0"/>
      <c r="MIG113" s="0"/>
      <c r="MIH113" s="0"/>
      <c r="MII113" s="0"/>
      <c r="MIJ113" s="0"/>
      <c r="MIK113" s="0"/>
      <c r="MIL113" s="0"/>
      <c r="MIM113" s="0"/>
      <c r="MIN113" s="0"/>
      <c r="MIO113" s="0"/>
      <c r="MIP113" s="0"/>
      <c r="MIQ113" s="0"/>
      <c r="MIR113" s="0"/>
      <c r="MIS113" s="0"/>
      <c r="MIT113" s="0"/>
      <c r="MIU113" s="0"/>
      <c r="MIV113" s="0"/>
      <c r="MIW113" s="0"/>
      <c r="MIX113" s="0"/>
      <c r="MIY113" s="0"/>
      <c r="MIZ113" s="0"/>
      <c r="MJA113" s="0"/>
      <c r="MJB113" s="0"/>
      <c r="MJC113" s="0"/>
      <c r="MJD113" s="0"/>
      <c r="MJE113" s="0"/>
      <c r="MJF113" s="0"/>
      <c r="MJG113" s="0"/>
      <c r="MJH113" s="0"/>
      <c r="MJI113" s="0"/>
      <c r="MJJ113" s="0"/>
      <c r="MJK113" s="0"/>
      <c r="MJL113" s="0"/>
      <c r="MJM113" s="0"/>
      <c r="MJN113" s="0"/>
      <c r="MJO113" s="0"/>
      <c r="MJP113" s="0"/>
      <c r="MJQ113" s="0"/>
      <c r="MJR113" s="0"/>
      <c r="MJS113" s="0"/>
      <c r="MJT113" s="0"/>
      <c r="MJU113" s="0"/>
      <c r="MJV113" s="0"/>
      <c r="MJW113" s="0"/>
      <c r="MJX113" s="0"/>
      <c r="MJY113" s="0"/>
      <c r="MJZ113" s="0"/>
      <c r="MKA113" s="0"/>
      <c r="MKB113" s="0"/>
      <c r="MKC113" s="0"/>
      <c r="MKD113" s="0"/>
      <c r="MKE113" s="0"/>
      <c r="MKF113" s="0"/>
      <c r="MKG113" s="0"/>
      <c r="MKH113" s="0"/>
      <c r="MKI113" s="0"/>
      <c r="MKJ113" s="0"/>
      <c r="MKK113" s="0"/>
      <c r="MKL113" s="0"/>
      <c r="MKM113" s="0"/>
      <c r="MKN113" s="0"/>
      <c r="MKO113" s="0"/>
      <c r="MKP113" s="0"/>
      <c r="MKQ113" s="0"/>
      <c r="MKR113" s="0"/>
      <c r="MKS113" s="0"/>
      <c r="MKT113" s="0"/>
      <c r="MKU113" s="0"/>
      <c r="MKV113" s="0"/>
      <c r="MKW113" s="0"/>
      <c r="MKX113" s="0"/>
      <c r="MKY113" s="0"/>
      <c r="MKZ113" s="0"/>
      <c r="MLA113" s="0"/>
      <c r="MLB113" s="0"/>
      <c r="MLC113" s="0"/>
      <c r="MLD113" s="0"/>
      <c r="MLE113" s="0"/>
      <c r="MLF113" s="0"/>
      <c r="MLG113" s="0"/>
      <c r="MLH113" s="0"/>
      <c r="MLI113" s="0"/>
      <c r="MLJ113" s="0"/>
      <c r="MLK113" s="0"/>
      <c r="MLL113" s="0"/>
      <c r="MLM113" s="0"/>
      <c r="MLN113" s="0"/>
      <c r="MLO113" s="0"/>
      <c r="MLP113" s="0"/>
      <c r="MLQ113" s="0"/>
      <c r="MLR113" s="0"/>
      <c r="MLS113" s="0"/>
      <c r="MLT113" s="0"/>
      <c r="MLU113" s="0"/>
      <c r="MLV113" s="0"/>
      <c r="MLW113" s="0"/>
      <c r="MLX113" s="0"/>
      <c r="MLY113" s="0"/>
      <c r="MLZ113" s="0"/>
      <c r="MMA113" s="0"/>
      <c r="MMB113" s="0"/>
      <c r="MMC113" s="0"/>
      <c r="MMD113" s="0"/>
      <c r="MME113" s="0"/>
      <c r="MMF113" s="0"/>
      <c r="MMG113" s="0"/>
      <c r="MMH113" s="0"/>
      <c r="MMI113" s="0"/>
      <c r="MMJ113" s="0"/>
      <c r="MMK113" s="0"/>
      <c r="MML113" s="0"/>
      <c r="MMM113" s="0"/>
      <c r="MMN113" s="0"/>
      <c r="MMO113" s="0"/>
      <c r="MMP113" s="0"/>
      <c r="MMQ113" s="0"/>
      <c r="MMR113" s="0"/>
      <c r="MMS113" s="0"/>
      <c r="MMT113" s="0"/>
      <c r="MMU113" s="0"/>
      <c r="MMV113" s="0"/>
      <c r="MMW113" s="0"/>
      <c r="MMX113" s="0"/>
      <c r="MMY113" s="0"/>
      <c r="MMZ113" s="0"/>
      <c r="MNA113" s="0"/>
      <c r="MNB113" s="0"/>
      <c r="MNC113" s="0"/>
      <c r="MND113" s="0"/>
      <c r="MNE113" s="0"/>
      <c r="MNF113" s="0"/>
      <c r="MNG113" s="0"/>
      <c r="MNH113" s="0"/>
      <c r="MNI113" s="0"/>
      <c r="MNJ113" s="0"/>
      <c r="MNK113" s="0"/>
      <c r="MNL113" s="0"/>
      <c r="MNM113" s="0"/>
      <c r="MNN113" s="0"/>
      <c r="MNO113" s="0"/>
      <c r="MNP113" s="0"/>
      <c r="MNQ113" s="0"/>
      <c r="MNR113" s="0"/>
      <c r="MNS113" s="0"/>
      <c r="MNT113" s="0"/>
      <c r="MNU113" s="0"/>
      <c r="MNV113" s="0"/>
      <c r="MNW113" s="0"/>
      <c r="MNX113" s="0"/>
      <c r="MNY113" s="0"/>
      <c r="MNZ113" s="0"/>
      <c r="MOA113" s="0"/>
      <c r="MOB113" s="0"/>
      <c r="MOC113" s="0"/>
      <c r="MOD113" s="0"/>
      <c r="MOE113" s="0"/>
      <c r="MOF113" s="0"/>
      <c r="MOG113" s="0"/>
      <c r="MOH113" s="0"/>
      <c r="MOI113" s="0"/>
      <c r="MOJ113" s="0"/>
      <c r="MOK113" s="0"/>
      <c r="MOL113" s="0"/>
      <c r="MOM113" s="0"/>
      <c r="MON113" s="0"/>
      <c r="MOO113" s="0"/>
      <c r="MOP113" s="0"/>
      <c r="MOQ113" s="0"/>
      <c r="MOR113" s="0"/>
      <c r="MOS113" s="0"/>
      <c r="MOT113" s="0"/>
      <c r="MOU113" s="0"/>
      <c r="MOV113" s="0"/>
      <c r="MOW113" s="0"/>
      <c r="MOX113" s="0"/>
      <c r="MOY113" s="0"/>
      <c r="MOZ113" s="0"/>
      <c r="MPA113" s="0"/>
      <c r="MPB113" s="0"/>
      <c r="MPC113" s="0"/>
      <c r="MPD113" s="0"/>
      <c r="MPE113" s="0"/>
      <c r="MPF113" s="0"/>
      <c r="MPG113" s="0"/>
      <c r="MPH113" s="0"/>
      <c r="MPI113" s="0"/>
      <c r="MPJ113" s="0"/>
      <c r="MPK113" s="0"/>
      <c r="MPL113" s="0"/>
      <c r="MPM113" s="0"/>
      <c r="MPN113" s="0"/>
      <c r="MPO113" s="0"/>
      <c r="MPP113" s="0"/>
      <c r="MPQ113" s="0"/>
      <c r="MPR113" s="0"/>
      <c r="MPS113" s="0"/>
      <c r="MPT113" s="0"/>
      <c r="MPU113" s="0"/>
      <c r="MPV113" s="0"/>
      <c r="MPW113" s="0"/>
      <c r="MPX113" s="0"/>
      <c r="MPY113" s="0"/>
      <c r="MPZ113" s="0"/>
      <c r="MQA113" s="0"/>
      <c r="MQB113" s="0"/>
      <c r="MQC113" s="0"/>
      <c r="MQD113" s="0"/>
      <c r="MQE113" s="0"/>
      <c r="MQF113" s="0"/>
      <c r="MQG113" s="0"/>
      <c r="MQH113" s="0"/>
      <c r="MQI113" s="0"/>
      <c r="MQJ113" s="0"/>
      <c r="MQK113" s="0"/>
      <c r="MQL113" s="0"/>
      <c r="MQM113" s="0"/>
      <c r="MQN113" s="0"/>
      <c r="MQO113" s="0"/>
      <c r="MQP113" s="0"/>
      <c r="MQQ113" s="0"/>
      <c r="MQR113" s="0"/>
      <c r="MQS113" s="0"/>
      <c r="MQT113" s="0"/>
      <c r="MQU113" s="0"/>
      <c r="MQV113" s="0"/>
      <c r="MQW113" s="0"/>
      <c r="MQX113" s="0"/>
      <c r="MQY113" s="0"/>
      <c r="MQZ113" s="0"/>
      <c r="MRA113" s="0"/>
      <c r="MRB113" s="0"/>
      <c r="MRC113" s="0"/>
      <c r="MRD113" s="0"/>
      <c r="MRE113" s="0"/>
      <c r="MRF113" s="0"/>
      <c r="MRG113" s="0"/>
      <c r="MRH113" s="0"/>
      <c r="MRI113" s="0"/>
      <c r="MRJ113" s="0"/>
      <c r="MRK113" s="0"/>
      <c r="MRL113" s="0"/>
      <c r="MRM113" s="0"/>
      <c r="MRN113" s="0"/>
      <c r="MRO113" s="0"/>
      <c r="MRP113" s="0"/>
      <c r="MRQ113" s="0"/>
      <c r="MRR113" s="0"/>
      <c r="MRS113" s="0"/>
      <c r="MRT113" s="0"/>
      <c r="MRU113" s="0"/>
      <c r="MRV113" s="0"/>
      <c r="MRW113" s="0"/>
      <c r="MRX113" s="0"/>
      <c r="MRY113" s="0"/>
      <c r="MRZ113" s="0"/>
      <c r="MSA113" s="0"/>
      <c r="MSB113" s="0"/>
      <c r="MSC113" s="0"/>
      <c r="MSD113" s="0"/>
      <c r="MSE113" s="0"/>
      <c r="MSF113" s="0"/>
      <c r="MSG113" s="0"/>
      <c r="MSH113" s="0"/>
      <c r="MSI113" s="0"/>
      <c r="MSJ113" s="0"/>
      <c r="MSK113" s="0"/>
      <c r="MSL113" s="0"/>
      <c r="MSM113" s="0"/>
      <c r="MSN113" s="0"/>
      <c r="MSO113" s="0"/>
      <c r="MSP113" s="0"/>
      <c r="MSQ113" s="0"/>
      <c r="MSR113" s="0"/>
      <c r="MSS113" s="0"/>
      <c r="MST113" s="0"/>
      <c r="MSU113" s="0"/>
      <c r="MSV113" s="0"/>
      <c r="MSW113" s="0"/>
      <c r="MSX113" s="0"/>
      <c r="MSY113" s="0"/>
      <c r="MSZ113" s="0"/>
      <c r="MTA113" s="0"/>
      <c r="MTB113" s="0"/>
      <c r="MTC113" s="0"/>
      <c r="MTD113" s="0"/>
      <c r="MTE113" s="0"/>
      <c r="MTF113" s="0"/>
      <c r="MTG113" s="0"/>
      <c r="MTH113" s="0"/>
      <c r="MTI113" s="0"/>
      <c r="MTJ113" s="0"/>
      <c r="MTK113" s="0"/>
      <c r="MTL113" s="0"/>
      <c r="MTM113" s="0"/>
      <c r="MTN113" s="0"/>
      <c r="MTO113" s="0"/>
      <c r="MTP113" s="0"/>
      <c r="MTQ113" s="0"/>
      <c r="MTR113" s="0"/>
      <c r="MTS113" s="0"/>
      <c r="MTT113" s="0"/>
      <c r="MTU113" s="0"/>
      <c r="MTV113" s="0"/>
      <c r="MTW113" s="0"/>
      <c r="MTX113" s="0"/>
      <c r="MTY113" s="0"/>
      <c r="MTZ113" s="0"/>
      <c r="MUA113" s="0"/>
      <c r="MUB113" s="0"/>
      <c r="MUC113" s="0"/>
      <c r="MUD113" s="0"/>
      <c r="MUE113" s="0"/>
      <c r="MUF113" s="0"/>
      <c r="MUG113" s="0"/>
      <c r="MUH113" s="0"/>
      <c r="MUI113" s="0"/>
      <c r="MUJ113" s="0"/>
      <c r="MUK113" s="0"/>
      <c r="MUL113" s="0"/>
      <c r="MUM113" s="0"/>
      <c r="MUN113" s="0"/>
      <c r="MUO113" s="0"/>
      <c r="MUP113" s="0"/>
      <c r="MUQ113" s="0"/>
      <c r="MUR113" s="0"/>
      <c r="MUS113" s="0"/>
      <c r="MUT113" s="0"/>
      <c r="MUU113" s="0"/>
      <c r="MUV113" s="0"/>
      <c r="MUW113" s="0"/>
      <c r="MUX113" s="0"/>
      <c r="MUY113" s="0"/>
      <c r="MUZ113" s="0"/>
      <c r="MVA113" s="0"/>
      <c r="MVB113" s="0"/>
      <c r="MVC113" s="0"/>
      <c r="MVD113" s="0"/>
      <c r="MVE113" s="0"/>
      <c r="MVF113" s="0"/>
      <c r="MVG113" s="0"/>
      <c r="MVH113" s="0"/>
      <c r="MVI113" s="0"/>
      <c r="MVJ113" s="0"/>
      <c r="MVK113" s="0"/>
      <c r="MVL113" s="0"/>
      <c r="MVM113" s="0"/>
      <c r="MVN113" s="0"/>
      <c r="MVO113" s="0"/>
      <c r="MVP113" s="0"/>
      <c r="MVQ113" s="0"/>
      <c r="MVR113" s="0"/>
      <c r="MVS113" s="0"/>
      <c r="MVT113" s="0"/>
      <c r="MVU113" s="0"/>
      <c r="MVV113" s="0"/>
      <c r="MVW113" s="0"/>
      <c r="MVX113" s="0"/>
      <c r="MVY113" s="0"/>
      <c r="MVZ113" s="0"/>
      <c r="MWA113" s="0"/>
      <c r="MWB113" s="0"/>
      <c r="MWC113" s="0"/>
      <c r="MWD113" s="0"/>
      <c r="MWE113" s="0"/>
      <c r="MWF113" s="0"/>
      <c r="MWG113" s="0"/>
      <c r="MWH113" s="0"/>
      <c r="MWI113" s="0"/>
      <c r="MWJ113" s="0"/>
      <c r="MWK113" s="0"/>
      <c r="MWL113" s="0"/>
      <c r="MWM113" s="0"/>
      <c r="MWN113" s="0"/>
      <c r="MWO113" s="0"/>
      <c r="MWP113" s="0"/>
      <c r="MWQ113" s="0"/>
      <c r="MWR113" s="0"/>
      <c r="MWS113" s="0"/>
      <c r="MWT113" s="0"/>
      <c r="MWU113" s="0"/>
      <c r="MWV113" s="0"/>
      <c r="MWW113" s="0"/>
      <c r="MWX113" s="0"/>
      <c r="MWY113" s="0"/>
      <c r="MWZ113" s="0"/>
      <c r="MXA113" s="0"/>
      <c r="MXB113" s="0"/>
      <c r="MXC113" s="0"/>
      <c r="MXD113" s="0"/>
      <c r="MXE113" s="0"/>
      <c r="MXF113" s="0"/>
      <c r="MXG113" s="0"/>
      <c r="MXH113" s="0"/>
      <c r="MXI113" s="0"/>
      <c r="MXJ113" s="0"/>
      <c r="MXK113" s="0"/>
      <c r="MXL113" s="0"/>
      <c r="MXM113" s="0"/>
      <c r="MXN113" s="0"/>
      <c r="MXO113" s="0"/>
      <c r="MXP113" s="0"/>
      <c r="MXQ113" s="0"/>
      <c r="MXR113" s="0"/>
      <c r="MXS113" s="0"/>
      <c r="MXT113" s="0"/>
      <c r="MXU113" s="0"/>
      <c r="MXV113" s="0"/>
      <c r="MXW113" s="0"/>
      <c r="MXX113" s="0"/>
      <c r="MXY113" s="0"/>
      <c r="MXZ113" s="0"/>
      <c r="MYA113" s="0"/>
      <c r="MYB113" s="0"/>
      <c r="MYC113" s="0"/>
      <c r="MYD113" s="0"/>
      <c r="MYE113" s="0"/>
      <c r="MYF113" s="0"/>
      <c r="MYG113" s="0"/>
      <c r="MYH113" s="0"/>
      <c r="MYI113" s="0"/>
      <c r="MYJ113" s="0"/>
      <c r="MYK113" s="0"/>
      <c r="MYL113" s="0"/>
      <c r="MYM113" s="0"/>
      <c r="MYN113" s="0"/>
      <c r="MYO113" s="0"/>
      <c r="MYP113" s="0"/>
      <c r="MYQ113" s="0"/>
      <c r="MYR113" s="0"/>
      <c r="MYS113" s="0"/>
      <c r="MYT113" s="0"/>
      <c r="MYU113" s="0"/>
      <c r="MYV113" s="0"/>
      <c r="MYW113" s="0"/>
      <c r="MYX113" s="0"/>
      <c r="MYY113" s="0"/>
      <c r="MYZ113" s="0"/>
      <c r="MZA113" s="0"/>
      <c r="MZB113" s="0"/>
      <c r="MZC113" s="0"/>
      <c r="MZD113" s="0"/>
      <c r="MZE113" s="0"/>
      <c r="MZF113" s="0"/>
      <c r="MZG113" s="0"/>
      <c r="MZH113" s="0"/>
      <c r="MZI113" s="0"/>
      <c r="MZJ113" s="0"/>
      <c r="MZK113" s="0"/>
      <c r="MZL113" s="0"/>
      <c r="MZM113" s="0"/>
      <c r="MZN113" s="0"/>
      <c r="MZO113" s="0"/>
      <c r="MZP113" s="0"/>
      <c r="MZQ113" s="0"/>
      <c r="MZR113" s="0"/>
      <c r="MZS113" s="0"/>
      <c r="MZT113" s="0"/>
      <c r="MZU113" s="0"/>
      <c r="MZV113" s="0"/>
      <c r="MZW113" s="0"/>
      <c r="MZX113" s="0"/>
      <c r="MZY113" s="0"/>
      <c r="MZZ113" s="0"/>
      <c r="NAA113" s="0"/>
      <c r="NAB113" s="0"/>
      <c r="NAC113" s="0"/>
      <c r="NAD113" s="0"/>
      <c r="NAE113" s="0"/>
      <c r="NAF113" s="0"/>
      <c r="NAG113" s="0"/>
      <c r="NAH113" s="0"/>
      <c r="NAI113" s="0"/>
      <c r="NAJ113" s="0"/>
      <c r="NAK113" s="0"/>
      <c r="NAL113" s="0"/>
      <c r="NAM113" s="0"/>
      <c r="NAN113" s="0"/>
      <c r="NAO113" s="0"/>
      <c r="NAP113" s="0"/>
      <c r="NAQ113" s="0"/>
      <c r="NAR113" s="0"/>
      <c r="NAS113" s="0"/>
      <c r="NAT113" s="0"/>
      <c r="NAU113" s="0"/>
      <c r="NAV113" s="0"/>
      <c r="NAW113" s="0"/>
      <c r="NAX113" s="0"/>
      <c r="NAY113" s="0"/>
      <c r="NAZ113" s="0"/>
      <c r="NBA113" s="0"/>
      <c r="NBB113" s="0"/>
      <c r="NBC113" s="0"/>
      <c r="NBD113" s="0"/>
      <c r="NBE113" s="0"/>
      <c r="NBF113" s="0"/>
      <c r="NBG113" s="0"/>
      <c r="NBH113" s="0"/>
      <c r="NBI113" s="0"/>
      <c r="NBJ113" s="0"/>
      <c r="NBK113" s="0"/>
      <c r="NBL113" s="0"/>
      <c r="NBM113" s="0"/>
      <c r="NBN113" s="0"/>
      <c r="NBO113" s="0"/>
      <c r="NBP113" s="0"/>
      <c r="NBQ113" s="0"/>
      <c r="NBR113" s="0"/>
      <c r="NBS113" s="0"/>
      <c r="NBT113" s="0"/>
      <c r="NBU113" s="0"/>
      <c r="NBV113" s="0"/>
      <c r="NBW113" s="0"/>
      <c r="NBX113" s="0"/>
      <c r="NBY113" s="0"/>
      <c r="NBZ113" s="0"/>
      <c r="NCA113" s="0"/>
      <c r="NCB113" s="0"/>
      <c r="NCC113" s="0"/>
      <c r="NCD113" s="0"/>
      <c r="NCE113" s="0"/>
      <c r="NCF113" s="0"/>
      <c r="NCG113" s="0"/>
      <c r="NCH113" s="0"/>
      <c r="NCI113" s="0"/>
      <c r="NCJ113" s="0"/>
      <c r="NCK113" s="0"/>
      <c r="NCL113" s="0"/>
      <c r="NCM113" s="0"/>
      <c r="NCN113" s="0"/>
      <c r="NCO113" s="0"/>
      <c r="NCP113" s="0"/>
      <c r="NCQ113" s="0"/>
      <c r="NCR113" s="0"/>
      <c r="NCS113" s="0"/>
      <c r="NCT113" s="0"/>
      <c r="NCU113" s="0"/>
      <c r="NCV113" s="0"/>
      <c r="NCW113" s="0"/>
      <c r="NCX113" s="0"/>
      <c r="NCY113" s="0"/>
      <c r="NCZ113" s="0"/>
      <c r="NDA113" s="0"/>
      <c r="NDB113" s="0"/>
      <c r="NDC113" s="0"/>
      <c r="NDD113" s="0"/>
      <c r="NDE113" s="0"/>
      <c r="NDF113" s="0"/>
      <c r="NDG113" s="0"/>
      <c r="NDH113" s="0"/>
      <c r="NDI113" s="0"/>
      <c r="NDJ113" s="0"/>
      <c r="NDK113" s="0"/>
      <c r="NDL113" s="0"/>
      <c r="NDM113" s="0"/>
      <c r="NDN113" s="0"/>
      <c r="NDO113" s="0"/>
      <c r="NDP113" s="0"/>
      <c r="NDQ113" s="0"/>
      <c r="NDR113" s="0"/>
      <c r="NDS113" s="0"/>
      <c r="NDT113" s="0"/>
      <c r="NDU113" s="0"/>
      <c r="NDV113" s="0"/>
      <c r="NDW113" s="0"/>
      <c r="NDX113" s="0"/>
      <c r="NDY113" s="0"/>
      <c r="NDZ113" s="0"/>
      <c r="NEA113" s="0"/>
      <c r="NEB113" s="0"/>
      <c r="NEC113" s="0"/>
      <c r="NED113" s="0"/>
      <c r="NEE113" s="0"/>
      <c r="NEF113" s="0"/>
      <c r="NEG113" s="0"/>
      <c r="NEH113" s="0"/>
      <c r="NEI113" s="0"/>
      <c r="NEJ113" s="0"/>
      <c r="NEK113" s="0"/>
      <c r="NEL113" s="0"/>
      <c r="NEM113" s="0"/>
      <c r="NEN113" s="0"/>
      <c r="NEO113" s="0"/>
      <c r="NEP113" s="0"/>
      <c r="NEQ113" s="0"/>
      <c r="NER113" s="0"/>
      <c r="NES113" s="0"/>
      <c r="NET113" s="0"/>
      <c r="NEU113" s="0"/>
      <c r="NEV113" s="0"/>
      <c r="NEW113" s="0"/>
      <c r="NEX113" s="0"/>
      <c r="NEY113" s="0"/>
      <c r="NEZ113" s="0"/>
      <c r="NFA113" s="0"/>
      <c r="NFB113" s="0"/>
      <c r="NFC113" s="0"/>
      <c r="NFD113" s="0"/>
      <c r="NFE113" s="0"/>
      <c r="NFF113" s="0"/>
      <c r="NFG113" s="0"/>
      <c r="NFH113" s="0"/>
      <c r="NFI113" s="0"/>
      <c r="NFJ113" s="0"/>
      <c r="NFK113" s="0"/>
      <c r="NFL113" s="0"/>
      <c r="NFM113" s="0"/>
      <c r="NFN113" s="0"/>
      <c r="NFO113" s="0"/>
      <c r="NFP113" s="0"/>
      <c r="NFQ113" s="0"/>
      <c r="NFR113" s="0"/>
      <c r="NFS113" s="0"/>
      <c r="NFT113" s="0"/>
      <c r="NFU113" s="0"/>
      <c r="NFV113" s="0"/>
      <c r="NFW113" s="0"/>
      <c r="NFX113" s="0"/>
      <c r="NFY113" s="0"/>
      <c r="NFZ113" s="0"/>
      <c r="NGA113" s="0"/>
      <c r="NGB113" s="0"/>
      <c r="NGC113" s="0"/>
      <c r="NGD113" s="0"/>
      <c r="NGE113" s="0"/>
      <c r="NGF113" s="0"/>
      <c r="NGG113" s="0"/>
      <c r="NGH113" s="0"/>
      <c r="NGI113" s="0"/>
      <c r="NGJ113" s="0"/>
      <c r="NGK113" s="0"/>
      <c r="NGL113" s="0"/>
      <c r="NGM113" s="0"/>
      <c r="NGN113" s="0"/>
      <c r="NGO113" s="0"/>
      <c r="NGP113" s="0"/>
      <c r="NGQ113" s="0"/>
      <c r="NGR113" s="0"/>
      <c r="NGS113" s="0"/>
      <c r="NGT113" s="0"/>
      <c r="NGU113" s="0"/>
      <c r="NGV113" s="0"/>
      <c r="NGW113" s="0"/>
      <c r="NGX113" s="0"/>
      <c r="NGY113" s="0"/>
      <c r="NGZ113" s="0"/>
      <c r="NHA113" s="0"/>
      <c r="NHB113" s="0"/>
      <c r="NHC113" s="0"/>
      <c r="NHD113" s="0"/>
      <c r="NHE113" s="0"/>
      <c r="NHF113" s="0"/>
      <c r="NHG113" s="0"/>
      <c r="NHH113" s="0"/>
      <c r="NHI113" s="0"/>
      <c r="NHJ113" s="0"/>
      <c r="NHK113" s="0"/>
      <c r="NHL113" s="0"/>
      <c r="NHM113" s="0"/>
      <c r="NHN113" s="0"/>
      <c r="NHO113" s="0"/>
      <c r="NHP113" s="0"/>
      <c r="NHQ113" s="0"/>
      <c r="NHR113" s="0"/>
      <c r="NHS113" s="0"/>
      <c r="NHT113" s="0"/>
      <c r="NHU113" s="0"/>
      <c r="NHV113" s="0"/>
      <c r="NHW113" s="0"/>
      <c r="NHX113" s="0"/>
      <c r="NHY113" s="0"/>
      <c r="NHZ113" s="0"/>
      <c r="NIA113" s="0"/>
      <c r="NIB113" s="0"/>
      <c r="NIC113" s="0"/>
      <c r="NID113" s="0"/>
      <c r="NIE113" s="0"/>
      <c r="NIF113" s="0"/>
      <c r="NIG113" s="0"/>
      <c r="NIH113" s="0"/>
      <c r="NII113" s="0"/>
      <c r="NIJ113" s="0"/>
      <c r="NIK113" s="0"/>
      <c r="NIL113" s="0"/>
      <c r="NIM113" s="0"/>
      <c r="NIN113" s="0"/>
      <c r="NIO113" s="0"/>
      <c r="NIP113" s="0"/>
      <c r="NIQ113" s="0"/>
      <c r="NIR113" s="0"/>
      <c r="NIS113" s="0"/>
      <c r="NIT113" s="0"/>
      <c r="NIU113" s="0"/>
      <c r="NIV113" s="0"/>
      <c r="NIW113" s="0"/>
      <c r="NIX113" s="0"/>
      <c r="NIY113" s="0"/>
      <c r="NIZ113" s="0"/>
      <c r="NJA113" s="0"/>
      <c r="NJB113" s="0"/>
      <c r="NJC113" s="0"/>
      <c r="NJD113" s="0"/>
      <c r="NJE113" s="0"/>
      <c r="NJF113" s="0"/>
      <c r="NJG113" s="0"/>
      <c r="NJH113" s="0"/>
      <c r="NJI113" s="0"/>
      <c r="NJJ113" s="0"/>
      <c r="NJK113" s="0"/>
      <c r="NJL113" s="0"/>
      <c r="NJM113" s="0"/>
      <c r="NJN113" s="0"/>
      <c r="NJO113" s="0"/>
      <c r="NJP113" s="0"/>
      <c r="NJQ113" s="0"/>
      <c r="NJR113" s="0"/>
      <c r="NJS113" s="0"/>
      <c r="NJT113" s="0"/>
      <c r="NJU113" s="0"/>
      <c r="NJV113" s="0"/>
      <c r="NJW113" s="0"/>
      <c r="NJX113" s="0"/>
      <c r="NJY113" s="0"/>
      <c r="NJZ113" s="0"/>
      <c r="NKA113" s="0"/>
      <c r="NKB113" s="0"/>
      <c r="NKC113" s="0"/>
      <c r="NKD113" s="0"/>
      <c r="NKE113" s="0"/>
      <c r="NKF113" s="0"/>
      <c r="NKG113" s="0"/>
      <c r="NKH113" s="0"/>
      <c r="NKI113" s="0"/>
      <c r="NKJ113" s="0"/>
      <c r="NKK113" s="0"/>
      <c r="NKL113" s="0"/>
      <c r="NKM113" s="0"/>
      <c r="NKN113" s="0"/>
      <c r="NKO113" s="0"/>
      <c r="NKP113" s="0"/>
      <c r="NKQ113" s="0"/>
      <c r="NKR113" s="0"/>
      <c r="NKS113" s="0"/>
      <c r="NKT113" s="0"/>
      <c r="NKU113" s="0"/>
      <c r="NKV113" s="0"/>
      <c r="NKW113" s="0"/>
      <c r="NKX113" s="0"/>
      <c r="NKY113" s="0"/>
      <c r="NKZ113" s="0"/>
      <c r="NLA113" s="0"/>
      <c r="NLB113" s="0"/>
      <c r="NLC113" s="0"/>
      <c r="NLD113" s="0"/>
      <c r="NLE113" s="0"/>
      <c r="NLF113" s="0"/>
      <c r="NLG113" s="0"/>
      <c r="NLH113" s="0"/>
      <c r="NLI113" s="0"/>
      <c r="NLJ113" s="0"/>
      <c r="NLK113" s="0"/>
      <c r="NLL113" s="0"/>
      <c r="NLM113" s="0"/>
      <c r="NLN113" s="0"/>
      <c r="NLO113" s="0"/>
      <c r="NLP113" s="0"/>
      <c r="NLQ113" s="0"/>
      <c r="NLR113" s="0"/>
      <c r="NLS113" s="0"/>
      <c r="NLT113" s="0"/>
      <c r="NLU113" s="0"/>
      <c r="NLV113" s="0"/>
      <c r="NLW113" s="0"/>
      <c r="NLX113" s="0"/>
      <c r="NLY113" s="0"/>
      <c r="NLZ113" s="0"/>
      <c r="NMA113" s="0"/>
      <c r="NMB113" s="0"/>
      <c r="NMC113" s="0"/>
      <c r="NMD113" s="0"/>
      <c r="NME113" s="0"/>
      <c r="NMF113" s="0"/>
      <c r="NMG113" s="0"/>
      <c r="NMH113" s="0"/>
      <c r="NMI113" s="0"/>
      <c r="NMJ113" s="0"/>
      <c r="NMK113" s="0"/>
      <c r="NML113" s="0"/>
      <c r="NMM113" s="0"/>
      <c r="NMN113" s="0"/>
      <c r="NMO113" s="0"/>
      <c r="NMP113" s="0"/>
      <c r="NMQ113" s="0"/>
      <c r="NMR113" s="0"/>
      <c r="NMS113" s="0"/>
      <c r="NMT113" s="0"/>
      <c r="NMU113" s="0"/>
      <c r="NMV113" s="0"/>
      <c r="NMW113" s="0"/>
      <c r="NMX113" s="0"/>
      <c r="NMY113" s="0"/>
      <c r="NMZ113" s="0"/>
      <c r="NNA113" s="0"/>
      <c r="NNB113" s="0"/>
      <c r="NNC113" s="0"/>
      <c r="NND113" s="0"/>
      <c r="NNE113" s="0"/>
      <c r="NNF113" s="0"/>
      <c r="NNG113" s="0"/>
      <c r="NNH113" s="0"/>
      <c r="NNI113" s="0"/>
      <c r="NNJ113" s="0"/>
      <c r="NNK113" s="0"/>
      <c r="NNL113" s="0"/>
      <c r="NNM113" s="0"/>
      <c r="NNN113" s="0"/>
      <c r="NNO113" s="0"/>
      <c r="NNP113" s="0"/>
      <c r="NNQ113" s="0"/>
      <c r="NNR113" s="0"/>
      <c r="NNS113" s="0"/>
      <c r="NNT113" s="0"/>
      <c r="NNU113" s="0"/>
      <c r="NNV113" s="0"/>
      <c r="NNW113" s="0"/>
      <c r="NNX113" s="0"/>
      <c r="NNY113" s="0"/>
      <c r="NNZ113" s="0"/>
      <c r="NOA113" s="0"/>
      <c r="NOB113" s="0"/>
      <c r="NOC113" s="0"/>
      <c r="NOD113" s="0"/>
      <c r="NOE113" s="0"/>
      <c r="NOF113" s="0"/>
      <c r="NOG113" s="0"/>
      <c r="NOH113" s="0"/>
      <c r="NOI113" s="0"/>
      <c r="NOJ113" s="0"/>
      <c r="NOK113" s="0"/>
      <c r="NOL113" s="0"/>
      <c r="NOM113" s="0"/>
      <c r="NON113" s="0"/>
      <c r="NOO113" s="0"/>
      <c r="NOP113" s="0"/>
      <c r="NOQ113" s="0"/>
      <c r="NOR113" s="0"/>
      <c r="NOS113" s="0"/>
      <c r="NOT113" s="0"/>
      <c r="NOU113" s="0"/>
      <c r="NOV113" s="0"/>
      <c r="NOW113" s="0"/>
      <c r="NOX113" s="0"/>
      <c r="NOY113" s="0"/>
      <c r="NOZ113" s="0"/>
      <c r="NPA113" s="0"/>
      <c r="NPB113" s="0"/>
      <c r="NPC113" s="0"/>
      <c r="NPD113" s="0"/>
      <c r="NPE113" s="0"/>
      <c r="NPF113" s="0"/>
      <c r="NPG113" s="0"/>
      <c r="NPH113" s="0"/>
      <c r="NPI113" s="0"/>
      <c r="NPJ113" s="0"/>
      <c r="NPK113" s="0"/>
      <c r="NPL113" s="0"/>
      <c r="NPM113" s="0"/>
      <c r="NPN113" s="0"/>
      <c r="NPO113" s="0"/>
      <c r="NPP113" s="0"/>
      <c r="NPQ113" s="0"/>
      <c r="NPR113" s="0"/>
      <c r="NPS113" s="0"/>
      <c r="NPT113" s="0"/>
      <c r="NPU113" s="0"/>
      <c r="NPV113" s="0"/>
      <c r="NPW113" s="0"/>
      <c r="NPX113" s="0"/>
      <c r="NPY113" s="0"/>
      <c r="NPZ113" s="0"/>
      <c r="NQA113" s="0"/>
      <c r="NQB113" s="0"/>
      <c r="NQC113" s="0"/>
      <c r="NQD113" s="0"/>
      <c r="NQE113" s="0"/>
      <c r="NQF113" s="0"/>
      <c r="NQG113" s="0"/>
      <c r="NQH113" s="0"/>
      <c r="NQI113" s="0"/>
      <c r="NQJ113" s="0"/>
      <c r="NQK113" s="0"/>
      <c r="NQL113" s="0"/>
      <c r="NQM113" s="0"/>
      <c r="NQN113" s="0"/>
      <c r="NQO113" s="0"/>
      <c r="NQP113" s="0"/>
      <c r="NQQ113" s="0"/>
      <c r="NQR113" s="0"/>
      <c r="NQS113" s="0"/>
      <c r="NQT113" s="0"/>
      <c r="NQU113" s="0"/>
      <c r="NQV113" s="0"/>
      <c r="NQW113" s="0"/>
      <c r="NQX113" s="0"/>
      <c r="NQY113" s="0"/>
      <c r="NQZ113" s="0"/>
      <c r="NRA113" s="0"/>
      <c r="NRB113" s="0"/>
      <c r="NRC113" s="0"/>
      <c r="NRD113" s="0"/>
      <c r="NRE113" s="0"/>
      <c r="NRF113" s="0"/>
      <c r="NRG113" s="0"/>
      <c r="NRH113" s="0"/>
      <c r="NRI113" s="0"/>
      <c r="NRJ113" s="0"/>
      <c r="NRK113" s="0"/>
      <c r="NRL113" s="0"/>
      <c r="NRM113" s="0"/>
      <c r="NRN113" s="0"/>
      <c r="NRO113" s="0"/>
      <c r="NRP113" s="0"/>
      <c r="NRQ113" s="0"/>
      <c r="NRR113" s="0"/>
      <c r="NRS113" s="0"/>
      <c r="NRT113" s="0"/>
      <c r="NRU113" s="0"/>
      <c r="NRV113" s="0"/>
      <c r="NRW113" s="0"/>
      <c r="NRX113" s="0"/>
      <c r="NRY113" s="0"/>
      <c r="NRZ113" s="0"/>
      <c r="NSA113" s="0"/>
      <c r="NSB113" s="0"/>
      <c r="NSC113" s="0"/>
      <c r="NSD113" s="0"/>
      <c r="NSE113" s="0"/>
      <c r="NSF113" s="0"/>
      <c r="NSG113" s="0"/>
      <c r="NSH113" s="0"/>
      <c r="NSI113" s="0"/>
      <c r="NSJ113" s="0"/>
      <c r="NSK113" s="0"/>
      <c r="NSL113" s="0"/>
      <c r="NSM113" s="0"/>
      <c r="NSN113" s="0"/>
      <c r="NSO113" s="0"/>
      <c r="NSP113" s="0"/>
      <c r="NSQ113" s="0"/>
      <c r="NSR113" s="0"/>
      <c r="NSS113" s="0"/>
      <c r="NST113" s="0"/>
      <c r="NSU113" s="0"/>
      <c r="NSV113" s="0"/>
      <c r="NSW113" s="0"/>
      <c r="NSX113" s="0"/>
      <c r="NSY113" s="0"/>
      <c r="NSZ113" s="0"/>
      <c r="NTA113" s="0"/>
      <c r="NTB113" s="0"/>
      <c r="NTC113" s="0"/>
      <c r="NTD113" s="0"/>
      <c r="NTE113" s="0"/>
      <c r="NTF113" s="0"/>
      <c r="NTG113" s="0"/>
      <c r="NTH113" s="0"/>
      <c r="NTI113" s="0"/>
      <c r="NTJ113" s="0"/>
      <c r="NTK113" s="0"/>
      <c r="NTL113" s="0"/>
      <c r="NTM113" s="0"/>
      <c r="NTN113" s="0"/>
      <c r="NTO113" s="0"/>
      <c r="NTP113" s="0"/>
      <c r="NTQ113" s="0"/>
      <c r="NTR113" s="0"/>
      <c r="NTS113" s="0"/>
      <c r="NTT113" s="0"/>
      <c r="NTU113" s="0"/>
      <c r="NTV113" s="0"/>
      <c r="NTW113" s="0"/>
      <c r="NTX113" s="0"/>
      <c r="NTY113" s="0"/>
      <c r="NTZ113" s="0"/>
      <c r="NUA113" s="0"/>
      <c r="NUB113" s="0"/>
      <c r="NUC113" s="0"/>
      <c r="NUD113" s="0"/>
      <c r="NUE113" s="0"/>
      <c r="NUF113" s="0"/>
      <c r="NUG113" s="0"/>
      <c r="NUH113" s="0"/>
      <c r="NUI113" s="0"/>
      <c r="NUJ113" s="0"/>
      <c r="NUK113" s="0"/>
      <c r="NUL113" s="0"/>
      <c r="NUM113" s="0"/>
      <c r="NUN113" s="0"/>
      <c r="NUO113" s="0"/>
      <c r="NUP113" s="0"/>
      <c r="NUQ113" s="0"/>
      <c r="NUR113" s="0"/>
      <c r="NUS113" s="0"/>
      <c r="NUT113" s="0"/>
      <c r="NUU113" s="0"/>
      <c r="NUV113" s="0"/>
      <c r="NUW113" s="0"/>
      <c r="NUX113" s="0"/>
      <c r="NUY113" s="0"/>
      <c r="NUZ113" s="0"/>
      <c r="NVA113" s="0"/>
      <c r="NVB113" s="0"/>
      <c r="NVC113" s="0"/>
      <c r="NVD113" s="0"/>
      <c r="NVE113" s="0"/>
      <c r="NVF113" s="0"/>
      <c r="NVG113" s="0"/>
      <c r="NVH113" s="0"/>
      <c r="NVI113" s="0"/>
      <c r="NVJ113" s="0"/>
      <c r="NVK113" s="0"/>
      <c r="NVL113" s="0"/>
      <c r="NVM113" s="0"/>
      <c r="NVN113" s="0"/>
      <c r="NVO113" s="0"/>
      <c r="NVP113" s="0"/>
      <c r="NVQ113" s="0"/>
      <c r="NVR113" s="0"/>
      <c r="NVS113" s="0"/>
      <c r="NVT113" s="0"/>
      <c r="NVU113" s="0"/>
      <c r="NVV113" s="0"/>
      <c r="NVW113" s="0"/>
      <c r="NVX113" s="0"/>
      <c r="NVY113" s="0"/>
      <c r="NVZ113" s="0"/>
      <c r="NWA113" s="0"/>
      <c r="NWB113" s="0"/>
      <c r="NWC113" s="0"/>
      <c r="NWD113" s="0"/>
      <c r="NWE113" s="0"/>
      <c r="NWF113" s="0"/>
      <c r="NWG113" s="0"/>
      <c r="NWH113" s="0"/>
      <c r="NWI113" s="0"/>
      <c r="NWJ113" s="0"/>
      <c r="NWK113" s="0"/>
      <c r="NWL113" s="0"/>
      <c r="NWM113" s="0"/>
      <c r="NWN113" s="0"/>
      <c r="NWO113" s="0"/>
      <c r="NWP113" s="0"/>
      <c r="NWQ113" s="0"/>
      <c r="NWR113" s="0"/>
      <c r="NWS113" s="0"/>
      <c r="NWT113" s="0"/>
      <c r="NWU113" s="0"/>
      <c r="NWV113" s="0"/>
      <c r="NWW113" s="0"/>
      <c r="NWX113" s="0"/>
      <c r="NWY113" s="0"/>
      <c r="NWZ113" s="0"/>
      <c r="NXA113" s="0"/>
      <c r="NXB113" s="0"/>
      <c r="NXC113" s="0"/>
      <c r="NXD113" s="0"/>
      <c r="NXE113" s="0"/>
      <c r="NXF113" s="0"/>
      <c r="NXG113" s="0"/>
      <c r="NXH113" s="0"/>
      <c r="NXI113" s="0"/>
      <c r="NXJ113" s="0"/>
      <c r="NXK113" s="0"/>
      <c r="NXL113" s="0"/>
      <c r="NXM113" s="0"/>
      <c r="NXN113" s="0"/>
      <c r="NXO113" s="0"/>
      <c r="NXP113" s="0"/>
      <c r="NXQ113" s="0"/>
      <c r="NXR113" s="0"/>
      <c r="NXS113" s="0"/>
      <c r="NXT113" s="0"/>
      <c r="NXU113" s="0"/>
      <c r="NXV113" s="0"/>
      <c r="NXW113" s="0"/>
      <c r="NXX113" s="0"/>
      <c r="NXY113" s="0"/>
      <c r="NXZ113" s="0"/>
      <c r="NYA113" s="0"/>
      <c r="NYB113" s="0"/>
      <c r="NYC113" s="0"/>
      <c r="NYD113" s="0"/>
      <c r="NYE113" s="0"/>
      <c r="NYF113" s="0"/>
      <c r="NYG113" s="0"/>
      <c r="NYH113" s="0"/>
      <c r="NYI113" s="0"/>
      <c r="NYJ113" s="0"/>
      <c r="NYK113" s="0"/>
      <c r="NYL113" s="0"/>
      <c r="NYM113" s="0"/>
      <c r="NYN113" s="0"/>
      <c r="NYO113" s="0"/>
      <c r="NYP113" s="0"/>
      <c r="NYQ113" s="0"/>
      <c r="NYR113" s="0"/>
      <c r="NYS113" s="0"/>
      <c r="NYT113" s="0"/>
      <c r="NYU113" s="0"/>
      <c r="NYV113" s="0"/>
      <c r="NYW113" s="0"/>
      <c r="NYX113" s="0"/>
      <c r="NYY113" s="0"/>
      <c r="NYZ113" s="0"/>
      <c r="NZA113" s="0"/>
      <c r="NZB113" s="0"/>
      <c r="NZC113" s="0"/>
      <c r="NZD113" s="0"/>
      <c r="NZE113" s="0"/>
      <c r="NZF113" s="0"/>
      <c r="NZG113" s="0"/>
      <c r="NZH113" s="0"/>
      <c r="NZI113" s="0"/>
      <c r="NZJ113" s="0"/>
      <c r="NZK113" s="0"/>
      <c r="NZL113" s="0"/>
      <c r="NZM113" s="0"/>
      <c r="NZN113" s="0"/>
      <c r="NZO113" s="0"/>
      <c r="NZP113" s="0"/>
      <c r="NZQ113" s="0"/>
      <c r="NZR113" s="0"/>
      <c r="NZS113" s="0"/>
      <c r="NZT113" s="0"/>
      <c r="NZU113" s="0"/>
      <c r="NZV113" s="0"/>
      <c r="NZW113" s="0"/>
      <c r="NZX113" s="0"/>
      <c r="NZY113" s="0"/>
      <c r="NZZ113" s="0"/>
      <c r="OAA113" s="0"/>
      <c r="OAB113" s="0"/>
      <c r="OAC113" s="0"/>
      <c r="OAD113" s="0"/>
      <c r="OAE113" s="0"/>
      <c r="OAF113" s="0"/>
      <c r="OAG113" s="0"/>
      <c r="OAH113" s="0"/>
      <c r="OAI113" s="0"/>
      <c r="OAJ113" s="0"/>
      <c r="OAK113" s="0"/>
      <c r="OAL113" s="0"/>
      <c r="OAM113" s="0"/>
      <c r="OAN113" s="0"/>
      <c r="OAO113" s="0"/>
      <c r="OAP113" s="0"/>
      <c r="OAQ113" s="0"/>
      <c r="OAR113" s="0"/>
      <c r="OAS113" s="0"/>
      <c r="OAT113" s="0"/>
      <c r="OAU113" s="0"/>
      <c r="OAV113" s="0"/>
      <c r="OAW113" s="0"/>
      <c r="OAX113" s="0"/>
      <c r="OAY113" s="0"/>
      <c r="OAZ113" s="0"/>
      <c r="OBA113" s="0"/>
      <c r="OBB113" s="0"/>
      <c r="OBC113" s="0"/>
      <c r="OBD113" s="0"/>
      <c r="OBE113" s="0"/>
      <c r="OBF113" s="0"/>
      <c r="OBG113" s="0"/>
      <c r="OBH113" s="0"/>
      <c r="OBI113" s="0"/>
      <c r="OBJ113" s="0"/>
      <c r="OBK113" s="0"/>
      <c r="OBL113" s="0"/>
      <c r="OBM113" s="0"/>
      <c r="OBN113" s="0"/>
      <c r="OBO113" s="0"/>
      <c r="OBP113" s="0"/>
      <c r="OBQ113" s="0"/>
      <c r="OBR113" s="0"/>
      <c r="OBS113" s="0"/>
      <c r="OBT113" s="0"/>
      <c r="OBU113" s="0"/>
      <c r="OBV113" s="0"/>
      <c r="OBW113" s="0"/>
      <c r="OBX113" s="0"/>
      <c r="OBY113" s="0"/>
      <c r="OBZ113" s="0"/>
      <c r="OCA113" s="0"/>
      <c r="OCB113" s="0"/>
      <c r="OCC113" s="0"/>
      <c r="OCD113" s="0"/>
      <c r="OCE113" s="0"/>
      <c r="OCF113" s="0"/>
      <c r="OCG113" s="0"/>
      <c r="OCH113" s="0"/>
      <c r="OCI113" s="0"/>
      <c r="OCJ113" s="0"/>
      <c r="OCK113" s="0"/>
      <c r="OCL113" s="0"/>
      <c r="OCM113" s="0"/>
      <c r="OCN113" s="0"/>
      <c r="OCO113" s="0"/>
      <c r="OCP113" s="0"/>
      <c r="OCQ113" s="0"/>
      <c r="OCR113" s="0"/>
      <c r="OCS113" s="0"/>
      <c r="OCT113" s="0"/>
      <c r="OCU113" s="0"/>
      <c r="OCV113" s="0"/>
      <c r="OCW113" s="0"/>
      <c r="OCX113" s="0"/>
      <c r="OCY113" s="0"/>
      <c r="OCZ113" s="0"/>
      <c r="ODA113" s="0"/>
      <c r="ODB113" s="0"/>
      <c r="ODC113" s="0"/>
      <c r="ODD113" s="0"/>
      <c r="ODE113" s="0"/>
      <c r="ODF113" s="0"/>
      <c r="ODG113" s="0"/>
      <c r="ODH113" s="0"/>
      <c r="ODI113" s="0"/>
      <c r="ODJ113" s="0"/>
      <c r="ODK113" s="0"/>
      <c r="ODL113" s="0"/>
      <c r="ODM113" s="0"/>
      <c r="ODN113" s="0"/>
      <c r="ODO113" s="0"/>
      <c r="ODP113" s="0"/>
      <c r="ODQ113" s="0"/>
      <c r="ODR113" s="0"/>
      <c r="ODS113" s="0"/>
      <c r="ODT113" s="0"/>
      <c r="ODU113" s="0"/>
      <c r="ODV113" s="0"/>
      <c r="ODW113" s="0"/>
      <c r="ODX113" s="0"/>
      <c r="ODY113" s="0"/>
      <c r="ODZ113" s="0"/>
      <c r="OEA113" s="0"/>
      <c r="OEB113" s="0"/>
      <c r="OEC113" s="0"/>
      <c r="OED113" s="0"/>
      <c r="OEE113" s="0"/>
      <c r="OEF113" s="0"/>
      <c r="OEG113" s="0"/>
      <c r="OEH113" s="0"/>
      <c r="OEI113" s="0"/>
      <c r="OEJ113" s="0"/>
      <c r="OEK113" s="0"/>
      <c r="OEL113" s="0"/>
      <c r="OEM113" s="0"/>
      <c r="OEN113" s="0"/>
      <c r="OEO113" s="0"/>
      <c r="OEP113" s="0"/>
      <c r="OEQ113" s="0"/>
      <c r="OER113" s="0"/>
      <c r="OES113" s="0"/>
      <c r="OET113" s="0"/>
      <c r="OEU113" s="0"/>
      <c r="OEV113" s="0"/>
      <c r="OEW113" s="0"/>
      <c r="OEX113" s="0"/>
      <c r="OEY113" s="0"/>
      <c r="OEZ113" s="0"/>
      <c r="OFA113" s="0"/>
      <c r="OFB113" s="0"/>
      <c r="OFC113" s="0"/>
      <c r="OFD113" s="0"/>
      <c r="OFE113" s="0"/>
      <c r="OFF113" s="0"/>
      <c r="OFG113" s="0"/>
      <c r="OFH113" s="0"/>
      <c r="OFI113" s="0"/>
      <c r="OFJ113" s="0"/>
      <c r="OFK113" s="0"/>
      <c r="OFL113" s="0"/>
      <c r="OFM113" s="0"/>
      <c r="OFN113" s="0"/>
      <c r="OFO113" s="0"/>
      <c r="OFP113" s="0"/>
      <c r="OFQ113" s="0"/>
      <c r="OFR113" s="0"/>
      <c r="OFS113" s="0"/>
      <c r="OFT113" s="0"/>
      <c r="OFU113" s="0"/>
      <c r="OFV113" s="0"/>
      <c r="OFW113" s="0"/>
      <c r="OFX113" s="0"/>
      <c r="OFY113" s="0"/>
      <c r="OFZ113" s="0"/>
      <c r="OGA113" s="0"/>
      <c r="OGB113" s="0"/>
      <c r="OGC113" s="0"/>
      <c r="OGD113" s="0"/>
      <c r="OGE113" s="0"/>
      <c r="OGF113" s="0"/>
      <c r="OGG113" s="0"/>
      <c r="OGH113" s="0"/>
      <c r="OGI113" s="0"/>
      <c r="OGJ113" s="0"/>
      <c r="OGK113" s="0"/>
      <c r="OGL113" s="0"/>
      <c r="OGM113" s="0"/>
      <c r="OGN113" s="0"/>
      <c r="OGO113" s="0"/>
      <c r="OGP113" s="0"/>
      <c r="OGQ113" s="0"/>
      <c r="OGR113" s="0"/>
      <c r="OGS113" s="0"/>
      <c r="OGT113" s="0"/>
      <c r="OGU113" s="0"/>
      <c r="OGV113" s="0"/>
      <c r="OGW113" s="0"/>
      <c r="OGX113" s="0"/>
      <c r="OGY113" s="0"/>
      <c r="OGZ113" s="0"/>
      <c r="OHA113" s="0"/>
      <c r="OHB113" s="0"/>
      <c r="OHC113" s="0"/>
      <c r="OHD113" s="0"/>
      <c r="OHE113" s="0"/>
      <c r="OHF113" s="0"/>
      <c r="OHG113" s="0"/>
      <c r="OHH113" s="0"/>
      <c r="OHI113" s="0"/>
      <c r="OHJ113" s="0"/>
      <c r="OHK113" s="0"/>
      <c r="OHL113" s="0"/>
      <c r="OHM113" s="0"/>
      <c r="OHN113" s="0"/>
      <c r="OHO113" s="0"/>
      <c r="OHP113" s="0"/>
      <c r="OHQ113" s="0"/>
      <c r="OHR113" s="0"/>
      <c r="OHS113" s="0"/>
      <c r="OHT113" s="0"/>
      <c r="OHU113" s="0"/>
      <c r="OHV113" s="0"/>
      <c r="OHW113" s="0"/>
      <c r="OHX113" s="0"/>
      <c r="OHY113" s="0"/>
      <c r="OHZ113" s="0"/>
      <c r="OIA113" s="0"/>
      <c r="OIB113" s="0"/>
      <c r="OIC113" s="0"/>
      <c r="OID113" s="0"/>
      <c r="OIE113" s="0"/>
      <c r="OIF113" s="0"/>
      <c r="OIG113" s="0"/>
      <c r="OIH113" s="0"/>
      <c r="OII113" s="0"/>
      <c r="OIJ113" s="0"/>
      <c r="OIK113" s="0"/>
      <c r="OIL113" s="0"/>
      <c r="OIM113" s="0"/>
      <c r="OIN113" s="0"/>
      <c r="OIO113" s="0"/>
      <c r="OIP113" s="0"/>
      <c r="OIQ113" s="0"/>
      <c r="OIR113" s="0"/>
      <c r="OIS113" s="0"/>
      <c r="OIT113" s="0"/>
      <c r="OIU113" s="0"/>
      <c r="OIV113" s="0"/>
      <c r="OIW113" s="0"/>
      <c r="OIX113" s="0"/>
      <c r="OIY113" s="0"/>
      <c r="OIZ113" s="0"/>
      <c r="OJA113" s="0"/>
      <c r="OJB113" s="0"/>
      <c r="OJC113" s="0"/>
      <c r="OJD113" s="0"/>
      <c r="OJE113" s="0"/>
      <c r="OJF113" s="0"/>
      <c r="OJG113" s="0"/>
      <c r="OJH113" s="0"/>
      <c r="OJI113" s="0"/>
      <c r="OJJ113" s="0"/>
      <c r="OJK113" s="0"/>
      <c r="OJL113" s="0"/>
      <c r="OJM113" s="0"/>
      <c r="OJN113" s="0"/>
      <c r="OJO113" s="0"/>
      <c r="OJP113" s="0"/>
      <c r="OJQ113" s="0"/>
      <c r="OJR113" s="0"/>
      <c r="OJS113" s="0"/>
      <c r="OJT113" s="0"/>
      <c r="OJU113" s="0"/>
      <c r="OJV113" s="0"/>
      <c r="OJW113" s="0"/>
      <c r="OJX113" s="0"/>
      <c r="OJY113" s="0"/>
      <c r="OJZ113" s="0"/>
      <c r="OKA113" s="0"/>
      <c r="OKB113" s="0"/>
      <c r="OKC113" s="0"/>
      <c r="OKD113" s="0"/>
      <c r="OKE113" s="0"/>
      <c r="OKF113" s="0"/>
      <c r="OKG113" s="0"/>
      <c r="OKH113" s="0"/>
      <c r="OKI113" s="0"/>
      <c r="OKJ113" s="0"/>
      <c r="OKK113" s="0"/>
      <c r="OKL113" s="0"/>
      <c r="OKM113" s="0"/>
      <c r="OKN113" s="0"/>
      <c r="OKO113" s="0"/>
      <c r="OKP113" s="0"/>
      <c r="OKQ113" s="0"/>
      <c r="OKR113" s="0"/>
      <c r="OKS113" s="0"/>
      <c r="OKT113" s="0"/>
      <c r="OKU113" s="0"/>
      <c r="OKV113" s="0"/>
      <c r="OKW113" s="0"/>
      <c r="OKX113" s="0"/>
      <c r="OKY113" s="0"/>
      <c r="OKZ113" s="0"/>
      <c r="OLA113" s="0"/>
      <c r="OLB113" s="0"/>
      <c r="OLC113" s="0"/>
      <c r="OLD113" s="0"/>
      <c r="OLE113" s="0"/>
      <c r="OLF113" s="0"/>
      <c r="OLG113" s="0"/>
      <c r="OLH113" s="0"/>
      <c r="OLI113" s="0"/>
      <c r="OLJ113" s="0"/>
      <c r="OLK113" s="0"/>
      <c r="OLL113" s="0"/>
      <c r="OLM113" s="0"/>
      <c r="OLN113" s="0"/>
      <c r="OLO113" s="0"/>
      <c r="OLP113" s="0"/>
      <c r="OLQ113" s="0"/>
      <c r="OLR113" s="0"/>
      <c r="OLS113" s="0"/>
      <c r="OLT113" s="0"/>
      <c r="OLU113" s="0"/>
      <c r="OLV113" s="0"/>
      <c r="OLW113" s="0"/>
      <c r="OLX113" s="0"/>
      <c r="OLY113" s="0"/>
      <c r="OLZ113" s="0"/>
      <c r="OMA113" s="0"/>
      <c r="OMB113" s="0"/>
      <c r="OMC113" s="0"/>
      <c r="OMD113" s="0"/>
      <c r="OME113" s="0"/>
      <c r="OMF113" s="0"/>
      <c r="OMG113" s="0"/>
      <c r="OMH113" s="0"/>
      <c r="OMI113" s="0"/>
      <c r="OMJ113" s="0"/>
      <c r="OMK113" s="0"/>
      <c r="OML113" s="0"/>
      <c r="OMM113" s="0"/>
      <c r="OMN113" s="0"/>
      <c r="OMO113" s="0"/>
      <c r="OMP113" s="0"/>
      <c r="OMQ113" s="0"/>
      <c r="OMR113" s="0"/>
      <c r="OMS113" s="0"/>
      <c r="OMT113" s="0"/>
      <c r="OMU113" s="0"/>
      <c r="OMV113" s="0"/>
      <c r="OMW113" s="0"/>
      <c r="OMX113" s="0"/>
      <c r="OMY113" s="0"/>
      <c r="OMZ113" s="0"/>
      <c r="ONA113" s="0"/>
      <c r="ONB113" s="0"/>
      <c r="ONC113" s="0"/>
      <c r="OND113" s="0"/>
      <c r="ONE113" s="0"/>
      <c r="ONF113" s="0"/>
      <c r="ONG113" s="0"/>
      <c r="ONH113" s="0"/>
      <c r="ONI113" s="0"/>
      <c r="ONJ113" s="0"/>
      <c r="ONK113" s="0"/>
      <c r="ONL113" s="0"/>
      <c r="ONM113" s="0"/>
      <c r="ONN113" s="0"/>
      <c r="ONO113" s="0"/>
      <c r="ONP113" s="0"/>
      <c r="ONQ113" s="0"/>
      <c r="ONR113" s="0"/>
      <c r="ONS113" s="0"/>
      <c r="ONT113" s="0"/>
      <c r="ONU113" s="0"/>
      <c r="ONV113" s="0"/>
      <c r="ONW113" s="0"/>
      <c r="ONX113" s="0"/>
      <c r="ONY113" s="0"/>
      <c r="ONZ113" s="0"/>
      <c r="OOA113" s="0"/>
      <c r="OOB113" s="0"/>
      <c r="OOC113" s="0"/>
      <c r="OOD113" s="0"/>
      <c r="OOE113" s="0"/>
      <c r="OOF113" s="0"/>
      <c r="OOG113" s="0"/>
      <c r="OOH113" s="0"/>
      <c r="OOI113" s="0"/>
      <c r="OOJ113" s="0"/>
      <c r="OOK113" s="0"/>
      <c r="OOL113" s="0"/>
      <c r="OOM113" s="0"/>
      <c r="OON113" s="0"/>
      <c r="OOO113" s="0"/>
      <c r="OOP113" s="0"/>
      <c r="OOQ113" s="0"/>
      <c r="OOR113" s="0"/>
      <c r="OOS113" s="0"/>
      <c r="OOT113" s="0"/>
      <c r="OOU113" s="0"/>
      <c r="OOV113" s="0"/>
      <c r="OOW113" s="0"/>
      <c r="OOX113" s="0"/>
      <c r="OOY113" s="0"/>
      <c r="OOZ113" s="0"/>
      <c r="OPA113" s="0"/>
      <c r="OPB113" s="0"/>
      <c r="OPC113" s="0"/>
      <c r="OPD113" s="0"/>
      <c r="OPE113" s="0"/>
      <c r="OPF113" s="0"/>
      <c r="OPG113" s="0"/>
      <c r="OPH113" s="0"/>
      <c r="OPI113" s="0"/>
      <c r="OPJ113" s="0"/>
      <c r="OPK113" s="0"/>
      <c r="OPL113" s="0"/>
      <c r="OPM113" s="0"/>
      <c r="OPN113" s="0"/>
      <c r="OPO113" s="0"/>
      <c r="OPP113" s="0"/>
      <c r="OPQ113" s="0"/>
      <c r="OPR113" s="0"/>
      <c r="OPS113" s="0"/>
      <c r="OPT113" s="0"/>
      <c r="OPU113" s="0"/>
      <c r="OPV113" s="0"/>
      <c r="OPW113" s="0"/>
      <c r="OPX113" s="0"/>
      <c r="OPY113" s="0"/>
      <c r="OPZ113" s="0"/>
      <c r="OQA113" s="0"/>
      <c r="OQB113" s="0"/>
      <c r="OQC113" s="0"/>
      <c r="OQD113" s="0"/>
      <c r="OQE113" s="0"/>
      <c r="OQF113" s="0"/>
      <c r="OQG113" s="0"/>
      <c r="OQH113" s="0"/>
      <c r="OQI113" s="0"/>
      <c r="OQJ113" s="0"/>
      <c r="OQK113" s="0"/>
      <c r="OQL113" s="0"/>
      <c r="OQM113" s="0"/>
      <c r="OQN113" s="0"/>
      <c r="OQO113" s="0"/>
      <c r="OQP113" s="0"/>
      <c r="OQQ113" s="0"/>
      <c r="OQR113" s="0"/>
      <c r="OQS113" s="0"/>
      <c r="OQT113" s="0"/>
      <c r="OQU113" s="0"/>
      <c r="OQV113" s="0"/>
      <c r="OQW113" s="0"/>
      <c r="OQX113" s="0"/>
      <c r="OQY113" s="0"/>
      <c r="OQZ113" s="0"/>
      <c r="ORA113" s="0"/>
      <c r="ORB113" s="0"/>
      <c r="ORC113" s="0"/>
      <c r="ORD113" s="0"/>
      <c r="ORE113" s="0"/>
      <c r="ORF113" s="0"/>
      <c r="ORG113" s="0"/>
      <c r="ORH113" s="0"/>
      <c r="ORI113" s="0"/>
      <c r="ORJ113" s="0"/>
      <c r="ORK113" s="0"/>
      <c r="ORL113" s="0"/>
      <c r="ORM113" s="0"/>
      <c r="ORN113" s="0"/>
      <c r="ORO113" s="0"/>
      <c r="ORP113" s="0"/>
      <c r="ORQ113" s="0"/>
      <c r="ORR113" s="0"/>
      <c r="ORS113" s="0"/>
      <c r="ORT113" s="0"/>
      <c r="ORU113" s="0"/>
      <c r="ORV113" s="0"/>
      <c r="ORW113" s="0"/>
      <c r="ORX113" s="0"/>
      <c r="ORY113" s="0"/>
      <c r="ORZ113" s="0"/>
      <c r="OSA113" s="0"/>
      <c r="OSB113" s="0"/>
      <c r="OSC113" s="0"/>
      <c r="OSD113" s="0"/>
      <c r="OSE113" s="0"/>
      <c r="OSF113" s="0"/>
      <c r="OSG113" s="0"/>
      <c r="OSH113" s="0"/>
      <c r="OSI113" s="0"/>
      <c r="OSJ113" s="0"/>
      <c r="OSK113" s="0"/>
      <c r="OSL113" s="0"/>
      <c r="OSM113" s="0"/>
      <c r="OSN113" s="0"/>
      <c r="OSO113" s="0"/>
      <c r="OSP113" s="0"/>
      <c r="OSQ113" s="0"/>
      <c r="OSR113" s="0"/>
      <c r="OSS113" s="0"/>
      <c r="OST113" s="0"/>
      <c r="OSU113" s="0"/>
      <c r="OSV113" s="0"/>
      <c r="OSW113" s="0"/>
      <c r="OSX113" s="0"/>
      <c r="OSY113" s="0"/>
      <c r="OSZ113" s="0"/>
      <c r="OTA113" s="0"/>
      <c r="OTB113" s="0"/>
      <c r="OTC113" s="0"/>
      <c r="OTD113" s="0"/>
      <c r="OTE113" s="0"/>
      <c r="OTF113" s="0"/>
      <c r="OTG113" s="0"/>
      <c r="OTH113" s="0"/>
      <c r="OTI113" s="0"/>
      <c r="OTJ113" s="0"/>
      <c r="OTK113" s="0"/>
      <c r="OTL113" s="0"/>
      <c r="OTM113" s="0"/>
      <c r="OTN113" s="0"/>
      <c r="OTO113" s="0"/>
      <c r="OTP113" s="0"/>
      <c r="OTQ113" s="0"/>
      <c r="OTR113" s="0"/>
      <c r="OTS113" s="0"/>
      <c r="OTT113" s="0"/>
      <c r="OTU113" s="0"/>
      <c r="OTV113" s="0"/>
      <c r="OTW113" s="0"/>
      <c r="OTX113" s="0"/>
      <c r="OTY113" s="0"/>
      <c r="OTZ113" s="0"/>
      <c r="OUA113" s="0"/>
      <c r="OUB113" s="0"/>
      <c r="OUC113" s="0"/>
      <c r="OUD113" s="0"/>
      <c r="OUE113" s="0"/>
      <c r="OUF113" s="0"/>
      <c r="OUG113" s="0"/>
      <c r="OUH113" s="0"/>
      <c r="OUI113" s="0"/>
      <c r="OUJ113" s="0"/>
      <c r="OUK113" s="0"/>
      <c r="OUL113" s="0"/>
      <c r="OUM113" s="0"/>
      <c r="OUN113" s="0"/>
      <c r="OUO113" s="0"/>
      <c r="OUP113" s="0"/>
      <c r="OUQ113" s="0"/>
      <c r="OUR113" s="0"/>
      <c r="OUS113" s="0"/>
      <c r="OUT113" s="0"/>
      <c r="OUU113" s="0"/>
      <c r="OUV113" s="0"/>
      <c r="OUW113" s="0"/>
      <c r="OUX113" s="0"/>
      <c r="OUY113" s="0"/>
      <c r="OUZ113" s="0"/>
      <c r="OVA113" s="0"/>
      <c r="OVB113" s="0"/>
      <c r="OVC113" s="0"/>
      <c r="OVD113" s="0"/>
      <c r="OVE113" s="0"/>
      <c r="OVF113" s="0"/>
      <c r="OVG113" s="0"/>
      <c r="OVH113" s="0"/>
      <c r="OVI113" s="0"/>
      <c r="OVJ113" s="0"/>
      <c r="OVK113" s="0"/>
      <c r="OVL113" s="0"/>
      <c r="OVM113" s="0"/>
      <c r="OVN113" s="0"/>
      <c r="OVO113" s="0"/>
      <c r="OVP113" s="0"/>
      <c r="OVQ113" s="0"/>
      <c r="OVR113" s="0"/>
      <c r="OVS113" s="0"/>
      <c r="OVT113" s="0"/>
      <c r="OVU113" s="0"/>
      <c r="OVV113" s="0"/>
      <c r="OVW113" s="0"/>
      <c r="OVX113" s="0"/>
      <c r="OVY113" s="0"/>
      <c r="OVZ113" s="0"/>
      <c r="OWA113" s="0"/>
      <c r="OWB113" s="0"/>
      <c r="OWC113" s="0"/>
      <c r="OWD113" s="0"/>
      <c r="OWE113" s="0"/>
      <c r="OWF113" s="0"/>
      <c r="OWG113" s="0"/>
      <c r="OWH113" s="0"/>
      <c r="OWI113" s="0"/>
      <c r="OWJ113" s="0"/>
      <c r="OWK113" s="0"/>
      <c r="OWL113" s="0"/>
      <c r="OWM113" s="0"/>
      <c r="OWN113" s="0"/>
      <c r="OWO113" s="0"/>
      <c r="OWP113" s="0"/>
      <c r="OWQ113" s="0"/>
      <c r="OWR113" s="0"/>
      <c r="OWS113" s="0"/>
      <c r="OWT113" s="0"/>
      <c r="OWU113" s="0"/>
      <c r="OWV113" s="0"/>
      <c r="OWW113" s="0"/>
      <c r="OWX113" s="0"/>
      <c r="OWY113" s="0"/>
      <c r="OWZ113" s="0"/>
      <c r="OXA113" s="0"/>
      <c r="OXB113" s="0"/>
      <c r="OXC113" s="0"/>
      <c r="OXD113" s="0"/>
      <c r="OXE113" s="0"/>
      <c r="OXF113" s="0"/>
      <c r="OXG113" s="0"/>
      <c r="OXH113" s="0"/>
      <c r="OXI113" s="0"/>
      <c r="OXJ113" s="0"/>
      <c r="OXK113" s="0"/>
      <c r="OXL113" s="0"/>
      <c r="OXM113" s="0"/>
      <c r="OXN113" s="0"/>
      <c r="OXO113" s="0"/>
      <c r="OXP113" s="0"/>
      <c r="OXQ113" s="0"/>
      <c r="OXR113" s="0"/>
      <c r="OXS113" s="0"/>
      <c r="OXT113" s="0"/>
      <c r="OXU113" s="0"/>
      <c r="OXV113" s="0"/>
      <c r="OXW113" s="0"/>
      <c r="OXX113" s="0"/>
      <c r="OXY113" s="0"/>
      <c r="OXZ113" s="0"/>
      <c r="OYA113" s="0"/>
      <c r="OYB113" s="0"/>
      <c r="OYC113" s="0"/>
      <c r="OYD113" s="0"/>
      <c r="OYE113" s="0"/>
      <c r="OYF113" s="0"/>
      <c r="OYG113" s="0"/>
      <c r="OYH113" s="0"/>
      <c r="OYI113" s="0"/>
      <c r="OYJ113" s="0"/>
      <c r="OYK113" s="0"/>
      <c r="OYL113" s="0"/>
      <c r="OYM113" s="0"/>
      <c r="OYN113" s="0"/>
      <c r="OYO113" s="0"/>
      <c r="OYP113" s="0"/>
      <c r="OYQ113" s="0"/>
      <c r="OYR113" s="0"/>
      <c r="OYS113" s="0"/>
      <c r="OYT113" s="0"/>
      <c r="OYU113" s="0"/>
      <c r="OYV113" s="0"/>
      <c r="OYW113" s="0"/>
      <c r="OYX113" s="0"/>
      <c r="OYY113" s="0"/>
      <c r="OYZ113" s="0"/>
      <c r="OZA113" s="0"/>
      <c r="OZB113" s="0"/>
      <c r="OZC113" s="0"/>
      <c r="OZD113" s="0"/>
      <c r="OZE113" s="0"/>
      <c r="OZF113" s="0"/>
      <c r="OZG113" s="0"/>
      <c r="OZH113" s="0"/>
      <c r="OZI113" s="0"/>
      <c r="OZJ113" s="0"/>
      <c r="OZK113" s="0"/>
      <c r="OZL113" s="0"/>
      <c r="OZM113" s="0"/>
      <c r="OZN113" s="0"/>
      <c r="OZO113" s="0"/>
      <c r="OZP113" s="0"/>
      <c r="OZQ113" s="0"/>
      <c r="OZR113" s="0"/>
      <c r="OZS113" s="0"/>
      <c r="OZT113" s="0"/>
      <c r="OZU113" s="0"/>
      <c r="OZV113" s="0"/>
      <c r="OZW113" s="0"/>
      <c r="OZX113" s="0"/>
      <c r="OZY113" s="0"/>
      <c r="OZZ113" s="0"/>
      <c r="PAA113" s="0"/>
      <c r="PAB113" s="0"/>
      <c r="PAC113" s="0"/>
      <c r="PAD113" s="0"/>
      <c r="PAE113" s="0"/>
      <c r="PAF113" s="0"/>
      <c r="PAG113" s="0"/>
      <c r="PAH113" s="0"/>
      <c r="PAI113" s="0"/>
      <c r="PAJ113" s="0"/>
      <c r="PAK113" s="0"/>
      <c r="PAL113" s="0"/>
      <c r="PAM113" s="0"/>
      <c r="PAN113" s="0"/>
      <c r="PAO113" s="0"/>
      <c r="PAP113" s="0"/>
      <c r="PAQ113" s="0"/>
      <c r="PAR113" s="0"/>
      <c r="PAS113" s="0"/>
      <c r="PAT113" s="0"/>
      <c r="PAU113" s="0"/>
      <c r="PAV113" s="0"/>
      <c r="PAW113" s="0"/>
      <c r="PAX113" s="0"/>
      <c r="PAY113" s="0"/>
      <c r="PAZ113" s="0"/>
      <c r="PBA113" s="0"/>
      <c r="PBB113" s="0"/>
      <c r="PBC113" s="0"/>
      <c r="PBD113" s="0"/>
      <c r="PBE113" s="0"/>
      <c r="PBF113" s="0"/>
      <c r="PBG113" s="0"/>
      <c r="PBH113" s="0"/>
      <c r="PBI113" s="0"/>
      <c r="PBJ113" s="0"/>
      <c r="PBK113" s="0"/>
      <c r="PBL113" s="0"/>
      <c r="PBM113" s="0"/>
      <c r="PBN113" s="0"/>
      <c r="PBO113" s="0"/>
      <c r="PBP113" s="0"/>
      <c r="PBQ113" s="0"/>
      <c r="PBR113" s="0"/>
      <c r="PBS113" s="0"/>
      <c r="PBT113" s="0"/>
      <c r="PBU113" s="0"/>
      <c r="PBV113" s="0"/>
      <c r="PBW113" s="0"/>
      <c r="PBX113" s="0"/>
      <c r="PBY113" s="0"/>
      <c r="PBZ113" s="0"/>
      <c r="PCA113" s="0"/>
      <c r="PCB113" s="0"/>
      <c r="PCC113" s="0"/>
      <c r="PCD113" s="0"/>
      <c r="PCE113" s="0"/>
      <c r="PCF113" s="0"/>
      <c r="PCG113" s="0"/>
      <c r="PCH113" s="0"/>
      <c r="PCI113" s="0"/>
      <c r="PCJ113" s="0"/>
      <c r="PCK113" s="0"/>
      <c r="PCL113" s="0"/>
      <c r="PCM113" s="0"/>
      <c r="PCN113" s="0"/>
      <c r="PCO113" s="0"/>
      <c r="PCP113" s="0"/>
      <c r="PCQ113" s="0"/>
      <c r="PCR113" s="0"/>
      <c r="PCS113" s="0"/>
      <c r="PCT113" s="0"/>
      <c r="PCU113" s="0"/>
      <c r="PCV113" s="0"/>
      <c r="PCW113" s="0"/>
      <c r="PCX113" s="0"/>
      <c r="PCY113" s="0"/>
      <c r="PCZ113" s="0"/>
      <c r="PDA113" s="0"/>
      <c r="PDB113" s="0"/>
      <c r="PDC113" s="0"/>
      <c r="PDD113" s="0"/>
      <c r="PDE113" s="0"/>
      <c r="PDF113" s="0"/>
      <c r="PDG113" s="0"/>
      <c r="PDH113" s="0"/>
      <c r="PDI113" s="0"/>
      <c r="PDJ113" s="0"/>
      <c r="PDK113" s="0"/>
      <c r="PDL113" s="0"/>
      <c r="PDM113" s="0"/>
      <c r="PDN113" s="0"/>
      <c r="PDO113" s="0"/>
      <c r="PDP113" s="0"/>
      <c r="PDQ113" s="0"/>
      <c r="PDR113" s="0"/>
      <c r="PDS113" s="0"/>
      <c r="PDT113" s="0"/>
      <c r="PDU113" s="0"/>
      <c r="PDV113" s="0"/>
      <c r="PDW113" s="0"/>
      <c r="PDX113" s="0"/>
      <c r="PDY113" s="0"/>
      <c r="PDZ113" s="0"/>
      <c r="PEA113" s="0"/>
      <c r="PEB113" s="0"/>
      <c r="PEC113" s="0"/>
      <c r="PED113" s="0"/>
      <c r="PEE113" s="0"/>
      <c r="PEF113" s="0"/>
      <c r="PEG113" s="0"/>
      <c r="PEH113" s="0"/>
      <c r="PEI113" s="0"/>
      <c r="PEJ113" s="0"/>
      <c r="PEK113" s="0"/>
      <c r="PEL113" s="0"/>
      <c r="PEM113" s="0"/>
      <c r="PEN113" s="0"/>
      <c r="PEO113" s="0"/>
      <c r="PEP113" s="0"/>
      <c r="PEQ113" s="0"/>
      <c r="PER113" s="0"/>
      <c r="PES113" s="0"/>
      <c r="PET113" s="0"/>
      <c r="PEU113" s="0"/>
      <c r="PEV113" s="0"/>
      <c r="PEW113" s="0"/>
      <c r="PEX113" s="0"/>
      <c r="PEY113" s="0"/>
      <c r="PEZ113" s="0"/>
      <c r="PFA113" s="0"/>
      <c r="PFB113" s="0"/>
      <c r="PFC113" s="0"/>
      <c r="PFD113" s="0"/>
      <c r="PFE113" s="0"/>
      <c r="PFF113" s="0"/>
      <c r="PFG113" s="0"/>
      <c r="PFH113" s="0"/>
      <c r="PFI113" s="0"/>
      <c r="PFJ113" s="0"/>
      <c r="PFK113" s="0"/>
      <c r="PFL113" s="0"/>
      <c r="PFM113" s="0"/>
      <c r="PFN113" s="0"/>
      <c r="PFO113" s="0"/>
      <c r="PFP113" s="0"/>
      <c r="PFQ113" s="0"/>
      <c r="PFR113" s="0"/>
      <c r="PFS113" s="0"/>
      <c r="PFT113" s="0"/>
      <c r="PFU113" s="0"/>
      <c r="PFV113" s="0"/>
      <c r="PFW113" s="0"/>
      <c r="PFX113" s="0"/>
      <c r="PFY113" s="0"/>
      <c r="PFZ113" s="0"/>
      <c r="PGA113" s="0"/>
      <c r="PGB113" s="0"/>
      <c r="PGC113" s="0"/>
      <c r="PGD113" s="0"/>
      <c r="PGE113" s="0"/>
      <c r="PGF113" s="0"/>
      <c r="PGG113" s="0"/>
      <c r="PGH113" s="0"/>
      <c r="PGI113" s="0"/>
      <c r="PGJ113" s="0"/>
      <c r="PGK113" s="0"/>
      <c r="PGL113" s="0"/>
      <c r="PGM113" s="0"/>
      <c r="PGN113" s="0"/>
      <c r="PGO113" s="0"/>
      <c r="PGP113" s="0"/>
      <c r="PGQ113" s="0"/>
      <c r="PGR113" s="0"/>
      <c r="PGS113" s="0"/>
      <c r="PGT113" s="0"/>
      <c r="PGU113" s="0"/>
      <c r="PGV113" s="0"/>
      <c r="PGW113" s="0"/>
      <c r="PGX113" s="0"/>
      <c r="PGY113" s="0"/>
      <c r="PGZ113" s="0"/>
      <c r="PHA113" s="0"/>
      <c r="PHB113" s="0"/>
      <c r="PHC113" s="0"/>
      <c r="PHD113" s="0"/>
      <c r="PHE113" s="0"/>
      <c r="PHF113" s="0"/>
      <c r="PHG113" s="0"/>
      <c r="PHH113" s="0"/>
      <c r="PHI113" s="0"/>
      <c r="PHJ113" s="0"/>
      <c r="PHK113" s="0"/>
      <c r="PHL113" s="0"/>
      <c r="PHM113" s="0"/>
      <c r="PHN113" s="0"/>
      <c r="PHO113" s="0"/>
      <c r="PHP113" s="0"/>
      <c r="PHQ113" s="0"/>
      <c r="PHR113" s="0"/>
      <c r="PHS113" s="0"/>
      <c r="PHT113" s="0"/>
      <c r="PHU113" s="0"/>
      <c r="PHV113" s="0"/>
      <c r="PHW113" s="0"/>
      <c r="PHX113" s="0"/>
      <c r="PHY113" s="0"/>
      <c r="PHZ113" s="0"/>
      <c r="PIA113" s="0"/>
      <c r="PIB113" s="0"/>
      <c r="PIC113" s="0"/>
      <c r="PID113" s="0"/>
      <c r="PIE113" s="0"/>
      <c r="PIF113" s="0"/>
      <c r="PIG113" s="0"/>
      <c r="PIH113" s="0"/>
      <c r="PII113" s="0"/>
      <c r="PIJ113" s="0"/>
      <c r="PIK113" s="0"/>
      <c r="PIL113" s="0"/>
      <c r="PIM113" s="0"/>
      <c r="PIN113" s="0"/>
      <c r="PIO113" s="0"/>
      <c r="PIP113" s="0"/>
      <c r="PIQ113" s="0"/>
      <c r="PIR113" s="0"/>
      <c r="PIS113" s="0"/>
      <c r="PIT113" s="0"/>
      <c r="PIU113" s="0"/>
      <c r="PIV113" s="0"/>
      <c r="PIW113" s="0"/>
      <c r="PIX113" s="0"/>
      <c r="PIY113" s="0"/>
      <c r="PIZ113" s="0"/>
      <c r="PJA113" s="0"/>
      <c r="PJB113" s="0"/>
      <c r="PJC113" s="0"/>
      <c r="PJD113" s="0"/>
      <c r="PJE113" s="0"/>
      <c r="PJF113" s="0"/>
      <c r="PJG113" s="0"/>
      <c r="PJH113" s="0"/>
      <c r="PJI113" s="0"/>
      <c r="PJJ113" s="0"/>
      <c r="PJK113" s="0"/>
      <c r="PJL113" s="0"/>
      <c r="PJM113" s="0"/>
      <c r="PJN113" s="0"/>
      <c r="PJO113" s="0"/>
      <c r="PJP113" s="0"/>
      <c r="PJQ113" s="0"/>
      <c r="PJR113" s="0"/>
      <c r="PJS113" s="0"/>
      <c r="PJT113" s="0"/>
      <c r="PJU113" s="0"/>
      <c r="PJV113" s="0"/>
      <c r="PJW113" s="0"/>
      <c r="PJX113" s="0"/>
      <c r="PJY113" s="0"/>
      <c r="PJZ113" s="0"/>
      <c r="PKA113" s="0"/>
      <c r="PKB113" s="0"/>
      <c r="PKC113" s="0"/>
      <c r="PKD113" s="0"/>
      <c r="PKE113" s="0"/>
      <c r="PKF113" s="0"/>
      <c r="PKG113" s="0"/>
      <c r="PKH113" s="0"/>
      <c r="PKI113" s="0"/>
      <c r="PKJ113" s="0"/>
      <c r="PKK113" s="0"/>
      <c r="PKL113" s="0"/>
      <c r="PKM113" s="0"/>
      <c r="PKN113" s="0"/>
      <c r="PKO113" s="0"/>
      <c r="PKP113" s="0"/>
      <c r="PKQ113" s="0"/>
      <c r="PKR113" s="0"/>
      <c r="PKS113" s="0"/>
      <c r="PKT113" s="0"/>
      <c r="PKU113" s="0"/>
      <c r="PKV113" s="0"/>
      <c r="PKW113" s="0"/>
      <c r="PKX113" s="0"/>
      <c r="PKY113" s="0"/>
      <c r="PKZ113" s="0"/>
      <c r="PLA113" s="0"/>
      <c r="PLB113" s="0"/>
      <c r="PLC113" s="0"/>
      <c r="PLD113" s="0"/>
      <c r="PLE113" s="0"/>
      <c r="PLF113" s="0"/>
      <c r="PLG113" s="0"/>
      <c r="PLH113" s="0"/>
      <c r="PLI113" s="0"/>
      <c r="PLJ113" s="0"/>
      <c r="PLK113" s="0"/>
      <c r="PLL113" s="0"/>
      <c r="PLM113" s="0"/>
      <c r="PLN113" s="0"/>
      <c r="PLO113" s="0"/>
      <c r="PLP113" s="0"/>
      <c r="PLQ113" s="0"/>
      <c r="PLR113" s="0"/>
      <c r="PLS113" s="0"/>
      <c r="PLT113" s="0"/>
      <c r="PLU113" s="0"/>
      <c r="PLV113" s="0"/>
      <c r="PLW113" s="0"/>
      <c r="PLX113" s="0"/>
      <c r="PLY113" s="0"/>
      <c r="PLZ113" s="0"/>
      <c r="PMA113" s="0"/>
      <c r="PMB113" s="0"/>
      <c r="PMC113" s="0"/>
      <c r="PMD113" s="0"/>
      <c r="PME113" s="0"/>
      <c r="PMF113" s="0"/>
      <c r="PMG113" s="0"/>
      <c r="PMH113" s="0"/>
      <c r="PMI113" s="0"/>
      <c r="PMJ113" s="0"/>
      <c r="PMK113" s="0"/>
      <c r="PML113" s="0"/>
      <c r="PMM113" s="0"/>
      <c r="PMN113" s="0"/>
      <c r="PMO113" s="0"/>
      <c r="PMP113" s="0"/>
      <c r="PMQ113" s="0"/>
      <c r="PMR113" s="0"/>
      <c r="PMS113" s="0"/>
      <c r="PMT113" s="0"/>
      <c r="PMU113" s="0"/>
      <c r="PMV113" s="0"/>
      <c r="PMW113" s="0"/>
      <c r="PMX113" s="0"/>
      <c r="PMY113" s="0"/>
      <c r="PMZ113" s="0"/>
      <c r="PNA113" s="0"/>
      <c r="PNB113" s="0"/>
      <c r="PNC113" s="0"/>
      <c r="PND113" s="0"/>
      <c r="PNE113" s="0"/>
      <c r="PNF113" s="0"/>
      <c r="PNG113" s="0"/>
      <c r="PNH113" s="0"/>
      <c r="PNI113" s="0"/>
      <c r="PNJ113" s="0"/>
      <c r="PNK113" s="0"/>
      <c r="PNL113" s="0"/>
      <c r="PNM113" s="0"/>
      <c r="PNN113" s="0"/>
      <c r="PNO113" s="0"/>
      <c r="PNP113" s="0"/>
      <c r="PNQ113" s="0"/>
      <c r="PNR113" s="0"/>
      <c r="PNS113" s="0"/>
      <c r="PNT113" s="0"/>
      <c r="PNU113" s="0"/>
      <c r="PNV113" s="0"/>
      <c r="PNW113" s="0"/>
      <c r="PNX113" s="0"/>
      <c r="PNY113" s="0"/>
      <c r="PNZ113" s="0"/>
      <c r="POA113" s="0"/>
      <c r="POB113" s="0"/>
      <c r="POC113" s="0"/>
      <c r="POD113" s="0"/>
      <c r="POE113" s="0"/>
      <c r="POF113" s="0"/>
      <c r="POG113" s="0"/>
      <c r="POH113" s="0"/>
      <c r="POI113" s="0"/>
      <c r="POJ113" s="0"/>
      <c r="POK113" s="0"/>
      <c r="POL113" s="0"/>
      <c r="POM113" s="0"/>
      <c r="PON113" s="0"/>
      <c r="POO113" s="0"/>
      <c r="POP113" s="0"/>
      <c r="POQ113" s="0"/>
      <c r="POR113" s="0"/>
      <c r="POS113" s="0"/>
      <c r="POT113" s="0"/>
      <c r="POU113" s="0"/>
      <c r="POV113" s="0"/>
      <c r="POW113" s="0"/>
      <c r="POX113" s="0"/>
      <c r="POY113" s="0"/>
      <c r="POZ113" s="0"/>
      <c r="PPA113" s="0"/>
      <c r="PPB113" s="0"/>
      <c r="PPC113" s="0"/>
      <c r="PPD113" s="0"/>
      <c r="PPE113" s="0"/>
      <c r="PPF113" s="0"/>
      <c r="PPG113" s="0"/>
      <c r="PPH113" s="0"/>
      <c r="PPI113" s="0"/>
      <c r="PPJ113" s="0"/>
      <c r="PPK113" s="0"/>
      <c r="PPL113" s="0"/>
      <c r="PPM113" s="0"/>
      <c r="PPN113" s="0"/>
      <c r="PPO113" s="0"/>
      <c r="PPP113" s="0"/>
      <c r="PPQ113" s="0"/>
      <c r="PPR113" s="0"/>
      <c r="PPS113" s="0"/>
      <c r="PPT113" s="0"/>
      <c r="PPU113" s="0"/>
      <c r="PPV113" s="0"/>
      <c r="PPW113" s="0"/>
      <c r="PPX113" s="0"/>
      <c r="PPY113" s="0"/>
      <c r="PPZ113" s="0"/>
      <c r="PQA113" s="0"/>
      <c r="PQB113" s="0"/>
      <c r="PQC113" s="0"/>
      <c r="PQD113" s="0"/>
      <c r="PQE113" s="0"/>
      <c r="PQF113" s="0"/>
      <c r="PQG113" s="0"/>
      <c r="PQH113" s="0"/>
      <c r="PQI113" s="0"/>
      <c r="PQJ113" s="0"/>
      <c r="PQK113" s="0"/>
      <c r="PQL113" s="0"/>
      <c r="PQM113" s="0"/>
      <c r="PQN113" s="0"/>
      <c r="PQO113" s="0"/>
      <c r="PQP113" s="0"/>
      <c r="PQQ113" s="0"/>
      <c r="PQR113" s="0"/>
      <c r="PQS113" s="0"/>
      <c r="PQT113" s="0"/>
      <c r="PQU113" s="0"/>
      <c r="PQV113" s="0"/>
      <c r="PQW113" s="0"/>
      <c r="PQX113" s="0"/>
      <c r="PQY113" s="0"/>
      <c r="PQZ113" s="0"/>
      <c r="PRA113" s="0"/>
      <c r="PRB113" s="0"/>
      <c r="PRC113" s="0"/>
      <c r="PRD113" s="0"/>
      <c r="PRE113" s="0"/>
      <c r="PRF113" s="0"/>
      <c r="PRG113" s="0"/>
      <c r="PRH113" s="0"/>
      <c r="PRI113" s="0"/>
      <c r="PRJ113" s="0"/>
      <c r="PRK113" s="0"/>
      <c r="PRL113" s="0"/>
      <c r="PRM113" s="0"/>
      <c r="PRN113" s="0"/>
      <c r="PRO113" s="0"/>
      <c r="PRP113" s="0"/>
      <c r="PRQ113" s="0"/>
      <c r="PRR113" s="0"/>
      <c r="PRS113" s="0"/>
      <c r="PRT113" s="0"/>
      <c r="PRU113" s="0"/>
      <c r="PRV113" s="0"/>
      <c r="PRW113" s="0"/>
      <c r="PRX113" s="0"/>
      <c r="PRY113" s="0"/>
      <c r="PRZ113" s="0"/>
      <c r="PSA113" s="0"/>
      <c r="PSB113" s="0"/>
      <c r="PSC113" s="0"/>
      <c r="PSD113" s="0"/>
      <c r="PSE113" s="0"/>
      <c r="PSF113" s="0"/>
      <c r="PSG113" s="0"/>
      <c r="PSH113" s="0"/>
      <c r="PSI113" s="0"/>
      <c r="PSJ113" s="0"/>
      <c r="PSK113" s="0"/>
      <c r="PSL113" s="0"/>
      <c r="PSM113" s="0"/>
      <c r="PSN113" s="0"/>
      <c r="PSO113" s="0"/>
      <c r="PSP113" s="0"/>
      <c r="PSQ113" s="0"/>
      <c r="PSR113" s="0"/>
      <c r="PSS113" s="0"/>
      <c r="PST113" s="0"/>
      <c r="PSU113" s="0"/>
      <c r="PSV113" s="0"/>
      <c r="PSW113" s="0"/>
      <c r="PSX113" s="0"/>
      <c r="PSY113" s="0"/>
      <c r="PSZ113" s="0"/>
      <c r="PTA113" s="0"/>
      <c r="PTB113" s="0"/>
      <c r="PTC113" s="0"/>
      <c r="PTD113" s="0"/>
      <c r="PTE113" s="0"/>
      <c r="PTF113" s="0"/>
      <c r="PTG113" s="0"/>
      <c r="PTH113" s="0"/>
      <c r="PTI113" s="0"/>
      <c r="PTJ113" s="0"/>
      <c r="PTK113" s="0"/>
      <c r="PTL113" s="0"/>
      <c r="PTM113" s="0"/>
      <c r="PTN113" s="0"/>
      <c r="PTO113" s="0"/>
      <c r="PTP113" s="0"/>
      <c r="PTQ113" s="0"/>
      <c r="PTR113" s="0"/>
      <c r="PTS113" s="0"/>
      <c r="PTT113" s="0"/>
      <c r="PTU113" s="0"/>
      <c r="PTV113" s="0"/>
      <c r="PTW113" s="0"/>
      <c r="PTX113" s="0"/>
      <c r="PTY113" s="0"/>
      <c r="PTZ113" s="0"/>
      <c r="PUA113" s="0"/>
      <c r="PUB113" s="0"/>
      <c r="PUC113" s="0"/>
      <c r="PUD113" s="0"/>
      <c r="PUE113" s="0"/>
      <c r="PUF113" s="0"/>
      <c r="PUG113" s="0"/>
      <c r="PUH113" s="0"/>
      <c r="PUI113" s="0"/>
      <c r="PUJ113" s="0"/>
      <c r="PUK113" s="0"/>
      <c r="PUL113" s="0"/>
      <c r="PUM113" s="0"/>
      <c r="PUN113" s="0"/>
      <c r="PUO113" s="0"/>
      <c r="PUP113" s="0"/>
      <c r="PUQ113" s="0"/>
      <c r="PUR113" s="0"/>
      <c r="PUS113" s="0"/>
      <c r="PUT113" s="0"/>
      <c r="PUU113" s="0"/>
      <c r="PUV113" s="0"/>
      <c r="PUW113" s="0"/>
      <c r="PUX113" s="0"/>
      <c r="PUY113" s="0"/>
      <c r="PUZ113" s="0"/>
      <c r="PVA113" s="0"/>
      <c r="PVB113" s="0"/>
      <c r="PVC113" s="0"/>
      <c r="PVD113" s="0"/>
      <c r="PVE113" s="0"/>
      <c r="PVF113" s="0"/>
      <c r="PVG113" s="0"/>
      <c r="PVH113" s="0"/>
      <c r="PVI113" s="0"/>
      <c r="PVJ113" s="0"/>
      <c r="PVK113" s="0"/>
      <c r="PVL113" s="0"/>
      <c r="PVM113" s="0"/>
      <c r="PVN113" s="0"/>
      <c r="PVO113" s="0"/>
      <c r="PVP113" s="0"/>
      <c r="PVQ113" s="0"/>
      <c r="PVR113" s="0"/>
      <c r="PVS113" s="0"/>
      <c r="PVT113" s="0"/>
      <c r="PVU113" s="0"/>
      <c r="PVV113" s="0"/>
      <c r="PVW113" s="0"/>
      <c r="PVX113" s="0"/>
      <c r="PVY113" s="0"/>
      <c r="PVZ113" s="0"/>
      <c r="PWA113" s="0"/>
      <c r="PWB113" s="0"/>
      <c r="PWC113" s="0"/>
      <c r="PWD113" s="0"/>
      <c r="PWE113" s="0"/>
      <c r="PWF113" s="0"/>
      <c r="PWG113" s="0"/>
      <c r="PWH113" s="0"/>
      <c r="PWI113" s="0"/>
      <c r="PWJ113" s="0"/>
      <c r="PWK113" s="0"/>
      <c r="PWL113" s="0"/>
      <c r="PWM113" s="0"/>
      <c r="PWN113" s="0"/>
      <c r="PWO113" s="0"/>
      <c r="PWP113" s="0"/>
      <c r="PWQ113" s="0"/>
      <c r="PWR113" s="0"/>
      <c r="PWS113" s="0"/>
      <c r="PWT113" s="0"/>
      <c r="PWU113" s="0"/>
      <c r="PWV113" s="0"/>
      <c r="PWW113" s="0"/>
      <c r="PWX113" s="0"/>
      <c r="PWY113" s="0"/>
      <c r="PWZ113" s="0"/>
      <c r="PXA113" s="0"/>
      <c r="PXB113" s="0"/>
      <c r="PXC113" s="0"/>
      <c r="PXD113" s="0"/>
      <c r="PXE113" s="0"/>
      <c r="PXF113" s="0"/>
      <c r="PXG113" s="0"/>
      <c r="PXH113" s="0"/>
      <c r="PXI113" s="0"/>
      <c r="PXJ113" s="0"/>
      <c r="PXK113" s="0"/>
      <c r="PXL113" s="0"/>
      <c r="PXM113" s="0"/>
      <c r="PXN113" s="0"/>
      <c r="PXO113" s="0"/>
      <c r="PXP113" s="0"/>
      <c r="PXQ113" s="0"/>
      <c r="PXR113" s="0"/>
      <c r="PXS113" s="0"/>
      <c r="PXT113" s="0"/>
      <c r="PXU113" s="0"/>
      <c r="PXV113" s="0"/>
      <c r="PXW113" s="0"/>
      <c r="PXX113" s="0"/>
      <c r="PXY113" s="0"/>
      <c r="PXZ113" s="0"/>
      <c r="PYA113" s="0"/>
      <c r="PYB113" s="0"/>
      <c r="PYC113" s="0"/>
      <c r="PYD113" s="0"/>
      <c r="PYE113" s="0"/>
      <c r="PYF113" s="0"/>
      <c r="PYG113" s="0"/>
      <c r="PYH113" s="0"/>
      <c r="PYI113" s="0"/>
      <c r="PYJ113" s="0"/>
      <c r="PYK113" s="0"/>
      <c r="PYL113" s="0"/>
      <c r="PYM113" s="0"/>
      <c r="PYN113" s="0"/>
      <c r="PYO113" s="0"/>
      <c r="PYP113" s="0"/>
      <c r="PYQ113" s="0"/>
      <c r="PYR113" s="0"/>
      <c r="PYS113" s="0"/>
      <c r="PYT113" s="0"/>
      <c r="PYU113" s="0"/>
      <c r="PYV113" s="0"/>
      <c r="PYW113" s="0"/>
      <c r="PYX113" s="0"/>
      <c r="PYY113" s="0"/>
      <c r="PYZ113" s="0"/>
      <c r="PZA113" s="0"/>
      <c r="PZB113" s="0"/>
      <c r="PZC113" s="0"/>
      <c r="PZD113" s="0"/>
      <c r="PZE113" s="0"/>
      <c r="PZF113" s="0"/>
      <c r="PZG113" s="0"/>
      <c r="PZH113" s="0"/>
      <c r="PZI113" s="0"/>
      <c r="PZJ113" s="0"/>
      <c r="PZK113" s="0"/>
      <c r="PZL113" s="0"/>
      <c r="PZM113" s="0"/>
      <c r="PZN113" s="0"/>
      <c r="PZO113" s="0"/>
      <c r="PZP113" s="0"/>
      <c r="PZQ113" s="0"/>
      <c r="PZR113" s="0"/>
      <c r="PZS113" s="0"/>
      <c r="PZT113" s="0"/>
      <c r="PZU113" s="0"/>
      <c r="PZV113" s="0"/>
      <c r="PZW113" s="0"/>
      <c r="PZX113" s="0"/>
      <c r="PZY113" s="0"/>
      <c r="PZZ113" s="0"/>
      <c r="QAA113" s="0"/>
      <c r="QAB113" s="0"/>
      <c r="QAC113" s="0"/>
      <c r="QAD113" s="0"/>
      <c r="QAE113" s="0"/>
      <c r="QAF113" s="0"/>
      <c r="QAG113" s="0"/>
      <c r="QAH113" s="0"/>
      <c r="QAI113" s="0"/>
      <c r="QAJ113" s="0"/>
      <c r="QAK113" s="0"/>
      <c r="QAL113" s="0"/>
      <c r="QAM113" s="0"/>
      <c r="QAN113" s="0"/>
      <c r="QAO113" s="0"/>
      <c r="QAP113" s="0"/>
      <c r="QAQ113" s="0"/>
      <c r="QAR113" s="0"/>
      <c r="QAS113" s="0"/>
      <c r="QAT113" s="0"/>
      <c r="QAU113" s="0"/>
      <c r="QAV113" s="0"/>
      <c r="QAW113" s="0"/>
      <c r="QAX113" s="0"/>
      <c r="QAY113" s="0"/>
      <c r="QAZ113" s="0"/>
      <c r="QBA113" s="0"/>
      <c r="QBB113" s="0"/>
      <c r="QBC113" s="0"/>
      <c r="QBD113" s="0"/>
      <c r="QBE113" s="0"/>
      <c r="QBF113" s="0"/>
      <c r="QBG113" s="0"/>
      <c r="QBH113" s="0"/>
      <c r="QBI113" s="0"/>
      <c r="QBJ113" s="0"/>
      <c r="QBK113" s="0"/>
      <c r="QBL113" s="0"/>
      <c r="QBM113" s="0"/>
      <c r="QBN113" s="0"/>
      <c r="QBO113" s="0"/>
      <c r="QBP113" s="0"/>
      <c r="QBQ113" s="0"/>
      <c r="QBR113" s="0"/>
      <c r="QBS113" s="0"/>
      <c r="QBT113" s="0"/>
      <c r="QBU113" s="0"/>
      <c r="QBV113" s="0"/>
      <c r="QBW113" s="0"/>
      <c r="QBX113" s="0"/>
      <c r="QBY113" s="0"/>
      <c r="QBZ113" s="0"/>
      <c r="QCA113" s="0"/>
      <c r="QCB113" s="0"/>
      <c r="QCC113" s="0"/>
      <c r="QCD113" s="0"/>
      <c r="QCE113" s="0"/>
      <c r="QCF113" s="0"/>
      <c r="QCG113" s="0"/>
      <c r="QCH113" s="0"/>
      <c r="QCI113" s="0"/>
      <c r="QCJ113" s="0"/>
      <c r="QCK113" s="0"/>
      <c r="QCL113" s="0"/>
      <c r="QCM113" s="0"/>
      <c r="QCN113" s="0"/>
      <c r="QCO113" s="0"/>
      <c r="QCP113" s="0"/>
      <c r="QCQ113" s="0"/>
      <c r="QCR113" s="0"/>
      <c r="QCS113" s="0"/>
      <c r="QCT113" s="0"/>
      <c r="QCU113" s="0"/>
      <c r="QCV113" s="0"/>
      <c r="QCW113" s="0"/>
      <c r="QCX113" s="0"/>
      <c r="QCY113" s="0"/>
      <c r="QCZ113" s="0"/>
      <c r="QDA113" s="0"/>
      <c r="QDB113" s="0"/>
      <c r="QDC113" s="0"/>
      <c r="QDD113" s="0"/>
      <c r="QDE113" s="0"/>
      <c r="QDF113" s="0"/>
      <c r="QDG113" s="0"/>
      <c r="QDH113" s="0"/>
      <c r="QDI113" s="0"/>
      <c r="QDJ113" s="0"/>
      <c r="QDK113" s="0"/>
      <c r="QDL113" s="0"/>
      <c r="QDM113" s="0"/>
      <c r="QDN113" s="0"/>
      <c r="QDO113" s="0"/>
      <c r="QDP113" s="0"/>
      <c r="QDQ113" s="0"/>
      <c r="QDR113" s="0"/>
      <c r="QDS113" s="0"/>
      <c r="QDT113" s="0"/>
      <c r="QDU113" s="0"/>
      <c r="QDV113" s="0"/>
      <c r="QDW113" s="0"/>
      <c r="QDX113" s="0"/>
      <c r="QDY113" s="0"/>
      <c r="QDZ113" s="0"/>
      <c r="QEA113" s="0"/>
      <c r="QEB113" s="0"/>
      <c r="QEC113" s="0"/>
      <c r="QED113" s="0"/>
      <c r="QEE113" s="0"/>
      <c r="QEF113" s="0"/>
      <c r="QEG113" s="0"/>
      <c r="QEH113" s="0"/>
      <c r="QEI113" s="0"/>
      <c r="QEJ113" s="0"/>
      <c r="QEK113" s="0"/>
      <c r="QEL113" s="0"/>
      <c r="QEM113" s="0"/>
      <c r="QEN113" s="0"/>
      <c r="QEO113" s="0"/>
      <c r="QEP113" s="0"/>
      <c r="QEQ113" s="0"/>
      <c r="QER113" s="0"/>
      <c r="QES113" s="0"/>
      <c r="QET113" s="0"/>
      <c r="QEU113" s="0"/>
      <c r="QEV113" s="0"/>
      <c r="QEW113" s="0"/>
      <c r="QEX113" s="0"/>
      <c r="QEY113" s="0"/>
      <c r="QEZ113" s="0"/>
      <c r="QFA113" s="0"/>
      <c r="QFB113" s="0"/>
      <c r="QFC113" s="0"/>
      <c r="QFD113" s="0"/>
      <c r="QFE113" s="0"/>
      <c r="QFF113" s="0"/>
      <c r="QFG113" s="0"/>
      <c r="QFH113" s="0"/>
      <c r="QFI113" s="0"/>
      <c r="QFJ113" s="0"/>
      <c r="QFK113" s="0"/>
      <c r="QFL113" s="0"/>
      <c r="QFM113" s="0"/>
      <c r="QFN113" s="0"/>
      <c r="QFO113" s="0"/>
      <c r="QFP113" s="0"/>
      <c r="QFQ113" s="0"/>
      <c r="QFR113" s="0"/>
      <c r="QFS113" s="0"/>
      <c r="QFT113" s="0"/>
      <c r="QFU113" s="0"/>
      <c r="QFV113" s="0"/>
      <c r="QFW113" s="0"/>
      <c r="QFX113" s="0"/>
      <c r="QFY113" s="0"/>
      <c r="QFZ113" s="0"/>
      <c r="QGA113" s="0"/>
      <c r="QGB113" s="0"/>
      <c r="QGC113" s="0"/>
      <c r="QGD113" s="0"/>
      <c r="QGE113" s="0"/>
      <c r="QGF113" s="0"/>
      <c r="QGG113" s="0"/>
      <c r="QGH113" s="0"/>
      <c r="QGI113" s="0"/>
      <c r="QGJ113" s="0"/>
      <c r="QGK113" s="0"/>
      <c r="QGL113" s="0"/>
      <c r="QGM113" s="0"/>
      <c r="QGN113" s="0"/>
      <c r="QGO113" s="0"/>
      <c r="QGP113" s="0"/>
      <c r="QGQ113" s="0"/>
      <c r="QGR113" s="0"/>
      <c r="QGS113" s="0"/>
      <c r="QGT113" s="0"/>
      <c r="QGU113" s="0"/>
      <c r="QGV113" s="0"/>
      <c r="QGW113" s="0"/>
      <c r="QGX113" s="0"/>
      <c r="QGY113" s="0"/>
      <c r="QGZ113" s="0"/>
      <c r="QHA113" s="0"/>
      <c r="QHB113" s="0"/>
      <c r="QHC113" s="0"/>
      <c r="QHD113" s="0"/>
      <c r="QHE113" s="0"/>
      <c r="QHF113" s="0"/>
      <c r="QHG113" s="0"/>
      <c r="QHH113" s="0"/>
      <c r="QHI113" s="0"/>
      <c r="QHJ113" s="0"/>
      <c r="QHK113" s="0"/>
      <c r="QHL113" s="0"/>
      <c r="QHM113" s="0"/>
      <c r="QHN113" s="0"/>
      <c r="QHO113" s="0"/>
      <c r="QHP113" s="0"/>
      <c r="QHQ113" s="0"/>
      <c r="QHR113" s="0"/>
      <c r="QHS113" s="0"/>
      <c r="QHT113" s="0"/>
      <c r="QHU113" s="0"/>
      <c r="QHV113" s="0"/>
      <c r="QHW113" s="0"/>
      <c r="QHX113" s="0"/>
      <c r="QHY113" s="0"/>
      <c r="QHZ113" s="0"/>
      <c r="QIA113" s="0"/>
      <c r="QIB113" s="0"/>
      <c r="QIC113" s="0"/>
      <c r="QID113" s="0"/>
      <c r="QIE113" s="0"/>
      <c r="QIF113" s="0"/>
      <c r="QIG113" s="0"/>
      <c r="QIH113" s="0"/>
      <c r="QII113" s="0"/>
      <c r="QIJ113" s="0"/>
      <c r="QIK113" s="0"/>
      <c r="QIL113" s="0"/>
      <c r="QIM113" s="0"/>
      <c r="QIN113" s="0"/>
      <c r="QIO113" s="0"/>
      <c r="QIP113" s="0"/>
      <c r="QIQ113" s="0"/>
      <c r="QIR113" s="0"/>
      <c r="QIS113" s="0"/>
      <c r="QIT113" s="0"/>
      <c r="QIU113" s="0"/>
      <c r="QIV113" s="0"/>
      <c r="QIW113" s="0"/>
      <c r="QIX113" s="0"/>
      <c r="QIY113" s="0"/>
      <c r="QIZ113" s="0"/>
      <c r="QJA113" s="0"/>
      <c r="QJB113" s="0"/>
      <c r="QJC113" s="0"/>
      <c r="QJD113" s="0"/>
      <c r="QJE113" s="0"/>
      <c r="QJF113" s="0"/>
      <c r="QJG113" s="0"/>
      <c r="QJH113" s="0"/>
      <c r="QJI113" s="0"/>
      <c r="QJJ113" s="0"/>
      <c r="QJK113" s="0"/>
      <c r="QJL113" s="0"/>
      <c r="QJM113" s="0"/>
      <c r="QJN113" s="0"/>
      <c r="QJO113" s="0"/>
      <c r="QJP113" s="0"/>
      <c r="QJQ113" s="0"/>
      <c r="QJR113" s="0"/>
      <c r="QJS113" s="0"/>
      <c r="QJT113" s="0"/>
      <c r="QJU113" s="0"/>
      <c r="QJV113" s="0"/>
      <c r="QJW113" s="0"/>
      <c r="QJX113" s="0"/>
      <c r="QJY113" s="0"/>
      <c r="QJZ113" s="0"/>
      <c r="QKA113" s="0"/>
      <c r="QKB113" s="0"/>
      <c r="QKC113" s="0"/>
      <c r="QKD113" s="0"/>
      <c r="QKE113" s="0"/>
      <c r="QKF113" s="0"/>
      <c r="QKG113" s="0"/>
      <c r="QKH113" s="0"/>
      <c r="QKI113" s="0"/>
      <c r="QKJ113" s="0"/>
      <c r="QKK113" s="0"/>
      <c r="QKL113" s="0"/>
      <c r="QKM113" s="0"/>
      <c r="QKN113" s="0"/>
      <c r="QKO113" s="0"/>
      <c r="QKP113" s="0"/>
      <c r="QKQ113" s="0"/>
      <c r="QKR113" s="0"/>
      <c r="QKS113" s="0"/>
      <c r="QKT113" s="0"/>
      <c r="QKU113" s="0"/>
      <c r="QKV113" s="0"/>
      <c r="QKW113" s="0"/>
      <c r="QKX113" s="0"/>
      <c r="QKY113" s="0"/>
      <c r="QKZ113" s="0"/>
      <c r="QLA113" s="0"/>
      <c r="QLB113" s="0"/>
      <c r="QLC113" s="0"/>
      <c r="QLD113" s="0"/>
      <c r="QLE113" s="0"/>
      <c r="QLF113" s="0"/>
      <c r="QLG113" s="0"/>
      <c r="QLH113" s="0"/>
      <c r="QLI113" s="0"/>
      <c r="QLJ113" s="0"/>
      <c r="QLK113" s="0"/>
      <c r="QLL113" s="0"/>
      <c r="QLM113" s="0"/>
      <c r="QLN113" s="0"/>
      <c r="QLO113" s="0"/>
      <c r="QLP113" s="0"/>
      <c r="QLQ113" s="0"/>
      <c r="QLR113" s="0"/>
      <c r="QLS113" s="0"/>
      <c r="QLT113" s="0"/>
      <c r="QLU113" s="0"/>
      <c r="QLV113" s="0"/>
      <c r="QLW113" s="0"/>
      <c r="QLX113" s="0"/>
      <c r="QLY113" s="0"/>
      <c r="QLZ113" s="0"/>
      <c r="QMA113" s="0"/>
      <c r="QMB113" s="0"/>
      <c r="QMC113" s="0"/>
      <c r="QMD113" s="0"/>
      <c r="QME113" s="0"/>
      <c r="QMF113" s="0"/>
      <c r="QMG113" s="0"/>
      <c r="QMH113" s="0"/>
      <c r="QMI113" s="0"/>
      <c r="QMJ113" s="0"/>
      <c r="QMK113" s="0"/>
      <c r="QML113" s="0"/>
      <c r="QMM113" s="0"/>
      <c r="QMN113" s="0"/>
      <c r="QMO113" s="0"/>
      <c r="QMP113" s="0"/>
      <c r="QMQ113" s="0"/>
      <c r="QMR113" s="0"/>
      <c r="QMS113" s="0"/>
      <c r="QMT113" s="0"/>
      <c r="QMU113" s="0"/>
      <c r="QMV113" s="0"/>
      <c r="QMW113" s="0"/>
      <c r="QMX113" s="0"/>
      <c r="QMY113" s="0"/>
      <c r="QMZ113" s="0"/>
      <c r="QNA113" s="0"/>
      <c r="QNB113" s="0"/>
      <c r="QNC113" s="0"/>
      <c r="QND113" s="0"/>
      <c r="QNE113" s="0"/>
      <c r="QNF113" s="0"/>
      <c r="QNG113" s="0"/>
      <c r="QNH113" s="0"/>
      <c r="QNI113" s="0"/>
      <c r="QNJ113" s="0"/>
      <c r="QNK113" s="0"/>
      <c r="QNL113" s="0"/>
      <c r="QNM113" s="0"/>
      <c r="QNN113" s="0"/>
      <c r="QNO113" s="0"/>
      <c r="QNP113" s="0"/>
      <c r="QNQ113" s="0"/>
      <c r="QNR113" s="0"/>
      <c r="QNS113" s="0"/>
      <c r="QNT113" s="0"/>
      <c r="QNU113" s="0"/>
      <c r="QNV113" s="0"/>
      <c r="QNW113" s="0"/>
      <c r="QNX113" s="0"/>
      <c r="QNY113" s="0"/>
      <c r="QNZ113" s="0"/>
      <c r="QOA113" s="0"/>
      <c r="QOB113" s="0"/>
      <c r="QOC113" s="0"/>
      <c r="QOD113" s="0"/>
      <c r="QOE113" s="0"/>
      <c r="QOF113" s="0"/>
      <c r="QOG113" s="0"/>
      <c r="QOH113" s="0"/>
      <c r="QOI113" s="0"/>
      <c r="QOJ113" s="0"/>
      <c r="QOK113" s="0"/>
      <c r="QOL113" s="0"/>
      <c r="QOM113" s="0"/>
      <c r="QON113" s="0"/>
      <c r="QOO113" s="0"/>
      <c r="QOP113" s="0"/>
      <c r="QOQ113" s="0"/>
      <c r="QOR113" s="0"/>
      <c r="QOS113" s="0"/>
      <c r="QOT113" s="0"/>
      <c r="QOU113" s="0"/>
      <c r="QOV113" s="0"/>
      <c r="QOW113" s="0"/>
      <c r="QOX113" s="0"/>
      <c r="QOY113" s="0"/>
      <c r="QOZ113" s="0"/>
      <c r="QPA113" s="0"/>
      <c r="QPB113" s="0"/>
      <c r="QPC113" s="0"/>
      <c r="QPD113" s="0"/>
      <c r="QPE113" s="0"/>
      <c r="QPF113" s="0"/>
      <c r="QPG113" s="0"/>
      <c r="QPH113" s="0"/>
      <c r="QPI113" s="0"/>
      <c r="QPJ113" s="0"/>
      <c r="QPK113" s="0"/>
      <c r="QPL113" s="0"/>
      <c r="QPM113" s="0"/>
      <c r="QPN113" s="0"/>
      <c r="QPO113" s="0"/>
      <c r="QPP113" s="0"/>
      <c r="QPQ113" s="0"/>
      <c r="QPR113" s="0"/>
      <c r="QPS113" s="0"/>
      <c r="QPT113" s="0"/>
      <c r="QPU113" s="0"/>
      <c r="QPV113" s="0"/>
      <c r="QPW113" s="0"/>
      <c r="QPX113" s="0"/>
      <c r="QPY113" s="0"/>
      <c r="QPZ113" s="0"/>
      <c r="QQA113" s="0"/>
      <c r="QQB113" s="0"/>
      <c r="QQC113" s="0"/>
      <c r="QQD113" s="0"/>
      <c r="QQE113" s="0"/>
      <c r="QQF113" s="0"/>
      <c r="QQG113" s="0"/>
      <c r="QQH113" s="0"/>
      <c r="QQI113" s="0"/>
      <c r="QQJ113" s="0"/>
      <c r="QQK113" s="0"/>
      <c r="QQL113" s="0"/>
      <c r="QQM113" s="0"/>
      <c r="QQN113" s="0"/>
      <c r="QQO113" s="0"/>
      <c r="QQP113" s="0"/>
      <c r="QQQ113" s="0"/>
      <c r="QQR113" s="0"/>
      <c r="QQS113" s="0"/>
      <c r="QQT113" s="0"/>
      <c r="QQU113" s="0"/>
      <c r="QQV113" s="0"/>
      <c r="QQW113" s="0"/>
      <c r="QQX113" s="0"/>
      <c r="QQY113" s="0"/>
      <c r="QQZ113" s="0"/>
      <c r="QRA113" s="0"/>
      <c r="QRB113" s="0"/>
      <c r="QRC113" s="0"/>
      <c r="QRD113" s="0"/>
      <c r="QRE113" s="0"/>
      <c r="QRF113" s="0"/>
      <c r="QRG113" s="0"/>
      <c r="QRH113" s="0"/>
      <c r="QRI113" s="0"/>
      <c r="QRJ113" s="0"/>
      <c r="QRK113" s="0"/>
      <c r="QRL113" s="0"/>
      <c r="QRM113" s="0"/>
      <c r="QRN113" s="0"/>
      <c r="QRO113" s="0"/>
      <c r="QRP113" s="0"/>
      <c r="QRQ113" s="0"/>
      <c r="QRR113" s="0"/>
      <c r="QRS113" s="0"/>
      <c r="QRT113" s="0"/>
      <c r="QRU113" s="0"/>
      <c r="QRV113" s="0"/>
      <c r="QRW113" s="0"/>
      <c r="QRX113" s="0"/>
      <c r="QRY113" s="0"/>
      <c r="QRZ113" s="0"/>
      <c r="QSA113" s="0"/>
      <c r="QSB113" s="0"/>
      <c r="QSC113" s="0"/>
      <c r="QSD113" s="0"/>
      <c r="QSE113" s="0"/>
      <c r="QSF113" s="0"/>
      <c r="QSG113" s="0"/>
      <c r="QSH113" s="0"/>
      <c r="QSI113" s="0"/>
      <c r="QSJ113" s="0"/>
      <c r="QSK113" s="0"/>
      <c r="QSL113" s="0"/>
      <c r="QSM113" s="0"/>
      <c r="QSN113" s="0"/>
      <c r="QSO113" s="0"/>
      <c r="QSP113" s="0"/>
      <c r="QSQ113" s="0"/>
      <c r="QSR113" s="0"/>
      <c r="QSS113" s="0"/>
      <c r="QST113" s="0"/>
      <c r="QSU113" s="0"/>
      <c r="QSV113" s="0"/>
      <c r="QSW113" s="0"/>
      <c r="QSX113" s="0"/>
      <c r="QSY113" s="0"/>
      <c r="QSZ113" s="0"/>
      <c r="QTA113" s="0"/>
      <c r="QTB113" s="0"/>
      <c r="QTC113" s="0"/>
      <c r="QTD113" s="0"/>
      <c r="QTE113" s="0"/>
      <c r="QTF113" s="0"/>
      <c r="QTG113" s="0"/>
      <c r="QTH113" s="0"/>
      <c r="QTI113" s="0"/>
      <c r="QTJ113" s="0"/>
      <c r="QTK113" s="0"/>
      <c r="QTL113" s="0"/>
      <c r="QTM113" s="0"/>
      <c r="QTN113" s="0"/>
      <c r="QTO113" s="0"/>
      <c r="QTP113" s="0"/>
      <c r="QTQ113" s="0"/>
      <c r="QTR113" s="0"/>
      <c r="QTS113" s="0"/>
      <c r="QTT113" s="0"/>
      <c r="QTU113" s="0"/>
      <c r="QTV113" s="0"/>
      <c r="QTW113" s="0"/>
      <c r="QTX113" s="0"/>
      <c r="QTY113" s="0"/>
      <c r="QTZ113" s="0"/>
      <c r="QUA113" s="0"/>
      <c r="QUB113" s="0"/>
      <c r="QUC113" s="0"/>
      <c r="QUD113" s="0"/>
      <c r="QUE113" s="0"/>
      <c r="QUF113" s="0"/>
      <c r="QUG113" s="0"/>
      <c r="QUH113" s="0"/>
      <c r="QUI113" s="0"/>
      <c r="QUJ113" s="0"/>
      <c r="QUK113" s="0"/>
      <c r="QUL113" s="0"/>
      <c r="QUM113" s="0"/>
      <c r="QUN113" s="0"/>
      <c r="QUO113" s="0"/>
      <c r="QUP113" s="0"/>
      <c r="QUQ113" s="0"/>
      <c r="QUR113" s="0"/>
      <c r="QUS113" s="0"/>
      <c r="QUT113" s="0"/>
      <c r="QUU113" s="0"/>
      <c r="QUV113" s="0"/>
      <c r="QUW113" s="0"/>
      <c r="QUX113" s="0"/>
      <c r="QUY113" s="0"/>
      <c r="QUZ113" s="0"/>
      <c r="QVA113" s="0"/>
      <c r="QVB113" s="0"/>
      <c r="QVC113" s="0"/>
      <c r="QVD113" s="0"/>
      <c r="QVE113" s="0"/>
      <c r="QVF113" s="0"/>
      <c r="QVG113" s="0"/>
      <c r="QVH113" s="0"/>
      <c r="QVI113" s="0"/>
      <c r="QVJ113" s="0"/>
      <c r="QVK113" s="0"/>
      <c r="QVL113" s="0"/>
      <c r="QVM113" s="0"/>
      <c r="QVN113" s="0"/>
      <c r="QVO113" s="0"/>
      <c r="QVP113" s="0"/>
      <c r="QVQ113" s="0"/>
      <c r="QVR113" s="0"/>
      <c r="QVS113" s="0"/>
      <c r="QVT113" s="0"/>
      <c r="QVU113" s="0"/>
      <c r="QVV113" s="0"/>
      <c r="QVW113" s="0"/>
      <c r="QVX113" s="0"/>
      <c r="QVY113" s="0"/>
      <c r="QVZ113" s="0"/>
      <c r="QWA113" s="0"/>
      <c r="QWB113" s="0"/>
      <c r="QWC113" s="0"/>
      <c r="QWD113" s="0"/>
      <c r="QWE113" s="0"/>
      <c r="QWF113" s="0"/>
      <c r="QWG113" s="0"/>
      <c r="QWH113" s="0"/>
      <c r="QWI113" s="0"/>
      <c r="QWJ113" s="0"/>
      <c r="QWK113" s="0"/>
      <c r="QWL113" s="0"/>
      <c r="QWM113" s="0"/>
      <c r="QWN113" s="0"/>
      <c r="QWO113" s="0"/>
      <c r="QWP113" s="0"/>
      <c r="QWQ113" s="0"/>
      <c r="QWR113" s="0"/>
      <c r="QWS113" s="0"/>
      <c r="QWT113" s="0"/>
      <c r="QWU113" s="0"/>
      <c r="QWV113" s="0"/>
      <c r="QWW113" s="0"/>
      <c r="QWX113" s="0"/>
      <c r="QWY113" s="0"/>
      <c r="QWZ113" s="0"/>
      <c r="QXA113" s="0"/>
      <c r="QXB113" s="0"/>
      <c r="QXC113" s="0"/>
      <c r="QXD113" s="0"/>
      <c r="QXE113" s="0"/>
      <c r="QXF113" s="0"/>
      <c r="QXG113" s="0"/>
      <c r="QXH113" s="0"/>
      <c r="QXI113" s="0"/>
      <c r="QXJ113" s="0"/>
      <c r="QXK113" s="0"/>
      <c r="QXL113" s="0"/>
      <c r="QXM113" s="0"/>
      <c r="QXN113" s="0"/>
      <c r="QXO113" s="0"/>
      <c r="QXP113" s="0"/>
      <c r="QXQ113" s="0"/>
      <c r="QXR113" s="0"/>
      <c r="QXS113" s="0"/>
      <c r="QXT113" s="0"/>
      <c r="QXU113" s="0"/>
      <c r="QXV113" s="0"/>
      <c r="QXW113" s="0"/>
      <c r="QXX113" s="0"/>
      <c r="QXY113" s="0"/>
      <c r="QXZ113" s="0"/>
      <c r="QYA113" s="0"/>
      <c r="QYB113" s="0"/>
      <c r="QYC113" s="0"/>
      <c r="QYD113" s="0"/>
      <c r="QYE113" s="0"/>
      <c r="QYF113" s="0"/>
      <c r="QYG113" s="0"/>
      <c r="QYH113" s="0"/>
      <c r="QYI113" s="0"/>
      <c r="QYJ113" s="0"/>
      <c r="QYK113" s="0"/>
      <c r="QYL113" s="0"/>
      <c r="QYM113" s="0"/>
      <c r="QYN113" s="0"/>
      <c r="QYO113" s="0"/>
      <c r="QYP113" s="0"/>
      <c r="QYQ113" s="0"/>
      <c r="QYR113" s="0"/>
      <c r="QYS113" s="0"/>
      <c r="QYT113" s="0"/>
      <c r="QYU113" s="0"/>
      <c r="QYV113" s="0"/>
      <c r="QYW113" s="0"/>
      <c r="QYX113" s="0"/>
      <c r="QYY113" s="0"/>
      <c r="QYZ113" s="0"/>
      <c r="QZA113" s="0"/>
      <c r="QZB113" s="0"/>
      <c r="QZC113" s="0"/>
      <c r="QZD113" s="0"/>
      <c r="QZE113" s="0"/>
      <c r="QZF113" s="0"/>
      <c r="QZG113" s="0"/>
      <c r="QZH113" s="0"/>
      <c r="QZI113" s="0"/>
      <c r="QZJ113" s="0"/>
      <c r="QZK113" s="0"/>
      <c r="QZL113" s="0"/>
      <c r="QZM113" s="0"/>
      <c r="QZN113" s="0"/>
      <c r="QZO113" s="0"/>
      <c r="QZP113" s="0"/>
      <c r="QZQ113" s="0"/>
      <c r="QZR113" s="0"/>
      <c r="QZS113" s="0"/>
      <c r="QZT113" s="0"/>
      <c r="QZU113" s="0"/>
      <c r="QZV113" s="0"/>
      <c r="QZW113" s="0"/>
      <c r="QZX113" s="0"/>
      <c r="QZY113" s="0"/>
      <c r="QZZ113" s="0"/>
      <c r="RAA113" s="0"/>
      <c r="RAB113" s="0"/>
      <c r="RAC113" s="0"/>
      <c r="RAD113" s="0"/>
      <c r="RAE113" s="0"/>
      <c r="RAF113" s="0"/>
      <c r="RAG113" s="0"/>
      <c r="RAH113" s="0"/>
      <c r="RAI113" s="0"/>
      <c r="RAJ113" s="0"/>
      <c r="RAK113" s="0"/>
      <c r="RAL113" s="0"/>
      <c r="RAM113" s="0"/>
      <c r="RAN113" s="0"/>
      <c r="RAO113" s="0"/>
      <c r="RAP113" s="0"/>
      <c r="RAQ113" s="0"/>
      <c r="RAR113" s="0"/>
      <c r="RAS113" s="0"/>
      <c r="RAT113" s="0"/>
      <c r="RAU113" s="0"/>
      <c r="RAV113" s="0"/>
      <c r="RAW113" s="0"/>
      <c r="RAX113" s="0"/>
      <c r="RAY113" s="0"/>
      <c r="RAZ113" s="0"/>
      <c r="RBA113" s="0"/>
      <c r="RBB113" s="0"/>
      <c r="RBC113" s="0"/>
      <c r="RBD113" s="0"/>
      <c r="RBE113" s="0"/>
      <c r="RBF113" s="0"/>
      <c r="RBG113" s="0"/>
      <c r="RBH113" s="0"/>
      <c r="RBI113" s="0"/>
      <c r="RBJ113" s="0"/>
      <c r="RBK113" s="0"/>
      <c r="RBL113" s="0"/>
      <c r="RBM113" s="0"/>
      <c r="RBN113" s="0"/>
      <c r="RBO113" s="0"/>
      <c r="RBP113" s="0"/>
      <c r="RBQ113" s="0"/>
      <c r="RBR113" s="0"/>
      <c r="RBS113" s="0"/>
      <c r="RBT113" s="0"/>
      <c r="RBU113" s="0"/>
      <c r="RBV113" s="0"/>
      <c r="RBW113" s="0"/>
      <c r="RBX113" s="0"/>
      <c r="RBY113" s="0"/>
      <c r="RBZ113" s="0"/>
      <c r="RCA113" s="0"/>
      <c r="RCB113" s="0"/>
      <c r="RCC113" s="0"/>
      <c r="RCD113" s="0"/>
      <c r="RCE113" s="0"/>
      <c r="RCF113" s="0"/>
      <c r="RCG113" s="0"/>
      <c r="RCH113" s="0"/>
      <c r="RCI113" s="0"/>
      <c r="RCJ113" s="0"/>
      <c r="RCK113" s="0"/>
      <c r="RCL113" s="0"/>
      <c r="RCM113" s="0"/>
      <c r="RCN113" s="0"/>
      <c r="RCO113" s="0"/>
      <c r="RCP113" s="0"/>
      <c r="RCQ113" s="0"/>
      <c r="RCR113" s="0"/>
      <c r="RCS113" s="0"/>
      <c r="RCT113" s="0"/>
      <c r="RCU113" s="0"/>
      <c r="RCV113" s="0"/>
      <c r="RCW113" s="0"/>
      <c r="RCX113" s="0"/>
      <c r="RCY113" s="0"/>
      <c r="RCZ113" s="0"/>
      <c r="RDA113" s="0"/>
      <c r="RDB113" s="0"/>
      <c r="RDC113" s="0"/>
      <c r="RDD113" s="0"/>
      <c r="RDE113" s="0"/>
      <c r="RDF113" s="0"/>
      <c r="RDG113" s="0"/>
      <c r="RDH113" s="0"/>
      <c r="RDI113" s="0"/>
      <c r="RDJ113" s="0"/>
      <c r="RDK113" s="0"/>
      <c r="RDL113" s="0"/>
      <c r="RDM113" s="0"/>
      <c r="RDN113" s="0"/>
      <c r="RDO113" s="0"/>
      <c r="RDP113" s="0"/>
      <c r="RDQ113" s="0"/>
      <c r="RDR113" s="0"/>
      <c r="RDS113" s="0"/>
      <c r="RDT113" s="0"/>
      <c r="RDU113" s="0"/>
      <c r="RDV113" s="0"/>
      <c r="RDW113" s="0"/>
      <c r="RDX113" s="0"/>
      <c r="RDY113" s="0"/>
      <c r="RDZ113" s="0"/>
      <c r="REA113" s="0"/>
      <c r="REB113" s="0"/>
      <c r="REC113" s="0"/>
      <c r="RED113" s="0"/>
      <c r="REE113" s="0"/>
      <c r="REF113" s="0"/>
      <c r="REG113" s="0"/>
      <c r="REH113" s="0"/>
      <c r="REI113" s="0"/>
      <c r="REJ113" s="0"/>
      <c r="REK113" s="0"/>
      <c r="REL113" s="0"/>
      <c r="REM113" s="0"/>
      <c r="REN113" s="0"/>
      <c r="REO113" s="0"/>
      <c r="REP113" s="0"/>
      <c r="REQ113" s="0"/>
      <c r="RER113" s="0"/>
      <c r="RES113" s="0"/>
      <c r="RET113" s="0"/>
      <c r="REU113" s="0"/>
      <c r="REV113" s="0"/>
      <c r="REW113" s="0"/>
      <c r="REX113" s="0"/>
      <c r="REY113" s="0"/>
      <c r="REZ113" s="0"/>
      <c r="RFA113" s="0"/>
      <c r="RFB113" s="0"/>
      <c r="RFC113" s="0"/>
      <c r="RFD113" s="0"/>
      <c r="RFE113" s="0"/>
      <c r="RFF113" s="0"/>
      <c r="RFG113" s="0"/>
      <c r="RFH113" s="0"/>
      <c r="RFI113" s="0"/>
      <c r="RFJ113" s="0"/>
      <c r="RFK113" s="0"/>
      <c r="RFL113" s="0"/>
      <c r="RFM113" s="0"/>
      <c r="RFN113" s="0"/>
      <c r="RFO113" s="0"/>
      <c r="RFP113" s="0"/>
      <c r="RFQ113" s="0"/>
      <c r="RFR113" s="0"/>
      <c r="RFS113" s="0"/>
      <c r="RFT113" s="0"/>
      <c r="RFU113" s="0"/>
      <c r="RFV113" s="0"/>
      <c r="RFW113" s="0"/>
      <c r="RFX113" s="0"/>
      <c r="RFY113" s="0"/>
      <c r="RFZ113" s="0"/>
      <c r="RGA113" s="0"/>
      <c r="RGB113" s="0"/>
      <c r="RGC113" s="0"/>
      <c r="RGD113" s="0"/>
      <c r="RGE113" s="0"/>
      <c r="RGF113" s="0"/>
      <c r="RGG113" s="0"/>
      <c r="RGH113" s="0"/>
      <c r="RGI113" s="0"/>
      <c r="RGJ113" s="0"/>
      <c r="RGK113" s="0"/>
      <c r="RGL113" s="0"/>
      <c r="RGM113" s="0"/>
      <c r="RGN113" s="0"/>
      <c r="RGO113" s="0"/>
      <c r="RGP113" s="0"/>
      <c r="RGQ113" s="0"/>
      <c r="RGR113" s="0"/>
      <c r="RGS113" s="0"/>
      <c r="RGT113" s="0"/>
      <c r="RGU113" s="0"/>
      <c r="RGV113" s="0"/>
      <c r="RGW113" s="0"/>
      <c r="RGX113" s="0"/>
      <c r="RGY113" s="0"/>
      <c r="RGZ113" s="0"/>
      <c r="RHA113" s="0"/>
      <c r="RHB113" s="0"/>
      <c r="RHC113" s="0"/>
      <c r="RHD113" s="0"/>
      <c r="RHE113" s="0"/>
      <c r="RHF113" s="0"/>
      <c r="RHG113" s="0"/>
      <c r="RHH113" s="0"/>
      <c r="RHI113" s="0"/>
      <c r="RHJ113" s="0"/>
      <c r="RHK113" s="0"/>
      <c r="RHL113" s="0"/>
      <c r="RHM113" s="0"/>
      <c r="RHN113" s="0"/>
      <c r="RHO113" s="0"/>
      <c r="RHP113" s="0"/>
      <c r="RHQ113" s="0"/>
      <c r="RHR113" s="0"/>
      <c r="RHS113" s="0"/>
      <c r="RHT113" s="0"/>
      <c r="RHU113" s="0"/>
      <c r="RHV113" s="0"/>
      <c r="RHW113" s="0"/>
      <c r="RHX113" s="0"/>
      <c r="RHY113" s="0"/>
      <c r="RHZ113" s="0"/>
      <c r="RIA113" s="0"/>
      <c r="RIB113" s="0"/>
      <c r="RIC113" s="0"/>
      <c r="RID113" s="0"/>
      <c r="RIE113" s="0"/>
      <c r="RIF113" s="0"/>
      <c r="RIG113" s="0"/>
      <c r="RIH113" s="0"/>
      <c r="RII113" s="0"/>
      <c r="RIJ113" s="0"/>
      <c r="RIK113" s="0"/>
      <c r="RIL113" s="0"/>
      <c r="RIM113" s="0"/>
      <c r="RIN113" s="0"/>
      <c r="RIO113" s="0"/>
      <c r="RIP113" s="0"/>
      <c r="RIQ113" s="0"/>
      <c r="RIR113" s="0"/>
      <c r="RIS113" s="0"/>
      <c r="RIT113" s="0"/>
      <c r="RIU113" s="0"/>
      <c r="RIV113" s="0"/>
      <c r="RIW113" s="0"/>
      <c r="RIX113" s="0"/>
      <c r="RIY113" s="0"/>
      <c r="RIZ113" s="0"/>
      <c r="RJA113" s="0"/>
      <c r="RJB113" s="0"/>
      <c r="RJC113" s="0"/>
      <c r="RJD113" s="0"/>
      <c r="RJE113" s="0"/>
      <c r="RJF113" s="0"/>
      <c r="RJG113" s="0"/>
      <c r="RJH113" s="0"/>
      <c r="RJI113" s="0"/>
      <c r="RJJ113" s="0"/>
      <c r="RJK113" s="0"/>
      <c r="RJL113" s="0"/>
      <c r="RJM113" s="0"/>
      <c r="RJN113" s="0"/>
      <c r="RJO113" s="0"/>
      <c r="RJP113" s="0"/>
      <c r="RJQ113" s="0"/>
      <c r="RJR113" s="0"/>
      <c r="RJS113" s="0"/>
      <c r="RJT113" s="0"/>
      <c r="RJU113" s="0"/>
      <c r="RJV113" s="0"/>
      <c r="RJW113" s="0"/>
      <c r="RJX113" s="0"/>
      <c r="RJY113" s="0"/>
      <c r="RJZ113" s="0"/>
      <c r="RKA113" s="0"/>
      <c r="RKB113" s="0"/>
      <c r="RKC113" s="0"/>
      <c r="RKD113" s="0"/>
      <c r="RKE113" s="0"/>
      <c r="RKF113" s="0"/>
      <c r="RKG113" s="0"/>
      <c r="RKH113" s="0"/>
      <c r="RKI113" s="0"/>
      <c r="RKJ113" s="0"/>
      <c r="RKK113" s="0"/>
      <c r="RKL113" s="0"/>
      <c r="RKM113" s="0"/>
      <c r="RKN113" s="0"/>
      <c r="RKO113" s="0"/>
      <c r="RKP113" s="0"/>
      <c r="RKQ113" s="0"/>
      <c r="RKR113" s="0"/>
      <c r="RKS113" s="0"/>
      <c r="RKT113" s="0"/>
      <c r="RKU113" s="0"/>
      <c r="RKV113" s="0"/>
      <c r="RKW113" s="0"/>
      <c r="RKX113" s="0"/>
      <c r="RKY113" s="0"/>
      <c r="RKZ113" s="0"/>
      <c r="RLA113" s="0"/>
      <c r="RLB113" s="0"/>
      <c r="RLC113" s="0"/>
      <c r="RLD113" s="0"/>
      <c r="RLE113" s="0"/>
      <c r="RLF113" s="0"/>
      <c r="RLG113" s="0"/>
      <c r="RLH113" s="0"/>
      <c r="RLI113" s="0"/>
      <c r="RLJ113" s="0"/>
      <c r="RLK113" s="0"/>
      <c r="RLL113" s="0"/>
      <c r="RLM113" s="0"/>
      <c r="RLN113" s="0"/>
      <c r="RLO113" s="0"/>
      <c r="RLP113" s="0"/>
      <c r="RLQ113" s="0"/>
      <c r="RLR113" s="0"/>
      <c r="RLS113" s="0"/>
      <c r="RLT113" s="0"/>
      <c r="RLU113" s="0"/>
      <c r="RLV113" s="0"/>
      <c r="RLW113" s="0"/>
      <c r="RLX113" s="0"/>
      <c r="RLY113" s="0"/>
      <c r="RLZ113" s="0"/>
      <c r="RMA113" s="0"/>
      <c r="RMB113" s="0"/>
      <c r="RMC113" s="0"/>
      <c r="RMD113" s="0"/>
      <c r="RME113" s="0"/>
      <c r="RMF113" s="0"/>
      <c r="RMG113" s="0"/>
      <c r="RMH113" s="0"/>
      <c r="RMI113" s="0"/>
      <c r="RMJ113" s="0"/>
      <c r="RMK113" s="0"/>
      <c r="RML113" s="0"/>
      <c r="RMM113" s="0"/>
      <c r="RMN113" s="0"/>
      <c r="RMO113" s="0"/>
      <c r="RMP113" s="0"/>
      <c r="RMQ113" s="0"/>
      <c r="RMR113" s="0"/>
      <c r="RMS113" s="0"/>
      <c r="RMT113" s="0"/>
      <c r="RMU113" s="0"/>
      <c r="RMV113" s="0"/>
      <c r="RMW113" s="0"/>
      <c r="RMX113" s="0"/>
      <c r="RMY113" s="0"/>
      <c r="RMZ113" s="0"/>
      <c r="RNA113" s="0"/>
      <c r="RNB113" s="0"/>
      <c r="RNC113" s="0"/>
      <c r="RND113" s="0"/>
      <c r="RNE113" s="0"/>
      <c r="RNF113" s="0"/>
      <c r="RNG113" s="0"/>
      <c r="RNH113" s="0"/>
      <c r="RNI113" s="0"/>
      <c r="RNJ113" s="0"/>
      <c r="RNK113" s="0"/>
      <c r="RNL113" s="0"/>
      <c r="RNM113" s="0"/>
      <c r="RNN113" s="0"/>
      <c r="RNO113" s="0"/>
      <c r="RNP113" s="0"/>
      <c r="RNQ113" s="0"/>
      <c r="RNR113" s="0"/>
      <c r="RNS113" s="0"/>
      <c r="RNT113" s="0"/>
      <c r="RNU113" s="0"/>
      <c r="RNV113" s="0"/>
      <c r="RNW113" s="0"/>
      <c r="RNX113" s="0"/>
      <c r="RNY113" s="0"/>
      <c r="RNZ113" s="0"/>
      <c r="ROA113" s="0"/>
      <c r="ROB113" s="0"/>
      <c r="ROC113" s="0"/>
      <c r="ROD113" s="0"/>
      <c r="ROE113" s="0"/>
      <c r="ROF113" s="0"/>
      <c r="ROG113" s="0"/>
      <c r="ROH113" s="0"/>
      <c r="ROI113" s="0"/>
      <c r="ROJ113" s="0"/>
      <c r="ROK113" s="0"/>
      <c r="ROL113" s="0"/>
      <c r="ROM113" s="0"/>
      <c r="RON113" s="0"/>
      <c r="ROO113" s="0"/>
      <c r="ROP113" s="0"/>
      <c r="ROQ113" s="0"/>
      <c r="ROR113" s="0"/>
      <c r="ROS113" s="0"/>
      <c r="ROT113" s="0"/>
      <c r="ROU113" s="0"/>
      <c r="ROV113" s="0"/>
      <c r="ROW113" s="0"/>
      <c r="ROX113" s="0"/>
      <c r="ROY113" s="0"/>
      <c r="ROZ113" s="0"/>
      <c r="RPA113" s="0"/>
      <c r="RPB113" s="0"/>
      <c r="RPC113" s="0"/>
      <c r="RPD113" s="0"/>
      <c r="RPE113" s="0"/>
      <c r="RPF113" s="0"/>
      <c r="RPG113" s="0"/>
      <c r="RPH113" s="0"/>
      <c r="RPI113" s="0"/>
      <c r="RPJ113" s="0"/>
      <c r="RPK113" s="0"/>
      <c r="RPL113" s="0"/>
      <c r="RPM113" s="0"/>
      <c r="RPN113" s="0"/>
      <c r="RPO113" s="0"/>
      <c r="RPP113" s="0"/>
      <c r="RPQ113" s="0"/>
      <c r="RPR113" s="0"/>
      <c r="RPS113" s="0"/>
      <c r="RPT113" s="0"/>
      <c r="RPU113" s="0"/>
      <c r="RPV113" s="0"/>
      <c r="RPW113" s="0"/>
      <c r="RPX113" s="0"/>
      <c r="RPY113" s="0"/>
      <c r="RPZ113" s="0"/>
      <c r="RQA113" s="0"/>
      <c r="RQB113" s="0"/>
      <c r="RQC113" s="0"/>
      <c r="RQD113" s="0"/>
      <c r="RQE113" s="0"/>
      <c r="RQF113" s="0"/>
      <c r="RQG113" s="0"/>
      <c r="RQH113" s="0"/>
      <c r="RQI113" s="0"/>
      <c r="RQJ113" s="0"/>
      <c r="RQK113" s="0"/>
      <c r="RQL113" s="0"/>
      <c r="RQM113" s="0"/>
      <c r="RQN113" s="0"/>
      <c r="RQO113" s="0"/>
      <c r="RQP113" s="0"/>
      <c r="RQQ113" s="0"/>
      <c r="RQR113" s="0"/>
      <c r="RQS113" s="0"/>
      <c r="RQT113" s="0"/>
      <c r="RQU113" s="0"/>
      <c r="RQV113" s="0"/>
      <c r="RQW113" s="0"/>
      <c r="RQX113" s="0"/>
      <c r="RQY113" s="0"/>
      <c r="RQZ113" s="0"/>
      <c r="RRA113" s="0"/>
      <c r="RRB113" s="0"/>
      <c r="RRC113" s="0"/>
      <c r="RRD113" s="0"/>
      <c r="RRE113" s="0"/>
      <c r="RRF113" s="0"/>
      <c r="RRG113" s="0"/>
      <c r="RRH113" s="0"/>
      <c r="RRI113" s="0"/>
      <c r="RRJ113" s="0"/>
      <c r="RRK113" s="0"/>
      <c r="RRL113" s="0"/>
      <c r="RRM113" s="0"/>
      <c r="RRN113" s="0"/>
      <c r="RRO113" s="0"/>
      <c r="RRP113" s="0"/>
      <c r="RRQ113" s="0"/>
      <c r="RRR113" s="0"/>
      <c r="RRS113" s="0"/>
      <c r="RRT113" s="0"/>
      <c r="RRU113" s="0"/>
      <c r="RRV113" s="0"/>
      <c r="RRW113" s="0"/>
      <c r="RRX113" s="0"/>
      <c r="RRY113" s="0"/>
      <c r="RRZ113" s="0"/>
      <c r="RSA113" s="0"/>
      <c r="RSB113" s="0"/>
      <c r="RSC113" s="0"/>
      <c r="RSD113" s="0"/>
      <c r="RSE113" s="0"/>
      <c r="RSF113" s="0"/>
      <c r="RSG113" s="0"/>
      <c r="RSH113" s="0"/>
      <c r="RSI113" s="0"/>
      <c r="RSJ113" s="0"/>
      <c r="RSK113" s="0"/>
      <c r="RSL113" s="0"/>
      <c r="RSM113" s="0"/>
      <c r="RSN113" s="0"/>
      <c r="RSO113" s="0"/>
      <c r="RSP113" s="0"/>
      <c r="RSQ113" s="0"/>
      <c r="RSR113" s="0"/>
      <c r="RSS113" s="0"/>
      <c r="RST113" s="0"/>
      <c r="RSU113" s="0"/>
      <c r="RSV113" s="0"/>
      <c r="RSW113" s="0"/>
      <c r="RSX113" s="0"/>
      <c r="RSY113" s="0"/>
      <c r="RSZ113" s="0"/>
      <c r="RTA113" s="0"/>
      <c r="RTB113" s="0"/>
      <c r="RTC113" s="0"/>
      <c r="RTD113" s="0"/>
      <c r="RTE113" s="0"/>
      <c r="RTF113" s="0"/>
      <c r="RTG113" s="0"/>
      <c r="RTH113" s="0"/>
      <c r="RTI113" s="0"/>
      <c r="RTJ113" s="0"/>
      <c r="RTK113" s="0"/>
      <c r="RTL113" s="0"/>
      <c r="RTM113" s="0"/>
      <c r="RTN113" s="0"/>
      <c r="RTO113" s="0"/>
      <c r="RTP113" s="0"/>
      <c r="RTQ113" s="0"/>
      <c r="RTR113" s="0"/>
      <c r="RTS113" s="0"/>
      <c r="RTT113" s="0"/>
      <c r="RTU113" s="0"/>
      <c r="RTV113" s="0"/>
      <c r="RTW113" s="0"/>
      <c r="RTX113" s="0"/>
      <c r="RTY113" s="0"/>
      <c r="RTZ113" s="0"/>
      <c r="RUA113" s="0"/>
      <c r="RUB113" s="0"/>
      <c r="RUC113" s="0"/>
      <c r="RUD113" s="0"/>
      <c r="RUE113" s="0"/>
      <c r="RUF113" s="0"/>
      <c r="RUG113" s="0"/>
      <c r="RUH113" s="0"/>
      <c r="RUI113" s="0"/>
      <c r="RUJ113" s="0"/>
      <c r="RUK113" s="0"/>
      <c r="RUL113" s="0"/>
      <c r="RUM113" s="0"/>
      <c r="RUN113" s="0"/>
      <c r="RUO113" s="0"/>
      <c r="RUP113" s="0"/>
      <c r="RUQ113" s="0"/>
      <c r="RUR113" s="0"/>
      <c r="RUS113" s="0"/>
      <c r="RUT113" s="0"/>
      <c r="RUU113" s="0"/>
      <c r="RUV113" s="0"/>
      <c r="RUW113" s="0"/>
      <c r="RUX113" s="0"/>
      <c r="RUY113" s="0"/>
      <c r="RUZ113" s="0"/>
      <c r="RVA113" s="0"/>
      <c r="RVB113" s="0"/>
      <c r="RVC113" s="0"/>
      <c r="RVD113" s="0"/>
      <c r="RVE113" s="0"/>
      <c r="RVF113" s="0"/>
      <c r="RVG113" s="0"/>
      <c r="RVH113" s="0"/>
      <c r="RVI113" s="0"/>
      <c r="RVJ113" s="0"/>
      <c r="RVK113" s="0"/>
      <c r="RVL113" s="0"/>
      <c r="RVM113" s="0"/>
      <c r="RVN113" s="0"/>
      <c r="RVO113" s="0"/>
      <c r="RVP113" s="0"/>
      <c r="RVQ113" s="0"/>
      <c r="RVR113" s="0"/>
      <c r="RVS113" s="0"/>
      <c r="RVT113" s="0"/>
      <c r="RVU113" s="0"/>
      <c r="RVV113" s="0"/>
      <c r="RVW113" s="0"/>
      <c r="RVX113" s="0"/>
      <c r="RVY113" s="0"/>
      <c r="RVZ113" s="0"/>
      <c r="RWA113" s="0"/>
      <c r="RWB113" s="0"/>
      <c r="RWC113" s="0"/>
      <c r="RWD113" s="0"/>
      <c r="RWE113" s="0"/>
      <c r="RWF113" s="0"/>
      <c r="RWG113" s="0"/>
      <c r="RWH113" s="0"/>
      <c r="RWI113" s="0"/>
      <c r="RWJ113" s="0"/>
      <c r="RWK113" s="0"/>
      <c r="RWL113" s="0"/>
      <c r="RWM113" s="0"/>
      <c r="RWN113" s="0"/>
      <c r="RWO113" s="0"/>
      <c r="RWP113" s="0"/>
      <c r="RWQ113" s="0"/>
      <c r="RWR113" s="0"/>
      <c r="RWS113" s="0"/>
      <c r="RWT113" s="0"/>
      <c r="RWU113" s="0"/>
      <c r="RWV113" s="0"/>
      <c r="RWW113" s="0"/>
      <c r="RWX113" s="0"/>
      <c r="RWY113" s="0"/>
      <c r="RWZ113" s="0"/>
      <c r="RXA113" s="0"/>
      <c r="RXB113" s="0"/>
      <c r="RXC113" s="0"/>
      <c r="RXD113" s="0"/>
      <c r="RXE113" s="0"/>
      <c r="RXF113" s="0"/>
      <c r="RXG113" s="0"/>
      <c r="RXH113" s="0"/>
      <c r="RXI113" s="0"/>
      <c r="RXJ113" s="0"/>
      <c r="RXK113" s="0"/>
      <c r="RXL113" s="0"/>
      <c r="RXM113" s="0"/>
      <c r="RXN113" s="0"/>
      <c r="RXO113" s="0"/>
      <c r="RXP113" s="0"/>
      <c r="RXQ113" s="0"/>
      <c r="RXR113" s="0"/>
      <c r="RXS113" s="0"/>
      <c r="RXT113" s="0"/>
      <c r="RXU113" s="0"/>
      <c r="RXV113" s="0"/>
      <c r="RXW113" s="0"/>
      <c r="RXX113" s="0"/>
      <c r="RXY113" s="0"/>
      <c r="RXZ113" s="0"/>
      <c r="RYA113" s="0"/>
      <c r="RYB113" s="0"/>
      <c r="RYC113" s="0"/>
      <c r="RYD113" s="0"/>
      <c r="RYE113" s="0"/>
      <c r="RYF113" s="0"/>
      <c r="RYG113" s="0"/>
      <c r="RYH113" s="0"/>
      <c r="RYI113" s="0"/>
      <c r="RYJ113" s="0"/>
      <c r="RYK113" s="0"/>
      <c r="RYL113" s="0"/>
      <c r="RYM113" s="0"/>
      <c r="RYN113" s="0"/>
      <c r="RYO113" s="0"/>
      <c r="RYP113" s="0"/>
      <c r="RYQ113" s="0"/>
      <c r="RYR113" s="0"/>
      <c r="RYS113" s="0"/>
      <c r="RYT113" s="0"/>
      <c r="RYU113" s="0"/>
      <c r="RYV113" s="0"/>
      <c r="RYW113" s="0"/>
      <c r="RYX113" s="0"/>
      <c r="RYY113" s="0"/>
      <c r="RYZ113" s="0"/>
      <c r="RZA113" s="0"/>
      <c r="RZB113" s="0"/>
      <c r="RZC113" s="0"/>
      <c r="RZD113" s="0"/>
      <c r="RZE113" s="0"/>
      <c r="RZF113" s="0"/>
      <c r="RZG113" s="0"/>
      <c r="RZH113" s="0"/>
      <c r="RZI113" s="0"/>
      <c r="RZJ113" s="0"/>
      <c r="RZK113" s="0"/>
      <c r="RZL113" s="0"/>
      <c r="RZM113" s="0"/>
      <c r="RZN113" s="0"/>
      <c r="RZO113" s="0"/>
      <c r="RZP113" s="0"/>
      <c r="RZQ113" s="0"/>
      <c r="RZR113" s="0"/>
      <c r="RZS113" s="0"/>
      <c r="RZT113" s="0"/>
      <c r="RZU113" s="0"/>
      <c r="RZV113" s="0"/>
      <c r="RZW113" s="0"/>
      <c r="RZX113" s="0"/>
      <c r="RZY113" s="0"/>
      <c r="RZZ113" s="0"/>
      <c r="SAA113" s="0"/>
      <c r="SAB113" s="0"/>
      <c r="SAC113" s="0"/>
      <c r="SAD113" s="0"/>
      <c r="SAE113" s="0"/>
      <c r="SAF113" s="0"/>
      <c r="SAG113" s="0"/>
      <c r="SAH113" s="0"/>
      <c r="SAI113" s="0"/>
      <c r="SAJ113" s="0"/>
      <c r="SAK113" s="0"/>
      <c r="SAL113" s="0"/>
      <c r="SAM113" s="0"/>
      <c r="SAN113" s="0"/>
      <c r="SAO113" s="0"/>
      <c r="SAP113" s="0"/>
      <c r="SAQ113" s="0"/>
      <c r="SAR113" s="0"/>
      <c r="SAS113" s="0"/>
      <c r="SAT113" s="0"/>
      <c r="SAU113" s="0"/>
      <c r="SAV113" s="0"/>
      <c r="SAW113" s="0"/>
      <c r="SAX113" s="0"/>
      <c r="SAY113" s="0"/>
      <c r="SAZ113" s="0"/>
      <c r="SBA113" s="0"/>
      <c r="SBB113" s="0"/>
      <c r="SBC113" s="0"/>
      <c r="SBD113" s="0"/>
      <c r="SBE113" s="0"/>
      <c r="SBF113" s="0"/>
      <c r="SBG113" s="0"/>
      <c r="SBH113" s="0"/>
      <c r="SBI113" s="0"/>
      <c r="SBJ113" s="0"/>
      <c r="SBK113" s="0"/>
      <c r="SBL113" s="0"/>
      <c r="SBM113" s="0"/>
      <c r="SBN113" s="0"/>
      <c r="SBO113" s="0"/>
      <c r="SBP113" s="0"/>
      <c r="SBQ113" s="0"/>
      <c r="SBR113" s="0"/>
      <c r="SBS113" s="0"/>
      <c r="SBT113" s="0"/>
      <c r="SBU113" s="0"/>
      <c r="SBV113" s="0"/>
      <c r="SBW113" s="0"/>
      <c r="SBX113" s="0"/>
      <c r="SBY113" s="0"/>
      <c r="SBZ113" s="0"/>
      <c r="SCA113" s="0"/>
      <c r="SCB113" s="0"/>
      <c r="SCC113" s="0"/>
      <c r="SCD113" s="0"/>
      <c r="SCE113" s="0"/>
      <c r="SCF113" s="0"/>
      <c r="SCG113" s="0"/>
      <c r="SCH113" s="0"/>
      <c r="SCI113" s="0"/>
      <c r="SCJ113" s="0"/>
      <c r="SCK113" s="0"/>
      <c r="SCL113" s="0"/>
      <c r="SCM113" s="0"/>
      <c r="SCN113" s="0"/>
      <c r="SCO113" s="0"/>
      <c r="SCP113" s="0"/>
      <c r="SCQ113" s="0"/>
      <c r="SCR113" s="0"/>
      <c r="SCS113" s="0"/>
      <c r="SCT113" s="0"/>
      <c r="SCU113" s="0"/>
      <c r="SCV113" s="0"/>
      <c r="SCW113" s="0"/>
      <c r="SCX113" s="0"/>
      <c r="SCY113" s="0"/>
      <c r="SCZ113" s="0"/>
      <c r="SDA113" s="0"/>
      <c r="SDB113" s="0"/>
      <c r="SDC113" s="0"/>
      <c r="SDD113" s="0"/>
      <c r="SDE113" s="0"/>
      <c r="SDF113" s="0"/>
      <c r="SDG113" s="0"/>
      <c r="SDH113" s="0"/>
      <c r="SDI113" s="0"/>
      <c r="SDJ113" s="0"/>
      <c r="SDK113" s="0"/>
      <c r="SDL113" s="0"/>
      <c r="SDM113" s="0"/>
      <c r="SDN113" s="0"/>
      <c r="SDO113" s="0"/>
      <c r="SDP113" s="0"/>
      <c r="SDQ113" s="0"/>
      <c r="SDR113" s="0"/>
      <c r="SDS113" s="0"/>
      <c r="SDT113" s="0"/>
      <c r="SDU113" s="0"/>
      <c r="SDV113" s="0"/>
      <c r="SDW113" s="0"/>
      <c r="SDX113" s="0"/>
      <c r="SDY113" s="0"/>
      <c r="SDZ113" s="0"/>
      <c r="SEA113" s="0"/>
      <c r="SEB113" s="0"/>
      <c r="SEC113" s="0"/>
      <c r="SED113" s="0"/>
      <c r="SEE113" s="0"/>
      <c r="SEF113" s="0"/>
      <c r="SEG113" s="0"/>
      <c r="SEH113" s="0"/>
      <c r="SEI113" s="0"/>
      <c r="SEJ113" s="0"/>
      <c r="SEK113" s="0"/>
      <c r="SEL113" s="0"/>
      <c r="SEM113" s="0"/>
      <c r="SEN113" s="0"/>
      <c r="SEO113" s="0"/>
      <c r="SEP113" s="0"/>
      <c r="SEQ113" s="0"/>
      <c r="SER113" s="0"/>
      <c r="SES113" s="0"/>
      <c r="SET113" s="0"/>
      <c r="SEU113" s="0"/>
      <c r="SEV113" s="0"/>
      <c r="SEW113" s="0"/>
      <c r="SEX113" s="0"/>
      <c r="SEY113" s="0"/>
      <c r="SEZ113" s="0"/>
      <c r="SFA113" s="0"/>
      <c r="SFB113" s="0"/>
      <c r="SFC113" s="0"/>
      <c r="SFD113" s="0"/>
      <c r="SFE113" s="0"/>
      <c r="SFF113" s="0"/>
      <c r="SFG113" s="0"/>
      <c r="SFH113" s="0"/>
      <c r="SFI113" s="0"/>
      <c r="SFJ113" s="0"/>
      <c r="SFK113" s="0"/>
      <c r="SFL113" s="0"/>
      <c r="SFM113" s="0"/>
      <c r="SFN113" s="0"/>
      <c r="SFO113" s="0"/>
      <c r="SFP113" s="0"/>
      <c r="SFQ113" s="0"/>
      <c r="SFR113" s="0"/>
      <c r="SFS113" s="0"/>
      <c r="SFT113" s="0"/>
      <c r="SFU113" s="0"/>
      <c r="SFV113" s="0"/>
      <c r="SFW113" s="0"/>
      <c r="SFX113" s="0"/>
      <c r="SFY113" s="0"/>
      <c r="SFZ113" s="0"/>
      <c r="SGA113" s="0"/>
      <c r="SGB113" s="0"/>
      <c r="SGC113" s="0"/>
      <c r="SGD113" s="0"/>
      <c r="SGE113" s="0"/>
      <c r="SGF113" s="0"/>
      <c r="SGG113" s="0"/>
      <c r="SGH113" s="0"/>
      <c r="SGI113" s="0"/>
      <c r="SGJ113" s="0"/>
      <c r="SGK113" s="0"/>
      <c r="SGL113" s="0"/>
      <c r="SGM113" s="0"/>
      <c r="SGN113" s="0"/>
      <c r="SGO113" s="0"/>
      <c r="SGP113" s="0"/>
      <c r="SGQ113" s="0"/>
      <c r="SGR113" s="0"/>
      <c r="SGS113" s="0"/>
      <c r="SGT113" s="0"/>
      <c r="SGU113" s="0"/>
      <c r="SGV113" s="0"/>
      <c r="SGW113" s="0"/>
      <c r="SGX113" s="0"/>
      <c r="SGY113" s="0"/>
      <c r="SGZ113" s="0"/>
      <c r="SHA113" s="0"/>
      <c r="SHB113" s="0"/>
      <c r="SHC113" s="0"/>
      <c r="SHD113" s="0"/>
      <c r="SHE113" s="0"/>
      <c r="SHF113" s="0"/>
      <c r="SHG113" s="0"/>
      <c r="SHH113" s="0"/>
      <c r="SHI113" s="0"/>
      <c r="SHJ113" s="0"/>
      <c r="SHK113" s="0"/>
      <c r="SHL113" s="0"/>
      <c r="SHM113" s="0"/>
      <c r="SHN113" s="0"/>
      <c r="SHO113" s="0"/>
      <c r="SHP113" s="0"/>
      <c r="SHQ113" s="0"/>
      <c r="SHR113" s="0"/>
      <c r="SHS113" s="0"/>
      <c r="SHT113" s="0"/>
      <c r="SHU113" s="0"/>
      <c r="SHV113" s="0"/>
      <c r="SHW113" s="0"/>
      <c r="SHX113" s="0"/>
      <c r="SHY113" s="0"/>
      <c r="SHZ113" s="0"/>
      <c r="SIA113" s="0"/>
      <c r="SIB113" s="0"/>
      <c r="SIC113" s="0"/>
      <c r="SID113" s="0"/>
      <c r="SIE113" s="0"/>
      <c r="SIF113" s="0"/>
      <c r="SIG113" s="0"/>
      <c r="SIH113" s="0"/>
      <c r="SII113" s="0"/>
      <c r="SIJ113" s="0"/>
      <c r="SIK113" s="0"/>
      <c r="SIL113" s="0"/>
      <c r="SIM113" s="0"/>
      <c r="SIN113" s="0"/>
      <c r="SIO113" s="0"/>
      <c r="SIP113" s="0"/>
      <c r="SIQ113" s="0"/>
      <c r="SIR113" s="0"/>
      <c r="SIS113" s="0"/>
      <c r="SIT113" s="0"/>
      <c r="SIU113" s="0"/>
      <c r="SIV113" s="0"/>
      <c r="SIW113" s="0"/>
      <c r="SIX113" s="0"/>
      <c r="SIY113" s="0"/>
      <c r="SIZ113" s="0"/>
      <c r="SJA113" s="0"/>
      <c r="SJB113" s="0"/>
      <c r="SJC113" s="0"/>
      <c r="SJD113" s="0"/>
      <c r="SJE113" s="0"/>
      <c r="SJF113" s="0"/>
      <c r="SJG113" s="0"/>
      <c r="SJH113" s="0"/>
      <c r="SJI113" s="0"/>
      <c r="SJJ113" s="0"/>
      <c r="SJK113" s="0"/>
      <c r="SJL113" s="0"/>
      <c r="SJM113" s="0"/>
      <c r="SJN113" s="0"/>
      <c r="SJO113" s="0"/>
      <c r="SJP113" s="0"/>
      <c r="SJQ113" s="0"/>
      <c r="SJR113" s="0"/>
      <c r="SJS113" s="0"/>
      <c r="SJT113" s="0"/>
      <c r="SJU113" s="0"/>
      <c r="SJV113" s="0"/>
      <c r="SJW113" s="0"/>
      <c r="SJX113" s="0"/>
      <c r="SJY113" s="0"/>
      <c r="SJZ113" s="0"/>
      <c r="SKA113" s="0"/>
      <c r="SKB113" s="0"/>
      <c r="SKC113" s="0"/>
      <c r="SKD113" s="0"/>
      <c r="SKE113" s="0"/>
      <c r="SKF113" s="0"/>
      <c r="SKG113" s="0"/>
      <c r="SKH113" s="0"/>
      <c r="SKI113" s="0"/>
      <c r="SKJ113" s="0"/>
      <c r="SKK113" s="0"/>
      <c r="SKL113" s="0"/>
      <c r="SKM113" s="0"/>
      <c r="SKN113" s="0"/>
      <c r="SKO113" s="0"/>
      <c r="SKP113" s="0"/>
      <c r="SKQ113" s="0"/>
      <c r="SKR113" s="0"/>
      <c r="SKS113" s="0"/>
      <c r="SKT113" s="0"/>
      <c r="SKU113" s="0"/>
      <c r="SKV113" s="0"/>
      <c r="SKW113" s="0"/>
      <c r="SKX113" s="0"/>
      <c r="SKY113" s="0"/>
      <c r="SKZ113" s="0"/>
      <c r="SLA113" s="0"/>
      <c r="SLB113" s="0"/>
      <c r="SLC113" s="0"/>
      <c r="SLD113" s="0"/>
      <c r="SLE113" s="0"/>
      <c r="SLF113" s="0"/>
      <c r="SLG113" s="0"/>
      <c r="SLH113" s="0"/>
      <c r="SLI113" s="0"/>
      <c r="SLJ113" s="0"/>
      <c r="SLK113" s="0"/>
      <c r="SLL113" s="0"/>
      <c r="SLM113" s="0"/>
      <c r="SLN113" s="0"/>
      <c r="SLO113" s="0"/>
      <c r="SLP113" s="0"/>
      <c r="SLQ113" s="0"/>
      <c r="SLR113" s="0"/>
      <c r="SLS113" s="0"/>
      <c r="SLT113" s="0"/>
      <c r="SLU113" s="0"/>
      <c r="SLV113" s="0"/>
      <c r="SLW113" s="0"/>
      <c r="SLX113" s="0"/>
      <c r="SLY113" s="0"/>
      <c r="SLZ113" s="0"/>
      <c r="SMA113" s="0"/>
      <c r="SMB113" s="0"/>
      <c r="SMC113" s="0"/>
      <c r="SMD113" s="0"/>
      <c r="SME113" s="0"/>
      <c r="SMF113" s="0"/>
      <c r="SMG113" s="0"/>
      <c r="SMH113" s="0"/>
      <c r="SMI113" s="0"/>
      <c r="SMJ113" s="0"/>
      <c r="SMK113" s="0"/>
      <c r="SML113" s="0"/>
      <c r="SMM113" s="0"/>
      <c r="SMN113" s="0"/>
      <c r="SMO113" s="0"/>
      <c r="SMP113" s="0"/>
      <c r="SMQ113" s="0"/>
      <c r="SMR113" s="0"/>
      <c r="SMS113" s="0"/>
      <c r="SMT113" s="0"/>
      <c r="SMU113" s="0"/>
      <c r="SMV113" s="0"/>
      <c r="SMW113" s="0"/>
      <c r="SMX113" s="0"/>
      <c r="SMY113" s="0"/>
      <c r="SMZ113" s="0"/>
      <c r="SNA113" s="0"/>
      <c r="SNB113" s="0"/>
      <c r="SNC113" s="0"/>
      <c r="SND113" s="0"/>
      <c r="SNE113" s="0"/>
      <c r="SNF113" s="0"/>
      <c r="SNG113" s="0"/>
      <c r="SNH113" s="0"/>
      <c r="SNI113" s="0"/>
      <c r="SNJ113" s="0"/>
      <c r="SNK113" s="0"/>
      <c r="SNL113" s="0"/>
      <c r="SNM113" s="0"/>
      <c r="SNN113" s="0"/>
      <c r="SNO113" s="0"/>
      <c r="SNP113" s="0"/>
      <c r="SNQ113" s="0"/>
      <c r="SNR113" s="0"/>
      <c r="SNS113" s="0"/>
      <c r="SNT113" s="0"/>
      <c r="SNU113" s="0"/>
      <c r="SNV113" s="0"/>
      <c r="SNW113" s="0"/>
      <c r="SNX113" s="0"/>
      <c r="SNY113" s="0"/>
      <c r="SNZ113" s="0"/>
      <c r="SOA113" s="0"/>
      <c r="SOB113" s="0"/>
      <c r="SOC113" s="0"/>
      <c r="SOD113" s="0"/>
      <c r="SOE113" s="0"/>
      <c r="SOF113" s="0"/>
      <c r="SOG113" s="0"/>
      <c r="SOH113" s="0"/>
      <c r="SOI113" s="0"/>
      <c r="SOJ113" s="0"/>
      <c r="SOK113" s="0"/>
      <c r="SOL113" s="0"/>
      <c r="SOM113" s="0"/>
      <c r="SON113" s="0"/>
      <c r="SOO113" s="0"/>
      <c r="SOP113" s="0"/>
      <c r="SOQ113" s="0"/>
      <c r="SOR113" s="0"/>
      <c r="SOS113" s="0"/>
      <c r="SOT113" s="0"/>
      <c r="SOU113" s="0"/>
      <c r="SOV113" s="0"/>
      <c r="SOW113" s="0"/>
      <c r="SOX113" s="0"/>
      <c r="SOY113" s="0"/>
      <c r="SOZ113" s="0"/>
      <c r="SPA113" s="0"/>
      <c r="SPB113" s="0"/>
      <c r="SPC113" s="0"/>
      <c r="SPD113" s="0"/>
      <c r="SPE113" s="0"/>
      <c r="SPF113" s="0"/>
      <c r="SPG113" s="0"/>
      <c r="SPH113" s="0"/>
      <c r="SPI113" s="0"/>
      <c r="SPJ113" s="0"/>
      <c r="SPK113" s="0"/>
      <c r="SPL113" s="0"/>
      <c r="SPM113" s="0"/>
      <c r="SPN113" s="0"/>
      <c r="SPO113" s="0"/>
      <c r="SPP113" s="0"/>
      <c r="SPQ113" s="0"/>
      <c r="SPR113" s="0"/>
      <c r="SPS113" s="0"/>
      <c r="SPT113" s="0"/>
      <c r="SPU113" s="0"/>
      <c r="SPV113" s="0"/>
      <c r="SPW113" s="0"/>
      <c r="SPX113" s="0"/>
      <c r="SPY113" s="0"/>
      <c r="SPZ113" s="0"/>
      <c r="SQA113" s="0"/>
      <c r="SQB113" s="0"/>
      <c r="SQC113" s="0"/>
      <c r="SQD113" s="0"/>
      <c r="SQE113" s="0"/>
      <c r="SQF113" s="0"/>
      <c r="SQG113" s="0"/>
      <c r="SQH113" s="0"/>
      <c r="SQI113" s="0"/>
      <c r="SQJ113" s="0"/>
      <c r="SQK113" s="0"/>
      <c r="SQL113" s="0"/>
      <c r="SQM113" s="0"/>
      <c r="SQN113" s="0"/>
      <c r="SQO113" s="0"/>
      <c r="SQP113" s="0"/>
      <c r="SQQ113" s="0"/>
      <c r="SQR113" s="0"/>
      <c r="SQS113" s="0"/>
      <c r="SQT113" s="0"/>
      <c r="SQU113" s="0"/>
      <c r="SQV113" s="0"/>
      <c r="SQW113" s="0"/>
      <c r="SQX113" s="0"/>
      <c r="SQY113" s="0"/>
      <c r="SQZ113" s="0"/>
      <c r="SRA113" s="0"/>
      <c r="SRB113" s="0"/>
      <c r="SRC113" s="0"/>
      <c r="SRD113" s="0"/>
      <c r="SRE113" s="0"/>
      <c r="SRF113" s="0"/>
      <c r="SRG113" s="0"/>
      <c r="SRH113" s="0"/>
      <c r="SRI113" s="0"/>
      <c r="SRJ113" s="0"/>
      <c r="SRK113" s="0"/>
      <c r="SRL113" s="0"/>
      <c r="SRM113" s="0"/>
      <c r="SRN113" s="0"/>
      <c r="SRO113" s="0"/>
      <c r="SRP113" s="0"/>
      <c r="SRQ113" s="0"/>
      <c r="SRR113" s="0"/>
      <c r="SRS113" s="0"/>
      <c r="SRT113" s="0"/>
      <c r="SRU113" s="0"/>
      <c r="SRV113" s="0"/>
      <c r="SRW113" s="0"/>
      <c r="SRX113" s="0"/>
      <c r="SRY113" s="0"/>
      <c r="SRZ113" s="0"/>
      <c r="SSA113" s="0"/>
      <c r="SSB113" s="0"/>
      <c r="SSC113" s="0"/>
      <c r="SSD113" s="0"/>
      <c r="SSE113" s="0"/>
      <c r="SSF113" s="0"/>
      <c r="SSG113" s="0"/>
      <c r="SSH113" s="0"/>
      <c r="SSI113" s="0"/>
      <c r="SSJ113" s="0"/>
      <c r="SSK113" s="0"/>
      <c r="SSL113" s="0"/>
      <c r="SSM113" s="0"/>
      <c r="SSN113" s="0"/>
      <c r="SSO113" s="0"/>
      <c r="SSP113" s="0"/>
      <c r="SSQ113" s="0"/>
      <c r="SSR113" s="0"/>
      <c r="SSS113" s="0"/>
      <c r="SST113" s="0"/>
      <c r="SSU113" s="0"/>
      <c r="SSV113" s="0"/>
      <c r="SSW113" s="0"/>
      <c r="SSX113" s="0"/>
      <c r="SSY113" s="0"/>
      <c r="SSZ113" s="0"/>
      <c r="STA113" s="0"/>
      <c r="STB113" s="0"/>
      <c r="STC113" s="0"/>
      <c r="STD113" s="0"/>
      <c r="STE113" s="0"/>
      <c r="STF113" s="0"/>
      <c r="STG113" s="0"/>
      <c r="STH113" s="0"/>
      <c r="STI113" s="0"/>
      <c r="STJ113" s="0"/>
      <c r="STK113" s="0"/>
      <c r="STL113" s="0"/>
      <c r="STM113" s="0"/>
      <c r="STN113" s="0"/>
      <c r="STO113" s="0"/>
      <c r="STP113" s="0"/>
      <c r="STQ113" s="0"/>
      <c r="STR113" s="0"/>
      <c r="STS113" s="0"/>
      <c r="STT113" s="0"/>
      <c r="STU113" s="0"/>
      <c r="STV113" s="0"/>
      <c r="STW113" s="0"/>
      <c r="STX113" s="0"/>
      <c r="STY113" s="0"/>
      <c r="STZ113" s="0"/>
      <c r="SUA113" s="0"/>
      <c r="SUB113" s="0"/>
      <c r="SUC113" s="0"/>
      <c r="SUD113" s="0"/>
      <c r="SUE113" s="0"/>
      <c r="SUF113" s="0"/>
      <c r="SUG113" s="0"/>
      <c r="SUH113" s="0"/>
      <c r="SUI113" s="0"/>
      <c r="SUJ113" s="0"/>
      <c r="SUK113" s="0"/>
      <c r="SUL113" s="0"/>
      <c r="SUM113" s="0"/>
      <c r="SUN113" s="0"/>
      <c r="SUO113" s="0"/>
      <c r="SUP113" s="0"/>
      <c r="SUQ113" s="0"/>
      <c r="SUR113" s="0"/>
      <c r="SUS113" s="0"/>
      <c r="SUT113" s="0"/>
      <c r="SUU113" s="0"/>
      <c r="SUV113" s="0"/>
      <c r="SUW113" s="0"/>
      <c r="SUX113" s="0"/>
      <c r="SUY113" s="0"/>
      <c r="SUZ113" s="0"/>
      <c r="SVA113" s="0"/>
      <c r="SVB113" s="0"/>
      <c r="SVC113" s="0"/>
      <c r="SVD113" s="0"/>
      <c r="SVE113" s="0"/>
      <c r="SVF113" s="0"/>
      <c r="SVG113" s="0"/>
      <c r="SVH113" s="0"/>
      <c r="SVI113" s="0"/>
      <c r="SVJ113" s="0"/>
      <c r="SVK113" s="0"/>
      <c r="SVL113" s="0"/>
      <c r="SVM113" s="0"/>
      <c r="SVN113" s="0"/>
      <c r="SVO113" s="0"/>
      <c r="SVP113" s="0"/>
      <c r="SVQ113" s="0"/>
      <c r="SVR113" s="0"/>
      <c r="SVS113" s="0"/>
      <c r="SVT113" s="0"/>
      <c r="SVU113" s="0"/>
      <c r="SVV113" s="0"/>
      <c r="SVW113" s="0"/>
      <c r="SVX113" s="0"/>
      <c r="SVY113" s="0"/>
      <c r="SVZ113" s="0"/>
      <c r="SWA113" s="0"/>
      <c r="SWB113" s="0"/>
      <c r="SWC113" s="0"/>
      <c r="SWD113" s="0"/>
      <c r="SWE113" s="0"/>
      <c r="SWF113" s="0"/>
      <c r="SWG113" s="0"/>
      <c r="SWH113" s="0"/>
      <c r="SWI113" s="0"/>
      <c r="SWJ113" s="0"/>
      <c r="SWK113" s="0"/>
      <c r="SWL113" s="0"/>
      <c r="SWM113" s="0"/>
      <c r="SWN113" s="0"/>
      <c r="SWO113" s="0"/>
      <c r="SWP113" s="0"/>
      <c r="SWQ113" s="0"/>
      <c r="SWR113" s="0"/>
      <c r="SWS113" s="0"/>
      <c r="SWT113" s="0"/>
      <c r="SWU113" s="0"/>
      <c r="SWV113" s="0"/>
      <c r="SWW113" s="0"/>
      <c r="SWX113" s="0"/>
      <c r="SWY113" s="0"/>
      <c r="SWZ113" s="0"/>
      <c r="SXA113" s="0"/>
      <c r="SXB113" s="0"/>
      <c r="SXC113" s="0"/>
      <c r="SXD113" s="0"/>
      <c r="SXE113" s="0"/>
      <c r="SXF113" s="0"/>
      <c r="SXG113" s="0"/>
      <c r="SXH113" s="0"/>
      <c r="SXI113" s="0"/>
      <c r="SXJ113" s="0"/>
      <c r="SXK113" s="0"/>
      <c r="SXL113" s="0"/>
      <c r="SXM113" s="0"/>
      <c r="SXN113" s="0"/>
      <c r="SXO113" s="0"/>
      <c r="SXP113" s="0"/>
      <c r="SXQ113" s="0"/>
      <c r="SXR113" s="0"/>
      <c r="SXS113" s="0"/>
      <c r="SXT113" s="0"/>
      <c r="SXU113" s="0"/>
      <c r="SXV113" s="0"/>
      <c r="SXW113" s="0"/>
      <c r="SXX113" s="0"/>
      <c r="SXY113" s="0"/>
      <c r="SXZ113" s="0"/>
      <c r="SYA113" s="0"/>
      <c r="SYB113" s="0"/>
      <c r="SYC113" s="0"/>
      <c r="SYD113" s="0"/>
      <c r="SYE113" s="0"/>
      <c r="SYF113" s="0"/>
      <c r="SYG113" s="0"/>
      <c r="SYH113" s="0"/>
      <c r="SYI113" s="0"/>
      <c r="SYJ113" s="0"/>
      <c r="SYK113" s="0"/>
      <c r="SYL113" s="0"/>
      <c r="SYM113" s="0"/>
      <c r="SYN113" s="0"/>
      <c r="SYO113" s="0"/>
      <c r="SYP113" s="0"/>
      <c r="SYQ113" s="0"/>
      <c r="SYR113" s="0"/>
      <c r="SYS113" s="0"/>
      <c r="SYT113" s="0"/>
      <c r="SYU113" s="0"/>
      <c r="SYV113" s="0"/>
      <c r="SYW113" s="0"/>
      <c r="SYX113" s="0"/>
      <c r="SYY113" s="0"/>
      <c r="SYZ113" s="0"/>
      <c r="SZA113" s="0"/>
      <c r="SZB113" s="0"/>
      <c r="SZC113" s="0"/>
      <c r="SZD113" s="0"/>
      <c r="SZE113" s="0"/>
      <c r="SZF113" s="0"/>
      <c r="SZG113" s="0"/>
      <c r="SZH113" s="0"/>
      <c r="SZI113" s="0"/>
      <c r="SZJ113" s="0"/>
      <c r="SZK113" s="0"/>
      <c r="SZL113" s="0"/>
      <c r="SZM113" s="0"/>
      <c r="SZN113" s="0"/>
      <c r="SZO113" s="0"/>
      <c r="SZP113" s="0"/>
      <c r="SZQ113" s="0"/>
      <c r="SZR113" s="0"/>
      <c r="SZS113" s="0"/>
      <c r="SZT113" s="0"/>
      <c r="SZU113" s="0"/>
      <c r="SZV113" s="0"/>
      <c r="SZW113" s="0"/>
      <c r="SZX113" s="0"/>
      <c r="SZY113" s="0"/>
      <c r="SZZ113" s="0"/>
      <c r="TAA113" s="0"/>
      <c r="TAB113" s="0"/>
      <c r="TAC113" s="0"/>
      <c r="TAD113" s="0"/>
      <c r="TAE113" s="0"/>
      <c r="TAF113" s="0"/>
      <c r="TAG113" s="0"/>
      <c r="TAH113" s="0"/>
      <c r="TAI113" s="0"/>
      <c r="TAJ113" s="0"/>
      <c r="TAK113" s="0"/>
      <c r="TAL113" s="0"/>
      <c r="TAM113" s="0"/>
      <c r="TAN113" s="0"/>
      <c r="TAO113" s="0"/>
      <c r="TAP113" s="0"/>
      <c r="TAQ113" s="0"/>
      <c r="TAR113" s="0"/>
      <c r="TAS113" s="0"/>
      <c r="TAT113" s="0"/>
      <c r="TAU113" s="0"/>
      <c r="TAV113" s="0"/>
      <c r="TAW113" s="0"/>
      <c r="TAX113" s="0"/>
      <c r="TAY113" s="0"/>
      <c r="TAZ113" s="0"/>
      <c r="TBA113" s="0"/>
      <c r="TBB113" s="0"/>
      <c r="TBC113" s="0"/>
      <c r="TBD113" s="0"/>
      <c r="TBE113" s="0"/>
      <c r="TBF113" s="0"/>
      <c r="TBG113" s="0"/>
      <c r="TBH113" s="0"/>
      <c r="TBI113" s="0"/>
      <c r="TBJ113" s="0"/>
      <c r="TBK113" s="0"/>
      <c r="TBL113" s="0"/>
      <c r="TBM113" s="0"/>
      <c r="TBN113" s="0"/>
      <c r="TBO113" s="0"/>
      <c r="TBP113" s="0"/>
      <c r="TBQ113" s="0"/>
      <c r="TBR113" s="0"/>
      <c r="TBS113" s="0"/>
      <c r="TBT113" s="0"/>
      <c r="TBU113" s="0"/>
      <c r="TBV113" s="0"/>
      <c r="TBW113" s="0"/>
      <c r="TBX113" s="0"/>
      <c r="TBY113" s="0"/>
      <c r="TBZ113" s="0"/>
      <c r="TCA113" s="0"/>
      <c r="TCB113" s="0"/>
      <c r="TCC113" s="0"/>
      <c r="TCD113" s="0"/>
      <c r="TCE113" s="0"/>
      <c r="TCF113" s="0"/>
      <c r="TCG113" s="0"/>
      <c r="TCH113" s="0"/>
      <c r="TCI113" s="0"/>
      <c r="TCJ113" s="0"/>
      <c r="TCK113" s="0"/>
      <c r="TCL113" s="0"/>
      <c r="TCM113" s="0"/>
      <c r="TCN113" s="0"/>
      <c r="TCO113" s="0"/>
      <c r="TCP113" s="0"/>
      <c r="TCQ113" s="0"/>
      <c r="TCR113" s="0"/>
      <c r="TCS113" s="0"/>
      <c r="TCT113" s="0"/>
      <c r="TCU113" s="0"/>
      <c r="TCV113" s="0"/>
      <c r="TCW113" s="0"/>
      <c r="TCX113" s="0"/>
      <c r="TCY113" s="0"/>
      <c r="TCZ113" s="0"/>
      <c r="TDA113" s="0"/>
      <c r="TDB113" s="0"/>
      <c r="TDC113" s="0"/>
      <c r="TDD113" s="0"/>
      <c r="TDE113" s="0"/>
      <c r="TDF113" s="0"/>
      <c r="TDG113" s="0"/>
      <c r="TDH113" s="0"/>
      <c r="TDI113" s="0"/>
      <c r="TDJ113" s="0"/>
      <c r="TDK113" s="0"/>
      <c r="TDL113" s="0"/>
      <c r="TDM113" s="0"/>
      <c r="TDN113" s="0"/>
      <c r="TDO113" s="0"/>
      <c r="TDP113" s="0"/>
      <c r="TDQ113" s="0"/>
      <c r="TDR113" s="0"/>
      <c r="TDS113" s="0"/>
      <c r="TDT113" s="0"/>
      <c r="TDU113" s="0"/>
      <c r="TDV113" s="0"/>
      <c r="TDW113" s="0"/>
      <c r="TDX113" s="0"/>
      <c r="TDY113" s="0"/>
      <c r="TDZ113" s="0"/>
      <c r="TEA113" s="0"/>
      <c r="TEB113" s="0"/>
      <c r="TEC113" s="0"/>
      <c r="TED113" s="0"/>
      <c r="TEE113" s="0"/>
      <c r="TEF113" s="0"/>
      <c r="TEG113" s="0"/>
      <c r="TEH113" s="0"/>
      <c r="TEI113" s="0"/>
      <c r="TEJ113" s="0"/>
      <c r="TEK113" s="0"/>
      <c r="TEL113" s="0"/>
      <c r="TEM113" s="0"/>
      <c r="TEN113" s="0"/>
      <c r="TEO113" s="0"/>
      <c r="TEP113" s="0"/>
      <c r="TEQ113" s="0"/>
      <c r="TER113" s="0"/>
      <c r="TES113" s="0"/>
      <c r="TET113" s="0"/>
      <c r="TEU113" s="0"/>
      <c r="TEV113" s="0"/>
      <c r="TEW113" s="0"/>
      <c r="TEX113" s="0"/>
      <c r="TEY113" s="0"/>
      <c r="TEZ113" s="0"/>
      <c r="TFA113" s="0"/>
      <c r="TFB113" s="0"/>
      <c r="TFC113" s="0"/>
      <c r="TFD113" s="0"/>
      <c r="TFE113" s="0"/>
      <c r="TFF113" s="0"/>
      <c r="TFG113" s="0"/>
      <c r="TFH113" s="0"/>
      <c r="TFI113" s="0"/>
      <c r="TFJ113" s="0"/>
      <c r="TFK113" s="0"/>
      <c r="TFL113" s="0"/>
      <c r="TFM113" s="0"/>
      <c r="TFN113" s="0"/>
      <c r="TFO113" s="0"/>
      <c r="TFP113" s="0"/>
      <c r="TFQ113" s="0"/>
      <c r="TFR113" s="0"/>
      <c r="TFS113" s="0"/>
      <c r="TFT113" s="0"/>
      <c r="TFU113" s="0"/>
      <c r="TFV113" s="0"/>
      <c r="TFW113" s="0"/>
      <c r="TFX113" s="0"/>
      <c r="TFY113" s="0"/>
      <c r="TFZ113" s="0"/>
      <c r="TGA113" s="0"/>
      <c r="TGB113" s="0"/>
      <c r="TGC113" s="0"/>
      <c r="TGD113" s="0"/>
      <c r="TGE113" s="0"/>
      <c r="TGF113" s="0"/>
      <c r="TGG113" s="0"/>
      <c r="TGH113" s="0"/>
      <c r="TGI113" s="0"/>
      <c r="TGJ113" s="0"/>
      <c r="TGK113" s="0"/>
      <c r="TGL113" s="0"/>
      <c r="TGM113" s="0"/>
      <c r="TGN113" s="0"/>
      <c r="TGO113" s="0"/>
      <c r="TGP113" s="0"/>
      <c r="TGQ113" s="0"/>
      <c r="TGR113" s="0"/>
      <c r="TGS113" s="0"/>
      <c r="TGT113" s="0"/>
      <c r="TGU113" s="0"/>
      <c r="TGV113" s="0"/>
      <c r="TGW113" s="0"/>
      <c r="TGX113" s="0"/>
      <c r="TGY113" s="0"/>
      <c r="TGZ113" s="0"/>
      <c r="THA113" s="0"/>
      <c r="THB113" s="0"/>
      <c r="THC113" s="0"/>
      <c r="THD113" s="0"/>
      <c r="THE113" s="0"/>
      <c r="THF113" s="0"/>
      <c r="THG113" s="0"/>
      <c r="THH113" s="0"/>
      <c r="THI113" s="0"/>
      <c r="THJ113" s="0"/>
      <c r="THK113" s="0"/>
      <c r="THL113" s="0"/>
      <c r="THM113" s="0"/>
      <c r="THN113" s="0"/>
      <c r="THO113" s="0"/>
      <c r="THP113" s="0"/>
      <c r="THQ113" s="0"/>
      <c r="THR113" s="0"/>
      <c r="THS113" s="0"/>
      <c r="THT113" s="0"/>
      <c r="THU113" s="0"/>
      <c r="THV113" s="0"/>
      <c r="THW113" s="0"/>
      <c r="THX113" s="0"/>
      <c r="THY113" s="0"/>
      <c r="THZ113" s="0"/>
      <c r="TIA113" s="0"/>
      <c r="TIB113" s="0"/>
      <c r="TIC113" s="0"/>
      <c r="TID113" s="0"/>
      <c r="TIE113" s="0"/>
      <c r="TIF113" s="0"/>
      <c r="TIG113" s="0"/>
      <c r="TIH113" s="0"/>
      <c r="TII113" s="0"/>
      <c r="TIJ113" s="0"/>
      <c r="TIK113" s="0"/>
      <c r="TIL113" s="0"/>
      <c r="TIM113" s="0"/>
      <c r="TIN113" s="0"/>
      <c r="TIO113" s="0"/>
      <c r="TIP113" s="0"/>
      <c r="TIQ113" s="0"/>
      <c r="TIR113" s="0"/>
      <c r="TIS113" s="0"/>
      <c r="TIT113" s="0"/>
      <c r="TIU113" s="0"/>
      <c r="TIV113" s="0"/>
      <c r="TIW113" s="0"/>
      <c r="TIX113" s="0"/>
      <c r="TIY113" s="0"/>
      <c r="TIZ113" s="0"/>
      <c r="TJA113" s="0"/>
      <c r="TJB113" s="0"/>
      <c r="TJC113" s="0"/>
      <c r="TJD113" s="0"/>
      <c r="TJE113" s="0"/>
      <c r="TJF113" s="0"/>
      <c r="TJG113" s="0"/>
      <c r="TJH113" s="0"/>
      <c r="TJI113" s="0"/>
      <c r="TJJ113" s="0"/>
      <c r="TJK113" s="0"/>
      <c r="TJL113" s="0"/>
      <c r="TJM113" s="0"/>
      <c r="TJN113" s="0"/>
      <c r="TJO113" s="0"/>
      <c r="TJP113" s="0"/>
      <c r="TJQ113" s="0"/>
      <c r="TJR113" s="0"/>
      <c r="TJS113" s="0"/>
      <c r="TJT113" s="0"/>
      <c r="TJU113" s="0"/>
      <c r="TJV113" s="0"/>
      <c r="TJW113" s="0"/>
      <c r="TJX113" s="0"/>
      <c r="TJY113" s="0"/>
      <c r="TJZ113" s="0"/>
      <c r="TKA113" s="0"/>
      <c r="TKB113" s="0"/>
      <c r="TKC113" s="0"/>
      <c r="TKD113" s="0"/>
      <c r="TKE113" s="0"/>
      <c r="TKF113" s="0"/>
      <c r="TKG113" s="0"/>
      <c r="TKH113" s="0"/>
      <c r="TKI113" s="0"/>
      <c r="TKJ113" s="0"/>
      <c r="TKK113" s="0"/>
      <c r="TKL113" s="0"/>
      <c r="TKM113" s="0"/>
      <c r="TKN113" s="0"/>
      <c r="TKO113" s="0"/>
      <c r="TKP113" s="0"/>
      <c r="TKQ113" s="0"/>
      <c r="TKR113" s="0"/>
      <c r="TKS113" s="0"/>
      <c r="TKT113" s="0"/>
      <c r="TKU113" s="0"/>
      <c r="TKV113" s="0"/>
      <c r="TKW113" s="0"/>
      <c r="TKX113" s="0"/>
      <c r="TKY113" s="0"/>
      <c r="TKZ113" s="0"/>
      <c r="TLA113" s="0"/>
      <c r="TLB113" s="0"/>
      <c r="TLC113" s="0"/>
      <c r="TLD113" s="0"/>
      <c r="TLE113" s="0"/>
      <c r="TLF113" s="0"/>
      <c r="TLG113" s="0"/>
      <c r="TLH113" s="0"/>
      <c r="TLI113" s="0"/>
      <c r="TLJ113" s="0"/>
      <c r="TLK113" s="0"/>
      <c r="TLL113" s="0"/>
      <c r="TLM113" s="0"/>
      <c r="TLN113" s="0"/>
      <c r="TLO113" s="0"/>
      <c r="TLP113" s="0"/>
      <c r="TLQ113" s="0"/>
      <c r="TLR113" s="0"/>
      <c r="TLS113" s="0"/>
      <c r="TLT113" s="0"/>
      <c r="TLU113" s="0"/>
      <c r="TLV113" s="0"/>
      <c r="TLW113" s="0"/>
      <c r="TLX113" s="0"/>
      <c r="TLY113" s="0"/>
      <c r="TLZ113" s="0"/>
      <c r="TMA113" s="0"/>
      <c r="TMB113" s="0"/>
      <c r="TMC113" s="0"/>
      <c r="TMD113" s="0"/>
      <c r="TME113" s="0"/>
      <c r="TMF113" s="0"/>
      <c r="TMG113" s="0"/>
      <c r="TMH113" s="0"/>
      <c r="TMI113" s="0"/>
      <c r="TMJ113" s="0"/>
      <c r="TMK113" s="0"/>
      <c r="TML113" s="0"/>
      <c r="TMM113" s="0"/>
      <c r="TMN113" s="0"/>
      <c r="TMO113" s="0"/>
      <c r="TMP113" s="0"/>
      <c r="TMQ113" s="0"/>
      <c r="TMR113" s="0"/>
      <c r="TMS113" s="0"/>
      <c r="TMT113" s="0"/>
      <c r="TMU113" s="0"/>
      <c r="TMV113" s="0"/>
      <c r="TMW113" s="0"/>
      <c r="TMX113" s="0"/>
      <c r="TMY113" s="0"/>
      <c r="TMZ113" s="0"/>
      <c r="TNA113" s="0"/>
      <c r="TNB113" s="0"/>
      <c r="TNC113" s="0"/>
      <c r="TND113" s="0"/>
      <c r="TNE113" s="0"/>
      <c r="TNF113" s="0"/>
      <c r="TNG113" s="0"/>
      <c r="TNH113" s="0"/>
      <c r="TNI113" s="0"/>
      <c r="TNJ113" s="0"/>
      <c r="TNK113" s="0"/>
      <c r="TNL113" s="0"/>
      <c r="TNM113" s="0"/>
      <c r="TNN113" s="0"/>
      <c r="TNO113" s="0"/>
      <c r="TNP113" s="0"/>
      <c r="TNQ113" s="0"/>
      <c r="TNR113" s="0"/>
      <c r="TNS113" s="0"/>
      <c r="TNT113" s="0"/>
      <c r="TNU113" s="0"/>
      <c r="TNV113" s="0"/>
      <c r="TNW113" s="0"/>
      <c r="TNX113" s="0"/>
      <c r="TNY113" s="0"/>
      <c r="TNZ113" s="0"/>
      <c r="TOA113" s="0"/>
      <c r="TOB113" s="0"/>
      <c r="TOC113" s="0"/>
      <c r="TOD113" s="0"/>
      <c r="TOE113" s="0"/>
      <c r="TOF113" s="0"/>
      <c r="TOG113" s="0"/>
      <c r="TOH113" s="0"/>
      <c r="TOI113" s="0"/>
      <c r="TOJ113" s="0"/>
      <c r="TOK113" s="0"/>
      <c r="TOL113" s="0"/>
      <c r="TOM113" s="0"/>
      <c r="TON113" s="0"/>
      <c r="TOO113" s="0"/>
      <c r="TOP113" s="0"/>
      <c r="TOQ113" s="0"/>
      <c r="TOR113" s="0"/>
      <c r="TOS113" s="0"/>
      <c r="TOT113" s="0"/>
      <c r="TOU113" s="0"/>
      <c r="TOV113" s="0"/>
      <c r="TOW113" s="0"/>
      <c r="TOX113" s="0"/>
      <c r="TOY113" s="0"/>
      <c r="TOZ113" s="0"/>
      <c r="TPA113" s="0"/>
      <c r="TPB113" s="0"/>
      <c r="TPC113" s="0"/>
      <c r="TPD113" s="0"/>
      <c r="TPE113" s="0"/>
      <c r="TPF113" s="0"/>
      <c r="TPG113" s="0"/>
      <c r="TPH113" s="0"/>
      <c r="TPI113" s="0"/>
      <c r="TPJ113" s="0"/>
      <c r="TPK113" s="0"/>
      <c r="TPL113" s="0"/>
      <c r="TPM113" s="0"/>
      <c r="TPN113" s="0"/>
      <c r="TPO113" s="0"/>
      <c r="TPP113" s="0"/>
      <c r="TPQ113" s="0"/>
      <c r="TPR113" s="0"/>
      <c r="TPS113" s="0"/>
      <c r="TPT113" s="0"/>
      <c r="TPU113" s="0"/>
      <c r="TPV113" s="0"/>
      <c r="TPW113" s="0"/>
      <c r="TPX113" s="0"/>
      <c r="TPY113" s="0"/>
      <c r="TPZ113" s="0"/>
      <c r="TQA113" s="0"/>
      <c r="TQB113" s="0"/>
      <c r="TQC113" s="0"/>
      <c r="TQD113" s="0"/>
      <c r="TQE113" s="0"/>
      <c r="TQF113" s="0"/>
      <c r="TQG113" s="0"/>
      <c r="TQH113" s="0"/>
      <c r="TQI113" s="0"/>
      <c r="TQJ113" s="0"/>
      <c r="TQK113" s="0"/>
      <c r="TQL113" s="0"/>
      <c r="TQM113" s="0"/>
      <c r="TQN113" s="0"/>
      <c r="TQO113" s="0"/>
      <c r="TQP113" s="0"/>
      <c r="TQQ113" s="0"/>
      <c r="TQR113" s="0"/>
      <c r="TQS113" s="0"/>
      <c r="TQT113" s="0"/>
      <c r="TQU113" s="0"/>
      <c r="TQV113" s="0"/>
      <c r="TQW113" s="0"/>
      <c r="TQX113" s="0"/>
      <c r="TQY113" s="0"/>
      <c r="TQZ113" s="0"/>
      <c r="TRA113" s="0"/>
      <c r="TRB113" s="0"/>
      <c r="TRC113" s="0"/>
      <c r="TRD113" s="0"/>
      <c r="TRE113" s="0"/>
      <c r="TRF113" s="0"/>
      <c r="TRG113" s="0"/>
      <c r="TRH113" s="0"/>
      <c r="TRI113" s="0"/>
      <c r="TRJ113" s="0"/>
      <c r="TRK113" s="0"/>
      <c r="TRL113" s="0"/>
      <c r="TRM113" s="0"/>
      <c r="TRN113" s="0"/>
      <c r="TRO113" s="0"/>
      <c r="TRP113" s="0"/>
      <c r="TRQ113" s="0"/>
      <c r="TRR113" s="0"/>
      <c r="TRS113" s="0"/>
      <c r="TRT113" s="0"/>
      <c r="TRU113" s="0"/>
      <c r="TRV113" s="0"/>
      <c r="TRW113" s="0"/>
      <c r="TRX113" s="0"/>
      <c r="TRY113" s="0"/>
      <c r="TRZ113" s="0"/>
      <c r="TSA113" s="0"/>
      <c r="TSB113" s="0"/>
      <c r="TSC113" s="0"/>
      <c r="TSD113" s="0"/>
      <c r="TSE113" s="0"/>
      <c r="TSF113" s="0"/>
      <c r="TSG113" s="0"/>
      <c r="TSH113" s="0"/>
      <c r="TSI113" s="0"/>
      <c r="TSJ113" s="0"/>
      <c r="TSK113" s="0"/>
      <c r="TSL113" s="0"/>
      <c r="TSM113" s="0"/>
      <c r="TSN113" s="0"/>
      <c r="TSO113" s="0"/>
      <c r="TSP113" s="0"/>
      <c r="TSQ113" s="0"/>
      <c r="TSR113" s="0"/>
      <c r="TSS113" s="0"/>
      <c r="TST113" s="0"/>
      <c r="TSU113" s="0"/>
      <c r="TSV113" s="0"/>
      <c r="TSW113" s="0"/>
      <c r="TSX113" s="0"/>
      <c r="TSY113" s="0"/>
      <c r="TSZ113" s="0"/>
      <c r="TTA113" s="0"/>
      <c r="TTB113" s="0"/>
      <c r="TTC113" s="0"/>
      <c r="TTD113" s="0"/>
      <c r="TTE113" s="0"/>
      <c r="TTF113" s="0"/>
      <c r="TTG113" s="0"/>
      <c r="TTH113" s="0"/>
      <c r="TTI113" s="0"/>
      <c r="TTJ113" s="0"/>
      <c r="TTK113" s="0"/>
      <c r="TTL113" s="0"/>
      <c r="TTM113" s="0"/>
      <c r="TTN113" s="0"/>
      <c r="TTO113" s="0"/>
      <c r="TTP113" s="0"/>
      <c r="TTQ113" s="0"/>
      <c r="TTR113" s="0"/>
      <c r="TTS113" s="0"/>
      <c r="TTT113" s="0"/>
      <c r="TTU113" s="0"/>
      <c r="TTV113" s="0"/>
      <c r="TTW113" s="0"/>
      <c r="TTX113" s="0"/>
      <c r="TTY113" s="0"/>
      <c r="TTZ113" s="0"/>
      <c r="TUA113" s="0"/>
      <c r="TUB113" s="0"/>
      <c r="TUC113" s="0"/>
      <c r="TUD113" s="0"/>
      <c r="TUE113" s="0"/>
      <c r="TUF113" s="0"/>
      <c r="TUG113" s="0"/>
      <c r="TUH113" s="0"/>
      <c r="TUI113" s="0"/>
      <c r="TUJ113" s="0"/>
      <c r="TUK113" s="0"/>
      <c r="TUL113" s="0"/>
      <c r="TUM113" s="0"/>
      <c r="TUN113" s="0"/>
      <c r="TUO113" s="0"/>
      <c r="TUP113" s="0"/>
      <c r="TUQ113" s="0"/>
      <c r="TUR113" s="0"/>
      <c r="TUS113" s="0"/>
      <c r="TUT113" s="0"/>
      <c r="TUU113" s="0"/>
      <c r="TUV113" s="0"/>
      <c r="TUW113" s="0"/>
      <c r="TUX113" s="0"/>
      <c r="TUY113" s="0"/>
      <c r="TUZ113" s="0"/>
      <c r="TVA113" s="0"/>
      <c r="TVB113" s="0"/>
      <c r="TVC113" s="0"/>
      <c r="TVD113" s="0"/>
      <c r="TVE113" s="0"/>
      <c r="TVF113" s="0"/>
      <c r="TVG113" s="0"/>
      <c r="TVH113" s="0"/>
      <c r="TVI113" s="0"/>
      <c r="TVJ113" s="0"/>
      <c r="TVK113" s="0"/>
      <c r="TVL113" s="0"/>
      <c r="TVM113" s="0"/>
      <c r="TVN113" s="0"/>
      <c r="TVO113" s="0"/>
      <c r="TVP113" s="0"/>
      <c r="TVQ113" s="0"/>
      <c r="TVR113" s="0"/>
      <c r="TVS113" s="0"/>
      <c r="TVT113" s="0"/>
      <c r="TVU113" s="0"/>
      <c r="TVV113" s="0"/>
      <c r="TVW113" s="0"/>
      <c r="TVX113" s="0"/>
      <c r="TVY113" s="0"/>
      <c r="TVZ113" s="0"/>
      <c r="TWA113" s="0"/>
      <c r="TWB113" s="0"/>
      <c r="TWC113" s="0"/>
      <c r="TWD113" s="0"/>
      <c r="TWE113" s="0"/>
      <c r="TWF113" s="0"/>
      <c r="TWG113" s="0"/>
      <c r="TWH113" s="0"/>
      <c r="TWI113" s="0"/>
      <c r="TWJ113" s="0"/>
      <c r="TWK113" s="0"/>
      <c r="TWL113" s="0"/>
      <c r="TWM113" s="0"/>
      <c r="TWN113" s="0"/>
      <c r="TWO113" s="0"/>
      <c r="TWP113" s="0"/>
      <c r="TWQ113" s="0"/>
      <c r="TWR113" s="0"/>
      <c r="TWS113" s="0"/>
      <c r="TWT113" s="0"/>
      <c r="TWU113" s="0"/>
      <c r="TWV113" s="0"/>
      <c r="TWW113" s="0"/>
      <c r="TWX113" s="0"/>
      <c r="TWY113" s="0"/>
      <c r="TWZ113" s="0"/>
      <c r="TXA113" s="0"/>
      <c r="TXB113" s="0"/>
      <c r="TXC113" s="0"/>
      <c r="TXD113" s="0"/>
      <c r="TXE113" s="0"/>
      <c r="TXF113" s="0"/>
      <c r="TXG113" s="0"/>
      <c r="TXH113" s="0"/>
      <c r="TXI113" s="0"/>
      <c r="TXJ113" s="0"/>
      <c r="TXK113" s="0"/>
      <c r="TXL113" s="0"/>
      <c r="TXM113" s="0"/>
      <c r="TXN113" s="0"/>
      <c r="TXO113" s="0"/>
      <c r="TXP113" s="0"/>
      <c r="TXQ113" s="0"/>
      <c r="TXR113" s="0"/>
      <c r="TXS113" s="0"/>
      <c r="TXT113" s="0"/>
      <c r="TXU113" s="0"/>
      <c r="TXV113" s="0"/>
      <c r="TXW113" s="0"/>
      <c r="TXX113" s="0"/>
      <c r="TXY113" s="0"/>
      <c r="TXZ113" s="0"/>
      <c r="TYA113" s="0"/>
      <c r="TYB113" s="0"/>
      <c r="TYC113" s="0"/>
      <c r="TYD113" s="0"/>
      <c r="TYE113" s="0"/>
      <c r="TYF113" s="0"/>
      <c r="TYG113" s="0"/>
      <c r="TYH113" s="0"/>
      <c r="TYI113" s="0"/>
      <c r="TYJ113" s="0"/>
      <c r="TYK113" s="0"/>
      <c r="TYL113" s="0"/>
      <c r="TYM113" s="0"/>
      <c r="TYN113" s="0"/>
      <c r="TYO113" s="0"/>
      <c r="TYP113" s="0"/>
      <c r="TYQ113" s="0"/>
      <c r="TYR113" s="0"/>
      <c r="TYS113" s="0"/>
      <c r="TYT113" s="0"/>
      <c r="TYU113" s="0"/>
      <c r="TYV113" s="0"/>
      <c r="TYW113" s="0"/>
      <c r="TYX113" s="0"/>
      <c r="TYY113" s="0"/>
      <c r="TYZ113" s="0"/>
      <c r="TZA113" s="0"/>
      <c r="TZB113" s="0"/>
      <c r="TZC113" s="0"/>
      <c r="TZD113" s="0"/>
      <c r="TZE113" s="0"/>
      <c r="TZF113" s="0"/>
      <c r="TZG113" s="0"/>
      <c r="TZH113" s="0"/>
      <c r="TZI113" s="0"/>
      <c r="TZJ113" s="0"/>
      <c r="TZK113" s="0"/>
      <c r="TZL113" s="0"/>
      <c r="TZM113" s="0"/>
      <c r="TZN113" s="0"/>
      <c r="TZO113" s="0"/>
      <c r="TZP113" s="0"/>
      <c r="TZQ113" s="0"/>
      <c r="TZR113" s="0"/>
      <c r="TZS113" s="0"/>
      <c r="TZT113" s="0"/>
      <c r="TZU113" s="0"/>
      <c r="TZV113" s="0"/>
      <c r="TZW113" s="0"/>
      <c r="TZX113" s="0"/>
      <c r="TZY113" s="0"/>
      <c r="TZZ113" s="0"/>
      <c r="UAA113" s="0"/>
      <c r="UAB113" s="0"/>
      <c r="UAC113" s="0"/>
      <c r="UAD113" s="0"/>
      <c r="UAE113" s="0"/>
      <c r="UAF113" s="0"/>
      <c r="UAG113" s="0"/>
      <c r="UAH113" s="0"/>
      <c r="UAI113" s="0"/>
      <c r="UAJ113" s="0"/>
      <c r="UAK113" s="0"/>
      <c r="UAL113" s="0"/>
      <c r="UAM113" s="0"/>
      <c r="UAN113" s="0"/>
      <c r="UAO113" s="0"/>
      <c r="UAP113" s="0"/>
      <c r="UAQ113" s="0"/>
      <c r="UAR113" s="0"/>
      <c r="UAS113" s="0"/>
      <c r="UAT113" s="0"/>
      <c r="UAU113" s="0"/>
      <c r="UAV113" s="0"/>
      <c r="UAW113" s="0"/>
      <c r="UAX113" s="0"/>
      <c r="UAY113" s="0"/>
      <c r="UAZ113" s="0"/>
      <c r="UBA113" s="0"/>
      <c r="UBB113" s="0"/>
      <c r="UBC113" s="0"/>
      <c r="UBD113" s="0"/>
      <c r="UBE113" s="0"/>
      <c r="UBF113" s="0"/>
      <c r="UBG113" s="0"/>
      <c r="UBH113" s="0"/>
      <c r="UBI113" s="0"/>
      <c r="UBJ113" s="0"/>
      <c r="UBK113" s="0"/>
      <c r="UBL113" s="0"/>
      <c r="UBM113" s="0"/>
      <c r="UBN113" s="0"/>
      <c r="UBO113" s="0"/>
      <c r="UBP113" s="0"/>
      <c r="UBQ113" s="0"/>
      <c r="UBR113" s="0"/>
      <c r="UBS113" s="0"/>
      <c r="UBT113" s="0"/>
      <c r="UBU113" s="0"/>
      <c r="UBV113" s="0"/>
      <c r="UBW113" s="0"/>
      <c r="UBX113" s="0"/>
      <c r="UBY113" s="0"/>
      <c r="UBZ113" s="0"/>
      <c r="UCA113" s="0"/>
      <c r="UCB113" s="0"/>
      <c r="UCC113" s="0"/>
      <c r="UCD113" s="0"/>
      <c r="UCE113" s="0"/>
      <c r="UCF113" s="0"/>
      <c r="UCG113" s="0"/>
      <c r="UCH113" s="0"/>
      <c r="UCI113" s="0"/>
      <c r="UCJ113" s="0"/>
      <c r="UCK113" s="0"/>
      <c r="UCL113" s="0"/>
      <c r="UCM113" s="0"/>
      <c r="UCN113" s="0"/>
      <c r="UCO113" s="0"/>
      <c r="UCP113" s="0"/>
      <c r="UCQ113" s="0"/>
      <c r="UCR113" s="0"/>
      <c r="UCS113" s="0"/>
      <c r="UCT113" s="0"/>
      <c r="UCU113" s="0"/>
      <c r="UCV113" s="0"/>
      <c r="UCW113" s="0"/>
      <c r="UCX113" s="0"/>
      <c r="UCY113" s="0"/>
      <c r="UCZ113" s="0"/>
      <c r="UDA113" s="0"/>
      <c r="UDB113" s="0"/>
      <c r="UDC113" s="0"/>
      <c r="UDD113" s="0"/>
      <c r="UDE113" s="0"/>
      <c r="UDF113" s="0"/>
      <c r="UDG113" s="0"/>
      <c r="UDH113" s="0"/>
      <c r="UDI113" s="0"/>
      <c r="UDJ113" s="0"/>
      <c r="UDK113" s="0"/>
      <c r="UDL113" s="0"/>
      <c r="UDM113" s="0"/>
      <c r="UDN113" s="0"/>
      <c r="UDO113" s="0"/>
      <c r="UDP113" s="0"/>
      <c r="UDQ113" s="0"/>
      <c r="UDR113" s="0"/>
      <c r="UDS113" s="0"/>
      <c r="UDT113" s="0"/>
      <c r="UDU113" s="0"/>
      <c r="UDV113" s="0"/>
      <c r="UDW113" s="0"/>
      <c r="UDX113" s="0"/>
      <c r="UDY113" s="0"/>
      <c r="UDZ113" s="0"/>
      <c r="UEA113" s="0"/>
      <c r="UEB113" s="0"/>
      <c r="UEC113" s="0"/>
      <c r="UED113" s="0"/>
      <c r="UEE113" s="0"/>
      <c r="UEF113" s="0"/>
      <c r="UEG113" s="0"/>
      <c r="UEH113" s="0"/>
      <c r="UEI113" s="0"/>
      <c r="UEJ113" s="0"/>
      <c r="UEK113" s="0"/>
      <c r="UEL113" s="0"/>
      <c r="UEM113" s="0"/>
      <c r="UEN113" s="0"/>
      <c r="UEO113" s="0"/>
      <c r="UEP113" s="0"/>
      <c r="UEQ113" s="0"/>
      <c r="UER113" s="0"/>
      <c r="UES113" s="0"/>
      <c r="UET113" s="0"/>
      <c r="UEU113" s="0"/>
      <c r="UEV113" s="0"/>
      <c r="UEW113" s="0"/>
      <c r="UEX113" s="0"/>
      <c r="UEY113" s="0"/>
      <c r="UEZ113" s="0"/>
      <c r="UFA113" s="0"/>
      <c r="UFB113" s="0"/>
      <c r="UFC113" s="0"/>
      <c r="UFD113" s="0"/>
      <c r="UFE113" s="0"/>
      <c r="UFF113" s="0"/>
      <c r="UFG113" s="0"/>
      <c r="UFH113" s="0"/>
      <c r="UFI113" s="0"/>
      <c r="UFJ113" s="0"/>
      <c r="UFK113" s="0"/>
      <c r="UFL113" s="0"/>
      <c r="UFM113" s="0"/>
      <c r="UFN113" s="0"/>
      <c r="UFO113" s="0"/>
      <c r="UFP113" s="0"/>
      <c r="UFQ113" s="0"/>
      <c r="UFR113" s="0"/>
      <c r="UFS113" s="0"/>
      <c r="UFT113" s="0"/>
      <c r="UFU113" s="0"/>
      <c r="UFV113" s="0"/>
      <c r="UFW113" s="0"/>
      <c r="UFX113" s="0"/>
      <c r="UFY113" s="0"/>
      <c r="UFZ113" s="0"/>
      <c r="UGA113" s="0"/>
      <c r="UGB113" s="0"/>
      <c r="UGC113" s="0"/>
      <c r="UGD113" s="0"/>
      <c r="UGE113" s="0"/>
      <c r="UGF113" s="0"/>
      <c r="UGG113" s="0"/>
      <c r="UGH113" s="0"/>
      <c r="UGI113" s="0"/>
      <c r="UGJ113" s="0"/>
      <c r="UGK113" s="0"/>
      <c r="UGL113" s="0"/>
      <c r="UGM113" s="0"/>
      <c r="UGN113" s="0"/>
      <c r="UGO113" s="0"/>
      <c r="UGP113" s="0"/>
      <c r="UGQ113" s="0"/>
      <c r="UGR113" s="0"/>
      <c r="UGS113" s="0"/>
      <c r="UGT113" s="0"/>
      <c r="UGU113" s="0"/>
      <c r="UGV113" s="0"/>
      <c r="UGW113" s="0"/>
      <c r="UGX113" s="0"/>
      <c r="UGY113" s="0"/>
      <c r="UGZ113" s="0"/>
      <c r="UHA113" s="0"/>
      <c r="UHB113" s="0"/>
      <c r="UHC113" s="0"/>
      <c r="UHD113" s="0"/>
      <c r="UHE113" s="0"/>
      <c r="UHF113" s="0"/>
      <c r="UHG113" s="0"/>
      <c r="UHH113" s="0"/>
      <c r="UHI113" s="0"/>
      <c r="UHJ113" s="0"/>
      <c r="UHK113" s="0"/>
      <c r="UHL113" s="0"/>
      <c r="UHM113" s="0"/>
      <c r="UHN113" s="0"/>
      <c r="UHO113" s="0"/>
      <c r="UHP113" s="0"/>
      <c r="UHQ113" s="0"/>
      <c r="UHR113" s="0"/>
      <c r="UHS113" s="0"/>
      <c r="UHT113" s="0"/>
      <c r="UHU113" s="0"/>
      <c r="UHV113" s="0"/>
      <c r="UHW113" s="0"/>
      <c r="UHX113" s="0"/>
      <c r="UHY113" s="0"/>
      <c r="UHZ113" s="0"/>
      <c r="UIA113" s="0"/>
      <c r="UIB113" s="0"/>
      <c r="UIC113" s="0"/>
      <c r="UID113" s="0"/>
      <c r="UIE113" s="0"/>
      <c r="UIF113" s="0"/>
      <c r="UIG113" s="0"/>
      <c r="UIH113" s="0"/>
      <c r="UII113" s="0"/>
      <c r="UIJ113" s="0"/>
      <c r="UIK113" s="0"/>
      <c r="UIL113" s="0"/>
      <c r="UIM113" s="0"/>
      <c r="UIN113" s="0"/>
      <c r="UIO113" s="0"/>
      <c r="UIP113" s="0"/>
      <c r="UIQ113" s="0"/>
      <c r="UIR113" s="0"/>
      <c r="UIS113" s="0"/>
      <c r="UIT113" s="0"/>
      <c r="UIU113" s="0"/>
      <c r="UIV113" s="0"/>
      <c r="UIW113" s="0"/>
      <c r="UIX113" s="0"/>
      <c r="UIY113" s="0"/>
      <c r="UIZ113" s="0"/>
      <c r="UJA113" s="0"/>
      <c r="UJB113" s="0"/>
      <c r="UJC113" s="0"/>
      <c r="UJD113" s="0"/>
      <c r="UJE113" s="0"/>
      <c r="UJF113" s="0"/>
      <c r="UJG113" s="0"/>
      <c r="UJH113" s="0"/>
      <c r="UJI113" s="0"/>
      <c r="UJJ113" s="0"/>
      <c r="UJK113" s="0"/>
      <c r="UJL113" s="0"/>
      <c r="UJM113" s="0"/>
      <c r="UJN113" s="0"/>
      <c r="UJO113" s="0"/>
      <c r="UJP113" s="0"/>
      <c r="UJQ113" s="0"/>
      <c r="UJR113" s="0"/>
      <c r="UJS113" s="0"/>
      <c r="UJT113" s="0"/>
      <c r="UJU113" s="0"/>
      <c r="UJV113" s="0"/>
      <c r="UJW113" s="0"/>
      <c r="UJX113" s="0"/>
      <c r="UJY113" s="0"/>
      <c r="UJZ113" s="0"/>
      <c r="UKA113" s="0"/>
      <c r="UKB113" s="0"/>
      <c r="UKC113" s="0"/>
      <c r="UKD113" s="0"/>
      <c r="UKE113" s="0"/>
      <c r="UKF113" s="0"/>
      <c r="UKG113" s="0"/>
      <c r="UKH113" s="0"/>
      <c r="UKI113" s="0"/>
      <c r="UKJ113" s="0"/>
      <c r="UKK113" s="0"/>
      <c r="UKL113" s="0"/>
      <c r="UKM113" s="0"/>
      <c r="UKN113" s="0"/>
      <c r="UKO113" s="0"/>
      <c r="UKP113" s="0"/>
      <c r="UKQ113" s="0"/>
      <c r="UKR113" s="0"/>
      <c r="UKS113" s="0"/>
      <c r="UKT113" s="0"/>
      <c r="UKU113" s="0"/>
      <c r="UKV113" s="0"/>
      <c r="UKW113" s="0"/>
      <c r="UKX113" s="0"/>
      <c r="UKY113" s="0"/>
      <c r="UKZ113" s="0"/>
      <c r="ULA113" s="0"/>
      <c r="ULB113" s="0"/>
      <c r="ULC113" s="0"/>
      <c r="ULD113" s="0"/>
      <c r="ULE113" s="0"/>
      <c r="ULF113" s="0"/>
      <c r="ULG113" s="0"/>
      <c r="ULH113" s="0"/>
      <c r="ULI113" s="0"/>
      <c r="ULJ113" s="0"/>
      <c r="ULK113" s="0"/>
      <c r="ULL113" s="0"/>
      <c r="ULM113" s="0"/>
      <c r="ULN113" s="0"/>
      <c r="ULO113" s="0"/>
      <c r="ULP113" s="0"/>
      <c r="ULQ113" s="0"/>
      <c r="ULR113" s="0"/>
      <c r="ULS113" s="0"/>
      <c r="ULT113" s="0"/>
      <c r="ULU113" s="0"/>
      <c r="ULV113" s="0"/>
      <c r="ULW113" s="0"/>
      <c r="ULX113" s="0"/>
      <c r="ULY113" s="0"/>
      <c r="ULZ113" s="0"/>
      <c r="UMA113" s="0"/>
      <c r="UMB113" s="0"/>
      <c r="UMC113" s="0"/>
      <c r="UMD113" s="0"/>
      <c r="UME113" s="0"/>
      <c r="UMF113" s="0"/>
      <c r="UMG113" s="0"/>
      <c r="UMH113" s="0"/>
      <c r="UMI113" s="0"/>
      <c r="UMJ113" s="0"/>
      <c r="UMK113" s="0"/>
      <c r="UML113" s="0"/>
      <c r="UMM113" s="0"/>
      <c r="UMN113" s="0"/>
      <c r="UMO113" s="0"/>
      <c r="UMP113" s="0"/>
      <c r="UMQ113" s="0"/>
      <c r="UMR113" s="0"/>
      <c r="UMS113" s="0"/>
      <c r="UMT113" s="0"/>
      <c r="UMU113" s="0"/>
      <c r="UMV113" s="0"/>
      <c r="UMW113" s="0"/>
      <c r="UMX113" s="0"/>
      <c r="UMY113" s="0"/>
      <c r="UMZ113" s="0"/>
      <c r="UNA113" s="0"/>
      <c r="UNB113" s="0"/>
      <c r="UNC113" s="0"/>
      <c r="UND113" s="0"/>
      <c r="UNE113" s="0"/>
      <c r="UNF113" s="0"/>
      <c r="UNG113" s="0"/>
      <c r="UNH113" s="0"/>
      <c r="UNI113" s="0"/>
      <c r="UNJ113" s="0"/>
      <c r="UNK113" s="0"/>
      <c r="UNL113" s="0"/>
      <c r="UNM113" s="0"/>
      <c r="UNN113" s="0"/>
      <c r="UNO113" s="0"/>
      <c r="UNP113" s="0"/>
      <c r="UNQ113" s="0"/>
      <c r="UNR113" s="0"/>
      <c r="UNS113" s="0"/>
      <c r="UNT113" s="0"/>
      <c r="UNU113" s="0"/>
      <c r="UNV113" s="0"/>
      <c r="UNW113" s="0"/>
      <c r="UNX113" s="0"/>
      <c r="UNY113" s="0"/>
      <c r="UNZ113" s="0"/>
      <c r="UOA113" s="0"/>
      <c r="UOB113" s="0"/>
      <c r="UOC113" s="0"/>
      <c r="UOD113" s="0"/>
      <c r="UOE113" s="0"/>
      <c r="UOF113" s="0"/>
      <c r="UOG113" s="0"/>
      <c r="UOH113" s="0"/>
      <c r="UOI113" s="0"/>
      <c r="UOJ113" s="0"/>
      <c r="UOK113" s="0"/>
      <c r="UOL113" s="0"/>
      <c r="UOM113" s="0"/>
      <c r="UON113" s="0"/>
      <c r="UOO113" s="0"/>
      <c r="UOP113" s="0"/>
      <c r="UOQ113" s="0"/>
      <c r="UOR113" s="0"/>
      <c r="UOS113" s="0"/>
      <c r="UOT113" s="0"/>
      <c r="UOU113" s="0"/>
      <c r="UOV113" s="0"/>
      <c r="UOW113" s="0"/>
      <c r="UOX113" s="0"/>
      <c r="UOY113" s="0"/>
      <c r="UOZ113" s="0"/>
      <c r="UPA113" s="0"/>
      <c r="UPB113" s="0"/>
      <c r="UPC113" s="0"/>
      <c r="UPD113" s="0"/>
      <c r="UPE113" s="0"/>
      <c r="UPF113" s="0"/>
      <c r="UPG113" s="0"/>
      <c r="UPH113" s="0"/>
      <c r="UPI113" s="0"/>
      <c r="UPJ113" s="0"/>
      <c r="UPK113" s="0"/>
      <c r="UPL113" s="0"/>
      <c r="UPM113" s="0"/>
      <c r="UPN113" s="0"/>
      <c r="UPO113" s="0"/>
      <c r="UPP113" s="0"/>
      <c r="UPQ113" s="0"/>
      <c r="UPR113" s="0"/>
      <c r="UPS113" s="0"/>
      <c r="UPT113" s="0"/>
      <c r="UPU113" s="0"/>
      <c r="UPV113" s="0"/>
      <c r="UPW113" s="0"/>
      <c r="UPX113" s="0"/>
      <c r="UPY113" s="0"/>
      <c r="UPZ113" s="0"/>
      <c r="UQA113" s="0"/>
      <c r="UQB113" s="0"/>
      <c r="UQC113" s="0"/>
      <c r="UQD113" s="0"/>
      <c r="UQE113" s="0"/>
      <c r="UQF113" s="0"/>
      <c r="UQG113" s="0"/>
      <c r="UQH113" s="0"/>
      <c r="UQI113" s="0"/>
      <c r="UQJ113" s="0"/>
      <c r="UQK113" s="0"/>
      <c r="UQL113" s="0"/>
      <c r="UQM113" s="0"/>
      <c r="UQN113" s="0"/>
      <c r="UQO113" s="0"/>
      <c r="UQP113" s="0"/>
      <c r="UQQ113" s="0"/>
      <c r="UQR113" s="0"/>
      <c r="UQS113" s="0"/>
      <c r="UQT113" s="0"/>
      <c r="UQU113" s="0"/>
      <c r="UQV113" s="0"/>
      <c r="UQW113" s="0"/>
      <c r="UQX113" s="0"/>
      <c r="UQY113" s="0"/>
      <c r="UQZ113" s="0"/>
      <c r="URA113" s="0"/>
      <c r="URB113" s="0"/>
      <c r="URC113" s="0"/>
      <c r="URD113" s="0"/>
      <c r="URE113" s="0"/>
      <c r="URF113" s="0"/>
      <c r="URG113" s="0"/>
      <c r="URH113" s="0"/>
      <c r="URI113" s="0"/>
      <c r="URJ113" s="0"/>
      <c r="URK113" s="0"/>
      <c r="URL113" s="0"/>
      <c r="URM113" s="0"/>
      <c r="URN113" s="0"/>
      <c r="URO113" s="0"/>
      <c r="URP113" s="0"/>
      <c r="URQ113" s="0"/>
      <c r="URR113" s="0"/>
      <c r="URS113" s="0"/>
      <c r="URT113" s="0"/>
      <c r="URU113" s="0"/>
      <c r="URV113" s="0"/>
      <c r="URW113" s="0"/>
      <c r="URX113" s="0"/>
      <c r="URY113" s="0"/>
      <c r="URZ113" s="0"/>
      <c r="USA113" s="0"/>
      <c r="USB113" s="0"/>
      <c r="USC113" s="0"/>
      <c r="USD113" s="0"/>
      <c r="USE113" s="0"/>
      <c r="USF113" s="0"/>
      <c r="USG113" s="0"/>
      <c r="USH113" s="0"/>
      <c r="USI113" s="0"/>
      <c r="USJ113" s="0"/>
      <c r="USK113" s="0"/>
      <c r="USL113" s="0"/>
      <c r="USM113" s="0"/>
      <c r="USN113" s="0"/>
      <c r="USO113" s="0"/>
      <c r="USP113" s="0"/>
      <c r="USQ113" s="0"/>
      <c r="USR113" s="0"/>
      <c r="USS113" s="0"/>
      <c r="UST113" s="0"/>
      <c r="USU113" s="0"/>
      <c r="USV113" s="0"/>
      <c r="USW113" s="0"/>
      <c r="USX113" s="0"/>
      <c r="USY113" s="0"/>
      <c r="USZ113" s="0"/>
      <c r="UTA113" s="0"/>
      <c r="UTB113" s="0"/>
      <c r="UTC113" s="0"/>
      <c r="UTD113" s="0"/>
      <c r="UTE113" s="0"/>
      <c r="UTF113" s="0"/>
      <c r="UTG113" s="0"/>
      <c r="UTH113" s="0"/>
      <c r="UTI113" s="0"/>
      <c r="UTJ113" s="0"/>
      <c r="UTK113" s="0"/>
      <c r="UTL113" s="0"/>
      <c r="UTM113" s="0"/>
      <c r="UTN113" s="0"/>
      <c r="UTO113" s="0"/>
      <c r="UTP113" s="0"/>
      <c r="UTQ113" s="0"/>
      <c r="UTR113" s="0"/>
      <c r="UTS113" s="0"/>
      <c r="UTT113" s="0"/>
      <c r="UTU113" s="0"/>
      <c r="UTV113" s="0"/>
      <c r="UTW113" s="0"/>
      <c r="UTX113" s="0"/>
      <c r="UTY113" s="0"/>
      <c r="UTZ113" s="0"/>
      <c r="UUA113" s="0"/>
      <c r="UUB113" s="0"/>
      <c r="UUC113" s="0"/>
      <c r="UUD113" s="0"/>
      <c r="UUE113" s="0"/>
      <c r="UUF113" s="0"/>
      <c r="UUG113" s="0"/>
      <c r="UUH113" s="0"/>
      <c r="UUI113" s="0"/>
      <c r="UUJ113" s="0"/>
      <c r="UUK113" s="0"/>
      <c r="UUL113" s="0"/>
      <c r="UUM113" s="0"/>
      <c r="UUN113" s="0"/>
      <c r="UUO113" s="0"/>
      <c r="UUP113" s="0"/>
      <c r="UUQ113" s="0"/>
      <c r="UUR113" s="0"/>
      <c r="UUS113" s="0"/>
      <c r="UUT113" s="0"/>
      <c r="UUU113" s="0"/>
      <c r="UUV113" s="0"/>
      <c r="UUW113" s="0"/>
      <c r="UUX113" s="0"/>
      <c r="UUY113" s="0"/>
      <c r="UUZ113" s="0"/>
      <c r="UVA113" s="0"/>
      <c r="UVB113" s="0"/>
      <c r="UVC113" s="0"/>
      <c r="UVD113" s="0"/>
      <c r="UVE113" s="0"/>
      <c r="UVF113" s="0"/>
      <c r="UVG113" s="0"/>
      <c r="UVH113" s="0"/>
      <c r="UVI113" s="0"/>
      <c r="UVJ113" s="0"/>
      <c r="UVK113" s="0"/>
      <c r="UVL113" s="0"/>
      <c r="UVM113" s="0"/>
      <c r="UVN113" s="0"/>
      <c r="UVO113" s="0"/>
      <c r="UVP113" s="0"/>
      <c r="UVQ113" s="0"/>
      <c r="UVR113" s="0"/>
      <c r="UVS113" s="0"/>
      <c r="UVT113" s="0"/>
      <c r="UVU113" s="0"/>
      <c r="UVV113" s="0"/>
      <c r="UVW113" s="0"/>
      <c r="UVX113" s="0"/>
      <c r="UVY113" s="0"/>
      <c r="UVZ113" s="0"/>
      <c r="UWA113" s="0"/>
      <c r="UWB113" s="0"/>
      <c r="UWC113" s="0"/>
      <c r="UWD113" s="0"/>
      <c r="UWE113" s="0"/>
      <c r="UWF113" s="0"/>
      <c r="UWG113" s="0"/>
      <c r="UWH113" s="0"/>
      <c r="UWI113" s="0"/>
      <c r="UWJ113" s="0"/>
      <c r="UWK113" s="0"/>
      <c r="UWL113" s="0"/>
      <c r="UWM113" s="0"/>
      <c r="UWN113" s="0"/>
      <c r="UWO113" s="0"/>
      <c r="UWP113" s="0"/>
      <c r="UWQ113" s="0"/>
      <c r="UWR113" s="0"/>
      <c r="UWS113" s="0"/>
      <c r="UWT113" s="0"/>
      <c r="UWU113" s="0"/>
      <c r="UWV113" s="0"/>
      <c r="UWW113" s="0"/>
      <c r="UWX113" s="0"/>
      <c r="UWY113" s="0"/>
      <c r="UWZ113" s="0"/>
      <c r="UXA113" s="0"/>
      <c r="UXB113" s="0"/>
      <c r="UXC113" s="0"/>
      <c r="UXD113" s="0"/>
      <c r="UXE113" s="0"/>
      <c r="UXF113" s="0"/>
      <c r="UXG113" s="0"/>
      <c r="UXH113" s="0"/>
      <c r="UXI113" s="0"/>
      <c r="UXJ113" s="0"/>
      <c r="UXK113" s="0"/>
      <c r="UXL113" s="0"/>
      <c r="UXM113" s="0"/>
      <c r="UXN113" s="0"/>
      <c r="UXO113" s="0"/>
      <c r="UXP113" s="0"/>
      <c r="UXQ113" s="0"/>
      <c r="UXR113" s="0"/>
      <c r="UXS113" s="0"/>
      <c r="UXT113" s="0"/>
      <c r="UXU113" s="0"/>
      <c r="UXV113" s="0"/>
      <c r="UXW113" s="0"/>
      <c r="UXX113" s="0"/>
      <c r="UXY113" s="0"/>
      <c r="UXZ113" s="0"/>
      <c r="UYA113" s="0"/>
      <c r="UYB113" s="0"/>
      <c r="UYC113" s="0"/>
      <c r="UYD113" s="0"/>
      <c r="UYE113" s="0"/>
      <c r="UYF113" s="0"/>
      <c r="UYG113" s="0"/>
      <c r="UYH113" s="0"/>
      <c r="UYI113" s="0"/>
      <c r="UYJ113" s="0"/>
      <c r="UYK113" s="0"/>
      <c r="UYL113" s="0"/>
      <c r="UYM113" s="0"/>
      <c r="UYN113" s="0"/>
      <c r="UYO113" s="0"/>
      <c r="UYP113" s="0"/>
      <c r="UYQ113" s="0"/>
      <c r="UYR113" s="0"/>
      <c r="UYS113" s="0"/>
      <c r="UYT113" s="0"/>
      <c r="UYU113" s="0"/>
      <c r="UYV113" s="0"/>
      <c r="UYW113" s="0"/>
      <c r="UYX113" s="0"/>
      <c r="UYY113" s="0"/>
      <c r="UYZ113" s="0"/>
      <c r="UZA113" s="0"/>
      <c r="UZB113" s="0"/>
      <c r="UZC113" s="0"/>
      <c r="UZD113" s="0"/>
      <c r="UZE113" s="0"/>
      <c r="UZF113" s="0"/>
      <c r="UZG113" s="0"/>
      <c r="UZH113" s="0"/>
      <c r="UZI113" s="0"/>
      <c r="UZJ113" s="0"/>
      <c r="UZK113" s="0"/>
      <c r="UZL113" s="0"/>
      <c r="UZM113" s="0"/>
      <c r="UZN113" s="0"/>
      <c r="UZO113" s="0"/>
      <c r="UZP113" s="0"/>
      <c r="UZQ113" s="0"/>
      <c r="UZR113" s="0"/>
      <c r="UZS113" s="0"/>
      <c r="UZT113" s="0"/>
      <c r="UZU113" s="0"/>
      <c r="UZV113" s="0"/>
      <c r="UZW113" s="0"/>
      <c r="UZX113" s="0"/>
      <c r="UZY113" s="0"/>
      <c r="UZZ113" s="0"/>
      <c r="VAA113" s="0"/>
      <c r="VAB113" s="0"/>
      <c r="VAC113" s="0"/>
      <c r="VAD113" s="0"/>
      <c r="VAE113" s="0"/>
      <c r="VAF113" s="0"/>
      <c r="VAG113" s="0"/>
      <c r="VAH113" s="0"/>
      <c r="VAI113" s="0"/>
      <c r="VAJ113" s="0"/>
      <c r="VAK113" s="0"/>
      <c r="VAL113" s="0"/>
      <c r="VAM113" s="0"/>
      <c r="VAN113" s="0"/>
      <c r="VAO113" s="0"/>
      <c r="VAP113" s="0"/>
      <c r="VAQ113" s="0"/>
      <c r="VAR113" s="0"/>
      <c r="VAS113" s="0"/>
      <c r="VAT113" s="0"/>
      <c r="VAU113" s="0"/>
      <c r="VAV113" s="0"/>
      <c r="VAW113" s="0"/>
      <c r="VAX113" s="0"/>
      <c r="VAY113" s="0"/>
      <c r="VAZ113" s="0"/>
      <c r="VBA113" s="0"/>
      <c r="VBB113" s="0"/>
      <c r="VBC113" s="0"/>
      <c r="VBD113" s="0"/>
      <c r="VBE113" s="0"/>
      <c r="VBF113" s="0"/>
      <c r="VBG113" s="0"/>
      <c r="VBH113" s="0"/>
      <c r="VBI113" s="0"/>
      <c r="VBJ113" s="0"/>
      <c r="VBK113" s="0"/>
      <c r="VBL113" s="0"/>
      <c r="VBM113" s="0"/>
      <c r="VBN113" s="0"/>
      <c r="VBO113" s="0"/>
      <c r="VBP113" s="0"/>
      <c r="VBQ113" s="0"/>
      <c r="VBR113" s="0"/>
      <c r="VBS113" s="0"/>
      <c r="VBT113" s="0"/>
      <c r="VBU113" s="0"/>
      <c r="VBV113" s="0"/>
      <c r="VBW113" s="0"/>
      <c r="VBX113" s="0"/>
      <c r="VBY113" s="0"/>
      <c r="VBZ113" s="0"/>
      <c r="VCA113" s="0"/>
      <c r="VCB113" s="0"/>
      <c r="VCC113" s="0"/>
      <c r="VCD113" s="0"/>
      <c r="VCE113" s="0"/>
      <c r="VCF113" s="0"/>
      <c r="VCG113" s="0"/>
      <c r="VCH113" s="0"/>
      <c r="VCI113" s="0"/>
      <c r="VCJ113" s="0"/>
      <c r="VCK113" s="0"/>
      <c r="VCL113" s="0"/>
      <c r="VCM113" s="0"/>
      <c r="VCN113" s="0"/>
      <c r="VCO113" s="0"/>
      <c r="VCP113" s="0"/>
      <c r="VCQ113" s="0"/>
      <c r="VCR113" s="0"/>
      <c r="VCS113" s="0"/>
      <c r="VCT113" s="0"/>
      <c r="VCU113" s="0"/>
      <c r="VCV113" s="0"/>
      <c r="VCW113" s="0"/>
      <c r="VCX113" s="0"/>
      <c r="VCY113" s="0"/>
      <c r="VCZ113" s="0"/>
      <c r="VDA113" s="0"/>
      <c r="VDB113" s="0"/>
      <c r="VDC113" s="0"/>
      <c r="VDD113" s="0"/>
      <c r="VDE113" s="0"/>
      <c r="VDF113" s="0"/>
      <c r="VDG113" s="0"/>
      <c r="VDH113" s="0"/>
      <c r="VDI113" s="0"/>
      <c r="VDJ113" s="0"/>
      <c r="VDK113" s="0"/>
      <c r="VDL113" s="0"/>
      <c r="VDM113" s="0"/>
      <c r="VDN113" s="0"/>
      <c r="VDO113" s="0"/>
      <c r="VDP113" s="0"/>
      <c r="VDQ113" s="0"/>
      <c r="VDR113" s="0"/>
      <c r="VDS113" s="0"/>
      <c r="VDT113" s="0"/>
      <c r="VDU113" s="0"/>
      <c r="VDV113" s="0"/>
      <c r="VDW113" s="0"/>
      <c r="VDX113" s="0"/>
      <c r="VDY113" s="0"/>
      <c r="VDZ113" s="0"/>
      <c r="VEA113" s="0"/>
      <c r="VEB113" s="0"/>
      <c r="VEC113" s="0"/>
      <c r="VED113" s="0"/>
      <c r="VEE113" s="0"/>
      <c r="VEF113" s="0"/>
      <c r="VEG113" s="0"/>
      <c r="VEH113" s="0"/>
      <c r="VEI113" s="0"/>
      <c r="VEJ113" s="0"/>
      <c r="VEK113" s="0"/>
      <c r="VEL113" s="0"/>
      <c r="VEM113" s="0"/>
      <c r="VEN113" s="0"/>
      <c r="VEO113" s="0"/>
      <c r="VEP113" s="0"/>
      <c r="VEQ113" s="0"/>
      <c r="VER113" s="0"/>
      <c r="VES113" s="0"/>
      <c r="VET113" s="0"/>
      <c r="VEU113" s="0"/>
      <c r="VEV113" s="0"/>
      <c r="VEW113" s="0"/>
      <c r="VEX113" s="0"/>
      <c r="VEY113" s="0"/>
      <c r="VEZ113" s="0"/>
      <c r="VFA113" s="0"/>
      <c r="VFB113" s="0"/>
      <c r="VFC113" s="0"/>
      <c r="VFD113" s="0"/>
      <c r="VFE113" s="0"/>
      <c r="VFF113" s="0"/>
      <c r="VFG113" s="0"/>
      <c r="VFH113" s="0"/>
      <c r="VFI113" s="0"/>
      <c r="VFJ113" s="0"/>
      <c r="VFK113" s="0"/>
      <c r="VFL113" s="0"/>
      <c r="VFM113" s="0"/>
      <c r="VFN113" s="0"/>
      <c r="VFO113" s="0"/>
      <c r="VFP113" s="0"/>
      <c r="VFQ113" s="0"/>
      <c r="VFR113" s="0"/>
      <c r="VFS113" s="0"/>
      <c r="VFT113" s="0"/>
      <c r="VFU113" s="0"/>
      <c r="VFV113" s="0"/>
      <c r="VFW113" s="0"/>
      <c r="VFX113" s="0"/>
      <c r="VFY113" s="0"/>
      <c r="VFZ113" s="0"/>
      <c r="VGA113" s="0"/>
      <c r="VGB113" s="0"/>
      <c r="VGC113" s="0"/>
      <c r="VGD113" s="0"/>
      <c r="VGE113" s="0"/>
      <c r="VGF113" s="0"/>
      <c r="VGG113" s="0"/>
      <c r="VGH113" s="0"/>
      <c r="VGI113" s="0"/>
      <c r="VGJ113" s="0"/>
      <c r="VGK113" s="0"/>
      <c r="VGL113" s="0"/>
      <c r="VGM113" s="0"/>
      <c r="VGN113" s="0"/>
      <c r="VGO113" s="0"/>
      <c r="VGP113" s="0"/>
      <c r="VGQ113" s="0"/>
      <c r="VGR113" s="0"/>
      <c r="VGS113" s="0"/>
      <c r="VGT113" s="0"/>
      <c r="VGU113" s="0"/>
      <c r="VGV113" s="0"/>
      <c r="VGW113" s="0"/>
      <c r="VGX113" s="0"/>
      <c r="VGY113" s="0"/>
      <c r="VGZ113" s="0"/>
      <c r="VHA113" s="0"/>
      <c r="VHB113" s="0"/>
      <c r="VHC113" s="0"/>
      <c r="VHD113" s="0"/>
      <c r="VHE113" s="0"/>
      <c r="VHF113" s="0"/>
      <c r="VHG113" s="0"/>
      <c r="VHH113" s="0"/>
      <c r="VHI113" s="0"/>
      <c r="VHJ113" s="0"/>
      <c r="VHK113" s="0"/>
      <c r="VHL113" s="0"/>
      <c r="VHM113" s="0"/>
      <c r="VHN113" s="0"/>
      <c r="VHO113" s="0"/>
      <c r="VHP113" s="0"/>
      <c r="VHQ113" s="0"/>
      <c r="VHR113" s="0"/>
      <c r="VHS113" s="0"/>
      <c r="VHT113" s="0"/>
      <c r="VHU113" s="0"/>
      <c r="VHV113" s="0"/>
      <c r="VHW113" s="0"/>
      <c r="VHX113" s="0"/>
      <c r="VHY113" s="0"/>
      <c r="VHZ113" s="0"/>
      <c r="VIA113" s="0"/>
      <c r="VIB113" s="0"/>
      <c r="VIC113" s="0"/>
      <c r="VID113" s="0"/>
      <c r="VIE113" s="0"/>
      <c r="VIF113" s="0"/>
      <c r="VIG113" s="0"/>
      <c r="VIH113" s="0"/>
      <c r="VII113" s="0"/>
      <c r="VIJ113" s="0"/>
      <c r="VIK113" s="0"/>
      <c r="VIL113" s="0"/>
      <c r="VIM113" s="0"/>
      <c r="VIN113" s="0"/>
      <c r="VIO113" s="0"/>
      <c r="VIP113" s="0"/>
      <c r="VIQ113" s="0"/>
      <c r="VIR113" s="0"/>
      <c r="VIS113" s="0"/>
      <c r="VIT113" s="0"/>
      <c r="VIU113" s="0"/>
      <c r="VIV113" s="0"/>
      <c r="VIW113" s="0"/>
      <c r="VIX113" s="0"/>
      <c r="VIY113" s="0"/>
      <c r="VIZ113" s="0"/>
      <c r="VJA113" s="0"/>
      <c r="VJB113" s="0"/>
      <c r="VJC113" s="0"/>
      <c r="VJD113" s="0"/>
      <c r="VJE113" s="0"/>
      <c r="VJF113" s="0"/>
      <c r="VJG113" s="0"/>
      <c r="VJH113" s="0"/>
      <c r="VJI113" s="0"/>
      <c r="VJJ113" s="0"/>
      <c r="VJK113" s="0"/>
      <c r="VJL113" s="0"/>
      <c r="VJM113" s="0"/>
      <c r="VJN113" s="0"/>
      <c r="VJO113" s="0"/>
      <c r="VJP113" s="0"/>
      <c r="VJQ113" s="0"/>
      <c r="VJR113" s="0"/>
      <c r="VJS113" s="0"/>
      <c r="VJT113" s="0"/>
      <c r="VJU113" s="0"/>
      <c r="VJV113" s="0"/>
      <c r="VJW113" s="0"/>
      <c r="VJX113" s="0"/>
      <c r="VJY113" s="0"/>
      <c r="VJZ113" s="0"/>
      <c r="VKA113" s="0"/>
      <c r="VKB113" s="0"/>
      <c r="VKC113" s="0"/>
      <c r="VKD113" s="0"/>
      <c r="VKE113" s="0"/>
      <c r="VKF113" s="0"/>
      <c r="VKG113" s="0"/>
      <c r="VKH113" s="0"/>
      <c r="VKI113" s="0"/>
      <c r="VKJ113" s="0"/>
      <c r="VKK113" s="0"/>
      <c r="VKL113" s="0"/>
      <c r="VKM113" s="0"/>
      <c r="VKN113" s="0"/>
      <c r="VKO113" s="0"/>
      <c r="VKP113" s="0"/>
      <c r="VKQ113" s="0"/>
      <c r="VKR113" s="0"/>
      <c r="VKS113" s="0"/>
      <c r="VKT113" s="0"/>
      <c r="VKU113" s="0"/>
      <c r="VKV113" s="0"/>
      <c r="VKW113" s="0"/>
      <c r="VKX113" s="0"/>
      <c r="VKY113" s="0"/>
      <c r="VKZ113" s="0"/>
      <c r="VLA113" s="0"/>
      <c r="VLB113" s="0"/>
      <c r="VLC113" s="0"/>
      <c r="VLD113" s="0"/>
      <c r="VLE113" s="0"/>
      <c r="VLF113" s="0"/>
      <c r="VLG113" s="0"/>
      <c r="VLH113" s="0"/>
      <c r="VLI113" s="0"/>
      <c r="VLJ113" s="0"/>
      <c r="VLK113" s="0"/>
      <c r="VLL113" s="0"/>
      <c r="VLM113" s="0"/>
      <c r="VLN113" s="0"/>
      <c r="VLO113" s="0"/>
      <c r="VLP113" s="0"/>
      <c r="VLQ113" s="0"/>
      <c r="VLR113" s="0"/>
      <c r="VLS113" s="0"/>
      <c r="VLT113" s="0"/>
      <c r="VLU113" s="0"/>
      <c r="VLV113" s="0"/>
      <c r="VLW113" s="0"/>
      <c r="VLX113" s="0"/>
      <c r="VLY113" s="0"/>
      <c r="VLZ113" s="0"/>
      <c r="VMA113" s="0"/>
      <c r="VMB113" s="0"/>
      <c r="VMC113" s="0"/>
      <c r="VMD113" s="0"/>
      <c r="VME113" s="0"/>
      <c r="VMF113" s="0"/>
      <c r="VMG113" s="0"/>
      <c r="VMH113" s="0"/>
      <c r="VMI113" s="0"/>
      <c r="VMJ113" s="0"/>
      <c r="VMK113" s="0"/>
      <c r="VML113" s="0"/>
      <c r="VMM113" s="0"/>
      <c r="VMN113" s="0"/>
      <c r="VMO113" s="0"/>
      <c r="VMP113" s="0"/>
      <c r="VMQ113" s="0"/>
      <c r="VMR113" s="0"/>
      <c r="VMS113" s="0"/>
      <c r="VMT113" s="0"/>
      <c r="VMU113" s="0"/>
      <c r="VMV113" s="0"/>
      <c r="VMW113" s="0"/>
      <c r="VMX113" s="0"/>
      <c r="VMY113" s="0"/>
      <c r="VMZ113" s="0"/>
      <c r="VNA113" s="0"/>
      <c r="VNB113" s="0"/>
      <c r="VNC113" s="0"/>
      <c r="VND113" s="0"/>
      <c r="VNE113" s="0"/>
      <c r="VNF113" s="0"/>
      <c r="VNG113" s="0"/>
      <c r="VNH113" s="0"/>
      <c r="VNI113" s="0"/>
      <c r="VNJ113" s="0"/>
      <c r="VNK113" s="0"/>
      <c r="VNL113" s="0"/>
      <c r="VNM113" s="0"/>
      <c r="VNN113" s="0"/>
      <c r="VNO113" s="0"/>
      <c r="VNP113" s="0"/>
      <c r="VNQ113" s="0"/>
      <c r="VNR113" s="0"/>
      <c r="VNS113" s="0"/>
      <c r="VNT113" s="0"/>
      <c r="VNU113" s="0"/>
      <c r="VNV113" s="0"/>
      <c r="VNW113" s="0"/>
      <c r="VNX113" s="0"/>
      <c r="VNY113" s="0"/>
      <c r="VNZ113" s="0"/>
      <c r="VOA113" s="0"/>
      <c r="VOB113" s="0"/>
      <c r="VOC113" s="0"/>
      <c r="VOD113" s="0"/>
      <c r="VOE113" s="0"/>
      <c r="VOF113" s="0"/>
      <c r="VOG113" s="0"/>
      <c r="VOH113" s="0"/>
      <c r="VOI113" s="0"/>
      <c r="VOJ113" s="0"/>
      <c r="VOK113" s="0"/>
      <c r="VOL113" s="0"/>
      <c r="VOM113" s="0"/>
      <c r="VON113" s="0"/>
      <c r="VOO113" s="0"/>
      <c r="VOP113" s="0"/>
      <c r="VOQ113" s="0"/>
      <c r="VOR113" s="0"/>
      <c r="VOS113" s="0"/>
      <c r="VOT113" s="0"/>
      <c r="VOU113" s="0"/>
      <c r="VOV113" s="0"/>
      <c r="VOW113" s="0"/>
      <c r="VOX113" s="0"/>
      <c r="VOY113" s="0"/>
      <c r="VOZ113" s="0"/>
      <c r="VPA113" s="0"/>
      <c r="VPB113" s="0"/>
      <c r="VPC113" s="0"/>
      <c r="VPD113" s="0"/>
      <c r="VPE113" s="0"/>
      <c r="VPF113" s="0"/>
      <c r="VPG113" s="0"/>
      <c r="VPH113" s="0"/>
      <c r="VPI113" s="0"/>
      <c r="VPJ113" s="0"/>
      <c r="VPK113" s="0"/>
      <c r="VPL113" s="0"/>
      <c r="VPM113" s="0"/>
      <c r="VPN113" s="0"/>
      <c r="VPO113" s="0"/>
      <c r="VPP113" s="0"/>
      <c r="VPQ113" s="0"/>
      <c r="VPR113" s="0"/>
      <c r="VPS113" s="0"/>
      <c r="VPT113" s="0"/>
      <c r="VPU113" s="0"/>
      <c r="VPV113" s="0"/>
      <c r="VPW113" s="0"/>
      <c r="VPX113" s="0"/>
      <c r="VPY113" s="0"/>
      <c r="VPZ113" s="0"/>
      <c r="VQA113" s="0"/>
      <c r="VQB113" s="0"/>
      <c r="VQC113" s="0"/>
      <c r="VQD113" s="0"/>
      <c r="VQE113" s="0"/>
      <c r="VQF113" s="0"/>
      <c r="VQG113" s="0"/>
      <c r="VQH113" s="0"/>
      <c r="VQI113" s="0"/>
      <c r="VQJ113" s="0"/>
      <c r="VQK113" s="0"/>
      <c r="VQL113" s="0"/>
      <c r="VQM113" s="0"/>
      <c r="VQN113" s="0"/>
      <c r="VQO113" s="0"/>
      <c r="VQP113" s="0"/>
      <c r="VQQ113" s="0"/>
      <c r="VQR113" s="0"/>
      <c r="VQS113" s="0"/>
      <c r="VQT113" s="0"/>
      <c r="VQU113" s="0"/>
      <c r="VQV113" s="0"/>
      <c r="VQW113" s="0"/>
      <c r="VQX113" s="0"/>
      <c r="VQY113" s="0"/>
      <c r="VQZ113" s="0"/>
      <c r="VRA113" s="0"/>
      <c r="VRB113" s="0"/>
      <c r="VRC113" s="0"/>
      <c r="VRD113" s="0"/>
      <c r="VRE113" s="0"/>
      <c r="VRF113" s="0"/>
      <c r="VRG113" s="0"/>
      <c r="VRH113" s="0"/>
      <c r="VRI113" s="0"/>
      <c r="VRJ113" s="0"/>
      <c r="VRK113" s="0"/>
      <c r="VRL113" s="0"/>
      <c r="VRM113" s="0"/>
      <c r="VRN113" s="0"/>
      <c r="VRO113" s="0"/>
      <c r="VRP113" s="0"/>
      <c r="VRQ113" s="0"/>
      <c r="VRR113" s="0"/>
      <c r="VRS113" s="0"/>
      <c r="VRT113" s="0"/>
      <c r="VRU113" s="0"/>
      <c r="VRV113" s="0"/>
      <c r="VRW113" s="0"/>
      <c r="VRX113" s="0"/>
      <c r="VRY113" s="0"/>
      <c r="VRZ113" s="0"/>
      <c r="VSA113" s="0"/>
      <c r="VSB113" s="0"/>
      <c r="VSC113" s="0"/>
      <c r="VSD113" s="0"/>
      <c r="VSE113" s="0"/>
      <c r="VSF113" s="0"/>
      <c r="VSG113" s="0"/>
      <c r="VSH113" s="0"/>
      <c r="VSI113" s="0"/>
      <c r="VSJ113" s="0"/>
      <c r="VSK113" s="0"/>
      <c r="VSL113" s="0"/>
      <c r="VSM113" s="0"/>
      <c r="VSN113" s="0"/>
      <c r="VSO113" s="0"/>
      <c r="VSP113" s="0"/>
      <c r="VSQ113" s="0"/>
      <c r="VSR113" s="0"/>
      <c r="VSS113" s="0"/>
      <c r="VST113" s="0"/>
      <c r="VSU113" s="0"/>
      <c r="VSV113" s="0"/>
      <c r="VSW113" s="0"/>
      <c r="VSX113" s="0"/>
      <c r="VSY113" s="0"/>
      <c r="VSZ113" s="0"/>
      <c r="VTA113" s="0"/>
      <c r="VTB113" s="0"/>
      <c r="VTC113" s="0"/>
      <c r="VTD113" s="0"/>
      <c r="VTE113" s="0"/>
      <c r="VTF113" s="0"/>
      <c r="VTG113" s="0"/>
      <c r="VTH113" s="0"/>
      <c r="VTI113" s="0"/>
      <c r="VTJ113" s="0"/>
      <c r="VTK113" s="0"/>
      <c r="VTL113" s="0"/>
      <c r="VTM113" s="0"/>
      <c r="VTN113" s="0"/>
      <c r="VTO113" s="0"/>
      <c r="VTP113" s="0"/>
      <c r="VTQ113" s="0"/>
      <c r="VTR113" s="0"/>
      <c r="VTS113" s="0"/>
      <c r="VTT113" s="0"/>
      <c r="VTU113" s="0"/>
      <c r="VTV113" s="0"/>
      <c r="VTW113" s="0"/>
      <c r="VTX113" s="0"/>
      <c r="VTY113" s="0"/>
      <c r="VTZ113" s="0"/>
      <c r="VUA113" s="0"/>
      <c r="VUB113" s="0"/>
      <c r="VUC113" s="0"/>
      <c r="VUD113" s="0"/>
      <c r="VUE113" s="0"/>
      <c r="VUF113" s="0"/>
      <c r="VUG113" s="0"/>
      <c r="VUH113" s="0"/>
      <c r="VUI113" s="0"/>
      <c r="VUJ113" s="0"/>
      <c r="VUK113" s="0"/>
      <c r="VUL113" s="0"/>
      <c r="VUM113" s="0"/>
      <c r="VUN113" s="0"/>
      <c r="VUO113" s="0"/>
      <c r="VUP113" s="0"/>
      <c r="VUQ113" s="0"/>
      <c r="VUR113" s="0"/>
      <c r="VUS113" s="0"/>
      <c r="VUT113" s="0"/>
      <c r="VUU113" s="0"/>
      <c r="VUV113" s="0"/>
      <c r="VUW113" s="0"/>
      <c r="VUX113" s="0"/>
      <c r="VUY113" s="0"/>
      <c r="VUZ113" s="0"/>
      <c r="VVA113" s="0"/>
      <c r="VVB113" s="0"/>
      <c r="VVC113" s="0"/>
      <c r="VVD113" s="0"/>
      <c r="VVE113" s="0"/>
      <c r="VVF113" s="0"/>
      <c r="VVG113" s="0"/>
      <c r="VVH113" s="0"/>
      <c r="VVI113" s="0"/>
      <c r="VVJ113" s="0"/>
      <c r="VVK113" s="0"/>
      <c r="VVL113" s="0"/>
      <c r="VVM113" s="0"/>
      <c r="VVN113" s="0"/>
      <c r="VVO113" s="0"/>
      <c r="VVP113" s="0"/>
      <c r="VVQ113" s="0"/>
      <c r="VVR113" s="0"/>
      <c r="VVS113" s="0"/>
      <c r="VVT113" s="0"/>
      <c r="VVU113" s="0"/>
      <c r="VVV113" s="0"/>
      <c r="VVW113" s="0"/>
      <c r="VVX113" s="0"/>
      <c r="VVY113" s="0"/>
      <c r="VVZ113" s="0"/>
      <c r="VWA113" s="0"/>
      <c r="VWB113" s="0"/>
      <c r="VWC113" s="0"/>
      <c r="VWD113" s="0"/>
      <c r="VWE113" s="0"/>
      <c r="VWF113" s="0"/>
      <c r="VWG113" s="0"/>
      <c r="VWH113" s="0"/>
      <c r="VWI113" s="0"/>
      <c r="VWJ113" s="0"/>
      <c r="VWK113" s="0"/>
      <c r="VWL113" s="0"/>
      <c r="VWM113" s="0"/>
      <c r="VWN113" s="0"/>
      <c r="VWO113" s="0"/>
      <c r="VWP113" s="0"/>
      <c r="VWQ113" s="0"/>
      <c r="VWR113" s="0"/>
      <c r="VWS113" s="0"/>
      <c r="VWT113" s="0"/>
      <c r="VWU113" s="0"/>
      <c r="VWV113" s="0"/>
      <c r="VWW113" s="0"/>
      <c r="VWX113" s="0"/>
      <c r="VWY113" s="0"/>
      <c r="VWZ113" s="0"/>
      <c r="VXA113" s="0"/>
      <c r="VXB113" s="0"/>
      <c r="VXC113" s="0"/>
      <c r="VXD113" s="0"/>
      <c r="VXE113" s="0"/>
      <c r="VXF113" s="0"/>
      <c r="VXG113" s="0"/>
      <c r="VXH113" s="0"/>
      <c r="VXI113" s="0"/>
      <c r="VXJ113" s="0"/>
      <c r="VXK113" s="0"/>
      <c r="VXL113" s="0"/>
      <c r="VXM113" s="0"/>
      <c r="VXN113" s="0"/>
      <c r="VXO113" s="0"/>
      <c r="VXP113" s="0"/>
      <c r="VXQ113" s="0"/>
      <c r="VXR113" s="0"/>
      <c r="VXS113" s="0"/>
      <c r="VXT113" s="0"/>
      <c r="VXU113" s="0"/>
      <c r="VXV113" s="0"/>
      <c r="VXW113" s="0"/>
      <c r="VXX113" s="0"/>
      <c r="VXY113" s="0"/>
      <c r="VXZ113" s="0"/>
      <c r="VYA113" s="0"/>
      <c r="VYB113" s="0"/>
      <c r="VYC113" s="0"/>
      <c r="VYD113" s="0"/>
      <c r="VYE113" s="0"/>
      <c r="VYF113" s="0"/>
      <c r="VYG113" s="0"/>
      <c r="VYH113" s="0"/>
      <c r="VYI113" s="0"/>
      <c r="VYJ113" s="0"/>
      <c r="VYK113" s="0"/>
      <c r="VYL113" s="0"/>
      <c r="VYM113" s="0"/>
      <c r="VYN113" s="0"/>
      <c r="VYO113" s="0"/>
      <c r="VYP113" s="0"/>
      <c r="VYQ113" s="0"/>
      <c r="VYR113" s="0"/>
      <c r="VYS113" s="0"/>
      <c r="VYT113" s="0"/>
      <c r="VYU113" s="0"/>
      <c r="VYV113" s="0"/>
      <c r="VYW113" s="0"/>
      <c r="VYX113" s="0"/>
      <c r="VYY113" s="0"/>
      <c r="VYZ113" s="0"/>
      <c r="VZA113" s="0"/>
      <c r="VZB113" s="0"/>
      <c r="VZC113" s="0"/>
      <c r="VZD113" s="0"/>
      <c r="VZE113" s="0"/>
      <c r="VZF113" s="0"/>
      <c r="VZG113" s="0"/>
      <c r="VZH113" s="0"/>
      <c r="VZI113" s="0"/>
      <c r="VZJ113" s="0"/>
      <c r="VZK113" s="0"/>
      <c r="VZL113" s="0"/>
      <c r="VZM113" s="0"/>
      <c r="VZN113" s="0"/>
      <c r="VZO113" s="0"/>
      <c r="VZP113" s="0"/>
      <c r="VZQ113" s="0"/>
      <c r="VZR113" s="0"/>
      <c r="VZS113" s="0"/>
      <c r="VZT113" s="0"/>
      <c r="VZU113" s="0"/>
      <c r="VZV113" s="0"/>
      <c r="VZW113" s="0"/>
      <c r="VZX113" s="0"/>
      <c r="VZY113" s="0"/>
      <c r="VZZ113" s="0"/>
      <c r="WAA113" s="0"/>
      <c r="WAB113" s="0"/>
      <c r="WAC113" s="0"/>
      <c r="WAD113" s="0"/>
      <c r="WAE113" s="0"/>
      <c r="WAF113" s="0"/>
      <c r="WAG113" s="0"/>
      <c r="WAH113" s="0"/>
      <c r="WAI113" s="0"/>
      <c r="WAJ113" s="0"/>
      <c r="WAK113" s="0"/>
      <c r="WAL113" s="0"/>
      <c r="WAM113" s="0"/>
      <c r="WAN113" s="0"/>
      <c r="WAO113" s="0"/>
      <c r="WAP113" s="0"/>
      <c r="WAQ113" s="0"/>
      <c r="WAR113" s="0"/>
      <c r="WAS113" s="0"/>
      <c r="WAT113" s="0"/>
      <c r="WAU113" s="0"/>
      <c r="WAV113" s="0"/>
      <c r="WAW113" s="0"/>
      <c r="WAX113" s="0"/>
      <c r="WAY113" s="0"/>
      <c r="WAZ113" s="0"/>
      <c r="WBA113" s="0"/>
      <c r="WBB113" s="0"/>
      <c r="WBC113" s="0"/>
      <c r="WBD113" s="0"/>
      <c r="WBE113" s="0"/>
      <c r="WBF113" s="0"/>
      <c r="WBG113" s="0"/>
      <c r="WBH113" s="0"/>
      <c r="WBI113" s="0"/>
      <c r="WBJ113" s="0"/>
      <c r="WBK113" s="0"/>
      <c r="WBL113" s="0"/>
      <c r="WBM113" s="0"/>
      <c r="WBN113" s="0"/>
      <c r="WBO113" s="0"/>
      <c r="WBP113" s="0"/>
      <c r="WBQ113" s="0"/>
      <c r="WBR113" s="0"/>
      <c r="WBS113" s="0"/>
      <c r="WBT113" s="0"/>
      <c r="WBU113" s="0"/>
      <c r="WBV113" s="0"/>
      <c r="WBW113" s="0"/>
      <c r="WBX113" s="0"/>
      <c r="WBY113" s="0"/>
      <c r="WBZ113" s="0"/>
      <c r="WCA113" s="0"/>
      <c r="WCB113" s="0"/>
      <c r="WCC113" s="0"/>
      <c r="WCD113" s="0"/>
      <c r="WCE113" s="0"/>
      <c r="WCF113" s="0"/>
      <c r="WCG113" s="0"/>
      <c r="WCH113" s="0"/>
      <c r="WCI113" s="0"/>
      <c r="WCJ113" s="0"/>
      <c r="WCK113" s="0"/>
      <c r="WCL113" s="0"/>
      <c r="WCM113" s="0"/>
      <c r="WCN113" s="0"/>
      <c r="WCO113" s="0"/>
      <c r="WCP113" s="0"/>
      <c r="WCQ113" s="0"/>
      <c r="WCR113" s="0"/>
      <c r="WCS113" s="0"/>
      <c r="WCT113" s="0"/>
      <c r="WCU113" s="0"/>
      <c r="WCV113" s="0"/>
      <c r="WCW113" s="0"/>
      <c r="WCX113" s="0"/>
      <c r="WCY113" s="0"/>
      <c r="WCZ113" s="0"/>
      <c r="WDA113" s="0"/>
      <c r="WDB113" s="0"/>
      <c r="WDC113" s="0"/>
      <c r="WDD113" s="0"/>
      <c r="WDE113" s="0"/>
      <c r="WDF113" s="0"/>
      <c r="WDG113" s="0"/>
      <c r="WDH113" s="0"/>
      <c r="WDI113" s="0"/>
      <c r="WDJ113" s="0"/>
      <c r="WDK113" s="0"/>
      <c r="WDL113" s="0"/>
      <c r="WDM113" s="0"/>
      <c r="WDN113" s="0"/>
      <c r="WDO113" s="0"/>
      <c r="WDP113" s="0"/>
      <c r="WDQ113" s="0"/>
      <c r="WDR113" s="0"/>
      <c r="WDS113" s="0"/>
      <c r="WDT113" s="0"/>
      <c r="WDU113" s="0"/>
      <c r="WDV113" s="0"/>
      <c r="WDW113" s="0"/>
      <c r="WDX113" s="0"/>
      <c r="WDY113" s="0"/>
      <c r="WDZ113" s="0"/>
      <c r="WEA113" s="0"/>
      <c r="WEB113" s="0"/>
      <c r="WEC113" s="0"/>
      <c r="WED113" s="0"/>
      <c r="WEE113" s="0"/>
      <c r="WEF113" s="0"/>
      <c r="WEG113" s="0"/>
      <c r="WEH113" s="0"/>
      <c r="WEI113" s="0"/>
      <c r="WEJ113" s="0"/>
      <c r="WEK113" s="0"/>
      <c r="WEL113" s="0"/>
      <c r="WEM113" s="0"/>
      <c r="WEN113" s="0"/>
      <c r="WEO113" s="0"/>
      <c r="WEP113" s="0"/>
      <c r="WEQ113" s="0"/>
      <c r="WER113" s="0"/>
      <c r="WES113" s="0"/>
      <c r="WET113" s="0"/>
      <c r="WEU113" s="0"/>
      <c r="WEV113" s="0"/>
      <c r="WEW113" s="0"/>
      <c r="WEX113" s="0"/>
      <c r="WEY113" s="0"/>
      <c r="WEZ113" s="0"/>
      <c r="WFA113" s="0"/>
      <c r="WFB113" s="0"/>
      <c r="WFC113" s="0"/>
      <c r="WFD113" s="0"/>
      <c r="WFE113" s="0"/>
      <c r="WFF113" s="0"/>
      <c r="WFG113" s="0"/>
      <c r="WFH113" s="0"/>
      <c r="WFI113" s="0"/>
      <c r="WFJ113" s="0"/>
      <c r="WFK113" s="0"/>
      <c r="WFL113" s="0"/>
      <c r="WFM113" s="0"/>
      <c r="WFN113" s="0"/>
      <c r="WFO113" s="0"/>
      <c r="WFP113" s="0"/>
      <c r="WFQ113" s="0"/>
      <c r="WFR113" s="0"/>
      <c r="WFS113" s="0"/>
      <c r="WFT113" s="0"/>
      <c r="WFU113" s="0"/>
      <c r="WFV113" s="0"/>
      <c r="WFW113" s="0"/>
      <c r="WFX113" s="0"/>
      <c r="WFY113" s="0"/>
      <c r="WFZ113" s="0"/>
      <c r="WGA113" s="0"/>
      <c r="WGB113" s="0"/>
      <c r="WGC113" s="0"/>
      <c r="WGD113" s="0"/>
      <c r="WGE113" s="0"/>
      <c r="WGF113" s="0"/>
      <c r="WGG113" s="0"/>
      <c r="WGH113" s="0"/>
      <c r="WGI113" s="0"/>
      <c r="WGJ113" s="0"/>
      <c r="WGK113" s="0"/>
      <c r="WGL113" s="0"/>
      <c r="WGM113" s="0"/>
      <c r="WGN113" s="0"/>
      <c r="WGO113" s="0"/>
      <c r="WGP113" s="0"/>
      <c r="WGQ113" s="0"/>
      <c r="WGR113" s="0"/>
      <c r="WGS113" s="0"/>
      <c r="WGT113" s="0"/>
      <c r="WGU113" s="0"/>
      <c r="WGV113" s="0"/>
      <c r="WGW113" s="0"/>
      <c r="WGX113" s="0"/>
      <c r="WGY113" s="0"/>
      <c r="WGZ113" s="0"/>
      <c r="WHA113" s="0"/>
      <c r="WHB113" s="0"/>
      <c r="WHC113" s="0"/>
      <c r="WHD113" s="0"/>
      <c r="WHE113" s="0"/>
      <c r="WHF113" s="0"/>
      <c r="WHG113" s="0"/>
      <c r="WHH113" s="0"/>
      <c r="WHI113" s="0"/>
      <c r="WHJ113" s="0"/>
      <c r="WHK113" s="0"/>
      <c r="WHL113" s="0"/>
      <c r="WHM113" s="0"/>
      <c r="WHN113" s="0"/>
      <c r="WHO113" s="0"/>
      <c r="WHP113" s="0"/>
      <c r="WHQ113" s="0"/>
      <c r="WHR113" s="0"/>
      <c r="WHS113" s="0"/>
      <c r="WHT113" s="0"/>
      <c r="WHU113" s="0"/>
      <c r="WHV113" s="0"/>
      <c r="WHW113" s="0"/>
      <c r="WHX113" s="0"/>
      <c r="WHY113" s="0"/>
      <c r="WHZ113" s="0"/>
      <c r="WIA113" s="0"/>
      <c r="WIB113" s="0"/>
      <c r="WIC113" s="0"/>
      <c r="WID113" s="0"/>
      <c r="WIE113" s="0"/>
      <c r="WIF113" s="0"/>
      <c r="WIG113" s="0"/>
      <c r="WIH113" s="0"/>
      <c r="WII113" s="0"/>
      <c r="WIJ113" s="0"/>
      <c r="WIK113" s="0"/>
      <c r="WIL113" s="0"/>
      <c r="WIM113" s="0"/>
      <c r="WIN113" s="0"/>
      <c r="WIO113" s="0"/>
      <c r="WIP113" s="0"/>
      <c r="WIQ113" s="0"/>
      <c r="WIR113" s="0"/>
      <c r="WIS113" s="0"/>
      <c r="WIT113" s="0"/>
      <c r="WIU113" s="0"/>
      <c r="WIV113" s="0"/>
      <c r="WIW113" s="0"/>
      <c r="WIX113" s="0"/>
      <c r="WIY113" s="0"/>
      <c r="WIZ113" s="0"/>
      <c r="WJA113" s="0"/>
      <c r="WJB113" s="0"/>
      <c r="WJC113" s="0"/>
      <c r="WJD113" s="0"/>
      <c r="WJE113" s="0"/>
      <c r="WJF113" s="0"/>
      <c r="WJG113" s="0"/>
      <c r="WJH113" s="0"/>
      <c r="WJI113" s="0"/>
      <c r="WJJ113" s="0"/>
      <c r="WJK113" s="0"/>
      <c r="WJL113" s="0"/>
      <c r="WJM113" s="0"/>
      <c r="WJN113" s="0"/>
      <c r="WJO113" s="0"/>
      <c r="WJP113" s="0"/>
      <c r="WJQ113" s="0"/>
      <c r="WJR113" s="0"/>
      <c r="WJS113" s="0"/>
      <c r="WJT113" s="0"/>
      <c r="WJU113" s="0"/>
      <c r="WJV113" s="0"/>
      <c r="WJW113" s="0"/>
      <c r="WJX113" s="0"/>
      <c r="WJY113" s="0"/>
      <c r="WJZ113" s="0"/>
      <c r="WKA113" s="0"/>
      <c r="WKB113" s="0"/>
      <c r="WKC113" s="0"/>
      <c r="WKD113" s="0"/>
      <c r="WKE113" s="0"/>
      <c r="WKF113" s="0"/>
      <c r="WKG113" s="0"/>
      <c r="WKH113" s="0"/>
      <c r="WKI113" s="0"/>
      <c r="WKJ113" s="0"/>
      <c r="WKK113" s="0"/>
      <c r="WKL113" s="0"/>
      <c r="WKM113" s="0"/>
      <c r="WKN113" s="0"/>
      <c r="WKO113" s="0"/>
      <c r="WKP113" s="0"/>
      <c r="WKQ113" s="0"/>
      <c r="WKR113" s="0"/>
      <c r="WKS113" s="0"/>
      <c r="WKT113" s="0"/>
      <c r="WKU113" s="0"/>
      <c r="WKV113" s="0"/>
      <c r="WKW113" s="0"/>
      <c r="WKX113" s="0"/>
      <c r="WKY113" s="0"/>
      <c r="WKZ113" s="0"/>
      <c r="WLA113" s="0"/>
      <c r="WLB113" s="0"/>
      <c r="WLC113" s="0"/>
      <c r="WLD113" s="0"/>
      <c r="WLE113" s="0"/>
      <c r="WLF113" s="0"/>
      <c r="WLG113" s="0"/>
      <c r="WLH113" s="0"/>
      <c r="WLI113" s="0"/>
      <c r="WLJ113" s="0"/>
      <c r="WLK113" s="0"/>
      <c r="WLL113" s="0"/>
      <c r="WLM113" s="0"/>
      <c r="WLN113" s="0"/>
      <c r="WLO113" s="0"/>
      <c r="WLP113" s="0"/>
      <c r="WLQ113" s="0"/>
      <c r="WLR113" s="0"/>
      <c r="WLS113" s="0"/>
      <c r="WLT113" s="0"/>
      <c r="WLU113" s="0"/>
      <c r="WLV113" s="0"/>
      <c r="WLW113" s="0"/>
      <c r="WLX113" s="0"/>
      <c r="WLY113" s="0"/>
      <c r="WLZ113" s="0"/>
      <c r="WMA113" s="0"/>
      <c r="WMB113" s="0"/>
      <c r="WMC113" s="0"/>
      <c r="WMD113" s="0"/>
      <c r="WME113" s="0"/>
      <c r="WMF113" s="0"/>
      <c r="WMG113" s="0"/>
      <c r="WMH113" s="0"/>
      <c r="WMI113" s="0"/>
      <c r="WMJ113" s="0"/>
      <c r="WMK113" s="0"/>
      <c r="WML113" s="0"/>
      <c r="WMM113" s="0"/>
      <c r="WMN113" s="0"/>
      <c r="WMO113" s="0"/>
      <c r="WMP113" s="0"/>
      <c r="WMQ113" s="0"/>
      <c r="WMR113" s="0"/>
      <c r="WMS113" s="0"/>
      <c r="WMT113" s="0"/>
      <c r="WMU113" s="0"/>
      <c r="WMV113" s="0"/>
      <c r="WMW113" s="0"/>
      <c r="WMX113" s="0"/>
      <c r="WMY113" s="0"/>
      <c r="WMZ113" s="0"/>
      <c r="WNA113" s="0"/>
      <c r="WNB113" s="0"/>
      <c r="WNC113" s="0"/>
      <c r="WND113" s="0"/>
      <c r="WNE113" s="0"/>
      <c r="WNF113" s="0"/>
      <c r="WNG113" s="0"/>
      <c r="WNH113" s="0"/>
      <c r="WNI113" s="0"/>
      <c r="WNJ113" s="0"/>
      <c r="WNK113" s="0"/>
      <c r="WNL113" s="0"/>
      <c r="WNM113" s="0"/>
      <c r="WNN113" s="0"/>
      <c r="WNO113" s="0"/>
      <c r="WNP113" s="0"/>
      <c r="WNQ113" s="0"/>
      <c r="WNR113" s="0"/>
      <c r="WNS113" s="0"/>
      <c r="WNT113" s="0"/>
      <c r="WNU113" s="0"/>
      <c r="WNV113" s="0"/>
      <c r="WNW113" s="0"/>
      <c r="WNX113" s="0"/>
      <c r="WNY113" s="0"/>
      <c r="WNZ113" s="0"/>
      <c r="WOA113" s="0"/>
      <c r="WOB113" s="0"/>
      <c r="WOC113" s="0"/>
      <c r="WOD113" s="0"/>
      <c r="WOE113" s="0"/>
      <c r="WOF113" s="0"/>
      <c r="WOG113" s="0"/>
      <c r="WOH113" s="0"/>
      <c r="WOI113" s="0"/>
      <c r="WOJ113" s="0"/>
      <c r="WOK113" s="0"/>
      <c r="WOL113" s="0"/>
      <c r="WOM113" s="0"/>
      <c r="WON113" s="0"/>
      <c r="WOO113" s="0"/>
      <c r="WOP113" s="0"/>
      <c r="WOQ113" s="0"/>
      <c r="WOR113" s="0"/>
      <c r="WOS113" s="0"/>
      <c r="WOT113" s="0"/>
      <c r="WOU113" s="0"/>
      <c r="WOV113" s="0"/>
      <c r="WOW113" s="0"/>
      <c r="WOX113" s="0"/>
      <c r="WOY113" s="0"/>
      <c r="WOZ113" s="0"/>
      <c r="WPA113" s="0"/>
      <c r="WPB113" s="0"/>
      <c r="WPC113" s="0"/>
      <c r="WPD113" s="0"/>
      <c r="WPE113" s="0"/>
      <c r="WPF113" s="0"/>
      <c r="WPG113" s="0"/>
      <c r="WPH113" s="0"/>
      <c r="WPI113" s="0"/>
      <c r="WPJ113" s="0"/>
      <c r="WPK113" s="0"/>
      <c r="WPL113" s="0"/>
      <c r="WPM113" s="0"/>
      <c r="WPN113" s="0"/>
      <c r="WPO113" s="0"/>
      <c r="WPP113" s="0"/>
      <c r="WPQ113" s="0"/>
      <c r="WPR113" s="0"/>
      <c r="WPS113" s="0"/>
      <c r="WPT113" s="0"/>
      <c r="WPU113" s="0"/>
      <c r="WPV113" s="0"/>
      <c r="WPW113" s="0"/>
      <c r="WPX113" s="0"/>
      <c r="WPY113" s="0"/>
      <c r="WPZ113" s="0"/>
      <c r="WQA113" s="0"/>
      <c r="WQB113" s="0"/>
      <c r="WQC113" s="0"/>
      <c r="WQD113" s="0"/>
      <c r="WQE113" s="0"/>
      <c r="WQF113" s="0"/>
      <c r="WQG113" s="0"/>
      <c r="WQH113" s="0"/>
      <c r="WQI113" s="0"/>
      <c r="WQJ113" s="0"/>
      <c r="WQK113" s="0"/>
      <c r="WQL113" s="0"/>
      <c r="WQM113" s="0"/>
      <c r="WQN113" s="0"/>
      <c r="WQO113" s="0"/>
      <c r="WQP113" s="0"/>
      <c r="WQQ113" s="0"/>
      <c r="WQR113" s="0"/>
      <c r="WQS113" s="0"/>
      <c r="WQT113" s="0"/>
      <c r="WQU113" s="0"/>
      <c r="WQV113" s="0"/>
      <c r="WQW113" s="0"/>
      <c r="WQX113" s="0"/>
      <c r="WQY113" s="0"/>
      <c r="WQZ113" s="0"/>
      <c r="WRA113" s="0"/>
      <c r="WRB113" s="0"/>
      <c r="WRC113" s="0"/>
      <c r="WRD113" s="0"/>
      <c r="WRE113" s="0"/>
      <c r="WRF113" s="0"/>
      <c r="WRG113" s="0"/>
      <c r="WRH113" s="0"/>
      <c r="WRI113" s="0"/>
      <c r="WRJ113" s="0"/>
      <c r="WRK113" s="0"/>
      <c r="WRL113" s="0"/>
      <c r="WRM113" s="0"/>
      <c r="WRN113" s="0"/>
      <c r="WRO113" s="0"/>
      <c r="WRP113" s="0"/>
      <c r="WRQ113" s="0"/>
      <c r="WRR113" s="0"/>
      <c r="WRS113" s="0"/>
      <c r="WRT113" s="0"/>
      <c r="WRU113" s="0"/>
      <c r="WRV113" s="0"/>
      <c r="WRW113" s="0"/>
      <c r="WRX113" s="0"/>
      <c r="WRY113" s="0"/>
      <c r="WRZ113" s="0"/>
      <c r="WSA113" s="0"/>
      <c r="WSB113" s="0"/>
      <c r="WSC113" s="0"/>
      <c r="WSD113" s="0"/>
      <c r="WSE113" s="0"/>
      <c r="WSF113" s="0"/>
      <c r="WSG113" s="0"/>
      <c r="WSH113" s="0"/>
      <c r="WSI113" s="0"/>
      <c r="WSJ113" s="0"/>
      <c r="WSK113" s="0"/>
      <c r="WSL113" s="0"/>
      <c r="WSM113" s="0"/>
      <c r="WSN113" s="0"/>
      <c r="WSO113" s="0"/>
      <c r="WSP113" s="0"/>
      <c r="WSQ113" s="0"/>
      <c r="WSR113" s="0"/>
      <c r="WSS113" s="0"/>
      <c r="WST113" s="0"/>
      <c r="WSU113" s="0"/>
      <c r="WSV113" s="0"/>
      <c r="WSW113" s="0"/>
      <c r="WSX113" s="0"/>
      <c r="WSY113" s="0"/>
      <c r="WSZ113" s="0"/>
      <c r="WTA113" s="0"/>
      <c r="WTB113" s="0"/>
      <c r="WTC113" s="0"/>
      <c r="WTD113" s="0"/>
      <c r="WTE113" s="0"/>
      <c r="WTF113" s="0"/>
      <c r="WTG113" s="0"/>
      <c r="WTH113" s="0"/>
      <c r="WTI113" s="0"/>
      <c r="WTJ113" s="0"/>
      <c r="WTK113" s="0"/>
      <c r="WTL113" s="0"/>
      <c r="WTM113" s="0"/>
      <c r="WTN113" s="0"/>
      <c r="WTO113" s="0"/>
      <c r="WTP113" s="0"/>
      <c r="WTQ113" s="0"/>
      <c r="WTR113" s="0"/>
      <c r="WTS113" s="0"/>
      <c r="WTT113" s="0"/>
      <c r="WTU113" s="0"/>
      <c r="WTV113" s="0"/>
      <c r="WTW113" s="0"/>
      <c r="WTX113" s="0"/>
      <c r="WTY113" s="0"/>
      <c r="WTZ113" s="0"/>
      <c r="WUA113" s="0"/>
      <c r="WUB113" s="0"/>
      <c r="WUC113" s="0"/>
      <c r="WUD113" s="0"/>
      <c r="WUE113" s="0"/>
      <c r="WUF113" s="0"/>
      <c r="WUG113" s="0"/>
      <c r="WUH113" s="0"/>
      <c r="WUI113" s="0"/>
      <c r="WUJ113" s="0"/>
      <c r="WUK113" s="0"/>
      <c r="WUL113" s="0"/>
      <c r="WUM113" s="0"/>
      <c r="WUN113" s="0"/>
      <c r="WUO113" s="0"/>
      <c r="WUP113" s="0"/>
      <c r="WUQ113" s="0"/>
      <c r="WUR113" s="0"/>
      <c r="WUS113" s="0"/>
      <c r="WUT113" s="0"/>
      <c r="WUU113" s="0"/>
      <c r="WUV113" s="0"/>
      <c r="WUW113" s="0"/>
      <c r="WUX113" s="0"/>
      <c r="WUY113" s="0"/>
      <c r="WUZ113" s="0"/>
      <c r="WVA113" s="0"/>
      <c r="WVB113" s="0"/>
      <c r="WVC113" s="0"/>
      <c r="WVD113" s="0"/>
      <c r="WVE113" s="0"/>
      <c r="WVF113" s="0"/>
      <c r="WVG113" s="0"/>
      <c r="WVH113" s="0"/>
      <c r="WVI113" s="0"/>
      <c r="WVJ113" s="0"/>
      <c r="WVK113" s="0"/>
      <c r="WVL113" s="0"/>
      <c r="WVM113" s="0"/>
      <c r="WVN113" s="0"/>
      <c r="WVO113" s="0"/>
      <c r="WVP113" s="0"/>
      <c r="WVQ113" s="0"/>
      <c r="WVR113" s="0"/>
      <c r="WVS113" s="0"/>
      <c r="WVT113" s="0"/>
      <c r="WVU113" s="0"/>
      <c r="WVV113" s="0"/>
      <c r="WVW113" s="0"/>
      <c r="WVX113" s="0"/>
      <c r="WVY113" s="0"/>
      <c r="WVZ113" s="0"/>
      <c r="WWA113" s="0"/>
      <c r="WWB113" s="0"/>
      <c r="WWC113" s="0"/>
      <c r="WWD113" s="0"/>
      <c r="WWE113" s="0"/>
      <c r="WWF113" s="0"/>
      <c r="WWG113" s="0"/>
      <c r="WWH113" s="0"/>
      <c r="WWI113" s="0"/>
      <c r="WWJ113" s="0"/>
      <c r="WWK113" s="0"/>
      <c r="WWL113" s="0"/>
      <c r="WWM113" s="0"/>
      <c r="WWN113" s="0"/>
      <c r="WWO113" s="0"/>
      <c r="WWP113" s="0"/>
      <c r="WWQ113" s="0"/>
      <c r="WWR113" s="0"/>
      <c r="WWS113" s="0"/>
      <c r="WWT113" s="0"/>
      <c r="WWU113" s="0"/>
      <c r="WWV113" s="0"/>
      <c r="WWW113" s="0"/>
      <c r="WWX113" s="0"/>
      <c r="WWY113" s="0"/>
      <c r="WWZ113" s="0"/>
      <c r="WXA113" s="0"/>
      <c r="WXB113" s="0"/>
      <c r="WXC113" s="0"/>
      <c r="WXD113" s="0"/>
      <c r="WXE113" s="0"/>
      <c r="WXF113" s="0"/>
      <c r="WXG113" s="0"/>
      <c r="WXH113" s="0"/>
      <c r="WXI113" s="0"/>
      <c r="WXJ113" s="0"/>
      <c r="WXK113" s="0"/>
      <c r="WXL113" s="0"/>
      <c r="WXM113" s="0"/>
      <c r="WXN113" s="0"/>
      <c r="WXO113" s="0"/>
      <c r="WXP113" s="0"/>
      <c r="WXQ113" s="0"/>
      <c r="WXR113" s="0"/>
      <c r="WXS113" s="0"/>
      <c r="WXT113" s="0"/>
      <c r="WXU113" s="0"/>
      <c r="WXV113" s="0"/>
      <c r="WXW113" s="0"/>
      <c r="WXX113" s="0"/>
      <c r="WXY113" s="0"/>
      <c r="WXZ113" s="0"/>
      <c r="WYA113" s="0"/>
      <c r="WYB113" s="0"/>
      <c r="WYC113" s="0"/>
      <c r="WYD113" s="0"/>
      <c r="WYE113" s="0"/>
      <c r="WYF113" s="0"/>
      <c r="WYG113" s="0"/>
      <c r="WYH113" s="0"/>
      <c r="WYI113" s="0"/>
      <c r="WYJ113" s="0"/>
      <c r="WYK113" s="0"/>
      <c r="WYL113" s="0"/>
      <c r="WYM113" s="0"/>
      <c r="WYN113" s="0"/>
      <c r="WYO113" s="0"/>
      <c r="WYP113" s="0"/>
      <c r="WYQ113" s="0"/>
      <c r="WYR113" s="0"/>
      <c r="WYS113" s="0"/>
      <c r="WYT113" s="0"/>
      <c r="WYU113" s="0"/>
      <c r="WYV113" s="0"/>
      <c r="WYW113" s="0"/>
      <c r="WYX113" s="0"/>
      <c r="WYY113" s="0"/>
      <c r="WYZ113" s="0"/>
      <c r="WZA113" s="0"/>
      <c r="WZB113" s="0"/>
      <c r="WZC113" s="0"/>
      <c r="WZD113" s="0"/>
      <c r="WZE113" s="0"/>
      <c r="WZF113" s="0"/>
      <c r="WZG113" s="0"/>
      <c r="WZH113" s="0"/>
      <c r="WZI113" s="0"/>
      <c r="WZJ113" s="0"/>
      <c r="WZK113" s="0"/>
      <c r="WZL113" s="0"/>
      <c r="WZM113" s="0"/>
      <c r="WZN113" s="0"/>
      <c r="WZO113" s="0"/>
      <c r="WZP113" s="0"/>
      <c r="WZQ113" s="0"/>
      <c r="WZR113" s="0"/>
      <c r="WZS113" s="0"/>
      <c r="WZT113" s="0"/>
      <c r="WZU113" s="0"/>
      <c r="WZV113" s="0"/>
      <c r="WZW113" s="0"/>
      <c r="WZX113" s="0"/>
      <c r="WZY113" s="0"/>
      <c r="WZZ113" s="0"/>
      <c r="XAA113" s="0"/>
      <c r="XAB113" s="0"/>
      <c r="XAC113" s="0"/>
      <c r="XAD113" s="0"/>
      <c r="XAE113" s="0"/>
      <c r="XAF113" s="0"/>
      <c r="XAG113" s="0"/>
      <c r="XAH113" s="0"/>
      <c r="XAI113" s="0"/>
      <c r="XAJ113" s="0"/>
      <c r="XAK113" s="0"/>
      <c r="XAL113" s="0"/>
      <c r="XAM113" s="0"/>
      <c r="XAN113" s="0"/>
      <c r="XAO113" s="0"/>
      <c r="XAP113" s="0"/>
      <c r="XAQ113" s="0"/>
      <c r="XAR113" s="0"/>
      <c r="XAS113" s="0"/>
      <c r="XAT113" s="0"/>
      <c r="XAU113" s="0"/>
      <c r="XAV113" s="0"/>
      <c r="XAW113" s="0"/>
      <c r="XAX113" s="0"/>
      <c r="XAY113" s="0"/>
      <c r="XAZ113" s="0"/>
      <c r="XBA113" s="0"/>
      <c r="XBB113" s="0"/>
      <c r="XBC113" s="0"/>
      <c r="XBD113" s="0"/>
      <c r="XBE113" s="0"/>
      <c r="XBF113" s="0"/>
      <c r="XBG113" s="0"/>
      <c r="XBH113" s="0"/>
      <c r="XBI113" s="0"/>
      <c r="XBJ113" s="0"/>
      <c r="XBK113" s="0"/>
      <c r="XBL113" s="0"/>
      <c r="XBM113" s="0"/>
      <c r="XBN113" s="0"/>
      <c r="XBO113" s="0"/>
      <c r="XBP113" s="0"/>
      <c r="XBQ113" s="0"/>
      <c r="XBR113" s="0"/>
      <c r="XBS113" s="0"/>
      <c r="XBT113" s="0"/>
      <c r="XBU113" s="0"/>
      <c r="XBV113" s="0"/>
      <c r="XBW113" s="0"/>
      <c r="XBX113" s="0"/>
      <c r="XBY113" s="0"/>
      <c r="XBZ113" s="0"/>
      <c r="XCA113" s="0"/>
      <c r="XCB113" s="0"/>
      <c r="XCC113" s="0"/>
      <c r="XCD113" s="0"/>
      <c r="XCE113" s="0"/>
      <c r="XCF113" s="0"/>
      <c r="XCG113" s="0"/>
      <c r="XCH113" s="0"/>
      <c r="XCI113" s="0"/>
      <c r="XCJ113" s="0"/>
      <c r="XCK113" s="0"/>
      <c r="XCL113" s="0"/>
      <c r="XCM113" s="0"/>
      <c r="XCN113" s="0"/>
      <c r="XCO113" s="0"/>
      <c r="XCP113" s="0"/>
      <c r="XCQ113" s="0"/>
      <c r="XCR113" s="0"/>
      <c r="XCS113" s="0"/>
      <c r="XCT113" s="0"/>
      <c r="XCU113" s="0"/>
      <c r="XCV113" s="0"/>
      <c r="XCW113" s="0"/>
      <c r="XCX113" s="0"/>
      <c r="XCY113" s="0"/>
      <c r="XCZ113" s="0"/>
      <c r="XDA113" s="0"/>
      <c r="XDB113" s="0"/>
      <c r="XDC113" s="0"/>
      <c r="XDD113" s="0"/>
      <c r="XDE113" s="0"/>
      <c r="XDF113" s="0"/>
      <c r="XDG113" s="0"/>
      <c r="XDH113" s="0"/>
      <c r="XDI113" s="0"/>
      <c r="XDJ113" s="0"/>
      <c r="XDK113" s="0"/>
      <c r="XDL113" s="0"/>
      <c r="XDM113" s="0"/>
      <c r="XDN113" s="0"/>
      <c r="XDO113" s="0"/>
      <c r="XDP113" s="0"/>
      <c r="XDQ113" s="0"/>
      <c r="XDR113" s="0"/>
      <c r="XDS113" s="0"/>
      <c r="XDT113" s="0"/>
      <c r="XDU113" s="0"/>
      <c r="XDV113" s="0"/>
      <c r="XDW113" s="0"/>
      <c r="XDX113" s="0"/>
      <c r="XDY113" s="0"/>
      <c r="XDZ113" s="0"/>
      <c r="XEA113" s="0"/>
      <c r="XEB113" s="0"/>
      <c r="XEC113" s="0"/>
      <c r="XED113" s="0"/>
      <c r="XEE113" s="0"/>
      <c r="XEF113" s="0"/>
      <c r="XEG113" s="0"/>
      <c r="XEH113" s="0"/>
      <c r="XEI113" s="0"/>
      <c r="XEJ113" s="0"/>
      <c r="XEK113" s="0"/>
      <c r="XEL113" s="0"/>
      <c r="XEM113" s="0"/>
      <c r="XEN113" s="0"/>
      <c r="XEO113" s="0"/>
      <c r="XEP113" s="0"/>
      <c r="XEQ113" s="0"/>
      <c r="XER113" s="0"/>
      <c r="XES113" s="0"/>
      <c r="XET113" s="0"/>
      <c r="XEU113" s="0"/>
      <c r="XEV113" s="0"/>
      <c r="XEW113" s="0"/>
      <c r="XEX113" s="0"/>
      <c r="XEY113" s="0"/>
      <c r="XEZ113" s="0"/>
      <c r="XFA113" s="0"/>
      <c r="XFB113" s="0"/>
      <c r="XFC113" s="0"/>
      <c r="XFD113" s="0"/>
    </row>
    <row r="114" customFormat="false" ht="15" hidden="false" customHeight="false" outlineLevel="0" collapsed="false">
      <c r="G114" s="1"/>
      <c r="U114" s="1"/>
      <c r="AA114" s="1"/>
      <c r="AL114" s="0"/>
      <c r="AM114" s="0"/>
      <c r="AN114" s="0"/>
      <c r="AO114" s="0"/>
      <c r="AP114" s="0"/>
      <c r="AQ114" s="0"/>
      <c r="AR114" s="0"/>
      <c r="AS114" s="0"/>
      <c r="AT114" s="0"/>
      <c r="AU114" s="0"/>
      <c r="AV114" s="0"/>
      <c r="AW114" s="0"/>
      <c r="AX114" s="0"/>
      <c r="AY114" s="0"/>
      <c r="AZ114" s="0"/>
      <c r="BA114" s="0"/>
      <c r="BB114" s="0"/>
      <c r="BC114" s="0"/>
      <c r="BD114" s="0"/>
      <c r="BE114" s="0"/>
      <c r="BF114" s="0"/>
      <c r="BG114" s="0"/>
      <c r="BH114" s="0"/>
      <c r="BI114" s="0"/>
      <c r="BJ114" s="0"/>
      <c r="BK114" s="0"/>
      <c r="BL114" s="0"/>
      <c r="BM114" s="0"/>
      <c r="BN114" s="0"/>
      <c r="BO114" s="0"/>
      <c r="BP114" s="0"/>
      <c r="BQ114" s="0"/>
      <c r="BR114" s="0"/>
      <c r="BS114" s="0"/>
      <c r="BT114" s="0"/>
      <c r="BU114" s="0"/>
      <c r="BV114" s="0"/>
      <c r="BW114" s="0"/>
      <c r="BX114" s="0"/>
      <c r="BY114" s="0"/>
      <c r="BZ114" s="0"/>
      <c r="CA114" s="0"/>
      <c r="CB114" s="0"/>
      <c r="CC114" s="0"/>
      <c r="CD114" s="0"/>
      <c r="CE114" s="0"/>
      <c r="CF114" s="0"/>
      <c r="CG114" s="0"/>
      <c r="CH114" s="0"/>
      <c r="CI114" s="0"/>
      <c r="CJ114" s="0"/>
      <c r="CK114" s="0"/>
      <c r="CL114" s="0"/>
      <c r="CM114" s="0"/>
      <c r="CN114" s="0"/>
      <c r="CO114" s="0"/>
      <c r="CP114" s="0"/>
      <c r="CQ114" s="0"/>
      <c r="CR114" s="0"/>
      <c r="CS114" s="0"/>
      <c r="CT114" s="0"/>
      <c r="CU114" s="0"/>
      <c r="CV114" s="0"/>
      <c r="CW114" s="0"/>
      <c r="CX114" s="0"/>
      <c r="CY114" s="0"/>
      <c r="CZ114" s="0"/>
      <c r="DA114" s="0"/>
      <c r="DB114" s="0"/>
      <c r="DC114" s="0"/>
      <c r="DD114" s="0"/>
      <c r="DE114" s="0"/>
      <c r="DF114" s="0"/>
      <c r="DG114" s="0"/>
      <c r="DH114" s="0"/>
      <c r="DI114" s="0"/>
      <c r="DJ114" s="0"/>
      <c r="DK114" s="0"/>
      <c r="DL114" s="0"/>
      <c r="DM114" s="0"/>
      <c r="DN114" s="0"/>
      <c r="DO114" s="0"/>
      <c r="DP114" s="0"/>
      <c r="DQ114" s="0"/>
      <c r="DR114" s="0"/>
      <c r="DS114" s="0"/>
      <c r="DT114" s="0"/>
      <c r="DU114" s="0"/>
      <c r="DV114" s="0"/>
      <c r="DW114" s="0"/>
      <c r="DX114" s="0"/>
      <c r="DY114" s="0"/>
      <c r="DZ114" s="0"/>
      <c r="EA114" s="0"/>
      <c r="EB114" s="0"/>
      <c r="EC114" s="0"/>
      <c r="ED114" s="0"/>
      <c r="EE114" s="0"/>
      <c r="EF114" s="0"/>
      <c r="EG114" s="0"/>
      <c r="EH114" s="0"/>
      <c r="EI114" s="0"/>
      <c r="EJ114" s="0"/>
      <c r="EK114" s="0"/>
      <c r="EL114" s="0"/>
      <c r="EM114" s="0"/>
      <c r="EN114" s="0"/>
      <c r="EO114" s="0"/>
      <c r="EP114" s="0"/>
      <c r="EQ114" s="0"/>
      <c r="ER114" s="0"/>
      <c r="ES114" s="0"/>
      <c r="ET114" s="0"/>
      <c r="EU114" s="0"/>
      <c r="EV114" s="0"/>
      <c r="EW114" s="0"/>
      <c r="EX114" s="0"/>
      <c r="EY114" s="0"/>
      <c r="EZ114" s="0"/>
      <c r="FA114" s="0"/>
      <c r="FB114" s="0"/>
      <c r="FC114" s="0"/>
      <c r="FD114" s="0"/>
      <c r="FE114" s="0"/>
      <c r="FF114" s="0"/>
      <c r="FG114" s="0"/>
      <c r="FH114" s="0"/>
      <c r="FI114" s="0"/>
      <c r="FJ114" s="0"/>
      <c r="FK114" s="0"/>
      <c r="FL114" s="0"/>
      <c r="FM114" s="0"/>
      <c r="FN114" s="0"/>
      <c r="FO114" s="0"/>
      <c r="FP114" s="0"/>
      <c r="FQ114" s="0"/>
      <c r="FR114" s="0"/>
      <c r="FS114" s="0"/>
      <c r="FT114" s="0"/>
      <c r="FU114" s="0"/>
      <c r="FV114" s="0"/>
      <c r="FW114" s="0"/>
      <c r="FX114" s="0"/>
      <c r="FY114" s="0"/>
      <c r="FZ114" s="0"/>
      <c r="GA114" s="0"/>
      <c r="GB114" s="0"/>
      <c r="GC114" s="0"/>
      <c r="GD114" s="0"/>
      <c r="GE114" s="0"/>
      <c r="GF114" s="0"/>
      <c r="GG114" s="0"/>
      <c r="GH114" s="0"/>
      <c r="GI114" s="0"/>
      <c r="GJ114" s="0"/>
      <c r="GK114" s="0"/>
      <c r="GL114" s="0"/>
      <c r="GM114" s="0"/>
      <c r="GN114" s="0"/>
      <c r="GO114" s="0"/>
      <c r="GP114" s="0"/>
      <c r="GQ114" s="0"/>
      <c r="GR114" s="0"/>
      <c r="GS114" s="0"/>
      <c r="GT114" s="0"/>
      <c r="GU114" s="0"/>
      <c r="GV114" s="0"/>
      <c r="GW114" s="0"/>
      <c r="GX114" s="0"/>
      <c r="GY114" s="0"/>
      <c r="GZ114" s="0"/>
      <c r="HA114" s="0"/>
      <c r="HB114" s="0"/>
      <c r="HC114" s="0"/>
      <c r="HD114" s="0"/>
      <c r="HE114" s="0"/>
      <c r="HF114" s="0"/>
      <c r="HG114" s="0"/>
      <c r="HH114" s="0"/>
      <c r="HI114" s="0"/>
      <c r="HJ114" s="0"/>
      <c r="HK114" s="0"/>
      <c r="HL114" s="0"/>
      <c r="HM114" s="0"/>
      <c r="HN114" s="0"/>
      <c r="HO114" s="0"/>
      <c r="HP114" s="0"/>
      <c r="HQ114" s="0"/>
      <c r="HR114" s="0"/>
      <c r="HS114" s="0"/>
      <c r="HT114" s="0"/>
      <c r="HU114" s="0"/>
      <c r="HV114" s="0"/>
      <c r="HW114" s="0"/>
      <c r="HX114" s="0"/>
      <c r="HY114" s="0"/>
      <c r="HZ114" s="0"/>
      <c r="IA114" s="0"/>
      <c r="IB114" s="0"/>
      <c r="IC114" s="0"/>
      <c r="ID114" s="0"/>
      <c r="IE114" s="0"/>
      <c r="IF114" s="0"/>
      <c r="IG114" s="0"/>
      <c r="IH114" s="0"/>
      <c r="II114" s="0"/>
      <c r="IJ114" s="0"/>
      <c r="IK114" s="0"/>
      <c r="IL114" s="0"/>
      <c r="IM114" s="0"/>
      <c r="IN114" s="0"/>
      <c r="IO114" s="0"/>
      <c r="IP114" s="0"/>
      <c r="IQ114" s="0"/>
      <c r="IR114" s="0"/>
      <c r="IS114" s="0"/>
      <c r="IT114" s="0"/>
      <c r="IU114" s="0"/>
      <c r="IV114" s="0"/>
      <c r="IW114" s="0"/>
      <c r="IX114" s="0"/>
      <c r="IY114" s="0"/>
      <c r="IZ114" s="0"/>
      <c r="JA114" s="0"/>
      <c r="JB114" s="0"/>
      <c r="JC114" s="0"/>
      <c r="JD114" s="0"/>
      <c r="JE114" s="0"/>
      <c r="JF114" s="0"/>
      <c r="JG114" s="0"/>
      <c r="JH114" s="0"/>
      <c r="JI114" s="0"/>
      <c r="JJ114" s="0"/>
      <c r="JK114" s="0"/>
      <c r="JL114" s="0"/>
      <c r="JM114" s="0"/>
      <c r="JN114" s="0"/>
      <c r="JO114" s="0"/>
      <c r="JP114" s="0"/>
      <c r="JQ114" s="0"/>
      <c r="JR114" s="0"/>
      <c r="JS114" s="0"/>
      <c r="JT114" s="0"/>
      <c r="JU114" s="0"/>
      <c r="JV114" s="0"/>
      <c r="JW114" s="0"/>
      <c r="JX114" s="0"/>
      <c r="JY114" s="0"/>
      <c r="JZ114" s="0"/>
      <c r="KA114" s="0"/>
      <c r="KB114" s="0"/>
      <c r="KC114" s="0"/>
      <c r="KD114" s="0"/>
      <c r="KE114" s="0"/>
      <c r="KF114" s="0"/>
      <c r="KG114" s="0"/>
      <c r="KH114" s="0"/>
      <c r="KI114" s="0"/>
      <c r="KJ114" s="0"/>
      <c r="KK114" s="0"/>
      <c r="KL114" s="0"/>
      <c r="KM114" s="0"/>
      <c r="KN114" s="0"/>
      <c r="KO114" s="0"/>
      <c r="KP114" s="0"/>
      <c r="KQ114" s="0"/>
      <c r="KR114" s="0"/>
      <c r="KS114" s="0"/>
      <c r="KT114" s="0"/>
      <c r="KU114" s="0"/>
      <c r="KV114" s="0"/>
      <c r="KW114" s="0"/>
      <c r="KX114" s="0"/>
      <c r="KY114" s="0"/>
      <c r="KZ114" s="0"/>
      <c r="LA114" s="0"/>
      <c r="LB114" s="0"/>
      <c r="LC114" s="0"/>
      <c r="LD114" s="0"/>
      <c r="LE114" s="0"/>
      <c r="LF114" s="0"/>
      <c r="LG114" s="0"/>
      <c r="LH114" s="0"/>
      <c r="LI114" s="0"/>
      <c r="LJ114" s="0"/>
      <c r="LK114" s="0"/>
      <c r="LL114" s="0"/>
      <c r="LM114" s="0"/>
      <c r="LN114" s="0"/>
      <c r="LO114" s="0"/>
      <c r="LP114" s="0"/>
      <c r="LQ114" s="0"/>
      <c r="LR114" s="0"/>
      <c r="LS114" s="0"/>
      <c r="LT114" s="0"/>
      <c r="LU114" s="0"/>
      <c r="LV114" s="0"/>
      <c r="LW114" s="0"/>
      <c r="LX114" s="0"/>
      <c r="LY114" s="0"/>
      <c r="LZ114" s="0"/>
      <c r="MA114" s="0"/>
      <c r="MB114" s="0"/>
      <c r="MC114" s="0"/>
      <c r="MD114" s="0"/>
      <c r="ME114" s="0"/>
      <c r="MF114" s="0"/>
      <c r="MG114" s="0"/>
      <c r="MH114" s="0"/>
      <c r="MI114" s="0"/>
      <c r="MJ114" s="0"/>
      <c r="MK114" s="0"/>
      <c r="ML114" s="0"/>
      <c r="MM114" s="0"/>
      <c r="MN114" s="0"/>
      <c r="MO114" s="0"/>
      <c r="MP114" s="0"/>
      <c r="MQ114" s="0"/>
      <c r="MR114" s="0"/>
      <c r="MS114" s="0"/>
      <c r="MT114" s="0"/>
      <c r="MU114" s="0"/>
      <c r="MV114" s="0"/>
      <c r="MW114" s="0"/>
      <c r="MX114" s="0"/>
      <c r="MY114" s="0"/>
      <c r="MZ114" s="0"/>
      <c r="NA114" s="0"/>
      <c r="NB114" s="0"/>
      <c r="NC114" s="0"/>
      <c r="ND114" s="0"/>
      <c r="NE114" s="0"/>
      <c r="NF114" s="0"/>
      <c r="NG114" s="0"/>
      <c r="NH114" s="0"/>
      <c r="NI114" s="0"/>
      <c r="NJ114" s="0"/>
      <c r="NK114" s="0"/>
      <c r="NL114" s="0"/>
      <c r="NM114" s="0"/>
      <c r="NN114" s="0"/>
      <c r="NO114" s="0"/>
      <c r="NP114" s="0"/>
      <c r="NQ114" s="0"/>
      <c r="NR114" s="0"/>
      <c r="NS114" s="0"/>
      <c r="NT114" s="0"/>
      <c r="NU114" s="0"/>
      <c r="NV114" s="0"/>
      <c r="NW114" s="0"/>
      <c r="NX114" s="0"/>
      <c r="NY114" s="0"/>
      <c r="NZ114" s="0"/>
      <c r="OA114" s="0"/>
      <c r="OB114" s="0"/>
      <c r="OC114" s="0"/>
      <c r="OD114" s="0"/>
      <c r="OE114" s="0"/>
      <c r="OF114" s="0"/>
      <c r="OG114" s="0"/>
      <c r="OH114" s="0"/>
      <c r="OI114" s="0"/>
      <c r="OJ114" s="0"/>
      <c r="OK114" s="0"/>
      <c r="OL114" s="0"/>
      <c r="OM114" s="0"/>
      <c r="ON114" s="0"/>
      <c r="OO114" s="0"/>
      <c r="OP114" s="0"/>
      <c r="OQ114" s="0"/>
      <c r="OR114" s="0"/>
      <c r="OS114" s="0"/>
      <c r="OT114" s="0"/>
      <c r="OU114" s="0"/>
      <c r="OV114" s="0"/>
      <c r="OW114" s="0"/>
      <c r="OX114" s="0"/>
      <c r="OY114" s="0"/>
      <c r="OZ114" s="0"/>
      <c r="PA114" s="0"/>
      <c r="PB114" s="0"/>
      <c r="PC114" s="0"/>
      <c r="PD114" s="0"/>
      <c r="PE114" s="0"/>
      <c r="PF114" s="0"/>
      <c r="PG114" s="0"/>
      <c r="PH114" s="0"/>
      <c r="PI114" s="0"/>
      <c r="PJ114" s="0"/>
      <c r="PK114" s="0"/>
      <c r="PL114" s="0"/>
      <c r="PM114" s="0"/>
      <c r="PN114" s="0"/>
      <c r="PO114" s="0"/>
      <c r="PP114" s="0"/>
      <c r="PQ114" s="0"/>
      <c r="PR114" s="0"/>
      <c r="PS114" s="0"/>
      <c r="PT114" s="0"/>
      <c r="PU114" s="0"/>
      <c r="PV114" s="0"/>
      <c r="PW114" s="0"/>
      <c r="PX114" s="0"/>
      <c r="PY114" s="0"/>
      <c r="PZ114" s="0"/>
      <c r="QA114" s="0"/>
      <c r="QB114" s="0"/>
      <c r="QC114" s="0"/>
      <c r="QD114" s="0"/>
      <c r="QE114" s="0"/>
      <c r="QF114" s="0"/>
      <c r="QG114" s="0"/>
      <c r="QH114" s="0"/>
      <c r="QI114" s="0"/>
      <c r="QJ114" s="0"/>
      <c r="QK114" s="0"/>
      <c r="QL114" s="0"/>
      <c r="QM114" s="0"/>
      <c r="QN114" s="0"/>
      <c r="QO114" s="0"/>
      <c r="QP114" s="0"/>
      <c r="QQ114" s="0"/>
      <c r="QR114" s="0"/>
      <c r="QS114" s="0"/>
      <c r="QT114" s="0"/>
      <c r="QU114" s="0"/>
      <c r="QV114" s="0"/>
      <c r="QW114" s="0"/>
      <c r="QX114" s="0"/>
      <c r="QY114" s="0"/>
      <c r="QZ114" s="0"/>
      <c r="RA114" s="0"/>
      <c r="RB114" s="0"/>
      <c r="RC114" s="0"/>
      <c r="RD114" s="0"/>
      <c r="RE114" s="0"/>
      <c r="RF114" s="0"/>
      <c r="RG114" s="0"/>
      <c r="RH114" s="0"/>
      <c r="RI114" s="0"/>
      <c r="RJ114" s="0"/>
      <c r="RK114" s="0"/>
      <c r="RL114" s="0"/>
      <c r="RM114" s="0"/>
      <c r="RN114" s="0"/>
      <c r="RO114" s="0"/>
      <c r="RP114" s="0"/>
      <c r="RQ114" s="0"/>
      <c r="RR114" s="0"/>
      <c r="RS114" s="0"/>
      <c r="RT114" s="0"/>
      <c r="RU114" s="0"/>
      <c r="RV114" s="0"/>
      <c r="RW114" s="0"/>
      <c r="RX114" s="0"/>
      <c r="RY114" s="0"/>
      <c r="RZ114" s="0"/>
      <c r="SA114" s="0"/>
      <c r="SB114" s="0"/>
      <c r="SC114" s="0"/>
      <c r="SD114" s="0"/>
      <c r="SE114" s="0"/>
      <c r="SF114" s="0"/>
      <c r="SG114" s="0"/>
      <c r="SH114" s="0"/>
      <c r="SI114" s="0"/>
      <c r="SJ114" s="0"/>
      <c r="SK114" s="0"/>
      <c r="SL114" s="0"/>
      <c r="SM114" s="0"/>
      <c r="SN114" s="0"/>
      <c r="SO114" s="0"/>
      <c r="SP114" s="0"/>
      <c r="SQ114" s="0"/>
      <c r="SR114" s="0"/>
      <c r="SS114" s="0"/>
      <c r="ST114" s="0"/>
      <c r="SU114" s="0"/>
      <c r="SV114" s="0"/>
      <c r="SW114" s="0"/>
      <c r="SX114" s="0"/>
      <c r="SY114" s="0"/>
      <c r="SZ114" s="0"/>
      <c r="TA114" s="0"/>
      <c r="TB114" s="0"/>
      <c r="TC114" s="0"/>
      <c r="TD114" s="0"/>
      <c r="TE114" s="0"/>
      <c r="TF114" s="0"/>
      <c r="TG114" s="0"/>
      <c r="TH114" s="0"/>
      <c r="TI114" s="0"/>
      <c r="TJ114" s="0"/>
      <c r="TK114" s="0"/>
      <c r="TL114" s="0"/>
      <c r="TM114" s="0"/>
      <c r="TN114" s="0"/>
      <c r="TO114" s="0"/>
      <c r="TP114" s="0"/>
      <c r="TQ114" s="0"/>
      <c r="TR114" s="0"/>
      <c r="TS114" s="0"/>
      <c r="TT114" s="0"/>
      <c r="TU114" s="0"/>
      <c r="TV114" s="0"/>
      <c r="TW114" s="0"/>
      <c r="TX114" s="0"/>
      <c r="TY114" s="0"/>
      <c r="TZ114" s="0"/>
      <c r="UA114" s="0"/>
      <c r="UB114" s="0"/>
      <c r="UC114" s="0"/>
      <c r="UD114" s="0"/>
      <c r="UE114" s="0"/>
      <c r="UF114" s="0"/>
      <c r="UG114" s="0"/>
      <c r="UH114" s="0"/>
      <c r="UI114" s="0"/>
      <c r="UJ114" s="0"/>
      <c r="UK114" s="0"/>
      <c r="UL114" s="0"/>
      <c r="UM114" s="0"/>
      <c r="UN114" s="0"/>
      <c r="UO114" s="0"/>
      <c r="UP114" s="0"/>
      <c r="UQ114" s="0"/>
      <c r="UR114" s="0"/>
      <c r="US114" s="0"/>
      <c r="UT114" s="0"/>
      <c r="UU114" s="0"/>
      <c r="UV114" s="0"/>
      <c r="UW114" s="0"/>
      <c r="UX114" s="0"/>
      <c r="UY114" s="0"/>
      <c r="UZ114" s="0"/>
      <c r="VA114" s="0"/>
      <c r="VB114" s="0"/>
      <c r="VC114" s="0"/>
      <c r="VD114" s="0"/>
      <c r="VE114" s="0"/>
      <c r="VF114" s="0"/>
      <c r="VG114" s="0"/>
      <c r="VH114" s="0"/>
      <c r="VI114" s="0"/>
      <c r="VJ114" s="0"/>
      <c r="VK114" s="0"/>
      <c r="VL114" s="0"/>
      <c r="VM114" s="0"/>
      <c r="VN114" s="0"/>
      <c r="VO114" s="0"/>
      <c r="VP114" s="0"/>
      <c r="VQ114" s="0"/>
      <c r="VR114" s="0"/>
      <c r="VS114" s="0"/>
      <c r="VT114" s="0"/>
      <c r="VU114" s="0"/>
      <c r="VV114" s="0"/>
      <c r="VW114" s="0"/>
      <c r="VX114" s="0"/>
      <c r="VY114" s="0"/>
      <c r="VZ114" s="0"/>
      <c r="WA114" s="0"/>
      <c r="WB114" s="0"/>
      <c r="WC114" s="0"/>
      <c r="WD114" s="0"/>
      <c r="WE114" s="0"/>
      <c r="WF114" s="0"/>
      <c r="WG114" s="0"/>
      <c r="WH114" s="0"/>
      <c r="WI114" s="0"/>
      <c r="WJ114" s="0"/>
      <c r="WK114" s="0"/>
      <c r="WL114" s="0"/>
      <c r="WM114" s="0"/>
      <c r="WN114" s="0"/>
      <c r="WO114" s="0"/>
      <c r="WP114" s="0"/>
      <c r="WQ114" s="0"/>
      <c r="WR114" s="0"/>
      <c r="WS114" s="0"/>
      <c r="WT114" s="0"/>
      <c r="WU114" s="0"/>
      <c r="WV114" s="0"/>
      <c r="WW114" s="0"/>
      <c r="WX114" s="0"/>
      <c r="WY114" s="0"/>
      <c r="WZ114" s="0"/>
      <c r="XA114" s="0"/>
      <c r="XB114" s="0"/>
      <c r="XC114" s="0"/>
      <c r="XD114" s="0"/>
      <c r="XE114" s="0"/>
      <c r="XF114" s="0"/>
      <c r="XG114" s="0"/>
      <c r="XH114" s="0"/>
      <c r="XI114" s="0"/>
      <c r="XJ114" s="0"/>
      <c r="XK114" s="0"/>
      <c r="XL114" s="0"/>
      <c r="XM114" s="0"/>
      <c r="XN114" s="0"/>
      <c r="XO114" s="0"/>
      <c r="XP114" s="0"/>
      <c r="XQ114" s="0"/>
      <c r="XR114" s="0"/>
      <c r="XS114" s="0"/>
      <c r="XT114" s="0"/>
      <c r="XU114" s="0"/>
      <c r="XV114" s="0"/>
      <c r="XW114" s="0"/>
      <c r="XX114" s="0"/>
      <c r="XY114" s="0"/>
      <c r="XZ114" s="0"/>
      <c r="YA114" s="0"/>
      <c r="YB114" s="0"/>
      <c r="YC114" s="0"/>
      <c r="YD114" s="0"/>
      <c r="YE114" s="0"/>
      <c r="YF114" s="0"/>
      <c r="YG114" s="0"/>
      <c r="YH114" s="0"/>
      <c r="YI114" s="0"/>
      <c r="YJ114" s="0"/>
      <c r="YK114" s="0"/>
      <c r="YL114" s="0"/>
      <c r="YM114" s="0"/>
      <c r="YN114" s="0"/>
      <c r="YO114" s="0"/>
      <c r="YP114" s="0"/>
      <c r="YQ114" s="0"/>
      <c r="YR114" s="0"/>
      <c r="YS114" s="0"/>
      <c r="YT114" s="0"/>
      <c r="YU114" s="0"/>
      <c r="YV114" s="0"/>
      <c r="YW114" s="0"/>
      <c r="YX114" s="0"/>
      <c r="YY114" s="0"/>
      <c r="YZ114" s="0"/>
      <c r="ZA114" s="0"/>
      <c r="ZB114" s="0"/>
      <c r="ZC114" s="0"/>
      <c r="ZD114" s="0"/>
      <c r="ZE114" s="0"/>
      <c r="ZF114" s="0"/>
      <c r="ZG114" s="0"/>
      <c r="ZH114" s="0"/>
      <c r="ZI114" s="0"/>
      <c r="ZJ114" s="0"/>
      <c r="ZK114" s="0"/>
      <c r="ZL114" s="0"/>
      <c r="ZM114" s="0"/>
      <c r="ZN114" s="0"/>
      <c r="ZO114" s="0"/>
      <c r="ZP114" s="0"/>
      <c r="ZQ114" s="0"/>
      <c r="ZR114" s="0"/>
      <c r="ZS114" s="0"/>
      <c r="ZT114" s="0"/>
      <c r="ZU114" s="0"/>
      <c r="ZV114" s="0"/>
      <c r="ZW114" s="0"/>
      <c r="ZX114" s="0"/>
      <c r="ZY114" s="0"/>
      <c r="ZZ114" s="0"/>
      <c r="AAA114" s="0"/>
      <c r="AAB114" s="0"/>
      <c r="AAC114" s="0"/>
      <c r="AAD114" s="0"/>
      <c r="AAE114" s="0"/>
      <c r="AAF114" s="0"/>
      <c r="AAG114" s="0"/>
      <c r="AAH114" s="0"/>
      <c r="AAI114" s="0"/>
      <c r="AAJ114" s="0"/>
      <c r="AAK114" s="0"/>
      <c r="AAL114" s="0"/>
      <c r="AAM114" s="0"/>
      <c r="AAN114" s="0"/>
      <c r="AAO114" s="0"/>
      <c r="AAP114" s="0"/>
      <c r="AAQ114" s="0"/>
      <c r="AAR114" s="0"/>
      <c r="AAS114" s="0"/>
      <c r="AAT114" s="0"/>
      <c r="AAU114" s="0"/>
      <c r="AAV114" s="0"/>
      <c r="AAW114" s="0"/>
      <c r="AAX114" s="0"/>
      <c r="AAY114" s="0"/>
      <c r="AAZ114" s="0"/>
      <c r="ABA114" s="0"/>
      <c r="ABB114" s="0"/>
      <c r="ABC114" s="0"/>
      <c r="ABD114" s="0"/>
      <c r="ABE114" s="0"/>
      <c r="ABF114" s="0"/>
      <c r="ABG114" s="0"/>
      <c r="ABH114" s="0"/>
      <c r="ABI114" s="0"/>
      <c r="ABJ114" s="0"/>
      <c r="ABK114" s="0"/>
      <c r="ABL114" s="0"/>
      <c r="ABM114" s="0"/>
      <c r="ABN114" s="0"/>
      <c r="ABO114" s="0"/>
      <c r="ABP114" s="0"/>
      <c r="ABQ114" s="0"/>
      <c r="ABR114" s="0"/>
      <c r="ABS114" s="0"/>
      <c r="ABT114" s="0"/>
      <c r="ABU114" s="0"/>
      <c r="ABV114" s="0"/>
      <c r="ABW114" s="0"/>
      <c r="ABX114" s="0"/>
      <c r="ABY114" s="0"/>
      <c r="ABZ114" s="0"/>
      <c r="ACA114" s="0"/>
      <c r="ACB114" s="0"/>
      <c r="ACC114" s="0"/>
      <c r="ACD114" s="0"/>
      <c r="ACE114" s="0"/>
      <c r="ACF114" s="0"/>
      <c r="ACG114" s="0"/>
      <c r="ACH114" s="0"/>
      <c r="ACI114" s="0"/>
      <c r="ACJ114" s="0"/>
      <c r="ACK114" s="0"/>
      <c r="ACL114" s="0"/>
      <c r="ACM114" s="0"/>
      <c r="ACN114" s="0"/>
      <c r="ACO114" s="0"/>
      <c r="ACP114" s="0"/>
      <c r="ACQ114" s="0"/>
      <c r="ACR114" s="0"/>
      <c r="ACS114" s="0"/>
      <c r="ACT114" s="0"/>
      <c r="ACU114" s="0"/>
      <c r="ACV114" s="0"/>
      <c r="ACW114" s="0"/>
      <c r="ACX114" s="0"/>
      <c r="ACY114" s="0"/>
      <c r="ACZ114" s="0"/>
      <c r="ADA114" s="0"/>
      <c r="ADB114" s="0"/>
      <c r="ADC114" s="0"/>
      <c r="ADD114" s="0"/>
      <c r="ADE114" s="0"/>
      <c r="ADF114" s="0"/>
      <c r="ADG114" s="0"/>
      <c r="ADH114" s="0"/>
      <c r="ADI114" s="0"/>
      <c r="ADJ114" s="0"/>
      <c r="ADK114" s="0"/>
      <c r="ADL114" s="0"/>
      <c r="ADM114" s="0"/>
      <c r="ADN114" s="0"/>
      <c r="ADO114" s="0"/>
      <c r="ADP114" s="0"/>
      <c r="ADQ114" s="0"/>
      <c r="ADR114" s="0"/>
      <c r="ADS114" s="0"/>
      <c r="ADT114" s="0"/>
      <c r="ADU114" s="0"/>
      <c r="ADV114" s="0"/>
      <c r="ADW114" s="0"/>
      <c r="ADX114" s="0"/>
      <c r="ADY114" s="0"/>
      <c r="ADZ114" s="0"/>
      <c r="AEA114" s="0"/>
      <c r="AEB114" s="0"/>
      <c r="AEC114" s="0"/>
      <c r="AED114" s="0"/>
      <c r="AEE114" s="0"/>
      <c r="AEF114" s="0"/>
      <c r="AEG114" s="0"/>
      <c r="AEH114" s="0"/>
      <c r="AEI114" s="0"/>
      <c r="AEJ114" s="0"/>
      <c r="AEK114" s="0"/>
      <c r="AEL114" s="0"/>
      <c r="AEM114" s="0"/>
      <c r="AEN114" s="0"/>
      <c r="AEO114" s="0"/>
      <c r="AEP114" s="0"/>
      <c r="AEQ114" s="0"/>
      <c r="AER114" s="0"/>
      <c r="AES114" s="0"/>
      <c r="AET114" s="0"/>
      <c r="AEU114" s="0"/>
      <c r="AEV114" s="0"/>
      <c r="AEW114" s="0"/>
      <c r="AEX114" s="0"/>
      <c r="AEY114" s="0"/>
      <c r="AEZ114" s="0"/>
      <c r="AFA114" s="0"/>
      <c r="AFB114" s="0"/>
      <c r="AFC114" s="0"/>
      <c r="AFD114" s="0"/>
      <c r="AFE114" s="0"/>
      <c r="AFF114" s="0"/>
      <c r="AFG114" s="0"/>
      <c r="AFH114" s="0"/>
      <c r="AFI114" s="0"/>
      <c r="AFJ114" s="0"/>
      <c r="AFK114" s="0"/>
      <c r="AFL114" s="0"/>
      <c r="AFM114" s="0"/>
      <c r="AFN114" s="0"/>
      <c r="AFO114" s="0"/>
      <c r="AFP114" s="0"/>
      <c r="AFQ114" s="0"/>
      <c r="AFR114" s="0"/>
      <c r="AFS114" s="0"/>
      <c r="AFT114" s="0"/>
      <c r="AFU114" s="0"/>
      <c r="AFV114" s="0"/>
      <c r="AFW114" s="0"/>
      <c r="AFX114" s="0"/>
      <c r="AFY114" s="0"/>
      <c r="AFZ114" s="0"/>
      <c r="AGA114" s="0"/>
      <c r="AGB114" s="0"/>
      <c r="AGC114" s="0"/>
      <c r="AGD114" s="0"/>
      <c r="AGE114" s="0"/>
      <c r="AGF114" s="0"/>
      <c r="AGG114" s="0"/>
      <c r="AGH114" s="0"/>
      <c r="AGI114" s="0"/>
      <c r="AGJ114" s="0"/>
      <c r="AGK114" s="0"/>
      <c r="AGL114" s="0"/>
      <c r="AGM114" s="0"/>
      <c r="AGN114" s="0"/>
      <c r="AGO114" s="0"/>
      <c r="AGP114" s="0"/>
      <c r="AGQ114" s="0"/>
      <c r="AGR114" s="0"/>
      <c r="AGS114" s="0"/>
      <c r="AGT114" s="0"/>
      <c r="AGU114" s="0"/>
      <c r="AGV114" s="0"/>
      <c r="AGW114" s="0"/>
      <c r="AGX114" s="0"/>
      <c r="AGY114" s="0"/>
      <c r="AGZ114" s="0"/>
      <c r="AHA114" s="0"/>
      <c r="AHB114" s="0"/>
      <c r="AHC114" s="0"/>
      <c r="AHD114" s="0"/>
      <c r="AHE114" s="0"/>
      <c r="AHF114" s="0"/>
      <c r="AHG114" s="0"/>
      <c r="AHH114" s="0"/>
      <c r="AHI114" s="0"/>
      <c r="AHJ114" s="0"/>
      <c r="AHK114" s="0"/>
      <c r="AHL114" s="0"/>
      <c r="AHM114" s="0"/>
      <c r="AHN114" s="0"/>
      <c r="AHO114" s="0"/>
      <c r="AHP114" s="0"/>
      <c r="AHQ114" s="0"/>
      <c r="AHR114" s="0"/>
      <c r="AHS114" s="0"/>
      <c r="AHT114" s="0"/>
      <c r="AHU114" s="0"/>
      <c r="AHV114" s="0"/>
      <c r="AHW114" s="0"/>
      <c r="AHX114" s="0"/>
      <c r="AHY114" s="0"/>
      <c r="AHZ114" s="0"/>
      <c r="AIA114" s="0"/>
      <c r="AIB114" s="0"/>
      <c r="AIC114" s="0"/>
      <c r="AID114" s="0"/>
      <c r="AIE114" s="0"/>
      <c r="AIF114" s="0"/>
      <c r="AIG114" s="0"/>
      <c r="AIH114" s="0"/>
      <c r="AII114" s="0"/>
      <c r="AIJ114" s="0"/>
      <c r="AIK114" s="0"/>
      <c r="AIL114" s="0"/>
      <c r="AIM114" s="0"/>
      <c r="AIN114" s="0"/>
      <c r="AIO114" s="0"/>
      <c r="AIP114" s="0"/>
      <c r="AIQ114" s="0"/>
      <c r="AIR114" s="0"/>
      <c r="AIS114" s="0"/>
      <c r="AIT114" s="0"/>
      <c r="AIU114" s="0"/>
      <c r="AIV114" s="0"/>
      <c r="AIW114" s="0"/>
      <c r="AIX114" s="0"/>
      <c r="AIY114" s="0"/>
      <c r="AIZ114" s="0"/>
      <c r="AJA114" s="0"/>
      <c r="AJB114" s="0"/>
      <c r="AJC114" s="0"/>
      <c r="AJD114" s="0"/>
      <c r="AJE114" s="0"/>
      <c r="AJF114" s="0"/>
      <c r="AJG114" s="0"/>
      <c r="AJH114" s="0"/>
      <c r="AJI114" s="0"/>
      <c r="AJJ114" s="0"/>
      <c r="AJK114" s="0"/>
      <c r="AJL114" s="0"/>
      <c r="AJM114" s="0"/>
      <c r="AJN114" s="0"/>
      <c r="AJO114" s="0"/>
      <c r="AJP114" s="0"/>
      <c r="AJQ114" s="0"/>
      <c r="AJR114" s="0"/>
      <c r="AJS114" s="0"/>
      <c r="AJT114" s="0"/>
      <c r="AJU114" s="0"/>
      <c r="AJV114" s="0"/>
      <c r="AJW114" s="0"/>
      <c r="AJX114" s="0"/>
      <c r="AJY114" s="0"/>
      <c r="AJZ114" s="0"/>
      <c r="AKA114" s="0"/>
      <c r="AKB114" s="0"/>
      <c r="AKC114" s="0"/>
      <c r="AKD114" s="0"/>
      <c r="AKE114" s="0"/>
      <c r="AKF114" s="0"/>
      <c r="AKG114" s="0"/>
      <c r="AKH114" s="0"/>
      <c r="AKI114" s="0"/>
      <c r="AKJ114" s="0"/>
      <c r="AKK114" s="0"/>
      <c r="AKL114" s="0"/>
      <c r="AKM114" s="0"/>
      <c r="AKN114" s="0"/>
      <c r="AKO114" s="0"/>
      <c r="AKP114" s="0"/>
      <c r="AKQ114" s="0"/>
      <c r="AKR114" s="0"/>
      <c r="AKS114" s="0"/>
      <c r="AKT114" s="0"/>
      <c r="AKU114" s="0"/>
      <c r="AKV114" s="0"/>
      <c r="AKW114" s="0"/>
      <c r="AKX114" s="0"/>
      <c r="AKY114" s="0"/>
      <c r="AKZ114" s="0"/>
      <c r="ALA114" s="0"/>
      <c r="ALB114" s="0"/>
      <c r="ALC114" s="0"/>
      <c r="ALD114" s="0"/>
      <c r="ALE114" s="0"/>
      <c r="ALF114" s="0"/>
      <c r="ALG114" s="0"/>
      <c r="ALH114" s="0"/>
      <c r="ALI114" s="0"/>
      <c r="ALJ114" s="0"/>
      <c r="ALK114" s="0"/>
      <c r="ALL114" s="0"/>
      <c r="ALM114" s="0"/>
      <c r="ALN114" s="0"/>
      <c r="ALO114" s="0"/>
      <c r="ALP114" s="0"/>
      <c r="ALQ114" s="0"/>
      <c r="ALR114" s="0"/>
      <c r="ALS114" s="0"/>
      <c r="ALT114" s="0"/>
      <c r="ALU114" s="0"/>
      <c r="ALV114" s="0"/>
      <c r="ALW114" s="0"/>
      <c r="ALX114" s="0"/>
      <c r="ALY114" s="0"/>
      <c r="ALZ114" s="0"/>
      <c r="AMA114" s="0"/>
      <c r="AMB114" s="0"/>
      <c r="AMC114" s="0"/>
      <c r="AMD114" s="0"/>
      <c r="AME114" s="0"/>
      <c r="AMF114" s="0"/>
      <c r="AMG114" s="0"/>
      <c r="AMH114" s="0"/>
      <c r="AMI114" s="0"/>
      <c r="AMJ114" s="0"/>
      <c r="AMK114" s="0"/>
      <c r="AML114" s="0"/>
      <c r="AMM114" s="0"/>
      <c r="AMN114" s="0"/>
      <c r="AMO114" s="0"/>
      <c r="AMP114" s="0"/>
      <c r="AMQ114" s="0"/>
      <c r="AMR114" s="0"/>
      <c r="AMS114" s="0"/>
      <c r="AMT114" s="0"/>
      <c r="AMU114" s="0"/>
      <c r="AMV114" s="0"/>
      <c r="AMW114" s="0"/>
      <c r="AMX114" s="0"/>
      <c r="AMY114" s="0"/>
      <c r="AMZ114" s="0"/>
      <c r="ANA114" s="0"/>
      <c r="ANB114" s="0"/>
      <c r="ANC114" s="0"/>
      <c r="AND114" s="0"/>
      <c r="ANE114" s="0"/>
      <c r="ANF114" s="0"/>
      <c r="ANG114" s="0"/>
      <c r="ANH114" s="0"/>
      <c r="ANI114" s="0"/>
      <c r="ANJ114" s="0"/>
      <c r="ANK114" s="0"/>
      <c r="ANL114" s="0"/>
      <c r="ANM114" s="0"/>
      <c r="ANN114" s="0"/>
      <c r="ANO114" s="0"/>
      <c r="ANP114" s="0"/>
      <c r="ANQ114" s="0"/>
      <c r="ANR114" s="0"/>
      <c r="ANS114" s="0"/>
      <c r="ANT114" s="0"/>
      <c r="ANU114" s="0"/>
      <c r="ANV114" s="0"/>
      <c r="ANW114" s="0"/>
      <c r="ANX114" s="0"/>
      <c r="ANY114" s="0"/>
      <c r="ANZ114" s="0"/>
      <c r="AOA114" s="0"/>
      <c r="AOB114" s="0"/>
      <c r="AOC114" s="0"/>
      <c r="AOD114" s="0"/>
      <c r="AOE114" s="0"/>
      <c r="AOF114" s="0"/>
      <c r="AOG114" s="0"/>
      <c r="AOH114" s="0"/>
      <c r="AOI114" s="0"/>
      <c r="AOJ114" s="0"/>
      <c r="AOK114" s="0"/>
      <c r="AOL114" s="0"/>
      <c r="AOM114" s="0"/>
      <c r="AON114" s="0"/>
      <c r="AOO114" s="0"/>
      <c r="AOP114" s="0"/>
      <c r="AOQ114" s="0"/>
      <c r="AOR114" s="0"/>
      <c r="AOS114" s="0"/>
      <c r="AOT114" s="0"/>
      <c r="AOU114" s="0"/>
      <c r="AOV114" s="0"/>
      <c r="AOW114" s="0"/>
      <c r="AOX114" s="0"/>
      <c r="AOY114" s="0"/>
      <c r="AOZ114" s="0"/>
      <c r="APA114" s="0"/>
      <c r="APB114" s="0"/>
      <c r="APC114" s="0"/>
      <c r="APD114" s="0"/>
      <c r="APE114" s="0"/>
      <c r="APF114" s="0"/>
      <c r="APG114" s="0"/>
      <c r="APH114" s="0"/>
      <c r="API114" s="0"/>
      <c r="APJ114" s="0"/>
      <c r="APK114" s="0"/>
      <c r="APL114" s="0"/>
      <c r="APM114" s="0"/>
      <c r="APN114" s="0"/>
      <c r="APO114" s="0"/>
      <c r="APP114" s="0"/>
      <c r="APQ114" s="0"/>
      <c r="APR114" s="0"/>
      <c r="APS114" s="0"/>
      <c r="APT114" s="0"/>
      <c r="APU114" s="0"/>
      <c r="APV114" s="0"/>
      <c r="APW114" s="0"/>
      <c r="APX114" s="0"/>
      <c r="APY114" s="0"/>
      <c r="APZ114" s="0"/>
      <c r="AQA114" s="0"/>
      <c r="AQB114" s="0"/>
      <c r="AQC114" s="0"/>
      <c r="AQD114" s="0"/>
      <c r="AQE114" s="0"/>
      <c r="AQF114" s="0"/>
      <c r="AQG114" s="0"/>
      <c r="AQH114" s="0"/>
      <c r="AQI114" s="0"/>
      <c r="AQJ114" s="0"/>
      <c r="AQK114" s="0"/>
      <c r="AQL114" s="0"/>
      <c r="AQM114" s="0"/>
      <c r="AQN114" s="0"/>
      <c r="AQO114" s="0"/>
      <c r="AQP114" s="0"/>
      <c r="AQQ114" s="0"/>
      <c r="AQR114" s="0"/>
      <c r="AQS114" s="0"/>
      <c r="AQT114" s="0"/>
      <c r="AQU114" s="0"/>
      <c r="AQV114" s="0"/>
      <c r="AQW114" s="0"/>
      <c r="AQX114" s="0"/>
      <c r="AQY114" s="0"/>
      <c r="AQZ114" s="0"/>
      <c r="ARA114" s="0"/>
      <c r="ARB114" s="0"/>
      <c r="ARC114" s="0"/>
      <c r="ARD114" s="0"/>
      <c r="ARE114" s="0"/>
      <c r="ARF114" s="0"/>
      <c r="ARG114" s="0"/>
      <c r="ARH114" s="0"/>
      <c r="ARI114" s="0"/>
      <c r="ARJ114" s="0"/>
      <c r="ARK114" s="0"/>
      <c r="ARL114" s="0"/>
      <c r="ARM114" s="0"/>
      <c r="ARN114" s="0"/>
      <c r="ARO114" s="0"/>
      <c r="ARP114" s="0"/>
      <c r="ARQ114" s="0"/>
      <c r="ARR114" s="0"/>
      <c r="ARS114" s="0"/>
      <c r="ART114" s="0"/>
      <c r="ARU114" s="0"/>
      <c r="ARV114" s="0"/>
      <c r="ARW114" s="0"/>
      <c r="ARX114" s="0"/>
      <c r="ARY114" s="0"/>
      <c r="ARZ114" s="0"/>
      <c r="ASA114" s="0"/>
      <c r="ASB114" s="0"/>
      <c r="ASC114" s="0"/>
      <c r="ASD114" s="0"/>
      <c r="ASE114" s="0"/>
      <c r="ASF114" s="0"/>
      <c r="ASG114" s="0"/>
      <c r="ASH114" s="0"/>
      <c r="ASI114" s="0"/>
      <c r="ASJ114" s="0"/>
      <c r="ASK114" s="0"/>
      <c r="ASL114" s="0"/>
      <c r="ASM114" s="0"/>
      <c r="ASN114" s="0"/>
      <c r="ASO114" s="0"/>
      <c r="ASP114" s="0"/>
      <c r="ASQ114" s="0"/>
      <c r="ASR114" s="0"/>
      <c r="ASS114" s="0"/>
      <c r="AST114" s="0"/>
      <c r="ASU114" s="0"/>
      <c r="ASV114" s="0"/>
      <c r="ASW114" s="0"/>
      <c r="ASX114" s="0"/>
      <c r="ASY114" s="0"/>
      <c r="ASZ114" s="0"/>
      <c r="ATA114" s="0"/>
      <c r="ATB114" s="0"/>
      <c r="ATC114" s="0"/>
      <c r="ATD114" s="0"/>
      <c r="ATE114" s="0"/>
      <c r="ATF114" s="0"/>
      <c r="ATG114" s="0"/>
      <c r="ATH114" s="0"/>
      <c r="ATI114" s="0"/>
      <c r="ATJ114" s="0"/>
      <c r="ATK114" s="0"/>
      <c r="ATL114" s="0"/>
      <c r="ATM114" s="0"/>
      <c r="ATN114" s="0"/>
      <c r="ATO114" s="0"/>
      <c r="ATP114" s="0"/>
      <c r="ATQ114" s="0"/>
      <c r="ATR114" s="0"/>
      <c r="ATS114" s="0"/>
      <c r="ATT114" s="0"/>
      <c r="ATU114" s="0"/>
      <c r="ATV114" s="0"/>
      <c r="ATW114" s="0"/>
      <c r="ATX114" s="0"/>
      <c r="ATY114" s="0"/>
      <c r="ATZ114" s="0"/>
      <c r="AUA114" s="0"/>
      <c r="AUB114" s="0"/>
      <c r="AUC114" s="0"/>
      <c r="AUD114" s="0"/>
      <c r="AUE114" s="0"/>
      <c r="AUF114" s="0"/>
      <c r="AUG114" s="0"/>
      <c r="AUH114" s="0"/>
      <c r="AUI114" s="0"/>
      <c r="AUJ114" s="0"/>
      <c r="AUK114" s="0"/>
      <c r="AUL114" s="0"/>
      <c r="AUM114" s="0"/>
      <c r="AUN114" s="0"/>
      <c r="AUO114" s="0"/>
      <c r="AUP114" s="0"/>
      <c r="AUQ114" s="0"/>
      <c r="AUR114" s="0"/>
      <c r="AUS114" s="0"/>
      <c r="AUT114" s="0"/>
      <c r="AUU114" s="0"/>
      <c r="AUV114" s="0"/>
      <c r="AUW114" s="0"/>
      <c r="AUX114" s="0"/>
      <c r="AUY114" s="0"/>
      <c r="AUZ114" s="0"/>
      <c r="AVA114" s="0"/>
      <c r="AVB114" s="0"/>
      <c r="AVC114" s="0"/>
      <c r="AVD114" s="0"/>
      <c r="AVE114" s="0"/>
      <c r="AVF114" s="0"/>
      <c r="AVG114" s="0"/>
      <c r="AVH114" s="0"/>
      <c r="AVI114" s="0"/>
      <c r="AVJ114" s="0"/>
      <c r="AVK114" s="0"/>
      <c r="AVL114" s="0"/>
      <c r="AVM114" s="0"/>
      <c r="AVN114" s="0"/>
      <c r="AVO114" s="0"/>
      <c r="AVP114" s="0"/>
      <c r="AVQ114" s="0"/>
      <c r="AVR114" s="0"/>
      <c r="AVS114" s="0"/>
      <c r="AVT114" s="0"/>
      <c r="AVU114" s="0"/>
      <c r="AVV114" s="0"/>
      <c r="AVW114" s="0"/>
      <c r="AVX114" s="0"/>
      <c r="AVY114" s="0"/>
      <c r="AVZ114" s="0"/>
      <c r="AWA114" s="0"/>
      <c r="AWB114" s="0"/>
      <c r="AWC114" s="0"/>
      <c r="AWD114" s="0"/>
      <c r="AWE114" s="0"/>
      <c r="AWF114" s="0"/>
      <c r="AWG114" s="0"/>
      <c r="AWH114" s="0"/>
      <c r="AWI114" s="0"/>
      <c r="AWJ114" s="0"/>
      <c r="AWK114" s="0"/>
      <c r="AWL114" s="0"/>
      <c r="AWM114" s="0"/>
      <c r="AWN114" s="0"/>
      <c r="AWO114" s="0"/>
      <c r="AWP114" s="0"/>
      <c r="AWQ114" s="0"/>
      <c r="AWR114" s="0"/>
      <c r="AWS114" s="0"/>
      <c r="AWT114" s="0"/>
      <c r="AWU114" s="0"/>
      <c r="AWV114" s="0"/>
      <c r="AWW114" s="0"/>
      <c r="AWX114" s="0"/>
      <c r="AWY114" s="0"/>
      <c r="AWZ114" s="0"/>
      <c r="AXA114" s="0"/>
      <c r="AXB114" s="0"/>
      <c r="AXC114" s="0"/>
      <c r="AXD114" s="0"/>
      <c r="AXE114" s="0"/>
      <c r="AXF114" s="0"/>
      <c r="AXG114" s="0"/>
      <c r="AXH114" s="0"/>
      <c r="AXI114" s="0"/>
      <c r="AXJ114" s="0"/>
      <c r="AXK114" s="0"/>
      <c r="AXL114" s="0"/>
      <c r="AXM114" s="0"/>
      <c r="AXN114" s="0"/>
      <c r="AXO114" s="0"/>
      <c r="AXP114" s="0"/>
      <c r="AXQ114" s="0"/>
      <c r="AXR114" s="0"/>
      <c r="AXS114" s="0"/>
      <c r="AXT114" s="0"/>
      <c r="AXU114" s="0"/>
      <c r="AXV114" s="0"/>
      <c r="AXW114" s="0"/>
      <c r="AXX114" s="0"/>
      <c r="AXY114" s="0"/>
      <c r="AXZ114" s="0"/>
      <c r="AYA114" s="0"/>
      <c r="AYB114" s="0"/>
      <c r="AYC114" s="0"/>
      <c r="AYD114" s="0"/>
      <c r="AYE114" s="0"/>
      <c r="AYF114" s="0"/>
      <c r="AYG114" s="0"/>
      <c r="AYH114" s="0"/>
      <c r="AYI114" s="0"/>
      <c r="AYJ114" s="0"/>
      <c r="AYK114" s="0"/>
      <c r="AYL114" s="0"/>
      <c r="AYM114" s="0"/>
      <c r="AYN114" s="0"/>
      <c r="AYO114" s="0"/>
      <c r="AYP114" s="0"/>
      <c r="AYQ114" s="0"/>
      <c r="AYR114" s="0"/>
      <c r="AYS114" s="0"/>
      <c r="AYT114" s="0"/>
      <c r="AYU114" s="0"/>
      <c r="AYV114" s="0"/>
      <c r="AYW114" s="0"/>
      <c r="AYX114" s="0"/>
      <c r="AYY114" s="0"/>
      <c r="AYZ114" s="0"/>
      <c r="AZA114" s="0"/>
      <c r="AZB114" s="0"/>
      <c r="AZC114" s="0"/>
      <c r="AZD114" s="0"/>
      <c r="AZE114" s="0"/>
      <c r="AZF114" s="0"/>
      <c r="AZG114" s="0"/>
      <c r="AZH114" s="0"/>
      <c r="AZI114" s="0"/>
      <c r="AZJ114" s="0"/>
      <c r="AZK114" s="0"/>
      <c r="AZL114" s="0"/>
      <c r="AZM114" s="0"/>
      <c r="AZN114" s="0"/>
      <c r="AZO114" s="0"/>
      <c r="AZP114" s="0"/>
      <c r="AZQ114" s="0"/>
      <c r="AZR114" s="0"/>
      <c r="AZS114" s="0"/>
      <c r="AZT114" s="0"/>
      <c r="AZU114" s="0"/>
      <c r="AZV114" s="0"/>
      <c r="AZW114" s="0"/>
      <c r="AZX114" s="0"/>
      <c r="AZY114" s="0"/>
      <c r="AZZ114" s="0"/>
      <c r="BAA114" s="0"/>
      <c r="BAB114" s="0"/>
      <c r="BAC114" s="0"/>
      <c r="BAD114" s="0"/>
      <c r="BAE114" s="0"/>
      <c r="BAF114" s="0"/>
      <c r="BAG114" s="0"/>
      <c r="BAH114" s="0"/>
      <c r="BAI114" s="0"/>
      <c r="BAJ114" s="0"/>
      <c r="BAK114" s="0"/>
      <c r="BAL114" s="0"/>
      <c r="BAM114" s="0"/>
      <c r="BAN114" s="0"/>
      <c r="BAO114" s="0"/>
      <c r="BAP114" s="0"/>
      <c r="BAQ114" s="0"/>
      <c r="BAR114" s="0"/>
      <c r="BAS114" s="0"/>
      <c r="BAT114" s="0"/>
      <c r="BAU114" s="0"/>
      <c r="BAV114" s="0"/>
      <c r="BAW114" s="0"/>
      <c r="BAX114" s="0"/>
      <c r="BAY114" s="0"/>
      <c r="BAZ114" s="0"/>
      <c r="BBA114" s="0"/>
      <c r="BBB114" s="0"/>
      <c r="BBC114" s="0"/>
      <c r="BBD114" s="0"/>
      <c r="BBE114" s="0"/>
      <c r="BBF114" s="0"/>
      <c r="BBG114" s="0"/>
      <c r="BBH114" s="0"/>
      <c r="BBI114" s="0"/>
      <c r="BBJ114" s="0"/>
      <c r="BBK114" s="0"/>
      <c r="BBL114" s="0"/>
      <c r="BBM114" s="0"/>
      <c r="BBN114" s="0"/>
      <c r="BBO114" s="0"/>
      <c r="BBP114" s="0"/>
      <c r="BBQ114" s="0"/>
      <c r="BBR114" s="0"/>
      <c r="BBS114" s="0"/>
      <c r="BBT114" s="0"/>
      <c r="BBU114" s="0"/>
      <c r="BBV114" s="0"/>
      <c r="BBW114" s="0"/>
      <c r="BBX114" s="0"/>
      <c r="BBY114" s="0"/>
      <c r="BBZ114" s="0"/>
      <c r="BCA114" s="0"/>
      <c r="BCB114" s="0"/>
      <c r="BCC114" s="0"/>
      <c r="BCD114" s="0"/>
      <c r="BCE114" s="0"/>
      <c r="BCF114" s="0"/>
      <c r="BCG114" s="0"/>
      <c r="BCH114" s="0"/>
      <c r="BCI114" s="0"/>
      <c r="BCJ114" s="0"/>
      <c r="BCK114" s="0"/>
      <c r="BCL114" s="0"/>
      <c r="BCM114" s="0"/>
      <c r="BCN114" s="0"/>
      <c r="BCO114" s="0"/>
      <c r="BCP114" s="0"/>
      <c r="BCQ114" s="0"/>
      <c r="BCR114" s="0"/>
      <c r="BCS114" s="0"/>
      <c r="BCT114" s="0"/>
      <c r="BCU114" s="0"/>
      <c r="BCV114" s="0"/>
      <c r="BCW114" s="0"/>
      <c r="BCX114" s="0"/>
      <c r="BCY114" s="0"/>
      <c r="BCZ114" s="0"/>
      <c r="BDA114" s="0"/>
      <c r="BDB114" s="0"/>
      <c r="BDC114" s="0"/>
      <c r="BDD114" s="0"/>
      <c r="BDE114" s="0"/>
      <c r="BDF114" s="0"/>
      <c r="BDG114" s="0"/>
      <c r="BDH114" s="0"/>
      <c r="BDI114" s="0"/>
      <c r="BDJ114" s="0"/>
      <c r="BDK114" s="0"/>
      <c r="BDL114" s="0"/>
      <c r="BDM114" s="0"/>
      <c r="BDN114" s="0"/>
      <c r="BDO114" s="0"/>
      <c r="BDP114" s="0"/>
      <c r="BDQ114" s="0"/>
      <c r="BDR114" s="0"/>
      <c r="BDS114" s="0"/>
      <c r="BDT114" s="0"/>
      <c r="BDU114" s="0"/>
      <c r="BDV114" s="0"/>
      <c r="BDW114" s="0"/>
      <c r="BDX114" s="0"/>
      <c r="BDY114" s="0"/>
      <c r="BDZ114" s="0"/>
      <c r="BEA114" s="0"/>
      <c r="BEB114" s="0"/>
      <c r="BEC114" s="0"/>
      <c r="BED114" s="0"/>
      <c r="BEE114" s="0"/>
      <c r="BEF114" s="0"/>
      <c r="BEG114" s="0"/>
      <c r="BEH114" s="0"/>
      <c r="BEI114" s="0"/>
      <c r="BEJ114" s="0"/>
      <c r="BEK114" s="0"/>
      <c r="BEL114" s="0"/>
      <c r="BEM114" s="0"/>
      <c r="BEN114" s="0"/>
      <c r="BEO114" s="0"/>
      <c r="BEP114" s="0"/>
      <c r="BEQ114" s="0"/>
      <c r="BER114" s="0"/>
      <c r="BES114" s="0"/>
      <c r="BET114" s="0"/>
      <c r="BEU114" s="0"/>
      <c r="BEV114" s="0"/>
      <c r="BEW114" s="0"/>
      <c r="BEX114" s="0"/>
      <c r="BEY114" s="0"/>
      <c r="BEZ114" s="0"/>
      <c r="BFA114" s="0"/>
      <c r="BFB114" s="0"/>
      <c r="BFC114" s="0"/>
      <c r="BFD114" s="0"/>
      <c r="BFE114" s="0"/>
      <c r="BFF114" s="0"/>
      <c r="BFG114" s="0"/>
      <c r="BFH114" s="0"/>
      <c r="BFI114" s="0"/>
      <c r="BFJ114" s="0"/>
      <c r="BFK114" s="0"/>
      <c r="BFL114" s="0"/>
      <c r="BFM114" s="0"/>
      <c r="BFN114" s="0"/>
      <c r="BFO114" s="0"/>
      <c r="BFP114" s="0"/>
      <c r="BFQ114" s="0"/>
      <c r="BFR114" s="0"/>
      <c r="BFS114" s="0"/>
      <c r="BFT114" s="0"/>
      <c r="BFU114" s="0"/>
      <c r="BFV114" s="0"/>
      <c r="BFW114" s="0"/>
      <c r="BFX114" s="0"/>
      <c r="BFY114" s="0"/>
      <c r="BFZ114" s="0"/>
      <c r="BGA114" s="0"/>
      <c r="BGB114" s="0"/>
      <c r="BGC114" s="0"/>
      <c r="BGD114" s="0"/>
      <c r="BGE114" s="0"/>
      <c r="BGF114" s="0"/>
      <c r="BGG114" s="0"/>
      <c r="BGH114" s="0"/>
      <c r="BGI114" s="0"/>
      <c r="BGJ114" s="0"/>
      <c r="BGK114" s="0"/>
      <c r="BGL114" s="0"/>
      <c r="BGM114" s="0"/>
      <c r="BGN114" s="0"/>
      <c r="BGO114" s="0"/>
      <c r="BGP114" s="0"/>
      <c r="BGQ114" s="0"/>
      <c r="BGR114" s="0"/>
      <c r="BGS114" s="0"/>
      <c r="BGT114" s="0"/>
      <c r="BGU114" s="0"/>
      <c r="BGV114" s="0"/>
      <c r="BGW114" s="0"/>
      <c r="BGX114" s="0"/>
      <c r="BGY114" s="0"/>
      <c r="BGZ114" s="0"/>
      <c r="BHA114" s="0"/>
      <c r="BHB114" s="0"/>
      <c r="BHC114" s="0"/>
      <c r="BHD114" s="0"/>
      <c r="BHE114" s="0"/>
      <c r="BHF114" s="0"/>
      <c r="BHG114" s="0"/>
      <c r="BHH114" s="0"/>
      <c r="BHI114" s="0"/>
      <c r="BHJ114" s="0"/>
      <c r="BHK114" s="0"/>
      <c r="BHL114" s="0"/>
      <c r="BHM114" s="0"/>
      <c r="BHN114" s="0"/>
      <c r="BHO114" s="0"/>
      <c r="BHP114" s="0"/>
      <c r="BHQ114" s="0"/>
      <c r="BHR114" s="0"/>
      <c r="BHS114" s="0"/>
      <c r="BHT114" s="0"/>
      <c r="BHU114" s="0"/>
      <c r="BHV114" s="0"/>
      <c r="BHW114" s="0"/>
      <c r="BHX114" s="0"/>
      <c r="BHY114" s="0"/>
      <c r="BHZ114" s="0"/>
      <c r="BIA114" s="0"/>
      <c r="BIB114" s="0"/>
      <c r="BIC114" s="0"/>
      <c r="BID114" s="0"/>
      <c r="BIE114" s="0"/>
      <c r="BIF114" s="0"/>
      <c r="BIG114" s="0"/>
      <c r="BIH114" s="0"/>
      <c r="BII114" s="0"/>
      <c r="BIJ114" s="0"/>
      <c r="BIK114" s="0"/>
      <c r="BIL114" s="0"/>
      <c r="BIM114" s="0"/>
      <c r="BIN114" s="0"/>
      <c r="BIO114" s="0"/>
      <c r="BIP114" s="0"/>
      <c r="BIQ114" s="0"/>
      <c r="BIR114" s="0"/>
      <c r="BIS114" s="0"/>
      <c r="BIT114" s="0"/>
      <c r="BIU114" s="0"/>
      <c r="BIV114" s="0"/>
      <c r="BIW114" s="0"/>
      <c r="BIX114" s="0"/>
      <c r="BIY114" s="0"/>
      <c r="BIZ114" s="0"/>
      <c r="BJA114" s="0"/>
      <c r="BJB114" s="0"/>
      <c r="BJC114" s="0"/>
      <c r="BJD114" s="0"/>
      <c r="BJE114" s="0"/>
      <c r="BJF114" s="0"/>
      <c r="BJG114" s="0"/>
      <c r="BJH114" s="0"/>
      <c r="BJI114" s="0"/>
      <c r="BJJ114" s="0"/>
      <c r="BJK114" s="0"/>
      <c r="BJL114" s="0"/>
      <c r="BJM114" s="0"/>
      <c r="BJN114" s="0"/>
      <c r="BJO114" s="0"/>
      <c r="BJP114" s="0"/>
      <c r="BJQ114" s="0"/>
      <c r="BJR114" s="0"/>
      <c r="BJS114" s="0"/>
      <c r="BJT114" s="0"/>
      <c r="BJU114" s="0"/>
      <c r="BJV114" s="0"/>
      <c r="BJW114" s="0"/>
      <c r="BJX114" s="0"/>
      <c r="BJY114" s="0"/>
      <c r="BJZ114" s="0"/>
      <c r="BKA114" s="0"/>
      <c r="BKB114" s="0"/>
      <c r="BKC114" s="0"/>
      <c r="BKD114" s="0"/>
      <c r="BKE114" s="0"/>
      <c r="BKF114" s="0"/>
      <c r="BKG114" s="0"/>
      <c r="BKH114" s="0"/>
      <c r="BKI114" s="0"/>
      <c r="BKJ114" s="0"/>
      <c r="BKK114" s="0"/>
      <c r="BKL114" s="0"/>
      <c r="BKM114" s="0"/>
      <c r="BKN114" s="0"/>
      <c r="BKO114" s="0"/>
      <c r="BKP114" s="0"/>
      <c r="BKQ114" s="0"/>
      <c r="BKR114" s="0"/>
      <c r="BKS114" s="0"/>
      <c r="BKT114" s="0"/>
      <c r="BKU114" s="0"/>
      <c r="BKV114" s="0"/>
      <c r="BKW114" s="0"/>
      <c r="BKX114" s="0"/>
      <c r="BKY114" s="0"/>
      <c r="BKZ114" s="0"/>
      <c r="BLA114" s="0"/>
      <c r="BLB114" s="0"/>
      <c r="BLC114" s="0"/>
      <c r="BLD114" s="0"/>
      <c r="BLE114" s="0"/>
      <c r="BLF114" s="0"/>
      <c r="BLG114" s="0"/>
      <c r="BLH114" s="0"/>
      <c r="BLI114" s="0"/>
      <c r="BLJ114" s="0"/>
      <c r="BLK114" s="0"/>
      <c r="BLL114" s="0"/>
      <c r="BLM114" s="0"/>
      <c r="BLN114" s="0"/>
      <c r="BLO114" s="0"/>
      <c r="BLP114" s="0"/>
      <c r="BLQ114" s="0"/>
      <c r="BLR114" s="0"/>
      <c r="BLS114" s="0"/>
      <c r="BLT114" s="0"/>
      <c r="BLU114" s="0"/>
      <c r="BLV114" s="0"/>
      <c r="BLW114" s="0"/>
      <c r="BLX114" s="0"/>
      <c r="BLY114" s="0"/>
      <c r="BLZ114" s="0"/>
      <c r="BMA114" s="0"/>
      <c r="BMB114" s="0"/>
      <c r="BMC114" s="0"/>
      <c r="BMD114" s="0"/>
      <c r="BME114" s="0"/>
      <c r="BMF114" s="0"/>
      <c r="BMG114" s="0"/>
      <c r="BMH114" s="0"/>
      <c r="BMI114" s="0"/>
      <c r="BMJ114" s="0"/>
      <c r="BMK114" s="0"/>
      <c r="BML114" s="0"/>
      <c r="BMM114" s="0"/>
      <c r="BMN114" s="0"/>
      <c r="BMO114" s="0"/>
      <c r="BMP114" s="0"/>
      <c r="BMQ114" s="0"/>
      <c r="BMR114" s="0"/>
      <c r="BMS114" s="0"/>
      <c r="BMT114" s="0"/>
      <c r="BMU114" s="0"/>
      <c r="BMV114" s="0"/>
      <c r="BMW114" s="0"/>
      <c r="BMX114" s="0"/>
      <c r="BMY114" s="0"/>
      <c r="BMZ114" s="0"/>
      <c r="BNA114" s="0"/>
      <c r="BNB114" s="0"/>
      <c r="BNC114" s="0"/>
      <c r="BND114" s="0"/>
      <c r="BNE114" s="0"/>
      <c r="BNF114" s="0"/>
      <c r="BNG114" s="0"/>
      <c r="BNH114" s="0"/>
      <c r="BNI114" s="0"/>
      <c r="BNJ114" s="0"/>
      <c r="BNK114" s="0"/>
      <c r="BNL114" s="0"/>
      <c r="BNM114" s="0"/>
      <c r="BNN114" s="0"/>
      <c r="BNO114" s="0"/>
      <c r="BNP114" s="0"/>
      <c r="BNQ114" s="0"/>
      <c r="BNR114" s="0"/>
      <c r="BNS114" s="0"/>
      <c r="BNT114" s="0"/>
      <c r="BNU114" s="0"/>
      <c r="BNV114" s="0"/>
      <c r="BNW114" s="0"/>
      <c r="BNX114" s="0"/>
      <c r="BNY114" s="0"/>
      <c r="BNZ114" s="0"/>
      <c r="BOA114" s="0"/>
      <c r="BOB114" s="0"/>
      <c r="BOC114" s="0"/>
      <c r="BOD114" s="0"/>
      <c r="BOE114" s="0"/>
      <c r="BOF114" s="0"/>
      <c r="BOG114" s="0"/>
      <c r="BOH114" s="0"/>
      <c r="BOI114" s="0"/>
      <c r="BOJ114" s="0"/>
      <c r="BOK114" s="0"/>
      <c r="BOL114" s="0"/>
      <c r="BOM114" s="0"/>
      <c r="BON114" s="0"/>
      <c r="BOO114" s="0"/>
      <c r="BOP114" s="0"/>
      <c r="BOQ114" s="0"/>
      <c r="BOR114" s="0"/>
      <c r="BOS114" s="0"/>
      <c r="BOT114" s="0"/>
      <c r="BOU114" s="0"/>
      <c r="BOV114" s="0"/>
      <c r="BOW114" s="0"/>
      <c r="BOX114" s="0"/>
      <c r="BOY114" s="0"/>
      <c r="BOZ114" s="0"/>
      <c r="BPA114" s="0"/>
      <c r="BPB114" s="0"/>
      <c r="BPC114" s="0"/>
      <c r="BPD114" s="0"/>
      <c r="BPE114" s="0"/>
      <c r="BPF114" s="0"/>
      <c r="BPG114" s="0"/>
      <c r="BPH114" s="0"/>
      <c r="BPI114" s="0"/>
      <c r="BPJ114" s="0"/>
      <c r="BPK114" s="0"/>
      <c r="BPL114" s="0"/>
      <c r="BPM114" s="0"/>
      <c r="BPN114" s="0"/>
      <c r="BPO114" s="0"/>
      <c r="BPP114" s="0"/>
      <c r="BPQ114" s="0"/>
      <c r="BPR114" s="0"/>
      <c r="BPS114" s="0"/>
      <c r="BPT114" s="0"/>
      <c r="BPU114" s="0"/>
      <c r="BPV114" s="0"/>
      <c r="BPW114" s="0"/>
      <c r="BPX114" s="0"/>
      <c r="BPY114" s="0"/>
      <c r="BPZ114" s="0"/>
      <c r="BQA114" s="0"/>
      <c r="BQB114" s="0"/>
      <c r="BQC114" s="0"/>
      <c r="BQD114" s="0"/>
      <c r="BQE114" s="0"/>
      <c r="BQF114" s="0"/>
      <c r="BQG114" s="0"/>
      <c r="BQH114" s="0"/>
      <c r="BQI114" s="0"/>
      <c r="BQJ114" s="0"/>
      <c r="BQK114" s="0"/>
      <c r="BQL114" s="0"/>
      <c r="BQM114" s="0"/>
      <c r="BQN114" s="0"/>
      <c r="BQO114" s="0"/>
      <c r="BQP114" s="0"/>
      <c r="BQQ114" s="0"/>
      <c r="BQR114" s="0"/>
      <c r="BQS114" s="0"/>
      <c r="BQT114" s="0"/>
      <c r="BQU114" s="0"/>
      <c r="BQV114" s="0"/>
      <c r="BQW114" s="0"/>
      <c r="BQX114" s="0"/>
      <c r="BQY114" s="0"/>
      <c r="BQZ114" s="0"/>
      <c r="BRA114" s="0"/>
      <c r="BRB114" s="0"/>
      <c r="BRC114" s="0"/>
      <c r="BRD114" s="0"/>
      <c r="BRE114" s="0"/>
      <c r="BRF114" s="0"/>
      <c r="BRG114" s="0"/>
      <c r="BRH114" s="0"/>
      <c r="BRI114" s="0"/>
      <c r="BRJ114" s="0"/>
      <c r="BRK114" s="0"/>
      <c r="BRL114" s="0"/>
      <c r="BRM114" s="0"/>
      <c r="BRN114" s="0"/>
      <c r="BRO114" s="0"/>
      <c r="BRP114" s="0"/>
      <c r="BRQ114" s="0"/>
      <c r="BRR114" s="0"/>
      <c r="BRS114" s="0"/>
      <c r="BRT114" s="0"/>
      <c r="BRU114" s="0"/>
      <c r="BRV114" s="0"/>
      <c r="BRW114" s="0"/>
      <c r="BRX114" s="0"/>
      <c r="BRY114" s="0"/>
      <c r="BRZ114" s="0"/>
      <c r="BSA114" s="0"/>
      <c r="BSB114" s="0"/>
      <c r="BSC114" s="0"/>
      <c r="BSD114" s="0"/>
      <c r="BSE114" s="0"/>
      <c r="BSF114" s="0"/>
      <c r="BSG114" s="0"/>
      <c r="BSH114" s="0"/>
      <c r="BSI114" s="0"/>
      <c r="BSJ114" s="0"/>
      <c r="BSK114" s="0"/>
      <c r="BSL114" s="0"/>
      <c r="BSM114" s="0"/>
      <c r="BSN114" s="0"/>
      <c r="BSO114" s="0"/>
      <c r="BSP114" s="0"/>
      <c r="BSQ114" s="0"/>
      <c r="BSR114" s="0"/>
      <c r="BSS114" s="0"/>
      <c r="BST114" s="0"/>
      <c r="BSU114" s="0"/>
      <c r="BSV114" s="0"/>
      <c r="BSW114" s="0"/>
      <c r="BSX114" s="0"/>
      <c r="BSY114" s="0"/>
      <c r="BSZ114" s="0"/>
      <c r="BTA114" s="0"/>
      <c r="BTB114" s="0"/>
      <c r="BTC114" s="0"/>
      <c r="BTD114" s="0"/>
      <c r="BTE114" s="0"/>
      <c r="BTF114" s="0"/>
      <c r="BTG114" s="0"/>
      <c r="BTH114" s="0"/>
      <c r="BTI114" s="0"/>
      <c r="BTJ114" s="0"/>
      <c r="BTK114" s="0"/>
      <c r="BTL114" s="0"/>
      <c r="BTM114" s="0"/>
      <c r="BTN114" s="0"/>
      <c r="BTO114" s="0"/>
      <c r="BTP114" s="0"/>
      <c r="BTQ114" s="0"/>
      <c r="BTR114" s="0"/>
      <c r="BTS114" s="0"/>
      <c r="BTT114" s="0"/>
      <c r="BTU114" s="0"/>
      <c r="BTV114" s="0"/>
      <c r="BTW114" s="0"/>
      <c r="BTX114" s="0"/>
      <c r="BTY114" s="0"/>
      <c r="BTZ114" s="0"/>
      <c r="BUA114" s="0"/>
      <c r="BUB114" s="0"/>
      <c r="BUC114" s="0"/>
      <c r="BUD114" s="0"/>
      <c r="BUE114" s="0"/>
      <c r="BUF114" s="0"/>
      <c r="BUG114" s="0"/>
      <c r="BUH114" s="0"/>
      <c r="BUI114" s="0"/>
      <c r="BUJ114" s="0"/>
      <c r="BUK114" s="0"/>
      <c r="BUL114" s="0"/>
      <c r="BUM114" s="0"/>
      <c r="BUN114" s="0"/>
      <c r="BUO114" s="0"/>
      <c r="BUP114" s="0"/>
      <c r="BUQ114" s="0"/>
      <c r="BUR114" s="0"/>
      <c r="BUS114" s="0"/>
      <c r="BUT114" s="0"/>
      <c r="BUU114" s="0"/>
      <c r="BUV114" s="0"/>
      <c r="BUW114" s="0"/>
      <c r="BUX114" s="0"/>
      <c r="BUY114" s="0"/>
      <c r="BUZ114" s="0"/>
      <c r="BVA114" s="0"/>
      <c r="BVB114" s="0"/>
      <c r="BVC114" s="0"/>
      <c r="BVD114" s="0"/>
      <c r="BVE114" s="0"/>
      <c r="BVF114" s="0"/>
      <c r="BVG114" s="0"/>
      <c r="BVH114" s="0"/>
      <c r="BVI114" s="0"/>
      <c r="BVJ114" s="0"/>
      <c r="BVK114" s="0"/>
      <c r="BVL114" s="0"/>
      <c r="BVM114" s="0"/>
      <c r="BVN114" s="0"/>
      <c r="BVO114" s="0"/>
      <c r="BVP114" s="0"/>
      <c r="BVQ114" s="0"/>
      <c r="BVR114" s="0"/>
      <c r="BVS114" s="0"/>
      <c r="BVT114" s="0"/>
      <c r="BVU114" s="0"/>
      <c r="BVV114" s="0"/>
      <c r="BVW114" s="0"/>
      <c r="BVX114" s="0"/>
      <c r="BVY114" s="0"/>
      <c r="BVZ114" s="0"/>
      <c r="BWA114" s="0"/>
      <c r="BWB114" s="0"/>
      <c r="BWC114" s="0"/>
      <c r="BWD114" s="0"/>
      <c r="BWE114" s="0"/>
      <c r="BWF114" s="0"/>
      <c r="BWG114" s="0"/>
      <c r="BWH114" s="0"/>
      <c r="BWI114" s="0"/>
      <c r="BWJ114" s="0"/>
      <c r="BWK114" s="0"/>
      <c r="BWL114" s="0"/>
      <c r="BWM114" s="0"/>
      <c r="BWN114" s="0"/>
      <c r="BWO114" s="0"/>
      <c r="BWP114" s="0"/>
      <c r="BWQ114" s="0"/>
      <c r="BWR114" s="0"/>
      <c r="BWS114" s="0"/>
      <c r="BWT114" s="0"/>
      <c r="BWU114" s="0"/>
      <c r="BWV114" s="0"/>
      <c r="BWW114" s="0"/>
      <c r="BWX114" s="0"/>
      <c r="BWY114" s="0"/>
      <c r="BWZ114" s="0"/>
      <c r="BXA114" s="0"/>
      <c r="BXB114" s="0"/>
      <c r="BXC114" s="0"/>
      <c r="BXD114" s="0"/>
      <c r="BXE114" s="0"/>
      <c r="BXF114" s="0"/>
      <c r="BXG114" s="0"/>
      <c r="BXH114" s="0"/>
      <c r="BXI114" s="0"/>
      <c r="BXJ114" s="0"/>
      <c r="BXK114" s="0"/>
      <c r="BXL114" s="0"/>
      <c r="BXM114" s="0"/>
      <c r="BXN114" s="0"/>
      <c r="BXO114" s="0"/>
      <c r="BXP114" s="0"/>
      <c r="BXQ114" s="0"/>
      <c r="BXR114" s="0"/>
      <c r="BXS114" s="0"/>
      <c r="BXT114" s="0"/>
      <c r="BXU114" s="0"/>
      <c r="BXV114" s="0"/>
      <c r="BXW114" s="0"/>
      <c r="BXX114" s="0"/>
      <c r="BXY114" s="0"/>
      <c r="BXZ114" s="0"/>
      <c r="BYA114" s="0"/>
      <c r="BYB114" s="0"/>
      <c r="BYC114" s="0"/>
      <c r="BYD114" s="0"/>
      <c r="BYE114" s="0"/>
      <c r="BYF114" s="0"/>
      <c r="BYG114" s="0"/>
      <c r="BYH114" s="0"/>
      <c r="BYI114" s="0"/>
      <c r="BYJ114" s="0"/>
      <c r="BYK114" s="0"/>
      <c r="BYL114" s="0"/>
      <c r="BYM114" s="0"/>
      <c r="BYN114" s="0"/>
      <c r="BYO114" s="0"/>
      <c r="BYP114" s="0"/>
      <c r="BYQ114" s="0"/>
      <c r="BYR114" s="0"/>
      <c r="BYS114" s="0"/>
      <c r="BYT114" s="0"/>
      <c r="BYU114" s="0"/>
      <c r="BYV114" s="0"/>
      <c r="BYW114" s="0"/>
      <c r="BYX114" s="0"/>
      <c r="BYY114" s="0"/>
      <c r="BYZ114" s="0"/>
      <c r="BZA114" s="0"/>
      <c r="BZB114" s="0"/>
      <c r="BZC114" s="0"/>
      <c r="BZD114" s="0"/>
      <c r="BZE114" s="0"/>
      <c r="BZF114" s="0"/>
      <c r="BZG114" s="0"/>
      <c r="BZH114" s="0"/>
      <c r="BZI114" s="0"/>
      <c r="BZJ114" s="0"/>
      <c r="BZK114" s="0"/>
      <c r="BZL114" s="0"/>
      <c r="BZM114" s="0"/>
      <c r="BZN114" s="0"/>
      <c r="BZO114" s="0"/>
      <c r="BZP114" s="0"/>
      <c r="BZQ114" s="0"/>
      <c r="BZR114" s="0"/>
      <c r="BZS114" s="0"/>
      <c r="BZT114" s="0"/>
      <c r="BZU114" s="0"/>
      <c r="BZV114" s="0"/>
      <c r="BZW114" s="0"/>
      <c r="BZX114" s="0"/>
      <c r="BZY114" s="0"/>
      <c r="BZZ114" s="0"/>
      <c r="CAA114" s="0"/>
      <c r="CAB114" s="0"/>
      <c r="CAC114" s="0"/>
      <c r="CAD114" s="0"/>
      <c r="CAE114" s="0"/>
      <c r="CAF114" s="0"/>
      <c r="CAG114" s="0"/>
      <c r="CAH114" s="0"/>
      <c r="CAI114" s="0"/>
      <c r="CAJ114" s="0"/>
      <c r="CAK114" s="0"/>
      <c r="CAL114" s="0"/>
      <c r="CAM114" s="0"/>
      <c r="CAN114" s="0"/>
      <c r="CAO114" s="0"/>
      <c r="CAP114" s="0"/>
      <c r="CAQ114" s="0"/>
      <c r="CAR114" s="0"/>
      <c r="CAS114" s="0"/>
      <c r="CAT114" s="0"/>
      <c r="CAU114" s="0"/>
      <c r="CAV114" s="0"/>
      <c r="CAW114" s="0"/>
      <c r="CAX114" s="0"/>
      <c r="CAY114" s="0"/>
      <c r="CAZ114" s="0"/>
      <c r="CBA114" s="0"/>
      <c r="CBB114" s="0"/>
      <c r="CBC114" s="0"/>
      <c r="CBD114" s="0"/>
      <c r="CBE114" s="0"/>
      <c r="CBF114" s="0"/>
      <c r="CBG114" s="0"/>
      <c r="CBH114" s="0"/>
      <c r="CBI114" s="0"/>
      <c r="CBJ114" s="0"/>
      <c r="CBK114" s="0"/>
      <c r="CBL114" s="0"/>
      <c r="CBM114" s="0"/>
      <c r="CBN114" s="0"/>
      <c r="CBO114" s="0"/>
      <c r="CBP114" s="0"/>
      <c r="CBQ114" s="0"/>
      <c r="CBR114" s="0"/>
      <c r="CBS114" s="0"/>
      <c r="CBT114" s="0"/>
      <c r="CBU114" s="0"/>
      <c r="CBV114" s="0"/>
      <c r="CBW114" s="0"/>
      <c r="CBX114" s="0"/>
      <c r="CBY114" s="0"/>
      <c r="CBZ114" s="0"/>
      <c r="CCA114" s="0"/>
      <c r="CCB114" s="0"/>
      <c r="CCC114" s="0"/>
      <c r="CCD114" s="0"/>
      <c r="CCE114" s="0"/>
      <c r="CCF114" s="0"/>
      <c r="CCG114" s="0"/>
      <c r="CCH114" s="0"/>
      <c r="CCI114" s="0"/>
      <c r="CCJ114" s="0"/>
      <c r="CCK114" s="0"/>
      <c r="CCL114" s="0"/>
      <c r="CCM114" s="0"/>
      <c r="CCN114" s="0"/>
      <c r="CCO114" s="0"/>
      <c r="CCP114" s="0"/>
      <c r="CCQ114" s="0"/>
      <c r="CCR114" s="0"/>
      <c r="CCS114" s="0"/>
      <c r="CCT114" s="0"/>
      <c r="CCU114" s="0"/>
      <c r="CCV114" s="0"/>
      <c r="CCW114" s="0"/>
      <c r="CCX114" s="0"/>
      <c r="CCY114" s="0"/>
      <c r="CCZ114" s="0"/>
      <c r="CDA114" s="0"/>
      <c r="CDB114" s="0"/>
      <c r="CDC114" s="0"/>
      <c r="CDD114" s="0"/>
      <c r="CDE114" s="0"/>
      <c r="CDF114" s="0"/>
      <c r="CDG114" s="0"/>
      <c r="CDH114" s="0"/>
      <c r="CDI114" s="0"/>
      <c r="CDJ114" s="0"/>
      <c r="CDK114" s="0"/>
      <c r="CDL114" s="0"/>
      <c r="CDM114" s="0"/>
      <c r="CDN114" s="0"/>
      <c r="CDO114" s="0"/>
      <c r="CDP114" s="0"/>
      <c r="CDQ114" s="0"/>
      <c r="CDR114" s="0"/>
      <c r="CDS114" s="0"/>
      <c r="CDT114" s="0"/>
      <c r="CDU114" s="0"/>
      <c r="CDV114" s="0"/>
      <c r="CDW114" s="0"/>
      <c r="CDX114" s="0"/>
      <c r="CDY114" s="0"/>
      <c r="CDZ114" s="0"/>
      <c r="CEA114" s="0"/>
      <c r="CEB114" s="0"/>
      <c r="CEC114" s="0"/>
      <c r="CED114" s="0"/>
      <c r="CEE114" s="0"/>
      <c r="CEF114" s="0"/>
      <c r="CEG114" s="0"/>
      <c r="CEH114" s="0"/>
      <c r="CEI114" s="0"/>
      <c r="CEJ114" s="0"/>
      <c r="CEK114" s="0"/>
      <c r="CEL114" s="0"/>
      <c r="CEM114" s="0"/>
      <c r="CEN114" s="0"/>
      <c r="CEO114" s="0"/>
      <c r="CEP114" s="0"/>
      <c r="CEQ114" s="0"/>
      <c r="CER114" s="0"/>
      <c r="CES114" s="0"/>
      <c r="CET114" s="0"/>
      <c r="CEU114" s="0"/>
      <c r="CEV114" s="0"/>
      <c r="CEW114" s="0"/>
      <c r="CEX114" s="0"/>
      <c r="CEY114" s="0"/>
      <c r="CEZ114" s="0"/>
      <c r="CFA114" s="0"/>
      <c r="CFB114" s="0"/>
      <c r="CFC114" s="0"/>
      <c r="CFD114" s="0"/>
      <c r="CFE114" s="0"/>
      <c r="CFF114" s="0"/>
      <c r="CFG114" s="0"/>
      <c r="CFH114" s="0"/>
      <c r="CFI114" s="0"/>
      <c r="CFJ114" s="0"/>
      <c r="CFK114" s="0"/>
      <c r="CFL114" s="0"/>
      <c r="CFM114" s="0"/>
      <c r="CFN114" s="0"/>
      <c r="CFO114" s="0"/>
      <c r="CFP114" s="0"/>
      <c r="CFQ114" s="0"/>
      <c r="CFR114" s="0"/>
      <c r="CFS114" s="0"/>
      <c r="CFT114" s="0"/>
      <c r="CFU114" s="0"/>
      <c r="CFV114" s="0"/>
      <c r="CFW114" s="0"/>
      <c r="CFX114" s="0"/>
      <c r="CFY114" s="0"/>
      <c r="CFZ114" s="0"/>
      <c r="CGA114" s="0"/>
      <c r="CGB114" s="0"/>
      <c r="CGC114" s="0"/>
      <c r="CGD114" s="0"/>
      <c r="CGE114" s="0"/>
      <c r="CGF114" s="0"/>
      <c r="CGG114" s="0"/>
      <c r="CGH114" s="0"/>
      <c r="CGI114" s="0"/>
      <c r="CGJ114" s="0"/>
      <c r="CGK114" s="0"/>
      <c r="CGL114" s="0"/>
      <c r="CGM114" s="0"/>
      <c r="CGN114" s="0"/>
      <c r="CGO114" s="0"/>
      <c r="CGP114" s="0"/>
      <c r="CGQ114" s="0"/>
      <c r="CGR114" s="0"/>
      <c r="CGS114" s="0"/>
      <c r="CGT114" s="0"/>
      <c r="CGU114" s="0"/>
      <c r="CGV114" s="0"/>
      <c r="CGW114" s="0"/>
      <c r="CGX114" s="0"/>
      <c r="CGY114" s="0"/>
      <c r="CGZ114" s="0"/>
      <c r="CHA114" s="0"/>
      <c r="CHB114" s="0"/>
      <c r="CHC114" s="0"/>
      <c r="CHD114" s="0"/>
      <c r="CHE114" s="0"/>
      <c r="CHF114" s="0"/>
      <c r="CHG114" s="0"/>
      <c r="CHH114" s="0"/>
      <c r="CHI114" s="0"/>
      <c r="CHJ114" s="0"/>
      <c r="CHK114" s="0"/>
      <c r="CHL114" s="0"/>
      <c r="CHM114" s="0"/>
      <c r="CHN114" s="0"/>
      <c r="CHO114" s="0"/>
      <c r="CHP114" s="0"/>
      <c r="CHQ114" s="0"/>
      <c r="CHR114" s="0"/>
      <c r="CHS114" s="0"/>
      <c r="CHT114" s="0"/>
      <c r="CHU114" s="0"/>
      <c r="CHV114" s="0"/>
      <c r="CHW114" s="0"/>
      <c r="CHX114" s="0"/>
      <c r="CHY114" s="0"/>
      <c r="CHZ114" s="0"/>
      <c r="CIA114" s="0"/>
      <c r="CIB114" s="0"/>
      <c r="CIC114" s="0"/>
      <c r="CID114" s="0"/>
      <c r="CIE114" s="0"/>
      <c r="CIF114" s="0"/>
      <c r="CIG114" s="0"/>
      <c r="CIH114" s="0"/>
      <c r="CII114" s="0"/>
      <c r="CIJ114" s="0"/>
      <c r="CIK114" s="0"/>
      <c r="CIL114" s="0"/>
      <c r="CIM114" s="0"/>
      <c r="CIN114" s="0"/>
      <c r="CIO114" s="0"/>
      <c r="CIP114" s="0"/>
      <c r="CIQ114" s="0"/>
      <c r="CIR114" s="0"/>
      <c r="CIS114" s="0"/>
      <c r="CIT114" s="0"/>
      <c r="CIU114" s="0"/>
      <c r="CIV114" s="0"/>
      <c r="CIW114" s="0"/>
      <c r="CIX114" s="0"/>
      <c r="CIY114" s="0"/>
      <c r="CIZ114" s="0"/>
      <c r="CJA114" s="0"/>
      <c r="CJB114" s="0"/>
      <c r="CJC114" s="0"/>
      <c r="CJD114" s="0"/>
      <c r="CJE114" s="0"/>
      <c r="CJF114" s="0"/>
      <c r="CJG114" s="0"/>
      <c r="CJH114" s="0"/>
      <c r="CJI114" s="0"/>
      <c r="CJJ114" s="0"/>
      <c r="CJK114" s="0"/>
      <c r="CJL114" s="0"/>
      <c r="CJM114" s="0"/>
      <c r="CJN114" s="0"/>
      <c r="CJO114" s="0"/>
      <c r="CJP114" s="0"/>
      <c r="CJQ114" s="0"/>
      <c r="CJR114" s="0"/>
      <c r="CJS114" s="0"/>
      <c r="CJT114" s="0"/>
      <c r="CJU114" s="0"/>
      <c r="CJV114" s="0"/>
      <c r="CJW114" s="0"/>
      <c r="CJX114" s="0"/>
      <c r="CJY114" s="0"/>
      <c r="CJZ114" s="0"/>
      <c r="CKA114" s="0"/>
      <c r="CKB114" s="0"/>
      <c r="CKC114" s="0"/>
      <c r="CKD114" s="0"/>
      <c r="CKE114" s="0"/>
      <c r="CKF114" s="0"/>
      <c r="CKG114" s="0"/>
      <c r="CKH114" s="0"/>
      <c r="CKI114" s="0"/>
      <c r="CKJ114" s="0"/>
      <c r="CKK114" s="0"/>
      <c r="CKL114" s="0"/>
      <c r="CKM114" s="0"/>
      <c r="CKN114" s="0"/>
      <c r="CKO114" s="0"/>
      <c r="CKP114" s="0"/>
      <c r="CKQ114" s="0"/>
      <c r="CKR114" s="0"/>
      <c r="CKS114" s="0"/>
      <c r="CKT114" s="0"/>
      <c r="CKU114" s="0"/>
      <c r="CKV114" s="0"/>
      <c r="CKW114" s="0"/>
      <c r="CKX114" s="0"/>
      <c r="CKY114" s="0"/>
      <c r="CKZ114" s="0"/>
      <c r="CLA114" s="0"/>
      <c r="CLB114" s="0"/>
      <c r="CLC114" s="0"/>
      <c r="CLD114" s="0"/>
      <c r="CLE114" s="0"/>
      <c r="CLF114" s="0"/>
      <c r="CLG114" s="0"/>
      <c r="CLH114" s="0"/>
      <c r="CLI114" s="0"/>
      <c r="CLJ114" s="0"/>
      <c r="CLK114" s="0"/>
      <c r="CLL114" s="0"/>
      <c r="CLM114" s="0"/>
      <c r="CLN114" s="0"/>
      <c r="CLO114" s="0"/>
      <c r="CLP114" s="0"/>
      <c r="CLQ114" s="0"/>
      <c r="CLR114" s="0"/>
      <c r="CLS114" s="0"/>
      <c r="CLT114" s="0"/>
      <c r="CLU114" s="0"/>
      <c r="CLV114" s="0"/>
      <c r="CLW114" s="0"/>
      <c r="CLX114" s="0"/>
      <c r="CLY114" s="0"/>
      <c r="CLZ114" s="0"/>
      <c r="CMA114" s="0"/>
      <c r="CMB114" s="0"/>
      <c r="CMC114" s="0"/>
      <c r="CMD114" s="0"/>
      <c r="CME114" s="0"/>
      <c r="CMF114" s="0"/>
      <c r="CMG114" s="0"/>
      <c r="CMH114" s="0"/>
      <c r="CMI114" s="0"/>
      <c r="CMJ114" s="0"/>
      <c r="CMK114" s="0"/>
      <c r="CML114" s="0"/>
      <c r="CMM114" s="0"/>
      <c r="CMN114" s="0"/>
      <c r="CMO114" s="0"/>
      <c r="CMP114" s="0"/>
      <c r="CMQ114" s="0"/>
      <c r="CMR114" s="0"/>
      <c r="CMS114" s="0"/>
      <c r="CMT114" s="0"/>
      <c r="CMU114" s="0"/>
      <c r="CMV114" s="0"/>
      <c r="CMW114" s="0"/>
      <c r="CMX114" s="0"/>
      <c r="CMY114" s="0"/>
      <c r="CMZ114" s="0"/>
      <c r="CNA114" s="0"/>
      <c r="CNB114" s="0"/>
      <c r="CNC114" s="0"/>
      <c r="CND114" s="0"/>
      <c r="CNE114" s="0"/>
      <c r="CNF114" s="0"/>
      <c r="CNG114" s="0"/>
      <c r="CNH114" s="0"/>
      <c r="CNI114" s="0"/>
      <c r="CNJ114" s="0"/>
      <c r="CNK114" s="0"/>
      <c r="CNL114" s="0"/>
      <c r="CNM114" s="0"/>
      <c r="CNN114" s="0"/>
      <c r="CNO114" s="0"/>
      <c r="CNP114" s="0"/>
      <c r="CNQ114" s="0"/>
      <c r="CNR114" s="0"/>
      <c r="CNS114" s="0"/>
      <c r="CNT114" s="0"/>
      <c r="CNU114" s="0"/>
      <c r="CNV114" s="0"/>
      <c r="CNW114" s="0"/>
      <c r="CNX114" s="0"/>
      <c r="CNY114" s="0"/>
      <c r="CNZ114" s="0"/>
      <c r="COA114" s="0"/>
      <c r="COB114" s="0"/>
      <c r="COC114" s="0"/>
      <c r="COD114" s="0"/>
      <c r="COE114" s="0"/>
      <c r="COF114" s="0"/>
      <c r="COG114" s="0"/>
      <c r="COH114" s="0"/>
      <c r="COI114" s="0"/>
      <c r="COJ114" s="0"/>
      <c r="COK114" s="0"/>
      <c r="COL114" s="0"/>
      <c r="COM114" s="0"/>
      <c r="CON114" s="0"/>
      <c r="COO114" s="0"/>
      <c r="COP114" s="0"/>
      <c r="COQ114" s="0"/>
      <c r="COR114" s="0"/>
      <c r="COS114" s="0"/>
      <c r="COT114" s="0"/>
      <c r="COU114" s="0"/>
      <c r="COV114" s="0"/>
      <c r="COW114" s="0"/>
      <c r="COX114" s="0"/>
      <c r="COY114" s="0"/>
      <c r="COZ114" s="0"/>
      <c r="CPA114" s="0"/>
      <c r="CPB114" s="0"/>
      <c r="CPC114" s="0"/>
      <c r="CPD114" s="0"/>
      <c r="CPE114" s="0"/>
      <c r="CPF114" s="0"/>
      <c r="CPG114" s="0"/>
      <c r="CPH114" s="0"/>
      <c r="CPI114" s="0"/>
      <c r="CPJ114" s="0"/>
      <c r="CPK114" s="0"/>
      <c r="CPL114" s="0"/>
      <c r="CPM114" s="0"/>
      <c r="CPN114" s="0"/>
      <c r="CPO114" s="0"/>
      <c r="CPP114" s="0"/>
      <c r="CPQ114" s="0"/>
      <c r="CPR114" s="0"/>
      <c r="CPS114" s="0"/>
      <c r="CPT114" s="0"/>
      <c r="CPU114" s="0"/>
      <c r="CPV114" s="0"/>
      <c r="CPW114" s="0"/>
      <c r="CPX114" s="0"/>
      <c r="CPY114" s="0"/>
      <c r="CPZ114" s="0"/>
      <c r="CQA114" s="0"/>
      <c r="CQB114" s="0"/>
      <c r="CQC114" s="0"/>
      <c r="CQD114" s="0"/>
      <c r="CQE114" s="0"/>
      <c r="CQF114" s="0"/>
      <c r="CQG114" s="0"/>
      <c r="CQH114" s="0"/>
      <c r="CQI114" s="0"/>
      <c r="CQJ114" s="0"/>
      <c r="CQK114" s="0"/>
      <c r="CQL114" s="0"/>
      <c r="CQM114" s="0"/>
      <c r="CQN114" s="0"/>
      <c r="CQO114" s="0"/>
      <c r="CQP114" s="0"/>
      <c r="CQQ114" s="0"/>
      <c r="CQR114" s="0"/>
      <c r="CQS114" s="0"/>
      <c r="CQT114" s="0"/>
      <c r="CQU114" s="0"/>
      <c r="CQV114" s="0"/>
      <c r="CQW114" s="0"/>
      <c r="CQX114" s="0"/>
      <c r="CQY114" s="0"/>
      <c r="CQZ114" s="0"/>
      <c r="CRA114" s="0"/>
      <c r="CRB114" s="0"/>
      <c r="CRC114" s="0"/>
      <c r="CRD114" s="0"/>
      <c r="CRE114" s="0"/>
      <c r="CRF114" s="0"/>
      <c r="CRG114" s="0"/>
      <c r="CRH114" s="0"/>
      <c r="CRI114" s="0"/>
      <c r="CRJ114" s="0"/>
      <c r="CRK114" s="0"/>
      <c r="CRL114" s="0"/>
      <c r="CRM114" s="0"/>
      <c r="CRN114" s="0"/>
      <c r="CRO114" s="0"/>
      <c r="CRP114" s="0"/>
      <c r="CRQ114" s="0"/>
      <c r="CRR114" s="0"/>
      <c r="CRS114" s="0"/>
      <c r="CRT114" s="0"/>
      <c r="CRU114" s="0"/>
      <c r="CRV114" s="0"/>
      <c r="CRW114" s="0"/>
      <c r="CRX114" s="0"/>
      <c r="CRY114" s="0"/>
      <c r="CRZ114" s="0"/>
      <c r="CSA114" s="0"/>
      <c r="CSB114" s="0"/>
      <c r="CSC114" s="0"/>
      <c r="CSD114" s="0"/>
      <c r="CSE114" s="0"/>
      <c r="CSF114" s="0"/>
      <c r="CSG114" s="0"/>
      <c r="CSH114" s="0"/>
      <c r="CSI114" s="0"/>
      <c r="CSJ114" s="0"/>
      <c r="CSK114" s="0"/>
      <c r="CSL114" s="0"/>
      <c r="CSM114" s="0"/>
      <c r="CSN114" s="0"/>
      <c r="CSO114" s="0"/>
      <c r="CSP114" s="0"/>
      <c r="CSQ114" s="0"/>
      <c r="CSR114" s="0"/>
      <c r="CSS114" s="0"/>
      <c r="CST114" s="0"/>
      <c r="CSU114" s="0"/>
      <c r="CSV114" s="0"/>
      <c r="CSW114" s="0"/>
      <c r="CSX114" s="0"/>
      <c r="CSY114" s="0"/>
      <c r="CSZ114" s="0"/>
      <c r="CTA114" s="0"/>
      <c r="CTB114" s="0"/>
      <c r="CTC114" s="0"/>
      <c r="CTD114" s="0"/>
      <c r="CTE114" s="0"/>
      <c r="CTF114" s="0"/>
      <c r="CTG114" s="0"/>
      <c r="CTH114" s="0"/>
      <c r="CTI114" s="0"/>
      <c r="CTJ114" s="0"/>
      <c r="CTK114" s="0"/>
      <c r="CTL114" s="0"/>
      <c r="CTM114" s="0"/>
      <c r="CTN114" s="0"/>
      <c r="CTO114" s="0"/>
      <c r="CTP114" s="0"/>
      <c r="CTQ114" s="0"/>
      <c r="CTR114" s="0"/>
      <c r="CTS114" s="0"/>
      <c r="CTT114" s="0"/>
      <c r="CTU114" s="0"/>
      <c r="CTV114" s="0"/>
      <c r="CTW114" s="0"/>
      <c r="CTX114" s="0"/>
      <c r="CTY114" s="0"/>
      <c r="CTZ114" s="0"/>
      <c r="CUA114" s="0"/>
      <c r="CUB114" s="0"/>
      <c r="CUC114" s="0"/>
      <c r="CUD114" s="0"/>
      <c r="CUE114" s="0"/>
      <c r="CUF114" s="0"/>
      <c r="CUG114" s="0"/>
      <c r="CUH114" s="0"/>
      <c r="CUI114" s="0"/>
      <c r="CUJ114" s="0"/>
      <c r="CUK114" s="0"/>
      <c r="CUL114" s="0"/>
      <c r="CUM114" s="0"/>
      <c r="CUN114" s="0"/>
      <c r="CUO114" s="0"/>
      <c r="CUP114" s="0"/>
      <c r="CUQ114" s="0"/>
      <c r="CUR114" s="0"/>
      <c r="CUS114" s="0"/>
      <c r="CUT114" s="0"/>
      <c r="CUU114" s="0"/>
      <c r="CUV114" s="0"/>
      <c r="CUW114" s="0"/>
      <c r="CUX114" s="0"/>
      <c r="CUY114" s="0"/>
      <c r="CUZ114" s="0"/>
      <c r="CVA114" s="0"/>
      <c r="CVB114" s="0"/>
      <c r="CVC114" s="0"/>
      <c r="CVD114" s="0"/>
      <c r="CVE114" s="0"/>
      <c r="CVF114" s="0"/>
      <c r="CVG114" s="0"/>
      <c r="CVH114" s="0"/>
      <c r="CVI114" s="0"/>
      <c r="CVJ114" s="0"/>
      <c r="CVK114" s="0"/>
      <c r="CVL114" s="0"/>
      <c r="CVM114" s="0"/>
      <c r="CVN114" s="0"/>
      <c r="CVO114" s="0"/>
      <c r="CVP114" s="0"/>
      <c r="CVQ114" s="0"/>
      <c r="CVR114" s="0"/>
      <c r="CVS114" s="0"/>
      <c r="CVT114" s="0"/>
      <c r="CVU114" s="0"/>
      <c r="CVV114" s="0"/>
      <c r="CVW114" s="0"/>
      <c r="CVX114" s="0"/>
      <c r="CVY114" s="0"/>
      <c r="CVZ114" s="0"/>
      <c r="CWA114" s="0"/>
      <c r="CWB114" s="0"/>
      <c r="CWC114" s="0"/>
      <c r="CWD114" s="0"/>
      <c r="CWE114" s="0"/>
      <c r="CWF114" s="0"/>
      <c r="CWG114" s="0"/>
      <c r="CWH114" s="0"/>
      <c r="CWI114" s="0"/>
      <c r="CWJ114" s="0"/>
      <c r="CWK114" s="0"/>
      <c r="CWL114" s="0"/>
      <c r="CWM114" s="0"/>
      <c r="CWN114" s="0"/>
      <c r="CWO114" s="0"/>
      <c r="CWP114" s="0"/>
      <c r="CWQ114" s="0"/>
      <c r="CWR114" s="0"/>
      <c r="CWS114" s="0"/>
      <c r="CWT114" s="0"/>
      <c r="CWU114" s="0"/>
      <c r="CWV114" s="0"/>
      <c r="CWW114" s="0"/>
      <c r="CWX114" s="0"/>
      <c r="CWY114" s="0"/>
      <c r="CWZ114" s="0"/>
      <c r="CXA114" s="0"/>
      <c r="CXB114" s="0"/>
      <c r="CXC114" s="0"/>
      <c r="CXD114" s="0"/>
      <c r="CXE114" s="0"/>
      <c r="CXF114" s="0"/>
      <c r="CXG114" s="0"/>
      <c r="CXH114" s="0"/>
      <c r="CXI114" s="0"/>
      <c r="CXJ114" s="0"/>
      <c r="CXK114" s="0"/>
      <c r="CXL114" s="0"/>
      <c r="CXM114" s="0"/>
      <c r="CXN114" s="0"/>
      <c r="CXO114" s="0"/>
      <c r="CXP114" s="0"/>
      <c r="CXQ114" s="0"/>
      <c r="CXR114" s="0"/>
      <c r="CXS114" s="0"/>
      <c r="CXT114" s="0"/>
      <c r="CXU114" s="0"/>
      <c r="CXV114" s="0"/>
      <c r="CXW114" s="0"/>
      <c r="CXX114" s="0"/>
      <c r="CXY114" s="0"/>
      <c r="CXZ114" s="0"/>
      <c r="CYA114" s="0"/>
      <c r="CYB114" s="0"/>
      <c r="CYC114" s="0"/>
      <c r="CYD114" s="0"/>
      <c r="CYE114" s="0"/>
      <c r="CYF114" s="0"/>
      <c r="CYG114" s="0"/>
      <c r="CYH114" s="0"/>
      <c r="CYI114" s="0"/>
      <c r="CYJ114" s="0"/>
      <c r="CYK114" s="0"/>
      <c r="CYL114" s="0"/>
      <c r="CYM114" s="0"/>
      <c r="CYN114" s="0"/>
      <c r="CYO114" s="0"/>
      <c r="CYP114" s="0"/>
      <c r="CYQ114" s="0"/>
      <c r="CYR114" s="0"/>
      <c r="CYS114" s="0"/>
      <c r="CYT114" s="0"/>
      <c r="CYU114" s="0"/>
      <c r="CYV114" s="0"/>
      <c r="CYW114" s="0"/>
      <c r="CYX114" s="0"/>
      <c r="CYY114" s="0"/>
      <c r="CYZ114" s="0"/>
      <c r="CZA114" s="0"/>
      <c r="CZB114" s="0"/>
      <c r="CZC114" s="0"/>
      <c r="CZD114" s="0"/>
      <c r="CZE114" s="0"/>
      <c r="CZF114" s="0"/>
      <c r="CZG114" s="0"/>
      <c r="CZH114" s="0"/>
      <c r="CZI114" s="0"/>
      <c r="CZJ114" s="0"/>
      <c r="CZK114" s="0"/>
      <c r="CZL114" s="0"/>
      <c r="CZM114" s="0"/>
      <c r="CZN114" s="0"/>
      <c r="CZO114" s="0"/>
      <c r="CZP114" s="0"/>
      <c r="CZQ114" s="0"/>
      <c r="CZR114" s="0"/>
      <c r="CZS114" s="0"/>
      <c r="CZT114" s="0"/>
      <c r="CZU114" s="0"/>
      <c r="CZV114" s="0"/>
      <c r="CZW114" s="0"/>
      <c r="CZX114" s="0"/>
      <c r="CZY114" s="0"/>
      <c r="CZZ114" s="0"/>
      <c r="DAA114" s="0"/>
      <c r="DAB114" s="0"/>
      <c r="DAC114" s="0"/>
      <c r="DAD114" s="0"/>
      <c r="DAE114" s="0"/>
      <c r="DAF114" s="0"/>
      <c r="DAG114" s="0"/>
      <c r="DAH114" s="0"/>
      <c r="DAI114" s="0"/>
      <c r="DAJ114" s="0"/>
      <c r="DAK114" s="0"/>
      <c r="DAL114" s="0"/>
      <c r="DAM114" s="0"/>
      <c r="DAN114" s="0"/>
      <c r="DAO114" s="0"/>
      <c r="DAP114" s="0"/>
      <c r="DAQ114" s="0"/>
      <c r="DAR114" s="0"/>
      <c r="DAS114" s="0"/>
      <c r="DAT114" s="0"/>
      <c r="DAU114" s="0"/>
      <c r="DAV114" s="0"/>
      <c r="DAW114" s="0"/>
      <c r="DAX114" s="0"/>
      <c r="DAY114" s="0"/>
      <c r="DAZ114" s="0"/>
      <c r="DBA114" s="0"/>
      <c r="DBB114" s="0"/>
      <c r="DBC114" s="0"/>
      <c r="DBD114" s="0"/>
      <c r="DBE114" s="0"/>
      <c r="DBF114" s="0"/>
      <c r="DBG114" s="0"/>
      <c r="DBH114" s="0"/>
      <c r="DBI114" s="0"/>
      <c r="DBJ114" s="0"/>
      <c r="DBK114" s="0"/>
      <c r="DBL114" s="0"/>
      <c r="DBM114" s="0"/>
      <c r="DBN114" s="0"/>
      <c r="DBO114" s="0"/>
      <c r="DBP114" s="0"/>
      <c r="DBQ114" s="0"/>
      <c r="DBR114" s="0"/>
      <c r="DBS114" s="0"/>
      <c r="DBT114" s="0"/>
      <c r="DBU114" s="0"/>
      <c r="DBV114" s="0"/>
      <c r="DBW114" s="0"/>
      <c r="DBX114" s="0"/>
      <c r="DBY114" s="0"/>
      <c r="DBZ114" s="0"/>
      <c r="DCA114" s="0"/>
      <c r="DCB114" s="0"/>
      <c r="DCC114" s="0"/>
      <c r="DCD114" s="0"/>
      <c r="DCE114" s="0"/>
      <c r="DCF114" s="0"/>
      <c r="DCG114" s="0"/>
      <c r="DCH114" s="0"/>
      <c r="DCI114" s="0"/>
      <c r="DCJ114" s="0"/>
      <c r="DCK114" s="0"/>
      <c r="DCL114" s="0"/>
      <c r="DCM114" s="0"/>
      <c r="DCN114" s="0"/>
      <c r="DCO114" s="0"/>
      <c r="DCP114" s="0"/>
      <c r="DCQ114" s="0"/>
      <c r="DCR114" s="0"/>
      <c r="DCS114" s="0"/>
      <c r="DCT114" s="0"/>
      <c r="DCU114" s="0"/>
      <c r="DCV114" s="0"/>
      <c r="DCW114" s="0"/>
      <c r="DCX114" s="0"/>
      <c r="DCY114" s="0"/>
      <c r="DCZ114" s="0"/>
      <c r="DDA114" s="0"/>
      <c r="DDB114" s="0"/>
      <c r="DDC114" s="0"/>
      <c r="DDD114" s="0"/>
      <c r="DDE114" s="0"/>
      <c r="DDF114" s="0"/>
      <c r="DDG114" s="0"/>
      <c r="DDH114" s="0"/>
      <c r="DDI114" s="0"/>
      <c r="DDJ114" s="0"/>
      <c r="DDK114" s="0"/>
      <c r="DDL114" s="0"/>
      <c r="DDM114" s="0"/>
      <c r="DDN114" s="0"/>
      <c r="DDO114" s="0"/>
      <c r="DDP114" s="0"/>
      <c r="DDQ114" s="0"/>
      <c r="DDR114" s="0"/>
      <c r="DDS114" s="0"/>
      <c r="DDT114" s="0"/>
      <c r="DDU114" s="0"/>
      <c r="DDV114" s="0"/>
      <c r="DDW114" s="0"/>
      <c r="DDX114" s="0"/>
      <c r="DDY114" s="0"/>
      <c r="DDZ114" s="0"/>
      <c r="DEA114" s="0"/>
      <c r="DEB114" s="0"/>
      <c r="DEC114" s="0"/>
      <c r="DED114" s="0"/>
      <c r="DEE114" s="0"/>
      <c r="DEF114" s="0"/>
      <c r="DEG114" s="0"/>
      <c r="DEH114" s="0"/>
      <c r="DEI114" s="0"/>
      <c r="DEJ114" s="0"/>
      <c r="DEK114" s="0"/>
      <c r="DEL114" s="0"/>
      <c r="DEM114" s="0"/>
      <c r="DEN114" s="0"/>
      <c r="DEO114" s="0"/>
      <c r="DEP114" s="0"/>
      <c r="DEQ114" s="0"/>
      <c r="DER114" s="0"/>
      <c r="DES114" s="0"/>
      <c r="DET114" s="0"/>
      <c r="DEU114" s="0"/>
      <c r="DEV114" s="0"/>
      <c r="DEW114" s="0"/>
      <c r="DEX114" s="0"/>
      <c r="DEY114" s="0"/>
      <c r="DEZ114" s="0"/>
      <c r="DFA114" s="0"/>
      <c r="DFB114" s="0"/>
      <c r="DFC114" s="0"/>
      <c r="DFD114" s="0"/>
      <c r="DFE114" s="0"/>
      <c r="DFF114" s="0"/>
      <c r="DFG114" s="0"/>
      <c r="DFH114" s="0"/>
      <c r="DFI114" s="0"/>
      <c r="DFJ114" s="0"/>
      <c r="DFK114" s="0"/>
      <c r="DFL114" s="0"/>
      <c r="DFM114" s="0"/>
      <c r="DFN114" s="0"/>
      <c r="DFO114" s="0"/>
      <c r="DFP114" s="0"/>
      <c r="DFQ114" s="0"/>
      <c r="DFR114" s="0"/>
      <c r="DFS114" s="0"/>
      <c r="DFT114" s="0"/>
      <c r="DFU114" s="0"/>
      <c r="DFV114" s="0"/>
      <c r="DFW114" s="0"/>
      <c r="DFX114" s="0"/>
      <c r="DFY114" s="0"/>
      <c r="DFZ114" s="0"/>
      <c r="DGA114" s="0"/>
      <c r="DGB114" s="0"/>
      <c r="DGC114" s="0"/>
      <c r="DGD114" s="0"/>
      <c r="DGE114" s="0"/>
      <c r="DGF114" s="0"/>
      <c r="DGG114" s="0"/>
      <c r="DGH114" s="0"/>
      <c r="DGI114" s="0"/>
      <c r="DGJ114" s="0"/>
      <c r="DGK114" s="0"/>
      <c r="DGL114" s="0"/>
      <c r="DGM114" s="0"/>
      <c r="DGN114" s="0"/>
      <c r="DGO114" s="0"/>
      <c r="DGP114" s="0"/>
      <c r="DGQ114" s="0"/>
      <c r="DGR114" s="0"/>
      <c r="DGS114" s="0"/>
      <c r="DGT114" s="0"/>
      <c r="DGU114" s="0"/>
      <c r="DGV114" s="0"/>
      <c r="DGW114" s="0"/>
      <c r="DGX114" s="0"/>
      <c r="DGY114" s="0"/>
      <c r="DGZ114" s="0"/>
      <c r="DHA114" s="0"/>
      <c r="DHB114" s="0"/>
      <c r="DHC114" s="0"/>
      <c r="DHD114" s="0"/>
      <c r="DHE114" s="0"/>
      <c r="DHF114" s="0"/>
      <c r="DHG114" s="0"/>
      <c r="DHH114" s="0"/>
      <c r="DHI114" s="0"/>
      <c r="DHJ114" s="0"/>
      <c r="DHK114" s="0"/>
      <c r="DHL114" s="0"/>
      <c r="DHM114" s="0"/>
      <c r="DHN114" s="0"/>
      <c r="DHO114" s="0"/>
      <c r="DHP114" s="0"/>
      <c r="DHQ114" s="0"/>
      <c r="DHR114" s="0"/>
      <c r="DHS114" s="0"/>
      <c r="DHT114" s="0"/>
      <c r="DHU114" s="0"/>
      <c r="DHV114" s="0"/>
      <c r="DHW114" s="0"/>
      <c r="DHX114" s="0"/>
      <c r="DHY114" s="0"/>
      <c r="DHZ114" s="0"/>
      <c r="DIA114" s="0"/>
      <c r="DIB114" s="0"/>
      <c r="DIC114" s="0"/>
      <c r="DID114" s="0"/>
      <c r="DIE114" s="0"/>
      <c r="DIF114" s="0"/>
      <c r="DIG114" s="0"/>
      <c r="DIH114" s="0"/>
      <c r="DII114" s="0"/>
      <c r="DIJ114" s="0"/>
      <c r="DIK114" s="0"/>
      <c r="DIL114" s="0"/>
      <c r="DIM114" s="0"/>
      <c r="DIN114" s="0"/>
      <c r="DIO114" s="0"/>
      <c r="DIP114" s="0"/>
      <c r="DIQ114" s="0"/>
      <c r="DIR114" s="0"/>
      <c r="DIS114" s="0"/>
      <c r="DIT114" s="0"/>
      <c r="DIU114" s="0"/>
      <c r="DIV114" s="0"/>
      <c r="DIW114" s="0"/>
      <c r="DIX114" s="0"/>
      <c r="DIY114" s="0"/>
      <c r="DIZ114" s="0"/>
      <c r="DJA114" s="0"/>
      <c r="DJB114" s="0"/>
      <c r="DJC114" s="0"/>
      <c r="DJD114" s="0"/>
      <c r="DJE114" s="0"/>
      <c r="DJF114" s="0"/>
      <c r="DJG114" s="0"/>
      <c r="DJH114" s="0"/>
      <c r="DJI114" s="0"/>
      <c r="DJJ114" s="0"/>
      <c r="DJK114" s="0"/>
      <c r="DJL114" s="0"/>
      <c r="DJM114" s="0"/>
      <c r="DJN114" s="0"/>
      <c r="DJO114" s="0"/>
      <c r="DJP114" s="0"/>
      <c r="DJQ114" s="0"/>
      <c r="DJR114" s="0"/>
      <c r="DJS114" s="0"/>
      <c r="DJT114" s="0"/>
      <c r="DJU114" s="0"/>
      <c r="DJV114" s="0"/>
      <c r="DJW114" s="0"/>
      <c r="DJX114" s="0"/>
      <c r="DJY114" s="0"/>
      <c r="DJZ114" s="0"/>
      <c r="DKA114" s="0"/>
      <c r="DKB114" s="0"/>
      <c r="DKC114" s="0"/>
      <c r="DKD114" s="0"/>
      <c r="DKE114" s="0"/>
      <c r="DKF114" s="0"/>
      <c r="DKG114" s="0"/>
      <c r="DKH114" s="0"/>
      <c r="DKI114" s="0"/>
      <c r="DKJ114" s="0"/>
      <c r="DKK114" s="0"/>
      <c r="DKL114" s="0"/>
      <c r="DKM114" s="0"/>
      <c r="DKN114" s="0"/>
      <c r="DKO114" s="0"/>
      <c r="DKP114" s="0"/>
      <c r="DKQ114" s="0"/>
      <c r="DKR114" s="0"/>
      <c r="DKS114" s="0"/>
      <c r="DKT114" s="0"/>
      <c r="DKU114" s="0"/>
      <c r="DKV114" s="0"/>
      <c r="DKW114" s="0"/>
      <c r="DKX114" s="0"/>
      <c r="DKY114" s="0"/>
      <c r="DKZ114" s="0"/>
      <c r="DLA114" s="0"/>
      <c r="DLB114" s="0"/>
      <c r="DLC114" s="0"/>
      <c r="DLD114" s="0"/>
      <c r="DLE114" s="0"/>
      <c r="DLF114" s="0"/>
      <c r="DLG114" s="0"/>
      <c r="DLH114" s="0"/>
      <c r="DLI114" s="0"/>
      <c r="DLJ114" s="0"/>
      <c r="DLK114" s="0"/>
      <c r="DLL114" s="0"/>
      <c r="DLM114" s="0"/>
      <c r="DLN114" s="0"/>
      <c r="DLO114" s="0"/>
      <c r="DLP114" s="0"/>
      <c r="DLQ114" s="0"/>
      <c r="DLR114" s="0"/>
      <c r="DLS114" s="0"/>
      <c r="DLT114" s="0"/>
      <c r="DLU114" s="0"/>
      <c r="DLV114" s="0"/>
      <c r="DLW114" s="0"/>
      <c r="DLX114" s="0"/>
      <c r="DLY114" s="0"/>
      <c r="DLZ114" s="0"/>
      <c r="DMA114" s="0"/>
      <c r="DMB114" s="0"/>
      <c r="DMC114" s="0"/>
      <c r="DMD114" s="0"/>
      <c r="DME114" s="0"/>
      <c r="DMF114" s="0"/>
      <c r="DMG114" s="0"/>
      <c r="DMH114" s="0"/>
      <c r="DMI114" s="0"/>
      <c r="DMJ114" s="0"/>
      <c r="DMK114" s="0"/>
      <c r="DML114" s="0"/>
      <c r="DMM114" s="0"/>
      <c r="DMN114" s="0"/>
      <c r="DMO114" s="0"/>
      <c r="DMP114" s="0"/>
      <c r="DMQ114" s="0"/>
      <c r="DMR114" s="0"/>
      <c r="DMS114" s="0"/>
      <c r="DMT114" s="0"/>
      <c r="DMU114" s="0"/>
      <c r="DMV114" s="0"/>
      <c r="DMW114" s="0"/>
      <c r="DMX114" s="0"/>
      <c r="DMY114" s="0"/>
      <c r="DMZ114" s="0"/>
      <c r="DNA114" s="0"/>
      <c r="DNB114" s="0"/>
      <c r="DNC114" s="0"/>
      <c r="DND114" s="0"/>
      <c r="DNE114" s="0"/>
      <c r="DNF114" s="0"/>
      <c r="DNG114" s="0"/>
      <c r="DNH114" s="0"/>
      <c r="DNI114" s="0"/>
      <c r="DNJ114" s="0"/>
      <c r="DNK114" s="0"/>
      <c r="DNL114" s="0"/>
      <c r="DNM114" s="0"/>
      <c r="DNN114" s="0"/>
      <c r="DNO114" s="0"/>
      <c r="DNP114" s="0"/>
      <c r="DNQ114" s="0"/>
      <c r="DNR114" s="0"/>
      <c r="DNS114" s="0"/>
      <c r="DNT114" s="0"/>
      <c r="DNU114" s="0"/>
      <c r="DNV114" s="0"/>
      <c r="DNW114" s="0"/>
      <c r="DNX114" s="0"/>
      <c r="DNY114" s="0"/>
      <c r="DNZ114" s="0"/>
      <c r="DOA114" s="0"/>
      <c r="DOB114" s="0"/>
      <c r="DOC114" s="0"/>
      <c r="DOD114" s="0"/>
      <c r="DOE114" s="0"/>
      <c r="DOF114" s="0"/>
      <c r="DOG114" s="0"/>
      <c r="DOH114" s="0"/>
      <c r="DOI114" s="0"/>
      <c r="DOJ114" s="0"/>
      <c r="DOK114" s="0"/>
      <c r="DOL114" s="0"/>
      <c r="DOM114" s="0"/>
      <c r="DON114" s="0"/>
      <c r="DOO114" s="0"/>
      <c r="DOP114" s="0"/>
      <c r="DOQ114" s="0"/>
      <c r="DOR114" s="0"/>
      <c r="DOS114" s="0"/>
      <c r="DOT114" s="0"/>
      <c r="DOU114" s="0"/>
      <c r="DOV114" s="0"/>
      <c r="DOW114" s="0"/>
      <c r="DOX114" s="0"/>
      <c r="DOY114" s="0"/>
      <c r="DOZ114" s="0"/>
      <c r="DPA114" s="0"/>
      <c r="DPB114" s="0"/>
      <c r="DPC114" s="0"/>
      <c r="DPD114" s="0"/>
      <c r="DPE114" s="0"/>
      <c r="DPF114" s="0"/>
      <c r="DPG114" s="0"/>
      <c r="DPH114" s="0"/>
      <c r="DPI114" s="0"/>
      <c r="DPJ114" s="0"/>
      <c r="DPK114" s="0"/>
      <c r="DPL114" s="0"/>
      <c r="DPM114" s="0"/>
      <c r="DPN114" s="0"/>
      <c r="DPO114" s="0"/>
      <c r="DPP114" s="0"/>
      <c r="DPQ114" s="0"/>
      <c r="DPR114" s="0"/>
      <c r="DPS114" s="0"/>
      <c r="DPT114" s="0"/>
      <c r="DPU114" s="0"/>
      <c r="DPV114" s="0"/>
      <c r="DPW114" s="0"/>
      <c r="DPX114" s="0"/>
      <c r="DPY114" s="0"/>
      <c r="DPZ114" s="0"/>
      <c r="DQA114" s="0"/>
      <c r="DQB114" s="0"/>
      <c r="DQC114" s="0"/>
      <c r="DQD114" s="0"/>
      <c r="DQE114" s="0"/>
      <c r="DQF114" s="0"/>
      <c r="DQG114" s="0"/>
      <c r="DQH114" s="0"/>
      <c r="DQI114" s="0"/>
      <c r="DQJ114" s="0"/>
      <c r="DQK114" s="0"/>
      <c r="DQL114" s="0"/>
      <c r="DQM114" s="0"/>
      <c r="DQN114" s="0"/>
      <c r="DQO114" s="0"/>
      <c r="DQP114" s="0"/>
      <c r="DQQ114" s="0"/>
      <c r="DQR114" s="0"/>
      <c r="DQS114" s="0"/>
      <c r="DQT114" s="0"/>
      <c r="DQU114" s="0"/>
      <c r="DQV114" s="0"/>
      <c r="DQW114" s="0"/>
      <c r="DQX114" s="0"/>
      <c r="DQY114" s="0"/>
      <c r="DQZ114" s="0"/>
      <c r="DRA114" s="0"/>
      <c r="DRB114" s="0"/>
      <c r="DRC114" s="0"/>
      <c r="DRD114" s="0"/>
      <c r="DRE114" s="0"/>
      <c r="DRF114" s="0"/>
      <c r="DRG114" s="0"/>
      <c r="DRH114" s="0"/>
      <c r="DRI114" s="0"/>
      <c r="DRJ114" s="0"/>
      <c r="DRK114" s="0"/>
      <c r="DRL114" s="0"/>
      <c r="DRM114" s="0"/>
      <c r="DRN114" s="0"/>
      <c r="DRO114" s="0"/>
      <c r="DRP114" s="0"/>
      <c r="DRQ114" s="0"/>
      <c r="DRR114" s="0"/>
      <c r="DRS114" s="0"/>
      <c r="DRT114" s="0"/>
      <c r="DRU114" s="0"/>
      <c r="DRV114" s="0"/>
      <c r="DRW114" s="0"/>
      <c r="DRX114" s="0"/>
      <c r="DRY114" s="0"/>
      <c r="DRZ114" s="0"/>
      <c r="DSA114" s="0"/>
      <c r="DSB114" s="0"/>
      <c r="DSC114" s="0"/>
      <c r="DSD114" s="0"/>
      <c r="DSE114" s="0"/>
      <c r="DSF114" s="0"/>
      <c r="DSG114" s="0"/>
      <c r="DSH114" s="0"/>
      <c r="DSI114" s="0"/>
      <c r="DSJ114" s="0"/>
      <c r="DSK114" s="0"/>
      <c r="DSL114" s="0"/>
      <c r="DSM114" s="0"/>
      <c r="DSN114" s="0"/>
      <c r="DSO114" s="0"/>
      <c r="DSP114" s="0"/>
      <c r="DSQ114" s="0"/>
      <c r="DSR114" s="0"/>
      <c r="DSS114" s="0"/>
      <c r="DST114" s="0"/>
      <c r="DSU114" s="0"/>
      <c r="DSV114" s="0"/>
      <c r="DSW114" s="0"/>
      <c r="DSX114" s="0"/>
      <c r="DSY114" s="0"/>
      <c r="DSZ114" s="0"/>
      <c r="DTA114" s="0"/>
      <c r="DTB114" s="0"/>
      <c r="DTC114" s="0"/>
      <c r="DTD114" s="0"/>
      <c r="DTE114" s="0"/>
      <c r="DTF114" s="0"/>
      <c r="DTG114" s="0"/>
      <c r="DTH114" s="0"/>
      <c r="DTI114" s="0"/>
      <c r="DTJ114" s="0"/>
      <c r="DTK114" s="0"/>
      <c r="DTL114" s="0"/>
      <c r="DTM114" s="0"/>
      <c r="DTN114" s="0"/>
      <c r="DTO114" s="0"/>
      <c r="DTP114" s="0"/>
      <c r="DTQ114" s="0"/>
      <c r="DTR114" s="0"/>
      <c r="DTS114" s="0"/>
      <c r="DTT114" s="0"/>
      <c r="DTU114" s="0"/>
      <c r="DTV114" s="0"/>
      <c r="DTW114" s="0"/>
      <c r="DTX114" s="0"/>
      <c r="DTY114" s="0"/>
      <c r="DTZ114" s="0"/>
      <c r="DUA114" s="0"/>
      <c r="DUB114" s="0"/>
      <c r="DUC114" s="0"/>
      <c r="DUD114" s="0"/>
      <c r="DUE114" s="0"/>
      <c r="DUF114" s="0"/>
      <c r="DUG114" s="0"/>
      <c r="DUH114" s="0"/>
      <c r="DUI114" s="0"/>
      <c r="DUJ114" s="0"/>
      <c r="DUK114" s="0"/>
      <c r="DUL114" s="0"/>
      <c r="DUM114" s="0"/>
      <c r="DUN114" s="0"/>
      <c r="DUO114" s="0"/>
      <c r="DUP114" s="0"/>
      <c r="DUQ114" s="0"/>
      <c r="DUR114" s="0"/>
      <c r="DUS114" s="0"/>
      <c r="DUT114" s="0"/>
      <c r="DUU114" s="0"/>
      <c r="DUV114" s="0"/>
      <c r="DUW114" s="0"/>
      <c r="DUX114" s="0"/>
      <c r="DUY114" s="0"/>
      <c r="DUZ114" s="0"/>
      <c r="DVA114" s="0"/>
      <c r="DVB114" s="0"/>
      <c r="DVC114" s="0"/>
      <c r="DVD114" s="0"/>
      <c r="DVE114" s="0"/>
      <c r="DVF114" s="0"/>
      <c r="DVG114" s="0"/>
      <c r="DVH114" s="0"/>
      <c r="DVI114" s="0"/>
      <c r="DVJ114" s="0"/>
      <c r="DVK114" s="0"/>
      <c r="DVL114" s="0"/>
      <c r="DVM114" s="0"/>
      <c r="DVN114" s="0"/>
      <c r="DVO114" s="0"/>
      <c r="DVP114" s="0"/>
      <c r="DVQ114" s="0"/>
      <c r="DVR114" s="0"/>
      <c r="DVS114" s="0"/>
      <c r="DVT114" s="0"/>
      <c r="DVU114" s="0"/>
      <c r="DVV114" s="0"/>
      <c r="DVW114" s="0"/>
      <c r="DVX114" s="0"/>
      <c r="DVY114" s="0"/>
      <c r="DVZ114" s="0"/>
      <c r="DWA114" s="0"/>
      <c r="DWB114" s="0"/>
      <c r="DWC114" s="0"/>
      <c r="DWD114" s="0"/>
      <c r="DWE114" s="0"/>
      <c r="DWF114" s="0"/>
      <c r="DWG114" s="0"/>
      <c r="DWH114" s="0"/>
      <c r="DWI114" s="0"/>
      <c r="DWJ114" s="0"/>
      <c r="DWK114" s="0"/>
      <c r="DWL114" s="0"/>
      <c r="DWM114" s="0"/>
      <c r="DWN114" s="0"/>
      <c r="DWO114" s="0"/>
      <c r="DWP114" s="0"/>
      <c r="DWQ114" s="0"/>
      <c r="DWR114" s="0"/>
      <c r="DWS114" s="0"/>
      <c r="DWT114" s="0"/>
      <c r="DWU114" s="0"/>
      <c r="DWV114" s="0"/>
      <c r="DWW114" s="0"/>
      <c r="DWX114" s="0"/>
      <c r="DWY114" s="0"/>
      <c r="DWZ114" s="0"/>
      <c r="DXA114" s="0"/>
      <c r="DXB114" s="0"/>
      <c r="DXC114" s="0"/>
      <c r="DXD114" s="0"/>
      <c r="DXE114" s="0"/>
      <c r="DXF114" s="0"/>
      <c r="DXG114" s="0"/>
      <c r="DXH114" s="0"/>
      <c r="DXI114" s="0"/>
      <c r="DXJ114" s="0"/>
      <c r="DXK114" s="0"/>
      <c r="DXL114" s="0"/>
      <c r="DXM114" s="0"/>
      <c r="DXN114" s="0"/>
      <c r="DXO114" s="0"/>
      <c r="DXP114" s="0"/>
      <c r="DXQ114" s="0"/>
      <c r="DXR114" s="0"/>
      <c r="DXS114" s="0"/>
      <c r="DXT114" s="0"/>
      <c r="DXU114" s="0"/>
      <c r="DXV114" s="0"/>
      <c r="DXW114" s="0"/>
      <c r="DXX114" s="0"/>
      <c r="DXY114" s="0"/>
      <c r="DXZ114" s="0"/>
      <c r="DYA114" s="0"/>
      <c r="DYB114" s="0"/>
      <c r="DYC114" s="0"/>
      <c r="DYD114" s="0"/>
      <c r="DYE114" s="0"/>
      <c r="DYF114" s="0"/>
      <c r="DYG114" s="0"/>
      <c r="DYH114" s="0"/>
      <c r="DYI114" s="0"/>
      <c r="DYJ114" s="0"/>
      <c r="DYK114" s="0"/>
      <c r="DYL114" s="0"/>
      <c r="DYM114" s="0"/>
      <c r="DYN114" s="0"/>
      <c r="DYO114" s="0"/>
      <c r="DYP114" s="0"/>
      <c r="DYQ114" s="0"/>
      <c r="DYR114" s="0"/>
      <c r="DYS114" s="0"/>
      <c r="DYT114" s="0"/>
      <c r="DYU114" s="0"/>
      <c r="DYV114" s="0"/>
      <c r="DYW114" s="0"/>
      <c r="DYX114" s="0"/>
      <c r="DYY114" s="0"/>
      <c r="DYZ114" s="0"/>
      <c r="DZA114" s="0"/>
      <c r="DZB114" s="0"/>
      <c r="DZC114" s="0"/>
      <c r="DZD114" s="0"/>
      <c r="DZE114" s="0"/>
      <c r="DZF114" s="0"/>
      <c r="DZG114" s="0"/>
      <c r="DZH114" s="0"/>
      <c r="DZI114" s="0"/>
      <c r="DZJ114" s="0"/>
      <c r="DZK114" s="0"/>
      <c r="DZL114" s="0"/>
      <c r="DZM114" s="0"/>
      <c r="DZN114" s="0"/>
      <c r="DZO114" s="0"/>
      <c r="DZP114" s="0"/>
      <c r="DZQ114" s="0"/>
      <c r="DZR114" s="0"/>
      <c r="DZS114" s="0"/>
      <c r="DZT114" s="0"/>
      <c r="DZU114" s="0"/>
      <c r="DZV114" s="0"/>
      <c r="DZW114" s="0"/>
      <c r="DZX114" s="0"/>
      <c r="DZY114" s="0"/>
      <c r="DZZ114" s="0"/>
      <c r="EAA114" s="0"/>
      <c r="EAB114" s="0"/>
      <c r="EAC114" s="0"/>
      <c r="EAD114" s="0"/>
      <c r="EAE114" s="0"/>
      <c r="EAF114" s="0"/>
      <c r="EAG114" s="0"/>
      <c r="EAH114" s="0"/>
      <c r="EAI114" s="0"/>
      <c r="EAJ114" s="0"/>
      <c r="EAK114" s="0"/>
      <c r="EAL114" s="0"/>
      <c r="EAM114" s="0"/>
      <c r="EAN114" s="0"/>
      <c r="EAO114" s="0"/>
      <c r="EAP114" s="0"/>
      <c r="EAQ114" s="0"/>
      <c r="EAR114" s="0"/>
      <c r="EAS114" s="0"/>
      <c r="EAT114" s="0"/>
      <c r="EAU114" s="0"/>
      <c r="EAV114" s="0"/>
      <c r="EAW114" s="0"/>
      <c r="EAX114" s="0"/>
      <c r="EAY114" s="0"/>
      <c r="EAZ114" s="0"/>
      <c r="EBA114" s="0"/>
      <c r="EBB114" s="0"/>
      <c r="EBC114" s="0"/>
      <c r="EBD114" s="0"/>
      <c r="EBE114" s="0"/>
      <c r="EBF114" s="0"/>
      <c r="EBG114" s="0"/>
      <c r="EBH114" s="0"/>
      <c r="EBI114" s="0"/>
      <c r="EBJ114" s="0"/>
      <c r="EBK114" s="0"/>
      <c r="EBL114" s="0"/>
      <c r="EBM114" s="0"/>
      <c r="EBN114" s="0"/>
      <c r="EBO114" s="0"/>
      <c r="EBP114" s="0"/>
      <c r="EBQ114" s="0"/>
      <c r="EBR114" s="0"/>
      <c r="EBS114" s="0"/>
      <c r="EBT114" s="0"/>
      <c r="EBU114" s="0"/>
      <c r="EBV114" s="0"/>
      <c r="EBW114" s="0"/>
      <c r="EBX114" s="0"/>
      <c r="EBY114" s="0"/>
      <c r="EBZ114" s="0"/>
      <c r="ECA114" s="0"/>
      <c r="ECB114" s="0"/>
      <c r="ECC114" s="0"/>
      <c r="ECD114" s="0"/>
      <c r="ECE114" s="0"/>
      <c r="ECF114" s="0"/>
      <c r="ECG114" s="0"/>
      <c r="ECH114" s="0"/>
      <c r="ECI114" s="0"/>
      <c r="ECJ114" s="0"/>
      <c r="ECK114" s="0"/>
      <c r="ECL114" s="0"/>
      <c r="ECM114" s="0"/>
      <c r="ECN114" s="0"/>
      <c r="ECO114" s="0"/>
      <c r="ECP114" s="0"/>
      <c r="ECQ114" s="0"/>
      <c r="ECR114" s="0"/>
      <c r="ECS114" s="0"/>
      <c r="ECT114" s="0"/>
      <c r="ECU114" s="0"/>
      <c r="ECV114" s="0"/>
      <c r="ECW114" s="0"/>
      <c r="ECX114" s="0"/>
      <c r="ECY114" s="0"/>
      <c r="ECZ114" s="0"/>
      <c r="EDA114" s="0"/>
      <c r="EDB114" s="0"/>
      <c r="EDC114" s="0"/>
      <c r="EDD114" s="0"/>
      <c r="EDE114" s="0"/>
      <c r="EDF114" s="0"/>
      <c r="EDG114" s="0"/>
      <c r="EDH114" s="0"/>
      <c r="EDI114" s="0"/>
      <c r="EDJ114" s="0"/>
      <c r="EDK114" s="0"/>
      <c r="EDL114" s="0"/>
      <c r="EDM114" s="0"/>
      <c r="EDN114" s="0"/>
      <c r="EDO114" s="0"/>
      <c r="EDP114" s="0"/>
      <c r="EDQ114" s="0"/>
      <c r="EDR114" s="0"/>
      <c r="EDS114" s="0"/>
      <c r="EDT114" s="0"/>
      <c r="EDU114" s="0"/>
      <c r="EDV114" s="0"/>
      <c r="EDW114" s="0"/>
      <c r="EDX114" s="0"/>
      <c r="EDY114" s="0"/>
      <c r="EDZ114" s="0"/>
      <c r="EEA114" s="0"/>
      <c r="EEB114" s="0"/>
      <c r="EEC114" s="0"/>
      <c r="EED114" s="0"/>
      <c r="EEE114" s="0"/>
      <c r="EEF114" s="0"/>
      <c r="EEG114" s="0"/>
      <c r="EEH114" s="0"/>
      <c r="EEI114" s="0"/>
      <c r="EEJ114" s="0"/>
      <c r="EEK114" s="0"/>
      <c r="EEL114" s="0"/>
      <c r="EEM114" s="0"/>
      <c r="EEN114" s="0"/>
      <c r="EEO114" s="0"/>
      <c r="EEP114" s="0"/>
      <c r="EEQ114" s="0"/>
      <c r="EER114" s="0"/>
      <c r="EES114" s="0"/>
      <c r="EET114" s="0"/>
      <c r="EEU114" s="0"/>
      <c r="EEV114" s="0"/>
      <c r="EEW114" s="0"/>
      <c r="EEX114" s="0"/>
      <c r="EEY114" s="0"/>
      <c r="EEZ114" s="0"/>
      <c r="EFA114" s="0"/>
      <c r="EFB114" s="0"/>
      <c r="EFC114" s="0"/>
      <c r="EFD114" s="0"/>
      <c r="EFE114" s="0"/>
      <c r="EFF114" s="0"/>
      <c r="EFG114" s="0"/>
      <c r="EFH114" s="0"/>
      <c r="EFI114" s="0"/>
      <c r="EFJ114" s="0"/>
      <c r="EFK114" s="0"/>
      <c r="EFL114" s="0"/>
      <c r="EFM114" s="0"/>
      <c r="EFN114" s="0"/>
      <c r="EFO114" s="0"/>
      <c r="EFP114" s="0"/>
      <c r="EFQ114" s="0"/>
      <c r="EFR114" s="0"/>
      <c r="EFS114" s="0"/>
      <c r="EFT114" s="0"/>
      <c r="EFU114" s="0"/>
      <c r="EFV114" s="0"/>
      <c r="EFW114" s="0"/>
      <c r="EFX114" s="0"/>
      <c r="EFY114" s="0"/>
      <c r="EFZ114" s="0"/>
      <c r="EGA114" s="0"/>
      <c r="EGB114" s="0"/>
      <c r="EGC114" s="0"/>
      <c r="EGD114" s="0"/>
      <c r="EGE114" s="0"/>
      <c r="EGF114" s="0"/>
      <c r="EGG114" s="0"/>
      <c r="EGH114" s="0"/>
      <c r="EGI114" s="0"/>
      <c r="EGJ114" s="0"/>
      <c r="EGK114" s="0"/>
      <c r="EGL114" s="0"/>
      <c r="EGM114" s="0"/>
      <c r="EGN114" s="0"/>
      <c r="EGO114" s="0"/>
      <c r="EGP114" s="0"/>
      <c r="EGQ114" s="0"/>
      <c r="EGR114" s="0"/>
      <c r="EGS114" s="0"/>
      <c r="EGT114" s="0"/>
      <c r="EGU114" s="0"/>
      <c r="EGV114" s="0"/>
      <c r="EGW114" s="0"/>
      <c r="EGX114" s="0"/>
      <c r="EGY114" s="0"/>
      <c r="EGZ114" s="0"/>
      <c r="EHA114" s="0"/>
      <c r="EHB114" s="0"/>
      <c r="EHC114" s="0"/>
      <c r="EHD114" s="0"/>
      <c r="EHE114" s="0"/>
      <c r="EHF114" s="0"/>
      <c r="EHG114" s="0"/>
      <c r="EHH114" s="0"/>
      <c r="EHI114" s="0"/>
      <c r="EHJ114" s="0"/>
      <c r="EHK114" s="0"/>
      <c r="EHL114" s="0"/>
      <c r="EHM114" s="0"/>
      <c r="EHN114" s="0"/>
      <c r="EHO114" s="0"/>
      <c r="EHP114" s="0"/>
      <c r="EHQ114" s="0"/>
      <c r="EHR114" s="0"/>
      <c r="EHS114" s="0"/>
      <c r="EHT114" s="0"/>
      <c r="EHU114" s="0"/>
      <c r="EHV114" s="0"/>
      <c r="EHW114" s="0"/>
      <c r="EHX114" s="0"/>
      <c r="EHY114" s="0"/>
      <c r="EHZ114" s="0"/>
      <c r="EIA114" s="0"/>
      <c r="EIB114" s="0"/>
      <c r="EIC114" s="0"/>
      <c r="EID114" s="0"/>
      <c r="EIE114" s="0"/>
      <c r="EIF114" s="0"/>
      <c r="EIG114" s="0"/>
      <c r="EIH114" s="0"/>
      <c r="EII114" s="0"/>
      <c r="EIJ114" s="0"/>
      <c r="EIK114" s="0"/>
      <c r="EIL114" s="0"/>
      <c r="EIM114" s="0"/>
      <c r="EIN114" s="0"/>
      <c r="EIO114" s="0"/>
      <c r="EIP114" s="0"/>
      <c r="EIQ114" s="0"/>
      <c r="EIR114" s="0"/>
      <c r="EIS114" s="0"/>
      <c r="EIT114" s="0"/>
      <c r="EIU114" s="0"/>
      <c r="EIV114" s="0"/>
      <c r="EIW114" s="0"/>
      <c r="EIX114" s="0"/>
      <c r="EIY114" s="0"/>
      <c r="EIZ114" s="0"/>
      <c r="EJA114" s="0"/>
      <c r="EJB114" s="0"/>
      <c r="EJC114" s="0"/>
      <c r="EJD114" s="0"/>
      <c r="EJE114" s="0"/>
      <c r="EJF114" s="0"/>
      <c r="EJG114" s="0"/>
      <c r="EJH114" s="0"/>
      <c r="EJI114" s="0"/>
      <c r="EJJ114" s="0"/>
      <c r="EJK114" s="0"/>
      <c r="EJL114" s="0"/>
      <c r="EJM114" s="0"/>
      <c r="EJN114" s="0"/>
      <c r="EJO114" s="0"/>
      <c r="EJP114" s="0"/>
      <c r="EJQ114" s="0"/>
      <c r="EJR114" s="0"/>
      <c r="EJS114" s="0"/>
      <c r="EJT114" s="0"/>
      <c r="EJU114" s="0"/>
      <c r="EJV114" s="0"/>
      <c r="EJW114" s="0"/>
      <c r="EJX114" s="0"/>
      <c r="EJY114" s="0"/>
      <c r="EJZ114" s="0"/>
      <c r="EKA114" s="0"/>
      <c r="EKB114" s="0"/>
      <c r="EKC114" s="0"/>
      <c r="EKD114" s="0"/>
      <c r="EKE114" s="0"/>
      <c r="EKF114" s="0"/>
      <c r="EKG114" s="0"/>
      <c r="EKH114" s="0"/>
      <c r="EKI114" s="0"/>
      <c r="EKJ114" s="0"/>
      <c r="EKK114" s="0"/>
      <c r="EKL114" s="0"/>
      <c r="EKM114" s="0"/>
      <c r="EKN114" s="0"/>
      <c r="EKO114" s="0"/>
      <c r="EKP114" s="0"/>
      <c r="EKQ114" s="0"/>
      <c r="EKR114" s="0"/>
      <c r="EKS114" s="0"/>
      <c r="EKT114" s="0"/>
      <c r="EKU114" s="0"/>
      <c r="EKV114" s="0"/>
      <c r="EKW114" s="0"/>
      <c r="EKX114" s="0"/>
      <c r="EKY114" s="0"/>
      <c r="EKZ114" s="0"/>
      <c r="ELA114" s="0"/>
      <c r="ELB114" s="0"/>
      <c r="ELC114" s="0"/>
      <c r="ELD114" s="0"/>
      <c r="ELE114" s="0"/>
      <c r="ELF114" s="0"/>
      <c r="ELG114" s="0"/>
      <c r="ELH114" s="0"/>
      <c r="ELI114" s="0"/>
      <c r="ELJ114" s="0"/>
      <c r="ELK114" s="0"/>
      <c r="ELL114" s="0"/>
      <c r="ELM114" s="0"/>
      <c r="ELN114" s="0"/>
      <c r="ELO114" s="0"/>
      <c r="ELP114" s="0"/>
      <c r="ELQ114" s="0"/>
      <c r="ELR114" s="0"/>
      <c r="ELS114" s="0"/>
      <c r="ELT114" s="0"/>
      <c r="ELU114" s="0"/>
      <c r="ELV114" s="0"/>
      <c r="ELW114" s="0"/>
      <c r="ELX114" s="0"/>
      <c r="ELY114" s="0"/>
      <c r="ELZ114" s="0"/>
      <c r="EMA114" s="0"/>
      <c r="EMB114" s="0"/>
      <c r="EMC114" s="0"/>
      <c r="EMD114" s="0"/>
      <c r="EME114" s="0"/>
      <c r="EMF114" s="0"/>
      <c r="EMG114" s="0"/>
      <c r="EMH114" s="0"/>
      <c r="EMI114" s="0"/>
      <c r="EMJ114" s="0"/>
      <c r="EMK114" s="0"/>
      <c r="EML114" s="0"/>
      <c r="EMM114" s="0"/>
      <c r="EMN114" s="0"/>
      <c r="EMO114" s="0"/>
      <c r="EMP114" s="0"/>
      <c r="EMQ114" s="0"/>
      <c r="EMR114" s="0"/>
      <c r="EMS114" s="0"/>
      <c r="EMT114" s="0"/>
      <c r="EMU114" s="0"/>
      <c r="EMV114" s="0"/>
      <c r="EMW114" s="0"/>
      <c r="EMX114" s="0"/>
      <c r="EMY114" s="0"/>
      <c r="EMZ114" s="0"/>
      <c r="ENA114" s="0"/>
      <c r="ENB114" s="0"/>
      <c r="ENC114" s="0"/>
      <c r="END114" s="0"/>
      <c r="ENE114" s="0"/>
      <c r="ENF114" s="0"/>
      <c r="ENG114" s="0"/>
      <c r="ENH114" s="0"/>
      <c r="ENI114" s="0"/>
      <c r="ENJ114" s="0"/>
      <c r="ENK114" s="0"/>
      <c r="ENL114" s="0"/>
      <c r="ENM114" s="0"/>
      <c r="ENN114" s="0"/>
      <c r="ENO114" s="0"/>
      <c r="ENP114" s="0"/>
      <c r="ENQ114" s="0"/>
      <c r="ENR114" s="0"/>
      <c r="ENS114" s="0"/>
      <c r="ENT114" s="0"/>
      <c r="ENU114" s="0"/>
      <c r="ENV114" s="0"/>
      <c r="ENW114" s="0"/>
      <c r="ENX114" s="0"/>
      <c r="ENY114" s="0"/>
      <c r="ENZ114" s="0"/>
      <c r="EOA114" s="0"/>
      <c r="EOB114" s="0"/>
      <c r="EOC114" s="0"/>
      <c r="EOD114" s="0"/>
      <c r="EOE114" s="0"/>
      <c r="EOF114" s="0"/>
      <c r="EOG114" s="0"/>
      <c r="EOH114" s="0"/>
      <c r="EOI114" s="0"/>
      <c r="EOJ114" s="0"/>
      <c r="EOK114" s="0"/>
      <c r="EOL114" s="0"/>
      <c r="EOM114" s="0"/>
      <c r="EON114" s="0"/>
      <c r="EOO114" s="0"/>
      <c r="EOP114" s="0"/>
      <c r="EOQ114" s="0"/>
      <c r="EOR114" s="0"/>
      <c r="EOS114" s="0"/>
      <c r="EOT114" s="0"/>
      <c r="EOU114" s="0"/>
      <c r="EOV114" s="0"/>
      <c r="EOW114" s="0"/>
      <c r="EOX114" s="0"/>
      <c r="EOY114" s="0"/>
      <c r="EOZ114" s="0"/>
      <c r="EPA114" s="0"/>
      <c r="EPB114" s="0"/>
      <c r="EPC114" s="0"/>
      <c r="EPD114" s="0"/>
      <c r="EPE114" s="0"/>
      <c r="EPF114" s="0"/>
      <c r="EPG114" s="0"/>
      <c r="EPH114" s="0"/>
      <c r="EPI114" s="0"/>
      <c r="EPJ114" s="0"/>
      <c r="EPK114" s="0"/>
      <c r="EPL114" s="0"/>
      <c r="EPM114" s="0"/>
      <c r="EPN114" s="0"/>
      <c r="EPO114" s="0"/>
      <c r="EPP114" s="0"/>
      <c r="EPQ114" s="0"/>
      <c r="EPR114" s="0"/>
      <c r="EPS114" s="0"/>
      <c r="EPT114" s="0"/>
      <c r="EPU114" s="0"/>
      <c r="EPV114" s="0"/>
      <c r="EPW114" s="0"/>
      <c r="EPX114" s="0"/>
      <c r="EPY114" s="0"/>
      <c r="EPZ114" s="0"/>
      <c r="EQA114" s="0"/>
      <c r="EQB114" s="0"/>
      <c r="EQC114" s="0"/>
      <c r="EQD114" s="0"/>
      <c r="EQE114" s="0"/>
      <c r="EQF114" s="0"/>
      <c r="EQG114" s="0"/>
      <c r="EQH114" s="0"/>
      <c r="EQI114" s="0"/>
      <c r="EQJ114" s="0"/>
      <c r="EQK114" s="0"/>
      <c r="EQL114" s="0"/>
      <c r="EQM114" s="0"/>
      <c r="EQN114" s="0"/>
      <c r="EQO114" s="0"/>
      <c r="EQP114" s="0"/>
      <c r="EQQ114" s="0"/>
      <c r="EQR114" s="0"/>
      <c r="EQS114" s="0"/>
      <c r="EQT114" s="0"/>
      <c r="EQU114" s="0"/>
      <c r="EQV114" s="0"/>
      <c r="EQW114" s="0"/>
      <c r="EQX114" s="0"/>
      <c r="EQY114" s="0"/>
      <c r="EQZ114" s="0"/>
      <c r="ERA114" s="0"/>
      <c r="ERB114" s="0"/>
      <c r="ERC114" s="0"/>
      <c r="ERD114" s="0"/>
      <c r="ERE114" s="0"/>
      <c r="ERF114" s="0"/>
      <c r="ERG114" s="0"/>
      <c r="ERH114" s="0"/>
      <c r="ERI114" s="0"/>
      <c r="ERJ114" s="0"/>
      <c r="ERK114" s="0"/>
      <c r="ERL114" s="0"/>
      <c r="ERM114" s="0"/>
      <c r="ERN114" s="0"/>
      <c r="ERO114" s="0"/>
      <c r="ERP114" s="0"/>
      <c r="ERQ114" s="0"/>
      <c r="ERR114" s="0"/>
      <c r="ERS114" s="0"/>
      <c r="ERT114" s="0"/>
      <c r="ERU114" s="0"/>
      <c r="ERV114" s="0"/>
      <c r="ERW114" s="0"/>
      <c r="ERX114" s="0"/>
      <c r="ERY114" s="0"/>
      <c r="ERZ114" s="0"/>
      <c r="ESA114" s="0"/>
      <c r="ESB114" s="0"/>
      <c r="ESC114" s="0"/>
      <c r="ESD114" s="0"/>
      <c r="ESE114" s="0"/>
      <c r="ESF114" s="0"/>
      <c r="ESG114" s="0"/>
      <c r="ESH114" s="0"/>
      <c r="ESI114" s="0"/>
      <c r="ESJ114" s="0"/>
      <c r="ESK114" s="0"/>
      <c r="ESL114" s="0"/>
      <c r="ESM114" s="0"/>
      <c r="ESN114" s="0"/>
      <c r="ESO114" s="0"/>
      <c r="ESP114" s="0"/>
      <c r="ESQ114" s="0"/>
      <c r="ESR114" s="0"/>
      <c r="ESS114" s="0"/>
      <c r="EST114" s="0"/>
      <c r="ESU114" s="0"/>
      <c r="ESV114" s="0"/>
      <c r="ESW114" s="0"/>
      <c r="ESX114" s="0"/>
      <c r="ESY114" s="0"/>
      <c r="ESZ114" s="0"/>
      <c r="ETA114" s="0"/>
      <c r="ETB114" s="0"/>
      <c r="ETC114" s="0"/>
      <c r="ETD114" s="0"/>
      <c r="ETE114" s="0"/>
      <c r="ETF114" s="0"/>
      <c r="ETG114" s="0"/>
      <c r="ETH114" s="0"/>
      <c r="ETI114" s="0"/>
      <c r="ETJ114" s="0"/>
      <c r="ETK114" s="0"/>
      <c r="ETL114" s="0"/>
      <c r="ETM114" s="0"/>
      <c r="ETN114" s="0"/>
      <c r="ETO114" s="0"/>
      <c r="ETP114" s="0"/>
      <c r="ETQ114" s="0"/>
      <c r="ETR114" s="0"/>
      <c r="ETS114" s="0"/>
      <c r="ETT114" s="0"/>
      <c r="ETU114" s="0"/>
      <c r="ETV114" s="0"/>
      <c r="ETW114" s="0"/>
      <c r="ETX114" s="0"/>
      <c r="ETY114" s="0"/>
      <c r="ETZ114" s="0"/>
      <c r="EUA114" s="0"/>
      <c r="EUB114" s="0"/>
      <c r="EUC114" s="0"/>
      <c r="EUD114" s="0"/>
      <c r="EUE114" s="0"/>
      <c r="EUF114" s="0"/>
      <c r="EUG114" s="0"/>
      <c r="EUH114" s="0"/>
      <c r="EUI114" s="0"/>
      <c r="EUJ114" s="0"/>
      <c r="EUK114" s="0"/>
      <c r="EUL114" s="0"/>
      <c r="EUM114" s="0"/>
      <c r="EUN114" s="0"/>
      <c r="EUO114" s="0"/>
      <c r="EUP114" s="0"/>
      <c r="EUQ114" s="0"/>
      <c r="EUR114" s="0"/>
      <c r="EUS114" s="0"/>
      <c r="EUT114" s="0"/>
      <c r="EUU114" s="0"/>
      <c r="EUV114" s="0"/>
      <c r="EUW114" s="0"/>
      <c r="EUX114" s="0"/>
      <c r="EUY114" s="0"/>
      <c r="EUZ114" s="0"/>
      <c r="EVA114" s="0"/>
      <c r="EVB114" s="0"/>
      <c r="EVC114" s="0"/>
      <c r="EVD114" s="0"/>
      <c r="EVE114" s="0"/>
      <c r="EVF114" s="0"/>
      <c r="EVG114" s="0"/>
      <c r="EVH114" s="0"/>
      <c r="EVI114" s="0"/>
      <c r="EVJ114" s="0"/>
      <c r="EVK114" s="0"/>
      <c r="EVL114" s="0"/>
      <c r="EVM114" s="0"/>
      <c r="EVN114" s="0"/>
      <c r="EVO114" s="0"/>
      <c r="EVP114" s="0"/>
      <c r="EVQ114" s="0"/>
      <c r="EVR114" s="0"/>
      <c r="EVS114" s="0"/>
      <c r="EVT114" s="0"/>
      <c r="EVU114" s="0"/>
      <c r="EVV114" s="0"/>
      <c r="EVW114" s="0"/>
      <c r="EVX114" s="0"/>
      <c r="EVY114" s="0"/>
      <c r="EVZ114" s="0"/>
      <c r="EWA114" s="0"/>
      <c r="EWB114" s="0"/>
      <c r="EWC114" s="0"/>
      <c r="EWD114" s="0"/>
      <c r="EWE114" s="0"/>
      <c r="EWF114" s="0"/>
      <c r="EWG114" s="0"/>
      <c r="EWH114" s="0"/>
      <c r="EWI114" s="0"/>
      <c r="EWJ114" s="0"/>
      <c r="EWK114" s="0"/>
      <c r="EWL114" s="0"/>
      <c r="EWM114" s="0"/>
      <c r="EWN114" s="0"/>
      <c r="EWO114" s="0"/>
      <c r="EWP114" s="0"/>
      <c r="EWQ114" s="0"/>
      <c r="EWR114" s="0"/>
      <c r="EWS114" s="0"/>
      <c r="EWT114" s="0"/>
      <c r="EWU114" s="0"/>
      <c r="EWV114" s="0"/>
      <c r="EWW114" s="0"/>
      <c r="EWX114" s="0"/>
      <c r="EWY114" s="0"/>
      <c r="EWZ114" s="0"/>
      <c r="EXA114" s="0"/>
      <c r="EXB114" s="0"/>
      <c r="EXC114" s="0"/>
      <c r="EXD114" s="0"/>
      <c r="EXE114" s="0"/>
      <c r="EXF114" s="0"/>
      <c r="EXG114" s="0"/>
      <c r="EXH114" s="0"/>
      <c r="EXI114" s="0"/>
      <c r="EXJ114" s="0"/>
      <c r="EXK114" s="0"/>
      <c r="EXL114" s="0"/>
      <c r="EXM114" s="0"/>
      <c r="EXN114" s="0"/>
      <c r="EXO114" s="0"/>
      <c r="EXP114" s="0"/>
      <c r="EXQ114" s="0"/>
      <c r="EXR114" s="0"/>
      <c r="EXS114" s="0"/>
      <c r="EXT114" s="0"/>
      <c r="EXU114" s="0"/>
      <c r="EXV114" s="0"/>
      <c r="EXW114" s="0"/>
      <c r="EXX114" s="0"/>
      <c r="EXY114" s="0"/>
      <c r="EXZ114" s="0"/>
      <c r="EYA114" s="0"/>
      <c r="EYB114" s="0"/>
      <c r="EYC114" s="0"/>
      <c r="EYD114" s="0"/>
      <c r="EYE114" s="0"/>
      <c r="EYF114" s="0"/>
      <c r="EYG114" s="0"/>
      <c r="EYH114" s="0"/>
      <c r="EYI114" s="0"/>
      <c r="EYJ114" s="0"/>
      <c r="EYK114" s="0"/>
      <c r="EYL114" s="0"/>
      <c r="EYM114" s="0"/>
      <c r="EYN114" s="0"/>
      <c r="EYO114" s="0"/>
      <c r="EYP114" s="0"/>
      <c r="EYQ114" s="0"/>
      <c r="EYR114" s="0"/>
      <c r="EYS114" s="0"/>
      <c r="EYT114" s="0"/>
      <c r="EYU114" s="0"/>
      <c r="EYV114" s="0"/>
      <c r="EYW114" s="0"/>
      <c r="EYX114" s="0"/>
      <c r="EYY114" s="0"/>
      <c r="EYZ114" s="0"/>
      <c r="EZA114" s="0"/>
      <c r="EZB114" s="0"/>
      <c r="EZC114" s="0"/>
      <c r="EZD114" s="0"/>
      <c r="EZE114" s="0"/>
      <c r="EZF114" s="0"/>
      <c r="EZG114" s="0"/>
      <c r="EZH114" s="0"/>
      <c r="EZI114" s="0"/>
      <c r="EZJ114" s="0"/>
      <c r="EZK114" s="0"/>
      <c r="EZL114" s="0"/>
      <c r="EZM114" s="0"/>
      <c r="EZN114" s="0"/>
      <c r="EZO114" s="0"/>
      <c r="EZP114" s="0"/>
      <c r="EZQ114" s="0"/>
      <c r="EZR114" s="0"/>
      <c r="EZS114" s="0"/>
      <c r="EZT114" s="0"/>
      <c r="EZU114" s="0"/>
      <c r="EZV114" s="0"/>
      <c r="EZW114" s="0"/>
      <c r="EZX114" s="0"/>
      <c r="EZY114" s="0"/>
      <c r="EZZ114" s="0"/>
      <c r="FAA114" s="0"/>
      <c r="FAB114" s="0"/>
      <c r="FAC114" s="0"/>
      <c r="FAD114" s="0"/>
      <c r="FAE114" s="0"/>
      <c r="FAF114" s="0"/>
      <c r="FAG114" s="0"/>
      <c r="FAH114" s="0"/>
      <c r="FAI114" s="0"/>
      <c r="FAJ114" s="0"/>
      <c r="FAK114" s="0"/>
      <c r="FAL114" s="0"/>
      <c r="FAM114" s="0"/>
      <c r="FAN114" s="0"/>
      <c r="FAO114" s="0"/>
      <c r="FAP114" s="0"/>
      <c r="FAQ114" s="0"/>
      <c r="FAR114" s="0"/>
      <c r="FAS114" s="0"/>
      <c r="FAT114" s="0"/>
      <c r="FAU114" s="0"/>
      <c r="FAV114" s="0"/>
      <c r="FAW114" s="0"/>
      <c r="FAX114" s="0"/>
      <c r="FAY114" s="0"/>
      <c r="FAZ114" s="0"/>
      <c r="FBA114" s="0"/>
      <c r="FBB114" s="0"/>
      <c r="FBC114" s="0"/>
      <c r="FBD114" s="0"/>
      <c r="FBE114" s="0"/>
      <c r="FBF114" s="0"/>
      <c r="FBG114" s="0"/>
      <c r="FBH114" s="0"/>
      <c r="FBI114" s="0"/>
      <c r="FBJ114" s="0"/>
      <c r="FBK114" s="0"/>
      <c r="FBL114" s="0"/>
      <c r="FBM114" s="0"/>
      <c r="FBN114" s="0"/>
      <c r="FBO114" s="0"/>
      <c r="FBP114" s="0"/>
      <c r="FBQ114" s="0"/>
      <c r="FBR114" s="0"/>
      <c r="FBS114" s="0"/>
      <c r="FBT114" s="0"/>
      <c r="FBU114" s="0"/>
      <c r="FBV114" s="0"/>
      <c r="FBW114" s="0"/>
      <c r="FBX114" s="0"/>
      <c r="FBY114" s="0"/>
      <c r="FBZ114" s="0"/>
      <c r="FCA114" s="0"/>
      <c r="FCB114" s="0"/>
      <c r="FCC114" s="0"/>
      <c r="FCD114" s="0"/>
      <c r="FCE114" s="0"/>
      <c r="FCF114" s="0"/>
      <c r="FCG114" s="0"/>
      <c r="FCH114" s="0"/>
      <c r="FCI114" s="0"/>
      <c r="FCJ114" s="0"/>
      <c r="FCK114" s="0"/>
      <c r="FCL114" s="0"/>
      <c r="FCM114" s="0"/>
      <c r="FCN114" s="0"/>
      <c r="FCO114" s="0"/>
      <c r="FCP114" s="0"/>
      <c r="FCQ114" s="0"/>
      <c r="FCR114" s="0"/>
      <c r="FCS114" s="0"/>
      <c r="FCT114" s="0"/>
      <c r="FCU114" s="0"/>
      <c r="FCV114" s="0"/>
      <c r="FCW114" s="0"/>
      <c r="FCX114" s="0"/>
      <c r="FCY114" s="0"/>
      <c r="FCZ114" s="0"/>
      <c r="FDA114" s="0"/>
      <c r="FDB114" s="0"/>
      <c r="FDC114" s="0"/>
      <c r="FDD114" s="0"/>
      <c r="FDE114" s="0"/>
      <c r="FDF114" s="0"/>
      <c r="FDG114" s="0"/>
      <c r="FDH114" s="0"/>
      <c r="FDI114" s="0"/>
      <c r="FDJ114" s="0"/>
      <c r="FDK114" s="0"/>
      <c r="FDL114" s="0"/>
      <c r="FDM114" s="0"/>
      <c r="FDN114" s="0"/>
      <c r="FDO114" s="0"/>
      <c r="FDP114" s="0"/>
      <c r="FDQ114" s="0"/>
      <c r="FDR114" s="0"/>
      <c r="FDS114" s="0"/>
      <c r="FDT114" s="0"/>
      <c r="FDU114" s="0"/>
      <c r="FDV114" s="0"/>
      <c r="FDW114" s="0"/>
      <c r="FDX114" s="0"/>
      <c r="FDY114" s="0"/>
      <c r="FDZ114" s="0"/>
      <c r="FEA114" s="0"/>
      <c r="FEB114" s="0"/>
      <c r="FEC114" s="0"/>
      <c r="FED114" s="0"/>
      <c r="FEE114" s="0"/>
      <c r="FEF114" s="0"/>
      <c r="FEG114" s="0"/>
      <c r="FEH114" s="0"/>
      <c r="FEI114" s="0"/>
      <c r="FEJ114" s="0"/>
      <c r="FEK114" s="0"/>
      <c r="FEL114" s="0"/>
      <c r="FEM114" s="0"/>
      <c r="FEN114" s="0"/>
      <c r="FEO114" s="0"/>
      <c r="FEP114" s="0"/>
      <c r="FEQ114" s="0"/>
      <c r="FER114" s="0"/>
      <c r="FES114" s="0"/>
      <c r="FET114" s="0"/>
      <c r="FEU114" s="0"/>
      <c r="FEV114" s="0"/>
      <c r="FEW114" s="0"/>
      <c r="FEX114" s="0"/>
      <c r="FEY114" s="0"/>
      <c r="FEZ114" s="0"/>
      <c r="FFA114" s="0"/>
      <c r="FFB114" s="0"/>
      <c r="FFC114" s="0"/>
      <c r="FFD114" s="0"/>
      <c r="FFE114" s="0"/>
      <c r="FFF114" s="0"/>
      <c r="FFG114" s="0"/>
      <c r="FFH114" s="0"/>
      <c r="FFI114" s="0"/>
      <c r="FFJ114" s="0"/>
      <c r="FFK114" s="0"/>
      <c r="FFL114" s="0"/>
      <c r="FFM114" s="0"/>
      <c r="FFN114" s="0"/>
      <c r="FFO114" s="0"/>
      <c r="FFP114" s="0"/>
      <c r="FFQ114" s="0"/>
      <c r="FFR114" s="0"/>
      <c r="FFS114" s="0"/>
      <c r="FFT114" s="0"/>
      <c r="FFU114" s="0"/>
      <c r="FFV114" s="0"/>
      <c r="FFW114" s="0"/>
      <c r="FFX114" s="0"/>
      <c r="FFY114" s="0"/>
      <c r="FFZ114" s="0"/>
      <c r="FGA114" s="0"/>
      <c r="FGB114" s="0"/>
      <c r="FGC114" s="0"/>
      <c r="FGD114" s="0"/>
      <c r="FGE114" s="0"/>
      <c r="FGF114" s="0"/>
      <c r="FGG114" s="0"/>
      <c r="FGH114" s="0"/>
      <c r="FGI114" s="0"/>
      <c r="FGJ114" s="0"/>
      <c r="FGK114" s="0"/>
      <c r="FGL114" s="0"/>
      <c r="FGM114" s="0"/>
      <c r="FGN114" s="0"/>
      <c r="FGO114" s="0"/>
      <c r="FGP114" s="0"/>
      <c r="FGQ114" s="0"/>
      <c r="FGR114" s="0"/>
      <c r="FGS114" s="0"/>
      <c r="FGT114" s="0"/>
      <c r="FGU114" s="0"/>
      <c r="FGV114" s="0"/>
      <c r="FGW114" s="0"/>
      <c r="FGX114" s="0"/>
      <c r="FGY114" s="0"/>
      <c r="FGZ114" s="0"/>
      <c r="FHA114" s="0"/>
      <c r="FHB114" s="0"/>
      <c r="FHC114" s="0"/>
      <c r="FHD114" s="0"/>
      <c r="FHE114" s="0"/>
      <c r="FHF114" s="0"/>
      <c r="FHG114" s="0"/>
      <c r="FHH114" s="0"/>
      <c r="FHI114" s="0"/>
      <c r="FHJ114" s="0"/>
      <c r="FHK114" s="0"/>
      <c r="FHL114" s="0"/>
      <c r="FHM114" s="0"/>
      <c r="FHN114" s="0"/>
      <c r="FHO114" s="0"/>
      <c r="FHP114" s="0"/>
      <c r="FHQ114" s="0"/>
      <c r="FHR114" s="0"/>
      <c r="FHS114" s="0"/>
      <c r="FHT114" s="0"/>
      <c r="FHU114" s="0"/>
      <c r="FHV114" s="0"/>
      <c r="FHW114" s="0"/>
      <c r="FHX114" s="0"/>
      <c r="FHY114" s="0"/>
      <c r="FHZ114" s="0"/>
      <c r="FIA114" s="0"/>
      <c r="FIB114" s="0"/>
      <c r="FIC114" s="0"/>
      <c r="FID114" s="0"/>
      <c r="FIE114" s="0"/>
      <c r="FIF114" s="0"/>
      <c r="FIG114" s="0"/>
      <c r="FIH114" s="0"/>
      <c r="FII114" s="0"/>
      <c r="FIJ114" s="0"/>
      <c r="FIK114" s="0"/>
      <c r="FIL114" s="0"/>
      <c r="FIM114" s="0"/>
      <c r="FIN114" s="0"/>
      <c r="FIO114" s="0"/>
      <c r="FIP114" s="0"/>
      <c r="FIQ114" s="0"/>
      <c r="FIR114" s="0"/>
      <c r="FIS114" s="0"/>
      <c r="FIT114" s="0"/>
      <c r="FIU114" s="0"/>
      <c r="FIV114" s="0"/>
      <c r="FIW114" s="0"/>
      <c r="FIX114" s="0"/>
      <c r="FIY114" s="0"/>
      <c r="FIZ114" s="0"/>
      <c r="FJA114" s="0"/>
      <c r="FJB114" s="0"/>
      <c r="FJC114" s="0"/>
      <c r="FJD114" s="0"/>
      <c r="FJE114" s="0"/>
      <c r="FJF114" s="0"/>
      <c r="FJG114" s="0"/>
      <c r="FJH114" s="0"/>
      <c r="FJI114" s="0"/>
      <c r="FJJ114" s="0"/>
      <c r="FJK114" s="0"/>
      <c r="FJL114" s="0"/>
      <c r="FJM114" s="0"/>
      <c r="FJN114" s="0"/>
      <c r="FJO114" s="0"/>
      <c r="FJP114" s="0"/>
      <c r="FJQ114" s="0"/>
      <c r="FJR114" s="0"/>
      <c r="FJS114" s="0"/>
      <c r="FJT114" s="0"/>
      <c r="FJU114" s="0"/>
      <c r="FJV114" s="0"/>
      <c r="FJW114" s="0"/>
      <c r="FJX114" s="0"/>
      <c r="FJY114" s="0"/>
      <c r="FJZ114" s="0"/>
      <c r="FKA114" s="0"/>
      <c r="FKB114" s="0"/>
      <c r="FKC114" s="0"/>
      <c r="FKD114" s="0"/>
      <c r="FKE114" s="0"/>
      <c r="FKF114" s="0"/>
      <c r="FKG114" s="0"/>
      <c r="FKH114" s="0"/>
      <c r="FKI114" s="0"/>
      <c r="FKJ114" s="0"/>
      <c r="FKK114" s="0"/>
      <c r="FKL114" s="0"/>
      <c r="FKM114" s="0"/>
      <c r="FKN114" s="0"/>
      <c r="FKO114" s="0"/>
      <c r="FKP114" s="0"/>
      <c r="FKQ114" s="0"/>
      <c r="FKR114" s="0"/>
      <c r="FKS114" s="0"/>
      <c r="FKT114" s="0"/>
      <c r="FKU114" s="0"/>
      <c r="FKV114" s="0"/>
      <c r="FKW114" s="0"/>
      <c r="FKX114" s="0"/>
      <c r="FKY114" s="0"/>
      <c r="FKZ114" s="0"/>
      <c r="FLA114" s="0"/>
      <c r="FLB114" s="0"/>
      <c r="FLC114" s="0"/>
      <c r="FLD114" s="0"/>
      <c r="FLE114" s="0"/>
      <c r="FLF114" s="0"/>
      <c r="FLG114" s="0"/>
      <c r="FLH114" s="0"/>
      <c r="FLI114" s="0"/>
      <c r="FLJ114" s="0"/>
      <c r="FLK114" s="0"/>
      <c r="FLL114" s="0"/>
      <c r="FLM114" s="0"/>
      <c r="FLN114" s="0"/>
      <c r="FLO114" s="0"/>
      <c r="FLP114" s="0"/>
      <c r="FLQ114" s="0"/>
      <c r="FLR114" s="0"/>
      <c r="FLS114" s="0"/>
      <c r="FLT114" s="0"/>
      <c r="FLU114" s="0"/>
      <c r="FLV114" s="0"/>
      <c r="FLW114" s="0"/>
      <c r="FLX114" s="0"/>
      <c r="FLY114" s="0"/>
      <c r="FLZ114" s="0"/>
      <c r="FMA114" s="0"/>
      <c r="FMB114" s="0"/>
      <c r="FMC114" s="0"/>
      <c r="FMD114" s="0"/>
      <c r="FME114" s="0"/>
      <c r="FMF114" s="0"/>
      <c r="FMG114" s="0"/>
      <c r="FMH114" s="0"/>
      <c r="FMI114" s="0"/>
      <c r="FMJ114" s="0"/>
      <c r="FMK114" s="0"/>
      <c r="FML114" s="0"/>
      <c r="FMM114" s="0"/>
      <c r="FMN114" s="0"/>
      <c r="FMO114" s="0"/>
      <c r="FMP114" s="0"/>
      <c r="FMQ114" s="0"/>
      <c r="FMR114" s="0"/>
      <c r="FMS114" s="0"/>
      <c r="FMT114" s="0"/>
      <c r="FMU114" s="0"/>
      <c r="FMV114" s="0"/>
      <c r="FMW114" s="0"/>
      <c r="FMX114" s="0"/>
      <c r="FMY114" s="0"/>
      <c r="FMZ114" s="0"/>
      <c r="FNA114" s="0"/>
      <c r="FNB114" s="0"/>
      <c r="FNC114" s="0"/>
      <c r="FND114" s="0"/>
      <c r="FNE114" s="0"/>
      <c r="FNF114" s="0"/>
      <c r="FNG114" s="0"/>
      <c r="FNH114" s="0"/>
      <c r="FNI114" s="0"/>
      <c r="FNJ114" s="0"/>
      <c r="FNK114" s="0"/>
      <c r="FNL114" s="0"/>
      <c r="FNM114" s="0"/>
      <c r="FNN114" s="0"/>
      <c r="FNO114" s="0"/>
      <c r="FNP114" s="0"/>
      <c r="FNQ114" s="0"/>
      <c r="FNR114" s="0"/>
      <c r="FNS114" s="0"/>
      <c r="FNT114" s="0"/>
      <c r="FNU114" s="0"/>
      <c r="FNV114" s="0"/>
      <c r="FNW114" s="0"/>
      <c r="FNX114" s="0"/>
      <c r="FNY114" s="0"/>
      <c r="FNZ114" s="0"/>
      <c r="FOA114" s="0"/>
      <c r="FOB114" s="0"/>
      <c r="FOC114" s="0"/>
      <c r="FOD114" s="0"/>
      <c r="FOE114" s="0"/>
      <c r="FOF114" s="0"/>
      <c r="FOG114" s="0"/>
      <c r="FOH114" s="0"/>
      <c r="FOI114" s="0"/>
      <c r="FOJ114" s="0"/>
      <c r="FOK114" s="0"/>
      <c r="FOL114" s="0"/>
      <c r="FOM114" s="0"/>
      <c r="FON114" s="0"/>
      <c r="FOO114" s="0"/>
      <c r="FOP114" s="0"/>
      <c r="FOQ114" s="0"/>
      <c r="FOR114" s="0"/>
      <c r="FOS114" s="0"/>
      <c r="FOT114" s="0"/>
      <c r="FOU114" s="0"/>
      <c r="FOV114" s="0"/>
      <c r="FOW114" s="0"/>
      <c r="FOX114" s="0"/>
      <c r="FOY114" s="0"/>
      <c r="FOZ114" s="0"/>
      <c r="FPA114" s="0"/>
      <c r="FPB114" s="0"/>
      <c r="FPC114" s="0"/>
      <c r="FPD114" s="0"/>
      <c r="FPE114" s="0"/>
      <c r="FPF114" s="0"/>
      <c r="FPG114" s="0"/>
      <c r="FPH114" s="0"/>
      <c r="FPI114" s="0"/>
      <c r="FPJ114" s="0"/>
      <c r="FPK114" s="0"/>
      <c r="FPL114" s="0"/>
      <c r="FPM114" s="0"/>
      <c r="FPN114" s="0"/>
      <c r="FPO114" s="0"/>
      <c r="FPP114" s="0"/>
      <c r="FPQ114" s="0"/>
      <c r="FPR114" s="0"/>
      <c r="FPS114" s="0"/>
      <c r="FPT114" s="0"/>
      <c r="FPU114" s="0"/>
      <c r="FPV114" s="0"/>
      <c r="FPW114" s="0"/>
      <c r="FPX114" s="0"/>
      <c r="FPY114" s="0"/>
      <c r="FPZ114" s="0"/>
      <c r="FQA114" s="0"/>
      <c r="FQB114" s="0"/>
      <c r="FQC114" s="0"/>
      <c r="FQD114" s="0"/>
      <c r="FQE114" s="0"/>
      <c r="FQF114" s="0"/>
      <c r="FQG114" s="0"/>
      <c r="FQH114" s="0"/>
      <c r="FQI114" s="0"/>
      <c r="FQJ114" s="0"/>
      <c r="FQK114" s="0"/>
      <c r="FQL114" s="0"/>
      <c r="FQM114" s="0"/>
      <c r="FQN114" s="0"/>
      <c r="FQO114" s="0"/>
      <c r="FQP114" s="0"/>
      <c r="FQQ114" s="0"/>
      <c r="FQR114" s="0"/>
      <c r="FQS114" s="0"/>
      <c r="FQT114" s="0"/>
      <c r="FQU114" s="0"/>
      <c r="FQV114" s="0"/>
      <c r="FQW114" s="0"/>
      <c r="FQX114" s="0"/>
      <c r="FQY114" s="0"/>
      <c r="FQZ114" s="0"/>
      <c r="FRA114" s="0"/>
      <c r="FRB114" s="0"/>
      <c r="FRC114" s="0"/>
      <c r="FRD114" s="0"/>
      <c r="FRE114" s="0"/>
      <c r="FRF114" s="0"/>
      <c r="FRG114" s="0"/>
      <c r="FRH114" s="0"/>
      <c r="FRI114" s="0"/>
      <c r="FRJ114" s="0"/>
      <c r="FRK114" s="0"/>
      <c r="FRL114" s="0"/>
      <c r="FRM114" s="0"/>
      <c r="FRN114" s="0"/>
      <c r="FRO114" s="0"/>
      <c r="FRP114" s="0"/>
      <c r="FRQ114" s="0"/>
      <c r="FRR114" s="0"/>
      <c r="FRS114" s="0"/>
      <c r="FRT114" s="0"/>
      <c r="FRU114" s="0"/>
      <c r="FRV114" s="0"/>
      <c r="FRW114" s="0"/>
      <c r="FRX114" s="0"/>
      <c r="FRY114" s="0"/>
      <c r="FRZ114" s="0"/>
      <c r="FSA114" s="0"/>
      <c r="FSB114" s="0"/>
      <c r="FSC114" s="0"/>
      <c r="FSD114" s="0"/>
      <c r="FSE114" s="0"/>
      <c r="FSF114" s="0"/>
      <c r="FSG114" s="0"/>
      <c r="FSH114" s="0"/>
      <c r="FSI114" s="0"/>
      <c r="FSJ114" s="0"/>
      <c r="FSK114" s="0"/>
      <c r="FSL114" s="0"/>
      <c r="FSM114" s="0"/>
      <c r="FSN114" s="0"/>
      <c r="FSO114" s="0"/>
      <c r="FSP114" s="0"/>
      <c r="FSQ114" s="0"/>
      <c r="FSR114" s="0"/>
      <c r="FSS114" s="0"/>
      <c r="FST114" s="0"/>
      <c r="FSU114" s="0"/>
      <c r="FSV114" s="0"/>
      <c r="FSW114" s="0"/>
      <c r="FSX114" s="0"/>
      <c r="FSY114" s="0"/>
      <c r="FSZ114" s="0"/>
      <c r="FTA114" s="0"/>
      <c r="FTB114" s="0"/>
      <c r="FTC114" s="0"/>
      <c r="FTD114" s="0"/>
      <c r="FTE114" s="0"/>
      <c r="FTF114" s="0"/>
      <c r="FTG114" s="0"/>
      <c r="FTH114" s="0"/>
      <c r="FTI114" s="0"/>
      <c r="FTJ114" s="0"/>
      <c r="FTK114" s="0"/>
      <c r="FTL114" s="0"/>
      <c r="FTM114" s="0"/>
      <c r="FTN114" s="0"/>
      <c r="FTO114" s="0"/>
      <c r="FTP114" s="0"/>
      <c r="FTQ114" s="0"/>
      <c r="FTR114" s="0"/>
      <c r="FTS114" s="0"/>
      <c r="FTT114" s="0"/>
      <c r="FTU114" s="0"/>
      <c r="FTV114" s="0"/>
      <c r="FTW114" s="0"/>
      <c r="FTX114" s="0"/>
      <c r="FTY114" s="0"/>
      <c r="FTZ114" s="0"/>
      <c r="FUA114" s="0"/>
      <c r="FUB114" s="0"/>
      <c r="FUC114" s="0"/>
      <c r="FUD114" s="0"/>
      <c r="FUE114" s="0"/>
      <c r="FUF114" s="0"/>
      <c r="FUG114" s="0"/>
      <c r="FUH114" s="0"/>
      <c r="FUI114" s="0"/>
      <c r="FUJ114" s="0"/>
      <c r="FUK114" s="0"/>
      <c r="FUL114" s="0"/>
      <c r="FUM114" s="0"/>
      <c r="FUN114" s="0"/>
      <c r="FUO114" s="0"/>
      <c r="FUP114" s="0"/>
      <c r="FUQ114" s="0"/>
      <c r="FUR114" s="0"/>
      <c r="FUS114" s="0"/>
      <c r="FUT114" s="0"/>
      <c r="FUU114" s="0"/>
      <c r="FUV114" s="0"/>
      <c r="FUW114" s="0"/>
      <c r="FUX114" s="0"/>
      <c r="FUY114" s="0"/>
      <c r="FUZ114" s="0"/>
      <c r="FVA114" s="0"/>
      <c r="FVB114" s="0"/>
      <c r="FVC114" s="0"/>
      <c r="FVD114" s="0"/>
      <c r="FVE114" s="0"/>
      <c r="FVF114" s="0"/>
      <c r="FVG114" s="0"/>
      <c r="FVH114" s="0"/>
      <c r="FVI114" s="0"/>
      <c r="FVJ114" s="0"/>
      <c r="FVK114" s="0"/>
      <c r="FVL114" s="0"/>
      <c r="FVM114" s="0"/>
      <c r="FVN114" s="0"/>
      <c r="FVO114" s="0"/>
      <c r="FVP114" s="0"/>
      <c r="FVQ114" s="0"/>
      <c r="FVR114" s="0"/>
      <c r="FVS114" s="0"/>
      <c r="FVT114" s="0"/>
      <c r="FVU114" s="0"/>
      <c r="FVV114" s="0"/>
      <c r="FVW114" s="0"/>
      <c r="FVX114" s="0"/>
      <c r="FVY114" s="0"/>
      <c r="FVZ114" s="0"/>
      <c r="FWA114" s="0"/>
      <c r="FWB114" s="0"/>
      <c r="FWC114" s="0"/>
      <c r="FWD114" s="0"/>
      <c r="FWE114" s="0"/>
      <c r="FWF114" s="0"/>
      <c r="FWG114" s="0"/>
      <c r="FWH114" s="0"/>
      <c r="FWI114" s="0"/>
      <c r="FWJ114" s="0"/>
      <c r="FWK114" s="0"/>
      <c r="FWL114" s="0"/>
      <c r="FWM114" s="0"/>
      <c r="FWN114" s="0"/>
      <c r="FWO114" s="0"/>
      <c r="FWP114" s="0"/>
      <c r="FWQ114" s="0"/>
      <c r="FWR114" s="0"/>
      <c r="FWS114" s="0"/>
      <c r="FWT114" s="0"/>
      <c r="FWU114" s="0"/>
      <c r="FWV114" s="0"/>
      <c r="FWW114" s="0"/>
      <c r="FWX114" s="0"/>
      <c r="FWY114" s="0"/>
      <c r="FWZ114" s="0"/>
      <c r="FXA114" s="0"/>
      <c r="FXB114" s="0"/>
      <c r="FXC114" s="0"/>
      <c r="FXD114" s="0"/>
      <c r="FXE114" s="0"/>
      <c r="FXF114" s="0"/>
      <c r="FXG114" s="0"/>
      <c r="FXH114" s="0"/>
      <c r="FXI114" s="0"/>
      <c r="FXJ114" s="0"/>
      <c r="FXK114" s="0"/>
      <c r="FXL114" s="0"/>
      <c r="FXM114" s="0"/>
      <c r="FXN114" s="0"/>
      <c r="FXO114" s="0"/>
      <c r="FXP114" s="0"/>
      <c r="FXQ114" s="0"/>
      <c r="FXR114" s="0"/>
      <c r="FXS114" s="0"/>
      <c r="FXT114" s="0"/>
      <c r="FXU114" s="0"/>
      <c r="FXV114" s="0"/>
      <c r="FXW114" s="0"/>
      <c r="FXX114" s="0"/>
      <c r="FXY114" s="0"/>
      <c r="FXZ114" s="0"/>
      <c r="FYA114" s="0"/>
      <c r="FYB114" s="0"/>
      <c r="FYC114" s="0"/>
      <c r="FYD114" s="0"/>
      <c r="FYE114" s="0"/>
      <c r="FYF114" s="0"/>
      <c r="FYG114" s="0"/>
      <c r="FYH114" s="0"/>
      <c r="FYI114" s="0"/>
      <c r="FYJ114" s="0"/>
      <c r="FYK114" s="0"/>
      <c r="FYL114" s="0"/>
      <c r="FYM114" s="0"/>
      <c r="FYN114" s="0"/>
      <c r="FYO114" s="0"/>
      <c r="FYP114" s="0"/>
      <c r="FYQ114" s="0"/>
      <c r="FYR114" s="0"/>
      <c r="FYS114" s="0"/>
      <c r="FYT114" s="0"/>
      <c r="FYU114" s="0"/>
      <c r="FYV114" s="0"/>
      <c r="FYW114" s="0"/>
      <c r="FYX114" s="0"/>
      <c r="FYY114" s="0"/>
      <c r="FYZ114" s="0"/>
      <c r="FZA114" s="0"/>
      <c r="FZB114" s="0"/>
      <c r="FZC114" s="0"/>
      <c r="FZD114" s="0"/>
      <c r="FZE114" s="0"/>
      <c r="FZF114" s="0"/>
      <c r="FZG114" s="0"/>
      <c r="FZH114" s="0"/>
      <c r="FZI114" s="0"/>
      <c r="FZJ114" s="0"/>
      <c r="FZK114" s="0"/>
      <c r="FZL114" s="0"/>
      <c r="FZM114" s="0"/>
      <c r="FZN114" s="0"/>
      <c r="FZO114" s="0"/>
      <c r="FZP114" s="0"/>
      <c r="FZQ114" s="0"/>
      <c r="FZR114" s="0"/>
      <c r="FZS114" s="0"/>
      <c r="FZT114" s="0"/>
      <c r="FZU114" s="0"/>
      <c r="FZV114" s="0"/>
      <c r="FZW114" s="0"/>
      <c r="FZX114" s="0"/>
      <c r="FZY114" s="0"/>
      <c r="FZZ114" s="0"/>
      <c r="GAA114" s="0"/>
      <c r="GAB114" s="0"/>
      <c r="GAC114" s="0"/>
      <c r="GAD114" s="0"/>
      <c r="GAE114" s="0"/>
      <c r="GAF114" s="0"/>
      <c r="GAG114" s="0"/>
      <c r="GAH114" s="0"/>
      <c r="GAI114" s="0"/>
      <c r="GAJ114" s="0"/>
      <c r="GAK114" s="0"/>
      <c r="GAL114" s="0"/>
      <c r="GAM114" s="0"/>
      <c r="GAN114" s="0"/>
      <c r="GAO114" s="0"/>
      <c r="GAP114" s="0"/>
      <c r="GAQ114" s="0"/>
      <c r="GAR114" s="0"/>
      <c r="GAS114" s="0"/>
      <c r="GAT114" s="0"/>
      <c r="GAU114" s="0"/>
      <c r="GAV114" s="0"/>
      <c r="GAW114" s="0"/>
      <c r="GAX114" s="0"/>
      <c r="GAY114" s="0"/>
      <c r="GAZ114" s="0"/>
      <c r="GBA114" s="0"/>
      <c r="GBB114" s="0"/>
      <c r="GBC114" s="0"/>
      <c r="GBD114" s="0"/>
      <c r="GBE114" s="0"/>
      <c r="GBF114" s="0"/>
      <c r="GBG114" s="0"/>
      <c r="GBH114" s="0"/>
      <c r="GBI114" s="0"/>
      <c r="GBJ114" s="0"/>
      <c r="GBK114" s="0"/>
      <c r="GBL114" s="0"/>
      <c r="GBM114" s="0"/>
      <c r="GBN114" s="0"/>
      <c r="GBO114" s="0"/>
      <c r="GBP114" s="0"/>
      <c r="GBQ114" s="0"/>
      <c r="GBR114" s="0"/>
      <c r="GBS114" s="0"/>
      <c r="GBT114" s="0"/>
      <c r="GBU114" s="0"/>
      <c r="GBV114" s="0"/>
      <c r="GBW114" s="0"/>
      <c r="GBX114" s="0"/>
      <c r="GBY114" s="0"/>
      <c r="GBZ114" s="0"/>
      <c r="GCA114" s="0"/>
      <c r="GCB114" s="0"/>
      <c r="GCC114" s="0"/>
      <c r="GCD114" s="0"/>
      <c r="GCE114" s="0"/>
      <c r="GCF114" s="0"/>
      <c r="GCG114" s="0"/>
      <c r="GCH114" s="0"/>
      <c r="GCI114" s="0"/>
      <c r="GCJ114" s="0"/>
      <c r="GCK114" s="0"/>
      <c r="GCL114" s="0"/>
      <c r="GCM114" s="0"/>
      <c r="GCN114" s="0"/>
      <c r="GCO114" s="0"/>
      <c r="GCP114" s="0"/>
      <c r="GCQ114" s="0"/>
      <c r="GCR114" s="0"/>
      <c r="GCS114" s="0"/>
      <c r="GCT114" s="0"/>
      <c r="GCU114" s="0"/>
      <c r="GCV114" s="0"/>
      <c r="GCW114" s="0"/>
      <c r="GCX114" s="0"/>
      <c r="GCY114" s="0"/>
      <c r="GCZ114" s="0"/>
      <c r="GDA114" s="0"/>
      <c r="GDB114" s="0"/>
      <c r="GDC114" s="0"/>
      <c r="GDD114" s="0"/>
      <c r="GDE114" s="0"/>
      <c r="GDF114" s="0"/>
      <c r="GDG114" s="0"/>
      <c r="GDH114" s="0"/>
      <c r="GDI114" s="0"/>
      <c r="GDJ114" s="0"/>
      <c r="GDK114" s="0"/>
      <c r="GDL114" s="0"/>
      <c r="GDM114" s="0"/>
      <c r="GDN114" s="0"/>
      <c r="GDO114" s="0"/>
      <c r="GDP114" s="0"/>
      <c r="GDQ114" s="0"/>
      <c r="GDR114" s="0"/>
      <c r="GDS114" s="0"/>
      <c r="GDT114" s="0"/>
      <c r="GDU114" s="0"/>
      <c r="GDV114" s="0"/>
      <c r="GDW114" s="0"/>
      <c r="GDX114" s="0"/>
      <c r="GDY114" s="0"/>
      <c r="GDZ114" s="0"/>
      <c r="GEA114" s="0"/>
      <c r="GEB114" s="0"/>
      <c r="GEC114" s="0"/>
      <c r="GED114" s="0"/>
      <c r="GEE114" s="0"/>
      <c r="GEF114" s="0"/>
      <c r="GEG114" s="0"/>
      <c r="GEH114" s="0"/>
      <c r="GEI114" s="0"/>
      <c r="GEJ114" s="0"/>
      <c r="GEK114" s="0"/>
      <c r="GEL114" s="0"/>
      <c r="GEM114" s="0"/>
      <c r="GEN114" s="0"/>
      <c r="GEO114" s="0"/>
      <c r="GEP114" s="0"/>
      <c r="GEQ114" s="0"/>
      <c r="GER114" s="0"/>
      <c r="GES114" s="0"/>
      <c r="GET114" s="0"/>
      <c r="GEU114" s="0"/>
      <c r="GEV114" s="0"/>
      <c r="GEW114" s="0"/>
      <c r="GEX114" s="0"/>
      <c r="GEY114" s="0"/>
      <c r="GEZ114" s="0"/>
      <c r="GFA114" s="0"/>
      <c r="GFB114" s="0"/>
      <c r="GFC114" s="0"/>
      <c r="GFD114" s="0"/>
      <c r="GFE114" s="0"/>
      <c r="GFF114" s="0"/>
      <c r="GFG114" s="0"/>
      <c r="GFH114" s="0"/>
      <c r="GFI114" s="0"/>
      <c r="GFJ114" s="0"/>
      <c r="GFK114" s="0"/>
      <c r="GFL114" s="0"/>
      <c r="GFM114" s="0"/>
      <c r="GFN114" s="0"/>
      <c r="GFO114" s="0"/>
      <c r="GFP114" s="0"/>
      <c r="GFQ114" s="0"/>
      <c r="GFR114" s="0"/>
      <c r="GFS114" s="0"/>
      <c r="GFT114" s="0"/>
      <c r="GFU114" s="0"/>
      <c r="GFV114" s="0"/>
      <c r="GFW114" s="0"/>
      <c r="GFX114" s="0"/>
      <c r="GFY114" s="0"/>
      <c r="GFZ114" s="0"/>
      <c r="GGA114" s="0"/>
      <c r="GGB114" s="0"/>
      <c r="GGC114" s="0"/>
      <c r="GGD114" s="0"/>
      <c r="GGE114" s="0"/>
      <c r="GGF114" s="0"/>
      <c r="GGG114" s="0"/>
      <c r="GGH114" s="0"/>
      <c r="GGI114" s="0"/>
      <c r="GGJ114" s="0"/>
      <c r="GGK114" s="0"/>
      <c r="GGL114" s="0"/>
      <c r="GGM114" s="0"/>
      <c r="GGN114" s="0"/>
      <c r="GGO114" s="0"/>
      <c r="GGP114" s="0"/>
      <c r="GGQ114" s="0"/>
      <c r="GGR114" s="0"/>
      <c r="GGS114" s="0"/>
      <c r="GGT114" s="0"/>
      <c r="GGU114" s="0"/>
      <c r="GGV114" s="0"/>
      <c r="GGW114" s="0"/>
      <c r="GGX114" s="0"/>
      <c r="GGY114" s="0"/>
      <c r="GGZ114" s="0"/>
      <c r="GHA114" s="0"/>
      <c r="GHB114" s="0"/>
      <c r="GHC114" s="0"/>
      <c r="GHD114" s="0"/>
      <c r="GHE114" s="0"/>
      <c r="GHF114" s="0"/>
      <c r="GHG114" s="0"/>
      <c r="GHH114" s="0"/>
      <c r="GHI114" s="0"/>
      <c r="GHJ114" s="0"/>
      <c r="GHK114" s="0"/>
      <c r="GHL114" s="0"/>
      <c r="GHM114" s="0"/>
      <c r="GHN114" s="0"/>
      <c r="GHO114" s="0"/>
      <c r="GHP114" s="0"/>
      <c r="GHQ114" s="0"/>
      <c r="GHR114" s="0"/>
      <c r="GHS114" s="0"/>
      <c r="GHT114" s="0"/>
      <c r="GHU114" s="0"/>
      <c r="GHV114" s="0"/>
      <c r="GHW114" s="0"/>
      <c r="GHX114" s="0"/>
      <c r="GHY114" s="0"/>
      <c r="GHZ114" s="0"/>
      <c r="GIA114" s="0"/>
      <c r="GIB114" s="0"/>
      <c r="GIC114" s="0"/>
      <c r="GID114" s="0"/>
      <c r="GIE114" s="0"/>
      <c r="GIF114" s="0"/>
      <c r="GIG114" s="0"/>
      <c r="GIH114" s="0"/>
      <c r="GII114" s="0"/>
      <c r="GIJ114" s="0"/>
      <c r="GIK114" s="0"/>
      <c r="GIL114" s="0"/>
      <c r="GIM114" s="0"/>
      <c r="GIN114" s="0"/>
      <c r="GIO114" s="0"/>
      <c r="GIP114" s="0"/>
      <c r="GIQ114" s="0"/>
      <c r="GIR114" s="0"/>
      <c r="GIS114" s="0"/>
      <c r="GIT114" s="0"/>
      <c r="GIU114" s="0"/>
      <c r="GIV114" s="0"/>
      <c r="GIW114" s="0"/>
      <c r="GIX114" s="0"/>
      <c r="GIY114" s="0"/>
      <c r="GIZ114" s="0"/>
      <c r="GJA114" s="0"/>
      <c r="GJB114" s="0"/>
      <c r="GJC114" s="0"/>
      <c r="GJD114" s="0"/>
      <c r="GJE114" s="0"/>
      <c r="GJF114" s="0"/>
      <c r="GJG114" s="0"/>
      <c r="GJH114" s="0"/>
      <c r="GJI114" s="0"/>
      <c r="GJJ114" s="0"/>
      <c r="GJK114" s="0"/>
      <c r="GJL114" s="0"/>
      <c r="GJM114" s="0"/>
      <c r="GJN114" s="0"/>
      <c r="GJO114" s="0"/>
      <c r="GJP114" s="0"/>
      <c r="GJQ114" s="0"/>
      <c r="GJR114" s="0"/>
      <c r="GJS114" s="0"/>
      <c r="GJT114" s="0"/>
      <c r="GJU114" s="0"/>
      <c r="GJV114" s="0"/>
      <c r="GJW114" s="0"/>
      <c r="GJX114" s="0"/>
      <c r="GJY114" s="0"/>
      <c r="GJZ114" s="0"/>
      <c r="GKA114" s="0"/>
      <c r="GKB114" s="0"/>
      <c r="GKC114" s="0"/>
      <c r="GKD114" s="0"/>
      <c r="GKE114" s="0"/>
      <c r="GKF114" s="0"/>
      <c r="GKG114" s="0"/>
      <c r="GKH114" s="0"/>
      <c r="GKI114" s="0"/>
      <c r="GKJ114" s="0"/>
      <c r="GKK114" s="0"/>
      <c r="GKL114" s="0"/>
      <c r="GKM114" s="0"/>
      <c r="GKN114" s="0"/>
      <c r="GKO114" s="0"/>
      <c r="GKP114" s="0"/>
      <c r="GKQ114" s="0"/>
      <c r="GKR114" s="0"/>
      <c r="GKS114" s="0"/>
      <c r="GKT114" s="0"/>
      <c r="GKU114" s="0"/>
      <c r="GKV114" s="0"/>
      <c r="GKW114" s="0"/>
      <c r="GKX114" s="0"/>
      <c r="GKY114" s="0"/>
      <c r="GKZ114" s="0"/>
      <c r="GLA114" s="0"/>
      <c r="GLB114" s="0"/>
      <c r="GLC114" s="0"/>
      <c r="GLD114" s="0"/>
      <c r="GLE114" s="0"/>
      <c r="GLF114" s="0"/>
      <c r="GLG114" s="0"/>
      <c r="GLH114" s="0"/>
      <c r="GLI114" s="0"/>
      <c r="GLJ114" s="0"/>
      <c r="GLK114" s="0"/>
      <c r="GLL114" s="0"/>
      <c r="GLM114" s="0"/>
      <c r="GLN114" s="0"/>
      <c r="GLO114" s="0"/>
      <c r="GLP114" s="0"/>
      <c r="GLQ114" s="0"/>
      <c r="GLR114" s="0"/>
      <c r="GLS114" s="0"/>
      <c r="GLT114" s="0"/>
      <c r="GLU114" s="0"/>
      <c r="GLV114" s="0"/>
      <c r="GLW114" s="0"/>
      <c r="GLX114" s="0"/>
      <c r="GLY114" s="0"/>
      <c r="GLZ114" s="0"/>
      <c r="GMA114" s="0"/>
      <c r="GMB114" s="0"/>
      <c r="GMC114" s="0"/>
      <c r="GMD114" s="0"/>
      <c r="GME114" s="0"/>
      <c r="GMF114" s="0"/>
      <c r="GMG114" s="0"/>
      <c r="GMH114" s="0"/>
      <c r="GMI114" s="0"/>
      <c r="GMJ114" s="0"/>
      <c r="GMK114" s="0"/>
      <c r="GML114" s="0"/>
      <c r="GMM114" s="0"/>
      <c r="GMN114" s="0"/>
      <c r="GMO114" s="0"/>
      <c r="GMP114" s="0"/>
      <c r="GMQ114" s="0"/>
      <c r="GMR114" s="0"/>
      <c r="GMS114" s="0"/>
      <c r="GMT114" s="0"/>
      <c r="GMU114" s="0"/>
      <c r="GMV114" s="0"/>
      <c r="GMW114" s="0"/>
      <c r="GMX114" s="0"/>
      <c r="GMY114" s="0"/>
      <c r="GMZ114" s="0"/>
      <c r="GNA114" s="0"/>
      <c r="GNB114" s="0"/>
      <c r="GNC114" s="0"/>
      <c r="GND114" s="0"/>
      <c r="GNE114" s="0"/>
      <c r="GNF114" s="0"/>
      <c r="GNG114" s="0"/>
      <c r="GNH114" s="0"/>
      <c r="GNI114" s="0"/>
      <c r="GNJ114" s="0"/>
      <c r="GNK114" s="0"/>
      <c r="GNL114" s="0"/>
      <c r="GNM114" s="0"/>
      <c r="GNN114" s="0"/>
      <c r="GNO114" s="0"/>
      <c r="GNP114" s="0"/>
      <c r="GNQ114" s="0"/>
      <c r="GNR114" s="0"/>
      <c r="GNS114" s="0"/>
      <c r="GNT114" s="0"/>
      <c r="GNU114" s="0"/>
      <c r="GNV114" s="0"/>
      <c r="GNW114" s="0"/>
      <c r="GNX114" s="0"/>
      <c r="GNY114" s="0"/>
      <c r="GNZ114" s="0"/>
      <c r="GOA114" s="0"/>
      <c r="GOB114" s="0"/>
      <c r="GOC114" s="0"/>
      <c r="GOD114" s="0"/>
      <c r="GOE114" s="0"/>
      <c r="GOF114" s="0"/>
      <c r="GOG114" s="0"/>
      <c r="GOH114" s="0"/>
      <c r="GOI114" s="0"/>
      <c r="GOJ114" s="0"/>
      <c r="GOK114" s="0"/>
      <c r="GOL114" s="0"/>
      <c r="GOM114" s="0"/>
      <c r="GON114" s="0"/>
      <c r="GOO114" s="0"/>
      <c r="GOP114" s="0"/>
      <c r="GOQ114" s="0"/>
      <c r="GOR114" s="0"/>
      <c r="GOS114" s="0"/>
      <c r="GOT114" s="0"/>
      <c r="GOU114" s="0"/>
      <c r="GOV114" s="0"/>
      <c r="GOW114" s="0"/>
      <c r="GOX114" s="0"/>
      <c r="GOY114" s="0"/>
      <c r="GOZ114" s="0"/>
      <c r="GPA114" s="0"/>
      <c r="GPB114" s="0"/>
      <c r="GPC114" s="0"/>
      <c r="GPD114" s="0"/>
      <c r="GPE114" s="0"/>
      <c r="GPF114" s="0"/>
      <c r="GPG114" s="0"/>
      <c r="GPH114" s="0"/>
      <c r="GPI114" s="0"/>
      <c r="GPJ114" s="0"/>
      <c r="GPK114" s="0"/>
      <c r="GPL114" s="0"/>
      <c r="GPM114" s="0"/>
      <c r="GPN114" s="0"/>
      <c r="GPO114" s="0"/>
      <c r="GPP114" s="0"/>
      <c r="GPQ114" s="0"/>
      <c r="GPR114" s="0"/>
      <c r="GPS114" s="0"/>
      <c r="GPT114" s="0"/>
      <c r="GPU114" s="0"/>
      <c r="GPV114" s="0"/>
      <c r="GPW114" s="0"/>
      <c r="GPX114" s="0"/>
      <c r="GPY114" s="0"/>
      <c r="GPZ114" s="0"/>
      <c r="GQA114" s="0"/>
      <c r="GQB114" s="0"/>
      <c r="GQC114" s="0"/>
      <c r="GQD114" s="0"/>
      <c r="GQE114" s="0"/>
      <c r="GQF114" s="0"/>
      <c r="GQG114" s="0"/>
      <c r="GQH114" s="0"/>
      <c r="GQI114" s="0"/>
      <c r="GQJ114" s="0"/>
      <c r="GQK114" s="0"/>
      <c r="GQL114" s="0"/>
      <c r="GQM114" s="0"/>
      <c r="GQN114" s="0"/>
      <c r="GQO114" s="0"/>
      <c r="GQP114" s="0"/>
      <c r="GQQ114" s="0"/>
      <c r="GQR114" s="0"/>
      <c r="GQS114" s="0"/>
      <c r="GQT114" s="0"/>
      <c r="GQU114" s="0"/>
      <c r="GQV114" s="0"/>
      <c r="GQW114" s="0"/>
      <c r="GQX114" s="0"/>
      <c r="GQY114" s="0"/>
      <c r="GQZ114" s="0"/>
      <c r="GRA114" s="0"/>
      <c r="GRB114" s="0"/>
      <c r="GRC114" s="0"/>
      <c r="GRD114" s="0"/>
      <c r="GRE114" s="0"/>
      <c r="GRF114" s="0"/>
      <c r="GRG114" s="0"/>
      <c r="GRH114" s="0"/>
      <c r="GRI114" s="0"/>
      <c r="GRJ114" s="0"/>
      <c r="GRK114" s="0"/>
      <c r="GRL114" s="0"/>
      <c r="GRM114" s="0"/>
      <c r="GRN114" s="0"/>
      <c r="GRO114" s="0"/>
      <c r="GRP114" s="0"/>
      <c r="GRQ114" s="0"/>
      <c r="GRR114" s="0"/>
      <c r="GRS114" s="0"/>
      <c r="GRT114" s="0"/>
      <c r="GRU114" s="0"/>
      <c r="GRV114" s="0"/>
      <c r="GRW114" s="0"/>
      <c r="GRX114" s="0"/>
      <c r="GRY114" s="0"/>
      <c r="GRZ114" s="0"/>
      <c r="GSA114" s="0"/>
      <c r="GSB114" s="0"/>
      <c r="GSC114" s="0"/>
      <c r="GSD114" s="0"/>
      <c r="GSE114" s="0"/>
      <c r="GSF114" s="0"/>
      <c r="GSG114" s="0"/>
      <c r="GSH114" s="0"/>
      <c r="GSI114" s="0"/>
      <c r="GSJ114" s="0"/>
      <c r="GSK114" s="0"/>
      <c r="GSL114" s="0"/>
      <c r="GSM114" s="0"/>
      <c r="GSN114" s="0"/>
      <c r="GSO114" s="0"/>
      <c r="GSP114" s="0"/>
      <c r="GSQ114" s="0"/>
      <c r="GSR114" s="0"/>
      <c r="GSS114" s="0"/>
      <c r="GST114" s="0"/>
      <c r="GSU114" s="0"/>
      <c r="GSV114" s="0"/>
      <c r="GSW114" s="0"/>
      <c r="GSX114" s="0"/>
      <c r="GSY114" s="0"/>
      <c r="GSZ114" s="0"/>
      <c r="GTA114" s="0"/>
      <c r="GTB114" s="0"/>
      <c r="GTC114" s="0"/>
      <c r="GTD114" s="0"/>
      <c r="GTE114" s="0"/>
      <c r="GTF114" s="0"/>
      <c r="GTG114" s="0"/>
      <c r="GTH114" s="0"/>
      <c r="GTI114" s="0"/>
      <c r="GTJ114" s="0"/>
      <c r="GTK114" s="0"/>
      <c r="GTL114" s="0"/>
      <c r="GTM114" s="0"/>
      <c r="GTN114" s="0"/>
      <c r="GTO114" s="0"/>
      <c r="GTP114" s="0"/>
      <c r="GTQ114" s="0"/>
      <c r="GTR114" s="0"/>
      <c r="GTS114" s="0"/>
      <c r="GTT114" s="0"/>
      <c r="GTU114" s="0"/>
      <c r="GTV114" s="0"/>
      <c r="GTW114" s="0"/>
      <c r="GTX114" s="0"/>
      <c r="GTY114" s="0"/>
      <c r="GTZ114" s="0"/>
      <c r="GUA114" s="0"/>
      <c r="GUB114" s="0"/>
      <c r="GUC114" s="0"/>
      <c r="GUD114" s="0"/>
      <c r="GUE114" s="0"/>
      <c r="GUF114" s="0"/>
      <c r="GUG114" s="0"/>
      <c r="GUH114" s="0"/>
      <c r="GUI114" s="0"/>
      <c r="GUJ114" s="0"/>
      <c r="GUK114" s="0"/>
      <c r="GUL114" s="0"/>
      <c r="GUM114" s="0"/>
      <c r="GUN114" s="0"/>
      <c r="GUO114" s="0"/>
      <c r="GUP114" s="0"/>
      <c r="GUQ114" s="0"/>
      <c r="GUR114" s="0"/>
      <c r="GUS114" s="0"/>
      <c r="GUT114" s="0"/>
      <c r="GUU114" s="0"/>
      <c r="GUV114" s="0"/>
      <c r="GUW114" s="0"/>
      <c r="GUX114" s="0"/>
      <c r="GUY114" s="0"/>
      <c r="GUZ114" s="0"/>
      <c r="GVA114" s="0"/>
      <c r="GVB114" s="0"/>
      <c r="GVC114" s="0"/>
      <c r="GVD114" s="0"/>
      <c r="GVE114" s="0"/>
      <c r="GVF114" s="0"/>
      <c r="GVG114" s="0"/>
      <c r="GVH114" s="0"/>
      <c r="GVI114" s="0"/>
      <c r="GVJ114" s="0"/>
      <c r="GVK114" s="0"/>
      <c r="GVL114" s="0"/>
      <c r="GVM114" s="0"/>
      <c r="GVN114" s="0"/>
      <c r="GVO114" s="0"/>
      <c r="GVP114" s="0"/>
      <c r="GVQ114" s="0"/>
      <c r="GVR114" s="0"/>
      <c r="GVS114" s="0"/>
      <c r="GVT114" s="0"/>
      <c r="GVU114" s="0"/>
      <c r="GVV114" s="0"/>
      <c r="GVW114" s="0"/>
      <c r="GVX114" s="0"/>
      <c r="GVY114" s="0"/>
      <c r="GVZ114" s="0"/>
      <c r="GWA114" s="0"/>
      <c r="GWB114" s="0"/>
      <c r="GWC114" s="0"/>
      <c r="GWD114" s="0"/>
      <c r="GWE114" s="0"/>
      <c r="GWF114" s="0"/>
      <c r="GWG114" s="0"/>
      <c r="GWH114" s="0"/>
      <c r="GWI114" s="0"/>
      <c r="GWJ114" s="0"/>
      <c r="GWK114" s="0"/>
      <c r="GWL114" s="0"/>
      <c r="GWM114" s="0"/>
      <c r="GWN114" s="0"/>
      <c r="GWO114" s="0"/>
      <c r="GWP114" s="0"/>
      <c r="GWQ114" s="0"/>
      <c r="GWR114" s="0"/>
      <c r="GWS114" s="0"/>
      <c r="GWT114" s="0"/>
      <c r="GWU114" s="0"/>
      <c r="GWV114" s="0"/>
      <c r="GWW114" s="0"/>
      <c r="GWX114" s="0"/>
      <c r="GWY114" s="0"/>
      <c r="GWZ114" s="0"/>
      <c r="GXA114" s="0"/>
      <c r="GXB114" s="0"/>
      <c r="GXC114" s="0"/>
      <c r="GXD114" s="0"/>
      <c r="GXE114" s="0"/>
      <c r="GXF114" s="0"/>
      <c r="GXG114" s="0"/>
      <c r="GXH114" s="0"/>
      <c r="GXI114" s="0"/>
      <c r="GXJ114" s="0"/>
      <c r="GXK114" s="0"/>
      <c r="GXL114" s="0"/>
      <c r="GXM114" s="0"/>
      <c r="GXN114" s="0"/>
      <c r="GXO114" s="0"/>
      <c r="GXP114" s="0"/>
      <c r="GXQ114" s="0"/>
      <c r="GXR114" s="0"/>
      <c r="GXS114" s="0"/>
      <c r="GXT114" s="0"/>
      <c r="GXU114" s="0"/>
      <c r="GXV114" s="0"/>
      <c r="GXW114" s="0"/>
      <c r="GXX114" s="0"/>
      <c r="GXY114" s="0"/>
      <c r="GXZ114" s="0"/>
      <c r="GYA114" s="0"/>
      <c r="GYB114" s="0"/>
      <c r="GYC114" s="0"/>
      <c r="GYD114" s="0"/>
      <c r="GYE114" s="0"/>
      <c r="GYF114" s="0"/>
      <c r="GYG114" s="0"/>
      <c r="GYH114" s="0"/>
      <c r="GYI114" s="0"/>
      <c r="GYJ114" s="0"/>
      <c r="GYK114" s="0"/>
      <c r="GYL114" s="0"/>
      <c r="GYM114" s="0"/>
      <c r="GYN114" s="0"/>
      <c r="GYO114" s="0"/>
      <c r="GYP114" s="0"/>
      <c r="GYQ114" s="0"/>
      <c r="GYR114" s="0"/>
      <c r="GYS114" s="0"/>
      <c r="GYT114" s="0"/>
      <c r="GYU114" s="0"/>
      <c r="GYV114" s="0"/>
      <c r="GYW114" s="0"/>
      <c r="GYX114" s="0"/>
      <c r="GYY114" s="0"/>
      <c r="GYZ114" s="0"/>
      <c r="GZA114" s="0"/>
      <c r="GZB114" s="0"/>
      <c r="GZC114" s="0"/>
      <c r="GZD114" s="0"/>
      <c r="GZE114" s="0"/>
      <c r="GZF114" s="0"/>
      <c r="GZG114" s="0"/>
      <c r="GZH114" s="0"/>
      <c r="GZI114" s="0"/>
      <c r="GZJ114" s="0"/>
      <c r="GZK114" s="0"/>
      <c r="GZL114" s="0"/>
      <c r="GZM114" s="0"/>
      <c r="GZN114" s="0"/>
      <c r="GZO114" s="0"/>
      <c r="GZP114" s="0"/>
      <c r="GZQ114" s="0"/>
      <c r="GZR114" s="0"/>
      <c r="GZS114" s="0"/>
      <c r="GZT114" s="0"/>
      <c r="GZU114" s="0"/>
      <c r="GZV114" s="0"/>
      <c r="GZW114" s="0"/>
      <c r="GZX114" s="0"/>
      <c r="GZY114" s="0"/>
      <c r="GZZ114" s="0"/>
      <c r="HAA114" s="0"/>
      <c r="HAB114" s="0"/>
      <c r="HAC114" s="0"/>
      <c r="HAD114" s="0"/>
      <c r="HAE114" s="0"/>
      <c r="HAF114" s="0"/>
      <c r="HAG114" s="0"/>
      <c r="HAH114" s="0"/>
      <c r="HAI114" s="0"/>
      <c r="HAJ114" s="0"/>
      <c r="HAK114" s="0"/>
      <c r="HAL114" s="0"/>
      <c r="HAM114" s="0"/>
      <c r="HAN114" s="0"/>
      <c r="HAO114" s="0"/>
      <c r="HAP114" s="0"/>
      <c r="HAQ114" s="0"/>
      <c r="HAR114" s="0"/>
      <c r="HAS114" s="0"/>
      <c r="HAT114" s="0"/>
      <c r="HAU114" s="0"/>
      <c r="HAV114" s="0"/>
      <c r="HAW114" s="0"/>
      <c r="HAX114" s="0"/>
      <c r="HAY114" s="0"/>
      <c r="HAZ114" s="0"/>
      <c r="HBA114" s="0"/>
      <c r="HBB114" s="0"/>
      <c r="HBC114" s="0"/>
      <c r="HBD114" s="0"/>
      <c r="HBE114" s="0"/>
      <c r="HBF114" s="0"/>
      <c r="HBG114" s="0"/>
      <c r="HBH114" s="0"/>
      <c r="HBI114" s="0"/>
      <c r="HBJ114" s="0"/>
      <c r="HBK114" s="0"/>
      <c r="HBL114" s="0"/>
      <c r="HBM114" s="0"/>
      <c r="HBN114" s="0"/>
      <c r="HBO114" s="0"/>
      <c r="HBP114" s="0"/>
      <c r="HBQ114" s="0"/>
      <c r="HBR114" s="0"/>
      <c r="HBS114" s="0"/>
      <c r="HBT114" s="0"/>
      <c r="HBU114" s="0"/>
      <c r="HBV114" s="0"/>
      <c r="HBW114" s="0"/>
      <c r="HBX114" s="0"/>
      <c r="HBY114" s="0"/>
      <c r="HBZ114" s="0"/>
      <c r="HCA114" s="0"/>
      <c r="HCB114" s="0"/>
      <c r="HCC114" s="0"/>
      <c r="HCD114" s="0"/>
      <c r="HCE114" s="0"/>
      <c r="HCF114" s="0"/>
      <c r="HCG114" s="0"/>
      <c r="HCH114" s="0"/>
      <c r="HCI114" s="0"/>
      <c r="HCJ114" s="0"/>
      <c r="HCK114" s="0"/>
      <c r="HCL114" s="0"/>
      <c r="HCM114" s="0"/>
      <c r="HCN114" s="0"/>
      <c r="HCO114" s="0"/>
      <c r="HCP114" s="0"/>
      <c r="HCQ114" s="0"/>
      <c r="HCR114" s="0"/>
      <c r="HCS114" s="0"/>
      <c r="HCT114" s="0"/>
      <c r="HCU114" s="0"/>
      <c r="HCV114" s="0"/>
      <c r="HCW114" s="0"/>
      <c r="HCX114" s="0"/>
      <c r="HCY114" s="0"/>
      <c r="HCZ114" s="0"/>
      <c r="HDA114" s="0"/>
      <c r="HDB114" s="0"/>
      <c r="HDC114" s="0"/>
      <c r="HDD114" s="0"/>
      <c r="HDE114" s="0"/>
      <c r="HDF114" s="0"/>
      <c r="HDG114" s="0"/>
      <c r="HDH114" s="0"/>
      <c r="HDI114" s="0"/>
      <c r="HDJ114" s="0"/>
      <c r="HDK114" s="0"/>
      <c r="HDL114" s="0"/>
      <c r="HDM114" s="0"/>
      <c r="HDN114" s="0"/>
      <c r="HDO114" s="0"/>
      <c r="HDP114" s="0"/>
      <c r="HDQ114" s="0"/>
      <c r="HDR114" s="0"/>
      <c r="HDS114" s="0"/>
      <c r="HDT114" s="0"/>
      <c r="HDU114" s="0"/>
      <c r="HDV114" s="0"/>
      <c r="HDW114" s="0"/>
      <c r="HDX114" s="0"/>
      <c r="HDY114" s="0"/>
      <c r="HDZ114" s="0"/>
      <c r="HEA114" s="0"/>
      <c r="HEB114" s="0"/>
      <c r="HEC114" s="0"/>
      <c r="HED114" s="0"/>
      <c r="HEE114" s="0"/>
      <c r="HEF114" s="0"/>
      <c r="HEG114" s="0"/>
      <c r="HEH114" s="0"/>
      <c r="HEI114" s="0"/>
      <c r="HEJ114" s="0"/>
      <c r="HEK114" s="0"/>
      <c r="HEL114" s="0"/>
      <c r="HEM114" s="0"/>
      <c r="HEN114" s="0"/>
      <c r="HEO114" s="0"/>
      <c r="HEP114" s="0"/>
      <c r="HEQ114" s="0"/>
      <c r="HER114" s="0"/>
      <c r="HES114" s="0"/>
      <c r="HET114" s="0"/>
      <c r="HEU114" s="0"/>
      <c r="HEV114" s="0"/>
      <c r="HEW114" s="0"/>
      <c r="HEX114" s="0"/>
      <c r="HEY114" s="0"/>
      <c r="HEZ114" s="0"/>
      <c r="HFA114" s="0"/>
      <c r="HFB114" s="0"/>
      <c r="HFC114" s="0"/>
      <c r="HFD114" s="0"/>
      <c r="HFE114" s="0"/>
      <c r="HFF114" s="0"/>
      <c r="HFG114" s="0"/>
      <c r="HFH114" s="0"/>
      <c r="HFI114" s="0"/>
      <c r="HFJ114" s="0"/>
      <c r="HFK114" s="0"/>
      <c r="HFL114" s="0"/>
      <c r="HFM114" s="0"/>
      <c r="HFN114" s="0"/>
      <c r="HFO114" s="0"/>
      <c r="HFP114" s="0"/>
      <c r="HFQ114" s="0"/>
      <c r="HFR114" s="0"/>
      <c r="HFS114" s="0"/>
      <c r="HFT114" s="0"/>
      <c r="HFU114" s="0"/>
      <c r="HFV114" s="0"/>
      <c r="HFW114" s="0"/>
      <c r="HFX114" s="0"/>
      <c r="HFY114" s="0"/>
      <c r="HFZ114" s="0"/>
      <c r="HGA114" s="0"/>
      <c r="HGB114" s="0"/>
      <c r="HGC114" s="0"/>
      <c r="HGD114" s="0"/>
      <c r="HGE114" s="0"/>
      <c r="HGF114" s="0"/>
      <c r="HGG114" s="0"/>
      <c r="HGH114" s="0"/>
      <c r="HGI114" s="0"/>
      <c r="HGJ114" s="0"/>
      <c r="HGK114" s="0"/>
      <c r="HGL114" s="0"/>
      <c r="HGM114" s="0"/>
      <c r="HGN114" s="0"/>
      <c r="HGO114" s="0"/>
      <c r="HGP114" s="0"/>
      <c r="HGQ114" s="0"/>
      <c r="HGR114" s="0"/>
      <c r="HGS114" s="0"/>
      <c r="HGT114" s="0"/>
      <c r="HGU114" s="0"/>
      <c r="HGV114" s="0"/>
      <c r="HGW114" s="0"/>
      <c r="HGX114" s="0"/>
      <c r="HGY114" s="0"/>
      <c r="HGZ114" s="0"/>
      <c r="HHA114" s="0"/>
      <c r="HHB114" s="0"/>
      <c r="HHC114" s="0"/>
      <c r="HHD114" s="0"/>
      <c r="HHE114" s="0"/>
      <c r="HHF114" s="0"/>
      <c r="HHG114" s="0"/>
      <c r="HHH114" s="0"/>
      <c r="HHI114" s="0"/>
      <c r="HHJ114" s="0"/>
      <c r="HHK114" s="0"/>
      <c r="HHL114" s="0"/>
      <c r="HHM114" s="0"/>
      <c r="HHN114" s="0"/>
      <c r="HHO114" s="0"/>
      <c r="HHP114" s="0"/>
      <c r="HHQ114" s="0"/>
      <c r="HHR114" s="0"/>
      <c r="HHS114" s="0"/>
      <c r="HHT114" s="0"/>
      <c r="HHU114" s="0"/>
      <c r="HHV114" s="0"/>
      <c r="HHW114" s="0"/>
      <c r="HHX114" s="0"/>
      <c r="HHY114" s="0"/>
      <c r="HHZ114" s="0"/>
      <c r="HIA114" s="0"/>
      <c r="HIB114" s="0"/>
      <c r="HIC114" s="0"/>
      <c r="HID114" s="0"/>
      <c r="HIE114" s="0"/>
      <c r="HIF114" s="0"/>
      <c r="HIG114" s="0"/>
      <c r="HIH114" s="0"/>
      <c r="HII114" s="0"/>
      <c r="HIJ114" s="0"/>
      <c r="HIK114" s="0"/>
      <c r="HIL114" s="0"/>
      <c r="HIM114" s="0"/>
      <c r="HIN114" s="0"/>
      <c r="HIO114" s="0"/>
      <c r="HIP114" s="0"/>
      <c r="HIQ114" s="0"/>
      <c r="HIR114" s="0"/>
      <c r="HIS114" s="0"/>
      <c r="HIT114" s="0"/>
      <c r="HIU114" s="0"/>
      <c r="HIV114" s="0"/>
      <c r="HIW114" s="0"/>
      <c r="HIX114" s="0"/>
      <c r="HIY114" s="0"/>
      <c r="HIZ114" s="0"/>
      <c r="HJA114" s="0"/>
      <c r="HJB114" s="0"/>
      <c r="HJC114" s="0"/>
      <c r="HJD114" s="0"/>
      <c r="HJE114" s="0"/>
      <c r="HJF114" s="0"/>
      <c r="HJG114" s="0"/>
      <c r="HJH114" s="0"/>
      <c r="HJI114" s="0"/>
      <c r="HJJ114" s="0"/>
      <c r="HJK114" s="0"/>
      <c r="HJL114" s="0"/>
      <c r="HJM114" s="0"/>
      <c r="HJN114" s="0"/>
      <c r="HJO114" s="0"/>
      <c r="HJP114" s="0"/>
      <c r="HJQ114" s="0"/>
      <c r="HJR114" s="0"/>
      <c r="HJS114" s="0"/>
      <c r="HJT114" s="0"/>
      <c r="HJU114" s="0"/>
      <c r="HJV114" s="0"/>
      <c r="HJW114" s="0"/>
      <c r="HJX114" s="0"/>
      <c r="HJY114" s="0"/>
      <c r="HJZ114" s="0"/>
      <c r="HKA114" s="0"/>
      <c r="HKB114" s="0"/>
      <c r="HKC114" s="0"/>
      <c r="HKD114" s="0"/>
      <c r="HKE114" s="0"/>
      <c r="HKF114" s="0"/>
      <c r="HKG114" s="0"/>
      <c r="HKH114" s="0"/>
      <c r="HKI114" s="0"/>
      <c r="HKJ114" s="0"/>
      <c r="HKK114" s="0"/>
      <c r="HKL114" s="0"/>
      <c r="HKM114" s="0"/>
      <c r="HKN114" s="0"/>
      <c r="HKO114" s="0"/>
      <c r="HKP114" s="0"/>
      <c r="HKQ114" s="0"/>
      <c r="HKR114" s="0"/>
      <c r="HKS114" s="0"/>
      <c r="HKT114" s="0"/>
      <c r="HKU114" s="0"/>
      <c r="HKV114" s="0"/>
      <c r="HKW114" s="0"/>
      <c r="HKX114" s="0"/>
      <c r="HKY114" s="0"/>
      <c r="HKZ114" s="0"/>
      <c r="HLA114" s="0"/>
      <c r="HLB114" s="0"/>
      <c r="HLC114" s="0"/>
      <c r="HLD114" s="0"/>
      <c r="HLE114" s="0"/>
      <c r="HLF114" s="0"/>
      <c r="HLG114" s="0"/>
      <c r="HLH114" s="0"/>
      <c r="HLI114" s="0"/>
      <c r="HLJ114" s="0"/>
      <c r="HLK114" s="0"/>
      <c r="HLL114" s="0"/>
      <c r="HLM114" s="0"/>
      <c r="HLN114" s="0"/>
      <c r="HLO114" s="0"/>
      <c r="HLP114" s="0"/>
      <c r="HLQ114" s="0"/>
      <c r="HLR114" s="0"/>
      <c r="HLS114" s="0"/>
      <c r="HLT114" s="0"/>
      <c r="HLU114" s="0"/>
      <c r="HLV114" s="0"/>
      <c r="HLW114" s="0"/>
      <c r="HLX114" s="0"/>
      <c r="HLY114" s="0"/>
      <c r="HLZ114" s="0"/>
      <c r="HMA114" s="0"/>
      <c r="HMB114" s="0"/>
      <c r="HMC114" s="0"/>
      <c r="HMD114" s="0"/>
      <c r="HME114" s="0"/>
      <c r="HMF114" s="0"/>
      <c r="HMG114" s="0"/>
      <c r="HMH114" s="0"/>
      <c r="HMI114" s="0"/>
      <c r="HMJ114" s="0"/>
      <c r="HMK114" s="0"/>
      <c r="HML114" s="0"/>
      <c r="HMM114" s="0"/>
      <c r="HMN114" s="0"/>
      <c r="HMO114" s="0"/>
      <c r="HMP114" s="0"/>
      <c r="HMQ114" s="0"/>
      <c r="HMR114" s="0"/>
      <c r="HMS114" s="0"/>
      <c r="HMT114" s="0"/>
      <c r="HMU114" s="0"/>
      <c r="HMV114" s="0"/>
      <c r="HMW114" s="0"/>
      <c r="HMX114" s="0"/>
      <c r="HMY114" s="0"/>
      <c r="HMZ114" s="0"/>
      <c r="HNA114" s="0"/>
      <c r="HNB114" s="0"/>
      <c r="HNC114" s="0"/>
      <c r="HND114" s="0"/>
      <c r="HNE114" s="0"/>
      <c r="HNF114" s="0"/>
      <c r="HNG114" s="0"/>
      <c r="HNH114" s="0"/>
      <c r="HNI114" s="0"/>
      <c r="HNJ114" s="0"/>
      <c r="HNK114" s="0"/>
      <c r="HNL114" s="0"/>
      <c r="HNM114" s="0"/>
      <c r="HNN114" s="0"/>
      <c r="HNO114" s="0"/>
      <c r="HNP114" s="0"/>
      <c r="HNQ114" s="0"/>
      <c r="HNR114" s="0"/>
      <c r="HNS114" s="0"/>
      <c r="HNT114" s="0"/>
      <c r="HNU114" s="0"/>
      <c r="HNV114" s="0"/>
      <c r="HNW114" s="0"/>
      <c r="HNX114" s="0"/>
      <c r="HNY114" s="0"/>
      <c r="HNZ114" s="0"/>
      <c r="HOA114" s="0"/>
      <c r="HOB114" s="0"/>
      <c r="HOC114" s="0"/>
      <c r="HOD114" s="0"/>
      <c r="HOE114" s="0"/>
      <c r="HOF114" s="0"/>
      <c r="HOG114" s="0"/>
      <c r="HOH114" s="0"/>
      <c r="HOI114" s="0"/>
      <c r="HOJ114" s="0"/>
      <c r="HOK114" s="0"/>
      <c r="HOL114" s="0"/>
      <c r="HOM114" s="0"/>
      <c r="HON114" s="0"/>
      <c r="HOO114" s="0"/>
      <c r="HOP114" s="0"/>
      <c r="HOQ114" s="0"/>
      <c r="HOR114" s="0"/>
      <c r="HOS114" s="0"/>
      <c r="HOT114" s="0"/>
      <c r="HOU114" s="0"/>
      <c r="HOV114" s="0"/>
      <c r="HOW114" s="0"/>
      <c r="HOX114" s="0"/>
      <c r="HOY114" s="0"/>
      <c r="HOZ114" s="0"/>
      <c r="HPA114" s="0"/>
      <c r="HPB114" s="0"/>
      <c r="HPC114" s="0"/>
      <c r="HPD114" s="0"/>
      <c r="HPE114" s="0"/>
      <c r="HPF114" s="0"/>
      <c r="HPG114" s="0"/>
      <c r="HPH114" s="0"/>
      <c r="HPI114" s="0"/>
      <c r="HPJ114" s="0"/>
      <c r="HPK114" s="0"/>
      <c r="HPL114" s="0"/>
      <c r="HPM114" s="0"/>
      <c r="HPN114" s="0"/>
      <c r="HPO114" s="0"/>
      <c r="HPP114" s="0"/>
      <c r="HPQ114" s="0"/>
      <c r="HPR114" s="0"/>
      <c r="HPS114" s="0"/>
      <c r="HPT114" s="0"/>
      <c r="HPU114" s="0"/>
      <c r="HPV114" s="0"/>
      <c r="HPW114" s="0"/>
      <c r="HPX114" s="0"/>
      <c r="HPY114" s="0"/>
      <c r="HPZ114" s="0"/>
      <c r="HQA114" s="0"/>
      <c r="HQB114" s="0"/>
      <c r="HQC114" s="0"/>
      <c r="HQD114" s="0"/>
      <c r="HQE114" s="0"/>
      <c r="HQF114" s="0"/>
      <c r="HQG114" s="0"/>
      <c r="HQH114" s="0"/>
      <c r="HQI114" s="0"/>
      <c r="HQJ114" s="0"/>
      <c r="HQK114" s="0"/>
      <c r="HQL114" s="0"/>
      <c r="HQM114" s="0"/>
      <c r="HQN114" s="0"/>
      <c r="HQO114" s="0"/>
      <c r="HQP114" s="0"/>
      <c r="HQQ114" s="0"/>
      <c r="HQR114" s="0"/>
      <c r="HQS114" s="0"/>
      <c r="HQT114" s="0"/>
      <c r="HQU114" s="0"/>
      <c r="HQV114" s="0"/>
      <c r="HQW114" s="0"/>
      <c r="HQX114" s="0"/>
      <c r="HQY114" s="0"/>
      <c r="HQZ114" s="0"/>
      <c r="HRA114" s="0"/>
      <c r="HRB114" s="0"/>
      <c r="HRC114" s="0"/>
      <c r="HRD114" s="0"/>
      <c r="HRE114" s="0"/>
      <c r="HRF114" s="0"/>
      <c r="HRG114" s="0"/>
      <c r="HRH114" s="0"/>
      <c r="HRI114" s="0"/>
      <c r="HRJ114" s="0"/>
      <c r="HRK114" s="0"/>
      <c r="HRL114" s="0"/>
      <c r="HRM114" s="0"/>
      <c r="HRN114" s="0"/>
      <c r="HRO114" s="0"/>
      <c r="HRP114" s="0"/>
      <c r="HRQ114" s="0"/>
      <c r="HRR114" s="0"/>
      <c r="HRS114" s="0"/>
      <c r="HRT114" s="0"/>
      <c r="HRU114" s="0"/>
      <c r="HRV114" s="0"/>
      <c r="HRW114" s="0"/>
      <c r="HRX114" s="0"/>
      <c r="HRY114" s="0"/>
      <c r="HRZ114" s="0"/>
      <c r="HSA114" s="0"/>
      <c r="HSB114" s="0"/>
      <c r="HSC114" s="0"/>
      <c r="HSD114" s="0"/>
      <c r="HSE114" s="0"/>
      <c r="HSF114" s="0"/>
      <c r="HSG114" s="0"/>
      <c r="HSH114" s="0"/>
      <c r="HSI114" s="0"/>
      <c r="HSJ114" s="0"/>
      <c r="HSK114" s="0"/>
      <c r="HSL114" s="0"/>
      <c r="HSM114" s="0"/>
      <c r="HSN114" s="0"/>
      <c r="HSO114" s="0"/>
      <c r="HSP114" s="0"/>
      <c r="HSQ114" s="0"/>
      <c r="HSR114" s="0"/>
      <c r="HSS114" s="0"/>
      <c r="HST114" s="0"/>
      <c r="HSU114" s="0"/>
      <c r="HSV114" s="0"/>
      <c r="HSW114" s="0"/>
      <c r="HSX114" s="0"/>
      <c r="HSY114" s="0"/>
      <c r="HSZ114" s="0"/>
      <c r="HTA114" s="0"/>
      <c r="HTB114" s="0"/>
      <c r="HTC114" s="0"/>
      <c r="HTD114" s="0"/>
      <c r="HTE114" s="0"/>
      <c r="HTF114" s="0"/>
      <c r="HTG114" s="0"/>
      <c r="HTH114" s="0"/>
      <c r="HTI114" s="0"/>
      <c r="HTJ114" s="0"/>
      <c r="HTK114" s="0"/>
      <c r="HTL114" s="0"/>
      <c r="HTM114" s="0"/>
      <c r="HTN114" s="0"/>
      <c r="HTO114" s="0"/>
      <c r="HTP114" s="0"/>
      <c r="HTQ114" s="0"/>
      <c r="HTR114" s="0"/>
      <c r="HTS114" s="0"/>
      <c r="HTT114" s="0"/>
      <c r="HTU114" s="0"/>
      <c r="HTV114" s="0"/>
      <c r="HTW114" s="0"/>
      <c r="HTX114" s="0"/>
      <c r="HTY114" s="0"/>
      <c r="HTZ114" s="0"/>
      <c r="HUA114" s="0"/>
      <c r="HUB114" s="0"/>
      <c r="HUC114" s="0"/>
      <c r="HUD114" s="0"/>
      <c r="HUE114" s="0"/>
      <c r="HUF114" s="0"/>
      <c r="HUG114" s="0"/>
      <c r="HUH114" s="0"/>
      <c r="HUI114" s="0"/>
      <c r="HUJ114" s="0"/>
      <c r="HUK114" s="0"/>
      <c r="HUL114" s="0"/>
      <c r="HUM114" s="0"/>
      <c r="HUN114" s="0"/>
      <c r="HUO114" s="0"/>
      <c r="HUP114" s="0"/>
      <c r="HUQ114" s="0"/>
      <c r="HUR114" s="0"/>
      <c r="HUS114" s="0"/>
      <c r="HUT114" s="0"/>
      <c r="HUU114" s="0"/>
      <c r="HUV114" s="0"/>
      <c r="HUW114" s="0"/>
      <c r="HUX114" s="0"/>
      <c r="HUY114" s="0"/>
      <c r="HUZ114" s="0"/>
      <c r="HVA114" s="0"/>
      <c r="HVB114" s="0"/>
      <c r="HVC114" s="0"/>
      <c r="HVD114" s="0"/>
      <c r="HVE114" s="0"/>
      <c r="HVF114" s="0"/>
      <c r="HVG114" s="0"/>
      <c r="HVH114" s="0"/>
      <c r="HVI114" s="0"/>
      <c r="HVJ114" s="0"/>
      <c r="HVK114" s="0"/>
      <c r="HVL114" s="0"/>
      <c r="HVM114" s="0"/>
      <c r="HVN114" s="0"/>
      <c r="HVO114" s="0"/>
      <c r="HVP114" s="0"/>
      <c r="HVQ114" s="0"/>
      <c r="HVR114" s="0"/>
      <c r="HVS114" s="0"/>
      <c r="HVT114" s="0"/>
      <c r="HVU114" s="0"/>
      <c r="HVV114" s="0"/>
      <c r="HVW114" s="0"/>
      <c r="HVX114" s="0"/>
      <c r="HVY114" s="0"/>
      <c r="HVZ114" s="0"/>
      <c r="HWA114" s="0"/>
      <c r="HWB114" s="0"/>
      <c r="HWC114" s="0"/>
      <c r="HWD114" s="0"/>
      <c r="HWE114" s="0"/>
      <c r="HWF114" s="0"/>
      <c r="HWG114" s="0"/>
      <c r="HWH114" s="0"/>
      <c r="HWI114" s="0"/>
      <c r="HWJ114" s="0"/>
      <c r="HWK114" s="0"/>
      <c r="HWL114" s="0"/>
      <c r="HWM114" s="0"/>
      <c r="HWN114" s="0"/>
      <c r="HWO114" s="0"/>
      <c r="HWP114" s="0"/>
      <c r="HWQ114" s="0"/>
      <c r="HWR114" s="0"/>
      <c r="HWS114" s="0"/>
      <c r="HWT114" s="0"/>
      <c r="HWU114" s="0"/>
      <c r="HWV114" s="0"/>
      <c r="HWW114" s="0"/>
      <c r="HWX114" s="0"/>
      <c r="HWY114" s="0"/>
      <c r="HWZ114" s="0"/>
      <c r="HXA114" s="0"/>
      <c r="HXB114" s="0"/>
      <c r="HXC114" s="0"/>
      <c r="HXD114" s="0"/>
      <c r="HXE114" s="0"/>
      <c r="HXF114" s="0"/>
      <c r="HXG114" s="0"/>
      <c r="HXH114" s="0"/>
      <c r="HXI114" s="0"/>
      <c r="HXJ114" s="0"/>
      <c r="HXK114" s="0"/>
      <c r="HXL114" s="0"/>
      <c r="HXM114" s="0"/>
      <c r="HXN114" s="0"/>
      <c r="HXO114" s="0"/>
      <c r="HXP114" s="0"/>
      <c r="HXQ114" s="0"/>
      <c r="HXR114" s="0"/>
      <c r="HXS114" s="0"/>
      <c r="HXT114" s="0"/>
      <c r="HXU114" s="0"/>
      <c r="HXV114" s="0"/>
      <c r="HXW114" s="0"/>
      <c r="HXX114" s="0"/>
      <c r="HXY114" s="0"/>
      <c r="HXZ114" s="0"/>
      <c r="HYA114" s="0"/>
      <c r="HYB114" s="0"/>
      <c r="HYC114" s="0"/>
      <c r="HYD114" s="0"/>
      <c r="HYE114" s="0"/>
      <c r="HYF114" s="0"/>
      <c r="HYG114" s="0"/>
      <c r="HYH114" s="0"/>
      <c r="HYI114" s="0"/>
      <c r="HYJ114" s="0"/>
      <c r="HYK114" s="0"/>
      <c r="HYL114" s="0"/>
      <c r="HYM114" s="0"/>
      <c r="HYN114" s="0"/>
      <c r="HYO114" s="0"/>
      <c r="HYP114" s="0"/>
      <c r="HYQ114" s="0"/>
      <c r="HYR114" s="0"/>
      <c r="HYS114" s="0"/>
      <c r="HYT114" s="0"/>
      <c r="HYU114" s="0"/>
      <c r="HYV114" s="0"/>
      <c r="HYW114" s="0"/>
      <c r="HYX114" s="0"/>
      <c r="HYY114" s="0"/>
      <c r="HYZ114" s="0"/>
      <c r="HZA114" s="0"/>
      <c r="HZB114" s="0"/>
      <c r="HZC114" s="0"/>
      <c r="HZD114" s="0"/>
      <c r="HZE114" s="0"/>
      <c r="HZF114" s="0"/>
      <c r="HZG114" s="0"/>
      <c r="HZH114" s="0"/>
      <c r="HZI114" s="0"/>
      <c r="HZJ114" s="0"/>
      <c r="HZK114" s="0"/>
      <c r="HZL114" s="0"/>
      <c r="HZM114" s="0"/>
      <c r="HZN114" s="0"/>
      <c r="HZO114" s="0"/>
      <c r="HZP114" s="0"/>
      <c r="HZQ114" s="0"/>
      <c r="HZR114" s="0"/>
      <c r="HZS114" s="0"/>
      <c r="HZT114" s="0"/>
      <c r="HZU114" s="0"/>
      <c r="HZV114" s="0"/>
      <c r="HZW114" s="0"/>
      <c r="HZX114" s="0"/>
      <c r="HZY114" s="0"/>
      <c r="HZZ114" s="0"/>
      <c r="IAA114" s="0"/>
      <c r="IAB114" s="0"/>
      <c r="IAC114" s="0"/>
      <c r="IAD114" s="0"/>
      <c r="IAE114" s="0"/>
      <c r="IAF114" s="0"/>
      <c r="IAG114" s="0"/>
      <c r="IAH114" s="0"/>
      <c r="IAI114" s="0"/>
      <c r="IAJ114" s="0"/>
      <c r="IAK114" s="0"/>
      <c r="IAL114" s="0"/>
      <c r="IAM114" s="0"/>
      <c r="IAN114" s="0"/>
      <c r="IAO114" s="0"/>
      <c r="IAP114" s="0"/>
      <c r="IAQ114" s="0"/>
      <c r="IAR114" s="0"/>
      <c r="IAS114" s="0"/>
      <c r="IAT114" s="0"/>
      <c r="IAU114" s="0"/>
      <c r="IAV114" s="0"/>
      <c r="IAW114" s="0"/>
      <c r="IAX114" s="0"/>
      <c r="IAY114" s="0"/>
      <c r="IAZ114" s="0"/>
      <c r="IBA114" s="0"/>
      <c r="IBB114" s="0"/>
      <c r="IBC114" s="0"/>
      <c r="IBD114" s="0"/>
      <c r="IBE114" s="0"/>
      <c r="IBF114" s="0"/>
      <c r="IBG114" s="0"/>
      <c r="IBH114" s="0"/>
      <c r="IBI114" s="0"/>
      <c r="IBJ114" s="0"/>
      <c r="IBK114" s="0"/>
      <c r="IBL114" s="0"/>
      <c r="IBM114" s="0"/>
      <c r="IBN114" s="0"/>
      <c r="IBO114" s="0"/>
      <c r="IBP114" s="0"/>
      <c r="IBQ114" s="0"/>
      <c r="IBR114" s="0"/>
      <c r="IBS114" s="0"/>
      <c r="IBT114" s="0"/>
      <c r="IBU114" s="0"/>
      <c r="IBV114" s="0"/>
      <c r="IBW114" s="0"/>
      <c r="IBX114" s="0"/>
      <c r="IBY114" s="0"/>
      <c r="IBZ114" s="0"/>
      <c r="ICA114" s="0"/>
      <c r="ICB114" s="0"/>
      <c r="ICC114" s="0"/>
      <c r="ICD114" s="0"/>
      <c r="ICE114" s="0"/>
      <c r="ICF114" s="0"/>
      <c r="ICG114" s="0"/>
      <c r="ICH114" s="0"/>
      <c r="ICI114" s="0"/>
      <c r="ICJ114" s="0"/>
      <c r="ICK114" s="0"/>
      <c r="ICL114" s="0"/>
      <c r="ICM114" s="0"/>
      <c r="ICN114" s="0"/>
      <c r="ICO114" s="0"/>
      <c r="ICP114" s="0"/>
      <c r="ICQ114" s="0"/>
      <c r="ICR114" s="0"/>
      <c r="ICS114" s="0"/>
      <c r="ICT114" s="0"/>
      <c r="ICU114" s="0"/>
      <c r="ICV114" s="0"/>
      <c r="ICW114" s="0"/>
      <c r="ICX114" s="0"/>
      <c r="ICY114" s="0"/>
      <c r="ICZ114" s="0"/>
      <c r="IDA114" s="0"/>
      <c r="IDB114" s="0"/>
      <c r="IDC114" s="0"/>
      <c r="IDD114" s="0"/>
      <c r="IDE114" s="0"/>
      <c r="IDF114" s="0"/>
      <c r="IDG114" s="0"/>
      <c r="IDH114" s="0"/>
      <c r="IDI114" s="0"/>
      <c r="IDJ114" s="0"/>
      <c r="IDK114" s="0"/>
      <c r="IDL114" s="0"/>
      <c r="IDM114" s="0"/>
      <c r="IDN114" s="0"/>
      <c r="IDO114" s="0"/>
      <c r="IDP114" s="0"/>
      <c r="IDQ114" s="0"/>
      <c r="IDR114" s="0"/>
      <c r="IDS114" s="0"/>
      <c r="IDT114" s="0"/>
      <c r="IDU114" s="0"/>
      <c r="IDV114" s="0"/>
      <c r="IDW114" s="0"/>
      <c r="IDX114" s="0"/>
      <c r="IDY114" s="0"/>
      <c r="IDZ114" s="0"/>
      <c r="IEA114" s="0"/>
      <c r="IEB114" s="0"/>
      <c r="IEC114" s="0"/>
      <c r="IED114" s="0"/>
      <c r="IEE114" s="0"/>
      <c r="IEF114" s="0"/>
      <c r="IEG114" s="0"/>
      <c r="IEH114" s="0"/>
      <c r="IEI114" s="0"/>
      <c r="IEJ114" s="0"/>
      <c r="IEK114" s="0"/>
      <c r="IEL114" s="0"/>
      <c r="IEM114" s="0"/>
      <c r="IEN114" s="0"/>
      <c r="IEO114" s="0"/>
      <c r="IEP114" s="0"/>
      <c r="IEQ114" s="0"/>
      <c r="IER114" s="0"/>
      <c r="IES114" s="0"/>
      <c r="IET114" s="0"/>
      <c r="IEU114" s="0"/>
      <c r="IEV114" s="0"/>
      <c r="IEW114" s="0"/>
      <c r="IEX114" s="0"/>
      <c r="IEY114" s="0"/>
      <c r="IEZ114" s="0"/>
      <c r="IFA114" s="0"/>
      <c r="IFB114" s="0"/>
      <c r="IFC114" s="0"/>
      <c r="IFD114" s="0"/>
      <c r="IFE114" s="0"/>
      <c r="IFF114" s="0"/>
      <c r="IFG114" s="0"/>
      <c r="IFH114" s="0"/>
      <c r="IFI114" s="0"/>
      <c r="IFJ114" s="0"/>
      <c r="IFK114" s="0"/>
      <c r="IFL114" s="0"/>
      <c r="IFM114" s="0"/>
      <c r="IFN114" s="0"/>
      <c r="IFO114" s="0"/>
      <c r="IFP114" s="0"/>
      <c r="IFQ114" s="0"/>
      <c r="IFR114" s="0"/>
      <c r="IFS114" s="0"/>
      <c r="IFT114" s="0"/>
      <c r="IFU114" s="0"/>
      <c r="IFV114" s="0"/>
      <c r="IFW114" s="0"/>
      <c r="IFX114" s="0"/>
      <c r="IFY114" s="0"/>
      <c r="IFZ114" s="0"/>
      <c r="IGA114" s="0"/>
      <c r="IGB114" s="0"/>
      <c r="IGC114" s="0"/>
      <c r="IGD114" s="0"/>
      <c r="IGE114" s="0"/>
      <c r="IGF114" s="0"/>
      <c r="IGG114" s="0"/>
      <c r="IGH114" s="0"/>
      <c r="IGI114" s="0"/>
      <c r="IGJ114" s="0"/>
      <c r="IGK114" s="0"/>
      <c r="IGL114" s="0"/>
      <c r="IGM114" s="0"/>
      <c r="IGN114" s="0"/>
      <c r="IGO114" s="0"/>
      <c r="IGP114" s="0"/>
      <c r="IGQ114" s="0"/>
      <c r="IGR114" s="0"/>
      <c r="IGS114" s="0"/>
      <c r="IGT114" s="0"/>
      <c r="IGU114" s="0"/>
      <c r="IGV114" s="0"/>
      <c r="IGW114" s="0"/>
      <c r="IGX114" s="0"/>
      <c r="IGY114" s="0"/>
      <c r="IGZ114" s="0"/>
      <c r="IHA114" s="0"/>
      <c r="IHB114" s="0"/>
      <c r="IHC114" s="0"/>
      <c r="IHD114" s="0"/>
      <c r="IHE114" s="0"/>
      <c r="IHF114" s="0"/>
      <c r="IHG114" s="0"/>
      <c r="IHH114" s="0"/>
      <c r="IHI114" s="0"/>
      <c r="IHJ114" s="0"/>
      <c r="IHK114" s="0"/>
      <c r="IHL114" s="0"/>
      <c r="IHM114" s="0"/>
      <c r="IHN114" s="0"/>
      <c r="IHO114" s="0"/>
      <c r="IHP114" s="0"/>
      <c r="IHQ114" s="0"/>
      <c r="IHR114" s="0"/>
      <c r="IHS114" s="0"/>
      <c r="IHT114" s="0"/>
      <c r="IHU114" s="0"/>
      <c r="IHV114" s="0"/>
      <c r="IHW114" s="0"/>
      <c r="IHX114" s="0"/>
      <c r="IHY114" s="0"/>
      <c r="IHZ114" s="0"/>
      <c r="IIA114" s="0"/>
      <c r="IIB114" s="0"/>
      <c r="IIC114" s="0"/>
      <c r="IID114" s="0"/>
      <c r="IIE114" s="0"/>
      <c r="IIF114" s="0"/>
      <c r="IIG114" s="0"/>
      <c r="IIH114" s="0"/>
      <c r="III114" s="0"/>
      <c r="IIJ114" s="0"/>
      <c r="IIK114" s="0"/>
      <c r="IIL114" s="0"/>
      <c r="IIM114" s="0"/>
      <c r="IIN114" s="0"/>
      <c r="IIO114" s="0"/>
      <c r="IIP114" s="0"/>
      <c r="IIQ114" s="0"/>
      <c r="IIR114" s="0"/>
      <c r="IIS114" s="0"/>
      <c r="IIT114" s="0"/>
      <c r="IIU114" s="0"/>
      <c r="IIV114" s="0"/>
      <c r="IIW114" s="0"/>
      <c r="IIX114" s="0"/>
      <c r="IIY114" s="0"/>
      <c r="IIZ114" s="0"/>
      <c r="IJA114" s="0"/>
      <c r="IJB114" s="0"/>
      <c r="IJC114" s="0"/>
      <c r="IJD114" s="0"/>
      <c r="IJE114" s="0"/>
      <c r="IJF114" s="0"/>
      <c r="IJG114" s="0"/>
      <c r="IJH114" s="0"/>
      <c r="IJI114" s="0"/>
      <c r="IJJ114" s="0"/>
      <c r="IJK114" s="0"/>
      <c r="IJL114" s="0"/>
      <c r="IJM114" s="0"/>
      <c r="IJN114" s="0"/>
      <c r="IJO114" s="0"/>
      <c r="IJP114" s="0"/>
      <c r="IJQ114" s="0"/>
      <c r="IJR114" s="0"/>
      <c r="IJS114" s="0"/>
      <c r="IJT114" s="0"/>
      <c r="IJU114" s="0"/>
      <c r="IJV114" s="0"/>
      <c r="IJW114" s="0"/>
      <c r="IJX114" s="0"/>
      <c r="IJY114" s="0"/>
      <c r="IJZ114" s="0"/>
      <c r="IKA114" s="0"/>
      <c r="IKB114" s="0"/>
      <c r="IKC114" s="0"/>
      <c r="IKD114" s="0"/>
      <c r="IKE114" s="0"/>
      <c r="IKF114" s="0"/>
      <c r="IKG114" s="0"/>
      <c r="IKH114" s="0"/>
      <c r="IKI114" s="0"/>
      <c r="IKJ114" s="0"/>
      <c r="IKK114" s="0"/>
      <c r="IKL114" s="0"/>
      <c r="IKM114" s="0"/>
      <c r="IKN114" s="0"/>
      <c r="IKO114" s="0"/>
      <c r="IKP114" s="0"/>
      <c r="IKQ114" s="0"/>
      <c r="IKR114" s="0"/>
      <c r="IKS114" s="0"/>
      <c r="IKT114" s="0"/>
      <c r="IKU114" s="0"/>
      <c r="IKV114" s="0"/>
      <c r="IKW114" s="0"/>
      <c r="IKX114" s="0"/>
      <c r="IKY114" s="0"/>
      <c r="IKZ114" s="0"/>
      <c r="ILA114" s="0"/>
      <c r="ILB114" s="0"/>
      <c r="ILC114" s="0"/>
      <c r="ILD114" s="0"/>
      <c r="ILE114" s="0"/>
      <c r="ILF114" s="0"/>
      <c r="ILG114" s="0"/>
      <c r="ILH114" s="0"/>
      <c r="ILI114" s="0"/>
      <c r="ILJ114" s="0"/>
      <c r="ILK114" s="0"/>
      <c r="ILL114" s="0"/>
      <c r="ILM114" s="0"/>
      <c r="ILN114" s="0"/>
      <c r="ILO114" s="0"/>
      <c r="ILP114" s="0"/>
      <c r="ILQ114" s="0"/>
      <c r="ILR114" s="0"/>
      <c r="ILS114" s="0"/>
      <c r="ILT114" s="0"/>
      <c r="ILU114" s="0"/>
      <c r="ILV114" s="0"/>
      <c r="ILW114" s="0"/>
      <c r="ILX114" s="0"/>
      <c r="ILY114" s="0"/>
      <c r="ILZ114" s="0"/>
      <c r="IMA114" s="0"/>
      <c r="IMB114" s="0"/>
      <c r="IMC114" s="0"/>
      <c r="IMD114" s="0"/>
      <c r="IME114" s="0"/>
      <c r="IMF114" s="0"/>
      <c r="IMG114" s="0"/>
      <c r="IMH114" s="0"/>
      <c r="IMI114" s="0"/>
      <c r="IMJ114" s="0"/>
      <c r="IMK114" s="0"/>
      <c r="IML114" s="0"/>
      <c r="IMM114" s="0"/>
      <c r="IMN114" s="0"/>
      <c r="IMO114" s="0"/>
      <c r="IMP114" s="0"/>
      <c r="IMQ114" s="0"/>
      <c r="IMR114" s="0"/>
      <c r="IMS114" s="0"/>
      <c r="IMT114" s="0"/>
      <c r="IMU114" s="0"/>
      <c r="IMV114" s="0"/>
      <c r="IMW114" s="0"/>
      <c r="IMX114" s="0"/>
      <c r="IMY114" s="0"/>
      <c r="IMZ114" s="0"/>
      <c r="INA114" s="0"/>
      <c r="INB114" s="0"/>
      <c r="INC114" s="0"/>
      <c r="IND114" s="0"/>
      <c r="INE114" s="0"/>
      <c r="INF114" s="0"/>
      <c r="ING114" s="0"/>
      <c r="INH114" s="0"/>
      <c r="INI114" s="0"/>
      <c r="INJ114" s="0"/>
      <c r="INK114" s="0"/>
      <c r="INL114" s="0"/>
      <c r="INM114" s="0"/>
      <c r="INN114" s="0"/>
      <c r="INO114" s="0"/>
      <c r="INP114" s="0"/>
      <c r="INQ114" s="0"/>
      <c r="INR114" s="0"/>
      <c r="INS114" s="0"/>
      <c r="INT114" s="0"/>
      <c r="INU114" s="0"/>
      <c r="INV114" s="0"/>
      <c r="INW114" s="0"/>
      <c r="INX114" s="0"/>
      <c r="INY114" s="0"/>
      <c r="INZ114" s="0"/>
      <c r="IOA114" s="0"/>
      <c r="IOB114" s="0"/>
      <c r="IOC114" s="0"/>
      <c r="IOD114" s="0"/>
      <c r="IOE114" s="0"/>
      <c r="IOF114" s="0"/>
      <c r="IOG114" s="0"/>
      <c r="IOH114" s="0"/>
      <c r="IOI114" s="0"/>
      <c r="IOJ114" s="0"/>
      <c r="IOK114" s="0"/>
      <c r="IOL114" s="0"/>
      <c r="IOM114" s="0"/>
      <c r="ION114" s="0"/>
      <c r="IOO114" s="0"/>
      <c r="IOP114" s="0"/>
      <c r="IOQ114" s="0"/>
      <c r="IOR114" s="0"/>
      <c r="IOS114" s="0"/>
      <c r="IOT114" s="0"/>
      <c r="IOU114" s="0"/>
      <c r="IOV114" s="0"/>
      <c r="IOW114" s="0"/>
      <c r="IOX114" s="0"/>
      <c r="IOY114" s="0"/>
      <c r="IOZ114" s="0"/>
      <c r="IPA114" s="0"/>
      <c r="IPB114" s="0"/>
      <c r="IPC114" s="0"/>
      <c r="IPD114" s="0"/>
      <c r="IPE114" s="0"/>
      <c r="IPF114" s="0"/>
      <c r="IPG114" s="0"/>
      <c r="IPH114" s="0"/>
      <c r="IPI114" s="0"/>
      <c r="IPJ114" s="0"/>
      <c r="IPK114" s="0"/>
      <c r="IPL114" s="0"/>
      <c r="IPM114" s="0"/>
      <c r="IPN114" s="0"/>
      <c r="IPO114" s="0"/>
      <c r="IPP114" s="0"/>
      <c r="IPQ114" s="0"/>
      <c r="IPR114" s="0"/>
      <c r="IPS114" s="0"/>
      <c r="IPT114" s="0"/>
      <c r="IPU114" s="0"/>
      <c r="IPV114" s="0"/>
      <c r="IPW114" s="0"/>
      <c r="IPX114" s="0"/>
      <c r="IPY114" s="0"/>
      <c r="IPZ114" s="0"/>
      <c r="IQA114" s="0"/>
      <c r="IQB114" s="0"/>
      <c r="IQC114" s="0"/>
      <c r="IQD114" s="0"/>
      <c r="IQE114" s="0"/>
      <c r="IQF114" s="0"/>
      <c r="IQG114" s="0"/>
      <c r="IQH114" s="0"/>
      <c r="IQI114" s="0"/>
      <c r="IQJ114" s="0"/>
      <c r="IQK114" s="0"/>
      <c r="IQL114" s="0"/>
      <c r="IQM114" s="0"/>
      <c r="IQN114" s="0"/>
      <c r="IQO114" s="0"/>
      <c r="IQP114" s="0"/>
      <c r="IQQ114" s="0"/>
      <c r="IQR114" s="0"/>
      <c r="IQS114" s="0"/>
      <c r="IQT114" s="0"/>
      <c r="IQU114" s="0"/>
      <c r="IQV114" s="0"/>
      <c r="IQW114" s="0"/>
      <c r="IQX114" s="0"/>
      <c r="IQY114" s="0"/>
      <c r="IQZ114" s="0"/>
      <c r="IRA114" s="0"/>
      <c r="IRB114" s="0"/>
      <c r="IRC114" s="0"/>
      <c r="IRD114" s="0"/>
      <c r="IRE114" s="0"/>
      <c r="IRF114" s="0"/>
      <c r="IRG114" s="0"/>
      <c r="IRH114" s="0"/>
      <c r="IRI114" s="0"/>
      <c r="IRJ114" s="0"/>
      <c r="IRK114" s="0"/>
      <c r="IRL114" s="0"/>
      <c r="IRM114" s="0"/>
      <c r="IRN114" s="0"/>
      <c r="IRO114" s="0"/>
      <c r="IRP114" s="0"/>
      <c r="IRQ114" s="0"/>
      <c r="IRR114" s="0"/>
      <c r="IRS114" s="0"/>
      <c r="IRT114" s="0"/>
      <c r="IRU114" s="0"/>
      <c r="IRV114" s="0"/>
      <c r="IRW114" s="0"/>
      <c r="IRX114" s="0"/>
      <c r="IRY114" s="0"/>
      <c r="IRZ114" s="0"/>
      <c r="ISA114" s="0"/>
      <c r="ISB114" s="0"/>
      <c r="ISC114" s="0"/>
      <c r="ISD114" s="0"/>
      <c r="ISE114" s="0"/>
      <c r="ISF114" s="0"/>
      <c r="ISG114" s="0"/>
      <c r="ISH114" s="0"/>
      <c r="ISI114" s="0"/>
      <c r="ISJ114" s="0"/>
      <c r="ISK114" s="0"/>
      <c r="ISL114" s="0"/>
      <c r="ISM114" s="0"/>
      <c r="ISN114" s="0"/>
      <c r="ISO114" s="0"/>
      <c r="ISP114" s="0"/>
      <c r="ISQ114" s="0"/>
      <c r="ISR114" s="0"/>
      <c r="ISS114" s="0"/>
      <c r="IST114" s="0"/>
      <c r="ISU114" s="0"/>
      <c r="ISV114" s="0"/>
      <c r="ISW114" s="0"/>
      <c r="ISX114" s="0"/>
      <c r="ISY114" s="0"/>
      <c r="ISZ114" s="0"/>
      <c r="ITA114" s="0"/>
      <c r="ITB114" s="0"/>
      <c r="ITC114" s="0"/>
      <c r="ITD114" s="0"/>
      <c r="ITE114" s="0"/>
      <c r="ITF114" s="0"/>
      <c r="ITG114" s="0"/>
      <c r="ITH114" s="0"/>
      <c r="ITI114" s="0"/>
      <c r="ITJ114" s="0"/>
      <c r="ITK114" s="0"/>
      <c r="ITL114" s="0"/>
      <c r="ITM114" s="0"/>
      <c r="ITN114" s="0"/>
      <c r="ITO114" s="0"/>
      <c r="ITP114" s="0"/>
      <c r="ITQ114" s="0"/>
      <c r="ITR114" s="0"/>
      <c r="ITS114" s="0"/>
      <c r="ITT114" s="0"/>
      <c r="ITU114" s="0"/>
      <c r="ITV114" s="0"/>
      <c r="ITW114" s="0"/>
      <c r="ITX114" s="0"/>
      <c r="ITY114" s="0"/>
      <c r="ITZ114" s="0"/>
      <c r="IUA114" s="0"/>
      <c r="IUB114" s="0"/>
      <c r="IUC114" s="0"/>
      <c r="IUD114" s="0"/>
      <c r="IUE114" s="0"/>
      <c r="IUF114" s="0"/>
      <c r="IUG114" s="0"/>
      <c r="IUH114" s="0"/>
      <c r="IUI114" s="0"/>
      <c r="IUJ114" s="0"/>
      <c r="IUK114" s="0"/>
      <c r="IUL114" s="0"/>
      <c r="IUM114" s="0"/>
      <c r="IUN114" s="0"/>
      <c r="IUO114" s="0"/>
      <c r="IUP114" s="0"/>
      <c r="IUQ114" s="0"/>
      <c r="IUR114" s="0"/>
      <c r="IUS114" s="0"/>
      <c r="IUT114" s="0"/>
      <c r="IUU114" s="0"/>
      <c r="IUV114" s="0"/>
      <c r="IUW114" s="0"/>
      <c r="IUX114" s="0"/>
      <c r="IUY114" s="0"/>
      <c r="IUZ114" s="0"/>
      <c r="IVA114" s="0"/>
      <c r="IVB114" s="0"/>
      <c r="IVC114" s="0"/>
      <c r="IVD114" s="0"/>
      <c r="IVE114" s="0"/>
      <c r="IVF114" s="0"/>
      <c r="IVG114" s="0"/>
      <c r="IVH114" s="0"/>
      <c r="IVI114" s="0"/>
      <c r="IVJ114" s="0"/>
      <c r="IVK114" s="0"/>
      <c r="IVL114" s="0"/>
      <c r="IVM114" s="0"/>
      <c r="IVN114" s="0"/>
      <c r="IVO114" s="0"/>
      <c r="IVP114" s="0"/>
      <c r="IVQ114" s="0"/>
      <c r="IVR114" s="0"/>
      <c r="IVS114" s="0"/>
      <c r="IVT114" s="0"/>
      <c r="IVU114" s="0"/>
      <c r="IVV114" s="0"/>
      <c r="IVW114" s="0"/>
      <c r="IVX114" s="0"/>
      <c r="IVY114" s="0"/>
      <c r="IVZ114" s="0"/>
      <c r="IWA114" s="0"/>
      <c r="IWB114" s="0"/>
      <c r="IWC114" s="0"/>
      <c r="IWD114" s="0"/>
      <c r="IWE114" s="0"/>
      <c r="IWF114" s="0"/>
      <c r="IWG114" s="0"/>
      <c r="IWH114" s="0"/>
      <c r="IWI114" s="0"/>
      <c r="IWJ114" s="0"/>
      <c r="IWK114" s="0"/>
      <c r="IWL114" s="0"/>
      <c r="IWM114" s="0"/>
      <c r="IWN114" s="0"/>
      <c r="IWO114" s="0"/>
      <c r="IWP114" s="0"/>
      <c r="IWQ114" s="0"/>
      <c r="IWR114" s="0"/>
      <c r="IWS114" s="0"/>
      <c r="IWT114" s="0"/>
      <c r="IWU114" s="0"/>
      <c r="IWV114" s="0"/>
      <c r="IWW114" s="0"/>
      <c r="IWX114" s="0"/>
      <c r="IWY114" s="0"/>
      <c r="IWZ114" s="0"/>
      <c r="IXA114" s="0"/>
      <c r="IXB114" s="0"/>
      <c r="IXC114" s="0"/>
      <c r="IXD114" s="0"/>
      <c r="IXE114" s="0"/>
      <c r="IXF114" s="0"/>
      <c r="IXG114" s="0"/>
      <c r="IXH114" s="0"/>
      <c r="IXI114" s="0"/>
      <c r="IXJ114" s="0"/>
      <c r="IXK114" s="0"/>
      <c r="IXL114" s="0"/>
      <c r="IXM114" s="0"/>
      <c r="IXN114" s="0"/>
      <c r="IXO114" s="0"/>
      <c r="IXP114" s="0"/>
      <c r="IXQ114" s="0"/>
      <c r="IXR114" s="0"/>
      <c r="IXS114" s="0"/>
      <c r="IXT114" s="0"/>
      <c r="IXU114" s="0"/>
      <c r="IXV114" s="0"/>
      <c r="IXW114" s="0"/>
      <c r="IXX114" s="0"/>
      <c r="IXY114" s="0"/>
      <c r="IXZ114" s="0"/>
      <c r="IYA114" s="0"/>
      <c r="IYB114" s="0"/>
      <c r="IYC114" s="0"/>
      <c r="IYD114" s="0"/>
      <c r="IYE114" s="0"/>
      <c r="IYF114" s="0"/>
      <c r="IYG114" s="0"/>
      <c r="IYH114" s="0"/>
      <c r="IYI114" s="0"/>
      <c r="IYJ114" s="0"/>
      <c r="IYK114" s="0"/>
      <c r="IYL114" s="0"/>
      <c r="IYM114" s="0"/>
      <c r="IYN114" s="0"/>
      <c r="IYO114" s="0"/>
      <c r="IYP114" s="0"/>
      <c r="IYQ114" s="0"/>
      <c r="IYR114" s="0"/>
      <c r="IYS114" s="0"/>
      <c r="IYT114" s="0"/>
      <c r="IYU114" s="0"/>
      <c r="IYV114" s="0"/>
      <c r="IYW114" s="0"/>
      <c r="IYX114" s="0"/>
      <c r="IYY114" s="0"/>
      <c r="IYZ114" s="0"/>
      <c r="IZA114" s="0"/>
      <c r="IZB114" s="0"/>
      <c r="IZC114" s="0"/>
      <c r="IZD114" s="0"/>
      <c r="IZE114" s="0"/>
      <c r="IZF114" s="0"/>
      <c r="IZG114" s="0"/>
      <c r="IZH114" s="0"/>
      <c r="IZI114" s="0"/>
      <c r="IZJ114" s="0"/>
      <c r="IZK114" s="0"/>
      <c r="IZL114" s="0"/>
      <c r="IZM114" s="0"/>
      <c r="IZN114" s="0"/>
      <c r="IZO114" s="0"/>
      <c r="IZP114" s="0"/>
      <c r="IZQ114" s="0"/>
      <c r="IZR114" s="0"/>
      <c r="IZS114" s="0"/>
      <c r="IZT114" s="0"/>
      <c r="IZU114" s="0"/>
      <c r="IZV114" s="0"/>
      <c r="IZW114" s="0"/>
      <c r="IZX114" s="0"/>
      <c r="IZY114" s="0"/>
      <c r="IZZ114" s="0"/>
      <c r="JAA114" s="0"/>
      <c r="JAB114" s="0"/>
      <c r="JAC114" s="0"/>
      <c r="JAD114" s="0"/>
      <c r="JAE114" s="0"/>
      <c r="JAF114" s="0"/>
      <c r="JAG114" s="0"/>
      <c r="JAH114" s="0"/>
      <c r="JAI114" s="0"/>
      <c r="JAJ114" s="0"/>
      <c r="JAK114" s="0"/>
      <c r="JAL114" s="0"/>
      <c r="JAM114" s="0"/>
      <c r="JAN114" s="0"/>
      <c r="JAO114" s="0"/>
      <c r="JAP114" s="0"/>
      <c r="JAQ114" s="0"/>
      <c r="JAR114" s="0"/>
      <c r="JAS114" s="0"/>
      <c r="JAT114" s="0"/>
      <c r="JAU114" s="0"/>
      <c r="JAV114" s="0"/>
      <c r="JAW114" s="0"/>
      <c r="JAX114" s="0"/>
      <c r="JAY114" s="0"/>
      <c r="JAZ114" s="0"/>
      <c r="JBA114" s="0"/>
      <c r="JBB114" s="0"/>
      <c r="JBC114" s="0"/>
      <c r="JBD114" s="0"/>
      <c r="JBE114" s="0"/>
      <c r="JBF114" s="0"/>
      <c r="JBG114" s="0"/>
      <c r="JBH114" s="0"/>
      <c r="JBI114" s="0"/>
      <c r="JBJ114" s="0"/>
      <c r="JBK114" s="0"/>
      <c r="JBL114" s="0"/>
      <c r="JBM114" s="0"/>
      <c r="JBN114" s="0"/>
      <c r="JBO114" s="0"/>
      <c r="JBP114" s="0"/>
      <c r="JBQ114" s="0"/>
      <c r="JBR114" s="0"/>
      <c r="JBS114" s="0"/>
      <c r="JBT114" s="0"/>
      <c r="JBU114" s="0"/>
      <c r="JBV114" s="0"/>
      <c r="JBW114" s="0"/>
      <c r="JBX114" s="0"/>
      <c r="JBY114" s="0"/>
      <c r="JBZ114" s="0"/>
      <c r="JCA114" s="0"/>
      <c r="JCB114" s="0"/>
      <c r="JCC114" s="0"/>
      <c r="JCD114" s="0"/>
      <c r="JCE114" s="0"/>
      <c r="JCF114" s="0"/>
      <c r="JCG114" s="0"/>
      <c r="JCH114" s="0"/>
      <c r="JCI114" s="0"/>
      <c r="JCJ114" s="0"/>
      <c r="JCK114" s="0"/>
      <c r="JCL114" s="0"/>
      <c r="JCM114" s="0"/>
      <c r="JCN114" s="0"/>
      <c r="JCO114" s="0"/>
      <c r="JCP114" s="0"/>
      <c r="JCQ114" s="0"/>
      <c r="JCR114" s="0"/>
      <c r="JCS114" s="0"/>
      <c r="JCT114" s="0"/>
      <c r="JCU114" s="0"/>
      <c r="JCV114" s="0"/>
      <c r="JCW114" s="0"/>
      <c r="JCX114" s="0"/>
      <c r="JCY114" s="0"/>
      <c r="JCZ114" s="0"/>
      <c r="JDA114" s="0"/>
      <c r="JDB114" s="0"/>
      <c r="JDC114" s="0"/>
      <c r="JDD114" s="0"/>
      <c r="JDE114" s="0"/>
      <c r="JDF114" s="0"/>
      <c r="JDG114" s="0"/>
      <c r="JDH114" s="0"/>
      <c r="JDI114" s="0"/>
      <c r="JDJ114" s="0"/>
      <c r="JDK114" s="0"/>
      <c r="JDL114" s="0"/>
      <c r="JDM114" s="0"/>
      <c r="JDN114" s="0"/>
      <c r="JDO114" s="0"/>
      <c r="JDP114" s="0"/>
      <c r="JDQ114" s="0"/>
      <c r="JDR114" s="0"/>
      <c r="JDS114" s="0"/>
      <c r="JDT114" s="0"/>
      <c r="JDU114" s="0"/>
      <c r="JDV114" s="0"/>
      <c r="JDW114" s="0"/>
      <c r="JDX114" s="0"/>
      <c r="JDY114" s="0"/>
      <c r="JDZ114" s="0"/>
      <c r="JEA114" s="0"/>
      <c r="JEB114" s="0"/>
      <c r="JEC114" s="0"/>
      <c r="JED114" s="0"/>
      <c r="JEE114" s="0"/>
      <c r="JEF114" s="0"/>
      <c r="JEG114" s="0"/>
      <c r="JEH114" s="0"/>
      <c r="JEI114" s="0"/>
      <c r="JEJ114" s="0"/>
      <c r="JEK114" s="0"/>
      <c r="JEL114" s="0"/>
      <c r="JEM114" s="0"/>
      <c r="JEN114" s="0"/>
      <c r="JEO114" s="0"/>
      <c r="JEP114" s="0"/>
      <c r="JEQ114" s="0"/>
      <c r="JER114" s="0"/>
      <c r="JES114" s="0"/>
      <c r="JET114" s="0"/>
      <c r="JEU114" s="0"/>
      <c r="JEV114" s="0"/>
      <c r="JEW114" s="0"/>
      <c r="JEX114" s="0"/>
      <c r="JEY114" s="0"/>
      <c r="JEZ114" s="0"/>
      <c r="JFA114" s="0"/>
      <c r="JFB114" s="0"/>
      <c r="JFC114" s="0"/>
      <c r="JFD114" s="0"/>
      <c r="JFE114" s="0"/>
      <c r="JFF114" s="0"/>
      <c r="JFG114" s="0"/>
      <c r="JFH114" s="0"/>
      <c r="JFI114" s="0"/>
      <c r="JFJ114" s="0"/>
      <c r="JFK114" s="0"/>
      <c r="JFL114" s="0"/>
      <c r="JFM114" s="0"/>
      <c r="JFN114" s="0"/>
      <c r="JFO114" s="0"/>
      <c r="JFP114" s="0"/>
      <c r="JFQ114" s="0"/>
      <c r="JFR114" s="0"/>
      <c r="JFS114" s="0"/>
      <c r="JFT114" s="0"/>
      <c r="JFU114" s="0"/>
      <c r="JFV114" s="0"/>
      <c r="JFW114" s="0"/>
      <c r="JFX114" s="0"/>
      <c r="JFY114" s="0"/>
      <c r="JFZ114" s="0"/>
      <c r="JGA114" s="0"/>
      <c r="JGB114" s="0"/>
      <c r="JGC114" s="0"/>
      <c r="JGD114" s="0"/>
      <c r="JGE114" s="0"/>
      <c r="JGF114" s="0"/>
      <c r="JGG114" s="0"/>
      <c r="JGH114" s="0"/>
      <c r="JGI114" s="0"/>
      <c r="JGJ114" s="0"/>
      <c r="JGK114" s="0"/>
      <c r="JGL114" s="0"/>
      <c r="JGM114" s="0"/>
      <c r="JGN114" s="0"/>
      <c r="JGO114" s="0"/>
      <c r="JGP114" s="0"/>
      <c r="JGQ114" s="0"/>
      <c r="JGR114" s="0"/>
      <c r="JGS114" s="0"/>
      <c r="JGT114" s="0"/>
      <c r="JGU114" s="0"/>
      <c r="JGV114" s="0"/>
      <c r="JGW114" s="0"/>
      <c r="JGX114" s="0"/>
      <c r="JGY114" s="0"/>
      <c r="JGZ114" s="0"/>
      <c r="JHA114" s="0"/>
      <c r="JHB114" s="0"/>
      <c r="JHC114" s="0"/>
      <c r="JHD114" s="0"/>
      <c r="JHE114" s="0"/>
      <c r="JHF114" s="0"/>
      <c r="JHG114" s="0"/>
      <c r="JHH114" s="0"/>
      <c r="JHI114" s="0"/>
      <c r="JHJ114" s="0"/>
      <c r="JHK114" s="0"/>
      <c r="JHL114" s="0"/>
      <c r="JHM114" s="0"/>
      <c r="JHN114" s="0"/>
      <c r="JHO114" s="0"/>
      <c r="JHP114" s="0"/>
      <c r="JHQ114" s="0"/>
      <c r="JHR114" s="0"/>
      <c r="JHS114" s="0"/>
      <c r="JHT114" s="0"/>
      <c r="JHU114" s="0"/>
      <c r="JHV114" s="0"/>
      <c r="JHW114" s="0"/>
      <c r="JHX114" s="0"/>
      <c r="JHY114" s="0"/>
      <c r="JHZ114" s="0"/>
      <c r="JIA114" s="0"/>
      <c r="JIB114" s="0"/>
      <c r="JIC114" s="0"/>
      <c r="JID114" s="0"/>
      <c r="JIE114" s="0"/>
      <c r="JIF114" s="0"/>
      <c r="JIG114" s="0"/>
      <c r="JIH114" s="0"/>
      <c r="JII114" s="0"/>
      <c r="JIJ114" s="0"/>
      <c r="JIK114" s="0"/>
      <c r="JIL114" s="0"/>
      <c r="JIM114" s="0"/>
      <c r="JIN114" s="0"/>
      <c r="JIO114" s="0"/>
      <c r="JIP114" s="0"/>
      <c r="JIQ114" s="0"/>
      <c r="JIR114" s="0"/>
      <c r="JIS114" s="0"/>
      <c r="JIT114" s="0"/>
      <c r="JIU114" s="0"/>
      <c r="JIV114" s="0"/>
      <c r="JIW114" s="0"/>
      <c r="JIX114" s="0"/>
      <c r="JIY114" s="0"/>
      <c r="JIZ114" s="0"/>
      <c r="JJA114" s="0"/>
      <c r="JJB114" s="0"/>
      <c r="JJC114" s="0"/>
      <c r="JJD114" s="0"/>
      <c r="JJE114" s="0"/>
      <c r="JJF114" s="0"/>
      <c r="JJG114" s="0"/>
      <c r="JJH114" s="0"/>
      <c r="JJI114" s="0"/>
      <c r="JJJ114" s="0"/>
      <c r="JJK114" s="0"/>
      <c r="JJL114" s="0"/>
      <c r="JJM114" s="0"/>
      <c r="JJN114" s="0"/>
      <c r="JJO114" s="0"/>
      <c r="JJP114" s="0"/>
      <c r="JJQ114" s="0"/>
      <c r="JJR114" s="0"/>
      <c r="JJS114" s="0"/>
      <c r="JJT114" s="0"/>
      <c r="JJU114" s="0"/>
      <c r="JJV114" s="0"/>
      <c r="JJW114" s="0"/>
      <c r="JJX114" s="0"/>
      <c r="JJY114" s="0"/>
      <c r="JJZ114" s="0"/>
      <c r="JKA114" s="0"/>
      <c r="JKB114" s="0"/>
      <c r="JKC114" s="0"/>
      <c r="JKD114" s="0"/>
      <c r="JKE114" s="0"/>
      <c r="JKF114" s="0"/>
      <c r="JKG114" s="0"/>
      <c r="JKH114" s="0"/>
      <c r="JKI114" s="0"/>
      <c r="JKJ114" s="0"/>
      <c r="JKK114" s="0"/>
      <c r="JKL114" s="0"/>
      <c r="JKM114" s="0"/>
      <c r="JKN114" s="0"/>
      <c r="JKO114" s="0"/>
      <c r="JKP114" s="0"/>
      <c r="JKQ114" s="0"/>
      <c r="JKR114" s="0"/>
      <c r="JKS114" s="0"/>
      <c r="JKT114" s="0"/>
      <c r="JKU114" s="0"/>
      <c r="JKV114" s="0"/>
      <c r="JKW114" s="0"/>
      <c r="JKX114" s="0"/>
      <c r="JKY114" s="0"/>
      <c r="JKZ114" s="0"/>
      <c r="JLA114" s="0"/>
      <c r="JLB114" s="0"/>
      <c r="JLC114" s="0"/>
      <c r="JLD114" s="0"/>
      <c r="JLE114" s="0"/>
      <c r="JLF114" s="0"/>
      <c r="JLG114" s="0"/>
      <c r="JLH114" s="0"/>
      <c r="JLI114" s="0"/>
      <c r="JLJ114" s="0"/>
      <c r="JLK114" s="0"/>
      <c r="JLL114" s="0"/>
      <c r="JLM114" s="0"/>
      <c r="JLN114" s="0"/>
      <c r="JLO114" s="0"/>
      <c r="JLP114" s="0"/>
      <c r="JLQ114" s="0"/>
      <c r="JLR114" s="0"/>
      <c r="JLS114" s="0"/>
      <c r="JLT114" s="0"/>
      <c r="JLU114" s="0"/>
      <c r="JLV114" s="0"/>
      <c r="JLW114" s="0"/>
      <c r="JLX114" s="0"/>
      <c r="JLY114" s="0"/>
      <c r="JLZ114" s="0"/>
      <c r="JMA114" s="0"/>
      <c r="JMB114" s="0"/>
      <c r="JMC114" s="0"/>
      <c r="JMD114" s="0"/>
      <c r="JME114" s="0"/>
      <c r="JMF114" s="0"/>
      <c r="JMG114" s="0"/>
      <c r="JMH114" s="0"/>
      <c r="JMI114" s="0"/>
      <c r="JMJ114" s="0"/>
      <c r="JMK114" s="0"/>
      <c r="JML114" s="0"/>
      <c r="JMM114" s="0"/>
      <c r="JMN114" s="0"/>
      <c r="JMO114" s="0"/>
      <c r="JMP114" s="0"/>
      <c r="JMQ114" s="0"/>
      <c r="JMR114" s="0"/>
      <c r="JMS114" s="0"/>
      <c r="JMT114" s="0"/>
      <c r="JMU114" s="0"/>
      <c r="JMV114" s="0"/>
      <c r="JMW114" s="0"/>
      <c r="JMX114" s="0"/>
      <c r="JMY114" s="0"/>
      <c r="JMZ114" s="0"/>
      <c r="JNA114" s="0"/>
      <c r="JNB114" s="0"/>
      <c r="JNC114" s="0"/>
      <c r="JND114" s="0"/>
      <c r="JNE114" s="0"/>
      <c r="JNF114" s="0"/>
      <c r="JNG114" s="0"/>
      <c r="JNH114" s="0"/>
      <c r="JNI114" s="0"/>
      <c r="JNJ114" s="0"/>
      <c r="JNK114" s="0"/>
      <c r="JNL114" s="0"/>
      <c r="JNM114" s="0"/>
      <c r="JNN114" s="0"/>
      <c r="JNO114" s="0"/>
      <c r="JNP114" s="0"/>
      <c r="JNQ114" s="0"/>
      <c r="JNR114" s="0"/>
      <c r="JNS114" s="0"/>
      <c r="JNT114" s="0"/>
      <c r="JNU114" s="0"/>
      <c r="JNV114" s="0"/>
      <c r="JNW114" s="0"/>
      <c r="JNX114" s="0"/>
      <c r="JNY114" s="0"/>
      <c r="JNZ114" s="0"/>
      <c r="JOA114" s="0"/>
      <c r="JOB114" s="0"/>
      <c r="JOC114" s="0"/>
      <c r="JOD114" s="0"/>
      <c r="JOE114" s="0"/>
      <c r="JOF114" s="0"/>
      <c r="JOG114" s="0"/>
      <c r="JOH114" s="0"/>
      <c r="JOI114" s="0"/>
      <c r="JOJ114" s="0"/>
      <c r="JOK114" s="0"/>
      <c r="JOL114" s="0"/>
      <c r="JOM114" s="0"/>
      <c r="JON114" s="0"/>
      <c r="JOO114" s="0"/>
      <c r="JOP114" s="0"/>
      <c r="JOQ114" s="0"/>
      <c r="JOR114" s="0"/>
      <c r="JOS114" s="0"/>
      <c r="JOT114" s="0"/>
      <c r="JOU114" s="0"/>
      <c r="JOV114" s="0"/>
      <c r="JOW114" s="0"/>
      <c r="JOX114" s="0"/>
      <c r="JOY114" s="0"/>
      <c r="JOZ114" s="0"/>
      <c r="JPA114" s="0"/>
      <c r="JPB114" s="0"/>
      <c r="JPC114" s="0"/>
      <c r="JPD114" s="0"/>
      <c r="JPE114" s="0"/>
      <c r="JPF114" s="0"/>
      <c r="JPG114" s="0"/>
      <c r="JPH114" s="0"/>
      <c r="JPI114" s="0"/>
      <c r="JPJ114" s="0"/>
      <c r="JPK114" s="0"/>
      <c r="JPL114" s="0"/>
      <c r="JPM114" s="0"/>
      <c r="JPN114" s="0"/>
      <c r="JPO114" s="0"/>
      <c r="JPP114" s="0"/>
      <c r="JPQ114" s="0"/>
      <c r="JPR114" s="0"/>
      <c r="JPS114" s="0"/>
      <c r="JPT114" s="0"/>
      <c r="JPU114" s="0"/>
      <c r="JPV114" s="0"/>
      <c r="JPW114" s="0"/>
      <c r="JPX114" s="0"/>
      <c r="JPY114" s="0"/>
      <c r="JPZ114" s="0"/>
      <c r="JQA114" s="0"/>
      <c r="JQB114" s="0"/>
      <c r="JQC114" s="0"/>
      <c r="JQD114" s="0"/>
      <c r="JQE114" s="0"/>
      <c r="JQF114" s="0"/>
      <c r="JQG114" s="0"/>
      <c r="JQH114" s="0"/>
      <c r="JQI114" s="0"/>
      <c r="JQJ114" s="0"/>
      <c r="JQK114" s="0"/>
      <c r="JQL114" s="0"/>
      <c r="JQM114" s="0"/>
      <c r="JQN114" s="0"/>
      <c r="JQO114" s="0"/>
      <c r="JQP114" s="0"/>
      <c r="JQQ114" s="0"/>
      <c r="JQR114" s="0"/>
      <c r="JQS114" s="0"/>
      <c r="JQT114" s="0"/>
      <c r="JQU114" s="0"/>
      <c r="JQV114" s="0"/>
      <c r="JQW114" s="0"/>
      <c r="JQX114" s="0"/>
      <c r="JQY114" s="0"/>
      <c r="JQZ114" s="0"/>
      <c r="JRA114" s="0"/>
      <c r="JRB114" s="0"/>
      <c r="JRC114" s="0"/>
      <c r="JRD114" s="0"/>
      <c r="JRE114" s="0"/>
      <c r="JRF114" s="0"/>
      <c r="JRG114" s="0"/>
      <c r="JRH114" s="0"/>
      <c r="JRI114" s="0"/>
      <c r="JRJ114" s="0"/>
      <c r="JRK114" s="0"/>
      <c r="JRL114" s="0"/>
      <c r="JRM114" s="0"/>
      <c r="JRN114" s="0"/>
      <c r="JRO114" s="0"/>
      <c r="JRP114" s="0"/>
      <c r="JRQ114" s="0"/>
      <c r="JRR114" s="0"/>
      <c r="JRS114" s="0"/>
      <c r="JRT114" s="0"/>
      <c r="JRU114" s="0"/>
      <c r="JRV114" s="0"/>
      <c r="JRW114" s="0"/>
      <c r="JRX114" s="0"/>
      <c r="JRY114" s="0"/>
      <c r="JRZ114" s="0"/>
      <c r="JSA114" s="0"/>
      <c r="JSB114" s="0"/>
      <c r="JSC114" s="0"/>
      <c r="JSD114" s="0"/>
      <c r="JSE114" s="0"/>
      <c r="JSF114" s="0"/>
      <c r="JSG114" s="0"/>
      <c r="JSH114" s="0"/>
      <c r="JSI114" s="0"/>
      <c r="JSJ114" s="0"/>
      <c r="JSK114" s="0"/>
      <c r="JSL114" s="0"/>
      <c r="JSM114" s="0"/>
      <c r="JSN114" s="0"/>
      <c r="JSO114" s="0"/>
      <c r="JSP114" s="0"/>
      <c r="JSQ114" s="0"/>
      <c r="JSR114" s="0"/>
      <c r="JSS114" s="0"/>
      <c r="JST114" s="0"/>
      <c r="JSU114" s="0"/>
      <c r="JSV114" s="0"/>
      <c r="JSW114" s="0"/>
      <c r="JSX114" s="0"/>
      <c r="JSY114" s="0"/>
      <c r="JSZ114" s="0"/>
      <c r="JTA114" s="0"/>
      <c r="JTB114" s="0"/>
      <c r="JTC114" s="0"/>
      <c r="JTD114" s="0"/>
      <c r="JTE114" s="0"/>
      <c r="JTF114" s="0"/>
      <c r="JTG114" s="0"/>
      <c r="JTH114" s="0"/>
      <c r="JTI114" s="0"/>
      <c r="JTJ114" s="0"/>
      <c r="JTK114" s="0"/>
      <c r="JTL114" s="0"/>
      <c r="JTM114" s="0"/>
      <c r="JTN114" s="0"/>
      <c r="JTO114" s="0"/>
      <c r="JTP114" s="0"/>
      <c r="JTQ114" s="0"/>
      <c r="JTR114" s="0"/>
      <c r="JTS114" s="0"/>
      <c r="JTT114" s="0"/>
      <c r="JTU114" s="0"/>
      <c r="JTV114" s="0"/>
      <c r="JTW114" s="0"/>
      <c r="JTX114" s="0"/>
      <c r="JTY114" s="0"/>
      <c r="JTZ114" s="0"/>
      <c r="JUA114" s="0"/>
      <c r="JUB114" s="0"/>
      <c r="JUC114" s="0"/>
      <c r="JUD114" s="0"/>
      <c r="JUE114" s="0"/>
      <c r="JUF114" s="0"/>
      <c r="JUG114" s="0"/>
      <c r="JUH114" s="0"/>
      <c r="JUI114" s="0"/>
      <c r="JUJ114" s="0"/>
      <c r="JUK114" s="0"/>
      <c r="JUL114" s="0"/>
      <c r="JUM114" s="0"/>
      <c r="JUN114" s="0"/>
      <c r="JUO114" s="0"/>
      <c r="JUP114" s="0"/>
      <c r="JUQ114" s="0"/>
      <c r="JUR114" s="0"/>
      <c r="JUS114" s="0"/>
      <c r="JUT114" s="0"/>
      <c r="JUU114" s="0"/>
      <c r="JUV114" s="0"/>
      <c r="JUW114" s="0"/>
      <c r="JUX114" s="0"/>
      <c r="JUY114" s="0"/>
      <c r="JUZ114" s="0"/>
      <c r="JVA114" s="0"/>
      <c r="JVB114" s="0"/>
      <c r="JVC114" s="0"/>
      <c r="JVD114" s="0"/>
      <c r="JVE114" s="0"/>
      <c r="JVF114" s="0"/>
      <c r="JVG114" s="0"/>
      <c r="JVH114" s="0"/>
      <c r="JVI114" s="0"/>
      <c r="JVJ114" s="0"/>
      <c r="JVK114" s="0"/>
      <c r="JVL114" s="0"/>
      <c r="JVM114" s="0"/>
      <c r="JVN114" s="0"/>
      <c r="JVO114" s="0"/>
      <c r="JVP114" s="0"/>
      <c r="JVQ114" s="0"/>
      <c r="JVR114" s="0"/>
      <c r="JVS114" s="0"/>
      <c r="JVT114" s="0"/>
      <c r="JVU114" s="0"/>
      <c r="JVV114" s="0"/>
      <c r="JVW114" s="0"/>
      <c r="JVX114" s="0"/>
      <c r="JVY114" s="0"/>
      <c r="JVZ114" s="0"/>
      <c r="JWA114" s="0"/>
      <c r="JWB114" s="0"/>
      <c r="JWC114" s="0"/>
      <c r="JWD114" s="0"/>
      <c r="JWE114" s="0"/>
      <c r="JWF114" s="0"/>
      <c r="JWG114" s="0"/>
      <c r="JWH114" s="0"/>
      <c r="JWI114" s="0"/>
      <c r="JWJ114" s="0"/>
      <c r="JWK114" s="0"/>
      <c r="JWL114" s="0"/>
      <c r="JWM114" s="0"/>
      <c r="JWN114" s="0"/>
      <c r="JWO114" s="0"/>
      <c r="JWP114" s="0"/>
      <c r="JWQ114" s="0"/>
      <c r="JWR114" s="0"/>
      <c r="JWS114" s="0"/>
      <c r="JWT114" s="0"/>
      <c r="JWU114" s="0"/>
      <c r="JWV114" s="0"/>
      <c r="JWW114" s="0"/>
      <c r="JWX114" s="0"/>
      <c r="JWY114" s="0"/>
      <c r="JWZ114" s="0"/>
      <c r="JXA114" s="0"/>
      <c r="JXB114" s="0"/>
      <c r="JXC114" s="0"/>
      <c r="JXD114" s="0"/>
      <c r="JXE114" s="0"/>
      <c r="JXF114" s="0"/>
      <c r="JXG114" s="0"/>
      <c r="JXH114" s="0"/>
      <c r="JXI114" s="0"/>
      <c r="JXJ114" s="0"/>
      <c r="JXK114" s="0"/>
      <c r="JXL114" s="0"/>
      <c r="JXM114" s="0"/>
      <c r="JXN114" s="0"/>
      <c r="JXO114" s="0"/>
      <c r="JXP114" s="0"/>
      <c r="JXQ114" s="0"/>
      <c r="JXR114" s="0"/>
      <c r="JXS114" s="0"/>
      <c r="JXT114" s="0"/>
      <c r="JXU114" s="0"/>
      <c r="JXV114" s="0"/>
      <c r="JXW114" s="0"/>
      <c r="JXX114" s="0"/>
      <c r="JXY114" s="0"/>
      <c r="JXZ114" s="0"/>
      <c r="JYA114" s="0"/>
      <c r="JYB114" s="0"/>
      <c r="JYC114" s="0"/>
      <c r="JYD114" s="0"/>
      <c r="JYE114" s="0"/>
      <c r="JYF114" s="0"/>
      <c r="JYG114" s="0"/>
      <c r="JYH114" s="0"/>
      <c r="JYI114" s="0"/>
      <c r="JYJ114" s="0"/>
      <c r="JYK114" s="0"/>
      <c r="JYL114" s="0"/>
      <c r="JYM114" s="0"/>
      <c r="JYN114" s="0"/>
      <c r="JYO114" s="0"/>
      <c r="JYP114" s="0"/>
      <c r="JYQ114" s="0"/>
      <c r="JYR114" s="0"/>
      <c r="JYS114" s="0"/>
      <c r="JYT114" s="0"/>
      <c r="JYU114" s="0"/>
      <c r="JYV114" s="0"/>
      <c r="JYW114" s="0"/>
      <c r="JYX114" s="0"/>
      <c r="JYY114" s="0"/>
      <c r="JYZ114" s="0"/>
      <c r="JZA114" s="0"/>
      <c r="JZB114" s="0"/>
      <c r="JZC114" s="0"/>
      <c r="JZD114" s="0"/>
      <c r="JZE114" s="0"/>
      <c r="JZF114" s="0"/>
      <c r="JZG114" s="0"/>
      <c r="JZH114" s="0"/>
      <c r="JZI114" s="0"/>
      <c r="JZJ114" s="0"/>
      <c r="JZK114" s="0"/>
      <c r="JZL114" s="0"/>
      <c r="JZM114" s="0"/>
      <c r="JZN114" s="0"/>
      <c r="JZO114" s="0"/>
      <c r="JZP114" s="0"/>
      <c r="JZQ114" s="0"/>
      <c r="JZR114" s="0"/>
      <c r="JZS114" s="0"/>
      <c r="JZT114" s="0"/>
      <c r="JZU114" s="0"/>
      <c r="JZV114" s="0"/>
      <c r="JZW114" s="0"/>
      <c r="JZX114" s="0"/>
      <c r="JZY114" s="0"/>
      <c r="JZZ114" s="0"/>
      <c r="KAA114" s="0"/>
      <c r="KAB114" s="0"/>
      <c r="KAC114" s="0"/>
      <c r="KAD114" s="0"/>
      <c r="KAE114" s="0"/>
      <c r="KAF114" s="0"/>
      <c r="KAG114" s="0"/>
      <c r="KAH114" s="0"/>
      <c r="KAI114" s="0"/>
      <c r="KAJ114" s="0"/>
      <c r="KAK114" s="0"/>
      <c r="KAL114" s="0"/>
      <c r="KAM114" s="0"/>
      <c r="KAN114" s="0"/>
      <c r="KAO114" s="0"/>
      <c r="KAP114" s="0"/>
      <c r="KAQ114" s="0"/>
      <c r="KAR114" s="0"/>
      <c r="KAS114" s="0"/>
      <c r="KAT114" s="0"/>
      <c r="KAU114" s="0"/>
      <c r="KAV114" s="0"/>
      <c r="KAW114" s="0"/>
      <c r="KAX114" s="0"/>
      <c r="KAY114" s="0"/>
      <c r="KAZ114" s="0"/>
      <c r="KBA114" s="0"/>
      <c r="KBB114" s="0"/>
      <c r="KBC114" s="0"/>
      <c r="KBD114" s="0"/>
      <c r="KBE114" s="0"/>
      <c r="KBF114" s="0"/>
      <c r="KBG114" s="0"/>
      <c r="KBH114" s="0"/>
      <c r="KBI114" s="0"/>
      <c r="KBJ114" s="0"/>
      <c r="KBK114" s="0"/>
      <c r="KBL114" s="0"/>
      <c r="KBM114" s="0"/>
      <c r="KBN114" s="0"/>
      <c r="KBO114" s="0"/>
      <c r="KBP114" s="0"/>
      <c r="KBQ114" s="0"/>
      <c r="KBR114" s="0"/>
      <c r="KBS114" s="0"/>
      <c r="KBT114" s="0"/>
      <c r="KBU114" s="0"/>
      <c r="KBV114" s="0"/>
      <c r="KBW114" s="0"/>
      <c r="KBX114" s="0"/>
      <c r="KBY114" s="0"/>
      <c r="KBZ114" s="0"/>
      <c r="KCA114" s="0"/>
      <c r="KCB114" s="0"/>
      <c r="KCC114" s="0"/>
      <c r="KCD114" s="0"/>
      <c r="KCE114" s="0"/>
      <c r="KCF114" s="0"/>
      <c r="KCG114" s="0"/>
      <c r="KCH114" s="0"/>
      <c r="KCI114" s="0"/>
      <c r="KCJ114" s="0"/>
      <c r="KCK114" s="0"/>
      <c r="KCL114" s="0"/>
      <c r="KCM114" s="0"/>
      <c r="KCN114" s="0"/>
      <c r="KCO114" s="0"/>
      <c r="KCP114" s="0"/>
      <c r="KCQ114" s="0"/>
      <c r="KCR114" s="0"/>
      <c r="KCS114" s="0"/>
      <c r="KCT114" s="0"/>
      <c r="KCU114" s="0"/>
      <c r="KCV114" s="0"/>
      <c r="KCW114" s="0"/>
      <c r="KCX114" s="0"/>
      <c r="KCY114" s="0"/>
      <c r="KCZ114" s="0"/>
      <c r="KDA114" s="0"/>
      <c r="KDB114" s="0"/>
      <c r="KDC114" s="0"/>
      <c r="KDD114" s="0"/>
      <c r="KDE114" s="0"/>
      <c r="KDF114" s="0"/>
      <c r="KDG114" s="0"/>
      <c r="KDH114" s="0"/>
      <c r="KDI114" s="0"/>
      <c r="KDJ114" s="0"/>
      <c r="KDK114" s="0"/>
      <c r="KDL114" s="0"/>
      <c r="KDM114" s="0"/>
      <c r="KDN114" s="0"/>
      <c r="KDO114" s="0"/>
      <c r="KDP114" s="0"/>
      <c r="KDQ114" s="0"/>
      <c r="KDR114" s="0"/>
      <c r="KDS114" s="0"/>
      <c r="KDT114" s="0"/>
      <c r="KDU114" s="0"/>
      <c r="KDV114" s="0"/>
      <c r="KDW114" s="0"/>
      <c r="KDX114" s="0"/>
      <c r="KDY114" s="0"/>
      <c r="KDZ114" s="0"/>
      <c r="KEA114" s="0"/>
      <c r="KEB114" s="0"/>
      <c r="KEC114" s="0"/>
      <c r="KED114" s="0"/>
      <c r="KEE114" s="0"/>
      <c r="KEF114" s="0"/>
      <c r="KEG114" s="0"/>
      <c r="KEH114" s="0"/>
      <c r="KEI114" s="0"/>
      <c r="KEJ114" s="0"/>
      <c r="KEK114" s="0"/>
      <c r="KEL114" s="0"/>
      <c r="KEM114" s="0"/>
      <c r="KEN114" s="0"/>
      <c r="KEO114" s="0"/>
      <c r="KEP114" s="0"/>
      <c r="KEQ114" s="0"/>
      <c r="KER114" s="0"/>
      <c r="KES114" s="0"/>
      <c r="KET114" s="0"/>
      <c r="KEU114" s="0"/>
      <c r="KEV114" s="0"/>
      <c r="KEW114" s="0"/>
      <c r="KEX114" s="0"/>
      <c r="KEY114" s="0"/>
      <c r="KEZ114" s="0"/>
      <c r="KFA114" s="0"/>
      <c r="KFB114" s="0"/>
      <c r="KFC114" s="0"/>
      <c r="KFD114" s="0"/>
      <c r="KFE114" s="0"/>
      <c r="KFF114" s="0"/>
      <c r="KFG114" s="0"/>
      <c r="KFH114" s="0"/>
      <c r="KFI114" s="0"/>
      <c r="KFJ114" s="0"/>
      <c r="KFK114" s="0"/>
      <c r="KFL114" s="0"/>
      <c r="KFM114" s="0"/>
      <c r="KFN114" s="0"/>
      <c r="KFO114" s="0"/>
      <c r="KFP114" s="0"/>
      <c r="KFQ114" s="0"/>
      <c r="KFR114" s="0"/>
      <c r="KFS114" s="0"/>
      <c r="KFT114" s="0"/>
      <c r="KFU114" s="0"/>
      <c r="KFV114" s="0"/>
      <c r="KFW114" s="0"/>
      <c r="KFX114" s="0"/>
      <c r="KFY114" s="0"/>
      <c r="KFZ114" s="0"/>
      <c r="KGA114" s="0"/>
      <c r="KGB114" s="0"/>
      <c r="KGC114" s="0"/>
      <c r="KGD114" s="0"/>
      <c r="KGE114" s="0"/>
      <c r="KGF114" s="0"/>
      <c r="KGG114" s="0"/>
      <c r="KGH114" s="0"/>
      <c r="KGI114" s="0"/>
      <c r="KGJ114" s="0"/>
      <c r="KGK114" s="0"/>
      <c r="KGL114" s="0"/>
      <c r="KGM114" s="0"/>
      <c r="KGN114" s="0"/>
      <c r="KGO114" s="0"/>
      <c r="KGP114" s="0"/>
      <c r="KGQ114" s="0"/>
      <c r="KGR114" s="0"/>
      <c r="KGS114" s="0"/>
      <c r="KGT114" s="0"/>
      <c r="KGU114" s="0"/>
      <c r="KGV114" s="0"/>
      <c r="KGW114" s="0"/>
      <c r="KGX114" s="0"/>
      <c r="KGY114" s="0"/>
      <c r="KGZ114" s="0"/>
      <c r="KHA114" s="0"/>
      <c r="KHB114" s="0"/>
      <c r="KHC114" s="0"/>
      <c r="KHD114" s="0"/>
      <c r="KHE114" s="0"/>
      <c r="KHF114" s="0"/>
      <c r="KHG114" s="0"/>
      <c r="KHH114" s="0"/>
      <c r="KHI114" s="0"/>
      <c r="KHJ114" s="0"/>
      <c r="KHK114" s="0"/>
      <c r="KHL114" s="0"/>
      <c r="KHM114" s="0"/>
      <c r="KHN114" s="0"/>
      <c r="KHO114" s="0"/>
      <c r="KHP114" s="0"/>
      <c r="KHQ114" s="0"/>
      <c r="KHR114" s="0"/>
      <c r="KHS114" s="0"/>
      <c r="KHT114" s="0"/>
      <c r="KHU114" s="0"/>
      <c r="KHV114" s="0"/>
      <c r="KHW114" s="0"/>
      <c r="KHX114" s="0"/>
      <c r="KHY114" s="0"/>
      <c r="KHZ114" s="0"/>
      <c r="KIA114" s="0"/>
      <c r="KIB114" s="0"/>
      <c r="KIC114" s="0"/>
      <c r="KID114" s="0"/>
      <c r="KIE114" s="0"/>
      <c r="KIF114" s="0"/>
      <c r="KIG114" s="0"/>
      <c r="KIH114" s="0"/>
      <c r="KII114" s="0"/>
      <c r="KIJ114" s="0"/>
      <c r="KIK114" s="0"/>
      <c r="KIL114" s="0"/>
      <c r="KIM114" s="0"/>
      <c r="KIN114" s="0"/>
      <c r="KIO114" s="0"/>
      <c r="KIP114" s="0"/>
      <c r="KIQ114" s="0"/>
      <c r="KIR114" s="0"/>
      <c r="KIS114" s="0"/>
      <c r="KIT114" s="0"/>
      <c r="KIU114" s="0"/>
      <c r="KIV114" s="0"/>
      <c r="KIW114" s="0"/>
      <c r="KIX114" s="0"/>
      <c r="KIY114" s="0"/>
      <c r="KIZ114" s="0"/>
      <c r="KJA114" s="0"/>
      <c r="KJB114" s="0"/>
      <c r="KJC114" s="0"/>
      <c r="KJD114" s="0"/>
      <c r="KJE114" s="0"/>
      <c r="KJF114" s="0"/>
      <c r="KJG114" s="0"/>
      <c r="KJH114" s="0"/>
      <c r="KJI114" s="0"/>
      <c r="KJJ114" s="0"/>
      <c r="KJK114" s="0"/>
      <c r="KJL114" s="0"/>
      <c r="KJM114" s="0"/>
      <c r="KJN114" s="0"/>
      <c r="KJO114" s="0"/>
      <c r="KJP114" s="0"/>
      <c r="KJQ114" s="0"/>
      <c r="KJR114" s="0"/>
      <c r="KJS114" s="0"/>
      <c r="KJT114" s="0"/>
      <c r="KJU114" s="0"/>
      <c r="KJV114" s="0"/>
      <c r="KJW114" s="0"/>
      <c r="KJX114" s="0"/>
      <c r="KJY114" s="0"/>
      <c r="KJZ114" s="0"/>
      <c r="KKA114" s="0"/>
      <c r="KKB114" s="0"/>
      <c r="KKC114" s="0"/>
      <c r="KKD114" s="0"/>
      <c r="KKE114" s="0"/>
      <c r="KKF114" s="0"/>
      <c r="KKG114" s="0"/>
      <c r="KKH114" s="0"/>
      <c r="KKI114" s="0"/>
      <c r="KKJ114" s="0"/>
      <c r="KKK114" s="0"/>
      <c r="KKL114" s="0"/>
      <c r="KKM114" s="0"/>
      <c r="KKN114" s="0"/>
      <c r="KKO114" s="0"/>
      <c r="KKP114" s="0"/>
      <c r="KKQ114" s="0"/>
      <c r="KKR114" s="0"/>
      <c r="KKS114" s="0"/>
      <c r="KKT114" s="0"/>
      <c r="KKU114" s="0"/>
      <c r="KKV114" s="0"/>
      <c r="KKW114" s="0"/>
      <c r="KKX114" s="0"/>
      <c r="KKY114" s="0"/>
      <c r="KKZ114" s="0"/>
      <c r="KLA114" s="0"/>
      <c r="KLB114" s="0"/>
      <c r="KLC114" s="0"/>
      <c r="KLD114" s="0"/>
      <c r="KLE114" s="0"/>
      <c r="KLF114" s="0"/>
      <c r="KLG114" s="0"/>
      <c r="KLH114" s="0"/>
      <c r="KLI114" s="0"/>
      <c r="KLJ114" s="0"/>
      <c r="KLK114" s="0"/>
      <c r="KLL114" s="0"/>
      <c r="KLM114" s="0"/>
      <c r="KLN114" s="0"/>
      <c r="KLO114" s="0"/>
      <c r="KLP114" s="0"/>
      <c r="KLQ114" s="0"/>
      <c r="KLR114" s="0"/>
      <c r="KLS114" s="0"/>
      <c r="KLT114" s="0"/>
      <c r="KLU114" s="0"/>
      <c r="KLV114" s="0"/>
      <c r="KLW114" s="0"/>
      <c r="KLX114" s="0"/>
      <c r="KLY114" s="0"/>
      <c r="KLZ114" s="0"/>
      <c r="KMA114" s="0"/>
      <c r="KMB114" s="0"/>
      <c r="KMC114" s="0"/>
      <c r="KMD114" s="0"/>
      <c r="KME114" s="0"/>
      <c r="KMF114" s="0"/>
      <c r="KMG114" s="0"/>
      <c r="KMH114" s="0"/>
      <c r="KMI114" s="0"/>
      <c r="KMJ114" s="0"/>
      <c r="KMK114" s="0"/>
      <c r="KML114" s="0"/>
      <c r="KMM114" s="0"/>
      <c r="KMN114" s="0"/>
      <c r="KMO114" s="0"/>
      <c r="KMP114" s="0"/>
      <c r="KMQ114" s="0"/>
      <c r="KMR114" s="0"/>
      <c r="KMS114" s="0"/>
      <c r="KMT114" s="0"/>
      <c r="KMU114" s="0"/>
      <c r="KMV114" s="0"/>
      <c r="KMW114" s="0"/>
      <c r="KMX114" s="0"/>
      <c r="KMY114" s="0"/>
      <c r="KMZ114" s="0"/>
      <c r="KNA114" s="0"/>
      <c r="KNB114" s="0"/>
      <c r="KNC114" s="0"/>
      <c r="KND114" s="0"/>
      <c r="KNE114" s="0"/>
      <c r="KNF114" s="0"/>
      <c r="KNG114" s="0"/>
      <c r="KNH114" s="0"/>
      <c r="KNI114" s="0"/>
      <c r="KNJ114" s="0"/>
      <c r="KNK114" s="0"/>
      <c r="KNL114" s="0"/>
      <c r="KNM114" s="0"/>
      <c r="KNN114" s="0"/>
      <c r="KNO114" s="0"/>
      <c r="KNP114" s="0"/>
      <c r="KNQ114" s="0"/>
      <c r="KNR114" s="0"/>
      <c r="KNS114" s="0"/>
      <c r="KNT114" s="0"/>
      <c r="KNU114" s="0"/>
      <c r="KNV114" s="0"/>
      <c r="KNW114" s="0"/>
      <c r="KNX114" s="0"/>
      <c r="KNY114" s="0"/>
      <c r="KNZ114" s="0"/>
      <c r="KOA114" s="0"/>
      <c r="KOB114" s="0"/>
      <c r="KOC114" s="0"/>
      <c r="KOD114" s="0"/>
      <c r="KOE114" s="0"/>
      <c r="KOF114" s="0"/>
      <c r="KOG114" s="0"/>
      <c r="KOH114" s="0"/>
      <c r="KOI114" s="0"/>
      <c r="KOJ114" s="0"/>
      <c r="KOK114" s="0"/>
      <c r="KOL114" s="0"/>
      <c r="KOM114" s="0"/>
      <c r="KON114" s="0"/>
      <c r="KOO114" s="0"/>
      <c r="KOP114" s="0"/>
      <c r="KOQ114" s="0"/>
      <c r="KOR114" s="0"/>
      <c r="KOS114" s="0"/>
      <c r="KOT114" s="0"/>
      <c r="KOU114" s="0"/>
      <c r="KOV114" s="0"/>
      <c r="KOW114" s="0"/>
      <c r="KOX114" s="0"/>
      <c r="KOY114" s="0"/>
      <c r="KOZ114" s="0"/>
      <c r="KPA114" s="0"/>
      <c r="KPB114" s="0"/>
      <c r="KPC114" s="0"/>
      <c r="KPD114" s="0"/>
      <c r="KPE114" s="0"/>
      <c r="KPF114" s="0"/>
      <c r="KPG114" s="0"/>
      <c r="KPH114" s="0"/>
      <c r="KPI114" s="0"/>
      <c r="KPJ114" s="0"/>
      <c r="KPK114" s="0"/>
      <c r="KPL114" s="0"/>
      <c r="KPM114" s="0"/>
      <c r="KPN114" s="0"/>
      <c r="KPO114" s="0"/>
      <c r="KPP114" s="0"/>
      <c r="KPQ114" s="0"/>
      <c r="KPR114" s="0"/>
      <c r="KPS114" s="0"/>
      <c r="KPT114" s="0"/>
      <c r="KPU114" s="0"/>
      <c r="KPV114" s="0"/>
      <c r="KPW114" s="0"/>
      <c r="KPX114" s="0"/>
      <c r="KPY114" s="0"/>
      <c r="KPZ114" s="0"/>
      <c r="KQA114" s="0"/>
      <c r="KQB114" s="0"/>
      <c r="KQC114" s="0"/>
      <c r="KQD114" s="0"/>
      <c r="KQE114" s="0"/>
      <c r="KQF114" s="0"/>
      <c r="KQG114" s="0"/>
      <c r="KQH114" s="0"/>
      <c r="KQI114" s="0"/>
      <c r="KQJ114" s="0"/>
      <c r="KQK114" s="0"/>
      <c r="KQL114" s="0"/>
      <c r="KQM114" s="0"/>
      <c r="KQN114" s="0"/>
      <c r="KQO114" s="0"/>
      <c r="KQP114" s="0"/>
      <c r="KQQ114" s="0"/>
      <c r="KQR114" s="0"/>
      <c r="KQS114" s="0"/>
      <c r="KQT114" s="0"/>
      <c r="KQU114" s="0"/>
      <c r="KQV114" s="0"/>
      <c r="KQW114" s="0"/>
      <c r="KQX114" s="0"/>
      <c r="KQY114" s="0"/>
      <c r="KQZ114" s="0"/>
      <c r="KRA114" s="0"/>
      <c r="KRB114" s="0"/>
      <c r="KRC114" s="0"/>
      <c r="KRD114" s="0"/>
      <c r="KRE114" s="0"/>
      <c r="KRF114" s="0"/>
      <c r="KRG114" s="0"/>
      <c r="KRH114" s="0"/>
      <c r="KRI114" s="0"/>
      <c r="KRJ114" s="0"/>
      <c r="KRK114" s="0"/>
      <c r="KRL114" s="0"/>
      <c r="KRM114" s="0"/>
      <c r="KRN114" s="0"/>
      <c r="KRO114" s="0"/>
      <c r="KRP114" s="0"/>
      <c r="KRQ114" s="0"/>
      <c r="KRR114" s="0"/>
      <c r="KRS114" s="0"/>
      <c r="KRT114" s="0"/>
      <c r="KRU114" s="0"/>
      <c r="KRV114" s="0"/>
      <c r="KRW114" s="0"/>
      <c r="KRX114" s="0"/>
      <c r="KRY114" s="0"/>
      <c r="KRZ114" s="0"/>
      <c r="KSA114" s="0"/>
      <c r="KSB114" s="0"/>
      <c r="KSC114" s="0"/>
      <c r="KSD114" s="0"/>
      <c r="KSE114" s="0"/>
      <c r="KSF114" s="0"/>
      <c r="KSG114" s="0"/>
      <c r="KSH114" s="0"/>
      <c r="KSI114" s="0"/>
      <c r="KSJ114" s="0"/>
      <c r="KSK114" s="0"/>
      <c r="KSL114" s="0"/>
      <c r="KSM114" s="0"/>
      <c r="KSN114" s="0"/>
      <c r="KSO114" s="0"/>
      <c r="KSP114" s="0"/>
      <c r="KSQ114" s="0"/>
      <c r="KSR114" s="0"/>
      <c r="KSS114" s="0"/>
      <c r="KST114" s="0"/>
      <c r="KSU114" s="0"/>
      <c r="KSV114" s="0"/>
      <c r="KSW114" s="0"/>
      <c r="KSX114" s="0"/>
      <c r="KSY114" s="0"/>
      <c r="KSZ114" s="0"/>
      <c r="KTA114" s="0"/>
      <c r="KTB114" s="0"/>
      <c r="KTC114" s="0"/>
      <c r="KTD114" s="0"/>
      <c r="KTE114" s="0"/>
      <c r="KTF114" s="0"/>
      <c r="KTG114" s="0"/>
      <c r="KTH114" s="0"/>
      <c r="KTI114" s="0"/>
      <c r="KTJ114" s="0"/>
      <c r="KTK114" s="0"/>
      <c r="KTL114" s="0"/>
      <c r="KTM114" s="0"/>
      <c r="KTN114" s="0"/>
      <c r="KTO114" s="0"/>
      <c r="KTP114" s="0"/>
      <c r="KTQ114" s="0"/>
      <c r="KTR114" s="0"/>
      <c r="KTS114" s="0"/>
      <c r="KTT114" s="0"/>
      <c r="KTU114" s="0"/>
      <c r="KTV114" s="0"/>
      <c r="KTW114" s="0"/>
      <c r="KTX114" s="0"/>
      <c r="KTY114" s="0"/>
      <c r="KTZ114" s="0"/>
      <c r="KUA114" s="0"/>
      <c r="KUB114" s="0"/>
      <c r="KUC114" s="0"/>
      <c r="KUD114" s="0"/>
      <c r="KUE114" s="0"/>
      <c r="KUF114" s="0"/>
      <c r="KUG114" s="0"/>
      <c r="KUH114" s="0"/>
      <c r="KUI114" s="0"/>
      <c r="KUJ114" s="0"/>
      <c r="KUK114" s="0"/>
      <c r="KUL114" s="0"/>
      <c r="KUM114" s="0"/>
      <c r="KUN114" s="0"/>
      <c r="KUO114" s="0"/>
      <c r="KUP114" s="0"/>
      <c r="KUQ114" s="0"/>
      <c r="KUR114" s="0"/>
      <c r="KUS114" s="0"/>
      <c r="KUT114" s="0"/>
      <c r="KUU114" s="0"/>
      <c r="KUV114" s="0"/>
      <c r="KUW114" s="0"/>
      <c r="KUX114" s="0"/>
      <c r="KUY114" s="0"/>
      <c r="KUZ114" s="0"/>
      <c r="KVA114" s="0"/>
      <c r="KVB114" s="0"/>
      <c r="KVC114" s="0"/>
      <c r="KVD114" s="0"/>
      <c r="KVE114" s="0"/>
      <c r="KVF114" s="0"/>
      <c r="KVG114" s="0"/>
      <c r="KVH114" s="0"/>
      <c r="KVI114" s="0"/>
      <c r="KVJ114" s="0"/>
      <c r="KVK114" s="0"/>
      <c r="KVL114" s="0"/>
      <c r="KVM114" s="0"/>
      <c r="KVN114" s="0"/>
      <c r="KVO114" s="0"/>
      <c r="KVP114" s="0"/>
      <c r="KVQ114" s="0"/>
      <c r="KVR114" s="0"/>
      <c r="KVS114" s="0"/>
      <c r="KVT114" s="0"/>
      <c r="KVU114" s="0"/>
      <c r="KVV114" s="0"/>
      <c r="KVW114" s="0"/>
      <c r="KVX114" s="0"/>
      <c r="KVY114" s="0"/>
      <c r="KVZ114" s="0"/>
      <c r="KWA114" s="0"/>
      <c r="KWB114" s="0"/>
      <c r="KWC114" s="0"/>
      <c r="KWD114" s="0"/>
      <c r="KWE114" s="0"/>
      <c r="KWF114" s="0"/>
      <c r="KWG114" s="0"/>
      <c r="KWH114" s="0"/>
      <c r="KWI114" s="0"/>
      <c r="KWJ114" s="0"/>
      <c r="KWK114" s="0"/>
      <c r="KWL114" s="0"/>
      <c r="KWM114" s="0"/>
      <c r="KWN114" s="0"/>
      <c r="KWO114" s="0"/>
      <c r="KWP114" s="0"/>
      <c r="KWQ114" s="0"/>
      <c r="KWR114" s="0"/>
      <c r="KWS114" s="0"/>
      <c r="KWT114" s="0"/>
      <c r="KWU114" s="0"/>
      <c r="KWV114" s="0"/>
      <c r="KWW114" s="0"/>
      <c r="KWX114" s="0"/>
      <c r="KWY114" s="0"/>
      <c r="KWZ114" s="0"/>
      <c r="KXA114" s="0"/>
      <c r="KXB114" s="0"/>
      <c r="KXC114" s="0"/>
      <c r="KXD114" s="0"/>
      <c r="KXE114" s="0"/>
      <c r="KXF114" s="0"/>
      <c r="KXG114" s="0"/>
      <c r="KXH114" s="0"/>
      <c r="KXI114" s="0"/>
      <c r="KXJ114" s="0"/>
      <c r="KXK114" s="0"/>
      <c r="KXL114" s="0"/>
      <c r="KXM114" s="0"/>
      <c r="KXN114" s="0"/>
      <c r="KXO114" s="0"/>
      <c r="KXP114" s="0"/>
      <c r="KXQ114" s="0"/>
      <c r="KXR114" s="0"/>
      <c r="KXS114" s="0"/>
      <c r="KXT114" s="0"/>
      <c r="KXU114" s="0"/>
      <c r="KXV114" s="0"/>
      <c r="KXW114" s="0"/>
      <c r="KXX114" s="0"/>
      <c r="KXY114" s="0"/>
      <c r="KXZ114" s="0"/>
      <c r="KYA114" s="0"/>
      <c r="KYB114" s="0"/>
      <c r="KYC114" s="0"/>
      <c r="KYD114" s="0"/>
      <c r="KYE114" s="0"/>
      <c r="KYF114" s="0"/>
      <c r="KYG114" s="0"/>
      <c r="KYH114" s="0"/>
      <c r="KYI114" s="0"/>
      <c r="KYJ114" s="0"/>
      <c r="KYK114" s="0"/>
      <c r="KYL114" s="0"/>
      <c r="KYM114" s="0"/>
      <c r="KYN114" s="0"/>
      <c r="KYO114" s="0"/>
      <c r="KYP114" s="0"/>
      <c r="KYQ114" s="0"/>
      <c r="KYR114" s="0"/>
      <c r="KYS114" s="0"/>
      <c r="KYT114" s="0"/>
      <c r="KYU114" s="0"/>
      <c r="KYV114" s="0"/>
      <c r="KYW114" s="0"/>
      <c r="KYX114" s="0"/>
      <c r="KYY114" s="0"/>
      <c r="KYZ114" s="0"/>
      <c r="KZA114" s="0"/>
      <c r="KZB114" s="0"/>
      <c r="KZC114" s="0"/>
      <c r="KZD114" s="0"/>
      <c r="KZE114" s="0"/>
      <c r="KZF114" s="0"/>
      <c r="KZG114" s="0"/>
      <c r="KZH114" s="0"/>
      <c r="KZI114" s="0"/>
      <c r="KZJ114" s="0"/>
      <c r="KZK114" s="0"/>
      <c r="KZL114" s="0"/>
      <c r="KZM114" s="0"/>
      <c r="KZN114" s="0"/>
      <c r="KZO114" s="0"/>
      <c r="KZP114" s="0"/>
      <c r="KZQ114" s="0"/>
      <c r="KZR114" s="0"/>
      <c r="KZS114" s="0"/>
      <c r="KZT114" s="0"/>
      <c r="KZU114" s="0"/>
      <c r="KZV114" s="0"/>
      <c r="KZW114" s="0"/>
      <c r="KZX114" s="0"/>
      <c r="KZY114" s="0"/>
      <c r="KZZ114" s="0"/>
      <c r="LAA114" s="0"/>
      <c r="LAB114" s="0"/>
      <c r="LAC114" s="0"/>
      <c r="LAD114" s="0"/>
      <c r="LAE114" s="0"/>
      <c r="LAF114" s="0"/>
      <c r="LAG114" s="0"/>
      <c r="LAH114" s="0"/>
      <c r="LAI114" s="0"/>
      <c r="LAJ114" s="0"/>
      <c r="LAK114" s="0"/>
      <c r="LAL114" s="0"/>
      <c r="LAM114" s="0"/>
      <c r="LAN114" s="0"/>
      <c r="LAO114" s="0"/>
      <c r="LAP114" s="0"/>
      <c r="LAQ114" s="0"/>
      <c r="LAR114" s="0"/>
      <c r="LAS114" s="0"/>
      <c r="LAT114" s="0"/>
      <c r="LAU114" s="0"/>
      <c r="LAV114" s="0"/>
      <c r="LAW114" s="0"/>
      <c r="LAX114" s="0"/>
      <c r="LAY114" s="0"/>
      <c r="LAZ114" s="0"/>
      <c r="LBA114" s="0"/>
      <c r="LBB114" s="0"/>
      <c r="LBC114" s="0"/>
      <c r="LBD114" s="0"/>
      <c r="LBE114" s="0"/>
      <c r="LBF114" s="0"/>
      <c r="LBG114" s="0"/>
      <c r="LBH114" s="0"/>
      <c r="LBI114" s="0"/>
      <c r="LBJ114" s="0"/>
      <c r="LBK114" s="0"/>
      <c r="LBL114" s="0"/>
      <c r="LBM114" s="0"/>
      <c r="LBN114" s="0"/>
      <c r="LBO114" s="0"/>
      <c r="LBP114" s="0"/>
      <c r="LBQ114" s="0"/>
      <c r="LBR114" s="0"/>
      <c r="LBS114" s="0"/>
      <c r="LBT114" s="0"/>
      <c r="LBU114" s="0"/>
      <c r="LBV114" s="0"/>
      <c r="LBW114" s="0"/>
      <c r="LBX114" s="0"/>
      <c r="LBY114" s="0"/>
      <c r="LBZ114" s="0"/>
      <c r="LCA114" s="0"/>
      <c r="LCB114" s="0"/>
      <c r="LCC114" s="0"/>
      <c r="LCD114" s="0"/>
      <c r="LCE114" s="0"/>
      <c r="LCF114" s="0"/>
      <c r="LCG114" s="0"/>
      <c r="LCH114" s="0"/>
      <c r="LCI114" s="0"/>
      <c r="LCJ114" s="0"/>
      <c r="LCK114" s="0"/>
      <c r="LCL114" s="0"/>
      <c r="LCM114" s="0"/>
      <c r="LCN114" s="0"/>
      <c r="LCO114" s="0"/>
      <c r="LCP114" s="0"/>
      <c r="LCQ114" s="0"/>
      <c r="LCR114" s="0"/>
      <c r="LCS114" s="0"/>
      <c r="LCT114" s="0"/>
      <c r="LCU114" s="0"/>
      <c r="LCV114" s="0"/>
      <c r="LCW114" s="0"/>
      <c r="LCX114" s="0"/>
      <c r="LCY114" s="0"/>
      <c r="LCZ114" s="0"/>
      <c r="LDA114" s="0"/>
      <c r="LDB114" s="0"/>
      <c r="LDC114" s="0"/>
      <c r="LDD114" s="0"/>
      <c r="LDE114" s="0"/>
      <c r="LDF114" s="0"/>
      <c r="LDG114" s="0"/>
      <c r="LDH114" s="0"/>
      <c r="LDI114" s="0"/>
      <c r="LDJ114" s="0"/>
      <c r="LDK114" s="0"/>
      <c r="LDL114" s="0"/>
      <c r="LDM114" s="0"/>
      <c r="LDN114" s="0"/>
      <c r="LDO114" s="0"/>
      <c r="LDP114" s="0"/>
      <c r="LDQ114" s="0"/>
      <c r="LDR114" s="0"/>
      <c r="LDS114" s="0"/>
      <c r="LDT114" s="0"/>
      <c r="LDU114" s="0"/>
      <c r="LDV114" s="0"/>
      <c r="LDW114" s="0"/>
      <c r="LDX114" s="0"/>
      <c r="LDY114" s="0"/>
      <c r="LDZ114" s="0"/>
      <c r="LEA114" s="0"/>
      <c r="LEB114" s="0"/>
      <c r="LEC114" s="0"/>
      <c r="LED114" s="0"/>
      <c r="LEE114" s="0"/>
      <c r="LEF114" s="0"/>
      <c r="LEG114" s="0"/>
      <c r="LEH114" s="0"/>
      <c r="LEI114" s="0"/>
      <c r="LEJ114" s="0"/>
      <c r="LEK114" s="0"/>
      <c r="LEL114" s="0"/>
      <c r="LEM114" s="0"/>
      <c r="LEN114" s="0"/>
      <c r="LEO114" s="0"/>
      <c r="LEP114" s="0"/>
      <c r="LEQ114" s="0"/>
      <c r="LER114" s="0"/>
      <c r="LES114" s="0"/>
      <c r="LET114" s="0"/>
      <c r="LEU114" s="0"/>
      <c r="LEV114" s="0"/>
      <c r="LEW114" s="0"/>
      <c r="LEX114" s="0"/>
      <c r="LEY114" s="0"/>
      <c r="LEZ114" s="0"/>
      <c r="LFA114" s="0"/>
      <c r="LFB114" s="0"/>
      <c r="LFC114" s="0"/>
      <c r="LFD114" s="0"/>
      <c r="LFE114" s="0"/>
      <c r="LFF114" s="0"/>
      <c r="LFG114" s="0"/>
      <c r="LFH114" s="0"/>
      <c r="LFI114" s="0"/>
      <c r="LFJ114" s="0"/>
      <c r="LFK114" s="0"/>
      <c r="LFL114" s="0"/>
      <c r="LFM114" s="0"/>
      <c r="LFN114" s="0"/>
      <c r="LFO114" s="0"/>
      <c r="LFP114" s="0"/>
      <c r="LFQ114" s="0"/>
      <c r="LFR114" s="0"/>
      <c r="LFS114" s="0"/>
      <c r="LFT114" s="0"/>
      <c r="LFU114" s="0"/>
      <c r="LFV114" s="0"/>
      <c r="LFW114" s="0"/>
      <c r="LFX114" s="0"/>
      <c r="LFY114" s="0"/>
      <c r="LFZ114" s="0"/>
      <c r="LGA114" s="0"/>
      <c r="LGB114" s="0"/>
      <c r="LGC114" s="0"/>
      <c r="LGD114" s="0"/>
      <c r="LGE114" s="0"/>
      <c r="LGF114" s="0"/>
      <c r="LGG114" s="0"/>
      <c r="LGH114" s="0"/>
      <c r="LGI114" s="0"/>
      <c r="LGJ114" s="0"/>
      <c r="LGK114" s="0"/>
      <c r="LGL114" s="0"/>
      <c r="LGM114" s="0"/>
      <c r="LGN114" s="0"/>
      <c r="LGO114" s="0"/>
      <c r="LGP114" s="0"/>
      <c r="LGQ114" s="0"/>
      <c r="LGR114" s="0"/>
      <c r="LGS114" s="0"/>
      <c r="LGT114" s="0"/>
      <c r="LGU114" s="0"/>
      <c r="LGV114" s="0"/>
      <c r="LGW114" s="0"/>
      <c r="LGX114" s="0"/>
      <c r="LGY114" s="0"/>
      <c r="LGZ114" s="0"/>
      <c r="LHA114" s="0"/>
      <c r="LHB114" s="0"/>
      <c r="LHC114" s="0"/>
      <c r="LHD114" s="0"/>
      <c r="LHE114" s="0"/>
      <c r="LHF114" s="0"/>
      <c r="LHG114" s="0"/>
      <c r="LHH114" s="0"/>
      <c r="LHI114" s="0"/>
      <c r="LHJ114" s="0"/>
      <c r="LHK114" s="0"/>
      <c r="LHL114" s="0"/>
      <c r="LHM114" s="0"/>
      <c r="LHN114" s="0"/>
      <c r="LHO114" s="0"/>
      <c r="LHP114" s="0"/>
      <c r="LHQ114" s="0"/>
      <c r="LHR114" s="0"/>
      <c r="LHS114" s="0"/>
      <c r="LHT114" s="0"/>
      <c r="LHU114" s="0"/>
      <c r="LHV114" s="0"/>
      <c r="LHW114" s="0"/>
      <c r="LHX114" s="0"/>
      <c r="LHY114" s="0"/>
      <c r="LHZ114" s="0"/>
      <c r="LIA114" s="0"/>
      <c r="LIB114" s="0"/>
      <c r="LIC114" s="0"/>
      <c r="LID114" s="0"/>
      <c r="LIE114" s="0"/>
      <c r="LIF114" s="0"/>
      <c r="LIG114" s="0"/>
      <c r="LIH114" s="0"/>
      <c r="LII114" s="0"/>
      <c r="LIJ114" s="0"/>
      <c r="LIK114" s="0"/>
      <c r="LIL114" s="0"/>
      <c r="LIM114" s="0"/>
      <c r="LIN114" s="0"/>
      <c r="LIO114" s="0"/>
      <c r="LIP114" s="0"/>
      <c r="LIQ114" s="0"/>
      <c r="LIR114" s="0"/>
      <c r="LIS114" s="0"/>
      <c r="LIT114" s="0"/>
      <c r="LIU114" s="0"/>
      <c r="LIV114" s="0"/>
      <c r="LIW114" s="0"/>
      <c r="LIX114" s="0"/>
      <c r="LIY114" s="0"/>
      <c r="LIZ114" s="0"/>
      <c r="LJA114" s="0"/>
      <c r="LJB114" s="0"/>
      <c r="LJC114" s="0"/>
      <c r="LJD114" s="0"/>
      <c r="LJE114" s="0"/>
      <c r="LJF114" s="0"/>
      <c r="LJG114" s="0"/>
      <c r="LJH114" s="0"/>
      <c r="LJI114" s="0"/>
      <c r="LJJ114" s="0"/>
      <c r="LJK114" s="0"/>
      <c r="LJL114" s="0"/>
      <c r="LJM114" s="0"/>
      <c r="LJN114" s="0"/>
      <c r="LJO114" s="0"/>
      <c r="LJP114" s="0"/>
      <c r="LJQ114" s="0"/>
      <c r="LJR114" s="0"/>
      <c r="LJS114" s="0"/>
      <c r="LJT114" s="0"/>
      <c r="LJU114" s="0"/>
      <c r="LJV114" s="0"/>
      <c r="LJW114" s="0"/>
      <c r="LJX114" s="0"/>
      <c r="LJY114" s="0"/>
      <c r="LJZ114" s="0"/>
      <c r="LKA114" s="0"/>
      <c r="LKB114" s="0"/>
      <c r="LKC114" s="0"/>
      <c r="LKD114" s="0"/>
      <c r="LKE114" s="0"/>
      <c r="LKF114" s="0"/>
      <c r="LKG114" s="0"/>
      <c r="LKH114" s="0"/>
      <c r="LKI114" s="0"/>
      <c r="LKJ114" s="0"/>
      <c r="LKK114" s="0"/>
      <c r="LKL114" s="0"/>
      <c r="LKM114" s="0"/>
      <c r="LKN114" s="0"/>
      <c r="LKO114" s="0"/>
      <c r="LKP114" s="0"/>
      <c r="LKQ114" s="0"/>
      <c r="LKR114" s="0"/>
      <c r="LKS114" s="0"/>
      <c r="LKT114" s="0"/>
      <c r="LKU114" s="0"/>
      <c r="LKV114" s="0"/>
      <c r="LKW114" s="0"/>
      <c r="LKX114" s="0"/>
      <c r="LKY114" s="0"/>
      <c r="LKZ114" s="0"/>
      <c r="LLA114" s="0"/>
      <c r="LLB114" s="0"/>
      <c r="LLC114" s="0"/>
      <c r="LLD114" s="0"/>
      <c r="LLE114" s="0"/>
      <c r="LLF114" s="0"/>
      <c r="LLG114" s="0"/>
      <c r="LLH114" s="0"/>
      <c r="LLI114" s="0"/>
      <c r="LLJ114" s="0"/>
      <c r="LLK114" s="0"/>
      <c r="LLL114" s="0"/>
      <c r="LLM114" s="0"/>
      <c r="LLN114" s="0"/>
      <c r="LLO114" s="0"/>
      <c r="LLP114" s="0"/>
      <c r="LLQ114" s="0"/>
      <c r="LLR114" s="0"/>
      <c r="LLS114" s="0"/>
      <c r="LLT114" s="0"/>
      <c r="LLU114" s="0"/>
      <c r="LLV114" s="0"/>
      <c r="LLW114" s="0"/>
      <c r="LLX114" s="0"/>
      <c r="LLY114" s="0"/>
      <c r="LLZ114" s="0"/>
      <c r="LMA114" s="0"/>
      <c r="LMB114" s="0"/>
      <c r="LMC114" s="0"/>
      <c r="LMD114" s="0"/>
      <c r="LME114" s="0"/>
      <c r="LMF114" s="0"/>
      <c r="LMG114" s="0"/>
      <c r="LMH114" s="0"/>
      <c r="LMI114" s="0"/>
      <c r="LMJ114" s="0"/>
      <c r="LMK114" s="0"/>
      <c r="LML114" s="0"/>
      <c r="LMM114" s="0"/>
      <c r="LMN114" s="0"/>
      <c r="LMO114" s="0"/>
      <c r="LMP114" s="0"/>
      <c r="LMQ114" s="0"/>
      <c r="LMR114" s="0"/>
      <c r="LMS114" s="0"/>
      <c r="LMT114" s="0"/>
      <c r="LMU114" s="0"/>
      <c r="LMV114" s="0"/>
      <c r="LMW114" s="0"/>
      <c r="LMX114" s="0"/>
      <c r="LMY114" s="0"/>
      <c r="LMZ114" s="0"/>
      <c r="LNA114" s="0"/>
      <c r="LNB114" s="0"/>
      <c r="LNC114" s="0"/>
      <c r="LND114" s="0"/>
      <c r="LNE114" s="0"/>
      <c r="LNF114" s="0"/>
      <c r="LNG114" s="0"/>
      <c r="LNH114" s="0"/>
      <c r="LNI114" s="0"/>
      <c r="LNJ114" s="0"/>
      <c r="LNK114" s="0"/>
      <c r="LNL114" s="0"/>
      <c r="LNM114" s="0"/>
      <c r="LNN114" s="0"/>
      <c r="LNO114" s="0"/>
      <c r="LNP114" s="0"/>
      <c r="LNQ114" s="0"/>
      <c r="LNR114" s="0"/>
      <c r="LNS114" s="0"/>
      <c r="LNT114" s="0"/>
      <c r="LNU114" s="0"/>
      <c r="LNV114" s="0"/>
      <c r="LNW114" s="0"/>
      <c r="LNX114" s="0"/>
      <c r="LNY114" s="0"/>
      <c r="LNZ114" s="0"/>
      <c r="LOA114" s="0"/>
      <c r="LOB114" s="0"/>
      <c r="LOC114" s="0"/>
      <c r="LOD114" s="0"/>
      <c r="LOE114" s="0"/>
      <c r="LOF114" s="0"/>
      <c r="LOG114" s="0"/>
      <c r="LOH114" s="0"/>
      <c r="LOI114" s="0"/>
      <c r="LOJ114" s="0"/>
      <c r="LOK114" s="0"/>
      <c r="LOL114" s="0"/>
      <c r="LOM114" s="0"/>
      <c r="LON114" s="0"/>
      <c r="LOO114" s="0"/>
      <c r="LOP114" s="0"/>
      <c r="LOQ114" s="0"/>
      <c r="LOR114" s="0"/>
      <c r="LOS114" s="0"/>
      <c r="LOT114" s="0"/>
      <c r="LOU114" s="0"/>
      <c r="LOV114" s="0"/>
      <c r="LOW114" s="0"/>
      <c r="LOX114" s="0"/>
      <c r="LOY114" s="0"/>
      <c r="LOZ114" s="0"/>
      <c r="LPA114" s="0"/>
      <c r="LPB114" s="0"/>
      <c r="LPC114" s="0"/>
      <c r="LPD114" s="0"/>
      <c r="LPE114" s="0"/>
      <c r="LPF114" s="0"/>
      <c r="LPG114" s="0"/>
      <c r="LPH114" s="0"/>
      <c r="LPI114" s="0"/>
      <c r="LPJ114" s="0"/>
      <c r="LPK114" s="0"/>
      <c r="LPL114" s="0"/>
      <c r="LPM114" s="0"/>
      <c r="LPN114" s="0"/>
      <c r="LPO114" s="0"/>
      <c r="LPP114" s="0"/>
      <c r="LPQ114" s="0"/>
      <c r="LPR114" s="0"/>
      <c r="LPS114" s="0"/>
      <c r="LPT114" s="0"/>
      <c r="LPU114" s="0"/>
      <c r="LPV114" s="0"/>
      <c r="LPW114" s="0"/>
      <c r="LPX114" s="0"/>
      <c r="LPY114" s="0"/>
      <c r="LPZ114" s="0"/>
      <c r="LQA114" s="0"/>
      <c r="LQB114" s="0"/>
      <c r="LQC114" s="0"/>
      <c r="LQD114" s="0"/>
      <c r="LQE114" s="0"/>
      <c r="LQF114" s="0"/>
      <c r="LQG114" s="0"/>
      <c r="LQH114" s="0"/>
      <c r="LQI114" s="0"/>
      <c r="LQJ114" s="0"/>
      <c r="LQK114" s="0"/>
      <c r="LQL114" s="0"/>
      <c r="LQM114" s="0"/>
      <c r="LQN114" s="0"/>
      <c r="LQO114" s="0"/>
      <c r="LQP114" s="0"/>
      <c r="LQQ114" s="0"/>
      <c r="LQR114" s="0"/>
      <c r="LQS114" s="0"/>
      <c r="LQT114" s="0"/>
      <c r="LQU114" s="0"/>
      <c r="LQV114" s="0"/>
      <c r="LQW114" s="0"/>
      <c r="LQX114" s="0"/>
      <c r="LQY114" s="0"/>
      <c r="LQZ114" s="0"/>
      <c r="LRA114" s="0"/>
      <c r="LRB114" s="0"/>
      <c r="LRC114" s="0"/>
      <c r="LRD114" s="0"/>
      <c r="LRE114" s="0"/>
      <c r="LRF114" s="0"/>
      <c r="LRG114" s="0"/>
      <c r="LRH114" s="0"/>
      <c r="LRI114" s="0"/>
      <c r="LRJ114" s="0"/>
      <c r="LRK114" s="0"/>
      <c r="LRL114" s="0"/>
      <c r="LRM114" s="0"/>
      <c r="LRN114" s="0"/>
      <c r="LRO114" s="0"/>
      <c r="LRP114" s="0"/>
      <c r="LRQ114" s="0"/>
      <c r="LRR114" s="0"/>
      <c r="LRS114" s="0"/>
      <c r="LRT114" s="0"/>
      <c r="LRU114" s="0"/>
      <c r="LRV114" s="0"/>
      <c r="LRW114" s="0"/>
      <c r="LRX114" s="0"/>
      <c r="LRY114" s="0"/>
      <c r="LRZ114" s="0"/>
      <c r="LSA114" s="0"/>
      <c r="LSB114" s="0"/>
      <c r="LSC114" s="0"/>
      <c r="LSD114" s="0"/>
      <c r="LSE114" s="0"/>
      <c r="LSF114" s="0"/>
      <c r="LSG114" s="0"/>
      <c r="LSH114" s="0"/>
      <c r="LSI114" s="0"/>
      <c r="LSJ114" s="0"/>
      <c r="LSK114" s="0"/>
      <c r="LSL114" s="0"/>
      <c r="LSM114" s="0"/>
      <c r="LSN114" s="0"/>
      <c r="LSO114" s="0"/>
      <c r="LSP114" s="0"/>
      <c r="LSQ114" s="0"/>
      <c r="LSR114" s="0"/>
      <c r="LSS114" s="0"/>
      <c r="LST114" s="0"/>
      <c r="LSU114" s="0"/>
      <c r="LSV114" s="0"/>
      <c r="LSW114" s="0"/>
      <c r="LSX114" s="0"/>
      <c r="LSY114" s="0"/>
      <c r="LSZ114" s="0"/>
      <c r="LTA114" s="0"/>
      <c r="LTB114" s="0"/>
      <c r="LTC114" s="0"/>
      <c r="LTD114" s="0"/>
      <c r="LTE114" s="0"/>
      <c r="LTF114" s="0"/>
      <c r="LTG114" s="0"/>
      <c r="LTH114" s="0"/>
      <c r="LTI114" s="0"/>
      <c r="LTJ114" s="0"/>
      <c r="LTK114" s="0"/>
      <c r="LTL114" s="0"/>
      <c r="LTM114" s="0"/>
      <c r="LTN114" s="0"/>
      <c r="LTO114" s="0"/>
      <c r="LTP114" s="0"/>
      <c r="LTQ114" s="0"/>
      <c r="LTR114" s="0"/>
      <c r="LTS114" s="0"/>
      <c r="LTT114" s="0"/>
      <c r="LTU114" s="0"/>
      <c r="LTV114" s="0"/>
      <c r="LTW114" s="0"/>
      <c r="LTX114" s="0"/>
      <c r="LTY114" s="0"/>
      <c r="LTZ114" s="0"/>
      <c r="LUA114" s="0"/>
      <c r="LUB114" s="0"/>
      <c r="LUC114" s="0"/>
      <c r="LUD114" s="0"/>
      <c r="LUE114" s="0"/>
      <c r="LUF114" s="0"/>
      <c r="LUG114" s="0"/>
      <c r="LUH114" s="0"/>
      <c r="LUI114" s="0"/>
      <c r="LUJ114" s="0"/>
      <c r="LUK114" s="0"/>
      <c r="LUL114" s="0"/>
      <c r="LUM114" s="0"/>
      <c r="LUN114" s="0"/>
      <c r="LUO114" s="0"/>
      <c r="LUP114" s="0"/>
      <c r="LUQ114" s="0"/>
      <c r="LUR114" s="0"/>
      <c r="LUS114" s="0"/>
      <c r="LUT114" s="0"/>
      <c r="LUU114" s="0"/>
      <c r="LUV114" s="0"/>
      <c r="LUW114" s="0"/>
      <c r="LUX114" s="0"/>
      <c r="LUY114" s="0"/>
      <c r="LUZ114" s="0"/>
      <c r="LVA114" s="0"/>
      <c r="LVB114" s="0"/>
      <c r="LVC114" s="0"/>
      <c r="LVD114" s="0"/>
      <c r="LVE114" s="0"/>
      <c r="LVF114" s="0"/>
      <c r="LVG114" s="0"/>
      <c r="LVH114" s="0"/>
      <c r="LVI114" s="0"/>
      <c r="LVJ114" s="0"/>
      <c r="LVK114" s="0"/>
      <c r="LVL114" s="0"/>
      <c r="LVM114" s="0"/>
      <c r="LVN114" s="0"/>
      <c r="LVO114" s="0"/>
      <c r="LVP114" s="0"/>
      <c r="LVQ114" s="0"/>
      <c r="LVR114" s="0"/>
      <c r="LVS114" s="0"/>
      <c r="LVT114" s="0"/>
      <c r="LVU114" s="0"/>
      <c r="LVV114" s="0"/>
      <c r="LVW114" s="0"/>
      <c r="LVX114" s="0"/>
      <c r="LVY114" s="0"/>
      <c r="LVZ114" s="0"/>
      <c r="LWA114" s="0"/>
      <c r="LWB114" s="0"/>
      <c r="LWC114" s="0"/>
      <c r="LWD114" s="0"/>
      <c r="LWE114" s="0"/>
      <c r="LWF114" s="0"/>
      <c r="LWG114" s="0"/>
      <c r="LWH114" s="0"/>
      <c r="LWI114" s="0"/>
      <c r="LWJ114" s="0"/>
      <c r="LWK114" s="0"/>
      <c r="LWL114" s="0"/>
      <c r="LWM114" s="0"/>
      <c r="LWN114" s="0"/>
      <c r="LWO114" s="0"/>
      <c r="LWP114" s="0"/>
      <c r="LWQ114" s="0"/>
      <c r="LWR114" s="0"/>
      <c r="LWS114" s="0"/>
      <c r="LWT114" s="0"/>
      <c r="LWU114" s="0"/>
      <c r="LWV114" s="0"/>
      <c r="LWW114" s="0"/>
      <c r="LWX114" s="0"/>
      <c r="LWY114" s="0"/>
      <c r="LWZ114" s="0"/>
      <c r="LXA114" s="0"/>
      <c r="LXB114" s="0"/>
      <c r="LXC114" s="0"/>
      <c r="LXD114" s="0"/>
      <c r="LXE114" s="0"/>
      <c r="LXF114" s="0"/>
      <c r="LXG114" s="0"/>
      <c r="LXH114" s="0"/>
      <c r="LXI114" s="0"/>
      <c r="LXJ114" s="0"/>
      <c r="LXK114" s="0"/>
      <c r="LXL114" s="0"/>
      <c r="LXM114" s="0"/>
      <c r="LXN114" s="0"/>
      <c r="LXO114" s="0"/>
      <c r="LXP114" s="0"/>
      <c r="LXQ114" s="0"/>
      <c r="LXR114" s="0"/>
      <c r="LXS114" s="0"/>
      <c r="LXT114" s="0"/>
      <c r="LXU114" s="0"/>
      <c r="LXV114" s="0"/>
      <c r="LXW114" s="0"/>
      <c r="LXX114" s="0"/>
      <c r="LXY114" s="0"/>
      <c r="LXZ114" s="0"/>
      <c r="LYA114" s="0"/>
      <c r="LYB114" s="0"/>
      <c r="LYC114" s="0"/>
      <c r="LYD114" s="0"/>
      <c r="LYE114" s="0"/>
      <c r="LYF114" s="0"/>
      <c r="LYG114" s="0"/>
      <c r="LYH114" s="0"/>
      <c r="LYI114" s="0"/>
      <c r="LYJ114" s="0"/>
      <c r="LYK114" s="0"/>
      <c r="LYL114" s="0"/>
      <c r="LYM114" s="0"/>
      <c r="LYN114" s="0"/>
      <c r="LYO114" s="0"/>
      <c r="LYP114" s="0"/>
      <c r="LYQ114" s="0"/>
      <c r="LYR114" s="0"/>
      <c r="LYS114" s="0"/>
      <c r="LYT114" s="0"/>
      <c r="LYU114" s="0"/>
      <c r="LYV114" s="0"/>
      <c r="LYW114" s="0"/>
      <c r="LYX114" s="0"/>
      <c r="LYY114" s="0"/>
      <c r="LYZ114" s="0"/>
      <c r="LZA114" s="0"/>
      <c r="LZB114" s="0"/>
      <c r="LZC114" s="0"/>
      <c r="LZD114" s="0"/>
      <c r="LZE114" s="0"/>
      <c r="LZF114" s="0"/>
      <c r="LZG114" s="0"/>
      <c r="LZH114" s="0"/>
      <c r="LZI114" s="0"/>
      <c r="LZJ114" s="0"/>
      <c r="LZK114" s="0"/>
      <c r="LZL114" s="0"/>
      <c r="LZM114" s="0"/>
      <c r="LZN114" s="0"/>
      <c r="LZO114" s="0"/>
      <c r="LZP114" s="0"/>
      <c r="LZQ114" s="0"/>
      <c r="LZR114" s="0"/>
      <c r="LZS114" s="0"/>
      <c r="LZT114" s="0"/>
      <c r="LZU114" s="0"/>
      <c r="LZV114" s="0"/>
      <c r="LZW114" s="0"/>
      <c r="LZX114" s="0"/>
      <c r="LZY114" s="0"/>
      <c r="LZZ114" s="0"/>
      <c r="MAA114" s="0"/>
      <c r="MAB114" s="0"/>
      <c r="MAC114" s="0"/>
      <c r="MAD114" s="0"/>
      <c r="MAE114" s="0"/>
      <c r="MAF114" s="0"/>
      <c r="MAG114" s="0"/>
      <c r="MAH114" s="0"/>
      <c r="MAI114" s="0"/>
      <c r="MAJ114" s="0"/>
      <c r="MAK114" s="0"/>
      <c r="MAL114" s="0"/>
      <c r="MAM114" s="0"/>
      <c r="MAN114" s="0"/>
      <c r="MAO114" s="0"/>
      <c r="MAP114" s="0"/>
      <c r="MAQ114" s="0"/>
      <c r="MAR114" s="0"/>
      <c r="MAS114" s="0"/>
      <c r="MAT114" s="0"/>
      <c r="MAU114" s="0"/>
      <c r="MAV114" s="0"/>
      <c r="MAW114" s="0"/>
      <c r="MAX114" s="0"/>
      <c r="MAY114" s="0"/>
      <c r="MAZ114" s="0"/>
      <c r="MBA114" s="0"/>
      <c r="MBB114" s="0"/>
      <c r="MBC114" s="0"/>
      <c r="MBD114" s="0"/>
      <c r="MBE114" s="0"/>
      <c r="MBF114" s="0"/>
      <c r="MBG114" s="0"/>
      <c r="MBH114" s="0"/>
      <c r="MBI114" s="0"/>
      <c r="MBJ114" s="0"/>
      <c r="MBK114" s="0"/>
      <c r="MBL114" s="0"/>
      <c r="MBM114" s="0"/>
      <c r="MBN114" s="0"/>
      <c r="MBO114" s="0"/>
      <c r="MBP114" s="0"/>
      <c r="MBQ114" s="0"/>
      <c r="MBR114" s="0"/>
      <c r="MBS114" s="0"/>
      <c r="MBT114" s="0"/>
      <c r="MBU114" s="0"/>
      <c r="MBV114" s="0"/>
      <c r="MBW114" s="0"/>
      <c r="MBX114" s="0"/>
      <c r="MBY114" s="0"/>
      <c r="MBZ114" s="0"/>
      <c r="MCA114" s="0"/>
      <c r="MCB114" s="0"/>
      <c r="MCC114" s="0"/>
      <c r="MCD114" s="0"/>
      <c r="MCE114" s="0"/>
      <c r="MCF114" s="0"/>
      <c r="MCG114" s="0"/>
      <c r="MCH114" s="0"/>
      <c r="MCI114" s="0"/>
      <c r="MCJ114" s="0"/>
      <c r="MCK114" s="0"/>
      <c r="MCL114" s="0"/>
      <c r="MCM114" s="0"/>
      <c r="MCN114" s="0"/>
      <c r="MCO114" s="0"/>
      <c r="MCP114" s="0"/>
      <c r="MCQ114" s="0"/>
      <c r="MCR114" s="0"/>
      <c r="MCS114" s="0"/>
      <c r="MCT114" s="0"/>
      <c r="MCU114" s="0"/>
      <c r="MCV114" s="0"/>
      <c r="MCW114" s="0"/>
      <c r="MCX114" s="0"/>
      <c r="MCY114" s="0"/>
      <c r="MCZ114" s="0"/>
      <c r="MDA114" s="0"/>
      <c r="MDB114" s="0"/>
      <c r="MDC114" s="0"/>
      <c r="MDD114" s="0"/>
      <c r="MDE114" s="0"/>
      <c r="MDF114" s="0"/>
      <c r="MDG114" s="0"/>
      <c r="MDH114" s="0"/>
      <c r="MDI114" s="0"/>
      <c r="MDJ114" s="0"/>
      <c r="MDK114" s="0"/>
      <c r="MDL114" s="0"/>
      <c r="MDM114" s="0"/>
      <c r="MDN114" s="0"/>
      <c r="MDO114" s="0"/>
      <c r="MDP114" s="0"/>
      <c r="MDQ114" s="0"/>
      <c r="MDR114" s="0"/>
      <c r="MDS114" s="0"/>
      <c r="MDT114" s="0"/>
      <c r="MDU114" s="0"/>
      <c r="MDV114" s="0"/>
      <c r="MDW114" s="0"/>
      <c r="MDX114" s="0"/>
      <c r="MDY114" s="0"/>
      <c r="MDZ114" s="0"/>
      <c r="MEA114" s="0"/>
      <c r="MEB114" s="0"/>
      <c r="MEC114" s="0"/>
      <c r="MED114" s="0"/>
      <c r="MEE114" s="0"/>
      <c r="MEF114" s="0"/>
      <c r="MEG114" s="0"/>
      <c r="MEH114" s="0"/>
      <c r="MEI114" s="0"/>
      <c r="MEJ114" s="0"/>
      <c r="MEK114" s="0"/>
      <c r="MEL114" s="0"/>
      <c r="MEM114" s="0"/>
      <c r="MEN114" s="0"/>
      <c r="MEO114" s="0"/>
      <c r="MEP114" s="0"/>
      <c r="MEQ114" s="0"/>
      <c r="MER114" s="0"/>
      <c r="MES114" s="0"/>
      <c r="MET114" s="0"/>
      <c r="MEU114" s="0"/>
      <c r="MEV114" s="0"/>
      <c r="MEW114" s="0"/>
      <c r="MEX114" s="0"/>
      <c r="MEY114" s="0"/>
      <c r="MEZ114" s="0"/>
      <c r="MFA114" s="0"/>
      <c r="MFB114" s="0"/>
      <c r="MFC114" s="0"/>
      <c r="MFD114" s="0"/>
      <c r="MFE114" s="0"/>
      <c r="MFF114" s="0"/>
      <c r="MFG114" s="0"/>
      <c r="MFH114" s="0"/>
      <c r="MFI114" s="0"/>
      <c r="MFJ114" s="0"/>
      <c r="MFK114" s="0"/>
      <c r="MFL114" s="0"/>
      <c r="MFM114" s="0"/>
      <c r="MFN114" s="0"/>
      <c r="MFO114" s="0"/>
      <c r="MFP114" s="0"/>
      <c r="MFQ114" s="0"/>
      <c r="MFR114" s="0"/>
      <c r="MFS114" s="0"/>
      <c r="MFT114" s="0"/>
      <c r="MFU114" s="0"/>
      <c r="MFV114" s="0"/>
      <c r="MFW114" s="0"/>
      <c r="MFX114" s="0"/>
      <c r="MFY114" s="0"/>
      <c r="MFZ114" s="0"/>
      <c r="MGA114" s="0"/>
      <c r="MGB114" s="0"/>
      <c r="MGC114" s="0"/>
      <c r="MGD114" s="0"/>
      <c r="MGE114" s="0"/>
      <c r="MGF114" s="0"/>
      <c r="MGG114" s="0"/>
      <c r="MGH114" s="0"/>
      <c r="MGI114" s="0"/>
      <c r="MGJ114" s="0"/>
      <c r="MGK114" s="0"/>
      <c r="MGL114" s="0"/>
      <c r="MGM114" s="0"/>
      <c r="MGN114" s="0"/>
      <c r="MGO114" s="0"/>
      <c r="MGP114" s="0"/>
      <c r="MGQ114" s="0"/>
      <c r="MGR114" s="0"/>
      <c r="MGS114" s="0"/>
      <c r="MGT114" s="0"/>
      <c r="MGU114" s="0"/>
      <c r="MGV114" s="0"/>
      <c r="MGW114" s="0"/>
      <c r="MGX114" s="0"/>
      <c r="MGY114" s="0"/>
      <c r="MGZ114" s="0"/>
      <c r="MHA114" s="0"/>
      <c r="MHB114" s="0"/>
      <c r="MHC114" s="0"/>
      <c r="MHD114" s="0"/>
      <c r="MHE114" s="0"/>
      <c r="MHF114" s="0"/>
      <c r="MHG114" s="0"/>
      <c r="MHH114" s="0"/>
      <c r="MHI114" s="0"/>
      <c r="MHJ114" s="0"/>
      <c r="MHK114" s="0"/>
      <c r="MHL114" s="0"/>
      <c r="MHM114" s="0"/>
      <c r="MHN114" s="0"/>
      <c r="MHO114" s="0"/>
      <c r="MHP114" s="0"/>
      <c r="MHQ114" s="0"/>
      <c r="MHR114" s="0"/>
      <c r="MHS114" s="0"/>
      <c r="MHT114" s="0"/>
      <c r="MHU114" s="0"/>
      <c r="MHV114" s="0"/>
      <c r="MHW114" s="0"/>
      <c r="MHX114" s="0"/>
      <c r="MHY114" s="0"/>
      <c r="MHZ114" s="0"/>
      <c r="MIA114" s="0"/>
      <c r="MIB114" s="0"/>
      <c r="MIC114" s="0"/>
      <c r="MID114" s="0"/>
      <c r="MIE114" s="0"/>
      <c r="MIF114" s="0"/>
      <c r="MIG114" s="0"/>
      <c r="MIH114" s="0"/>
      <c r="MII114" s="0"/>
      <c r="MIJ114" s="0"/>
      <c r="MIK114" s="0"/>
      <c r="MIL114" s="0"/>
      <c r="MIM114" s="0"/>
      <c r="MIN114" s="0"/>
      <c r="MIO114" s="0"/>
      <c r="MIP114" s="0"/>
      <c r="MIQ114" s="0"/>
      <c r="MIR114" s="0"/>
      <c r="MIS114" s="0"/>
      <c r="MIT114" s="0"/>
      <c r="MIU114" s="0"/>
      <c r="MIV114" s="0"/>
      <c r="MIW114" s="0"/>
      <c r="MIX114" s="0"/>
      <c r="MIY114" s="0"/>
      <c r="MIZ114" s="0"/>
      <c r="MJA114" s="0"/>
      <c r="MJB114" s="0"/>
      <c r="MJC114" s="0"/>
      <c r="MJD114" s="0"/>
      <c r="MJE114" s="0"/>
      <c r="MJF114" s="0"/>
      <c r="MJG114" s="0"/>
      <c r="MJH114" s="0"/>
      <c r="MJI114" s="0"/>
      <c r="MJJ114" s="0"/>
      <c r="MJK114" s="0"/>
      <c r="MJL114" s="0"/>
      <c r="MJM114" s="0"/>
      <c r="MJN114" s="0"/>
      <c r="MJO114" s="0"/>
      <c r="MJP114" s="0"/>
      <c r="MJQ114" s="0"/>
      <c r="MJR114" s="0"/>
      <c r="MJS114" s="0"/>
      <c r="MJT114" s="0"/>
      <c r="MJU114" s="0"/>
      <c r="MJV114" s="0"/>
      <c r="MJW114" s="0"/>
      <c r="MJX114" s="0"/>
      <c r="MJY114" s="0"/>
      <c r="MJZ114" s="0"/>
      <c r="MKA114" s="0"/>
      <c r="MKB114" s="0"/>
      <c r="MKC114" s="0"/>
      <c r="MKD114" s="0"/>
      <c r="MKE114" s="0"/>
      <c r="MKF114" s="0"/>
      <c r="MKG114" s="0"/>
      <c r="MKH114" s="0"/>
      <c r="MKI114" s="0"/>
      <c r="MKJ114" s="0"/>
      <c r="MKK114" s="0"/>
      <c r="MKL114" s="0"/>
      <c r="MKM114" s="0"/>
      <c r="MKN114" s="0"/>
      <c r="MKO114" s="0"/>
      <c r="MKP114" s="0"/>
      <c r="MKQ114" s="0"/>
      <c r="MKR114" s="0"/>
      <c r="MKS114" s="0"/>
      <c r="MKT114" s="0"/>
      <c r="MKU114" s="0"/>
      <c r="MKV114" s="0"/>
      <c r="MKW114" s="0"/>
      <c r="MKX114" s="0"/>
      <c r="MKY114" s="0"/>
      <c r="MKZ114" s="0"/>
      <c r="MLA114" s="0"/>
      <c r="MLB114" s="0"/>
      <c r="MLC114" s="0"/>
      <c r="MLD114" s="0"/>
      <c r="MLE114" s="0"/>
      <c r="MLF114" s="0"/>
      <c r="MLG114" s="0"/>
      <c r="MLH114" s="0"/>
      <c r="MLI114" s="0"/>
      <c r="MLJ114" s="0"/>
      <c r="MLK114" s="0"/>
      <c r="MLL114" s="0"/>
      <c r="MLM114" s="0"/>
      <c r="MLN114" s="0"/>
      <c r="MLO114" s="0"/>
      <c r="MLP114" s="0"/>
      <c r="MLQ114" s="0"/>
      <c r="MLR114" s="0"/>
      <c r="MLS114" s="0"/>
      <c r="MLT114" s="0"/>
      <c r="MLU114" s="0"/>
      <c r="MLV114" s="0"/>
      <c r="MLW114" s="0"/>
      <c r="MLX114" s="0"/>
      <c r="MLY114" s="0"/>
      <c r="MLZ114" s="0"/>
      <c r="MMA114" s="0"/>
      <c r="MMB114" s="0"/>
      <c r="MMC114" s="0"/>
      <c r="MMD114" s="0"/>
      <c r="MME114" s="0"/>
      <c r="MMF114" s="0"/>
      <c r="MMG114" s="0"/>
      <c r="MMH114" s="0"/>
      <c r="MMI114" s="0"/>
      <c r="MMJ114" s="0"/>
      <c r="MMK114" s="0"/>
      <c r="MML114" s="0"/>
      <c r="MMM114" s="0"/>
      <c r="MMN114" s="0"/>
      <c r="MMO114" s="0"/>
      <c r="MMP114" s="0"/>
      <c r="MMQ114" s="0"/>
      <c r="MMR114" s="0"/>
      <c r="MMS114" s="0"/>
      <c r="MMT114" s="0"/>
      <c r="MMU114" s="0"/>
      <c r="MMV114" s="0"/>
      <c r="MMW114" s="0"/>
      <c r="MMX114" s="0"/>
      <c r="MMY114" s="0"/>
      <c r="MMZ114" s="0"/>
      <c r="MNA114" s="0"/>
      <c r="MNB114" s="0"/>
      <c r="MNC114" s="0"/>
      <c r="MND114" s="0"/>
      <c r="MNE114" s="0"/>
      <c r="MNF114" s="0"/>
      <c r="MNG114" s="0"/>
      <c r="MNH114" s="0"/>
      <c r="MNI114" s="0"/>
      <c r="MNJ114" s="0"/>
      <c r="MNK114" s="0"/>
      <c r="MNL114" s="0"/>
      <c r="MNM114" s="0"/>
      <c r="MNN114" s="0"/>
      <c r="MNO114" s="0"/>
      <c r="MNP114" s="0"/>
      <c r="MNQ114" s="0"/>
      <c r="MNR114" s="0"/>
      <c r="MNS114" s="0"/>
      <c r="MNT114" s="0"/>
      <c r="MNU114" s="0"/>
      <c r="MNV114" s="0"/>
      <c r="MNW114" s="0"/>
      <c r="MNX114" s="0"/>
      <c r="MNY114" s="0"/>
      <c r="MNZ114" s="0"/>
      <c r="MOA114" s="0"/>
      <c r="MOB114" s="0"/>
      <c r="MOC114" s="0"/>
      <c r="MOD114" s="0"/>
      <c r="MOE114" s="0"/>
      <c r="MOF114" s="0"/>
      <c r="MOG114" s="0"/>
      <c r="MOH114" s="0"/>
      <c r="MOI114" s="0"/>
      <c r="MOJ114" s="0"/>
      <c r="MOK114" s="0"/>
      <c r="MOL114" s="0"/>
      <c r="MOM114" s="0"/>
      <c r="MON114" s="0"/>
      <c r="MOO114" s="0"/>
      <c r="MOP114" s="0"/>
      <c r="MOQ114" s="0"/>
      <c r="MOR114" s="0"/>
      <c r="MOS114" s="0"/>
      <c r="MOT114" s="0"/>
      <c r="MOU114" s="0"/>
      <c r="MOV114" s="0"/>
      <c r="MOW114" s="0"/>
      <c r="MOX114" s="0"/>
      <c r="MOY114" s="0"/>
      <c r="MOZ114" s="0"/>
      <c r="MPA114" s="0"/>
      <c r="MPB114" s="0"/>
      <c r="MPC114" s="0"/>
      <c r="MPD114" s="0"/>
      <c r="MPE114" s="0"/>
      <c r="MPF114" s="0"/>
      <c r="MPG114" s="0"/>
      <c r="MPH114" s="0"/>
      <c r="MPI114" s="0"/>
      <c r="MPJ114" s="0"/>
      <c r="MPK114" s="0"/>
      <c r="MPL114" s="0"/>
      <c r="MPM114" s="0"/>
      <c r="MPN114" s="0"/>
      <c r="MPO114" s="0"/>
      <c r="MPP114" s="0"/>
      <c r="MPQ114" s="0"/>
      <c r="MPR114" s="0"/>
      <c r="MPS114" s="0"/>
      <c r="MPT114" s="0"/>
      <c r="MPU114" s="0"/>
      <c r="MPV114" s="0"/>
      <c r="MPW114" s="0"/>
      <c r="MPX114" s="0"/>
      <c r="MPY114" s="0"/>
      <c r="MPZ114" s="0"/>
      <c r="MQA114" s="0"/>
      <c r="MQB114" s="0"/>
      <c r="MQC114" s="0"/>
      <c r="MQD114" s="0"/>
      <c r="MQE114" s="0"/>
      <c r="MQF114" s="0"/>
      <c r="MQG114" s="0"/>
      <c r="MQH114" s="0"/>
      <c r="MQI114" s="0"/>
      <c r="MQJ114" s="0"/>
      <c r="MQK114" s="0"/>
      <c r="MQL114" s="0"/>
      <c r="MQM114" s="0"/>
      <c r="MQN114" s="0"/>
      <c r="MQO114" s="0"/>
      <c r="MQP114" s="0"/>
      <c r="MQQ114" s="0"/>
      <c r="MQR114" s="0"/>
      <c r="MQS114" s="0"/>
      <c r="MQT114" s="0"/>
      <c r="MQU114" s="0"/>
      <c r="MQV114" s="0"/>
      <c r="MQW114" s="0"/>
      <c r="MQX114" s="0"/>
      <c r="MQY114" s="0"/>
      <c r="MQZ114" s="0"/>
      <c r="MRA114" s="0"/>
      <c r="MRB114" s="0"/>
      <c r="MRC114" s="0"/>
      <c r="MRD114" s="0"/>
      <c r="MRE114" s="0"/>
      <c r="MRF114" s="0"/>
      <c r="MRG114" s="0"/>
      <c r="MRH114" s="0"/>
      <c r="MRI114" s="0"/>
      <c r="MRJ114" s="0"/>
      <c r="MRK114" s="0"/>
      <c r="MRL114" s="0"/>
      <c r="MRM114" s="0"/>
      <c r="MRN114" s="0"/>
      <c r="MRO114" s="0"/>
      <c r="MRP114" s="0"/>
      <c r="MRQ114" s="0"/>
      <c r="MRR114" s="0"/>
      <c r="MRS114" s="0"/>
      <c r="MRT114" s="0"/>
      <c r="MRU114" s="0"/>
      <c r="MRV114" s="0"/>
      <c r="MRW114" s="0"/>
      <c r="MRX114" s="0"/>
      <c r="MRY114" s="0"/>
      <c r="MRZ114" s="0"/>
      <c r="MSA114" s="0"/>
      <c r="MSB114" s="0"/>
      <c r="MSC114" s="0"/>
      <c r="MSD114" s="0"/>
      <c r="MSE114" s="0"/>
      <c r="MSF114" s="0"/>
      <c r="MSG114" s="0"/>
      <c r="MSH114" s="0"/>
      <c r="MSI114" s="0"/>
      <c r="MSJ114" s="0"/>
      <c r="MSK114" s="0"/>
      <c r="MSL114" s="0"/>
      <c r="MSM114" s="0"/>
      <c r="MSN114" s="0"/>
      <c r="MSO114" s="0"/>
      <c r="MSP114" s="0"/>
      <c r="MSQ114" s="0"/>
      <c r="MSR114" s="0"/>
      <c r="MSS114" s="0"/>
      <c r="MST114" s="0"/>
      <c r="MSU114" s="0"/>
      <c r="MSV114" s="0"/>
      <c r="MSW114" s="0"/>
      <c r="MSX114" s="0"/>
      <c r="MSY114" s="0"/>
      <c r="MSZ114" s="0"/>
      <c r="MTA114" s="0"/>
      <c r="MTB114" s="0"/>
      <c r="MTC114" s="0"/>
      <c r="MTD114" s="0"/>
      <c r="MTE114" s="0"/>
      <c r="MTF114" s="0"/>
      <c r="MTG114" s="0"/>
      <c r="MTH114" s="0"/>
      <c r="MTI114" s="0"/>
      <c r="MTJ114" s="0"/>
      <c r="MTK114" s="0"/>
      <c r="MTL114" s="0"/>
      <c r="MTM114" s="0"/>
      <c r="MTN114" s="0"/>
      <c r="MTO114" s="0"/>
      <c r="MTP114" s="0"/>
      <c r="MTQ114" s="0"/>
      <c r="MTR114" s="0"/>
      <c r="MTS114" s="0"/>
      <c r="MTT114" s="0"/>
      <c r="MTU114" s="0"/>
      <c r="MTV114" s="0"/>
      <c r="MTW114" s="0"/>
      <c r="MTX114" s="0"/>
      <c r="MTY114" s="0"/>
      <c r="MTZ114" s="0"/>
      <c r="MUA114" s="0"/>
      <c r="MUB114" s="0"/>
      <c r="MUC114" s="0"/>
      <c r="MUD114" s="0"/>
      <c r="MUE114" s="0"/>
      <c r="MUF114" s="0"/>
      <c r="MUG114" s="0"/>
      <c r="MUH114" s="0"/>
      <c r="MUI114" s="0"/>
      <c r="MUJ114" s="0"/>
      <c r="MUK114" s="0"/>
      <c r="MUL114" s="0"/>
      <c r="MUM114" s="0"/>
      <c r="MUN114" s="0"/>
      <c r="MUO114" s="0"/>
      <c r="MUP114" s="0"/>
      <c r="MUQ114" s="0"/>
      <c r="MUR114" s="0"/>
      <c r="MUS114" s="0"/>
      <c r="MUT114" s="0"/>
      <c r="MUU114" s="0"/>
      <c r="MUV114" s="0"/>
      <c r="MUW114" s="0"/>
      <c r="MUX114" s="0"/>
      <c r="MUY114" s="0"/>
      <c r="MUZ114" s="0"/>
      <c r="MVA114" s="0"/>
      <c r="MVB114" s="0"/>
      <c r="MVC114" s="0"/>
      <c r="MVD114" s="0"/>
      <c r="MVE114" s="0"/>
      <c r="MVF114" s="0"/>
      <c r="MVG114" s="0"/>
      <c r="MVH114" s="0"/>
      <c r="MVI114" s="0"/>
      <c r="MVJ114" s="0"/>
      <c r="MVK114" s="0"/>
      <c r="MVL114" s="0"/>
      <c r="MVM114" s="0"/>
      <c r="MVN114" s="0"/>
      <c r="MVO114" s="0"/>
      <c r="MVP114" s="0"/>
      <c r="MVQ114" s="0"/>
      <c r="MVR114" s="0"/>
      <c r="MVS114" s="0"/>
      <c r="MVT114" s="0"/>
      <c r="MVU114" s="0"/>
      <c r="MVV114" s="0"/>
      <c r="MVW114" s="0"/>
      <c r="MVX114" s="0"/>
      <c r="MVY114" s="0"/>
      <c r="MVZ114" s="0"/>
      <c r="MWA114" s="0"/>
      <c r="MWB114" s="0"/>
      <c r="MWC114" s="0"/>
      <c r="MWD114" s="0"/>
      <c r="MWE114" s="0"/>
      <c r="MWF114" s="0"/>
      <c r="MWG114" s="0"/>
      <c r="MWH114" s="0"/>
      <c r="MWI114" s="0"/>
      <c r="MWJ114" s="0"/>
      <c r="MWK114" s="0"/>
      <c r="MWL114" s="0"/>
      <c r="MWM114" s="0"/>
      <c r="MWN114" s="0"/>
      <c r="MWO114" s="0"/>
      <c r="MWP114" s="0"/>
      <c r="MWQ114" s="0"/>
      <c r="MWR114" s="0"/>
      <c r="MWS114" s="0"/>
      <c r="MWT114" s="0"/>
      <c r="MWU114" s="0"/>
      <c r="MWV114" s="0"/>
      <c r="MWW114" s="0"/>
      <c r="MWX114" s="0"/>
      <c r="MWY114" s="0"/>
      <c r="MWZ114" s="0"/>
      <c r="MXA114" s="0"/>
      <c r="MXB114" s="0"/>
      <c r="MXC114" s="0"/>
      <c r="MXD114" s="0"/>
      <c r="MXE114" s="0"/>
      <c r="MXF114" s="0"/>
      <c r="MXG114" s="0"/>
      <c r="MXH114" s="0"/>
      <c r="MXI114" s="0"/>
      <c r="MXJ114" s="0"/>
      <c r="MXK114" s="0"/>
      <c r="MXL114" s="0"/>
      <c r="MXM114" s="0"/>
      <c r="MXN114" s="0"/>
      <c r="MXO114" s="0"/>
      <c r="MXP114" s="0"/>
      <c r="MXQ114" s="0"/>
      <c r="MXR114" s="0"/>
      <c r="MXS114" s="0"/>
      <c r="MXT114" s="0"/>
      <c r="MXU114" s="0"/>
      <c r="MXV114" s="0"/>
      <c r="MXW114" s="0"/>
      <c r="MXX114" s="0"/>
      <c r="MXY114" s="0"/>
      <c r="MXZ114" s="0"/>
      <c r="MYA114" s="0"/>
      <c r="MYB114" s="0"/>
      <c r="MYC114" s="0"/>
      <c r="MYD114" s="0"/>
      <c r="MYE114" s="0"/>
      <c r="MYF114" s="0"/>
      <c r="MYG114" s="0"/>
      <c r="MYH114" s="0"/>
      <c r="MYI114" s="0"/>
      <c r="MYJ114" s="0"/>
      <c r="MYK114" s="0"/>
      <c r="MYL114" s="0"/>
      <c r="MYM114" s="0"/>
      <c r="MYN114" s="0"/>
      <c r="MYO114" s="0"/>
      <c r="MYP114" s="0"/>
      <c r="MYQ114" s="0"/>
      <c r="MYR114" s="0"/>
      <c r="MYS114" s="0"/>
      <c r="MYT114" s="0"/>
      <c r="MYU114" s="0"/>
      <c r="MYV114" s="0"/>
      <c r="MYW114" s="0"/>
      <c r="MYX114" s="0"/>
      <c r="MYY114" s="0"/>
      <c r="MYZ114" s="0"/>
      <c r="MZA114" s="0"/>
      <c r="MZB114" s="0"/>
      <c r="MZC114" s="0"/>
      <c r="MZD114" s="0"/>
      <c r="MZE114" s="0"/>
      <c r="MZF114" s="0"/>
      <c r="MZG114" s="0"/>
      <c r="MZH114" s="0"/>
      <c r="MZI114" s="0"/>
      <c r="MZJ114" s="0"/>
      <c r="MZK114" s="0"/>
      <c r="MZL114" s="0"/>
      <c r="MZM114" s="0"/>
      <c r="MZN114" s="0"/>
      <c r="MZO114" s="0"/>
      <c r="MZP114" s="0"/>
      <c r="MZQ114" s="0"/>
      <c r="MZR114" s="0"/>
      <c r="MZS114" s="0"/>
      <c r="MZT114" s="0"/>
      <c r="MZU114" s="0"/>
      <c r="MZV114" s="0"/>
      <c r="MZW114" s="0"/>
      <c r="MZX114" s="0"/>
      <c r="MZY114" s="0"/>
      <c r="MZZ114" s="0"/>
      <c r="NAA114" s="0"/>
      <c r="NAB114" s="0"/>
      <c r="NAC114" s="0"/>
      <c r="NAD114" s="0"/>
      <c r="NAE114" s="0"/>
      <c r="NAF114" s="0"/>
      <c r="NAG114" s="0"/>
      <c r="NAH114" s="0"/>
      <c r="NAI114" s="0"/>
      <c r="NAJ114" s="0"/>
      <c r="NAK114" s="0"/>
      <c r="NAL114" s="0"/>
      <c r="NAM114" s="0"/>
      <c r="NAN114" s="0"/>
      <c r="NAO114" s="0"/>
      <c r="NAP114" s="0"/>
      <c r="NAQ114" s="0"/>
      <c r="NAR114" s="0"/>
      <c r="NAS114" s="0"/>
      <c r="NAT114" s="0"/>
      <c r="NAU114" s="0"/>
      <c r="NAV114" s="0"/>
      <c r="NAW114" s="0"/>
      <c r="NAX114" s="0"/>
      <c r="NAY114" s="0"/>
      <c r="NAZ114" s="0"/>
      <c r="NBA114" s="0"/>
      <c r="NBB114" s="0"/>
      <c r="NBC114" s="0"/>
      <c r="NBD114" s="0"/>
      <c r="NBE114" s="0"/>
      <c r="NBF114" s="0"/>
      <c r="NBG114" s="0"/>
      <c r="NBH114" s="0"/>
      <c r="NBI114" s="0"/>
      <c r="NBJ114" s="0"/>
      <c r="NBK114" s="0"/>
      <c r="NBL114" s="0"/>
      <c r="NBM114" s="0"/>
      <c r="NBN114" s="0"/>
      <c r="NBO114" s="0"/>
      <c r="NBP114" s="0"/>
      <c r="NBQ114" s="0"/>
      <c r="NBR114" s="0"/>
      <c r="NBS114" s="0"/>
      <c r="NBT114" s="0"/>
      <c r="NBU114" s="0"/>
      <c r="NBV114" s="0"/>
      <c r="NBW114" s="0"/>
      <c r="NBX114" s="0"/>
      <c r="NBY114" s="0"/>
      <c r="NBZ114" s="0"/>
      <c r="NCA114" s="0"/>
      <c r="NCB114" s="0"/>
      <c r="NCC114" s="0"/>
      <c r="NCD114" s="0"/>
      <c r="NCE114" s="0"/>
      <c r="NCF114" s="0"/>
      <c r="NCG114" s="0"/>
      <c r="NCH114" s="0"/>
      <c r="NCI114" s="0"/>
      <c r="NCJ114" s="0"/>
      <c r="NCK114" s="0"/>
      <c r="NCL114" s="0"/>
      <c r="NCM114" s="0"/>
      <c r="NCN114" s="0"/>
      <c r="NCO114" s="0"/>
      <c r="NCP114" s="0"/>
      <c r="NCQ114" s="0"/>
      <c r="NCR114" s="0"/>
      <c r="NCS114" s="0"/>
      <c r="NCT114" s="0"/>
      <c r="NCU114" s="0"/>
      <c r="NCV114" s="0"/>
      <c r="NCW114" s="0"/>
      <c r="NCX114" s="0"/>
      <c r="NCY114" s="0"/>
      <c r="NCZ114" s="0"/>
      <c r="NDA114" s="0"/>
      <c r="NDB114" s="0"/>
      <c r="NDC114" s="0"/>
      <c r="NDD114" s="0"/>
      <c r="NDE114" s="0"/>
      <c r="NDF114" s="0"/>
      <c r="NDG114" s="0"/>
      <c r="NDH114" s="0"/>
      <c r="NDI114" s="0"/>
      <c r="NDJ114" s="0"/>
      <c r="NDK114" s="0"/>
      <c r="NDL114" s="0"/>
      <c r="NDM114" s="0"/>
      <c r="NDN114" s="0"/>
      <c r="NDO114" s="0"/>
      <c r="NDP114" s="0"/>
      <c r="NDQ114" s="0"/>
      <c r="NDR114" s="0"/>
      <c r="NDS114" s="0"/>
      <c r="NDT114" s="0"/>
      <c r="NDU114" s="0"/>
      <c r="NDV114" s="0"/>
      <c r="NDW114" s="0"/>
      <c r="NDX114" s="0"/>
      <c r="NDY114" s="0"/>
      <c r="NDZ114" s="0"/>
      <c r="NEA114" s="0"/>
      <c r="NEB114" s="0"/>
      <c r="NEC114" s="0"/>
      <c r="NED114" s="0"/>
      <c r="NEE114" s="0"/>
      <c r="NEF114" s="0"/>
      <c r="NEG114" s="0"/>
      <c r="NEH114" s="0"/>
      <c r="NEI114" s="0"/>
      <c r="NEJ114" s="0"/>
      <c r="NEK114" s="0"/>
      <c r="NEL114" s="0"/>
      <c r="NEM114" s="0"/>
      <c r="NEN114" s="0"/>
      <c r="NEO114" s="0"/>
      <c r="NEP114" s="0"/>
      <c r="NEQ114" s="0"/>
      <c r="NER114" s="0"/>
      <c r="NES114" s="0"/>
      <c r="NET114" s="0"/>
      <c r="NEU114" s="0"/>
      <c r="NEV114" s="0"/>
      <c r="NEW114" s="0"/>
      <c r="NEX114" s="0"/>
      <c r="NEY114" s="0"/>
      <c r="NEZ114" s="0"/>
      <c r="NFA114" s="0"/>
      <c r="NFB114" s="0"/>
      <c r="NFC114" s="0"/>
      <c r="NFD114" s="0"/>
      <c r="NFE114" s="0"/>
      <c r="NFF114" s="0"/>
      <c r="NFG114" s="0"/>
      <c r="NFH114" s="0"/>
      <c r="NFI114" s="0"/>
      <c r="NFJ114" s="0"/>
      <c r="NFK114" s="0"/>
      <c r="NFL114" s="0"/>
      <c r="NFM114" s="0"/>
      <c r="NFN114" s="0"/>
      <c r="NFO114" s="0"/>
      <c r="NFP114" s="0"/>
      <c r="NFQ114" s="0"/>
      <c r="NFR114" s="0"/>
      <c r="NFS114" s="0"/>
      <c r="NFT114" s="0"/>
      <c r="NFU114" s="0"/>
      <c r="NFV114" s="0"/>
      <c r="NFW114" s="0"/>
      <c r="NFX114" s="0"/>
      <c r="NFY114" s="0"/>
      <c r="NFZ114" s="0"/>
      <c r="NGA114" s="0"/>
      <c r="NGB114" s="0"/>
      <c r="NGC114" s="0"/>
      <c r="NGD114" s="0"/>
      <c r="NGE114" s="0"/>
      <c r="NGF114" s="0"/>
      <c r="NGG114" s="0"/>
      <c r="NGH114" s="0"/>
      <c r="NGI114" s="0"/>
      <c r="NGJ114" s="0"/>
      <c r="NGK114" s="0"/>
      <c r="NGL114" s="0"/>
      <c r="NGM114" s="0"/>
      <c r="NGN114" s="0"/>
      <c r="NGO114" s="0"/>
      <c r="NGP114" s="0"/>
      <c r="NGQ114" s="0"/>
      <c r="NGR114" s="0"/>
      <c r="NGS114" s="0"/>
      <c r="NGT114" s="0"/>
      <c r="NGU114" s="0"/>
      <c r="NGV114" s="0"/>
      <c r="NGW114" s="0"/>
      <c r="NGX114" s="0"/>
      <c r="NGY114" s="0"/>
      <c r="NGZ114" s="0"/>
      <c r="NHA114" s="0"/>
      <c r="NHB114" s="0"/>
      <c r="NHC114" s="0"/>
      <c r="NHD114" s="0"/>
      <c r="NHE114" s="0"/>
      <c r="NHF114" s="0"/>
      <c r="NHG114" s="0"/>
      <c r="NHH114" s="0"/>
      <c r="NHI114" s="0"/>
      <c r="NHJ114" s="0"/>
      <c r="NHK114" s="0"/>
      <c r="NHL114" s="0"/>
      <c r="NHM114" s="0"/>
      <c r="NHN114" s="0"/>
      <c r="NHO114" s="0"/>
      <c r="NHP114" s="0"/>
      <c r="NHQ114" s="0"/>
      <c r="NHR114" s="0"/>
      <c r="NHS114" s="0"/>
      <c r="NHT114" s="0"/>
      <c r="NHU114" s="0"/>
      <c r="NHV114" s="0"/>
      <c r="NHW114" s="0"/>
      <c r="NHX114" s="0"/>
      <c r="NHY114" s="0"/>
      <c r="NHZ114" s="0"/>
      <c r="NIA114" s="0"/>
      <c r="NIB114" s="0"/>
      <c r="NIC114" s="0"/>
      <c r="NID114" s="0"/>
      <c r="NIE114" s="0"/>
      <c r="NIF114" s="0"/>
      <c r="NIG114" s="0"/>
      <c r="NIH114" s="0"/>
      <c r="NII114" s="0"/>
      <c r="NIJ114" s="0"/>
      <c r="NIK114" s="0"/>
      <c r="NIL114" s="0"/>
      <c r="NIM114" s="0"/>
      <c r="NIN114" s="0"/>
      <c r="NIO114" s="0"/>
      <c r="NIP114" s="0"/>
      <c r="NIQ114" s="0"/>
      <c r="NIR114" s="0"/>
      <c r="NIS114" s="0"/>
      <c r="NIT114" s="0"/>
      <c r="NIU114" s="0"/>
      <c r="NIV114" s="0"/>
      <c r="NIW114" s="0"/>
      <c r="NIX114" s="0"/>
      <c r="NIY114" s="0"/>
      <c r="NIZ114" s="0"/>
      <c r="NJA114" s="0"/>
      <c r="NJB114" s="0"/>
      <c r="NJC114" s="0"/>
      <c r="NJD114" s="0"/>
      <c r="NJE114" s="0"/>
      <c r="NJF114" s="0"/>
      <c r="NJG114" s="0"/>
      <c r="NJH114" s="0"/>
      <c r="NJI114" s="0"/>
      <c r="NJJ114" s="0"/>
      <c r="NJK114" s="0"/>
      <c r="NJL114" s="0"/>
      <c r="NJM114" s="0"/>
      <c r="NJN114" s="0"/>
      <c r="NJO114" s="0"/>
      <c r="NJP114" s="0"/>
      <c r="NJQ114" s="0"/>
      <c r="NJR114" s="0"/>
      <c r="NJS114" s="0"/>
      <c r="NJT114" s="0"/>
      <c r="NJU114" s="0"/>
      <c r="NJV114" s="0"/>
      <c r="NJW114" s="0"/>
      <c r="NJX114" s="0"/>
      <c r="NJY114" s="0"/>
      <c r="NJZ114" s="0"/>
      <c r="NKA114" s="0"/>
      <c r="NKB114" s="0"/>
      <c r="NKC114" s="0"/>
      <c r="NKD114" s="0"/>
      <c r="NKE114" s="0"/>
      <c r="NKF114" s="0"/>
      <c r="NKG114" s="0"/>
      <c r="NKH114" s="0"/>
      <c r="NKI114" s="0"/>
      <c r="NKJ114" s="0"/>
      <c r="NKK114" s="0"/>
      <c r="NKL114" s="0"/>
      <c r="NKM114" s="0"/>
      <c r="NKN114" s="0"/>
      <c r="NKO114" s="0"/>
      <c r="NKP114" s="0"/>
      <c r="NKQ114" s="0"/>
      <c r="NKR114" s="0"/>
      <c r="NKS114" s="0"/>
      <c r="NKT114" s="0"/>
      <c r="NKU114" s="0"/>
      <c r="NKV114" s="0"/>
      <c r="NKW114" s="0"/>
      <c r="NKX114" s="0"/>
      <c r="NKY114" s="0"/>
      <c r="NKZ114" s="0"/>
      <c r="NLA114" s="0"/>
      <c r="NLB114" s="0"/>
      <c r="NLC114" s="0"/>
      <c r="NLD114" s="0"/>
      <c r="NLE114" s="0"/>
      <c r="NLF114" s="0"/>
      <c r="NLG114" s="0"/>
      <c r="NLH114" s="0"/>
      <c r="NLI114" s="0"/>
      <c r="NLJ114" s="0"/>
      <c r="NLK114" s="0"/>
      <c r="NLL114" s="0"/>
      <c r="NLM114" s="0"/>
      <c r="NLN114" s="0"/>
      <c r="NLO114" s="0"/>
      <c r="NLP114" s="0"/>
      <c r="NLQ114" s="0"/>
      <c r="NLR114" s="0"/>
      <c r="NLS114" s="0"/>
      <c r="NLT114" s="0"/>
      <c r="NLU114" s="0"/>
      <c r="NLV114" s="0"/>
      <c r="NLW114" s="0"/>
      <c r="NLX114" s="0"/>
      <c r="NLY114" s="0"/>
      <c r="NLZ114" s="0"/>
      <c r="NMA114" s="0"/>
      <c r="NMB114" s="0"/>
      <c r="NMC114" s="0"/>
      <c r="NMD114" s="0"/>
      <c r="NME114" s="0"/>
      <c r="NMF114" s="0"/>
      <c r="NMG114" s="0"/>
      <c r="NMH114" s="0"/>
      <c r="NMI114" s="0"/>
      <c r="NMJ114" s="0"/>
      <c r="NMK114" s="0"/>
      <c r="NML114" s="0"/>
      <c r="NMM114" s="0"/>
      <c r="NMN114" s="0"/>
      <c r="NMO114" s="0"/>
      <c r="NMP114" s="0"/>
      <c r="NMQ114" s="0"/>
      <c r="NMR114" s="0"/>
      <c r="NMS114" s="0"/>
      <c r="NMT114" s="0"/>
      <c r="NMU114" s="0"/>
      <c r="NMV114" s="0"/>
      <c r="NMW114" s="0"/>
      <c r="NMX114" s="0"/>
      <c r="NMY114" s="0"/>
      <c r="NMZ114" s="0"/>
      <c r="NNA114" s="0"/>
      <c r="NNB114" s="0"/>
      <c r="NNC114" s="0"/>
      <c r="NND114" s="0"/>
      <c r="NNE114" s="0"/>
      <c r="NNF114" s="0"/>
      <c r="NNG114" s="0"/>
      <c r="NNH114" s="0"/>
      <c r="NNI114" s="0"/>
      <c r="NNJ114" s="0"/>
      <c r="NNK114" s="0"/>
      <c r="NNL114" s="0"/>
      <c r="NNM114" s="0"/>
      <c r="NNN114" s="0"/>
      <c r="NNO114" s="0"/>
      <c r="NNP114" s="0"/>
      <c r="NNQ114" s="0"/>
      <c r="NNR114" s="0"/>
      <c r="NNS114" s="0"/>
      <c r="NNT114" s="0"/>
      <c r="NNU114" s="0"/>
      <c r="NNV114" s="0"/>
      <c r="NNW114" s="0"/>
      <c r="NNX114" s="0"/>
      <c r="NNY114" s="0"/>
      <c r="NNZ114" s="0"/>
      <c r="NOA114" s="0"/>
      <c r="NOB114" s="0"/>
      <c r="NOC114" s="0"/>
      <c r="NOD114" s="0"/>
      <c r="NOE114" s="0"/>
      <c r="NOF114" s="0"/>
      <c r="NOG114" s="0"/>
      <c r="NOH114" s="0"/>
      <c r="NOI114" s="0"/>
      <c r="NOJ114" s="0"/>
      <c r="NOK114" s="0"/>
      <c r="NOL114" s="0"/>
      <c r="NOM114" s="0"/>
      <c r="NON114" s="0"/>
      <c r="NOO114" s="0"/>
      <c r="NOP114" s="0"/>
      <c r="NOQ114" s="0"/>
      <c r="NOR114" s="0"/>
      <c r="NOS114" s="0"/>
      <c r="NOT114" s="0"/>
      <c r="NOU114" s="0"/>
      <c r="NOV114" s="0"/>
      <c r="NOW114" s="0"/>
      <c r="NOX114" s="0"/>
      <c r="NOY114" s="0"/>
      <c r="NOZ114" s="0"/>
      <c r="NPA114" s="0"/>
      <c r="NPB114" s="0"/>
      <c r="NPC114" s="0"/>
      <c r="NPD114" s="0"/>
      <c r="NPE114" s="0"/>
      <c r="NPF114" s="0"/>
      <c r="NPG114" s="0"/>
      <c r="NPH114" s="0"/>
      <c r="NPI114" s="0"/>
      <c r="NPJ114" s="0"/>
      <c r="NPK114" s="0"/>
      <c r="NPL114" s="0"/>
      <c r="NPM114" s="0"/>
      <c r="NPN114" s="0"/>
      <c r="NPO114" s="0"/>
      <c r="NPP114" s="0"/>
      <c r="NPQ114" s="0"/>
      <c r="NPR114" s="0"/>
      <c r="NPS114" s="0"/>
      <c r="NPT114" s="0"/>
      <c r="NPU114" s="0"/>
      <c r="NPV114" s="0"/>
      <c r="NPW114" s="0"/>
      <c r="NPX114" s="0"/>
      <c r="NPY114" s="0"/>
      <c r="NPZ114" s="0"/>
      <c r="NQA114" s="0"/>
      <c r="NQB114" s="0"/>
      <c r="NQC114" s="0"/>
      <c r="NQD114" s="0"/>
      <c r="NQE114" s="0"/>
      <c r="NQF114" s="0"/>
      <c r="NQG114" s="0"/>
      <c r="NQH114" s="0"/>
      <c r="NQI114" s="0"/>
      <c r="NQJ114" s="0"/>
      <c r="NQK114" s="0"/>
      <c r="NQL114" s="0"/>
      <c r="NQM114" s="0"/>
      <c r="NQN114" s="0"/>
      <c r="NQO114" s="0"/>
      <c r="NQP114" s="0"/>
      <c r="NQQ114" s="0"/>
      <c r="NQR114" s="0"/>
      <c r="NQS114" s="0"/>
      <c r="NQT114" s="0"/>
      <c r="NQU114" s="0"/>
      <c r="NQV114" s="0"/>
      <c r="NQW114" s="0"/>
      <c r="NQX114" s="0"/>
      <c r="NQY114" s="0"/>
      <c r="NQZ114" s="0"/>
      <c r="NRA114" s="0"/>
      <c r="NRB114" s="0"/>
      <c r="NRC114" s="0"/>
      <c r="NRD114" s="0"/>
      <c r="NRE114" s="0"/>
      <c r="NRF114" s="0"/>
      <c r="NRG114" s="0"/>
      <c r="NRH114" s="0"/>
      <c r="NRI114" s="0"/>
      <c r="NRJ114" s="0"/>
      <c r="NRK114" s="0"/>
      <c r="NRL114" s="0"/>
      <c r="NRM114" s="0"/>
      <c r="NRN114" s="0"/>
      <c r="NRO114" s="0"/>
      <c r="NRP114" s="0"/>
      <c r="NRQ114" s="0"/>
      <c r="NRR114" s="0"/>
      <c r="NRS114" s="0"/>
      <c r="NRT114" s="0"/>
      <c r="NRU114" s="0"/>
      <c r="NRV114" s="0"/>
      <c r="NRW114" s="0"/>
      <c r="NRX114" s="0"/>
      <c r="NRY114" s="0"/>
      <c r="NRZ114" s="0"/>
      <c r="NSA114" s="0"/>
      <c r="NSB114" s="0"/>
      <c r="NSC114" s="0"/>
      <c r="NSD114" s="0"/>
      <c r="NSE114" s="0"/>
      <c r="NSF114" s="0"/>
      <c r="NSG114" s="0"/>
      <c r="NSH114" s="0"/>
      <c r="NSI114" s="0"/>
      <c r="NSJ114" s="0"/>
      <c r="NSK114" s="0"/>
      <c r="NSL114" s="0"/>
      <c r="NSM114" s="0"/>
      <c r="NSN114" s="0"/>
      <c r="NSO114" s="0"/>
      <c r="NSP114" s="0"/>
      <c r="NSQ114" s="0"/>
      <c r="NSR114" s="0"/>
      <c r="NSS114" s="0"/>
      <c r="NST114" s="0"/>
      <c r="NSU114" s="0"/>
      <c r="NSV114" s="0"/>
      <c r="NSW114" s="0"/>
      <c r="NSX114" s="0"/>
      <c r="NSY114" s="0"/>
      <c r="NSZ114" s="0"/>
      <c r="NTA114" s="0"/>
      <c r="NTB114" s="0"/>
      <c r="NTC114" s="0"/>
      <c r="NTD114" s="0"/>
      <c r="NTE114" s="0"/>
      <c r="NTF114" s="0"/>
      <c r="NTG114" s="0"/>
      <c r="NTH114" s="0"/>
      <c r="NTI114" s="0"/>
      <c r="NTJ114" s="0"/>
      <c r="NTK114" s="0"/>
      <c r="NTL114" s="0"/>
      <c r="NTM114" s="0"/>
      <c r="NTN114" s="0"/>
      <c r="NTO114" s="0"/>
      <c r="NTP114" s="0"/>
      <c r="NTQ114" s="0"/>
      <c r="NTR114" s="0"/>
      <c r="NTS114" s="0"/>
      <c r="NTT114" s="0"/>
      <c r="NTU114" s="0"/>
      <c r="NTV114" s="0"/>
      <c r="NTW114" s="0"/>
      <c r="NTX114" s="0"/>
      <c r="NTY114" s="0"/>
      <c r="NTZ114" s="0"/>
      <c r="NUA114" s="0"/>
      <c r="NUB114" s="0"/>
      <c r="NUC114" s="0"/>
      <c r="NUD114" s="0"/>
      <c r="NUE114" s="0"/>
      <c r="NUF114" s="0"/>
      <c r="NUG114" s="0"/>
      <c r="NUH114" s="0"/>
      <c r="NUI114" s="0"/>
      <c r="NUJ114" s="0"/>
      <c r="NUK114" s="0"/>
      <c r="NUL114" s="0"/>
      <c r="NUM114" s="0"/>
      <c r="NUN114" s="0"/>
      <c r="NUO114" s="0"/>
      <c r="NUP114" s="0"/>
      <c r="NUQ114" s="0"/>
      <c r="NUR114" s="0"/>
      <c r="NUS114" s="0"/>
      <c r="NUT114" s="0"/>
      <c r="NUU114" s="0"/>
      <c r="NUV114" s="0"/>
      <c r="NUW114" s="0"/>
      <c r="NUX114" s="0"/>
      <c r="NUY114" s="0"/>
      <c r="NUZ114" s="0"/>
      <c r="NVA114" s="0"/>
      <c r="NVB114" s="0"/>
      <c r="NVC114" s="0"/>
      <c r="NVD114" s="0"/>
      <c r="NVE114" s="0"/>
      <c r="NVF114" s="0"/>
      <c r="NVG114" s="0"/>
      <c r="NVH114" s="0"/>
      <c r="NVI114" s="0"/>
      <c r="NVJ114" s="0"/>
      <c r="NVK114" s="0"/>
      <c r="NVL114" s="0"/>
      <c r="NVM114" s="0"/>
      <c r="NVN114" s="0"/>
      <c r="NVO114" s="0"/>
      <c r="NVP114" s="0"/>
      <c r="NVQ114" s="0"/>
      <c r="NVR114" s="0"/>
      <c r="NVS114" s="0"/>
      <c r="NVT114" s="0"/>
      <c r="NVU114" s="0"/>
      <c r="NVV114" s="0"/>
      <c r="NVW114" s="0"/>
      <c r="NVX114" s="0"/>
      <c r="NVY114" s="0"/>
      <c r="NVZ114" s="0"/>
      <c r="NWA114" s="0"/>
      <c r="NWB114" s="0"/>
      <c r="NWC114" s="0"/>
      <c r="NWD114" s="0"/>
      <c r="NWE114" s="0"/>
      <c r="NWF114" s="0"/>
      <c r="NWG114" s="0"/>
      <c r="NWH114" s="0"/>
      <c r="NWI114" s="0"/>
      <c r="NWJ114" s="0"/>
      <c r="NWK114" s="0"/>
      <c r="NWL114" s="0"/>
      <c r="NWM114" s="0"/>
      <c r="NWN114" s="0"/>
      <c r="NWO114" s="0"/>
      <c r="NWP114" s="0"/>
      <c r="NWQ114" s="0"/>
      <c r="NWR114" s="0"/>
      <c r="NWS114" s="0"/>
      <c r="NWT114" s="0"/>
      <c r="NWU114" s="0"/>
      <c r="NWV114" s="0"/>
      <c r="NWW114" s="0"/>
      <c r="NWX114" s="0"/>
      <c r="NWY114" s="0"/>
      <c r="NWZ114" s="0"/>
      <c r="NXA114" s="0"/>
      <c r="NXB114" s="0"/>
      <c r="NXC114" s="0"/>
      <c r="NXD114" s="0"/>
      <c r="NXE114" s="0"/>
      <c r="NXF114" s="0"/>
      <c r="NXG114" s="0"/>
      <c r="NXH114" s="0"/>
      <c r="NXI114" s="0"/>
      <c r="NXJ114" s="0"/>
      <c r="NXK114" s="0"/>
      <c r="NXL114" s="0"/>
      <c r="NXM114" s="0"/>
      <c r="NXN114" s="0"/>
      <c r="NXO114" s="0"/>
      <c r="NXP114" s="0"/>
      <c r="NXQ114" s="0"/>
      <c r="NXR114" s="0"/>
      <c r="NXS114" s="0"/>
      <c r="NXT114" s="0"/>
      <c r="NXU114" s="0"/>
      <c r="NXV114" s="0"/>
      <c r="NXW114" s="0"/>
      <c r="NXX114" s="0"/>
      <c r="NXY114" s="0"/>
      <c r="NXZ114" s="0"/>
      <c r="NYA114" s="0"/>
      <c r="NYB114" s="0"/>
      <c r="NYC114" s="0"/>
      <c r="NYD114" s="0"/>
      <c r="NYE114" s="0"/>
      <c r="NYF114" s="0"/>
      <c r="NYG114" s="0"/>
      <c r="NYH114" s="0"/>
      <c r="NYI114" s="0"/>
      <c r="NYJ114" s="0"/>
      <c r="NYK114" s="0"/>
      <c r="NYL114" s="0"/>
      <c r="NYM114" s="0"/>
      <c r="NYN114" s="0"/>
      <c r="NYO114" s="0"/>
      <c r="NYP114" s="0"/>
      <c r="NYQ114" s="0"/>
      <c r="NYR114" s="0"/>
      <c r="NYS114" s="0"/>
      <c r="NYT114" s="0"/>
      <c r="NYU114" s="0"/>
      <c r="NYV114" s="0"/>
      <c r="NYW114" s="0"/>
      <c r="NYX114" s="0"/>
      <c r="NYY114" s="0"/>
      <c r="NYZ114" s="0"/>
      <c r="NZA114" s="0"/>
      <c r="NZB114" s="0"/>
      <c r="NZC114" s="0"/>
      <c r="NZD114" s="0"/>
      <c r="NZE114" s="0"/>
      <c r="NZF114" s="0"/>
      <c r="NZG114" s="0"/>
      <c r="NZH114" s="0"/>
      <c r="NZI114" s="0"/>
      <c r="NZJ114" s="0"/>
      <c r="NZK114" s="0"/>
      <c r="NZL114" s="0"/>
      <c r="NZM114" s="0"/>
      <c r="NZN114" s="0"/>
      <c r="NZO114" s="0"/>
      <c r="NZP114" s="0"/>
      <c r="NZQ114" s="0"/>
      <c r="NZR114" s="0"/>
      <c r="NZS114" s="0"/>
      <c r="NZT114" s="0"/>
      <c r="NZU114" s="0"/>
      <c r="NZV114" s="0"/>
      <c r="NZW114" s="0"/>
      <c r="NZX114" s="0"/>
      <c r="NZY114" s="0"/>
      <c r="NZZ114" s="0"/>
      <c r="OAA114" s="0"/>
      <c r="OAB114" s="0"/>
      <c r="OAC114" s="0"/>
      <c r="OAD114" s="0"/>
      <c r="OAE114" s="0"/>
      <c r="OAF114" s="0"/>
      <c r="OAG114" s="0"/>
      <c r="OAH114" s="0"/>
      <c r="OAI114" s="0"/>
      <c r="OAJ114" s="0"/>
      <c r="OAK114" s="0"/>
      <c r="OAL114" s="0"/>
      <c r="OAM114" s="0"/>
      <c r="OAN114" s="0"/>
      <c r="OAO114" s="0"/>
      <c r="OAP114" s="0"/>
      <c r="OAQ114" s="0"/>
      <c r="OAR114" s="0"/>
      <c r="OAS114" s="0"/>
      <c r="OAT114" s="0"/>
      <c r="OAU114" s="0"/>
      <c r="OAV114" s="0"/>
      <c r="OAW114" s="0"/>
      <c r="OAX114" s="0"/>
      <c r="OAY114" s="0"/>
      <c r="OAZ114" s="0"/>
      <c r="OBA114" s="0"/>
      <c r="OBB114" s="0"/>
      <c r="OBC114" s="0"/>
      <c r="OBD114" s="0"/>
      <c r="OBE114" s="0"/>
      <c r="OBF114" s="0"/>
      <c r="OBG114" s="0"/>
      <c r="OBH114" s="0"/>
      <c r="OBI114" s="0"/>
      <c r="OBJ114" s="0"/>
      <c r="OBK114" s="0"/>
      <c r="OBL114" s="0"/>
      <c r="OBM114" s="0"/>
      <c r="OBN114" s="0"/>
      <c r="OBO114" s="0"/>
      <c r="OBP114" s="0"/>
      <c r="OBQ114" s="0"/>
      <c r="OBR114" s="0"/>
      <c r="OBS114" s="0"/>
      <c r="OBT114" s="0"/>
      <c r="OBU114" s="0"/>
      <c r="OBV114" s="0"/>
      <c r="OBW114" s="0"/>
      <c r="OBX114" s="0"/>
      <c r="OBY114" s="0"/>
      <c r="OBZ114" s="0"/>
      <c r="OCA114" s="0"/>
      <c r="OCB114" s="0"/>
      <c r="OCC114" s="0"/>
      <c r="OCD114" s="0"/>
      <c r="OCE114" s="0"/>
      <c r="OCF114" s="0"/>
      <c r="OCG114" s="0"/>
      <c r="OCH114" s="0"/>
      <c r="OCI114" s="0"/>
      <c r="OCJ114" s="0"/>
      <c r="OCK114" s="0"/>
      <c r="OCL114" s="0"/>
      <c r="OCM114" s="0"/>
      <c r="OCN114" s="0"/>
      <c r="OCO114" s="0"/>
      <c r="OCP114" s="0"/>
      <c r="OCQ114" s="0"/>
      <c r="OCR114" s="0"/>
      <c r="OCS114" s="0"/>
      <c r="OCT114" s="0"/>
      <c r="OCU114" s="0"/>
      <c r="OCV114" s="0"/>
      <c r="OCW114" s="0"/>
      <c r="OCX114" s="0"/>
      <c r="OCY114" s="0"/>
      <c r="OCZ114" s="0"/>
      <c r="ODA114" s="0"/>
      <c r="ODB114" s="0"/>
      <c r="ODC114" s="0"/>
      <c r="ODD114" s="0"/>
      <c r="ODE114" s="0"/>
      <c r="ODF114" s="0"/>
      <c r="ODG114" s="0"/>
      <c r="ODH114" s="0"/>
      <c r="ODI114" s="0"/>
      <c r="ODJ114" s="0"/>
      <c r="ODK114" s="0"/>
      <c r="ODL114" s="0"/>
      <c r="ODM114" s="0"/>
      <c r="ODN114" s="0"/>
      <c r="ODO114" s="0"/>
      <c r="ODP114" s="0"/>
      <c r="ODQ114" s="0"/>
      <c r="ODR114" s="0"/>
      <c r="ODS114" s="0"/>
      <c r="ODT114" s="0"/>
      <c r="ODU114" s="0"/>
      <c r="ODV114" s="0"/>
      <c r="ODW114" s="0"/>
      <c r="ODX114" s="0"/>
      <c r="ODY114" s="0"/>
      <c r="ODZ114" s="0"/>
      <c r="OEA114" s="0"/>
      <c r="OEB114" s="0"/>
      <c r="OEC114" s="0"/>
      <c r="OED114" s="0"/>
      <c r="OEE114" s="0"/>
      <c r="OEF114" s="0"/>
      <c r="OEG114" s="0"/>
      <c r="OEH114" s="0"/>
      <c r="OEI114" s="0"/>
      <c r="OEJ114" s="0"/>
      <c r="OEK114" s="0"/>
      <c r="OEL114" s="0"/>
      <c r="OEM114" s="0"/>
      <c r="OEN114" s="0"/>
      <c r="OEO114" s="0"/>
      <c r="OEP114" s="0"/>
      <c r="OEQ114" s="0"/>
      <c r="OER114" s="0"/>
      <c r="OES114" s="0"/>
      <c r="OET114" s="0"/>
      <c r="OEU114" s="0"/>
      <c r="OEV114" s="0"/>
      <c r="OEW114" s="0"/>
      <c r="OEX114" s="0"/>
      <c r="OEY114" s="0"/>
      <c r="OEZ114" s="0"/>
      <c r="OFA114" s="0"/>
      <c r="OFB114" s="0"/>
      <c r="OFC114" s="0"/>
      <c r="OFD114" s="0"/>
      <c r="OFE114" s="0"/>
      <c r="OFF114" s="0"/>
      <c r="OFG114" s="0"/>
      <c r="OFH114" s="0"/>
      <c r="OFI114" s="0"/>
      <c r="OFJ114" s="0"/>
      <c r="OFK114" s="0"/>
      <c r="OFL114" s="0"/>
      <c r="OFM114" s="0"/>
      <c r="OFN114" s="0"/>
      <c r="OFO114" s="0"/>
      <c r="OFP114" s="0"/>
      <c r="OFQ114" s="0"/>
      <c r="OFR114" s="0"/>
      <c r="OFS114" s="0"/>
      <c r="OFT114" s="0"/>
      <c r="OFU114" s="0"/>
      <c r="OFV114" s="0"/>
      <c r="OFW114" s="0"/>
      <c r="OFX114" s="0"/>
      <c r="OFY114" s="0"/>
      <c r="OFZ114" s="0"/>
      <c r="OGA114" s="0"/>
      <c r="OGB114" s="0"/>
      <c r="OGC114" s="0"/>
      <c r="OGD114" s="0"/>
      <c r="OGE114" s="0"/>
      <c r="OGF114" s="0"/>
      <c r="OGG114" s="0"/>
      <c r="OGH114" s="0"/>
      <c r="OGI114" s="0"/>
      <c r="OGJ114" s="0"/>
      <c r="OGK114" s="0"/>
      <c r="OGL114" s="0"/>
      <c r="OGM114" s="0"/>
      <c r="OGN114" s="0"/>
      <c r="OGO114" s="0"/>
      <c r="OGP114" s="0"/>
      <c r="OGQ114" s="0"/>
      <c r="OGR114" s="0"/>
      <c r="OGS114" s="0"/>
      <c r="OGT114" s="0"/>
      <c r="OGU114" s="0"/>
      <c r="OGV114" s="0"/>
      <c r="OGW114" s="0"/>
      <c r="OGX114" s="0"/>
      <c r="OGY114" s="0"/>
      <c r="OGZ114" s="0"/>
      <c r="OHA114" s="0"/>
      <c r="OHB114" s="0"/>
      <c r="OHC114" s="0"/>
      <c r="OHD114" s="0"/>
      <c r="OHE114" s="0"/>
      <c r="OHF114" s="0"/>
      <c r="OHG114" s="0"/>
      <c r="OHH114" s="0"/>
      <c r="OHI114" s="0"/>
      <c r="OHJ114" s="0"/>
      <c r="OHK114" s="0"/>
      <c r="OHL114" s="0"/>
      <c r="OHM114" s="0"/>
      <c r="OHN114" s="0"/>
      <c r="OHO114" s="0"/>
      <c r="OHP114" s="0"/>
      <c r="OHQ114" s="0"/>
      <c r="OHR114" s="0"/>
      <c r="OHS114" s="0"/>
      <c r="OHT114" s="0"/>
      <c r="OHU114" s="0"/>
      <c r="OHV114" s="0"/>
      <c r="OHW114" s="0"/>
      <c r="OHX114" s="0"/>
      <c r="OHY114" s="0"/>
      <c r="OHZ114" s="0"/>
      <c r="OIA114" s="0"/>
      <c r="OIB114" s="0"/>
      <c r="OIC114" s="0"/>
      <c r="OID114" s="0"/>
      <c r="OIE114" s="0"/>
      <c r="OIF114" s="0"/>
      <c r="OIG114" s="0"/>
      <c r="OIH114" s="0"/>
      <c r="OII114" s="0"/>
      <c r="OIJ114" s="0"/>
      <c r="OIK114" s="0"/>
      <c r="OIL114" s="0"/>
      <c r="OIM114" s="0"/>
      <c r="OIN114" s="0"/>
      <c r="OIO114" s="0"/>
      <c r="OIP114" s="0"/>
      <c r="OIQ114" s="0"/>
      <c r="OIR114" s="0"/>
      <c r="OIS114" s="0"/>
      <c r="OIT114" s="0"/>
      <c r="OIU114" s="0"/>
      <c r="OIV114" s="0"/>
      <c r="OIW114" s="0"/>
      <c r="OIX114" s="0"/>
      <c r="OIY114" s="0"/>
      <c r="OIZ114" s="0"/>
      <c r="OJA114" s="0"/>
      <c r="OJB114" s="0"/>
      <c r="OJC114" s="0"/>
      <c r="OJD114" s="0"/>
      <c r="OJE114" s="0"/>
      <c r="OJF114" s="0"/>
      <c r="OJG114" s="0"/>
      <c r="OJH114" s="0"/>
      <c r="OJI114" s="0"/>
      <c r="OJJ114" s="0"/>
      <c r="OJK114" s="0"/>
      <c r="OJL114" s="0"/>
      <c r="OJM114" s="0"/>
      <c r="OJN114" s="0"/>
      <c r="OJO114" s="0"/>
      <c r="OJP114" s="0"/>
      <c r="OJQ114" s="0"/>
      <c r="OJR114" s="0"/>
      <c r="OJS114" s="0"/>
      <c r="OJT114" s="0"/>
      <c r="OJU114" s="0"/>
      <c r="OJV114" s="0"/>
      <c r="OJW114" s="0"/>
      <c r="OJX114" s="0"/>
      <c r="OJY114" s="0"/>
      <c r="OJZ114" s="0"/>
      <c r="OKA114" s="0"/>
      <c r="OKB114" s="0"/>
      <c r="OKC114" s="0"/>
      <c r="OKD114" s="0"/>
      <c r="OKE114" s="0"/>
      <c r="OKF114" s="0"/>
      <c r="OKG114" s="0"/>
      <c r="OKH114" s="0"/>
      <c r="OKI114" s="0"/>
      <c r="OKJ114" s="0"/>
      <c r="OKK114" s="0"/>
      <c r="OKL114" s="0"/>
      <c r="OKM114" s="0"/>
      <c r="OKN114" s="0"/>
      <c r="OKO114" s="0"/>
      <c r="OKP114" s="0"/>
      <c r="OKQ114" s="0"/>
      <c r="OKR114" s="0"/>
      <c r="OKS114" s="0"/>
      <c r="OKT114" s="0"/>
      <c r="OKU114" s="0"/>
      <c r="OKV114" s="0"/>
      <c r="OKW114" s="0"/>
      <c r="OKX114" s="0"/>
      <c r="OKY114" s="0"/>
      <c r="OKZ114" s="0"/>
      <c r="OLA114" s="0"/>
      <c r="OLB114" s="0"/>
      <c r="OLC114" s="0"/>
      <c r="OLD114" s="0"/>
      <c r="OLE114" s="0"/>
      <c r="OLF114" s="0"/>
      <c r="OLG114" s="0"/>
      <c r="OLH114" s="0"/>
      <c r="OLI114" s="0"/>
      <c r="OLJ114" s="0"/>
      <c r="OLK114" s="0"/>
      <c r="OLL114" s="0"/>
      <c r="OLM114" s="0"/>
      <c r="OLN114" s="0"/>
      <c r="OLO114" s="0"/>
      <c r="OLP114" s="0"/>
      <c r="OLQ114" s="0"/>
      <c r="OLR114" s="0"/>
      <c r="OLS114" s="0"/>
      <c r="OLT114" s="0"/>
      <c r="OLU114" s="0"/>
      <c r="OLV114" s="0"/>
      <c r="OLW114" s="0"/>
      <c r="OLX114" s="0"/>
      <c r="OLY114" s="0"/>
      <c r="OLZ114" s="0"/>
      <c r="OMA114" s="0"/>
      <c r="OMB114" s="0"/>
      <c r="OMC114" s="0"/>
      <c r="OMD114" s="0"/>
      <c r="OME114" s="0"/>
      <c r="OMF114" s="0"/>
      <c r="OMG114" s="0"/>
      <c r="OMH114" s="0"/>
      <c r="OMI114" s="0"/>
      <c r="OMJ114" s="0"/>
      <c r="OMK114" s="0"/>
      <c r="OML114" s="0"/>
      <c r="OMM114" s="0"/>
      <c r="OMN114" s="0"/>
      <c r="OMO114" s="0"/>
      <c r="OMP114" s="0"/>
      <c r="OMQ114" s="0"/>
      <c r="OMR114" s="0"/>
      <c r="OMS114" s="0"/>
      <c r="OMT114" s="0"/>
      <c r="OMU114" s="0"/>
      <c r="OMV114" s="0"/>
      <c r="OMW114" s="0"/>
      <c r="OMX114" s="0"/>
      <c r="OMY114" s="0"/>
      <c r="OMZ114" s="0"/>
      <c r="ONA114" s="0"/>
      <c r="ONB114" s="0"/>
      <c r="ONC114" s="0"/>
      <c r="OND114" s="0"/>
      <c r="ONE114" s="0"/>
      <c r="ONF114" s="0"/>
      <c r="ONG114" s="0"/>
      <c r="ONH114" s="0"/>
      <c r="ONI114" s="0"/>
      <c r="ONJ114" s="0"/>
      <c r="ONK114" s="0"/>
      <c r="ONL114" s="0"/>
      <c r="ONM114" s="0"/>
      <c r="ONN114" s="0"/>
      <c r="ONO114" s="0"/>
      <c r="ONP114" s="0"/>
      <c r="ONQ114" s="0"/>
      <c r="ONR114" s="0"/>
      <c r="ONS114" s="0"/>
      <c r="ONT114" s="0"/>
      <c r="ONU114" s="0"/>
      <c r="ONV114" s="0"/>
      <c r="ONW114" s="0"/>
      <c r="ONX114" s="0"/>
      <c r="ONY114" s="0"/>
      <c r="ONZ114" s="0"/>
      <c r="OOA114" s="0"/>
      <c r="OOB114" s="0"/>
      <c r="OOC114" s="0"/>
      <c r="OOD114" s="0"/>
      <c r="OOE114" s="0"/>
      <c r="OOF114" s="0"/>
      <c r="OOG114" s="0"/>
      <c r="OOH114" s="0"/>
      <c r="OOI114" s="0"/>
      <c r="OOJ114" s="0"/>
      <c r="OOK114" s="0"/>
      <c r="OOL114" s="0"/>
      <c r="OOM114" s="0"/>
      <c r="OON114" s="0"/>
      <c r="OOO114" s="0"/>
      <c r="OOP114" s="0"/>
      <c r="OOQ114" s="0"/>
      <c r="OOR114" s="0"/>
      <c r="OOS114" s="0"/>
      <c r="OOT114" s="0"/>
      <c r="OOU114" s="0"/>
      <c r="OOV114" s="0"/>
      <c r="OOW114" s="0"/>
      <c r="OOX114" s="0"/>
      <c r="OOY114" s="0"/>
      <c r="OOZ114" s="0"/>
      <c r="OPA114" s="0"/>
      <c r="OPB114" s="0"/>
      <c r="OPC114" s="0"/>
      <c r="OPD114" s="0"/>
      <c r="OPE114" s="0"/>
      <c r="OPF114" s="0"/>
      <c r="OPG114" s="0"/>
      <c r="OPH114" s="0"/>
      <c r="OPI114" s="0"/>
      <c r="OPJ114" s="0"/>
      <c r="OPK114" s="0"/>
      <c r="OPL114" s="0"/>
      <c r="OPM114" s="0"/>
      <c r="OPN114" s="0"/>
      <c r="OPO114" s="0"/>
      <c r="OPP114" s="0"/>
      <c r="OPQ114" s="0"/>
      <c r="OPR114" s="0"/>
      <c r="OPS114" s="0"/>
      <c r="OPT114" s="0"/>
      <c r="OPU114" s="0"/>
      <c r="OPV114" s="0"/>
      <c r="OPW114" s="0"/>
      <c r="OPX114" s="0"/>
      <c r="OPY114" s="0"/>
      <c r="OPZ114" s="0"/>
      <c r="OQA114" s="0"/>
      <c r="OQB114" s="0"/>
      <c r="OQC114" s="0"/>
      <c r="OQD114" s="0"/>
      <c r="OQE114" s="0"/>
      <c r="OQF114" s="0"/>
      <c r="OQG114" s="0"/>
      <c r="OQH114" s="0"/>
      <c r="OQI114" s="0"/>
      <c r="OQJ114" s="0"/>
      <c r="OQK114" s="0"/>
      <c r="OQL114" s="0"/>
      <c r="OQM114" s="0"/>
      <c r="OQN114" s="0"/>
      <c r="OQO114" s="0"/>
      <c r="OQP114" s="0"/>
      <c r="OQQ114" s="0"/>
      <c r="OQR114" s="0"/>
      <c r="OQS114" s="0"/>
      <c r="OQT114" s="0"/>
      <c r="OQU114" s="0"/>
      <c r="OQV114" s="0"/>
      <c r="OQW114" s="0"/>
      <c r="OQX114" s="0"/>
      <c r="OQY114" s="0"/>
      <c r="OQZ114" s="0"/>
      <c r="ORA114" s="0"/>
      <c r="ORB114" s="0"/>
      <c r="ORC114" s="0"/>
      <c r="ORD114" s="0"/>
      <c r="ORE114" s="0"/>
      <c r="ORF114" s="0"/>
      <c r="ORG114" s="0"/>
      <c r="ORH114" s="0"/>
      <c r="ORI114" s="0"/>
      <c r="ORJ114" s="0"/>
      <c r="ORK114" s="0"/>
      <c r="ORL114" s="0"/>
      <c r="ORM114" s="0"/>
      <c r="ORN114" s="0"/>
      <c r="ORO114" s="0"/>
      <c r="ORP114" s="0"/>
      <c r="ORQ114" s="0"/>
      <c r="ORR114" s="0"/>
      <c r="ORS114" s="0"/>
      <c r="ORT114" s="0"/>
      <c r="ORU114" s="0"/>
      <c r="ORV114" s="0"/>
      <c r="ORW114" s="0"/>
      <c r="ORX114" s="0"/>
      <c r="ORY114" s="0"/>
      <c r="ORZ114" s="0"/>
      <c r="OSA114" s="0"/>
      <c r="OSB114" s="0"/>
      <c r="OSC114" s="0"/>
      <c r="OSD114" s="0"/>
      <c r="OSE114" s="0"/>
      <c r="OSF114" s="0"/>
      <c r="OSG114" s="0"/>
      <c r="OSH114" s="0"/>
      <c r="OSI114" s="0"/>
      <c r="OSJ114" s="0"/>
      <c r="OSK114" s="0"/>
      <c r="OSL114" s="0"/>
      <c r="OSM114" s="0"/>
      <c r="OSN114" s="0"/>
      <c r="OSO114" s="0"/>
      <c r="OSP114" s="0"/>
      <c r="OSQ114" s="0"/>
      <c r="OSR114" s="0"/>
      <c r="OSS114" s="0"/>
      <c r="OST114" s="0"/>
      <c r="OSU114" s="0"/>
      <c r="OSV114" s="0"/>
      <c r="OSW114" s="0"/>
      <c r="OSX114" s="0"/>
      <c r="OSY114" s="0"/>
      <c r="OSZ114" s="0"/>
      <c r="OTA114" s="0"/>
      <c r="OTB114" s="0"/>
      <c r="OTC114" s="0"/>
      <c r="OTD114" s="0"/>
      <c r="OTE114" s="0"/>
      <c r="OTF114" s="0"/>
      <c r="OTG114" s="0"/>
      <c r="OTH114" s="0"/>
      <c r="OTI114" s="0"/>
      <c r="OTJ114" s="0"/>
      <c r="OTK114" s="0"/>
      <c r="OTL114" s="0"/>
      <c r="OTM114" s="0"/>
      <c r="OTN114" s="0"/>
      <c r="OTO114" s="0"/>
      <c r="OTP114" s="0"/>
      <c r="OTQ114" s="0"/>
      <c r="OTR114" s="0"/>
      <c r="OTS114" s="0"/>
      <c r="OTT114" s="0"/>
      <c r="OTU114" s="0"/>
      <c r="OTV114" s="0"/>
      <c r="OTW114" s="0"/>
      <c r="OTX114" s="0"/>
      <c r="OTY114" s="0"/>
      <c r="OTZ114" s="0"/>
      <c r="OUA114" s="0"/>
      <c r="OUB114" s="0"/>
      <c r="OUC114" s="0"/>
      <c r="OUD114" s="0"/>
      <c r="OUE114" s="0"/>
      <c r="OUF114" s="0"/>
      <c r="OUG114" s="0"/>
      <c r="OUH114" s="0"/>
      <c r="OUI114" s="0"/>
      <c r="OUJ114" s="0"/>
      <c r="OUK114" s="0"/>
      <c r="OUL114" s="0"/>
      <c r="OUM114" s="0"/>
      <c r="OUN114" s="0"/>
      <c r="OUO114" s="0"/>
      <c r="OUP114" s="0"/>
      <c r="OUQ114" s="0"/>
      <c r="OUR114" s="0"/>
      <c r="OUS114" s="0"/>
      <c r="OUT114" s="0"/>
      <c r="OUU114" s="0"/>
      <c r="OUV114" s="0"/>
      <c r="OUW114" s="0"/>
      <c r="OUX114" s="0"/>
      <c r="OUY114" s="0"/>
      <c r="OUZ114" s="0"/>
      <c r="OVA114" s="0"/>
      <c r="OVB114" s="0"/>
      <c r="OVC114" s="0"/>
      <c r="OVD114" s="0"/>
      <c r="OVE114" s="0"/>
      <c r="OVF114" s="0"/>
      <c r="OVG114" s="0"/>
      <c r="OVH114" s="0"/>
      <c r="OVI114" s="0"/>
      <c r="OVJ114" s="0"/>
      <c r="OVK114" s="0"/>
      <c r="OVL114" s="0"/>
      <c r="OVM114" s="0"/>
      <c r="OVN114" s="0"/>
      <c r="OVO114" s="0"/>
      <c r="OVP114" s="0"/>
      <c r="OVQ114" s="0"/>
      <c r="OVR114" s="0"/>
      <c r="OVS114" s="0"/>
      <c r="OVT114" s="0"/>
      <c r="OVU114" s="0"/>
      <c r="OVV114" s="0"/>
      <c r="OVW114" s="0"/>
      <c r="OVX114" s="0"/>
      <c r="OVY114" s="0"/>
      <c r="OVZ114" s="0"/>
      <c r="OWA114" s="0"/>
      <c r="OWB114" s="0"/>
      <c r="OWC114" s="0"/>
      <c r="OWD114" s="0"/>
      <c r="OWE114" s="0"/>
      <c r="OWF114" s="0"/>
      <c r="OWG114" s="0"/>
      <c r="OWH114" s="0"/>
      <c r="OWI114" s="0"/>
      <c r="OWJ114" s="0"/>
      <c r="OWK114" s="0"/>
      <c r="OWL114" s="0"/>
      <c r="OWM114" s="0"/>
      <c r="OWN114" s="0"/>
      <c r="OWO114" s="0"/>
      <c r="OWP114" s="0"/>
      <c r="OWQ114" s="0"/>
      <c r="OWR114" s="0"/>
      <c r="OWS114" s="0"/>
      <c r="OWT114" s="0"/>
      <c r="OWU114" s="0"/>
      <c r="OWV114" s="0"/>
      <c r="OWW114" s="0"/>
      <c r="OWX114" s="0"/>
      <c r="OWY114" s="0"/>
      <c r="OWZ114" s="0"/>
      <c r="OXA114" s="0"/>
      <c r="OXB114" s="0"/>
      <c r="OXC114" s="0"/>
      <c r="OXD114" s="0"/>
      <c r="OXE114" s="0"/>
      <c r="OXF114" s="0"/>
      <c r="OXG114" s="0"/>
      <c r="OXH114" s="0"/>
      <c r="OXI114" s="0"/>
      <c r="OXJ114" s="0"/>
      <c r="OXK114" s="0"/>
      <c r="OXL114" s="0"/>
      <c r="OXM114" s="0"/>
      <c r="OXN114" s="0"/>
      <c r="OXO114" s="0"/>
      <c r="OXP114" s="0"/>
      <c r="OXQ114" s="0"/>
      <c r="OXR114" s="0"/>
      <c r="OXS114" s="0"/>
      <c r="OXT114" s="0"/>
      <c r="OXU114" s="0"/>
      <c r="OXV114" s="0"/>
      <c r="OXW114" s="0"/>
      <c r="OXX114" s="0"/>
      <c r="OXY114" s="0"/>
      <c r="OXZ114" s="0"/>
      <c r="OYA114" s="0"/>
      <c r="OYB114" s="0"/>
      <c r="OYC114" s="0"/>
      <c r="OYD114" s="0"/>
      <c r="OYE114" s="0"/>
      <c r="OYF114" s="0"/>
      <c r="OYG114" s="0"/>
      <c r="OYH114" s="0"/>
      <c r="OYI114" s="0"/>
      <c r="OYJ114" s="0"/>
      <c r="OYK114" s="0"/>
      <c r="OYL114" s="0"/>
      <c r="OYM114" s="0"/>
      <c r="OYN114" s="0"/>
      <c r="OYO114" s="0"/>
      <c r="OYP114" s="0"/>
      <c r="OYQ114" s="0"/>
      <c r="OYR114" s="0"/>
      <c r="OYS114" s="0"/>
      <c r="OYT114" s="0"/>
      <c r="OYU114" s="0"/>
      <c r="OYV114" s="0"/>
      <c r="OYW114" s="0"/>
      <c r="OYX114" s="0"/>
      <c r="OYY114" s="0"/>
      <c r="OYZ114" s="0"/>
      <c r="OZA114" s="0"/>
      <c r="OZB114" s="0"/>
      <c r="OZC114" s="0"/>
      <c r="OZD114" s="0"/>
      <c r="OZE114" s="0"/>
      <c r="OZF114" s="0"/>
      <c r="OZG114" s="0"/>
      <c r="OZH114" s="0"/>
      <c r="OZI114" s="0"/>
      <c r="OZJ114" s="0"/>
      <c r="OZK114" s="0"/>
      <c r="OZL114" s="0"/>
      <c r="OZM114" s="0"/>
      <c r="OZN114" s="0"/>
      <c r="OZO114" s="0"/>
      <c r="OZP114" s="0"/>
      <c r="OZQ114" s="0"/>
      <c r="OZR114" s="0"/>
      <c r="OZS114" s="0"/>
      <c r="OZT114" s="0"/>
      <c r="OZU114" s="0"/>
      <c r="OZV114" s="0"/>
      <c r="OZW114" s="0"/>
      <c r="OZX114" s="0"/>
      <c r="OZY114" s="0"/>
      <c r="OZZ114" s="0"/>
      <c r="PAA114" s="0"/>
      <c r="PAB114" s="0"/>
      <c r="PAC114" s="0"/>
      <c r="PAD114" s="0"/>
      <c r="PAE114" s="0"/>
      <c r="PAF114" s="0"/>
      <c r="PAG114" s="0"/>
      <c r="PAH114" s="0"/>
      <c r="PAI114" s="0"/>
      <c r="PAJ114" s="0"/>
      <c r="PAK114" s="0"/>
      <c r="PAL114" s="0"/>
      <c r="PAM114" s="0"/>
      <c r="PAN114" s="0"/>
      <c r="PAO114" s="0"/>
      <c r="PAP114" s="0"/>
      <c r="PAQ114" s="0"/>
      <c r="PAR114" s="0"/>
      <c r="PAS114" s="0"/>
      <c r="PAT114" s="0"/>
      <c r="PAU114" s="0"/>
      <c r="PAV114" s="0"/>
      <c r="PAW114" s="0"/>
      <c r="PAX114" s="0"/>
      <c r="PAY114" s="0"/>
      <c r="PAZ114" s="0"/>
      <c r="PBA114" s="0"/>
      <c r="PBB114" s="0"/>
      <c r="PBC114" s="0"/>
      <c r="PBD114" s="0"/>
      <c r="PBE114" s="0"/>
      <c r="PBF114" s="0"/>
      <c r="PBG114" s="0"/>
      <c r="PBH114" s="0"/>
      <c r="PBI114" s="0"/>
      <c r="PBJ114" s="0"/>
      <c r="PBK114" s="0"/>
      <c r="PBL114" s="0"/>
      <c r="PBM114" s="0"/>
      <c r="PBN114" s="0"/>
      <c r="PBO114" s="0"/>
      <c r="PBP114" s="0"/>
      <c r="PBQ114" s="0"/>
      <c r="PBR114" s="0"/>
      <c r="PBS114" s="0"/>
      <c r="PBT114" s="0"/>
      <c r="PBU114" s="0"/>
      <c r="PBV114" s="0"/>
      <c r="PBW114" s="0"/>
      <c r="PBX114" s="0"/>
      <c r="PBY114" s="0"/>
      <c r="PBZ114" s="0"/>
      <c r="PCA114" s="0"/>
      <c r="PCB114" s="0"/>
      <c r="PCC114" s="0"/>
      <c r="PCD114" s="0"/>
      <c r="PCE114" s="0"/>
      <c r="PCF114" s="0"/>
      <c r="PCG114" s="0"/>
      <c r="PCH114" s="0"/>
      <c r="PCI114" s="0"/>
      <c r="PCJ114" s="0"/>
      <c r="PCK114" s="0"/>
      <c r="PCL114" s="0"/>
      <c r="PCM114" s="0"/>
      <c r="PCN114" s="0"/>
      <c r="PCO114" s="0"/>
      <c r="PCP114" s="0"/>
      <c r="PCQ114" s="0"/>
      <c r="PCR114" s="0"/>
      <c r="PCS114" s="0"/>
      <c r="PCT114" s="0"/>
      <c r="PCU114" s="0"/>
      <c r="PCV114" s="0"/>
      <c r="PCW114" s="0"/>
      <c r="PCX114" s="0"/>
      <c r="PCY114" s="0"/>
      <c r="PCZ114" s="0"/>
      <c r="PDA114" s="0"/>
      <c r="PDB114" s="0"/>
      <c r="PDC114" s="0"/>
      <c r="PDD114" s="0"/>
      <c r="PDE114" s="0"/>
      <c r="PDF114" s="0"/>
      <c r="PDG114" s="0"/>
      <c r="PDH114" s="0"/>
      <c r="PDI114" s="0"/>
      <c r="PDJ114" s="0"/>
      <c r="PDK114" s="0"/>
      <c r="PDL114" s="0"/>
      <c r="PDM114" s="0"/>
      <c r="PDN114" s="0"/>
      <c r="PDO114" s="0"/>
      <c r="PDP114" s="0"/>
      <c r="PDQ114" s="0"/>
      <c r="PDR114" s="0"/>
      <c r="PDS114" s="0"/>
      <c r="PDT114" s="0"/>
      <c r="PDU114" s="0"/>
      <c r="PDV114" s="0"/>
      <c r="PDW114" s="0"/>
      <c r="PDX114" s="0"/>
      <c r="PDY114" s="0"/>
      <c r="PDZ114" s="0"/>
      <c r="PEA114" s="0"/>
      <c r="PEB114" s="0"/>
      <c r="PEC114" s="0"/>
      <c r="PED114" s="0"/>
      <c r="PEE114" s="0"/>
      <c r="PEF114" s="0"/>
      <c r="PEG114" s="0"/>
      <c r="PEH114" s="0"/>
      <c r="PEI114" s="0"/>
      <c r="PEJ114" s="0"/>
      <c r="PEK114" s="0"/>
      <c r="PEL114" s="0"/>
      <c r="PEM114" s="0"/>
      <c r="PEN114" s="0"/>
      <c r="PEO114" s="0"/>
      <c r="PEP114" s="0"/>
      <c r="PEQ114" s="0"/>
      <c r="PER114" s="0"/>
      <c r="PES114" s="0"/>
      <c r="PET114" s="0"/>
      <c r="PEU114" s="0"/>
      <c r="PEV114" s="0"/>
      <c r="PEW114" s="0"/>
      <c r="PEX114" s="0"/>
      <c r="PEY114" s="0"/>
      <c r="PEZ114" s="0"/>
      <c r="PFA114" s="0"/>
      <c r="PFB114" s="0"/>
      <c r="PFC114" s="0"/>
      <c r="PFD114" s="0"/>
      <c r="PFE114" s="0"/>
      <c r="PFF114" s="0"/>
      <c r="PFG114" s="0"/>
      <c r="PFH114" s="0"/>
      <c r="PFI114" s="0"/>
      <c r="PFJ114" s="0"/>
      <c r="PFK114" s="0"/>
      <c r="PFL114" s="0"/>
      <c r="PFM114" s="0"/>
      <c r="PFN114" s="0"/>
      <c r="PFO114" s="0"/>
      <c r="PFP114" s="0"/>
      <c r="PFQ114" s="0"/>
      <c r="PFR114" s="0"/>
      <c r="PFS114" s="0"/>
      <c r="PFT114" s="0"/>
      <c r="PFU114" s="0"/>
      <c r="PFV114" s="0"/>
      <c r="PFW114" s="0"/>
      <c r="PFX114" s="0"/>
      <c r="PFY114" s="0"/>
      <c r="PFZ114" s="0"/>
      <c r="PGA114" s="0"/>
      <c r="PGB114" s="0"/>
      <c r="PGC114" s="0"/>
      <c r="PGD114" s="0"/>
      <c r="PGE114" s="0"/>
      <c r="PGF114" s="0"/>
      <c r="PGG114" s="0"/>
      <c r="PGH114" s="0"/>
      <c r="PGI114" s="0"/>
      <c r="PGJ114" s="0"/>
      <c r="PGK114" s="0"/>
      <c r="PGL114" s="0"/>
      <c r="PGM114" s="0"/>
      <c r="PGN114" s="0"/>
      <c r="PGO114" s="0"/>
      <c r="PGP114" s="0"/>
      <c r="PGQ114" s="0"/>
      <c r="PGR114" s="0"/>
      <c r="PGS114" s="0"/>
      <c r="PGT114" s="0"/>
      <c r="PGU114" s="0"/>
      <c r="PGV114" s="0"/>
      <c r="PGW114" s="0"/>
      <c r="PGX114" s="0"/>
      <c r="PGY114" s="0"/>
      <c r="PGZ114" s="0"/>
      <c r="PHA114" s="0"/>
      <c r="PHB114" s="0"/>
      <c r="PHC114" s="0"/>
      <c r="PHD114" s="0"/>
      <c r="PHE114" s="0"/>
      <c r="PHF114" s="0"/>
      <c r="PHG114" s="0"/>
      <c r="PHH114" s="0"/>
      <c r="PHI114" s="0"/>
      <c r="PHJ114" s="0"/>
      <c r="PHK114" s="0"/>
      <c r="PHL114" s="0"/>
      <c r="PHM114" s="0"/>
      <c r="PHN114" s="0"/>
      <c r="PHO114" s="0"/>
      <c r="PHP114" s="0"/>
      <c r="PHQ114" s="0"/>
      <c r="PHR114" s="0"/>
      <c r="PHS114" s="0"/>
      <c r="PHT114" s="0"/>
      <c r="PHU114" s="0"/>
      <c r="PHV114" s="0"/>
      <c r="PHW114" s="0"/>
      <c r="PHX114" s="0"/>
      <c r="PHY114" s="0"/>
      <c r="PHZ114" s="0"/>
      <c r="PIA114" s="0"/>
      <c r="PIB114" s="0"/>
      <c r="PIC114" s="0"/>
      <c r="PID114" s="0"/>
      <c r="PIE114" s="0"/>
      <c r="PIF114" s="0"/>
      <c r="PIG114" s="0"/>
      <c r="PIH114" s="0"/>
      <c r="PII114" s="0"/>
      <c r="PIJ114" s="0"/>
      <c r="PIK114" s="0"/>
      <c r="PIL114" s="0"/>
      <c r="PIM114" s="0"/>
      <c r="PIN114" s="0"/>
      <c r="PIO114" s="0"/>
      <c r="PIP114" s="0"/>
      <c r="PIQ114" s="0"/>
      <c r="PIR114" s="0"/>
      <c r="PIS114" s="0"/>
      <c r="PIT114" s="0"/>
      <c r="PIU114" s="0"/>
      <c r="PIV114" s="0"/>
      <c r="PIW114" s="0"/>
      <c r="PIX114" s="0"/>
      <c r="PIY114" s="0"/>
      <c r="PIZ114" s="0"/>
      <c r="PJA114" s="0"/>
      <c r="PJB114" s="0"/>
      <c r="PJC114" s="0"/>
      <c r="PJD114" s="0"/>
      <c r="PJE114" s="0"/>
      <c r="PJF114" s="0"/>
      <c r="PJG114" s="0"/>
      <c r="PJH114" s="0"/>
      <c r="PJI114" s="0"/>
      <c r="PJJ114" s="0"/>
      <c r="PJK114" s="0"/>
      <c r="PJL114" s="0"/>
      <c r="PJM114" s="0"/>
      <c r="PJN114" s="0"/>
      <c r="PJO114" s="0"/>
      <c r="PJP114" s="0"/>
      <c r="PJQ114" s="0"/>
      <c r="PJR114" s="0"/>
      <c r="PJS114" s="0"/>
      <c r="PJT114" s="0"/>
      <c r="PJU114" s="0"/>
      <c r="PJV114" s="0"/>
      <c r="PJW114" s="0"/>
      <c r="PJX114" s="0"/>
      <c r="PJY114" s="0"/>
      <c r="PJZ114" s="0"/>
      <c r="PKA114" s="0"/>
      <c r="PKB114" s="0"/>
      <c r="PKC114" s="0"/>
      <c r="PKD114" s="0"/>
      <c r="PKE114" s="0"/>
      <c r="PKF114" s="0"/>
      <c r="PKG114" s="0"/>
      <c r="PKH114" s="0"/>
      <c r="PKI114" s="0"/>
      <c r="PKJ114" s="0"/>
      <c r="PKK114" s="0"/>
      <c r="PKL114" s="0"/>
      <c r="PKM114" s="0"/>
      <c r="PKN114" s="0"/>
      <c r="PKO114" s="0"/>
      <c r="PKP114" s="0"/>
      <c r="PKQ114" s="0"/>
      <c r="PKR114" s="0"/>
      <c r="PKS114" s="0"/>
      <c r="PKT114" s="0"/>
      <c r="PKU114" s="0"/>
      <c r="PKV114" s="0"/>
      <c r="PKW114" s="0"/>
      <c r="PKX114" s="0"/>
      <c r="PKY114" s="0"/>
      <c r="PKZ114" s="0"/>
      <c r="PLA114" s="0"/>
      <c r="PLB114" s="0"/>
      <c r="PLC114" s="0"/>
      <c r="PLD114" s="0"/>
      <c r="PLE114" s="0"/>
      <c r="PLF114" s="0"/>
      <c r="PLG114" s="0"/>
      <c r="PLH114" s="0"/>
      <c r="PLI114" s="0"/>
      <c r="PLJ114" s="0"/>
      <c r="PLK114" s="0"/>
      <c r="PLL114" s="0"/>
      <c r="PLM114" s="0"/>
      <c r="PLN114" s="0"/>
      <c r="PLO114" s="0"/>
      <c r="PLP114" s="0"/>
      <c r="PLQ114" s="0"/>
      <c r="PLR114" s="0"/>
      <c r="PLS114" s="0"/>
      <c r="PLT114" s="0"/>
      <c r="PLU114" s="0"/>
      <c r="PLV114" s="0"/>
      <c r="PLW114" s="0"/>
      <c r="PLX114" s="0"/>
      <c r="PLY114" s="0"/>
      <c r="PLZ114" s="0"/>
      <c r="PMA114" s="0"/>
      <c r="PMB114" s="0"/>
      <c r="PMC114" s="0"/>
      <c r="PMD114" s="0"/>
      <c r="PME114" s="0"/>
      <c r="PMF114" s="0"/>
      <c r="PMG114" s="0"/>
      <c r="PMH114" s="0"/>
      <c r="PMI114" s="0"/>
      <c r="PMJ114" s="0"/>
      <c r="PMK114" s="0"/>
      <c r="PML114" s="0"/>
      <c r="PMM114" s="0"/>
      <c r="PMN114" s="0"/>
      <c r="PMO114" s="0"/>
      <c r="PMP114" s="0"/>
      <c r="PMQ114" s="0"/>
      <c r="PMR114" s="0"/>
      <c r="PMS114" s="0"/>
      <c r="PMT114" s="0"/>
      <c r="PMU114" s="0"/>
      <c r="PMV114" s="0"/>
      <c r="PMW114" s="0"/>
      <c r="PMX114" s="0"/>
      <c r="PMY114" s="0"/>
      <c r="PMZ114" s="0"/>
      <c r="PNA114" s="0"/>
      <c r="PNB114" s="0"/>
      <c r="PNC114" s="0"/>
      <c r="PND114" s="0"/>
      <c r="PNE114" s="0"/>
      <c r="PNF114" s="0"/>
      <c r="PNG114" s="0"/>
      <c r="PNH114" s="0"/>
      <c r="PNI114" s="0"/>
      <c r="PNJ114" s="0"/>
      <c r="PNK114" s="0"/>
      <c r="PNL114" s="0"/>
      <c r="PNM114" s="0"/>
      <c r="PNN114" s="0"/>
      <c r="PNO114" s="0"/>
      <c r="PNP114" s="0"/>
      <c r="PNQ114" s="0"/>
      <c r="PNR114" s="0"/>
      <c r="PNS114" s="0"/>
      <c r="PNT114" s="0"/>
      <c r="PNU114" s="0"/>
      <c r="PNV114" s="0"/>
      <c r="PNW114" s="0"/>
      <c r="PNX114" s="0"/>
      <c r="PNY114" s="0"/>
      <c r="PNZ114" s="0"/>
      <c r="POA114" s="0"/>
      <c r="POB114" s="0"/>
      <c r="POC114" s="0"/>
      <c r="POD114" s="0"/>
      <c r="POE114" s="0"/>
      <c r="POF114" s="0"/>
      <c r="POG114" s="0"/>
      <c r="POH114" s="0"/>
      <c r="POI114" s="0"/>
      <c r="POJ114" s="0"/>
      <c r="POK114" s="0"/>
      <c r="POL114" s="0"/>
      <c r="POM114" s="0"/>
      <c r="PON114" s="0"/>
      <c r="POO114" s="0"/>
      <c r="POP114" s="0"/>
      <c r="POQ114" s="0"/>
      <c r="POR114" s="0"/>
      <c r="POS114" s="0"/>
      <c r="POT114" s="0"/>
      <c r="POU114" s="0"/>
      <c r="POV114" s="0"/>
      <c r="POW114" s="0"/>
      <c r="POX114" s="0"/>
      <c r="POY114" s="0"/>
      <c r="POZ114" s="0"/>
      <c r="PPA114" s="0"/>
      <c r="PPB114" s="0"/>
      <c r="PPC114" s="0"/>
      <c r="PPD114" s="0"/>
      <c r="PPE114" s="0"/>
      <c r="PPF114" s="0"/>
      <c r="PPG114" s="0"/>
      <c r="PPH114" s="0"/>
      <c r="PPI114" s="0"/>
      <c r="PPJ114" s="0"/>
      <c r="PPK114" s="0"/>
      <c r="PPL114" s="0"/>
      <c r="PPM114" s="0"/>
      <c r="PPN114" s="0"/>
      <c r="PPO114" s="0"/>
      <c r="PPP114" s="0"/>
      <c r="PPQ114" s="0"/>
      <c r="PPR114" s="0"/>
      <c r="PPS114" s="0"/>
      <c r="PPT114" s="0"/>
      <c r="PPU114" s="0"/>
      <c r="PPV114" s="0"/>
      <c r="PPW114" s="0"/>
      <c r="PPX114" s="0"/>
      <c r="PPY114" s="0"/>
      <c r="PPZ114" s="0"/>
      <c r="PQA114" s="0"/>
      <c r="PQB114" s="0"/>
      <c r="PQC114" s="0"/>
      <c r="PQD114" s="0"/>
      <c r="PQE114" s="0"/>
      <c r="PQF114" s="0"/>
      <c r="PQG114" s="0"/>
      <c r="PQH114" s="0"/>
      <c r="PQI114" s="0"/>
      <c r="PQJ114" s="0"/>
      <c r="PQK114" s="0"/>
      <c r="PQL114" s="0"/>
      <c r="PQM114" s="0"/>
      <c r="PQN114" s="0"/>
      <c r="PQO114" s="0"/>
      <c r="PQP114" s="0"/>
      <c r="PQQ114" s="0"/>
      <c r="PQR114" s="0"/>
      <c r="PQS114" s="0"/>
      <c r="PQT114" s="0"/>
      <c r="PQU114" s="0"/>
      <c r="PQV114" s="0"/>
      <c r="PQW114" s="0"/>
      <c r="PQX114" s="0"/>
      <c r="PQY114" s="0"/>
      <c r="PQZ114" s="0"/>
      <c r="PRA114" s="0"/>
      <c r="PRB114" s="0"/>
      <c r="PRC114" s="0"/>
      <c r="PRD114" s="0"/>
      <c r="PRE114" s="0"/>
      <c r="PRF114" s="0"/>
      <c r="PRG114" s="0"/>
      <c r="PRH114" s="0"/>
      <c r="PRI114" s="0"/>
      <c r="PRJ114" s="0"/>
      <c r="PRK114" s="0"/>
      <c r="PRL114" s="0"/>
      <c r="PRM114" s="0"/>
      <c r="PRN114" s="0"/>
      <c r="PRO114" s="0"/>
      <c r="PRP114" s="0"/>
      <c r="PRQ114" s="0"/>
      <c r="PRR114" s="0"/>
      <c r="PRS114" s="0"/>
      <c r="PRT114" s="0"/>
      <c r="PRU114" s="0"/>
      <c r="PRV114" s="0"/>
      <c r="PRW114" s="0"/>
      <c r="PRX114" s="0"/>
      <c r="PRY114" s="0"/>
      <c r="PRZ114" s="0"/>
      <c r="PSA114" s="0"/>
      <c r="PSB114" s="0"/>
      <c r="PSC114" s="0"/>
      <c r="PSD114" s="0"/>
      <c r="PSE114" s="0"/>
      <c r="PSF114" s="0"/>
      <c r="PSG114" s="0"/>
      <c r="PSH114" s="0"/>
      <c r="PSI114" s="0"/>
      <c r="PSJ114" s="0"/>
      <c r="PSK114" s="0"/>
      <c r="PSL114" s="0"/>
      <c r="PSM114" s="0"/>
      <c r="PSN114" s="0"/>
      <c r="PSO114" s="0"/>
      <c r="PSP114" s="0"/>
      <c r="PSQ114" s="0"/>
      <c r="PSR114" s="0"/>
      <c r="PSS114" s="0"/>
      <c r="PST114" s="0"/>
      <c r="PSU114" s="0"/>
      <c r="PSV114" s="0"/>
      <c r="PSW114" s="0"/>
      <c r="PSX114" s="0"/>
      <c r="PSY114" s="0"/>
      <c r="PSZ114" s="0"/>
      <c r="PTA114" s="0"/>
      <c r="PTB114" s="0"/>
      <c r="PTC114" s="0"/>
      <c r="PTD114" s="0"/>
      <c r="PTE114" s="0"/>
      <c r="PTF114" s="0"/>
      <c r="PTG114" s="0"/>
      <c r="PTH114" s="0"/>
      <c r="PTI114" s="0"/>
      <c r="PTJ114" s="0"/>
      <c r="PTK114" s="0"/>
      <c r="PTL114" s="0"/>
      <c r="PTM114" s="0"/>
      <c r="PTN114" s="0"/>
      <c r="PTO114" s="0"/>
      <c r="PTP114" s="0"/>
      <c r="PTQ114" s="0"/>
      <c r="PTR114" s="0"/>
      <c r="PTS114" s="0"/>
      <c r="PTT114" s="0"/>
      <c r="PTU114" s="0"/>
      <c r="PTV114" s="0"/>
      <c r="PTW114" s="0"/>
      <c r="PTX114" s="0"/>
      <c r="PTY114" s="0"/>
      <c r="PTZ114" s="0"/>
      <c r="PUA114" s="0"/>
      <c r="PUB114" s="0"/>
      <c r="PUC114" s="0"/>
      <c r="PUD114" s="0"/>
      <c r="PUE114" s="0"/>
      <c r="PUF114" s="0"/>
      <c r="PUG114" s="0"/>
      <c r="PUH114" s="0"/>
      <c r="PUI114" s="0"/>
      <c r="PUJ114" s="0"/>
      <c r="PUK114" s="0"/>
      <c r="PUL114" s="0"/>
      <c r="PUM114" s="0"/>
      <c r="PUN114" s="0"/>
      <c r="PUO114" s="0"/>
      <c r="PUP114" s="0"/>
      <c r="PUQ114" s="0"/>
      <c r="PUR114" s="0"/>
      <c r="PUS114" s="0"/>
      <c r="PUT114" s="0"/>
      <c r="PUU114" s="0"/>
      <c r="PUV114" s="0"/>
      <c r="PUW114" s="0"/>
      <c r="PUX114" s="0"/>
      <c r="PUY114" s="0"/>
      <c r="PUZ114" s="0"/>
      <c r="PVA114" s="0"/>
      <c r="PVB114" s="0"/>
      <c r="PVC114" s="0"/>
      <c r="PVD114" s="0"/>
      <c r="PVE114" s="0"/>
      <c r="PVF114" s="0"/>
      <c r="PVG114" s="0"/>
      <c r="PVH114" s="0"/>
      <c r="PVI114" s="0"/>
      <c r="PVJ114" s="0"/>
      <c r="PVK114" s="0"/>
      <c r="PVL114" s="0"/>
      <c r="PVM114" s="0"/>
      <c r="PVN114" s="0"/>
      <c r="PVO114" s="0"/>
      <c r="PVP114" s="0"/>
      <c r="PVQ114" s="0"/>
      <c r="PVR114" s="0"/>
      <c r="PVS114" s="0"/>
      <c r="PVT114" s="0"/>
      <c r="PVU114" s="0"/>
      <c r="PVV114" s="0"/>
      <c r="PVW114" s="0"/>
      <c r="PVX114" s="0"/>
      <c r="PVY114" s="0"/>
      <c r="PVZ114" s="0"/>
      <c r="PWA114" s="0"/>
      <c r="PWB114" s="0"/>
      <c r="PWC114" s="0"/>
      <c r="PWD114" s="0"/>
      <c r="PWE114" s="0"/>
      <c r="PWF114" s="0"/>
      <c r="PWG114" s="0"/>
      <c r="PWH114" s="0"/>
      <c r="PWI114" s="0"/>
      <c r="PWJ114" s="0"/>
      <c r="PWK114" s="0"/>
      <c r="PWL114" s="0"/>
      <c r="PWM114" s="0"/>
      <c r="PWN114" s="0"/>
      <c r="PWO114" s="0"/>
      <c r="PWP114" s="0"/>
      <c r="PWQ114" s="0"/>
      <c r="PWR114" s="0"/>
      <c r="PWS114" s="0"/>
      <c r="PWT114" s="0"/>
      <c r="PWU114" s="0"/>
      <c r="PWV114" s="0"/>
      <c r="PWW114" s="0"/>
      <c r="PWX114" s="0"/>
      <c r="PWY114" s="0"/>
      <c r="PWZ114" s="0"/>
      <c r="PXA114" s="0"/>
      <c r="PXB114" s="0"/>
      <c r="PXC114" s="0"/>
      <c r="PXD114" s="0"/>
      <c r="PXE114" s="0"/>
      <c r="PXF114" s="0"/>
      <c r="PXG114" s="0"/>
      <c r="PXH114" s="0"/>
      <c r="PXI114" s="0"/>
      <c r="PXJ114" s="0"/>
      <c r="PXK114" s="0"/>
      <c r="PXL114" s="0"/>
      <c r="PXM114" s="0"/>
      <c r="PXN114" s="0"/>
      <c r="PXO114" s="0"/>
      <c r="PXP114" s="0"/>
      <c r="PXQ114" s="0"/>
      <c r="PXR114" s="0"/>
      <c r="PXS114" s="0"/>
      <c r="PXT114" s="0"/>
      <c r="PXU114" s="0"/>
      <c r="PXV114" s="0"/>
      <c r="PXW114" s="0"/>
      <c r="PXX114" s="0"/>
      <c r="PXY114" s="0"/>
      <c r="PXZ114" s="0"/>
      <c r="PYA114" s="0"/>
      <c r="PYB114" s="0"/>
      <c r="PYC114" s="0"/>
      <c r="PYD114" s="0"/>
      <c r="PYE114" s="0"/>
      <c r="PYF114" s="0"/>
      <c r="PYG114" s="0"/>
      <c r="PYH114" s="0"/>
      <c r="PYI114" s="0"/>
      <c r="PYJ114" s="0"/>
      <c r="PYK114" s="0"/>
      <c r="PYL114" s="0"/>
      <c r="PYM114" s="0"/>
      <c r="PYN114" s="0"/>
      <c r="PYO114" s="0"/>
      <c r="PYP114" s="0"/>
      <c r="PYQ114" s="0"/>
      <c r="PYR114" s="0"/>
      <c r="PYS114" s="0"/>
      <c r="PYT114" s="0"/>
      <c r="PYU114" s="0"/>
      <c r="PYV114" s="0"/>
      <c r="PYW114" s="0"/>
      <c r="PYX114" s="0"/>
      <c r="PYY114" s="0"/>
      <c r="PYZ114" s="0"/>
      <c r="PZA114" s="0"/>
      <c r="PZB114" s="0"/>
      <c r="PZC114" s="0"/>
      <c r="PZD114" s="0"/>
      <c r="PZE114" s="0"/>
      <c r="PZF114" s="0"/>
      <c r="PZG114" s="0"/>
      <c r="PZH114" s="0"/>
      <c r="PZI114" s="0"/>
      <c r="PZJ114" s="0"/>
      <c r="PZK114" s="0"/>
      <c r="PZL114" s="0"/>
      <c r="PZM114" s="0"/>
      <c r="PZN114" s="0"/>
      <c r="PZO114" s="0"/>
      <c r="PZP114" s="0"/>
      <c r="PZQ114" s="0"/>
      <c r="PZR114" s="0"/>
      <c r="PZS114" s="0"/>
      <c r="PZT114" s="0"/>
      <c r="PZU114" s="0"/>
      <c r="PZV114" s="0"/>
      <c r="PZW114" s="0"/>
      <c r="PZX114" s="0"/>
      <c r="PZY114" s="0"/>
      <c r="PZZ114" s="0"/>
      <c r="QAA114" s="0"/>
      <c r="QAB114" s="0"/>
      <c r="QAC114" s="0"/>
      <c r="QAD114" s="0"/>
      <c r="QAE114" s="0"/>
      <c r="QAF114" s="0"/>
      <c r="QAG114" s="0"/>
      <c r="QAH114" s="0"/>
      <c r="QAI114" s="0"/>
      <c r="QAJ114" s="0"/>
      <c r="QAK114" s="0"/>
      <c r="QAL114" s="0"/>
      <c r="QAM114" s="0"/>
      <c r="QAN114" s="0"/>
      <c r="QAO114" s="0"/>
      <c r="QAP114" s="0"/>
      <c r="QAQ114" s="0"/>
      <c r="QAR114" s="0"/>
      <c r="QAS114" s="0"/>
      <c r="QAT114" s="0"/>
      <c r="QAU114" s="0"/>
      <c r="QAV114" s="0"/>
      <c r="QAW114" s="0"/>
      <c r="QAX114" s="0"/>
      <c r="QAY114" s="0"/>
      <c r="QAZ114" s="0"/>
      <c r="QBA114" s="0"/>
      <c r="QBB114" s="0"/>
      <c r="QBC114" s="0"/>
      <c r="QBD114" s="0"/>
      <c r="QBE114" s="0"/>
      <c r="QBF114" s="0"/>
      <c r="QBG114" s="0"/>
      <c r="QBH114" s="0"/>
      <c r="QBI114" s="0"/>
      <c r="QBJ114" s="0"/>
      <c r="QBK114" s="0"/>
      <c r="QBL114" s="0"/>
      <c r="QBM114" s="0"/>
      <c r="QBN114" s="0"/>
      <c r="QBO114" s="0"/>
      <c r="QBP114" s="0"/>
      <c r="QBQ114" s="0"/>
      <c r="QBR114" s="0"/>
      <c r="QBS114" s="0"/>
      <c r="QBT114" s="0"/>
      <c r="QBU114" s="0"/>
      <c r="QBV114" s="0"/>
      <c r="QBW114" s="0"/>
      <c r="QBX114" s="0"/>
      <c r="QBY114" s="0"/>
      <c r="QBZ114" s="0"/>
      <c r="QCA114" s="0"/>
      <c r="QCB114" s="0"/>
      <c r="QCC114" s="0"/>
      <c r="QCD114" s="0"/>
      <c r="QCE114" s="0"/>
      <c r="QCF114" s="0"/>
      <c r="QCG114" s="0"/>
      <c r="QCH114" s="0"/>
      <c r="QCI114" s="0"/>
      <c r="QCJ114" s="0"/>
      <c r="QCK114" s="0"/>
      <c r="QCL114" s="0"/>
      <c r="QCM114" s="0"/>
      <c r="QCN114" s="0"/>
      <c r="QCO114" s="0"/>
      <c r="QCP114" s="0"/>
      <c r="QCQ114" s="0"/>
      <c r="QCR114" s="0"/>
      <c r="QCS114" s="0"/>
      <c r="QCT114" s="0"/>
      <c r="QCU114" s="0"/>
      <c r="QCV114" s="0"/>
      <c r="QCW114" s="0"/>
      <c r="QCX114" s="0"/>
      <c r="QCY114" s="0"/>
      <c r="QCZ114" s="0"/>
      <c r="QDA114" s="0"/>
      <c r="QDB114" s="0"/>
      <c r="QDC114" s="0"/>
      <c r="QDD114" s="0"/>
      <c r="QDE114" s="0"/>
      <c r="QDF114" s="0"/>
      <c r="QDG114" s="0"/>
      <c r="QDH114" s="0"/>
      <c r="QDI114" s="0"/>
      <c r="QDJ114" s="0"/>
      <c r="QDK114" s="0"/>
      <c r="QDL114" s="0"/>
      <c r="QDM114" s="0"/>
      <c r="QDN114" s="0"/>
      <c r="QDO114" s="0"/>
      <c r="QDP114" s="0"/>
      <c r="QDQ114" s="0"/>
      <c r="QDR114" s="0"/>
      <c r="QDS114" s="0"/>
      <c r="QDT114" s="0"/>
      <c r="QDU114" s="0"/>
      <c r="QDV114" s="0"/>
      <c r="QDW114" s="0"/>
      <c r="QDX114" s="0"/>
      <c r="QDY114" s="0"/>
      <c r="QDZ114" s="0"/>
      <c r="QEA114" s="0"/>
      <c r="QEB114" s="0"/>
      <c r="QEC114" s="0"/>
      <c r="QED114" s="0"/>
      <c r="QEE114" s="0"/>
      <c r="QEF114" s="0"/>
      <c r="QEG114" s="0"/>
      <c r="QEH114" s="0"/>
      <c r="QEI114" s="0"/>
      <c r="QEJ114" s="0"/>
      <c r="QEK114" s="0"/>
      <c r="QEL114" s="0"/>
      <c r="QEM114" s="0"/>
      <c r="QEN114" s="0"/>
      <c r="QEO114" s="0"/>
      <c r="QEP114" s="0"/>
      <c r="QEQ114" s="0"/>
      <c r="QER114" s="0"/>
      <c r="QES114" s="0"/>
      <c r="QET114" s="0"/>
      <c r="QEU114" s="0"/>
      <c r="QEV114" s="0"/>
      <c r="QEW114" s="0"/>
      <c r="QEX114" s="0"/>
      <c r="QEY114" s="0"/>
      <c r="QEZ114" s="0"/>
      <c r="QFA114" s="0"/>
      <c r="QFB114" s="0"/>
      <c r="QFC114" s="0"/>
      <c r="QFD114" s="0"/>
      <c r="QFE114" s="0"/>
      <c r="QFF114" s="0"/>
      <c r="QFG114" s="0"/>
      <c r="QFH114" s="0"/>
      <c r="QFI114" s="0"/>
      <c r="QFJ114" s="0"/>
      <c r="QFK114" s="0"/>
      <c r="QFL114" s="0"/>
      <c r="QFM114" s="0"/>
      <c r="QFN114" s="0"/>
      <c r="QFO114" s="0"/>
      <c r="QFP114" s="0"/>
      <c r="QFQ114" s="0"/>
      <c r="QFR114" s="0"/>
      <c r="QFS114" s="0"/>
      <c r="QFT114" s="0"/>
      <c r="QFU114" s="0"/>
      <c r="QFV114" s="0"/>
      <c r="QFW114" s="0"/>
      <c r="QFX114" s="0"/>
      <c r="QFY114" s="0"/>
      <c r="QFZ114" s="0"/>
      <c r="QGA114" s="0"/>
      <c r="QGB114" s="0"/>
      <c r="QGC114" s="0"/>
      <c r="QGD114" s="0"/>
      <c r="QGE114" s="0"/>
      <c r="QGF114" s="0"/>
      <c r="QGG114" s="0"/>
      <c r="QGH114" s="0"/>
      <c r="QGI114" s="0"/>
      <c r="QGJ114" s="0"/>
      <c r="QGK114" s="0"/>
      <c r="QGL114" s="0"/>
      <c r="QGM114" s="0"/>
      <c r="QGN114" s="0"/>
      <c r="QGO114" s="0"/>
      <c r="QGP114" s="0"/>
      <c r="QGQ114" s="0"/>
      <c r="QGR114" s="0"/>
      <c r="QGS114" s="0"/>
      <c r="QGT114" s="0"/>
      <c r="QGU114" s="0"/>
      <c r="QGV114" s="0"/>
      <c r="QGW114" s="0"/>
      <c r="QGX114" s="0"/>
      <c r="QGY114" s="0"/>
      <c r="QGZ114" s="0"/>
      <c r="QHA114" s="0"/>
      <c r="QHB114" s="0"/>
      <c r="QHC114" s="0"/>
      <c r="QHD114" s="0"/>
      <c r="QHE114" s="0"/>
      <c r="QHF114" s="0"/>
      <c r="QHG114" s="0"/>
      <c r="QHH114" s="0"/>
      <c r="QHI114" s="0"/>
      <c r="QHJ114" s="0"/>
      <c r="QHK114" s="0"/>
      <c r="QHL114" s="0"/>
      <c r="QHM114" s="0"/>
      <c r="QHN114" s="0"/>
      <c r="QHO114" s="0"/>
      <c r="QHP114" s="0"/>
      <c r="QHQ114" s="0"/>
      <c r="QHR114" s="0"/>
      <c r="QHS114" s="0"/>
      <c r="QHT114" s="0"/>
      <c r="QHU114" s="0"/>
      <c r="QHV114" s="0"/>
      <c r="QHW114" s="0"/>
      <c r="QHX114" s="0"/>
      <c r="QHY114" s="0"/>
      <c r="QHZ114" s="0"/>
      <c r="QIA114" s="0"/>
      <c r="QIB114" s="0"/>
      <c r="QIC114" s="0"/>
      <c r="QID114" s="0"/>
      <c r="QIE114" s="0"/>
      <c r="QIF114" s="0"/>
      <c r="QIG114" s="0"/>
      <c r="QIH114" s="0"/>
      <c r="QII114" s="0"/>
      <c r="QIJ114" s="0"/>
      <c r="QIK114" s="0"/>
      <c r="QIL114" s="0"/>
      <c r="QIM114" s="0"/>
      <c r="QIN114" s="0"/>
      <c r="QIO114" s="0"/>
      <c r="QIP114" s="0"/>
      <c r="QIQ114" s="0"/>
      <c r="QIR114" s="0"/>
      <c r="QIS114" s="0"/>
      <c r="QIT114" s="0"/>
      <c r="QIU114" s="0"/>
      <c r="QIV114" s="0"/>
      <c r="QIW114" s="0"/>
      <c r="QIX114" s="0"/>
      <c r="QIY114" s="0"/>
      <c r="QIZ114" s="0"/>
      <c r="QJA114" s="0"/>
      <c r="QJB114" s="0"/>
      <c r="QJC114" s="0"/>
      <c r="QJD114" s="0"/>
      <c r="QJE114" s="0"/>
      <c r="QJF114" s="0"/>
      <c r="QJG114" s="0"/>
      <c r="QJH114" s="0"/>
      <c r="QJI114" s="0"/>
      <c r="QJJ114" s="0"/>
      <c r="QJK114" s="0"/>
      <c r="QJL114" s="0"/>
      <c r="QJM114" s="0"/>
      <c r="QJN114" s="0"/>
      <c r="QJO114" s="0"/>
      <c r="QJP114" s="0"/>
      <c r="QJQ114" s="0"/>
      <c r="QJR114" s="0"/>
      <c r="QJS114" s="0"/>
      <c r="QJT114" s="0"/>
      <c r="QJU114" s="0"/>
      <c r="QJV114" s="0"/>
      <c r="QJW114" s="0"/>
      <c r="QJX114" s="0"/>
      <c r="QJY114" s="0"/>
      <c r="QJZ114" s="0"/>
      <c r="QKA114" s="0"/>
      <c r="QKB114" s="0"/>
      <c r="QKC114" s="0"/>
      <c r="QKD114" s="0"/>
      <c r="QKE114" s="0"/>
      <c r="QKF114" s="0"/>
      <c r="QKG114" s="0"/>
      <c r="QKH114" s="0"/>
      <c r="QKI114" s="0"/>
      <c r="QKJ114" s="0"/>
      <c r="QKK114" s="0"/>
      <c r="QKL114" s="0"/>
      <c r="QKM114" s="0"/>
      <c r="QKN114" s="0"/>
      <c r="QKO114" s="0"/>
      <c r="QKP114" s="0"/>
      <c r="QKQ114" s="0"/>
      <c r="QKR114" s="0"/>
      <c r="QKS114" s="0"/>
      <c r="QKT114" s="0"/>
      <c r="QKU114" s="0"/>
      <c r="QKV114" s="0"/>
      <c r="QKW114" s="0"/>
      <c r="QKX114" s="0"/>
      <c r="QKY114" s="0"/>
      <c r="QKZ114" s="0"/>
      <c r="QLA114" s="0"/>
      <c r="QLB114" s="0"/>
      <c r="QLC114" s="0"/>
      <c r="QLD114" s="0"/>
      <c r="QLE114" s="0"/>
      <c r="QLF114" s="0"/>
      <c r="QLG114" s="0"/>
      <c r="QLH114" s="0"/>
      <c r="QLI114" s="0"/>
      <c r="QLJ114" s="0"/>
      <c r="QLK114" s="0"/>
      <c r="QLL114" s="0"/>
      <c r="QLM114" s="0"/>
      <c r="QLN114" s="0"/>
      <c r="QLO114" s="0"/>
      <c r="QLP114" s="0"/>
      <c r="QLQ114" s="0"/>
      <c r="QLR114" s="0"/>
      <c r="QLS114" s="0"/>
      <c r="QLT114" s="0"/>
      <c r="QLU114" s="0"/>
      <c r="QLV114" s="0"/>
      <c r="QLW114" s="0"/>
      <c r="QLX114" s="0"/>
      <c r="QLY114" s="0"/>
      <c r="QLZ114" s="0"/>
      <c r="QMA114" s="0"/>
      <c r="QMB114" s="0"/>
      <c r="QMC114" s="0"/>
      <c r="QMD114" s="0"/>
      <c r="QME114" s="0"/>
      <c r="QMF114" s="0"/>
      <c r="QMG114" s="0"/>
      <c r="QMH114" s="0"/>
      <c r="QMI114" s="0"/>
      <c r="QMJ114" s="0"/>
      <c r="QMK114" s="0"/>
      <c r="QML114" s="0"/>
      <c r="QMM114" s="0"/>
      <c r="QMN114" s="0"/>
      <c r="QMO114" s="0"/>
      <c r="QMP114" s="0"/>
      <c r="QMQ114" s="0"/>
      <c r="QMR114" s="0"/>
      <c r="QMS114" s="0"/>
      <c r="QMT114" s="0"/>
      <c r="QMU114" s="0"/>
      <c r="QMV114" s="0"/>
      <c r="QMW114" s="0"/>
      <c r="QMX114" s="0"/>
      <c r="QMY114" s="0"/>
      <c r="QMZ114" s="0"/>
      <c r="QNA114" s="0"/>
      <c r="QNB114" s="0"/>
      <c r="QNC114" s="0"/>
      <c r="QND114" s="0"/>
      <c r="QNE114" s="0"/>
      <c r="QNF114" s="0"/>
      <c r="QNG114" s="0"/>
      <c r="QNH114" s="0"/>
      <c r="QNI114" s="0"/>
      <c r="QNJ114" s="0"/>
      <c r="QNK114" s="0"/>
      <c r="QNL114" s="0"/>
      <c r="QNM114" s="0"/>
      <c r="QNN114" s="0"/>
      <c r="QNO114" s="0"/>
      <c r="QNP114" s="0"/>
      <c r="QNQ114" s="0"/>
      <c r="QNR114" s="0"/>
      <c r="QNS114" s="0"/>
      <c r="QNT114" s="0"/>
      <c r="QNU114" s="0"/>
      <c r="QNV114" s="0"/>
      <c r="QNW114" s="0"/>
      <c r="QNX114" s="0"/>
      <c r="QNY114" s="0"/>
      <c r="QNZ114" s="0"/>
      <c r="QOA114" s="0"/>
      <c r="QOB114" s="0"/>
      <c r="QOC114" s="0"/>
      <c r="QOD114" s="0"/>
      <c r="QOE114" s="0"/>
      <c r="QOF114" s="0"/>
      <c r="QOG114" s="0"/>
      <c r="QOH114" s="0"/>
      <c r="QOI114" s="0"/>
      <c r="QOJ114" s="0"/>
      <c r="QOK114" s="0"/>
      <c r="QOL114" s="0"/>
      <c r="QOM114" s="0"/>
      <c r="QON114" s="0"/>
      <c r="QOO114" s="0"/>
      <c r="QOP114" s="0"/>
      <c r="QOQ114" s="0"/>
      <c r="QOR114" s="0"/>
      <c r="QOS114" s="0"/>
      <c r="QOT114" s="0"/>
      <c r="QOU114" s="0"/>
      <c r="QOV114" s="0"/>
      <c r="QOW114" s="0"/>
      <c r="QOX114" s="0"/>
      <c r="QOY114" s="0"/>
      <c r="QOZ114" s="0"/>
      <c r="QPA114" s="0"/>
      <c r="QPB114" s="0"/>
      <c r="QPC114" s="0"/>
      <c r="QPD114" s="0"/>
      <c r="QPE114" s="0"/>
      <c r="QPF114" s="0"/>
      <c r="QPG114" s="0"/>
      <c r="QPH114" s="0"/>
      <c r="QPI114" s="0"/>
      <c r="QPJ114" s="0"/>
      <c r="QPK114" s="0"/>
      <c r="QPL114" s="0"/>
      <c r="QPM114" s="0"/>
      <c r="QPN114" s="0"/>
      <c r="QPO114" s="0"/>
      <c r="QPP114" s="0"/>
      <c r="QPQ114" s="0"/>
      <c r="QPR114" s="0"/>
      <c r="QPS114" s="0"/>
      <c r="QPT114" s="0"/>
      <c r="QPU114" s="0"/>
      <c r="QPV114" s="0"/>
      <c r="QPW114" s="0"/>
      <c r="QPX114" s="0"/>
      <c r="QPY114" s="0"/>
      <c r="QPZ114" s="0"/>
      <c r="QQA114" s="0"/>
      <c r="QQB114" s="0"/>
      <c r="QQC114" s="0"/>
      <c r="QQD114" s="0"/>
      <c r="QQE114" s="0"/>
      <c r="QQF114" s="0"/>
      <c r="QQG114" s="0"/>
      <c r="QQH114" s="0"/>
      <c r="QQI114" s="0"/>
      <c r="QQJ114" s="0"/>
      <c r="QQK114" s="0"/>
      <c r="QQL114" s="0"/>
      <c r="QQM114" s="0"/>
      <c r="QQN114" s="0"/>
      <c r="QQO114" s="0"/>
      <c r="QQP114" s="0"/>
      <c r="QQQ114" s="0"/>
      <c r="QQR114" s="0"/>
      <c r="QQS114" s="0"/>
      <c r="QQT114" s="0"/>
      <c r="QQU114" s="0"/>
      <c r="QQV114" s="0"/>
      <c r="QQW114" s="0"/>
      <c r="QQX114" s="0"/>
      <c r="QQY114" s="0"/>
      <c r="QQZ114" s="0"/>
      <c r="QRA114" s="0"/>
      <c r="QRB114" s="0"/>
      <c r="QRC114" s="0"/>
      <c r="QRD114" s="0"/>
      <c r="QRE114" s="0"/>
      <c r="QRF114" s="0"/>
      <c r="QRG114" s="0"/>
      <c r="QRH114" s="0"/>
      <c r="QRI114" s="0"/>
      <c r="QRJ114" s="0"/>
      <c r="QRK114" s="0"/>
      <c r="QRL114" s="0"/>
      <c r="QRM114" s="0"/>
      <c r="QRN114" s="0"/>
      <c r="QRO114" s="0"/>
      <c r="QRP114" s="0"/>
      <c r="QRQ114" s="0"/>
      <c r="QRR114" s="0"/>
      <c r="QRS114" s="0"/>
      <c r="QRT114" s="0"/>
      <c r="QRU114" s="0"/>
      <c r="QRV114" s="0"/>
      <c r="QRW114" s="0"/>
      <c r="QRX114" s="0"/>
      <c r="QRY114" s="0"/>
      <c r="QRZ114" s="0"/>
      <c r="QSA114" s="0"/>
      <c r="QSB114" s="0"/>
      <c r="QSC114" s="0"/>
      <c r="QSD114" s="0"/>
      <c r="QSE114" s="0"/>
      <c r="QSF114" s="0"/>
      <c r="QSG114" s="0"/>
      <c r="QSH114" s="0"/>
      <c r="QSI114" s="0"/>
      <c r="QSJ114" s="0"/>
      <c r="QSK114" s="0"/>
      <c r="QSL114" s="0"/>
      <c r="QSM114" s="0"/>
      <c r="QSN114" s="0"/>
      <c r="QSO114" s="0"/>
      <c r="QSP114" s="0"/>
      <c r="QSQ114" s="0"/>
      <c r="QSR114" s="0"/>
      <c r="QSS114" s="0"/>
      <c r="QST114" s="0"/>
      <c r="QSU114" s="0"/>
      <c r="QSV114" s="0"/>
      <c r="QSW114" s="0"/>
      <c r="QSX114" s="0"/>
      <c r="QSY114" s="0"/>
      <c r="QSZ114" s="0"/>
      <c r="QTA114" s="0"/>
      <c r="QTB114" s="0"/>
      <c r="QTC114" s="0"/>
      <c r="QTD114" s="0"/>
      <c r="QTE114" s="0"/>
      <c r="QTF114" s="0"/>
      <c r="QTG114" s="0"/>
      <c r="QTH114" s="0"/>
      <c r="QTI114" s="0"/>
      <c r="QTJ114" s="0"/>
      <c r="QTK114" s="0"/>
      <c r="QTL114" s="0"/>
      <c r="QTM114" s="0"/>
      <c r="QTN114" s="0"/>
      <c r="QTO114" s="0"/>
      <c r="QTP114" s="0"/>
      <c r="QTQ114" s="0"/>
      <c r="QTR114" s="0"/>
      <c r="QTS114" s="0"/>
      <c r="QTT114" s="0"/>
      <c r="QTU114" s="0"/>
      <c r="QTV114" s="0"/>
      <c r="QTW114" s="0"/>
      <c r="QTX114" s="0"/>
      <c r="QTY114" s="0"/>
      <c r="QTZ114" s="0"/>
      <c r="QUA114" s="0"/>
      <c r="QUB114" s="0"/>
      <c r="QUC114" s="0"/>
      <c r="QUD114" s="0"/>
      <c r="QUE114" s="0"/>
      <c r="QUF114" s="0"/>
      <c r="QUG114" s="0"/>
      <c r="QUH114" s="0"/>
      <c r="QUI114" s="0"/>
      <c r="QUJ114" s="0"/>
      <c r="QUK114" s="0"/>
      <c r="QUL114" s="0"/>
      <c r="QUM114" s="0"/>
      <c r="QUN114" s="0"/>
      <c r="QUO114" s="0"/>
      <c r="QUP114" s="0"/>
      <c r="QUQ114" s="0"/>
      <c r="QUR114" s="0"/>
      <c r="QUS114" s="0"/>
      <c r="QUT114" s="0"/>
      <c r="QUU114" s="0"/>
      <c r="QUV114" s="0"/>
      <c r="QUW114" s="0"/>
      <c r="QUX114" s="0"/>
      <c r="QUY114" s="0"/>
      <c r="QUZ114" s="0"/>
      <c r="QVA114" s="0"/>
      <c r="QVB114" s="0"/>
      <c r="QVC114" s="0"/>
      <c r="QVD114" s="0"/>
      <c r="QVE114" s="0"/>
      <c r="QVF114" s="0"/>
      <c r="QVG114" s="0"/>
      <c r="QVH114" s="0"/>
      <c r="QVI114" s="0"/>
      <c r="QVJ114" s="0"/>
      <c r="QVK114" s="0"/>
      <c r="QVL114" s="0"/>
      <c r="QVM114" s="0"/>
      <c r="QVN114" s="0"/>
      <c r="QVO114" s="0"/>
      <c r="QVP114" s="0"/>
      <c r="QVQ114" s="0"/>
      <c r="QVR114" s="0"/>
      <c r="QVS114" s="0"/>
      <c r="QVT114" s="0"/>
      <c r="QVU114" s="0"/>
      <c r="QVV114" s="0"/>
      <c r="QVW114" s="0"/>
      <c r="QVX114" s="0"/>
      <c r="QVY114" s="0"/>
      <c r="QVZ114" s="0"/>
      <c r="QWA114" s="0"/>
      <c r="QWB114" s="0"/>
      <c r="QWC114" s="0"/>
      <c r="QWD114" s="0"/>
      <c r="QWE114" s="0"/>
      <c r="QWF114" s="0"/>
      <c r="QWG114" s="0"/>
      <c r="QWH114" s="0"/>
      <c r="QWI114" s="0"/>
      <c r="QWJ114" s="0"/>
      <c r="QWK114" s="0"/>
      <c r="QWL114" s="0"/>
      <c r="QWM114" s="0"/>
      <c r="QWN114" s="0"/>
      <c r="QWO114" s="0"/>
      <c r="QWP114" s="0"/>
      <c r="QWQ114" s="0"/>
      <c r="QWR114" s="0"/>
      <c r="QWS114" s="0"/>
      <c r="QWT114" s="0"/>
      <c r="QWU114" s="0"/>
      <c r="QWV114" s="0"/>
      <c r="QWW114" s="0"/>
      <c r="QWX114" s="0"/>
      <c r="QWY114" s="0"/>
      <c r="QWZ114" s="0"/>
      <c r="QXA114" s="0"/>
      <c r="QXB114" s="0"/>
      <c r="QXC114" s="0"/>
      <c r="QXD114" s="0"/>
      <c r="QXE114" s="0"/>
      <c r="QXF114" s="0"/>
      <c r="QXG114" s="0"/>
      <c r="QXH114" s="0"/>
      <c r="QXI114" s="0"/>
      <c r="QXJ114" s="0"/>
      <c r="QXK114" s="0"/>
      <c r="QXL114" s="0"/>
      <c r="QXM114" s="0"/>
      <c r="QXN114" s="0"/>
      <c r="QXO114" s="0"/>
      <c r="QXP114" s="0"/>
      <c r="QXQ114" s="0"/>
      <c r="QXR114" s="0"/>
      <c r="QXS114" s="0"/>
      <c r="QXT114" s="0"/>
      <c r="QXU114" s="0"/>
      <c r="QXV114" s="0"/>
      <c r="QXW114" s="0"/>
      <c r="QXX114" s="0"/>
      <c r="QXY114" s="0"/>
      <c r="QXZ114" s="0"/>
      <c r="QYA114" s="0"/>
      <c r="QYB114" s="0"/>
      <c r="QYC114" s="0"/>
      <c r="QYD114" s="0"/>
      <c r="QYE114" s="0"/>
      <c r="QYF114" s="0"/>
      <c r="QYG114" s="0"/>
      <c r="QYH114" s="0"/>
      <c r="QYI114" s="0"/>
      <c r="QYJ114" s="0"/>
      <c r="QYK114" s="0"/>
      <c r="QYL114" s="0"/>
      <c r="QYM114" s="0"/>
      <c r="QYN114" s="0"/>
      <c r="QYO114" s="0"/>
      <c r="QYP114" s="0"/>
      <c r="QYQ114" s="0"/>
      <c r="QYR114" s="0"/>
      <c r="QYS114" s="0"/>
      <c r="QYT114" s="0"/>
      <c r="QYU114" s="0"/>
      <c r="QYV114" s="0"/>
      <c r="QYW114" s="0"/>
      <c r="QYX114" s="0"/>
      <c r="QYY114" s="0"/>
      <c r="QYZ114" s="0"/>
      <c r="QZA114" s="0"/>
      <c r="QZB114" s="0"/>
      <c r="QZC114" s="0"/>
      <c r="QZD114" s="0"/>
      <c r="QZE114" s="0"/>
      <c r="QZF114" s="0"/>
      <c r="QZG114" s="0"/>
      <c r="QZH114" s="0"/>
      <c r="QZI114" s="0"/>
      <c r="QZJ114" s="0"/>
      <c r="QZK114" s="0"/>
      <c r="QZL114" s="0"/>
      <c r="QZM114" s="0"/>
      <c r="QZN114" s="0"/>
      <c r="QZO114" s="0"/>
      <c r="QZP114" s="0"/>
      <c r="QZQ114" s="0"/>
      <c r="QZR114" s="0"/>
      <c r="QZS114" s="0"/>
      <c r="QZT114" s="0"/>
      <c r="QZU114" s="0"/>
      <c r="QZV114" s="0"/>
      <c r="QZW114" s="0"/>
      <c r="QZX114" s="0"/>
      <c r="QZY114" s="0"/>
      <c r="QZZ114" s="0"/>
      <c r="RAA114" s="0"/>
      <c r="RAB114" s="0"/>
      <c r="RAC114" s="0"/>
      <c r="RAD114" s="0"/>
      <c r="RAE114" s="0"/>
      <c r="RAF114" s="0"/>
      <c r="RAG114" s="0"/>
      <c r="RAH114" s="0"/>
      <c r="RAI114" s="0"/>
      <c r="RAJ114" s="0"/>
      <c r="RAK114" s="0"/>
      <c r="RAL114" s="0"/>
      <c r="RAM114" s="0"/>
      <c r="RAN114" s="0"/>
      <c r="RAO114" s="0"/>
      <c r="RAP114" s="0"/>
      <c r="RAQ114" s="0"/>
      <c r="RAR114" s="0"/>
      <c r="RAS114" s="0"/>
      <c r="RAT114" s="0"/>
      <c r="RAU114" s="0"/>
      <c r="RAV114" s="0"/>
      <c r="RAW114" s="0"/>
      <c r="RAX114" s="0"/>
      <c r="RAY114" s="0"/>
      <c r="RAZ114" s="0"/>
      <c r="RBA114" s="0"/>
      <c r="RBB114" s="0"/>
      <c r="RBC114" s="0"/>
      <c r="RBD114" s="0"/>
      <c r="RBE114" s="0"/>
      <c r="RBF114" s="0"/>
      <c r="RBG114" s="0"/>
      <c r="RBH114" s="0"/>
      <c r="RBI114" s="0"/>
      <c r="RBJ114" s="0"/>
      <c r="RBK114" s="0"/>
      <c r="RBL114" s="0"/>
      <c r="RBM114" s="0"/>
      <c r="RBN114" s="0"/>
      <c r="RBO114" s="0"/>
      <c r="RBP114" s="0"/>
      <c r="RBQ114" s="0"/>
      <c r="RBR114" s="0"/>
      <c r="RBS114" s="0"/>
      <c r="RBT114" s="0"/>
      <c r="RBU114" s="0"/>
      <c r="RBV114" s="0"/>
      <c r="RBW114" s="0"/>
      <c r="RBX114" s="0"/>
      <c r="RBY114" s="0"/>
      <c r="RBZ114" s="0"/>
      <c r="RCA114" s="0"/>
      <c r="RCB114" s="0"/>
      <c r="RCC114" s="0"/>
      <c r="RCD114" s="0"/>
      <c r="RCE114" s="0"/>
      <c r="RCF114" s="0"/>
      <c r="RCG114" s="0"/>
      <c r="RCH114" s="0"/>
      <c r="RCI114" s="0"/>
      <c r="RCJ114" s="0"/>
      <c r="RCK114" s="0"/>
      <c r="RCL114" s="0"/>
      <c r="RCM114" s="0"/>
      <c r="RCN114" s="0"/>
      <c r="RCO114" s="0"/>
      <c r="RCP114" s="0"/>
      <c r="RCQ114" s="0"/>
      <c r="RCR114" s="0"/>
      <c r="RCS114" s="0"/>
      <c r="RCT114" s="0"/>
      <c r="RCU114" s="0"/>
      <c r="RCV114" s="0"/>
      <c r="RCW114" s="0"/>
      <c r="RCX114" s="0"/>
      <c r="RCY114" s="0"/>
      <c r="RCZ114" s="0"/>
      <c r="RDA114" s="0"/>
      <c r="RDB114" s="0"/>
      <c r="RDC114" s="0"/>
      <c r="RDD114" s="0"/>
      <c r="RDE114" s="0"/>
      <c r="RDF114" s="0"/>
      <c r="RDG114" s="0"/>
      <c r="RDH114" s="0"/>
      <c r="RDI114" s="0"/>
      <c r="RDJ114" s="0"/>
      <c r="RDK114" s="0"/>
      <c r="RDL114" s="0"/>
      <c r="RDM114" s="0"/>
      <c r="RDN114" s="0"/>
      <c r="RDO114" s="0"/>
      <c r="RDP114" s="0"/>
      <c r="RDQ114" s="0"/>
      <c r="RDR114" s="0"/>
      <c r="RDS114" s="0"/>
      <c r="RDT114" s="0"/>
      <c r="RDU114" s="0"/>
      <c r="RDV114" s="0"/>
      <c r="RDW114" s="0"/>
      <c r="RDX114" s="0"/>
      <c r="RDY114" s="0"/>
      <c r="RDZ114" s="0"/>
      <c r="REA114" s="0"/>
      <c r="REB114" s="0"/>
      <c r="REC114" s="0"/>
      <c r="RED114" s="0"/>
      <c r="REE114" s="0"/>
      <c r="REF114" s="0"/>
      <c r="REG114" s="0"/>
      <c r="REH114" s="0"/>
      <c r="REI114" s="0"/>
      <c r="REJ114" s="0"/>
      <c r="REK114" s="0"/>
      <c r="REL114" s="0"/>
      <c r="REM114" s="0"/>
      <c r="REN114" s="0"/>
      <c r="REO114" s="0"/>
      <c r="REP114" s="0"/>
      <c r="REQ114" s="0"/>
      <c r="RER114" s="0"/>
      <c r="RES114" s="0"/>
      <c r="RET114" s="0"/>
      <c r="REU114" s="0"/>
      <c r="REV114" s="0"/>
      <c r="REW114" s="0"/>
      <c r="REX114" s="0"/>
      <c r="REY114" s="0"/>
      <c r="REZ114" s="0"/>
      <c r="RFA114" s="0"/>
      <c r="RFB114" s="0"/>
      <c r="RFC114" s="0"/>
      <c r="RFD114" s="0"/>
      <c r="RFE114" s="0"/>
      <c r="RFF114" s="0"/>
      <c r="RFG114" s="0"/>
      <c r="RFH114" s="0"/>
      <c r="RFI114" s="0"/>
      <c r="RFJ114" s="0"/>
      <c r="RFK114" s="0"/>
      <c r="RFL114" s="0"/>
      <c r="RFM114" s="0"/>
      <c r="RFN114" s="0"/>
      <c r="RFO114" s="0"/>
      <c r="RFP114" s="0"/>
      <c r="RFQ114" s="0"/>
      <c r="RFR114" s="0"/>
      <c r="RFS114" s="0"/>
      <c r="RFT114" s="0"/>
      <c r="RFU114" s="0"/>
      <c r="RFV114" s="0"/>
      <c r="RFW114" s="0"/>
      <c r="RFX114" s="0"/>
      <c r="RFY114" s="0"/>
      <c r="RFZ114" s="0"/>
      <c r="RGA114" s="0"/>
      <c r="RGB114" s="0"/>
      <c r="RGC114" s="0"/>
      <c r="RGD114" s="0"/>
      <c r="RGE114" s="0"/>
      <c r="RGF114" s="0"/>
      <c r="RGG114" s="0"/>
      <c r="RGH114" s="0"/>
      <c r="RGI114" s="0"/>
      <c r="RGJ114" s="0"/>
      <c r="RGK114" s="0"/>
      <c r="RGL114" s="0"/>
      <c r="RGM114" s="0"/>
      <c r="RGN114" s="0"/>
      <c r="RGO114" s="0"/>
      <c r="RGP114" s="0"/>
      <c r="RGQ114" s="0"/>
      <c r="RGR114" s="0"/>
      <c r="RGS114" s="0"/>
      <c r="RGT114" s="0"/>
      <c r="RGU114" s="0"/>
      <c r="RGV114" s="0"/>
      <c r="RGW114" s="0"/>
      <c r="RGX114" s="0"/>
      <c r="RGY114" s="0"/>
      <c r="RGZ114" s="0"/>
      <c r="RHA114" s="0"/>
      <c r="RHB114" s="0"/>
      <c r="RHC114" s="0"/>
      <c r="RHD114" s="0"/>
      <c r="RHE114" s="0"/>
      <c r="RHF114" s="0"/>
      <c r="RHG114" s="0"/>
      <c r="RHH114" s="0"/>
      <c r="RHI114" s="0"/>
      <c r="RHJ114" s="0"/>
      <c r="RHK114" s="0"/>
      <c r="RHL114" s="0"/>
      <c r="RHM114" s="0"/>
      <c r="RHN114" s="0"/>
      <c r="RHO114" s="0"/>
      <c r="RHP114" s="0"/>
      <c r="RHQ114" s="0"/>
      <c r="RHR114" s="0"/>
      <c r="RHS114" s="0"/>
      <c r="RHT114" s="0"/>
      <c r="RHU114" s="0"/>
      <c r="RHV114" s="0"/>
      <c r="RHW114" s="0"/>
      <c r="RHX114" s="0"/>
      <c r="RHY114" s="0"/>
      <c r="RHZ114" s="0"/>
      <c r="RIA114" s="0"/>
      <c r="RIB114" s="0"/>
      <c r="RIC114" s="0"/>
      <c r="RID114" s="0"/>
      <c r="RIE114" s="0"/>
      <c r="RIF114" s="0"/>
      <c r="RIG114" s="0"/>
      <c r="RIH114" s="0"/>
      <c r="RII114" s="0"/>
      <c r="RIJ114" s="0"/>
      <c r="RIK114" s="0"/>
      <c r="RIL114" s="0"/>
      <c r="RIM114" s="0"/>
      <c r="RIN114" s="0"/>
      <c r="RIO114" s="0"/>
      <c r="RIP114" s="0"/>
      <c r="RIQ114" s="0"/>
      <c r="RIR114" s="0"/>
      <c r="RIS114" s="0"/>
      <c r="RIT114" s="0"/>
      <c r="RIU114" s="0"/>
      <c r="RIV114" s="0"/>
      <c r="RIW114" s="0"/>
      <c r="RIX114" s="0"/>
      <c r="RIY114" s="0"/>
      <c r="RIZ114" s="0"/>
      <c r="RJA114" s="0"/>
      <c r="RJB114" s="0"/>
      <c r="RJC114" s="0"/>
      <c r="RJD114" s="0"/>
      <c r="RJE114" s="0"/>
      <c r="RJF114" s="0"/>
      <c r="RJG114" s="0"/>
      <c r="RJH114" s="0"/>
      <c r="RJI114" s="0"/>
      <c r="RJJ114" s="0"/>
      <c r="RJK114" s="0"/>
      <c r="RJL114" s="0"/>
      <c r="RJM114" s="0"/>
      <c r="RJN114" s="0"/>
      <c r="RJO114" s="0"/>
      <c r="RJP114" s="0"/>
      <c r="RJQ114" s="0"/>
      <c r="RJR114" s="0"/>
      <c r="RJS114" s="0"/>
      <c r="RJT114" s="0"/>
      <c r="RJU114" s="0"/>
      <c r="RJV114" s="0"/>
      <c r="RJW114" s="0"/>
      <c r="RJX114" s="0"/>
      <c r="RJY114" s="0"/>
      <c r="RJZ114" s="0"/>
      <c r="RKA114" s="0"/>
      <c r="RKB114" s="0"/>
      <c r="RKC114" s="0"/>
      <c r="RKD114" s="0"/>
      <c r="RKE114" s="0"/>
      <c r="RKF114" s="0"/>
      <c r="RKG114" s="0"/>
      <c r="RKH114" s="0"/>
      <c r="RKI114" s="0"/>
      <c r="RKJ114" s="0"/>
      <c r="RKK114" s="0"/>
      <c r="RKL114" s="0"/>
      <c r="RKM114" s="0"/>
      <c r="RKN114" s="0"/>
      <c r="RKO114" s="0"/>
      <c r="RKP114" s="0"/>
      <c r="RKQ114" s="0"/>
      <c r="RKR114" s="0"/>
      <c r="RKS114" s="0"/>
      <c r="RKT114" s="0"/>
      <c r="RKU114" s="0"/>
      <c r="RKV114" s="0"/>
      <c r="RKW114" s="0"/>
      <c r="RKX114" s="0"/>
      <c r="RKY114" s="0"/>
      <c r="RKZ114" s="0"/>
      <c r="RLA114" s="0"/>
      <c r="RLB114" s="0"/>
      <c r="RLC114" s="0"/>
      <c r="RLD114" s="0"/>
      <c r="RLE114" s="0"/>
      <c r="RLF114" s="0"/>
      <c r="RLG114" s="0"/>
      <c r="RLH114" s="0"/>
      <c r="RLI114" s="0"/>
      <c r="RLJ114" s="0"/>
      <c r="RLK114" s="0"/>
      <c r="RLL114" s="0"/>
      <c r="RLM114" s="0"/>
      <c r="RLN114" s="0"/>
      <c r="RLO114" s="0"/>
      <c r="RLP114" s="0"/>
      <c r="RLQ114" s="0"/>
      <c r="RLR114" s="0"/>
      <c r="RLS114" s="0"/>
      <c r="RLT114" s="0"/>
      <c r="RLU114" s="0"/>
      <c r="RLV114" s="0"/>
      <c r="RLW114" s="0"/>
      <c r="RLX114" s="0"/>
      <c r="RLY114" s="0"/>
      <c r="RLZ114" s="0"/>
      <c r="RMA114" s="0"/>
      <c r="RMB114" s="0"/>
      <c r="RMC114" s="0"/>
      <c r="RMD114" s="0"/>
      <c r="RME114" s="0"/>
      <c r="RMF114" s="0"/>
      <c r="RMG114" s="0"/>
      <c r="RMH114" s="0"/>
      <c r="RMI114" s="0"/>
      <c r="RMJ114" s="0"/>
      <c r="RMK114" s="0"/>
      <c r="RML114" s="0"/>
      <c r="RMM114" s="0"/>
      <c r="RMN114" s="0"/>
      <c r="RMO114" s="0"/>
      <c r="RMP114" s="0"/>
      <c r="RMQ114" s="0"/>
      <c r="RMR114" s="0"/>
      <c r="RMS114" s="0"/>
      <c r="RMT114" s="0"/>
      <c r="RMU114" s="0"/>
      <c r="RMV114" s="0"/>
      <c r="RMW114" s="0"/>
      <c r="RMX114" s="0"/>
      <c r="RMY114" s="0"/>
      <c r="RMZ114" s="0"/>
      <c r="RNA114" s="0"/>
      <c r="RNB114" s="0"/>
      <c r="RNC114" s="0"/>
      <c r="RND114" s="0"/>
      <c r="RNE114" s="0"/>
      <c r="RNF114" s="0"/>
      <c r="RNG114" s="0"/>
      <c r="RNH114" s="0"/>
      <c r="RNI114" s="0"/>
      <c r="RNJ114" s="0"/>
      <c r="RNK114" s="0"/>
      <c r="RNL114" s="0"/>
      <c r="RNM114" s="0"/>
      <c r="RNN114" s="0"/>
      <c r="RNO114" s="0"/>
      <c r="RNP114" s="0"/>
      <c r="RNQ114" s="0"/>
      <c r="RNR114" s="0"/>
      <c r="RNS114" s="0"/>
      <c r="RNT114" s="0"/>
      <c r="RNU114" s="0"/>
      <c r="RNV114" s="0"/>
      <c r="RNW114" s="0"/>
      <c r="RNX114" s="0"/>
      <c r="RNY114" s="0"/>
      <c r="RNZ114" s="0"/>
      <c r="ROA114" s="0"/>
      <c r="ROB114" s="0"/>
      <c r="ROC114" s="0"/>
      <c r="ROD114" s="0"/>
      <c r="ROE114" s="0"/>
      <c r="ROF114" s="0"/>
      <c r="ROG114" s="0"/>
      <c r="ROH114" s="0"/>
      <c r="ROI114" s="0"/>
      <c r="ROJ114" s="0"/>
      <c r="ROK114" s="0"/>
      <c r="ROL114" s="0"/>
      <c r="ROM114" s="0"/>
      <c r="RON114" s="0"/>
      <c r="ROO114" s="0"/>
      <c r="ROP114" s="0"/>
      <c r="ROQ114" s="0"/>
      <c r="ROR114" s="0"/>
      <c r="ROS114" s="0"/>
      <c r="ROT114" s="0"/>
      <c r="ROU114" s="0"/>
      <c r="ROV114" s="0"/>
      <c r="ROW114" s="0"/>
      <c r="ROX114" s="0"/>
      <c r="ROY114" s="0"/>
      <c r="ROZ114" s="0"/>
      <c r="RPA114" s="0"/>
      <c r="RPB114" s="0"/>
      <c r="RPC114" s="0"/>
      <c r="RPD114" s="0"/>
      <c r="RPE114" s="0"/>
      <c r="RPF114" s="0"/>
      <c r="RPG114" s="0"/>
      <c r="RPH114" s="0"/>
      <c r="RPI114" s="0"/>
      <c r="RPJ114" s="0"/>
      <c r="RPK114" s="0"/>
      <c r="RPL114" s="0"/>
      <c r="RPM114" s="0"/>
      <c r="RPN114" s="0"/>
      <c r="RPO114" s="0"/>
      <c r="RPP114" s="0"/>
      <c r="RPQ114" s="0"/>
      <c r="RPR114" s="0"/>
      <c r="RPS114" s="0"/>
      <c r="RPT114" s="0"/>
      <c r="RPU114" s="0"/>
      <c r="RPV114" s="0"/>
      <c r="RPW114" s="0"/>
      <c r="RPX114" s="0"/>
      <c r="RPY114" s="0"/>
      <c r="RPZ114" s="0"/>
      <c r="RQA114" s="0"/>
      <c r="RQB114" s="0"/>
      <c r="RQC114" s="0"/>
      <c r="RQD114" s="0"/>
      <c r="RQE114" s="0"/>
      <c r="RQF114" s="0"/>
      <c r="RQG114" s="0"/>
      <c r="RQH114" s="0"/>
      <c r="RQI114" s="0"/>
      <c r="RQJ114" s="0"/>
      <c r="RQK114" s="0"/>
      <c r="RQL114" s="0"/>
      <c r="RQM114" s="0"/>
      <c r="RQN114" s="0"/>
      <c r="RQO114" s="0"/>
      <c r="RQP114" s="0"/>
      <c r="RQQ114" s="0"/>
      <c r="RQR114" s="0"/>
      <c r="RQS114" s="0"/>
      <c r="RQT114" s="0"/>
      <c r="RQU114" s="0"/>
      <c r="RQV114" s="0"/>
      <c r="RQW114" s="0"/>
      <c r="RQX114" s="0"/>
      <c r="RQY114" s="0"/>
      <c r="RQZ114" s="0"/>
      <c r="RRA114" s="0"/>
      <c r="RRB114" s="0"/>
      <c r="RRC114" s="0"/>
      <c r="RRD114" s="0"/>
      <c r="RRE114" s="0"/>
      <c r="RRF114" s="0"/>
      <c r="RRG114" s="0"/>
      <c r="RRH114" s="0"/>
      <c r="RRI114" s="0"/>
      <c r="RRJ114" s="0"/>
      <c r="RRK114" s="0"/>
      <c r="RRL114" s="0"/>
      <c r="RRM114" s="0"/>
      <c r="RRN114" s="0"/>
      <c r="RRO114" s="0"/>
      <c r="RRP114" s="0"/>
      <c r="RRQ114" s="0"/>
      <c r="RRR114" s="0"/>
      <c r="RRS114" s="0"/>
      <c r="RRT114" s="0"/>
      <c r="RRU114" s="0"/>
      <c r="RRV114" s="0"/>
      <c r="RRW114" s="0"/>
      <c r="RRX114" s="0"/>
      <c r="RRY114" s="0"/>
      <c r="RRZ114" s="0"/>
      <c r="RSA114" s="0"/>
      <c r="RSB114" s="0"/>
      <c r="RSC114" s="0"/>
      <c r="RSD114" s="0"/>
      <c r="RSE114" s="0"/>
      <c r="RSF114" s="0"/>
      <c r="RSG114" s="0"/>
      <c r="RSH114" s="0"/>
      <c r="RSI114" s="0"/>
      <c r="RSJ114" s="0"/>
      <c r="RSK114" s="0"/>
      <c r="RSL114" s="0"/>
      <c r="RSM114" s="0"/>
      <c r="RSN114" s="0"/>
      <c r="RSO114" s="0"/>
      <c r="RSP114" s="0"/>
      <c r="RSQ114" s="0"/>
      <c r="RSR114" s="0"/>
      <c r="RSS114" s="0"/>
      <c r="RST114" s="0"/>
      <c r="RSU114" s="0"/>
      <c r="RSV114" s="0"/>
      <c r="RSW114" s="0"/>
      <c r="RSX114" s="0"/>
      <c r="RSY114" s="0"/>
      <c r="RSZ114" s="0"/>
      <c r="RTA114" s="0"/>
      <c r="RTB114" s="0"/>
      <c r="RTC114" s="0"/>
      <c r="RTD114" s="0"/>
      <c r="RTE114" s="0"/>
      <c r="RTF114" s="0"/>
      <c r="RTG114" s="0"/>
      <c r="RTH114" s="0"/>
      <c r="RTI114" s="0"/>
      <c r="RTJ114" s="0"/>
      <c r="RTK114" s="0"/>
      <c r="RTL114" s="0"/>
      <c r="RTM114" s="0"/>
      <c r="RTN114" s="0"/>
      <c r="RTO114" s="0"/>
      <c r="RTP114" s="0"/>
      <c r="RTQ114" s="0"/>
      <c r="RTR114" s="0"/>
      <c r="RTS114" s="0"/>
      <c r="RTT114" s="0"/>
      <c r="RTU114" s="0"/>
      <c r="RTV114" s="0"/>
      <c r="RTW114" s="0"/>
      <c r="RTX114" s="0"/>
      <c r="RTY114" s="0"/>
      <c r="RTZ114" s="0"/>
      <c r="RUA114" s="0"/>
      <c r="RUB114" s="0"/>
      <c r="RUC114" s="0"/>
      <c r="RUD114" s="0"/>
      <c r="RUE114" s="0"/>
      <c r="RUF114" s="0"/>
      <c r="RUG114" s="0"/>
      <c r="RUH114" s="0"/>
      <c r="RUI114" s="0"/>
      <c r="RUJ114" s="0"/>
      <c r="RUK114" s="0"/>
      <c r="RUL114" s="0"/>
      <c r="RUM114" s="0"/>
      <c r="RUN114" s="0"/>
      <c r="RUO114" s="0"/>
      <c r="RUP114" s="0"/>
      <c r="RUQ114" s="0"/>
      <c r="RUR114" s="0"/>
      <c r="RUS114" s="0"/>
      <c r="RUT114" s="0"/>
      <c r="RUU114" s="0"/>
      <c r="RUV114" s="0"/>
      <c r="RUW114" s="0"/>
      <c r="RUX114" s="0"/>
      <c r="RUY114" s="0"/>
      <c r="RUZ114" s="0"/>
      <c r="RVA114" s="0"/>
      <c r="RVB114" s="0"/>
      <c r="RVC114" s="0"/>
      <c r="RVD114" s="0"/>
      <c r="RVE114" s="0"/>
      <c r="RVF114" s="0"/>
      <c r="RVG114" s="0"/>
      <c r="RVH114" s="0"/>
      <c r="RVI114" s="0"/>
      <c r="RVJ114" s="0"/>
      <c r="RVK114" s="0"/>
      <c r="RVL114" s="0"/>
      <c r="RVM114" s="0"/>
      <c r="RVN114" s="0"/>
      <c r="RVO114" s="0"/>
      <c r="RVP114" s="0"/>
      <c r="RVQ114" s="0"/>
      <c r="RVR114" s="0"/>
      <c r="RVS114" s="0"/>
      <c r="RVT114" s="0"/>
      <c r="RVU114" s="0"/>
      <c r="RVV114" s="0"/>
      <c r="RVW114" s="0"/>
      <c r="RVX114" s="0"/>
      <c r="RVY114" s="0"/>
      <c r="RVZ114" s="0"/>
      <c r="RWA114" s="0"/>
      <c r="RWB114" s="0"/>
      <c r="RWC114" s="0"/>
      <c r="RWD114" s="0"/>
      <c r="RWE114" s="0"/>
      <c r="RWF114" s="0"/>
      <c r="RWG114" s="0"/>
      <c r="RWH114" s="0"/>
      <c r="RWI114" s="0"/>
      <c r="RWJ114" s="0"/>
      <c r="RWK114" s="0"/>
      <c r="RWL114" s="0"/>
      <c r="RWM114" s="0"/>
      <c r="RWN114" s="0"/>
      <c r="RWO114" s="0"/>
      <c r="RWP114" s="0"/>
      <c r="RWQ114" s="0"/>
      <c r="RWR114" s="0"/>
      <c r="RWS114" s="0"/>
      <c r="RWT114" s="0"/>
      <c r="RWU114" s="0"/>
      <c r="RWV114" s="0"/>
      <c r="RWW114" s="0"/>
      <c r="RWX114" s="0"/>
      <c r="RWY114" s="0"/>
      <c r="RWZ114" s="0"/>
      <c r="RXA114" s="0"/>
      <c r="RXB114" s="0"/>
      <c r="RXC114" s="0"/>
      <c r="RXD114" s="0"/>
      <c r="RXE114" s="0"/>
      <c r="RXF114" s="0"/>
      <c r="RXG114" s="0"/>
      <c r="RXH114" s="0"/>
      <c r="RXI114" s="0"/>
      <c r="RXJ114" s="0"/>
      <c r="RXK114" s="0"/>
      <c r="RXL114" s="0"/>
      <c r="RXM114" s="0"/>
      <c r="RXN114" s="0"/>
      <c r="RXO114" s="0"/>
      <c r="RXP114" s="0"/>
      <c r="RXQ114" s="0"/>
      <c r="RXR114" s="0"/>
      <c r="RXS114" s="0"/>
      <c r="RXT114" s="0"/>
      <c r="RXU114" s="0"/>
      <c r="RXV114" s="0"/>
      <c r="RXW114" s="0"/>
      <c r="RXX114" s="0"/>
      <c r="RXY114" s="0"/>
      <c r="RXZ114" s="0"/>
      <c r="RYA114" s="0"/>
      <c r="RYB114" s="0"/>
      <c r="RYC114" s="0"/>
      <c r="RYD114" s="0"/>
      <c r="RYE114" s="0"/>
      <c r="RYF114" s="0"/>
      <c r="RYG114" s="0"/>
      <c r="RYH114" s="0"/>
      <c r="RYI114" s="0"/>
      <c r="RYJ114" s="0"/>
      <c r="RYK114" s="0"/>
      <c r="RYL114" s="0"/>
      <c r="RYM114" s="0"/>
      <c r="RYN114" s="0"/>
      <c r="RYO114" s="0"/>
      <c r="RYP114" s="0"/>
      <c r="RYQ114" s="0"/>
      <c r="RYR114" s="0"/>
      <c r="RYS114" s="0"/>
      <c r="RYT114" s="0"/>
      <c r="RYU114" s="0"/>
      <c r="RYV114" s="0"/>
      <c r="RYW114" s="0"/>
      <c r="RYX114" s="0"/>
      <c r="RYY114" s="0"/>
      <c r="RYZ114" s="0"/>
      <c r="RZA114" s="0"/>
      <c r="RZB114" s="0"/>
      <c r="RZC114" s="0"/>
      <c r="RZD114" s="0"/>
      <c r="RZE114" s="0"/>
      <c r="RZF114" s="0"/>
      <c r="RZG114" s="0"/>
      <c r="RZH114" s="0"/>
      <c r="RZI114" s="0"/>
      <c r="RZJ114" s="0"/>
      <c r="RZK114" s="0"/>
      <c r="RZL114" s="0"/>
      <c r="RZM114" s="0"/>
      <c r="RZN114" s="0"/>
      <c r="RZO114" s="0"/>
      <c r="RZP114" s="0"/>
      <c r="RZQ114" s="0"/>
      <c r="RZR114" s="0"/>
      <c r="RZS114" s="0"/>
      <c r="RZT114" s="0"/>
      <c r="RZU114" s="0"/>
      <c r="RZV114" s="0"/>
      <c r="RZW114" s="0"/>
      <c r="RZX114" s="0"/>
      <c r="RZY114" s="0"/>
      <c r="RZZ114" s="0"/>
      <c r="SAA114" s="0"/>
      <c r="SAB114" s="0"/>
      <c r="SAC114" s="0"/>
      <c r="SAD114" s="0"/>
      <c r="SAE114" s="0"/>
      <c r="SAF114" s="0"/>
      <c r="SAG114" s="0"/>
      <c r="SAH114" s="0"/>
      <c r="SAI114" s="0"/>
      <c r="SAJ114" s="0"/>
      <c r="SAK114" s="0"/>
      <c r="SAL114" s="0"/>
      <c r="SAM114" s="0"/>
      <c r="SAN114" s="0"/>
      <c r="SAO114" s="0"/>
      <c r="SAP114" s="0"/>
      <c r="SAQ114" s="0"/>
      <c r="SAR114" s="0"/>
      <c r="SAS114" s="0"/>
      <c r="SAT114" s="0"/>
      <c r="SAU114" s="0"/>
      <c r="SAV114" s="0"/>
      <c r="SAW114" s="0"/>
      <c r="SAX114" s="0"/>
      <c r="SAY114" s="0"/>
      <c r="SAZ114" s="0"/>
      <c r="SBA114" s="0"/>
      <c r="SBB114" s="0"/>
      <c r="SBC114" s="0"/>
      <c r="SBD114" s="0"/>
      <c r="SBE114" s="0"/>
      <c r="SBF114" s="0"/>
      <c r="SBG114" s="0"/>
      <c r="SBH114" s="0"/>
      <c r="SBI114" s="0"/>
      <c r="SBJ114" s="0"/>
      <c r="SBK114" s="0"/>
      <c r="SBL114" s="0"/>
      <c r="SBM114" s="0"/>
      <c r="SBN114" s="0"/>
      <c r="SBO114" s="0"/>
      <c r="SBP114" s="0"/>
      <c r="SBQ114" s="0"/>
      <c r="SBR114" s="0"/>
      <c r="SBS114" s="0"/>
      <c r="SBT114" s="0"/>
      <c r="SBU114" s="0"/>
      <c r="SBV114" s="0"/>
      <c r="SBW114" s="0"/>
      <c r="SBX114" s="0"/>
      <c r="SBY114" s="0"/>
      <c r="SBZ114" s="0"/>
      <c r="SCA114" s="0"/>
      <c r="SCB114" s="0"/>
      <c r="SCC114" s="0"/>
      <c r="SCD114" s="0"/>
      <c r="SCE114" s="0"/>
      <c r="SCF114" s="0"/>
      <c r="SCG114" s="0"/>
      <c r="SCH114" s="0"/>
      <c r="SCI114" s="0"/>
      <c r="SCJ114" s="0"/>
      <c r="SCK114" s="0"/>
      <c r="SCL114" s="0"/>
      <c r="SCM114" s="0"/>
      <c r="SCN114" s="0"/>
      <c r="SCO114" s="0"/>
      <c r="SCP114" s="0"/>
      <c r="SCQ114" s="0"/>
      <c r="SCR114" s="0"/>
      <c r="SCS114" s="0"/>
      <c r="SCT114" s="0"/>
      <c r="SCU114" s="0"/>
      <c r="SCV114" s="0"/>
      <c r="SCW114" s="0"/>
      <c r="SCX114" s="0"/>
      <c r="SCY114" s="0"/>
      <c r="SCZ114" s="0"/>
      <c r="SDA114" s="0"/>
      <c r="SDB114" s="0"/>
      <c r="SDC114" s="0"/>
      <c r="SDD114" s="0"/>
      <c r="SDE114" s="0"/>
      <c r="SDF114" s="0"/>
      <c r="SDG114" s="0"/>
      <c r="SDH114" s="0"/>
      <c r="SDI114" s="0"/>
      <c r="SDJ114" s="0"/>
      <c r="SDK114" s="0"/>
      <c r="SDL114" s="0"/>
      <c r="SDM114" s="0"/>
      <c r="SDN114" s="0"/>
      <c r="SDO114" s="0"/>
      <c r="SDP114" s="0"/>
      <c r="SDQ114" s="0"/>
      <c r="SDR114" s="0"/>
      <c r="SDS114" s="0"/>
      <c r="SDT114" s="0"/>
      <c r="SDU114" s="0"/>
      <c r="SDV114" s="0"/>
      <c r="SDW114" s="0"/>
      <c r="SDX114" s="0"/>
      <c r="SDY114" s="0"/>
      <c r="SDZ114" s="0"/>
      <c r="SEA114" s="0"/>
      <c r="SEB114" s="0"/>
      <c r="SEC114" s="0"/>
      <c r="SED114" s="0"/>
      <c r="SEE114" s="0"/>
      <c r="SEF114" s="0"/>
      <c r="SEG114" s="0"/>
      <c r="SEH114" s="0"/>
      <c r="SEI114" s="0"/>
      <c r="SEJ114" s="0"/>
      <c r="SEK114" s="0"/>
      <c r="SEL114" s="0"/>
      <c r="SEM114" s="0"/>
      <c r="SEN114" s="0"/>
      <c r="SEO114" s="0"/>
      <c r="SEP114" s="0"/>
      <c r="SEQ114" s="0"/>
      <c r="SER114" s="0"/>
      <c r="SES114" s="0"/>
      <c r="SET114" s="0"/>
      <c r="SEU114" s="0"/>
      <c r="SEV114" s="0"/>
      <c r="SEW114" s="0"/>
      <c r="SEX114" s="0"/>
      <c r="SEY114" s="0"/>
      <c r="SEZ114" s="0"/>
      <c r="SFA114" s="0"/>
      <c r="SFB114" s="0"/>
      <c r="SFC114" s="0"/>
      <c r="SFD114" s="0"/>
      <c r="SFE114" s="0"/>
      <c r="SFF114" s="0"/>
      <c r="SFG114" s="0"/>
      <c r="SFH114" s="0"/>
      <c r="SFI114" s="0"/>
      <c r="SFJ114" s="0"/>
      <c r="SFK114" s="0"/>
      <c r="SFL114" s="0"/>
      <c r="SFM114" s="0"/>
      <c r="SFN114" s="0"/>
      <c r="SFO114" s="0"/>
      <c r="SFP114" s="0"/>
      <c r="SFQ114" s="0"/>
      <c r="SFR114" s="0"/>
      <c r="SFS114" s="0"/>
      <c r="SFT114" s="0"/>
      <c r="SFU114" s="0"/>
      <c r="SFV114" s="0"/>
      <c r="SFW114" s="0"/>
      <c r="SFX114" s="0"/>
      <c r="SFY114" s="0"/>
      <c r="SFZ114" s="0"/>
      <c r="SGA114" s="0"/>
      <c r="SGB114" s="0"/>
      <c r="SGC114" s="0"/>
      <c r="SGD114" s="0"/>
      <c r="SGE114" s="0"/>
      <c r="SGF114" s="0"/>
      <c r="SGG114" s="0"/>
      <c r="SGH114" s="0"/>
      <c r="SGI114" s="0"/>
      <c r="SGJ114" s="0"/>
      <c r="SGK114" s="0"/>
      <c r="SGL114" s="0"/>
      <c r="SGM114" s="0"/>
      <c r="SGN114" s="0"/>
      <c r="SGO114" s="0"/>
      <c r="SGP114" s="0"/>
      <c r="SGQ114" s="0"/>
      <c r="SGR114" s="0"/>
      <c r="SGS114" s="0"/>
      <c r="SGT114" s="0"/>
      <c r="SGU114" s="0"/>
      <c r="SGV114" s="0"/>
      <c r="SGW114" s="0"/>
      <c r="SGX114" s="0"/>
      <c r="SGY114" s="0"/>
      <c r="SGZ114" s="0"/>
      <c r="SHA114" s="0"/>
      <c r="SHB114" s="0"/>
      <c r="SHC114" s="0"/>
      <c r="SHD114" s="0"/>
      <c r="SHE114" s="0"/>
      <c r="SHF114" s="0"/>
      <c r="SHG114" s="0"/>
      <c r="SHH114" s="0"/>
      <c r="SHI114" s="0"/>
      <c r="SHJ114" s="0"/>
      <c r="SHK114" s="0"/>
      <c r="SHL114" s="0"/>
      <c r="SHM114" s="0"/>
      <c r="SHN114" s="0"/>
      <c r="SHO114" s="0"/>
      <c r="SHP114" s="0"/>
      <c r="SHQ114" s="0"/>
      <c r="SHR114" s="0"/>
      <c r="SHS114" s="0"/>
      <c r="SHT114" s="0"/>
      <c r="SHU114" s="0"/>
      <c r="SHV114" s="0"/>
      <c r="SHW114" s="0"/>
      <c r="SHX114" s="0"/>
      <c r="SHY114" s="0"/>
      <c r="SHZ114" s="0"/>
      <c r="SIA114" s="0"/>
      <c r="SIB114" s="0"/>
      <c r="SIC114" s="0"/>
      <c r="SID114" s="0"/>
      <c r="SIE114" s="0"/>
      <c r="SIF114" s="0"/>
      <c r="SIG114" s="0"/>
      <c r="SIH114" s="0"/>
      <c r="SII114" s="0"/>
      <c r="SIJ114" s="0"/>
      <c r="SIK114" s="0"/>
      <c r="SIL114" s="0"/>
      <c r="SIM114" s="0"/>
      <c r="SIN114" s="0"/>
      <c r="SIO114" s="0"/>
      <c r="SIP114" s="0"/>
      <c r="SIQ114" s="0"/>
      <c r="SIR114" s="0"/>
      <c r="SIS114" s="0"/>
      <c r="SIT114" s="0"/>
      <c r="SIU114" s="0"/>
      <c r="SIV114" s="0"/>
      <c r="SIW114" s="0"/>
      <c r="SIX114" s="0"/>
      <c r="SIY114" s="0"/>
      <c r="SIZ114" s="0"/>
      <c r="SJA114" s="0"/>
      <c r="SJB114" s="0"/>
      <c r="SJC114" s="0"/>
      <c r="SJD114" s="0"/>
      <c r="SJE114" s="0"/>
      <c r="SJF114" s="0"/>
      <c r="SJG114" s="0"/>
      <c r="SJH114" s="0"/>
      <c r="SJI114" s="0"/>
      <c r="SJJ114" s="0"/>
      <c r="SJK114" s="0"/>
      <c r="SJL114" s="0"/>
      <c r="SJM114" s="0"/>
      <c r="SJN114" s="0"/>
      <c r="SJO114" s="0"/>
      <c r="SJP114" s="0"/>
      <c r="SJQ114" s="0"/>
      <c r="SJR114" s="0"/>
      <c r="SJS114" s="0"/>
      <c r="SJT114" s="0"/>
      <c r="SJU114" s="0"/>
      <c r="SJV114" s="0"/>
      <c r="SJW114" s="0"/>
      <c r="SJX114" s="0"/>
      <c r="SJY114" s="0"/>
      <c r="SJZ114" s="0"/>
      <c r="SKA114" s="0"/>
      <c r="SKB114" s="0"/>
      <c r="SKC114" s="0"/>
      <c r="SKD114" s="0"/>
      <c r="SKE114" s="0"/>
      <c r="SKF114" s="0"/>
      <c r="SKG114" s="0"/>
      <c r="SKH114" s="0"/>
      <c r="SKI114" s="0"/>
      <c r="SKJ114" s="0"/>
      <c r="SKK114" s="0"/>
      <c r="SKL114" s="0"/>
      <c r="SKM114" s="0"/>
      <c r="SKN114" s="0"/>
      <c r="SKO114" s="0"/>
      <c r="SKP114" s="0"/>
      <c r="SKQ114" s="0"/>
      <c r="SKR114" s="0"/>
      <c r="SKS114" s="0"/>
      <c r="SKT114" s="0"/>
      <c r="SKU114" s="0"/>
      <c r="SKV114" s="0"/>
      <c r="SKW114" s="0"/>
      <c r="SKX114" s="0"/>
      <c r="SKY114" s="0"/>
      <c r="SKZ114" s="0"/>
      <c r="SLA114" s="0"/>
      <c r="SLB114" s="0"/>
      <c r="SLC114" s="0"/>
      <c r="SLD114" s="0"/>
      <c r="SLE114" s="0"/>
      <c r="SLF114" s="0"/>
      <c r="SLG114" s="0"/>
      <c r="SLH114" s="0"/>
      <c r="SLI114" s="0"/>
      <c r="SLJ114" s="0"/>
      <c r="SLK114" s="0"/>
      <c r="SLL114" s="0"/>
      <c r="SLM114" s="0"/>
      <c r="SLN114" s="0"/>
      <c r="SLO114" s="0"/>
      <c r="SLP114" s="0"/>
      <c r="SLQ114" s="0"/>
      <c r="SLR114" s="0"/>
      <c r="SLS114" s="0"/>
      <c r="SLT114" s="0"/>
      <c r="SLU114" s="0"/>
      <c r="SLV114" s="0"/>
      <c r="SLW114" s="0"/>
      <c r="SLX114" s="0"/>
      <c r="SLY114" s="0"/>
      <c r="SLZ114" s="0"/>
      <c r="SMA114" s="0"/>
      <c r="SMB114" s="0"/>
      <c r="SMC114" s="0"/>
      <c r="SMD114" s="0"/>
      <c r="SME114" s="0"/>
      <c r="SMF114" s="0"/>
      <c r="SMG114" s="0"/>
      <c r="SMH114" s="0"/>
      <c r="SMI114" s="0"/>
      <c r="SMJ114" s="0"/>
      <c r="SMK114" s="0"/>
      <c r="SML114" s="0"/>
      <c r="SMM114" s="0"/>
      <c r="SMN114" s="0"/>
      <c r="SMO114" s="0"/>
      <c r="SMP114" s="0"/>
      <c r="SMQ114" s="0"/>
      <c r="SMR114" s="0"/>
      <c r="SMS114" s="0"/>
      <c r="SMT114" s="0"/>
      <c r="SMU114" s="0"/>
      <c r="SMV114" s="0"/>
      <c r="SMW114" s="0"/>
      <c r="SMX114" s="0"/>
      <c r="SMY114" s="0"/>
      <c r="SMZ114" s="0"/>
      <c r="SNA114" s="0"/>
      <c r="SNB114" s="0"/>
      <c r="SNC114" s="0"/>
      <c r="SND114" s="0"/>
      <c r="SNE114" s="0"/>
      <c r="SNF114" s="0"/>
      <c r="SNG114" s="0"/>
      <c r="SNH114" s="0"/>
      <c r="SNI114" s="0"/>
      <c r="SNJ114" s="0"/>
      <c r="SNK114" s="0"/>
      <c r="SNL114" s="0"/>
      <c r="SNM114" s="0"/>
      <c r="SNN114" s="0"/>
      <c r="SNO114" s="0"/>
      <c r="SNP114" s="0"/>
      <c r="SNQ114" s="0"/>
      <c r="SNR114" s="0"/>
      <c r="SNS114" s="0"/>
      <c r="SNT114" s="0"/>
      <c r="SNU114" s="0"/>
      <c r="SNV114" s="0"/>
      <c r="SNW114" s="0"/>
      <c r="SNX114" s="0"/>
      <c r="SNY114" s="0"/>
      <c r="SNZ114" s="0"/>
      <c r="SOA114" s="0"/>
      <c r="SOB114" s="0"/>
      <c r="SOC114" s="0"/>
      <c r="SOD114" s="0"/>
      <c r="SOE114" s="0"/>
      <c r="SOF114" s="0"/>
      <c r="SOG114" s="0"/>
      <c r="SOH114" s="0"/>
      <c r="SOI114" s="0"/>
      <c r="SOJ114" s="0"/>
      <c r="SOK114" s="0"/>
      <c r="SOL114" s="0"/>
      <c r="SOM114" s="0"/>
      <c r="SON114" s="0"/>
      <c r="SOO114" s="0"/>
      <c r="SOP114" s="0"/>
      <c r="SOQ114" s="0"/>
      <c r="SOR114" s="0"/>
      <c r="SOS114" s="0"/>
      <c r="SOT114" s="0"/>
      <c r="SOU114" s="0"/>
      <c r="SOV114" s="0"/>
      <c r="SOW114" s="0"/>
      <c r="SOX114" s="0"/>
      <c r="SOY114" s="0"/>
      <c r="SOZ114" s="0"/>
      <c r="SPA114" s="0"/>
      <c r="SPB114" s="0"/>
      <c r="SPC114" s="0"/>
      <c r="SPD114" s="0"/>
      <c r="SPE114" s="0"/>
      <c r="SPF114" s="0"/>
      <c r="SPG114" s="0"/>
      <c r="SPH114" s="0"/>
      <c r="SPI114" s="0"/>
      <c r="SPJ114" s="0"/>
      <c r="SPK114" s="0"/>
      <c r="SPL114" s="0"/>
      <c r="SPM114" s="0"/>
      <c r="SPN114" s="0"/>
      <c r="SPO114" s="0"/>
      <c r="SPP114" s="0"/>
      <c r="SPQ114" s="0"/>
      <c r="SPR114" s="0"/>
      <c r="SPS114" s="0"/>
      <c r="SPT114" s="0"/>
      <c r="SPU114" s="0"/>
      <c r="SPV114" s="0"/>
      <c r="SPW114" s="0"/>
      <c r="SPX114" s="0"/>
      <c r="SPY114" s="0"/>
      <c r="SPZ114" s="0"/>
      <c r="SQA114" s="0"/>
      <c r="SQB114" s="0"/>
      <c r="SQC114" s="0"/>
      <c r="SQD114" s="0"/>
      <c r="SQE114" s="0"/>
      <c r="SQF114" s="0"/>
      <c r="SQG114" s="0"/>
      <c r="SQH114" s="0"/>
      <c r="SQI114" s="0"/>
      <c r="SQJ114" s="0"/>
      <c r="SQK114" s="0"/>
      <c r="SQL114" s="0"/>
      <c r="SQM114" s="0"/>
      <c r="SQN114" s="0"/>
      <c r="SQO114" s="0"/>
      <c r="SQP114" s="0"/>
      <c r="SQQ114" s="0"/>
      <c r="SQR114" s="0"/>
      <c r="SQS114" s="0"/>
      <c r="SQT114" s="0"/>
      <c r="SQU114" s="0"/>
      <c r="SQV114" s="0"/>
      <c r="SQW114" s="0"/>
      <c r="SQX114" s="0"/>
      <c r="SQY114" s="0"/>
      <c r="SQZ114" s="0"/>
      <c r="SRA114" s="0"/>
      <c r="SRB114" s="0"/>
      <c r="SRC114" s="0"/>
      <c r="SRD114" s="0"/>
      <c r="SRE114" s="0"/>
      <c r="SRF114" s="0"/>
      <c r="SRG114" s="0"/>
      <c r="SRH114" s="0"/>
      <c r="SRI114" s="0"/>
      <c r="SRJ114" s="0"/>
      <c r="SRK114" s="0"/>
      <c r="SRL114" s="0"/>
      <c r="SRM114" s="0"/>
      <c r="SRN114" s="0"/>
      <c r="SRO114" s="0"/>
      <c r="SRP114" s="0"/>
      <c r="SRQ114" s="0"/>
      <c r="SRR114" s="0"/>
      <c r="SRS114" s="0"/>
      <c r="SRT114" s="0"/>
      <c r="SRU114" s="0"/>
      <c r="SRV114" s="0"/>
      <c r="SRW114" s="0"/>
      <c r="SRX114" s="0"/>
      <c r="SRY114" s="0"/>
      <c r="SRZ114" s="0"/>
      <c r="SSA114" s="0"/>
      <c r="SSB114" s="0"/>
      <c r="SSC114" s="0"/>
      <c r="SSD114" s="0"/>
      <c r="SSE114" s="0"/>
      <c r="SSF114" s="0"/>
      <c r="SSG114" s="0"/>
      <c r="SSH114" s="0"/>
      <c r="SSI114" s="0"/>
      <c r="SSJ114" s="0"/>
      <c r="SSK114" s="0"/>
      <c r="SSL114" s="0"/>
      <c r="SSM114" s="0"/>
      <c r="SSN114" s="0"/>
      <c r="SSO114" s="0"/>
      <c r="SSP114" s="0"/>
      <c r="SSQ114" s="0"/>
      <c r="SSR114" s="0"/>
      <c r="SSS114" s="0"/>
      <c r="SST114" s="0"/>
      <c r="SSU114" s="0"/>
      <c r="SSV114" s="0"/>
      <c r="SSW114" s="0"/>
      <c r="SSX114" s="0"/>
      <c r="SSY114" s="0"/>
      <c r="SSZ114" s="0"/>
      <c r="STA114" s="0"/>
      <c r="STB114" s="0"/>
      <c r="STC114" s="0"/>
      <c r="STD114" s="0"/>
      <c r="STE114" s="0"/>
      <c r="STF114" s="0"/>
      <c r="STG114" s="0"/>
      <c r="STH114" s="0"/>
      <c r="STI114" s="0"/>
      <c r="STJ114" s="0"/>
      <c r="STK114" s="0"/>
      <c r="STL114" s="0"/>
      <c r="STM114" s="0"/>
      <c r="STN114" s="0"/>
      <c r="STO114" s="0"/>
      <c r="STP114" s="0"/>
      <c r="STQ114" s="0"/>
      <c r="STR114" s="0"/>
      <c r="STS114" s="0"/>
      <c r="STT114" s="0"/>
      <c r="STU114" s="0"/>
      <c r="STV114" s="0"/>
      <c r="STW114" s="0"/>
      <c r="STX114" s="0"/>
      <c r="STY114" s="0"/>
      <c r="STZ114" s="0"/>
      <c r="SUA114" s="0"/>
      <c r="SUB114" s="0"/>
      <c r="SUC114" s="0"/>
      <c r="SUD114" s="0"/>
      <c r="SUE114" s="0"/>
      <c r="SUF114" s="0"/>
      <c r="SUG114" s="0"/>
      <c r="SUH114" s="0"/>
      <c r="SUI114" s="0"/>
      <c r="SUJ114" s="0"/>
      <c r="SUK114" s="0"/>
      <c r="SUL114" s="0"/>
      <c r="SUM114" s="0"/>
      <c r="SUN114" s="0"/>
      <c r="SUO114" s="0"/>
      <c r="SUP114" s="0"/>
      <c r="SUQ114" s="0"/>
      <c r="SUR114" s="0"/>
      <c r="SUS114" s="0"/>
      <c r="SUT114" s="0"/>
      <c r="SUU114" s="0"/>
      <c r="SUV114" s="0"/>
      <c r="SUW114" s="0"/>
      <c r="SUX114" s="0"/>
      <c r="SUY114" s="0"/>
      <c r="SUZ114" s="0"/>
      <c r="SVA114" s="0"/>
      <c r="SVB114" s="0"/>
      <c r="SVC114" s="0"/>
      <c r="SVD114" s="0"/>
      <c r="SVE114" s="0"/>
      <c r="SVF114" s="0"/>
      <c r="SVG114" s="0"/>
      <c r="SVH114" s="0"/>
      <c r="SVI114" s="0"/>
      <c r="SVJ114" s="0"/>
      <c r="SVK114" s="0"/>
      <c r="SVL114" s="0"/>
      <c r="SVM114" s="0"/>
      <c r="SVN114" s="0"/>
      <c r="SVO114" s="0"/>
      <c r="SVP114" s="0"/>
      <c r="SVQ114" s="0"/>
      <c r="SVR114" s="0"/>
      <c r="SVS114" s="0"/>
      <c r="SVT114" s="0"/>
      <c r="SVU114" s="0"/>
      <c r="SVV114" s="0"/>
      <c r="SVW114" s="0"/>
      <c r="SVX114" s="0"/>
      <c r="SVY114" s="0"/>
      <c r="SVZ114" s="0"/>
      <c r="SWA114" s="0"/>
      <c r="SWB114" s="0"/>
      <c r="SWC114" s="0"/>
      <c r="SWD114" s="0"/>
      <c r="SWE114" s="0"/>
      <c r="SWF114" s="0"/>
      <c r="SWG114" s="0"/>
      <c r="SWH114" s="0"/>
      <c r="SWI114" s="0"/>
      <c r="SWJ114" s="0"/>
      <c r="SWK114" s="0"/>
      <c r="SWL114" s="0"/>
      <c r="SWM114" s="0"/>
      <c r="SWN114" s="0"/>
      <c r="SWO114" s="0"/>
      <c r="SWP114" s="0"/>
      <c r="SWQ114" s="0"/>
      <c r="SWR114" s="0"/>
      <c r="SWS114" s="0"/>
      <c r="SWT114" s="0"/>
      <c r="SWU114" s="0"/>
      <c r="SWV114" s="0"/>
      <c r="SWW114" s="0"/>
      <c r="SWX114" s="0"/>
      <c r="SWY114" s="0"/>
      <c r="SWZ114" s="0"/>
      <c r="SXA114" s="0"/>
      <c r="SXB114" s="0"/>
      <c r="SXC114" s="0"/>
      <c r="SXD114" s="0"/>
      <c r="SXE114" s="0"/>
      <c r="SXF114" s="0"/>
      <c r="SXG114" s="0"/>
      <c r="SXH114" s="0"/>
      <c r="SXI114" s="0"/>
      <c r="SXJ114" s="0"/>
      <c r="SXK114" s="0"/>
      <c r="SXL114" s="0"/>
      <c r="SXM114" s="0"/>
      <c r="SXN114" s="0"/>
      <c r="SXO114" s="0"/>
      <c r="SXP114" s="0"/>
      <c r="SXQ114" s="0"/>
      <c r="SXR114" s="0"/>
      <c r="SXS114" s="0"/>
      <c r="SXT114" s="0"/>
      <c r="SXU114" s="0"/>
      <c r="SXV114" s="0"/>
      <c r="SXW114" s="0"/>
      <c r="SXX114" s="0"/>
      <c r="SXY114" s="0"/>
      <c r="SXZ114" s="0"/>
      <c r="SYA114" s="0"/>
      <c r="SYB114" s="0"/>
      <c r="SYC114" s="0"/>
      <c r="SYD114" s="0"/>
      <c r="SYE114" s="0"/>
      <c r="SYF114" s="0"/>
      <c r="SYG114" s="0"/>
      <c r="SYH114" s="0"/>
      <c r="SYI114" s="0"/>
      <c r="SYJ114" s="0"/>
      <c r="SYK114" s="0"/>
      <c r="SYL114" s="0"/>
      <c r="SYM114" s="0"/>
      <c r="SYN114" s="0"/>
      <c r="SYO114" s="0"/>
      <c r="SYP114" s="0"/>
      <c r="SYQ114" s="0"/>
      <c r="SYR114" s="0"/>
      <c r="SYS114" s="0"/>
      <c r="SYT114" s="0"/>
      <c r="SYU114" s="0"/>
      <c r="SYV114" s="0"/>
      <c r="SYW114" s="0"/>
      <c r="SYX114" s="0"/>
      <c r="SYY114" s="0"/>
      <c r="SYZ114" s="0"/>
      <c r="SZA114" s="0"/>
      <c r="SZB114" s="0"/>
      <c r="SZC114" s="0"/>
      <c r="SZD114" s="0"/>
      <c r="SZE114" s="0"/>
      <c r="SZF114" s="0"/>
      <c r="SZG114" s="0"/>
      <c r="SZH114" s="0"/>
      <c r="SZI114" s="0"/>
      <c r="SZJ114" s="0"/>
      <c r="SZK114" s="0"/>
      <c r="SZL114" s="0"/>
      <c r="SZM114" s="0"/>
      <c r="SZN114" s="0"/>
      <c r="SZO114" s="0"/>
      <c r="SZP114" s="0"/>
      <c r="SZQ114" s="0"/>
      <c r="SZR114" s="0"/>
      <c r="SZS114" s="0"/>
      <c r="SZT114" s="0"/>
      <c r="SZU114" s="0"/>
      <c r="SZV114" s="0"/>
      <c r="SZW114" s="0"/>
      <c r="SZX114" s="0"/>
      <c r="SZY114" s="0"/>
      <c r="SZZ114" s="0"/>
      <c r="TAA114" s="0"/>
      <c r="TAB114" s="0"/>
      <c r="TAC114" s="0"/>
      <c r="TAD114" s="0"/>
      <c r="TAE114" s="0"/>
      <c r="TAF114" s="0"/>
      <c r="TAG114" s="0"/>
      <c r="TAH114" s="0"/>
      <c r="TAI114" s="0"/>
      <c r="TAJ114" s="0"/>
      <c r="TAK114" s="0"/>
      <c r="TAL114" s="0"/>
      <c r="TAM114" s="0"/>
      <c r="TAN114" s="0"/>
      <c r="TAO114" s="0"/>
      <c r="TAP114" s="0"/>
      <c r="TAQ114" s="0"/>
      <c r="TAR114" s="0"/>
      <c r="TAS114" s="0"/>
      <c r="TAT114" s="0"/>
      <c r="TAU114" s="0"/>
      <c r="TAV114" s="0"/>
      <c r="TAW114" s="0"/>
      <c r="TAX114" s="0"/>
      <c r="TAY114" s="0"/>
      <c r="TAZ114" s="0"/>
      <c r="TBA114" s="0"/>
      <c r="TBB114" s="0"/>
      <c r="TBC114" s="0"/>
      <c r="TBD114" s="0"/>
      <c r="TBE114" s="0"/>
      <c r="TBF114" s="0"/>
      <c r="TBG114" s="0"/>
      <c r="TBH114" s="0"/>
      <c r="TBI114" s="0"/>
      <c r="TBJ114" s="0"/>
      <c r="TBK114" s="0"/>
      <c r="TBL114" s="0"/>
      <c r="TBM114" s="0"/>
      <c r="TBN114" s="0"/>
      <c r="TBO114" s="0"/>
      <c r="TBP114" s="0"/>
      <c r="TBQ114" s="0"/>
      <c r="TBR114" s="0"/>
      <c r="TBS114" s="0"/>
      <c r="TBT114" s="0"/>
      <c r="TBU114" s="0"/>
      <c r="TBV114" s="0"/>
      <c r="TBW114" s="0"/>
      <c r="TBX114" s="0"/>
      <c r="TBY114" s="0"/>
      <c r="TBZ114" s="0"/>
      <c r="TCA114" s="0"/>
      <c r="TCB114" s="0"/>
      <c r="TCC114" s="0"/>
      <c r="TCD114" s="0"/>
      <c r="TCE114" s="0"/>
      <c r="TCF114" s="0"/>
      <c r="TCG114" s="0"/>
      <c r="TCH114" s="0"/>
      <c r="TCI114" s="0"/>
      <c r="TCJ114" s="0"/>
      <c r="TCK114" s="0"/>
      <c r="TCL114" s="0"/>
      <c r="TCM114" s="0"/>
      <c r="TCN114" s="0"/>
      <c r="TCO114" s="0"/>
      <c r="TCP114" s="0"/>
      <c r="TCQ114" s="0"/>
      <c r="TCR114" s="0"/>
      <c r="TCS114" s="0"/>
      <c r="TCT114" s="0"/>
      <c r="TCU114" s="0"/>
      <c r="TCV114" s="0"/>
      <c r="TCW114" s="0"/>
      <c r="TCX114" s="0"/>
      <c r="TCY114" s="0"/>
      <c r="TCZ114" s="0"/>
      <c r="TDA114" s="0"/>
      <c r="TDB114" s="0"/>
      <c r="TDC114" s="0"/>
      <c r="TDD114" s="0"/>
      <c r="TDE114" s="0"/>
      <c r="TDF114" s="0"/>
      <c r="TDG114" s="0"/>
      <c r="TDH114" s="0"/>
      <c r="TDI114" s="0"/>
      <c r="TDJ114" s="0"/>
      <c r="TDK114" s="0"/>
      <c r="TDL114" s="0"/>
      <c r="TDM114" s="0"/>
      <c r="TDN114" s="0"/>
      <c r="TDO114" s="0"/>
      <c r="TDP114" s="0"/>
      <c r="TDQ114" s="0"/>
      <c r="TDR114" s="0"/>
      <c r="TDS114" s="0"/>
      <c r="TDT114" s="0"/>
      <c r="TDU114" s="0"/>
      <c r="TDV114" s="0"/>
      <c r="TDW114" s="0"/>
      <c r="TDX114" s="0"/>
      <c r="TDY114" s="0"/>
      <c r="TDZ114" s="0"/>
      <c r="TEA114" s="0"/>
      <c r="TEB114" s="0"/>
      <c r="TEC114" s="0"/>
      <c r="TED114" s="0"/>
      <c r="TEE114" s="0"/>
      <c r="TEF114" s="0"/>
      <c r="TEG114" s="0"/>
      <c r="TEH114" s="0"/>
      <c r="TEI114" s="0"/>
      <c r="TEJ114" s="0"/>
      <c r="TEK114" s="0"/>
      <c r="TEL114" s="0"/>
      <c r="TEM114" s="0"/>
      <c r="TEN114" s="0"/>
      <c r="TEO114" s="0"/>
      <c r="TEP114" s="0"/>
      <c r="TEQ114" s="0"/>
      <c r="TER114" s="0"/>
      <c r="TES114" s="0"/>
      <c r="TET114" s="0"/>
      <c r="TEU114" s="0"/>
      <c r="TEV114" s="0"/>
      <c r="TEW114" s="0"/>
      <c r="TEX114" s="0"/>
      <c r="TEY114" s="0"/>
      <c r="TEZ114" s="0"/>
      <c r="TFA114" s="0"/>
      <c r="TFB114" s="0"/>
      <c r="TFC114" s="0"/>
      <c r="TFD114" s="0"/>
      <c r="TFE114" s="0"/>
      <c r="TFF114" s="0"/>
      <c r="TFG114" s="0"/>
      <c r="TFH114" s="0"/>
      <c r="TFI114" s="0"/>
      <c r="TFJ114" s="0"/>
      <c r="TFK114" s="0"/>
      <c r="TFL114" s="0"/>
      <c r="TFM114" s="0"/>
      <c r="TFN114" s="0"/>
      <c r="TFO114" s="0"/>
      <c r="TFP114" s="0"/>
      <c r="TFQ114" s="0"/>
      <c r="TFR114" s="0"/>
      <c r="TFS114" s="0"/>
      <c r="TFT114" s="0"/>
      <c r="TFU114" s="0"/>
      <c r="TFV114" s="0"/>
      <c r="TFW114" s="0"/>
      <c r="TFX114" s="0"/>
      <c r="TFY114" s="0"/>
      <c r="TFZ114" s="0"/>
      <c r="TGA114" s="0"/>
      <c r="TGB114" s="0"/>
      <c r="TGC114" s="0"/>
      <c r="TGD114" s="0"/>
      <c r="TGE114" s="0"/>
      <c r="TGF114" s="0"/>
      <c r="TGG114" s="0"/>
      <c r="TGH114" s="0"/>
      <c r="TGI114" s="0"/>
      <c r="TGJ114" s="0"/>
      <c r="TGK114" s="0"/>
      <c r="TGL114" s="0"/>
      <c r="TGM114" s="0"/>
      <c r="TGN114" s="0"/>
      <c r="TGO114" s="0"/>
      <c r="TGP114" s="0"/>
      <c r="TGQ114" s="0"/>
      <c r="TGR114" s="0"/>
      <c r="TGS114" s="0"/>
      <c r="TGT114" s="0"/>
      <c r="TGU114" s="0"/>
      <c r="TGV114" s="0"/>
      <c r="TGW114" s="0"/>
      <c r="TGX114" s="0"/>
      <c r="TGY114" s="0"/>
      <c r="TGZ114" s="0"/>
      <c r="THA114" s="0"/>
      <c r="THB114" s="0"/>
      <c r="THC114" s="0"/>
      <c r="THD114" s="0"/>
      <c r="THE114" s="0"/>
      <c r="THF114" s="0"/>
      <c r="THG114" s="0"/>
      <c r="THH114" s="0"/>
      <c r="THI114" s="0"/>
      <c r="THJ114" s="0"/>
      <c r="THK114" s="0"/>
      <c r="THL114" s="0"/>
      <c r="THM114" s="0"/>
      <c r="THN114" s="0"/>
      <c r="THO114" s="0"/>
      <c r="THP114" s="0"/>
      <c r="THQ114" s="0"/>
      <c r="THR114" s="0"/>
      <c r="THS114" s="0"/>
      <c r="THT114" s="0"/>
      <c r="THU114" s="0"/>
      <c r="THV114" s="0"/>
      <c r="THW114" s="0"/>
      <c r="THX114" s="0"/>
      <c r="THY114" s="0"/>
      <c r="THZ114" s="0"/>
      <c r="TIA114" s="0"/>
      <c r="TIB114" s="0"/>
      <c r="TIC114" s="0"/>
      <c r="TID114" s="0"/>
      <c r="TIE114" s="0"/>
      <c r="TIF114" s="0"/>
      <c r="TIG114" s="0"/>
      <c r="TIH114" s="0"/>
      <c r="TII114" s="0"/>
      <c r="TIJ114" s="0"/>
      <c r="TIK114" s="0"/>
      <c r="TIL114" s="0"/>
      <c r="TIM114" s="0"/>
      <c r="TIN114" s="0"/>
      <c r="TIO114" s="0"/>
      <c r="TIP114" s="0"/>
      <c r="TIQ114" s="0"/>
      <c r="TIR114" s="0"/>
      <c r="TIS114" s="0"/>
      <c r="TIT114" s="0"/>
      <c r="TIU114" s="0"/>
      <c r="TIV114" s="0"/>
      <c r="TIW114" s="0"/>
      <c r="TIX114" s="0"/>
      <c r="TIY114" s="0"/>
      <c r="TIZ114" s="0"/>
      <c r="TJA114" s="0"/>
      <c r="TJB114" s="0"/>
      <c r="TJC114" s="0"/>
      <c r="TJD114" s="0"/>
      <c r="TJE114" s="0"/>
      <c r="TJF114" s="0"/>
      <c r="TJG114" s="0"/>
      <c r="TJH114" s="0"/>
      <c r="TJI114" s="0"/>
      <c r="TJJ114" s="0"/>
      <c r="TJK114" s="0"/>
      <c r="TJL114" s="0"/>
      <c r="TJM114" s="0"/>
      <c r="TJN114" s="0"/>
      <c r="TJO114" s="0"/>
      <c r="TJP114" s="0"/>
      <c r="TJQ114" s="0"/>
      <c r="TJR114" s="0"/>
      <c r="TJS114" s="0"/>
      <c r="TJT114" s="0"/>
      <c r="TJU114" s="0"/>
      <c r="TJV114" s="0"/>
      <c r="TJW114" s="0"/>
      <c r="TJX114" s="0"/>
      <c r="TJY114" s="0"/>
      <c r="TJZ114" s="0"/>
      <c r="TKA114" s="0"/>
      <c r="TKB114" s="0"/>
      <c r="TKC114" s="0"/>
      <c r="TKD114" s="0"/>
      <c r="TKE114" s="0"/>
      <c r="TKF114" s="0"/>
      <c r="TKG114" s="0"/>
      <c r="TKH114" s="0"/>
      <c r="TKI114" s="0"/>
      <c r="TKJ114" s="0"/>
      <c r="TKK114" s="0"/>
      <c r="TKL114" s="0"/>
      <c r="TKM114" s="0"/>
      <c r="TKN114" s="0"/>
      <c r="TKO114" s="0"/>
      <c r="TKP114" s="0"/>
      <c r="TKQ114" s="0"/>
      <c r="TKR114" s="0"/>
      <c r="TKS114" s="0"/>
      <c r="TKT114" s="0"/>
      <c r="TKU114" s="0"/>
      <c r="TKV114" s="0"/>
      <c r="TKW114" s="0"/>
      <c r="TKX114" s="0"/>
      <c r="TKY114" s="0"/>
      <c r="TKZ114" s="0"/>
      <c r="TLA114" s="0"/>
      <c r="TLB114" s="0"/>
      <c r="TLC114" s="0"/>
      <c r="TLD114" s="0"/>
      <c r="TLE114" s="0"/>
      <c r="TLF114" s="0"/>
      <c r="TLG114" s="0"/>
      <c r="TLH114" s="0"/>
      <c r="TLI114" s="0"/>
      <c r="TLJ114" s="0"/>
      <c r="TLK114" s="0"/>
      <c r="TLL114" s="0"/>
      <c r="TLM114" s="0"/>
      <c r="TLN114" s="0"/>
      <c r="TLO114" s="0"/>
      <c r="TLP114" s="0"/>
      <c r="TLQ114" s="0"/>
      <c r="TLR114" s="0"/>
      <c r="TLS114" s="0"/>
      <c r="TLT114" s="0"/>
      <c r="TLU114" s="0"/>
      <c r="TLV114" s="0"/>
      <c r="TLW114" s="0"/>
      <c r="TLX114" s="0"/>
      <c r="TLY114" s="0"/>
      <c r="TLZ114" s="0"/>
      <c r="TMA114" s="0"/>
      <c r="TMB114" s="0"/>
      <c r="TMC114" s="0"/>
      <c r="TMD114" s="0"/>
      <c r="TME114" s="0"/>
      <c r="TMF114" s="0"/>
      <c r="TMG114" s="0"/>
      <c r="TMH114" s="0"/>
      <c r="TMI114" s="0"/>
      <c r="TMJ114" s="0"/>
      <c r="TMK114" s="0"/>
      <c r="TML114" s="0"/>
      <c r="TMM114" s="0"/>
      <c r="TMN114" s="0"/>
      <c r="TMO114" s="0"/>
      <c r="TMP114" s="0"/>
      <c r="TMQ114" s="0"/>
      <c r="TMR114" s="0"/>
      <c r="TMS114" s="0"/>
      <c r="TMT114" s="0"/>
      <c r="TMU114" s="0"/>
      <c r="TMV114" s="0"/>
      <c r="TMW114" s="0"/>
      <c r="TMX114" s="0"/>
      <c r="TMY114" s="0"/>
      <c r="TMZ114" s="0"/>
      <c r="TNA114" s="0"/>
      <c r="TNB114" s="0"/>
      <c r="TNC114" s="0"/>
      <c r="TND114" s="0"/>
      <c r="TNE114" s="0"/>
      <c r="TNF114" s="0"/>
      <c r="TNG114" s="0"/>
      <c r="TNH114" s="0"/>
      <c r="TNI114" s="0"/>
      <c r="TNJ114" s="0"/>
      <c r="TNK114" s="0"/>
      <c r="TNL114" s="0"/>
      <c r="TNM114" s="0"/>
      <c r="TNN114" s="0"/>
      <c r="TNO114" s="0"/>
      <c r="TNP114" s="0"/>
      <c r="TNQ114" s="0"/>
      <c r="TNR114" s="0"/>
      <c r="TNS114" s="0"/>
      <c r="TNT114" s="0"/>
      <c r="TNU114" s="0"/>
      <c r="TNV114" s="0"/>
      <c r="TNW114" s="0"/>
      <c r="TNX114" s="0"/>
      <c r="TNY114" s="0"/>
      <c r="TNZ114" s="0"/>
      <c r="TOA114" s="0"/>
      <c r="TOB114" s="0"/>
      <c r="TOC114" s="0"/>
      <c r="TOD114" s="0"/>
      <c r="TOE114" s="0"/>
      <c r="TOF114" s="0"/>
      <c r="TOG114" s="0"/>
      <c r="TOH114" s="0"/>
      <c r="TOI114" s="0"/>
      <c r="TOJ114" s="0"/>
      <c r="TOK114" s="0"/>
      <c r="TOL114" s="0"/>
      <c r="TOM114" s="0"/>
      <c r="TON114" s="0"/>
      <c r="TOO114" s="0"/>
      <c r="TOP114" s="0"/>
      <c r="TOQ114" s="0"/>
      <c r="TOR114" s="0"/>
      <c r="TOS114" s="0"/>
      <c r="TOT114" s="0"/>
      <c r="TOU114" s="0"/>
      <c r="TOV114" s="0"/>
      <c r="TOW114" s="0"/>
      <c r="TOX114" s="0"/>
      <c r="TOY114" s="0"/>
      <c r="TOZ114" s="0"/>
      <c r="TPA114" s="0"/>
      <c r="TPB114" s="0"/>
      <c r="TPC114" s="0"/>
      <c r="TPD114" s="0"/>
      <c r="TPE114" s="0"/>
      <c r="TPF114" s="0"/>
      <c r="TPG114" s="0"/>
      <c r="TPH114" s="0"/>
      <c r="TPI114" s="0"/>
      <c r="TPJ114" s="0"/>
      <c r="TPK114" s="0"/>
      <c r="TPL114" s="0"/>
      <c r="TPM114" s="0"/>
      <c r="TPN114" s="0"/>
      <c r="TPO114" s="0"/>
      <c r="TPP114" s="0"/>
      <c r="TPQ114" s="0"/>
      <c r="TPR114" s="0"/>
      <c r="TPS114" s="0"/>
      <c r="TPT114" s="0"/>
      <c r="TPU114" s="0"/>
      <c r="TPV114" s="0"/>
      <c r="TPW114" s="0"/>
      <c r="TPX114" s="0"/>
      <c r="TPY114" s="0"/>
      <c r="TPZ114" s="0"/>
      <c r="TQA114" s="0"/>
      <c r="TQB114" s="0"/>
      <c r="TQC114" s="0"/>
      <c r="TQD114" s="0"/>
      <c r="TQE114" s="0"/>
      <c r="TQF114" s="0"/>
      <c r="TQG114" s="0"/>
      <c r="TQH114" s="0"/>
      <c r="TQI114" s="0"/>
      <c r="TQJ114" s="0"/>
      <c r="TQK114" s="0"/>
      <c r="TQL114" s="0"/>
      <c r="TQM114" s="0"/>
      <c r="TQN114" s="0"/>
      <c r="TQO114" s="0"/>
      <c r="TQP114" s="0"/>
      <c r="TQQ114" s="0"/>
      <c r="TQR114" s="0"/>
      <c r="TQS114" s="0"/>
      <c r="TQT114" s="0"/>
      <c r="TQU114" s="0"/>
      <c r="TQV114" s="0"/>
      <c r="TQW114" s="0"/>
      <c r="TQX114" s="0"/>
      <c r="TQY114" s="0"/>
      <c r="TQZ114" s="0"/>
      <c r="TRA114" s="0"/>
      <c r="TRB114" s="0"/>
      <c r="TRC114" s="0"/>
      <c r="TRD114" s="0"/>
      <c r="TRE114" s="0"/>
      <c r="TRF114" s="0"/>
      <c r="TRG114" s="0"/>
      <c r="TRH114" s="0"/>
      <c r="TRI114" s="0"/>
      <c r="TRJ114" s="0"/>
      <c r="TRK114" s="0"/>
      <c r="TRL114" s="0"/>
      <c r="TRM114" s="0"/>
      <c r="TRN114" s="0"/>
      <c r="TRO114" s="0"/>
      <c r="TRP114" s="0"/>
      <c r="TRQ114" s="0"/>
      <c r="TRR114" s="0"/>
      <c r="TRS114" s="0"/>
      <c r="TRT114" s="0"/>
      <c r="TRU114" s="0"/>
      <c r="TRV114" s="0"/>
      <c r="TRW114" s="0"/>
      <c r="TRX114" s="0"/>
      <c r="TRY114" s="0"/>
      <c r="TRZ114" s="0"/>
      <c r="TSA114" s="0"/>
      <c r="TSB114" s="0"/>
      <c r="TSC114" s="0"/>
      <c r="TSD114" s="0"/>
      <c r="TSE114" s="0"/>
      <c r="TSF114" s="0"/>
      <c r="TSG114" s="0"/>
      <c r="TSH114" s="0"/>
      <c r="TSI114" s="0"/>
      <c r="TSJ114" s="0"/>
      <c r="TSK114" s="0"/>
      <c r="TSL114" s="0"/>
      <c r="TSM114" s="0"/>
      <c r="TSN114" s="0"/>
      <c r="TSO114" s="0"/>
      <c r="TSP114" s="0"/>
      <c r="TSQ114" s="0"/>
      <c r="TSR114" s="0"/>
      <c r="TSS114" s="0"/>
      <c r="TST114" s="0"/>
      <c r="TSU114" s="0"/>
      <c r="TSV114" s="0"/>
      <c r="TSW114" s="0"/>
      <c r="TSX114" s="0"/>
      <c r="TSY114" s="0"/>
      <c r="TSZ114" s="0"/>
      <c r="TTA114" s="0"/>
      <c r="TTB114" s="0"/>
      <c r="TTC114" s="0"/>
      <c r="TTD114" s="0"/>
      <c r="TTE114" s="0"/>
      <c r="TTF114" s="0"/>
      <c r="TTG114" s="0"/>
      <c r="TTH114" s="0"/>
      <c r="TTI114" s="0"/>
      <c r="TTJ114" s="0"/>
      <c r="TTK114" s="0"/>
      <c r="TTL114" s="0"/>
      <c r="TTM114" s="0"/>
      <c r="TTN114" s="0"/>
      <c r="TTO114" s="0"/>
      <c r="TTP114" s="0"/>
      <c r="TTQ114" s="0"/>
      <c r="TTR114" s="0"/>
      <c r="TTS114" s="0"/>
      <c r="TTT114" s="0"/>
      <c r="TTU114" s="0"/>
      <c r="TTV114" s="0"/>
      <c r="TTW114" s="0"/>
      <c r="TTX114" s="0"/>
      <c r="TTY114" s="0"/>
      <c r="TTZ114" s="0"/>
      <c r="TUA114" s="0"/>
      <c r="TUB114" s="0"/>
      <c r="TUC114" s="0"/>
      <c r="TUD114" s="0"/>
      <c r="TUE114" s="0"/>
      <c r="TUF114" s="0"/>
      <c r="TUG114" s="0"/>
      <c r="TUH114" s="0"/>
      <c r="TUI114" s="0"/>
      <c r="TUJ114" s="0"/>
      <c r="TUK114" s="0"/>
      <c r="TUL114" s="0"/>
      <c r="TUM114" s="0"/>
      <c r="TUN114" s="0"/>
      <c r="TUO114" s="0"/>
      <c r="TUP114" s="0"/>
      <c r="TUQ114" s="0"/>
      <c r="TUR114" s="0"/>
      <c r="TUS114" s="0"/>
      <c r="TUT114" s="0"/>
      <c r="TUU114" s="0"/>
      <c r="TUV114" s="0"/>
      <c r="TUW114" s="0"/>
      <c r="TUX114" s="0"/>
      <c r="TUY114" s="0"/>
      <c r="TUZ114" s="0"/>
      <c r="TVA114" s="0"/>
      <c r="TVB114" s="0"/>
      <c r="TVC114" s="0"/>
      <c r="TVD114" s="0"/>
      <c r="TVE114" s="0"/>
      <c r="TVF114" s="0"/>
      <c r="TVG114" s="0"/>
      <c r="TVH114" s="0"/>
      <c r="TVI114" s="0"/>
      <c r="TVJ114" s="0"/>
      <c r="TVK114" s="0"/>
      <c r="TVL114" s="0"/>
      <c r="TVM114" s="0"/>
      <c r="TVN114" s="0"/>
      <c r="TVO114" s="0"/>
      <c r="TVP114" s="0"/>
      <c r="TVQ114" s="0"/>
      <c r="TVR114" s="0"/>
      <c r="TVS114" s="0"/>
      <c r="TVT114" s="0"/>
      <c r="TVU114" s="0"/>
      <c r="TVV114" s="0"/>
      <c r="TVW114" s="0"/>
      <c r="TVX114" s="0"/>
      <c r="TVY114" s="0"/>
      <c r="TVZ114" s="0"/>
      <c r="TWA114" s="0"/>
      <c r="TWB114" s="0"/>
      <c r="TWC114" s="0"/>
      <c r="TWD114" s="0"/>
      <c r="TWE114" s="0"/>
      <c r="TWF114" s="0"/>
      <c r="TWG114" s="0"/>
      <c r="TWH114" s="0"/>
      <c r="TWI114" s="0"/>
      <c r="TWJ114" s="0"/>
      <c r="TWK114" s="0"/>
      <c r="TWL114" s="0"/>
      <c r="TWM114" s="0"/>
      <c r="TWN114" s="0"/>
      <c r="TWO114" s="0"/>
      <c r="TWP114" s="0"/>
      <c r="TWQ114" s="0"/>
      <c r="TWR114" s="0"/>
      <c r="TWS114" s="0"/>
      <c r="TWT114" s="0"/>
      <c r="TWU114" s="0"/>
      <c r="TWV114" s="0"/>
      <c r="TWW114" s="0"/>
      <c r="TWX114" s="0"/>
      <c r="TWY114" s="0"/>
      <c r="TWZ114" s="0"/>
      <c r="TXA114" s="0"/>
      <c r="TXB114" s="0"/>
      <c r="TXC114" s="0"/>
      <c r="TXD114" s="0"/>
      <c r="TXE114" s="0"/>
      <c r="TXF114" s="0"/>
      <c r="TXG114" s="0"/>
      <c r="TXH114" s="0"/>
      <c r="TXI114" s="0"/>
      <c r="TXJ114" s="0"/>
      <c r="TXK114" s="0"/>
      <c r="TXL114" s="0"/>
      <c r="TXM114" s="0"/>
      <c r="TXN114" s="0"/>
      <c r="TXO114" s="0"/>
      <c r="TXP114" s="0"/>
      <c r="TXQ114" s="0"/>
      <c r="TXR114" s="0"/>
      <c r="TXS114" s="0"/>
      <c r="TXT114" s="0"/>
      <c r="TXU114" s="0"/>
      <c r="TXV114" s="0"/>
      <c r="TXW114" s="0"/>
      <c r="TXX114" s="0"/>
      <c r="TXY114" s="0"/>
      <c r="TXZ114" s="0"/>
      <c r="TYA114" s="0"/>
      <c r="TYB114" s="0"/>
      <c r="TYC114" s="0"/>
      <c r="TYD114" s="0"/>
      <c r="TYE114" s="0"/>
      <c r="TYF114" s="0"/>
      <c r="TYG114" s="0"/>
      <c r="TYH114" s="0"/>
      <c r="TYI114" s="0"/>
      <c r="TYJ114" s="0"/>
      <c r="TYK114" s="0"/>
      <c r="TYL114" s="0"/>
      <c r="TYM114" s="0"/>
      <c r="TYN114" s="0"/>
      <c r="TYO114" s="0"/>
      <c r="TYP114" s="0"/>
      <c r="TYQ114" s="0"/>
      <c r="TYR114" s="0"/>
      <c r="TYS114" s="0"/>
      <c r="TYT114" s="0"/>
      <c r="TYU114" s="0"/>
      <c r="TYV114" s="0"/>
      <c r="TYW114" s="0"/>
      <c r="TYX114" s="0"/>
      <c r="TYY114" s="0"/>
      <c r="TYZ114" s="0"/>
      <c r="TZA114" s="0"/>
      <c r="TZB114" s="0"/>
      <c r="TZC114" s="0"/>
      <c r="TZD114" s="0"/>
      <c r="TZE114" s="0"/>
      <c r="TZF114" s="0"/>
      <c r="TZG114" s="0"/>
      <c r="TZH114" s="0"/>
      <c r="TZI114" s="0"/>
      <c r="TZJ114" s="0"/>
      <c r="TZK114" s="0"/>
      <c r="TZL114" s="0"/>
      <c r="TZM114" s="0"/>
      <c r="TZN114" s="0"/>
      <c r="TZO114" s="0"/>
      <c r="TZP114" s="0"/>
      <c r="TZQ114" s="0"/>
      <c r="TZR114" s="0"/>
      <c r="TZS114" s="0"/>
      <c r="TZT114" s="0"/>
      <c r="TZU114" s="0"/>
      <c r="TZV114" s="0"/>
      <c r="TZW114" s="0"/>
      <c r="TZX114" s="0"/>
      <c r="TZY114" s="0"/>
      <c r="TZZ114" s="0"/>
      <c r="UAA114" s="0"/>
      <c r="UAB114" s="0"/>
      <c r="UAC114" s="0"/>
      <c r="UAD114" s="0"/>
      <c r="UAE114" s="0"/>
      <c r="UAF114" s="0"/>
      <c r="UAG114" s="0"/>
      <c r="UAH114" s="0"/>
      <c r="UAI114" s="0"/>
      <c r="UAJ114" s="0"/>
      <c r="UAK114" s="0"/>
      <c r="UAL114" s="0"/>
      <c r="UAM114" s="0"/>
      <c r="UAN114" s="0"/>
      <c r="UAO114" s="0"/>
      <c r="UAP114" s="0"/>
      <c r="UAQ114" s="0"/>
      <c r="UAR114" s="0"/>
      <c r="UAS114" s="0"/>
      <c r="UAT114" s="0"/>
      <c r="UAU114" s="0"/>
      <c r="UAV114" s="0"/>
      <c r="UAW114" s="0"/>
      <c r="UAX114" s="0"/>
      <c r="UAY114" s="0"/>
      <c r="UAZ114" s="0"/>
      <c r="UBA114" s="0"/>
      <c r="UBB114" s="0"/>
      <c r="UBC114" s="0"/>
      <c r="UBD114" s="0"/>
      <c r="UBE114" s="0"/>
      <c r="UBF114" s="0"/>
      <c r="UBG114" s="0"/>
      <c r="UBH114" s="0"/>
      <c r="UBI114" s="0"/>
      <c r="UBJ114" s="0"/>
      <c r="UBK114" s="0"/>
      <c r="UBL114" s="0"/>
      <c r="UBM114" s="0"/>
      <c r="UBN114" s="0"/>
      <c r="UBO114" s="0"/>
      <c r="UBP114" s="0"/>
      <c r="UBQ114" s="0"/>
      <c r="UBR114" s="0"/>
      <c r="UBS114" s="0"/>
      <c r="UBT114" s="0"/>
      <c r="UBU114" s="0"/>
      <c r="UBV114" s="0"/>
      <c r="UBW114" s="0"/>
      <c r="UBX114" s="0"/>
      <c r="UBY114" s="0"/>
      <c r="UBZ114" s="0"/>
      <c r="UCA114" s="0"/>
      <c r="UCB114" s="0"/>
      <c r="UCC114" s="0"/>
      <c r="UCD114" s="0"/>
      <c r="UCE114" s="0"/>
      <c r="UCF114" s="0"/>
      <c r="UCG114" s="0"/>
      <c r="UCH114" s="0"/>
      <c r="UCI114" s="0"/>
      <c r="UCJ114" s="0"/>
      <c r="UCK114" s="0"/>
      <c r="UCL114" s="0"/>
      <c r="UCM114" s="0"/>
      <c r="UCN114" s="0"/>
      <c r="UCO114" s="0"/>
      <c r="UCP114" s="0"/>
      <c r="UCQ114" s="0"/>
      <c r="UCR114" s="0"/>
      <c r="UCS114" s="0"/>
      <c r="UCT114" s="0"/>
      <c r="UCU114" s="0"/>
      <c r="UCV114" s="0"/>
      <c r="UCW114" s="0"/>
      <c r="UCX114" s="0"/>
      <c r="UCY114" s="0"/>
      <c r="UCZ114" s="0"/>
      <c r="UDA114" s="0"/>
      <c r="UDB114" s="0"/>
      <c r="UDC114" s="0"/>
      <c r="UDD114" s="0"/>
      <c r="UDE114" s="0"/>
      <c r="UDF114" s="0"/>
      <c r="UDG114" s="0"/>
      <c r="UDH114" s="0"/>
      <c r="UDI114" s="0"/>
      <c r="UDJ114" s="0"/>
      <c r="UDK114" s="0"/>
      <c r="UDL114" s="0"/>
      <c r="UDM114" s="0"/>
      <c r="UDN114" s="0"/>
      <c r="UDO114" s="0"/>
      <c r="UDP114" s="0"/>
      <c r="UDQ114" s="0"/>
      <c r="UDR114" s="0"/>
      <c r="UDS114" s="0"/>
      <c r="UDT114" s="0"/>
      <c r="UDU114" s="0"/>
      <c r="UDV114" s="0"/>
      <c r="UDW114" s="0"/>
      <c r="UDX114" s="0"/>
      <c r="UDY114" s="0"/>
      <c r="UDZ114" s="0"/>
      <c r="UEA114" s="0"/>
      <c r="UEB114" s="0"/>
      <c r="UEC114" s="0"/>
      <c r="UED114" s="0"/>
      <c r="UEE114" s="0"/>
      <c r="UEF114" s="0"/>
      <c r="UEG114" s="0"/>
      <c r="UEH114" s="0"/>
      <c r="UEI114" s="0"/>
      <c r="UEJ114" s="0"/>
      <c r="UEK114" s="0"/>
      <c r="UEL114" s="0"/>
      <c r="UEM114" s="0"/>
      <c r="UEN114" s="0"/>
      <c r="UEO114" s="0"/>
      <c r="UEP114" s="0"/>
      <c r="UEQ114" s="0"/>
      <c r="UER114" s="0"/>
      <c r="UES114" s="0"/>
      <c r="UET114" s="0"/>
      <c r="UEU114" s="0"/>
      <c r="UEV114" s="0"/>
      <c r="UEW114" s="0"/>
      <c r="UEX114" s="0"/>
      <c r="UEY114" s="0"/>
      <c r="UEZ114" s="0"/>
      <c r="UFA114" s="0"/>
      <c r="UFB114" s="0"/>
      <c r="UFC114" s="0"/>
      <c r="UFD114" s="0"/>
      <c r="UFE114" s="0"/>
      <c r="UFF114" s="0"/>
      <c r="UFG114" s="0"/>
      <c r="UFH114" s="0"/>
      <c r="UFI114" s="0"/>
      <c r="UFJ114" s="0"/>
      <c r="UFK114" s="0"/>
      <c r="UFL114" s="0"/>
      <c r="UFM114" s="0"/>
      <c r="UFN114" s="0"/>
      <c r="UFO114" s="0"/>
      <c r="UFP114" s="0"/>
      <c r="UFQ114" s="0"/>
      <c r="UFR114" s="0"/>
      <c r="UFS114" s="0"/>
      <c r="UFT114" s="0"/>
      <c r="UFU114" s="0"/>
      <c r="UFV114" s="0"/>
      <c r="UFW114" s="0"/>
      <c r="UFX114" s="0"/>
      <c r="UFY114" s="0"/>
      <c r="UFZ114" s="0"/>
      <c r="UGA114" s="0"/>
      <c r="UGB114" s="0"/>
      <c r="UGC114" s="0"/>
      <c r="UGD114" s="0"/>
      <c r="UGE114" s="0"/>
      <c r="UGF114" s="0"/>
      <c r="UGG114" s="0"/>
      <c r="UGH114" s="0"/>
      <c r="UGI114" s="0"/>
      <c r="UGJ114" s="0"/>
      <c r="UGK114" s="0"/>
      <c r="UGL114" s="0"/>
      <c r="UGM114" s="0"/>
      <c r="UGN114" s="0"/>
      <c r="UGO114" s="0"/>
      <c r="UGP114" s="0"/>
      <c r="UGQ114" s="0"/>
      <c r="UGR114" s="0"/>
      <c r="UGS114" s="0"/>
      <c r="UGT114" s="0"/>
      <c r="UGU114" s="0"/>
      <c r="UGV114" s="0"/>
      <c r="UGW114" s="0"/>
      <c r="UGX114" s="0"/>
      <c r="UGY114" s="0"/>
      <c r="UGZ114" s="0"/>
      <c r="UHA114" s="0"/>
      <c r="UHB114" s="0"/>
      <c r="UHC114" s="0"/>
      <c r="UHD114" s="0"/>
      <c r="UHE114" s="0"/>
      <c r="UHF114" s="0"/>
      <c r="UHG114" s="0"/>
      <c r="UHH114" s="0"/>
      <c r="UHI114" s="0"/>
      <c r="UHJ114" s="0"/>
      <c r="UHK114" s="0"/>
      <c r="UHL114" s="0"/>
      <c r="UHM114" s="0"/>
      <c r="UHN114" s="0"/>
      <c r="UHO114" s="0"/>
      <c r="UHP114" s="0"/>
      <c r="UHQ114" s="0"/>
      <c r="UHR114" s="0"/>
      <c r="UHS114" s="0"/>
      <c r="UHT114" s="0"/>
      <c r="UHU114" s="0"/>
      <c r="UHV114" s="0"/>
      <c r="UHW114" s="0"/>
      <c r="UHX114" s="0"/>
      <c r="UHY114" s="0"/>
      <c r="UHZ114" s="0"/>
      <c r="UIA114" s="0"/>
      <c r="UIB114" s="0"/>
      <c r="UIC114" s="0"/>
      <c r="UID114" s="0"/>
      <c r="UIE114" s="0"/>
      <c r="UIF114" s="0"/>
      <c r="UIG114" s="0"/>
      <c r="UIH114" s="0"/>
      <c r="UII114" s="0"/>
      <c r="UIJ114" s="0"/>
      <c r="UIK114" s="0"/>
      <c r="UIL114" s="0"/>
      <c r="UIM114" s="0"/>
      <c r="UIN114" s="0"/>
      <c r="UIO114" s="0"/>
      <c r="UIP114" s="0"/>
      <c r="UIQ114" s="0"/>
      <c r="UIR114" s="0"/>
      <c r="UIS114" s="0"/>
      <c r="UIT114" s="0"/>
      <c r="UIU114" s="0"/>
      <c r="UIV114" s="0"/>
      <c r="UIW114" s="0"/>
      <c r="UIX114" s="0"/>
      <c r="UIY114" s="0"/>
      <c r="UIZ114" s="0"/>
      <c r="UJA114" s="0"/>
      <c r="UJB114" s="0"/>
      <c r="UJC114" s="0"/>
      <c r="UJD114" s="0"/>
      <c r="UJE114" s="0"/>
      <c r="UJF114" s="0"/>
      <c r="UJG114" s="0"/>
      <c r="UJH114" s="0"/>
      <c r="UJI114" s="0"/>
      <c r="UJJ114" s="0"/>
      <c r="UJK114" s="0"/>
      <c r="UJL114" s="0"/>
      <c r="UJM114" s="0"/>
      <c r="UJN114" s="0"/>
      <c r="UJO114" s="0"/>
      <c r="UJP114" s="0"/>
      <c r="UJQ114" s="0"/>
      <c r="UJR114" s="0"/>
      <c r="UJS114" s="0"/>
      <c r="UJT114" s="0"/>
      <c r="UJU114" s="0"/>
      <c r="UJV114" s="0"/>
      <c r="UJW114" s="0"/>
      <c r="UJX114" s="0"/>
      <c r="UJY114" s="0"/>
      <c r="UJZ114" s="0"/>
      <c r="UKA114" s="0"/>
      <c r="UKB114" s="0"/>
      <c r="UKC114" s="0"/>
      <c r="UKD114" s="0"/>
      <c r="UKE114" s="0"/>
      <c r="UKF114" s="0"/>
      <c r="UKG114" s="0"/>
      <c r="UKH114" s="0"/>
      <c r="UKI114" s="0"/>
      <c r="UKJ114" s="0"/>
      <c r="UKK114" s="0"/>
      <c r="UKL114" s="0"/>
      <c r="UKM114" s="0"/>
      <c r="UKN114" s="0"/>
      <c r="UKO114" s="0"/>
      <c r="UKP114" s="0"/>
      <c r="UKQ114" s="0"/>
      <c r="UKR114" s="0"/>
      <c r="UKS114" s="0"/>
      <c r="UKT114" s="0"/>
      <c r="UKU114" s="0"/>
      <c r="UKV114" s="0"/>
      <c r="UKW114" s="0"/>
      <c r="UKX114" s="0"/>
      <c r="UKY114" s="0"/>
      <c r="UKZ114" s="0"/>
      <c r="ULA114" s="0"/>
      <c r="ULB114" s="0"/>
      <c r="ULC114" s="0"/>
      <c r="ULD114" s="0"/>
      <c r="ULE114" s="0"/>
      <c r="ULF114" s="0"/>
      <c r="ULG114" s="0"/>
      <c r="ULH114" s="0"/>
      <c r="ULI114" s="0"/>
      <c r="ULJ114" s="0"/>
      <c r="ULK114" s="0"/>
      <c r="ULL114" s="0"/>
      <c r="ULM114" s="0"/>
      <c r="ULN114" s="0"/>
      <c r="ULO114" s="0"/>
      <c r="ULP114" s="0"/>
      <c r="ULQ114" s="0"/>
      <c r="ULR114" s="0"/>
      <c r="ULS114" s="0"/>
      <c r="ULT114" s="0"/>
      <c r="ULU114" s="0"/>
      <c r="ULV114" s="0"/>
      <c r="ULW114" s="0"/>
      <c r="ULX114" s="0"/>
      <c r="ULY114" s="0"/>
      <c r="ULZ114" s="0"/>
      <c r="UMA114" s="0"/>
      <c r="UMB114" s="0"/>
      <c r="UMC114" s="0"/>
      <c r="UMD114" s="0"/>
      <c r="UME114" s="0"/>
      <c r="UMF114" s="0"/>
      <c r="UMG114" s="0"/>
      <c r="UMH114" s="0"/>
      <c r="UMI114" s="0"/>
      <c r="UMJ114" s="0"/>
      <c r="UMK114" s="0"/>
      <c r="UML114" s="0"/>
      <c r="UMM114" s="0"/>
      <c r="UMN114" s="0"/>
      <c r="UMO114" s="0"/>
      <c r="UMP114" s="0"/>
      <c r="UMQ114" s="0"/>
      <c r="UMR114" s="0"/>
      <c r="UMS114" s="0"/>
      <c r="UMT114" s="0"/>
      <c r="UMU114" s="0"/>
      <c r="UMV114" s="0"/>
      <c r="UMW114" s="0"/>
      <c r="UMX114" s="0"/>
      <c r="UMY114" s="0"/>
      <c r="UMZ114" s="0"/>
      <c r="UNA114" s="0"/>
      <c r="UNB114" s="0"/>
      <c r="UNC114" s="0"/>
      <c r="UND114" s="0"/>
      <c r="UNE114" s="0"/>
      <c r="UNF114" s="0"/>
      <c r="UNG114" s="0"/>
      <c r="UNH114" s="0"/>
      <c r="UNI114" s="0"/>
      <c r="UNJ114" s="0"/>
      <c r="UNK114" s="0"/>
      <c r="UNL114" s="0"/>
      <c r="UNM114" s="0"/>
      <c r="UNN114" s="0"/>
      <c r="UNO114" s="0"/>
      <c r="UNP114" s="0"/>
      <c r="UNQ114" s="0"/>
      <c r="UNR114" s="0"/>
      <c r="UNS114" s="0"/>
      <c r="UNT114" s="0"/>
      <c r="UNU114" s="0"/>
      <c r="UNV114" s="0"/>
      <c r="UNW114" s="0"/>
      <c r="UNX114" s="0"/>
      <c r="UNY114" s="0"/>
      <c r="UNZ114" s="0"/>
      <c r="UOA114" s="0"/>
      <c r="UOB114" s="0"/>
      <c r="UOC114" s="0"/>
      <c r="UOD114" s="0"/>
      <c r="UOE114" s="0"/>
      <c r="UOF114" s="0"/>
      <c r="UOG114" s="0"/>
      <c r="UOH114" s="0"/>
      <c r="UOI114" s="0"/>
      <c r="UOJ114" s="0"/>
      <c r="UOK114" s="0"/>
      <c r="UOL114" s="0"/>
      <c r="UOM114" s="0"/>
      <c r="UON114" s="0"/>
      <c r="UOO114" s="0"/>
      <c r="UOP114" s="0"/>
      <c r="UOQ114" s="0"/>
      <c r="UOR114" s="0"/>
      <c r="UOS114" s="0"/>
      <c r="UOT114" s="0"/>
      <c r="UOU114" s="0"/>
      <c r="UOV114" s="0"/>
      <c r="UOW114" s="0"/>
      <c r="UOX114" s="0"/>
      <c r="UOY114" s="0"/>
      <c r="UOZ114" s="0"/>
      <c r="UPA114" s="0"/>
      <c r="UPB114" s="0"/>
      <c r="UPC114" s="0"/>
      <c r="UPD114" s="0"/>
      <c r="UPE114" s="0"/>
      <c r="UPF114" s="0"/>
      <c r="UPG114" s="0"/>
      <c r="UPH114" s="0"/>
      <c r="UPI114" s="0"/>
      <c r="UPJ114" s="0"/>
      <c r="UPK114" s="0"/>
      <c r="UPL114" s="0"/>
      <c r="UPM114" s="0"/>
      <c r="UPN114" s="0"/>
      <c r="UPO114" s="0"/>
      <c r="UPP114" s="0"/>
      <c r="UPQ114" s="0"/>
      <c r="UPR114" s="0"/>
      <c r="UPS114" s="0"/>
      <c r="UPT114" s="0"/>
      <c r="UPU114" s="0"/>
      <c r="UPV114" s="0"/>
      <c r="UPW114" s="0"/>
      <c r="UPX114" s="0"/>
      <c r="UPY114" s="0"/>
      <c r="UPZ114" s="0"/>
      <c r="UQA114" s="0"/>
      <c r="UQB114" s="0"/>
      <c r="UQC114" s="0"/>
      <c r="UQD114" s="0"/>
      <c r="UQE114" s="0"/>
      <c r="UQF114" s="0"/>
      <c r="UQG114" s="0"/>
      <c r="UQH114" s="0"/>
      <c r="UQI114" s="0"/>
      <c r="UQJ114" s="0"/>
      <c r="UQK114" s="0"/>
      <c r="UQL114" s="0"/>
      <c r="UQM114" s="0"/>
      <c r="UQN114" s="0"/>
      <c r="UQO114" s="0"/>
      <c r="UQP114" s="0"/>
      <c r="UQQ114" s="0"/>
      <c r="UQR114" s="0"/>
      <c r="UQS114" s="0"/>
      <c r="UQT114" s="0"/>
      <c r="UQU114" s="0"/>
      <c r="UQV114" s="0"/>
      <c r="UQW114" s="0"/>
      <c r="UQX114" s="0"/>
      <c r="UQY114" s="0"/>
      <c r="UQZ114" s="0"/>
      <c r="URA114" s="0"/>
      <c r="URB114" s="0"/>
      <c r="URC114" s="0"/>
      <c r="URD114" s="0"/>
      <c r="URE114" s="0"/>
      <c r="URF114" s="0"/>
      <c r="URG114" s="0"/>
      <c r="URH114" s="0"/>
      <c r="URI114" s="0"/>
      <c r="URJ114" s="0"/>
      <c r="URK114" s="0"/>
      <c r="URL114" s="0"/>
      <c r="URM114" s="0"/>
      <c r="URN114" s="0"/>
      <c r="URO114" s="0"/>
      <c r="URP114" s="0"/>
      <c r="URQ114" s="0"/>
      <c r="URR114" s="0"/>
      <c r="URS114" s="0"/>
      <c r="URT114" s="0"/>
      <c r="URU114" s="0"/>
      <c r="URV114" s="0"/>
      <c r="URW114" s="0"/>
      <c r="URX114" s="0"/>
      <c r="URY114" s="0"/>
      <c r="URZ114" s="0"/>
      <c r="USA114" s="0"/>
      <c r="USB114" s="0"/>
      <c r="USC114" s="0"/>
      <c r="USD114" s="0"/>
      <c r="USE114" s="0"/>
      <c r="USF114" s="0"/>
      <c r="USG114" s="0"/>
      <c r="USH114" s="0"/>
      <c r="USI114" s="0"/>
      <c r="USJ114" s="0"/>
      <c r="USK114" s="0"/>
      <c r="USL114" s="0"/>
      <c r="USM114" s="0"/>
      <c r="USN114" s="0"/>
      <c r="USO114" s="0"/>
      <c r="USP114" s="0"/>
      <c r="USQ114" s="0"/>
      <c r="USR114" s="0"/>
      <c r="USS114" s="0"/>
      <c r="UST114" s="0"/>
      <c r="USU114" s="0"/>
      <c r="USV114" s="0"/>
      <c r="USW114" s="0"/>
      <c r="USX114" s="0"/>
      <c r="USY114" s="0"/>
      <c r="USZ114" s="0"/>
      <c r="UTA114" s="0"/>
      <c r="UTB114" s="0"/>
      <c r="UTC114" s="0"/>
      <c r="UTD114" s="0"/>
      <c r="UTE114" s="0"/>
      <c r="UTF114" s="0"/>
      <c r="UTG114" s="0"/>
      <c r="UTH114" s="0"/>
      <c r="UTI114" s="0"/>
      <c r="UTJ114" s="0"/>
      <c r="UTK114" s="0"/>
      <c r="UTL114" s="0"/>
      <c r="UTM114" s="0"/>
      <c r="UTN114" s="0"/>
      <c r="UTO114" s="0"/>
      <c r="UTP114" s="0"/>
      <c r="UTQ114" s="0"/>
      <c r="UTR114" s="0"/>
      <c r="UTS114" s="0"/>
      <c r="UTT114" s="0"/>
      <c r="UTU114" s="0"/>
      <c r="UTV114" s="0"/>
      <c r="UTW114" s="0"/>
      <c r="UTX114" s="0"/>
      <c r="UTY114" s="0"/>
      <c r="UTZ114" s="0"/>
      <c r="UUA114" s="0"/>
      <c r="UUB114" s="0"/>
      <c r="UUC114" s="0"/>
      <c r="UUD114" s="0"/>
      <c r="UUE114" s="0"/>
      <c r="UUF114" s="0"/>
      <c r="UUG114" s="0"/>
      <c r="UUH114" s="0"/>
      <c r="UUI114" s="0"/>
      <c r="UUJ114" s="0"/>
      <c r="UUK114" s="0"/>
      <c r="UUL114" s="0"/>
      <c r="UUM114" s="0"/>
      <c r="UUN114" s="0"/>
      <c r="UUO114" s="0"/>
      <c r="UUP114" s="0"/>
      <c r="UUQ114" s="0"/>
      <c r="UUR114" s="0"/>
      <c r="UUS114" s="0"/>
      <c r="UUT114" s="0"/>
      <c r="UUU114" s="0"/>
      <c r="UUV114" s="0"/>
      <c r="UUW114" s="0"/>
      <c r="UUX114" s="0"/>
      <c r="UUY114" s="0"/>
      <c r="UUZ114" s="0"/>
      <c r="UVA114" s="0"/>
      <c r="UVB114" s="0"/>
      <c r="UVC114" s="0"/>
      <c r="UVD114" s="0"/>
      <c r="UVE114" s="0"/>
      <c r="UVF114" s="0"/>
      <c r="UVG114" s="0"/>
      <c r="UVH114" s="0"/>
      <c r="UVI114" s="0"/>
      <c r="UVJ114" s="0"/>
      <c r="UVK114" s="0"/>
      <c r="UVL114" s="0"/>
      <c r="UVM114" s="0"/>
      <c r="UVN114" s="0"/>
      <c r="UVO114" s="0"/>
      <c r="UVP114" s="0"/>
      <c r="UVQ114" s="0"/>
      <c r="UVR114" s="0"/>
      <c r="UVS114" s="0"/>
      <c r="UVT114" s="0"/>
      <c r="UVU114" s="0"/>
      <c r="UVV114" s="0"/>
      <c r="UVW114" s="0"/>
      <c r="UVX114" s="0"/>
      <c r="UVY114" s="0"/>
      <c r="UVZ114" s="0"/>
      <c r="UWA114" s="0"/>
      <c r="UWB114" s="0"/>
      <c r="UWC114" s="0"/>
      <c r="UWD114" s="0"/>
      <c r="UWE114" s="0"/>
      <c r="UWF114" s="0"/>
      <c r="UWG114" s="0"/>
      <c r="UWH114" s="0"/>
      <c r="UWI114" s="0"/>
      <c r="UWJ114" s="0"/>
      <c r="UWK114" s="0"/>
      <c r="UWL114" s="0"/>
      <c r="UWM114" s="0"/>
      <c r="UWN114" s="0"/>
      <c r="UWO114" s="0"/>
      <c r="UWP114" s="0"/>
      <c r="UWQ114" s="0"/>
      <c r="UWR114" s="0"/>
      <c r="UWS114" s="0"/>
      <c r="UWT114" s="0"/>
      <c r="UWU114" s="0"/>
      <c r="UWV114" s="0"/>
      <c r="UWW114" s="0"/>
      <c r="UWX114" s="0"/>
      <c r="UWY114" s="0"/>
      <c r="UWZ114" s="0"/>
      <c r="UXA114" s="0"/>
      <c r="UXB114" s="0"/>
      <c r="UXC114" s="0"/>
      <c r="UXD114" s="0"/>
      <c r="UXE114" s="0"/>
      <c r="UXF114" s="0"/>
      <c r="UXG114" s="0"/>
      <c r="UXH114" s="0"/>
      <c r="UXI114" s="0"/>
      <c r="UXJ114" s="0"/>
      <c r="UXK114" s="0"/>
      <c r="UXL114" s="0"/>
      <c r="UXM114" s="0"/>
      <c r="UXN114" s="0"/>
      <c r="UXO114" s="0"/>
      <c r="UXP114" s="0"/>
      <c r="UXQ114" s="0"/>
      <c r="UXR114" s="0"/>
      <c r="UXS114" s="0"/>
      <c r="UXT114" s="0"/>
      <c r="UXU114" s="0"/>
      <c r="UXV114" s="0"/>
      <c r="UXW114" s="0"/>
      <c r="UXX114" s="0"/>
      <c r="UXY114" s="0"/>
      <c r="UXZ114" s="0"/>
      <c r="UYA114" s="0"/>
      <c r="UYB114" s="0"/>
      <c r="UYC114" s="0"/>
      <c r="UYD114" s="0"/>
      <c r="UYE114" s="0"/>
      <c r="UYF114" s="0"/>
      <c r="UYG114" s="0"/>
      <c r="UYH114" s="0"/>
      <c r="UYI114" s="0"/>
      <c r="UYJ114" s="0"/>
      <c r="UYK114" s="0"/>
      <c r="UYL114" s="0"/>
      <c r="UYM114" s="0"/>
      <c r="UYN114" s="0"/>
      <c r="UYO114" s="0"/>
      <c r="UYP114" s="0"/>
      <c r="UYQ114" s="0"/>
      <c r="UYR114" s="0"/>
      <c r="UYS114" s="0"/>
      <c r="UYT114" s="0"/>
      <c r="UYU114" s="0"/>
      <c r="UYV114" s="0"/>
      <c r="UYW114" s="0"/>
      <c r="UYX114" s="0"/>
      <c r="UYY114" s="0"/>
      <c r="UYZ114" s="0"/>
      <c r="UZA114" s="0"/>
      <c r="UZB114" s="0"/>
      <c r="UZC114" s="0"/>
      <c r="UZD114" s="0"/>
      <c r="UZE114" s="0"/>
      <c r="UZF114" s="0"/>
      <c r="UZG114" s="0"/>
      <c r="UZH114" s="0"/>
      <c r="UZI114" s="0"/>
      <c r="UZJ114" s="0"/>
      <c r="UZK114" s="0"/>
      <c r="UZL114" s="0"/>
      <c r="UZM114" s="0"/>
      <c r="UZN114" s="0"/>
      <c r="UZO114" s="0"/>
      <c r="UZP114" s="0"/>
      <c r="UZQ114" s="0"/>
      <c r="UZR114" s="0"/>
      <c r="UZS114" s="0"/>
      <c r="UZT114" s="0"/>
      <c r="UZU114" s="0"/>
      <c r="UZV114" s="0"/>
      <c r="UZW114" s="0"/>
      <c r="UZX114" s="0"/>
      <c r="UZY114" s="0"/>
      <c r="UZZ114" s="0"/>
      <c r="VAA114" s="0"/>
      <c r="VAB114" s="0"/>
      <c r="VAC114" s="0"/>
      <c r="VAD114" s="0"/>
      <c r="VAE114" s="0"/>
      <c r="VAF114" s="0"/>
      <c r="VAG114" s="0"/>
      <c r="VAH114" s="0"/>
      <c r="VAI114" s="0"/>
      <c r="VAJ114" s="0"/>
      <c r="VAK114" s="0"/>
      <c r="VAL114" s="0"/>
      <c r="VAM114" s="0"/>
      <c r="VAN114" s="0"/>
      <c r="VAO114" s="0"/>
      <c r="VAP114" s="0"/>
      <c r="VAQ114" s="0"/>
      <c r="VAR114" s="0"/>
      <c r="VAS114" s="0"/>
      <c r="VAT114" s="0"/>
      <c r="VAU114" s="0"/>
      <c r="VAV114" s="0"/>
      <c r="VAW114" s="0"/>
      <c r="VAX114" s="0"/>
      <c r="VAY114" s="0"/>
      <c r="VAZ114" s="0"/>
      <c r="VBA114" s="0"/>
      <c r="VBB114" s="0"/>
      <c r="VBC114" s="0"/>
      <c r="VBD114" s="0"/>
      <c r="VBE114" s="0"/>
      <c r="VBF114" s="0"/>
      <c r="VBG114" s="0"/>
      <c r="VBH114" s="0"/>
      <c r="VBI114" s="0"/>
      <c r="VBJ114" s="0"/>
      <c r="VBK114" s="0"/>
      <c r="VBL114" s="0"/>
      <c r="VBM114" s="0"/>
      <c r="VBN114" s="0"/>
      <c r="VBO114" s="0"/>
      <c r="VBP114" s="0"/>
      <c r="VBQ114" s="0"/>
      <c r="VBR114" s="0"/>
      <c r="VBS114" s="0"/>
      <c r="VBT114" s="0"/>
      <c r="VBU114" s="0"/>
      <c r="VBV114" s="0"/>
      <c r="VBW114" s="0"/>
      <c r="VBX114" s="0"/>
      <c r="VBY114" s="0"/>
      <c r="VBZ114" s="0"/>
      <c r="VCA114" s="0"/>
      <c r="VCB114" s="0"/>
      <c r="VCC114" s="0"/>
      <c r="VCD114" s="0"/>
      <c r="VCE114" s="0"/>
      <c r="VCF114" s="0"/>
      <c r="VCG114" s="0"/>
      <c r="VCH114" s="0"/>
      <c r="VCI114" s="0"/>
      <c r="VCJ114" s="0"/>
      <c r="VCK114" s="0"/>
      <c r="VCL114" s="0"/>
      <c r="VCM114" s="0"/>
      <c r="VCN114" s="0"/>
      <c r="VCO114" s="0"/>
      <c r="VCP114" s="0"/>
      <c r="VCQ114" s="0"/>
      <c r="VCR114" s="0"/>
      <c r="VCS114" s="0"/>
      <c r="VCT114" s="0"/>
      <c r="VCU114" s="0"/>
      <c r="VCV114" s="0"/>
      <c r="VCW114" s="0"/>
      <c r="VCX114" s="0"/>
      <c r="VCY114" s="0"/>
      <c r="VCZ114" s="0"/>
      <c r="VDA114" s="0"/>
      <c r="VDB114" s="0"/>
      <c r="VDC114" s="0"/>
      <c r="VDD114" s="0"/>
      <c r="VDE114" s="0"/>
      <c r="VDF114" s="0"/>
      <c r="VDG114" s="0"/>
      <c r="VDH114" s="0"/>
      <c r="VDI114" s="0"/>
      <c r="VDJ114" s="0"/>
      <c r="VDK114" s="0"/>
      <c r="VDL114" s="0"/>
      <c r="VDM114" s="0"/>
      <c r="VDN114" s="0"/>
      <c r="VDO114" s="0"/>
      <c r="VDP114" s="0"/>
      <c r="VDQ114" s="0"/>
      <c r="VDR114" s="0"/>
      <c r="VDS114" s="0"/>
      <c r="VDT114" s="0"/>
      <c r="VDU114" s="0"/>
      <c r="VDV114" s="0"/>
      <c r="VDW114" s="0"/>
      <c r="VDX114" s="0"/>
      <c r="VDY114" s="0"/>
      <c r="VDZ114" s="0"/>
      <c r="VEA114" s="0"/>
      <c r="VEB114" s="0"/>
      <c r="VEC114" s="0"/>
      <c r="VED114" s="0"/>
      <c r="VEE114" s="0"/>
      <c r="VEF114" s="0"/>
      <c r="VEG114" s="0"/>
      <c r="VEH114" s="0"/>
      <c r="VEI114" s="0"/>
      <c r="VEJ114" s="0"/>
      <c r="VEK114" s="0"/>
      <c r="VEL114" s="0"/>
      <c r="VEM114" s="0"/>
      <c r="VEN114" s="0"/>
      <c r="VEO114" s="0"/>
      <c r="VEP114" s="0"/>
      <c r="VEQ114" s="0"/>
      <c r="VER114" s="0"/>
      <c r="VES114" s="0"/>
      <c r="VET114" s="0"/>
      <c r="VEU114" s="0"/>
      <c r="VEV114" s="0"/>
      <c r="VEW114" s="0"/>
      <c r="VEX114" s="0"/>
      <c r="VEY114" s="0"/>
      <c r="VEZ114" s="0"/>
      <c r="VFA114" s="0"/>
      <c r="VFB114" s="0"/>
      <c r="VFC114" s="0"/>
      <c r="VFD114" s="0"/>
      <c r="VFE114" s="0"/>
      <c r="VFF114" s="0"/>
      <c r="VFG114" s="0"/>
      <c r="VFH114" s="0"/>
      <c r="VFI114" s="0"/>
      <c r="VFJ114" s="0"/>
      <c r="VFK114" s="0"/>
      <c r="VFL114" s="0"/>
      <c r="VFM114" s="0"/>
      <c r="VFN114" s="0"/>
      <c r="VFO114" s="0"/>
      <c r="VFP114" s="0"/>
      <c r="VFQ114" s="0"/>
      <c r="VFR114" s="0"/>
      <c r="VFS114" s="0"/>
      <c r="VFT114" s="0"/>
      <c r="VFU114" s="0"/>
      <c r="VFV114" s="0"/>
      <c r="VFW114" s="0"/>
      <c r="VFX114" s="0"/>
      <c r="VFY114" s="0"/>
      <c r="VFZ114" s="0"/>
      <c r="VGA114" s="0"/>
      <c r="VGB114" s="0"/>
      <c r="VGC114" s="0"/>
      <c r="VGD114" s="0"/>
      <c r="VGE114" s="0"/>
      <c r="VGF114" s="0"/>
      <c r="VGG114" s="0"/>
      <c r="VGH114" s="0"/>
      <c r="VGI114" s="0"/>
      <c r="VGJ114" s="0"/>
      <c r="VGK114" s="0"/>
      <c r="VGL114" s="0"/>
      <c r="VGM114" s="0"/>
      <c r="VGN114" s="0"/>
      <c r="VGO114" s="0"/>
      <c r="VGP114" s="0"/>
      <c r="VGQ114" s="0"/>
      <c r="VGR114" s="0"/>
      <c r="VGS114" s="0"/>
      <c r="VGT114" s="0"/>
      <c r="VGU114" s="0"/>
      <c r="VGV114" s="0"/>
      <c r="VGW114" s="0"/>
      <c r="VGX114" s="0"/>
      <c r="VGY114" s="0"/>
      <c r="VGZ114" s="0"/>
      <c r="VHA114" s="0"/>
      <c r="VHB114" s="0"/>
      <c r="VHC114" s="0"/>
      <c r="VHD114" s="0"/>
      <c r="VHE114" s="0"/>
      <c r="VHF114" s="0"/>
      <c r="VHG114" s="0"/>
      <c r="VHH114" s="0"/>
      <c r="VHI114" s="0"/>
      <c r="VHJ114" s="0"/>
      <c r="VHK114" s="0"/>
      <c r="VHL114" s="0"/>
      <c r="VHM114" s="0"/>
      <c r="VHN114" s="0"/>
      <c r="VHO114" s="0"/>
      <c r="VHP114" s="0"/>
      <c r="VHQ114" s="0"/>
      <c r="VHR114" s="0"/>
      <c r="VHS114" s="0"/>
      <c r="VHT114" s="0"/>
      <c r="VHU114" s="0"/>
      <c r="VHV114" s="0"/>
      <c r="VHW114" s="0"/>
      <c r="VHX114" s="0"/>
      <c r="VHY114" s="0"/>
      <c r="VHZ114" s="0"/>
      <c r="VIA114" s="0"/>
      <c r="VIB114" s="0"/>
      <c r="VIC114" s="0"/>
      <c r="VID114" s="0"/>
      <c r="VIE114" s="0"/>
      <c r="VIF114" s="0"/>
      <c r="VIG114" s="0"/>
      <c r="VIH114" s="0"/>
      <c r="VII114" s="0"/>
      <c r="VIJ114" s="0"/>
      <c r="VIK114" s="0"/>
      <c r="VIL114" s="0"/>
      <c r="VIM114" s="0"/>
      <c r="VIN114" s="0"/>
      <c r="VIO114" s="0"/>
      <c r="VIP114" s="0"/>
      <c r="VIQ114" s="0"/>
      <c r="VIR114" s="0"/>
      <c r="VIS114" s="0"/>
      <c r="VIT114" s="0"/>
      <c r="VIU114" s="0"/>
      <c r="VIV114" s="0"/>
      <c r="VIW114" s="0"/>
      <c r="VIX114" s="0"/>
      <c r="VIY114" s="0"/>
      <c r="VIZ114" s="0"/>
      <c r="VJA114" s="0"/>
      <c r="VJB114" s="0"/>
      <c r="VJC114" s="0"/>
      <c r="VJD114" s="0"/>
      <c r="VJE114" s="0"/>
      <c r="VJF114" s="0"/>
      <c r="VJG114" s="0"/>
      <c r="VJH114" s="0"/>
      <c r="VJI114" s="0"/>
      <c r="VJJ114" s="0"/>
      <c r="VJK114" s="0"/>
      <c r="VJL114" s="0"/>
      <c r="VJM114" s="0"/>
      <c r="VJN114" s="0"/>
      <c r="VJO114" s="0"/>
      <c r="VJP114" s="0"/>
      <c r="VJQ114" s="0"/>
      <c r="VJR114" s="0"/>
      <c r="VJS114" s="0"/>
      <c r="VJT114" s="0"/>
      <c r="VJU114" s="0"/>
      <c r="VJV114" s="0"/>
      <c r="VJW114" s="0"/>
      <c r="VJX114" s="0"/>
      <c r="VJY114" s="0"/>
      <c r="VJZ114" s="0"/>
      <c r="VKA114" s="0"/>
      <c r="VKB114" s="0"/>
      <c r="VKC114" s="0"/>
      <c r="VKD114" s="0"/>
      <c r="VKE114" s="0"/>
      <c r="VKF114" s="0"/>
      <c r="VKG114" s="0"/>
      <c r="VKH114" s="0"/>
      <c r="VKI114" s="0"/>
      <c r="VKJ114" s="0"/>
      <c r="VKK114" s="0"/>
      <c r="VKL114" s="0"/>
      <c r="VKM114" s="0"/>
      <c r="VKN114" s="0"/>
      <c r="VKO114" s="0"/>
      <c r="VKP114" s="0"/>
      <c r="VKQ114" s="0"/>
      <c r="VKR114" s="0"/>
      <c r="VKS114" s="0"/>
      <c r="VKT114" s="0"/>
      <c r="VKU114" s="0"/>
      <c r="VKV114" s="0"/>
      <c r="VKW114" s="0"/>
      <c r="VKX114" s="0"/>
      <c r="VKY114" s="0"/>
      <c r="VKZ114" s="0"/>
      <c r="VLA114" s="0"/>
      <c r="VLB114" s="0"/>
      <c r="VLC114" s="0"/>
      <c r="VLD114" s="0"/>
      <c r="VLE114" s="0"/>
      <c r="VLF114" s="0"/>
      <c r="VLG114" s="0"/>
      <c r="VLH114" s="0"/>
      <c r="VLI114" s="0"/>
      <c r="VLJ114" s="0"/>
      <c r="VLK114" s="0"/>
      <c r="VLL114" s="0"/>
      <c r="VLM114" s="0"/>
      <c r="VLN114" s="0"/>
      <c r="VLO114" s="0"/>
      <c r="VLP114" s="0"/>
      <c r="VLQ114" s="0"/>
      <c r="VLR114" s="0"/>
      <c r="VLS114" s="0"/>
      <c r="VLT114" s="0"/>
      <c r="VLU114" s="0"/>
      <c r="VLV114" s="0"/>
      <c r="VLW114" s="0"/>
      <c r="VLX114" s="0"/>
      <c r="VLY114" s="0"/>
      <c r="VLZ114" s="0"/>
      <c r="VMA114" s="0"/>
      <c r="VMB114" s="0"/>
      <c r="VMC114" s="0"/>
      <c r="VMD114" s="0"/>
      <c r="VME114" s="0"/>
      <c r="VMF114" s="0"/>
      <c r="VMG114" s="0"/>
      <c r="VMH114" s="0"/>
      <c r="VMI114" s="0"/>
      <c r="VMJ114" s="0"/>
      <c r="VMK114" s="0"/>
      <c r="VML114" s="0"/>
      <c r="VMM114" s="0"/>
      <c r="VMN114" s="0"/>
      <c r="VMO114" s="0"/>
      <c r="VMP114" s="0"/>
      <c r="VMQ114" s="0"/>
      <c r="VMR114" s="0"/>
      <c r="VMS114" s="0"/>
      <c r="VMT114" s="0"/>
      <c r="VMU114" s="0"/>
      <c r="VMV114" s="0"/>
      <c r="VMW114" s="0"/>
      <c r="VMX114" s="0"/>
      <c r="VMY114" s="0"/>
      <c r="VMZ114" s="0"/>
      <c r="VNA114" s="0"/>
      <c r="VNB114" s="0"/>
      <c r="VNC114" s="0"/>
      <c r="VND114" s="0"/>
      <c r="VNE114" s="0"/>
      <c r="VNF114" s="0"/>
      <c r="VNG114" s="0"/>
      <c r="VNH114" s="0"/>
      <c r="VNI114" s="0"/>
      <c r="VNJ114" s="0"/>
      <c r="VNK114" s="0"/>
      <c r="VNL114" s="0"/>
      <c r="VNM114" s="0"/>
      <c r="VNN114" s="0"/>
      <c r="VNO114" s="0"/>
      <c r="VNP114" s="0"/>
      <c r="VNQ114" s="0"/>
      <c r="VNR114" s="0"/>
      <c r="VNS114" s="0"/>
      <c r="VNT114" s="0"/>
      <c r="VNU114" s="0"/>
      <c r="VNV114" s="0"/>
      <c r="VNW114" s="0"/>
      <c r="VNX114" s="0"/>
      <c r="VNY114" s="0"/>
      <c r="VNZ114" s="0"/>
      <c r="VOA114" s="0"/>
      <c r="VOB114" s="0"/>
      <c r="VOC114" s="0"/>
      <c r="VOD114" s="0"/>
      <c r="VOE114" s="0"/>
      <c r="VOF114" s="0"/>
      <c r="VOG114" s="0"/>
      <c r="VOH114" s="0"/>
      <c r="VOI114" s="0"/>
      <c r="VOJ114" s="0"/>
      <c r="VOK114" s="0"/>
      <c r="VOL114" s="0"/>
      <c r="VOM114" s="0"/>
      <c r="VON114" s="0"/>
      <c r="VOO114" s="0"/>
      <c r="VOP114" s="0"/>
      <c r="VOQ114" s="0"/>
      <c r="VOR114" s="0"/>
      <c r="VOS114" s="0"/>
      <c r="VOT114" s="0"/>
      <c r="VOU114" s="0"/>
      <c r="VOV114" s="0"/>
      <c r="VOW114" s="0"/>
      <c r="VOX114" s="0"/>
      <c r="VOY114" s="0"/>
      <c r="VOZ114" s="0"/>
      <c r="VPA114" s="0"/>
      <c r="VPB114" s="0"/>
      <c r="VPC114" s="0"/>
      <c r="VPD114" s="0"/>
      <c r="VPE114" s="0"/>
      <c r="VPF114" s="0"/>
      <c r="VPG114" s="0"/>
      <c r="VPH114" s="0"/>
      <c r="VPI114" s="0"/>
      <c r="VPJ114" s="0"/>
      <c r="VPK114" s="0"/>
      <c r="VPL114" s="0"/>
      <c r="VPM114" s="0"/>
      <c r="VPN114" s="0"/>
      <c r="VPO114" s="0"/>
      <c r="VPP114" s="0"/>
      <c r="VPQ114" s="0"/>
      <c r="VPR114" s="0"/>
      <c r="VPS114" s="0"/>
      <c r="VPT114" s="0"/>
      <c r="VPU114" s="0"/>
      <c r="VPV114" s="0"/>
      <c r="VPW114" s="0"/>
      <c r="VPX114" s="0"/>
      <c r="VPY114" s="0"/>
      <c r="VPZ114" s="0"/>
      <c r="VQA114" s="0"/>
      <c r="VQB114" s="0"/>
      <c r="VQC114" s="0"/>
      <c r="VQD114" s="0"/>
      <c r="VQE114" s="0"/>
      <c r="VQF114" s="0"/>
      <c r="VQG114" s="0"/>
      <c r="VQH114" s="0"/>
      <c r="VQI114" s="0"/>
      <c r="VQJ114" s="0"/>
      <c r="VQK114" s="0"/>
      <c r="VQL114" s="0"/>
      <c r="VQM114" s="0"/>
      <c r="VQN114" s="0"/>
      <c r="VQO114" s="0"/>
      <c r="VQP114" s="0"/>
      <c r="VQQ114" s="0"/>
      <c r="VQR114" s="0"/>
      <c r="VQS114" s="0"/>
      <c r="VQT114" s="0"/>
      <c r="VQU114" s="0"/>
      <c r="VQV114" s="0"/>
      <c r="VQW114" s="0"/>
      <c r="VQX114" s="0"/>
      <c r="VQY114" s="0"/>
      <c r="VQZ114" s="0"/>
      <c r="VRA114" s="0"/>
      <c r="VRB114" s="0"/>
      <c r="VRC114" s="0"/>
      <c r="VRD114" s="0"/>
      <c r="VRE114" s="0"/>
      <c r="VRF114" s="0"/>
      <c r="VRG114" s="0"/>
      <c r="VRH114" s="0"/>
      <c r="VRI114" s="0"/>
      <c r="VRJ114" s="0"/>
      <c r="VRK114" s="0"/>
      <c r="VRL114" s="0"/>
      <c r="VRM114" s="0"/>
      <c r="VRN114" s="0"/>
      <c r="VRO114" s="0"/>
      <c r="VRP114" s="0"/>
      <c r="VRQ114" s="0"/>
      <c r="VRR114" s="0"/>
      <c r="VRS114" s="0"/>
      <c r="VRT114" s="0"/>
      <c r="VRU114" s="0"/>
      <c r="VRV114" s="0"/>
      <c r="VRW114" s="0"/>
      <c r="VRX114" s="0"/>
      <c r="VRY114" s="0"/>
      <c r="VRZ114" s="0"/>
      <c r="VSA114" s="0"/>
      <c r="VSB114" s="0"/>
      <c r="VSC114" s="0"/>
      <c r="VSD114" s="0"/>
      <c r="VSE114" s="0"/>
      <c r="VSF114" s="0"/>
      <c r="VSG114" s="0"/>
      <c r="VSH114" s="0"/>
      <c r="VSI114" s="0"/>
      <c r="VSJ114" s="0"/>
      <c r="VSK114" s="0"/>
      <c r="VSL114" s="0"/>
      <c r="VSM114" s="0"/>
      <c r="VSN114" s="0"/>
      <c r="VSO114" s="0"/>
      <c r="VSP114" s="0"/>
      <c r="VSQ114" s="0"/>
      <c r="VSR114" s="0"/>
      <c r="VSS114" s="0"/>
      <c r="VST114" s="0"/>
      <c r="VSU114" s="0"/>
      <c r="VSV114" s="0"/>
      <c r="VSW114" s="0"/>
      <c r="VSX114" s="0"/>
      <c r="VSY114" s="0"/>
      <c r="VSZ114" s="0"/>
      <c r="VTA114" s="0"/>
      <c r="VTB114" s="0"/>
      <c r="VTC114" s="0"/>
      <c r="VTD114" s="0"/>
      <c r="VTE114" s="0"/>
      <c r="VTF114" s="0"/>
      <c r="VTG114" s="0"/>
      <c r="VTH114" s="0"/>
      <c r="VTI114" s="0"/>
      <c r="VTJ114" s="0"/>
      <c r="VTK114" s="0"/>
      <c r="VTL114" s="0"/>
      <c r="VTM114" s="0"/>
      <c r="VTN114" s="0"/>
      <c r="VTO114" s="0"/>
      <c r="VTP114" s="0"/>
      <c r="VTQ114" s="0"/>
      <c r="VTR114" s="0"/>
      <c r="VTS114" s="0"/>
      <c r="VTT114" s="0"/>
      <c r="VTU114" s="0"/>
      <c r="VTV114" s="0"/>
      <c r="VTW114" s="0"/>
      <c r="VTX114" s="0"/>
      <c r="VTY114" s="0"/>
      <c r="VTZ114" s="0"/>
      <c r="VUA114" s="0"/>
      <c r="VUB114" s="0"/>
      <c r="VUC114" s="0"/>
      <c r="VUD114" s="0"/>
      <c r="VUE114" s="0"/>
      <c r="VUF114" s="0"/>
      <c r="VUG114" s="0"/>
      <c r="VUH114" s="0"/>
      <c r="VUI114" s="0"/>
      <c r="VUJ114" s="0"/>
      <c r="VUK114" s="0"/>
      <c r="VUL114" s="0"/>
      <c r="VUM114" s="0"/>
      <c r="VUN114" s="0"/>
      <c r="VUO114" s="0"/>
      <c r="VUP114" s="0"/>
      <c r="VUQ114" s="0"/>
      <c r="VUR114" s="0"/>
      <c r="VUS114" s="0"/>
      <c r="VUT114" s="0"/>
      <c r="VUU114" s="0"/>
      <c r="VUV114" s="0"/>
      <c r="VUW114" s="0"/>
      <c r="VUX114" s="0"/>
      <c r="VUY114" s="0"/>
      <c r="VUZ114" s="0"/>
      <c r="VVA114" s="0"/>
      <c r="VVB114" s="0"/>
      <c r="VVC114" s="0"/>
      <c r="VVD114" s="0"/>
      <c r="VVE114" s="0"/>
      <c r="VVF114" s="0"/>
      <c r="VVG114" s="0"/>
      <c r="VVH114" s="0"/>
      <c r="VVI114" s="0"/>
      <c r="VVJ114" s="0"/>
      <c r="VVK114" s="0"/>
      <c r="VVL114" s="0"/>
      <c r="VVM114" s="0"/>
      <c r="VVN114" s="0"/>
      <c r="VVO114" s="0"/>
      <c r="VVP114" s="0"/>
      <c r="VVQ114" s="0"/>
      <c r="VVR114" s="0"/>
      <c r="VVS114" s="0"/>
      <c r="VVT114" s="0"/>
      <c r="VVU114" s="0"/>
      <c r="VVV114" s="0"/>
      <c r="VVW114" s="0"/>
      <c r="VVX114" s="0"/>
      <c r="VVY114" s="0"/>
      <c r="VVZ114" s="0"/>
      <c r="VWA114" s="0"/>
      <c r="VWB114" s="0"/>
      <c r="VWC114" s="0"/>
      <c r="VWD114" s="0"/>
      <c r="VWE114" s="0"/>
      <c r="VWF114" s="0"/>
      <c r="VWG114" s="0"/>
      <c r="VWH114" s="0"/>
      <c r="VWI114" s="0"/>
      <c r="VWJ114" s="0"/>
      <c r="VWK114" s="0"/>
      <c r="VWL114" s="0"/>
      <c r="VWM114" s="0"/>
      <c r="VWN114" s="0"/>
      <c r="VWO114" s="0"/>
      <c r="VWP114" s="0"/>
      <c r="VWQ114" s="0"/>
      <c r="VWR114" s="0"/>
      <c r="VWS114" s="0"/>
      <c r="VWT114" s="0"/>
      <c r="VWU114" s="0"/>
      <c r="VWV114" s="0"/>
      <c r="VWW114" s="0"/>
      <c r="VWX114" s="0"/>
      <c r="VWY114" s="0"/>
      <c r="VWZ114" s="0"/>
      <c r="VXA114" s="0"/>
      <c r="VXB114" s="0"/>
      <c r="VXC114" s="0"/>
      <c r="VXD114" s="0"/>
      <c r="VXE114" s="0"/>
      <c r="VXF114" s="0"/>
      <c r="VXG114" s="0"/>
      <c r="VXH114" s="0"/>
      <c r="VXI114" s="0"/>
      <c r="VXJ114" s="0"/>
      <c r="VXK114" s="0"/>
      <c r="VXL114" s="0"/>
      <c r="VXM114" s="0"/>
      <c r="VXN114" s="0"/>
      <c r="VXO114" s="0"/>
      <c r="VXP114" s="0"/>
      <c r="VXQ114" s="0"/>
      <c r="VXR114" s="0"/>
      <c r="VXS114" s="0"/>
      <c r="VXT114" s="0"/>
      <c r="VXU114" s="0"/>
      <c r="VXV114" s="0"/>
      <c r="VXW114" s="0"/>
      <c r="VXX114" s="0"/>
      <c r="VXY114" s="0"/>
      <c r="VXZ114" s="0"/>
      <c r="VYA114" s="0"/>
      <c r="VYB114" s="0"/>
      <c r="VYC114" s="0"/>
      <c r="VYD114" s="0"/>
      <c r="VYE114" s="0"/>
      <c r="VYF114" s="0"/>
      <c r="VYG114" s="0"/>
      <c r="VYH114" s="0"/>
      <c r="VYI114" s="0"/>
      <c r="VYJ114" s="0"/>
      <c r="VYK114" s="0"/>
      <c r="VYL114" s="0"/>
      <c r="VYM114" s="0"/>
      <c r="VYN114" s="0"/>
      <c r="VYO114" s="0"/>
      <c r="VYP114" s="0"/>
      <c r="VYQ114" s="0"/>
      <c r="VYR114" s="0"/>
      <c r="VYS114" s="0"/>
      <c r="VYT114" s="0"/>
      <c r="VYU114" s="0"/>
      <c r="VYV114" s="0"/>
      <c r="VYW114" s="0"/>
      <c r="VYX114" s="0"/>
      <c r="VYY114" s="0"/>
      <c r="VYZ114" s="0"/>
      <c r="VZA114" s="0"/>
      <c r="VZB114" s="0"/>
      <c r="VZC114" s="0"/>
      <c r="VZD114" s="0"/>
      <c r="VZE114" s="0"/>
      <c r="VZF114" s="0"/>
      <c r="VZG114" s="0"/>
      <c r="VZH114" s="0"/>
      <c r="VZI114" s="0"/>
      <c r="VZJ114" s="0"/>
      <c r="VZK114" s="0"/>
      <c r="VZL114" s="0"/>
      <c r="VZM114" s="0"/>
      <c r="VZN114" s="0"/>
      <c r="VZO114" s="0"/>
      <c r="VZP114" s="0"/>
      <c r="VZQ114" s="0"/>
      <c r="VZR114" s="0"/>
      <c r="VZS114" s="0"/>
      <c r="VZT114" s="0"/>
      <c r="VZU114" s="0"/>
      <c r="VZV114" s="0"/>
      <c r="VZW114" s="0"/>
      <c r="VZX114" s="0"/>
      <c r="VZY114" s="0"/>
      <c r="VZZ114" s="0"/>
      <c r="WAA114" s="0"/>
      <c r="WAB114" s="0"/>
      <c r="WAC114" s="0"/>
      <c r="WAD114" s="0"/>
      <c r="WAE114" s="0"/>
      <c r="WAF114" s="0"/>
      <c r="WAG114" s="0"/>
      <c r="WAH114" s="0"/>
      <c r="WAI114" s="0"/>
      <c r="WAJ114" s="0"/>
      <c r="WAK114" s="0"/>
      <c r="WAL114" s="0"/>
      <c r="WAM114" s="0"/>
      <c r="WAN114" s="0"/>
      <c r="WAO114" s="0"/>
      <c r="WAP114" s="0"/>
      <c r="WAQ114" s="0"/>
      <c r="WAR114" s="0"/>
      <c r="WAS114" s="0"/>
      <c r="WAT114" s="0"/>
      <c r="WAU114" s="0"/>
      <c r="WAV114" s="0"/>
      <c r="WAW114" s="0"/>
      <c r="WAX114" s="0"/>
      <c r="WAY114" s="0"/>
      <c r="WAZ114" s="0"/>
      <c r="WBA114" s="0"/>
      <c r="WBB114" s="0"/>
      <c r="WBC114" s="0"/>
      <c r="WBD114" s="0"/>
      <c r="WBE114" s="0"/>
      <c r="WBF114" s="0"/>
      <c r="WBG114" s="0"/>
      <c r="WBH114" s="0"/>
      <c r="WBI114" s="0"/>
      <c r="WBJ114" s="0"/>
      <c r="WBK114" s="0"/>
      <c r="WBL114" s="0"/>
      <c r="WBM114" s="0"/>
      <c r="WBN114" s="0"/>
      <c r="WBO114" s="0"/>
      <c r="WBP114" s="0"/>
      <c r="WBQ114" s="0"/>
      <c r="WBR114" s="0"/>
      <c r="WBS114" s="0"/>
      <c r="WBT114" s="0"/>
      <c r="WBU114" s="0"/>
      <c r="WBV114" s="0"/>
      <c r="WBW114" s="0"/>
      <c r="WBX114" s="0"/>
      <c r="WBY114" s="0"/>
      <c r="WBZ114" s="0"/>
      <c r="WCA114" s="0"/>
      <c r="WCB114" s="0"/>
      <c r="WCC114" s="0"/>
      <c r="WCD114" s="0"/>
      <c r="WCE114" s="0"/>
      <c r="WCF114" s="0"/>
      <c r="WCG114" s="0"/>
      <c r="WCH114" s="0"/>
      <c r="WCI114" s="0"/>
      <c r="WCJ114" s="0"/>
      <c r="WCK114" s="0"/>
      <c r="WCL114" s="0"/>
      <c r="WCM114" s="0"/>
      <c r="WCN114" s="0"/>
      <c r="WCO114" s="0"/>
      <c r="WCP114" s="0"/>
      <c r="WCQ114" s="0"/>
      <c r="WCR114" s="0"/>
      <c r="WCS114" s="0"/>
      <c r="WCT114" s="0"/>
      <c r="WCU114" s="0"/>
      <c r="WCV114" s="0"/>
      <c r="WCW114" s="0"/>
      <c r="WCX114" s="0"/>
      <c r="WCY114" s="0"/>
      <c r="WCZ114" s="0"/>
      <c r="WDA114" s="0"/>
      <c r="WDB114" s="0"/>
      <c r="WDC114" s="0"/>
      <c r="WDD114" s="0"/>
      <c r="WDE114" s="0"/>
      <c r="WDF114" s="0"/>
      <c r="WDG114" s="0"/>
      <c r="WDH114" s="0"/>
      <c r="WDI114" s="0"/>
      <c r="WDJ114" s="0"/>
      <c r="WDK114" s="0"/>
      <c r="WDL114" s="0"/>
      <c r="WDM114" s="0"/>
      <c r="WDN114" s="0"/>
      <c r="WDO114" s="0"/>
      <c r="WDP114" s="0"/>
      <c r="WDQ114" s="0"/>
      <c r="WDR114" s="0"/>
      <c r="WDS114" s="0"/>
      <c r="WDT114" s="0"/>
      <c r="WDU114" s="0"/>
      <c r="WDV114" s="0"/>
      <c r="WDW114" s="0"/>
      <c r="WDX114" s="0"/>
      <c r="WDY114" s="0"/>
      <c r="WDZ114" s="0"/>
      <c r="WEA114" s="0"/>
      <c r="WEB114" s="0"/>
      <c r="WEC114" s="0"/>
      <c r="WED114" s="0"/>
      <c r="WEE114" s="0"/>
      <c r="WEF114" s="0"/>
      <c r="WEG114" s="0"/>
      <c r="WEH114" s="0"/>
      <c r="WEI114" s="0"/>
      <c r="WEJ114" s="0"/>
      <c r="WEK114" s="0"/>
      <c r="WEL114" s="0"/>
      <c r="WEM114" s="0"/>
      <c r="WEN114" s="0"/>
      <c r="WEO114" s="0"/>
      <c r="WEP114" s="0"/>
      <c r="WEQ114" s="0"/>
      <c r="WER114" s="0"/>
      <c r="WES114" s="0"/>
      <c r="WET114" s="0"/>
      <c r="WEU114" s="0"/>
      <c r="WEV114" s="0"/>
      <c r="WEW114" s="0"/>
      <c r="WEX114" s="0"/>
      <c r="WEY114" s="0"/>
      <c r="WEZ114" s="0"/>
      <c r="WFA114" s="0"/>
      <c r="WFB114" s="0"/>
      <c r="WFC114" s="0"/>
      <c r="WFD114" s="0"/>
      <c r="WFE114" s="0"/>
      <c r="WFF114" s="0"/>
      <c r="WFG114" s="0"/>
      <c r="WFH114" s="0"/>
      <c r="WFI114" s="0"/>
      <c r="WFJ114" s="0"/>
      <c r="WFK114" s="0"/>
      <c r="WFL114" s="0"/>
      <c r="WFM114" s="0"/>
      <c r="WFN114" s="0"/>
      <c r="WFO114" s="0"/>
      <c r="WFP114" s="0"/>
      <c r="WFQ114" s="0"/>
      <c r="WFR114" s="0"/>
      <c r="WFS114" s="0"/>
      <c r="WFT114" s="0"/>
      <c r="WFU114" s="0"/>
      <c r="WFV114" s="0"/>
      <c r="WFW114" s="0"/>
      <c r="WFX114" s="0"/>
      <c r="WFY114" s="0"/>
      <c r="WFZ114" s="0"/>
      <c r="WGA114" s="0"/>
      <c r="WGB114" s="0"/>
      <c r="WGC114" s="0"/>
      <c r="WGD114" s="0"/>
      <c r="WGE114" s="0"/>
      <c r="WGF114" s="0"/>
      <c r="WGG114" s="0"/>
      <c r="WGH114" s="0"/>
      <c r="WGI114" s="0"/>
      <c r="WGJ114" s="0"/>
      <c r="WGK114" s="0"/>
      <c r="WGL114" s="0"/>
      <c r="WGM114" s="0"/>
      <c r="WGN114" s="0"/>
      <c r="WGO114" s="0"/>
      <c r="WGP114" s="0"/>
      <c r="WGQ114" s="0"/>
      <c r="WGR114" s="0"/>
      <c r="WGS114" s="0"/>
      <c r="WGT114" s="0"/>
      <c r="WGU114" s="0"/>
      <c r="WGV114" s="0"/>
      <c r="WGW114" s="0"/>
      <c r="WGX114" s="0"/>
      <c r="WGY114" s="0"/>
      <c r="WGZ114" s="0"/>
      <c r="WHA114" s="0"/>
      <c r="WHB114" s="0"/>
      <c r="WHC114" s="0"/>
      <c r="WHD114" s="0"/>
      <c r="WHE114" s="0"/>
      <c r="WHF114" s="0"/>
      <c r="WHG114" s="0"/>
      <c r="WHH114" s="0"/>
      <c r="WHI114" s="0"/>
      <c r="WHJ114" s="0"/>
      <c r="WHK114" s="0"/>
      <c r="WHL114" s="0"/>
      <c r="WHM114" s="0"/>
      <c r="WHN114" s="0"/>
      <c r="WHO114" s="0"/>
      <c r="WHP114" s="0"/>
      <c r="WHQ114" s="0"/>
      <c r="WHR114" s="0"/>
      <c r="WHS114" s="0"/>
      <c r="WHT114" s="0"/>
      <c r="WHU114" s="0"/>
      <c r="WHV114" s="0"/>
      <c r="WHW114" s="0"/>
      <c r="WHX114" s="0"/>
      <c r="WHY114" s="0"/>
      <c r="WHZ114" s="0"/>
      <c r="WIA114" s="0"/>
      <c r="WIB114" s="0"/>
      <c r="WIC114" s="0"/>
      <c r="WID114" s="0"/>
      <c r="WIE114" s="0"/>
      <c r="WIF114" s="0"/>
      <c r="WIG114" s="0"/>
      <c r="WIH114" s="0"/>
      <c r="WII114" s="0"/>
      <c r="WIJ114" s="0"/>
      <c r="WIK114" s="0"/>
      <c r="WIL114" s="0"/>
      <c r="WIM114" s="0"/>
      <c r="WIN114" s="0"/>
      <c r="WIO114" s="0"/>
      <c r="WIP114" s="0"/>
      <c r="WIQ114" s="0"/>
      <c r="WIR114" s="0"/>
      <c r="WIS114" s="0"/>
      <c r="WIT114" s="0"/>
      <c r="WIU114" s="0"/>
      <c r="WIV114" s="0"/>
      <c r="WIW114" s="0"/>
      <c r="WIX114" s="0"/>
      <c r="WIY114" s="0"/>
      <c r="WIZ114" s="0"/>
      <c r="WJA114" s="0"/>
      <c r="WJB114" s="0"/>
      <c r="WJC114" s="0"/>
      <c r="WJD114" s="0"/>
      <c r="WJE114" s="0"/>
      <c r="WJF114" s="0"/>
      <c r="WJG114" s="0"/>
      <c r="WJH114" s="0"/>
      <c r="WJI114" s="0"/>
      <c r="WJJ114" s="0"/>
      <c r="WJK114" s="0"/>
      <c r="WJL114" s="0"/>
      <c r="WJM114" s="0"/>
      <c r="WJN114" s="0"/>
      <c r="WJO114" s="0"/>
      <c r="WJP114" s="0"/>
      <c r="WJQ114" s="0"/>
      <c r="WJR114" s="0"/>
      <c r="WJS114" s="0"/>
      <c r="WJT114" s="0"/>
      <c r="WJU114" s="0"/>
      <c r="WJV114" s="0"/>
      <c r="WJW114" s="0"/>
      <c r="WJX114" s="0"/>
      <c r="WJY114" s="0"/>
      <c r="WJZ114" s="0"/>
      <c r="WKA114" s="0"/>
      <c r="WKB114" s="0"/>
      <c r="WKC114" s="0"/>
      <c r="WKD114" s="0"/>
      <c r="WKE114" s="0"/>
      <c r="WKF114" s="0"/>
      <c r="WKG114" s="0"/>
      <c r="WKH114" s="0"/>
      <c r="WKI114" s="0"/>
      <c r="WKJ114" s="0"/>
      <c r="WKK114" s="0"/>
      <c r="WKL114" s="0"/>
      <c r="WKM114" s="0"/>
      <c r="WKN114" s="0"/>
      <c r="WKO114" s="0"/>
      <c r="WKP114" s="0"/>
      <c r="WKQ114" s="0"/>
      <c r="WKR114" s="0"/>
      <c r="WKS114" s="0"/>
      <c r="WKT114" s="0"/>
      <c r="WKU114" s="0"/>
      <c r="WKV114" s="0"/>
      <c r="WKW114" s="0"/>
      <c r="WKX114" s="0"/>
      <c r="WKY114" s="0"/>
      <c r="WKZ114" s="0"/>
      <c r="WLA114" s="0"/>
      <c r="WLB114" s="0"/>
      <c r="WLC114" s="0"/>
      <c r="WLD114" s="0"/>
      <c r="WLE114" s="0"/>
      <c r="WLF114" s="0"/>
      <c r="WLG114" s="0"/>
      <c r="WLH114" s="0"/>
      <c r="WLI114" s="0"/>
      <c r="WLJ114" s="0"/>
      <c r="WLK114" s="0"/>
      <c r="WLL114" s="0"/>
      <c r="WLM114" s="0"/>
      <c r="WLN114" s="0"/>
      <c r="WLO114" s="0"/>
      <c r="WLP114" s="0"/>
      <c r="WLQ114" s="0"/>
      <c r="WLR114" s="0"/>
      <c r="WLS114" s="0"/>
      <c r="WLT114" s="0"/>
      <c r="WLU114" s="0"/>
      <c r="WLV114" s="0"/>
      <c r="WLW114" s="0"/>
      <c r="WLX114" s="0"/>
      <c r="WLY114" s="0"/>
      <c r="WLZ114" s="0"/>
      <c r="WMA114" s="0"/>
      <c r="WMB114" s="0"/>
      <c r="WMC114" s="0"/>
      <c r="WMD114" s="0"/>
      <c r="WME114" s="0"/>
      <c r="WMF114" s="0"/>
      <c r="WMG114" s="0"/>
      <c r="WMH114" s="0"/>
      <c r="WMI114" s="0"/>
      <c r="WMJ114" s="0"/>
      <c r="WMK114" s="0"/>
      <c r="WML114" s="0"/>
      <c r="WMM114" s="0"/>
      <c r="WMN114" s="0"/>
      <c r="WMO114" s="0"/>
      <c r="WMP114" s="0"/>
      <c r="WMQ114" s="0"/>
      <c r="WMR114" s="0"/>
      <c r="WMS114" s="0"/>
      <c r="WMT114" s="0"/>
      <c r="WMU114" s="0"/>
      <c r="WMV114" s="0"/>
      <c r="WMW114" s="0"/>
      <c r="WMX114" s="0"/>
      <c r="WMY114" s="0"/>
      <c r="WMZ114" s="0"/>
      <c r="WNA114" s="0"/>
      <c r="WNB114" s="0"/>
      <c r="WNC114" s="0"/>
      <c r="WND114" s="0"/>
      <c r="WNE114" s="0"/>
      <c r="WNF114" s="0"/>
      <c r="WNG114" s="0"/>
      <c r="WNH114" s="0"/>
      <c r="WNI114" s="0"/>
      <c r="WNJ114" s="0"/>
      <c r="WNK114" s="0"/>
      <c r="WNL114" s="0"/>
      <c r="WNM114" s="0"/>
      <c r="WNN114" s="0"/>
      <c r="WNO114" s="0"/>
      <c r="WNP114" s="0"/>
      <c r="WNQ114" s="0"/>
      <c r="WNR114" s="0"/>
      <c r="WNS114" s="0"/>
      <c r="WNT114" s="0"/>
      <c r="WNU114" s="0"/>
      <c r="WNV114" s="0"/>
      <c r="WNW114" s="0"/>
      <c r="WNX114" s="0"/>
      <c r="WNY114" s="0"/>
      <c r="WNZ114" s="0"/>
      <c r="WOA114" s="0"/>
      <c r="WOB114" s="0"/>
      <c r="WOC114" s="0"/>
      <c r="WOD114" s="0"/>
      <c r="WOE114" s="0"/>
      <c r="WOF114" s="0"/>
      <c r="WOG114" s="0"/>
      <c r="WOH114" s="0"/>
      <c r="WOI114" s="0"/>
      <c r="WOJ114" s="0"/>
      <c r="WOK114" s="0"/>
      <c r="WOL114" s="0"/>
      <c r="WOM114" s="0"/>
      <c r="WON114" s="0"/>
      <c r="WOO114" s="0"/>
      <c r="WOP114" s="0"/>
      <c r="WOQ114" s="0"/>
      <c r="WOR114" s="0"/>
      <c r="WOS114" s="0"/>
      <c r="WOT114" s="0"/>
      <c r="WOU114" s="0"/>
      <c r="WOV114" s="0"/>
      <c r="WOW114" s="0"/>
      <c r="WOX114" s="0"/>
      <c r="WOY114" s="0"/>
      <c r="WOZ114" s="0"/>
      <c r="WPA114" s="0"/>
      <c r="WPB114" s="0"/>
      <c r="WPC114" s="0"/>
      <c r="WPD114" s="0"/>
      <c r="WPE114" s="0"/>
      <c r="WPF114" s="0"/>
      <c r="WPG114" s="0"/>
      <c r="WPH114" s="0"/>
      <c r="WPI114" s="0"/>
      <c r="WPJ114" s="0"/>
      <c r="WPK114" s="0"/>
      <c r="WPL114" s="0"/>
      <c r="WPM114" s="0"/>
      <c r="WPN114" s="0"/>
      <c r="WPO114" s="0"/>
      <c r="WPP114" s="0"/>
      <c r="WPQ114" s="0"/>
      <c r="WPR114" s="0"/>
      <c r="WPS114" s="0"/>
      <c r="WPT114" s="0"/>
      <c r="WPU114" s="0"/>
      <c r="WPV114" s="0"/>
      <c r="WPW114" s="0"/>
      <c r="WPX114" s="0"/>
      <c r="WPY114" s="0"/>
      <c r="WPZ114" s="0"/>
      <c r="WQA114" s="0"/>
      <c r="WQB114" s="0"/>
      <c r="WQC114" s="0"/>
      <c r="WQD114" s="0"/>
      <c r="WQE114" s="0"/>
      <c r="WQF114" s="0"/>
      <c r="WQG114" s="0"/>
      <c r="WQH114" s="0"/>
      <c r="WQI114" s="0"/>
      <c r="WQJ114" s="0"/>
      <c r="WQK114" s="0"/>
      <c r="WQL114" s="0"/>
      <c r="WQM114" s="0"/>
      <c r="WQN114" s="0"/>
      <c r="WQO114" s="0"/>
      <c r="WQP114" s="0"/>
      <c r="WQQ114" s="0"/>
      <c r="WQR114" s="0"/>
      <c r="WQS114" s="0"/>
      <c r="WQT114" s="0"/>
      <c r="WQU114" s="0"/>
      <c r="WQV114" s="0"/>
      <c r="WQW114" s="0"/>
      <c r="WQX114" s="0"/>
      <c r="WQY114" s="0"/>
      <c r="WQZ114" s="0"/>
      <c r="WRA114" s="0"/>
      <c r="WRB114" s="0"/>
      <c r="WRC114" s="0"/>
      <c r="WRD114" s="0"/>
      <c r="WRE114" s="0"/>
      <c r="WRF114" s="0"/>
      <c r="WRG114" s="0"/>
      <c r="WRH114" s="0"/>
      <c r="WRI114" s="0"/>
      <c r="WRJ114" s="0"/>
      <c r="WRK114" s="0"/>
      <c r="WRL114" s="0"/>
      <c r="WRM114" s="0"/>
      <c r="WRN114" s="0"/>
      <c r="WRO114" s="0"/>
      <c r="WRP114" s="0"/>
      <c r="WRQ114" s="0"/>
      <c r="WRR114" s="0"/>
      <c r="WRS114" s="0"/>
      <c r="WRT114" s="0"/>
      <c r="WRU114" s="0"/>
      <c r="WRV114" s="0"/>
      <c r="WRW114" s="0"/>
      <c r="WRX114" s="0"/>
      <c r="WRY114" s="0"/>
      <c r="WRZ114" s="0"/>
      <c r="WSA114" s="0"/>
      <c r="WSB114" s="0"/>
      <c r="WSC114" s="0"/>
      <c r="WSD114" s="0"/>
      <c r="WSE114" s="0"/>
      <c r="WSF114" s="0"/>
      <c r="WSG114" s="0"/>
      <c r="WSH114" s="0"/>
      <c r="WSI114" s="0"/>
      <c r="WSJ114" s="0"/>
      <c r="WSK114" s="0"/>
      <c r="WSL114" s="0"/>
      <c r="WSM114" s="0"/>
      <c r="WSN114" s="0"/>
      <c r="WSO114" s="0"/>
      <c r="WSP114" s="0"/>
      <c r="WSQ114" s="0"/>
      <c r="WSR114" s="0"/>
      <c r="WSS114" s="0"/>
      <c r="WST114" s="0"/>
      <c r="WSU114" s="0"/>
      <c r="WSV114" s="0"/>
      <c r="WSW114" s="0"/>
      <c r="WSX114" s="0"/>
      <c r="WSY114" s="0"/>
      <c r="WSZ114" s="0"/>
      <c r="WTA114" s="0"/>
      <c r="WTB114" s="0"/>
      <c r="WTC114" s="0"/>
      <c r="WTD114" s="0"/>
      <c r="WTE114" s="0"/>
      <c r="WTF114" s="0"/>
      <c r="WTG114" s="0"/>
      <c r="WTH114" s="0"/>
      <c r="WTI114" s="0"/>
      <c r="WTJ114" s="0"/>
      <c r="WTK114" s="0"/>
      <c r="WTL114" s="0"/>
      <c r="WTM114" s="0"/>
      <c r="WTN114" s="0"/>
      <c r="WTO114" s="0"/>
      <c r="WTP114" s="0"/>
      <c r="WTQ114" s="0"/>
      <c r="WTR114" s="0"/>
      <c r="WTS114" s="0"/>
      <c r="WTT114" s="0"/>
      <c r="WTU114" s="0"/>
      <c r="WTV114" s="0"/>
      <c r="WTW114" s="0"/>
      <c r="WTX114" s="0"/>
      <c r="WTY114" s="0"/>
      <c r="WTZ114" s="0"/>
      <c r="WUA114" s="0"/>
      <c r="WUB114" s="0"/>
      <c r="WUC114" s="0"/>
      <c r="WUD114" s="0"/>
      <c r="WUE114" s="0"/>
      <c r="WUF114" s="0"/>
      <c r="WUG114" s="0"/>
      <c r="WUH114" s="0"/>
      <c r="WUI114" s="0"/>
      <c r="WUJ114" s="0"/>
      <c r="WUK114" s="0"/>
      <c r="WUL114" s="0"/>
      <c r="WUM114" s="0"/>
      <c r="WUN114" s="0"/>
      <c r="WUO114" s="0"/>
      <c r="WUP114" s="0"/>
      <c r="WUQ114" s="0"/>
      <c r="WUR114" s="0"/>
      <c r="WUS114" s="0"/>
      <c r="WUT114" s="0"/>
      <c r="WUU114" s="0"/>
      <c r="WUV114" s="0"/>
      <c r="WUW114" s="0"/>
      <c r="WUX114" s="0"/>
      <c r="WUY114" s="0"/>
      <c r="WUZ114" s="0"/>
      <c r="WVA114" s="0"/>
      <c r="WVB114" s="0"/>
      <c r="WVC114" s="0"/>
      <c r="WVD114" s="0"/>
      <c r="WVE114" s="0"/>
      <c r="WVF114" s="0"/>
      <c r="WVG114" s="0"/>
      <c r="WVH114" s="0"/>
      <c r="WVI114" s="0"/>
      <c r="WVJ114" s="0"/>
      <c r="WVK114" s="0"/>
      <c r="WVL114" s="0"/>
      <c r="WVM114" s="0"/>
      <c r="WVN114" s="0"/>
      <c r="WVO114" s="0"/>
      <c r="WVP114" s="0"/>
      <c r="WVQ114" s="0"/>
      <c r="WVR114" s="0"/>
      <c r="WVS114" s="0"/>
      <c r="WVT114" s="0"/>
      <c r="WVU114" s="0"/>
      <c r="WVV114" s="0"/>
      <c r="WVW114" s="0"/>
      <c r="WVX114" s="0"/>
      <c r="WVY114" s="0"/>
      <c r="WVZ114" s="0"/>
      <c r="WWA114" s="0"/>
      <c r="WWB114" s="0"/>
      <c r="WWC114" s="0"/>
      <c r="WWD114" s="0"/>
      <c r="WWE114" s="0"/>
      <c r="WWF114" s="0"/>
      <c r="WWG114" s="0"/>
      <c r="WWH114" s="0"/>
      <c r="WWI114" s="0"/>
      <c r="WWJ114" s="0"/>
      <c r="WWK114" s="0"/>
      <c r="WWL114" s="0"/>
      <c r="WWM114" s="0"/>
      <c r="WWN114" s="0"/>
      <c r="WWO114" s="0"/>
      <c r="WWP114" s="0"/>
      <c r="WWQ114" s="0"/>
      <c r="WWR114" s="0"/>
      <c r="WWS114" s="0"/>
      <c r="WWT114" s="0"/>
      <c r="WWU114" s="0"/>
      <c r="WWV114" s="0"/>
      <c r="WWW114" s="0"/>
      <c r="WWX114" s="0"/>
      <c r="WWY114" s="0"/>
      <c r="WWZ114" s="0"/>
      <c r="WXA114" s="0"/>
      <c r="WXB114" s="0"/>
      <c r="WXC114" s="0"/>
      <c r="WXD114" s="0"/>
      <c r="WXE114" s="0"/>
      <c r="WXF114" s="0"/>
      <c r="WXG114" s="0"/>
      <c r="WXH114" s="0"/>
      <c r="WXI114" s="0"/>
      <c r="WXJ114" s="0"/>
      <c r="WXK114" s="0"/>
      <c r="WXL114" s="0"/>
      <c r="WXM114" s="0"/>
      <c r="WXN114" s="0"/>
      <c r="WXO114" s="0"/>
      <c r="WXP114" s="0"/>
      <c r="WXQ114" s="0"/>
      <c r="WXR114" s="0"/>
      <c r="WXS114" s="0"/>
      <c r="WXT114" s="0"/>
      <c r="WXU114" s="0"/>
      <c r="WXV114" s="0"/>
      <c r="WXW114" s="0"/>
      <c r="WXX114" s="0"/>
      <c r="WXY114" s="0"/>
      <c r="WXZ114" s="0"/>
      <c r="WYA114" s="0"/>
      <c r="WYB114" s="0"/>
      <c r="WYC114" s="0"/>
      <c r="WYD114" s="0"/>
      <c r="WYE114" s="0"/>
      <c r="WYF114" s="0"/>
      <c r="WYG114" s="0"/>
      <c r="WYH114" s="0"/>
      <c r="WYI114" s="0"/>
      <c r="WYJ114" s="0"/>
      <c r="WYK114" s="0"/>
      <c r="WYL114" s="0"/>
      <c r="WYM114" s="0"/>
      <c r="WYN114" s="0"/>
      <c r="WYO114" s="0"/>
      <c r="WYP114" s="0"/>
      <c r="WYQ114" s="0"/>
      <c r="WYR114" s="0"/>
      <c r="WYS114" s="0"/>
      <c r="WYT114" s="0"/>
      <c r="WYU114" s="0"/>
      <c r="WYV114" s="0"/>
      <c r="WYW114" s="0"/>
      <c r="WYX114" s="0"/>
      <c r="WYY114" s="0"/>
      <c r="WYZ114" s="0"/>
      <c r="WZA114" s="0"/>
      <c r="WZB114" s="0"/>
      <c r="WZC114" s="0"/>
      <c r="WZD114" s="0"/>
      <c r="WZE114" s="0"/>
      <c r="WZF114" s="0"/>
      <c r="WZG114" s="0"/>
      <c r="WZH114" s="0"/>
      <c r="WZI114" s="0"/>
      <c r="WZJ114" s="0"/>
      <c r="WZK114" s="0"/>
      <c r="WZL114" s="0"/>
      <c r="WZM114" s="0"/>
      <c r="WZN114" s="0"/>
      <c r="WZO114" s="0"/>
      <c r="WZP114" s="0"/>
      <c r="WZQ114" s="0"/>
      <c r="WZR114" s="0"/>
      <c r="WZS114" s="0"/>
      <c r="WZT114" s="0"/>
      <c r="WZU114" s="0"/>
      <c r="WZV114" s="0"/>
      <c r="WZW114" s="0"/>
      <c r="WZX114" s="0"/>
      <c r="WZY114" s="0"/>
      <c r="WZZ114" s="0"/>
      <c r="XAA114" s="0"/>
      <c r="XAB114" s="0"/>
      <c r="XAC114" s="0"/>
      <c r="XAD114" s="0"/>
      <c r="XAE114" s="0"/>
      <c r="XAF114" s="0"/>
      <c r="XAG114" s="0"/>
      <c r="XAH114" s="0"/>
      <c r="XAI114" s="0"/>
      <c r="XAJ114" s="0"/>
      <c r="XAK114" s="0"/>
      <c r="XAL114" s="0"/>
      <c r="XAM114" s="0"/>
      <c r="XAN114" s="0"/>
      <c r="XAO114" s="0"/>
      <c r="XAP114" s="0"/>
      <c r="XAQ114" s="0"/>
      <c r="XAR114" s="0"/>
      <c r="XAS114" s="0"/>
      <c r="XAT114" s="0"/>
      <c r="XAU114" s="0"/>
      <c r="XAV114" s="0"/>
      <c r="XAW114" s="0"/>
      <c r="XAX114" s="0"/>
      <c r="XAY114" s="0"/>
      <c r="XAZ114" s="0"/>
      <c r="XBA114" s="0"/>
      <c r="XBB114" s="0"/>
      <c r="XBC114" s="0"/>
      <c r="XBD114" s="0"/>
      <c r="XBE114" s="0"/>
      <c r="XBF114" s="0"/>
      <c r="XBG114" s="0"/>
      <c r="XBH114" s="0"/>
      <c r="XBI114" s="0"/>
      <c r="XBJ114" s="0"/>
      <c r="XBK114" s="0"/>
      <c r="XBL114" s="0"/>
      <c r="XBM114" s="0"/>
      <c r="XBN114" s="0"/>
      <c r="XBO114" s="0"/>
      <c r="XBP114" s="0"/>
      <c r="XBQ114" s="0"/>
      <c r="XBR114" s="0"/>
      <c r="XBS114" s="0"/>
      <c r="XBT114" s="0"/>
      <c r="XBU114" s="0"/>
      <c r="XBV114" s="0"/>
      <c r="XBW114" s="0"/>
      <c r="XBX114" s="0"/>
      <c r="XBY114" s="0"/>
      <c r="XBZ114" s="0"/>
      <c r="XCA114" s="0"/>
      <c r="XCB114" s="0"/>
      <c r="XCC114" s="0"/>
      <c r="XCD114" s="0"/>
      <c r="XCE114" s="0"/>
      <c r="XCF114" s="0"/>
      <c r="XCG114" s="0"/>
      <c r="XCH114" s="0"/>
      <c r="XCI114" s="0"/>
      <c r="XCJ114" s="0"/>
      <c r="XCK114" s="0"/>
      <c r="XCL114" s="0"/>
      <c r="XCM114" s="0"/>
      <c r="XCN114" s="0"/>
      <c r="XCO114" s="0"/>
      <c r="XCP114" s="0"/>
      <c r="XCQ114" s="0"/>
      <c r="XCR114" s="0"/>
      <c r="XCS114" s="0"/>
      <c r="XCT114" s="0"/>
      <c r="XCU114" s="0"/>
      <c r="XCV114" s="0"/>
      <c r="XCW114" s="0"/>
      <c r="XCX114" s="0"/>
      <c r="XCY114" s="0"/>
      <c r="XCZ114" s="0"/>
      <c r="XDA114" s="0"/>
      <c r="XDB114" s="0"/>
      <c r="XDC114" s="0"/>
      <c r="XDD114" s="0"/>
      <c r="XDE114" s="0"/>
      <c r="XDF114" s="0"/>
      <c r="XDG114" s="0"/>
      <c r="XDH114" s="0"/>
      <c r="XDI114" s="0"/>
      <c r="XDJ114" s="0"/>
      <c r="XDK114" s="0"/>
      <c r="XDL114" s="0"/>
      <c r="XDM114" s="0"/>
      <c r="XDN114" s="0"/>
      <c r="XDO114" s="0"/>
      <c r="XDP114" s="0"/>
      <c r="XDQ114" s="0"/>
      <c r="XDR114" s="0"/>
      <c r="XDS114" s="0"/>
      <c r="XDT114" s="0"/>
      <c r="XDU114" s="0"/>
      <c r="XDV114" s="0"/>
      <c r="XDW114" s="0"/>
      <c r="XDX114" s="0"/>
      <c r="XDY114" s="0"/>
      <c r="XDZ114" s="0"/>
      <c r="XEA114" s="0"/>
      <c r="XEB114" s="0"/>
      <c r="XEC114" s="0"/>
      <c r="XED114" s="0"/>
      <c r="XEE114" s="0"/>
      <c r="XEF114" s="0"/>
      <c r="XEG114" s="0"/>
      <c r="XEH114" s="0"/>
      <c r="XEI114" s="0"/>
      <c r="XEJ114" s="0"/>
      <c r="XEK114" s="0"/>
      <c r="XEL114" s="0"/>
      <c r="XEM114" s="0"/>
      <c r="XEN114" s="0"/>
      <c r="XEO114" s="0"/>
      <c r="XEP114" s="0"/>
      <c r="XEQ114" s="0"/>
      <c r="XER114" s="0"/>
      <c r="XES114" s="0"/>
      <c r="XET114" s="0"/>
      <c r="XEU114" s="0"/>
      <c r="XEV114" s="0"/>
      <c r="XEW114" s="0"/>
      <c r="XEX114" s="0"/>
      <c r="XEY114" s="0"/>
      <c r="XEZ114" s="0"/>
      <c r="XFA114" s="0"/>
      <c r="XFB114" s="0"/>
      <c r="XFC114" s="0"/>
      <c r="XFD114" s="0"/>
    </row>
    <row r="115" customFormat="false" ht="15" hidden="false" customHeight="false" outlineLevel="0" collapsed="false">
      <c r="G115" s="1"/>
    </row>
    <row r="116" customFormat="false" ht="15" hidden="false" customHeight="false" outlineLevel="0" collapsed="false">
      <c r="G116" s="1"/>
    </row>
    <row r="117" customFormat="false" ht="15" hidden="false" customHeight="false" outlineLevel="0" collapsed="false">
      <c r="G117" s="1"/>
    </row>
    <row r="118" customFormat="false" ht="15" hidden="false" customHeight="false" outlineLevel="0" collapsed="false">
      <c r="G118" s="1"/>
    </row>
    <row r="119" customFormat="false" ht="15" hidden="false" customHeight="false" outlineLevel="0" collapsed="false">
      <c r="G119" s="1"/>
    </row>
    <row r="120" customFormat="false" ht="15" hidden="false" customHeight="false" outlineLevel="0" collapsed="false">
      <c r="G120" s="1"/>
    </row>
    <row r="121" customFormat="false" ht="15" hidden="false" customHeight="false" outlineLevel="0" collapsed="false">
      <c r="G121" s="1"/>
    </row>
    <row r="122" customFormat="false" ht="15" hidden="false" customHeight="false" outlineLevel="0" collapsed="false">
      <c r="G122" s="1"/>
    </row>
    <row r="123" customFormat="false" ht="15" hidden="false" customHeight="false" outlineLevel="0" collapsed="false">
      <c r="G123" s="1"/>
    </row>
    <row r="124" customFormat="false" ht="15" hidden="false" customHeight="false" outlineLevel="0" collapsed="false">
      <c r="G124" s="1"/>
    </row>
    <row r="125" customFormat="false" ht="15" hidden="false" customHeight="false" outlineLevel="0" collapsed="false">
      <c r="G125" s="1"/>
    </row>
    <row r="126" customFormat="false" ht="15" hidden="false" customHeight="false" outlineLevel="0" collapsed="false">
      <c r="G126" s="1"/>
    </row>
    <row r="127" customFormat="false" ht="15" hidden="false" customHeight="false" outlineLevel="0" collapsed="false">
      <c r="G127" s="1"/>
    </row>
    <row r="128" customFormat="false" ht="15" hidden="false" customHeight="false" outlineLevel="0" collapsed="false">
      <c r="G128" s="1"/>
    </row>
    <row r="129" customFormat="false" ht="15" hidden="false" customHeight="false" outlineLevel="0" collapsed="false">
      <c r="G129" s="1"/>
    </row>
    <row r="130" customFormat="false" ht="15" hidden="false" customHeight="false" outlineLevel="0" collapsed="false">
      <c r="G130" s="1"/>
    </row>
    <row r="131" customFormat="false" ht="15" hidden="false" customHeight="false" outlineLevel="0" collapsed="false">
      <c r="G131" s="1"/>
    </row>
    <row r="132" customFormat="false" ht="15" hidden="false" customHeight="false" outlineLevel="0" collapsed="false">
      <c r="G132" s="1"/>
    </row>
  </sheetData>
  <sheetProtection algorithmName="SHA-512" hashValue="yHHWrFBuZRm+c6nGLMHlaoKC7q5q19Fk5tS4VuLFo4ctXzFoXChevkiqckxKVWe40V6uVy0ZYAyIEzIsS6FFPA==" saltValue="zFkSUaK7CzQN4zL7mOYORA==" spinCount="100000" sheet="true" objects="true" scenarios="true" selectLockedCells="true"/>
  <mergeCells count="1">
    <mergeCell ref="O3:P3"/>
  </mergeCells>
  <conditionalFormatting sqref="H17">
    <cfRule type="cellIs" priority="2" operator="greaterThan" aboveAverage="0" equalAverage="0" bottom="0" percent="0" rank="0" text="" dxfId="0">
      <formula>$H$16</formula>
    </cfRule>
  </conditionalFormatting>
  <conditionalFormatting sqref="H30">
    <cfRule type="expression" priority="3" aboveAverage="0" equalAverage="0" bottom="0" percent="0" rank="0" text="" dxfId="1">
      <formula>Se&lt;=Sn_half</formula>
    </cfRule>
  </conditionalFormatting>
  <conditionalFormatting sqref="H10">
    <cfRule type="cellIs" priority="4" operator="lessThan" aboveAverage="0" equalAverage="0" bottom="0" percent="0" rank="0" text="" dxfId="2">
      <formula>$H$9</formula>
    </cfRule>
    <cfRule type="cellIs" priority="5" operator="greaterThan" aboveAverage="0" equalAverage="0" bottom="0" percent="0" rank="0" text="" dxfId="3">
      <formula>Vo_op_max_s</formula>
    </cfRule>
  </conditionalFormatting>
  <conditionalFormatting sqref="H52">
    <cfRule type="expression" priority="6" aboveAverage="0" equalAverage="0" bottom="0" percent="0" rank="0" text="" dxfId="4">
      <formula>$H$8&gt;$H$9</formula>
    </cfRule>
    <cfRule type="expression" priority="7" aboveAverage="0" equalAverage="0" bottom="0" percent="0" rank="0" text="" dxfId="5">
      <formula>$H$8&lt;$H$7</formula>
    </cfRule>
  </conditionalFormatting>
  <conditionalFormatting sqref="H9">
    <cfRule type="cellIs" priority="8" operator="greaterThan" aboveAverage="0" equalAverage="0" bottom="0" percent="0" rank="0" text="" dxfId="6">
      <formula>45</formula>
    </cfRule>
    <cfRule type="cellIs" priority="9" operator="lessThan" aboveAverage="0" equalAverage="0" bottom="0" percent="0" rank="0" text="" dxfId="7">
      <formula>1.5</formula>
    </cfRule>
  </conditionalFormatting>
  <conditionalFormatting sqref="H8">
    <cfRule type="cellIs" priority="10" operator="notBetween" aboveAverage="0" equalAverage="0" bottom="0" percent="0" rank="0" text="" dxfId="8">
      <formula>$H$7</formula>
      <formula>$H$9</formula>
    </cfRule>
  </conditionalFormatting>
  <conditionalFormatting sqref="H7">
    <cfRule type="cellIs" priority="11" operator="lessThan" aboveAverage="0" equalAverage="0" bottom="0" percent="0" rank="0" text="" dxfId="9">
      <formula>VIN_op_min</formula>
    </cfRule>
    <cfRule type="cellIs" priority="12" operator="greaterThan" aboveAverage="0" equalAverage="0" bottom="0" percent="0" rank="0" text="" dxfId="10">
      <formula>Vin_op_max_s</formula>
    </cfRule>
  </conditionalFormatting>
  <dataValidations count="1">
    <dataValidation allowBlank="true" errorStyle="stop" operator="between" showDropDown="false" showErrorMessage="true" showInputMessage="true" sqref="H28" type="list">
      <formula1>"LM5157,LM51571,LM5158,LM51581"</formula1>
      <formula2>0</formula2>
    </dataValidation>
  </dataValidations>
  <hyperlinks>
    <hyperlink ref="O3" location="Licenses!A1" display="TERMS OF USE"/>
  </hyperlinks>
  <printOptions headings="false" gridLines="false" gridLinesSet="true" horizontalCentered="false" verticalCentered="false"/>
  <pageMargins left="0.2" right="0.2" top="0.25" bottom="0.25"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drawing r:id="rId2"/>
  <legacyDrawing r:id="rId3"/>
  <extLst>
    <ext xmlns:x14="http://schemas.microsoft.com/office/spreadsheetml/2009/9/main" uri="{78C0D931-6437-407d-A8EE-F0AAD7539E65}">
      <x14:conditionalFormattings>
        <x14:conditionalFormatting xmlns:xm="http://schemas.microsoft.com/office/excel/2006/main">
          <x14:cfRule type="cellIs" priority="13" operator="lessThan" id="{A24EC3D8-5421-463E-A3F1-FB10E3C6306D}">
            <xm:f>Constants!$B$62</xm:f>
            <x14:dxf>
              <font>
                <b val="0"/>
                <i val="0"/>
              </font>
              <fill>
                <patternFill>
                  <bgColor rgb="FFFF0000"/>
                </patternFill>
              </fill>
            </x14:dxf>
          </x14:cfRule>
          <xm:sqref>H29</xm:sqref>
        </x14:conditionalFormatting>
      </x14:conditionalFormattings>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AD9" activeCellId="0" sqref="AD9"/>
    </sheetView>
  </sheetViews>
  <sheetFormatPr defaultColWidth="8.2734375" defaultRowHeight="15" zeroHeight="false" outlineLevelRow="0" outlineLevelCol="0"/>
  <sheetData/>
  <printOptions headings="false" gridLines="false" gridLinesSet="true" horizontalCentered="false" verticalCentered="false"/>
  <pageMargins left="0.7" right="0.7" top="0.75" bottom="0.75"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AM44"/>
  <sheetViews>
    <sheetView showFormulas="false" showGridLines="false" showRowColHeaders="true" showZeros="true" rightToLeft="false" tabSelected="false" showOutlineSymbols="true" defaultGridColor="true" view="normal" topLeftCell="A34" colorId="64" zoomScale="100" zoomScaleNormal="100" zoomScalePageLayoutView="100" workbookViewId="0">
      <selection pane="topLeft" activeCell="A1" activeCellId="0" sqref="A1"/>
    </sheetView>
  </sheetViews>
  <sheetFormatPr defaultColWidth="9.1484375" defaultRowHeight="14.25" zeroHeight="false" outlineLevelRow="0" outlineLevelCol="0"/>
  <cols>
    <col collapsed="false" customWidth="true" hidden="false" outlineLevel="0" max="1" min="1" style="101" width="25.71"/>
    <col collapsed="false" customWidth="true" hidden="false" outlineLevel="0" max="2" min="2" style="102" width="56.57"/>
    <col collapsed="false" customWidth="false" hidden="false" outlineLevel="0" max="11" min="3" style="103" width="9.14"/>
    <col collapsed="false" customWidth="true" hidden="false" outlineLevel="0" max="12" min="12" style="103" width="20.42"/>
    <col collapsed="false" customWidth="false" hidden="false" outlineLevel="0" max="16384" min="13" style="103" width="9.14"/>
  </cols>
  <sheetData>
    <row r="1" customFormat="false" ht="14.25" hidden="false" customHeight="false" outlineLevel="0" collapsed="false">
      <c r="A1" s="104"/>
      <c r="B1" s="104"/>
      <c r="C1" s="104"/>
      <c r="D1" s="104"/>
      <c r="E1" s="104"/>
      <c r="F1" s="104"/>
      <c r="G1" s="104"/>
      <c r="H1" s="104"/>
      <c r="I1" s="104"/>
      <c r="J1" s="104"/>
      <c r="K1" s="104"/>
      <c r="L1" s="104"/>
    </row>
    <row r="2" customFormat="false" ht="14.25" hidden="false" customHeight="false" outlineLevel="0" collapsed="false">
      <c r="A2" s="104"/>
      <c r="B2" s="104"/>
      <c r="C2" s="104"/>
      <c r="D2" s="104"/>
      <c r="E2" s="104"/>
      <c r="F2" s="104"/>
      <c r="G2" s="104"/>
      <c r="H2" s="104"/>
      <c r="I2" s="104"/>
      <c r="J2" s="104"/>
      <c r="K2" s="104"/>
      <c r="L2" s="104"/>
    </row>
    <row r="3" customFormat="false" ht="14.25" hidden="false" customHeight="false" outlineLevel="0" collapsed="false">
      <c r="A3" s="104"/>
      <c r="B3" s="104"/>
      <c r="C3" s="104"/>
      <c r="D3" s="104"/>
      <c r="E3" s="104"/>
      <c r="F3" s="104"/>
      <c r="G3" s="104"/>
      <c r="H3" s="104"/>
      <c r="I3" s="104"/>
      <c r="J3" s="104"/>
      <c r="K3" s="104"/>
      <c r="L3" s="104"/>
    </row>
    <row r="4" customFormat="false" ht="12.75" hidden="false" customHeight="true" outlineLevel="0" collapsed="false">
      <c r="A4" s="105"/>
      <c r="B4" s="105"/>
      <c r="C4" s="105"/>
      <c r="D4" s="105"/>
      <c r="E4" s="105"/>
      <c r="F4" s="105"/>
      <c r="G4" s="105"/>
      <c r="H4" s="105"/>
      <c r="I4" s="105"/>
      <c r="J4" s="105"/>
      <c r="K4" s="105"/>
      <c r="L4" s="105"/>
    </row>
    <row r="5" customFormat="false" ht="14.25" hidden="false" customHeight="false" outlineLevel="0" collapsed="false">
      <c r="A5" s="106" t="s">
        <v>81</v>
      </c>
      <c r="B5" s="107" t="s">
        <v>82</v>
      </c>
      <c r="C5" s="108"/>
      <c r="D5" s="108"/>
      <c r="E5" s="108"/>
      <c r="F5" s="108"/>
      <c r="G5" s="108"/>
      <c r="H5" s="108"/>
      <c r="I5" s="108"/>
      <c r="J5" s="108"/>
      <c r="K5" s="109"/>
      <c r="L5" s="110"/>
    </row>
    <row r="6" customFormat="false" ht="14.25" hidden="false" customHeight="false" outlineLevel="0" collapsed="false">
      <c r="A6" s="106"/>
      <c r="B6" s="107"/>
      <c r="C6" s="108"/>
      <c r="D6" s="108"/>
      <c r="E6" s="108"/>
      <c r="F6" s="108"/>
      <c r="G6" s="108"/>
      <c r="H6" s="108"/>
      <c r="I6" s="108"/>
      <c r="J6" s="110"/>
      <c r="K6" s="110"/>
      <c r="L6" s="110"/>
    </row>
    <row r="33" customFormat="false" ht="14.25" hidden="false" customHeight="false" outlineLevel="0" collapsed="false">
      <c r="B33" s="111"/>
    </row>
    <row r="34" customFormat="false" ht="14.25" hidden="false" customHeight="false" outlineLevel="0" collapsed="false">
      <c r="B34" s="111"/>
    </row>
    <row r="35" customFormat="false" ht="14.25" hidden="false" customHeight="false" outlineLevel="0" collapsed="false">
      <c r="A35" s="112" t="s">
        <v>83</v>
      </c>
      <c r="B35" s="113"/>
      <c r="C35" s="108"/>
      <c r="D35" s="108"/>
      <c r="E35" s="108"/>
      <c r="F35" s="108"/>
      <c r="G35" s="108"/>
      <c r="H35" s="108"/>
      <c r="I35" s="108"/>
      <c r="J35" s="108"/>
      <c r="K35" s="108"/>
    </row>
    <row r="36" customFormat="false" ht="14.25" hidden="false" customHeight="false" outlineLevel="0" collapsed="false">
      <c r="A36" s="114" t="s">
        <v>84</v>
      </c>
      <c r="B36" s="115" t="s">
        <v>85</v>
      </c>
      <c r="C36" s="115"/>
      <c r="D36" s="115"/>
      <c r="E36" s="115"/>
      <c r="F36" s="115"/>
      <c r="G36" s="115"/>
      <c r="H36" s="115"/>
      <c r="I36" s="115"/>
      <c r="J36" s="115"/>
      <c r="K36" s="115"/>
    </row>
    <row r="37" customFormat="false" ht="14.25" hidden="false" customHeight="false" outlineLevel="0" collapsed="false">
      <c r="A37" s="112" t="s">
        <v>82</v>
      </c>
      <c r="B37" s="116" t="s">
        <v>86</v>
      </c>
      <c r="C37" s="116"/>
      <c r="D37" s="116"/>
      <c r="E37" s="116"/>
      <c r="F37" s="116"/>
      <c r="G37" s="116"/>
      <c r="H37" s="116"/>
      <c r="I37" s="116"/>
      <c r="J37" s="116"/>
      <c r="K37" s="116"/>
    </row>
    <row r="38" customFormat="false" ht="14.25" hidden="false" customHeight="true" outlineLevel="0" collapsed="false">
      <c r="A38" s="112"/>
      <c r="B38" s="117"/>
      <c r="C38" s="117"/>
      <c r="D38" s="117"/>
      <c r="E38" s="117"/>
      <c r="F38" s="117"/>
      <c r="G38" s="117"/>
      <c r="H38" s="117"/>
      <c r="I38" s="117"/>
      <c r="J38" s="117"/>
      <c r="K38" s="117"/>
    </row>
    <row r="39" customFormat="false" ht="14.25" hidden="false" customHeight="true" outlineLevel="0" collapsed="false">
      <c r="B39" s="118"/>
      <c r="C39" s="118"/>
      <c r="D39" s="118"/>
      <c r="E39" s="118"/>
      <c r="F39" s="118"/>
      <c r="G39" s="118"/>
      <c r="H39" s="118"/>
      <c r="I39" s="118"/>
      <c r="J39" s="118"/>
      <c r="K39" s="118"/>
    </row>
    <row r="40" customFormat="false" ht="14.25" hidden="false" customHeight="true" outlineLevel="0" collapsed="false">
      <c r="B40" s="118"/>
      <c r="C40" s="118"/>
      <c r="D40" s="118"/>
      <c r="E40" s="118"/>
      <c r="F40" s="118"/>
      <c r="G40" s="118"/>
      <c r="H40" s="118"/>
      <c r="I40" s="118"/>
      <c r="J40" s="118"/>
      <c r="K40" s="118"/>
    </row>
    <row r="41" customFormat="false" ht="14.25" hidden="false" customHeight="true" outlineLevel="0" collapsed="false"/>
    <row r="44" s="120" customFormat="true" ht="15" hidden="false" customHeight="false" outlineLevel="0" collapsed="false">
      <c r="A44" s="101"/>
      <c r="B44" s="111"/>
      <c r="C44" s="119"/>
      <c r="D44" s="119"/>
      <c r="E44" s="119"/>
      <c r="F44" s="119"/>
      <c r="G44" s="119"/>
      <c r="H44" s="119"/>
      <c r="I44" s="119"/>
      <c r="J44" s="119"/>
      <c r="K44" s="119"/>
      <c r="L44" s="119"/>
      <c r="M44" s="119"/>
      <c r="N44" s="119"/>
      <c r="O44" s="119"/>
      <c r="P44" s="119"/>
      <c r="Q44" s="119"/>
      <c r="R44" s="119"/>
      <c r="S44" s="119"/>
      <c r="T44" s="119"/>
      <c r="U44" s="119"/>
      <c r="V44" s="119"/>
      <c r="W44" s="119"/>
      <c r="X44" s="119"/>
      <c r="Y44" s="119"/>
      <c r="Z44" s="119"/>
      <c r="AA44" s="119"/>
      <c r="AB44" s="119"/>
      <c r="AC44" s="119"/>
      <c r="AD44" s="119"/>
      <c r="AE44" s="119"/>
      <c r="AF44" s="119"/>
      <c r="AG44" s="119"/>
      <c r="AH44" s="119"/>
      <c r="AI44" s="119"/>
      <c r="AJ44" s="119"/>
      <c r="AK44" s="119"/>
      <c r="AL44" s="119"/>
      <c r="AM44" s="119"/>
    </row>
  </sheetData>
  <sheetProtection algorithmName="SHA-512" hashValue="nwhlwHDJodFJY58azNpZ085IT+rPyRijT5/V3q7QI2cpZnThTnpOfu2hjAgiMqlmiDrAqmrWyscOCdfEmgBlWA==" saltValue="stFQk1g4FUBeyYZKRIxKFQ==" spinCount="100000" sheet="true" objects="true" scenarios="true" selectLockedCells="true" selectUnlockedCells="true"/>
  <mergeCells count="7">
    <mergeCell ref="A1:L3"/>
    <mergeCell ref="A4:L4"/>
    <mergeCell ref="B36:K36"/>
    <mergeCell ref="B37:K37"/>
    <mergeCell ref="B38:K38"/>
    <mergeCell ref="B39:K39"/>
    <mergeCell ref="B40:K40"/>
  </mergeCells>
  <printOptions headings="false" gridLines="false" gridLinesSet="true" horizontalCentered="false" verticalCentered="false"/>
  <pageMargins left="0.7" right="0.7" top="0.75" bottom="0.75" header="0.511811023622047" footer="0.511811023622047"/>
  <pageSetup paperSize="1" scale="100" fitToWidth="1" fitToHeight="1" pageOrder="downThenOver" orientation="portrait" blackAndWhite="false" draft="false" cellComments="none" horizontalDpi="300" verticalDpi="300" copies="1"/>
  <headerFooter differentFirst="false" differentOddEven="false">
    <oddHeader/>
    <oddFooter/>
  </headerFooter>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Q217"/>
  <sheetViews>
    <sheetView showFormulas="false" showGridLines="true" showRowColHeaders="true" showZeros="true" rightToLeft="false" tabSelected="false" showOutlineSymbols="true" defaultGridColor="true" view="normal" topLeftCell="A1" colorId="64" zoomScale="85" zoomScaleNormal="85" zoomScalePageLayoutView="100" workbookViewId="0">
      <pane xSplit="0" ySplit="5" topLeftCell="A178" activePane="bottomLeft" state="frozen"/>
      <selection pane="topLeft" activeCell="A1" activeCellId="0" sqref="A1"/>
      <selection pane="bottomLeft" activeCell="B195" activeCellId="0" sqref="B195"/>
    </sheetView>
  </sheetViews>
  <sheetFormatPr defaultColWidth="8.2734375" defaultRowHeight="15" zeroHeight="false" outlineLevelRow="0" outlineLevelCol="0"/>
  <cols>
    <col collapsed="false" customWidth="true" hidden="false" outlineLevel="0" max="1" min="1" style="0" width="33.29"/>
    <col collapsed="false" customWidth="true" hidden="false" outlineLevel="0" max="2" min="2" style="0" width="19.57"/>
    <col collapsed="false" customWidth="true" hidden="false" outlineLevel="0" max="3" min="3" style="0" width="10.85"/>
    <col collapsed="false" customWidth="true" hidden="false" outlineLevel="0" max="4" min="4" style="0" width="10"/>
    <col collapsed="false" customWidth="true" hidden="false" outlineLevel="0" max="5" min="5" style="0" width="18.71"/>
    <col collapsed="false" customWidth="true" hidden="false" outlineLevel="0" max="6" min="6" style="0" width="14.71"/>
    <col collapsed="false" customWidth="true" hidden="false" outlineLevel="0" max="7" min="7" style="0" width="15.14"/>
    <col collapsed="false" customWidth="true" hidden="false" outlineLevel="0" max="9" min="8" style="0" width="12.57"/>
    <col collapsed="false" customWidth="true" hidden="false" outlineLevel="0" max="12" min="12" style="0" width="10.29"/>
    <col collapsed="false" customWidth="true" hidden="false" outlineLevel="0" max="15" min="15" style="0" width="10.29"/>
  </cols>
  <sheetData>
    <row r="1" customFormat="false" ht="27.75" hidden="false" customHeight="false" outlineLevel="0" collapsed="false">
      <c r="A1" s="121" t="s">
        <v>87</v>
      </c>
      <c r="B1" s="121"/>
      <c r="C1" s="121"/>
      <c r="D1" s="121"/>
      <c r="E1" s="121"/>
      <c r="F1" s="121"/>
      <c r="G1" s="121"/>
      <c r="H1" s="121"/>
      <c r="I1" s="121"/>
      <c r="J1" s="121"/>
    </row>
    <row r="2" customFormat="false" ht="15" hidden="false" customHeight="false" outlineLevel="0" collapsed="false">
      <c r="A2" s="122"/>
      <c r="B2" s="122" t="s">
        <v>88</v>
      </c>
      <c r="C2" s="123"/>
      <c r="D2" s="124"/>
      <c r="E2" s="122"/>
      <c r="F2" s="122"/>
      <c r="G2" s="122"/>
      <c r="H2" s="122"/>
      <c r="I2" s="122"/>
      <c r="J2" s="122"/>
    </row>
    <row r="3" customFormat="false" ht="15" hidden="false" customHeight="false" outlineLevel="0" collapsed="false">
      <c r="A3" s="122"/>
      <c r="B3" s="122" t="s">
        <v>89</v>
      </c>
      <c r="C3" s="125"/>
      <c r="D3" s="124"/>
      <c r="E3" s="122"/>
      <c r="F3" s="126" t="s">
        <v>90</v>
      </c>
      <c r="G3" s="127" t="s">
        <v>91</v>
      </c>
      <c r="H3" s="128" t="s">
        <v>92</v>
      </c>
      <c r="I3" s="122"/>
      <c r="J3" s="122"/>
    </row>
    <row r="4" customFormat="false" ht="15" hidden="false" customHeight="false" outlineLevel="0" collapsed="false">
      <c r="A4" s="122"/>
      <c r="B4" s="122" t="s">
        <v>93</v>
      </c>
      <c r="C4" s="129"/>
      <c r="D4" s="124"/>
      <c r="E4" s="122"/>
      <c r="F4" s="122"/>
      <c r="G4" s="122"/>
      <c r="H4" s="122"/>
      <c r="I4" s="122"/>
      <c r="J4" s="122"/>
    </row>
    <row r="5" customFormat="false" ht="15" hidden="false" customHeight="false" outlineLevel="0" collapsed="false">
      <c r="A5" s="130" t="s">
        <v>94</v>
      </c>
      <c r="B5" s="130" t="s">
        <v>95</v>
      </c>
      <c r="C5" s="130" t="s">
        <v>96</v>
      </c>
      <c r="D5" s="124"/>
      <c r="E5" s="131" t="s">
        <v>97</v>
      </c>
      <c r="F5" s="131"/>
      <c r="G5" s="131"/>
      <c r="H5" s="131"/>
      <c r="I5" s="132"/>
      <c r="J5" s="133" t="s">
        <v>98</v>
      </c>
      <c r="K5" s="130" t="s">
        <v>99</v>
      </c>
      <c r="L5" s="124"/>
      <c r="M5" s="124"/>
      <c r="N5" s="124"/>
      <c r="O5" s="124"/>
      <c r="P5" s="124"/>
      <c r="Q5" s="124"/>
    </row>
    <row r="6" customFormat="false" ht="15.75" hidden="false" customHeight="false" outlineLevel="0" collapsed="false">
      <c r="A6" s="134" t="s">
        <v>100</v>
      </c>
      <c r="B6" s="135"/>
      <c r="C6" s="135"/>
      <c r="D6" s="135"/>
      <c r="E6" s="131"/>
      <c r="F6" s="131"/>
      <c r="G6" s="131"/>
      <c r="H6" s="131"/>
      <c r="I6" s="131"/>
      <c r="J6" s="135"/>
      <c r="K6" s="124"/>
      <c r="L6" s="124"/>
      <c r="M6" s="124"/>
      <c r="N6" s="124"/>
      <c r="O6" s="124"/>
      <c r="P6" s="124"/>
      <c r="Q6" s="124"/>
    </row>
    <row r="7" customFormat="false" ht="15" hidden="false" customHeight="false" outlineLevel="0" collapsed="false">
      <c r="A7" s="0" t="s">
        <v>101</v>
      </c>
      <c r="B7" s="136" t="n">
        <f aca="false">'Design Converter'!H7</f>
        <v>4.9</v>
      </c>
      <c r="C7" s="0" t="s">
        <v>8</v>
      </c>
      <c r="E7" s="0" t="s">
        <v>102</v>
      </c>
    </row>
    <row r="8" customFormat="false" ht="15" hidden="false" customHeight="false" outlineLevel="0" collapsed="false">
      <c r="A8" s="0" t="s">
        <v>103</v>
      </c>
      <c r="B8" s="136" t="n">
        <f aca="false">'Design Converter'!H8</f>
        <v>5</v>
      </c>
      <c r="C8" s="0" t="s">
        <v>8</v>
      </c>
      <c r="E8" s="0" t="s">
        <v>104</v>
      </c>
      <c r="K8" s="0" t="n">
        <f aca="false">IF(VIN_min&lt;VIN_min,1,IF(VIN_nom&gt;VIN_max,1,0))</f>
        <v>0</v>
      </c>
    </row>
    <row r="9" customFormat="false" ht="15" hidden="false" customHeight="false" outlineLevel="0" collapsed="false">
      <c r="A9" s="0" t="s">
        <v>105</v>
      </c>
      <c r="B9" s="136" t="n">
        <f aca="false">'Design Converter'!H9</f>
        <v>5.1</v>
      </c>
      <c r="C9" s="0" t="s">
        <v>8</v>
      </c>
      <c r="E9" s="0" t="s">
        <v>106</v>
      </c>
    </row>
    <row r="10" customFormat="false" ht="15" hidden="false" customHeight="false" outlineLevel="0" collapsed="false">
      <c r="A10" s="0" t="s">
        <v>107</v>
      </c>
      <c r="B10" s="136" t="n">
        <f aca="false">'Design Converter'!H12*1000</f>
        <v>2100000</v>
      </c>
      <c r="C10" s="0" t="s">
        <v>108</v>
      </c>
      <c r="E10" s="0" t="s">
        <v>109</v>
      </c>
    </row>
    <row r="11" customFormat="false" ht="15" hidden="false" customHeight="false" outlineLevel="0" collapsed="false">
      <c r="A11" s="0" t="s">
        <v>110</v>
      </c>
      <c r="B11" s="137" t="n">
        <f aca="false">((2.21*10^10)/Fsw)-955</f>
        <v>9568.80952380952</v>
      </c>
      <c r="C11" s="138" t="s">
        <v>111</v>
      </c>
      <c r="E11" s="0" t="s">
        <v>112</v>
      </c>
    </row>
    <row r="13" customFormat="false" ht="15" hidden="false" customHeight="false" outlineLevel="0" collapsed="false">
      <c r="A13" s="0" t="s">
        <v>113</v>
      </c>
      <c r="B13" s="136" t="n">
        <f aca="false">'Design Converter'!H10</f>
        <v>40</v>
      </c>
      <c r="C13" s="0" t="s">
        <v>8</v>
      </c>
      <c r="E13" s="0" t="s">
        <v>114</v>
      </c>
    </row>
    <row r="14" customFormat="false" ht="15" hidden="false" customHeight="false" outlineLevel="0" collapsed="false">
      <c r="A14" s="0" t="s">
        <v>115</v>
      </c>
      <c r="B14" s="136" t="n">
        <f aca="false">'Design Converter'!H11</f>
        <v>0.15</v>
      </c>
      <c r="C14" s="0" t="s">
        <v>13</v>
      </c>
      <c r="E14" s="0" t="s">
        <v>116</v>
      </c>
    </row>
    <row r="15" customFormat="false" ht="15" hidden="false" customHeight="false" outlineLevel="0" collapsed="false">
      <c r="A15" s="0" t="s">
        <v>117</v>
      </c>
      <c r="B15" s="139" t="n">
        <f aca="false">VOUT/IOUT</f>
        <v>266.666666666667</v>
      </c>
      <c r="C15" s="138" t="s">
        <v>111</v>
      </c>
      <c r="E15" s="0" t="s">
        <v>118</v>
      </c>
    </row>
    <row r="16" customFormat="false" ht="15" hidden="false" customHeight="false" outlineLevel="0" collapsed="false">
      <c r="A16" s="0" t="s">
        <v>119</v>
      </c>
      <c r="B16" s="139" t="n">
        <f aca="false">VOUT*IOUT</f>
        <v>6</v>
      </c>
      <c r="C16" s="138" t="s">
        <v>21</v>
      </c>
      <c r="E16" s="0" t="s">
        <v>120</v>
      </c>
    </row>
    <row r="17" customFormat="false" ht="15" hidden="false" customHeight="false" outlineLevel="0" collapsed="false">
      <c r="A17" s="0" t="s">
        <v>121</v>
      </c>
      <c r="B17" s="140" t="n">
        <f aca="false">'Design Converter'!H14/100</f>
        <v>0.9</v>
      </c>
      <c r="E17" s="0" t="s">
        <v>122</v>
      </c>
    </row>
    <row r="19" customFormat="false" ht="15" hidden="false" customHeight="false" outlineLevel="0" collapsed="false">
      <c r="A19" s="0" t="s">
        <v>123</v>
      </c>
      <c r="B19" s="139" t="n">
        <f aca="false">1-VIN_min/VOUT</f>
        <v>0.8775</v>
      </c>
      <c r="E19" s="0" t="s">
        <v>124</v>
      </c>
    </row>
    <row r="20" customFormat="false" ht="15" hidden="false" customHeight="false" outlineLevel="0" collapsed="false">
      <c r="A20" s="0" t="s">
        <v>125</v>
      </c>
      <c r="B20" s="141" t="n">
        <f aca="false">Constants!B20</f>
        <v>0.856818181818182</v>
      </c>
      <c r="E20" s="0" t="s">
        <v>126</v>
      </c>
      <c r="K20" s="0" t="n">
        <f aca="false">IF(((1-D_limit_nom)/Constants!B12)&lt;Fsw,1,0)</f>
        <v>1</v>
      </c>
    </row>
    <row r="21" customFormat="false" ht="15" hidden="false" customHeight="false" outlineLevel="0" collapsed="false">
      <c r="B21" s="142"/>
    </row>
    <row r="22" customFormat="false" ht="15" hidden="false" customHeight="false" outlineLevel="0" collapsed="false">
      <c r="A22" s="0" t="s">
        <v>127</v>
      </c>
      <c r="B22" s="139" t="n">
        <f aca="false">1-VIN_min/VOUT</f>
        <v>0.8775</v>
      </c>
      <c r="E22" s="0" t="s">
        <v>128</v>
      </c>
    </row>
    <row r="23" customFormat="false" ht="15" hidden="false" customHeight="false" outlineLevel="0" collapsed="false">
      <c r="B23" s="143" t="n">
        <f aca="false">B22/Fsw</f>
        <v>4.17857142857143E-007</v>
      </c>
      <c r="C23" s="0" t="s">
        <v>129</v>
      </c>
      <c r="E23" s="0" t="s">
        <v>130</v>
      </c>
    </row>
    <row r="24" customFormat="false" ht="15" hidden="false" customHeight="false" outlineLevel="0" collapsed="false">
      <c r="A24" s="0" t="s">
        <v>131</v>
      </c>
      <c r="B24" s="144" t="n">
        <f aca="false">(VOUT*IOUT)/(VIN_min)</f>
        <v>1.22448979591837</v>
      </c>
      <c r="C24" s="0" t="s">
        <v>13</v>
      </c>
      <c r="E24" s="0" t="s">
        <v>132</v>
      </c>
    </row>
    <row r="25" customFormat="false" ht="15" hidden="false" customHeight="false" outlineLevel="0" collapsed="false">
      <c r="B25" s="142"/>
    </row>
    <row r="26" customFormat="false" ht="15" hidden="false" customHeight="false" outlineLevel="0" collapsed="false">
      <c r="A26" s="0" t="s">
        <v>133</v>
      </c>
      <c r="B26" s="139" t="n">
        <f aca="false">1-VIN_nom/VOUT</f>
        <v>0.875</v>
      </c>
      <c r="E26" s="0" t="s">
        <v>134</v>
      </c>
    </row>
    <row r="27" customFormat="false" ht="15" hidden="false" customHeight="false" outlineLevel="0" collapsed="false">
      <c r="B27" s="143" t="n">
        <f aca="false">B26/Fsw</f>
        <v>4.16666666666667E-007</v>
      </c>
      <c r="C27" s="0" t="s">
        <v>129</v>
      </c>
      <c r="E27" s="0" t="s">
        <v>130</v>
      </c>
    </row>
    <row r="28" customFormat="false" ht="15" hidden="false" customHeight="false" outlineLevel="0" collapsed="false">
      <c r="A28" s="0" t="s">
        <v>135</v>
      </c>
      <c r="B28" s="144" t="n">
        <f aca="false">(VOUT*IOUT)/(VIN_nom)</f>
        <v>1.2</v>
      </c>
      <c r="C28" s="0" t="s">
        <v>13</v>
      </c>
      <c r="E28" s="0" t="s">
        <v>136</v>
      </c>
    </row>
    <row r="29" customFormat="false" ht="15" hidden="false" customHeight="false" outlineLevel="0" collapsed="false">
      <c r="B29" s="142"/>
    </row>
    <row r="30" customFormat="false" ht="15" hidden="false" customHeight="false" outlineLevel="0" collapsed="false">
      <c r="A30" s="0" t="s">
        <v>137</v>
      </c>
      <c r="B30" s="139" t="n">
        <f aca="false">1-VIN_max/VOUT</f>
        <v>0.8725</v>
      </c>
      <c r="E30" s="0" t="s">
        <v>138</v>
      </c>
    </row>
    <row r="31" customFormat="false" ht="15" hidden="false" customHeight="false" outlineLevel="0" collapsed="false">
      <c r="B31" s="143" t="n">
        <f aca="false">B30/Fsw</f>
        <v>4.15476190476191E-007</v>
      </c>
      <c r="C31" s="0" t="s">
        <v>129</v>
      </c>
      <c r="E31" s="0" t="s">
        <v>130</v>
      </c>
    </row>
    <row r="32" customFormat="false" ht="15" hidden="false" customHeight="false" outlineLevel="0" collapsed="false">
      <c r="A32" s="0" t="s">
        <v>139</v>
      </c>
      <c r="B32" s="144" t="n">
        <f aca="false">(VOUT*IOUT)/(VIN_max)</f>
        <v>1.17647058823529</v>
      </c>
      <c r="C32" s="0" t="s">
        <v>13</v>
      </c>
      <c r="E32" s="0" t="s">
        <v>140</v>
      </c>
    </row>
    <row r="34" customFormat="false" ht="15" hidden="false" customHeight="false" outlineLevel="0" collapsed="false">
      <c r="A34" s="145" t="s">
        <v>141</v>
      </c>
    </row>
    <row r="35" customFormat="false" ht="15" hidden="false" customHeight="false" outlineLevel="0" collapsed="false">
      <c r="A35" s="0" t="s">
        <v>142</v>
      </c>
      <c r="B35" s="136" t="n">
        <f aca="false">'Design Converter'!H20/100</f>
        <v>0.6</v>
      </c>
      <c r="E35" s="0" t="s">
        <v>143</v>
      </c>
    </row>
    <row r="36" customFormat="false" ht="15" hidden="false" customHeight="false" outlineLevel="0" collapsed="false">
      <c r="A36" s="146" t="s">
        <v>144</v>
      </c>
      <c r="B36" s="142"/>
    </row>
    <row r="37" customFormat="false" ht="15" hidden="false" customHeight="false" outlineLevel="0" collapsed="false">
      <c r="A37" s="0" t="s">
        <v>145</v>
      </c>
      <c r="B37" s="147" t="n">
        <f aca="false">(VIN_min*Dc_VIN_min)/(IL_avg_VIN_min*ILrip*Fsw)</f>
        <v>2.786875E-006</v>
      </c>
      <c r="C37" s="0" t="s">
        <v>146</v>
      </c>
      <c r="E37" s="0" t="s">
        <v>147</v>
      </c>
    </row>
    <row r="38" customFormat="false" ht="15" hidden="false" customHeight="false" outlineLevel="0" collapsed="false">
      <c r="A38" s="0" t="s">
        <v>145</v>
      </c>
      <c r="B38" s="147" t="n">
        <f aca="false">(VIN_nom*Dc_VIN_nom)/(IL_avg_VIN_nom*ILrip*Fsw)</f>
        <v>2.89351851851852E-006</v>
      </c>
      <c r="C38" s="0" t="s">
        <v>146</v>
      </c>
      <c r="E38" s="0" t="s">
        <v>147</v>
      </c>
    </row>
    <row r="39" customFormat="false" ht="15" hidden="false" customHeight="false" outlineLevel="0" collapsed="false">
      <c r="A39" s="0" t="s">
        <v>145</v>
      </c>
      <c r="B39" s="147" t="n">
        <f aca="false">(VIN_max*Dc_VIN_max)/(IL_avg_VIN_max*ILrip*Fsw)</f>
        <v>3.00181547619048E-006</v>
      </c>
      <c r="C39" s="0" t="s">
        <v>146</v>
      </c>
      <c r="E39" s="0" t="s">
        <v>147</v>
      </c>
    </row>
    <row r="40" customFormat="false" ht="15" hidden="false" customHeight="false" outlineLevel="0" collapsed="false">
      <c r="A40" s="0" t="s">
        <v>148</v>
      </c>
      <c r="B40" s="147" t="n">
        <f aca="false">AVERAGE(B37:B39)</f>
        <v>2.894069664903E-006</v>
      </c>
      <c r="C40" s="0" t="s">
        <v>146</v>
      </c>
      <c r="E40" s="0" t="s">
        <v>149</v>
      </c>
    </row>
    <row r="42" customFormat="false" ht="15" hidden="false" customHeight="false" outlineLevel="0" collapsed="false">
      <c r="A42" s="146" t="s">
        <v>150</v>
      </c>
    </row>
    <row r="43" customFormat="false" ht="15" hidden="false" customHeight="false" outlineLevel="0" collapsed="false">
      <c r="A43" s="138" t="s">
        <v>151</v>
      </c>
      <c r="B43" s="141" t="n">
        <v>0.33</v>
      </c>
      <c r="C43" s="0" t="s">
        <v>19</v>
      </c>
      <c r="E43" s="0" t="s">
        <v>152</v>
      </c>
    </row>
    <row r="44" customFormat="false" ht="15" hidden="false" customHeight="false" outlineLevel="0" collapsed="false">
      <c r="A44" s="0" t="s">
        <v>153</v>
      </c>
      <c r="B44" s="139" t="n">
        <f aca="false">IF(Dc_VIN_max&lt;Dc_rip_max,VOUT*(1-Dc_rip_max),VOUT*(1-Dc_VIN_max))</f>
        <v>5.1</v>
      </c>
      <c r="C44" s="0" t="s">
        <v>8</v>
      </c>
      <c r="E44" s="0" t="s">
        <v>154</v>
      </c>
    </row>
    <row r="45" customFormat="false" ht="15" hidden="false" customHeight="false" outlineLevel="0" collapsed="false">
      <c r="A45" s="0" t="s">
        <v>155</v>
      </c>
      <c r="B45" s="148" t="n">
        <f aca="false">(VOUT*IOUT)/(VIN_33)</f>
        <v>1.17647058823529</v>
      </c>
      <c r="C45" s="0" t="s">
        <v>13</v>
      </c>
      <c r="E45" s="0" t="s">
        <v>156</v>
      </c>
    </row>
    <row r="46" customFormat="false" ht="15" hidden="false" customHeight="false" outlineLevel="0" collapsed="false">
      <c r="A46" s="0" t="s">
        <v>157</v>
      </c>
      <c r="B46" s="147" t="n">
        <f aca="false">(VIN_33*(1-VIN_33/VOUT))/(IIN_33*ILrip*Fsw)</f>
        <v>3.00181547619047E-006</v>
      </c>
      <c r="C46" s="0" t="s">
        <v>146</v>
      </c>
      <c r="E46" s="0" t="s">
        <v>158</v>
      </c>
    </row>
    <row r="48" customFormat="false" ht="15" hidden="false" customHeight="false" outlineLevel="0" collapsed="false">
      <c r="A48" s="0" t="s">
        <v>159</v>
      </c>
      <c r="B48" s="149" t="n">
        <f aca="false">'Design Converter'!H22*10^-6</f>
        <v>3E-006</v>
      </c>
      <c r="C48" s="0" t="s">
        <v>146</v>
      </c>
      <c r="E48" s="0" t="s">
        <v>160</v>
      </c>
    </row>
    <row r="49" customFormat="false" ht="15" hidden="false" customHeight="false" outlineLevel="0" collapsed="false">
      <c r="A49" s="0" t="s">
        <v>161</v>
      </c>
      <c r="B49" s="136" t="n">
        <f aca="false">'Design Converter'!H23*10^-3</f>
        <v>0.0096</v>
      </c>
      <c r="C49" s="138" t="s">
        <v>111</v>
      </c>
      <c r="E49" s="0" t="s">
        <v>162</v>
      </c>
    </row>
    <row r="50" customFormat="false" ht="15" hidden="false" customHeight="false" outlineLevel="0" collapsed="false">
      <c r="A50" s="0" t="s">
        <v>163</v>
      </c>
      <c r="B50" s="141" t="n">
        <v>0.2</v>
      </c>
      <c r="C50" s="138"/>
      <c r="E50" s="0" t="s">
        <v>164</v>
      </c>
    </row>
    <row r="51" customFormat="false" ht="15" hidden="false" customHeight="false" outlineLevel="0" collapsed="false">
      <c r="B51" s="0" t="s">
        <v>165</v>
      </c>
    </row>
    <row r="52" customFormat="false" ht="15" hidden="false" customHeight="false" outlineLevel="0" collapsed="false">
      <c r="A52" s="0" t="s">
        <v>166</v>
      </c>
      <c r="B52" s="148" t="n">
        <f aca="false">(VIN_min*Dc_VIN_min)/(Lm*Fsw)</f>
        <v>0.6825</v>
      </c>
      <c r="C52" s="0" t="s">
        <v>13</v>
      </c>
      <c r="E52" s="0" t="s">
        <v>167</v>
      </c>
    </row>
    <row r="53" customFormat="false" ht="15" hidden="false" customHeight="false" outlineLevel="0" collapsed="false">
      <c r="A53" s="0" t="s">
        <v>168</v>
      </c>
      <c r="B53" s="148" t="n">
        <f aca="false">(IL_avg_VIN_min/EFF_est)+(ILrip_VINmin/2)</f>
        <v>1.70179421768707</v>
      </c>
      <c r="C53" s="0" t="s">
        <v>13</v>
      </c>
      <c r="E53" s="0" t="s">
        <v>169</v>
      </c>
    </row>
    <row r="55" customFormat="false" ht="15" hidden="false" customHeight="false" outlineLevel="0" collapsed="false">
      <c r="A55" s="0" t="s">
        <v>170</v>
      </c>
      <c r="B55" s="148" t="n">
        <f aca="false">(VIN_nom*Dc_VIN_nom)/(Lm*Fsw)</f>
        <v>0.694444444444444</v>
      </c>
      <c r="C55" s="0" t="s">
        <v>13</v>
      </c>
      <c r="E55" s="0" t="s">
        <v>171</v>
      </c>
    </row>
    <row r="56" customFormat="false" ht="15" hidden="false" customHeight="false" outlineLevel="0" collapsed="false">
      <c r="A56" s="0" t="s">
        <v>172</v>
      </c>
      <c r="B56" s="148" t="n">
        <f aca="false">(IL_avg_VIN_nom/EFF_est)+(ILrip_VINnom/2)</f>
        <v>1.68055555555556</v>
      </c>
      <c r="C56" s="0" t="s">
        <v>13</v>
      </c>
      <c r="E56" s="0" t="s">
        <v>173</v>
      </c>
    </row>
    <row r="58" customFormat="false" ht="15" hidden="false" customHeight="false" outlineLevel="0" collapsed="false">
      <c r="A58" s="0" t="s">
        <v>174</v>
      </c>
      <c r="B58" s="148" t="n">
        <f aca="false">(VIN_max*Dc_VIN_max)/(Lm*Fsw)</f>
        <v>0.706309523809524</v>
      </c>
      <c r="C58" s="0" t="s">
        <v>13</v>
      </c>
      <c r="E58" s="0" t="s">
        <v>175</v>
      </c>
    </row>
    <row r="59" customFormat="false" ht="15" hidden="false" customHeight="false" outlineLevel="0" collapsed="false">
      <c r="A59" s="0" t="s">
        <v>176</v>
      </c>
      <c r="B59" s="148" t="n">
        <f aca="false">(IL_avg_VIN_max/EFF_est)+(ILrip_VINmax/2)</f>
        <v>1.66034430438842</v>
      </c>
      <c r="C59" s="0" t="s">
        <v>13</v>
      </c>
      <c r="E59" s="0" t="s">
        <v>177</v>
      </c>
    </row>
    <row r="61" customFormat="false" ht="15" hidden="false" customHeight="false" outlineLevel="0" collapsed="false">
      <c r="A61" s="145" t="s">
        <v>178</v>
      </c>
    </row>
    <row r="62" customFormat="false" ht="15" hidden="false" customHeight="false" outlineLevel="0" collapsed="false">
      <c r="A62" s="0" t="s">
        <v>179</v>
      </c>
      <c r="B62" s="136" t="n">
        <f aca="false">'Design Converter'!H29/100</f>
        <v>2.81949822866023</v>
      </c>
      <c r="E62" s="0" t="s">
        <v>180</v>
      </c>
    </row>
    <row r="63" customFormat="false" ht="15" hidden="false" customHeight="false" outlineLevel="0" collapsed="false">
      <c r="A63" s="0" t="s">
        <v>181</v>
      </c>
      <c r="B63" s="144" t="n">
        <f aca="false">(1+Ipk_margin)*ILp_VINmin</f>
        <v>6.5</v>
      </c>
      <c r="C63" s="0" t="s">
        <v>13</v>
      </c>
      <c r="E63" s="0" t="s">
        <v>182</v>
      </c>
    </row>
    <row r="64" customFormat="false" ht="15" hidden="false" customHeight="false" outlineLevel="0" collapsed="false">
      <c r="B64" s="144"/>
    </row>
    <row r="65" customFormat="false" ht="15" hidden="false" customHeight="false" outlineLevel="0" collapsed="false">
      <c r="A65" s="0" t="s">
        <v>183</v>
      </c>
      <c r="B65" s="141" t="n">
        <v>0.6</v>
      </c>
      <c r="E65" s="0" t="s">
        <v>184</v>
      </c>
      <c r="J65" s="0" t="n">
        <f aca="false">Fsw*Isl*Rsl_int*Lm</f>
        <v>3.15</v>
      </c>
    </row>
    <row r="66" customFormat="false" ht="15" hidden="false" customHeight="false" outlineLevel="0" collapsed="false">
      <c r="B66" s="142"/>
      <c r="J66" s="0" t="n">
        <f aca="false">Isl</f>
        <v>1E-005</v>
      </c>
      <c r="K66" s="0" t="n">
        <f aca="false">Fsw</f>
        <v>2100000</v>
      </c>
      <c r="L66" s="0" t="n">
        <f aca="false">Lm</f>
        <v>3E-006</v>
      </c>
      <c r="M66" s="0" t="n">
        <f aca="false">Rsl_int</f>
        <v>50000</v>
      </c>
    </row>
    <row r="67" customFormat="false" ht="15" hidden="false" customHeight="false" outlineLevel="0" collapsed="false">
      <c r="A67" s="0" t="s">
        <v>185</v>
      </c>
      <c r="B67" s="147" t="n">
        <f aca="false">(1/B65)*((Fsw*Isl*Rsl_int*Lm)/(VOUT-VIN_min))</f>
        <v>0.14957264957265</v>
      </c>
      <c r="C67" s="138" t="s">
        <v>111</v>
      </c>
      <c r="E67" s="0" t="s">
        <v>186</v>
      </c>
    </row>
    <row r="68" customFormat="false" ht="15" hidden="false" customHeight="false" outlineLevel="0" collapsed="false">
      <c r="A68" s="0" t="s">
        <v>187</v>
      </c>
      <c r="B68" s="147" t="n">
        <f aca="false">Vcl/Ipk_selected</f>
        <v>0.0153846153846154</v>
      </c>
      <c r="C68" s="138" t="s">
        <v>111</v>
      </c>
      <c r="E68" s="0" t="s">
        <v>188</v>
      </c>
    </row>
    <row r="69" customFormat="false" ht="15" hidden="false" customHeight="false" outlineLevel="0" collapsed="false">
      <c r="B69" s="142"/>
    </row>
    <row r="70" customFormat="false" ht="15" hidden="false" customHeight="false" outlineLevel="0" collapsed="false">
      <c r="A70" s="0" t="s">
        <v>189</v>
      </c>
      <c r="B70" s="141" t="n">
        <v>0.833</v>
      </c>
      <c r="E70" s="0" t="s">
        <v>190</v>
      </c>
    </row>
    <row r="71" customFormat="false" ht="15" hidden="false" customHeight="false" outlineLevel="0" collapsed="false">
      <c r="A71" s="0" t="s">
        <v>191</v>
      </c>
      <c r="B71" s="150" t="n">
        <f aca="false">(Lm*Fsw*(Vcl+(Dc_VIN_min*Isl*Rsl_int)))/((Dc_VIN_min*Kslope*VOUT)-(Dc_VIN_min*Kslope*VIN_min)+(Ipk_selected*Lm*Fsw))</f>
        <v>0.0509577816552459</v>
      </c>
      <c r="C71" s="138" t="s">
        <v>111</v>
      </c>
      <c r="E71" s="0" t="s">
        <v>192</v>
      </c>
    </row>
    <row r="72" customFormat="false" ht="15" hidden="false" customHeight="false" outlineLevel="0" collapsed="false">
      <c r="A72" s="0" t="s">
        <v>193</v>
      </c>
      <c r="B72" s="148" t="n">
        <f aca="false">(Vcl-(Ipk_selected*Rcs_w_sl))/(Isl*Dc_VIN_min)</f>
        <v>-26350.4935338004</v>
      </c>
      <c r="C72" s="138" t="s">
        <v>111</v>
      </c>
      <c r="E72" s="0" t="s">
        <v>194</v>
      </c>
    </row>
    <row r="74" customFormat="false" ht="15" hidden="false" customHeight="false" outlineLevel="0" collapsed="false">
      <c r="A74" s="0" t="s">
        <v>195</v>
      </c>
      <c r="B74" s="139" t="n">
        <f aca="false">IF(Rcs_wo_sl&gt;Rcs_max,1,0)</f>
        <v>0</v>
      </c>
      <c r="E74" s="0" t="s">
        <v>196</v>
      </c>
    </row>
    <row r="75" customFormat="false" ht="15" hidden="false" customHeight="false" outlineLevel="0" collapsed="false">
      <c r="A75" s="0" t="s">
        <v>197</v>
      </c>
      <c r="B75" s="151" t="n">
        <f aca="false">IF(B74=0,Rcs_wo_sl,Rcs_w_sl)</f>
        <v>0.0153846153846154</v>
      </c>
      <c r="C75" s="138" t="s">
        <v>111</v>
      </c>
      <c r="E75" s="0" t="s">
        <v>198</v>
      </c>
    </row>
    <row r="76" customFormat="false" ht="15" hidden="false" customHeight="false" outlineLevel="0" collapsed="false">
      <c r="A76" s="0" t="s">
        <v>199</v>
      </c>
      <c r="B76" s="139" t="n">
        <f aca="false">IF(B74=0,0,B72)</f>
        <v>0</v>
      </c>
      <c r="C76" s="138" t="s">
        <v>111</v>
      </c>
      <c r="E76" s="0" t="s">
        <v>200</v>
      </c>
    </row>
    <row r="79" customFormat="false" ht="15" hidden="false" customHeight="false" outlineLevel="0" collapsed="false">
      <c r="A79" s="0" t="s">
        <v>201</v>
      </c>
      <c r="B79" s="136" t="n">
        <v>0</v>
      </c>
      <c r="C79" s="138" t="s">
        <v>111</v>
      </c>
      <c r="E79" s="0" t="s">
        <v>202</v>
      </c>
    </row>
    <row r="81" customFormat="false" ht="15" hidden="false" customHeight="false" outlineLevel="0" collapsed="false">
      <c r="A81" s="0" t="s">
        <v>203</v>
      </c>
      <c r="B81" s="139" t="n">
        <f aca="false">(Isl*(Rsl_int+R_sl)*Fsw)/(((VOUT-VIN_min)/Lm)*R_cs)</f>
        <v>0.944669365721997</v>
      </c>
      <c r="C81" s="0" t="s">
        <v>204</v>
      </c>
      <c r="E81" s="0" t="s">
        <v>205</v>
      </c>
      <c r="K81" s="0" t="n">
        <f aca="false">IF(B81&lt;0.5,1,0)</f>
        <v>0</v>
      </c>
    </row>
    <row r="82" customFormat="false" ht="15" hidden="false" customHeight="false" outlineLevel="0" collapsed="false">
      <c r="A82" s="0" t="s">
        <v>206</v>
      </c>
      <c r="B82" s="144" t="n">
        <f aca="false">(Vcl-(Isl*R_sl*Dc_VIN_min))/R_cs</f>
        <v>1.05263157894737</v>
      </c>
      <c r="C82" s="0" t="s">
        <v>13</v>
      </c>
      <c r="E82" s="0" t="s">
        <v>207</v>
      </c>
      <c r="K82" s="0" t="n">
        <f aca="false">IF(IL_pk&lt;Ipk_selected,1,0)</f>
        <v>1</v>
      </c>
    </row>
    <row r="83" customFormat="false" ht="15" hidden="false" customHeight="false" outlineLevel="0" collapsed="false">
      <c r="A83" s="0" t="s">
        <v>208</v>
      </c>
      <c r="B83" s="144" t="n">
        <f aca="false">(Vcl-(Isl*R_sl*Dc_VIN_max))/R_cs</f>
        <v>1.05263157894737</v>
      </c>
      <c r="C83" s="0" t="s">
        <v>13</v>
      </c>
      <c r="E83" s="0" t="s">
        <v>209</v>
      </c>
    </row>
    <row r="84" customFormat="false" ht="15" hidden="false" customHeight="false" outlineLevel="0" collapsed="false">
      <c r="A84" s="0" t="s">
        <v>210</v>
      </c>
      <c r="B84" s="139" t="n">
        <f aca="false">0.15</f>
        <v>0.15</v>
      </c>
      <c r="E84" s="0" t="s">
        <v>211</v>
      </c>
    </row>
    <row r="85" customFormat="false" ht="15" hidden="false" customHeight="false" outlineLevel="0" collapsed="false">
      <c r="A85" s="0" t="s">
        <v>212</v>
      </c>
      <c r="B85" s="148" t="n">
        <f aca="false">(1+B84)*B83</f>
        <v>1.21052631578947</v>
      </c>
      <c r="C85" s="0" t="s">
        <v>13</v>
      </c>
      <c r="E85" s="0" t="s">
        <v>213</v>
      </c>
    </row>
    <row r="86" customFormat="false" ht="15" hidden="false" customHeight="false" outlineLevel="0" collapsed="false">
      <c r="B86" s="152"/>
    </row>
    <row r="87" customFormat="false" ht="15" hidden="false" customHeight="false" outlineLevel="0" collapsed="false">
      <c r="A87" s="0" t="s">
        <v>214</v>
      </c>
      <c r="B87" s="152" t="n">
        <f aca="false">(VOUT-VIN_min)/Lm*R_cs</f>
        <v>1111500</v>
      </c>
      <c r="E87" s="0" t="s">
        <v>215</v>
      </c>
    </row>
    <row r="88" customFormat="false" ht="15" hidden="false" customHeight="false" outlineLevel="0" collapsed="false">
      <c r="A88" s="0" t="s">
        <v>216</v>
      </c>
      <c r="B88" s="152" t="n">
        <f aca="false">Sn/2</f>
        <v>555750</v>
      </c>
      <c r="E88" s="0" t="s">
        <v>217</v>
      </c>
    </row>
    <row r="89" customFormat="false" ht="15" hidden="false" customHeight="false" outlineLevel="0" collapsed="false">
      <c r="A89" s="0" t="s">
        <v>218</v>
      </c>
      <c r="B89" s="152" t="n">
        <f aca="false">0.5*Fsw</f>
        <v>1050000</v>
      </c>
      <c r="E89" s="0" t="s">
        <v>219</v>
      </c>
    </row>
    <row r="90" customFormat="false" ht="15" hidden="false" customHeight="false" outlineLevel="0" collapsed="false">
      <c r="B90" s="152"/>
    </row>
    <row r="91" customFormat="false" ht="15" hidden="false" customHeight="false" outlineLevel="0" collapsed="false">
      <c r="A91" s="0" t="s">
        <v>220</v>
      </c>
      <c r="B91" s="152" t="n">
        <f aca="false">VLOOKUP('Design Converter'!H27,Lists!A10:B13,2,FALSE())</f>
        <v>3</v>
      </c>
      <c r="C91" s="0" t="s">
        <v>13</v>
      </c>
      <c r="E91" s="0" t="s">
        <v>221</v>
      </c>
    </row>
    <row r="92" customFormat="false" ht="15" hidden="false" customHeight="false" outlineLevel="0" collapsed="false">
      <c r="A92" s="0" t="s">
        <v>222</v>
      </c>
      <c r="B92" s="152" t="n">
        <f aca="false">VLOOKUP('Design Converter'!H28,Lists!A10:B13,2,FALSE())</f>
        <v>6.5</v>
      </c>
      <c r="C92" s="0" t="s">
        <v>13</v>
      </c>
      <c r="E92" s="0" t="s">
        <v>223</v>
      </c>
    </row>
    <row r="93" customFormat="false" ht="15" hidden="false" customHeight="false" outlineLevel="0" collapsed="false">
      <c r="B93" s="152"/>
    </row>
    <row r="95" customFormat="false" ht="15" hidden="false" customHeight="false" outlineLevel="0" collapsed="false">
      <c r="A95" s="146" t="s">
        <v>224</v>
      </c>
    </row>
    <row r="96" customFormat="false" ht="15" hidden="false" customHeight="false" outlineLevel="0" collapsed="false">
      <c r="A96" s="0" t="s">
        <v>225</v>
      </c>
    </row>
    <row r="98" customFormat="false" ht="15" hidden="false" customHeight="false" outlineLevel="0" collapsed="false">
      <c r="A98" s="153" t="s">
        <v>38</v>
      </c>
    </row>
    <row r="100" customFormat="false" ht="15" hidden="false" customHeight="false" outlineLevel="0" collapsed="false">
      <c r="A100" s="0" t="s">
        <v>226</v>
      </c>
      <c r="B100" s="154" t="n">
        <f aca="false">'Design Converter'!H33/1000</f>
        <v>0.1</v>
      </c>
      <c r="C100" s="0" t="s">
        <v>8</v>
      </c>
      <c r="E100" s="0" t="s">
        <v>227</v>
      </c>
    </row>
    <row r="101" customFormat="false" ht="15" hidden="false" customHeight="false" outlineLevel="0" collapsed="false">
      <c r="A101" s="0" t="s">
        <v>228</v>
      </c>
      <c r="B101" s="139" t="n">
        <f aca="false">IOUT*Dc_VIN_min/(Fsw*Vout_rip_sel)</f>
        <v>6.26785714285714E-007</v>
      </c>
      <c r="C101" s="0" t="s">
        <v>229</v>
      </c>
      <c r="E101" s="0" t="s">
        <v>230</v>
      </c>
    </row>
    <row r="102" customFormat="false" ht="15" hidden="false" customHeight="false" outlineLevel="0" collapsed="false">
      <c r="A102" s="0" t="s">
        <v>231</v>
      </c>
      <c r="B102" s="148" t="n">
        <f aca="false">SQRT((1-Dc_VIN_min)*((IOUT^2)*(Dc_VIN_min/((1-Dc_VIN_min)^2))+((ILrip_VINmin^2)/3)))</f>
        <v>0.424492510255193</v>
      </c>
      <c r="C102" s="0" t="s">
        <v>13</v>
      </c>
      <c r="E102" s="0" t="s">
        <v>232</v>
      </c>
    </row>
    <row r="103" customFormat="false" ht="15" hidden="false" customHeight="false" outlineLevel="0" collapsed="false">
      <c r="A103" s="0" t="s">
        <v>233</v>
      </c>
      <c r="B103" s="136" t="n">
        <f aca="false">'Design Converter'!H36*(10^-6)</f>
        <v>1.41E-005</v>
      </c>
      <c r="C103" s="0" t="s">
        <v>229</v>
      </c>
      <c r="E103" s="0" t="s">
        <v>234</v>
      </c>
    </row>
    <row r="104" customFormat="false" ht="15" hidden="false" customHeight="false" outlineLevel="0" collapsed="false">
      <c r="A104" s="0" t="s">
        <v>235</v>
      </c>
      <c r="B104" s="136" t="n">
        <f aca="false">'Design Converter'!H37/1000</f>
        <v>0.00022</v>
      </c>
      <c r="C104" s="138" t="s">
        <v>111</v>
      </c>
      <c r="E104" s="0" t="s">
        <v>236</v>
      </c>
    </row>
    <row r="105" customFormat="false" ht="15" hidden="false" customHeight="false" outlineLevel="0" collapsed="false">
      <c r="A105" s="0" t="s">
        <v>237</v>
      </c>
      <c r="B105" s="0" t="n">
        <f aca="false">SQRT((IOUT^2)+(IL_avg_VIN_min^2)-(2*IOUT*IL_avg_VIN_min)-(2*Dc_VIN_min*(IOUT^2))-(Dc_VIN_min*(IL_avg_VIN_min^2))+(2*Dc_VIN_min*IOUT*IL_avg_VIN_min))</f>
        <v>0.348835160767597</v>
      </c>
      <c r="E105" s="155" t="s">
        <v>238</v>
      </c>
    </row>
    <row r="107" customFormat="false" ht="15" hidden="false" customHeight="false" outlineLevel="0" collapsed="false">
      <c r="A107" s="153" t="s">
        <v>239</v>
      </c>
    </row>
    <row r="108" customFormat="false" ht="15" hidden="false" customHeight="false" outlineLevel="0" collapsed="false">
      <c r="A108" s="0" t="s">
        <v>240</v>
      </c>
      <c r="B108" s="141" t="n">
        <f aca="false">Iss</f>
        <v>1E-005</v>
      </c>
      <c r="C108" s="0" t="s">
        <v>13</v>
      </c>
      <c r="E108" s="0" t="s">
        <v>241</v>
      </c>
    </row>
    <row r="109" customFormat="false" ht="15" hidden="false" customHeight="false" outlineLevel="0" collapsed="false">
      <c r="A109" s="0" t="s">
        <v>242</v>
      </c>
      <c r="B109" s="139" t="n">
        <f aca="false">Iss*VOUT*Cout/(Vref*IOUT)</f>
        <v>3.76E-008</v>
      </c>
      <c r="C109" s="0" t="s">
        <v>229</v>
      </c>
      <c r="E109" s="0" t="s">
        <v>243</v>
      </c>
    </row>
    <row r="110" customFormat="false" ht="15" hidden="false" customHeight="false" outlineLevel="0" collapsed="false">
      <c r="A110" s="0" t="s">
        <v>244</v>
      </c>
      <c r="B110" s="136" t="n">
        <f aca="false">'Design Converter'!H41*(10^-3)</f>
        <v>0.0015</v>
      </c>
      <c r="C110" s="0" t="s">
        <v>129</v>
      </c>
      <c r="E110" s="0" t="s">
        <v>245</v>
      </c>
    </row>
    <row r="111" customFormat="false" ht="15" hidden="false" customHeight="false" outlineLevel="0" collapsed="false">
      <c r="A111" s="0" t="s">
        <v>246</v>
      </c>
      <c r="B111" s="139" t="n">
        <f aca="false">(tss*Iss)/(Vref*(1-(VIN_min/VOUT)))</f>
        <v>1.70940170940171E-008</v>
      </c>
      <c r="C111" s="0" t="s">
        <v>229</v>
      </c>
      <c r="E111" s="0" t="s">
        <v>247</v>
      </c>
    </row>
    <row r="113" customFormat="false" ht="15" hidden="false" customHeight="false" outlineLevel="0" collapsed="false">
      <c r="A113" s="153" t="s">
        <v>248</v>
      </c>
    </row>
    <row r="114" customFormat="false" ht="15" hidden="false" customHeight="false" outlineLevel="0" collapsed="false">
      <c r="A114" s="0" t="s">
        <v>249</v>
      </c>
      <c r="B114" s="136" t="n">
        <f aca="false">'Design Converter'!H45</f>
        <v>2.8</v>
      </c>
      <c r="C114" s="0" t="s">
        <v>8</v>
      </c>
      <c r="E114" s="0" t="s">
        <v>250</v>
      </c>
    </row>
    <row r="115" customFormat="false" ht="15" hidden="false" customHeight="false" outlineLevel="0" collapsed="false">
      <c r="A115" s="0" t="s">
        <v>251</v>
      </c>
      <c r="B115" s="136" t="n">
        <f aca="false">'Design Converter'!H46</f>
        <v>2.4</v>
      </c>
      <c r="C115" s="0" t="s">
        <v>8</v>
      </c>
      <c r="E115" s="0" t="s">
        <v>252</v>
      </c>
    </row>
    <row r="116" customFormat="false" ht="15" hidden="false" customHeight="false" outlineLevel="0" collapsed="false">
      <c r="A116" s="0" t="s">
        <v>253</v>
      </c>
      <c r="B116" s="141" t="n">
        <f aca="false">UV_rise</f>
        <v>1.5</v>
      </c>
      <c r="C116" s="0" t="s">
        <v>8</v>
      </c>
      <c r="E116" s="0" t="s">
        <v>254</v>
      </c>
    </row>
    <row r="117" customFormat="false" ht="15" hidden="false" customHeight="false" outlineLevel="0" collapsed="false">
      <c r="A117" s="0" t="s">
        <v>255</v>
      </c>
      <c r="B117" s="141" t="n">
        <f aca="false">UV_fall</f>
        <v>1.45</v>
      </c>
      <c r="C117" s="0" t="s">
        <v>8</v>
      </c>
      <c r="E117" s="0" t="s">
        <v>256</v>
      </c>
    </row>
    <row r="118" customFormat="false" ht="15" hidden="false" customHeight="false" outlineLevel="0" collapsed="false">
      <c r="A118" s="0" t="s">
        <v>257</v>
      </c>
      <c r="B118" s="141" t="n">
        <f aca="false">UV_I_hyst</f>
        <v>5E-006</v>
      </c>
      <c r="C118" s="0" t="s">
        <v>13</v>
      </c>
      <c r="E118" s="0" t="s">
        <v>258</v>
      </c>
    </row>
    <row r="119" customFormat="false" ht="15" hidden="false" customHeight="false" outlineLevel="0" collapsed="false">
      <c r="A119" s="0" t="s">
        <v>259</v>
      </c>
      <c r="B119" s="137" t="n">
        <f aca="false">((Vuvlo_on*UV_fall/UV_rise)-Vuvlo_off)/(UV_I_hyst)</f>
        <v>61333.3333333333</v>
      </c>
      <c r="C119" s="138" t="s">
        <v>111</v>
      </c>
      <c r="E119" s="0" t="s">
        <v>260</v>
      </c>
    </row>
    <row r="120" customFormat="false" ht="15" hidden="false" customHeight="false" outlineLevel="0" collapsed="false">
      <c r="A120" s="0" t="s">
        <v>259</v>
      </c>
      <c r="B120" s="136" t="n">
        <f aca="false">'Design Converter'!H48*1000</f>
        <v>61900</v>
      </c>
      <c r="C120" s="138" t="s">
        <v>111</v>
      </c>
      <c r="E120" s="0" t="s">
        <v>261</v>
      </c>
    </row>
    <row r="121" customFormat="false" ht="15" hidden="false" customHeight="false" outlineLevel="0" collapsed="false">
      <c r="A121" s="0" t="s">
        <v>262</v>
      </c>
      <c r="B121" s="137" t="n">
        <f aca="false">UV_rise*Ruvlo_top/(Vuvlo_on-UV_rise)</f>
        <v>71423.0769230769</v>
      </c>
      <c r="C121" s="138" t="s">
        <v>111</v>
      </c>
      <c r="E121" s="0" t="s">
        <v>263</v>
      </c>
    </row>
    <row r="122" customFormat="false" ht="15" hidden="false" customHeight="false" outlineLevel="0" collapsed="false">
      <c r="A122" s="0" t="s">
        <v>264</v>
      </c>
      <c r="B122" s="144" t="n">
        <f aca="false">UV_rise*(Ruvlo_top+Ruvlo_bottom_calc)/Ruvlo_bottom_calc</f>
        <v>2.8</v>
      </c>
      <c r="E122" s="0" t="s">
        <v>265</v>
      </c>
    </row>
    <row r="123" customFormat="false" ht="15" hidden="false" customHeight="false" outlineLevel="0" collapsed="false">
      <c r="A123" s="0" t="s">
        <v>266</v>
      </c>
      <c r="B123" s="144" t="n">
        <f aca="false">Ruvlo_top*((UV_fall/Ruvlo_top)-(UV_I_hyst)+(UV_fall/Ruvlo_bottom_calc))</f>
        <v>2.39716666666667</v>
      </c>
      <c r="E123" s="0" t="s">
        <v>267</v>
      </c>
    </row>
    <row r="126" customFormat="false" ht="15" hidden="false" customHeight="false" outlineLevel="0" collapsed="false">
      <c r="A126" s="153" t="s">
        <v>268</v>
      </c>
    </row>
    <row r="127" customFormat="false" ht="15" hidden="false" customHeight="false" outlineLevel="0" collapsed="false">
      <c r="A127" s="156" t="s">
        <v>269</v>
      </c>
      <c r="B127" s="136" t="str">
        <f aca="false">'Design Converter'!H52</f>
        <v>5V</v>
      </c>
      <c r="C127" s="0" t="s">
        <v>8</v>
      </c>
      <c r="E127" s="0" t="s">
        <v>270</v>
      </c>
    </row>
    <row r="128" customFormat="false" ht="15" hidden="false" customHeight="false" outlineLevel="0" collapsed="false">
      <c r="A128" s="156"/>
      <c r="B128" s="142"/>
    </row>
    <row r="129" customFormat="false" ht="15" hidden="false" customHeight="false" outlineLevel="0" collapsed="false">
      <c r="A129" s="157" t="s">
        <v>271</v>
      </c>
    </row>
    <row r="130" customFormat="false" ht="15" hidden="false" customHeight="false" outlineLevel="0" collapsed="false">
      <c r="A130" s="0" t="s">
        <v>272</v>
      </c>
      <c r="B130" s="136" t="n">
        <f aca="false">'Design Converter'!H55*(10^3)</f>
        <v>49900</v>
      </c>
      <c r="C130" s="138" t="s">
        <v>111</v>
      </c>
      <c r="E130" s="0" t="s">
        <v>273</v>
      </c>
    </row>
    <row r="131" customFormat="false" ht="15" hidden="false" customHeight="false" outlineLevel="0" collapsed="false">
      <c r="A131" s="0" t="s">
        <v>274</v>
      </c>
      <c r="B131" s="137" t="n">
        <f aca="false">(RFBT*Vref)/(VOUT-Vref)</f>
        <v>1279.48717948718</v>
      </c>
      <c r="C131" s="138" t="s">
        <v>111</v>
      </c>
      <c r="E131" s="0" t="s">
        <v>275</v>
      </c>
    </row>
    <row r="132" customFormat="false" ht="15" hidden="false" customHeight="false" outlineLevel="0" collapsed="false">
      <c r="A132" s="0" t="s">
        <v>276</v>
      </c>
      <c r="B132" s="136" t="n">
        <f aca="false">'Design Converter'!H57*(10^3)</f>
        <v>4530</v>
      </c>
      <c r="C132" s="138" t="s">
        <v>111</v>
      </c>
      <c r="E132" s="0" t="s">
        <v>277</v>
      </c>
    </row>
    <row r="133" customFormat="false" ht="15" hidden="false" customHeight="false" outlineLevel="0" collapsed="false">
      <c r="A133" s="0" t="s">
        <v>278</v>
      </c>
      <c r="B133" s="139" t="n">
        <f aca="false">VOUT/(RFBB+RFBT)</f>
        <v>0.000734888848061731</v>
      </c>
      <c r="C133" s="138" t="s">
        <v>13</v>
      </c>
      <c r="E133" s="0" t="s">
        <v>279</v>
      </c>
    </row>
    <row r="134" customFormat="false" ht="15" hidden="false" customHeight="false" outlineLevel="0" collapsed="false">
      <c r="B134" s="142"/>
      <c r="C134" s="138"/>
    </row>
    <row r="135" customFormat="false" ht="15" hidden="false" customHeight="false" outlineLevel="0" collapsed="false">
      <c r="A135" s="157" t="s">
        <v>280</v>
      </c>
      <c r="E135" s="0" t="s">
        <v>281</v>
      </c>
    </row>
    <row r="137" customFormat="false" ht="15" hidden="false" customHeight="false" outlineLevel="0" collapsed="false">
      <c r="A137" s="0" t="s">
        <v>282</v>
      </c>
      <c r="B137" s="0" t="n">
        <f aca="false">(Gcomp*(VIN_min/VOUT)*(VOUT/IOUT))/(2*R_cs*Acs)</f>
        <v>171.929824561404</v>
      </c>
    </row>
    <row r="139" customFormat="false" ht="15" hidden="false" customHeight="false" outlineLevel="0" collapsed="false">
      <c r="A139" s="0" t="s">
        <v>283</v>
      </c>
      <c r="B139" s="141" t="n">
        <f aca="false">2/(Cout*(VOUT/IOUT))</f>
        <v>531.914893617021</v>
      </c>
      <c r="C139" s="0" t="s">
        <v>284</v>
      </c>
      <c r="E139" s="0" t="s">
        <v>285</v>
      </c>
    </row>
    <row r="140" customFormat="false" ht="15" hidden="false" customHeight="false" outlineLevel="0" collapsed="false">
      <c r="A140" s="0" t="s">
        <v>286</v>
      </c>
      <c r="B140" s="139" t="n">
        <f aca="false">B139/(2*PI())</f>
        <v>84.6568846233486</v>
      </c>
      <c r="C140" s="0" t="s">
        <v>108</v>
      </c>
      <c r="E140" s="0" t="s">
        <v>287</v>
      </c>
    </row>
    <row r="141" customFormat="false" ht="15" hidden="false" customHeight="false" outlineLevel="0" collapsed="false">
      <c r="B141" s="142"/>
    </row>
    <row r="142" customFormat="false" ht="15" hidden="false" customHeight="false" outlineLevel="0" collapsed="false">
      <c r="A142" s="0" t="s">
        <v>288</v>
      </c>
      <c r="B142" s="141" t="n">
        <f aca="false">1/(Cout*Resr)</f>
        <v>322372662.798195</v>
      </c>
      <c r="C142" s="0" t="s">
        <v>289</v>
      </c>
      <c r="E142" s="0" t="s">
        <v>290</v>
      </c>
    </row>
    <row r="143" customFormat="false" ht="15" hidden="false" customHeight="false" outlineLevel="0" collapsed="false">
      <c r="A143" s="0" t="s">
        <v>291</v>
      </c>
      <c r="B143" s="139" t="n">
        <f aca="false">B142/(2*PI())</f>
        <v>51307202.8020294</v>
      </c>
      <c r="C143" s="0" t="s">
        <v>108</v>
      </c>
      <c r="E143" s="0" t="s">
        <v>292</v>
      </c>
    </row>
    <row r="144" customFormat="false" ht="15" hidden="false" customHeight="false" outlineLevel="0" collapsed="false">
      <c r="B144" s="142"/>
    </row>
    <row r="145" customFormat="false" ht="15" hidden="false" customHeight="false" outlineLevel="0" collapsed="false">
      <c r="A145" s="0" t="s">
        <v>293</v>
      </c>
      <c r="B145" s="141" t="n">
        <f aca="false">((VOUT/IOUT)*((VIN_min/VOUT)^2))/(Lm)</f>
        <v>1333888.88888889</v>
      </c>
      <c r="E145" s="0" t="s">
        <v>294</v>
      </c>
    </row>
    <row r="146" customFormat="false" ht="15" hidden="false" customHeight="false" outlineLevel="0" collapsed="false">
      <c r="A146" s="0" t="s">
        <v>295</v>
      </c>
      <c r="B146" s="137" t="n">
        <f aca="false">B145/(2*PI())</f>
        <v>212295.010202023</v>
      </c>
      <c r="C146" s="0" t="s">
        <v>108</v>
      </c>
      <c r="E146" s="0" t="s">
        <v>296</v>
      </c>
    </row>
    <row r="147" customFormat="false" ht="15" hidden="false" customHeight="false" outlineLevel="0" collapsed="false">
      <c r="B147" s="142" t="n">
        <f aca="false">Fsw/10</f>
        <v>210000</v>
      </c>
      <c r="C147" s="0" t="s">
        <v>108</v>
      </c>
      <c r="E147" s="0" t="s">
        <v>297</v>
      </c>
    </row>
    <row r="148" customFormat="false" ht="15" hidden="false" customHeight="false" outlineLevel="0" collapsed="false">
      <c r="B148" s="0" t="n">
        <f aca="false">IF((B146/5)&lt;(B147),0,1)</f>
        <v>0</v>
      </c>
      <c r="E148" s="0" t="s">
        <v>298</v>
      </c>
    </row>
    <row r="149" customFormat="false" ht="15" hidden="false" customHeight="false" outlineLevel="0" collapsed="false">
      <c r="A149" s="0" t="s">
        <v>299</v>
      </c>
      <c r="B149" s="0" t="n">
        <f aca="false">((VOUT/IOUT)*((VIN_nom/VOUT)^2))/(Lm)</f>
        <v>1388888.88888889</v>
      </c>
    </row>
    <row r="150" customFormat="false" ht="15" hidden="false" customHeight="false" outlineLevel="0" collapsed="false">
      <c r="A150" s="0" t="s">
        <v>300</v>
      </c>
      <c r="B150" s="0" t="n">
        <f aca="false">B145/(2*PI())</f>
        <v>212295.010202023</v>
      </c>
    </row>
    <row r="151" customFormat="false" ht="15" hidden="false" customHeight="false" outlineLevel="0" collapsed="false">
      <c r="O151" s="0" t="n">
        <f aca="false">CComp_calc*Rcomp_calc*VIN_nom^2-IOUT*Lm*VOUT</f>
        <v>0.00351288334682203</v>
      </c>
    </row>
    <row r="152" customFormat="false" ht="15" hidden="false" customHeight="false" outlineLevel="0" collapsed="false">
      <c r="A152" s="0" t="s">
        <v>301</v>
      </c>
      <c r="B152" s="139" t="n">
        <f aca="false">(Isl*(Rsl_int+R_sl)*Fsw)</f>
        <v>1050000</v>
      </c>
      <c r="C152" s="0" t="s">
        <v>204</v>
      </c>
      <c r="E152" s="0" t="s">
        <v>302</v>
      </c>
      <c r="O152" s="0" t="n">
        <f aca="false">CComp_calc*Rcomp_calc*VIN_nom^2</f>
        <v>0.00353088334682203</v>
      </c>
    </row>
    <row r="153" customFormat="false" ht="15" hidden="false" customHeight="false" outlineLevel="0" collapsed="false">
      <c r="A153" s="0" t="s">
        <v>303</v>
      </c>
      <c r="B153" s="139" t="n">
        <f aca="false">(R_cs*VIN_min*Acs)/Lm</f>
        <v>155166.666666667</v>
      </c>
      <c r="C153" s="0" t="s">
        <v>204</v>
      </c>
      <c r="E153" s="0" t="s">
        <v>304</v>
      </c>
    </row>
    <row r="154" customFormat="false" ht="15" hidden="false" customHeight="false" outlineLevel="0" collapsed="false">
      <c r="B154" s="139"/>
    </row>
    <row r="155" customFormat="false" ht="15" hidden="false" customHeight="false" outlineLevel="0" collapsed="false">
      <c r="A155" s="0" t="s">
        <v>305</v>
      </c>
      <c r="B155" s="139" t="n">
        <f aca="false">2*PI()*Fsw</f>
        <v>13194689.1450771</v>
      </c>
      <c r="C155" s="0" t="s">
        <v>306</v>
      </c>
    </row>
    <row r="156" customFormat="false" ht="15" hidden="false" customHeight="false" outlineLevel="0" collapsed="false">
      <c r="A156" s="0" t="s">
        <v>307</v>
      </c>
      <c r="B156" s="139" t="n">
        <f aca="false">1/(PI()*(((VIN_min/VOUT)*(1+(B152/B153)))-0.5))</f>
        <v>0.705087477410903</v>
      </c>
    </row>
    <row r="161" customFormat="false" ht="15" hidden="false" customHeight="false" outlineLevel="0" collapsed="false">
      <c r="B161" s="142"/>
    </row>
    <row r="162" customFormat="false" ht="15" hidden="false" customHeight="false" outlineLevel="0" collapsed="false">
      <c r="A162" s="0" t="s">
        <v>308</v>
      </c>
      <c r="B162" s="144" t="n">
        <f aca="false">IF(B148=0,fz_rhp/5,Fsw/10)</f>
        <v>42459.0020404045</v>
      </c>
      <c r="C162" s="0" t="s">
        <v>108</v>
      </c>
      <c r="E162" s="0" t="s">
        <v>309</v>
      </c>
    </row>
    <row r="163" customFormat="false" ht="15" hidden="false" customHeight="false" outlineLevel="0" collapsed="false">
      <c r="A163" s="0" t="s">
        <v>310</v>
      </c>
      <c r="B163" s="136" t="n">
        <f aca="false">'Design Converter'!H61*1000</f>
        <v>15000</v>
      </c>
      <c r="C163" s="0" t="s">
        <v>108</v>
      </c>
      <c r="E163" s="0" t="s">
        <v>311</v>
      </c>
    </row>
    <row r="165" customFormat="false" ht="15" hidden="false" customHeight="false" outlineLevel="0" collapsed="false">
      <c r="A165" s="0" t="s">
        <v>312</v>
      </c>
      <c r="B165" s="158" t="n">
        <f aca="false">Gplant_fc_dB</f>
        <v>-0.240075985746268</v>
      </c>
      <c r="C165" s="0" t="s">
        <v>313</v>
      </c>
      <c r="E165" s="0" t="s">
        <v>314</v>
      </c>
    </row>
    <row r="166" customFormat="false" ht="15" hidden="false" customHeight="false" outlineLevel="0" collapsed="false">
      <c r="A166" s="0" t="s">
        <v>315</v>
      </c>
      <c r="B166" s="158" t="n">
        <f aca="false">10^(B165/20)</f>
        <v>0.972738714044111</v>
      </c>
      <c r="C166" s="0" t="s">
        <v>204</v>
      </c>
      <c r="E166" s="0" t="s">
        <v>316</v>
      </c>
    </row>
    <row r="167" customFormat="false" ht="15" hidden="false" customHeight="false" outlineLevel="0" collapsed="false">
      <c r="A167" s="0" t="s">
        <v>317</v>
      </c>
      <c r="B167" s="158" t="n">
        <f aca="false">1/B166</f>
        <v>1.02802529143983</v>
      </c>
      <c r="C167" s="0" t="s">
        <v>204</v>
      </c>
      <c r="E167" s="0" t="s">
        <v>318</v>
      </c>
    </row>
    <row r="169" customFormat="false" ht="15" hidden="false" customHeight="false" outlineLevel="0" collapsed="false">
      <c r="A169" s="0" t="s">
        <v>319</v>
      </c>
      <c r="B169" s="0" t="n">
        <f aca="false">fcross/10</f>
        <v>1500</v>
      </c>
      <c r="C169" s="0" t="s">
        <v>108</v>
      </c>
      <c r="E169" s="0" t="s">
        <v>320</v>
      </c>
    </row>
    <row r="170" customFormat="false" ht="15" hidden="false" customHeight="false" outlineLevel="0" collapsed="false">
      <c r="A170" s="0" t="s">
        <v>321</v>
      </c>
      <c r="B170" s="159" t="n">
        <f aca="false">SQRT(B140*fcross)</f>
        <v>1126.87766387937</v>
      </c>
      <c r="C170" s="0" t="s">
        <v>108</v>
      </c>
      <c r="E170" s="0" t="s">
        <v>322</v>
      </c>
    </row>
    <row r="171" customFormat="false" ht="15" hidden="false" customHeight="false" outlineLevel="0" collapsed="false">
      <c r="A171" s="0" t="s">
        <v>323</v>
      </c>
      <c r="B171" s="159" t="n">
        <f aca="false">B170</f>
        <v>1126.87766387937</v>
      </c>
      <c r="C171" s="0" t="s">
        <v>108</v>
      </c>
    </row>
    <row r="173" customFormat="false" ht="15" hidden="false" customHeight="false" outlineLevel="0" collapsed="false">
      <c r="A173" s="0" t="s">
        <v>324</v>
      </c>
      <c r="B173" s="160" t="n">
        <f aca="false">fz_rhp</f>
        <v>212295.010202023</v>
      </c>
      <c r="C173" s="0" t="s">
        <v>108</v>
      </c>
      <c r="E173" s="0" t="s">
        <v>325</v>
      </c>
    </row>
    <row r="174" customFormat="false" ht="15" hidden="false" customHeight="false" outlineLevel="0" collapsed="false">
      <c r="E174" s="0" t="s">
        <v>326</v>
      </c>
    </row>
    <row r="177" customFormat="false" ht="15" hidden="false" customHeight="false" outlineLevel="0" collapsed="false">
      <c r="A177" s="0" t="s">
        <v>327</v>
      </c>
      <c r="B177" s="161" t="n">
        <f aca="false">(Gea_mid_calc*(RFBT+RFBB)/(RFBB*gm_ea))</f>
        <v>6176.09454890395</v>
      </c>
      <c r="C177" s="138" t="s">
        <v>111</v>
      </c>
      <c r="E177" s="0" t="s">
        <v>328</v>
      </c>
    </row>
    <row r="178" customFormat="false" ht="15" hidden="false" customHeight="false" outlineLevel="0" collapsed="false">
      <c r="A178" s="0" t="s">
        <v>329</v>
      </c>
      <c r="B178" s="136" t="n">
        <f aca="false">'Design Converter'!H64*1000</f>
        <v>2610</v>
      </c>
      <c r="C178" s="138" t="s">
        <v>111</v>
      </c>
      <c r="E178" s="0" t="s">
        <v>330</v>
      </c>
    </row>
    <row r="179" customFormat="false" ht="15" hidden="false" customHeight="false" outlineLevel="0" collapsed="false">
      <c r="A179" s="0" t="s">
        <v>331</v>
      </c>
      <c r="B179" s="162" t="n">
        <f aca="false">1/(2*PI()*fz_ea_est*Rcomp_calc)</f>
        <v>2.28680653695539E-008</v>
      </c>
      <c r="C179" s="138" t="s">
        <v>229</v>
      </c>
    </row>
    <row r="180" customFormat="false" ht="15" hidden="false" customHeight="false" outlineLevel="0" collapsed="false">
      <c r="A180" s="0" t="s">
        <v>332</v>
      </c>
      <c r="B180" s="136" t="n">
        <f aca="false">'Design Converter'!H65*(10^-9)</f>
        <v>1E-008</v>
      </c>
      <c r="C180" s="0" t="s">
        <v>229</v>
      </c>
      <c r="E180" s="0" t="s">
        <v>333</v>
      </c>
    </row>
    <row r="181" customFormat="false" ht="15" hidden="false" customHeight="false" outlineLevel="0" collapsed="false">
      <c r="A181" s="0" t="s">
        <v>334</v>
      </c>
      <c r="B181" s="142" t="n">
        <f aca="false">(CComp_calc*IOUT*Lm*VOUT)/(CComp_calc*Rcomp_calc*VIN_max^2-IOUT*Lm*VOUT)</f>
        <v>1.12603387256097E-010</v>
      </c>
      <c r="E181" s="0" t="s">
        <v>335</v>
      </c>
    </row>
    <row r="182" customFormat="false" ht="15" hidden="false" customHeight="false" outlineLevel="0" collapsed="false">
      <c r="A182" s="0" t="s">
        <v>336</v>
      </c>
      <c r="B182" s="162" t="n">
        <f aca="false">(CComp_calc)/((CComp_calc*Rcomp_calc*2*PI()*fp_ea_est)-1)</f>
        <v>1.2203314852173E-010</v>
      </c>
      <c r="C182" s="0" t="s">
        <v>229</v>
      </c>
      <c r="E182" s="0" t="s">
        <v>337</v>
      </c>
    </row>
    <row r="183" customFormat="false" ht="15" hidden="false" customHeight="false" outlineLevel="0" collapsed="false">
      <c r="A183" s="0" t="s">
        <v>338</v>
      </c>
      <c r="B183" s="136" t="n">
        <f aca="false">'Design Converter'!H66*(10^-12)</f>
        <v>1E-010</v>
      </c>
      <c r="C183" s="0" t="s">
        <v>229</v>
      </c>
      <c r="E183" s="0" t="s">
        <v>339</v>
      </c>
    </row>
    <row r="186" customFormat="false" ht="15" hidden="false" customHeight="false" outlineLevel="0" collapsed="false">
      <c r="A186" s="153" t="s">
        <v>340</v>
      </c>
    </row>
    <row r="187" customFormat="false" ht="15" hidden="false" customHeight="false" outlineLevel="0" collapsed="false">
      <c r="A187" s="153" t="s">
        <v>73</v>
      </c>
    </row>
    <row r="188" customFormat="false" ht="15" hidden="false" customHeight="false" outlineLevel="0" collapsed="false">
      <c r="A188" s="163" t="s">
        <v>341</v>
      </c>
      <c r="E188" s="0" t="s">
        <v>342</v>
      </c>
    </row>
    <row r="189" customFormat="false" ht="15" hidden="false" customHeight="false" outlineLevel="0" collapsed="false">
      <c r="A189" s="0" t="s">
        <v>343</v>
      </c>
      <c r="B189" s="0" t="n">
        <f aca="false">'Design Converter'!H73/1000</f>
        <v>0.42</v>
      </c>
      <c r="C189" s="0" t="s">
        <v>8</v>
      </c>
      <c r="E189" s="0" t="s">
        <v>344</v>
      </c>
    </row>
    <row r="190" customFormat="false" ht="15" hidden="false" customHeight="false" outlineLevel="0" collapsed="false">
      <c r="A190" s="0" t="s">
        <v>345</v>
      </c>
      <c r="B190" s="0" t="n">
        <f aca="false">'Design Converter'!H74*(10^-9)</f>
        <v>5E-009</v>
      </c>
      <c r="C190" s="0" t="s">
        <v>346</v>
      </c>
      <c r="E190" s="0" t="s">
        <v>347</v>
      </c>
    </row>
    <row r="193" customFormat="false" ht="15" hidden="false" customHeight="false" outlineLevel="0" collapsed="false">
      <c r="A193" s="153" t="s">
        <v>348</v>
      </c>
    </row>
    <row r="194" customFormat="false" ht="15" hidden="false" customHeight="false" outlineLevel="0" collapsed="false">
      <c r="A194" s="0" t="s">
        <v>349</v>
      </c>
      <c r="B194" s="141" t="n">
        <v>0.0518</v>
      </c>
      <c r="C194" s="138" t="s">
        <v>111</v>
      </c>
      <c r="E194" s="0" t="s">
        <v>350</v>
      </c>
    </row>
    <row r="195" customFormat="false" ht="15" hidden="false" customHeight="false" outlineLevel="0" collapsed="false">
      <c r="A195" s="0" t="s">
        <v>351</v>
      </c>
      <c r="B195" s="141" t="n">
        <f aca="false">IF(Vcc_real&gt;=3.5, (51.67-1.33*Vcc_real)/1000, (93.67-13.3*Vcc_real)/1000)</f>
        <v>0.04502</v>
      </c>
      <c r="C195" s="138" t="s">
        <v>111</v>
      </c>
      <c r="E195" s="0" t="s">
        <v>352</v>
      </c>
    </row>
    <row r="196" customFormat="false" ht="15.75" hidden="false" customHeight="false" outlineLevel="0" collapsed="false">
      <c r="A196" s="0" t="s">
        <v>353</v>
      </c>
      <c r="B196" s="141" t="n">
        <f aca="false">B195/0.045*B194</f>
        <v>0.0518230222222222</v>
      </c>
      <c r="C196" s="138" t="s">
        <v>111</v>
      </c>
      <c r="E196" s="164" t="s">
        <v>354</v>
      </c>
    </row>
    <row r="197" customFormat="false" ht="15.75" hidden="false" customHeight="false" outlineLevel="0" collapsed="false">
      <c r="A197" s="0" t="s">
        <v>355</v>
      </c>
      <c r="B197" s="141" t="n">
        <v>7E-009</v>
      </c>
      <c r="C197" s="0" t="s">
        <v>229</v>
      </c>
      <c r="E197" s="164" t="s">
        <v>356</v>
      </c>
    </row>
    <row r="198" customFormat="false" ht="15.75" hidden="false" customHeight="false" outlineLevel="0" collapsed="false">
      <c r="A198" s="0" t="s">
        <v>357</v>
      </c>
      <c r="B198" s="141" t="n">
        <v>1.11E-008</v>
      </c>
      <c r="C198" s="0" t="s">
        <v>229</v>
      </c>
      <c r="E198" s="164" t="s">
        <v>358</v>
      </c>
    </row>
    <row r="199" customFormat="false" ht="15.75" hidden="false" customHeight="false" outlineLevel="0" collapsed="false">
      <c r="A199" s="0" t="s">
        <v>359</v>
      </c>
      <c r="B199" s="141" t="n">
        <v>1.23E-008</v>
      </c>
      <c r="C199" s="0" t="s">
        <v>229</v>
      </c>
      <c r="E199" s="164" t="s">
        <v>360</v>
      </c>
    </row>
    <row r="200" customFormat="false" ht="15.75" hidden="false" customHeight="false" outlineLevel="0" collapsed="false">
      <c r="A200" s="0" t="s">
        <v>361</v>
      </c>
      <c r="B200" s="141" t="n">
        <v>1.5</v>
      </c>
      <c r="C200" s="138" t="s">
        <v>111</v>
      </c>
      <c r="E200" s="164" t="s">
        <v>362</v>
      </c>
    </row>
    <row r="201" customFormat="false" ht="15" hidden="false" customHeight="false" outlineLevel="0" collapsed="false">
      <c r="A201" s="0" t="s">
        <v>363</v>
      </c>
      <c r="B201" s="141" t="n">
        <v>1.5</v>
      </c>
      <c r="C201" s="138"/>
      <c r="E201" s="164" t="s">
        <v>364</v>
      </c>
      <c r="H201" s="0" t="s">
        <v>365</v>
      </c>
    </row>
    <row r="202" customFormat="false" ht="15.75" hidden="false" customHeight="false" outlineLevel="0" collapsed="false">
      <c r="A202" s="0" t="s">
        <v>366</v>
      </c>
      <c r="B202" s="141" t="n">
        <v>60</v>
      </c>
      <c r="C202" s="138" t="s">
        <v>367</v>
      </c>
      <c r="E202" s="164" t="s">
        <v>368</v>
      </c>
    </row>
    <row r="203" customFormat="false" ht="15.75" hidden="false" customHeight="false" outlineLevel="0" collapsed="false">
      <c r="A203" s="0" t="s">
        <v>369</v>
      </c>
      <c r="B203" s="141" t="n">
        <v>1.7</v>
      </c>
      <c r="C203" s="138" t="s">
        <v>8</v>
      </c>
      <c r="E203" s="164" t="s">
        <v>370</v>
      </c>
    </row>
    <row r="204" customFormat="false" ht="15" hidden="false" customHeight="false" outlineLevel="0" collapsed="false">
      <c r="A204" s="0" t="s">
        <v>371</v>
      </c>
      <c r="B204" s="141" t="n">
        <f aca="false">IF(VIN_var&lt;5, VIN_var, 5)</f>
        <v>5</v>
      </c>
      <c r="C204" s="138" t="s">
        <v>8</v>
      </c>
      <c r="E204" s="164" t="s">
        <v>372</v>
      </c>
    </row>
    <row r="205" customFormat="false" ht="15" hidden="false" customHeight="false" outlineLevel="0" collapsed="false">
      <c r="B205" s="142"/>
      <c r="C205" s="138"/>
      <c r="E205" s="164"/>
    </row>
    <row r="206" customFormat="false" ht="15" hidden="false" customHeight="false" outlineLevel="0" collapsed="false">
      <c r="B206" s="142"/>
      <c r="C206" s="138"/>
      <c r="E206" s="164"/>
    </row>
    <row r="207" customFormat="false" ht="15" hidden="false" customHeight="false" outlineLevel="0" collapsed="false">
      <c r="A207" s="0" t="s">
        <v>373</v>
      </c>
      <c r="B207" s="151" t="n">
        <f aca="false">Vth+(((VOUT*IOUT)/VIN_min)/gfs)</f>
        <v>1.72040816326531</v>
      </c>
      <c r="C207" s="138" t="s">
        <v>8</v>
      </c>
      <c r="E207" s="164" t="s">
        <v>374</v>
      </c>
    </row>
    <row r="208" customFormat="false" ht="15" hidden="false" customHeight="false" outlineLevel="0" collapsed="false">
      <c r="A208" s="0" t="s">
        <v>375</v>
      </c>
      <c r="B208" s="139" t="n">
        <f aca="false">(Qgd+(Qgs/2))*((Rgate+B201)/(Vcc-B207))</f>
        <v>1.57794026135657E-008</v>
      </c>
      <c r="C208" s="138" t="s">
        <v>129</v>
      </c>
      <c r="E208" s="164" t="s">
        <v>376</v>
      </c>
    </row>
    <row r="209" customFormat="false" ht="15.75" hidden="false" customHeight="false" outlineLevel="0" collapsed="false">
      <c r="A209" s="0" t="s">
        <v>377</v>
      </c>
      <c r="B209" s="139" t="n">
        <f aca="false">(Qgd+(Qgs/2))*((B201+Rgate)/B207)</f>
        <v>3.00800711743772E-008</v>
      </c>
      <c r="C209" s="0" t="s">
        <v>129</v>
      </c>
      <c r="E209" s="165" t="s">
        <v>378</v>
      </c>
    </row>
    <row r="211" customFormat="false" ht="15" hidden="false" customHeight="false" outlineLevel="0" collapsed="false">
      <c r="A211" s="0" t="s">
        <v>379</v>
      </c>
      <c r="B211" s="166" t="n">
        <v>7E-009</v>
      </c>
      <c r="C211" s="0" t="s">
        <v>129</v>
      </c>
    </row>
    <row r="212" customFormat="false" ht="15" hidden="false" customHeight="false" outlineLevel="0" collapsed="false">
      <c r="A212" s="0" t="s">
        <v>380</v>
      </c>
      <c r="B212" s="166" t="n">
        <v>7E-009</v>
      </c>
      <c r="C212" s="0" t="s">
        <v>129</v>
      </c>
    </row>
    <row r="214" customFormat="false" ht="15" hidden="false" customHeight="false" outlineLevel="0" collapsed="false">
      <c r="A214" s="153" t="s">
        <v>381</v>
      </c>
    </row>
    <row r="215" customFormat="false" ht="15" hidden="false" customHeight="false" outlineLevel="0" collapsed="false">
      <c r="A215" s="0" t="s">
        <v>382</v>
      </c>
      <c r="B215" s="0" t="n">
        <v>60</v>
      </c>
      <c r="C215" s="0" t="s">
        <v>383</v>
      </c>
      <c r="E215" s="0" t="s">
        <v>384</v>
      </c>
    </row>
    <row r="216" customFormat="false" ht="15" hidden="false" customHeight="false" outlineLevel="0" collapsed="false">
      <c r="A216" s="0" t="s">
        <v>385</v>
      </c>
      <c r="B216" s="0" t="n">
        <v>35</v>
      </c>
      <c r="C216" s="0" t="s">
        <v>383</v>
      </c>
      <c r="E216" s="0" t="s">
        <v>386</v>
      </c>
    </row>
    <row r="217" customFormat="false" ht="15" hidden="false" customHeight="false" outlineLevel="0" collapsed="false">
      <c r="A217" s="0" t="s">
        <v>387</v>
      </c>
      <c r="B217" s="0" t="n">
        <f aca="false">'Design Converter'!H77</f>
        <v>25</v>
      </c>
      <c r="C217" s="0" t="s">
        <v>388</v>
      </c>
      <c r="E217" s="0" t="s">
        <v>389</v>
      </c>
    </row>
  </sheetData>
  <mergeCells count="2">
    <mergeCell ref="A1:J1"/>
    <mergeCell ref="E5:H5"/>
  </mergeCells>
  <printOptions headings="false" gridLines="false" gridLinesSet="true" horizontalCentered="false" verticalCentered="false"/>
  <pageMargins left="0.7" right="0.7" top="0.75" bottom="0.75" header="0.511811023622047" footer="0.511811023622047"/>
  <pageSetup paperSize="1" scale="100" fitToWidth="1" fitToHeight="1" pageOrder="downThenOver" orientation="portrait" blackAndWhite="false" draft="false" cellComments="none" horizontalDpi="300" verticalDpi="300" copies="1"/>
  <headerFooter differentFirst="false" differentOddEven="false">
    <oddHeader/>
    <oddFooter/>
  </headerFooter>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CC325"/>
  <sheetViews>
    <sheetView showFormulas="false" showGridLines="true" showRowColHeaders="true" showZeros="true" rightToLeft="false" tabSelected="false" showOutlineSymbols="true" defaultGridColor="true" view="normal" topLeftCell="A1" colorId="64" zoomScale="70" zoomScaleNormal="70" zoomScalePageLayoutView="100" workbookViewId="0">
      <pane xSplit="0" ySplit="6" topLeftCell="A287" activePane="bottomLeft" state="frozen"/>
      <selection pane="topLeft" activeCell="A1" activeCellId="0" sqref="A1"/>
      <selection pane="bottomLeft" activeCell="A326" activeCellId="0" sqref="A326"/>
    </sheetView>
  </sheetViews>
  <sheetFormatPr defaultColWidth="8.2734375" defaultRowHeight="15" zeroHeight="false" outlineLevelRow="0" outlineLevelCol="0"/>
  <cols>
    <col collapsed="false" customWidth="true" hidden="false" outlineLevel="0" max="10" min="10" style="0" width="10"/>
    <col collapsed="false" customWidth="true" hidden="false" outlineLevel="0" max="20" min="18" style="0" width="9.14"/>
    <col collapsed="false" customWidth="true" hidden="false" outlineLevel="0" max="21" min="21" style="0" width="8.86"/>
    <col collapsed="false" customWidth="true" hidden="false" outlineLevel="0" max="24" min="24" style="0" width="8.86"/>
    <col collapsed="false" customWidth="true" hidden="true" outlineLevel="0" max="27" min="26" style="0" width="11.53"/>
    <col collapsed="false" customWidth="true" hidden="true" outlineLevel="0" max="28" min="28" style="0" width="12"/>
    <col collapsed="false" customWidth="true" hidden="true" outlineLevel="0" max="31" min="29" style="0" width="11.53"/>
    <col collapsed="false" customWidth="true" hidden="false" outlineLevel="0" max="33" min="33" style="0" width="8.86"/>
    <col collapsed="false" customWidth="true" hidden="true" outlineLevel="0" max="37" min="37" style="0" width="9.14"/>
    <col collapsed="false" customWidth="true" hidden="true" outlineLevel="0" max="41" min="38" style="0" width="11.53"/>
    <col collapsed="false" customWidth="true" hidden="false" outlineLevel="0" max="42" min="42" style="0" width="11"/>
    <col collapsed="false" customWidth="true" hidden="false" outlineLevel="0" max="45" min="45" style="0" width="12.15"/>
    <col collapsed="false" customWidth="true" hidden="false" outlineLevel="0" max="46" min="46" style="0" width="14"/>
    <col collapsed="false" customWidth="true" hidden="false" outlineLevel="0" max="47" min="47" style="0" width="9.14"/>
    <col collapsed="false" customWidth="true" hidden="false" outlineLevel="0" max="48" min="48" style="0" width="8.86"/>
    <col collapsed="false" customWidth="true" hidden="false" outlineLevel="0" max="80" min="80" style="0" width="9.14"/>
    <col collapsed="false" customWidth="true" hidden="false" outlineLevel="0" max="81" min="81" style="0" width="13.57"/>
  </cols>
  <sheetData>
    <row r="1" customFormat="false" ht="27.75" hidden="false" customHeight="false" outlineLevel="0" collapsed="false">
      <c r="A1" s="121" t="s">
        <v>87</v>
      </c>
      <c r="B1" s="121"/>
      <c r="C1" s="121"/>
      <c r="D1" s="121"/>
      <c r="E1" s="121"/>
      <c r="F1" s="121"/>
      <c r="G1" s="121"/>
      <c r="H1" s="121"/>
      <c r="I1" s="121"/>
      <c r="J1" s="121"/>
      <c r="K1" s="121"/>
      <c r="L1" s="121"/>
      <c r="M1" s="121"/>
    </row>
    <row r="2" customFormat="false" ht="15" hidden="false" customHeight="false" outlineLevel="0" collapsed="false">
      <c r="S2" s="167" t="s">
        <v>390</v>
      </c>
      <c r="T2" s="167"/>
      <c r="U2" s="167"/>
      <c r="V2" s="167"/>
      <c r="W2" s="167"/>
      <c r="X2" s="167"/>
      <c r="Y2" s="167"/>
      <c r="Z2" s="167"/>
      <c r="AA2" s="167"/>
      <c r="AB2" s="167"/>
      <c r="AC2" s="167"/>
      <c r="AD2" s="167"/>
      <c r="AE2" s="167"/>
      <c r="AF2" s="167"/>
      <c r="AG2" s="167"/>
      <c r="AH2" s="167"/>
      <c r="AI2" s="167"/>
      <c r="AJ2" s="167"/>
      <c r="AK2" s="167"/>
      <c r="AL2" s="167"/>
      <c r="AM2" s="167"/>
      <c r="AN2" s="167"/>
      <c r="AO2" s="167"/>
      <c r="AP2" s="167"/>
      <c r="AQ2" s="167"/>
      <c r="AR2" s="167"/>
      <c r="AS2" s="167"/>
      <c r="AT2" s="167"/>
      <c r="AU2" s="167"/>
      <c r="AV2" s="167"/>
      <c r="AW2" s="167"/>
    </row>
    <row r="3" customFormat="false" ht="15" hidden="false" customHeight="false" outlineLevel="0" collapsed="false">
      <c r="S3" s="167"/>
      <c r="T3" s="167"/>
      <c r="U3" s="167"/>
      <c r="V3" s="167"/>
      <c r="W3" s="167"/>
      <c r="X3" s="167"/>
      <c r="Y3" s="167"/>
      <c r="Z3" s="167"/>
      <c r="AA3" s="167"/>
      <c r="AB3" s="167"/>
      <c r="AC3" s="167"/>
      <c r="AD3" s="167"/>
      <c r="AE3" s="167"/>
      <c r="AF3" s="167"/>
      <c r="AG3" s="167"/>
      <c r="AH3" s="167"/>
      <c r="AI3" s="167"/>
      <c r="AJ3" s="167"/>
      <c r="AK3" s="167"/>
      <c r="AL3" s="167"/>
      <c r="AM3" s="167"/>
      <c r="AN3" s="167"/>
      <c r="AO3" s="167"/>
      <c r="AP3" s="167"/>
      <c r="AQ3" s="167"/>
      <c r="AR3" s="167"/>
      <c r="AS3" s="167"/>
      <c r="AT3" s="167"/>
      <c r="AU3" s="167"/>
      <c r="AV3" s="167"/>
      <c r="AW3" s="167"/>
    </row>
    <row r="4" customFormat="false" ht="15.75" hidden="false" customHeight="false" outlineLevel="0" collapsed="false">
      <c r="S4" s="168"/>
      <c r="T4" s="168"/>
      <c r="U4" s="168"/>
      <c r="V4" s="168"/>
      <c r="W4" s="168"/>
      <c r="X4" s="168"/>
      <c r="Y4" s="168"/>
      <c r="Z4" s="168"/>
      <c r="AA4" s="168"/>
      <c r="AB4" s="168"/>
      <c r="AC4" s="168"/>
      <c r="AD4" s="168"/>
      <c r="AE4" s="168"/>
      <c r="AF4" s="168"/>
      <c r="AG4" s="168"/>
      <c r="AH4" s="168"/>
      <c r="AI4" s="168"/>
      <c r="AJ4" s="168"/>
      <c r="AK4" s="168"/>
      <c r="AL4" s="168"/>
      <c r="AM4" s="168"/>
      <c r="AN4" s="168"/>
      <c r="AO4" s="168"/>
      <c r="AP4" s="168"/>
      <c r="AQ4" s="168"/>
      <c r="AR4" s="168"/>
      <c r="AS4" s="168"/>
      <c r="AT4" s="168"/>
      <c r="AU4" s="168"/>
      <c r="AV4" s="168"/>
      <c r="AW4" s="168"/>
      <c r="AY4" s="168"/>
      <c r="AZ4" s="168"/>
      <c r="BA4" s="168"/>
      <c r="BB4" s="168"/>
      <c r="BC4" s="168"/>
      <c r="BD4" s="168"/>
      <c r="BE4" s="168"/>
      <c r="BF4" s="168"/>
      <c r="BG4" s="168"/>
      <c r="BH4" s="168"/>
      <c r="BI4" s="168"/>
      <c r="BJ4" s="168"/>
      <c r="BK4" s="168"/>
      <c r="BL4" s="168"/>
      <c r="BM4" s="168"/>
      <c r="BN4" s="168"/>
      <c r="BO4" s="168"/>
      <c r="BP4" s="168"/>
      <c r="BQ4" s="168"/>
      <c r="BR4" s="168"/>
      <c r="BS4" s="168"/>
      <c r="BT4" s="168"/>
      <c r="BU4" s="168"/>
      <c r="BV4" s="168"/>
      <c r="BW4" s="168"/>
      <c r="BX4" s="168"/>
      <c r="BY4" s="168"/>
      <c r="BZ4" s="168"/>
      <c r="CA4" s="168"/>
      <c r="CB4" s="169"/>
    </row>
    <row r="5" customFormat="false" ht="30" hidden="false" customHeight="true" outlineLevel="0" collapsed="false">
      <c r="S5" s="170" t="s">
        <v>391</v>
      </c>
      <c r="T5" s="170"/>
      <c r="U5" s="170"/>
      <c r="V5" s="170"/>
      <c r="W5" s="170" t="s">
        <v>392</v>
      </c>
      <c r="X5" s="170"/>
      <c r="Y5" s="170"/>
      <c r="Z5" s="170" t="s">
        <v>393</v>
      </c>
      <c r="AA5" s="170"/>
      <c r="AB5" s="170"/>
      <c r="AC5" s="170"/>
      <c r="AD5" s="170"/>
      <c r="AE5" s="170"/>
      <c r="AF5" s="170" t="s">
        <v>394</v>
      </c>
      <c r="AG5" s="170"/>
      <c r="AH5" s="170"/>
      <c r="AI5" s="170"/>
      <c r="AJ5" s="170"/>
      <c r="AK5" s="170" t="s">
        <v>395</v>
      </c>
      <c r="AL5" s="170"/>
      <c r="AM5" s="170"/>
      <c r="AN5" s="170"/>
      <c r="AO5" s="170"/>
      <c r="AP5" s="171" t="s">
        <v>396</v>
      </c>
      <c r="AQ5" s="171"/>
      <c r="AR5" s="171"/>
      <c r="AS5" s="172" t="s">
        <v>397</v>
      </c>
      <c r="AT5" s="173"/>
      <c r="AU5" s="173"/>
      <c r="AV5" s="174"/>
      <c r="AW5" s="175"/>
      <c r="AY5" s="170" t="s">
        <v>391</v>
      </c>
      <c r="AZ5" s="170"/>
      <c r="BA5" s="170"/>
      <c r="BB5" s="170"/>
      <c r="BC5" s="170" t="s">
        <v>392</v>
      </c>
      <c r="BD5" s="170"/>
      <c r="BE5" s="170"/>
      <c r="BF5" s="170" t="s">
        <v>393</v>
      </c>
      <c r="BG5" s="170"/>
      <c r="BH5" s="170"/>
      <c r="BI5" s="170"/>
      <c r="BJ5" s="170"/>
      <c r="BK5" s="170"/>
      <c r="BL5" s="170" t="s">
        <v>394</v>
      </c>
      <c r="BM5" s="170"/>
      <c r="BN5" s="170"/>
      <c r="BO5" s="170"/>
      <c r="BP5" s="170"/>
      <c r="BQ5" s="170" t="s">
        <v>395</v>
      </c>
      <c r="BR5" s="170"/>
      <c r="BS5" s="170"/>
      <c r="BT5" s="170"/>
      <c r="BU5" s="170"/>
      <c r="BV5" s="171" t="s">
        <v>396</v>
      </c>
      <c r="BW5" s="171"/>
      <c r="BX5" s="171"/>
      <c r="BY5" s="172" t="s">
        <v>398</v>
      </c>
      <c r="BZ5" s="174"/>
      <c r="CA5" s="175"/>
      <c r="CB5" s="176" t="s">
        <v>399</v>
      </c>
    </row>
    <row r="6" customFormat="false" ht="18" hidden="false" customHeight="false" outlineLevel="0" collapsed="false">
      <c r="S6" s="177" t="s">
        <v>113</v>
      </c>
      <c r="T6" s="178" t="s">
        <v>115</v>
      </c>
      <c r="U6" s="178" t="s">
        <v>400</v>
      </c>
      <c r="V6" s="179" t="s">
        <v>401</v>
      </c>
      <c r="W6" s="177" t="s">
        <v>402</v>
      </c>
      <c r="X6" s="178" t="s">
        <v>403</v>
      </c>
      <c r="Y6" s="179" t="s">
        <v>404</v>
      </c>
      <c r="Z6" s="180" t="s">
        <v>405</v>
      </c>
      <c r="AA6" s="181" t="s">
        <v>406</v>
      </c>
      <c r="AB6" s="181" t="s">
        <v>407</v>
      </c>
      <c r="AC6" s="182" t="s">
        <v>408</v>
      </c>
      <c r="AD6" s="182" t="s">
        <v>409</v>
      </c>
      <c r="AE6" s="183" t="s">
        <v>410</v>
      </c>
      <c r="AF6" s="180" t="s">
        <v>411</v>
      </c>
      <c r="AG6" s="181" t="s">
        <v>412</v>
      </c>
      <c r="AH6" s="182" t="s">
        <v>413</v>
      </c>
      <c r="AI6" s="182" t="s">
        <v>414</v>
      </c>
      <c r="AJ6" s="183" t="s">
        <v>415</v>
      </c>
      <c r="AK6" s="180" t="s">
        <v>416</v>
      </c>
      <c r="AL6" s="181" t="s">
        <v>417</v>
      </c>
      <c r="AM6" s="181" t="s">
        <v>418</v>
      </c>
      <c r="AN6" s="181" t="s">
        <v>419</v>
      </c>
      <c r="AO6" s="184" t="s">
        <v>420</v>
      </c>
      <c r="AP6" s="180" t="s">
        <v>421</v>
      </c>
      <c r="AQ6" s="181" t="s">
        <v>422</v>
      </c>
      <c r="AR6" s="184" t="s">
        <v>423</v>
      </c>
      <c r="AS6" s="180" t="s">
        <v>424</v>
      </c>
      <c r="AT6" s="185" t="s">
        <v>381</v>
      </c>
      <c r="AU6" s="185" t="s">
        <v>425</v>
      </c>
      <c r="AV6" s="181" t="s">
        <v>426</v>
      </c>
      <c r="AW6" s="184" t="s">
        <v>427</v>
      </c>
      <c r="AY6" s="177" t="s">
        <v>113</v>
      </c>
      <c r="AZ6" s="178" t="s">
        <v>115</v>
      </c>
      <c r="BA6" s="178" t="s">
        <v>400</v>
      </c>
      <c r="BB6" s="179" t="s">
        <v>401</v>
      </c>
      <c r="BC6" s="177" t="s">
        <v>402</v>
      </c>
      <c r="BD6" s="178" t="s">
        <v>403</v>
      </c>
      <c r="BE6" s="179" t="s">
        <v>404</v>
      </c>
      <c r="BF6" s="180" t="s">
        <v>405</v>
      </c>
      <c r="BG6" s="181" t="s">
        <v>406</v>
      </c>
      <c r="BH6" s="181" t="s">
        <v>407</v>
      </c>
      <c r="BI6" s="182" t="s">
        <v>408</v>
      </c>
      <c r="BJ6" s="182" t="s">
        <v>409</v>
      </c>
      <c r="BK6" s="183" t="s">
        <v>410</v>
      </c>
      <c r="BL6" s="180" t="s">
        <v>411</v>
      </c>
      <c r="BM6" s="181" t="s">
        <v>412</v>
      </c>
      <c r="BN6" s="182" t="s">
        <v>413</v>
      </c>
      <c r="BO6" s="182" t="s">
        <v>414</v>
      </c>
      <c r="BP6" s="183" t="s">
        <v>415</v>
      </c>
      <c r="BQ6" s="180" t="s">
        <v>416</v>
      </c>
      <c r="BR6" s="181" t="s">
        <v>417</v>
      </c>
      <c r="BS6" s="181" t="s">
        <v>418</v>
      </c>
      <c r="BT6" s="181" t="s">
        <v>419</v>
      </c>
      <c r="BU6" s="184" t="s">
        <v>420</v>
      </c>
      <c r="BV6" s="180" t="s">
        <v>421</v>
      </c>
      <c r="BW6" s="181" t="s">
        <v>422</v>
      </c>
      <c r="BX6" s="184" t="s">
        <v>423</v>
      </c>
      <c r="BY6" s="180" t="s">
        <v>424</v>
      </c>
      <c r="BZ6" s="181" t="s">
        <v>426</v>
      </c>
      <c r="CA6" s="184" t="s">
        <v>427</v>
      </c>
      <c r="CB6" s="186" t="s">
        <v>428</v>
      </c>
      <c r="CC6" s="185" t="s">
        <v>381</v>
      </c>
    </row>
    <row r="7" customFormat="false" ht="15" hidden="false" customHeight="false" outlineLevel="0" collapsed="false">
      <c r="Q7" s="0" t="n">
        <v>0</v>
      </c>
      <c r="S7" s="177" t="n">
        <f aca="false">VOUT</f>
        <v>40</v>
      </c>
      <c r="T7" s="178" t="n">
        <f aca="false">Q7*$O$12</f>
        <v>0</v>
      </c>
      <c r="U7" s="178" t="n">
        <f aca="false">VIN_var</f>
        <v>5</v>
      </c>
      <c r="V7" s="179" t="n">
        <f aca="false">(S7*T7)/(U7*EFF_est)</f>
        <v>0</v>
      </c>
      <c r="W7" s="177" t="n">
        <f aca="false">IF((T7*S7/U7)&lt;((U7*(1-(U7/S7)))/(2*Lm*Fsw)),1,2)</f>
        <v>1</v>
      </c>
      <c r="X7" s="178" t="n">
        <f aca="false">CHOOSE(W7,SQRT((2*T7*Lm*Fsw*(S7-U7))/((U7)^2)),1-(U7/S7))</f>
        <v>0</v>
      </c>
      <c r="Y7" s="179" t="n">
        <f aca="false">CHOOSE(W7,(Lm*AA7*Fsw)/(S7-U7),1-X7)</f>
        <v>0</v>
      </c>
      <c r="Z7" s="177" t="n">
        <f aca="false">(U7*X7)/(Lm*Fsw)</f>
        <v>0</v>
      </c>
      <c r="AA7" s="178" t="n">
        <f aca="false">CHOOSE(W7,Z7,V7+(0.5*Z7))</f>
        <v>0</v>
      </c>
      <c r="AB7" s="178" t="n">
        <f aca="false">CHOOSE(W7,AA7*SQRT((X7+Y7)/3),SQRT((V7^2)+((Z7^2)/12)))</f>
        <v>0</v>
      </c>
      <c r="AC7" s="178" t="n">
        <v>0</v>
      </c>
      <c r="AD7" s="178" t="n">
        <f aca="false">(AB7^2)*Rdcr</f>
        <v>0</v>
      </c>
      <c r="AE7" s="179" t="n">
        <f aca="false">AC7+AD7</f>
        <v>0</v>
      </c>
      <c r="AF7" s="177" t="n">
        <f aca="false">V7*X7</f>
        <v>0</v>
      </c>
      <c r="AG7" s="178" t="n">
        <f aca="false">CHOOSE(W7,AA7*SQRT(X7/3),SQRT(X7*((AA7^2)+((Z7^2)/3)-(AA7*Z7))))</f>
        <v>0</v>
      </c>
      <c r="AH7" s="178" t="n">
        <f aca="false">(AG7^2)*RDS_on</f>
        <v>0</v>
      </c>
      <c r="AI7" s="178" t="n">
        <f aca="false">((S7*V7)/2)*Fsw*(tr_sw+tf_sw)</f>
        <v>0</v>
      </c>
      <c r="AJ7" s="179" t="n">
        <f aca="false">AH7+AI7</f>
        <v>0</v>
      </c>
      <c r="AK7" s="177" t="n">
        <f aca="false">Y7*V7</f>
        <v>0</v>
      </c>
      <c r="AL7" s="178" t="n">
        <f aca="false">CHOOSE(W7,AA7*SQRT(Y7/3),SQRT(Y7*((AA7^2)+((Z7^2)/3)-(Z7*AA7))))</f>
        <v>0</v>
      </c>
      <c r="AM7" s="178" t="n">
        <f aca="false">T7*Vd_rect</f>
        <v>0</v>
      </c>
      <c r="AN7" s="178" t="n">
        <f aca="false">CHOOSE(W7,(S7+Vd_rect)*Qrr*Fsw,(S7+Vd_rect)*Qrr*Fsw)</f>
        <v>0.42441</v>
      </c>
      <c r="AO7" s="179" t="n">
        <f aca="false">AM7+AN7</f>
        <v>0.42441</v>
      </c>
      <c r="AP7" s="177" t="n">
        <f aca="false">(AG7^2)*0</f>
        <v>0</v>
      </c>
      <c r="AQ7" s="178" t="n">
        <f aca="false">Qg_tot*Vcc*Fsw</f>
        <v>0.0735</v>
      </c>
      <c r="AR7" s="179" t="n">
        <f aca="false">IQ*U7</f>
        <v>0.00385</v>
      </c>
      <c r="AS7" s="177" t="n">
        <f aca="false">AP7+AJ7+AQ7+AR7</f>
        <v>0.07735</v>
      </c>
      <c r="AT7" s="187" t="n">
        <f aca="false">Ta+Tk*AS7</f>
        <v>29.641</v>
      </c>
      <c r="AU7" s="188" t="n">
        <f aca="false">RDS_on/51.8*(47.12+AT7*0.244)</f>
        <v>0.054376560624</v>
      </c>
      <c r="AV7" s="178" t="n">
        <f aca="false">S7*T7</f>
        <v>0</v>
      </c>
      <c r="AW7" s="179" t="n">
        <f aca="false">(AV7/(AV7+AS7))*100</f>
        <v>0</v>
      </c>
      <c r="AY7" s="177" t="n">
        <f aca="false">VOUT</f>
        <v>40</v>
      </c>
      <c r="AZ7" s="178" t="n">
        <f aca="false">Q7*$O$12</f>
        <v>0</v>
      </c>
      <c r="BA7" s="178" t="n">
        <f aca="false">VIN_var</f>
        <v>5</v>
      </c>
      <c r="BB7" s="179" t="n">
        <f aca="false">(AY7*AZ7)/(BA7*EFF_est)</f>
        <v>0</v>
      </c>
      <c r="BC7" s="177" t="n">
        <f aca="false">IF((AZ7*AY7/BA7)&lt;((BA7*(1-(BA7/AY7)))/(2*Lm*Fsw)),1,2)</f>
        <v>1</v>
      </c>
      <c r="BD7" s="178" t="n">
        <f aca="false">CHOOSE(BC7,SQRT((2*AZ7*Lm*Fsw*(AY7-BA7))/((BA7)^2)),1-(BA7/AY7))</f>
        <v>0</v>
      </c>
      <c r="BE7" s="179" t="n">
        <f aca="false">CHOOSE(BC7,(Lm*BG7*Fsw)/(AY7-BA7),1-BD7)</f>
        <v>0</v>
      </c>
      <c r="BF7" s="177" t="n">
        <f aca="false">(BA7*BD7)/(Lm*Fsw)</f>
        <v>0</v>
      </c>
      <c r="BG7" s="178" t="n">
        <f aca="false">CHOOSE(BC7,BF7,BB7+(0.5*BF7))</f>
        <v>0</v>
      </c>
      <c r="BH7" s="178" t="n">
        <f aca="false">CHOOSE(BC7,BG7*SQRT((BD7+BE7)/3),SQRT((BB7^2)+((BF7^2)/12)))</f>
        <v>0</v>
      </c>
      <c r="BI7" s="178" t="n">
        <v>0</v>
      </c>
      <c r="BJ7" s="178" t="n">
        <f aca="false">(BH7^2)*Rdcr</f>
        <v>0</v>
      </c>
      <c r="BK7" s="179" t="n">
        <f aca="false">BI7+BJ7</f>
        <v>0</v>
      </c>
      <c r="BL7" s="177" t="n">
        <f aca="false">BB7*BD7</f>
        <v>0</v>
      </c>
      <c r="BM7" s="178" t="n">
        <f aca="false">CHOOSE(BC7,BG7*SQRT(BD7/3),SQRT(BD7*((BG7^2)+((BF7^2)/3)-(BG7*BF7))))</f>
        <v>0</v>
      </c>
      <c r="BN7" s="178" t="n">
        <f aca="false">(BM7^2)*AU7</f>
        <v>0</v>
      </c>
      <c r="BO7" s="178" t="n">
        <f aca="false">((AY7*BB7)/2)*Fsw*(tr_sw+tf_sw)</f>
        <v>0</v>
      </c>
      <c r="BP7" s="179" t="n">
        <f aca="false">BN7+BO7</f>
        <v>0</v>
      </c>
      <c r="BQ7" s="177" t="n">
        <f aca="false">BE7*BB7</f>
        <v>0</v>
      </c>
      <c r="BR7" s="178" t="n">
        <f aca="false">CHOOSE(BC7,BG7*SQRT(BE7/3),SQRT(BE7*((BG7^2)+((BF7^2)/3)-(BF7*BG7))))</f>
        <v>0</v>
      </c>
      <c r="BS7" s="178" t="n">
        <f aca="false">AZ7*Vd_rect</f>
        <v>0</v>
      </c>
      <c r="BT7" s="178" t="n">
        <f aca="false">CHOOSE(BC7,(AY7+Vd_rect)*Qrr*Fsw,(AY7+Vd_rect)*Qrr*Fsw)</f>
        <v>0.42441</v>
      </c>
      <c r="BU7" s="179" t="n">
        <f aca="false">BS7+BT7</f>
        <v>0.42441</v>
      </c>
      <c r="BV7" s="177" t="n">
        <f aca="false">(BM7^2)*0</f>
        <v>0</v>
      </c>
      <c r="BW7" s="178" t="n">
        <f aca="false">Qg_tot*Vcc*Fsw</f>
        <v>0.0735</v>
      </c>
      <c r="BX7" s="179" t="n">
        <f aca="false">IQ*BA7</f>
        <v>0.00385</v>
      </c>
      <c r="BY7" s="177" t="n">
        <f aca="false">BV7+BU7+BP7+BK7+BW7+BX7</f>
        <v>0.50176</v>
      </c>
      <c r="BZ7" s="178" t="n">
        <f aca="false">AY7*AZ7</f>
        <v>0</v>
      </c>
      <c r="CA7" s="179" t="n">
        <f aca="false">(BZ7/(BZ7+BY7))*100</f>
        <v>0</v>
      </c>
      <c r="CB7" s="169" t="n">
        <f aca="false">BP7+BW7+BX7+BV7</f>
        <v>0.07735</v>
      </c>
      <c r="CC7" s="0" t="n">
        <f aca="false">Ta+Tk_f*CB7</f>
        <v>27.70725</v>
      </c>
    </row>
    <row r="8" customFormat="false" ht="15" hidden="false" customHeight="false" outlineLevel="0" collapsed="false">
      <c r="M8" s="0" t="n">
        <f aca="false">Fsw</f>
        <v>2100000</v>
      </c>
      <c r="Q8" s="0" t="n">
        <v>1</v>
      </c>
      <c r="S8" s="177" t="n">
        <f aca="false">VOUT</f>
        <v>40</v>
      </c>
      <c r="T8" s="178" t="n">
        <f aca="false">Q8*$O$12</f>
        <v>0.001</v>
      </c>
      <c r="U8" s="178" t="n">
        <f aca="false">VIN_var</f>
        <v>5</v>
      </c>
      <c r="V8" s="179" t="n">
        <f aca="false">(S8*T8)/(U8*EFF_est)</f>
        <v>0.00888888888888889</v>
      </c>
      <c r="W8" s="177" t="n">
        <f aca="false">IF((T8*S8/U8)&lt;((U8*(1-(U8/S8)))/(2*Lm*Fsw)),1,2)</f>
        <v>1</v>
      </c>
      <c r="X8" s="178" t="n">
        <f aca="false">CHOOSE(W8,SQRT((2*T8*Lm*Fsw*(S8-U8))/((U8)^2)),1-(U8/S8))</f>
        <v>0.132815661727072</v>
      </c>
      <c r="Y8" s="179" t="n">
        <f aca="false">CHOOSE(W8,(Lm*AA8*Fsw)/(S8-U8),1-X8)</f>
        <v>0.0189736659610103</v>
      </c>
      <c r="Z8" s="177" t="n">
        <f aca="false">(U8*X8)/(Lm*Fsw)</f>
        <v>0.105409255338946</v>
      </c>
      <c r="AA8" s="178" t="n">
        <f aca="false">CHOOSE(W8,Z8,V8+(0.5*Z8))</f>
        <v>0.105409255338946</v>
      </c>
      <c r="AB8" s="178" t="n">
        <f aca="false">CHOOSE(W8,AA8*SQRT((X8+Y8)/3),SQRT((V8^2)+((Z8^2)/12)))</f>
        <v>0.0237103921338523</v>
      </c>
      <c r="AC8" s="178" t="n">
        <v>0</v>
      </c>
      <c r="AD8" s="178" t="n">
        <f aca="false">(AB8^2)*Rdcr</f>
        <v>5.39695387335403E-006</v>
      </c>
      <c r="AE8" s="179" t="n">
        <f aca="false">AC8+AD8</f>
        <v>5.39695387335403E-006</v>
      </c>
      <c r="AF8" s="177" t="n">
        <f aca="false">V8*X8</f>
        <v>0.0011805836597962</v>
      </c>
      <c r="AG8" s="178" t="n">
        <f aca="false">CHOOSE(W8,AA8*SQRT(X8/3),SQRT(X8*((AA8^2)+((Z8^2)/3)-(AA8*Z8))))</f>
        <v>0.0221790409677338</v>
      </c>
      <c r="AH8" s="178" t="n">
        <f aca="false">(AG8^2)*RDS_on</f>
        <v>2.54922555153378E-005</v>
      </c>
      <c r="AI8" s="178" t="n">
        <f aca="false">((S8*V8)/2)*Fsw*(tr_sw_fix+tf_sw_fix)</f>
        <v>0.00522666666666667</v>
      </c>
      <c r="AJ8" s="179" t="n">
        <f aca="false">AH8+AI8</f>
        <v>0.005252158922182</v>
      </c>
      <c r="AK8" s="177" t="n">
        <f aca="false">Y8*V8</f>
        <v>0.000168654808542314</v>
      </c>
      <c r="AL8" s="178" t="n">
        <f aca="false">CHOOSE(W8,AA8*SQRT(Y8/3),SQRT(Y8*((AA8^2)+((Z8^2)/3)-(Z8*AA8))))</f>
        <v>0.00838288953121957</v>
      </c>
      <c r="AM8" s="178" t="n">
        <f aca="false">T8*Vd_rect</f>
        <v>0.00042</v>
      </c>
      <c r="AN8" s="178" t="n">
        <f aca="false">CHOOSE(W8,(S8+Vd_rect)*Qrr*Fsw,(S8+Vd_rect)*Qrr*Fsw)</f>
        <v>0.42441</v>
      </c>
      <c r="AO8" s="179" t="n">
        <f aca="false">AM8+AN8</f>
        <v>0.42483</v>
      </c>
      <c r="AP8" s="177" t="n">
        <f aca="false">(AG8^2)*0</f>
        <v>0</v>
      </c>
      <c r="AQ8" s="178" t="n">
        <f aca="false">Qg_tot*Vcc*Fsw</f>
        <v>0.0735</v>
      </c>
      <c r="AR8" s="179" t="n">
        <f aca="false">IQ*U8</f>
        <v>0.00385</v>
      </c>
      <c r="AS8" s="177" t="n">
        <f aca="false">AP8+AJ8+AQ8+AR8</f>
        <v>0.082602158922182</v>
      </c>
      <c r="AT8" s="187" t="n">
        <f aca="false">Ta+Tk*AS8</f>
        <v>29.9561295353309</v>
      </c>
      <c r="AU8" s="188" t="n">
        <f aca="false">RDS_on/51.8*(47.12+AT8*0.244)</f>
        <v>0.0544534864046682</v>
      </c>
      <c r="AV8" s="178" t="n">
        <f aca="false">S8*T8</f>
        <v>0.04</v>
      </c>
      <c r="AW8" s="179" t="n">
        <f aca="false">(AV8/(AV8+AS8))*100</f>
        <v>32.6258528819128</v>
      </c>
      <c r="AY8" s="177" t="n">
        <f aca="false">VOUT</f>
        <v>40</v>
      </c>
      <c r="AZ8" s="178" t="n">
        <f aca="false">Q8*$O$12</f>
        <v>0.001</v>
      </c>
      <c r="BA8" s="178" t="n">
        <f aca="false">VIN_var</f>
        <v>5</v>
      </c>
      <c r="BB8" s="179" t="n">
        <f aca="false">(AY8*AZ8)/(BA8*EFF_est)</f>
        <v>0.00888888888888889</v>
      </c>
      <c r="BC8" s="177" t="n">
        <f aca="false">IF((AZ8*AY8/BA8)&lt;((BA8*(1-(BA8/AY8)))/(2*Lm*Fsw)),1,2)</f>
        <v>1</v>
      </c>
      <c r="BD8" s="178" t="n">
        <f aca="false">CHOOSE(BC8,SQRT((2*AZ8*Lm*Fsw*(AY8-BA8))/((BA8)^2)),1-(BA8/AY8))</f>
        <v>0.132815661727072</v>
      </c>
      <c r="BE8" s="179" t="n">
        <f aca="false">CHOOSE(BC8,(Lm*BG8*Fsw)/(AY8-BA8),1-BD8)</f>
        <v>0.0189736659610103</v>
      </c>
      <c r="BF8" s="177" t="n">
        <f aca="false">(BA8*BD8)/(Lm*Fsw)</f>
        <v>0.105409255338946</v>
      </c>
      <c r="BG8" s="178" t="n">
        <f aca="false">CHOOSE(BC8,BF8,BB8+(0.5*BF8))</f>
        <v>0.105409255338946</v>
      </c>
      <c r="BH8" s="178" t="n">
        <f aca="false">CHOOSE(BC8,BG8*SQRT((BD8+BE8)/3),SQRT((BB8^2)+((BF8^2)/12)))</f>
        <v>0.0237103921338523</v>
      </c>
      <c r="BI8" s="178" t="n">
        <v>0</v>
      </c>
      <c r="BJ8" s="178" t="n">
        <f aca="false">(BH8^2)*Rdcr</f>
        <v>5.39695387335403E-006</v>
      </c>
      <c r="BK8" s="179" t="n">
        <f aca="false">BI8+BJ8</f>
        <v>5.39695387335403E-006</v>
      </c>
      <c r="BL8" s="177" t="n">
        <f aca="false">BB8*BD8</f>
        <v>0.0011805836597962</v>
      </c>
      <c r="BM8" s="178" t="n">
        <f aca="false">CHOOSE(BC8,BG8*SQRT(BD8/3),SQRT(BD8*((BG8^2)+((BF8^2)/3)-(BG8*BF8))))</f>
        <v>0.0221790409677338</v>
      </c>
      <c r="BN8" s="178" t="n">
        <f aca="false">(BM8^2)*AU8</f>
        <v>2.67862067784523E-005</v>
      </c>
      <c r="BO8" s="178" t="n">
        <f aca="false">((AY8*BB8)/2)*Fsw*(tr_sw_fix+tf_sw_fix)</f>
        <v>0.00522666666666667</v>
      </c>
      <c r="BP8" s="179" t="n">
        <f aca="false">BN8+BO8</f>
        <v>0.00525345287344512</v>
      </c>
      <c r="BQ8" s="177" t="n">
        <f aca="false">BE8*BB8</f>
        <v>0.000168654808542314</v>
      </c>
      <c r="BR8" s="178" t="n">
        <f aca="false">CHOOSE(BC8,BG8*SQRT(BE8/3),SQRT(BE8*((BG8^2)+((BF8^2)/3)-(BF8*BG8))))</f>
        <v>0.00838288953121957</v>
      </c>
      <c r="BS8" s="178" t="n">
        <f aca="false">AZ8*Vd_rect</f>
        <v>0.00042</v>
      </c>
      <c r="BT8" s="178" t="n">
        <f aca="false">CHOOSE(BC8,(AY8+Vd_rect)*Qrr*Fsw,(AY8+Vd_rect)*Qrr*Fsw)</f>
        <v>0.42441</v>
      </c>
      <c r="BU8" s="179" t="n">
        <f aca="false">BS8+BT8</f>
        <v>0.42483</v>
      </c>
      <c r="BV8" s="177" t="n">
        <f aca="false">(BM8^2)*0</f>
        <v>0</v>
      </c>
      <c r="BW8" s="178" t="n">
        <f aca="false">Qg_tot*Vcc*Fsw</f>
        <v>0.0735</v>
      </c>
      <c r="BX8" s="179" t="n">
        <f aca="false">IQ*BA8</f>
        <v>0.00385</v>
      </c>
      <c r="BY8" s="177" t="n">
        <f aca="false">BV8+BU8+BP8+BK8+BW8+BX8</f>
        <v>0.507438849827319</v>
      </c>
      <c r="BZ8" s="178" t="n">
        <f aca="false">AY8*AZ8</f>
        <v>0.04</v>
      </c>
      <c r="CA8" s="179" t="n">
        <f aca="false">(BZ8/(BZ8+BY8))*100</f>
        <v>7.30675216284292</v>
      </c>
      <c r="CB8" s="169" t="n">
        <f aca="false">BP8+BW8+BX8+BV8</f>
        <v>0.0826034528734451</v>
      </c>
      <c r="CC8" s="0" t="n">
        <f aca="false">Ta+Tk_f*CB8</f>
        <v>27.8911208505706</v>
      </c>
    </row>
    <row r="9" customFormat="false" ht="15" hidden="false" customHeight="false" outlineLevel="0" collapsed="false">
      <c r="N9" s="178" t="s">
        <v>429</v>
      </c>
      <c r="O9" s="178" t="n">
        <f aca="false">VIN_var</f>
        <v>5</v>
      </c>
      <c r="P9" s="0" t="s">
        <v>8</v>
      </c>
      <c r="Q9" s="0" t="n">
        <v>2</v>
      </c>
      <c r="S9" s="177" t="n">
        <f aca="false">VOUT</f>
        <v>40</v>
      </c>
      <c r="T9" s="178" t="n">
        <f aca="false">Q9*$O$12</f>
        <v>0.002</v>
      </c>
      <c r="U9" s="178" t="n">
        <f aca="false">VIN_var</f>
        <v>5</v>
      </c>
      <c r="V9" s="179" t="n">
        <f aca="false">(S9*T9)/(U9*EFF_est)</f>
        <v>0.0177777777777778</v>
      </c>
      <c r="W9" s="177" t="n">
        <f aca="false">IF((T9*S9/U9)&lt;((U9*(1-(U9/S9)))/(2*Lm*Fsw)),1,2)</f>
        <v>1</v>
      </c>
      <c r="X9" s="178" t="n">
        <f aca="false">CHOOSE(W9,SQRT((2*T9*Lm*Fsw*(S9-U9))/((U9)^2)),1-(U9/S9))</f>
        <v>0.187829710109982</v>
      </c>
      <c r="Y9" s="179" t="n">
        <f aca="false">CHOOSE(W9,(Lm*AA9*Fsw)/(S9-U9),1-X9)</f>
        <v>0.0268328157299975</v>
      </c>
      <c r="Z9" s="177" t="n">
        <f aca="false">(U9*X9)/(Lm*Fsw)</f>
        <v>0.149071198499986</v>
      </c>
      <c r="AA9" s="178" t="n">
        <f aca="false">CHOOSE(W9,Z9,V9+(0.5*Z9))</f>
        <v>0.149071198499986</v>
      </c>
      <c r="AB9" s="178" t="n">
        <f aca="false">CHOOSE(W9,AA9*SQRT((X9+Y9)/3),SQRT((V9^2)+((Z9^2)/12)))</f>
        <v>0.0398759674992326</v>
      </c>
      <c r="AC9" s="178" t="n">
        <v>0</v>
      </c>
      <c r="AD9" s="178" t="n">
        <f aca="false">(AB9^2)*Rdcr</f>
        <v>1.52648907263986E-005</v>
      </c>
      <c r="AE9" s="179" t="n">
        <f aca="false">AC9+AD9</f>
        <v>1.52648907263986E-005</v>
      </c>
      <c r="AF9" s="177" t="n">
        <f aca="false">V9*X9</f>
        <v>0.00333919484639969</v>
      </c>
      <c r="AG9" s="178" t="n">
        <f aca="false">CHOOSE(W9,AA9*SQRT(X9/3),SQRT(X9*((AA9^2)+((Z9^2)/3)-(AA9*Z9))))</f>
        <v>0.0373005520870653</v>
      </c>
      <c r="AH9" s="178" t="n">
        <f aca="false">(AG9^2)*RDS_on</f>
        <v>7.21029869705421E-005</v>
      </c>
      <c r="AI9" s="178" t="n">
        <f aca="false">((S9*V9)/2)*Fsw*(tr_sw_fix+tf_sw_fix)</f>
        <v>0.0104533333333333</v>
      </c>
      <c r="AJ9" s="179" t="n">
        <f aca="false">AH9+AI9</f>
        <v>0.0105254363203039</v>
      </c>
      <c r="AK9" s="177" t="n">
        <f aca="false">Y9*V9</f>
        <v>0.000477027835199955</v>
      </c>
      <c r="AL9" s="178" t="n">
        <f aca="false">CHOOSE(W9,AA9*SQRT(Y9/3),SQRT(Y9*((AA9^2)+((Z9^2)/3)-(Z9*AA9))))</f>
        <v>0.0140982835125409</v>
      </c>
      <c r="AM9" s="178" t="n">
        <f aca="false">T9*Vd_rect</f>
        <v>0.00084</v>
      </c>
      <c r="AN9" s="178" t="n">
        <f aca="false">CHOOSE(W9,(S9+Vd_rect)*Qrr*Fsw,(S9+Vd_rect)*Qrr*Fsw)</f>
        <v>0.42441</v>
      </c>
      <c r="AO9" s="179" t="n">
        <f aca="false">AM9+AN9</f>
        <v>0.42525</v>
      </c>
      <c r="AP9" s="177" t="n">
        <f aca="false">(AG9^2)*0</f>
        <v>0</v>
      </c>
      <c r="AQ9" s="178" t="n">
        <f aca="false">Qg_tot*Vcc*Fsw</f>
        <v>0.0735</v>
      </c>
      <c r="AR9" s="179" t="n">
        <f aca="false">IQ*U9</f>
        <v>0.00385</v>
      </c>
      <c r="AS9" s="177" t="n">
        <f aca="false">AP9+AJ9+AQ9+AR9</f>
        <v>0.0878754363203039</v>
      </c>
      <c r="AT9" s="187" t="n">
        <f aca="false">Ta+Tk*AS9</f>
        <v>30.2725261792182</v>
      </c>
      <c r="AU9" s="188" t="n">
        <f aca="false">RDS_on/51.8*(47.12+AT9*0.244)</f>
        <v>0.0545307214972349</v>
      </c>
      <c r="AV9" s="178" t="n">
        <f aca="false">S9*T9</f>
        <v>0.08</v>
      </c>
      <c r="AW9" s="179" t="n">
        <f aca="false">(AV9/(AV9+AS9))*100</f>
        <v>47.6543809824334</v>
      </c>
      <c r="AY9" s="177" t="n">
        <f aca="false">VOUT</f>
        <v>40</v>
      </c>
      <c r="AZ9" s="178" t="n">
        <f aca="false">Q9*$O$12</f>
        <v>0.002</v>
      </c>
      <c r="BA9" s="178" t="n">
        <f aca="false">VIN_var</f>
        <v>5</v>
      </c>
      <c r="BB9" s="179" t="n">
        <f aca="false">(AY9*AZ9)/(BA9*EFF_est)</f>
        <v>0.0177777777777778</v>
      </c>
      <c r="BC9" s="177" t="n">
        <f aca="false">IF((AZ9*AY9/BA9)&lt;((BA9*(1-(BA9/AY9)))/(2*Lm*Fsw)),1,2)</f>
        <v>1</v>
      </c>
      <c r="BD9" s="178" t="n">
        <f aca="false">CHOOSE(BC9,SQRT((2*AZ9*Lm*Fsw*(AY9-BA9))/((BA9)^2)),1-(BA9/AY9))</f>
        <v>0.187829710109982</v>
      </c>
      <c r="BE9" s="179" t="n">
        <f aca="false">CHOOSE(BC9,(Lm*BG9*Fsw)/(AY9-BA9),1-BD9)</f>
        <v>0.0268328157299975</v>
      </c>
      <c r="BF9" s="177" t="n">
        <f aca="false">(BA9*BD9)/(Lm*Fsw)</f>
        <v>0.149071198499986</v>
      </c>
      <c r="BG9" s="178" t="n">
        <f aca="false">CHOOSE(BC9,BF9,BB9+(0.5*BF9))</f>
        <v>0.149071198499986</v>
      </c>
      <c r="BH9" s="178" t="n">
        <f aca="false">CHOOSE(BC9,BG9*SQRT((BD9+BE9)/3),SQRT((BB9^2)+((BF9^2)/12)))</f>
        <v>0.0398759674992326</v>
      </c>
      <c r="BI9" s="178" t="n">
        <v>0</v>
      </c>
      <c r="BJ9" s="178" t="n">
        <f aca="false">(BH9^2)*Rdcr</f>
        <v>1.52648907263986E-005</v>
      </c>
      <c r="BK9" s="179" t="n">
        <f aca="false">BI9+BJ9</f>
        <v>1.52648907263986E-005</v>
      </c>
      <c r="BL9" s="177" t="n">
        <f aca="false">BB9*BD9</f>
        <v>0.00333919484639969</v>
      </c>
      <c r="BM9" s="178" t="n">
        <f aca="false">CHOOSE(BC9,BG9*SQRT(BD9/3),SQRT(BD9*((BG9^2)+((BF9^2)/3)-(BG9*BF9))))</f>
        <v>0.0373005520870653</v>
      </c>
      <c r="BN9" s="178" t="n">
        <f aca="false">(BM9^2)*AU9</f>
        <v>7.58702934141764E-005</v>
      </c>
      <c r="BO9" s="178" t="n">
        <f aca="false">((AY9*BB9)/2)*Fsw*(tr_sw_fix+tf_sw_fix)</f>
        <v>0.0104533333333333</v>
      </c>
      <c r="BP9" s="179" t="n">
        <f aca="false">BN9+BO9</f>
        <v>0.0105292036267475</v>
      </c>
      <c r="BQ9" s="177" t="n">
        <f aca="false">BE9*BB9</f>
        <v>0.000477027835199955</v>
      </c>
      <c r="BR9" s="178" t="n">
        <f aca="false">CHOOSE(BC9,BG9*SQRT(BE9/3),SQRT(BE9*((BG9^2)+((BF9^2)/3)-(BF9*BG9))))</f>
        <v>0.0140982835125409</v>
      </c>
      <c r="BS9" s="178" t="n">
        <f aca="false">AZ9*Vd_rect</f>
        <v>0.00084</v>
      </c>
      <c r="BT9" s="178" t="n">
        <f aca="false">CHOOSE(BC9,(AY9+Vd_rect)*Qrr*Fsw,(AY9+Vd_rect)*Qrr*Fsw)</f>
        <v>0.42441</v>
      </c>
      <c r="BU9" s="179" t="n">
        <f aca="false">BS9+BT9</f>
        <v>0.42525</v>
      </c>
      <c r="BV9" s="177" t="n">
        <f aca="false">(BM9^2)*0</f>
        <v>0</v>
      </c>
      <c r="BW9" s="178" t="n">
        <f aca="false">Qg_tot*Vcc*Fsw</f>
        <v>0.0735</v>
      </c>
      <c r="BX9" s="179" t="n">
        <f aca="false">IQ*BA9</f>
        <v>0.00385</v>
      </c>
      <c r="BY9" s="177" t="n">
        <f aca="false">BV9+BU9+BP9+BK9+BW9+BX9</f>
        <v>0.513144468517474</v>
      </c>
      <c r="BZ9" s="178" t="n">
        <f aca="false">AY9*AZ9</f>
        <v>0.08</v>
      </c>
      <c r="CA9" s="179" t="n">
        <f aca="false">(BZ9/(BZ9+BY9))*100</f>
        <v>13.4874392742724</v>
      </c>
      <c r="CB9" s="169" t="n">
        <f aca="false">BP9+BW9+BX9+BV9</f>
        <v>0.0878792036267475</v>
      </c>
      <c r="CC9" s="0" t="n">
        <f aca="false">Ta+Tk_f*CB9</f>
        <v>28.0757721269362</v>
      </c>
    </row>
    <row r="10" customFormat="false" ht="15" hidden="false" customHeight="false" outlineLevel="0" collapsed="false">
      <c r="N10" s="178"/>
      <c r="O10" s="178"/>
      <c r="Q10" s="0" t="n">
        <v>3</v>
      </c>
      <c r="S10" s="177" t="n">
        <f aca="false">VOUT</f>
        <v>40</v>
      </c>
      <c r="T10" s="178" t="n">
        <f aca="false">Q10*$O$12</f>
        <v>0.003</v>
      </c>
      <c r="U10" s="178" t="n">
        <f aca="false">VIN_var</f>
        <v>5</v>
      </c>
      <c r="V10" s="179" t="n">
        <f aca="false">(S10*T10)/(U10*EFF_est)</f>
        <v>0.0266666666666667</v>
      </c>
      <c r="W10" s="177" t="n">
        <f aca="false">IF((T10*S10/U10)&lt;((U10*(1-(U10/S10)))/(2*Lm*Fsw)),1,2)</f>
        <v>1</v>
      </c>
      <c r="X10" s="178" t="n">
        <f aca="false">CHOOSE(W10,SQRT((2*T10*Lm*Fsw*(S10-U10))/((U10)^2)),1-(U10/S10))</f>
        <v>0.23004347415217</v>
      </c>
      <c r="Y10" s="179" t="n">
        <f aca="false">CHOOSE(W10,(Lm*AA10*Fsw)/(S10-U10),1-X10)</f>
        <v>0.03286335345031</v>
      </c>
      <c r="Z10" s="177" t="n">
        <f aca="false">(U10*X10)/(Lm*Fsw)</f>
        <v>0.182574185835055</v>
      </c>
      <c r="AA10" s="178" t="n">
        <f aca="false">CHOOSE(W10,Z10,V10+(0.5*Z10))</f>
        <v>0.182574185835055</v>
      </c>
      <c r="AB10" s="178" t="n">
        <f aca="false">CHOOSE(W10,AA10*SQRT((X10+Y10)/3),SQRT((V10^2)+((Z10^2)/12)))</f>
        <v>0.0540480061922814</v>
      </c>
      <c r="AC10" s="178" t="n">
        <v>0</v>
      </c>
      <c r="AD10" s="178" t="n">
        <f aca="false">(AB10^2)*Rdcr</f>
        <v>2.80433949442645E-005</v>
      </c>
      <c r="AE10" s="179" t="n">
        <f aca="false">AC10+AD10</f>
        <v>2.80433949442645E-005</v>
      </c>
      <c r="AF10" s="177" t="n">
        <f aca="false">V10*X10</f>
        <v>0.00613449264405786</v>
      </c>
      <c r="AG10" s="178" t="n">
        <f aca="false">CHOOSE(W10,AA10*SQRT(X10/3),SQRT(X10*((AA10^2)+((Z10^2)/3)-(AA10*Z10))))</f>
        <v>0.0505572804024383</v>
      </c>
      <c r="AH10" s="178" t="n">
        <f aca="false">(AG10^2)*RDS_on</f>
        <v>0.000132461645256279</v>
      </c>
      <c r="AI10" s="178" t="n">
        <f aca="false">((S10*V10)/2)*Fsw*(tr_sw_fix+tf_sw_fix)</f>
        <v>0.01568</v>
      </c>
      <c r="AJ10" s="179" t="n">
        <f aca="false">AH10+AI10</f>
        <v>0.0158124616452563</v>
      </c>
      <c r="AK10" s="177" t="n">
        <f aca="false">Y10*V10</f>
        <v>0.000876356092008266</v>
      </c>
      <c r="AL10" s="178" t="n">
        <f aca="false">CHOOSE(W10,AA10*SQRT(Y10/3),SQRT(Y10*((AA10^2)+((Z10^2)/3)-(Z10*AA10))))</f>
        <v>0.0191088558440873</v>
      </c>
      <c r="AM10" s="178" t="n">
        <f aca="false">T10*Vd_rect</f>
        <v>0.00126</v>
      </c>
      <c r="AN10" s="178" t="n">
        <f aca="false">CHOOSE(W10,(S10+Vd_rect)*Qrr*Fsw,(S10+Vd_rect)*Qrr*Fsw)</f>
        <v>0.42441</v>
      </c>
      <c r="AO10" s="179" t="n">
        <f aca="false">AM10+AN10</f>
        <v>0.42567</v>
      </c>
      <c r="AP10" s="177" t="n">
        <f aca="false">(AG10^2)*0</f>
        <v>0</v>
      </c>
      <c r="AQ10" s="178" t="n">
        <f aca="false">Qg_tot*Vcc*Fsw</f>
        <v>0.0735</v>
      </c>
      <c r="AR10" s="179" t="n">
        <f aca="false">IQ*U10</f>
        <v>0.00385</v>
      </c>
      <c r="AS10" s="177" t="n">
        <f aca="false">AP10+AJ10+AQ10+AR10</f>
        <v>0.0931624616452563</v>
      </c>
      <c r="AT10" s="187" t="n">
        <f aca="false">Ta+Tk*AS10</f>
        <v>30.5897476987154</v>
      </c>
      <c r="AU10" s="188" t="n">
        <f aca="false">RDS_on/51.8*(47.12+AT10*0.244)</f>
        <v>0.0546081579489037</v>
      </c>
      <c r="AV10" s="178" t="n">
        <f aca="false">S10*T10</f>
        <v>0.12</v>
      </c>
      <c r="AW10" s="179" t="n">
        <f aca="false">(AV10/(AV10+AS10))*100</f>
        <v>56.2950901738521</v>
      </c>
      <c r="AY10" s="177" t="n">
        <f aca="false">VOUT</f>
        <v>40</v>
      </c>
      <c r="AZ10" s="178" t="n">
        <f aca="false">Q10*$O$12</f>
        <v>0.003</v>
      </c>
      <c r="BA10" s="178" t="n">
        <f aca="false">VIN_var</f>
        <v>5</v>
      </c>
      <c r="BB10" s="179" t="n">
        <f aca="false">(AY10*AZ10)/(BA10*EFF_est)</f>
        <v>0.0266666666666667</v>
      </c>
      <c r="BC10" s="177" t="n">
        <f aca="false">IF((AZ10*AY10/BA10)&lt;((BA10*(1-(BA10/AY10)))/(2*Lm*Fsw)),1,2)</f>
        <v>1</v>
      </c>
      <c r="BD10" s="178" t="n">
        <f aca="false">CHOOSE(BC10,SQRT((2*AZ10*Lm*Fsw*(AY10-BA10))/((BA10)^2)),1-(BA10/AY10))</f>
        <v>0.23004347415217</v>
      </c>
      <c r="BE10" s="179" t="n">
        <f aca="false">CHOOSE(BC10,(Lm*BG10*Fsw)/(AY10-BA10),1-BD10)</f>
        <v>0.03286335345031</v>
      </c>
      <c r="BF10" s="177" t="n">
        <f aca="false">(BA10*BD10)/(Lm*Fsw)</f>
        <v>0.182574185835055</v>
      </c>
      <c r="BG10" s="178" t="n">
        <f aca="false">CHOOSE(BC10,BF10,BB10+(0.5*BF10))</f>
        <v>0.182574185835055</v>
      </c>
      <c r="BH10" s="178" t="n">
        <f aca="false">CHOOSE(BC10,BG10*SQRT((BD10+BE10)/3),SQRT((BB10^2)+((BF10^2)/12)))</f>
        <v>0.0540480061922814</v>
      </c>
      <c r="BI10" s="178" t="n">
        <v>0</v>
      </c>
      <c r="BJ10" s="178" t="n">
        <f aca="false">(BH10^2)*Rdcr</f>
        <v>2.80433949442645E-005</v>
      </c>
      <c r="BK10" s="179" t="n">
        <f aca="false">BI10+BJ10</f>
        <v>2.80433949442645E-005</v>
      </c>
      <c r="BL10" s="177" t="n">
        <f aca="false">BB10*BD10</f>
        <v>0.00613449264405786</v>
      </c>
      <c r="BM10" s="178" t="n">
        <f aca="false">CHOOSE(BC10,BG10*SQRT(BD10/3),SQRT(BD10*((BG10^2)+((BF10^2)/3)-(BG10*BF10))))</f>
        <v>0.0505572804024383</v>
      </c>
      <c r="BN10" s="178" t="n">
        <f aca="false">(BM10^2)*AU10</f>
        <v>0.000139580559684625</v>
      </c>
      <c r="BO10" s="178" t="n">
        <f aca="false">((AY10*BB10)/2)*Fsw*(tr_sw_fix+tf_sw_fix)</f>
        <v>0.01568</v>
      </c>
      <c r="BP10" s="179" t="n">
        <f aca="false">BN10+BO10</f>
        <v>0.0158195805596846</v>
      </c>
      <c r="BQ10" s="177" t="n">
        <f aca="false">BE10*BB10</f>
        <v>0.000876356092008266</v>
      </c>
      <c r="BR10" s="178" t="n">
        <f aca="false">CHOOSE(BC10,BG10*SQRT(BE10/3),SQRT(BE10*((BG10^2)+((BF10^2)/3)-(BF10*BG10))))</f>
        <v>0.0191088558440873</v>
      </c>
      <c r="BS10" s="178" t="n">
        <f aca="false">AZ10*Vd_rect</f>
        <v>0.00126</v>
      </c>
      <c r="BT10" s="178" t="n">
        <f aca="false">CHOOSE(BC10,(AY10+Vd_rect)*Qrr*Fsw,(AY10+Vd_rect)*Qrr*Fsw)</f>
        <v>0.42441</v>
      </c>
      <c r="BU10" s="179" t="n">
        <f aca="false">BS10+BT10</f>
        <v>0.42567</v>
      </c>
      <c r="BV10" s="177" t="n">
        <f aca="false">(BM10^2)*0</f>
        <v>0</v>
      </c>
      <c r="BW10" s="178" t="n">
        <f aca="false">Qg_tot*Vcc*Fsw</f>
        <v>0.0735</v>
      </c>
      <c r="BX10" s="179" t="n">
        <f aca="false">IQ*BA10</f>
        <v>0.00385</v>
      </c>
      <c r="BY10" s="177" t="n">
        <f aca="false">BV10+BU10+BP10+BK10+BW10+BX10</f>
        <v>0.518867623954629</v>
      </c>
      <c r="BZ10" s="178" t="n">
        <f aca="false">AY10*AZ10</f>
        <v>0.12</v>
      </c>
      <c r="CA10" s="179" t="n">
        <f aca="false">(BZ10/(BZ10+BY10))*100</f>
        <v>18.7832338814092</v>
      </c>
      <c r="CB10" s="169" t="n">
        <f aca="false">BP10+BW10+BX10+BV10</f>
        <v>0.0931695805596846</v>
      </c>
      <c r="CC10" s="0" t="n">
        <f aca="false">Ta+Tk_f*CB10</f>
        <v>28.260935319589</v>
      </c>
    </row>
    <row r="11" customFormat="false" ht="15" hidden="false" customHeight="false" outlineLevel="0" collapsed="false">
      <c r="N11" s="178" t="s">
        <v>430</v>
      </c>
      <c r="O11" s="178" t="n">
        <v>150</v>
      </c>
      <c r="Q11" s="0" t="n">
        <v>4</v>
      </c>
      <c r="S11" s="177" t="n">
        <f aca="false">VOUT</f>
        <v>40</v>
      </c>
      <c r="T11" s="178" t="n">
        <f aca="false">Q11*$O$12</f>
        <v>0.004</v>
      </c>
      <c r="U11" s="178" t="n">
        <f aca="false">VIN_var</f>
        <v>5</v>
      </c>
      <c r="V11" s="179" t="n">
        <f aca="false">(S11*T11)/(U11*EFF_est)</f>
        <v>0.0355555555555556</v>
      </c>
      <c r="W11" s="177" t="n">
        <f aca="false">IF((T11*S11/U11)&lt;((U11*(1-(U11/S11)))/(2*Lm*Fsw)),1,2)</f>
        <v>1</v>
      </c>
      <c r="X11" s="178" t="n">
        <f aca="false">CHOOSE(W11,SQRT((2*T11*Lm*Fsw*(S11-U11))/((U11)^2)),1-(U11/S11))</f>
        <v>0.265631323454144</v>
      </c>
      <c r="Y11" s="179" t="n">
        <f aca="false">CHOOSE(W11,(Lm*AA11*Fsw)/(S11-U11),1-X11)</f>
        <v>0.0379473319220206</v>
      </c>
      <c r="Z11" s="177" t="n">
        <f aca="false">(U11*X11)/(Lm*Fsw)</f>
        <v>0.210818510677892</v>
      </c>
      <c r="AA11" s="178" t="n">
        <f aca="false">CHOOSE(W11,Z11,V11+(0.5*Z11))</f>
        <v>0.210818510677892</v>
      </c>
      <c r="AB11" s="178" t="n">
        <f aca="false">CHOOSE(W11,AA11*SQRT((X11+Y11)/3),SQRT((V11^2)+((Z11^2)/12)))</f>
        <v>0.0670631162497566</v>
      </c>
      <c r="AC11" s="178" t="n">
        <v>0</v>
      </c>
      <c r="AD11" s="178" t="n">
        <f aca="false">(AB11^2)*Rdcr</f>
        <v>4.31756309868323E-005</v>
      </c>
      <c r="AE11" s="179" t="n">
        <f aca="false">AC11+AD11</f>
        <v>4.31756309868323E-005</v>
      </c>
      <c r="AF11" s="177" t="n">
        <f aca="false">V11*X11</f>
        <v>0.00944466927836956</v>
      </c>
      <c r="AG11" s="178" t="n">
        <f aca="false">CHOOSE(W11,AA11*SQRT(X11/3),SQRT(X11*((AA11^2)+((Z11^2)/3)-(AA11*Z11))))</f>
        <v>0.0627318010739953</v>
      </c>
      <c r="AH11" s="178" t="n">
        <f aca="false">(AG11^2)*RDS_on</f>
        <v>0.000203938044122702</v>
      </c>
      <c r="AI11" s="178" t="n">
        <f aca="false">((S11*V11)/2)*Fsw*(tr_sw_fix+tf_sw_fix)</f>
        <v>0.0209066666666667</v>
      </c>
      <c r="AJ11" s="179" t="n">
        <f aca="false">AH11+AI11</f>
        <v>0.0211106047107894</v>
      </c>
      <c r="AK11" s="177" t="n">
        <f aca="false">Y11*V11</f>
        <v>0.00134923846833851</v>
      </c>
      <c r="AL11" s="178" t="n">
        <f aca="false">CHOOSE(W11,AA11*SQRT(Y11/3),SQRT(Y11*((AA11^2)+((Z11^2)/3)-(Z11*AA11))))</f>
        <v>0.0237103921338523</v>
      </c>
      <c r="AM11" s="178" t="n">
        <f aca="false">T11*Vd_rect</f>
        <v>0.00168</v>
      </c>
      <c r="AN11" s="178" t="n">
        <f aca="false">CHOOSE(W11,(S11+Vd_rect)*Qrr*Fsw,(S11+Vd_rect)*Qrr*Fsw)</f>
        <v>0.42441</v>
      </c>
      <c r="AO11" s="179" t="n">
        <f aca="false">AM11+AN11</f>
        <v>0.42609</v>
      </c>
      <c r="AP11" s="177" t="n">
        <f aca="false">(AG11^2)*0</f>
        <v>0</v>
      </c>
      <c r="AQ11" s="178" t="n">
        <f aca="false">Qg_tot*Vcc*Fsw</f>
        <v>0.0735</v>
      </c>
      <c r="AR11" s="179" t="n">
        <f aca="false">IQ*U11</f>
        <v>0.00385</v>
      </c>
      <c r="AS11" s="177" t="n">
        <f aca="false">AP11+AJ11+AQ11+AR11</f>
        <v>0.0984606047107894</v>
      </c>
      <c r="AT11" s="187" t="n">
        <f aca="false">Ta+Tk*AS11</f>
        <v>30.9076362826474</v>
      </c>
      <c r="AU11" s="188" t="n">
        <f aca="false">RDS_on/51.8*(47.12+AT11*0.244)</f>
        <v>0.054685757236634</v>
      </c>
      <c r="AV11" s="178" t="n">
        <f aca="false">S11*T11</f>
        <v>0.16</v>
      </c>
      <c r="AW11" s="179" t="n">
        <f aca="false">(AV11/(AV11+AS11))*100</f>
        <v>61.9049855505197</v>
      </c>
      <c r="AY11" s="177" t="n">
        <f aca="false">VOUT</f>
        <v>40</v>
      </c>
      <c r="AZ11" s="178" t="n">
        <f aca="false">Q11*$O$12</f>
        <v>0.004</v>
      </c>
      <c r="BA11" s="178" t="n">
        <f aca="false">VIN_var</f>
        <v>5</v>
      </c>
      <c r="BB11" s="179" t="n">
        <f aca="false">(AY11*AZ11)/(BA11*EFF_est)</f>
        <v>0.0355555555555556</v>
      </c>
      <c r="BC11" s="177" t="n">
        <f aca="false">IF((AZ11*AY11/BA11)&lt;((BA11*(1-(BA11/AY11)))/(2*Lm*Fsw)),1,2)</f>
        <v>1</v>
      </c>
      <c r="BD11" s="178" t="n">
        <f aca="false">CHOOSE(BC11,SQRT((2*AZ11*Lm*Fsw*(AY11-BA11))/((BA11)^2)),1-(BA11/AY11))</f>
        <v>0.265631323454144</v>
      </c>
      <c r="BE11" s="179" t="n">
        <f aca="false">CHOOSE(BC11,(Lm*BG11*Fsw)/(AY11-BA11),1-BD11)</f>
        <v>0.0379473319220206</v>
      </c>
      <c r="BF11" s="177" t="n">
        <f aca="false">(BA11*BD11)/(Lm*Fsw)</f>
        <v>0.210818510677892</v>
      </c>
      <c r="BG11" s="178" t="n">
        <f aca="false">CHOOSE(BC11,BF11,BB11+(0.5*BF11))</f>
        <v>0.210818510677892</v>
      </c>
      <c r="BH11" s="178" t="n">
        <f aca="false">CHOOSE(BC11,BG11*SQRT((BD11+BE11)/3),SQRT((BB11^2)+((BF11^2)/12)))</f>
        <v>0.0670631162497566</v>
      </c>
      <c r="BI11" s="178" t="n">
        <v>0</v>
      </c>
      <c r="BJ11" s="178" t="n">
        <f aca="false">(BH11^2)*Rdcr</f>
        <v>4.31756309868323E-005</v>
      </c>
      <c r="BK11" s="179" t="n">
        <f aca="false">BI11+BJ11</f>
        <v>4.31756309868323E-005</v>
      </c>
      <c r="BL11" s="177" t="n">
        <f aca="false">BB11*BD11</f>
        <v>0.00944466927836956</v>
      </c>
      <c r="BM11" s="178" t="n">
        <f aca="false">CHOOSE(BC11,BG11*SQRT(BD11/3),SQRT(BD11*((BG11^2)+((BF11^2)/3)-(BG11*BF11))))</f>
        <v>0.0627318010739953</v>
      </c>
      <c r="BN11" s="178" t="n">
        <f aca="false">(BM11^2)*AU11</f>
        <v>0.000215203704723839</v>
      </c>
      <c r="BO11" s="178" t="n">
        <f aca="false">((AY11*BB11)/2)*Fsw*(tr_sw_fix+tf_sw_fix)</f>
        <v>0.0209066666666667</v>
      </c>
      <c r="BP11" s="179" t="n">
        <f aca="false">BN11+BO11</f>
        <v>0.0211218703713905</v>
      </c>
      <c r="BQ11" s="177" t="n">
        <f aca="false">BE11*BB11</f>
        <v>0.00134923846833851</v>
      </c>
      <c r="BR11" s="178" t="n">
        <f aca="false">CHOOSE(BC11,BG11*SQRT(BE11/3),SQRT(BE11*((BG11^2)+((BF11^2)/3)-(BF11*BG11))))</f>
        <v>0.0237103921338523</v>
      </c>
      <c r="BS11" s="178" t="n">
        <f aca="false">AZ11*Vd_rect</f>
        <v>0.00168</v>
      </c>
      <c r="BT11" s="178" t="n">
        <f aca="false">CHOOSE(BC11,(AY11+Vd_rect)*Qrr*Fsw,(AY11+Vd_rect)*Qrr*Fsw)</f>
        <v>0.42441</v>
      </c>
      <c r="BU11" s="179" t="n">
        <f aca="false">BS11+BT11</f>
        <v>0.42609</v>
      </c>
      <c r="BV11" s="177" t="n">
        <f aca="false">(BM11^2)*0</f>
        <v>0</v>
      </c>
      <c r="BW11" s="178" t="n">
        <f aca="false">Qg_tot*Vcc*Fsw</f>
        <v>0.0735</v>
      </c>
      <c r="BX11" s="179" t="n">
        <f aca="false">IQ*BA11</f>
        <v>0.00385</v>
      </c>
      <c r="BY11" s="177" t="n">
        <f aca="false">BV11+BU11+BP11+BK11+BW11+BX11</f>
        <v>0.524605046002377</v>
      </c>
      <c r="BZ11" s="178" t="n">
        <f aca="false">AY11*AZ11</f>
        <v>0.16</v>
      </c>
      <c r="CA11" s="179" t="n">
        <f aca="false">(BZ11/(BZ11+BY11))*100</f>
        <v>23.3711394524902</v>
      </c>
      <c r="CB11" s="169" t="n">
        <f aca="false">BP11+BW11+BX11+BV11</f>
        <v>0.0984718703713905</v>
      </c>
      <c r="CC11" s="0" t="n">
        <f aca="false">Ta+Tk_f*CB11</f>
        <v>28.4465154629987</v>
      </c>
    </row>
    <row r="12" customFormat="false" ht="15" hidden="false" customHeight="false" outlineLevel="0" collapsed="false">
      <c r="N12" s="178" t="s">
        <v>431</v>
      </c>
      <c r="O12" s="178" t="n">
        <f aca="false">IOUT/(O11)</f>
        <v>0.001</v>
      </c>
      <c r="Q12" s="0" t="n">
        <v>5</v>
      </c>
      <c r="S12" s="177" t="n">
        <f aca="false">VOUT</f>
        <v>40</v>
      </c>
      <c r="T12" s="178" t="n">
        <f aca="false">Q12*$O$12</f>
        <v>0.005</v>
      </c>
      <c r="U12" s="178" t="n">
        <f aca="false">VIN_var</f>
        <v>5</v>
      </c>
      <c r="V12" s="179" t="n">
        <f aca="false">(S12*T12)/(U12*EFF_est)</f>
        <v>0.0444444444444444</v>
      </c>
      <c r="W12" s="177" t="n">
        <f aca="false">IF((T12*S12/U12)&lt;((U12*(1-(U12/S12)))/(2*Lm*Fsw)),1,2)</f>
        <v>1</v>
      </c>
      <c r="X12" s="178" t="n">
        <f aca="false">CHOOSE(W12,SQRT((2*T12*Lm*Fsw*(S12-U12))/((U12)^2)),1-(U12/S12))</f>
        <v>0.29698484809835</v>
      </c>
      <c r="Y12" s="179" t="n">
        <f aca="false">CHOOSE(W12,(Lm*AA12*Fsw)/(S12-U12),1-X12)</f>
        <v>0.0424264068711929</v>
      </c>
      <c r="Z12" s="177" t="n">
        <f aca="false">(U12*X12)/(Lm*Fsw)</f>
        <v>0.235702260395516</v>
      </c>
      <c r="AA12" s="178" t="n">
        <f aca="false">CHOOSE(W12,Z12,V12+(0.5*Z12))</f>
        <v>0.235702260395516</v>
      </c>
      <c r="AB12" s="178" t="n">
        <f aca="false">CHOOSE(W12,AA12*SQRT((X12+Y12)/3),SQRT((V12^2)+((Z12^2)/12)))</f>
        <v>0.0792804743335148</v>
      </c>
      <c r="AC12" s="178" t="n">
        <v>0</v>
      </c>
      <c r="AD12" s="178" t="n">
        <f aca="false">(AB12^2)*Rdcr</f>
        <v>6.03397786612521E-005</v>
      </c>
      <c r="AE12" s="179" t="n">
        <f aca="false">AC12+AD12</f>
        <v>6.03397786612521E-005</v>
      </c>
      <c r="AF12" s="177" t="n">
        <f aca="false">V12*X12</f>
        <v>0.0131993265821489</v>
      </c>
      <c r="AG12" s="178" t="n">
        <f aca="false">CHOOSE(W12,AA12*SQRT(X12/3),SQRT(X12*((AA12^2)+((Z12^2)/3)-(AA12*Z12))))</f>
        <v>0.0741600931042343</v>
      </c>
      <c r="AH12" s="178" t="n">
        <f aca="false">(AG12^2)*RDS_on</f>
        <v>0.000285012081160446</v>
      </c>
      <c r="AI12" s="178" t="n">
        <f aca="false">((S12*V12)/2)*Fsw*(tr_sw_fix+tf_sw_fix)</f>
        <v>0.0261333333333333</v>
      </c>
      <c r="AJ12" s="179" t="n">
        <f aca="false">AH12+AI12</f>
        <v>0.0264183454144938</v>
      </c>
      <c r="AK12" s="177" t="n">
        <f aca="false">Y12*V12</f>
        <v>0.00188561808316413</v>
      </c>
      <c r="AL12" s="178" t="n">
        <f aca="false">CHOOSE(W12,AA12*SQRT(Y12/3),SQRT(Y12*((AA12^2)+((Z12^2)/3)-(Z12*AA12))))</f>
        <v>0.0280298805084572</v>
      </c>
      <c r="AM12" s="178" t="n">
        <f aca="false">T12*Vd_rect</f>
        <v>0.0021</v>
      </c>
      <c r="AN12" s="178" t="n">
        <f aca="false">CHOOSE(W12,(S12+Vd_rect)*Qrr*Fsw,(S12+Vd_rect)*Qrr*Fsw)</f>
        <v>0.42441</v>
      </c>
      <c r="AO12" s="179" t="n">
        <f aca="false">AM12+AN12</f>
        <v>0.42651</v>
      </c>
      <c r="AP12" s="177" t="n">
        <f aca="false">(AG12^2)*0</f>
        <v>0</v>
      </c>
      <c r="AQ12" s="178" t="n">
        <f aca="false">Qg_tot*Vcc*Fsw</f>
        <v>0.0735</v>
      </c>
      <c r="AR12" s="179" t="n">
        <f aca="false">IQ*U12</f>
        <v>0.00385</v>
      </c>
      <c r="AS12" s="177" t="n">
        <f aca="false">AP12+AJ12+AQ12+AR12</f>
        <v>0.103768345414494</v>
      </c>
      <c r="AT12" s="187" t="n">
        <f aca="false">Ta+Tk*AS12</f>
        <v>31.2261007248696</v>
      </c>
      <c r="AU12" s="188" t="n">
        <f aca="false">RDS_on/51.8*(47.12+AT12*0.244)</f>
        <v>0.0547634970962357</v>
      </c>
      <c r="AV12" s="178" t="n">
        <f aca="false">S12*T12</f>
        <v>0.2</v>
      </c>
      <c r="AW12" s="179" t="n">
        <f aca="false">(AV12/(AV12+AS12))*100</f>
        <v>65.8396449199138</v>
      </c>
      <c r="AY12" s="177" t="n">
        <f aca="false">VOUT</f>
        <v>40</v>
      </c>
      <c r="AZ12" s="178" t="n">
        <f aca="false">Q12*$O$12</f>
        <v>0.005</v>
      </c>
      <c r="BA12" s="178" t="n">
        <f aca="false">VIN_var</f>
        <v>5</v>
      </c>
      <c r="BB12" s="179" t="n">
        <f aca="false">(AY12*AZ12)/(BA12*EFF_est)</f>
        <v>0.0444444444444444</v>
      </c>
      <c r="BC12" s="177" t="n">
        <f aca="false">IF((AZ12*AY12/BA12)&lt;((BA12*(1-(BA12/AY12)))/(2*Lm*Fsw)),1,2)</f>
        <v>1</v>
      </c>
      <c r="BD12" s="178" t="n">
        <f aca="false">CHOOSE(BC12,SQRT((2*AZ12*Lm*Fsw*(AY12-BA12))/((BA12)^2)),1-(BA12/AY12))</f>
        <v>0.29698484809835</v>
      </c>
      <c r="BE12" s="179" t="n">
        <f aca="false">CHOOSE(BC12,(Lm*BG12*Fsw)/(AY12-BA12),1-BD12)</f>
        <v>0.0424264068711929</v>
      </c>
      <c r="BF12" s="177" t="n">
        <f aca="false">(BA12*BD12)/(Lm*Fsw)</f>
        <v>0.235702260395516</v>
      </c>
      <c r="BG12" s="178" t="n">
        <f aca="false">CHOOSE(BC12,BF12,BB12+(0.5*BF12))</f>
        <v>0.235702260395516</v>
      </c>
      <c r="BH12" s="178" t="n">
        <f aca="false">CHOOSE(BC12,BG12*SQRT((BD12+BE12)/3),SQRT((BB12^2)+((BF12^2)/12)))</f>
        <v>0.0792804743335148</v>
      </c>
      <c r="BI12" s="178" t="n">
        <v>0</v>
      </c>
      <c r="BJ12" s="178" t="n">
        <f aca="false">(BH12^2)*Rdcr</f>
        <v>6.03397786612521E-005</v>
      </c>
      <c r="BK12" s="179" t="n">
        <f aca="false">BI12+BJ12</f>
        <v>6.03397786612521E-005</v>
      </c>
      <c r="BL12" s="177" t="n">
        <f aca="false">BB12*BD12</f>
        <v>0.0131993265821489</v>
      </c>
      <c r="BM12" s="178" t="n">
        <f aca="false">CHOOSE(BC12,BG12*SQRT(BD12/3),SQRT(BD12*((BG12^2)+((BF12^2)/3)-(BG12*BF12))))</f>
        <v>0.0741600931042343</v>
      </c>
      <c r="BN12" s="178" t="n">
        <f aca="false">(BM12^2)*AU12</f>
        <v>0.000301183867897407</v>
      </c>
      <c r="BO12" s="178" t="n">
        <f aca="false">((AY12*BB12)/2)*Fsw*(tr_sw_fix+tf_sw_fix)</f>
        <v>0.0261333333333333</v>
      </c>
      <c r="BP12" s="179" t="n">
        <f aca="false">BN12+BO12</f>
        <v>0.0264345172012307</v>
      </c>
      <c r="BQ12" s="177" t="n">
        <f aca="false">BE12*BB12</f>
        <v>0.00188561808316413</v>
      </c>
      <c r="BR12" s="178" t="n">
        <f aca="false">CHOOSE(BC12,BG12*SQRT(BE12/3),SQRT(BE12*((BG12^2)+((BF12^2)/3)-(BF12*BG12))))</f>
        <v>0.0280298805084572</v>
      </c>
      <c r="BS12" s="178" t="n">
        <f aca="false">AZ12*Vd_rect</f>
        <v>0.0021</v>
      </c>
      <c r="BT12" s="178" t="n">
        <f aca="false">CHOOSE(BC12,(AY12+Vd_rect)*Qrr*Fsw,(AY12+Vd_rect)*Qrr*Fsw)</f>
        <v>0.42441</v>
      </c>
      <c r="BU12" s="179" t="n">
        <f aca="false">BS12+BT12</f>
        <v>0.42651</v>
      </c>
      <c r="BV12" s="177" t="n">
        <f aca="false">(BM12^2)*0</f>
        <v>0</v>
      </c>
      <c r="BW12" s="178" t="n">
        <f aca="false">Qg_tot*Vcc*Fsw</f>
        <v>0.0735</v>
      </c>
      <c r="BX12" s="179" t="n">
        <f aca="false">IQ*BA12</f>
        <v>0.00385</v>
      </c>
      <c r="BY12" s="177" t="n">
        <f aca="false">BV12+BU12+BP12+BK12+BW12+BX12</f>
        <v>0.530354856979892</v>
      </c>
      <c r="BZ12" s="178" t="n">
        <f aca="false">AY12*AZ12</f>
        <v>0.2</v>
      </c>
      <c r="CA12" s="179" t="n">
        <f aca="false">(BZ12/(BZ12+BY12))*100</f>
        <v>27.3839487871724</v>
      </c>
      <c r="CB12" s="169" t="n">
        <f aca="false">BP12+BW12+BX12+BV12</f>
        <v>0.103784517201231</v>
      </c>
      <c r="CC12" s="0" t="n">
        <f aca="false">Ta+Tk_f*CB12</f>
        <v>28.6324581020431</v>
      </c>
    </row>
    <row r="13" customFormat="false" ht="15" hidden="false" customHeight="false" outlineLevel="0" collapsed="false">
      <c r="Q13" s="0" t="n">
        <v>6</v>
      </c>
      <c r="S13" s="177" t="n">
        <f aca="false">VOUT</f>
        <v>40</v>
      </c>
      <c r="T13" s="178" t="n">
        <f aca="false">Q13*$O$12</f>
        <v>0.006</v>
      </c>
      <c r="U13" s="178" t="n">
        <f aca="false">VIN_var</f>
        <v>5</v>
      </c>
      <c r="V13" s="179" t="n">
        <f aca="false">(S13*T13)/(U13*EFF_est)</f>
        <v>0.0533333333333333</v>
      </c>
      <c r="W13" s="177" t="n">
        <f aca="false">IF((T13*S13/U13)&lt;((U13*(1-(U13/S13)))/(2*Lm*Fsw)),1,2)</f>
        <v>1</v>
      </c>
      <c r="X13" s="178" t="n">
        <f aca="false">CHOOSE(W13,SQRT((2*T13*Lm*Fsw*(S13-U13))/((U13)^2)),1-(U13/S13))</f>
        <v>0.325330601081423</v>
      </c>
      <c r="Y13" s="179" t="n">
        <f aca="false">CHOOSE(W13,(Lm*AA13*Fsw)/(S13-U13),1-X13)</f>
        <v>0.046475800154489</v>
      </c>
      <c r="Z13" s="177" t="n">
        <f aca="false">(U13*X13)/(Lm*Fsw)</f>
        <v>0.258198889747161</v>
      </c>
      <c r="AA13" s="178" t="n">
        <f aca="false">CHOOSE(W13,Z13,V13+(0.5*Z13))</f>
        <v>0.258198889747161</v>
      </c>
      <c r="AB13" s="178" t="n">
        <f aca="false">CHOOSE(W13,AA13*SQRT((X13+Y13)/3),SQRT((V13^2)+((Z13^2)/12)))</f>
        <v>0.0908975493174</v>
      </c>
      <c r="AC13" s="178" t="n">
        <v>0</v>
      </c>
      <c r="AD13" s="178" t="n">
        <f aca="false">(AB13^2)*Rdcr</f>
        <v>7.93186989303279E-005</v>
      </c>
      <c r="AE13" s="179" t="n">
        <f aca="false">AC13+AD13</f>
        <v>7.93186989303279E-005</v>
      </c>
      <c r="AF13" s="177" t="n">
        <f aca="false">V13*X13</f>
        <v>0.0173509653910092</v>
      </c>
      <c r="AG13" s="178" t="n">
        <f aca="false">CHOOSE(W13,AA13*SQRT(X13/3),SQRT(X13*((AA13^2)+((Z13^2)/3)-(AA13*Z13))))</f>
        <v>0.0850268717107745</v>
      </c>
      <c r="AH13" s="178" t="n">
        <f aca="false">(AG13^2)*RDS_on</f>
        <v>0.000374658110431367</v>
      </c>
      <c r="AI13" s="178" t="n">
        <f aca="false">((S13*V13)/2)*Fsw*(tr_sw_fix+tf_sw_fix)</f>
        <v>0.03136</v>
      </c>
      <c r="AJ13" s="179" t="n">
        <f aca="false">AH13+AI13</f>
        <v>0.0317346581104314</v>
      </c>
      <c r="AK13" s="177" t="n">
        <f aca="false">Y13*V13</f>
        <v>0.00247870934157275</v>
      </c>
      <c r="AL13" s="178" t="n">
        <f aca="false">CHOOSE(W13,AA13*SQRT(Y13/3),SQRT(Y13*((AA13^2)+((Z13^2)/3)-(Z13*AA13))))</f>
        <v>0.0321371367577861</v>
      </c>
      <c r="AM13" s="178" t="n">
        <f aca="false">T13*Vd_rect</f>
        <v>0.00252</v>
      </c>
      <c r="AN13" s="178" t="n">
        <f aca="false">CHOOSE(W13,(S13+Vd_rect)*Qrr*Fsw,(S13+Vd_rect)*Qrr*Fsw)</f>
        <v>0.42441</v>
      </c>
      <c r="AO13" s="179" t="n">
        <f aca="false">AM13+AN13</f>
        <v>0.42693</v>
      </c>
      <c r="AP13" s="177" t="n">
        <f aca="false">(AG13^2)*0</f>
        <v>0</v>
      </c>
      <c r="AQ13" s="178" t="n">
        <f aca="false">Qg_tot*Vcc*Fsw</f>
        <v>0.0735</v>
      </c>
      <c r="AR13" s="179" t="n">
        <f aca="false">IQ*U13</f>
        <v>0.00385</v>
      </c>
      <c r="AS13" s="177" t="n">
        <f aca="false">AP13+AJ13+AQ13+AR13</f>
        <v>0.109084658110431</v>
      </c>
      <c r="AT13" s="187" t="n">
        <f aca="false">Ta+Tk*AS13</f>
        <v>31.5450794866259</v>
      </c>
      <c r="AU13" s="188" t="n">
        <f aca="false">RDS_on/51.8*(47.12+AT13*0.244)</f>
        <v>0.0548413625055788</v>
      </c>
      <c r="AV13" s="178" t="n">
        <f aca="false">S13*T13</f>
        <v>0.24</v>
      </c>
      <c r="AW13" s="179" t="n">
        <f aca="false">(AV13/(AV13+AS13))*100</f>
        <v>68.7512310907909</v>
      </c>
      <c r="AY13" s="177" t="n">
        <f aca="false">VOUT</f>
        <v>40</v>
      </c>
      <c r="AZ13" s="178" t="n">
        <f aca="false">Q13*$O$12</f>
        <v>0.006</v>
      </c>
      <c r="BA13" s="178" t="n">
        <f aca="false">VIN_var</f>
        <v>5</v>
      </c>
      <c r="BB13" s="179" t="n">
        <f aca="false">(AY13*AZ13)/(BA13*EFF_est)</f>
        <v>0.0533333333333333</v>
      </c>
      <c r="BC13" s="177" t="n">
        <f aca="false">IF((AZ13*AY13/BA13)&lt;((BA13*(1-(BA13/AY13)))/(2*Lm*Fsw)),1,2)</f>
        <v>1</v>
      </c>
      <c r="BD13" s="178" t="n">
        <f aca="false">CHOOSE(BC13,SQRT((2*AZ13*Lm*Fsw*(AY13-BA13))/((BA13)^2)),1-(BA13/AY13))</f>
        <v>0.325330601081423</v>
      </c>
      <c r="BE13" s="179" t="n">
        <f aca="false">CHOOSE(BC13,(Lm*BG13*Fsw)/(AY13-BA13),1-BD13)</f>
        <v>0.046475800154489</v>
      </c>
      <c r="BF13" s="177" t="n">
        <f aca="false">(BA13*BD13)/(Lm*Fsw)</f>
        <v>0.258198889747161</v>
      </c>
      <c r="BG13" s="178" t="n">
        <f aca="false">CHOOSE(BC13,BF13,BB13+(0.5*BF13))</f>
        <v>0.258198889747161</v>
      </c>
      <c r="BH13" s="178" t="n">
        <f aca="false">CHOOSE(BC13,BG13*SQRT((BD13+BE13)/3),SQRT((BB13^2)+((BF13^2)/12)))</f>
        <v>0.0908975493174</v>
      </c>
      <c r="BI13" s="178" t="n">
        <v>0</v>
      </c>
      <c r="BJ13" s="178" t="n">
        <f aca="false">(BH13^2)*Rdcr</f>
        <v>7.93186989303279E-005</v>
      </c>
      <c r="BK13" s="179" t="n">
        <f aca="false">BI13+BJ13</f>
        <v>7.93186989303279E-005</v>
      </c>
      <c r="BL13" s="177" t="n">
        <f aca="false">BB13*BD13</f>
        <v>0.0173509653910092</v>
      </c>
      <c r="BM13" s="178" t="n">
        <f aca="false">CHOOSE(BC13,BG13*SQRT(BD13/3),SQRT(BD13*((BG13^2)+((BF13^2)/3)-(BG13*BF13))))</f>
        <v>0.0850268717107745</v>
      </c>
      <c r="BN13" s="178" t="n">
        <f aca="false">(BM13^2)*AU13</f>
        <v>0.000396479409512537</v>
      </c>
      <c r="BO13" s="178" t="n">
        <f aca="false">((AY13*BB13)/2)*Fsw*(tr_sw_fix+tf_sw_fix)</f>
        <v>0.03136</v>
      </c>
      <c r="BP13" s="179" t="n">
        <f aca="false">BN13+BO13</f>
        <v>0.0317564794095125</v>
      </c>
      <c r="BQ13" s="177" t="n">
        <f aca="false">BE13*BB13</f>
        <v>0.00247870934157275</v>
      </c>
      <c r="BR13" s="178" t="n">
        <f aca="false">CHOOSE(BC13,BG13*SQRT(BE13/3),SQRT(BE13*((BG13^2)+((BF13^2)/3)-(BF13*BG13))))</f>
        <v>0.0321371367577861</v>
      </c>
      <c r="BS13" s="178" t="n">
        <f aca="false">AZ13*Vd_rect</f>
        <v>0.00252</v>
      </c>
      <c r="BT13" s="178" t="n">
        <f aca="false">CHOOSE(BC13,(AY13+Vd_rect)*Qrr*Fsw,(AY13+Vd_rect)*Qrr*Fsw)</f>
        <v>0.42441</v>
      </c>
      <c r="BU13" s="179" t="n">
        <f aca="false">BS13+BT13</f>
        <v>0.42693</v>
      </c>
      <c r="BV13" s="177" t="n">
        <f aca="false">(BM13^2)*0</f>
        <v>0</v>
      </c>
      <c r="BW13" s="178" t="n">
        <f aca="false">Qg_tot*Vcc*Fsw</f>
        <v>0.0735</v>
      </c>
      <c r="BX13" s="179" t="n">
        <f aca="false">IQ*BA13</f>
        <v>0.00385</v>
      </c>
      <c r="BY13" s="177" t="n">
        <f aca="false">BV13+BU13+BP13+BK13+BW13+BX13</f>
        <v>0.536115798108443</v>
      </c>
      <c r="BZ13" s="178" t="n">
        <f aca="false">AY13*AZ13</f>
        <v>0.24</v>
      </c>
      <c r="CA13" s="179" t="n">
        <f aca="false">(BZ13/(BZ13+BY13))*100</f>
        <v>30.9232205535476</v>
      </c>
      <c r="CB13" s="169" t="n">
        <f aca="false">BP13+BW13+BX13+BV13</f>
        <v>0.109106479409513</v>
      </c>
      <c r="CC13" s="0" t="n">
        <f aca="false">Ta+Tk_f*CB13</f>
        <v>28.8187267793329</v>
      </c>
    </row>
    <row r="14" customFormat="false" ht="15" hidden="false" customHeight="false" outlineLevel="0" collapsed="false">
      <c r="Q14" s="0" t="n">
        <v>7</v>
      </c>
      <c r="S14" s="177" t="n">
        <f aca="false">VOUT</f>
        <v>40</v>
      </c>
      <c r="T14" s="178" t="n">
        <f aca="false">Q14*$O$12</f>
        <v>0.007</v>
      </c>
      <c r="U14" s="178" t="n">
        <f aca="false">VIN_var</f>
        <v>5</v>
      </c>
      <c r="V14" s="179" t="n">
        <f aca="false">(S14*T14)/(U14*EFF_est)</f>
        <v>0.0622222222222222</v>
      </c>
      <c r="W14" s="177" t="n">
        <f aca="false">IF((T14*S14/U14)&lt;((U14*(1-(U14/S14)))/(2*Lm*Fsw)),1,2)</f>
        <v>1</v>
      </c>
      <c r="X14" s="178" t="n">
        <f aca="false">CHOOSE(W14,SQRT((2*T14*Lm*Fsw*(S14-U14))/((U14)^2)),1-(U14/S14))</f>
        <v>0.351397211144312</v>
      </c>
      <c r="Y14" s="179" t="n">
        <f aca="false">CHOOSE(W14,(Lm*AA14*Fsw)/(S14-U14),1-X14)</f>
        <v>0.0501996015920445</v>
      </c>
      <c r="Z14" s="177" t="n">
        <f aca="false">(U14*X14)/(Lm*Fsw)</f>
        <v>0.278886675511359</v>
      </c>
      <c r="AA14" s="178" t="n">
        <f aca="false">CHOOSE(W14,Z14,V14+(0.5*Z14))</f>
        <v>0.278886675511359</v>
      </c>
      <c r="AB14" s="178" t="n">
        <f aca="false">CHOOSE(W14,AA14*SQRT((X14+Y14)/3),SQRT((V14^2)+((Z14^2)/12)))</f>
        <v>0.102038077300049</v>
      </c>
      <c r="AC14" s="178" t="n">
        <v>0</v>
      </c>
      <c r="AD14" s="178" t="n">
        <f aca="false">(AB14^2)*Rdcr</f>
        <v>9.99529845032709E-005</v>
      </c>
      <c r="AE14" s="179" t="n">
        <f aca="false">AC14+AD14</f>
        <v>9.99529845032709E-005</v>
      </c>
      <c r="AF14" s="177" t="n">
        <f aca="false">V14*X14</f>
        <v>0.0218647153600905</v>
      </c>
      <c r="AG14" s="178" t="n">
        <f aca="false">CHOOSE(W14,AA14*SQRT(X14/3),SQRT(X14*((AA14^2)+((Z14^2)/3)-(AA14*Z14))))</f>
        <v>0.0954478814154844</v>
      </c>
      <c r="AH14" s="178" t="n">
        <f aca="false">(AG14^2)*RDS_on</f>
        <v>0.000472123179161889</v>
      </c>
      <c r="AI14" s="178" t="n">
        <f aca="false">((S14*V14)/2)*Fsw*(tr_sw_fix+tf_sw_fix)</f>
        <v>0.0365866666666667</v>
      </c>
      <c r="AJ14" s="179" t="n">
        <f aca="false">AH14+AI14</f>
        <v>0.0370587898458286</v>
      </c>
      <c r="AK14" s="177" t="n">
        <f aca="false">Y14*V14</f>
        <v>0.00312353076572722</v>
      </c>
      <c r="AL14" s="178" t="n">
        <f aca="false">CHOOSE(W14,AA14*SQRT(Y14/3),SQRT(Y14*((AA14^2)+((Z14^2)/3)-(Z14*AA14))))</f>
        <v>0.0360759081990508</v>
      </c>
      <c r="AM14" s="178" t="n">
        <f aca="false">T14*Vd_rect</f>
        <v>0.00294</v>
      </c>
      <c r="AN14" s="178" t="n">
        <f aca="false">CHOOSE(W14,(S14+Vd_rect)*Qrr*Fsw,(S14+Vd_rect)*Qrr*Fsw)</f>
        <v>0.42441</v>
      </c>
      <c r="AO14" s="179" t="n">
        <f aca="false">AM14+AN14</f>
        <v>0.42735</v>
      </c>
      <c r="AP14" s="177" t="n">
        <f aca="false">(AG14^2)*0</f>
        <v>0</v>
      </c>
      <c r="AQ14" s="178" t="n">
        <f aca="false">Qg_tot*Vcc*Fsw</f>
        <v>0.0735</v>
      </c>
      <c r="AR14" s="179" t="n">
        <f aca="false">IQ*U14</f>
        <v>0.00385</v>
      </c>
      <c r="AS14" s="177" t="n">
        <f aca="false">AP14+AJ14+AQ14+AR14</f>
        <v>0.114408789845829</v>
      </c>
      <c r="AT14" s="187" t="n">
        <f aca="false">Ta+Tk*AS14</f>
        <v>31.8645273907497</v>
      </c>
      <c r="AU14" s="188" t="n">
        <f aca="false">RDS_on/51.8*(47.12+AT14*0.244)</f>
        <v>0.0549193424365356</v>
      </c>
      <c r="AV14" s="178" t="n">
        <f aca="false">S14*T14</f>
        <v>0.28</v>
      </c>
      <c r="AW14" s="179" t="n">
        <f aca="false">(AV14/(AV14+AS14))*100</f>
        <v>70.9923326276399</v>
      </c>
      <c r="AY14" s="177" t="n">
        <f aca="false">VOUT</f>
        <v>40</v>
      </c>
      <c r="AZ14" s="178" t="n">
        <f aca="false">Q14*$O$12</f>
        <v>0.007</v>
      </c>
      <c r="BA14" s="178" t="n">
        <f aca="false">VIN_var</f>
        <v>5</v>
      </c>
      <c r="BB14" s="179" t="n">
        <f aca="false">(AY14*AZ14)/(BA14*EFF_est)</f>
        <v>0.0622222222222222</v>
      </c>
      <c r="BC14" s="177" t="n">
        <f aca="false">IF((AZ14*AY14/BA14)&lt;((BA14*(1-(BA14/AY14)))/(2*Lm*Fsw)),1,2)</f>
        <v>1</v>
      </c>
      <c r="BD14" s="178" t="n">
        <f aca="false">CHOOSE(BC14,SQRT((2*AZ14*Lm*Fsw*(AY14-BA14))/((BA14)^2)),1-(BA14/AY14))</f>
        <v>0.351397211144312</v>
      </c>
      <c r="BE14" s="179" t="n">
        <f aca="false">CHOOSE(BC14,(Lm*BG14*Fsw)/(AY14-BA14),1-BD14)</f>
        <v>0.0501996015920445</v>
      </c>
      <c r="BF14" s="177" t="n">
        <f aca="false">(BA14*BD14)/(Lm*Fsw)</f>
        <v>0.278886675511359</v>
      </c>
      <c r="BG14" s="178" t="n">
        <f aca="false">CHOOSE(BC14,BF14,BB14+(0.5*BF14))</f>
        <v>0.278886675511359</v>
      </c>
      <c r="BH14" s="178" t="n">
        <f aca="false">CHOOSE(BC14,BG14*SQRT((BD14+BE14)/3),SQRT((BB14^2)+((BF14^2)/12)))</f>
        <v>0.102038077300049</v>
      </c>
      <c r="BI14" s="178" t="n">
        <v>0</v>
      </c>
      <c r="BJ14" s="178" t="n">
        <f aca="false">(BH14^2)*Rdcr</f>
        <v>9.99529845032709E-005</v>
      </c>
      <c r="BK14" s="179" t="n">
        <f aca="false">BI14+BJ14</f>
        <v>9.99529845032709E-005</v>
      </c>
      <c r="BL14" s="177" t="n">
        <f aca="false">BB14*BD14</f>
        <v>0.0218647153600905</v>
      </c>
      <c r="BM14" s="178" t="n">
        <f aca="false">CHOOSE(BC14,BG14*SQRT(BD14/3),SQRT(BD14*((BG14^2)+((BF14^2)/3)-(BG14*BF14))))</f>
        <v>0.0954478814154844</v>
      </c>
      <c r="BN14" s="178" t="n">
        <f aca="false">(BM14^2)*AU14</f>
        <v>0.000500331579224246</v>
      </c>
      <c r="BO14" s="178" t="n">
        <f aca="false">((AY14*BB14)/2)*Fsw*(tr_sw_fix+tf_sw_fix)</f>
        <v>0.0365866666666667</v>
      </c>
      <c r="BP14" s="179" t="n">
        <f aca="false">BN14+BO14</f>
        <v>0.0370869982458909</v>
      </c>
      <c r="BQ14" s="177" t="n">
        <f aca="false">BE14*BB14</f>
        <v>0.00312353076572722</v>
      </c>
      <c r="BR14" s="178" t="n">
        <f aca="false">CHOOSE(BC14,BG14*SQRT(BE14/3),SQRT(BE14*((BG14^2)+((BF14^2)/3)-(BF14*BG14))))</f>
        <v>0.0360759081990508</v>
      </c>
      <c r="BS14" s="178" t="n">
        <f aca="false">AZ14*Vd_rect</f>
        <v>0.00294</v>
      </c>
      <c r="BT14" s="178" t="n">
        <f aca="false">CHOOSE(BC14,(AY14+Vd_rect)*Qrr*Fsw,(AY14+Vd_rect)*Qrr*Fsw)</f>
        <v>0.42441</v>
      </c>
      <c r="BU14" s="179" t="n">
        <f aca="false">BS14+BT14</f>
        <v>0.42735</v>
      </c>
      <c r="BV14" s="177" t="n">
        <f aca="false">(BM14^2)*0</f>
        <v>0</v>
      </c>
      <c r="BW14" s="178" t="n">
        <f aca="false">Qg_tot*Vcc*Fsw</f>
        <v>0.0735</v>
      </c>
      <c r="BX14" s="179" t="n">
        <f aca="false">IQ*BA14</f>
        <v>0.00385</v>
      </c>
      <c r="BY14" s="177" t="n">
        <f aca="false">BV14+BU14+BP14+BK14+BW14+BX14</f>
        <v>0.541886951230394</v>
      </c>
      <c r="BZ14" s="178" t="n">
        <f aca="false">AY14*AZ14</f>
        <v>0.28</v>
      </c>
      <c r="CA14" s="179" t="n">
        <f aca="false">(BZ14/(BZ14+BY14))*100</f>
        <v>34.0679456682978</v>
      </c>
      <c r="CB14" s="169" t="n">
        <f aca="false">BP14+BW14+BX14+BV14</f>
        <v>0.114436998245891</v>
      </c>
      <c r="CC14" s="0" t="n">
        <f aca="false">Ta+Tk_f*CB14</f>
        <v>29.0052949386062</v>
      </c>
    </row>
    <row r="15" customFormat="false" ht="15" hidden="false" customHeight="false" outlineLevel="0" collapsed="false">
      <c r="O15" s="0" t="n">
        <f aca="false">0.205*2.5/(Lm*Fsw)</f>
        <v>0.0813492063492063</v>
      </c>
      <c r="Q15" s="0" t="n">
        <v>8</v>
      </c>
      <c r="S15" s="177" t="n">
        <f aca="false">VOUT</f>
        <v>40</v>
      </c>
      <c r="T15" s="178" t="n">
        <f aca="false">Q15*$O$12</f>
        <v>0.008</v>
      </c>
      <c r="U15" s="178" t="n">
        <f aca="false">VIN_var</f>
        <v>5</v>
      </c>
      <c r="V15" s="179" t="n">
        <f aca="false">(S15*T15)/(U15*EFF_est)</f>
        <v>0.0711111111111111</v>
      </c>
      <c r="W15" s="177" t="n">
        <f aca="false">IF((T15*S15/U15)&lt;((U15*(1-(U15/S15)))/(2*Lm*Fsw)),1,2)</f>
        <v>1</v>
      </c>
      <c r="X15" s="178" t="n">
        <f aca="false">CHOOSE(W15,SQRT((2*T15*Lm*Fsw*(S15-U15))/((U15)^2)),1-(U15/S15))</f>
        <v>0.375659420219965</v>
      </c>
      <c r="Y15" s="179" t="n">
        <f aca="false">CHOOSE(W15,(Lm*AA15*Fsw)/(S15-U15),1-X15)</f>
        <v>0.053665631459995</v>
      </c>
      <c r="Z15" s="177" t="n">
        <f aca="false">(U15*X15)/(Lm*Fsw)</f>
        <v>0.298142396999972</v>
      </c>
      <c r="AA15" s="178" t="n">
        <f aca="false">CHOOSE(W15,Z15,V15+(0.5*Z15))</f>
        <v>0.298142396999972</v>
      </c>
      <c r="AB15" s="178" t="n">
        <f aca="false">CHOOSE(W15,AA15*SQRT((X15+Y15)/3),SQRT((V15^2)+((Z15^2)/12)))</f>
        <v>0.112786268100327</v>
      </c>
      <c r="AC15" s="178" t="n">
        <v>0</v>
      </c>
      <c r="AD15" s="178" t="n">
        <f aca="false">(AB15^2)*Rdcr</f>
        <v>0.000122119125811189</v>
      </c>
      <c r="AE15" s="179" t="n">
        <f aca="false">AC15+AD15</f>
        <v>0.000122119125811189</v>
      </c>
      <c r="AF15" s="177" t="n">
        <f aca="false">V15*X15</f>
        <v>0.0267135587711975</v>
      </c>
      <c r="AG15" s="178" t="n">
        <f aca="false">CHOOSE(W15,AA15*SQRT(X15/3),SQRT(X15*((AA15^2)+((Z15^2)/3)-(AA15*Z15))))</f>
        <v>0.105501893291064</v>
      </c>
      <c r="AH15" s="178" t="n">
        <f aca="false">(AG15^2)*RDS_on</f>
        <v>0.000576823895764336</v>
      </c>
      <c r="AI15" s="178" t="n">
        <f aca="false">((S15*V15)/2)*Fsw*(tr_sw_fix+tf_sw_fix)</f>
        <v>0.0418133333333333</v>
      </c>
      <c r="AJ15" s="179" t="n">
        <f aca="false">AH15+AI15</f>
        <v>0.0423901572290977</v>
      </c>
      <c r="AK15" s="177" t="n">
        <f aca="false">Y15*V15</f>
        <v>0.00381622268159964</v>
      </c>
      <c r="AL15" s="178" t="n">
        <f aca="false">CHOOSE(W15,AA15*SQRT(Y15/3),SQRT(Y15*((AA15^2)+((Z15^2)/3)-(Z15*AA15))))</f>
        <v>0.0398759674992326</v>
      </c>
      <c r="AM15" s="178" t="n">
        <f aca="false">T15*Vd_rect</f>
        <v>0.00336</v>
      </c>
      <c r="AN15" s="178" t="n">
        <f aca="false">CHOOSE(W15,(S15+Vd_rect)*Qrr*Fsw,(S15+Vd_rect)*Qrr*Fsw)</f>
        <v>0.42441</v>
      </c>
      <c r="AO15" s="179" t="n">
        <f aca="false">AM15+AN15</f>
        <v>0.42777</v>
      </c>
      <c r="AP15" s="177" t="n">
        <f aca="false">(AG15^2)*0</f>
        <v>0</v>
      </c>
      <c r="AQ15" s="178" t="n">
        <f aca="false">Qg_tot*Vcc*Fsw</f>
        <v>0.0735</v>
      </c>
      <c r="AR15" s="179" t="n">
        <f aca="false">IQ*U15</f>
        <v>0.00385</v>
      </c>
      <c r="AS15" s="177" t="n">
        <f aca="false">AP15+AJ15+AQ15+AR15</f>
        <v>0.119740157229098</v>
      </c>
      <c r="AT15" s="187" t="n">
        <f aca="false">Ta+Tk*AS15</f>
        <v>32.1844094337459</v>
      </c>
      <c r="AU15" s="188" t="n">
        <f aca="false">RDS_on/51.8*(47.12+AT15*0.244)</f>
        <v>0.0549974283444571</v>
      </c>
      <c r="AV15" s="178" t="n">
        <f aca="false">S15*T15</f>
        <v>0.32</v>
      </c>
      <c r="AW15" s="179" t="n">
        <f aca="false">(AV15/(AV15+AS15))*100</f>
        <v>72.7702473243273</v>
      </c>
      <c r="AY15" s="177" t="n">
        <f aca="false">VOUT</f>
        <v>40</v>
      </c>
      <c r="AZ15" s="178" t="n">
        <f aca="false">Q15*$O$12</f>
        <v>0.008</v>
      </c>
      <c r="BA15" s="178" t="n">
        <f aca="false">VIN_var</f>
        <v>5</v>
      </c>
      <c r="BB15" s="179" t="n">
        <f aca="false">(AY15*AZ15)/(BA15*EFF_est)</f>
        <v>0.0711111111111111</v>
      </c>
      <c r="BC15" s="177" t="n">
        <f aca="false">IF((AZ15*AY15/BA15)&lt;((BA15*(1-(BA15/AY15)))/(2*Lm*Fsw)),1,2)</f>
        <v>1</v>
      </c>
      <c r="BD15" s="178" t="n">
        <f aca="false">CHOOSE(BC15,SQRT((2*AZ15*Lm*Fsw*(AY15-BA15))/((BA15)^2)),1-(BA15/AY15))</f>
        <v>0.375659420219965</v>
      </c>
      <c r="BE15" s="179" t="n">
        <f aca="false">CHOOSE(BC15,(Lm*BG15*Fsw)/(AY15-BA15),1-BD15)</f>
        <v>0.053665631459995</v>
      </c>
      <c r="BF15" s="177" t="n">
        <f aca="false">(BA15*BD15)/(Lm*Fsw)</f>
        <v>0.298142396999972</v>
      </c>
      <c r="BG15" s="178" t="n">
        <f aca="false">CHOOSE(BC15,BF15,BB15+(0.5*BF15))</f>
        <v>0.298142396999972</v>
      </c>
      <c r="BH15" s="178" t="n">
        <f aca="false">CHOOSE(BC15,BG15*SQRT((BD15+BE15)/3),SQRT((BB15^2)+((BF15^2)/12)))</f>
        <v>0.112786268100327</v>
      </c>
      <c r="BI15" s="178" t="n">
        <v>0</v>
      </c>
      <c r="BJ15" s="178" t="n">
        <f aca="false">(BH15^2)*Rdcr</f>
        <v>0.000122119125811189</v>
      </c>
      <c r="BK15" s="179" t="n">
        <f aca="false">BI15+BJ15</f>
        <v>0.000122119125811189</v>
      </c>
      <c r="BL15" s="177" t="n">
        <f aca="false">BB15*BD15</f>
        <v>0.0267135587711975</v>
      </c>
      <c r="BM15" s="178" t="n">
        <f aca="false">CHOOSE(BC15,BG15*SQRT(BD15/3),SQRT(BD15*((BG15^2)+((BF15^2)/3)-(BG15*BF15))))</f>
        <v>0.105501893291064</v>
      </c>
      <c r="BN15" s="178" t="n">
        <f aca="false">(BM15^2)*AU15</f>
        <v>0.00061215709764349</v>
      </c>
      <c r="BO15" s="178" t="n">
        <f aca="false">((AY15*BB15)/2)*Fsw*(tr_sw_fix+tf_sw_fix)</f>
        <v>0.0418133333333333</v>
      </c>
      <c r="BP15" s="179" t="n">
        <f aca="false">BN15+BO15</f>
        <v>0.0424254904309768</v>
      </c>
      <c r="BQ15" s="177" t="n">
        <f aca="false">BE15*BB15</f>
        <v>0.00381622268159964</v>
      </c>
      <c r="BR15" s="178" t="n">
        <f aca="false">CHOOSE(BC15,BG15*SQRT(BE15/3),SQRT(BE15*((BG15^2)+((BF15^2)/3)-(BF15*BG15))))</f>
        <v>0.0398759674992326</v>
      </c>
      <c r="BS15" s="178" t="n">
        <f aca="false">AZ15*Vd_rect</f>
        <v>0.00336</v>
      </c>
      <c r="BT15" s="178" t="n">
        <f aca="false">CHOOSE(BC15,(AY15+Vd_rect)*Qrr*Fsw,(AY15+Vd_rect)*Qrr*Fsw)</f>
        <v>0.42441</v>
      </c>
      <c r="BU15" s="179" t="n">
        <f aca="false">BS15+BT15</f>
        <v>0.42777</v>
      </c>
      <c r="BV15" s="177" t="n">
        <f aca="false">(BM15^2)*0</f>
        <v>0</v>
      </c>
      <c r="BW15" s="178" t="n">
        <f aca="false">Qg_tot*Vcc*Fsw</f>
        <v>0.0735</v>
      </c>
      <c r="BX15" s="179" t="n">
        <f aca="false">IQ*BA15</f>
        <v>0.00385</v>
      </c>
      <c r="BY15" s="177" t="n">
        <f aca="false">BV15+BU15+BP15+BK15+BW15+BX15</f>
        <v>0.547667609556788</v>
      </c>
      <c r="BZ15" s="178" t="n">
        <f aca="false">AY15*AZ15</f>
        <v>0.32</v>
      </c>
      <c r="CA15" s="179" t="n">
        <f aca="false">(BZ15/(BZ15+BY15))*100</f>
        <v>36.8804823961861</v>
      </c>
      <c r="CB15" s="169" t="n">
        <f aca="false">BP15+BW15+BX15+BV15</f>
        <v>0.119775490430977</v>
      </c>
      <c r="CC15" s="0" t="n">
        <f aca="false">Ta+Tk_f*CB15</f>
        <v>29.1921421650842</v>
      </c>
    </row>
    <row r="16" customFormat="false" ht="15" hidden="false" customHeight="false" outlineLevel="0" collapsed="false">
      <c r="Q16" s="0" t="n">
        <v>9</v>
      </c>
      <c r="S16" s="177" t="n">
        <f aca="false">VOUT</f>
        <v>40</v>
      </c>
      <c r="T16" s="178" t="n">
        <f aca="false">Q16*$O$12</f>
        <v>0.009</v>
      </c>
      <c r="U16" s="178" t="n">
        <f aca="false">VIN_var</f>
        <v>5</v>
      </c>
      <c r="V16" s="179" t="n">
        <f aca="false">(S16*T16)/(U16*EFF_est)</f>
        <v>0.08</v>
      </c>
      <c r="W16" s="177" t="n">
        <f aca="false">IF((T16*S16/U16)&lt;((U16*(1-(U16/S16)))/(2*Lm*Fsw)),1,2)</f>
        <v>1</v>
      </c>
      <c r="X16" s="178" t="n">
        <f aca="false">CHOOSE(W16,SQRT((2*T16*Lm*Fsw*(S16-U16))/((U16)^2)),1-(U16/S16))</f>
        <v>0.398446985181216</v>
      </c>
      <c r="Y16" s="179" t="n">
        <f aca="false">CHOOSE(W16,(Lm*AA16*Fsw)/(S16-U16),1-X16)</f>
        <v>0.0569209978830308</v>
      </c>
      <c r="Z16" s="177" t="n">
        <f aca="false">(U16*X16)/(Lm*Fsw)</f>
        <v>0.316227766016838</v>
      </c>
      <c r="AA16" s="178" t="n">
        <f aca="false">CHOOSE(W16,Z16,V16+(0.5*Z16))</f>
        <v>0.316227766016838</v>
      </c>
      <c r="AB16" s="178" t="n">
        <f aca="false">CHOOSE(W16,AA16*SQRT((X16+Y16)/3),SQRT((V16^2)+((Z16^2)/12)))</f>
        <v>0.123202811529641</v>
      </c>
      <c r="AC16" s="178" t="n">
        <v>0</v>
      </c>
      <c r="AD16" s="178" t="n">
        <f aca="false">(AB16^2)*Rdcr</f>
        <v>0.000145717754580559</v>
      </c>
      <c r="AE16" s="179" t="n">
        <f aca="false">AC16+AD16</f>
        <v>0.000145717754580559</v>
      </c>
      <c r="AF16" s="177" t="n">
        <f aca="false">V16*X16</f>
        <v>0.0318757588144973</v>
      </c>
      <c r="AG16" s="178" t="n">
        <f aca="false">CHOOSE(W16,AA16*SQRT(X16/3),SQRT(X16*((AA16^2)+((Z16^2)/3)-(AA16*Z16))))</f>
        <v>0.1152456774578</v>
      </c>
      <c r="AH16" s="178" t="n">
        <f aca="false">(AG16^2)*RDS_on</f>
        <v>0.00068829089891412</v>
      </c>
      <c r="AI16" s="178" t="n">
        <f aca="false">((S16*V16)/2)*Fsw*(tr_sw_fix+tf_sw_fix)</f>
        <v>0.04704</v>
      </c>
      <c r="AJ16" s="179" t="n">
        <f aca="false">AH16+AI16</f>
        <v>0.0477282908989141</v>
      </c>
      <c r="AK16" s="177" t="n">
        <f aca="false">Y16*V16</f>
        <v>0.00455367983064247</v>
      </c>
      <c r="AL16" s="178" t="n">
        <f aca="false">CHOOSE(W16,AA16*SQRT(Y16/3),SQRT(Y16*((AA16^2)+((Z16^2)/3)-(Z16*AA16))))</f>
        <v>0.0435587717469286</v>
      </c>
      <c r="AM16" s="178" t="n">
        <f aca="false">T16*Vd_rect</f>
        <v>0.00378</v>
      </c>
      <c r="AN16" s="178" t="n">
        <f aca="false">CHOOSE(W16,(S16+Vd_rect)*Qrr*Fsw,(S16+Vd_rect)*Qrr*Fsw)</f>
        <v>0.42441</v>
      </c>
      <c r="AO16" s="179" t="n">
        <f aca="false">AM16+AN16</f>
        <v>0.42819</v>
      </c>
      <c r="AP16" s="177" t="n">
        <f aca="false">(AG16^2)*0</f>
        <v>0</v>
      </c>
      <c r="AQ16" s="178" t="n">
        <f aca="false">Qg_tot*Vcc*Fsw</f>
        <v>0.0735</v>
      </c>
      <c r="AR16" s="179" t="n">
        <f aca="false">IQ*U16</f>
        <v>0.00385</v>
      </c>
      <c r="AS16" s="177" t="n">
        <f aca="false">AP16+AJ16+AQ16+AR16</f>
        <v>0.125078290898914</v>
      </c>
      <c r="AT16" s="187" t="n">
        <f aca="false">Ta+Tk*AS16</f>
        <v>32.5046974539348</v>
      </c>
      <c r="AU16" s="188" t="n">
        <f aca="false">RDS_on/51.8*(47.12+AT16*0.244)</f>
        <v>0.0550756133548396</v>
      </c>
      <c r="AV16" s="178" t="n">
        <f aca="false">S16*T16</f>
        <v>0.36</v>
      </c>
      <c r="AW16" s="179" t="n">
        <f aca="false">(AV16/(AV16+AS16))*100</f>
        <v>74.214824030338</v>
      </c>
      <c r="AY16" s="177" t="n">
        <f aca="false">VOUT</f>
        <v>40</v>
      </c>
      <c r="AZ16" s="178" t="n">
        <f aca="false">Q16*$O$12</f>
        <v>0.009</v>
      </c>
      <c r="BA16" s="178" t="n">
        <f aca="false">VIN_var</f>
        <v>5</v>
      </c>
      <c r="BB16" s="179" t="n">
        <f aca="false">(AY16*AZ16)/(BA16*EFF_est)</f>
        <v>0.08</v>
      </c>
      <c r="BC16" s="177" t="n">
        <f aca="false">IF((AZ16*AY16/BA16)&lt;((BA16*(1-(BA16/AY16)))/(2*Lm*Fsw)),1,2)</f>
        <v>1</v>
      </c>
      <c r="BD16" s="178" t="n">
        <f aca="false">CHOOSE(BC16,SQRT((2*AZ16*Lm*Fsw*(AY16-BA16))/((BA16)^2)),1-(BA16/AY16))</f>
        <v>0.398446985181216</v>
      </c>
      <c r="BE16" s="179" t="n">
        <f aca="false">CHOOSE(BC16,(Lm*BG16*Fsw)/(AY16-BA16),1-BD16)</f>
        <v>0.0569209978830308</v>
      </c>
      <c r="BF16" s="177" t="n">
        <f aca="false">(BA16*BD16)/(Lm*Fsw)</f>
        <v>0.316227766016838</v>
      </c>
      <c r="BG16" s="178" t="n">
        <f aca="false">CHOOSE(BC16,BF16,BB16+(0.5*BF16))</f>
        <v>0.316227766016838</v>
      </c>
      <c r="BH16" s="178" t="n">
        <f aca="false">CHOOSE(BC16,BG16*SQRT((BD16+BE16)/3),SQRT((BB16^2)+((BF16^2)/12)))</f>
        <v>0.123202811529641</v>
      </c>
      <c r="BI16" s="178" t="n">
        <v>0</v>
      </c>
      <c r="BJ16" s="178" t="n">
        <f aca="false">(BH16^2)*Rdcr</f>
        <v>0.000145717754580559</v>
      </c>
      <c r="BK16" s="179" t="n">
        <f aca="false">BI16+BJ16</f>
        <v>0.000145717754580559</v>
      </c>
      <c r="BL16" s="177" t="n">
        <f aca="false">BB16*BD16</f>
        <v>0.0318757588144973</v>
      </c>
      <c r="BM16" s="178" t="n">
        <f aca="false">CHOOSE(BC16,BG16*SQRT(BD16/3),SQRT(BD16*((BG16^2)+((BF16^2)/3)-(BG16*BF16))))</f>
        <v>0.1152456774578</v>
      </c>
      <c r="BN16" s="178" t="n">
        <f aca="false">(BM16^2)*AU16</f>
        <v>0.000731490403274738</v>
      </c>
      <c r="BO16" s="178" t="n">
        <f aca="false">((AY16*BB16)/2)*Fsw*(tr_sw_fix+tf_sw_fix)</f>
        <v>0.04704</v>
      </c>
      <c r="BP16" s="179" t="n">
        <f aca="false">BN16+BO16</f>
        <v>0.0477714904032748</v>
      </c>
      <c r="BQ16" s="177" t="n">
        <f aca="false">BE16*BB16</f>
        <v>0.00455367983064247</v>
      </c>
      <c r="BR16" s="178" t="n">
        <f aca="false">CHOOSE(BC16,BG16*SQRT(BE16/3),SQRT(BE16*((BG16^2)+((BF16^2)/3)-(BF16*BG16))))</f>
        <v>0.0435587717469286</v>
      </c>
      <c r="BS16" s="178" t="n">
        <f aca="false">AZ16*Vd_rect</f>
        <v>0.00378</v>
      </c>
      <c r="BT16" s="178" t="n">
        <f aca="false">CHOOSE(BC16,(AY16+Vd_rect)*Qrr*Fsw,(AY16+Vd_rect)*Qrr*Fsw)</f>
        <v>0.42441</v>
      </c>
      <c r="BU16" s="179" t="n">
        <f aca="false">BS16+BT16</f>
        <v>0.42819</v>
      </c>
      <c r="BV16" s="177" t="n">
        <f aca="false">(BM16^2)*0</f>
        <v>0</v>
      </c>
      <c r="BW16" s="178" t="n">
        <f aca="false">Qg_tot*Vcc*Fsw</f>
        <v>0.0735</v>
      </c>
      <c r="BX16" s="179" t="n">
        <f aca="false">IQ*BA16</f>
        <v>0.00385</v>
      </c>
      <c r="BY16" s="177" t="n">
        <f aca="false">BV16+BU16+BP16+BK16+BW16+BX16</f>
        <v>0.553457208157855</v>
      </c>
      <c r="BZ16" s="178" t="n">
        <f aca="false">AY16*AZ16</f>
        <v>0.36</v>
      </c>
      <c r="CA16" s="179" t="n">
        <f aca="false">(BZ16/(BZ16+BY16))*100</f>
        <v>39.410713143969</v>
      </c>
      <c r="CB16" s="169" t="n">
        <f aca="false">BP16+BW16+BX16+BV16</f>
        <v>0.125121490403275</v>
      </c>
      <c r="CC16" s="0" t="n">
        <f aca="false">Ta+Tk_f*CB16</f>
        <v>29.3792521641146</v>
      </c>
    </row>
    <row r="17" customFormat="false" ht="15" hidden="false" customHeight="false" outlineLevel="0" collapsed="false">
      <c r="Q17" s="0" t="n">
        <v>10</v>
      </c>
      <c r="S17" s="177" t="n">
        <f aca="false">VOUT</f>
        <v>40</v>
      </c>
      <c r="T17" s="178" t="n">
        <f aca="false">Q17*$O$12</f>
        <v>0.01</v>
      </c>
      <c r="U17" s="178" t="n">
        <f aca="false">VIN_var</f>
        <v>5</v>
      </c>
      <c r="V17" s="179" t="n">
        <f aca="false">(S17*T17)/(U17*EFF_est)</f>
        <v>0.0888888888888889</v>
      </c>
      <c r="W17" s="177" t="n">
        <f aca="false">IF((T17*S17/U17)&lt;((U17*(1-(U17/S17)))/(2*Lm*Fsw)),1,2)</f>
        <v>1</v>
      </c>
      <c r="X17" s="178" t="n">
        <f aca="false">CHOOSE(W17,SQRT((2*T17*Lm*Fsw*(S17-U17))/((U17)^2)),1-(U17/S17))</f>
        <v>0.42</v>
      </c>
      <c r="Y17" s="179" t="n">
        <f aca="false">CHOOSE(W17,(Lm*AA17*Fsw)/(S17-U17),1-X17)</f>
        <v>0.06</v>
      </c>
      <c r="Z17" s="177" t="n">
        <f aca="false">(U17*X17)/(Lm*Fsw)</f>
        <v>0.333333333333333</v>
      </c>
      <c r="AA17" s="178" t="n">
        <f aca="false">CHOOSE(W17,Z17,V17+(0.5*Z17))</f>
        <v>0.333333333333333</v>
      </c>
      <c r="AB17" s="178" t="n">
        <f aca="false">CHOOSE(W17,AA17*SQRT((X17+Y17)/3),SQRT((V17^2)+((Z17^2)/12)))</f>
        <v>0.133333333333333</v>
      </c>
      <c r="AC17" s="178" t="n">
        <v>0</v>
      </c>
      <c r="AD17" s="178" t="n">
        <f aca="false">(AB17^2)*Rdcr</f>
        <v>0.000170666666666667</v>
      </c>
      <c r="AE17" s="179" t="n">
        <f aca="false">AC17+AD17</f>
        <v>0.000170666666666667</v>
      </c>
      <c r="AF17" s="177" t="n">
        <f aca="false">V17*X17</f>
        <v>0.0373333333333333</v>
      </c>
      <c r="AG17" s="178" t="n">
        <f aca="false">CHOOSE(W17,AA17*SQRT(X17/3),SQRT(X17*((AA17^2)+((Z17^2)/3)-(AA17*Z17))))</f>
        <v>0.124721912892465</v>
      </c>
      <c r="AH17" s="178" t="n">
        <f aca="false">(AG17^2)*RDS_on</f>
        <v>0.000806135901234568</v>
      </c>
      <c r="AI17" s="178" t="n">
        <f aca="false">((S17*V17)/2)*Fsw*(tr_sw_fix+tf_sw_fix)</f>
        <v>0.0522666666666667</v>
      </c>
      <c r="AJ17" s="179" t="n">
        <f aca="false">AH17+AI17</f>
        <v>0.0530728025679012</v>
      </c>
      <c r="AK17" s="177" t="n">
        <f aca="false">Y17*V17</f>
        <v>0.00533333333333334</v>
      </c>
      <c r="AL17" s="178" t="n">
        <f aca="false">CHOOSE(W17,AA17*SQRT(Y17/3),SQRT(Y17*((AA17^2)+((Z17^2)/3)-(Z17*AA17))))</f>
        <v>0.0471404520791032</v>
      </c>
      <c r="AM17" s="178" t="n">
        <f aca="false">T17*Vd_rect</f>
        <v>0.0042</v>
      </c>
      <c r="AN17" s="178" t="n">
        <f aca="false">CHOOSE(W17,(S17+Vd_rect)*Qrr*Fsw,(S17+Vd_rect)*Qrr*Fsw)</f>
        <v>0.42441</v>
      </c>
      <c r="AO17" s="179" t="n">
        <f aca="false">AM17+AN17</f>
        <v>0.42861</v>
      </c>
      <c r="AP17" s="177" t="n">
        <f aca="false">(AG17^2)*0</f>
        <v>0</v>
      </c>
      <c r="AQ17" s="178" t="n">
        <f aca="false">Qg_tot*Vcc*Fsw</f>
        <v>0.0735</v>
      </c>
      <c r="AR17" s="179" t="n">
        <f aca="false">IQ*U17</f>
        <v>0.00385</v>
      </c>
      <c r="AS17" s="177" t="n">
        <f aca="false">AP17+AJ17+AQ17+AR17</f>
        <v>0.130422802567901</v>
      </c>
      <c r="AT17" s="187" t="n">
        <f aca="false">Ta+Tk*AS17</f>
        <v>32.8253681540741</v>
      </c>
      <c r="AU17" s="188" t="n">
        <f aca="false">RDS_on/51.8*(47.12+AT17*0.244)</f>
        <v>0.0551538917806295</v>
      </c>
      <c r="AV17" s="178" t="n">
        <f aca="false">S17*T17</f>
        <v>0.4</v>
      </c>
      <c r="AW17" s="179" t="n">
        <f aca="false">(AV17/(AV17+AS17))*100</f>
        <v>75.4115392595315</v>
      </c>
      <c r="AY17" s="177" t="n">
        <f aca="false">VOUT</f>
        <v>40</v>
      </c>
      <c r="AZ17" s="178" t="n">
        <f aca="false">Q17*$O$12</f>
        <v>0.01</v>
      </c>
      <c r="BA17" s="178" t="n">
        <f aca="false">VIN_var</f>
        <v>5</v>
      </c>
      <c r="BB17" s="179" t="n">
        <f aca="false">(AY17*AZ17)/(BA17*EFF_est)</f>
        <v>0.0888888888888889</v>
      </c>
      <c r="BC17" s="177" t="n">
        <f aca="false">IF((AZ17*AY17/BA17)&lt;((BA17*(1-(BA17/AY17)))/(2*Lm*Fsw)),1,2)</f>
        <v>1</v>
      </c>
      <c r="BD17" s="178" t="n">
        <f aca="false">CHOOSE(BC17,SQRT((2*AZ17*Lm*Fsw*(AY17-BA17))/((BA17)^2)),1-(BA17/AY17))</f>
        <v>0.42</v>
      </c>
      <c r="BE17" s="179" t="n">
        <f aca="false">CHOOSE(BC17,(Lm*BG17*Fsw)/(AY17-BA17),1-BD17)</f>
        <v>0.06</v>
      </c>
      <c r="BF17" s="177" t="n">
        <f aca="false">(BA17*BD17)/(Lm*Fsw)</f>
        <v>0.333333333333333</v>
      </c>
      <c r="BG17" s="178" t="n">
        <f aca="false">CHOOSE(BC17,BF17,BB17+(0.5*BF17))</f>
        <v>0.333333333333333</v>
      </c>
      <c r="BH17" s="178" t="n">
        <f aca="false">CHOOSE(BC17,BG17*SQRT((BD17+BE17)/3),SQRT((BB17^2)+((BF17^2)/12)))</f>
        <v>0.133333333333333</v>
      </c>
      <c r="BI17" s="178" t="n">
        <v>0</v>
      </c>
      <c r="BJ17" s="178" t="n">
        <f aca="false">(BH17^2)*Rdcr</f>
        <v>0.000170666666666667</v>
      </c>
      <c r="BK17" s="179" t="n">
        <f aca="false">BI17+BJ17</f>
        <v>0.000170666666666667</v>
      </c>
      <c r="BL17" s="177" t="n">
        <f aca="false">BB17*BD17</f>
        <v>0.0373333333333333</v>
      </c>
      <c r="BM17" s="178" t="n">
        <f aca="false">CHOOSE(BC17,BG17*SQRT(BD17/3),SQRT(BD17*((BG17^2)+((BF17^2)/3)-(BG17*BF17))))</f>
        <v>0.124721912892465</v>
      </c>
      <c r="BN17" s="178" t="n">
        <f aca="false">(BM17^2)*AU17</f>
        <v>0.000857949427698681</v>
      </c>
      <c r="BO17" s="178" t="n">
        <f aca="false">((AY17*BB17)/2)*Fsw*(tr_sw_fix+tf_sw_fix)</f>
        <v>0.0522666666666667</v>
      </c>
      <c r="BP17" s="179" t="n">
        <f aca="false">BN17+BO17</f>
        <v>0.0531246160943654</v>
      </c>
      <c r="BQ17" s="177" t="n">
        <f aca="false">BE17*BB17</f>
        <v>0.00533333333333334</v>
      </c>
      <c r="BR17" s="178" t="n">
        <f aca="false">CHOOSE(BC17,BG17*SQRT(BE17/3),SQRT(BE17*((BG17^2)+((BF17^2)/3)-(BF17*BG17))))</f>
        <v>0.0471404520791032</v>
      </c>
      <c r="BS17" s="178" t="n">
        <f aca="false">AZ17*Vd_rect</f>
        <v>0.0042</v>
      </c>
      <c r="BT17" s="178" t="n">
        <f aca="false">CHOOSE(BC17,(AY17+Vd_rect)*Qrr*Fsw,(AY17+Vd_rect)*Qrr*Fsw)</f>
        <v>0.42441</v>
      </c>
      <c r="BU17" s="179" t="n">
        <f aca="false">BS17+BT17</f>
        <v>0.42861</v>
      </c>
      <c r="BV17" s="177" t="n">
        <f aca="false">(BM17^2)*0</f>
        <v>0</v>
      </c>
      <c r="BW17" s="178" t="n">
        <f aca="false">Qg_tot*Vcc*Fsw</f>
        <v>0.0735</v>
      </c>
      <c r="BX17" s="179" t="n">
        <f aca="false">IQ*BA17</f>
        <v>0.00385</v>
      </c>
      <c r="BY17" s="177" t="n">
        <f aca="false">BV17+BU17+BP17+BK17+BW17+BX17</f>
        <v>0.559255282761032</v>
      </c>
      <c r="BZ17" s="178" t="n">
        <f aca="false">AY17*AZ17</f>
        <v>0.4</v>
      </c>
      <c r="CA17" s="179" t="n">
        <f aca="false">(BZ17/(BZ17+BY17))*100</f>
        <v>41.69901455728</v>
      </c>
      <c r="CB17" s="169" t="n">
        <f aca="false">BP17+BW17+BX17+BV17</f>
        <v>0.130474616094365</v>
      </c>
      <c r="CC17" s="0" t="n">
        <f aca="false">Ta+Tk_f*CB17</f>
        <v>29.5666115633028</v>
      </c>
    </row>
    <row r="18" customFormat="false" ht="15" hidden="false" customHeight="false" outlineLevel="0" collapsed="false">
      <c r="Q18" s="0" t="n">
        <v>11</v>
      </c>
      <c r="S18" s="177" t="n">
        <f aca="false">VOUT</f>
        <v>40</v>
      </c>
      <c r="T18" s="178" t="n">
        <f aca="false">Q18*$O$12</f>
        <v>0.011</v>
      </c>
      <c r="U18" s="178" t="n">
        <f aca="false">VIN_var</f>
        <v>5</v>
      </c>
      <c r="V18" s="179" t="n">
        <f aca="false">(S18*T18)/(U18*EFF_est)</f>
        <v>0.0977777777777778</v>
      </c>
      <c r="W18" s="177" t="n">
        <f aca="false">IF((T18*S18/U18)&lt;((U18*(1-(U18/S18)))/(2*Lm*Fsw)),1,2)</f>
        <v>1</v>
      </c>
      <c r="X18" s="178" t="n">
        <f aca="false">CHOOSE(W18,SQRT((2*T18*Lm*Fsw*(S18-U18))/((U18)^2)),1-(U18/S18))</f>
        <v>0.440499716231464</v>
      </c>
      <c r="Y18" s="179" t="n">
        <f aca="false">CHOOSE(W18,(Lm*AA18*Fsw)/(S18-U18),1-X18)</f>
        <v>0.0629285308902091</v>
      </c>
      <c r="Z18" s="177" t="n">
        <f aca="false">(U18*X18)/(Lm*Fsw)</f>
        <v>0.349602949390051</v>
      </c>
      <c r="AA18" s="178" t="n">
        <f aca="false">CHOOSE(W18,Z18,V18+(0.5*Z18))</f>
        <v>0.349602949390051</v>
      </c>
      <c r="AB18" s="178" t="n">
        <f aca="false">CHOOSE(W18,AA18*SQRT((X18+Y18)/3),SQRT((V18^2)+((Z18^2)/12)))</f>
        <v>0.143213266485859</v>
      </c>
      <c r="AC18" s="178" t="n">
        <v>0</v>
      </c>
      <c r="AD18" s="178" t="n">
        <f aca="false">(AB18^2)*Rdcr</f>
        <v>0.000196896381096476</v>
      </c>
      <c r="AE18" s="179" t="n">
        <f aca="false">AC18+AD18</f>
        <v>0.000196896381096476</v>
      </c>
      <c r="AF18" s="177" t="n">
        <f aca="false">V18*X18</f>
        <v>0.0430710833648542</v>
      </c>
      <c r="AG18" s="178" t="n">
        <f aca="false">CHOOSE(W18,AA18*SQRT(X18/3),SQRT(X18*((AA18^2)+((Z18^2)/3)-(AA18*Z18))))</f>
        <v>0.13396374410771</v>
      </c>
      <c r="AH18" s="178" t="n">
        <f aca="false">(AG18^2)*RDS_on</f>
        <v>0.000930030712646677</v>
      </c>
      <c r="AI18" s="178" t="n">
        <f aca="false">((S18*V18)/2)*Fsw*(tr_sw_fix+tf_sw_fix)</f>
        <v>0.0574933333333333</v>
      </c>
      <c r="AJ18" s="179" t="n">
        <f aca="false">AH18+AI18</f>
        <v>0.05842336404598</v>
      </c>
      <c r="AK18" s="177" t="n">
        <f aca="false">Y18*V18</f>
        <v>0.00615301190926489</v>
      </c>
      <c r="AL18" s="178" t="n">
        <f aca="false">CHOOSE(W18,AA18*SQRT(Y18/3),SQRT(Y18*((AA18^2)+((Z18^2)/3)-(Z18*AA18))))</f>
        <v>0.0506335359440135</v>
      </c>
      <c r="AM18" s="178" t="n">
        <f aca="false">T18*Vd_rect</f>
        <v>0.00462</v>
      </c>
      <c r="AN18" s="178" t="n">
        <f aca="false">CHOOSE(W18,(S18+Vd_rect)*Qrr*Fsw,(S18+Vd_rect)*Qrr*Fsw)</f>
        <v>0.42441</v>
      </c>
      <c r="AO18" s="179" t="n">
        <f aca="false">AM18+AN18</f>
        <v>0.42903</v>
      </c>
      <c r="AP18" s="177" t="n">
        <f aca="false">(AG18^2)*0</f>
        <v>0</v>
      </c>
      <c r="AQ18" s="178" t="n">
        <f aca="false">Qg_tot*Vcc*Fsw</f>
        <v>0.0735</v>
      </c>
      <c r="AR18" s="179" t="n">
        <f aca="false">IQ*U18</f>
        <v>0.00385</v>
      </c>
      <c r="AS18" s="177" t="n">
        <f aca="false">AP18+AJ18+AQ18+AR18</f>
        <v>0.13577336404598</v>
      </c>
      <c r="AT18" s="187" t="n">
        <f aca="false">Ta+Tk*AS18</f>
        <v>33.1464018427588</v>
      </c>
      <c r="AU18" s="188" t="n">
        <f aca="false">RDS_on/51.8*(47.12+AT18*0.244)</f>
        <v>0.0552322588149886</v>
      </c>
      <c r="AV18" s="178" t="n">
        <f aca="false">S18*T18</f>
        <v>0.44</v>
      </c>
      <c r="AW18" s="179" t="n">
        <f aca="false">(AV18/(AV18+AS18))*100</f>
        <v>76.4189570889672</v>
      </c>
      <c r="AY18" s="177" t="n">
        <f aca="false">VOUT</f>
        <v>40</v>
      </c>
      <c r="AZ18" s="178" t="n">
        <f aca="false">Q18*$O$12</f>
        <v>0.011</v>
      </c>
      <c r="BA18" s="178" t="n">
        <f aca="false">VIN_var</f>
        <v>5</v>
      </c>
      <c r="BB18" s="179" t="n">
        <f aca="false">(AY18*AZ18)/(BA18*EFF_est)</f>
        <v>0.0977777777777778</v>
      </c>
      <c r="BC18" s="177" t="n">
        <f aca="false">IF((AZ18*AY18/BA18)&lt;((BA18*(1-(BA18/AY18)))/(2*Lm*Fsw)),1,2)</f>
        <v>1</v>
      </c>
      <c r="BD18" s="178" t="n">
        <f aca="false">CHOOSE(BC18,SQRT((2*AZ18*Lm*Fsw*(AY18-BA18))/((BA18)^2)),1-(BA18/AY18))</f>
        <v>0.440499716231464</v>
      </c>
      <c r="BE18" s="179" t="n">
        <f aca="false">CHOOSE(BC18,(Lm*BG18*Fsw)/(AY18-BA18),1-BD18)</f>
        <v>0.0629285308902091</v>
      </c>
      <c r="BF18" s="177" t="n">
        <f aca="false">(BA18*BD18)/(Lm*Fsw)</f>
        <v>0.349602949390051</v>
      </c>
      <c r="BG18" s="178" t="n">
        <f aca="false">CHOOSE(BC18,BF18,BB18+(0.5*BF18))</f>
        <v>0.349602949390051</v>
      </c>
      <c r="BH18" s="178" t="n">
        <f aca="false">CHOOSE(BC18,BG18*SQRT((BD18+BE18)/3),SQRT((BB18^2)+((BF18^2)/12)))</f>
        <v>0.143213266485859</v>
      </c>
      <c r="BI18" s="178" t="n">
        <v>0</v>
      </c>
      <c r="BJ18" s="178" t="n">
        <f aca="false">(BH18^2)*Rdcr</f>
        <v>0.000196896381096476</v>
      </c>
      <c r="BK18" s="179" t="n">
        <f aca="false">BI18+BJ18</f>
        <v>0.000196896381096476</v>
      </c>
      <c r="BL18" s="177" t="n">
        <f aca="false">BB18*BD18</f>
        <v>0.0430710833648542</v>
      </c>
      <c r="BM18" s="178" t="n">
        <f aca="false">CHOOSE(BC18,BG18*SQRT(BD18/3),SQRT(BD18*((BG18^2)+((BF18^2)/3)-(BG18*BF18))))</f>
        <v>0.13396374410771</v>
      </c>
      <c r="BN18" s="178" t="n">
        <f aca="false">(BM18^2)*AU18</f>
        <v>0.000991213843270657</v>
      </c>
      <c r="BO18" s="178" t="n">
        <f aca="false">((AY18*BB18)/2)*Fsw*(tr_sw_fix+tf_sw_fix)</f>
        <v>0.0574933333333333</v>
      </c>
      <c r="BP18" s="179" t="n">
        <f aca="false">BN18+BO18</f>
        <v>0.058484547176604</v>
      </c>
      <c r="BQ18" s="177" t="n">
        <f aca="false">BE18*BB18</f>
        <v>0.00615301190926489</v>
      </c>
      <c r="BR18" s="178" t="n">
        <f aca="false">CHOOSE(BC18,BG18*SQRT(BE18/3),SQRT(BE18*((BG18^2)+((BF18^2)/3)-(BF18*BG18))))</f>
        <v>0.0506335359440135</v>
      </c>
      <c r="BS18" s="178" t="n">
        <f aca="false">AZ18*Vd_rect</f>
        <v>0.00462</v>
      </c>
      <c r="BT18" s="178" t="n">
        <f aca="false">CHOOSE(BC18,(AY18+Vd_rect)*Qrr*Fsw,(AY18+Vd_rect)*Qrr*Fsw)</f>
        <v>0.42441</v>
      </c>
      <c r="BU18" s="179" t="n">
        <f aca="false">BS18+BT18</f>
        <v>0.42903</v>
      </c>
      <c r="BV18" s="177" t="n">
        <f aca="false">(BM18^2)*0</f>
        <v>0</v>
      </c>
      <c r="BW18" s="178" t="n">
        <f aca="false">Qg_tot*Vcc*Fsw</f>
        <v>0.0735</v>
      </c>
      <c r="BX18" s="179" t="n">
        <f aca="false">IQ*BA18</f>
        <v>0.00385</v>
      </c>
      <c r="BY18" s="177" t="n">
        <f aca="false">BV18+BU18+BP18+BK18+BW18+BX18</f>
        <v>0.565061443557701</v>
      </c>
      <c r="BZ18" s="178" t="n">
        <f aca="false">AY18*AZ18</f>
        <v>0.44</v>
      </c>
      <c r="CA18" s="179" t="n">
        <f aca="false">(BZ18/(BZ18+BY18))*100</f>
        <v>43.778418008206</v>
      </c>
      <c r="CB18" s="169" t="n">
        <f aca="false">BP18+BW18+BX18+BV18</f>
        <v>0.135834547176604</v>
      </c>
      <c r="CC18" s="0" t="n">
        <f aca="false">Ta+Tk_f*CB18</f>
        <v>29.7542091511811</v>
      </c>
    </row>
    <row r="19" customFormat="false" ht="15" hidden="false" customHeight="false" outlineLevel="0" collapsed="false">
      <c r="D19" s="0" t="s">
        <v>432</v>
      </c>
      <c r="E19" s="0" t="s">
        <v>425</v>
      </c>
      <c r="Q19" s="0" t="n">
        <v>12</v>
      </c>
      <c r="S19" s="177" t="n">
        <f aca="false">VOUT</f>
        <v>40</v>
      </c>
      <c r="T19" s="178" t="n">
        <f aca="false">Q19*$O$12</f>
        <v>0.012</v>
      </c>
      <c r="U19" s="178" t="n">
        <f aca="false">VIN_var</f>
        <v>5</v>
      </c>
      <c r="V19" s="179" t="n">
        <f aca="false">(S19*T19)/(U19*EFF_est)</f>
        <v>0.106666666666667</v>
      </c>
      <c r="W19" s="177" t="n">
        <f aca="false">IF((T19*S19/U19)&lt;((U19*(1-(U19/S19)))/(2*Lm*Fsw)),1,2)</f>
        <v>1</v>
      </c>
      <c r="X19" s="178" t="n">
        <f aca="false">CHOOSE(W19,SQRT((2*T19*Lm*Fsw*(S19-U19))/((U19)^2)),1-(U19/S19))</f>
        <v>0.46008694830434</v>
      </c>
      <c r="Y19" s="179" t="n">
        <f aca="false">CHOOSE(W19,(Lm*AA19*Fsw)/(S19-U19),1-X19)</f>
        <v>0.0657267069006199</v>
      </c>
      <c r="Z19" s="177" t="n">
        <f aca="false">(U19*X19)/(Lm*Fsw)</f>
        <v>0.365148371670111</v>
      </c>
      <c r="AA19" s="178" t="n">
        <f aca="false">CHOOSE(W19,Z19,V19+(0.5*Z19))</f>
        <v>0.365148371670111</v>
      </c>
      <c r="AB19" s="178" t="n">
        <f aca="false">CHOOSE(W19,AA19*SQRT((X19+Y19)/3),SQRT((V19^2)+((Z19^2)/12)))</f>
        <v>0.152870846752699</v>
      </c>
      <c r="AC19" s="178" t="n">
        <v>0</v>
      </c>
      <c r="AD19" s="178" t="n">
        <f aca="false">(AB19^2)*Rdcr</f>
        <v>0.000224347159554116</v>
      </c>
      <c r="AE19" s="179" t="n">
        <f aca="false">AC19+AD19</f>
        <v>0.000224347159554116</v>
      </c>
      <c r="AF19" s="177" t="n">
        <f aca="false">V19*X19</f>
        <v>0.0490759411524629</v>
      </c>
      <c r="AG19" s="178" t="n">
        <f aca="false">CHOOSE(W19,AA19*SQRT(X19/3),SQRT(X19*((AA19^2)+((Z19^2)/3)-(AA19*Z19))))</f>
        <v>0.142997583243656</v>
      </c>
      <c r="AH19" s="178" t="n">
        <f aca="false">(AG19^2)*RDS_on</f>
        <v>0.00105969316205023</v>
      </c>
      <c r="AI19" s="178" t="n">
        <f aca="false">((S19*V19)/2)*Fsw*(tr_sw_fix+tf_sw_fix)</f>
        <v>0.06272</v>
      </c>
      <c r="AJ19" s="179" t="n">
        <f aca="false">AH19+AI19</f>
        <v>0.0637796931620502</v>
      </c>
      <c r="AK19" s="177" t="n">
        <f aca="false">Y19*V19</f>
        <v>0.00701084873606613</v>
      </c>
      <c r="AL19" s="178" t="n">
        <f aca="false">CHOOSE(W19,AA19*SQRT(Y19/3),SQRT(Y19*((AA19^2)+((Z19^2)/3)-(Z19*AA19))))</f>
        <v>0.0540480061922814</v>
      </c>
      <c r="AM19" s="178" t="n">
        <f aca="false">T19*Vd_rect</f>
        <v>0.00504</v>
      </c>
      <c r="AN19" s="178" t="n">
        <f aca="false">CHOOSE(W19,(S19+Vd_rect)*Qrr*Fsw,(S19+Vd_rect)*Qrr*Fsw)</f>
        <v>0.42441</v>
      </c>
      <c r="AO19" s="179" t="n">
        <f aca="false">AM19+AN19</f>
        <v>0.42945</v>
      </c>
      <c r="AP19" s="177" t="n">
        <f aca="false">(AG19^2)*0</f>
        <v>0</v>
      </c>
      <c r="AQ19" s="178" t="n">
        <f aca="false">Qg_tot*Vcc*Fsw</f>
        <v>0.0735</v>
      </c>
      <c r="AR19" s="179" t="n">
        <f aca="false">IQ*U19</f>
        <v>0.00385</v>
      </c>
      <c r="AS19" s="177" t="n">
        <f aca="false">AP19+AJ19+AQ19+AR19</f>
        <v>0.14112969316205</v>
      </c>
      <c r="AT19" s="187" t="n">
        <f aca="false">Ta+Tk*AS19</f>
        <v>33.467781589723</v>
      </c>
      <c r="AU19" s="188" t="n">
        <f aca="false">RDS_on/51.8*(47.12+AT19*0.244)</f>
        <v>0.0553107103250959</v>
      </c>
      <c r="AV19" s="178" t="n">
        <f aca="false">S19*T19</f>
        <v>0.48</v>
      </c>
      <c r="AW19" s="179" t="n">
        <f aca="false">(AV19/(AV19+AS19))*100</f>
        <v>77.2785467003539</v>
      </c>
      <c r="AY19" s="177" t="n">
        <f aca="false">VOUT</f>
        <v>40</v>
      </c>
      <c r="AZ19" s="178" t="n">
        <f aca="false">Q19*$O$12</f>
        <v>0.012</v>
      </c>
      <c r="BA19" s="178" t="n">
        <f aca="false">VIN_var</f>
        <v>5</v>
      </c>
      <c r="BB19" s="179" t="n">
        <f aca="false">(AY19*AZ19)/(BA19*EFF_est)</f>
        <v>0.106666666666667</v>
      </c>
      <c r="BC19" s="177" t="n">
        <f aca="false">IF((AZ19*AY19/BA19)&lt;((BA19*(1-(BA19/AY19)))/(2*Lm*Fsw)),1,2)</f>
        <v>1</v>
      </c>
      <c r="BD19" s="178" t="n">
        <f aca="false">CHOOSE(BC19,SQRT((2*AZ19*Lm*Fsw*(AY19-BA19))/((BA19)^2)),1-(BA19/AY19))</f>
        <v>0.46008694830434</v>
      </c>
      <c r="BE19" s="179" t="n">
        <f aca="false">CHOOSE(BC19,(Lm*BG19*Fsw)/(AY19-BA19),1-BD19)</f>
        <v>0.0657267069006199</v>
      </c>
      <c r="BF19" s="177" t="n">
        <f aca="false">(BA19*BD19)/(Lm*Fsw)</f>
        <v>0.365148371670111</v>
      </c>
      <c r="BG19" s="178" t="n">
        <f aca="false">CHOOSE(BC19,BF19,BB19+(0.5*BF19))</f>
        <v>0.365148371670111</v>
      </c>
      <c r="BH19" s="178" t="n">
        <f aca="false">CHOOSE(BC19,BG19*SQRT((BD19+BE19)/3),SQRT((BB19^2)+((BF19^2)/12)))</f>
        <v>0.152870846752699</v>
      </c>
      <c r="BI19" s="178" t="n">
        <v>0</v>
      </c>
      <c r="BJ19" s="178" t="n">
        <f aca="false">(BH19^2)*Rdcr</f>
        <v>0.000224347159554116</v>
      </c>
      <c r="BK19" s="179" t="n">
        <f aca="false">BI19+BJ19</f>
        <v>0.000224347159554116</v>
      </c>
      <c r="BL19" s="177" t="n">
        <f aca="false">BB19*BD19</f>
        <v>0.0490759411524629</v>
      </c>
      <c r="BM19" s="178" t="n">
        <f aca="false">CHOOSE(BC19,BG19*SQRT(BD19/3),SQRT(BD19*((BG19^2)+((BF19^2)/3)-(BG19*BF19))))</f>
        <v>0.142997583243656</v>
      </c>
      <c r="BN19" s="178" t="n">
        <f aca="false">(BM19^2)*AU19</f>
        <v>0.00113101048542305</v>
      </c>
      <c r="BO19" s="178" t="n">
        <f aca="false">((AY19*BB19)/2)*Fsw*(tr_sw_fix+tf_sw_fix)</f>
        <v>0.06272</v>
      </c>
      <c r="BP19" s="179" t="n">
        <f aca="false">BN19+BO19</f>
        <v>0.0638510104854231</v>
      </c>
      <c r="BQ19" s="177" t="n">
        <f aca="false">BE19*BB19</f>
        <v>0.00701084873606613</v>
      </c>
      <c r="BR19" s="178" t="n">
        <f aca="false">CHOOSE(BC19,BG19*SQRT(BE19/3),SQRT(BE19*((BG19^2)+((BF19^2)/3)-(BF19*BG19))))</f>
        <v>0.0540480061922814</v>
      </c>
      <c r="BS19" s="178" t="n">
        <f aca="false">AZ19*Vd_rect</f>
        <v>0.00504</v>
      </c>
      <c r="BT19" s="178" t="n">
        <f aca="false">CHOOSE(BC19,(AY19+Vd_rect)*Qrr*Fsw,(AY19+Vd_rect)*Qrr*Fsw)</f>
        <v>0.42441</v>
      </c>
      <c r="BU19" s="179" t="n">
        <f aca="false">BS19+BT19</f>
        <v>0.42945</v>
      </c>
      <c r="BV19" s="177" t="n">
        <f aca="false">(BM19^2)*0</f>
        <v>0</v>
      </c>
      <c r="BW19" s="178" t="n">
        <f aca="false">Qg_tot*Vcc*Fsw</f>
        <v>0.0735</v>
      </c>
      <c r="BX19" s="179" t="n">
        <f aca="false">IQ*BA19</f>
        <v>0.00385</v>
      </c>
      <c r="BY19" s="177" t="n">
        <f aca="false">BV19+BU19+BP19+BK19+BW19+BX19</f>
        <v>0.570875357644977</v>
      </c>
      <c r="BZ19" s="178" t="n">
        <f aca="false">AY19*AZ19</f>
        <v>0.48</v>
      </c>
      <c r="CA19" s="179" t="n">
        <f aca="false">(BZ19/(BZ19+BY19))*100</f>
        <v>45.6762066507759</v>
      </c>
      <c r="CB19" s="169" t="n">
        <f aca="false">BP19+BW19+BX19+BV19</f>
        <v>0.141201010485423</v>
      </c>
      <c r="CC19" s="0" t="n">
        <f aca="false">Ta+Tk_f*CB19</f>
        <v>29.9420353669898</v>
      </c>
    </row>
    <row r="20" customFormat="false" ht="15" hidden="false" customHeight="false" outlineLevel="0" collapsed="false">
      <c r="D20" s="0" t="n">
        <v>-40</v>
      </c>
      <c r="E20" s="0" t="n">
        <v>38.2</v>
      </c>
      <c r="Q20" s="0" t="n">
        <v>13</v>
      </c>
      <c r="S20" s="177" t="n">
        <f aca="false">VOUT</f>
        <v>40</v>
      </c>
      <c r="T20" s="178" t="n">
        <f aca="false">Q20*$O$12</f>
        <v>0.013</v>
      </c>
      <c r="U20" s="178" t="n">
        <f aca="false">VIN_var</f>
        <v>5</v>
      </c>
      <c r="V20" s="179" t="n">
        <f aca="false">(S20*T20)/(U20*EFF_est)</f>
        <v>0.115555555555556</v>
      </c>
      <c r="W20" s="177" t="n">
        <f aca="false">IF((T20*S20/U20)&lt;((U20*(1-(U20/S20)))/(2*Lm*Fsw)),1,2)</f>
        <v>1</v>
      </c>
      <c r="X20" s="178" t="n">
        <f aca="false">CHOOSE(W20,SQRT((2*T20*Lm*Fsw*(S20-U20))/((U20)^2)),1-(U20/S20))</f>
        <v>0.478873678541638</v>
      </c>
      <c r="Y20" s="179" t="n">
        <f aca="false">CHOOSE(W20,(Lm*AA20*Fsw)/(S20-U20),1-X20)</f>
        <v>0.0684105255059483</v>
      </c>
      <c r="Z20" s="177" t="n">
        <f aca="false">(U20*X20)/(Lm*Fsw)</f>
        <v>0.380058475033046</v>
      </c>
      <c r="AA20" s="178" t="n">
        <f aca="false">CHOOSE(W20,Z20,V20+(0.5*Z20))</f>
        <v>0.380058475033046</v>
      </c>
      <c r="AB20" s="178" t="n">
        <f aca="false">CHOOSE(W20,AA20*SQRT((X20+Y20)/3),SQRT((V20^2)+((Z20^2)/12)))</f>
        <v>0.162329051422179</v>
      </c>
      <c r="AC20" s="178" t="n">
        <v>0</v>
      </c>
      <c r="AD20" s="178" t="n">
        <f aca="false">(AB20^2)*Rdcr</f>
        <v>0.000252966920981996</v>
      </c>
      <c r="AE20" s="179" t="n">
        <f aca="false">AC20+AD20</f>
        <v>0.000252966920981996</v>
      </c>
      <c r="AF20" s="177" t="n">
        <f aca="false">V20*X20</f>
        <v>0.0553365139648115</v>
      </c>
      <c r="AG20" s="178" t="n">
        <f aca="false">CHOOSE(W20,AA20*SQRT(X20/3),SQRT(X20*((AA20^2)+((Z20^2)/3)-(AA20*Z20))))</f>
        <v>0.151844923585451</v>
      </c>
      <c r="AH20" s="178" t="n">
        <f aca="false">(AG20^2)*RDS_on</f>
        <v>0.00119487724704114</v>
      </c>
      <c r="AI20" s="178" t="n">
        <f aca="false">((S20*V20)/2)*Fsw*(tr_sw_fix+tf_sw_fix)</f>
        <v>0.0679466666666667</v>
      </c>
      <c r="AJ20" s="179" t="n">
        <f aca="false">AH20+AI20</f>
        <v>0.0691415439137078</v>
      </c>
      <c r="AK20" s="177" t="n">
        <f aca="false">Y20*V20</f>
        <v>0.00790521628068736</v>
      </c>
      <c r="AL20" s="178" t="n">
        <f aca="false">CHOOSE(W20,AA20*SQRT(Y20/3),SQRT(Y20*((AA20^2)+((Z20^2)/3)-(Z20*AA20))))</f>
        <v>0.0573919865221014</v>
      </c>
      <c r="AM20" s="178" t="n">
        <f aca="false">T20*Vd_rect</f>
        <v>0.00546</v>
      </c>
      <c r="AN20" s="178" t="n">
        <f aca="false">CHOOSE(W20,(S20+Vd_rect)*Qrr*Fsw,(S20+Vd_rect)*Qrr*Fsw)</f>
        <v>0.42441</v>
      </c>
      <c r="AO20" s="179" t="n">
        <f aca="false">AM20+AN20</f>
        <v>0.42987</v>
      </c>
      <c r="AP20" s="177" t="n">
        <f aca="false">(AG20^2)*0</f>
        <v>0</v>
      </c>
      <c r="AQ20" s="178" t="n">
        <f aca="false">Qg_tot*Vcc*Fsw</f>
        <v>0.0735</v>
      </c>
      <c r="AR20" s="179" t="n">
        <f aca="false">IQ*U20</f>
        <v>0.00385</v>
      </c>
      <c r="AS20" s="177" t="n">
        <f aca="false">AP20+AJ20+AQ20+AR20</f>
        <v>0.146491543913708</v>
      </c>
      <c r="AT20" s="187" t="n">
        <f aca="false">Ta+Tk*AS20</f>
        <v>33.7894926348225</v>
      </c>
      <c r="AU20" s="188" t="n">
        <f aca="false">RDS_on/51.8*(47.12+AT20*0.244)</f>
        <v>0.0553892427078758</v>
      </c>
      <c r="AV20" s="178" t="n">
        <f aca="false">S20*T20</f>
        <v>0.52</v>
      </c>
      <c r="AW20" s="179" t="n">
        <f aca="false">(AV20/(AV20+AS20))*100</f>
        <v>78.0204947457406</v>
      </c>
      <c r="AY20" s="177" t="n">
        <f aca="false">VOUT</f>
        <v>40</v>
      </c>
      <c r="AZ20" s="178" t="n">
        <f aca="false">Q20*$O$12</f>
        <v>0.013</v>
      </c>
      <c r="BA20" s="178" t="n">
        <f aca="false">VIN_var</f>
        <v>5</v>
      </c>
      <c r="BB20" s="179" t="n">
        <f aca="false">(AY20*AZ20)/(BA20*EFF_est)</f>
        <v>0.115555555555556</v>
      </c>
      <c r="BC20" s="177" t="n">
        <f aca="false">IF((AZ20*AY20/BA20)&lt;((BA20*(1-(BA20/AY20)))/(2*Lm*Fsw)),1,2)</f>
        <v>1</v>
      </c>
      <c r="BD20" s="178" t="n">
        <f aca="false">CHOOSE(BC20,SQRT((2*AZ20*Lm*Fsw*(AY20-BA20))/((BA20)^2)),1-(BA20/AY20))</f>
        <v>0.478873678541638</v>
      </c>
      <c r="BE20" s="179" t="n">
        <f aca="false">CHOOSE(BC20,(Lm*BG20*Fsw)/(AY20-BA20),1-BD20)</f>
        <v>0.0684105255059483</v>
      </c>
      <c r="BF20" s="177" t="n">
        <f aca="false">(BA20*BD20)/(Lm*Fsw)</f>
        <v>0.380058475033046</v>
      </c>
      <c r="BG20" s="178" t="n">
        <f aca="false">CHOOSE(BC20,BF20,BB20+(0.5*BF20))</f>
        <v>0.380058475033046</v>
      </c>
      <c r="BH20" s="178" t="n">
        <f aca="false">CHOOSE(BC20,BG20*SQRT((BD20+BE20)/3),SQRT((BB20^2)+((BF20^2)/12)))</f>
        <v>0.162329051422179</v>
      </c>
      <c r="BI20" s="178" t="n">
        <v>0</v>
      </c>
      <c r="BJ20" s="178" t="n">
        <f aca="false">(BH20^2)*Rdcr</f>
        <v>0.000252966920981996</v>
      </c>
      <c r="BK20" s="179" t="n">
        <f aca="false">BI20+BJ20</f>
        <v>0.000252966920981996</v>
      </c>
      <c r="BL20" s="177" t="n">
        <f aca="false">BB20*BD20</f>
        <v>0.0553365139648115</v>
      </c>
      <c r="BM20" s="178" t="n">
        <f aca="false">CHOOSE(BC20,BG20*SQRT(BD20/3),SQRT(BD20*((BG20^2)+((BF20^2)/3)-(BG20*BF20))))</f>
        <v>0.151844923585451</v>
      </c>
      <c r="BN20" s="178" t="n">
        <f aca="false">(BM20^2)*AU20</f>
        <v>0.00127710316775196</v>
      </c>
      <c r="BO20" s="178" t="n">
        <f aca="false">((AY20*BB20)/2)*Fsw*(tr_sw_fix+tf_sw_fix)</f>
        <v>0.0679466666666667</v>
      </c>
      <c r="BP20" s="179" t="n">
        <f aca="false">BN20+BO20</f>
        <v>0.0692237698344186</v>
      </c>
      <c r="BQ20" s="177" t="n">
        <f aca="false">BE20*BB20</f>
        <v>0.00790521628068736</v>
      </c>
      <c r="BR20" s="178" t="n">
        <f aca="false">CHOOSE(BC20,BG20*SQRT(BE20/3),SQRT(BE20*((BG20^2)+((BF20^2)/3)-(BF20*BG20))))</f>
        <v>0.0573919865221014</v>
      </c>
      <c r="BS20" s="178" t="n">
        <f aca="false">AZ20*Vd_rect</f>
        <v>0.00546</v>
      </c>
      <c r="BT20" s="178" t="n">
        <f aca="false">CHOOSE(BC20,(AY20+Vd_rect)*Qrr*Fsw,(AY20+Vd_rect)*Qrr*Fsw)</f>
        <v>0.42441</v>
      </c>
      <c r="BU20" s="179" t="n">
        <f aca="false">BS20+BT20</f>
        <v>0.42987</v>
      </c>
      <c r="BV20" s="177" t="n">
        <f aca="false">(BM20^2)*0</f>
        <v>0</v>
      </c>
      <c r="BW20" s="178" t="n">
        <f aca="false">Qg_tot*Vcc*Fsw</f>
        <v>0.0735</v>
      </c>
      <c r="BX20" s="179" t="n">
        <f aca="false">IQ*BA20</f>
        <v>0.00385</v>
      </c>
      <c r="BY20" s="177" t="n">
        <f aca="false">BV20+BU20+BP20+BK20+BW20+BX20</f>
        <v>0.576696736755401</v>
      </c>
      <c r="BZ20" s="178" t="n">
        <f aca="false">AY20*AZ20</f>
        <v>0.52</v>
      </c>
      <c r="CA20" s="179" t="n">
        <f aca="false">(BZ20/(BZ20+BY20))*100</f>
        <v>47.4151132735591</v>
      </c>
      <c r="CB20" s="169" t="n">
        <f aca="false">BP20+BW20+BX20+BV20</f>
        <v>0.146573769834419</v>
      </c>
      <c r="CC20" s="0" t="n">
        <f aca="false">Ta+Tk_f*CB20</f>
        <v>30.1300819442047</v>
      </c>
    </row>
    <row r="21" customFormat="false" ht="15" hidden="false" customHeight="false" outlineLevel="0" collapsed="false">
      <c r="D21" s="0" t="n">
        <v>27</v>
      </c>
      <c r="E21" s="0" t="n">
        <v>52.3</v>
      </c>
      <c r="Q21" s="0" t="n">
        <v>14</v>
      </c>
      <c r="S21" s="177" t="n">
        <f aca="false">VOUT</f>
        <v>40</v>
      </c>
      <c r="T21" s="178" t="n">
        <f aca="false">Q21*$O$12</f>
        <v>0.014</v>
      </c>
      <c r="U21" s="178" t="n">
        <f aca="false">VIN_var</f>
        <v>5</v>
      </c>
      <c r="V21" s="179" t="n">
        <f aca="false">(S21*T21)/(U21*EFF_est)</f>
        <v>0.124444444444444</v>
      </c>
      <c r="W21" s="177" t="n">
        <f aca="false">IF((T21*S21/U21)&lt;((U21*(1-(U21/S21)))/(2*Lm*Fsw)),1,2)</f>
        <v>1</v>
      </c>
      <c r="X21" s="178" t="n">
        <f aca="false">CHOOSE(W21,SQRT((2*T21*Lm*Fsw*(S21-U21))/((U21)^2)),1-(U21/S21))</f>
        <v>0.496950701780368</v>
      </c>
      <c r="Y21" s="179" t="n">
        <f aca="false">CHOOSE(W21,(Lm*AA21*Fsw)/(S21-U21),1-X21)</f>
        <v>0.0709929573971954</v>
      </c>
      <c r="Z21" s="177" t="n">
        <f aca="false">(U21*X21)/(Lm*Fsw)</f>
        <v>0.394405318873308</v>
      </c>
      <c r="AA21" s="178" t="n">
        <f aca="false">CHOOSE(W21,Z21,V21+(0.5*Z21))</f>
        <v>0.394405318873308</v>
      </c>
      <c r="AB21" s="178" t="n">
        <f aca="false">CHOOSE(W21,AA21*SQRT((X21+Y21)/3),SQRT((V21^2)+((Z21^2)/12)))</f>
        <v>0.171606906841985</v>
      </c>
      <c r="AC21" s="178" t="n">
        <v>0</v>
      </c>
      <c r="AD21" s="178" t="n">
        <f aca="false">(AB21^2)*Rdcr</f>
        <v>0.000282709732568387</v>
      </c>
      <c r="AE21" s="179" t="n">
        <f aca="false">AC21+AD21</f>
        <v>0.000282709732568387</v>
      </c>
      <c r="AF21" s="177" t="n">
        <f aca="false">V21*X21</f>
        <v>0.0618427539993347</v>
      </c>
      <c r="AG21" s="178" t="n">
        <f aca="false">CHOOSE(W21,AA21*SQRT(X21/3),SQRT(X21*((AA21^2)+((Z21^2)/3)-(AA21*Z21))))</f>
        <v>0.160523562651685</v>
      </c>
      <c r="AH21" s="178" t="n">
        <f aca="false">(AG21^2)*RDS_on</f>
        <v>0.00133536600616289</v>
      </c>
      <c r="AI21" s="178" t="n">
        <f aca="false">((S21*V21)/2)*Fsw*(tr_sw_fix+tf_sw_fix)</f>
        <v>0.0731733333333333</v>
      </c>
      <c r="AJ21" s="179" t="n">
        <f aca="false">AH21+AI21</f>
        <v>0.0745086993394962</v>
      </c>
      <c r="AK21" s="177" t="n">
        <f aca="false">Y21*V21</f>
        <v>0.0088346791427621</v>
      </c>
      <c r="AL21" s="178" t="n">
        <f aca="false">CHOOSE(W21,AA21*SQRT(Y21/3),SQRT(Y21*((AA21^2)+((Z21^2)/3)-(Z21*AA21))))</f>
        <v>0.0606722037632078</v>
      </c>
      <c r="AM21" s="178" t="n">
        <f aca="false">T21*Vd_rect</f>
        <v>0.00588</v>
      </c>
      <c r="AN21" s="178" t="n">
        <f aca="false">CHOOSE(W21,(S21+Vd_rect)*Qrr*Fsw,(S21+Vd_rect)*Qrr*Fsw)</f>
        <v>0.42441</v>
      </c>
      <c r="AO21" s="179" t="n">
        <f aca="false">AM21+AN21</f>
        <v>0.43029</v>
      </c>
      <c r="AP21" s="177" t="n">
        <f aca="false">(AG21^2)*0</f>
        <v>0</v>
      </c>
      <c r="AQ21" s="178" t="n">
        <f aca="false">Qg_tot*Vcc*Fsw</f>
        <v>0.0735</v>
      </c>
      <c r="AR21" s="179" t="n">
        <f aca="false">IQ*U21</f>
        <v>0.00385</v>
      </c>
      <c r="AS21" s="177" t="n">
        <f aca="false">AP21+AJ21+AQ21+AR21</f>
        <v>0.151858699339496</v>
      </c>
      <c r="AT21" s="187" t="n">
        <f aca="false">Ta+Tk*AS21</f>
        <v>34.1115219603698</v>
      </c>
      <c r="AU21" s="188" t="n">
        <f aca="false">RDS_on/51.8*(47.12+AT21*0.244)</f>
        <v>0.0554678527856006</v>
      </c>
      <c r="AV21" s="178" t="n">
        <f aca="false">S21*T21</f>
        <v>0.56</v>
      </c>
      <c r="AW21" s="179" t="n">
        <f aca="false">(AV21/(AV21+AS21))*100</f>
        <v>78.6672973891589</v>
      </c>
      <c r="AY21" s="177" t="n">
        <f aca="false">VOUT</f>
        <v>40</v>
      </c>
      <c r="AZ21" s="178" t="n">
        <f aca="false">Q21*$O$12</f>
        <v>0.014</v>
      </c>
      <c r="BA21" s="178" t="n">
        <f aca="false">VIN_var</f>
        <v>5</v>
      </c>
      <c r="BB21" s="179" t="n">
        <f aca="false">(AY21*AZ21)/(BA21*EFF_est)</f>
        <v>0.124444444444444</v>
      </c>
      <c r="BC21" s="177" t="n">
        <f aca="false">IF((AZ21*AY21/BA21)&lt;((BA21*(1-(BA21/AY21)))/(2*Lm*Fsw)),1,2)</f>
        <v>1</v>
      </c>
      <c r="BD21" s="178" t="n">
        <f aca="false">CHOOSE(BC21,SQRT((2*AZ21*Lm*Fsw*(AY21-BA21))/((BA21)^2)),1-(BA21/AY21))</f>
        <v>0.496950701780368</v>
      </c>
      <c r="BE21" s="179" t="n">
        <f aca="false">CHOOSE(BC21,(Lm*BG21*Fsw)/(AY21-BA21),1-BD21)</f>
        <v>0.0709929573971954</v>
      </c>
      <c r="BF21" s="177" t="n">
        <f aca="false">(BA21*BD21)/(Lm*Fsw)</f>
        <v>0.394405318873308</v>
      </c>
      <c r="BG21" s="178" t="n">
        <f aca="false">CHOOSE(BC21,BF21,BB21+(0.5*BF21))</f>
        <v>0.394405318873308</v>
      </c>
      <c r="BH21" s="178" t="n">
        <f aca="false">CHOOSE(BC21,BG21*SQRT((BD21+BE21)/3),SQRT((BB21^2)+((BF21^2)/12)))</f>
        <v>0.171606906841985</v>
      </c>
      <c r="BI21" s="178" t="n">
        <v>0</v>
      </c>
      <c r="BJ21" s="178" t="n">
        <f aca="false">(BH21^2)*Rdcr</f>
        <v>0.000282709732568387</v>
      </c>
      <c r="BK21" s="179" t="n">
        <f aca="false">BI21+BJ21</f>
        <v>0.000282709732568387</v>
      </c>
      <c r="BL21" s="177" t="n">
        <f aca="false">BB21*BD21</f>
        <v>0.0618427539993347</v>
      </c>
      <c r="BM21" s="178" t="n">
        <f aca="false">CHOOSE(BC21,BG21*SQRT(BD21/3),SQRT(BD21*((BG21^2)+((BF21^2)/3)-(BG21*BF21))))</f>
        <v>0.160523562651685</v>
      </c>
      <c r="BN21" s="178" t="n">
        <f aca="false">(BM21^2)*AU21</f>
        <v>0.001429285322788</v>
      </c>
      <c r="BO21" s="178" t="n">
        <f aca="false">((AY21*BB21)/2)*Fsw*(tr_sw_fix+tf_sw_fix)</f>
        <v>0.0731733333333333</v>
      </c>
      <c r="BP21" s="179" t="n">
        <f aca="false">BN21+BO21</f>
        <v>0.0746026186561214</v>
      </c>
      <c r="BQ21" s="177" t="n">
        <f aca="false">BE21*BB21</f>
        <v>0.0088346791427621</v>
      </c>
      <c r="BR21" s="178" t="n">
        <f aca="false">CHOOSE(BC21,BG21*SQRT(BE21/3),SQRT(BE21*((BG21^2)+((BF21^2)/3)-(BF21*BG21))))</f>
        <v>0.0606722037632078</v>
      </c>
      <c r="BS21" s="178" t="n">
        <f aca="false">AZ21*Vd_rect</f>
        <v>0.00588</v>
      </c>
      <c r="BT21" s="178" t="n">
        <f aca="false">CHOOSE(BC21,(AY21+Vd_rect)*Qrr*Fsw,(AY21+Vd_rect)*Qrr*Fsw)</f>
        <v>0.42441</v>
      </c>
      <c r="BU21" s="179" t="n">
        <f aca="false">BS21+BT21</f>
        <v>0.43029</v>
      </c>
      <c r="BV21" s="177" t="n">
        <f aca="false">(BM21^2)*0</f>
        <v>0</v>
      </c>
      <c r="BW21" s="178" t="n">
        <f aca="false">Qg_tot*Vcc*Fsw</f>
        <v>0.0735</v>
      </c>
      <c r="BX21" s="179" t="n">
        <f aca="false">IQ*BA21</f>
        <v>0.00385</v>
      </c>
      <c r="BY21" s="177" t="n">
        <f aca="false">BV21+BU21+BP21+BK21+BW21+BX21</f>
        <v>0.58252532838869</v>
      </c>
      <c r="BZ21" s="178" t="n">
        <f aca="false">AY21*AZ21</f>
        <v>0.56</v>
      </c>
      <c r="CA21" s="179" t="n">
        <f aca="false">(BZ21/(BZ21+BY21))*100</f>
        <v>49.0142306770364</v>
      </c>
      <c r="CB21" s="169" t="n">
        <f aca="false">BP21+BW21+BX21+BV21</f>
        <v>0.151952618656121</v>
      </c>
      <c r="CC21" s="0" t="n">
        <f aca="false">Ta+Tk_f*CB21</f>
        <v>30.3183416529642</v>
      </c>
    </row>
    <row r="22" customFormat="false" ht="15" hidden="false" customHeight="false" outlineLevel="0" collapsed="false">
      <c r="D22" s="0" t="n">
        <v>125</v>
      </c>
      <c r="E22" s="0" t="n">
        <v>78.2</v>
      </c>
      <c r="Q22" s="0" t="n">
        <v>15</v>
      </c>
      <c r="S22" s="177" t="n">
        <f aca="false">VOUT</f>
        <v>40</v>
      </c>
      <c r="T22" s="178" t="n">
        <f aca="false">Q22*$O$12</f>
        <v>0.015</v>
      </c>
      <c r="U22" s="178" t="n">
        <f aca="false">VIN_var</f>
        <v>5</v>
      </c>
      <c r="V22" s="179" t="n">
        <f aca="false">(S22*T22)/(U22*EFF_est)</f>
        <v>0.133333333333333</v>
      </c>
      <c r="W22" s="177" t="n">
        <f aca="false">IF((T22*S22/U22)&lt;((U22*(1-(U22/S22)))/(2*Lm*Fsw)),1,2)</f>
        <v>1</v>
      </c>
      <c r="X22" s="178" t="n">
        <f aca="false">CHOOSE(W22,SQRT((2*T22*Lm*Fsw*(S22-U22))/((U22)^2)),1-(U22/S22))</f>
        <v>0.514392845984467</v>
      </c>
      <c r="Y22" s="179" t="n">
        <f aca="false">CHOOSE(W22,(Lm*AA22*Fsw)/(S22-U22),1-X22)</f>
        <v>0.0734846922834953</v>
      </c>
      <c r="Z22" s="177" t="n">
        <f aca="false">(U22*X22)/(Lm*Fsw)</f>
        <v>0.408248290463863</v>
      </c>
      <c r="AA22" s="178" t="n">
        <f aca="false">CHOOSE(W22,Z22,V22+(0.5*Z22))</f>
        <v>0.408248290463863</v>
      </c>
      <c r="AB22" s="178" t="n">
        <f aca="false">CHOOSE(W22,AA22*SQRT((X22+Y22)/3),SQRT((V22^2)+((Z22^2)/12)))</f>
        <v>0.180720400721969</v>
      </c>
      <c r="AC22" s="178" t="n">
        <v>0</v>
      </c>
      <c r="AD22" s="178" t="n">
        <f aca="false">(AB22^2)*Rdcr</f>
        <v>0.000313534687076247</v>
      </c>
      <c r="AE22" s="179" t="n">
        <f aca="false">AC22+AD22</f>
        <v>0.000313534687076247</v>
      </c>
      <c r="AF22" s="177" t="n">
        <f aca="false">V22*X22</f>
        <v>0.068585712797929</v>
      </c>
      <c r="AG22" s="178" t="n">
        <f aca="false">CHOOSE(W22,AA22*SQRT(X22/3),SQRT(X22*((AA22^2)+((Z22^2)/3)-(AA22*Z22))))</f>
        <v>0.169048455575525</v>
      </c>
      <c r="AH22" s="178" t="n">
        <f aca="false">(AG22^2)*RDS_on</f>
        <v>0.00148096621602251</v>
      </c>
      <c r="AI22" s="178" t="n">
        <f aca="false">((S22*V22)/2)*Fsw*(tr_sw_fix+tf_sw_fix)</f>
        <v>0.0784</v>
      </c>
      <c r="AJ22" s="179" t="n">
        <f aca="false">AH22+AI22</f>
        <v>0.0798809662160225</v>
      </c>
      <c r="AK22" s="177" t="n">
        <f aca="false">Y22*V22</f>
        <v>0.00979795897113271</v>
      </c>
      <c r="AL22" s="178" t="n">
        <f aca="false">CHOOSE(W22,AA22*SQRT(Y22/3),SQRT(Y22*((AA22^2)+((Z22^2)/3)-(Z22*AA22))))</f>
        <v>0.0638943104246273</v>
      </c>
      <c r="AM22" s="178" t="n">
        <f aca="false">T22*Vd_rect</f>
        <v>0.0063</v>
      </c>
      <c r="AN22" s="178" t="n">
        <f aca="false">CHOOSE(W22,(S22+Vd_rect)*Qrr*Fsw,(S22+Vd_rect)*Qrr*Fsw)</f>
        <v>0.42441</v>
      </c>
      <c r="AO22" s="179" t="n">
        <f aca="false">AM22+AN22</f>
        <v>0.43071</v>
      </c>
      <c r="AP22" s="177" t="n">
        <f aca="false">(AG22^2)*0</f>
        <v>0</v>
      </c>
      <c r="AQ22" s="178" t="n">
        <f aca="false">Qg_tot*Vcc*Fsw</f>
        <v>0.0735</v>
      </c>
      <c r="AR22" s="179" t="n">
        <f aca="false">IQ*U22</f>
        <v>0.00385</v>
      </c>
      <c r="AS22" s="177" t="n">
        <f aca="false">AP22+AJ22+AQ22+AR22</f>
        <v>0.157230966216022</v>
      </c>
      <c r="AT22" s="187" t="n">
        <f aca="false">Ta+Tk*AS22</f>
        <v>34.4338579729614</v>
      </c>
      <c r="AU22" s="188" t="n">
        <f aca="false">RDS_on/51.8*(47.12+AT22*0.244)</f>
        <v>0.0555465377282228</v>
      </c>
      <c r="AV22" s="178" t="n">
        <f aca="false">S22*T22</f>
        <v>0.6</v>
      </c>
      <c r="AW22" s="179" t="n">
        <f aca="false">(AV22/(AV22+AS22))*100</f>
        <v>79.2360622807431</v>
      </c>
      <c r="AY22" s="177" t="n">
        <f aca="false">VOUT</f>
        <v>40</v>
      </c>
      <c r="AZ22" s="178" t="n">
        <f aca="false">Q22*$O$12</f>
        <v>0.015</v>
      </c>
      <c r="BA22" s="178" t="n">
        <f aca="false">VIN_var</f>
        <v>5</v>
      </c>
      <c r="BB22" s="179" t="n">
        <f aca="false">(AY22*AZ22)/(BA22*EFF_est)</f>
        <v>0.133333333333333</v>
      </c>
      <c r="BC22" s="177" t="n">
        <f aca="false">IF((AZ22*AY22/BA22)&lt;((BA22*(1-(BA22/AY22)))/(2*Lm*Fsw)),1,2)</f>
        <v>1</v>
      </c>
      <c r="BD22" s="178" t="n">
        <f aca="false">CHOOSE(BC22,SQRT((2*AZ22*Lm*Fsw*(AY22-BA22))/((BA22)^2)),1-(BA22/AY22))</f>
        <v>0.514392845984467</v>
      </c>
      <c r="BE22" s="179" t="n">
        <f aca="false">CHOOSE(BC22,(Lm*BG22*Fsw)/(AY22-BA22),1-BD22)</f>
        <v>0.0734846922834953</v>
      </c>
      <c r="BF22" s="177" t="n">
        <f aca="false">(BA22*BD22)/(Lm*Fsw)</f>
        <v>0.408248290463863</v>
      </c>
      <c r="BG22" s="178" t="n">
        <f aca="false">CHOOSE(BC22,BF22,BB22+(0.5*BF22))</f>
        <v>0.408248290463863</v>
      </c>
      <c r="BH22" s="178" t="n">
        <f aca="false">CHOOSE(BC22,BG22*SQRT((BD22+BE22)/3),SQRT((BB22^2)+((BF22^2)/12)))</f>
        <v>0.180720400721969</v>
      </c>
      <c r="BI22" s="178" t="n">
        <v>0</v>
      </c>
      <c r="BJ22" s="178" t="n">
        <f aca="false">(BH22^2)*Rdcr</f>
        <v>0.000313534687076247</v>
      </c>
      <c r="BK22" s="179" t="n">
        <f aca="false">BI22+BJ22</f>
        <v>0.000313534687076247</v>
      </c>
      <c r="BL22" s="177" t="n">
        <f aca="false">BB22*BD22</f>
        <v>0.068585712797929</v>
      </c>
      <c r="BM22" s="178" t="n">
        <f aca="false">CHOOSE(BC22,BG22*SQRT(BD22/3),SQRT(BD22*((BG22^2)+((BF22^2)/3)-(BG22*BF22))))</f>
        <v>0.169048455575525</v>
      </c>
      <c r="BN22" s="178" t="n">
        <f aca="false">(BM22^2)*AU22</f>
        <v>0.00158737453481134</v>
      </c>
      <c r="BO22" s="178" t="n">
        <f aca="false">((AY22*BB22)/2)*Fsw*(tr_sw_fix+tf_sw_fix)</f>
        <v>0.0784</v>
      </c>
      <c r="BP22" s="179" t="n">
        <f aca="false">BN22+BO22</f>
        <v>0.0799873745348113</v>
      </c>
      <c r="BQ22" s="177" t="n">
        <f aca="false">BE22*BB22</f>
        <v>0.00979795897113271</v>
      </c>
      <c r="BR22" s="178" t="n">
        <f aca="false">CHOOSE(BC22,BG22*SQRT(BE22/3),SQRT(BE22*((BG22^2)+((BF22^2)/3)-(BF22*BG22))))</f>
        <v>0.0638943104246273</v>
      </c>
      <c r="BS22" s="178" t="n">
        <f aca="false">AZ22*Vd_rect</f>
        <v>0.0063</v>
      </c>
      <c r="BT22" s="178" t="n">
        <f aca="false">CHOOSE(BC22,(AY22+Vd_rect)*Qrr*Fsw,(AY22+Vd_rect)*Qrr*Fsw)</f>
        <v>0.42441</v>
      </c>
      <c r="BU22" s="179" t="n">
        <f aca="false">BS22+BT22</f>
        <v>0.43071</v>
      </c>
      <c r="BV22" s="177" t="n">
        <f aca="false">(BM22^2)*0</f>
        <v>0</v>
      </c>
      <c r="BW22" s="178" t="n">
        <f aca="false">Qg_tot*Vcc*Fsw</f>
        <v>0.0735</v>
      </c>
      <c r="BX22" s="179" t="n">
        <f aca="false">IQ*BA22</f>
        <v>0.00385</v>
      </c>
      <c r="BY22" s="177" t="n">
        <f aca="false">BV22+BU22+BP22+BK22+BW22+BX22</f>
        <v>0.588360909221888</v>
      </c>
      <c r="BZ22" s="178" t="n">
        <f aca="false">AY22*AZ22</f>
        <v>0.6</v>
      </c>
      <c r="CA22" s="179" t="n">
        <f aca="false">(BZ22/(BZ22+BY22))*100</f>
        <v>50.4897119506284</v>
      </c>
      <c r="CB22" s="169" t="n">
        <f aca="false">BP22+BW22+BX22+BV22</f>
        <v>0.157337374534811</v>
      </c>
      <c r="CC22" s="0" t="n">
        <f aca="false">Ta+Tk_f*CB22</f>
        <v>30.5068081087184</v>
      </c>
    </row>
    <row r="23" customFormat="false" ht="15" hidden="false" customHeight="false" outlineLevel="0" collapsed="false">
      <c r="Q23" s="0" t="n">
        <v>16</v>
      </c>
      <c r="S23" s="177" t="n">
        <f aca="false">VOUT</f>
        <v>40</v>
      </c>
      <c r="T23" s="178" t="n">
        <f aca="false">Q23*$O$12</f>
        <v>0.016</v>
      </c>
      <c r="U23" s="178" t="n">
        <f aca="false">VIN_var</f>
        <v>5</v>
      </c>
      <c r="V23" s="179" t="n">
        <f aca="false">(S23*T23)/(U23*EFF_est)</f>
        <v>0.142222222222222</v>
      </c>
      <c r="W23" s="177" t="n">
        <f aca="false">IF((T23*S23/U23)&lt;((U23*(1-(U23/S23)))/(2*Lm*Fsw)),1,2)</f>
        <v>1</v>
      </c>
      <c r="X23" s="178" t="n">
        <f aca="false">CHOOSE(W23,SQRT((2*T23*Lm*Fsw*(S23-U23))/((U23)^2)),1-(U23/S23))</f>
        <v>0.531262646908288</v>
      </c>
      <c r="Y23" s="179" t="n">
        <f aca="false">CHOOSE(W23,(Lm*AA23*Fsw)/(S23-U23),1-X23)</f>
        <v>0.0758946638440411</v>
      </c>
      <c r="Z23" s="177" t="n">
        <f aca="false">(U23*X23)/(Lm*Fsw)</f>
        <v>0.421637021355784</v>
      </c>
      <c r="AA23" s="178" t="n">
        <f aca="false">CHOOSE(W23,Z23,V23+(0.5*Z23))</f>
        <v>0.421637021355784</v>
      </c>
      <c r="AB23" s="178" t="n">
        <f aca="false">CHOOSE(W23,AA23*SQRT((X23+Y23)/3),SQRT((V23^2)+((Z23^2)/12)))</f>
        <v>0.189683137070818</v>
      </c>
      <c r="AC23" s="178" t="n">
        <v>0</v>
      </c>
      <c r="AD23" s="178" t="n">
        <f aca="false">(AB23^2)*Rdcr</f>
        <v>0.000345405047894658</v>
      </c>
      <c r="AE23" s="179" t="n">
        <f aca="false">AC23+AD23</f>
        <v>0.000345405047894658</v>
      </c>
      <c r="AF23" s="177" t="n">
        <f aca="false">V23*X23</f>
        <v>0.0755573542269565</v>
      </c>
      <c r="AG23" s="178" t="n">
        <f aca="false">CHOOSE(W23,AA23*SQRT(X23/3),SQRT(X23*((AA23^2)+((Z23^2)/3)-(AA23*Z23))))</f>
        <v>0.17743232774187</v>
      </c>
      <c r="AH23" s="178" t="n">
        <f aca="false">(AG23^2)*RDS_on</f>
        <v>0.00163150435298162</v>
      </c>
      <c r="AI23" s="178" t="n">
        <f aca="false">((S23*V23)/2)*Fsw*(tr_sw_fix+tf_sw_fix)</f>
        <v>0.0836266666666667</v>
      </c>
      <c r="AJ23" s="179" t="n">
        <f aca="false">AH23+AI23</f>
        <v>0.0852581710196483</v>
      </c>
      <c r="AK23" s="177" t="n">
        <f aca="false">Y23*V23</f>
        <v>0.0107939077467081</v>
      </c>
      <c r="AL23" s="178" t="n">
        <f aca="false">CHOOSE(W23,AA23*SQRT(Y23/3),SQRT(Y23*((AA23^2)+((Z23^2)/3)-(Z23*AA23))))</f>
        <v>0.0670631162497566</v>
      </c>
      <c r="AM23" s="178" t="n">
        <f aca="false">T23*Vd_rect</f>
        <v>0.00672</v>
      </c>
      <c r="AN23" s="178" t="n">
        <f aca="false">CHOOSE(W23,(S23+Vd_rect)*Qrr*Fsw,(S23+Vd_rect)*Qrr*Fsw)</f>
        <v>0.42441</v>
      </c>
      <c r="AO23" s="179" t="n">
        <f aca="false">AM23+AN23</f>
        <v>0.43113</v>
      </c>
      <c r="AP23" s="177" t="n">
        <f aca="false">(AG23^2)*0</f>
        <v>0</v>
      </c>
      <c r="AQ23" s="178" t="n">
        <f aca="false">Qg_tot*Vcc*Fsw</f>
        <v>0.0735</v>
      </c>
      <c r="AR23" s="179" t="n">
        <f aca="false">IQ*U23</f>
        <v>0.00385</v>
      </c>
      <c r="AS23" s="177" t="n">
        <f aca="false">AP23+AJ23+AQ23+AR23</f>
        <v>0.162608171019648</v>
      </c>
      <c r="AT23" s="187" t="n">
        <f aca="false">Ta+Tk*AS23</f>
        <v>34.7564902611789</v>
      </c>
      <c r="AU23" s="188" t="n">
        <f aca="false">RDS_on/51.8*(47.12+AT23*0.244)</f>
        <v>0.0556252949942271</v>
      </c>
      <c r="AV23" s="178" t="n">
        <f aca="false">S23*T23</f>
        <v>0.64</v>
      </c>
      <c r="AW23" s="179" t="n">
        <f aca="false">(AV23/(AV23+AS23))*100</f>
        <v>79.7400304543289</v>
      </c>
      <c r="AY23" s="177" t="n">
        <f aca="false">VOUT</f>
        <v>40</v>
      </c>
      <c r="AZ23" s="178" t="n">
        <f aca="false">Q23*$O$12</f>
        <v>0.016</v>
      </c>
      <c r="BA23" s="178" t="n">
        <f aca="false">VIN_var</f>
        <v>5</v>
      </c>
      <c r="BB23" s="179" t="n">
        <f aca="false">(AY23*AZ23)/(BA23*EFF_est)</f>
        <v>0.142222222222222</v>
      </c>
      <c r="BC23" s="177" t="n">
        <f aca="false">IF((AZ23*AY23/BA23)&lt;((BA23*(1-(BA23/AY23)))/(2*Lm*Fsw)),1,2)</f>
        <v>1</v>
      </c>
      <c r="BD23" s="178" t="n">
        <f aca="false">CHOOSE(BC23,SQRT((2*AZ23*Lm*Fsw*(AY23-BA23))/((BA23)^2)),1-(BA23/AY23))</f>
        <v>0.531262646908288</v>
      </c>
      <c r="BE23" s="179" t="n">
        <f aca="false">CHOOSE(BC23,(Lm*BG23*Fsw)/(AY23-BA23),1-BD23)</f>
        <v>0.0758946638440411</v>
      </c>
      <c r="BF23" s="177" t="n">
        <f aca="false">(BA23*BD23)/(Lm*Fsw)</f>
        <v>0.421637021355784</v>
      </c>
      <c r="BG23" s="178" t="n">
        <f aca="false">CHOOSE(BC23,BF23,BB23+(0.5*BF23))</f>
        <v>0.421637021355784</v>
      </c>
      <c r="BH23" s="178" t="n">
        <f aca="false">CHOOSE(BC23,BG23*SQRT((BD23+BE23)/3),SQRT((BB23^2)+((BF23^2)/12)))</f>
        <v>0.189683137070818</v>
      </c>
      <c r="BI23" s="178" t="n">
        <v>0</v>
      </c>
      <c r="BJ23" s="178" t="n">
        <f aca="false">(BH23^2)*Rdcr</f>
        <v>0.000345405047894658</v>
      </c>
      <c r="BK23" s="179" t="n">
        <f aca="false">BI23+BJ23</f>
        <v>0.000345405047894658</v>
      </c>
      <c r="BL23" s="177" t="n">
        <f aca="false">BB23*BD23</f>
        <v>0.0755573542269565</v>
      </c>
      <c r="BM23" s="178" t="n">
        <f aca="false">CHOOSE(BC23,BG23*SQRT(BD23/3),SQRT(BD23*((BG23^2)+((BF23^2)/3)-(BG23*BF23))))</f>
        <v>0.17743232774187</v>
      </c>
      <c r="BN23" s="178" t="n">
        <f aca="false">(BM23^2)*AU23</f>
        <v>0.00175120838244074</v>
      </c>
      <c r="BO23" s="178" t="n">
        <f aca="false">((AY23*BB23)/2)*Fsw*(tr_sw_fix+tf_sw_fix)</f>
        <v>0.0836266666666667</v>
      </c>
      <c r="BP23" s="179" t="n">
        <f aca="false">BN23+BO23</f>
        <v>0.0853778750491074</v>
      </c>
      <c r="BQ23" s="177" t="n">
        <f aca="false">BE23*BB23</f>
        <v>0.0107939077467081</v>
      </c>
      <c r="BR23" s="178" t="n">
        <f aca="false">CHOOSE(BC23,BG23*SQRT(BE23/3),SQRT(BE23*((BG23^2)+((BF23^2)/3)-(BF23*BG23))))</f>
        <v>0.0670631162497566</v>
      </c>
      <c r="BS23" s="178" t="n">
        <f aca="false">AZ23*Vd_rect</f>
        <v>0.00672</v>
      </c>
      <c r="BT23" s="178" t="n">
        <f aca="false">CHOOSE(BC23,(AY23+Vd_rect)*Qrr*Fsw,(AY23+Vd_rect)*Qrr*Fsw)</f>
        <v>0.42441</v>
      </c>
      <c r="BU23" s="179" t="n">
        <f aca="false">BS23+BT23</f>
        <v>0.43113</v>
      </c>
      <c r="BV23" s="177" t="n">
        <f aca="false">(BM23^2)*0</f>
        <v>0</v>
      </c>
      <c r="BW23" s="178" t="n">
        <f aca="false">Qg_tot*Vcc*Fsw</f>
        <v>0.0735</v>
      </c>
      <c r="BX23" s="179" t="n">
        <f aca="false">IQ*BA23</f>
        <v>0.00385</v>
      </c>
      <c r="BY23" s="177" t="n">
        <f aca="false">BV23+BU23+BP23+BK23+BW23+BX23</f>
        <v>0.594203280097002</v>
      </c>
      <c r="BZ23" s="178" t="n">
        <f aca="false">AY23*AZ23</f>
        <v>0.64</v>
      </c>
      <c r="CA23" s="179" t="n">
        <f aca="false">(BZ23/(BZ23+BY23))*100</f>
        <v>51.8553151106274</v>
      </c>
      <c r="CB23" s="169" t="n">
        <f aca="false">BP23+BW23+BX23+BV23</f>
        <v>0.162727875049107</v>
      </c>
      <c r="CC23" s="0" t="n">
        <f aca="false">Ta+Tk_f*CB23</f>
        <v>30.6954756267188</v>
      </c>
    </row>
    <row r="24" customFormat="false" ht="15" hidden="false" customHeight="false" outlineLevel="0" collapsed="false">
      <c r="D24" s="0" t="n">
        <v>25</v>
      </c>
      <c r="E24" s="0" t="n">
        <v>51.8</v>
      </c>
      <c r="Q24" s="0" t="n">
        <v>17</v>
      </c>
      <c r="S24" s="177" t="n">
        <f aca="false">VOUT</f>
        <v>40</v>
      </c>
      <c r="T24" s="178" t="n">
        <f aca="false">Q24*$O$12</f>
        <v>0.017</v>
      </c>
      <c r="U24" s="178" t="n">
        <f aca="false">VIN_var</f>
        <v>5</v>
      </c>
      <c r="V24" s="179" t="n">
        <f aca="false">(S24*T24)/(U24*EFF_est)</f>
        <v>0.151111111111111</v>
      </c>
      <c r="W24" s="177" t="n">
        <f aca="false">IF((T24*S24/U24)&lt;((U24*(1-(U24/S24)))/(2*Lm*Fsw)),1,2)</f>
        <v>1</v>
      </c>
      <c r="X24" s="178" t="n">
        <f aca="false">CHOOSE(W24,SQRT((2*T24*Lm*Fsw*(S24-U24))/((U24)^2)),1-(U24/S24))</f>
        <v>0.547613002037023</v>
      </c>
      <c r="Y24" s="179" t="n">
        <f aca="false">CHOOSE(W24,(Lm*AA24*Fsw)/(S24-U24),1-X24)</f>
        <v>0.0782304288624318</v>
      </c>
      <c r="Z24" s="177" t="n">
        <f aca="false">(U24*X24)/(Lm*Fsw)</f>
        <v>0.434613493680177</v>
      </c>
      <c r="AA24" s="178" t="n">
        <f aca="false">CHOOSE(W24,Z24,V24+(0.5*Z24))</f>
        <v>0.434613493680177</v>
      </c>
      <c r="AB24" s="178" t="n">
        <f aca="false">CHOOSE(W24,AA24*SQRT((X24+Y24)/3),SQRT((V24^2)+((Z24^2)/12)))</f>
        <v>0.198506817919023</v>
      </c>
      <c r="AC24" s="178" t="n">
        <v>0</v>
      </c>
      <c r="AD24" s="178" t="n">
        <f aca="false">(AB24^2)*Rdcr</f>
        <v>0.000378287584899226</v>
      </c>
      <c r="AE24" s="179" t="n">
        <f aca="false">AC24+AD24</f>
        <v>0.000378287584899226</v>
      </c>
      <c r="AF24" s="177" t="n">
        <f aca="false">V24*X24</f>
        <v>0.0827504091967056</v>
      </c>
      <c r="AG24" s="178" t="n">
        <f aca="false">CHOOSE(W24,AA24*SQRT(X24/3),SQRT(X24*((AA24^2)+((Z24^2)/3)-(AA24*Z24))))</f>
        <v>0.185686125397925</v>
      </c>
      <c r="AH24" s="178" t="n">
        <f aca="false">(AG24^2)*RDS_on</f>
        <v>0.00178682345612453</v>
      </c>
      <c r="AI24" s="178" t="n">
        <f aca="false">((S24*V24)/2)*Fsw*(tr_sw_fix+tf_sw_fix)</f>
        <v>0.0888533333333333</v>
      </c>
      <c r="AJ24" s="179" t="n">
        <f aca="false">AH24+AI24</f>
        <v>0.0906401567894579</v>
      </c>
      <c r="AK24" s="177" t="n">
        <f aca="false">Y24*V24</f>
        <v>0.0118214870281008</v>
      </c>
      <c r="AL24" s="178" t="n">
        <f aca="false">CHOOSE(W24,AA24*SQRT(Y24/3),SQRT(Y24*((AA24^2)+((Z24^2)/3)-(Z24*AA24))))</f>
        <v>0.0701827585311521</v>
      </c>
      <c r="AM24" s="178" t="n">
        <f aca="false">T24*Vd_rect</f>
        <v>0.00714</v>
      </c>
      <c r="AN24" s="178" t="n">
        <f aca="false">CHOOSE(W24,(S24+Vd_rect)*Qrr*Fsw,(S24+Vd_rect)*Qrr*Fsw)</f>
        <v>0.42441</v>
      </c>
      <c r="AO24" s="179" t="n">
        <f aca="false">AM24+AN24</f>
        <v>0.43155</v>
      </c>
      <c r="AP24" s="177" t="n">
        <f aca="false">(AG24^2)*0</f>
        <v>0</v>
      </c>
      <c r="AQ24" s="178" t="n">
        <f aca="false">Qg_tot*Vcc*Fsw</f>
        <v>0.0735</v>
      </c>
      <c r="AR24" s="179" t="n">
        <f aca="false">IQ*U24</f>
        <v>0.00385</v>
      </c>
      <c r="AS24" s="177" t="n">
        <f aca="false">AP24+AJ24+AQ24+AR24</f>
        <v>0.167990156789458</v>
      </c>
      <c r="AT24" s="187" t="n">
        <f aca="false">Ta+Tk*AS24</f>
        <v>35.0794094073675</v>
      </c>
      <c r="AU24" s="188" t="n">
        <f aca="false">RDS_on/51.8*(47.12+AT24*0.244)</f>
        <v>0.0557041222846845</v>
      </c>
      <c r="AV24" s="178" t="n">
        <f aca="false">S24*T24</f>
        <v>0.68</v>
      </c>
      <c r="AW24" s="179" t="n">
        <f aca="false">(AV24/(AV24+AS24))*100</f>
        <v>80.1896100509611</v>
      </c>
      <c r="AY24" s="177" t="n">
        <f aca="false">VOUT</f>
        <v>40</v>
      </c>
      <c r="AZ24" s="178" t="n">
        <f aca="false">Q24*$O$12</f>
        <v>0.017</v>
      </c>
      <c r="BA24" s="178" t="n">
        <f aca="false">VIN_var</f>
        <v>5</v>
      </c>
      <c r="BB24" s="179" t="n">
        <f aca="false">(AY24*AZ24)/(BA24*EFF_est)</f>
        <v>0.151111111111111</v>
      </c>
      <c r="BC24" s="177" t="n">
        <f aca="false">IF((AZ24*AY24/BA24)&lt;((BA24*(1-(BA24/AY24)))/(2*Lm*Fsw)),1,2)</f>
        <v>1</v>
      </c>
      <c r="BD24" s="178" t="n">
        <f aca="false">CHOOSE(BC24,SQRT((2*AZ24*Lm*Fsw*(AY24-BA24))/((BA24)^2)),1-(BA24/AY24))</f>
        <v>0.547613002037023</v>
      </c>
      <c r="BE24" s="179" t="n">
        <f aca="false">CHOOSE(BC24,(Lm*BG24*Fsw)/(AY24-BA24),1-BD24)</f>
        <v>0.0782304288624318</v>
      </c>
      <c r="BF24" s="177" t="n">
        <f aca="false">(BA24*BD24)/(Lm*Fsw)</f>
        <v>0.434613493680177</v>
      </c>
      <c r="BG24" s="178" t="n">
        <f aca="false">CHOOSE(BC24,BF24,BB24+(0.5*BF24))</f>
        <v>0.434613493680177</v>
      </c>
      <c r="BH24" s="178" t="n">
        <f aca="false">CHOOSE(BC24,BG24*SQRT((BD24+BE24)/3),SQRT((BB24^2)+((BF24^2)/12)))</f>
        <v>0.198506817919023</v>
      </c>
      <c r="BI24" s="178" t="n">
        <v>0</v>
      </c>
      <c r="BJ24" s="178" t="n">
        <f aca="false">(BH24^2)*Rdcr</f>
        <v>0.000378287584899226</v>
      </c>
      <c r="BK24" s="179" t="n">
        <f aca="false">BI24+BJ24</f>
        <v>0.000378287584899226</v>
      </c>
      <c r="BL24" s="177" t="n">
        <f aca="false">BB24*BD24</f>
        <v>0.0827504091967056</v>
      </c>
      <c r="BM24" s="178" t="n">
        <f aca="false">CHOOSE(BC24,BG24*SQRT(BD24/3),SQRT(BD24*((BG24^2)+((BF24^2)/3)-(BG24*BF24))))</f>
        <v>0.185686125397925</v>
      </c>
      <c r="BN24" s="178" t="n">
        <f aca="false">(BM24^2)*AU24</f>
        <v>0.00192064121375041</v>
      </c>
      <c r="BO24" s="178" t="n">
        <f aca="false">((AY24*BB24)/2)*Fsw*(tr_sw_fix+tf_sw_fix)</f>
        <v>0.0888533333333333</v>
      </c>
      <c r="BP24" s="179" t="n">
        <f aca="false">BN24+BO24</f>
        <v>0.0907739745470837</v>
      </c>
      <c r="BQ24" s="177" t="n">
        <f aca="false">BE24*BB24</f>
        <v>0.0118214870281008</v>
      </c>
      <c r="BR24" s="178" t="n">
        <f aca="false">CHOOSE(BC24,BG24*SQRT(BE24/3),SQRT(BE24*((BG24^2)+((BF24^2)/3)-(BF24*BG24))))</f>
        <v>0.0701827585311521</v>
      </c>
      <c r="BS24" s="178" t="n">
        <f aca="false">AZ24*Vd_rect</f>
        <v>0.00714</v>
      </c>
      <c r="BT24" s="178" t="n">
        <f aca="false">CHOOSE(BC24,(AY24+Vd_rect)*Qrr*Fsw,(AY24+Vd_rect)*Qrr*Fsw)</f>
        <v>0.42441</v>
      </c>
      <c r="BU24" s="179" t="n">
        <f aca="false">BS24+BT24</f>
        <v>0.43155</v>
      </c>
      <c r="BV24" s="177" t="n">
        <f aca="false">(BM24^2)*0</f>
        <v>0</v>
      </c>
      <c r="BW24" s="178" t="n">
        <f aca="false">Qg_tot*Vcc*Fsw</f>
        <v>0.0735</v>
      </c>
      <c r="BX24" s="179" t="n">
        <f aca="false">IQ*BA24</f>
        <v>0.00385</v>
      </c>
      <c r="BY24" s="177" t="n">
        <f aca="false">BV24+BU24+BP24+BK24+BW24+BX24</f>
        <v>0.600052262131983</v>
      </c>
      <c r="BZ24" s="178" t="n">
        <f aca="false">AY24*AZ24</f>
        <v>0.68</v>
      </c>
      <c r="CA24" s="179" t="n">
        <f aca="false">(BZ24/(BZ24+BY24))*100</f>
        <v>53.1228310059333</v>
      </c>
      <c r="CB24" s="169" t="n">
        <f aca="false">BP24+BW24+BX24+BV24</f>
        <v>0.168123974547084</v>
      </c>
      <c r="CC24" s="0" t="n">
        <f aca="false">Ta+Tk_f*CB24</f>
        <v>30.8843391091479</v>
      </c>
    </row>
    <row r="25" customFormat="false" ht="15" hidden="false" customHeight="false" outlineLevel="0" collapsed="false">
      <c r="Q25" s="0" t="n">
        <v>18</v>
      </c>
      <c r="S25" s="177" t="n">
        <f aca="false">VOUT</f>
        <v>40</v>
      </c>
      <c r="T25" s="178" t="n">
        <f aca="false">Q25*$O$12</f>
        <v>0.018</v>
      </c>
      <c r="U25" s="178" t="n">
        <f aca="false">VIN_var</f>
        <v>5</v>
      </c>
      <c r="V25" s="179" t="n">
        <f aca="false">(S25*T25)/(U25*EFF_est)</f>
        <v>0.16</v>
      </c>
      <c r="W25" s="177" t="n">
        <f aca="false">IF((T25*S25/U25)&lt;((U25*(1-(U25/S25)))/(2*Lm*Fsw)),1,2)</f>
        <v>1</v>
      </c>
      <c r="X25" s="178" t="n">
        <f aca="false">CHOOSE(W25,SQRT((2*T25*Lm*Fsw*(S25-U25))/((U25)^2)),1-(U25/S25))</f>
        <v>0.563489130329947</v>
      </c>
      <c r="Y25" s="179" t="n">
        <f aca="false">CHOOSE(W25,(Lm*AA25*Fsw)/(S25-U25),1-X25)</f>
        <v>0.0804984471899924</v>
      </c>
      <c r="Z25" s="177" t="n">
        <f aca="false">(U25*X25)/(Lm*Fsw)</f>
        <v>0.447213595499958</v>
      </c>
      <c r="AA25" s="178" t="n">
        <f aca="false">CHOOSE(W25,Z25,V25+(0.5*Z25))</f>
        <v>0.447213595499958</v>
      </c>
      <c r="AB25" s="178" t="n">
        <f aca="false">CHOOSE(W25,AA25*SQRT((X25+Y25)/3),SQRT((V25^2)+((Z25^2)/12)))</f>
        <v>0.207201605128908</v>
      </c>
      <c r="AC25" s="178" t="n">
        <v>0</v>
      </c>
      <c r="AD25" s="178" t="n">
        <f aca="false">(AB25^2)*Rdcr</f>
        <v>0.000412152049612761</v>
      </c>
      <c r="AE25" s="179" t="n">
        <f aca="false">AC25+AD25</f>
        <v>0.000412152049612761</v>
      </c>
      <c r="AF25" s="177" t="n">
        <f aca="false">V25*X25</f>
        <v>0.0901582608527916</v>
      </c>
      <c r="AG25" s="178" t="n">
        <f aca="false">CHOOSE(W25,AA25*SQRT(X25/3),SQRT(X25*((AA25^2)+((Z25^2)/3)-(AA25*Z25))))</f>
        <v>0.193819354095499</v>
      </c>
      <c r="AH25" s="178" t="n">
        <f aca="false">(AG25^2)*RDS_on</f>
        <v>0.00194678064820464</v>
      </c>
      <c r="AI25" s="178" t="n">
        <f aca="false">((S25*V25)/2)*Fsw*(tr_sw_fix+tf_sw_fix)</f>
        <v>0.09408</v>
      </c>
      <c r="AJ25" s="179" t="n">
        <f aca="false">AH25+AI25</f>
        <v>0.0960267806482047</v>
      </c>
      <c r="AK25" s="177" t="n">
        <f aca="false">Y25*V25</f>
        <v>0.0128797515503988</v>
      </c>
      <c r="AL25" s="178" t="n">
        <f aca="false">CHOOSE(W25,AA25*SQRT(Y25/3),SQRT(Y25*((AA25^2)+((Z25^2)/3)-(Z25*AA25))))</f>
        <v>0.0732568300296941</v>
      </c>
      <c r="AM25" s="178" t="n">
        <f aca="false">T25*Vd_rect</f>
        <v>0.00756</v>
      </c>
      <c r="AN25" s="178" t="n">
        <f aca="false">CHOOSE(W25,(S25+Vd_rect)*Qrr*Fsw,(S25+Vd_rect)*Qrr*Fsw)</f>
        <v>0.42441</v>
      </c>
      <c r="AO25" s="179" t="n">
        <f aca="false">AM25+AN25</f>
        <v>0.43197</v>
      </c>
      <c r="AP25" s="177" t="n">
        <f aca="false">(AG25^2)*0</f>
        <v>0</v>
      </c>
      <c r="AQ25" s="178" t="n">
        <f aca="false">Qg_tot*Vcc*Fsw</f>
        <v>0.0735</v>
      </c>
      <c r="AR25" s="179" t="n">
        <f aca="false">IQ*U25</f>
        <v>0.00385</v>
      </c>
      <c r="AS25" s="177" t="n">
        <f aca="false">AP25+AJ25+AQ25+AR25</f>
        <v>0.173376780648205</v>
      </c>
      <c r="AT25" s="187" t="n">
        <f aca="false">Ta+Tk*AS25</f>
        <v>35.4026068388923</v>
      </c>
      <c r="AU25" s="188" t="n">
        <f aca="false">RDS_on/51.8*(47.12+AT25*0.244)</f>
        <v>0.0557830175069425</v>
      </c>
      <c r="AV25" s="178" t="n">
        <f aca="false">S25*T25</f>
        <v>0.72</v>
      </c>
      <c r="AW25" s="179" t="n">
        <f aca="false">(AV25/(AV25+AS25))*100</f>
        <v>80.5930952758356</v>
      </c>
      <c r="AY25" s="177" t="n">
        <f aca="false">VOUT</f>
        <v>40</v>
      </c>
      <c r="AZ25" s="178" t="n">
        <f aca="false">Q25*$O$12</f>
        <v>0.018</v>
      </c>
      <c r="BA25" s="178" t="n">
        <f aca="false">VIN_var</f>
        <v>5</v>
      </c>
      <c r="BB25" s="179" t="n">
        <f aca="false">(AY25*AZ25)/(BA25*EFF_est)</f>
        <v>0.16</v>
      </c>
      <c r="BC25" s="177" t="n">
        <f aca="false">IF((AZ25*AY25/BA25)&lt;((BA25*(1-(BA25/AY25)))/(2*Lm*Fsw)),1,2)</f>
        <v>1</v>
      </c>
      <c r="BD25" s="178" t="n">
        <f aca="false">CHOOSE(BC25,SQRT((2*AZ25*Lm*Fsw*(AY25-BA25))/((BA25)^2)),1-(BA25/AY25))</f>
        <v>0.563489130329947</v>
      </c>
      <c r="BE25" s="179" t="n">
        <f aca="false">CHOOSE(BC25,(Lm*BG25*Fsw)/(AY25-BA25),1-BD25)</f>
        <v>0.0804984471899924</v>
      </c>
      <c r="BF25" s="177" t="n">
        <f aca="false">(BA25*BD25)/(Lm*Fsw)</f>
        <v>0.447213595499958</v>
      </c>
      <c r="BG25" s="178" t="n">
        <f aca="false">CHOOSE(BC25,BF25,BB25+(0.5*BF25))</f>
        <v>0.447213595499958</v>
      </c>
      <c r="BH25" s="178" t="n">
        <f aca="false">CHOOSE(BC25,BG25*SQRT((BD25+BE25)/3),SQRT((BB25^2)+((BF25^2)/12)))</f>
        <v>0.207201605128908</v>
      </c>
      <c r="BI25" s="178" t="n">
        <v>0</v>
      </c>
      <c r="BJ25" s="178" t="n">
        <f aca="false">(BH25^2)*Rdcr</f>
        <v>0.000412152049612761</v>
      </c>
      <c r="BK25" s="179" t="n">
        <f aca="false">BI25+BJ25</f>
        <v>0.000412152049612761</v>
      </c>
      <c r="BL25" s="177" t="n">
        <f aca="false">BB25*BD25</f>
        <v>0.0901582608527916</v>
      </c>
      <c r="BM25" s="178" t="n">
        <f aca="false">CHOOSE(BC25,BG25*SQRT(BD25/3),SQRT(BD25*((BG25^2)+((BF25^2)/3)-(BG25*BF25))))</f>
        <v>0.193819354095499</v>
      </c>
      <c r="BN25" s="178" t="n">
        <f aca="false">(BM25^2)*AU25</f>
        <v>0.00209554160147782</v>
      </c>
      <c r="BO25" s="178" t="n">
        <f aca="false">((AY25*BB25)/2)*Fsw*(tr_sw_fix+tf_sw_fix)</f>
        <v>0.09408</v>
      </c>
      <c r="BP25" s="179" t="n">
        <f aca="false">BN25+BO25</f>
        <v>0.0961755416014778</v>
      </c>
      <c r="BQ25" s="177" t="n">
        <f aca="false">BE25*BB25</f>
        <v>0.0128797515503988</v>
      </c>
      <c r="BR25" s="178" t="n">
        <f aca="false">CHOOSE(BC25,BG25*SQRT(BE25/3),SQRT(BE25*((BG25^2)+((BF25^2)/3)-(BF25*BG25))))</f>
        <v>0.0732568300296941</v>
      </c>
      <c r="BS25" s="178" t="n">
        <f aca="false">AZ25*Vd_rect</f>
        <v>0.00756</v>
      </c>
      <c r="BT25" s="178" t="n">
        <f aca="false">CHOOSE(BC25,(AY25+Vd_rect)*Qrr*Fsw,(AY25+Vd_rect)*Qrr*Fsw)</f>
        <v>0.42441</v>
      </c>
      <c r="BU25" s="179" t="n">
        <f aca="false">BS25+BT25</f>
        <v>0.43197</v>
      </c>
      <c r="BV25" s="177" t="n">
        <f aca="false">(BM25^2)*0</f>
        <v>0</v>
      </c>
      <c r="BW25" s="178" t="n">
        <f aca="false">Qg_tot*Vcc*Fsw</f>
        <v>0.0735</v>
      </c>
      <c r="BX25" s="179" t="n">
        <f aca="false">IQ*BA25</f>
        <v>0.00385</v>
      </c>
      <c r="BY25" s="177" t="n">
        <f aca="false">BV25+BU25+BP25+BK25+BW25+BX25</f>
        <v>0.605907693651091</v>
      </c>
      <c r="BZ25" s="178" t="n">
        <f aca="false">AY25*AZ25</f>
        <v>0.72</v>
      </c>
      <c r="CA25" s="179" t="n">
        <f aca="false">(BZ25/(BZ25+BY25))*100</f>
        <v>54.3024226684566</v>
      </c>
      <c r="CB25" s="169" t="n">
        <f aca="false">BP25+BW25+BX25+BV25</f>
        <v>0.173525541601478</v>
      </c>
      <c r="CC25" s="0" t="n">
        <f aca="false">Ta+Tk_f*CB25</f>
        <v>31.0733939560517</v>
      </c>
    </row>
    <row r="26" customFormat="false" ht="15" hidden="false" customHeight="false" outlineLevel="0" collapsed="false">
      <c r="Q26" s="0" t="n">
        <v>19</v>
      </c>
      <c r="S26" s="177" t="n">
        <f aca="false">VOUT</f>
        <v>40</v>
      </c>
      <c r="T26" s="178" t="n">
        <f aca="false">Q26*$O$12</f>
        <v>0.019</v>
      </c>
      <c r="U26" s="178" t="n">
        <f aca="false">VIN_var</f>
        <v>5</v>
      </c>
      <c r="V26" s="179" t="n">
        <f aca="false">(S26*T26)/(U26*EFF_est)</f>
        <v>0.168888888888889</v>
      </c>
      <c r="W26" s="177" t="n">
        <f aca="false">IF((T26*S26/U26)&lt;((U26*(1-(U26/S26)))/(2*Lm*Fsw)),1,2)</f>
        <v>1</v>
      </c>
      <c r="X26" s="178" t="n">
        <f aca="false">CHOOSE(W26,SQRT((2*T26*Lm*Fsw*(S26-U26))/((U26)^2)),1-(U26/S26))</f>
        <v>0.578930047587789</v>
      </c>
      <c r="Y26" s="179" t="n">
        <f aca="false">CHOOSE(W26,(Lm*AA26*Fsw)/(S26-U26),1-X26)</f>
        <v>0.0827042925125413</v>
      </c>
      <c r="Z26" s="177" t="n">
        <f aca="false">(U26*X26)/(Lm*Fsw)</f>
        <v>0.459468291736341</v>
      </c>
      <c r="AA26" s="178" t="n">
        <f aca="false">CHOOSE(W26,Z26,V26+(0.5*Z26))</f>
        <v>0.459468291736341</v>
      </c>
      <c r="AB26" s="178" t="n">
        <f aca="false">CHOOSE(W26,AA26*SQRT((X26+Y26)/3),SQRT((V26^2)+((Z26^2)/12)))</f>
        <v>0.215776397139761</v>
      </c>
      <c r="AC26" s="178" t="n">
        <v>0</v>
      </c>
      <c r="AD26" s="178" t="n">
        <f aca="false">(AB26^2)*Rdcr</f>
        <v>0.000446970754201112</v>
      </c>
      <c r="AE26" s="179" t="n">
        <f aca="false">AC26+AD26</f>
        <v>0.000446970754201112</v>
      </c>
      <c r="AF26" s="177" t="n">
        <f aca="false">V26*X26</f>
        <v>0.0977748524814933</v>
      </c>
      <c r="AG26" s="178" t="n">
        <f aca="false">CHOOSE(W26,AA26*SQRT(X26/3),SQRT(X26*((AA26^2)+((Z26^2)/3)-(AA26*Z26))))</f>
        <v>0.201840337562364</v>
      </c>
      <c r="AH26" s="178" t="n">
        <f aca="false">(AG26^2)*RDS_on</f>
        <v>0.00211124514705122</v>
      </c>
      <c r="AI26" s="178" t="n">
        <f aca="false">((S26*V26)/2)*Fsw*(tr_sw_fix+tf_sw_fix)</f>
        <v>0.0993066666666667</v>
      </c>
      <c r="AJ26" s="179" t="n">
        <f aca="false">AH26+AI26</f>
        <v>0.101417911813718</v>
      </c>
      <c r="AK26" s="177" t="n">
        <f aca="false">Y26*V26</f>
        <v>0.0139678360687848</v>
      </c>
      <c r="AL26" s="178" t="n">
        <f aca="false">CHOOSE(W26,AA26*SQRT(Y26/3),SQRT(Y26*((AA26^2)+((Z26^2)/3)-(Z26*AA26))))</f>
        <v>0.0762884768187633</v>
      </c>
      <c r="AM26" s="178" t="n">
        <f aca="false">T26*Vd_rect</f>
        <v>0.00798</v>
      </c>
      <c r="AN26" s="178" t="n">
        <f aca="false">CHOOSE(W26,(S26+Vd_rect)*Qrr*Fsw,(S26+Vd_rect)*Qrr*Fsw)</f>
        <v>0.42441</v>
      </c>
      <c r="AO26" s="179" t="n">
        <f aca="false">AM26+AN26</f>
        <v>0.43239</v>
      </c>
      <c r="AP26" s="177" t="n">
        <f aca="false">(AG26^2)*0</f>
        <v>0</v>
      </c>
      <c r="AQ26" s="178" t="n">
        <f aca="false">Qg_tot*Vcc*Fsw</f>
        <v>0.0735</v>
      </c>
      <c r="AR26" s="179" t="n">
        <f aca="false">IQ*U26</f>
        <v>0.00385</v>
      </c>
      <c r="AS26" s="177" t="n">
        <f aca="false">AP26+AJ26+AQ26+AR26</f>
        <v>0.178767911813718</v>
      </c>
      <c r="AT26" s="187" t="n">
        <f aca="false">Ta+Tk*AS26</f>
        <v>35.7260747088231</v>
      </c>
      <c r="AU26" s="188" t="n">
        <f aca="false">RDS_on/51.8*(47.12+AT26*0.244)</f>
        <v>0.0558619787454991</v>
      </c>
      <c r="AV26" s="178" t="n">
        <f aca="false">S26*T26</f>
        <v>0.76</v>
      </c>
      <c r="AW26" s="179" t="n">
        <f aca="false">(AV26/(AV26+AS26))*100</f>
        <v>80.9571770014662</v>
      </c>
      <c r="AY26" s="177" t="n">
        <f aca="false">VOUT</f>
        <v>40</v>
      </c>
      <c r="AZ26" s="178" t="n">
        <f aca="false">Q26*$O$12</f>
        <v>0.019</v>
      </c>
      <c r="BA26" s="178" t="n">
        <f aca="false">VIN_var</f>
        <v>5</v>
      </c>
      <c r="BB26" s="179" t="n">
        <f aca="false">(AY26*AZ26)/(BA26*EFF_est)</f>
        <v>0.168888888888889</v>
      </c>
      <c r="BC26" s="177" t="n">
        <f aca="false">IF((AZ26*AY26/BA26)&lt;((BA26*(1-(BA26/AY26)))/(2*Lm*Fsw)),1,2)</f>
        <v>1</v>
      </c>
      <c r="BD26" s="178" t="n">
        <f aca="false">CHOOSE(BC26,SQRT((2*AZ26*Lm*Fsw*(AY26-BA26))/((BA26)^2)),1-(BA26/AY26))</f>
        <v>0.578930047587789</v>
      </c>
      <c r="BE26" s="179" t="n">
        <f aca="false">CHOOSE(BC26,(Lm*BG26*Fsw)/(AY26-BA26),1-BD26)</f>
        <v>0.0827042925125413</v>
      </c>
      <c r="BF26" s="177" t="n">
        <f aca="false">(BA26*BD26)/(Lm*Fsw)</f>
        <v>0.459468291736341</v>
      </c>
      <c r="BG26" s="178" t="n">
        <f aca="false">CHOOSE(BC26,BF26,BB26+(0.5*BF26))</f>
        <v>0.459468291736341</v>
      </c>
      <c r="BH26" s="178" t="n">
        <f aca="false">CHOOSE(BC26,BG26*SQRT((BD26+BE26)/3),SQRT((BB26^2)+((BF26^2)/12)))</f>
        <v>0.215776397139761</v>
      </c>
      <c r="BI26" s="178" t="n">
        <v>0</v>
      </c>
      <c r="BJ26" s="178" t="n">
        <f aca="false">(BH26^2)*Rdcr</f>
        <v>0.000446970754201112</v>
      </c>
      <c r="BK26" s="179" t="n">
        <f aca="false">BI26+BJ26</f>
        <v>0.000446970754201112</v>
      </c>
      <c r="BL26" s="177" t="n">
        <f aca="false">BB26*BD26</f>
        <v>0.0977748524814933</v>
      </c>
      <c r="BM26" s="178" t="n">
        <f aca="false">CHOOSE(BC26,BG26*SQRT(BD26/3),SQRT(BD26*((BG26^2)+((BF26^2)/3)-(BG26*BF26))))</f>
        <v>0.201840337562364</v>
      </c>
      <c r="BN26" s="178" t="n">
        <f aca="false">(BM26^2)*AU26</f>
        <v>0.00227579030465229</v>
      </c>
      <c r="BO26" s="178" t="n">
        <f aca="false">((AY26*BB26)/2)*Fsw*(tr_sw_fix+tf_sw_fix)</f>
        <v>0.0993066666666667</v>
      </c>
      <c r="BP26" s="179" t="n">
        <f aca="false">BN26+BO26</f>
        <v>0.101582456971319</v>
      </c>
      <c r="BQ26" s="177" t="n">
        <f aca="false">BE26*BB26</f>
        <v>0.0139678360687848</v>
      </c>
      <c r="BR26" s="178" t="n">
        <f aca="false">CHOOSE(BC26,BG26*SQRT(BE26/3),SQRT(BE26*((BG26^2)+((BF26^2)/3)-(BF26*BG26))))</f>
        <v>0.0762884768187633</v>
      </c>
      <c r="BS26" s="178" t="n">
        <f aca="false">AZ26*Vd_rect</f>
        <v>0.00798</v>
      </c>
      <c r="BT26" s="178" t="n">
        <f aca="false">CHOOSE(BC26,(AY26+Vd_rect)*Qrr*Fsw,(AY26+Vd_rect)*Qrr*Fsw)</f>
        <v>0.42441</v>
      </c>
      <c r="BU26" s="179" t="n">
        <f aca="false">BS26+BT26</f>
        <v>0.43239</v>
      </c>
      <c r="BV26" s="177" t="n">
        <f aca="false">(BM26^2)*0</f>
        <v>0</v>
      </c>
      <c r="BW26" s="178" t="n">
        <f aca="false">Qg_tot*Vcc*Fsw</f>
        <v>0.0735</v>
      </c>
      <c r="BX26" s="179" t="n">
        <f aca="false">IQ*BA26</f>
        <v>0.00385</v>
      </c>
      <c r="BY26" s="177" t="n">
        <f aca="false">BV26+BU26+BP26+BK26+BW26+BX26</f>
        <v>0.61176942772552</v>
      </c>
      <c r="BZ26" s="178" t="n">
        <f aca="false">AY26*AZ26</f>
        <v>0.76</v>
      </c>
      <c r="CA26" s="179" t="n">
        <f aca="false">(BZ26/(BZ26+BY26))*100</f>
        <v>55.4028967725376</v>
      </c>
      <c r="CB26" s="169" t="n">
        <f aca="false">BP26+BW26+BX26+BV26</f>
        <v>0.178932456971319</v>
      </c>
      <c r="CC26" s="0" t="n">
        <f aca="false">Ta+Tk_f*CB26</f>
        <v>31.2626359939962</v>
      </c>
    </row>
    <row r="27" customFormat="false" ht="15" hidden="false" customHeight="false" outlineLevel="0" collapsed="false">
      <c r="Q27" s="0" t="n">
        <v>20</v>
      </c>
      <c r="S27" s="177" t="n">
        <f aca="false">VOUT</f>
        <v>40</v>
      </c>
      <c r="T27" s="178" t="n">
        <f aca="false">Q27*$O$12</f>
        <v>0.02</v>
      </c>
      <c r="U27" s="178" t="n">
        <f aca="false">VIN_var</f>
        <v>5</v>
      </c>
      <c r="V27" s="179" t="n">
        <f aca="false">(S27*T27)/(U27*EFF_est)</f>
        <v>0.177777777777778</v>
      </c>
      <c r="W27" s="177" t="n">
        <f aca="false">IF((T27*S27/U27)&lt;((U27*(1-(U27/S27)))/(2*Lm*Fsw)),1,2)</f>
        <v>1</v>
      </c>
      <c r="X27" s="178" t="n">
        <f aca="false">CHOOSE(W27,SQRT((2*T27*Lm*Fsw*(S27-U27))/((U27)^2)),1-(U27/S27))</f>
        <v>0.5939696961967</v>
      </c>
      <c r="Y27" s="179" t="n">
        <f aca="false">CHOOSE(W27,(Lm*AA27*Fsw)/(S27-U27),1-X27)</f>
        <v>0.0848528137423857</v>
      </c>
      <c r="Z27" s="177" t="n">
        <f aca="false">(U27*X27)/(Lm*Fsw)</f>
        <v>0.471404520791032</v>
      </c>
      <c r="AA27" s="178" t="n">
        <f aca="false">CHOOSE(W27,Z27,V27+(0.5*Z27))</f>
        <v>0.471404520791032</v>
      </c>
      <c r="AB27" s="178" t="n">
        <f aca="false">CHOOSE(W27,AA27*SQRT((X27+Y27)/3),SQRT((V27^2)+((Z27^2)/12)))</f>
        <v>0.224239044067657</v>
      </c>
      <c r="AC27" s="178" t="n">
        <v>0</v>
      </c>
      <c r="AD27" s="178" t="n">
        <f aca="false">(AB27^2)*Rdcr</f>
        <v>0.000482718229290016</v>
      </c>
      <c r="AE27" s="179" t="n">
        <f aca="false">AC27+AD27</f>
        <v>0.000482718229290016</v>
      </c>
      <c r="AF27" s="177" t="n">
        <f aca="false">V27*X27</f>
        <v>0.105594612657191</v>
      </c>
      <c r="AG27" s="178" t="n">
        <f aca="false">CHOOSE(W27,AA27*SQRT(X27/3),SQRT(X27*((AA27^2)+((Z27^2)/3)-(AA27*Z27))))</f>
        <v>0.209756418909719</v>
      </c>
      <c r="AH27" s="178" t="n">
        <f aca="false">(AG27^2)*RDS_on</f>
        <v>0.00228009664928357</v>
      </c>
      <c r="AI27" s="178" t="n">
        <f aca="false">((S27*V27)/2)*Fsw*(tr_sw_fix+tf_sw_fix)</f>
        <v>0.104533333333333</v>
      </c>
      <c r="AJ27" s="179" t="n">
        <f aca="false">AH27+AI27</f>
        <v>0.106813429982617</v>
      </c>
      <c r="AK27" s="177" t="n">
        <f aca="false">Y27*V27</f>
        <v>0.015084944665313</v>
      </c>
      <c r="AL27" s="178" t="n">
        <f aca="false">CHOOSE(W27,AA27*SQRT(Y27/3),SQRT(Y27*((AA27^2)+((Z27^2)/3)-(Z27*AA27))))</f>
        <v>0.0792804743335148</v>
      </c>
      <c r="AM27" s="178" t="n">
        <f aca="false">T27*Vd_rect</f>
        <v>0.0084</v>
      </c>
      <c r="AN27" s="178" t="n">
        <f aca="false">CHOOSE(W27,(S27+Vd_rect)*Qrr*Fsw,(S27+Vd_rect)*Qrr*Fsw)</f>
        <v>0.42441</v>
      </c>
      <c r="AO27" s="179" t="n">
        <f aca="false">AM27+AN27</f>
        <v>0.43281</v>
      </c>
      <c r="AP27" s="177" t="n">
        <f aca="false">(AG27^2)*0</f>
        <v>0</v>
      </c>
      <c r="AQ27" s="178" t="n">
        <f aca="false">Qg_tot*Vcc*Fsw</f>
        <v>0.0735</v>
      </c>
      <c r="AR27" s="179" t="n">
        <f aca="false">IQ*U27</f>
        <v>0.00385</v>
      </c>
      <c r="AS27" s="177" t="n">
        <f aca="false">AP27+AJ27+AQ27+AR27</f>
        <v>0.184163429982617</v>
      </c>
      <c r="AT27" s="187" t="n">
        <f aca="false">Ta+Tk*AS27</f>
        <v>36.049805798957</v>
      </c>
      <c r="AU27" s="188" t="n">
        <f aca="false">RDS_on/51.8*(47.12+AT27*0.244)</f>
        <v>0.05594100423833</v>
      </c>
      <c r="AV27" s="178" t="n">
        <f aca="false">S27*T27</f>
        <v>0.8</v>
      </c>
      <c r="AW27" s="179" t="n">
        <f aca="false">(AV27/(AV27+AS27))*100</f>
        <v>81.2873122113601</v>
      </c>
      <c r="AY27" s="177" t="n">
        <f aca="false">VOUT</f>
        <v>40</v>
      </c>
      <c r="AZ27" s="178" t="n">
        <f aca="false">Q27*$O$12</f>
        <v>0.02</v>
      </c>
      <c r="BA27" s="178" t="n">
        <f aca="false">VIN_var</f>
        <v>5</v>
      </c>
      <c r="BB27" s="179" t="n">
        <f aca="false">(AY27*AZ27)/(BA27*EFF_est)</f>
        <v>0.177777777777778</v>
      </c>
      <c r="BC27" s="177" t="n">
        <f aca="false">IF((AZ27*AY27/BA27)&lt;((BA27*(1-(BA27/AY27)))/(2*Lm*Fsw)),1,2)</f>
        <v>1</v>
      </c>
      <c r="BD27" s="178" t="n">
        <f aca="false">CHOOSE(BC27,SQRT((2*AZ27*Lm*Fsw*(AY27-BA27))/((BA27)^2)),1-(BA27/AY27))</f>
        <v>0.5939696961967</v>
      </c>
      <c r="BE27" s="179" t="n">
        <f aca="false">CHOOSE(BC27,(Lm*BG27*Fsw)/(AY27-BA27),1-BD27)</f>
        <v>0.0848528137423857</v>
      </c>
      <c r="BF27" s="177" t="n">
        <f aca="false">(BA27*BD27)/(Lm*Fsw)</f>
        <v>0.471404520791032</v>
      </c>
      <c r="BG27" s="178" t="n">
        <f aca="false">CHOOSE(BC27,BF27,BB27+(0.5*BF27))</f>
        <v>0.471404520791032</v>
      </c>
      <c r="BH27" s="178" t="n">
        <f aca="false">CHOOSE(BC27,BG27*SQRT((BD27+BE27)/3),SQRT((BB27^2)+((BF27^2)/12)))</f>
        <v>0.224239044067657</v>
      </c>
      <c r="BI27" s="178" t="n">
        <v>0</v>
      </c>
      <c r="BJ27" s="178" t="n">
        <f aca="false">(BH27^2)*Rdcr</f>
        <v>0.000482718229290016</v>
      </c>
      <c r="BK27" s="179" t="n">
        <f aca="false">BI27+BJ27</f>
        <v>0.000482718229290016</v>
      </c>
      <c r="BL27" s="177" t="n">
        <f aca="false">BB27*BD27</f>
        <v>0.105594612657191</v>
      </c>
      <c r="BM27" s="178" t="n">
        <f aca="false">CHOOSE(BC27,BG27*SQRT(BD27/3),SQRT(BD27*((BG27^2)+((BF27^2)/3)-(BG27*BF27))))</f>
        <v>0.209756418909719</v>
      </c>
      <c r="BN27" s="178" t="n">
        <f aca="false">(BM27^2)*AU27</f>
        <v>0.00246127861425031</v>
      </c>
      <c r="BO27" s="178" t="n">
        <f aca="false">((AY27*BB27)/2)*Fsw*(tr_sw_fix+tf_sw_fix)</f>
        <v>0.104533333333333</v>
      </c>
      <c r="BP27" s="179" t="n">
        <f aca="false">BN27+BO27</f>
        <v>0.106994611947584</v>
      </c>
      <c r="BQ27" s="177" t="n">
        <f aca="false">BE27*BB27</f>
        <v>0.015084944665313</v>
      </c>
      <c r="BR27" s="178" t="n">
        <f aca="false">CHOOSE(BC27,BG27*SQRT(BE27/3),SQRT(BE27*((BG27^2)+((BF27^2)/3)-(BF27*BG27))))</f>
        <v>0.0792804743335148</v>
      </c>
      <c r="BS27" s="178" t="n">
        <f aca="false">AZ27*Vd_rect</f>
        <v>0.0084</v>
      </c>
      <c r="BT27" s="178" t="n">
        <f aca="false">CHOOSE(BC27,(AY27+Vd_rect)*Qrr*Fsw,(AY27+Vd_rect)*Qrr*Fsw)</f>
        <v>0.42441</v>
      </c>
      <c r="BU27" s="179" t="n">
        <f aca="false">BS27+BT27</f>
        <v>0.43281</v>
      </c>
      <c r="BV27" s="177" t="n">
        <f aca="false">(BM27^2)*0</f>
        <v>0</v>
      </c>
      <c r="BW27" s="178" t="n">
        <f aca="false">Qg_tot*Vcc*Fsw</f>
        <v>0.0735</v>
      </c>
      <c r="BX27" s="179" t="n">
        <f aca="false">IQ*BA27</f>
        <v>0.00385</v>
      </c>
      <c r="BY27" s="177" t="n">
        <f aca="false">BV27+BU27+BP27+BK27+BW27+BX27</f>
        <v>0.617637330176874</v>
      </c>
      <c r="BZ27" s="178" t="n">
        <f aca="false">AY27*AZ27</f>
        <v>0.8</v>
      </c>
      <c r="CA27" s="179" t="n">
        <f aca="false">(BZ27/(BZ27+BY27))*100</f>
        <v>56.4319225355181</v>
      </c>
      <c r="CB27" s="169" t="n">
        <f aca="false">BP27+BW27+BX27+BV27</f>
        <v>0.184344611947584</v>
      </c>
      <c r="CC27" s="0" t="n">
        <f aca="false">Ta+Tk_f*CB27</f>
        <v>31.4520614181654</v>
      </c>
    </row>
    <row r="28" customFormat="false" ht="15" hidden="false" customHeight="false" outlineLevel="0" collapsed="false">
      <c r="Q28" s="0" t="n">
        <v>21</v>
      </c>
      <c r="S28" s="177" t="n">
        <f aca="false">VOUT</f>
        <v>40</v>
      </c>
      <c r="T28" s="178" t="n">
        <f aca="false">Q28*$O$12</f>
        <v>0.021</v>
      </c>
      <c r="U28" s="178" t="n">
        <f aca="false">VIN_var</f>
        <v>5</v>
      </c>
      <c r="V28" s="179" t="n">
        <f aca="false">(S28*T28)/(U28*EFF_est)</f>
        <v>0.186666666666667</v>
      </c>
      <c r="W28" s="177" t="n">
        <f aca="false">IF((T28*S28/U28)&lt;((U28*(1-(U28/S28)))/(2*Lm*Fsw)),1,2)</f>
        <v>1</v>
      </c>
      <c r="X28" s="178" t="n">
        <f aca="false">CHOOSE(W28,SQRT((2*T28*Lm*Fsw*(S28-U28))/((U28)^2)),1-(U28/S28))</f>
        <v>0.608637823339957</v>
      </c>
      <c r="Y28" s="179" t="n">
        <f aca="false">CHOOSE(W28,(Lm*AA28*Fsw)/(S28-U28),1-X28)</f>
        <v>0.0869482604771367</v>
      </c>
      <c r="Z28" s="177" t="n">
        <f aca="false">(U28*X28)/(Lm*Fsw)</f>
        <v>0.483045891539648</v>
      </c>
      <c r="AA28" s="178" t="n">
        <f aca="false">CHOOSE(W28,Z28,V28+(0.5*Z28))</f>
        <v>0.483045891539648</v>
      </c>
      <c r="AB28" s="178" t="n">
        <f aca="false">CHOOSE(W28,AA28*SQRT((X28+Y28)/3),SQRT((V28^2)+((Z28^2)/12)))</f>
        <v>0.232596517283558</v>
      </c>
      <c r="AC28" s="178" t="n">
        <v>0</v>
      </c>
      <c r="AD28" s="178" t="n">
        <f aca="false">(AB28^2)*Rdcr</f>
        <v>0.00051937094258343</v>
      </c>
      <c r="AE28" s="179" t="n">
        <f aca="false">AC28+AD28</f>
        <v>0.00051937094258343</v>
      </c>
      <c r="AF28" s="177" t="n">
        <f aca="false">V28*X28</f>
        <v>0.113612393690125</v>
      </c>
      <c r="AG28" s="178" t="n">
        <f aca="false">CHOOSE(W28,AA28*SQRT(X28/3),SQRT(X28*((AA28^2)+((Z28^2)/3)-(AA28*Z28))))</f>
        <v>0.21757411925798</v>
      </c>
      <c r="AH28" s="178" t="n">
        <f aca="false">(AG28^2)*RDS_on</f>
        <v>0.00245322400121801</v>
      </c>
      <c r="AI28" s="178" t="n">
        <f aca="false">((S28*V28)/2)*Fsw*(tr_sw_fix+tf_sw_fix)</f>
        <v>0.10976</v>
      </c>
      <c r="AJ28" s="179" t="n">
        <f aca="false">AH28+AI28</f>
        <v>0.112213224001218</v>
      </c>
      <c r="AK28" s="177" t="n">
        <f aca="false">Y28*V28</f>
        <v>0.0162303419557322</v>
      </c>
      <c r="AL28" s="178" t="n">
        <f aca="false">CHOOSE(W28,AA28*SQRT(Y28/3),SQRT(Y28*((AA28^2)+((Z28^2)/3)-(Z28*AA28))))</f>
        <v>0.082235287325789</v>
      </c>
      <c r="AM28" s="178" t="n">
        <f aca="false">T28*Vd_rect</f>
        <v>0.00882</v>
      </c>
      <c r="AN28" s="178" t="n">
        <f aca="false">CHOOSE(W28,(S28+Vd_rect)*Qrr*Fsw,(S28+Vd_rect)*Qrr*Fsw)</f>
        <v>0.42441</v>
      </c>
      <c r="AO28" s="179" t="n">
        <f aca="false">AM28+AN28</f>
        <v>0.43323</v>
      </c>
      <c r="AP28" s="177" t="n">
        <f aca="false">(AG28^2)*0</f>
        <v>0</v>
      </c>
      <c r="AQ28" s="178" t="n">
        <f aca="false">Qg_tot*Vcc*Fsw</f>
        <v>0.0735</v>
      </c>
      <c r="AR28" s="179" t="n">
        <f aca="false">IQ*U28</f>
        <v>0.00385</v>
      </c>
      <c r="AS28" s="177" t="n">
        <f aca="false">AP28+AJ28+AQ28+AR28</f>
        <v>0.189563224001218</v>
      </c>
      <c r="AT28" s="187" t="n">
        <f aca="false">Ta+Tk*AS28</f>
        <v>36.3737934400731</v>
      </c>
      <c r="AU28" s="188" t="n">
        <f aca="false">RDS_on/51.8*(47.12+AT28*0.244)</f>
        <v>0.056020092357422</v>
      </c>
      <c r="AV28" s="178" t="n">
        <f aca="false">S28*T28</f>
        <v>0.84</v>
      </c>
      <c r="AW28" s="179" t="n">
        <f aca="false">(AV28/(AV28+AS28))*100</f>
        <v>81.5879958042291</v>
      </c>
      <c r="AY28" s="177" t="n">
        <f aca="false">VOUT</f>
        <v>40</v>
      </c>
      <c r="AZ28" s="178" t="n">
        <f aca="false">Q28*$O$12</f>
        <v>0.021</v>
      </c>
      <c r="BA28" s="178" t="n">
        <f aca="false">VIN_var</f>
        <v>5</v>
      </c>
      <c r="BB28" s="179" t="n">
        <f aca="false">(AY28*AZ28)/(BA28*EFF_est)</f>
        <v>0.186666666666667</v>
      </c>
      <c r="BC28" s="177" t="n">
        <f aca="false">IF((AZ28*AY28/BA28)&lt;((BA28*(1-(BA28/AY28)))/(2*Lm*Fsw)),1,2)</f>
        <v>1</v>
      </c>
      <c r="BD28" s="178" t="n">
        <f aca="false">CHOOSE(BC28,SQRT((2*AZ28*Lm*Fsw*(AY28-BA28))/((BA28)^2)),1-(BA28/AY28))</f>
        <v>0.608637823339957</v>
      </c>
      <c r="BE28" s="179" t="n">
        <f aca="false">CHOOSE(BC28,(Lm*BG28*Fsw)/(AY28-BA28),1-BD28)</f>
        <v>0.0869482604771367</v>
      </c>
      <c r="BF28" s="177" t="n">
        <f aca="false">(BA28*BD28)/(Lm*Fsw)</f>
        <v>0.483045891539648</v>
      </c>
      <c r="BG28" s="178" t="n">
        <f aca="false">CHOOSE(BC28,BF28,BB28+(0.5*BF28))</f>
        <v>0.483045891539648</v>
      </c>
      <c r="BH28" s="178" t="n">
        <f aca="false">CHOOSE(BC28,BG28*SQRT((BD28+BE28)/3),SQRT((BB28^2)+((BF28^2)/12)))</f>
        <v>0.232596517283558</v>
      </c>
      <c r="BI28" s="178" t="n">
        <v>0</v>
      </c>
      <c r="BJ28" s="178" t="n">
        <f aca="false">(BH28^2)*Rdcr</f>
        <v>0.00051937094258343</v>
      </c>
      <c r="BK28" s="179" t="n">
        <f aca="false">BI28+BJ28</f>
        <v>0.00051937094258343</v>
      </c>
      <c r="BL28" s="177" t="n">
        <f aca="false">BB28*BD28</f>
        <v>0.113612393690125</v>
      </c>
      <c r="BM28" s="178" t="n">
        <f aca="false">CHOOSE(BC28,BG28*SQRT(BD28/3),SQRT(BD28*((BG28^2)+((BF28^2)/3)-(BG28*BF28))))</f>
        <v>0.21757411925798</v>
      </c>
      <c r="BN28" s="178" t="n">
        <f aca="false">(BM28^2)*AU28</f>
        <v>0.00265190699477859</v>
      </c>
      <c r="BO28" s="178" t="n">
        <f aca="false">((AY28*BB28)/2)*Fsw*(tr_sw_fix+tf_sw_fix)</f>
        <v>0.10976</v>
      </c>
      <c r="BP28" s="179" t="n">
        <f aca="false">BN28+BO28</f>
        <v>0.112411906994779</v>
      </c>
      <c r="BQ28" s="177" t="n">
        <f aca="false">BE28*BB28</f>
        <v>0.0162303419557322</v>
      </c>
      <c r="BR28" s="178" t="n">
        <f aca="false">CHOOSE(BC28,BG28*SQRT(BE28/3),SQRT(BE28*((BG28^2)+((BF28^2)/3)-(BF28*BG28))))</f>
        <v>0.082235287325789</v>
      </c>
      <c r="BS28" s="178" t="n">
        <f aca="false">AZ28*Vd_rect</f>
        <v>0.00882</v>
      </c>
      <c r="BT28" s="178" t="n">
        <f aca="false">CHOOSE(BC28,(AY28+Vd_rect)*Qrr*Fsw,(AY28+Vd_rect)*Qrr*Fsw)</f>
        <v>0.42441</v>
      </c>
      <c r="BU28" s="179" t="n">
        <f aca="false">BS28+BT28</f>
        <v>0.43323</v>
      </c>
      <c r="BV28" s="177" t="n">
        <f aca="false">(BM28^2)*0</f>
        <v>0</v>
      </c>
      <c r="BW28" s="178" t="n">
        <f aca="false">Qg_tot*Vcc*Fsw</f>
        <v>0.0735</v>
      </c>
      <c r="BX28" s="179" t="n">
        <f aca="false">IQ*BA28</f>
        <v>0.00385</v>
      </c>
      <c r="BY28" s="177" t="n">
        <f aca="false">BV28+BU28+BP28+BK28+BW28+BX28</f>
        <v>0.623511277937362</v>
      </c>
      <c r="BZ28" s="178" t="n">
        <f aca="false">AY28*AZ28</f>
        <v>0.84</v>
      </c>
      <c r="CA28" s="179" t="n">
        <f aca="false">(BZ28/(BZ28+BY28))*100</f>
        <v>57.3962095586907</v>
      </c>
      <c r="CB28" s="169" t="n">
        <f aca="false">BP28+BW28+BX28+BV28</f>
        <v>0.189761906994779</v>
      </c>
      <c r="CC28" s="0" t="n">
        <f aca="false">Ta+Tk_f*CB28</f>
        <v>31.6416667448173</v>
      </c>
    </row>
    <row r="29" customFormat="false" ht="15" hidden="false" customHeight="false" outlineLevel="0" collapsed="false">
      <c r="Q29" s="0" t="n">
        <v>22</v>
      </c>
      <c r="S29" s="177" t="n">
        <f aca="false">VOUT</f>
        <v>40</v>
      </c>
      <c r="T29" s="178" t="n">
        <f aca="false">Q29*$O$12</f>
        <v>0.022</v>
      </c>
      <c r="U29" s="178" t="n">
        <f aca="false">VIN_var</f>
        <v>5</v>
      </c>
      <c r="V29" s="179" t="n">
        <f aca="false">(S29*T29)/(U29*EFF_est)</f>
        <v>0.195555555555556</v>
      </c>
      <c r="W29" s="177" t="n">
        <f aca="false">IF((T29*S29/U29)&lt;((U29*(1-(U29/S29)))/(2*Lm*Fsw)),1,2)</f>
        <v>1</v>
      </c>
      <c r="X29" s="178" t="n">
        <f aca="false">CHOOSE(W29,SQRT((2*T29*Lm*Fsw*(S29-U29))/((U29)^2)),1-(U29/S29))</f>
        <v>0.622960672916036</v>
      </c>
      <c r="Y29" s="179" t="n">
        <f aca="false">CHOOSE(W29,(Lm*AA29*Fsw)/(S29-U29),1-X29)</f>
        <v>0.088994381845148</v>
      </c>
      <c r="Z29" s="177" t="n">
        <f aca="false">(U29*X29)/(Lm*Fsw)</f>
        <v>0.494413232473044</v>
      </c>
      <c r="AA29" s="178" t="n">
        <f aca="false">CHOOSE(W29,Z29,V29+(0.5*Z29))</f>
        <v>0.494413232473044</v>
      </c>
      <c r="AB29" s="178" t="n">
        <f aca="false">CHOOSE(W29,AA29*SQRT((X29+Y29)/3),SQRT((V29^2)+((Z29^2)/12)))</f>
        <v>0.240855044809467</v>
      </c>
      <c r="AC29" s="178" t="n">
        <v>0</v>
      </c>
      <c r="AD29" s="178" t="n">
        <f aca="false">(AB29^2)*Rdcr</f>
        <v>0.000556907065057637</v>
      </c>
      <c r="AE29" s="179" t="n">
        <f aca="false">AC29+AD29</f>
        <v>0.000556907065057637</v>
      </c>
      <c r="AF29" s="177" t="n">
        <f aca="false">V29*X29</f>
        <v>0.121823420481358</v>
      </c>
      <c r="AG29" s="178" t="n">
        <f aca="false">CHOOSE(W29,AA29*SQRT(X29/3),SQRT(X29*((AA29^2)+((Z29^2)/3)-(AA29*Z29))))</f>
        <v>0.225299264388278</v>
      </c>
      <c r="AH29" s="178" t="n">
        <f aca="false">(AG29^2)*RDS_on</f>
        <v>0.00263052409449689</v>
      </c>
      <c r="AI29" s="178" t="n">
        <f aca="false">((S29*V29)/2)*Fsw*(tr_sw_fix+tf_sw_fix)</f>
        <v>0.114986666666667</v>
      </c>
      <c r="AJ29" s="179" t="n">
        <f aca="false">AH29+AI29</f>
        <v>0.117617190761164</v>
      </c>
      <c r="AK29" s="177" t="n">
        <f aca="false">Y29*V29</f>
        <v>0.0174033457830512</v>
      </c>
      <c r="AL29" s="178" t="n">
        <f aca="false">CHOOSE(W29,AA29*SQRT(Y29/3),SQRT(Y29*((AA29^2)+((Z29^2)/3)-(Z29*AA29))))</f>
        <v>0.0851551177338821</v>
      </c>
      <c r="AM29" s="178" t="n">
        <f aca="false">T29*Vd_rect</f>
        <v>0.00924</v>
      </c>
      <c r="AN29" s="178" t="n">
        <f aca="false">CHOOSE(W29,(S29+Vd_rect)*Qrr*Fsw,(S29+Vd_rect)*Qrr*Fsw)</f>
        <v>0.42441</v>
      </c>
      <c r="AO29" s="179" t="n">
        <f aca="false">AM29+AN29</f>
        <v>0.43365</v>
      </c>
      <c r="AP29" s="177" t="n">
        <f aca="false">(AG29^2)*0</f>
        <v>0</v>
      </c>
      <c r="AQ29" s="178" t="n">
        <f aca="false">Qg_tot*Vcc*Fsw</f>
        <v>0.0735</v>
      </c>
      <c r="AR29" s="179" t="n">
        <f aca="false">IQ*U29</f>
        <v>0.00385</v>
      </c>
      <c r="AS29" s="177" t="n">
        <f aca="false">AP29+AJ29+AQ29+AR29</f>
        <v>0.194967190761164</v>
      </c>
      <c r="AT29" s="187" t="n">
        <f aca="false">Ta+Tk*AS29</f>
        <v>36.6980314456698</v>
      </c>
      <c r="AU29" s="188" t="n">
        <f aca="false">RDS_on/51.8*(47.12+AT29*0.244)</f>
        <v>0.056099241592598</v>
      </c>
      <c r="AV29" s="178" t="n">
        <f aca="false">S29*T29</f>
        <v>0.88</v>
      </c>
      <c r="AW29" s="179" t="n">
        <f aca="false">(AV29/(AV29+AS29))*100</f>
        <v>81.8629635921157</v>
      </c>
      <c r="AY29" s="177" t="n">
        <f aca="false">VOUT</f>
        <v>40</v>
      </c>
      <c r="AZ29" s="178" t="n">
        <f aca="false">Q29*$O$12</f>
        <v>0.022</v>
      </c>
      <c r="BA29" s="178" t="n">
        <f aca="false">VIN_var</f>
        <v>5</v>
      </c>
      <c r="BB29" s="179" t="n">
        <f aca="false">(AY29*AZ29)/(BA29*EFF_est)</f>
        <v>0.195555555555556</v>
      </c>
      <c r="BC29" s="177" t="n">
        <f aca="false">IF((AZ29*AY29/BA29)&lt;((BA29*(1-(BA29/AY29)))/(2*Lm*Fsw)),1,2)</f>
        <v>1</v>
      </c>
      <c r="BD29" s="178" t="n">
        <f aca="false">CHOOSE(BC29,SQRT((2*AZ29*Lm*Fsw*(AY29-BA29))/((BA29)^2)),1-(BA29/AY29))</f>
        <v>0.622960672916036</v>
      </c>
      <c r="BE29" s="179" t="n">
        <f aca="false">CHOOSE(BC29,(Lm*BG29*Fsw)/(AY29-BA29),1-BD29)</f>
        <v>0.088994381845148</v>
      </c>
      <c r="BF29" s="177" t="n">
        <f aca="false">(BA29*BD29)/(Lm*Fsw)</f>
        <v>0.494413232473044</v>
      </c>
      <c r="BG29" s="178" t="n">
        <f aca="false">CHOOSE(BC29,BF29,BB29+(0.5*BF29))</f>
        <v>0.494413232473044</v>
      </c>
      <c r="BH29" s="178" t="n">
        <f aca="false">CHOOSE(BC29,BG29*SQRT((BD29+BE29)/3),SQRT((BB29^2)+((BF29^2)/12)))</f>
        <v>0.240855044809467</v>
      </c>
      <c r="BI29" s="178" t="n">
        <v>0</v>
      </c>
      <c r="BJ29" s="178" t="n">
        <f aca="false">(BH29^2)*Rdcr</f>
        <v>0.000556907065057637</v>
      </c>
      <c r="BK29" s="179" t="n">
        <f aca="false">BI29+BJ29</f>
        <v>0.000556907065057637</v>
      </c>
      <c r="BL29" s="177" t="n">
        <f aca="false">BB29*BD29</f>
        <v>0.121823420481358</v>
      </c>
      <c r="BM29" s="178" t="n">
        <f aca="false">CHOOSE(BC29,BG29*SQRT(BD29/3),SQRT(BD29*((BG29^2)+((BF29^2)/3)-(BG29*BF29))))</f>
        <v>0.225299264388278</v>
      </c>
      <c r="BN29" s="178" t="n">
        <f aca="false">(BM29^2)*AU29</f>
        <v>0.00284758395717515</v>
      </c>
      <c r="BO29" s="178" t="n">
        <f aca="false">((AY29*BB29)/2)*Fsw*(tr_sw_fix+tf_sw_fix)</f>
        <v>0.114986666666667</v>
      </c>
      <c r="BP29" s="179" t="n">
        <f aca="false">BN29+BO29</f>
        <v>0.117834250623842</v>
      </c>
      <c r="BQ29" s="177" t="n">
        <f aca="false">BE29*BB29</f>
        <v>0.0174033457830512</v>
      </c>
      <c r="BR29" s="178" t="n">
        <f aca="false">CHOOSE(BC29,BG29*SQRT(BE29/3),SQRT(BE29*((BG29^2)+((BF29^2)/3)-(BF29*BG29))))</f>
        <v>0.0851551177338821</v>
      </c>
      <c r="BS29" s="178" t="n">
        <f aca="false">AZ29*Vd_rect</f>
        <v>0.00924</v>
      </c>
      <c r="BT29" s="178" t="n">
        <f aca="false">CHOOSE(BC29,(AY29+Vd_rect)*Qrr*Fsw,(AY29+Vd_rect)*Qrr*Fsw)</f>
        <v>0.42441</v>
      </c>
      <c r="BU29" s="179" t="n">
        <f aca="false">BS29+BT29</f>
        <v>0.43365</v>
      </c>
      <c r="BV29" s="177" t="n">
        <f aca="false">(BM29^2)*0</f>
        <v>0</v>
      </c>
      <c r="BW29" s="178" t="n">
        <f aca="false">Qg_tot*Vcc*Fsw</f>
        <v>0.0735</v>
      </c>
      <c r="BX29" s="179" t="n">
        <f aca="false">IQ*BA29</f>
        <v>0.00385</v>
      </c>
      <c r="BY29" s="177" t="n">
        <f aca="false">BV29+BU29+BP29+BK29+BW29+BX29</f>
        <v>0.629391157688899</v>
      </c>
      <c r="BZ29" s="178" t="n">
        <f aca="false">AY29*AZ29</f>
        <v>0.88</v>
      </c>
      <c r="CA29" s="179" t="n">
        <f aca="false">(BZ29/(BZ29+BY29))*100</f>
        <v>58.3016533200983</v>
      </c>
      <c r="CB29" s="169" t="n">
        <f aca="false">BP29+BW29+BX29+BV29</f>
        <v>0.195184250623842</v>
      </c>
      <c r="CC29" s="0" t="n">
        <f aca="false">Ta+Tk_f*CB29</f>
        <v>31.8314487718345</v>
      </c>
    </row>
    <row r="30" customFormat="false" ht="15" hidden="false" customHeight="false" outlineLevel="0" collapsed="false">
      <c r="Q30" s="0" t="n">
        <v>23</v>
      </c>
      <c r="S30" s="177" t="n">
        <f aca="false">VOUT</f>
        <v>40</v>
      </c>
      <c r="T30" s="178" t="n">
        <f aca="false">Q30*$O$12</f>
        <v>0.023</v>
      </c>
      <c r="U30" s="178" t="n">
        <f aca="false">VIN_var</f>
        <v>5</v>
      </c>
      <c r="V30" s="179" t="n">
        <f aca="false">(S30*T30)/(U30*EFF_est)</f>
        <v>0.204444444444444</v>
      </c>
      <c r="W30" s="177" t="n">
        <f aca="false">IF((T30*S30/U30)&lt;((U30*(1-(U30/S30)))/(2*Lm*Fsw)),1,2)</f>
        <v>1</v>
      </c>
      <c r="X30" s="178" t="n">
        <f aca="false">CHOOSE(W30,SQRT((2*T30*Lm*Fsw*(S30-U30))/((U30)^2)),1-(U30/S30))</f>
        <v>0.63696153730033</v>
      </c>
      <c r="Y30" s="179" t="n">
        <f aca="false">CHOOSE(W30,(Lm*AA30*Fsw)/(S30-U30),1-X30)</f>
        <v>0.0909945053286186</v>
      </c>
      <c r="Z30" s="177" t="n">
        <f aca="false">(U30*X30)/(Lm*Fsw)</f>
        <v>0.505525029603437</v>
      </c>
      <c r="AA30" s="178" t="n">
        <f aca="false">CHOOSE(W30,Z30,V30+(0.5*Z30))</f>
        <v>0.505525029603437</v>
      </c>
      <c r="AB30" s="178" t="n">
        <f aca="false">CHOOSE(W30,AA30*SQRT((X30+Y30)/3),SQRT((V30^2)+((Z30^2)/12)))</f>
        <v>0.249020220660937</v>
      </c>
      <c r="AC30" s="178" t="n">
        <v>0</v>
      </c>
      <c r="AD30" s="178" t="n">
        <f aca="false">(AB30^2)*Rdcr</f>
        <v>0.000595306274861007</v>
      </c>
      <c r="AE30" s="179" t="n">
        <f aca="false">AC30+AD30</f>
        <v>0.000595306274861007</v>
      </c>
      <c r="AF30" s="177" t="n">
        <f aca="false">V30*X30</f>
        <v>0.130223247625845</v>
      </c>
      <c r="AG30" s="178" t="n">
        <f aca="false">CHOOSE(W30,AA30*SQRT(X30/3),SQRT(X30*((AA30^2)+((Z30^2)/3)-(AA30*Z30))))</f>
        <v>0.232937087023018</v>
      </c>
      <c r="AH30" s="178" t="n">
        <f aca="false">(AG30^2)*RDS_on</f>
        <v>0.00281190093981839</v>
      </c>
      <c r="AI30" s="178" t="n">
        <f aca="false">((S30*V30)/2)*Fsw*(tr_sw_fix+tf_sw_fix)</f>
        <v>0.120213333333333</v>
      </c>
      <c r="AJ30" s="179" t="n">
        <f aca="false">AH30+AI30</f>
        <v>0.123025234273152</v>
      </c>
      <c r="AK30" s="177" t="n">
        <f aca="false">Y30*V30</f>
        <v>0.0186033210894065</v>
      </c>
      <c r="AL30" s="178" t="n">
        <f aca="false">CHOOSE(W30,AA30*SQRT(Y30/3),SQRT(Y30*((AA30^2)+((Z30^2)/3)-(Z30*AA30))))</f>
        <v>0.0880419433409593</v>
      </c>
      <c r="AM30" s="178" t="n">
        <f aca="false">T30*Vd_rect</f>
        <v>0.00966</v>
      </c>
      <c r="AN30" s="178" t="n">
        <f aca="false">CHOOSE(W30,(S30+Vd_rect)*Qrr*Fsw,(S30+Vd_rect)*Qrr*Fsw)</f>
        <v>0.42441</v>
      </c>
      <c r="AO30" s="179" t="n">
        <f aca="false">AM30+AN30</f>
        <v>0.43407</v>
      </c>
      <c r="AP30" s="177" t="n">
        <f aca="false">(AG30^2)*0</f>
        <v>0</v>
      </c>
      <c r="AQ30" s="178" t="n">
        <f aca="false">Qg_tot*Vcc*Fsw</f>
        <v>0.0735</v>
      </c>
      <c r="AR30" s="179" t="n">
        <f aca="false">IQ*U30</f>
        <v>0.00385</v>
      </c>
      <c r="AS30" s="177" t="n">
        <f aca="false">AP30+AJ30+AQ30+AR30</f>
        <v>0.200375234273152</v>
      </c>
      <c r="AT30" s="187" t="n">
        <f aca="false">Ta+Tk*AS30</f>
        <v>37.0225140563891</v>
      </c>
      <c r="AU30" s="188" t="n">
        <f aca="false">RDS_on/51.8*(47.12+AT30*0.244)</f>
        <v>0.05617845053795</v>
      </c>
      <c r="AV30" s="178" t="n">
        <f aca="false">S30*T30</f>
        <v>0.92</v>
      </c>
      <c r="AW30" s="179" t="n">
        <f aca="false">(AV30/(AV30+AS30))*100</f>
        <v>82.1153459891368</v>
      </c>
      <c r="AY30" s="177" t="n">
        <f aca="false">VOUT</f>
        <v>40</v>
      </c>
      <c r="AZ30" s="178" t="n">
        <f aca="false">Q30*$O$12</f>
        <v>0.023</v>
      </c>
      <c r="BA30" s="178" t="n">
        <f aca="false">VIN_var</f>
        <v>5</v>
      </c>
      <c r="BB30" s="179" t="n">
        <f aca="false">(AY30*AZ30)/(BA30*EFF_est)</f>
        <v>0.204444444444444</v>
      </c>
      <c r="BC30" s="177" t="n">
        <f aca="false">IF((AZ30*AY30/BA30)&lt;((BA30*(1-(BA30/AY30)))/(2*Lm*Fsw)),1,2)</f>
        <v>1</v>
      </c>
      <c r="BD30" s="178" t="n">
        <f aca="false">CHOOSE(BC30,SQRT((2*AZ30*Lm*Fsw*(AY30-BA30))/((BA30)^2)),1-(BA30/AY30))</f>
        <v>0.63696153730033</v>
      </c>
      <c r="BE30" s="179" t="n">
        <f aca="false">CHOOSE(BC30,(Lm*BG30*Fsw)/(AY30-BA30),1-BD30)</f>
        <v>0.0909945053286186</v>
      </c>
      <c r="BF30" s="177" t="n">
        <f aca="false">(BA30*BD30)/(Lm*Fsw)</f>
        <v>0.505525029603437</v>
      </c>
      <c r="BG30" s="178" t="n">
        <f aca="false">CHOOSE(BC30,BF30,BB30+(0.5*BF30))</f>
        <v>0.505525029603437</v>
      </c>
      <c r="BH30" s="178" t="n">
        <f aca="false">CHOOSE(BC30,BG30*SQRT((BD30+BE30)/3),SQRT((BB30^2)+((BF30^2)/12)))</f>
        <v>0.249020220660937</v>
      </c>
      <c r="BI30" s="178" t="n">
        <v>0</v>
      </c>
      <c r="BJ30" s="178" t="n">
        <f aca="false">(BH30^2)*Rdcr</f>
        <v>0.000595306274861007</v>
      </c>
      <c r="BK30" s="179" t="n">
        <f aca="false">BI30+BJ30</f>
        <v>0.000595306274861007</v>
      </c>
      <c r="BL30" s="177" t="n">
        <f aca="false">BB30*BD30</f>
        <v>0.130223247625845</v>
      </c>
      <c r="BM30" s="178" t="n">
        <f aca="false">CHOOSE(BC30,BG30*SQRT(BD30/3),SQRT(BD30*((BG30^2)+((BF30^2)/3)-(BG30*BF30))))</f>
        <v>0.232937087023018</v>
      </c>
      <c r="BN30" s="178" t="n">
        <f aca="false">(BM30^2)*AU30</f>
        <v>0.0030482251148499</v>
      </c>
      <c r="BO30" s="178" t="n">
        <f aca="false">((AY30*BB30)/2)*Fsw*(tr_sw_fix+tf_sw_fix)</f>
        <v>0.120213333333333</v>
      </c>
      <c r="BP30" s="179" t="n">
        <f aca="false">BN30+BO30</f>
        <v>0.123261558448183</v>
      </c>
      <c r="BQ30" s="177" t="n">
        <f aca="false">BE30*BB30</f>
        <v>0.0186033210894065</v>
      </c>
      <c r="BR30" s="178" t="n">
        <f aca="false">CHOOSE(BC30,BG30*SQRT(BE30/3),SQRT(BE30*((BG30^2)+((BF30^2)/3)-(BF30*BG30))))</f>
        <v>0.0880419433409593</v>
      </c>
      <c r="BS30" s="178" t="n">
        <f aca="false">AZ30*Vd_rect</f>
        <v>0.00966</v>
      </c>
      <c r="BT30" s="178" t="n">
        <f aca="false">CHOOSE(BC30,(AY30+Vd_rect)*Qrr*Fsw,(AY30+Vd_rect)*Qrr*Fsw)</f>
        <v>0.42441</v>
      </c>
      <c r="BU30" s="179" t="n">
        <f aca="false">BS30+BT30</f>
        <v>0.43407</v>
      </c>
      <c r="BV30" s="177" t="n">
        <f aca="false">(BM30^2)*0</f>
        <v>0</v>
      </c>
      <c r="BW30" s="178" t="n">
        <f aca="false">Qg_tot*Vcc*Fsw</f>
        <v>0.0735</v>
      </c>
      <c r="BX30" s="179" t="n">
        <f aca="false">IQ*BA30</f>
        <v>0.00385</v>
      </c>
      <c r="BY30" s="177" t="n">
        <f aca="false">BV30+BU30+BP30+BK30+BW30+BX30</f>
        <v>0.635276864723044</v>
      </c>
      <c r="BZ30" s="178" t="n">
        <f aca="false">AY30*AZ30</f>
        <v>0.92</v>
      </c>
      <c r="CA30" s="179" t="n">
        <f aca="false">(BZ30/(BZ30+BY30))*100</f>
        <v>59.1534549807522</v>
      </c>
      <c r="CB30" s="169" t="n">
        <f aca="false">BP30+BW30+BX30+BV30</f>
        <v>0.200611558448183</v>
      </c>
      <c r="CC30" s="0" t="n">
        <f aca="false">Ta+Tk_f*CB30</f>
        <v>32.0214045456864</v>
      </c>
    </row>
    <row r="31" customFormat="false" ht="15" hidden="false" customHeight="false" outlineLevel="0" collapsed="false">
      <c r="Q31" s="0" t="n">
        <v>24</v>
      </c>
      <c r="S31" s="177" t="n">
        <f aca="false">VOUT</f>
        <v>40</v>
      </c>
      <c r="T31" s="178" t="n">
        <f aca="false">Q31*$O$12</f>
        <v>0.024</v>
      </c>
      <c r="U31" s="178" t="n">
        <f aca="false">VIN_var</f>
        <v>5</v>
      </c>
      <c r="V31" s="179" t="n">
        <f aca="false">(S31*T31)/(U31*EFF_est)</f>
        <v>0.213333333333333</v>
      </c>
      <c r="W31" s="177" t="n">
        <f aca="false">IF((T31*S31/U31)&lt;((U31*(1-(U31/S31)))/(2*Lm*Fsw)),1,2)</f>
        <v>1</v>
      </c>
      <c r="X31" s="178" t="n">
        <f aca="false">CHOOSE(W31,SQRT((2*T31*Lm*Fsw*(S31-U31))/((U31)^2)),1-(U31/S31))</f>
        <v>0.650661202162846</v>
      </c>
      <c r="Y31" s="179" t="n">
        <f aca="false">CHOOSE(W31,(Lm*AA31*Fsw)/(S31-U31),1-X31)</f>
        <v>0.092951600308978</v>
      </c>
      <c r="Z31" s="177" t="n">
        <f aca="false">(U31*X31)/(Lm*Fsw)</f>
        <v>0.516397779494322</v>
      </c>
      <c r="AA31" s="178" t="n">
        <f aca="false">CHOOSE(W31,Z31,V31+(0.5*Z31))</f>
        <v>0.516397779494322</v>
      </c>
      <c r="AB31" s="178" t="n">
        <f aca="false">CHOOSE(W31,AA31*SQRT((X31+Y31)/3),SQRT((V31^2)+((Z31^2)/12)))</f>
        <v>0.257097094062289</v>
      </c>
      <c r="AC31" s="178" t="n">
        <v>0</v>
      </c>
      <c r="AD31" s="178" t="n">
        <f aca="false">(AB31^2)*Rdcr</f>
        <v>0.000634549591442623</v>
      </c>
      <c r="AE31" s="179" t="n">
        <f aca="false">AC31+AD31</f>
        <v>0.000634549591442623</v>
      </c>
      <c r="AF31" s="177" t="n">
        <f aca="false">V31*X31</f>
        <v>0.138807723128074</v>
      </c>
      <c r="AG31" s="178" t="n">
        <f aca="false">CHOOSE(W31,AA31*SQRT(X31/3),SQRT(X31*((AA31^2)+((Z31^2)/3)-(AA31*Z31))))</f>
        <v>0.240492310279069</v>
      </c>
      <c r="AH31" s="178" t="n">
        <f aca="false">(AG31^2)*RDS_on</f>
        <v>0.00299726488345093</v>
      </c>
      <c r="AI31" s="178" t="n">
        <f aca="false">((S31*V31)/2)*Fsw*(tr_sw_fix+tf_sw_fix)</f>
        <v>0.12544</v>
      </c>
      <c r="AJ31" s="179" t="n">
        <f aca="false">AH31+AI31</f>
        <v>0.128437264883451</v>
      </c>
      <c r="AK31" s="177" t="n">
        <f aca="false">Y31*V31</f>
        <v>0.019829674732582</v>
      </c>
      <c r="AL31" s="178" t="n">
        <f aca="false">CHOOSE(W31,AA31*SQRT(Y31/3),SQRT(Y31*((AA31^2)+((Z31^2)/3)-(Z31*AA31))))</f>
        <v>0.0908975493174</v>
      </c>
      <c r="AM31" s="178" t="n">
        <f aca="false">T31*Vd_rect</f>
        <v>0.01008</v>
      </c>
      <c r="AN31" s="178" t="n">
        <f aca="false">CHOOSE(W31,(S31+Vd_rect)*Qrr*Fsw,(S31+Vd_rect)*Qrr*Fsw)</f>
        <v>0.42441</v>
      </c>
      <c r="AO31" s="179" t="n">
        <f aca="false">AM31+AN31</f>
        <v>0.43449</v>
      </c>
      <c r="AP31" s="177" t="n">
        <f aca="false">(AG31^2)*0</f>
        <v>0</v>
      </c>
      <c r="AQ31" s="178" t="n">
        <f aca="false">Qg_tot*Vcc*Fsw</f>
        <v>0.0735</v>
      </c>
      <c r="AR31" s="179" t="n">
        <f aca="false">IQ*U31</f>
        <v>0.00385</v>
      </c>
      <c r="AS31" s="177" t="n">
        <f aca="false">AP31+AJ31+AQ31+AR31</f>
        <v>0.205787264883451</v>
      </c>
      <c r="AT31" s="187" t="n">
        <f aca="false">Ta+Tk*AS31</f>
        <v>37.3472358930071</v>
      </c>
      <c r="AU31" s="188" t="n">
        <f aca="false">RDS_on/51.8*(47.12+AT31*0.244)</f>
        <v>0.0562577178803639</v>
      </c>
      <c r="AV31" s="178" t="n">
        <f aca="false">S31*T31</f>
        <v>0.96</v>
      </c>
      <c r="AW31" s="179" t="n">
        <f aca="false">(AV31/(AV31+AS31))*100</f>
        <v>82.3477858197375</v>
      </c>
      <c r="AY31" s="177" t="n">
        <f aca="false">VOUT</f>
        <v>40</v>
      </c>
      <c r="AZ31" s="178" t="n">
        <f aca="false">Q31*$O$12</f>
        <v>0.024</v>
      </c>
      <c r="BA31" s="178" t="n">
        <f aca="false">VIN_var</f>
        <v>5</v>
      </c>
      <c r="BB31" s="179" t="n">
        <f aca="false">(AY31*AZ31)/(BA31*EFF_est)</f>
        <v>0.213333333333333</v>
      </c>
      <c r="BC31" s="177" t="n">
        <f aca="false">IF((AZ31*AY31/BA31)&lt;((BA31*(1-(BA31/AY31)))/(2*Lm*Fsw)),1,2)</f>
        <v>1</v>
      </c>
      <c r="BD31" s="178" t="n">
        <f aca="false">CHOOSE(BC31,SQRT((2*AZ31*Lm*Fsw*(AY31-BA31))/((BA31)^2)),1-(BA31/AY31))</f>
        <v>0.650661202162846</v>
      </c>
      <c r="BE31" s="179" t="n">
        <f aca="false">CHOOSE(BC31,(Lm*BG31*Fsw)/(AY31-BA31),1-BD31)</f>
        <v>0.092951600308978</v>
      </c>
      <c r="BF31" s="177" t="n">
        <f aca="false">(BA31*BD31)/(Lm*Fsw)</f>
        <v>0.516397779494322</v>
      </c>
      <c r="BG31" s="178" t="n">
        <f aca="false">CHOOSE(BC31,BF31,BB31+(0.5*BF31))</f>
        <v>0.516397779494322</v>
      </c>
      <c r="BH31" s="178" t="n">
        <f aca="false">CHOOSE(BC31,BG31*SQRT((BD31+BE31)/3),SQRT((BB31^2)+((BF31^2)/12)))</f>
        <v>0.257097094062289</v>
      </c>
      <c r="BI31" s="178" t="n">
        <v>0</v>
      </c>
      <c r="BJ31" s="178" t="n">
        <f aca="false">(BH31^2)*Rdcr</f>
        <v>0.000634549591442623</v>
      </c>
      <c r="BK31" s="179" t="n">
        <f aca="false">BI31+BJ31</f>
        <v>0.000634549591442623</v>
      </c>
      <c r="BL31" s="177" t="n">
        <f aca="false">BB31*BD31</f>
        <v>0.138807723128074</v>
      </c>
      <c r="BM31" s="178" t="n">
        <f aca="false">CHOOSE(BC31,BG31*SQRT(BD31/3),SQRT(BD31*((BG31^2)+((BF31^2)/3)-(BG31*BF31))))</f>
        <v>0.240492310279069</v>
      </c>
      <c r="BN31" s="178" t="n">
        <f aca="false">(BM31^2)*AU31</f>
        <v>0.00325375238639785</v>
      </c>
      <c r="BO31" s="178" t="n">
        <f aca="false">((AY31*BB31)/2)*Fsw*(tr_sw_fix+tf_sw_fix)</f>
        <v>0.12544</v>
      </c>
      <c r="BP31" s="179" t="n">
        <f aca="false">BN31+BO31</f>
        <v>0.128693752386398</v>
      </c>
      <c r="BQ31" s="177" t="n">
        <f aca="false">BE31*BB31</f>
        <v>0.019829674732582</v>
      </c>
      <c r="BR31" s="178" t="n">
        <f aca="false">CHOOSE(BC31,BG31*SQRT(BE31/3),SQRT(BE31*((BG31^2)+((BF31^2)/3)-(BF31*BG31))))</f>
        <v>0.0908975493174</v>
      </c>
      <c r="BS31" s="178" t="n">
        <f aca="false">AZ31*Vd_rect</f>
        <v>0.01008</v>
      </c>
      <c r="BT31" s="178" t="n">
        <f aca="false">CHOOSE(BC31,(AY31+Vd_rect)*Qrr*Fsw,(AY31+Vd_rect)*Qrr*Fsw)</f>
        <v>0.42441</v>
      </c>
      <c r="BU31" s="179" t="n">
        <f aca="false">BS31+BT31</f>
        <v>0.43449</v>
      </c>
      <c r="BV31" s="177" t="n">
        <f aca="false">(BM31^2)*0</f>
        <v>0</v>
      </c>
      <c r="BW31" s="178" t="n">
        <f aca="false">Qg_tot*Vcc*Fsw</f>
        <v>0.0735</v>
      </c>
      <c r="BX31" s="179" t="n">
        <f aca="false">IQ*BA31</f>
        <v>0.00385</v>
      </c>
      <c r="BY31" s="177" t="n">
        <f aca="false">BV31+BU31+BP31+BK31+BW31+BX31</f>
        <v>0.641168301977841</v>
      </c>
      <c r="BZ31" s="178" t="n">
        <f aca="false">AY31*AZ31</f>
        <v>0.96</v>
      </c>
      <c r="CA31" s="179" t="n">
        <f aca="false">(BZ31/(BZ31+BY31))*100</f>
        <v>59.9562206430243</v>
      </c>
      <c r="CB31" s="169" t="n">
        <f aca="false">BP31+BW31+BX31+BV31</f>
        <v>0.206043752386398</v>
      </c>
      <c r="CC31" s="0" t="n">
        <f aca="false">Ta+Tk_f*CB31</f>
        <v>32.2115313335239</v>
      </c>
    </row>
    <row r="32" customFormat="false" ht="15" hidden="false" customHeight="false" outlineLevel="0" collapsed="false">
      <c r="Q32" s="0" t="n">
        <v>25</v>
      </c>
      <c r="S32" s="177" t="n">
        <f aca="false">VOUT</f>
        <v>40</v>
      </c>
      <c r="T32" s="178" t="n">
        <f aca="false">Q32*$O$12</f>
        <v>0.025</v>
      </c>
      <c r="U32" s="178" t="n">
        <f aca="false">VIN_var</f>
        <v>5</v>
      </c>
      <c r="V32" s="179" t="n">
        <f aca="false">(S32*T32)/(U32*EFF_est)</f>
        <v>0.222222222222222</v>
      </c>
      <c r="W32" s="177" t="n">
        <f aca="false">IF((T32*S32/U32)&lt;((U32*(1-(U32/S32)))/(2*Lm*Fsw)),1,2)</f>
        <v>1</v>
      </c>
      <c r="X32" s="178" t="n">
        <f aca="false">CHOOSE(W32,SQRT((2*T32*Lm*Fsw*(S32-U32))/((U32)^2)),1-(U32/S32))</f>
        <v>0.66407830863536</v>
      </c>
      <c r="Y32" s="179" t="n">
        <f aca="false">CHOOSE(W32,(Lm*AA32*Fsw)/(S32-U32),1-X32)</f>
        <v>0.0948683298050514</v>
      </c>
      <c r="Z32" s="177" t="n">
        <f aca="false">(U32*X32)/(Lm*Fsw)</f>
        <v>0.52704627669473</v>
      </c>
      <c r="AA32" s="178" t="n">
        <f aca="false">CHOOSE(W32,Z32,V32+(0.5*Z32))</f>
        <v>0.52704627669473</v>
      </c>
      <c r="AB32" s="178" t="n">
        <f aca="false">CHOOSE(W32,AA32*SQRT((X32+Y32)/3),SQRT((V32^2)+((Z32^2)/12)))</f>
        <v>0.26509024292235</v>
      </c>
      <c r="AC32" s="178" t="n">
        <v>0</v>
      </c>
      <c r="AD32" s="178" t="n">
        <f aca="false">(AB32^2)*Rdcr</f>
        <v>0.000674619234169255</v>
      </c>
      <c r="AE32" s="179" t="n">
        <f aca="false">AC32+AD32</f>
        <v>0.000674619234169255</v>
      </c>
      <c r="AF32" s="177" t="n">
        <f aca="false">V32*X32</f>
        <v>0.147572957474524</v>
      </c>
      <c r="AG32" s="178" t="n">
        <f aca="false">CHOOSE(W32,AA32*SQRT(X32/3),SQRT(X32*((AA32^2)+((Z32^2)/3)-(AA32*Z32))))</f>
        <v>0.247969216398028</v>
      </c>
      <c r="AH32" s="178" t="n">
        <f aca="false">(AG32^2)*RDS_on</f>
        <v>0.00318653193941722</v>
      </c>
      <c r="AI32" s="178" t="n">
        <f aca="false">((S32*V32)/2)*Fsw*(tr_sw_fix+tf_sw_fix)</f>
        <v>0.130666666666667</v>
      </c>
      <c r="AJ32" s="179" t="n">
        <f aca="false">AH32+AI32</f>
        <v>0.133853198606084</v>
      </c>
      <c r="AK32" s="177" t="n">
        <f aca="false">Y32*V32</f>
        <v>0.0210818510677892</v>
      </c>
      <c r="AL32" s="178" t="n">
        <f aca="false">CHOOSE(W32,AA32*SQRT(Y32/3),SQRT(Y32*((AA32^2)+((Z32^2)/3)-(Z32*AA32))))</f>
        <v>0.0937235541983915</v>
      </c>
      <c r="AM32" s="178" t="n">
        <f aca="false">T32*Vd_rect</f>
        <v>0.0105</v>
      </c>
      <c r="AN32" s="178" t="n">
        <f aca="false">CHOOSE(W32,(S32+Vd_rect)*Qrr*Fsw,(S32+Vd_rect)*Qrr*Fsw)</f>
        <v>0.42441</v>
      </c>
      <c r="AO32" s="179" t="n">
        <f aca="false">AM32+AN32</f>
        <v>0.43491</v>
      </c>
      <c r="AP32" s="177" t="n">
        <f aca="false">(AG32^2)*0</f>
        <v>0</v>
      </c>
      <c r="AQ32" s="178" t="n">
        <f aca="false">Qg_tot*Vcc*Fsw</f>
        <v>0.0735</v>
      </c>
      <c r="AR32" s="179" t="n">
        <f aca="false">IQ*U32</f>
        <v>0.00385</v>
      </c>
      <c r="AS32" s="177" t="n">
        <f aca="false">AP32+AJ32+AQ32+AR32</f>
        <v>0.211203198606084</v>
      </c>
      <c r="AT32" s="187" t="n">
        <f aca="false">Ta+Tk*AS32</f>
        <v>37.672191916365</v>
      </c>
      <c r="AU32" s="188" t="n">
        <f aca="false">RDS_on/51.8*(47.12+AT32*0.244)</f>
        <v>0.0563370423897387</v>
      </c>
      <c r="AV32" s="178" t="n">
        <f aca="false">S32*T32</f>
        <v>1</v>
      </c>
      <c r="AW32" s="179" t="n">
        <f aca="false">(AV32/(AV32+AS32))*100</f>
        <v>82.5625296524029</v>
      </c>
      <c r="AY32" s="177" t="n">
        <f aca="false">VOUT</f>
        <v>40</v>
      </c>
      <c r="AZ32" s="178" t="n">
        <f aca="false">Q32*$O$12</f>
        <v>0.025</v>
      </c>
      <c r="BA32" s="178" t="n">
        <f aca="false">VIN_var</f>
        <v>5</v>
      </c>
      <c r="BB32" s="179" t="n">
        <f aca="false">(AY32*AZ32)/(BA32*EFF_est)</f>
        <v>0.222222222222222</v>
      </c>
      <c r="BC32" s="177" t="n">
        <f aca="false">IF((AZ32*AY32/BA32)&lt;((BA32*(1-(BA32/AY32)))/(2*Lm*Fsw)),1,2)</f>
        <v>1</v>
      </c>
      <c r="BD32" s="178" t="n">
        <f aca="false">CHOOSE(BC32,SQRT((2*AZ32*Lm*Fsw*(AY32-BA32))/((BA32)^2)),1-(BA32/AY32))</f>
        <v>0.66407830863536</v>
      </c>
      <c r="BE32" s="179" t="n">
        <f aca="false">CHOOSE(BC32,(Lm*BG32*Fsw)/(AY32-BA32),1-BD32)</f>
        <v>0.0948683298050514</v>
      </c>
      <c r="BF32" s="177" t="n">
        <f aca="false">(BA32*BD32)/(Lm*Fsw)</f>
        <v>0.52704627669473</v>
      </c>
      <c r="BG32" s="178" t="n">
        <f aca="false">CHOOSE(BC32,BF32,BB32+(0.5*BF32))</f>
        <v>0.52704627669473</v>
      </c>
      <c r="BH32" s="178" t="n">
        <f aca="false">CHOOSE(BC32,BG32*SQRT((BD32+BE32)/3),SQRT((BB32^2)+((BF32^2)/12)))</f>
        <v>0.26509024292235</v>
      </c>
      <c r="BI32" s="178" t="n">
        <v>0</v>
      </c>
      <c r="BJ32" s="178" t="n">
        <f aca="false">(BH32^2)*Rdcr</f>
        <v>0.000674619234169255</v>
      </c>
      <c r="BK32" s="179" t="n">
        <f aca="false">BI32+BJ32</f>
        <v>0.000674619234169255</v>
      </c>
      <c r="BL32" s="177" t="n">
        <f aca="false">BB32*BD32</f>
        <v>0.147572957474524</v>
      </c>
      <c r="BM32" s="178" t="n">
        <f aca="false">CHOOSE(BC32,BG32*SQRT(BD32/3),SQRT(BD32*((BG32^2)+((BF32^2)/3)-(BG32*BF32))))</f>
        <v>0.247969216398028</v>
      </c>
      <c r="BN32" s="178" t="n">
        <f aca="false">(BM32^2)*AU32</f>
        <v>0.00346409331700891</v>
      </c>
      <c r="BO32" s="178" t="n">
        <f aca="false">((AY32*BB32)/2)*Fsw*(tr_sw_fix+tf_sw_fix)</f>
        <v>0.130666666666667</v>
      </c>
      <c r="BP32" s="179" t="n">
        <f aca="false">BN32+BO32</f>
        <v>0.134130759983676</v>
      </c>
      <c r="BQ32" s="177" t="n">
        <f aca="false">BE32*BB32</f>
        <v>0.0210818510677892</v>
      </c>
      <c r="BR32" s="178" t="n">
        <f aca="false">CHOOSE(BC32,BG32*SQRT(BE32/3),SQRT(BE32*((BG32^2)+((BF32^2)/3)-(BF32*BG32))))</f>
        <v>0.0937235541983915</v>
      </c>
      <c r="BS32" s="178" t="n">
        <f aca="false">AZ32*Vd_rect</f>
        <v>0.0105</v>
      </c>
      <c r="BT32" s="178" t="n">
        <f aca="false">CHOOSE(BC32,(AY32+Vd_rect)*Qrr*Fsw,(AY32+Vd_rect)*Qrr*Fsw)</f>
        <v>0.42441</v>
      </c>
      <c r="BU32" s="179" t="n">
        <f aca="false">BS32+BT32</f>
        <v>0.43491</v>
      </c>
      <c r="BV32" s="177" t="n">
        <f aca="false">(BM32^2)*0</f>
        <v>0</v>
      </c>
      <c r="BW32" s="178" t="n">
        <f aca="false">Qg_tot*Vcc*Fsw</f>
        <v>0.0735</v>
      </c>
      <c r="BX32" s="179" t="n">
        <f aca="false">IQ*BA32</f>
        <v>0.00385</v>
      </c>
      <c r="BY32" s="177" t="n">
        <f aca="false">BV32+BU32+BP32+BK32+BW32+BX32</f>
        <v>0.647065379217845</v>
      </c>
      <c r="BZ32" s="178" t="n">
        <f aca="false">AY32*AZ32</f>
        <v>1</v>
      </c>
      <c r="CA32" s="179" t="n">
        <f aca="false">(BZ32/(BZ32+BY32))*100</f>
        <v>60.7140440578551</v>
      </c>
      <c r="CB32" s="169" t="n">
        <f aca="false">BP32+BW32+BX32+BV32</f>
        <v>0.211480759983676</v>
      </c>
      <c r="CC32" s="0" t="n">
        <f aca="false">Ta+Tk_f*CB32</f>
        <v>32.4018265994286</v>
      </c>
    </row>
    <row r="33" customFormat="false" ht="15" hidden="false" customHeight="false" outlineLevel="0" collapsed="false">
      <c r="Q33" s="0" t="n">
        <v>26</v>
      </c>
      <c r="S33" s="177" t="n">
        <f aca="false">VOUT</f>
        <v>40</v>
      </c>
      <c r="T33" s="178" t="n">
        <f aca="false">Q33*$O$12</f>
        <v>0.026</v>
      </c>
      <c r="U33" s="178" t="n">
        <f aca="false">VIN_var</f>
        <v>5</v>
      </c>
      <c r="V33" s="179" t="n">
        <f aca="false">(S33*T33)/(U33*EFF_est)</f>
        <v>0.231111111111111</v>
      </c>
      <c r="W33" s="177" t="n">
        <f aca="false">IF((T33*S33/U33)&lt;((U33*(1-(U33/S33)))/(2*Lm*Fsw)),1,2)</f>
        <v>1</v>
      </c>
      <c r="X33" s="178" t="n">
        <f aca="false">CHOOSE(W33,SQRT((2*T33*Lm*Fsw*(S33-U33))/((U33)^2)),1-(U33/S33))</f>
        <v>0.677229650857078</v>
      </c>
      <c r="Y33" s="179" t="n">
        <f aca="false">CHOOSE(W33,(Lm*AA33*Fsw)/(S33-U33),1-X33)</f>
        <v>0.0967470929795826</v>
      </c>
      <c r="Z33" s="177" t="n">
        <f aca="false">(U33*X33)/(Lm*Fsw)</f>
        <v>0.53748384988657</v>
      </c>
      <c r="AA33" s="178" t="n">
        <f aca="false">CHOOSE(W33,Z33,V33+(0.5*Z33))</f>
        <v>0.53748384988657</v>
      </c>
      <c r="AB33" s="178" t="n">
        <f aca="false">CHOOSE(W33,AA33*SQRT((X33+Y33)/3),SQRT((V33^2)+((Z33^2)/12)))</f>
        <v>0.273003834864893</v>
      </c>
      <c r="AC33" s="178" t="n">
        <v>0</v>
      </c>
      <c r="AD33" s="178" t="n">
        <f aca="false">(AB33^2)*Rdcr</f>
        <v>0.000715498500969002</v>
      </c>
      <c r="AE33" s="179" t="n">
        <f aca="false">AC33+AD33</f>
        <v>0.000715498500969002</v>
      </c>
      <c r="AF33" s="177" t="n">
        <f aca="false">V33*X33</f>
        <v>0.156515297086969</v>
      </c>
      <c r="AG33" s="178" t="n">
        <f aca="false">CHOOSE(W33,AA33*SQRT(X33/3),SQRT(X33*((AA33^2)+((Z33^2)/3)-(AA33*Z33))))</f>
        <v>0.25537170383496</v>
      </c>
      <c r="AH33" s="178" t="n">
        <f aca="false">(AG33^2)*RDS_on</f>
        <v>0.00337962321627322</v>
      </c>
      <c r="AI33" s="178" t="n">
        <f aca="false">((S33*V33)/2)*Fsw*(tr_sw_fix+tf_sw_fix)</f>
        <v>0.135893333333333</v>
      </c>
      <c r="AJ33" s="179" t="n">
        <f aca="false">AH33+AI33</f>
        <v>0.139272956549607</v>
      </c>
      <c r="AK33" s="177" t="n">
        <f aca="false">Y33*V33</f>
        <v>0.0223593281552813</v>
      </c>
      <c r="AL33" s="178" t="n">
        <f aca="false">CHOOSE(W33,AA33*SQRT(Y33/3),SQRT(Y33*((AA33^2)+((Z33^2)/3)-(Z33*AA33))))</f>
        <v>0.0965214314614491</v>
      </c>
      <c r="AM33" s="178" t="n">
        <f aca="false">T33*Vd_rect</f>
        <v>0.01092</v>
      </c>
      <c r="AN33" s="178" t="n">
        <f aca="false">CHOOSE(W33,(S33+Vd_rect)*Qrr*Fsw,(S33+Vd_rect)*Qrr*Fsw)</f>
        <v>0.42441</v>
      </c>
      <c r="AO33" s="179" t="n">
        <f aca="false">AM33+AN33</f>
        <v>0.43533</v>
      </c>
      <c r="AP33" s="177" t="n">
        <f aca="false">(AG33^2)*0</f>
        <v>0</v>
      </c>
      <c r="AQ33" s="178" t="n">
        <f aca="false">Qg_tot*Vcc*Fsw</f>
        <v>0.0735</v>
      </c>
      <c r="AR33" s="179" t="n">
        <f aca="false">IQ*U33</f>
        <v>0.00385</v>
      </c>
      <c r="AS33" s="177" t="n">
        <f aca="false">AP33+AJ33+AQ33+AR33</f>
        <v>0.216622956549607</v>
      </c>
      <c r="AT33" s="187" t="n">
        <f aca="false">Ta+Tk*AS33</f>
        <v>37.9973773929764</v>
      </c>
      <c r="AU33" s="188" t="n">
        <f aca="false">RDS_on/51.8*(47.12+AT33*0.244)</f>
        <v>0.0564164229105902</v>
      </c>
      <c r="AV33" s="178" t="n">
        <f aca="false">S33*T33</f>
        <v>1.04</v>
      </c>
      <c r="AW33" s="179" t="n">
        <f aca="false">(AV33/(AV33+AS33))*100</f>
        <v>82.7614993486668</v>
      </c>
      <c r="AY33" s="177" t="n">
        <f aca="false">VOUT</f>
        <v>40</v>
      </c>
      <c r="AZ33" s="178" t="n">
        <f aca="false">Q33*$O$12</f>
        <v>0.026</v>
      </c>
      <c r="BA33" s="178" t="n">
        <f aca="false">VIN_var</f>
        <v>5</v>
      </c>
      <c r="BB33" s="179" t="n">
        <f aca="false">(AY33*AZ33)/(BA33*EFF_est)</f>
        <v>0.231111111111111</v>
      </c>
      <c r="BC33" s="177" t="n">
        <f aca="false">IF((AZ33*AY33/BA33)&lt;((BA33*(1-(BA33/AY33)))/(2*Lm*Fsw)),1,2)</f>
        <v>1</v>
      </c>
      <c r="BD33" s="178" t="n">
        <f aca="false">CHOOSE(BC33,SQRT((2*AZ33*Lm*Fsw*(AY33-BA33))/((BA33)^2)),1-(BA33/AY33))</f>
        <v>0.677229650857078</v>
      </c>
      <c r="BE33" s="179" t="n">
        <f aca="false">CHOOSE(BC33,(Lm*BG33*Fsw)/(AY33-BA33),1-BD33)</f>
        <v>0.0967470929795826</v>
      </c>
      <c r="BF33" s="177" t="n">
        <f aca="false">(BA33*BD33)/(Lm*Fsw)</f>
        <v>0.53748384988657</v>
      </c>
      <c r="BG33" s="178" t="n">
        <f aca="false">CHOOSE(BC33,BF33,BB33+(0.5*BF33))</f>
        <v>0.53748384988657</v>
      </c>
      <c r="BH33" s="178" t="n">
        <f aca="false">CHOOSE(BC33,BG33*SQRT((BD33+BE33)/3),SQRT((BB33^2)+((BF33^2)/12)))</f>
        <v>0.273003834864893</v>
      </c>
      <c r="BI33" s="178" t="n">
        <v>0</v>
      </c>
      <c r="BJ33" s="178" t="n">
        <f aca="false">(BH33^2)*Rdcr</f>
        <v>0.000715498500969002</v>
      </c>
      <c r="BK33" s="179" t="n">
        <f aca="false">BI33+BJ33</f>
        <v>0.000715498500969002</v>
      </c>
      <c r="BL33" s="177" t="n">
        <f aca="false">BB33*BD33</f>
        <v>0.156515297086969</v>
      </c>
      <c r="BM33" s="178" t="n">
        <f aca="false">CHOOSE(BC33,BG33*SQRT(BD33/3),SQRT(BD33*((BG33^2)+((BF33^2)/3)-(BG33*BF33))))</f>
        <v>0.25537170383496</v>
      </c>
      <c r="BN33" s="178" t="n">
        <f aca="false">(BM33^2)*AU33</f>
        <v>0.00367918049684797</v>
      </c>
      <c r="BO33" s="178" t="n">
        <f aca="false">((AY33*BB33)/2)*Fsw*(tr_sw_fix+tf_sw_fix)</f>
        <v>0.135893333333333</v>
      </c>
      <c r="BP33" s="179" t="n">
        <f aca="false">BN33+BO33</f>
        <v>0.139572513830181</v>
      </c>
      <c r="BQ33" s="177" t="n">
        <f aca="false">BE33*BB33</f>
        <v>0.0223593281552813</v>
      </c>
      <c r="BR33" s="178" t="n">
        <f aca="false">CHOOSE(BC33,BG33*SQRT(BE33/3),SQRT(BE33*((BG33^2)+((BF33^2)/3)-(BF33*BG33))))</f>
        <v>0.0965214314614491</v>
      </c>
      <c r="BS33" s="178" t="n">
        <f aca="false">AZ33*Vd_rect</f>
        <v>0.01092</v>
      </c>
      <c r="BT33" s="178" t="n">
        <f aca="false">CHOOSE(BC33,(AY33+Vd_rect)*Qrr*Fsw,(AY33+Vd_rect)*Qrr*Fsw)</f>
        <v>0.42441</v>
      </c>
      <c r="BU33" s="179" t="n">
        <f aca="false">BS33+BT33</f>
        <v>0.43533</v>
      </c>
      <c r="BV33" s="177" t="n">
        <f aca="false">(BM33^2)*0</f>
        <v>0</v>
      </c>
      <c r="BW33" s="178" t="n">
        <f aca="false">Qg_tot*Vcc*Fsw</f>
        <v>0.0735</v>
      </c>
      <c r="BX33" s="179" t="n">
        <f aca="false">IQ*BA33</f>
        <v>0.00385</v>
      </c>
      <c r="BY33" s="177" t="n">
        <f aca="false">BV33+BU33+BP33+BK33+BW33+BX33</f>
        <v>0.65296801233115</v>
      </c>
      <c r="BZ33" s="178" t="n">
        <f aca="false">AY33*AZ33</f>
        <v>1.04</v>
      </c>
      <c r="CA33" s="179" t="n">
        <f aca="false">(BZ33/(BZ33+BY33))*100</f>
        <v>61.4305759131244</v>
      </c>
      <c r="CB33" s="169" t="n">
        <f aca="false">BP33+BW33+BX33+BV33</f>
        <v>0.216922513830181</v>
      </c>
      <c r="CC33" s="0" t="n">
        <f aca="false">Ta+Tk_f*CB33</f>
        <v>32.5922879840563</v>
      </c>
    </row>
    <row r="34" customFormat="false" ht="15" hidden="false" customHeight="false" outlineLevel="0" collapsed="false">
      <c r="Q34" s="0" t="n">
        <v>27</v>
      </c>
      <c r="S34" s="177" t="n">
        <f aca="false">VOUT</f>
        <v>40</v>
      </c>
      <c r="T34" s="178" t="n">
        <f aca="false">Q34*$O$12</f>
        <v>0.027</v>
      </c>
      <c r="U34" s="178" t="n">
        <f aca="false">VIN_var</f>
        <v>5</v>
      </c>
      <c r="V34" s="179" t="n">
        <f aca="false">(S34*T34)/(U34*EFF_est)</f>
        <v>0.24</v>
      </c>
      <c r="W34" s="177" t="n">
        <f aca="false">IF((T34*S34/U34)&lt;((U34*(1-(U34/S34)))/(2*Lm*Fsw)),1,2)</f>
        <v>1</v>
      </c>
      <c r="X34" s="178" t="n">
        <f aca="false">CHOOSE(W34,SQRT((2*T34*Lm*Fsw*(S34-U34))/((U34)^2)),1-(U34/S34))</f>
        <v>0.690130422456509</v>
      </c>
      <c r="Y34" s="179" t="n">
        <f aca="false">CHOOSE(W34,(Lm*AA34*Fsw)/(S34-U34),1-X34)</f>
        <v>0.0985900603509299</v>
      </c>
      <c r="Z34" s="177" t="n">
        <f aca="false">(U34*X34)/(Lm*Fsw)</f>
        <v>0.547722557505166</v>
      </c>
      <c r="AA34" s="178" t="n">
        <f aca="false">CHOOSE(W34,Z34,V34+(0.5*Z34))</f>
        <v>0.547722557505166</v>
      </c>
      <c r="AB34" s="178" t="n">
        <f aca="false">CHOOSE(W34,AA34*SQRT((X34+Y34)/3),SQRT((V34^2)+((Z34^2)/12)))</f>
        <v>0.280841678318486</v>
      </c>
      <c r="AC34" s="178" t="n">
        <v>0</v>
      </c>
      <c r="AD34" s="178" t="n">
        <f aca="false">(AB34^2)*Rdcr</f>
        <v>0.000757171663495141</v>
      </c>
      <c r="AE34" s="179" t="n">
        <f aca="false">AC34+AD34</f>
        <v>0.000757171663495141</v>
      </c>
      <c r="AF34" s="177" t="n">
        <f aca="false">V34*X34</f>
        <v>0.165631301389562</v>
      </c>
      <c r="AG34" s="178" t="n">
        <f aca="false">CHOOSE(W34,AA34*SQRT(X34/3),SQRT(X34*((AA34^2)+((Z34^2)/3)-(AA34*Z34))))</f>
        <v>0.262703335048588</v>
      </c>
      <c r="AH34" s="178" t="n">
        <f aca="false">(AG34^2)*RDS_on</f>
        <v>0.00357646442191953</v>
      </c>
      <c r="AI34" s="178" t="n">
        <f aca="false">((S34*V34)/2)*Fsw*(tr_sw_fix+tf_sw_fix)</f>
        <v>0.14112</v>
      </c>
      <c r="AJ34" s="179" t="n">
        <f aca="false">AH34+AI34</f>
        <v>0.14469646442192</v>
      </c>
      <c r="AK34" s="177" t="n">
        <f aca="false">Y34*V34</f>
        <v>0.0236616144842232</v>
      </c>
      <c r="AL34" s="178" t="n">
        <f aca="false">CHOOSE(W34,AA34*SQRT(Y34/3),SQRT(Y34*((AA34^2)+((Z34^2)/3)-(Z34*AA34))))</f>
        <v>0.0992925275894062</v>
      </c>
      <c r="AM34" s="178" t="n">
        <f aca="false">T34*Vd_rect</f>
        <v>0.01134</v>
      </c>
      <c r="AN34" s="178" t="n">
        <f aca="false">CHOOSE(W34,(S34+Vd_rect)*Qrr*Fsw,(S34+Vd_rect)*Qrr*Fsw)</f>
        <v>0.42441</v>
      </c>
      <c r="AO34" s="179" t="n">
        <f aca="false">AM34+AN34</f>
        <v>0.43575</v>
      </c>
      <c r="AP34" s="177" t="n">
        <f aca="false">(AG34^2)*0</f>
        <v>0</v>
      </c>
      <c r="AQ34" s="178" t="n">
        <f aca="false">Qg_tot*Vcc*Fsw</f>
        <v>0.0735</v>
      </c>
      <c r="AR34" s="179" t="n">
        <f aca="false">IQ*U34</f>
        <v>0.00385</v>
      </c>
      <c r="AS34" s="177" t="n">
        <f aca="false">AP34+AJ34+AQ34+AR34</f>
        <v>0.22204646442192</v>
      </c>
      <c r="AT34" s="187" t="n">
        <f aca="false">Ta+Tk*AS34</f>
        <v>38.3227878653152</v>
      </c>
      <c r="AU34" s="188" t="n">
        <f aca="false">RDS_on/51.8*(47.12+AT34*0.244)</f>
        <v>0.0564958583547988</v>
      </c>
      <c r="AV34" s="178" t="n">
        <f aca="false">S34*T34</f>
        <v>1.08</v>
      </c>
      <c r="AW34" s="179" t="n">
        <f aca="false">(AV34/(AV34+AS34))*100</f>
        <v>82.9463486527339</v>
      </c>
      <c r="AY34" s="177" t="n">
        <f aca="false">VOUT</f>
        <v>40</v>
      </c>
      <c r="AZ34" s="178" t="n">
        <f aca="false">Q34*$O$12</f>
        <v>0.027</v>
      </c>
      <c r="BA34" s="178" t="n">
        <f aca="false">VIN_var</f>
        <v>5</v>
      </c>
      <c r="BB34" s="179" t="n">
        <f aca="false">(AY34*AZ34)/(BA34*EFF_est)</f>
        <v>0.24</v>
      </c>
      <c r="BC34" s="177" t="n">
        <f aca="false">IF((AZ34*AY34/BA34)&lt;((BA34*(1-(BA34/AY34)))/(2*Lm*Fsw)),1,2)</f>
        <v>1</v>
      </c>
      <c r="BD34" s="178" t="n">
        <f aca="false">CHOOSE(BC34,SQRT((2*AZ34*Lm*Fsw*(AY34-BA34))/((BA34)^2)),1-(BA34/AY34))</f>
        <v>0.690130422456509</v>
      </c>
      <c r="BE34" s="179" t="n">
        <f aca="false">CHOOSE(BC34,(Lm*BG34*Fsw)/(AY34-BA34),1-BD34)</f>
        <v>0.0985900603509299</v>
      </c>
      <c r="BF34" s="177" t="n">
        <f aca="false">(BA34*BD34)/(Lm*Fsw)</f>
        <v>0.547722557505166</v>
      </c>
      <c r="BG34" s="178" t="n">
        <f aca="false">CHOOSE(BC34,BF34,BB34+(0.5*BF34))</f>
        <v>0.547722557505166</v>
      </c>
      <c r="BH34" s="178" t="n">
        <f aca="false">CHOOSE(BC34,BG34*SQRT((BD34+BE34)/3),SQRT((BB34^2)+((BF34^2)/12)))</f>
        <v>0.280841678318486</v>
      </c>
      <c r="BI34" s="178" t="n">
        <v>0</v>
      </c>
      <c r="BJ34" s="178" t="n">
        <f aca="false">(BH34^2)*Rdcr</f>
        <v>0.000757171663495141</v>
      </c>
      <c r="BK34" s="179" t="n">
        <f aca="false">BI34+BJ34</f>
        <v>0.000757171663495141</v>
      </c>
      <c r="BL34" s="177" t="n">
        <f aca="false">BB34*BD34</f>
        <v>0.165631301389562</v>
      </c>
      <c r="BM34" s="178" t="n">
        <f aca="false">CHOOSE(BC34,BG34*SQRT(BD34/3),SQRT(BD34*((BG34^2)+((BF34^2)/3)-(BG34*BF34))))</f>
        <v>0.262703335048588</v>
      </c>
      <c r="BN34" s="178" t="n">
        <f aca="false">(BM34^2)*AU34</f>
        <v>0.00389895105934404</v>
      </c>
      <c r="BO34" s="178" t="n">
        <f aca="false">((AY34*BB34)/2)*Fsw*(tr_sw_fix+tf_sw_fix)</f>
        <v>0.14112</v>
      </c>
      <c r="BP34" s="179" t="n">
        <f aca="false">BN34+BO34</f>
        <v>0.145018951059344</v>
      </c>
      <c r="BQ34" s="177" t="n">
        <f aca="false">BE34*BB34</f>
        <v>0.0236616144842232</v>
      </c>
      <c r="BR34" s="178" t="n">
        <f aca="false">CHOOSE(BC34,BG34*SQRT(BE34/3),SQRT(BE34*((BG34^2)+((BF34^2)/3)-(BF34*BG34))))</f>
        <v>0.0992925275894062</v>
      </c>
      <c r="BS34" s="178" t="n">
        <f aca="false">AZ34*Vd_rect</f>
        <v>0.01134</v>
      </c>
      <c r="BT34" s="178" t="n">
        <f aca="false">CHOOSE(BC34,(AY34+Vd_rect)*Qrr*Fsw,(AY34+Vd_rect)*Qrr*Fsw)</f>
        <v>0.42441</v>
      </c>
      <c r="BU34" s="179" t="n">
        <f aca="false">BS34+BT34</f>
        <v>0.43575</v>
      </c>
      <c r="BV34" s="177" t="n">
        <f aca="false">(BM34^2)*0</f>
        <v>0</v>
      </c>
      <c r="BW34" s="178" t="n">
        <f aca="false">Qg_tot*Vcc*Fsw</f>
        <v>0.0735</v>
      </c>
      <c r="BX34" s="179" t="n">
        <f aca="false">IQ*BA34</f>
        <v>0.00385</v>
      </c>
      <c r="BY34" s="177" t="n">
        <f aca="false">BV34+BU34+BP34+BK34+BW34+BX34</f>
        <v>0.658876122722839</v>
      </c>
      <c r="BZ34" s="178" t="n">
        <f aca="false">AY34*AZ34</f>
        <v>1.08</v>
      </c>
      <c r="CA34" s="179" t="n">
        <f aca="false">(BZ34/(BZ34+BY34))*100</f>
        <v>62.1090821759557</v>
      </c>
      <c r="CB34" s="169" t="n">
        <f aca="false">BP34+BW34+BX34+BV34</f>
        <v>0.222368951059344</v>
      </c>
      <c r="CC34" s="0" t="n">
        <f aca="false">Ta+Tk_f*CB34</f>
        <v>32.782913287077</v>
      </c>
    </row>
    <row r="35" customFormat="false" ht="15" hidden="false" customHeight="false" outlineLevel="0" collapsed="false">
      <c r="Q35" s="0" t="n">
        <v>28</v>
      </c>
      <c r="S35" s="177" t="n">
        <f aca="false">VOUT</f>
        <v>40</v>
      </c>
      <c r="T35" s="178" t="n">
        <f aca="false">Q35*$O$12</f>
        <v>0.028</v>
      </c>
      <c r="U35" s="178" t="n">
        <f aca="false">VIN_var</f>
        <v>5</v>
      </c>
      <c r="V35" s="179" t="n">
        <f aca="false">(S35*T35)/(U35*EFF_est)</f>
        <v>0.248888888888889</v>
      </c>
      <c r="W35" s="177" t="n">
        <f aca="false">IF((T35*S35/U35)&lt;((U35*(1-(U35/S35)))/(2*Lm*Fsw)),1,2)</f>
        <v>1</v>
      </c>
      <c r="X35" s="178" t="n">
        <f aca="false">CHOOSE(W35,SQRT((2*T35*Lm*Fsw*(S35-U35))/((U35)^2)),1-(U35/S35))</f>
        <v>0.702794422288623</v>
      </c>
      <c r="Y35" s="179" t="n">
        <f aca="false">CHOOSE(W35,(Lm*AA35*Fsw)/(S35-U35),1-X35)</f>
        <v>0.100399203184089</v>
      </c>
      <c r="Z35" s="177" t="n">
        <f aca="false">(U35*X35)/(Lm*Fsw)</f>
        <v>0.557773351022717</v>
      </c>
      <c r="AA35" s="178" t="n">
        <f aca="false">CHOOSE(W35,Z35,V35+(0.5*Z35))</f>
        <v>0.557773351022717</v>
      </c>
      <c r="AB35" s="178" t="n">
        <f aca="false">CHOOSE(W35,AA35*SQRT((X35+Y35)/3),SQRT((V35^2)+((Z35^2)/12)))</f>
        <v>0.288607265592406</v>
      </c>
      <c r="AC35" s="178" t="n">
        <v>0</v>
      </c>
      <c r="AD35" s="178" t="n">
        <f aca="false">(AB35^2)*Rdcr</f>
        <v>0.000799623876026168</v>
      </c>
      <c r="AE35" s="179" t="n">
        <f aca="false">AC35+AD35</f>
        <v>0.000799623876026168</v>
      </c>
      <c r="AF35" s="177" t="n">
        <f aca="false">V35*X35</f>
        <v>0.174917722880724</v>
      </c>
      <c r="AG35" s="178" t="n">
        <f aca="false">CHOOSE(W35,AA35*SQRT(X35/3),SQRT(X35*((AA35^2)+((Z35^2)/3)-(AA35*Z35))))</f>
        <v>0.269967376795114</v>
      </c>
      <c r="AH35" s="178" t="n">
        <f aca="false">(AG35^2)*RDS_on</f>
        <v>0.00377698543329511</v>
      </c>
      <c r="AI35" s="178" t="n">
        <f aca="false">((S35*V35)/2)*Fsw*(tr_sw_fix+tf_sw_fix)</f>
        <v>0.146346666666667</v>
      </c>
      <c r="AJ35" s="179" t="n">
        <f aca="false">AH35+AI35</f>
        <v>0.150123652099962</v>
      </c>
      <c r="AK35" s="177" t="n">
        <f aca="false">Y35*V35</f>
        <v>0.0249882461258177</v>
      </c>
      <c r="AL35" s="178" t="n">
        <f aca="false">CHOOSE(W35,AA35*SQRT(Y35/3),SQRT(Y35*((AA35^2)+((Z35^2)/3)-(Z35*AA35))))</f>
        <v>0.102038077300049</v>
      </c>
      <c r="AM35" s="178" t="n">
        <f aca="false">T35*Vd_rect</f>
        <v>0.01176</v>
      </c>
      <c r="AN35" s="178" t="n">
        <f aca="false">CHOOSE(W35,(S35+Vd_rect)*Qrr*Fsw,(S35+Vd_rect)*Qrr*Fsw)</f>
        <v>0.42441</v>
      </c>
      <c r="AO35" s="179" t="n">
        <f aca="false">AM35+AN35</f>
        <v>0.43617</v>
      </c>
      <c r="AP35" s="177" t="n">
        <f aca="false">(AG35^2)*0</f>
        <v>0</v>
      </c>
      <c r="AQ35" s="178" t="n">
        <f aca="false">Qg_tot*Vcc*Fsw</f>
        <v>0.0735</v>
      </c>
      <c r="AR35" s="179" t="n">
        <f aca="false">IQ*U35</f>
        <v>0.00385</v>
      </c>
      <c r="AS35" s="177" t="n">
        <f aca="false">AP35+AJ35+AQ35+AR35</f>
        <v>0.227473652099962</v>
      </c>
      <c r="AT35" s="187" t="n">
        <f aca="false">Ta+Tk*AS35</f>
        <v>38.6484191259977</v>
      </c>
      <c r="AU35" s="188" t="n">
        <f aca="false">RDS_on/51.8*(47.12+AT35*0.244)</f>
        <v>0.0565753476953065</v>
      </c>
      <c r="AV35" s="178" t="n">
        <f aca="false">S35*T35</f>
        <v>1.12</v>
      </c>
      <c r="AW35" s="179" t="n">
        <f aca="false">(AV35/(AV35+AS35))*100</f>
        <v>83.1185083474206</v>
      </c>
      <c r="AY35" s="177" t="n">
        <f aca="false">VOUT</f>
        <v>40</v>
      </c>
      <c r="AZ35" s="178" t="n">
        <f aca="false">Q35*$O$12</f>
        <v>0.028</v>
      </c>
      <c r="BA35" s="178" t="n">
        <f aca="false">VIN_var</f>
        <v>5</v>
      </c>
      <c r="BB35" s="179" t="n">
        <f aca="false">(AY35*AZ35)/(BA35*EFF_est)</f>
        <v>0.248888888888889</v>
      </c>
      <c r="BC35" s="177" t="n">
        <f aca="false">IF((AZ35*AY35/BA35)&lt;((BA35*(1-(BA35/AY35)))/(2*Lm*Fsw)),1,2)</f>
        <v>1</v>
      </c>
      <c r="BD35" s="178" t="n">
        <f aca="false">CHOOSE(BC35,SQRT((2*AZ35*Lm*Fsw*(AY35-BA35))/((BA35)^2)),1-(BA35/AY35))</f>
        <v>0.702794422288623</v>
      </c>
      <c r="BE35" s="179" t="n">
        <f aca="false">CHOOSE(BC35,(Lm*BG35*Fsw)/(AY35-BA35),1-BD35)</f>
        <v>0.100399203184089</v>
      </c>
      <c r="BF35" s="177" t="n">
        <f aca="false">(BA35*BD35)/(Lm*Fsw)</f>
        <v>0.557773351022717</v>
      </c>
      <c r="BG35" s="178" t="n">
        <f aca="false">CHOOSE(BC35,BF35,BB35+(0.5*BF35))</f>
        <v>0.557773351022717</v>
      </c>
      <c r="BH35" s="178" t="n">
        <f aca="false">CHOOSE(BC35,BG35*SQRT((BD35+BE35)/3),SQRT((BB35^2)+((BF35^2)/12)))</f>
        <v>0.288607265592406</v>
      </c>
      <c r="BI35" s="178" t="n">
        <v>0</v>
      </c>
      <c r="BJ35" s="178" t="n">
        <f aca="false">(BH35^2)*Rdcr</f>
        <v>0.000799623876026168</v>
      </c>
      <c r="BK35" s="179" t="n">
        <f aca="false">BI35+BJ35</f>
        <v>0.000799623876026168</v>
      </c>
      <c r="BL35" s="177" t="n">
        <f aca="false">BB35*BD35</f>
        <v>0.174917722880724</v>
      </c>
      <c r="BM35" s="178" t="n">
        <f aca="false">CHOOSE(BC35,BG35*SQRT(BD35/3),SQRT(BD35*((BG35^2)+((BF35^2)/3)-(BG35*BF35))))</f>
        <v>0.269967376795114</v>
      </c>
      <c r="BN35" s="178" t="n">
        <f aca="false">(BM35^2)*AU35</f>
        <v>0.00412334624585343</v>
      </c>
      <c r="BO35" s="178" t="n">
        <f aca="false">((AY35*BB35)/2)*Fsw*(tr_sw_fix+tf_sw_fix)</f>
        <v>0.146346666666667</v>
      </c>
      <c r="BP35" s="179" t="n">
        <f aca="false">BN35+BO35</f>
        <v>0.15047001291252</v>
      </c>
      <c r="BQ35" s="177" t="n">
        <f aca="false">BE35*BB35</f>
        <v>0.0249882461258177</v>
      </c>
      <c r="BR35" s="178" t="n">
        <f aca="false">CHOOSE(BC35,BG35*SQRT(BE35/3),SQRT(BE35*((BG35^2)+((BF35^2)/3)-(BF35*BG35))))</f>
        <v>0.102038077300049</v>
      </c>
      <c r="BS35" s="178" t="n">
        <f aca="false">AZ35*Vd_rect</f>
        <v>0.01176</v>
      </c>
      <c r="BT35" s="178" t="n">
        <f aca="false">CHOOSE(BC35,(AY35+Vd_rect)*Qrr*Fsw,(AY35+Vd_rect)*Qrr*Fsw)</f>
        <v>0.42441</v>
      </c>
      <c r="BU35" s="179" t="n">
        <f aca="false">BS35+BT35</f>
        <v>0.43617</v>
      </c>
      <c r="BV35" s="177" t="n">
        <f aca="false">(BM35^2)*0</f>
        <v>0</v>
      </c>
      <c r="BW35" s="178" t="n">
        <f aca="false">Qg_tot*Vcc*Fsw</f>
        <v>0.0735</v>
      </c>
      <c r="BX35" s="179" t="n">
        <f aca="false">IQ*BA35</f>
        <v>0.00385</v>
      </c>
      <c r="BY35" s="177" t="n">
        <f aca="false">BV35+BU35+BP35+BK35+BW35+BX35</f>
        <v>0.664789636788546</v>
      </c>
      <c r="BZ35" s="178" t="n">
        <f aca="false">AY35*AZ35</f>
        <v>1.12</v>
      </c>
      <c r="CA35" s="179" t="n">
        <f aca="false">(BZ35/(BZ35+BY35))*100</f>
        <v>62.7524934543696</v>
      </c>
      <c r="CB35" s="169" t="n">
        <f aca="false">BP35+BW35+BX35+BV35</f>
        <v>0.22782001291252</v>
      </c>
      <c r="CC35" s="0" t="n">
        <f aca="false">Ta+Tk_f*CB35</f>
        <v>32.9737004519382</v>
      </c>
    </row>
    <row r="36" customFormat="false" ht="15" hidden="false" customHeight="false" outlineLevel="0" collapsed="false">
      <c r="Q36" s="0" t="n">
        <v>29</v>
      </c>
      <c r="S36" s="177" t="n">
        <f aca="false">VOUT</f>
        <v>40</v>
      </c>
      <c r="T36" s="178" t="n">
        <f aca="false">Q36*$O$12</f>
        <v>0.029</v>
      </c>
      <c r="U36" s="178" t="n">
        <f aca="false">VIN_var</f>
        <v>5</v>
      </c>
      <c r="V36" s="179" t="n">
        <f aca="false">(S36*T36)/(U36*EFF_est)</f>
        <v>0.257777777777778</v>
      </c>
      <c r="W36" s="177" t="n">
        <f aca="false">IF((T36*S36/U36)&lt;((U36*(1-(U36/S36)))/(2*Lm*Fsw)),1,2)</f>
        <v>1</v>
      </c>
      <c r="X36" s="178" t="n">
        <f aca="false">CHOOSE(W36,SQRT((2*T36*Lm*Fsw*(S36-U36))/((U36)^2)),1-(U36/S36))</f>
        <v>0.715234227368909</v>
      </c>
      <c r="Y36" s="179" t="n">
        <f aca="false">CHOOSE(W36,(Lm*AA36*Fsw)/(S36-U36),1-X36)</f>
        <v>0.102176318195558</v>
      </c>
      <c r="Z36" s="177" t="n">
        <f aca="false">(U36*X36)/(Lm*Fsw)</f>
        <v>0.567646212197547</v>
      </c>
      <c r="AA36" s="178" t="n">
        <f aca="false">CHOOSE(W36,Z36,V36+(0.5*Z36))</f>
        <v>0.567646212197547</v>
      </c>
      <c r="AB36" s="178" t="n">
        <f aca="false">CHOOSE(W36,AA36*SQRT((X36+Y36)/3),SQRT((V36^2)+((Z36^2)/12)))</f>
        <v>0.296303809436453</v>
      </c>
      <c r="AC36" s="178" t="n">
        <v>0</v>
      </c>
      <c r="AD36" s="178" t="n">
        <f aca="false">(AB36^2)*Rdcr</f>
        <v>0.000842841095870917</v>
      </c>
      <c r="AE36" s="179" t="n">
        <f aca="false">AC36+AD36</f>
        <v>0.000842841095870917</v>
      </c>
      <c r="AF36" s="177" t="n">
        <f aca="false">V36*X36</f>
        <v>0.184371489721763</v>
      </c>
      <c r="AG36" s="178" t="n">
        <f aca="false">CHOOSE(W36,AA36*SQRT(X36/3),SQRT(X36*((AA36^2)+((Z36^2)/3)-(AA36*Z36))))</f>
        <v>0.277166834326791</v>
      </c>
      <c r="AH36" s="178" t="n">
        <f aca="false">(AG36^2)*RDS_on</f>
        <v>0.00398111992041465</v>
      </c>
      <c r="AI36" s="178" t="n">
        <f aca="false">((S36*V36)/2)*Fsw*(tr_sw_fix+tf_sw_fix)</f>
        <v>0.151573333333333</v>
      </c>
      <c r="AJ36" s="179" t="n">
        <f aca="false">AH36+AI36</f>
        <v>0.155554453253748</v>
      </c>
      <c r="AK36" s="177" t="n">
        <f aca="false">Y36*V36</f>
        <v>0.0263387842459662</v>
      </c>
      <c r="AL36" s="178" t="n">
        <f aca="false">CHOOSE(W36,AA36*SQRT(Y36/3),SQRT(Y36*((AA36^2)+((Z36^2)/3)-(Z36*AA36))))</f>
        <v>0.104759216471961</v>
      </c>
      <c r="AM36" s="178" t="n">
        <f aca="false">T36*Vd_rect</f>
        <v>0.01218</v>
      </c>
      <c r="AN36" s="178" t="n">
        <f aca="false">CHOOSE(W36,(S36+Vd_rect)*Qrr*Fsw,(S36+Vd_rect)*Qrr*Fsw)</f>
        <v>0.42441</v>
      </c>
      <c r="AO36" s="179" t="n">
        <f aca="false">AM36+AN36</f>
        <v>0.43659</v>
      </c>
      <c r="AP36" s="177" t="n">
        <f aca="false">(AG36^2)*0</f>
        <v>0</v>
      </c>
      <c r="AQ36" s="178" t="n">
        <f aca="false">Qg_tot*Vcc*Fsw</f>
        <v>0.0735</v>
      </c>
      <c r="AR36" s="179" t="n">
        <f aca="false">IQ*U36</f>
        <v>0.00385</v>
      </c>
      <c r="AS36" s="177" t="n">
        <f aca="false">AP36+AJ36+AQ36+AR36</f>
        <v>0.232904453253748</v>
      </c>
      <c r="AT36" s="187" t="n">
        <f aca="false">Ta+Tk*AS36</f>
        <v>38.9742671952249</v>
      </c>
      <c r="AU36" s="188" t="n">
        <f aca="false">RDS_on/51.8*(47.12+AT36*0.244)</f>
        <v>0.0566548899606107</v>
      </c>
      <c r="AV36" s="178" t="n">
        <f aca="false">S36*T36</f>
        <v>1.16</v>
      </c>
      <c r="AW36" s="179" t="n">
        <f aca="false">(AV36/(AV36+AS36))*100</f>
        <v>83.2792225834517</v>
      </c>
      <c r="AY36" s="177" t="n">
        <f aca="false">VOUT</f>
        <v>40</v>
      </c>
      <c r="AZ36" s="178" t="n">
        <f aca="false">Q36*$O$12</f>
        <v>0.029</v>
      </c>
      <c r="BA36" s="178" t="n">
        <f aca="false">VIN_var</f>
        <v>5</v>
      </c>
      <c r="BB36" s="179" t="n">
        <f aca="false">(AY36*AZ36)/(BA36*EFF_est)</f>
        <v>0.257777777777778</v>
      </c>
      <c r="BC36" s="177" t="n">
        <f aca="false">IF((AZ36*AY36/BA36)&lt;((BA36*(1-(BA36/AY36)))/(2*Lm*Fsw)),1,2)</f>
        <v>1</v>
      </c>
      <c r="BD36" s="178" t="n">
        <f aca="false">CHOOSE(BC36,SQRT((2*AZ36*Lm*Fsw*(AY36-BA36))/((BA36)^2)),1-(BA36/AY36))</f>
        <v>0.715234227368909</v>
      </c>
      <c r="BE36" s="179" t="n">
        <f aca="false">CHOOSE(BC36,(Lm*BG36*Fsw)/(AY36-BA36),1-BD36)</f>
        <v>0.102176318195558</v>
      </c>
      <c r="BF36" s="177" t="n">
        <f aca="false">(BA36*BD36)/(Lm*Fsw)</f>
        <v>0.567646212197547</v>
      </c>
      <c r="BG36" s="178" t="n">
        <f aca="false">CHOOSE(BC36,BF36,BB36+(0.5*BF36))</f>
        <v>0.567646212197547</v>
      </c>
      <c r="BH36" s="178" t="n">
        <f aca="false">CHOOSE(BC36,BG36*SQRT((BD36+BE36)/3),SQRT((BB36^2)+((BF36^2)/12)))</f>
        <v>0.296303809436453</v>
      </c>
      <c r="BI36" s="178" t="n">
        <v>0</v>
      </c>
      <c r="BJ36" s="178" t="n">
        <f aca="false">(BH36^2)*Rdcr</f>
        <v>0.000842841095870917</v>
      </c>
      <c r="BK36" s="179" t="n">
        <f aca="false">BI36+BJ36</f>
        <v>0.000842841095870917</v>
      </c>
      <c r="BL36" s="177" t="n">
        <f aca="false">BB36*BD36</f>
        <v>0.184371489721763</v>
      </c>
      <c r="BM36" s="178" t="n">
        <f aca="false">CHOOSE(BC36,BG36*SQRT(BD36/3),SQRT(BD36*((BG36^2)+((BF36^2)/3)-(BG36*BF36))))</f>
        <v>0.277166834326791</v>
      </c>
      <c r="BN36" s="178" t="n">
        <f aca="false">(BM36^2)*AU36</f>
        <v>0.00435231102585849</v>
      </c>
      <c r="BO36" s="178" t="n">
        <f aca="false">((AY36*BB36)/2)*Fsw*(tr_sw_fix+tf_sw_fix)</f>
        <v>0.151573333333333</v>
      </c>
      <c r="BP36" s="179" t="n">
        <f aca="false">BN36+BO36</f>
        <v>0.155925644359192</v>
      </c>
      <c r="BQ36" s="177" t="n">
        <f aca="false">BE36*BB36</f>
        <v>0.0263387842459662</v>
      </c>
      <c r="BR36" s="178" t="n">
        <f aca="false">CHOOSE(BC36,BG36*SQRT(BE36/3),SQRT(BE36*((BG36^2)+((BF36^2)/3)-(BF36*BG36))))</f>
        <v>0.104759216471961</v>
      </c>
      <c r="BS36" s="178" t="n">
        <f aca="false">AZ36*Vd_rect</f>
        <v>0.01218</v>
      </c>
      <c r="BT36" s="178" t="n">
        <f aca="false">CHOOSE(BC36,(AY36+Vd_rect)*Qrr*Fsw,(AY36+Vd_rect)*Qrr*Fsw)</f>
        <v>0.42441</v>
      </c>
      <c r="BU36" s="179" t="n">
        <f aca="false">BS36+BT36</f>
        <v>0.43659</v>
      </c>
      <c r="BV36" s="177" t="n">
        <f aca="false">(BM36^2)*0</f>
        <v>0</v>
      </c>
      <c r="BW36" s="178" t="n">
        <f aca="false">Qg_tot*Vcc*Fsw</f>
        <v>0.0735</v>
      </c>
      <c r="BX36" s="179" t="n">
        <f aca="false">IQ*BA36</f>
        <v>0.00385</v>
      </c>
      <c r="BY36" s="177" t="n">
        <f aca="false">BV36+BU36+BP36+BK36+BW36+BX36</f>
        <v>0.670708485455063</v>
      </c>
      <c r="BZ36" s="178" t="n">
        <f aca="false">AY36*AZ36</f>
        <v>1.16</v>
      </c>
      <c r="CA36" s="179" t="n">
        <f aca="false">(BZ36/(BZ36+BY36))*100</f>
        <v>63.3634469505207</v>
      </c>
      <c r="CB36" s="169" t="n">
        <f aca="false">BP36+BW36+BX36+BV36</f>
        <v>0.233275644359192</v>
      </c>
      <c r="CC36" s="0" t="n">
        <f aca="false">Ta+Tk_f*CB36</f>
        <v>33.1646475525717</v>
      </c>
    </row>
    <row r="37" customFormat="false" ht="15" hidden="false" customHeight="false" outlineLevel="0" collapsed="false">
      <c r="Q37" s="0" t="n">
        <v>30</v>
      </c>
      <c r="S37" s="177" t="n">
        <f aca="false">VOUT</f>
        <v>40</v>
      </c>
      <c r="T37" s="178" t="n">
        <f aca="false">Q37*$O$12</f>
        <v>0.03</v>
      </c>
      <c r="U37" s="178" t="n">
        <f aca="false">VIN_var</f>
        <v>5</v>
      </c>
      <c r="V37" s="179" t="n">
        <f aca="false">(S37*T37)/(U37*EFF_est)</f>
        <v>0.266666666666667</v>
      </c>
      <c r="W37" s="177" t="n">
        <f aca="false">IF((T37*S37/U37)&lt;((U37*(1-(U37/S37)))/(2*Lm*Fsw)),1,2)</f>
        <v>1</v>
      </c>
      <c r="X37" s="178" t="n">
        <f aca="false">CHOOSE(W37,SQRT((2*T37*Lm*Fsw*(S37-U37))/((U37)^2)),1-(U37/S37))</f>
        <v>0.727461339178928</v>
      </c>
      <c r="Y37" s="179" t="n">
        <f aca="false">CHOOSE(W37,(Lm*AA37*Fsw)/(S37-U37),1-X37)</f>
        <v>0.103923048454133</v>
      </c>
      <c r="Z37" s="177" t="n">
        <f aca="false">(U37*X37)/(Lm*Fsw)</f>
        <v>0.577350269189626</v>
      </c>
      <c r="AA37" s="178" t="n">
        <f aca="false">CHOOSE(W37,Z37,V37+(0.5*Z37))</f>
        <v>0.577350269189626</v>
      </c>
      <c r="AB37" s="178" t="n">
        <f aca="false">CHOOSE(W37,AA37*SQRT((X37+Y37)/3),SQRT((V37^2)+((Z37^2)/12)))</f>
        <v>0.303934274260637</v>
      </c>
      <c r="AC37" s="178" t="n">
        <v>0</v>
      </c>
      <c r="AD37" s="178" t="n">
        <f aca="false">(AB37^2)*Rdcr</f>
        <v>0.000886810013475265</v>
      </c>
      <c r="AE37" s="179" t="n">
        <f aca="false">AC37+AD37</f>
        <v>0.000886810013475265</v>
      </c>
      <c r="AF37" s="177" t="n">
        <f aca="false">V37*X37</f>
        <v>0.193989690447714</v>
      </c>
      <c r="AG37" s="178" t="n">
        <f aca="false">CHOOSE(W37,AA37*SQRT(X37/3),SQRT(X37*((AA37^2)+((Z37^2)/3)-(AA37*Z37))))</f>
        <v>0.284304480595272</v>
      </c>
      <c r="AH37" s="178" t="n">
        <f aca="false">(AG37^2)*RDS_on</f>
        <v>0.0041888050162308</v>
      </c>
      <c r="AI37" s="178" t="n">
        <f aca="false">((S37*V37)/2)*Fsw*(tr_sw_fix+tf_sw_fix)</f>
        <v>0.1568</v>
      </c>
      <c r="AJ37" s="179" t="n">
        <f aca="false">AH37+AI37</f>
        <v>0.160988805016231</v>
      </c>
      <c r="AK37" s="177" t="n">
        <f aca="false">Y37*V37</f>
        <v>0.027712812921102</v>
      </c>
      <c r="AL37" s="178" t="n">
        <f aca="false">CHOOSE(W37,AA37*SQRT(Y37/3),SQRT(Y37*((AA37^2)+((Z37^2)/3)-(Z37*AA37))))</f>
        <v>0.107456993182354</v>
      </c>
      <c r="AM37" s="178" t="n">
        <f aca="false">T37*Vd_rect</f>
        <v>0.0126</v>
      </c>
      <c r="AN37" s="178" t="n">
        <f aca="false">CHOOSE(W37,(S37+Vd_rect)*Qrr*Fsw,(S37+Vd_rect)*Qrr*Fsw)</f>
        <v>0.42441</v>
      </c>
      <c r="AO37" s="179" t="n">
        <f aca="false">AM37+AN37</f>
        <v>0.43701</v>
      </c>
      <c r="AP37" s="177" t="n">
        <f aca="false">(AG37^2)*0</f>
        <v>0</v>
      </c>
      <c r="AQ37" s="178" t="n">
        <f aca="false">Qg_tot*Vcc*Fsw</f>
        <v>0.0735</v>
      </c>
      <c r="AR37" s="179" t="n">
        <f aca="false">IQ*U37</f>
        <v>0.00385</v>
      </c>
      <c r="AS37" s="177" t="n">
        <f aca="false">AP37+AJ37+AQ37+AR37</f>
        <v>0.238338805016231</v>
      </c>
      <c r="AT37" s="187" t="n">
        <f aca="false">Ta+Tk*AS37</f>
        <v>39.3003283009738</v>
      </c>
      <c r="AU37" s="188" t="n">
        <f aca="false">RDS_on/51.8*(47.12+AT37*0.244)</f>
        <v>0.0567344842299289</v>
      </c>
      <c r="AV37" s="178" t="n">
        <f aca="false">S37*T37</f>
        <v>1.2</v>
      </c>
      <c r="AW37" s="179" t="n">
        <f aca="false">(AV37/(AV37+AS37))*100</f>
        <v>83.4295783312652</v>
      </c>
      <c r="AY37" s="177" t="n">
        <f aca="false">VOUT</f>
        <v>40</v>
      </c>
      <c r="AZ37" s="178" t="n">
        <f aca="false">Q37*$O$12</f>
        <v>0.03</v>
      </c>
      <c r="BA37" s="178" t="n">
        <f aca="false">VIN_var</f>
        <v>5</v>
      </c>
      <c r="BB37" s="179" t="n">
        <f aca="false">(AY37*AZ37)/(BA37*EFF_est)</f>
        <v>0.266666666666667</v>
      </c>
      <c r="BC37" s="177" t="n">
        <f aca="false">IF((AZ37*AY37/BA37)&lt;((BA37*(1-(BA37/AY37)))/(2*Lm*Fsw)),1,2)</f>
        <v>1</v>
      </c>
      <c r="BD37" s="178" t="n">
        <f aca="false">CHOOSE(BC37,SQRT((2*AZ37*Lm*Fsw*(AY37-BA37))/((BA37)^2)),1-(BA37/AY37))</f>
        <v>0.727461339178928</v>
      </c>
      <c r="BE37" s="179" t="n">
        <f aca="false">CHOOSE(BC37,(Lm*BG37*Fsw)/(AY37-BA37),1-BD37)</f>
        <v>0.103923048454133</v>
      </c>
      <c r="BF37" s="177" t="n">
        <f aca="false">(BA37*BD37)/(Lm*Fsw)</f>
        <v>0.577350269189626</v>
      </c>
      <c r="BG37" s="178" t="n">
        <f aca="false">CHOOSE(BC37,BF37,BB37+(0.5*BF37))</f>
        <v>0.577350269189626</v>
      </c>
      <c r="BH37" s="178" t="n">
        <f aca="false">CHOOSE(BC37,BG37*SQRT((BD37+BE37)/3),SQRT((BB37^2)+((BF37^2)/12)))</f>
        <v>0.303934274260637</v>
      </c>
      <c r="BI37" s="178" t="n">
        <v>0</v>
      </c>
      <c r="BJ37" s="178" t="n">
        <f aca="false">(BH37^2)*Rdcr</f>
        <v>0.000886810013475265</v>
      </c>
      <c r="BK37" s="179" t="n">
        <f aca="false">BI37+BJ37</f>
        <v>0.000886810013475265</v>
      </c>
      <c r="BL37" s="177" t="n">
        <f aca="false">BB37*BD37</f>
        <v>0.193989690447714</v>
      </c>
      <c r="BM37" s="178" t="n">
        <f aca="false">CHOOSE(BC37,BG37*SQRT(BD37/3),SQRT(BD37*((BG37^2)+((BF37^2)/3)-(BG37*BF37))))</f>
        <v>0.284304480595272</v>
      </c>
      <c r="BN37" s="178" t="n">
        <f aca="false">(BM37^2)*AU37</f>
        <v>0.00458579376394777</v>
      </c>
      <c r="BO37" s="178" t="n">
        <f aca="false">((AY37*BB37)/2)*Fsw*(tr_sw_fix+tf_sw_fix)</f>
        <v>0.1568</v>
      </c>
      <c r="BP37" s="179" t="n">
        <f aca="false">BN37+BO37</f>
        <v>0.161385793763948</v>
      </c>
      <c r="BQ37" s="177" t="n">
        <f aca="false">BE37*BB37</f>
        <v>0.027712812921102</v>
      </c>
      <c r="BR37" s="178" t="n">
        <f aca="false">CHOOSE(BC37,BG37*SQRT(BE37/3),SQRT(BE37*((BG37^2)+((BF37^2)/3)-(BF37*BG37))))</f>
        <v>0.107456993182354</v>
      </c>
      <c r="BS37" s="178" t="n">
        <f aca="false">AZ37*Vd_rect</f>
        <v>0.0126</v>
      </c>
      <c r="BT37" s="178" t="n">
        <f aca="false">CHOOSE(BC37,(AY37+Vd_rect)*Qrr*Fsw,(AY37+Vd_rect)*Qrr*Fsw)</f>
        <v>0.42441</v>
      </c>
      <c r="BU37" s="179" t="n">
        <f aca="false">BS37+BT37</f>
        <v>0.43701</v>
      </c>
      <c r="BV37" s="177" t="n">
        <f aca="false">(BM37^2)*0</f>
        <v>0</v>
      </c>
      <c r="BW37" s="178" t="n">
        <f aca="false">Qg_tot*Vcc*Fsw</f>
        <v>0.0735</v>
      </c>
      <c r="BX37" s="179" t="n">
        <f aca="false">IQ*BA37</f>
        <v>0.00385</v>
      </c>
      <c r="BY37" s="177" t="n">
        <f aca="false">BV37+BU37+BP37+BK37+BW37+BX37</f>
        <v>0.676632603777423</v>
      </c>
      <c r="BZ37" s="178" t="n">
        <f aca="false">AY37*AZ37</f>
        <v>1.2</v>
      </c>
      <c r="CA37" s="179" t="n">
        <f aca="false">(BZ37/(BZ37+BY37))*100</f>
        <v>63.9443222708884</v>
      </c>
      <c r="CB37" s="169" t="n">
        <f aca="false">BP37+BW37+BX37+BV37</f>
        <v>0.238735793763948</v>
      </c>
      <c r="CC37" s="0" t="n">
        <f aca="false">Ta+Tk_f*CB37</f>
        <v>33.3557527817382</v>
      </c>
    </row>
    <row r="38" customFormat="false" ht="15" hidden="false" customHeight="false" outlineLevel="0" collapsed="false">
      <c r="Q38" s="0" t="n">
        <v>31</v>
      </c>
      <c r="S38" s="177" t="n">
        <f aca="false">VOUT</f>
        <v>40</v>
      </c>
      <c r="T38" s="178" t="n">
        <f aca="false">Q38*$O$12</f>
        <v>0.031</v>
      </c>
      <c r="U38" s="178" t="n">
        <f aca="false">VIN_var</f>
        <v>5</v>
      </c>
      <c r="V38" s="179" t="n">
        <f aca="false">(S38*T38)/(U38*EFF_est)</f>
        <v>0.275555555555556</v>
      </c>
      <c r="W38" s="177" t="n">
        <f aca="false">IF((T38*S38/U38)&lt;((U38*(1-(U38/S38)))/(2*Lm*Fsw)),1,2)</f>
        <v>1</v>
      </c>
      <c r="X38" s="178" t="n">
        <f aca="false">CHOOSE(W38,SQRT((2*T38*Lm*Fsw*(S38-U38))/((U38)^2)),1-(U38/S38))</f>
        <v>0.739486308189678</v>
      </c>
      <c r="Y38" s="179" t="n">
        <f aca="false">CHOOSE(W38,(Lm*AA38*Fsw)/(S38-U38),1-X38)</f>
        <v>0.105640901169954</v>
      </c>
      <c r="Z38" s="177" t="n">
        <f aca="false">(U38*X38)/(Lm*Fsw)</f>
        <v>0.586893895388634</v>
      </c>
      <c r="AA38" s="178" t="n">
        <f aca="false">CHOOSE(W38,Z38,V38+(0.5*Z38))</f>
        <v>0.586893895388634</v>
      </c>
      <c r="AB38" s="178" t="n">
        <f aca="false">CHOOSE(W38,AA38*SQRT((X38+Y38)/3),SQRT((V38^2)+((Z38^2)/12)))</f>
        <v>0.311501402946419</v>
      </c>
      <c r="AC38" s="178" t="n">
        <v>0</v>
      </c>
      <c r="AD38" s="178" t="n">
        <f aca="false">(AB38^2)*Rdcr</f>
        <v>0.00093151799076084</v>
      </c>
      <c r="AE38" s="179" t="n">
        <f aca="false">AC38+AD38</f>
        <v>0.00093151799076084</v>
      </c>
      <c r="AF38" s="177" t="n">
        <f aca="false">V38*X38</f>
        <v>0.203769560478934</v>
      </c>
      <c r="AG38" s="178" t="n">
        <f aca="false">CHOOSE(W38,AA38*SQRT(X38/3),SQRT(X38*((AA38^2)+((Z38^2)/3)-(AA38*Z38))))</f>
        <v>0.291382881331229</v>
      </c>
      <c r="AH38" s="178" t="n">
        <f aca="false">(AG38^2)*RDS_on</f>
        <v>0.0043999810253801</v>
      </c>
      <c r="AI38" s="178" t="n">
        <f aca="false">((S38*V38)/2)*Fsw*(tr_sw_fix+tf_sw_fix)</f>
        <v>0.162026666666667</v>
      </c>
      <c r="AJ38" s="179" t="n">
        <f aca="false">AH38+AI38</f>
        <v>0.166426647692047</v>
      </c>
      <c r="AK38" s="177" t="n">
        <f aca="false">Y38*V38</f>
        <v>0.0291099372112762</v>
      </c>
      <c r="AL38" s="178" t="n">
        <f aca="false">CHOOSE(W38,AA38*SQRT(Y38/3),SQRT(Y38*((AA38^2)+((Z38^2)/3)-(Z38*AA38))))</f>
        <v>0.110132377186268</v>
      </c>
      <c r="AM38" s="178" t="n">
        <f aca="false">T38*Vd_rect</f>
        <v>0.01302</v>
      </c>
      <c r="AN38" s="178" t="n">
        <f aca="false">CHOOSE(W38,(S38+Vd_rect)*Qrr*Fsw,(S38+Vd_rect)*Qrr*Fsw)</f>
        <v>0.42441</v>
      </c>
      <c r="AO38" s="179" t="n">
        <f aca="false">AM38+AN38</f>
        <v>0.43743</v>
      </c>
      <c r="AP38" s="177" t="n">
        <f aca="false">(AG38^2)*0</f>
        <v>0</v>
      </c>
      <c r="AQ38" s="178" t="n">
        <f aca="false">Qg_tot*Vcc*Fsw</f>
        <v>0.0735</v>
      </c>
      <c r="AR38" s="179" t="n">
        <f aca="false">IQ*U38</f>
        <v>0.00385</v>
      </c>
      <c r="AS38" s="177" t="n">
        <f aca="false">AP38+AJ38+AQ38+AR38</f>
        <v>0.243776647692047</v>
      </c>
      <c r="AT38" s="187" t="n">
        <f aca="false">Ta+Tk*AS38</f>
        <v>39.6265988615228</v>
      </c>
      <c r="AU38" s="188" t="n">
        <f aca="false">RDS_on/51.8*(47.12+AT38*0.244)</f>
        <v>0.0568141296289326</v>
      </c>
      <c r="AV38" s="178" t="n">
        <f aca="false">S38*T38</f>
        <v>1.24</v>
      </c>
      <c r="AW38" s="179" t="n">
        <f aca="false">(AV38/(AV38+AS38))*100</f>
        <v>83.5705294276446</v>
      </c>
      <c r="AY38" s="177" t="n">
        <f aca="false">VOUT</f>
        <v>40</v>
      </c>
      <c r="AZ38" s="178" t="n">
        <f aca="false">Q38*$O$12</f>
        <v>0.031</v>
      </c>
      <c r="BA38" s="178" t="n">
        <f aca="false">VIN_var</f>
        <v>5</v>
      </c>
      <c r="BB38" s="179" t="n">
        <f aca="false">(AY38*AZ38)/(BA38*EFF_est)</f>
        <v>0.275555555555556</v>
      </c>
      <c r="BC38" s="177" t="n">
        <f aca="false">IF((AZ38*AY38/BA38)&lt;((BA38*(1-(BA38/AY38)))/(2*Lm*Fsw)),1,2)</f>
        <v>1</v>
      </c>
      <c r="BD38" s="178" t="n">
        <f aca="false">CHOOSE(BC38,SQRT((2*AZ38*Lm*Fsw*(AY38-BA38))/((BA38)^2)),1-(BA38/AY38))</f>
        <v>0.739486308189678</v>
      </c>
      <c r="BE38" s="179" t="n">
        <f aca="false">CHOOSE(BC38,(Lm*BG38*Fsw)/(AY38-BA38),1-BD38)</f>
        <v>0.105640901169954</v>
      </c>
      <c r="BF38" s="177" t="n">
        <f aca="false">(BA38*BD38)/(Lm*Fsw)</f>
        <v>0.586893895388634</v>
      </c>
      <c r="BG38" s="178" t="n">
        <f aca="false">CHOOSE(BC38,BF38,BB38+(0.5*BF38))</f>
        <v>0.586893895388634</v>
      </c>
      <c r="BH38" s="178" t="n">
        <f aca="false">CHOOSE(BC38,BG38*SQRT((BD38+BE38)/3),SQRT((BB38^2)+((BF38^2)/12)))</f>
        <v>0.311501402946419</v>
      </c>
      <c r="BI38" s="178" t="n">
        <v>0</v>
      </c>
      <c r="BJ38" s="178" t="n">
        <f aca="false">(BH38^2)*Rdcr</f>
        <v>0.00093151799076084</v>
      </c>
      <c r="BK38" s="179" t="n">
        <f aca="false">BI38+BJ38</f>
        <v>0.00093151799076084</v>
      </c>
      <c r="BL38" s="177" t="n">
        <f aca="false">BB38*BD38</f>
        <v>0.203769560478934</v>
      </c>
      <c r="BM38" s="178" t="n">
        <f aca="false">CHOOSE(BC38,BG38*SQRT(BD38/3),SQRT(BD38*((BG38^2)+((BF38^2)/3)-(BG38*BF38))))</f>
        <v>0.291382881331229</v>
      </c>
      <c r="BN38" s="178" t="n">
        <f aca="false">(BM38^2)*AU38</f>
        <v>0.00482374592645031</v>
      </c>
      <c r="BO38" s="178" t="n">
        <f aca="false">((AY38*BB38)/2)*Fsw*(tr_sw_fix+tf_sw_fix)</f>
        <v>0.162026666666667</v>
      </c>
      <c r="BP38" s="179" t="n">
        <f aca="false">BN38+BO38</f>
        <v>0.166850412593117</v>
      </c>
      <c r="BQ38" s="177" t="n">
        <f aca="false">BE38*BB38</f>
        <v>0.0291099372112762</v>
      </c>
      <c r="BR38" s="178" t="n">
        <f aca="false">CHOOSE(BC38,BG38*SQRT(BE38/3),SQRT(BE38*((BG38^2)+((BF38^2)/3)-(BF38*BG38))))</f>
        <v>0.110132377186268</v>
      </c>
      <c r="BS38" s="178" t="n">
        <f aca="false">AZ38*Vd_rect</f>
        <v>0.01302</v>
      </c>
      <c r="BT38" s="178" t="n">
        <f aca="false">CHOOSE(BC38,(AY38+Vd_rect)*Qrr*Fsw,(AY38+Vd_rect)*Qrr*Fsw)</f>
        <v>0.42441</v>
      </c>
      <c r="BU38" s="179" t="n">
        <f aca="false">BS38+BT38</f>
        <v>0.43743</v>
      </c>
      <c r="BV38" s="177" t="n">
        <f aca="false">(BM38^2)*0</f>
        <v>0</v>
      </c>
      <c r="BW38" s="178" t="n">
        <f aca="false">Qg_tot*Vcc*Fsw</f>
        <v>0.0735</v>
      </c>
      <c r="BX38" s="179" t="n">
        <f aca="false">IQ*BA38</f>
        <v>0.00385</v>
      </c>
      <c r="BY38" s="177" t="n">
        <f aca="false">BV38+BU38+BP38+BK38+BW38+BX38</f>
        <v>0.682561930583878</v>
      </c>
      <c r="BZ38" s="178" t="n">
        <f aca="false">AY38*AZ38</f>
        <v>1.24</v>
      </c>
      <c r="CA38" s="179" t="n">
        <f aca="false">(BZ38/(BZ38+BY38))*100</f>
        <v>64.4972721177005</v>
      </c>
      <c r="CB38" s="169" t="n">
        <f aca="false">BP38+BW38+BX38+BV38</f>
        <v>0.244200412593117</v>
      </c>
      <c r="CC38" s="0" t="n">
        <f aca="false">Ta+Tk_f*CB38</f>
        <v>33.5470144407591</v>
      </c>
    </row>
    <row r="39" customFormat="false" ht="15" hidden="false" customHeight="false" outlineLevel="0" collapsed="false">
      <c r="Q39" s="0" t="n">
        <v>32</v>
      </c>
      <c r="S39" s="177" t="n">
        <f aca="false">VOUT</f>
        <v>40</v>
      </c>
      <c r="T39" s="178" t="n">
        <f aca="false">Q39*$O$12</f>
        <v>0.032</v>
      </c>
      <c r="U39" s="178" t="n">
        <f aca="false">VIN_var</f>
        <v>5</v>
      </c>
      <c r="V39" s="179" t="n">
        <f aca="false">(S39*T39)/(U39*EFF_est)</f>
        <v>0.284444444444444</v>
      </c>
      <c r="W39" s="177" t="n">
        <f aca="false">IF((T39*S39/U39)&lt;((U39*(1-(U39/S39)))/(2*Lm*Fsw)),1,2)</f>
        <v>1</v>
      </c>
      <c r="X39" s="178" t="n">
        <f aca="false">CHOOSE(W39,SQRT((2*T39*Lm*Fsw*(S39-U39))/((U39)^2)),1-(U39/S39))</f>
        <v>0.751318840439929</v>
      </c>
      <c r="Y39" s="179" t="n">
        <f aca="false">CHOOSE(W39,(Lm*AA39*Fsw)/(S39-U39),1-X39)</f>
        <v>0.10733126291999</v>
      </c>
      <c r="Z39" s="177" t="n">
        <f aca="false">(U39*X39)/(Lm*Fsw)</f>
        <v>0.596284793999944</v>
      </c>
      <c r="AA39" s="178" t="n">
        <f aca="false">CHOOSE(W39,Z39,V39+(0.5*Z39))</f>
        <v>0.596284793999944</v>
      </c>
      <c r="AB39" s="178" t="n">
        <f aca="false">CHOOSE(W39,AA39*SQRT((X39+Y39)/3),SQRT((V39^2)+((Z39^2)/12)))</f>
        <v>0.31900773999386</v>
      </c>
      <c r="AC39" s="178" t="n">
        <v>0</v>
      </c>
      <c r="AD39" s="178" t="n">
        <f aca="false">(AB39^2)*Rdcr</f>
        <v>0.000976953006489508</v>
      </c>
      <c r="AE39" s="179" t="n">
        <f aca="false">AC39+AD39</f>
        <v>0.000976953006489508</v>
      </c>
      <c r="AF39" s="177" t="n">
        <f aca="false">V39*X39</f>
        <v>0.21370847016958</v>
      </c>
      <c r="AG39" s="178" t="n">
        <f aca="false">CHOOSE(W39,AA39*SQRT(X39/3),SQRT(X39*((AA39^2)+((Z39^2)/3)-(AA39*Z39))))</f>
        <v>0.298404416696522</v>
      </c>
      <c r="AH39" s="178" t="n">
        <f aca="false">(AG39^2)*RDS_on</f>
        <v>0.00461459116611469</v>
      </c>
      <c r="AI39" s="178" t="n">
        <f aca="false">((S39*V39)/2)*Fsw*(tr_sw_fix+tf_sw_fix)</f>
        <v>0.167253333333333</v>
      </c>
      <c r="AJ39" s="179" t="n">
        <f aca="false">AH39+AI39</f>
        <v>0.171867924499448</v>
      </c>
      <c r="AK39" s="177" t="n">
        <f aca="false">Y39*V39</f>
        <v>0.0305297814527971</v>
      </c>
      <c r="AL39" s="178" t="n">
        <f aca="false">CHOOSE(W39,AA39*SQRT(Y39/3),SQRT(Y39*((AA39^2)+((Z39^2)/3)-(Z39*AA39))))</f>
        <v>0.112786268100327</v>
      </c>
      <c r="AM39" s="178" t="n">
        <f aca="false">T39*Vd_rect</f>
        <v>0.01344</v>
      </c>
      <c r="AN39" s="178" t="n">
        <f aca="false">CHOOSE(W39,(S39+Vd_rect)*Qrr*Fsw,(S39+Vd_rect)*Qrr*Fsw)</f>
        <v>0.42441</v>
      </c>
      <c r="AO39" s="179" t="n">
        <f aca="false">AM39+AN39</f>
        <v>0.43785</v>
      </c>
      <c r="AP39" s="177" t="n">
        <f aca="false">(AG39^2)*0</f>
        <v>0</v>
      </c>
      <c r="AQ39" s="178" t="n">
        <f aca="false">Qg_tot*Vcc*Fsw</f>
        <v>0.0735</v>
      </c>
      <c r="AR39" s="179" t="n">
        <f aca="false">IQ*U39</f>
        <v>0.00385</v>
      </c>
      <c r="AS39" s="177" t="n">
        <f aca="false">AP39+AJ39+AQ39+AR39</f>
        <v>0.249217924499448</v>
      </c>
      <c r="AT39" s="187" t="n">
        <f aca="false">Ta+Tk*AS39</f>
        <v>39.9530754699669</v>
      </c>
      <c r="AU39" s="188" t="n">
        <f aca="false">RDS_on/51.8*(47.12+AT39*0.244)</f>
        <v>0.0568938253259673</v>
      </c>
      <c r="AV39" s="178" t="n">
        <f aca="false">S39*T39</f>
        <v>1.28</v>
      </c>
      <c r="AW39" s="179" t="n">
        <f aca="false">(AV39/(AV39+AS39))*100</f>
        <v>83.7029163399963</v>
      </c>
      <c r="AY39" s="177" t="n">
        <f aca="false">VOUT</f>
        <v>40</v>
      </c>
      <c r="AZ39" s="178" t="n">
        <f aca="false">Q39*$O$12</f>
        <v>0.032</v>
      </c>
      <c r="BA39" s="178" t="n">
        <f aca="false">VIN_var</f>
        <v>5</v>
      </c>
      <c r="BB39" s="179" t="n">
        <f aca="false">(AY39*AZ39)/(BA39*EFF_est)</f>
        <v>0.284444444444444</v>
      </c>
      <c r="BC39" s="177" t="n">
        <f aca="false">IF((AZ39*AY39/BA39)&lt;((BA39*(1-(BA39/AY39)))/(2*Lm*Fsw)),1,2)</f>
        <v>1</v>
      </c>
      <c r="BD39" s="178" t="n">
        <f aca="false">CHOOSE(BC39,SQRT((2*AZ39*Lm*Fsw*(AY39-BA39))/((BA39)^2)),1-(BA39/AY39))</f>
        <v>0.751318840439929</v>
      </c>
      <c r="BE39" s="179" t="n">
        <f aca="false">CHOOSE(BC39,(Lm*BG39*Fsw)/(AY39-BA39),1-BD39)</f>
        <v>0.10733126291999</v>
      </c>
      <c r="BF39" s="177" t="n">
        <f aca="false">(BA39*BD39)/(Lm*Fsw)</f>
        <v>0.596284793999944</v>
      </c>
      <c r="BG39" s="178" t="n">
        <f aca="false">CHOOSE(BC39,BF39,BB39+(0.5*BF39))</f>
        <v>0.596284793999944</v>
      </c>
      <c r="BH39" s="178" t="n">
        <f aca="false">CHOOSE(BC39,BG39*SQRT((BD39+BE39)/3),SQRT((BB39^2)+((BF39^2)/12)))</f>
        <v>0.31900773999386</v>
      </c>
      <c r="BI39" s="178" t="n">
        <v>0</v>
      </c>
      <c r="BJ39" s="178" t="n">
        <f aca="false">(BH39^2)*Rdcr</f>
        <v>0.000976953006489508</v>
      </c>
      <c r="BK39" s="179" t="n">
        <f aca="false">BI39+BJ39</f>
        <v>0.000976953006489508</v>
      </c>
      <c r="BL39" s="177" t="n">
        <f aca="false">BB39*BD39</f>
        <v>0.21370847016958</v>
      </c>
      <c r="BM39" s="178" t="n">
        <f aca="false">CHOOSE(BC39,BG39*SQRT(BD39/3),SQRT(BD39*((BG39^2)+((BF39^2)/3)-(BG39*BF39))))</f>
        <v>0.298404416696522</v>
      </c>
      <c r="BN39" s="178" t="n">
        <f aca="false">(BM39^2)*AU39</f>
        <v>0.00506612182187824</v>
      </c>
      <c r="BO39" s="178" t="n">
        <f aca="false">((AY39*BB39)/2)*Fsw*(tr_sw_fix+tf_sw_fix)</f>
        <v>0.167253333333333</v>
      </c>
      <c r="BP39" s="179" t="n">
        <f aca="false">BN39+BO39</f>
        <v>0.172319455155212</v>
      </c>
      <c r="BQ39" s="177" t="n">
        <f aca="false">BE39*BB39</f>
        <v>0.0305297814527971</v>
      </c>
      <c r="BR39" s="178" t="n">
        <f aca="false">CHOOSE(BC39,BG39*SQRT(BE39/3),SQRT(BE39*((BG39^2)+((BF39^2)/3)-(BF39*BG39))))</f>
        <v>0.112786268100327</v>
      </c>
      <c r="BS39" s="178" t="n">
        <f aca="false">AZ39*Vd_rect</f>
        <v>0.01344</v>
      </c>
      <c r="BT39" s="178" t="n">
        <f aca="false">CHOOSE(BC39,(AY39+Vd_rect)*Qrr*Fsw,(AY39+Vd_rect)*Qrr*Fsw)</f>
        <v>0.42441</v>
      </c>
      <c r="BU39" s="179" t="n">
        <f aca="false">BS39+BT39</f>
        <v>0.43785</v>
      </c>
      <c r="BV39" s="177" t="n">
        <f aca="false">(BM39^2)*0</f>
        <v>0</v>
      </c>
      <c r="BW39" s="178" t="n">
        <f aca="false">Qg_tot*Vcc*Fsw</f>
        <v>0.0735</v>
      </c>
      <c r="BX39" s="179" t="n">
        <f aca="false">IQ*BA39</f>
        <v>0.00385</v>
      </c>
      <c r="BY39" s="177" t="n">
        <f aca="false">BV39+BU39+BP39+BK39+BW39+BX39</f>
        <v>0.688496408161701</v>
      </c>
      <c r="BZ39" s="178" t="n">
        <f aca="false">AY39*AZ39</f>
        <v>1.28</v>
      </c>
      <c r="CA39" s="179" t="n">
        <f aca="false">(BZ39/(BZ39+BY39))*100</f>
        <v>65.0242486952435</v>
      </c>
      <c r="CB39" s="169" t="n">
        <f aca="false">BP39+BW39+BX39+BV39</f>
        <v>0.249669455155212</v>
      </c>
      <c r="CC39" s="0" t="n">
        <f aca="false">Ta+Tk_f*CB39</f>
        <v>33.7384309304324</v>
      </c>
    </row>
    <row r="40" customFormat="false" ht="15" hidden="false" customHeight="false" outlineLevel="0" collapsed="false">
      <c r="Q40" s="0" t="n">
        <v>33</v>
      </c>
      <c r="S40" s="177" t="n">
        <f aca="false">VOUT</f>
        <v>40</v>
      </c>
      <c r="T40" s="178" t="n">
        <f aca="false">Q40*$O$12</f>
        <v>0.033</v>
      </c>
      <c r="U40" s="178" t="n">
        <f aca="false">VIN_var</f>
        <v>5</v>
      </c>
      <c r="V40" s="179" t="n">
        <f aca="false">(S40*T40)/(U40*EFF_est)</f>
        <v>0.293333333333333</v>
      </c>
      <c r="W40" s="177" t="n">
        <f aca="false">IF((T40*S40/U40)&lt;((U40*(1-(U40/S40)))/(2*Lm*Fsw)),1,2)</f>
        <v>1</v>
      </c>
      <c r="X40" s="178" t="n">
        <f aca="false">CHOOSE(W40,SQRT((2*T40*Lm*Fsw*(S40-U40))/((U40)^2)),1-(U40/S40))</f>
        <v>0.762967889232568</v>
      </c>
      <c r="Y40" s="179" t="n">
        <f aca="false">CHOOSE(W40,(Lm*AA40*Fsw)/(S40-U40),1-X40)</f>
        <v>0.10899541274751</v>
      </c>
      <c r="Z40" s="177" t="n">
        <f aca="false">(U40*X40)/(Lm*Fsw)</f>
        <v>0.605530070819499</v>
      </c>
      <c r="AA40" s="178" t="n">
        <f aca="false">CHOOSE(W40,Z40,V40+(0.5*Z40))</f>
        <v>0.605530070819499</v>
      </c>
      <c r="AB40" s="178" t="n">
        <f aca="false">CHOOSE(W40,AA40*SQRT((X40+Y40)/3),SQRT((V40^2)+((Z40^2)/12)))</f>
        <v>0.326455651604061</v>
      </c>
      <c r="AC40" s="178" t="n">
        <v>0</v>
      </c>
      <c r="AD40" s="178" t="n">
        <f aca="false">(AB40^2)*Rdcr</f>
        <v>0.00102310360765663</v>
      </c>
      <c r="AE40" s="179" t="n">
        <f aca="false">AC40+AD40</f>
        <v>0.00102310360765663</v>
      </c>
      <c r="AF40" s="177" t="n">
        <f aca="false">V40*X40</f>
        <v>0.223803914174887</v>
      </c>
      <c r="AG40" s="178" t="n">
        <f aca="false">CHOOSE(W40,AA40*SQRT(X40/3),SQRT(X40*((AA40^2)+((Z40^2)/3)-(AA40*Z40))))</f>
        <v>0.305371300069608</v>
      </c>
      <c r="AH40" s="178" t="n">
        <f aca="false">(AG40^2)*RDS_on</f>
        <v>0.00483258134071061</v>
      </c>
      <c r="AI40" s="178" t="n">
        <f aca="false">((S40*V40)/2)*Fsw*(tr_sw_fix+tf_sw_fix)</f>
        <v>0.17248</v>
      </c>
      <c r="AJ40" s="179" t="n">
        <f aca="false">AH40+AI40</f>
        <v>0.177312581340711</v>
      </c>
      <c r="AK40" s="177" t="n">
        <f aca="false">Y40*V40</f>
        <v>0.0319719877392695</v>
      </c>
      <c r="AL40" s="178" t="n">
        <f aca="false">CHOOSE(W40,AA40*SQRT(Y40/3),SQRT(Y40*((AA40^2)+((Z40^2)/3)-(Z40*AA40))))</f>
        <v>0.115419502502952</v>
      </c>
      <c r="AM40" s="178" t="n">
        <f aca="false">T40*Vd_rect</f>
        <v>0.01386</v>
      </c>
      <c r="AN40" s="178" t="n">
        <f aca="false">CHOOSE(W40,(S40+Vd_rect)*Qrr*Fsw,(S40+Vd_rect)*Qrr*Fsw)</f>
        <v>0.42441</v>
      </c>
      <c r="AO40" s="179" t="n">
        <f aca="false">AM40+AN40</f>
        <v>0.43827</v>
      </c>
      <c r="AP40" s="177" t="n">
        <f aca="false">(AG40^2)*0</f>
        <v>0</v>
      </c>
      <c r="AQ40" s="178" t="n">
        <f aca="false">Qg_tot*Vcc*Fsw</f>
        <v>0.0735</v>
      </c>
      <c r="AR40" s="179" t="n">
        <f aca="false">IQ*U40</f>
        <v>0.00385</v>
      </c>
      <c r="AS40" s="177" t="n">
        <f aca="false">AP40+AJ40+AQ40+AR40</f>
        <v>0.254662581340711</v>
      </c>
      <c r="AT40" s="187" t="n">
        <f aca="false">Ta+Tk*AS40</f>
        <v>40.2797548804426</v>
      </c>
      <c r="AU40" s="188" t="n">
        <f aca="false">RDS_on/51.8*(47.12+AT40*0.244)</f>
        <v>0.0569735705286906</v>
      </c>
      <c r="AV40" s="178" t="n">
        <f aca="false">S40*T40</f>
        <v>1.32</v>
      </c>
      <c r="AW40" s="179" t="n">
        <f aca="false">(AV40/(AV40+AS40))*100</f>
        <v>83.8274825122291</v>
      </c>
      <c r="AY40" s="177" t="n">
        <f aca="false">VOUT</f>
        <v>40</v>
      </c>
      <c r="AZ40" s="178" t="n">
        <f aca="false">Q40*$O$12</f>
        <v>0.033</v>
      </c>
      <c r="BA40" s="178" t="n">
        <f aca="false">VIN_var</f>
        <v>5</v>
      </c>
      <c r="BB40" s="179" t="n">
        <f aca="false">(AY40*AZ40)/(BA40*EFF_est)</f>
        <v>0.293333333333333</v>
      </c>
      <c r="BC40" s="177" t="n">
        <f aca="false">IF((AZ40*AY40/BA40)&lt;((BA40*(1-(BA40/AY40)))/(2*Lm*Fsw)),1,2)</f>
        <v>1</v>
      </c>
      <c r="BD40" s="178" t="n">
        <f aca="false">CHOOSE(BC40,SQRT((2*AZ40*Lm*Fsw*(AY40-BA40))/((BA40)^2)),1-(BA40/AY40))</f>
        <v>0.762967889232568</v>
      </c>
      <c r="BE40" s="179" t="n">
        <f aca="false">CHOOSE(BC40,(Lm*BG40*Fsw)/(AY40-BA40),1-BD40)</f>
        <v>0.10899541274751</v>
      </c>
      <c r="BF40" s="177" t="n">
        <f aca="false">(BA40*BD40)/(Lm*Fsw)</f>
        <v>0.605530070819499</v>
      </c>
      <c r="BG40" s="178" t="n">
        <f aca="false">CHOOSE(BC40,BF40,BB40+(0.5*BF40))</f>
        <v>0.605530070819499</v>
      </c>
      <c r="BH40" s="178" t="n">
        <f aca="false">CHOOSE(BC40,BG40*SQRT((BD40+BE40)/3),SQRT((BB40^2)+((BF40^2)/12)))</f>
        <v>0.326455651604061</v>
      </c>
      <c r="BI40" s="178" t="n">
        <v>0</v>
      </c>
      <c r="BJ40" s="178" t="n">
        <f aca="false">(BH40^2)*Rdcr</f>
        <v>0.00102310360765663</v>
      </c>
      <c r="BK40" s="179" t="n">
        <f aca="false">BI40+BJ40</f>
        <v>0.00102310360765663</v>
      </c>
      <c r="BL40" s="177" t="n">
        <f aca="false">BB40*BD40</f>
        <v>0.223803914174887</v>
      </c>
      <c r="BM40" s="178" t="n">
        <f aca="false">CHOOSE(BC40,BG40*SQRT(BD40/3),SQRT(BD40*((BG40^2)+((BF40^2)/3)-(BG40*BF40))))</f>
        <v>0.305371300069608</v>
      </c>
      <c r="BN40" s="178" t="n">
        <f aca="false">(BM40^2)*AU40</f>
        <v>0.00531287837034997</v>
      </c>
      <c r="BO40" s="178" t="n">
        <f aca="false">((AY40*BB40)/2)*Fsw*(tr_sw_fix+tf_sw_fix)</f>
        <v>0.17248</v>
      </c>
      <c r="BP40" s="179" t="n">
        <f aca="false">BN40+BO40</f>
        <v>0.17779287837035</v>
      </c>
      <c r="BQ40" s="177" t="n">
        <f aca="false">BE40*BB40</f>
        <v>0.0319719877392695</v>
      </c>
      <c r="BR40" s="178" t="n">
        <f aca="false">CHOOSE(BC40,BG40*SQRT(BE40/3),SQRT(BE40*((BG40^2)+((BF40^2)/3)-(BF40*BG40))))</f>
        <v>0.115419502502952</v>
      </c>
      <c r="BS40" s="178" t="n">
        <f aca="false">AZ40*Vd_rect</f>
        <v>0.01386</v>
      </c>
      <c r="BT40" s="178" t="n">
        <f aca="false">CHOOSE(BC40,(AY40+Vd_rect)*Qrr*Fsw,(AY40+Vd_rect)*Qrr*Fsw)</f>
        <v>0.42441</v>
      </c>
      <c r="BU40" s="179" t="n">
        <f aca="false">BS40+BT40</f>
        <v>0.43827</v>
      </c>
      <c r="BV40" s="177" t="n">
        <f aca="false">(BM40^2)*0</f>
        <v>0</v>
      </c>
      <c r="BW40" s="178" t="n">
        <f aca="false">Qg_tot*Vcc*Fsw</f>
        <v>0.0735</v>
      </c>
      <c r="BX40" s="179" t="n">
        <f aca="false">IQ*BA40</f>
        <v>0.00385</v>
      </c>
      <c r="BY40" s="177" t="n">
        <f aca="false">BV40+BU40+BP40+BK40+BW40+BX40</f>
        <v>0.694435981978007</v>
      </c>
      <c r="BZ40" s="178" t="n">
        <f aca="false">AY40*AZ40</f>
        <v>1.32</v>
      </c>
      <c r="CA40" s="179" t="n">
        <f aca="false">(BZ40/(BZ40+BY40))*100</f>
        <v>65.5270265130923</v>
      </c>
      <c r="CB40" s="169" t="n">
        <f aca="false">BP40+BW40+BX40+BV40</f>
        <v>0.25514287837035</v>
      </c>
      <c r="CC40" s="0" t="n">
        <f aca="false">Ta+Tk_f*CB40</f>
        <v>33.9300007429623</v>
      </c>
    </row>
    <row r="41" customFormat="false" ht="15" hidden="false" customHeight="false" outlineLevel="0" collapsed="false">
      <c r="Q41" s="0" t="n">
        <v>34</v>
      </c>
      <c r="S41" s="177" t="n">
        <f aca="false">VOUT</f>
        <v>40</v>
      </c>
      <c r="T41" s="178" t="n">
        <f aca="false">Q41*$O$12</f>
        <v>0.034</v>
      </c>
      <c r="U41" s="178" t="n">
        <f aca="false">VIN_var</f>
        <v>5</v>
      </c>
      <c r="V41" s="179" t="n">
        <f aca="false">(S41*T41)/(U41*EFF_est)</f>
        <v>0.302222222222222</v>
      </c>
      <c r="W41" s="177" t="n">
        <f aca="false">IF((T41*S41/U41)&lt;((U41*(1-(U41/S41)))/(2*Lm*Fsw)),1,2)</f>
        <v>1</v>
      </c>
      <c r="X41" s="178" t="n">
        <f aca="false">CHOOSE(W41,SQRT((2*T41*Lm*Fsw*(S41-U41))/((U41)^2)),1-(U41/S41))</f>
        <v>0.774441734412603</v>
      </c>
      <c r="Y41" s="179" t="n">
        <f aca="false">CHOOSE(W41,(Lm*AA41*Fsw)/(S41-U41),1-X41)</f>
        <v>0.110634533487515</v>
      </c>
      <c r="Z41" s="177" t="n">
        <f aca="false">(U41*X41)/(Lm*Fsw)</f>
        <v>0.614636297152859</v>
      </c>
      <c r="AA41" s="178" t="n">
        <f aca="false">CHOOSE(W41,Z41,V41+(0.5*Z41))</f>
        <v>0.614636297152859</v>
      </c>
      <c r="AB41" s="178" t="n">
        <f aca="false">CHOOSE(W41,AA41*SQRT((X41+Y41)/3),SQRT((V41^2)+((Z41^2)/12)))</f>
        <v>0.333847343183056</v>
      </c>
      <c r="AC41" s="178" t="n">
        <v>0</v>
      </c>
      <c r="AD41" s="178" t="n">
        <f aca="false">(AB41^2)*Rdcr</f>
        <v>0.0010699588660837</v>
      </c>
      <c r="AE41" s="179" t="n">
        <f aca="false">AC41+AD41</f>
        <v>0.0010699588660837</v>
      </c>
      <c r="AF41" s="177" t="n">
        <f aca="false">V41*X41</f>
        <v>0.234053501955809</v>
      </c>
      <c r="AG41" s="178" t="n">
        <f aca="false">CHOOSE(W41,AA41*SQRT(X41/3),SQRT(X41*((AA41^2)+((Z41^2)/3)-(AA41*Z41))))</f>
        <v>0.312285594418934</v>
      </c>
      <c r="AH41" s="178" t="n">
        <f aca="false">(AG41^2)*RDS_on</f>
        <v>0.00505389993043534</v>
      </c>
      <c r="AI41" s="178" t="n">
        <f aca="false">((S41*V41)/2)*Fsw*(tr_sw_fix+tf_sw_fix)</f>
        <v>0.177706666666667</v>
      </c>
      <c r="AJ41" s="179" t="n">
        <f aca="false">AH41+AI41</f>
        <v>0.182760566597102</v>
      </c>
      <c r="AK41" s="177" t="n">
        <f aca="false">Y41*V41</f>
        <v>0.0334362145651155</v>
      </c>
      <c r="AL41" s="178" t="n">
        <f aca="false">CHOOSE(W41,AA41*SQRT(Y41/3),SQRT(Y41*((AA41^2)+((Z41^2)/3)-(Z41*AA41))))</f>
        <v>0.118032860122926</v>
      </c>
      <c r="AM41" s="178" t="n">
        <f aca="false">T41*Vd_rect</f>
        <v>0.01428</v>
      </c>
      <c r="AN41" s="178" t="n">
        <f aca="false">CHOOSE(W41,(S41+Vd_rect)*Qrr*Fsw,(S41+Vd_rect)*Qrr*Fsw)</f>
        <v>0.42441</v>
      </c>
      <c r="AO41" s="179" t="n">
        <f aca="false">AM41+AN41</f>
        <v>0.43869</v>
      </c>
      <c r="AP41" s="177" t="n">
        <f aca="false">(AG41^2)*0</f>
        <v>0</v>
      </c>
      <c r="AQ41" s="178" t="n">
        <f aca="false">Qg_tot*Vcc*Fsw</f>
        <v>0.0735</v>
      </c>
      <c r="AR41" s="179" t="n">
        <f aca="false">IQ*U41</f>
        <v>0.00385</v>
      </c>
      <c r="AS41" s="177" t="n">
        <f aca="false">AP41+AJ41+AQ41+AR41</f>
        <v>0.260110566597102</v>
      </c>
      <c r="AT41" s="187" t="n">
        <f aca="false">Ta+Tk*AS41</f>
        <v>40.6066339958261</v>
      </c>
      <c r="AU41" s="188" t="n">
        <f aca="false">RDS_on/51.8*(47.12+AT41*0.244)</f>
        <v>0.0570533644810683</v>
      </c>
      <c r="AV41" s="178" t="n">
        <f aca="false">S41*T41</f>
        <v>1.36</v>
      </c>
      <c r="AW41" s="179" t="n">
        <f aca="false">(AV41/(AV41+AS41))*100</f>
        <v>83.9448879625888</v>
      </c>
      <c r="AY41" s="177" t="n">
        <f aca="false">VOUT</f>
        <v>40</v>
      </c>
      <c r="AZ41" s="178" t="n">
        <f aca="false">Q41*$O$12</f>
        <v>0.034</v>
      </c>
      <c r="BA41" s="178" t="n">
        <f aca="false">VIN_var</f>
        <v>5</v>
      </c>
      <c r="BB41" s="179" t="n">
        <f aca="false">(AY41*AZ41)/(BA41*EFF_est)</f>
        <v>0.302222222222222</v>
      </c>
      <c r="BC41" s="177" t="n">
        <f aca="false">IF((AZ41*AY41/BA41)&lt;((BA41*(1-(BA41/AY41)))/(2*Lm*Fsw)),1,2)</f>
        <v>1</v>
      </c>
      <c r="BD41" s="178" t="n">
        <f aca="false">CHOOSE(BC41,SQRT((2*AZ41*Lm*Fsw*(AY41-BA41))/((BA41)^2)),1-(BA41/AY41))</f>
        <v>0.774441734412603</v>
      </c>
      <c r="BE41" s="179" t="n">
        <f aca="false">CHOOSE(BC41,(Lm*BG41*Fsw)/(AY41-BA41),1-BD41)</f>
        <v>0.110634533487515</v>
      </c>
      <c r="BF41" s="177" t="n">
        <f aca="false">(BA41*BD41)/(Lm*Fsw)</f>
        <v>0.614636297152859</v>
      </c>
      <c r="BG41" s="178" t="n">
        <f aca="false">CHOOSE(BC41,BF41,BB41+(0.5*BF41))</f>
        <v>0.614636297152859</v>
      </c>
      <c r="BH41" s="178" t="n">
        <f aca="false">CHOOSE(BC41,BG41*SQRT((BD41+BE41)/3),SQRT((BB41^2)+((BF41^2)/12)))</f>
        <v>0.333847343183056</v>
      </c>
      <c r="BI41" s="178" t="n">
        <v>0</v>
      </c>
      <c r="BJ41" s="178" t="n">
        <f aca="false">(BH41^2)*Rdcr</f>
        <v>0.0010699588660837</v>
      </c>
      <c r="BK41" s="179" t="n">
        <f aca="false">BI41+BJ41</f>
        <v>0.0010699588660837</v>
      </c>
      <c r="BL41" s="177" t="n">
        <f aca="false">BB41*BD41</f>
        <v>0.234053501955809</v>
      </c>
      <c r="BM41" s="178" t="n">
        <f aca="false">CHOOSE(BC41,BG41*SQRT(BD41/3),SQRT(BD41*((BG41^2)+((BF41^2)/3)-(BG41*BF41))))</f>
        <v>0.312285594418934</v>
      </c>
      <c r="BN41" s="178" t="n">
        <f aca="false">(BM41^2)*AU41</f>
        <v>0.00556397489798132</v>
      </c>
      <c r="BO41" s="178" t="n">
        <f aca="false">((AY41*BB41)/2)*Fsw*(tr_sw_fix+tf_sw_fix)</f>
        <v>0.177706666666667</v>
      </c>
      <c r="BP41" s="179" t="n">
        <f aca="false">BN41+BO41</f>
        <v>0.183270641564648</v>
      </c>
      <c r="BQ41" s="177" t="n">
        <f aca="false">BE41*BB41</f>
        <v>0.0334362145651155</v>
      </c>
      <c r="BR41" s="178" t="n">
        <f aca="false">CHOOSE(BC41,BG41*SQRT(BE41/3),SQRT(BE41*((BG41^2)+((BF41^2)/3)-(BF41*BG41))))</f>
        <v>0.118032860122926</v>
      </c>
      <c r="BS41" s="178" t="n">
        <f aca="false">AZ41*Vd_rect</f>
        <v>0.01428</v>
      </c>
      <c r="BT41" s="178" t="n">
        <f aca="false">CHOOSE(BC41,(AY41+Vd_rect)*Qrr*Fsw,(AY41+Vd_rect)*Qrr*Fsw)</f>
        <v>0.42441</v>
      </c>
      <c r="BU41" s="179" t="n">
        <f aca="false">BS41+BT41</f>
        <v>0.43869</v>
      </c>
      <c r="BV41" s="177" t="n">
        <f aca="false">(BM41^2)*0</f>
        <v>0</v>
      </c>
      <c r="BW41" s="178" t="n">
        <f aca="false">Qg_tot*Vcc*Fsw</f>
        <v>0.0735</v>
      </c>
      <c r="BX41" s="179" t="n">
        <f aca="false">IQ*BA41</f>
        <v>0.00385</v>
      </c>
      <c r="BY41" s="177" t="n">
        <f aca="false">BV41+BU41+BP41+BK41+BW41+BX41</f>
        <v>0.700380600430732</v>
      </c>
      <c r="BZ41" s="178" t="n">
        <f aca="false">AY41*AZ41</f>
        <v>1.36</v>
      </c>
      <c r="CA41" s="179" t="n">
        <f aca="false">(BZ41/(BZ41+BY41))*100</f>
        <v>66.0072221469997</v>
      </c>
      <c r="CB41" s="169" t="n">
        <f aca="false">BP41+BW41+BX41+BV41</f>
        <v>0.260620641564648</v>
      </c>
      <c r="CC41" s="0" t="n">
        <f aca="false">Ta+Tk_f*CB41</f>
        <v>34.1217224547627</v>
      </c>
    </row>
    <row r="42" customFormat="false" ht="15" hidden="false" customHeight="false" outlineLevel="0" collapsed="false">
      <c r="Q42" s="0" t="n">
        <v>35</v>
      </c>
      <c r="S42" s="177" t="n">
        <f aca="false">VOUT</f>
        <v>40</v>
      </c>
      <c r="T42" s="178" t="n">
        <f aca="false">Q42*$O$12</f>
        <v>0.035</v>
      </c>
      <c r="U42" s="178" t="n">
        <f aca="false">VIN_var</f>
        <v>5</v>
      </c>
      <c r="V42" s="179" t="n">
        <f aca="false">(S42*T42)/(U42*EFF_est)</f>
        <v>0.311111111111111</v>
      </c>
      <c r="W42" s="177" t="n">
        <f aca="false">IF((T42*S42/U42)&lt;((U42*(1-(U42/S42)))/(2*Lm*Fsw)),1,2)</f>
        <v>1</v>
      </c>
      <c r="X42" s="178" t="n">
        <f aca="false">CHOOSE(W42,SQRT((2*T42*Lm*Fsw*(S42-U42))/((U42)^2)),1-(U42/S42))</f>
        <v>0.785748051222528</v>
      </c>
      <c r="Y42" s="179" t="n">
        <f aca="false">CHOOSE(W42,(Lm*AA42*Fsw)/(S42-U42),1-X42)</f>
        <v>0.112249721603218</v>
      </c>
      <c r="Z42" s="177" t="n">
        <f aca="false">(U42*X42)/(Lm*Fsw)</f>
        <v>0.623609564462324</v>
      </c>
      <c r="AA42" s="178" t="n">
        <f aca="false">CHOOSE(W42,Z42,V42+(0.5*Z42))</f>
        <v>0.623609564462324</v>
      </c>
      <c r="AB42" s="178" t="n">
        <f aca="false">CHOOSE(W42,AA42*SQRT((X42+Y42)/3),SQRT((V42^2)+((Z42^2)/12)))</f>
        <v>0.341184874664212</v>
      </c>
      <c r="AC42" s="178" t="n">
        <v>0</v>
      </c>
      <c r="AD42" s="178" t="n">
        <f aca="false">(AB42^2)*Rdcr</f>
        <v>0.00111750833951648</v>
      </c>
      <c r="AE42" s="179" t="n">
        <f aca="false">AC42+AD42</f>
        <v>0.00111750833951648</v>
      </c>
      <c r="AF42" s="177" t="n">
        <f aca="false">V42*X42</f>
        <v>0.244454949269231</v>
      </c>
      <c r="AG42" s="178" t="n">
        <f aca="false">CHOOSE(W42,AA42*SQRT(X42/3),SQRT(X42*((AA42^2)+((Z42^2)/3)-(AA42*Z42))))</f>
        <v>0.319149226635722</v>
      </c>
      <c r="AH42" s="178" t="n">
        <f aca="false">(AG42^2)*RDS_on</f>
        <v>0.00527849761179649</v>
      </c>
      <c r="AI42" s="178" t="n">
        <f aca="false">((S42*V42)/2)*Fsw*(tr_sw_fix+tf_sw_fix)</f>
        <v>0.182933333333333</v>
      </c>
      <c r="AJ42" s="179" t="n">
        <f aca="false">AH42+AI42</f>
        <v>0.18821183094513</v>
      </c>
      <c r="AK42" s="177" t="n">
        <f aca="false">Y42*V42</f>
        <v>0.0349221356098901</v>
      </c>
      <c r="AL42" s="178" t="n">
        <f aca="false">CHOOSE(W42,AA42*SQRT(Y42/3),SQRT(Y42*((AA42^2)+((Z42^2)/3)-(Z42*AA42))))</f>
        <v>0.120627069256673</v>
      </c>
      <c r="AM42" s="178" t="n">
        <f aca="false">T42*Vd_rect</f>
        <v>0.0147</v>
      </c>
      <c r="AN42" s="178" t="n">
        <f aca="false">CHOOSE(W42,(S42+Vd_rect)*Qrr*Fsw,(S42+Vd_rect)*Qrr*Fsw)</f>
        <v>0.42441</v>
      </c>
      <c r="AO42" s="179" t="n">
        <f aca="false">AM42+AN42</f>
        <v>0.43911</v>
      </c>
      <c r="AP42" s="177" t="n">
        <f aca="false">(AG42^2)*0</f>
        <v>0</v>
      </c>
      <c r="AQ42" s="178" t="n">
        <f aca="false">Qg_tot*Vcc*Fsw</f>
        <v>0.0735</v>
      </c>
      <c r="AR42" s="179" t="n">
        <f aca="false">IQ*U42</f>
        <v>0.00385</v>
      </c>
      <c r="AS42" s="177" t="n">
        <f aca="false">AP42+AJ42+AQ42+AR42</f>
        <v>0.26556183094513</v>
      </c>
      <c r="AT42" s="187" t="n">
        <f aca="false">Ta+Tk*AS42</f>
        <v>40.9337098567078</v>
      </c>
      <c r="AU42" s="188" t="n">
        <f aca="false">RDS_on/51.8*(47.12+AT42*0.244)</f>
        <v>0.0571332064606834</v>
      </c>
      <c r="AV42" s="178" t="n">
        <f aca="false">S42*T42</f>
        <v>1.4</v>
      </c>
      <c r="AW42" s="179" t="n">
        <f aca="false">(AV42/(AV42+AS42))*100</f>
        <v>84.0557206576693</v>
      </c>
      <c r="AY42" s="177" t="n">
        <f aca="false">VOUT</f>
        <v>40</v>
      </c>
      <c r="AZ42" s="178" t="n">
        <f aca="false">Q42*$O$12</f>
        <v>0.035</v>
      </c>
      <c r="BA42" s="178" t="n">
        <f aca="false">VIN_var</f>
        <v>5</v>
      </c>
      <c r="BB42" s="179" t="n">
        <f aca="false">(AY42*AZ42)/(BA42*EFF_est)</f>
        <v>0.311111111111111</v>
      </c>
      <c r="BC42" s="177" t="n">
        <f aca="false">IF((AZ42*AY42/BA42)&lt;((BA42*(1-(BA42/AY42)))/(2*Lm*Fsw)),1,2)</f>
        <v>1</v>
      </c>
      <c r="BD42" s="178" t="n">
        <f aca="false">CHOOSE(BC42,SQRT((2*AZ42*Lm*Fsw*(AY42-BA42))/((BA42)^2)),1-(BA42/AY42))</f>
        <v>0.785748051222528</v>
      </c>
      <c r="BE42" s="179" t="n">
        <f aca="false">CHOOSE(BC42,(Lm*BG42*Fsw)/(AY42-BA42),1-BD42)</f>
        <v>0.112249721603218</v>
      </c>
      <c r="BF42" s="177" t="n">
        <f aca="false">(BA42*BD42)/(Lm*Fsw)</f>
        <v>0.623609564462324</v>
      </c>
      <c r="BG42" s="178" t="n">
        <f aca="false">CHOOSE(BC42,BF42,BB42+(0.5*BF42))</f>
        <v>0.623609564462324</v>
      </c>
      <c r="BH42" s="178" t="n">
        <f aca="false">CHOOSE(BC42,BG42*SQRT((BD42+BE42)/3),SQRT((BB42^2)+((BF42^2)/12)))</f>
        <v>0.341184874664212</v>
      </c>
      <c r="BI42" s="178" t="n">
        <v>0</v>
      </c>
      <c r="BJ42" s="178" t="n">
        <f aca="false">(BH42^2)*Rdcr</f>
        <v>0.00111750833951648</v>
      </c>
      <c r="BK42" s="179" t="n">
        <f aca="false">BI42+BJ42</f>
        <v>0.00111750833951648</v>
      </c>
      <c r="BL42" s="177" t="n">
        <f aca="false">BB42*BD42</f>
        <v>0.244454949269231</v>
      </c>
      <c r="BM42" s="178" t="n">
        <f aca="false">CHOOSE(BC42,BG42*SQRT(BD42/3),SQRT(BD42*((BG42^2)+((BF42^2)/3)-(BG42*BF42))))</f>
        <v>0.319149226635722</v>
      </c>
      <c r="BN42" s="178" t="n">
        <f aca="false">(BM42^2)*AU42</f>
        <v>0.00581937295288953</v>
      </c>
      <c r="BO42" s="178" t="n">
        <f aca="false">((AY42*BB42)/2)*Fsw*(tr_sw_fix+tf_sw_fix)</f>
        <v>0.182933333333333</v>
      </c>
      <c r="BP42" s="179" t="n">
        <f aca="false">BN42+BO42</f>
        <v>0.188752706286223</v>
      </c>
      <c r="BQ42" s="177" t="n">
        <f aca="false">BE42*BB42</f>
        <v>0.0349221356098901</v>
      </c>
      <c r="BR42" s="178" t="n">
        <f aca="false">CHOOSE(BC42,BG42*SQRT(BE42/3),SQRT(BE42*((BG42^2)+((BF42^2)/3)-(BF42*BG42))))</f>
        <v>0.120627069256673</v>
      </c>
      <c r="BS42" s="178" t="n">
        <f aca="false">AZ42*Vd_rect</f>
        <v>0.0147</v>
      </c>
      <c r="BT42" s="178" t="n">
        <f aca="false">CHOOSE(BC42,(AY42+Vd_rect)*Qrr*Fsw,(AY42+Vd_rect)*Qrr*Fsw)</f>
        <v>0.42441</v>
      </c>
      <c r="BU42" s="179" t="n">
        <f aca="false">BS42+BT42</f>
        <v>0.43911</v>
      </c>
      <c r="BV42" s="177" t="n">
        <f aca="false">(BM42^2)*0</f>
        <v>0</v>
      </c>
      <c r="BW42" s="178" t="n">
        <f aca="false">Qg_tot*Vcc*Fsw</f>
        <v>0.0735</v>
      </c>
      <c r="BX42" s="179" t="n">
        <f aca="false">IQ*BA42</f>
        <v>0.00385</v>
      </c>
      <c r="BY42" s="177" t="n">
        <f aca="false">BV42+BU42+BP42+BK42+BW42+BX42</f>
        <v>0.706330214625739</v>
      </c>
      <c r="BZ42" s="178" t="n">
        <f aca="false">AY42*AZ42</f>
        <v>1.4</v>
      </c>
      <c r="CA42" s="179" t="n">
        <f aca="false">(BZ42/(BZ42+BY42))*100</f>
        <v>66.4663114206315</v>
      </c>
      <c r="CB42" s="169" t="n">
        <f aca="false">BP42+BW42+BX42+BV42</f>
        <v>0.266102706286223</v>
      </c>
      <c r="CC42" s="0" t="n">
        <f aca="false">Ta+Tk_f*CB42</f>
        <v>34.3135947200178</v>
      </c>
    </row>
    <row r="43" customFormat="false" ht="15" hidden="false" customHeight="false" outlineLevel="0" collapsed="false">
      <c r="Q43" s="0" t="n">
        <v>36</v>
      </c>
      <c r="S43" s="177" t="n">
        <f aca="false">VOUT</f>
        <v>40</v>
      </c>
      <c r="T43" s="178" t="n">
        <f aca="false">Q43*$O$12</f>
        <v>0.036</v>
      </c>
      <c r="U43" s="178" t="n">
        <f aca="false">VIN_var</f>
        <v>5</v>
      </c>
      <c r="V43" s="179" t="n">
        <f aca="false">(S43*T43)/(U43*EFF_est)</f>
        <v>0.32</v>
      </c>
      <c r="W43" s="177" t="n">
        <f aca="false">IF((T43*S43/U43)&lt;((U43*(1-(U43/S43)))/(2*Lm*Fsw)),1,2)</f>
        <v>1</v>
      </c>
      <c r="X43" s="178" t="n">
        <f aca="false">CHOOSE(W43,SQRT((2*T43*Lm*Fsw*(S43-U43))/((U43)^2)),1-(U43/S43))</f>
        <v>0.796893970362432</v>
      </c>
      <c r="Y43" s="179" t="n">
        <f aca="false">CHOOSE(W43,(Lm*AA43*Fsw)/(S43-U43),1-X43)</f>
        <v>0.113841995766062</v>
      </c>
      <c r="Z43" s="177" t="n">
        <f aca="false">(U43*X43)/(Lm*Fsw)</f>
        <v>0.632455532033676</v>
      </c>
      <c r="AA43" s="178" t="n">
        <f aca="false">CHOOSE(W43,Z43,V43+(0.5*Z43))</f>
        <v>0.632455532033676</v>
      </c>
      <c r="AB43" s="178" t="n">
        <f aca="false">CHOOSE(W43,AA43*SQRT((X43+Y43)/3),SQRT((V43^2)+((Z43^2)/12)))</f>
        <v>0.348470173975429</v>
      </c>
      <c r="AC43" s="178" t="n">
        <v>0</v>
      </c>
      <c r="AD43" s="178" t="n">
        <f aca="false">(AB43^2)*Rdcr</f>
        <v>0.00116574203664447</v>
      </c>
      <c r="AE43" s="179" t="n">
        <f aca="false">AC43+AD43</f>
        <v>0.00116574203664447</v>
      </c>
      <c r="AF43" s="177" t="n">
        <f aca="false">V43*X43</f>
        <v>0.255006070515978</v>
      </c>
      <c r="AG43" s="178" t="n">
        <f aca="false">CHOOSE(W43,AA43*SQRT(X43/3),SQRT(X43*((AA43^2)+((Z43^2)/3)-(AA43*Z43))))</f>
        <v>0.325964000131391</v>
      </c>
      <c r="AH43" s="178" t="n">
        <f aca="false">(AG43^2)*RDS_on</f>
        <v>0.00550632719131296</v>
      </c>
      <c r="AI43" s="178" t="n">
        <f aca="false">((S43*V43)/2)*Fsw*(tr_sw_fix+tf_sw_fix)</f>
        <v>0.18816</v>
      </c>
      <c r="AJ43" s="179" t="n">
        <f aca="false">AH43+AI43</f>
        <v>0.193666327191313</v>
      </c>
      <c r="AK43" s="177" t="n">
        <f aca="false">Y43*V43</f>
        <v>0.0364294386451397</v>
      </c>
      <c r="AL43" s="178" t="n">
        <f aca="false">CHOOSE(W43,AA43*SQRT(Y43/3),SQRT(Y43*((AA43^2)+((Z43^2)/3)-(Z43*AA43))))</f>
        <v>0.123202811529641</v>
      </c>
      <c r="AM43" s="178" t="n">
        <f aca="false">T43*Vd_rect</f>
        <v>0.01512</v>
      </c>
      <c r="AN43" s="178" t="n">
        <f aca="false">CHOOSE(W43,(S43+Vd_rect)*Qrr*Fsw,(S43+Vd_rect)*Qrr*Fsw)</f>
        <v>0.42441</v>
      </c>
      <c r="AO43" s="179" t="n">
        <f aca="false">AM43+AN43</f>
        <v>0.43953</v>
      </c>
      <c r="AP43" s="177" t="n">
        <f aca="false">(AG43^2)*0</f>
        <v>0</v>
      </c>
      <c r="AQ43" s="178" t="n">
        <f aca="false">Qg_tot*Vcc*Fsw</f>
        <v>0.0735</v>
      </c>
      <c r="AR43" s="179" t="n">
        <f aca="false">IQ*U43</f>
        <v>0.00385</v>
      </c>
      <c r="AS43" s="177" t="n">
        <f aca="false">AP43+AJ43+AQ43+AR43</f>
        <v>0.271016327191313</v>
      </c>
      <c r="AT43" s="187" t="n">
        <f aca="false">Ta+Tk*AS43</f>
        <v>41.2609796314788</v>
      </c>
      <c r="AU43" s="188" t="n">
        <f aca="false">RDS_on/51.8*(47.12+AT43*0.244)</f>
        <v>0.0572130957763164</v>
      </c>
      <c r="AV43" s="178" t="n">
        <f aca="false">S43*T43</f>
        <v>1.44</v>
      </c>
      <c r="AW43" s="179" t="n">
        <f aca="false">(AV43/(AV43+AS43))*100</f>
        <v>84.1605060755794</v>
      </c>
      <c r="AY43" s="177" t="n">
        <f aca="false">VOUT</f>
        <v>40</v>
      </c>
      <c r="AZ43" s="178" t="n">
        <f aca="false">Q43*$O$12</f>
        <v>0.036</v>
      </c>
      <c r="BA43" s="178" t="n">
        <f aca="false">VIN_var</f>
        <v>5</v>
      </c>
      <c r="BB43" s="179" t="n">
        <f aca="false">(AY43*AZ43)/(BA43*EFF_est)</f>
        <v>0.32</v>
      </c>
      <c r="BC43" s="177" t="n">
        <f aca="false">IF((AZ43*AY43/BA43)&lt;((BA43*(1-(BA43/AY43)))/(2*Lm*Fsw)),1,2)</f>
        <v>1</v>
      </c>
      <c r="BD43" s="178" t="n">
        <f aca="false">CHOOSE(BC43,SQRT((2*AZ43*Lm*Fsw*(AY43-BA43))/((BA43)^2)),1-(BA43/AY43))</f>
        <v>0.796893970362432</v>
      </c>
      <c r="BE43" s="179" t="n">
        <f aca="false">CHOOSE(BC43,(Lm*BG43*Fsw)/(AY43-BA43),1-BD43)</f>
        <v>0.113841995766062</v>
      </c>
      <c r="BF43" s="177" t="n">
        <f aca="false">(BA43*BD43)/(Lm*Fsw)</f>
        <v>0.632455532033676</v>
      </c>
      <c r="BG43" s="178" t="n">
        <f aca="false">CHOOSE(BC43,BF43,BB43+(0.5*BF43))</f>
        <v>0.632455532033676</v>
      </c>
      <c r="BH43" s="178" t="n">
        <f aca="false">CHOOSE(BC43,BG43*SQRT((BD43+BE43)/3),SQRT((BB43^2)+((BF43^2)/12)))</f>
        <v>0.348470173975429</v>
      </c>
      <c r="BI43" s="178" t="n">
        <v>0</v>
      </c>
      <c r="BJ43" s="178" t="n">
        <f aca="false">(BH43^2)*Rdcr</f>
        <v>0.00116574203664447</v>
      </c>
      <c r="BK43" s="179" t="n">
        <f aca="false">BI43+BJ43</f>
        <v>0.00116574203664447</v>
      </c>
      <c r="BL43" s="177" t="n">
        <f aca="false">BB43*BD43</f>
        <v>0.255006070515978</v>
      </c>
      <c r="BM43" s="178" t="n">
        <f aca="false">CHOOSE(BC43,BG43*SQRT(BD43/3),SQRT(BD43*((BG43^2)+((BF43^2)/3)-(BG43*BF43))))</f>
        <v>0.325964000131391</v>
      </c>
      <c r="BN43" s="178" t="n">
        <f aca="false">(BM43^2)*AU43</f>
        <v>0.00607903613998865</v>
      </c>
      <c r="BO43" s="178" t="n">
        <f aca="false">((AY43*BB43)/2)*Fsw*(tr_sw_fix+tf_sw_fix)</f>
        <v>0.18816</v>
      </c>
      <c r="BP43" s="179" t="n">
        <f aca="false">BN43+BO43</f>
        <v>0.194239036139989</v>
      </c>
      <c r="BQ43" s="177" t="n">
        <f aca="false">BE43*BB43</f>
        <v>0.0364294386451397</v>
      </c>
      <c r="BR43" s="178" t="n">
        <f aca="false">CHOOSE(BC43,BG43*SQRT(BE43/3),SQRT(BE43*((BG43^2)+((BF43^2)/3)-(BF43*BG43))))</f>
        <v>0.123202811529641</v>
      </c>
      <c r="BS43" s="178" t="n">
        <f aca="false">AZ43*Vd_rect</f>
        <v>0.01512</v>
      </c>
      <c r="BT43" s="178" t="n">
        <f aca="false">CHOOSE(BC43,(AY43+Vd_rect)*Qrr*Fsw,(AY43+Vd_rect)*Qrr*Fsw)</f>
        <v>0.42441</v>
      </c>
      <c r="BU43" s="179" t="n">
        <f aca="false">BS43+BT43</f>
        <v>0.43953</v>
      </c>
      <c r="BV43" s="177" t="n">
        <f aca="false">(BM43^2)*0</f>
        <v>0</v>
      </c>
      <c r="BW43" s="178" t="n">
        <f aca="false">Qg_tot*Vcc*Fsw</f>
        <v>0.0735</v>
      </c>
      <c r="BX43" s="179" t="n">
        <f aca="false">IQ*BA43</f>
        <v>0.00385</v>
      </c>
      <c r="BY43" s="177" t="n">
        <f aca="false">BV43+BU43+BP43+BK43+BW43+BX43</f>
        <v>0.712284778176633</v>
      </c>
      <c r="BZ43" s="178" t="n">
        <f aca="false">AY43*AZ43</f>
        <v>1.44</v>
      </c>
      <c r="CA43" s="179" t="n">
        <f aca="false">(BZ43/(BZ43+BY43))*100</f>
        <v>66.9056443924644</v>
      </c>
      <c r="CB43" s="169" t="n">
        <f aca="false">BP43+BW43+BX43+BV43</f>
        <v>0.271589036139989</v>
      </c>
      <c r="CC43" s="0" t="n">
        <f aca="false">Ta+Tk_f*CB43</f>
        <v>34.5056162648996</v>
      </c>
    </row>
    <row r="44" customFormat="false" ht="15" hidden="false" customHeight="false" outlineLevel="0" collapsed="false">
      <c r="Q44" s="0" t="n">
        <v>37</v>
      </c>
      <c r="S44" s="177" t="n">
        <f aca="false">VOUT</f>
        <v>40</v>
      </c>
      <c r="T44" s="178" t="n">
        <f aca="false">Q44*$O$12</f>
        <v>0.037</v>
      </c>
      <c r="U44" s="178" t="n">
        <f aca="false">VIN_var</f>
        <v>5</v>
      </c>
      <c r="V44" s="179" t="n">
        <f aca="false">(S44*T44)/(U44*EFF_est)</f>
        <v>0.328888888888889</v>
      </c>
      <c r="W44" s="177" t="n">
        <f aca="false">IF((T44*S44/U44)&lt;((U44*(1-(U44/S44)))/(2*Lm*Fsw)),1,2)</f>
        <v>1</v>
      </c>
      <c r="X44" s="178" t="n">
        <f aca="false">CHOOSE(W44,SQRT((2*T44*Lm*Fsw*(S44-U44))/((U44)^2)),1-(U44/S44))</f>
        <v>0.807886130590197</v>
      </c>
      <c r="Y44" s="179" t="n">
        <f aca="false">CHOOSE(W44,(Lm*AA44*Fsw)/(S44-U44),1-X44)</f>
        <v>0.115412304370028</v>
      </c>
      <c r="Z44" s="177" t="n">
        <f aca="false">(U44*X44)/(Lm*Fsw)</f>
        <v>0.641179468722378</v>
      </c>
      <c r="AA44" s="178" t="n">
        <f aca="false">CHOOSE(W44,Z44,V44+(0.5*Z44))</f>
        <v>0.641179468722378</v>
      </c>
      <c r="AB44" s="178" t="n">
        <f aca="false">CHOOSE(W44,AA44*SQRT((X44+Y44)/3),SQRT((V44^2)+((Z44^2)/12)))</f>
        <v>0.355705048920988</v>
      </c>
      <c r="AC44" s="178" t="n">
        <v>0</v>
      </c>
      <c r="AD44" s="178" t="n">
        <f aca="false">(AB44^2)*Rdcr</f>
        <v>0.00121465038554767</v>
      </c>
      <c r="AE44" s="179" t="n">
        <f aca="false">AC44+AD44</f>
        <v>0.00121465038554767</v>
      </c>
      <c r="AF44" s="177" t="n">
        <f aca="false">V44*X44</f>
        <v>0.265704771838554</v>
      </c>
      <c r="AG44" s="178" t="n">
        <f aca="false">CHOOSE(W44,AA44*SQRT(X44/3),SQRT(X44*((AA44^2)+((Z44^2)/3)-(AA44*Z44))))</f>
        <v>0.332731605952</v>
      </c>
      <c r="AH44" s="178" t="n">
        <f aca="false">(AG44^2)*RDS_on</f>
        <v>0.00573734345647494</v>
      </c>
      <c r="AI44" s="178" t="n">
        <f aca="false">((S44*V44)/2)*Fsw*(tr_sw_fix+tf_sw_fix)</f>
        <v>0.193386666666667</v>
      </c>
      <c r="AJ44" s="179" t="n">
        <f aca="false">AH44+AI44</f>
        <v>0.199124010123142</v>
      </c>
      <c r="AK44" s="177" t="n">
        <f aca="false">Y44*V44</f>
        <v>0.0379578245483648</v>
      </c>
      <c r="AL44" s="178" t="n">
        <f aca="false">CHOOSE(W44,AA44*SQRT(Y44/3),SQRT(Y44*((AA44^2)+((Z44^2)/3)-(Z44*AA44))))</f>
        <v>0.125760726097162</v>
      </c>
      <c r="AM44" s="178" t="n">
        <f aca="false">T44*Vd_rect</f>
        <v>0.01554</v>
      </c>
      <c r="AN44" s="178" t="n">
        <f aca="false">CHOOSE(W44,(S44+Vd_rect)*Qrr*Fsw,(S44+Vd_rect)*Qrr*Fsw)</f>
        <v>0.42441</v>
      </c>
      <c r="AO44" s="179" t="n">
        <f aca="false">AM44+AN44</f>
        <v>0.43995</v>
      </c>
      <c r="AP44" s="177" t="n">
        <f aca="false">(AG44^2)*0</f>
        <v>0</v>
      </c>
      <c r="AQ44" s="178" t="n">
        <f aca="false">Qg_tot*Vcc*Fsw</f>
        <v>0.0735</v>
      </c>
      <c r="AR44" s="179" t="n">
        <f aca="false">IQ*U44</f>
        <v>0.00385</v>
      </c>
      <c r="AS44" s="177" t="n">
        <f aca="false">AP44+AJ44+AQ44+AR44</f>
        <v>0.276474010123142</v>
      </c>
      <c r="AT44" s="187" t="n">
        <f aca="false">Ta+Tk*AS44</f>
        <v>41.5884406073885</v>
      </c>
      <c r="AU44" s="188" t="n">
        <f aca="false">RDS_on/51.8*(47.12+AT44*0.244)</f>
        <v>0.057293031765762</v>
      </c>
      <c r="AV44" s="178" t="n">
        <f aca="false">S44*T44</f>
        <v>1.48</v>
      </c>
      <c r="AW44" s="179" t="n">
        <f aca="false">(AV44/(AV44+AS44))*100</f>
        <v>84.2597152858665</v>
      </c>
      <c r="AY44" s="177" t="n">
        <f aca="false">VOUT</f>
        <v>40</v>
      </c>
      <c r="AZ44" s="178" t="n">
        <f aca="false">Q44*$O$12</f>
        <v>0.037</v>
      </c>
      <c r="BA44" s="178" t="n">
        <f aca="false">VIN_var</f>
        <v>5</v>
      </c>
      <c r="BB44" s="179" t="n">
        <f aca="false">(AY44*AZ44)/(BA44*EFF_est)</f>
        <v>0.328888888888889</v>
      </c>
      <c r="BC44" s="177" t="n">
        <f aca="false">IF((AZ44*AY44/BA44)&lt;((BA44*(1-(BA44/AY44)))/(2*Lm*Fsw)),1,2)</f>
        <v>1</v>
      </c>
      <c r="BD44" s="178" t="n">
        <f aca="false">CHOOSE(BC44,SQRT((2*AZ44*Lm*Fsw*(AY44-BA44))/((BA44)^2)),1-(BA44/AY44))</f>
        <v>0.807886130590197</v>
      </c>
      <c r="BE44" s="179" t="n">
        <f aca="false">CHOOSE(BC44,(Lm*BG44*Fsw)/(AY44-BA44),1-BD44)</f>
        <v>0.115412304370028</v>
      </c>
      <c r="BF44" s="177" t="n">
        <f aca="false">(BA44*BD44)/(Lm*Fsw)</f>
        <v>0.641179468722378</v>
      </c>
      <c r="BG44" s="178" t="n">
        <f aca="false">CHOOSE(BC44,BF44,BB44+(0.5*BF44))</f>
        <v>0.641179468722378</v>
      </c>
      <c r="BH44" s="178" t="n">
        <f aca="false">CHOOSE(BC44,BG44*SQRT((BD44+BE44)/3),SQRT((BB44^2)+((BF44^2)/12)))</f>
        <v>0.355705048920988</v>
      </c>
      <c r="BI44" s="178" t="n">
        <v>0</v>
      </c>
      <c r="BJ44" s="178" t="n">
        <f aca="false">(BH44^2)*Rdcr</f>
        <v>0.00121465038554767</v>
      </c>
      <c r="BK44" s="179" t="n">
        <f aca="false">BI44+BJ44</f>
        <v>0.00121465038554767</v>
      </c>
      <c r="BL44" s="177" t="n">
        <f aca="false">BB44*BD44</f>
        <v>0.265704771838554</v>
      </c>
      <c r="BM44" s="178" t="n">
        <f aca="false">CHOOSE(BC44,BG44*SQRT(BD44/3),SQRT(BD44*((BG44^2)+((BF44^2)/3)-(BG44*BF44))))</f>
        <v>0.332731605952</v>
      </c>
      <c r="BN44" s="178" t="n">
        <f aca="false">(BM44^2)*AU44</f>
        <v>0.006342929972192</v>
      </c>
      <c r="BO44" s="178" t="n">
        <f aca="false">((AY44*BB44)/2)*Fsw*(tr_sw_fix+tf_sw_fix)</f>
        <v>0.193386666666667</v>
      </c>
      <c r="BP44" s="179" t="n">
        <f aca="false">BN44+BO44</f>
        <v>0.199729596638859</v>
      </c>
      <c r="BQ44" s="177" t="n">
        <f aca="false">BE44*BB44</f>
        <v>0.0379578245483648</v>
      </c>
      <c r="BR44" s="178" t="n">
        <f aca="false">CHOOSE(BC44,BG44*SQRT(BE44/3),SQRT(BE44*((BG44^2)+((BF44^2)/3)-(BF44*BG44))))</f>
        <v>0.125760726097162</v>
      </c>
      <c r="BS44" s="178" t="n">
        <f aca="false">AZ44*Vd_rect</f>
        <v>0.01554</v>
      </c>
      <c r="BT44" s="178" t="n">
        <f aca="false">CHOOSE(BC44,(AY44+Vd_rect)*Qrr*Fsw,(AY44+Vd_rect)*Qrr*Fsw)</f>
        <v>0.42441</v>
      </c>
      <c r="BU44" s="179" t="n">
        <f aca="false">BS44+BT44</f>
        <v>0.43995</v>
      </c>
      <c r="BV44" s="177" t="n">
        <f aca="false">(BM44^2)*0</f>
        <v>0</v>
      </c>
      <c r="BW44" s="178" t="n">
        <f aca="false">Qg_tot*Vcc*Fsw</f>
        <v>0.0735</v>
      </c>
      <c r="BX44" s="179" t="n">
        <f aca="false">IQ*BA44</f>
        <v>0.00385</v>
      </c>
      <c r="BY44" s="177" t="n">
        <f aca="false">BV44+BU44+BP44+BK44+BW44+BX44</f>
        <v>0.718244247024406</v>
      </c>
      <c r="BZ44" s="178" t="n">
        <f aca="false">AY44*AZ44</f>
        <v>1.48</v>
      </c>
      <c r="CA44" s="179" t="n">
        <f aca="false">(BZ44/(BZ44+BY44))*100</f>
        <v>67.3264584680871</v>
      </c>
      <c r="CB44" s="169" t="n">
        <f aca="false">BP44+BW44+BX44+BV44</f>
        <v>0.277079596638859</v>
      </c>
      <c r="CC44" s="0" t="n">
        <f aca="false">Ta+Tk_f*CB44</f>
        <v>34.6977858823601</v>
      </c>
    </row>
    <row r="45" customFormat="false" ht="15" hidden="false" customHeight="false" outlineLevel="0" collapsed="false">
      <c r="Q45" s="0" t="n">
        <v>38</v>
      </c>
      <c r="S45" s="177" t="n">
        <f aca="false">VOUT</f>
        <v>40</v>
      </c>
      <c r="T45" s="178" t="n">
        <f aca="false">Q45*$O$12</f>
        <v>0.038</v>
      </c>
      <c r="U45" s="178" t="n">
        <f aca="false">VIN_var</f>
        <v>5</v>
      </c>
      <c r="V45" s="179" t="n">
        <f aca="false">(S45*T45)/(U45*EFF_est)</f>
        <v>0.337777777777778</v>
      </c>
      <c r="W45" s="177" t="n">
        <f aca="false">IF((T45*S45/U45)&lt;((U45*(1-(U45/S45)))/(2*Lm*Fsw)),1,2)</f>
        <v>1</v>
      </c>
      <c r="X45" s="178" t="n">
        <f aca="false">CHOOSE(W45,SQRT((2*T45*Lm*Fsw*(S45-U45))/((U45)^2)),1-(U45/S45))</f>
        <v>0.818730724963953</v>
      </c>
      <c r="Y45" s="179" t="n">
        <f aca="false">CHOOSE(W45,(Lm*AA45*Fsw)/(S45-U45),1-X45)</f>
        <v>0.116961532137708</v>
      </c>
      <c r="Z45" s="177" t="n">
        <f aca="false">(U45*X45)/(Lm*Fsw)</f>
        <v>0.649786289653931</v>
      </c>
      <c r="AA45" s="178" t="n">
        <f aca="false">CHOOSE(W45,Z45,V45+(0.5*Z45))</f>
        <v>0.649786289653931</v>
      </c>
      <c r="AB45" s="178" t="n">
        <f aca="false">CHOOSE(W45,AA45*SQRT((X45+Y45)/3),SQRT((V45^2)+((Z45^2)/12)))</f>
        <v>0.362891197702374</v>
      </c>
      <c r="AC45" s="178" t="n">
        <v>0</v>
      </c>
      <c r="AD45" s="178" t="n">
        <f aca="false">(AB45^2)*Rdcr</f>
        <v>0.00126422420515069</v>
      </c>
      <c r="AE45" s="179" t="n">
        <f aca="false">AC45+AD45</f>
        <v>0.00126422420515069</v>
      </c>
      <c r="AF45" s="177" t="n">
        <f aca="false">V45*X45</f>
        <v>0.276549044876713</v>
      </c>
      <c r="AG45" s="178" t="n">
        <f aca="false">CHOOSE(W45,AA45*SQRT(X45/3),SQRT(X45*((AA45^2)+((Z45^2)/3)-(AA45*Z45))))</f>
        <v>0.339453632619582</v>
      </c>
      <c r="AH45" s="178" t="n">
        <f aca="false">(AG45^2)*RDS_on</f>
        <v>0.00597150304090843</v>
      </c>
      <c r="AI45" s="178" t="n">
        <f aca="false">((S45*V45)/2)*Fsw*(tr_sw_fix+tf_sw_fix)</f>
        <v>0.198613333333333</v>
      </c>
      <c r="AJ45" s="179" t="n">
        <f aca="false">AH45+AI45</f>
        <v>0.204584836374242</v>
      </c>
      <c r="AK45" s="177" t="n">
        <f aca="false">Y45*V45</f>
        <v>0.039507006410959</v>
      </c>
      <c r="AL45" s="178" t="n">
        <f aca="false">CHOOSE(W45,AA45*SQRT(Y45/3),SQRT(Y45*((AA45^2)+((Z45^2)/3)-(Z45*AA45))))</f>
        <v>0.128301413364128</v>
      </c>
      <c r="AM45" s="178" t="n">
        <f aca="false">T45*Vd_rect</f>
        <v>0.01596</v>
      </c>
      <c r="AN45" s="178" t="n">
        <f aca="false">CHOOSE(W45,(S45+Vd_rect)*Qrr*Fsw,(S45+Vd_rect)*Qrr*Fsw)</f>
        <v>0.42441</v>
      </c>
      <c r="AO45" s="179" t="n">
        <f aca="false">AM45+AN45</f>
        <v>0.44037</v>
      </c>
      <c r="AP45" s="177" t="n">
        <f aca="false">(AG45^2)*0</f>
        <v>0</v>
      </c>
      <c r="AQ45" s="178" t="n">
        <f aca="false">Qg_tot*Vcc*Fsw</f>
        <v>0.0735</v>
      </c>
      <c r="AR45" s="179" t="n">
        <f aca="false">IQ*U45</f>
        <v>0.00385</v>
      </c>
      <c r="AS45" s="177" t="n">
        <f aca="false">AP45+AJ45+AQ45+AR45</f>
        <v>0.281934836374242</v>
      </c>
      <c r="AT45" s="187" t="n">
        <f aca="false">Ta+Tk*AS45</f>
        <v>41.9160901824545</v>
      </c>
      <c r="AU45" s="188" t="n">
        <f aca="false">RDS_on/51.8*(47.12+AT45*0.244)</f>
        <v>0.0573730137938543</v>
      </c>
      <c r="AV45" s="178" t="n">
        <f aca="false">S45*T45</f>
        <v>1.52</v>
      </c>
      <c r="AW45" s="179" t="n">
        <f aca="false">(AV45/(AV45+AS45))*100</f>
        <v>84.3537718077788</v>
      </c>
      <c r="AY45" s="177" t="n">
        <f aca="false">VOUT</f>
        <v>40</v>
      </c>
      <c r="AZ45" s="178" t="n">
        <f aca="false">Q45*$O$12</f>
        <v>0.038</v>
      </c>
      <c r="BA45" s="178" t="n">
        <f aca="false">VIN_var</f>
        <v>5</v>
      </c>
      <c r="BB45" s="179" t="n">
        <f aca="false">(AY45*AZ45)/(BA45*EFF_est)</f>
        <v>0.337777777777778</v>
      </c>
      <c r="BC45" s="177" t="n">
        <f aca="false">IF((AZ45*AY45/BA45)&lt;((BA45*(1-(BA45/AY45)))/(2*Lm*Fsw)),1,2)</f>
        <v>1</v>
      </c>
      <c r="BD45" s="178" t="n">
        <f aca="false">CHOOSE(BC45,SQRT((2*AZ45*Lm*Fsw*(AY45-BA45))/((BA45)^2)),1-(BA45/AY45))</f>
        <v>0.818730724963953</v>
      </c>
      <c r="BE45" s="179" t="n">
        <f aca="false">CHOOSE(BC45,(Lm*BG45*Fsw)/(AY45-BA45),1-BD45)</f>
        <v>0.116961532137708</v>
      </c>
      <c r="BF45" s="177" t="n">
        <f aca="false">(BA45*BD45)/(Lm*Fsw)</f>
        <v>0.649786289653931</v>
      </c>
      <c r="BG45" s="178" t="n">
        <f aca="false">CHOOSE(BC45,BF45,BB45+(0.5*BF45))</f>
        <v>0.649786289653931</v>
      </c>
      <c r="BH45" s="178" t="n">
        <f aca="false">CHOOSE(BC45,BG45*SQRT((BD45+BE45)/3),SQRT((BB45^2)+((BF45^2)/12)))</f>
        <v>0.362891197702374</v>
      </c>
      <c r="BI45" s="178" t="n">
        <v>0</v>
      </c>
      <c r="BJ45" s="178" t="n">
        <f aca="false">(BH45^2)*Rdcr</f>
        <v>0.00126422420515069</v>
      </c>
      <c r="BK45" s="179" t="n">
        <f aca="false">BI45+BJ45</f>
        <v>0.00126422420515069</v>
      </c>
      <c r="BL45" s="177" t="n">
        <f aca="false">BB45*BD45</f>
        <v>0.276549044876713</v>
      </c>
      <c r="BM45" s="178" t="n">
        <f aca="false">CHOOSE(BC45,BG45*SQRT(BD45/3),SQRT(BD45*((BG45^2)+((BF45^2)/3)-(BG45*BF45))))</f>
        <v>0.339453632619582</v>
      </c>
      <c r="BN45" s="178" t="n">
        <f aca="false">(BM45^2)*AU45</f>
        <v>0.00661102173599537</v>
      </c>
      <c r="BO45" s="178" t="n">
        <f aca="false">((AY45*BB45)/2)*Fsw*(tr_sw_fix+tf_sw_fix)</f>
        <v>0.198613333333333</v>
      </c>
      <c r="BP45" s="179" t="n">
        <f aca="false">BN45+BO45</f>
        <v>0.205224355069329</v>
      </c>
      <c r="BQ45" s="177" t="n">
        <f aca="false">BE45*BB45</f>
        <v>0.039507006410959</v>
      </c>
      <c r="BR45" s="178" t="n">
        <f aca="false">CHOOSE(BC45,BG45*SQRT(BE45/3),SQRT(BE45*((BG45^2)+((BF45^2)/3)-(BF45*BG45))))</f>
        <v>0.128301413364128</v>
      </c>
      <c r="BS45" s="178" t="n">
        <f aca="false">AZ45*Vd_rect</f>
        <v>0.01596</v>
      </c>
      <c r="BT45" s="178" t="n">
        <f aca="false">CHOOSE(BC45,(AY45+Vd_rect)*Qrr*Fsw,(AY45+Vd_rect)*Qrr*Fsw)</f>
        <v>0.42441</v>
      </c>
      <c r="BU45" s="179" t="n">
        <f aca="false">BS45+BT45</f>
        <v>0.44037</v>
      </c>
      <c r="BV45" s="177" t="n">
        <f aca="false">(BM45^2)*0</f>
        <v>0</v>
      </c>
      <c r="BW45" s="178" t="n">
        <f aca="false">Qg_tot*Vcc*Fsw</f>
        <v>0.0735</v>
      </c>
      <c r="BX45" s="179" t="n">
        <f aca="false">IQ*BA45</f>
        <v>0.00385</v>
      </c>
      <c r="BY45" s="177" t="n">
        <f aca="false">BV45+BU45+BP45+BK45+BW45+BX45</f>
        <v>0.724208579274479</v>
      </c>
      <c r="BZ45" s="178" t="n">
        <f aca="false">AY45*AZ45</f>
        <v>1.52</v>
      </c>
      <c r="CA45" s="179" t="n">
        <f aca="false">(BZ45/(BZ45+BY45))*100</f>
        <v>67.7298899058391</v>
      </c>
      <c r="CB45" s="169" t="n">
        <f aca="false">BP45+BW45+BX45+BV45</f>
        <v>0.282574355069329</v>
      </c>
      <c r="CC45" s="0" t="n">
        <f aca="false">Ta+Tk_f*CB45</f>
        <v>34.8901024274265</v>
      </c>
    </row>
    <row r="46" customFormat="false" ht="15" hidden="false" customHeight="false" outlineLevel="0" collapsed="false">
      <c r="Q46" s="0" t="n">
        <v>39</v>
      </c>
      <c r="S46" s="177" t="n">
        <f aca="false">VOUT</f>
        <v>40</v>
      </c>
      <c r="T46" s="178" t="n">
        <f aca="false">Q46*$O$12</f>
        <v>0.039</v>
      </c>
      <c r="U46" s="178" t="n">
        <f aca="false">VIN_var</f>
        <v>5</v>
      </c>
      <c r="V46" s="179" t="n">
        <f aca="false">(S46*T46)/(U46*EFF_est)</f>
        <v>0.346666666666667</v>
      </c>
      <c r="W46" s="177" t="n">
        <f aca="false">IF((T46*S46/U46)&lt;((U46*(1-(U46/S46)))/(2*Lm*Fsw)),1,2)</f>
        <v>1</v>
      </c>
      <c r="X46" s="178" t="n">
        <f aca="false">CHOOSE(W46,SQRT((2*T46*Lm*Fsw*(S46-U46))/((U46)^2)),1-(U46/S46))</f>
        <v>0.829433541641523</v>
      </c>
      <c r="Y46" s="179" t="n">
        <f aca="false">CHOOSE(W46,(Lm*AA46*Fsw)/(S46-U46),1-X46)</f>
        <v>0.118490505948789</v>
      </c>
      <c r="Z46" s="177" t="n">
        <f aca="false">(U46*X46)/(Lm*Fsw)</f>
        <v>0.658280588604383</v>
      </c>
      <c r="AA46" s="178" t="n">
        <f aca="false">CHOOSE(W46,Z46,V46+(0.5*Z46))</f>
        <v>0.658280588604383</v>
      </c>
      <c r="AB46" s="178" t="n">
        <f aca="false">CHOOSE(W46,AA46*SQRT((X46+Y46)/3),SQRT((V46^2)+((Z46^2)/12)))</f>
        <v>0.370030218265633</v>
      </c>
      <c r="AC46" s="178" t="n">
        <v>0</v>
      </c>
      <c r="AD46" s="178" t="n">
        <f aca="false">(AB46^2)*Rdcr</f>
        <v>0.00131445467932523</v>
      </c>
      <c r="AE46" s="179" t="n">
        <f aca="false">AC46+AD46</f>
        <v>0.00131445467932523</v>
      </c>
      <c r="AF46" s="177" t="n">
        <f aca="false">V46*X46</f>
        <v>0.287536961102395</v>
      </c>
      <c r="AG46" s="178" t="n">
        <f aca="false">CHOOSE(W46,AA46*SQRT(X46/3),SQRT(X46*((AA46^2)+((Z46^2)/3)-(AA46*Z46))))</f>
        <v>0.346131574875795</v>
      </c>
      <c r="AH46" s="178" t="n">
        <f aca="false">(AG46^2)*RDS_on</f>
        <v>0.00620876430204985</v>
      </c>
      <c r="AI46" s="178" t="n">
        <f aca="false">((S46*V46)/2)*Fsw*(tr_sw_fix+tf_sw_fix)</f>
        <v>0.20384</v>
      </c>
      <c r="AJ46" s="179" t="n">
        <f aca="false">AH46+AI46</f>
        <v>0.21004876430205</v>
      </c>
      <c r="AK46" s="177" t="n">
        <f aca="false">Y46*V46</f>
        <v>0.0410767087289135</v>
      </c>
      <c r="AL46" s="178" t="n">
        <f aca="false">CHOOSE(W46,AA46*SQRT(Y46/3),SQRT(Y46*((AA46^2)+((Z46^2)/3)-(Z46*AA46))))</f>
        <v>0.130825438289784</v>
      </c>
      <c r="AM46" s="178" t="n">
        <f aca="false">T46*Vd_rect</f>
        <v>0.01638</v>
      </c>
      <c r="AN46" s="178" t="n">
        <f aca="false">CHOOSE(W46,(S46+Vd_rect)*Qrr*Fsw,(S46+Vd_rect)*Qrr*Fsw)</f>
        <v>0.42441</v>
      </c>
      <c r="AO46" s="179" t="n">
        <f aca="false">AM46+AN46</f>
        <v>0.44079</v>
      </c>
      <c r="AP46" s="177" t="n">
        <f aca="false">(AG46^2)*0</f>
        <v>0</v>
      </c>
      <c r="AQ46" s="178" t="n">
        <f aca="false">Qg_tot*Vcc*Fsw</f>
        <v>0.0735</v>
      </c>
      <c r="AR46" s="179" t="n">
        <f aca="false">IQ*U46</f>
        <v>0.00385</v>
      </c>
      <c r="AS46" s="177" t="n">
        <f aca="false">AP46+AJ46+AQ46+AR46</f>
        <v>0.28739876430205</v>
      </c>
      <c r="AT46" s="187" t="n">
        <f aca="false">Ta+Tk*AS46</f>
        <v>42.243925858123</v>
      </c>
      <c r="AU46" s="188" t="n">
        <f aca="false">RDS_on/51.8*(47.12+AT46*0.244)</f>
        <v>0.0574530412506751</v>
      </c>
      <c r="AV46" s="178" t="n">
        <f aca="false">S46*T46</f>
        <v>1.56</v>
      </c>
      <c r="AW46" s="179" t="n">
        <f aca="false">(AV46/(AV46+AS46))*100</f>
        <v>84.4430574570277</v>
      </c>
      <c r="AY46" s="177" t="n">
        <f aca="false">VOUT</f>
        <v>40</v>
      </c>
      <c r="AZ46" s="178" t="n">
        <f aca="false">Q46*$O$12</f>
        <v>0.039</v>
      </c>
      <c r="BA46" s="178" t="n">
        <f aca="false">VIN_var</f>
        <v>5</v>
      </c>
      <c r="BB46" s="179" t="n">
        <f aca="false">(AY46*AZ46)/(BA46*EFF_est)</f>
        <v>0.346666666666667</v>
      </c>
      <c r="BC46" s="177" t="n">
        <f aca="false">IF((AZ46*AY46/BA46)&lt;((BA46*(1-(BA46/AY46)))/(2*Lm*Fsw)),1,2)</f>
        <v>1</v>
      </c>
      <c r="BD46" s="178" t="n">
        <f aca="false">CHOOSE(BC46,SQRT((2*AZ46*Lm*Fsw*(AY46-BA46))/((BA46)^2)),1-(BA46/AY46))</f>
        <v>0.829433541641523</v>
      </c>
      <c r="BE46" s="179" t="n">
        <f aca="false">CHOOSE(BC46,(Lm*BG46*Fsw)/(AY46-BA46),1-BD46)</f>
        <v>0.118490505948789</v>
      </c>
      <c r="BF46" s="177" t="n">
        <f aca="false">(BA46*BD46)/(Lm*Fsw)</f>
        <v>0.658280588604383</v>
      </c>
      <c r="BG46" s="178" t="n">
        <f aca="false">CHOOSE(BC46,BF46,BB46+(0.5*BF46))</f>
        <v>0.658280588604383</v>
      </c>
      <c r="BH46" s="178" t="n">
        <f aca="false">CHOOSE(BC46,BG46*SQRT((BD46+BE46)/3),SQRT((BB46^2)+((BF46^2)/12)))</f>
        <v>0.370030218265633</v>
      </c>
      <c r="BI46" s="178" t="n">
        <v>0</v>
      </c>
      <c r="BJ46" s="178" t="n">
        <f aca="false">(BH46^2)*Rdcr</f>
        <v>0.00131445467932523</v>
      </c>
      <c r="BK46" s="179" t="n">
        <f aca="false">BI46+BJ46</f>
        <v>0.00131445467932523</v>
      </c>
      <c r="BL46" s="177" t="n">
        <f aca="false">BB46*BD46</f>
        <v>0.287536961102395</v>
      </c>
      <c r="BM46" s="178" t="n">
        <f aca="false">CHOOSE(BC46,BG46*SQRT(BD46/3),SQRT(BD46*((BG46^2)+((BF46^2)/3)-(BG46*BF46))))</f>
        <v>0.346131574875795</v>
      </c>
      <c r="BN46" s="178" t="n">
        <f aca="false">(BM46^2)*AU46</f>
        <v>0.00688328036971235</v>
      </c>
      <c r="BO46" s="178" t="n">
        <f aca="false">((AY46*BB46)/2)*Fsw*(tr_sw_fix+tf_sw_fix)</f>
        <v>0.20384</v>
      </c>
      <c r="BP46" s="179" t="n">
        <f aca="false">BN46+BO46</f>
        <v>0.210723280369712</v>
      </c>
      <c r="BQ46" s="177" t="n">
        <f aca="false">BE46*BB46</f>
        <v>0.0410767087289135</v>
      </c>
      <c r="BR46" s="178" t="n">
        <f aca="false">CHOOSE(BC46,BG46*SQRT(BE46/3),SQRT(BE46*((BG46^2)+((BF46^2)/3)-(BF46*BG46))))</f>
        <v>0.130825438289784</v>
      </c>
      <c r="BS46" s="178" t="n">
        <f aca="false">AZ46*Vd_rect</f>
        <v>0.01638</v>
      </c>
      <c r="BT46" s="178" t="n">
        <f aca="false">CHOOSE(BC46,(AY46+Vd_rect)*Qrr*Fsw,(AY46+Vd_rect)*Qrr*Fsw)</f>
        <v>0.42441</v>
      </c>
      <c r="BU46" s="179" t="n">
        <f aca="false">BS46+BT46</f>
        <v>0.44079</v>
      </c>
      <c r="BV46" s="177" t="n">
        <f aca="false">(BM46^2)*0</f>
        <v>0</v>
      </c>
      <c r="BW46" s="178" t="n">
        <f aca="false">Qg_tot*Vcc*Fsw</f>
        <v>0.0735</v>
      </c>
      <c r="BX46" s="179" t="n">
        <f aca="false">IQ*BA46</f>
        <v>0.00385</v>
      </c>
      <c r="BY46" s="177" t="n">
        <f aca="false">BV46+BU46+BP46+BK46+BW46+BX46</f>
        <v>0.730177735049038</v>
      </c>
      <c r="BZ46" s="178" t="n">
        <f aca="false">AY46*AZ46</f>
        <v>1.56</v>
      </c>
      <c r="CA46" s="179" t="n">
        <f aca="false">(BZ46/(BZ46+BY46))*100</f>
        <v>68.116983940838</v>
      </c>
      <c r="CB46" s="169" t="n">
        <f aca="false">BP46+BW46+BX46+BV46</f>
        <v>0.288073280369712</v>
      </c>
      <c r="CC46" s="0" t="n">
        <f aca="false">Ta+Tk_f*CB46</f>
        <v>35.0825648129399</v>
      </c>
    </row>
    <row r="47" customFormat="false" ht="15" hidden="false" customHeight="false" outlineLevel="0" collapsed="false">
      <c r="Q47" s="0" t="n">
        <v>40</v>
      </c>
      <c r="S47" s="177" t="n">
        <f aca="false">VOUT</f>
        <v>40</v>
      </c>
      <c r="T47" s="178" t="n">
        <f aca="false">Q47*$O$12</f>
        <v>0.04</v>
      </c>
      <c r="U47" s="178" t="n">
        <f aca="false">VIN_var</f>
        <v>5</v>
      </c>
      <c r="V47" s="179" t="n">
        <f aca="false">(S47*T47)/(U47*EFF_est)</f>
        <v>0.355555555555556</v>
      </c>
      <c r="W47" s="177" t="n">
        <f aca="false">IF((T47*S47/U47)&lt;((U47*(1-(U47/S47)))/(2*Lm*Fsw)),1,2)</f>
        <v>1</v>
      </c>
      <c r="X47" s="178" t="n">
        <f aca="false">CHOOSE(W47,SQRT((2*T47*Lm*Fsw*(S47-U47))/((U47)^2)),1-(U47/S47))</f>
        <v>0.84</v>
      </c>
      <c r="Y47" s="179" t="n">
        <f aca="false">CHOOSE(W47,(Lm*AA47*Fsw)/(S47-U47),1-X47)</f>
        <v>0.12</v>
      </c>
      <c r="Z47" s="177" t="n">
        <f aca="false">(U47*X47)/(Lm*Fsw)</f>
        <v>0.666666666666667</v>
      </c>
      <c r="AA47" s="178" t="n">
        <f aca="false">CHOOSE(W47,Z47,V47+(0.5*Z47))</f>
        <v>0.666666666666667</v>
      </c>
      <c r="AB47" s="178" t="n">
        <f aca="false">CHOOSE(W47,AA47*SQRT((X47+Y47)/3),SQRT((V47^2)+((Z47^2)/12)))</f>
        <v>0.377123616632825</v>
      </c>
      <c r="AC47" s="178" t="n">
        <v>0</v>
      </c>
      <c r="AD47" s="178" t="n">
        <f aca="false">(AB47^2)*Rdcr</f>
        <v>0.00136533333333333</v>
      </c>
      <c r="AE47" s="179" t="n">
        <f aca="false">AC47+AD47</f>
        <v>0.00136533333333333</v>
      </c>
      <c r="AF47" s="177" t="n">
        <f aca="false">V47*X47</f>
        <v>0.298666666666667</v>
      </c>
      <c r="AG47" s="178" t="n">
        <f aca="false">CHOOSE(W47,AA47*SQRT(X47/3),SQRT(X47*((AA47^2)+((Z47^2)/3)-(AA47*Z47))))</f>
        <v>0.352766841475279</v>
      </c>
      <c r="AH47" s="178" t="n">
        <f aca="false">(AG47^2)*RDS_on</f>
        <v>0.00644908720987655</v>
      </c>
      <c r="AI47" s="178" t="n">
        <f aca="false">((S47*V47)/2)*Fsw*(tr_sw_fix+tf_sw_fix)</f>
        <v>0.209066666666667</v>
      </c>
      <c r="AJ47" s="179" t="n">
        <f aca="false">AH47+AI47</f>
        <v>0.215515753876543</v>
      </c>
      <c r="AK47" s="177" t="n">
        <f aca="false">Y47*V47</f>
        <v>0.0426666666666667</v>
      </c>
      <c r="AL47" s="178" t="n">
        <f aca="false">CHOOSE(W47,AA47*SQRT(Y47/3),SQRT(Y47*((AA47^2)+((Z47^2)/3)-(Z47*AA47))))</f>
        <v>0.133333333333333</v>
      </c>
      <c r="AM47" s="178" t="n">
        <f aca="false">T47*Vd_rect</f>
        <v>0.0168</v>
      </c>
      <c r="AN47" s="178" t="n">
        <f aca="false">CHOOSE(W47,(S47+Vd_rect)*Qrr*Fsw,(S47+Vd_rect)*Qrr*Fsw)</f>
        <v>0.42441</v>
      </c>
      <c r="AO47" s="179" t="n">
        <f aca="false">AM47+AN47</f>
        <v>0.44121</v>
      </c>
      <c r="AP47" s="177" t="n">
        <f aca="false">(AG47^2)*0</f>
        <v>0</v>
      </c>
      <c r="AQ47" s="178" t="n">
        <f aca="false">Qg_tot*Vcc*Fsw</f>
        <v>0.0735</v>
      </c>
      <c r="AR47" s="179" t="n">
        <f aca="false">IQ*U47</f>
        <v>0.00385</v>
      </c>
      <c r="AS47" s="177" t="n">
        <f aca="false">AP47+AJ47+AQ47+AR47</f>
        <v>0.292865753876543</v>
      </c>
      <c r="AT47" s="187" t="n">
        <f aca="false">Ta+Tk*AS47</f>
        <v>42.5719452325926</v>
      </c>
      <c r="AU47" s="188" t="n">
        <f aca="false">RDS_on/51.8*(47.12+AT47*0.244)</f>
        <v>0.0575331135499245</v>
      </c>
      <c r="AV47" s="178" t="n">
        <f aca="false">S47*T47</f>
        <v>1.6</v>
      </c>
      <c r="AW47" s="179" t="n">
        <f aca="false">(AV47/(AV47+AS47))*100</f>
        <v>84.5279173508865</v>
      </c>
      <c r="AY47" s="177" t="n">
        <f aca="false">VOUT</f>
        <v>40</v>
      </c>
      <c r="AZ47" s="178" t="n">
        <f aca="false">Q47*$O$12</f>
        <v>0.04</v>
      </c>
      <c r="BA47" s="178" t="n">
        <f aca="false">VIN_var</f>
        <v>5</v>
      </c>
      <c r="BB47" s="179" t="n">
        <f aca="false">(AY47*AZ47)/(BA47*EFF_est)</f>
        <v>0.355555555555556</v>
      </c>
      <c r="BC47" s="177" t="n">
        <f aca="false">IF((AZ47*AY47/BA47)&lt;((BA47*(1-(BA47/AY47)))/(2*Lm*Fsw)),1,2)</f>
        <v>1</v>
      </c>
      <c r="BD47" s="178" t="n">
        <f aca="false">CHOOSE(BC47,SQRT((2*AZ47*Lm*Fsw*(AY47-BA47))/((BA47)^2)),1-(BA47/AY47))</f>
        <v>0.84</v>
      </c>
      <c r="BE47" s="179" t="n">
        <f aca="false">CHOOSE(BC47,(Lm*BG47*Fsw)/(AY47-BA47),1-BD47)</f>
        <v>0.12</v>
      </c>
      <c r="BF47" s="177" t="n">
        <f aca="false">(BA47*BD47)/(Lm*Fsw)</f>
        <v>0.666666666666667</v>
      </c>
      <c r="BG47" s="178" t="n">
        <f aca="false">CHOOSE(BC47,BF47,BB47+(0.5*BF47))</f>
        <v>0.666666666666667</v>
      </c>
      <c r="BH47" s="178" t="n">
        <f aca="false">CHOOSE(BC47,BG47*SQRT((BD47+BE47)/3),SQRT((BB47^2)+((BF47^2)/12)))</f>
        <v>0.377123616632825</v>
      </c>
      <c r="BI47" s="178" t="n">
        <v>0</v>
      </c>
      <c r="BJ47" s="178" t="n">
        <f aca="false">(BH47^2)*Rdcr</f>
        <v>0.00136533333333333</v>
      </c>
      <c r="BK47" s="179" t="n">
        <f aca="false">BI47+BJ47</f>
        <v>0.00136533333333333</v>
      </c>
      <c r="BL47" s="177" t="n">
        <f aca="false">BB47*BD47</f>
        <v>0.298666666666667</v>
      </c>
      <c r="BM47" s="178" t="n">
        <f aca="false">CHOOSE(BC47,BG47*SQRT(BD47/3),SQRT(BD47*((BG47^2)+((BF47^2)/3)-(BG47*BF47))))</f>
        <v>0.352766841475279</v>
      </c>
      <c r="BN47" s="178" t="n">
        <f aca="false">(BM47^2)*AU47</f>
        <v>0.0071596763528795</v>
      </c>
      <c r="BO47" s="178" t="n">
        <f aca="false">((AY47*BB47)/2)*Fsw*(tr_sw_fix+tf_sw_fix)</f>
        <v>0.209066666666667</v>
      </c>
      <c r="BP47" s="179" t="n">
        <f aca="false">BN47+BO47</f>
        <v>0.216226343019546</v>
      </c>
      <c r="BQ47" s="177" t="n">
        <f aca="false">BE47*BB47</f>
        <v>0.0426666666666667</v>
      </c>
      <c r="BR47" s="178" t="n">
        <f aca="false">CHOOSE(BC47,BG47*SQRT(BE47/3),SQRT(BE47*((BG47^2)+((BF47^2)/3)-(BF47*BG47))))</f>
        <v>0.133333333333333</v>
      </c>
      <c r="BS47" s="178" t="n">
        <f aca="false">AZ47*Vd_rect</f>
        <v>0.0168</v>
      </c>
      <c r="BT47" s="178" t="n">
        <f aca="false">CHOOSE(BC47,(AY47+Vd_rect)*Qrr*Fsw,(AY47+Vd_rect)*Qrr*Fsw)</f>
        <v>0.42441</v>
      </c>
      <c r="BU47" s="179" t="n">
        <f aca="false">BS47+BT47</f>
        <v>0.44121</v>
      </c>
      <c r="BV47" s="177" t="n">
        <f aca="false">(BM47^2)*0</f>
        <v>0</v>
      </c>
      <c r="BW47" s="178" t="n">
        <f aca="false">Qg_tot*Vcc*Fsw</f>
        <v>0.0735</v>
      </c>
      <c r="BX47" s="179" t="n">
        <f aca="false">IQ*BA47</f>
        <v>0.00385</v>
      </c>
      <c r="BY47" s="177" t="n">
        <f aca="false">BV47+BU47+BP47+BK47+BW47+BX47</f>
        <v>0.73615167635288</v>
      </c>
      <c r="BZ47" s="178" t="n">
        <f aca="false">AY47*AZ47</f>
        <v>1.6</v>
      </c>
      <c r="CA47" s="179" t="n">
        <f aca="false">(BZ47/(BZ47+BY47))*100</f>
        <v>68.4887037171262</v>
      </c>
      <c r="CB47" s="169" t="n">
        <f aca="false">BP47+BW47+BX47+BV47</f>
        <v>0.293576343019546</v>
      </c>
      <c r="CC47" s="0" t="n">
        <f aca="false">Ta+Tk_f*CB47</f>
        <v>35.2751720056841</v>
      </c>
    </row>
    <row r="48" customFormat="false" ht="15" hidden="false" customHeight="false" outlineLevel="0" collapsed="false">
      <c r="Q48" s="0" t="n">
        <v>41</v>
      </c>
      <c r="S48" s="177" t="n">
        <f aca="false">VOUT</f>
        <v>40</v>
      </c>
      <c r="T48" s="178" t="n">
        <f aca="false">Q48*$O$12</f>
        <v>0.041</v>
      </c>
      <c r="U48" s="178" t="n">
        <f aca="false">VIN_var</f>
        <v>5</v>
      </c>
      <c r="V48" s="179" t="n">
        <f aca="false">(S48*T48)/(U48*EFF_est)</f>
        <v>0.364444444444444</v>
      </c>
      <c r="W48" s="177" t="n">
        <f aca="false">IF((T48*S48/U48)&lt;((U48*(1-(U48/S48)))/(2*Lm*Fsw)),1,2)</f>
        <v>1</v>
      </c>
      <c r="X48" s="178" t="n">
        <f aca="false">CHOOSE(W48,SQRT((2*T48*Lm*Fsw*(S48-U48))/((U48)^2)),1-(U48/S48))</f>
        <v>0.850435182715297</v>
      </c>
      <c r="Y48" s="179" t="n">
        <f aca="false">CHOOSE(W48,(Lm*AA48*Fsw)/(S48-U48),1-X48)</f>
        <v>0.1214907403879</v>
      </c>
      <c r="Z48" s="177" t="n">
        <f aca="false">(U48*X48)/(Lm*Fsw)</f>
        <v>0.674948557710553</v>
      </c>
      <c r="AA48" s="178" t="n">
        <f aca="false">CHOOSE(W48,Z48,V48+(0.5*Z48))</f>
        <v>0.674948557710553</v>
      </c>
      <c r="AB48" s="178" t="n">
        <f aca="false">CHOOSE(W48,AA48*SQRT((X48+Y48)/3),SQRT((V48^2)+((Z48^2)/12)))</f>
        <v>0.384172814350574</v>
      </c>
      <c r="AC48" s="178" t="n">
        <v>0</v>
      </c>
      <c r="AD48" s="178" t="n">
        <f aca="false">(AB48^2)*Rdcr</f>
        <v>0.00141685201234599</v>
      </c>
      <c r="AE48" s="179" t="n">
        <f aca="false">AC48+AD48</f>
        <v>0.00141685201234599</v>
      </c>
      <c r="AF48" s="177" t="n">
        <f aca="false">V48*X48</f>
        <v>0.309936377700686</v>
      </c>
      <c r="AG48" s="178" t="n">
        <f aca="false">CHOOSE(W48,AA48*SQRT(X48/3),SQRT(X48*((AA48^2)+((Z48^2)/3)-(AA48*Z48))))</f>
        <v>0.35936076215314</v>
      </c>
      <c r="AH48" s="178" t="n">
        <f aca="false">(AG48^2)*RDS_on</f>
        <v>0.00669243324544071</v>
      </c>
      <c r="AI48" s="178" t="n">
        <f aca="false">((S48*V48)/2)*Fsw*(tr_sw_fix+tf_sw_fix)</f>
        <v>0.214293333333333</v>
      </c>
      <c r="AJ48" s="179" t="n">
        <f aca="false">AH48+AI48</f>
        <v>0.220985766578774</v>
      </c>
      <c r="AK48" s="177" t="n">
        <f aca="false">Y48*V48</f>
        <v>0.0442766253858123</v>
      </c>
      <c r="AL48" s="178" t="n">
        <f aca="false">CHOOSE(W48,AA48*SQRT(Y48/3),SQRT(Y48*((AA48^2)+((Z48^2)/3)-(Z48*AA48))))</f>
        <v>0.135825601087406</v>
      </c>
      <c r="AM48" s="178" t="n">
        <f aca="false">T48*Vd_rect</f>
        <v>0.01722</v>
      </c>
      <c r="AN48" s="178" t="n">
        <f aca="false">CHOOSE(W48,(S48+Vd_rect)*Qrr*Fsw,(S48+Vd_rect)*Qrr*Fsw)</f>
        <v>0.42441</v>
      </c>
      <c r="AO48" s="179" t="n">
        <f aca="false">AM48+AN48</f>
        <v>0.44163</v>
      </c>
      <c r="AP48" s="177" t="n">
        <f aca="false">(AG48^2)*0</f>
        <v>0</v>
      </c>
      <c r="AQ48" s="178" t="n">
        <f aca="false">Qg_tot*Vcc*Fsw</f>
        <v>0.0735</v>
      </c>
      <c r="AR48" s="179" t="n">
        <f aca="false">IQ*U48</f>
        <v>0.00385</v>
      </c>
      <c r="AS48" s="177" t="n">
        <f aca="false">AP48+AJ48+AQ48+AR48</f>
        <v>0.298335766578774</v>
      </c>
      <c r="AT48" s="187" t="n">
        <f aca="false">Ta+Tk*AS48</f>
        <v>42.9001459947264</v>
      </c>
      <c r="AU48" s="188" t="n">
        <f aca="false">RDS_on/51.8*(47.12+AT48*0.244)</f>
        <v>0.0576132301274345</v>
      </c>
      <c r="AV48" s="178" t="n">
        <f aca="false">S48*T48</f>
        <v>1.64</v>
      </c>
      <c r="AW48" s="179" t="n">
        <f aca="false">(AV48/(AV48+AS48))*100</f>
        <v>84.6086642096407</v>
      </c>
      <c r="AY48" s="177" t="n">
        <f aca="false">VOUT</f>
        <v>40</v>
      </c>
      <c r="AZ48" s="178" t="n">
        <f aca="false">Q48*$O$12</f>
        <v>0.041</v>
      </c>
      <c r="BA48" s="178" t="n">
        <f aca="false">VIN_var</f>
        <v>5</v>
      </c>
      <c r="BB48" s="179" t="n">
        <f aca="false">(AY48*AZ48)/(BA48*EFF_est)</f>
        <v>0.364444444444444</v>
      </c>
      <c r="BC48" s="177" t="n">
        <f aca="false">IF((AZ48*AY48/BA48)&lt;((BA48*(1-(BA48/AY48)))/(2*Lm*Fsw)),1,2)</f>
        <v>1</v>
      </c>
      <c r="BD48" s="178" t="n">
        <f aca="false">CHOOSE(BC48,SQRT((2*AZ48*Lm*Fsw*(AY48-BA48))/((BA48)^2)),1-(BA48/AY48))</f>
        <v>0.850435182715297</v>
      </c>
      <c r="BE48" s="179" t="n">
        <f aca="false">CHOOSE(BC48,(Lm*BG48*Fsw)/(AY48-BA48),1-BD48)</f>
        <v>0.1214907403879</v>
      </c>
      <c r="BF48" s="177" t="n">
        <f aca="false">(BA48*BD48)/(Lm*Fsw)</f>
        <v>0.674948557710553</v>
      </c>
      <c r="BG48" s="178" t="n">
        <f aca="false">CHOOSE(BC48,BF48,BB48+(0.5*BF48))</f>
        <v>0.674948557710553</v>
      </c>
      <c r="BH48" s="178" t="n">
        <f aca="false">CHOOSE(BC48,BG48*SQRT((BD48+BE48)/3),SQRT((BB48^2)+((BF48^2)/12)))</f>
        <v>0.384172814350574</v>
      </c>
      <c r="BI48" s="178" t="n">
        <v>0</v>
      </c>
      <c r="BJ48" s="178" t="n">
        <f aca="false">(BH48^2)*Rdcr</f>
        <v>0.00141685201234599</v>
      </c>
      <c r="BK48" s="179" t="n">
        <f aca="false">BI48+BJ48</f>
        <v>0.00141685201234599</v>
      </c>
      <c r="BL48" s="177" t="n">
        <f aca="false">BB48*BD48</f>
        <v>0.309936377700686</v>
      </c>
      <c r="BM48" s="178" t="n">
        <f aca="false">CHOOSE(BC48,BG48*SQRT(BD48/3),SQRT(BD48*((BG48^2)+((BF48^2)/3)-(BG48*BF48))))</f>
        <v>0.35936076215314</v>
      </c>
      <c r="BN48" s="178" t="n">
        <f aca="false">(BM48^2)*AU48</f>
        <v>0.00744018160555545</v>
      </c>
      <c r="BO48" s="178" t="n">
        <f aca="false">((AY48*BB48)/2)*Fsw*(tr_sw_fix+tf_sw_fix)</f>
        <v>0.214293333333333</v>
      </c>
      <c r="BP48" s="179" t="n">
        <f aca="false">BN48+BO48</f>
        <v>0.221733514938889</v>
      </c>
      <c r="BQ48" s="177" t="n">
        <f aca="false">BE48*BB48</f>
        <v>0.0442766253858123</v>
      </c>
      <c r="BR48" s="178" t="n">
        <f aca="false">CHOOSE(BC48,BG48*SQRT(BE48/3),SQRT(BE48*((BG48^2)+((BF48^2)/3)-(BF48*BG48))))</f>
        <v>0.135825601087406</v>
      </c>
      <c r="BS48" s="178" t="n">
        <f aca="false">AZ48*Vd_rect</f>
        <v>0.01722</v>
      </c>
      <c r="BT48" s="178" t="n">
        <f aca="false">CHOOSE(BC48,(AY48+Vd_rect)*Qrr*Fsw,(AY48+Vd_rect)*Qrr*Fsw)</f>
        <v>0.42441</v>
      </c>
      <c r="BU48" s="179" t="n">
        <f aca="false">BS48+BT48</f>
        <v>0.44163</v>
      </c>
      <c r="BV48" s="177" t="n">
        <f aca="false">(BM48^2)*0</f>
        <v>0</v>
      </c>
      <c r="BW48" s="178" t="n">
        <f aca="false">Qg_tot*Vcc*Fsw</f>
        <v>0.0735</v>
      </c>
      <c r="BX48" s="179" t="n">
        <f aca="false">IQ*BA48</f>
        <v>0.00385</v>
      </c>
      <c r="BY48" s="177" t="n">
        <f aca="false">BV48+BU48+BP48+BK48+BW48+BX48</f>
        <v>0.742130366951235</v>
      </c>
      <c r="BZ48" s="178" t="n">
        <f aca="false">AY48*AZ48</f>
        <v>1.64</v>
      </c>
      <c r="CA48" s="179" t="n">
        <f aca="false">(BZ48/(BZ48+BY48))*100</f>
        <v>68.8459381884691</v>
      </c>
      <c r="CB48" s="169" t="n">
        <f aca="false">BP48+BW48+BX48+BV48</f>
        <v>0.299083514938889</v>
      </c>
      <c r="CC48" s="0" t="n">
        <f aca="false">Ta+Tk_f*CB48</f>
        <v>35.4679230228611</v>
      </c>
    </row>
    <row r="49" customFormat="false" ht="15" hidden="false" customHeight="false" outlineLevel="0" collapsed="false">
      <c r="Q49" s="0" t="n">
        <v>42</v>
      </c>
      <c r="S49" s="177" t="n">
        <f aca="false">VOUT</f>
        <v>40</v>
      </c>
      <c r="T49" s="178" t="n">
        <f aca="false">Q49*$O$12</f>
        <v>0.042</v>
      </c>
      <c r="U49" s="178" t="n">
        <f aca="false">VIN_var</f>
        <v>5</v>
      </c>
      <c r="V49" s="179" t="n">
        <f aca="false">(S49*T49)/(U49*EFF_est)</f>
        <v>0.373333333333333</v>
      </c>
      <c r="W49" s="177" t="n">
        <f aca="false">IF((T49*S49/U49)&lt;((U49*(1-(U49/S49)))/(2*Lm*Fsw)),1,2)</f>
        <v>1</v>
      </c>
      <c r="X49" s="178" t="n">
        <f aca="false">CHOOSE(W49,SQRT((2*T49*Lm*Fsw*(S49-U49))/((U49)^2)),1-(U49/S49))</f>
        <v>0.860743864340606</v>
      </c>
      <c r="Y49" s="179" t="n">
        <f aca="false">CHOOSE(W49,(Lm*AA49*Fsw)/(S49-U49),1-X49)</f>
        <v>0.122963409191515</v>
      </c>
      <c r="Z49" s="177" t="n">
        <f aca="false">(U49*X49)/(Lm*Fsw)</f>
        <v>0.683130051063973</v>
      </c>
      <c r="AA49" s="178" t="n">
        <f aca="false">CHOOSE(W49,Z49,V49+(0.5*Z49))</f>
        <v>0.683130051063973</v>
      </c>
      <c r="AB49" s="178" t="n">
        <f aca="false">CHOOSE(W49,AA49*SQRT((X49+Y49)/3),SQRT((V49^2)+((Z49^2)/12)))</f>
        <v>0.391179155168486</v>
      </c>
      <c r="AC49" s="178" t="n">
        <v>0</v>
      </c>
      <c r="AD49" s="178" t="n">
        <f aca="false">(AB49^2)*Rdcr</f>
        <v>0.00146900286180797</v>
      </c>
      <c r="AE49" s="179" t="n">
        <f aca="false">AC49+AD49</f>
        <v>0.00146900286180797</v>
      </c>
      <c r="AF49" s="177" t="n">
        <f aca="false">V49*X49</f>
        <v>0.321344376020493</v>
      </c>
      <c r="AG49" s="178" t="n">
        <f aca="false">CHOOSE(W49,AA49*SQRT(X49/3),SQRT(X49*((AA49^2)+((Z49^2)/3)-(AA49*Z49))))</f>
        <v>0.365914593872038</v>
      </c>
      <c r="AH49" s="178" t="n">
        <f aca="false">(AG49^2)*RDS_on</f>
        <v>0.0069387653081234</v>
      </c>
      <c r="AI49" s="178" t="n">
        <f aca="false">((S49*V49)/2)*Fsw*(tr_sw_fix+tf_sw_fix)</f>
        <v>0.21952</v>
      </c>
      <c r="AJ49" s="179" t="n">
        <f aca="false">AH49+AI49</f>
        <v>0.226458765308123</v>
      </c>
      <c r="AK49" s="177" t="n">
        <f aca="false">Y49*V49</f>
        <v>0.045906339431499</v>
      </c>
      <c r="AL49" s="178" t="n">
        <f aca="false">CHOOSE(W49,AA49*SQRT(Y49/3),SQRT(Y49*((AA49^2)+((Z49^2)/3)-(Z49*AA49))))</f>
        <v>0.13830271663923</v>
      </c>
      <c r="AM49" s="178" t="n">
        <f aca="false">T49*Vd_rect</f>
        <v>0.01764</v>
      </c>
      <c r="AN49" s="178" t="n">
        <f aca="false">CHOOSE(W49,(S49+Vd_rect)*Qrr*Fsw,(S49+Vd_rect)*Qrr*Fsw)</f>
        <v>0.42441</v>
      </c>
      <c r="AO49" s="179" t="n">
        <f aca="false">AM49+AN49</f>
        <v>0.44205</v>
      </c>
      <c r="AP49" s="177" t="n">
        <f aca="false">(AG49^2)*0</f>
        <v>0</v>
      </c>
      <c r="AQ49" s="178" t="n">
        <f aca="false">Qg_tot*Vcc*Fsw</f>
        <v>0.0735</v>
      </c>
      <c r="AR49" s="179" t="n">
        <f aca="false">IQ*U49</f>
        <v>0.00385</v>
      </c>
      <c r="AS49" s="177" t="n">
        <f aca="false">AP49+AJ49+AQ49+AR49</f>
        <v>0.303808765308123</v>
      </c>
      <c r="AT49" s="187" t="n">
        <f aca="false">Ta+Tk*AS49</f>
        <v>43.2285259184874</v>
      </c>
      <c r="AU49" s="188" t="n">
        <f aca="false">RDS_on/51.8*(47.12+AT49*0.244)</f>
        <v>0.0576933904398106</v>
      </c>
      <c r="AV49" s="178" t="n">
        <f aca="false">S49*T49</f>
        <v>1.68</v>
      </c>
      <c r="AW49" s="179" t="n">
        <f aca="false">(AV49/(AV49+AS49))*100</f>
        <v>84.6855820671336</v>
      </c>
      <c r="AY49" s="177" t="n">
        <f aca="false">VOUT</f>
        <v>40</v>
      </c>
      <c r="AZ49" s="178" t="n">
        <f aca="false">Q49*$O$12</f>
        <v>0.042</v>
      </c>
      <c r="BA49" s="178" t="n">
        <f aca="false">VIN_var</f>
        <v>5</v>
      </c>
      <c r="BB49" s="179" t="n">
        <f aca="false">(AY49*AZ49)/(BA49*EFF_est)</f>
        <v>0.373333333333333</v>
      </c>
      <c r="BC49" s="177" t="n">
        <f aca="false">IF((AZ49*AY49/BA49)&lt;((BA49*(1-(BA49/AY49)))/(2*Lm*Fsw)),1,2)</f>
        <v>1</v>
      </c>
      <c r="BD49" s="178" t="n">
        <f aca="false">CHOOSE(BC49,SQRT((2*AZ49*Lm*Fsw*(AY49-BA49))/((BA49)^2)),1-(BA49/AY49))</f>
        <v>0.860743864340606</v>
      </c>
      <c r="BE49" s="179" t="n">
        <f aca="false">CHOOSE(BC49,(Lm*BG49*Fsw)/(AY49-BA49),1-BD49)</f>
        <v>0.122963409191515</v>
      </c>
      <c r="BF49" s="177" t="n">
        <f aca="false">(BA49*BD49)/(Lm*Fsw)</f>
        <v>0.683130051063973</v>
      </c>
      <c r="BG49" s="178" t="n">
        <f aca="false">CHOOSE(BC49,BF49,BB49+(0.5*BF49))</f>
        <v>0.683130051063973</v>
      </c>
      <c r="BH49" s="178" t="n">
        <f aca="false">CHOOSE(BC49,BG49*SQRT((BD49+BE49)/3),SQRT((BB49^2)+((BF49^2)/12)))</f>
        <v>0.391179155168486</v>
      </c>
      <c r="BI49" s="178" t="n">
        <v>0</v>
      </c>
      <c r="BJ49" s="178" t="n">
        <f aca="false">(BH49^2)*Rdcr</f>
        <v>0.00146900286180797</v>
      </c>
      <c r="BK49" s="179" t="n">
        <f aca="false">BI49+BJ49</f>
        <v>0.00146900286180797</v>
      </c>
      <c r="BL49" s="177" t="n">
        <f aca="false">BB49*BD49</f>
        <v>0.321344376020493</v>
      </c>
      <c r="BM49" s="178" t="n">
        <f aca="false">CHOOSE(BC49,BG49*SQRT(BD49/3),SQRT(BD49*((BG49^2)+((BF49^2)/3)-(BG49*BF49))))</f>
        <v>0.365914593872038</v>
      </c>
      <c r="BN49" s="178" t="n">
        <f aca="false">(BM49^2)*AU49</f>
        <v>0.0077247693964115</v>
      </c>
      <c r="BO49" s="178" t="n">
        <f aca="false">((AY49*BB49)/2)*Fsw*(tr_sw_fix+tf_sw_fix)</f>
        <v>0.21952</v>
      </c>
      <c r="BP49" s="179" t="n">
        <f aca="false">BN49+BO49</f>
        <v>0.227244769396412</v>
      </c>
      <c r="BQ49" s="177" t="n">
        <f aca="false">BE49*BB49</f>
        <v>0.045906339431499</v>
      </c>
      <c r="BR49" s="178" t="n">
        <f aca="false">CHOOSE(BC49,BG49*SQRT(BE49/3),SQRT(BE49*((BG49^2)+((BF49^2)/3)-(BF49*BG49))))</f>
        <v>0.13830271663923</v>
      </c>
      <c r="BS49" s="178" t="n">
        <f aca="false">AZ49*Vd_rect</f>
        <v>0.01764</v>
      </c>
      <c r="BT49" s="178" t="n">
        <f aca="false">CHOOSE(BC49,(AY49+Vd_rect)*Qrr*Fsw,(AY49+Vd_rect)*Qrr*Fsw)</f>
        <v>0.42441</v>
      </c>
      <c r="BU49" s="179" t="n">
        <f aca="false">BS49+BT49</f>
        <v>0.44205</v>
      </c>
      <c r="BV49" s="177" t="n">
        <f aca="false">(BM49^2)*0</f>
        <v>0</v>
      </c>
      <c r="BW49" s="178" t="n">
        <f aca="false">Qg_tot*Vcc*Fsw</f>
        <v>0.0735</v>
      </c>
      <c r="BX49" s="179" t="n">
        <f aca="false">IQ*BA49</f>
        <v>0.00385</v>
      </c>
      <c r="BY49" s="177" t="n">
        <f aca="false">BV49+BU49+BP49+BK49+BW49+BX49</f>
        <v>0.74811377225822</v>
      </c>
      <c r="BZ49" s="178" t="n">
        <f aca="false">AY49*AZ49</f>
        <v>1.68</v>
      </c>
      <c r="CA49" s="179" t="n">
        <f aca="false">(BZ49/(BZ49+BY49))*100</f>
        <v>69.1895091240947</v>
      </c>
      <c r="CB49" s="169" t="n">
        <f aca="false">BP49+BW49+BX49+BV49</f>
        <v>0.304594769396412</v>
      </c>
      <c r="CC49" s="0" t="n">
        <f aca="false">Ta+Tk_f*CB49</f>
        <v>35.6608169288744</v>
      </c>
    </row>
    <row r="50" customFormat="false" ht="15" hidden="false" customHeight="false" outlineLevel="0" collapsed="false">
      <c r="Q50" s="0" t="n">
        <v>43</v>
      </c>
      <c r="S50" s="177" t="n">
        <f aca="false">VOUT</f>
        <v>40</v>
      </c>
      <c r="T50" s="178" t="n">
        <f aca="false">Q50*$O$12</f>
        <v>0.043</v>
      </c>
      <c r="U50" s="178" t="n">
        <f aca="false">VIN_var</f>
        <v>5</v>
      </c>
      <c r="V50" s="179" t="n">
        <f aca="false">(S50*T50)/(U50*EFF_est)</f>
        <v>0.382222222222222</v>
      </c>
      <c r="W50" s="177" t="n">
        <f aca="false">IF((T50*S50/U50)&lt;((U50*(1-(U50/S50)))/(2*Lm*Fsw)),1,2)</f>
        <v>1</v>
      </c>
      <c r="X50" s="178" t="n">
        <f aca="false">CHOOSE(W50,SQRT((2*T50*Lm*Fsw*(S50-U50))/((U50)^2)),1-(U50/S50))</f>
        <v>0.870930536839764</v>
      </c>
      <c r="Y50" s="179" t="n">
        <f aca="false">CHOOSE(W50,(Lm*AA50*Fsw)/(S50-U50),1-X50)</f>
        <v>0.124418648119966</v>
      </c>
      <c r="Z50" s="177" t="n">
        <f aca="false">(U50*X50)/(Lm*Fsw)</f>
        <v>0.691214711777591</v>
      </c>
      <c r="AA50" s="178" t="n">
        <f aca="false">CHOOSE(W50,Z50,V50+(0.5*Z50))</f>
        <v>0.691214711777591</v>
      </c>
      <c r="AB50" s="178" t="n">
        <f aca="false">CHOOSE(W50,AA50*SQRT((X50+Y50)/3),SQRT((V50^2)+((Z50^2)/12)))</f>
        <v>0.398143911043475</v>
      </c>
      <c r="AC50" s="178" t="n">
        <v>0</v>
      </c>
      <c r="AD50" s="178" t="n">
        <f aca="false">(AB50^2)*Rdcr</f>
        <v>0.00152177830944954</v>
      </c>
      <c r="AE50" s="179" t="n">
        <f aca="false">AC50+AD50</f>
        <v>0.00152177830944954</v>
      </c>
      <c r="AF50" s="177" t="n">
        <f aca="false">V50*X50</f>
        <v>0.332889005192088</v>
      </c>
      <c r="AG50" s="178" t="n">
        <f aca="false">CHOOSE(W50,AA50*SQRT(X50/3),SQRT(X50*((AA50^2)+((Z50^2)/3)-(AA50*Z50))))</f>
        <v>0.372429526438721</v>
      </c>
      <c r="AH50" s="178" t="n">
        <f aca="false">(AG50^2)*RDS_on</f>
        <v>0.00718804763066792</v>
      </c>
      <c r="AI50" s="178" t="n">
        <f aca="false">((S50*V50)/2)*Fsw*(tr_sw_fix+tf_sw_fix)</f>
        <v>0.224746666666667</v>
      </c>
      <c r="AJ50" s="179" t="n">
        <f aca="false">AH50+AI50</f>
        <v>0.231934714297335</v>
      </c>
      <c r="AK50" s="177" t="n">
        <f aca="false">Y50*V50</f>
        <v>0.0475555721702982</v>
      </c>
      <c r="AL50" s="178" t="n">
        <f aca="false">CHOOSE(W50,AA50*SQRT(Y50/3),SQRT(Y50*((AA50^2)+((Z50^2)/3)-(Z50*AA50))))</f>
        <v>0.140765129693487</v>
      </c>
      <c r="AM50" s="178" t="n">
        <f aca="false">T50*Vd_rect</f>
        <v>0.01806</v>
      </c>
      <c r="AN50" s="178" t="n">
        <f aca="false">CHOOSE(W50,(S50+Vd_rect)*Qrr*Fsw,(S50+Vd_rect)*Qrr*Fsw)</f>
        <v>0.42441</v>
      </c>
      <c r="AO50" s="179" t="n">
        <f aca="false">AM50+AN50</f>
        <v>0.44247</v>
      </c>
      <c r="AP50" s="177" t="n">
        <f aca="false">(AG50^2)*0</f>
        <v>0</v>
      </c>
      <c r="AQ50" s="178" t="n">
        <f aca="false">Qg_tot*Vcc*Fsw</f>
        <v>0.0735</v>
      </c>
      <c r="AR50" s="179" t="n">
        <f aca="false">IQ*U50</f>
        <v>0.00385</v>
      </c>
      <c r="AS50" s="177" t="n">
        <f aca="false">AP50+AJ50+AQ50+AR50</f>
        <v>0.309284714297335</v>
      </c>
      <c r="AT50" s="187" t="n">
        <f aca="false">Ta+Tk*AS50</f>
        <v>43.5570828578401</v>
      </c>
      <c r="AU50" s="188" t="n">
        <f aca="false">RDS_on/51.8*(47.12+AT50*0.244)</f>
        <v>0.0577735939631874</v>
      </c>
      <c r="AV50" s="178" t="n">
        <f aca="false">S50*T50</f>
        <v>1.72</v>
      </c>
      <c r="AW50" s="179" t="n">
        <f aca="false">(AV50/(AV50+AS50))*100</f>
        <v>84.7589294829716</v>
      </c>
      <c r="AY50" s="177" t="n">
        <f aca="false">VOUT</f>
        <v>40</v>
      </c>
      <c r="AZ50" s="178" t="n">
        <f aca="false">Q50*$O$12</f>
        <v>0.043</v>
      </c>
      <c r="BA50" s="178" t="n">
        <f aca="false">VIN_var</f>
        <v>5</v>
      </c>
      <c r="BB50" s="179" t="n">
        <f aca="false">(AY50*AZ50)/(BA50*EFF_est)</f>
        <v>0.382222222222222</v>
      </c>
      <c r="BC50" s="177" t="n">
        <f aca="false">IF((AZ50*AY50/BA50)&lt;((BA50*(1-(BA50/AY50)))/(2*Lm*Fsw)),1,2)</f>
        <v>1</v>
      </c>
      <c r="BD50" s="178" t="n">
        <f aca="false">CHOOSE(BC50,SQRT((2*AZ50*Lm*Fsw*(AY50-BA50))/((BA50)^2)),1-(BA50/AY50))</f>
        <v>0.870930536839764</v>
      </c>
      <c r="BE50" s="179" t="n">
        <f aca="false">CHOOSE(BC50,(Lm*BG50*Fsw)/(AY50-BA50),1-BD50)</f>
        <v>0.124418648119966</v>
      </c>
      <c r="BF50" s="177" t="n">
        <f aca="false">(BA50*BD50)/(Lm*Fsw)</f>
        <v>0.691214711777591</v>
      </c>
      <c r="BG50" s="178" t="n">
        <f aca="false">CHOOSE(BC50,BF50,BB50+(0.5*BF50))</f>
        <v>0.691214711777591</v>
      </c>
      <c r="BH50" s="178" t="n">
        <f aca="false">CHOOSE(BC50,BG50*SQRT((BD50+BE50)/3),SQRT((BB50^2)+((BF50^2)/12)))</f>
        <v>0.398143911043475</v>
      </c>
      <c r="BI50" s="178" t="n">
        <v>0</v>
      </c>
      <c r="BJ50" s="178" t="n">
        <f aca="false">(BH50^2)*Rdcr</f>
        <v>0.00152177830944954</v>
      </c>
      <c r="BK50" s="179" t="n">
        <f aca="false">BI50+BJ50</f>
        <v>0.00152177830944954</v>
      </c>
      <c r="BL50" s="177" t="n">
        <f aca="false">BB50*BD50</f>
        <v>0.332889005192088</v>
      </c>
      <c r="BM50" s="178" t="n">
        <f aca="false">CHOOSE(BC50,BG50*SQRT(BD50/3),SQRT(BD50*((BG50^2)+((BF50^2)/3)-(BG50*BF50))))</f>
        <v>0.372429526438721</v>
      </c>
      <c r="BN50" s="178" t="n">
        <f aca="false">(BM50^2)*AU50</f>
        <v>0.0080134142586571</v>
      </c>
      <c r="BO50" s="178" t="n">
        <f aca="false">((AY50*BB50)/2)*Fsw*(tr_sw_fix+tf_sw_fix)</f>
        <v>0.224746666666667</v>
      </c>
      <c r="BP50" s="179" t="n">
        <f aca="false">BN50+BO50</f>
        <v>0.232760080925324</v>
      </c>
      <c r="BQ50" s="177" t="n">
        <f aca="false">BE50*BB50</f>
        <v>0.0475555721702982</v>
      </c>
      <c r="BR50" s="178" t="n">
        <f aca="false">CHOOSE(BC50,BG50*SQRT(BE50/3),SQRT(BE50*((BG50^2)+((BF50^2)/3)-(BF50*BG50))))</f>
        <v>0.140765129693487</v>
      </c>
      <c r="BS50" s="178" t="n">
        <f aca="false">AZ50*Vd_rect</f>
        <v>0.01806</v>
      </c>
      <c r="BT50" s="178" t="n">
        <f aca="false">CHOOSE(BC50,(AY50+Vd_rect)*Qrr*Fsw,(AY50+Vd_rect)*Qrr*Fsw)</f>
        <v>0.42441</v>
      </c>
      <c r="BU50" s="179" t="n">
        <f aca="false">BS50+BT50</f>
        <v>0.44247</v>
      </c>
      <c r="BV50" s="177" t="n">
        <f aca="false">(BM50^2)*0</f>
        <v>0</v>
      </c>
      <c r="BW50" s="178" t="n">
        <f aca="false">Qg_tot*Vcc*Fsw</f>
        <v>0.0735</v>
      </c>
      <c r="BX50" s="179" t="n">
        <f aca="false">IQ*BA50</f>
        <v>0.00385</v>
      </c>
      <c r="BY50" s="177" t="n">
        <f aca="false">BV50+BU50+BP50+BK50+BW50+BX50</f>
        <v>0.754101859234773</v>
      </c>
      <c r="BZ50" s="178" t="n">
        <f aca="false">AY50*AZ50</f>
        <v>1.72</v>
      </c>
      <c r="CA50" s="179" t="n">
        <f aca="false">(BZ50/(BZ50+BY50))*100</f>
        <v>69.5201773354629</v>
      </c>
      <c r="CB50" s="169" t="n">
        <f aca="false">BP50+BW50+BX50+BV50</f>
        <v>0.310110080925324</v>
      </c>
      <c r="CC50" s="0" t="n">
        <f aca="false">Ta+Tk_f*CB50</f>
        <v>35.8538528323863</v>
      </c>
    </row>
    <row r="51" customFormat="false" ht="15" hidden="false" customHeight="false" outlineLevel="0" collapsed="false">
      <c r="Q51" s="0" t="n">
        <v>44</v>
      </c>
      <c r="S51" s="177" t="n">
        <f aca="false">VOUT</f>
        <v>40</v>
      </c>
      <c r="T51" s="178" t="n">
        <f aca="false">Q51*$O$12</f>
        <v>0.044</v>
      </c>
      <c r="U51" s="178" t="n">
        <f aca="false">VIN_var</f>
        <v>5</v>
      </c>
      <c r="V51" s="179" t="n">
        <f aca="false">(S51*T51)/(U51*EFF_est)</f>
        <v>0.391111111111111</v>
      </c>
      <c r="W51" s="177" t="n">
        <f aca="false">IF((T51*S51/U51)&lt;((U51*(1-(U51/S51)))/(2*Lm*Fsw)),1,2)</f>
        <v>2</v>
      </c>
      <c r="X51" s="178" t="n">
        <f aca="false">CHOOSE(W51,SQRT((2*T51*Lm*Fsw*(S51-U51))/((U51)^2)),1-(U51/S51))</f>
        <v>0.875</v>
      </c>
      <c r="Y51" s="179" t="n">
        <f aca="false">CHOOSE(W51,(Lm*AA51*Fsw)/(S51-U51),1-X51)</f>
        <v>0.125</v>
      </c>
      <c r="Z51" s="177" t="n">
        <f aca="false">(U51*X51)/(Lm*Fsw)</f>
        <v>0.694444444444444</v>
      </c>
      <c r="AA51" s="178" t="n">
        <f aca="false">CHOOSE(W51,Z51,V51+(0.5*Z51))</f>
        <v>0.738333333333333</v>
      </c>
      <c r="AB51" s="178" t="n">
        <f aca="false">CHOOSE(W51,AA51*SQRT((X51+Y51)/3),SQRT((V51^2)+((Z51^2)/12)))</f>
        <v>0.439494776346903</v>
      </c>
      <c r="AC51" s="178" t="n">
        <v>0</v>
      </c>
      <c r="AD51" s="178" t="n">
        <f aca="false">(AB51^2)*Rdcr</f>
        <v>0.00185429432098765</v>
      </c>
      <c r="AE51" s="179" t="n">
        <f aca="false">AC51+AD51</f>
        <v>0.00185429432098765</v>
      </c>
      <c r="AF51" s="177" t="n">
        <f aca="false">V51*X51</f>
        <v>0.342222222222222</v>
      </c>
      <c r="AG51" s="178" t="n">
        <f aca="false">CHOOSE(W51,AA51*SQRT(X51/3),SQRT(X51*((AA51^2)+((Z51^2)/3)-(AA51*Z51))))</f>
        <v>0.411109719091737</v>
      </c>
      <c r="AH51" s="178" t="n">
        <f aca="false">(AG51^2)*RDS_on</f>
        <v>0.0087586712320519</v>
      </c>
      <c r="AI51" s="178" t="n">
        <f aca="false">((S51*V51)/2)*Fsw*(tr_sw_fix+tf_sw_fix)</f>
        <v>0.229973333333333</v>
      </c>
      <c r="AJ51" s="179" t="n">
        <f aca="false">AH51+AI51</f>
        <v>0.238732004565385</v>
      </c>
      <c r="AK51" s="177" t="n">
        <f aca="false">Y51*V51</f>
        <v>0.0488888888888889</v>
      </c>
      <c r="AL51" s="178" t="n">
        <f aca="false">CHOOSE(W51,AA51*SQRT(Y51/3),SQRT(Y51*((AA51^2)+((Z51^2)/3)-(Z51*AA51))))</f>
        <v>0.15538486832548</v>
      </c>
      <c r="AM51" s="178" t="n">
        <f aca="false">T51*Vd_rect</f>
        <v>0.01848</v>
      </c>
      <c r="AN51" s="178" t="n">
        <f aca="false">CHOOSE(W51,(S51+Vd_rect)*Qrr*Fsw,(S51+Vd_rect)*Qrr*Fsw)</f>
        <v>0.42441</v>
      </c>
      <c r="AO51" s="179" t="n">
        <f aca="false">AM51+AN51</f>
        <v>0.44289</v>
      </c>
      <c r="AP51" s="177" t="n">
        <f aca="false">(AG51^2)*0</f>
        <v>0</v>
      </c>
      <c r="AQ51" s="178" t="n">
        <f aca="false">Qg_tot*Vcc*Fsw</f>
        <v>0.0735</v>
      </c>
      <c r="AR51" s="179" t="n">
        <f aca="false">IQ*U51</f>
        <v>0.00385</v>
      </c>
      <c r="AS51" s="177" t="n">
        <f aca="false">AP51+AJ51+AQ51+AR51</f>
        <v>0.316082004565385</v>
      </c>
      <c r="AT51" s="187" t="n">
        <f aca="false">Ta+Tk*AS51</f>
        <v>43.9649202739231</v>
      </c>
      <c r="AU51" s="188" t="n">
        <f aca="false">RDS_on/51.8*(47.12+AT51*0.244)</f>
        <v>0.0578731505204136</v>
      </c>
      <c r="AV51" s="178" t="n">
        <f aca="false">S51*T51</f>
        <v>1.76</v>
      </c>
      <c r="AW51" s="179" t="n">
        <f aca="false">(AV51/(AV51+AS51))*100</f>
        <v>84.7750713184591</v>
      </c>
      <c r="AY51" s="177" t="n">
        <f aca="false">VOUT</f>
        <v>40</v>
      </c>
      <c r="AZ51" s="178" t="n">
        <f aca="false">Q51*$O$12</f>
        <v>0.044</v>
      </c>
      <c r="BA51" s="178" t="n">
        <f aca="false">VIN_var</f>
        <v>5</v>
      </c>
      <c r="BB51" s="179" t="n">
        <f aca="false">(AY51*AZ51)/(BA51*EFF_est)</f>
        <v>0.391111111111111</v>
      </c>
      <c r="BC51" s="177" t="n">
        <f aca="false">IF((AZ51*AY51/BA51)&lt;((BA51*(1-(BA51/AY51)))/(2*Lm*Fsw)),1,2)</f>
        <v>2</v>
      </c>
      <c r="BD51" s="178" t="n">
        <f aca="false">CHOOSE(BC51,SQRT((2*AZ51*Lm*Fsw*(AY51-BA51))/((BA51)^2)),1-(BA51/AY51))</f>
        <v>0.875</v>
      </c>
      <c r="BE51" s="179" t="n">
        <f aca="false">CHOOSE(BC51,(Lm*BG51*Fsw)/(AY51-BA51),1-BD51)</f>
        <v>0.125</v>
      </c>
      <c r="BF51" s="177" t="n">
        <f aca="false">(BA51*BD51)/(Lm*Fsw)</f>
        <v>0.694444444444444</v>
      </c>
      <c r="BG51" s="178" t="n">
        <f aca="false">CHOOSE(BC51,BF51,BB51+(0.5*BF51))</f>
        <v>0.738333333333333</v>
      </c>
      <c r="BH51" s="178" t="n">
        <f aca="false">CHOOSE(BC51,BG51*SQRT((BD51+BE51)/3),SQRT((BB51^2)+((BF51^2)/12)))</f>
        <v>0.439494776346903</v>
      </c>
      <c r="BI51" s="178" t="n">
        <v>0</v>
      </c>
      <c r="BJ51" s="178" t="n">
        <f aca="false">(BH51^2)*Rdcr</f>
        <v>0.00185429432098765</v>
      </c>
      <c r="BK51" s="179" t="n">
        <f aca="false">BI51+BJ51</f>
        <v>0.00185429432098765</v>
      </c>
      <c r="BL51" s="177" t="n">
        <f aca="false">BB51*BD51</f>
        <v>0.342222222222222</v>
      </c>
      <c r="BM51" s="178" t="n">
        <f aca="false">CHOOSE(BC51,BG51*SQRT(BD51/3),SQRT(BD51*((BG51^2)+((BF51^2)/3)-(BG51*BF51))))</f>
        <v>0.411109719091737</v>
      </c>
      <c r="BN51" s="178" t="n">
        <f aca="false">(BM51^2)*AU51</f>
        <v>0.00978121068273004</v>
      </c>
      <c r="BO51" s="178" t="n">
        <f aca="false">((AY51*BB51)/2)*Fsw*(tr_sw_fix+tf_sw_fix)</f>
        <v>0.229973333333333</v>
      </c>
      <c r="BP51" s="179" t="n">
        <f aca="false">BN51+BO51</f>
        <v>0.239754544016063</v>
      </c>
      <c r="BQ51" s="177" t="n">
        <f aca="false">BE51*BB51</f>
        <v>0.0488888888888889</v>
      </c>
      <c r="BR51" s="178" t="n">
        <f aca="false">CHOOSE(BC51,BG51*SQRT(BE51/3),SQRT(BE51*((BG51^2)+((BF51^2)/3)-(BF51*BG51))))</f>
        <v>0.15538486832548</v>
      </c>
      <c r="BS51" s="178" t="n">
        <f aca="false">AZ51*Vd_rect</f>
        <v>0.01848</v>
      </c>
      <c r="BT51" s="178" t="n">
        <f aca="false">CHOOSE(BC51,(AY51+Vd_rect)*Qrr*Fsw,(AY51+Vd_rect)*Qrr*Fsw)</f>
        <v>0.42441</v>
      </c>
      <c r="BU51" s="179" t="n">
        <f aca="false">BS51+BT51</f>
        <v>0.44289</v>
      </c>
      <c r="BV51" s="177" t="n">
        <f aca="false">(BM51^2)*0</f>
        <v>0</v>
      </c>
      <c r="BW51" s="178" t="n">
        <f aca="false">Qg_tot*Vcc*Fsw</f>
        <v>0.0735</v>
      </c>
      <c r="BX51" s="179" t="n">
        <f aca="false">IQ*BA51</f>
        <v>0.00385</v>
      </c>
      <c r="BY51" s="177" t="n">
        <f aca="false">BV51+BU51+BP51+BK51+BW51+BX51</f>
        <v>0.761848838337051</v>
      </c>
      <c r="BZ51" s="178" t="n">
        <f aca="false">AY51*AZ51</f>
        <v>1.76</v>
      </c>
      <c r="CA51" s="179" t="n">
        <f aca="false">(BZ51/(BZ51+BY51))*100</f>
        <v>69.790067241325</v>
      </c>
      <c r="CB51" s="169" t="n">
        <f aca="false">BP51+BW51+BX51+BV51</f>
        <v>0.317104544016063</v>
      </c>
      <c r="CC51" s="0" t="n">
        <f aca="false">Ta+Tk_f*CB51</f>
        <v>36.0986590405622</v>
      </c>
    </row>
    <row r="52" customFormat="false" ht="15" hidden="false" customHeight="false" outlineLevel="0" collapsed="false">
      <c r="Q52" s="0" t="n">
        <v>45</v>
      </c>
      <c r="S52" s="177" t="n">
        <f aca="false">VOUT</f>
        <v>40</v>
      </c>
      <c r="T52" s="178" t="n">
        <f aca="false">Q52*$O$12</f>
        <v>0.045</v>
      </c>
      <c r="U52" s="178" t="n">
        <f aca="false">VIN_var</f>
        <v>5</v>
      </c>
      <c r="V52" s="179" t="n">
        <f aca="false">(S52*T52)/(U52*EFF_est)</f>
        <v>0.4</v>
      </c>
      <c r="W52" s="177" t="n">
        <f aca="false">IF((T52*S52/U52)&lt;((U52*(1-(U52/S52)))/(2*Lm*Fsw)),1,2)</f>
        <v>2</v>
      </c>
      <c r="X52" s="178" t="n">
        <f aca="false">CHOOSE(W52,SQRT((2*T52*Lm*Fsw*(S52-U52))/((U52)^2)),1-(U52/S52))</f>
        <v>0.875</v>
      </c>
      <c r="Y52" s="179" t="n">
        <f aca="false">CHOOSE(W52,(Lm*AA52*Fsw)/(S52-U52),1-X52)</f>
        <v>0.125</v>
      </c>
      <c r="Z52" s="177" t="n">
        <f aca="false">(U52*X52)/(Lm*Fsw)</f>
        <v>0.694444444444444</v>
      </c>
      <c r="AA52" s="178" t="n">
        <f aca="false">CHOOSE(W52,Z52,V52+(0.5*Z52))</f>
        <v>0.747222222222222</v>
      </c>
      <c r="AB52" s="178" t="n">
        <f aca="false">CHOOSE(W52,AA52*SQRT((X52+Y52)/3),SQRT((V52^2)+((Z52^2)/12)))</f>
        <v>0.447423465188904</v>
      </c>
      <c r="AC52" s="178" t="n">
        <v>0</v>
      </c>
      <c r="AD52" s="178" t="n">
        <f aca="false">(AB52^2)*Rdcr</f>
        <v>0.0019218024691358</v>
      </c>
      <c r="AE52" s="179" t="n">
        <f aca="false">AC52+AD52</f>
        <v>0.0019218024691358</v>
      </c>
      <c r="AF52" s="177" t="n">
        <f aca="false">V52*X52</f>
        <v>0.35</v>
      </c>
      <c r="AG52" s="178" t="n">
        <f aca="false">CHOOSE(W52,AA52*SQRT(X52/3),SQRT(X52*((AA52^2)+((Z52^2)/3)-(AA52*Z52))))</f>
        <v>0.418526328385014</v>
      </c>
      <c r="AH52" s="178" t="n">
        <f aca="false">(AG52^2)*RDS_on</f>
        <v>0.00907754276631802</v>
      </c>
      <c r="AI52" s="178" t="n">
        <f aca="false">((S52*V52)/2)*Fsw*(tr_sw_fix+tf_sw_fix)</f>
        <v>0.2352</v>
      </c>
      <c r="AJ52" s="179" t="n">
        <f aca="false">AH52+AI52</f>
        <v>0.244277542766318</v>
      </c>
      <c r="AK52" s="177" t="n">
        <f aca="false">Y52*V52</f>
        <v>0.05</v>
      </c>
      <c r="AL52" s="178" t="n">
        <f aca="false">CHOOSE(W52,AA52*SQRT(Y52/3),SQRT(Y52*((AA52^2)+((Z52^2)/3)-(Z52*AA52))))</f>
        <v>0.158188083148529</v>
      </c>
      <c r="AM52" s="178" t="n">
        <f aca="false">T52*Vd_rect</f>
        <v>0.0189</v>
      </c>
      <c r="AN52" s="178" t="n">
        <f aca="false">CHOOSE(W52,(S52+Vd_rect)*Qrr*Fsw,(S52+Vd_rect)*Qrr*Fsw)</f>
        <v>0.42441</v>
      </c>
      <c r="AO52" s="179" t="n">
        <f aca="false">AM52+AN52</f>
        <v>0.44331</v>
      </c>
      <c r="AP52" s="177" t="n">
        <f aca="false">(AG52^2)*0</f>
        <v>0</v>
      </c>
      <c r="AQ52" s="178" t="n">
        <f aca="false">Qg_tot*Vcc*Fsw</f>
        <v>0.0735</v>
      </c>
      <c r="AR52" s="179" t="n">
        <f aca="false">IQ*U52</f>
        <v>0.00385</v>
      </c>
      <c r="AS52" s="177" t="n">
        <f aca="false">AP52+AJ52+AQ52+AR52</f>
        <v>0.321627542766318</v>
      </c>
      <c r="AT52" s="187" t="n">
        <f aca="false">Ta+Tk*AS52</f>
        <v>44.2976525659791</v>
      </c>
      <c r="AU52" s="188" t="n">
        <f aca="false">RDS_on/51.8*(47.12+AT52*0.244)</f>
        <v>0.0579543732826439</v>
      </c>
      <c r="AV52" s="178" t="n">
        <f aca="false">S52*T52</f>
        <v>1.8</v>
      </c>
      <c r="AW52" s="179" t="n">
        <f aca="false">(AV52/(AV52+AS52))*100</f>
        <v>84.8405275533443</v>
      </c>
      <c r="AY52" s="177" t="n">
        <f aca="false">VOUT</f>
        <v>40</v>
      </c>
      <c r="AZ52" s="178" t="n">
        <f aca="false">Q52*$O$12</f>
        <v>0.045</v>
      </c>
      <c r="BA52" s="178" t="n">
        <f aca="false">VIN_var</f>
        <v>5</v>
      </c>
      <c r="BB52" s="179" t="n">
        <f aca="false">(AY52*AZ52)/(BA52*EFF_est)</f>
        <v>0.4</v>
      </c>
      <c r="BC52" s="177" t="n">
        <f aca="false">IF((AZ52*AY52/BA52)&lt;((BA52*(1-(BA52/AY52)))/(2*Lm*Fsw)),1,2)</f>
        <v>2</v>
      </c>
      <c r="BD52" s="178" t="n">
        <f aca="false">CHOOSE(BC52,SQRT((2*AZ52*Lm*Fsw*(AY52-BA52))/((BA52)^2)),1-(BA52/AY52))</f>
        <v>0.875</v>
      </c>
      <c r="BE52" s="179" t="n">
        <f aca="false">CHOOSE(BC52,(Lm*BG52*Fsw)/(AY52-BA52),1-BD52)</f>
        <v>0.125</v>
      </c>
      <c r="BF52" s="177" t="n">
        <f aca="false">(BA52*BD52)/(Lm*Fsw)</f>
        <v>0.694444444444444</v>
      </c>
      <c r="BG52" s="178" t="n">
        <f aca="false">CHOOSE(BC52,BF52,BB52+(0.5*BF52))</f>
        <v>0.747222222222222</v>
      </c>
      <c r="BH52" s="178" t="n">
        <f aca="false">CHOOSE(BC52,BG52*SQRT((BD52+BE52)/3),SQRT((BB52^2)+((BF52^2)/12)))</f>
        <v>0.447423465188904</v>
      </c>
      <c r="BI52" s="178" t="n">
        <v>0</v>
      </c>
      <c r="BJ52" s="178" t="n">
        <f aca="false">(BH52^2)*Rdcr</f>
        <v>0.0019218024691358</v>
      </c>
      <c r="BK52" s="179" t="n">
        <f aca="false">BI52+BJ52</f>
        <v>0.0019218024691358</v>
      </c>
      <c r="BL52" s="177" t="n">
        <f aca="false">BB52*BD52</f>
        <v>0.35</v>
      </c>
      <c r="BM52" s="178" t="n">
        <f aca="false">CHOOSE(BC52,BG52*SQRT(BD52/3),SQRT(BD52*((BG52^2)+((BF52^2)/3)-(BG52*BF52))))</f>
        <v>0.418526328385014</v>
      </c>
      <c r="BN52" s="178" t="n">
        <f aca="false">(BM52^2)*AU52</f>
        <v>0.0101515365065445</v>
      </c>
      <c r="BO52" s="178" t="n">
        <f aca="false">((AY52*BB52)/2)*Fsw*(tr_sw_fix+tf_sw_fix)</f>
        <v>0.2352</v>
      </c>
      <c r="BP52" s="179" t="n">
        <f aca="false">BN52+BO52</f>
        <v>0.245351536506544</v>
      </c>
      <c r="BQ52" s="177" t="n">
        <f aca="false">BE52*BB52</f>
        <v>0.05</v>
      </c>
      <c r="BR52" s="178" t="n">
        <f aca="false">CHOOSE(BC52,BG52*SQRT(BE52/3),SQRT(BE52*((BG52^2)+((BF52^2)/3)-(BF52*BG52))))</f>
        <v>0.158188083148529</v>
      </c>
      <c r="BS52" s="178" t="n">
        <f aca="false">AZ52*Vd_rect</f>
        <v>0.0189</v>
      </c>
      <c r="BT52" s="178" t="n">
        <f aca="false">CHOOSE(BC52,(AY52+Vd_rect)*Qrr*Fsw,(AY52+Vd_rect)*Qrr*Fsw)</f>
        <v>0.42441</v>
      </c>
      <c r="BU52" s="179" t="n">
        <f aca="false">BS52+BT52</f>
        <v>0.44331</v>
      </c>
      <c r="BV52" s="177" t="n">
        <f aca="false">(BM52^2)*0</f>
        <v>0</v>
      </c>
      <c r="BW52" s="178" t="n">
        <f aca="false">Qg_tot*Vcc*Fsw</f>
        <v>0.0735</v>
      </c>
      <c r="BX52" s="179" t="n">
        <f aca="false">IQ*BA52</f>
        <v>0.00385</v>
      </c>
      <c r="BY52" s="177" t="n">
        <f aca="false">BV52+BU52+BP52+BK52+BW52+BX52</f>
        <v>0.76793333897568</v>
      </c>
      <c r="BZ52" s="178" t="n">
        <f aca="false">AY52*AZ52</f>
        <v>1.8</v>
      </c>
      <c r="CA52" s="179" t="n">
        <f aca="false">(BZ52/(BZ52+BY52))*100</f>
        <v>70.0952775011675</v>
      </c>
      <c r="CB52" s="169" t="n">
        <f aca="false">BP52+BW52+BX52+BV52</f>
        <v>0.322701536506545</v>
      </c>
      <c r="CC52" s="0" t="n">
        <f aca="false">Ta+Tk_f*CB52</f>
        <v>36.2945537777291</v>
      </c>
    </row>
    <row r="53" customFormat="false" ht="15" hidden="false" customHeight="false" outlineLevel="0" collapsed="false">
      <c r="Q53" s="0" t="n">
        <v>46</v>
      </c>
      <c r="S53" s="177" t="n">
        <f aca="false">VOUT</f>
        <v>40</v>
      </c>
      <c r="T53" s="178" t="n">
        <f aca="false">Q53*$O$12</f>
        <v>0.046</v>
      </c>
      <c r="U53" s="178" t="n">
        <f aca="false">VIN_var</f>
        <v>5</v>
      </c>
      <c r="V53" s="179" t="n">
        <f aca="false">(S53*T53)/(U53*EFF_est)</f>
        <v>0.408888888888889</v>
      </c>
      <c r="W53" s="177" t="n">
        <f aca="false">IF((T53*S53/U53)&lt;((U53*(1-(U53/S53)))/(2*Lm*Fsw)),1,2)</f>
        <v>2</v>
      </c>
      <c r="X53" s="178" t="n">
        <f aca="false">CHOOSE(W53,SQRT((2*T53*Lm*Fsw*(S53-U53))/((U53)^2)),1-(U53/S53))</f>
        <v>0.875</v>
      </c>
      <c r="Y53" s="179" t="n">
        <f aca="false">CHOOSE(W53,(Lm*AA53*Fsw)/(S53-U53),1-X53)</f>
        <v>0.125</v>
      </c>
      <c r="Z53" s="177" t="n">
        <f aca="false">(U53*X53)/(Lm*Fsw)</f>
        <v>0.694444444444444</v>
      </c>
      <c r="AA53" s="178" t="n">
        <f aca="false">CHOOSE(W53,Z53,V53+(0.5*Z53))</f>
        <v>0.756111111111111</v>
      </c>
      <c r="AB53" s="178" t="n">
        <f aca="false">CHOOSE(W53,AA53*SQRT((X53+Y53)/3),SQRT((V53^2)+((Z53^2)/12)))</f>
        <v>0.455387615837801</v>
      </c>
      <c r="AC53" s="178" t="n">
        <v>0</v>
      </c>
      <c r="AD53" s="178" t="n">
        <f aca="false">(AB53^2)*Rdcr</f>
        <v>0.00199082765432099</v>
      </c>
      <c r="AE53" s="179" t="n">
        <f aca="false">AC53+AD53</f>
        <v>0.00199082765432099</v>
      </c>
      <c r="AF53" s="177" t="n">
        <f aca="false">V53*X53</f>
        <v>0.357777777777778</v>
      </c>
      <c r="AG53" s="178" t="n">
        <f aca="false">CHOOSE(W53,AA53*SQRT(X53/3),SQRT(X53*((AA53^2)+((Z53^2)/3)-(AA53*Z53))))</f>
        <v>0.42597610916122</v>
      </c>
      <c r="AH53" s="178" t="n">
        <f aca="false">(AG53^2)*RDS_on</f>
        <v>0.00940357995303955</v>
      </c>
      <c r="AI53" s="178" t="n">
        <f aca="false">((S53*V53)/2)*Fsw*(tr_sw_fix+tf_sw_fix)</f>
        <v>0.240426666666667</v>
      </c>
      <c r="AJ53" s="179" t="n">
        <f aca="false">AH53+AI53</f>
        <v>0.249830246619706</v>
      </c>
      <c r="AK53" s="177" t="n">
        <f aca="false">Y53*V53</f>
        <v>0.0511111111111111</v>
      </c>
      <c r="AL53" s="178" t="n">
        <f aca="false">CHOOSE(W53,AA53*SQRT(Y53/3),SQRT(Y53*((AA53^2)+((Z53^2)/3)-(Z53*AA53))))</f>
        <v>0.161003835613642</v>
      </c>
      <c r="AM53" s="178" t="n">
        <f aca="false">T53*Vd_rect</f>
        <v>0.01932</v>
      </c>
      <c r="AN53" s="178" t="n">
        <f aca="false">CHOOSE(W53,(S53+Vd_rect)*Qrr*Fsw,(S53+Vd_rect)*Qrr*Fsw)</f>
        <v>0.42441</v>
      </c>
      <c r="AO53" s="179" t="n">
        <f aca="false">AM53+AN53</f>
        <v>0.44373</v>
      </c>
      <c r="AP53" s="177" t="n">
        <f aca="false">(AG53^2)*0</f>
        <v>0</v>
      </c>
      <c r="AQ53" s="178" t="n">
        <f aca="false">Qg_tot*Vcc*Fsw</f>
        <v>0.0735</v>
      </c>
      <c r="AR53" s="179" t="n">
        <f aca="false">IQ*U53</f>
        <v>0.00385</v>
      </c>
      <c r="AS53" s="177" t="n">
        <f aca="false">AP53+AJ53+AQ53+AR53</f>
        <v>0.327180246619706</v>
      </c>
      <c r="AT53" s="187" t="n">
        <f aca="false">Ta+Tk*AS53</f>
        <v>44.6308147971824</v>
      </c>
      <c r="AU53" s="188" t="n">
        <f aca="false">RDS_on/51.8*(47.12+AT53*0.244)</f>
        <v>0.0580357009966505</v>
      </c>
      <c r="AV53" s="178" t="n">
        <f aca="false">S53*T53</f>
        <v>1.84</v>
      </c>
      <c r="AW53" s="179" t="n">
        <f aca="false">(AV53/(AV53+AS53))*100</f>
        <v>84.9029517904646</v>
      </c>
      <c r="AY53" s="177" t="n">
        <f aca="false">VOUT</f>
        <v>40</v>
      </c>
      <c r="AZ53" s="178" t="n">
        <f aca="false">Q53*$O$12</f>
        <v>0.046</v>
      </c>
      <c r="BA53" s="178" t="n">
        <f aca="false">VIN_var</f>
        <v>5</v>
      </c>
      <c r="BB53" s="179" t="n">
        <f aca="false">(AY53*AZ53)/(BA53*EFF_est)</f>
        <v>0.408888888888889</v>
      </c>
      <c r="BC53" s="177" t="n">
        <f aca="false">IF((AZ53*AY53/BA53)&lt;((BA53*(1-(BA53/AY53)))/(2*Lm*Fsw)),1,2)</f>
        <v>2</v>
      </c>
      <c r="BD53" s="178" t="n">
        <f aca="false">CHOOSE(BC53,SQRT((2*AZ53*Lm*Fsw*(AY53-BA53))/((BA53)^2)),1-(BA53/AY53))</f>
        <v>0.875</v>
      </c>
      <c r="BE53" s="179" t="n">
        <f aca="false">CHOOSE(BC53,(Lm*BG53*Fsw)/(AY53-BA53),1-BD53)</f>
        <v>0.125</v>
      </c>
      <c r="BF53" s="177" t="n">
        <f aca="false">(BA53*BD53)/(Lm*Fsw)</f>
        <v>0.694444444444444</v>
      </c>
      <c r="BG53" s="178" t="n">
        <f aca="false">CHOOSE(BC53,BF53,BB53+(0.5*BF53))</f>
        <v>0.756111111111111</v>
      </c>
      <c r="BH53" s="178" t="n">
        <f aca="false">CHOOSE(BC53,BG53*SQRT((BD53+BE53)/3),SQRT((BB53^2)+((BF53^2)/12)))</f>
        <v>0.455387615837801</v>
      </c>
      <c r="BI53" s="178" t="n">
        <v>0</v>
      </c>
      <c r="BJ53" s="178" t="n">
        <f aca="false">(BH53^2)*Rdcr</f>
        <v>0.00199082765432099</v>
      </c>
      <c r="BK53" s="179" t="n">
        <f aca="false">BI53+BJ53</f>
        <v>0.00199082765432099</v>
      </c>
      <c r="BL53" s="177" t="n">
        <f aca="false">BB53*BD53</f>
        <v>0.357777777777778</v>
      </c>
      <c r="BM53" s="178" t="n">
        <f aca="false">CHOOSE(BC53,BG53*SQRT(BD53/3),SQRT(BD53*((BG53^2)+((BF53^2)/3)-(BG53*BF53))))</f>
        <v>0.42597610916122</v>
      </c>
      <c r="BN53" s="178" t="n">
        <f aca="false">(BM53^2)*AU53</f>
        <v>0.0105309055908106</v>
      </c>
      <c r="BO53" s="178" t="n">
        <f aca="false">((AY53*BB53)/2)*Fsw*(tr_sw_fix+tf_sw_fix)</f>
        <v>0.240426666666667</v>
      </c>
      <c r="BP53" s="179" t="n">
        <f aca="false">BN53+BO53</f>
        <v>0.250957572257477</v>
      </c>
      <c r="BQ53" s="177" t="n">
        <f aca="false">BE53*BB53</f>
        <v>0.0511111111111111</v>
      </c>
      <c r="BR53" s="178" t="n">
        <f aca="false">CHOOSE(BC53,BG53*SQRT(BE53/3),SQRT(BE53*((BG53^2)+((BF53^2)/3)-(BF53*BG53))))</f>
        <v>0.161003835613642</v>
      </c>
      <c r="BS53" s="178" t="n">
        <f aca="false">AZ53*Vd_rect</f>
        <v>0.01932</v>
      </c>
      <c r="BT53" s="178" t="n">
        <f aca="false">CHOOSE(BC53,(AY53+Vd_rect)*Qrr*Fsw,(AY53+Vd_rect)*Qrr*Fsw)</f>
        <v>0.42441</v>
      </c>
      <c r="BU53" s="179" t="n">
        <f aca="false">BS53+BT53</f>
        <v>0.44373</v>
      </c>
      <c r="BV53" s="177" t="n">
        <f aca="false">(BM53^2)*0</f>
        <v>0</v>
      </c>
      <c r="BW53" s="178" t="n">
        <f aca="false">Qg_tot*Vcc*Fsw</f>
        <v>0.0735</v>
      </c>
      <c r="BX53" s="179" t="n">
        <f aca="false">IQ*BA53</f>
        <v>0.00385</v>
      </c>
      <c r="BY53" s="177" t="n">
        <f aca="false">BV53+BU53+BP53+BK53+BW53+BX53</f>
        <v>0.774028399911798</v>
      </c>
      <c r="BZ53" s="178" t="n">
        <f aca="false">AY53*AZ53</f>
        <v>1.84</v>
      </c>
      <c r="CA53" s="179" t="n">
        <f aca="false">(BZ53/(BZ53+BY53))*100</f>
        <v>70.3894418309336</v>
      </c>
      <c r="CB53" s="169" t="n">
        <f aca="false">BP53+BW53+BX53+BV53</f>
        <v>0.328307572257477</v>
      </c>
      <c r="CC53" s="0" t="n">
        <f aca="false">Ta+Tk_f*CB53</f>
        <v>36.4907650290117</v>
      </c>
    </row>
    <row r="54" customFormat="false" ht="15" hidden="false" customHeight="false" outlineLevel="0" collapsed="false">
      <c r="Q54" s="0" t="n">
        <v>47</v>
      </c>
      <c r="S54" s="177" t="n">
        <f aca="false">VOUT</f>
        <v>40</v>
      </c>
      <c r="T54" s="178" t="n">
        <f aca="false">Q54*$O$12</f>
        <v>0.047</v>
      </c>
      <c r="U54" s="178" t="n">
        <f aca="false">VIN_var</f>
        <v>5</v>
      </c>
      <c r="V54" s="179" t="n">
        <f aca="false">(S54*T54)/(U54*EFF_est)</f>
        <v>0.417777777777778</v>
      </c>
      <c r="W54" s="177" t="n">
        <f aca="false">IF((T54*S54/U54)&lt;((U54*(1-(U54/S54)))/(2*Lm*Fsw)),1,2)</f>
        <v>2</v>
      </c>
      <c r="X54" s="178" t="n">
        <f aca="false">CHOOSE(W54,SQRT((2*T54*Lm*Fsw*(S54-U54))/((U54)^2)),1-(U54/S54))</f>
        <v>0.875</v>
      </c>
      <c r="Y54" s="179" t="n">
        <f aca="false">CHOOSE(W54,(Lm*AA54*Fsw)/(S54-U54),1-X54)</f>
        <v>0.125</v>
      </c>
      <c r="Z54" s="177" t="n">
        <f aca="false">(U54*X54)/(Lm*Fsw)</f>
        <v>0.694444444444444</v>
      </c>
      <c r="AA54" s="178" t="n">
        <f aca="false">CHOOSE(W54,Z54,V54+(0.5*Z54))</f>
        <v>0.765</v>
      </c>
      <c r="AB54" s="178" t="n">
        <f aca="false">CHOOSE(W54,AA54*SQRT((X54+Y54)/3),SQRT((V54^2)+((Z54^2)/12)))</f>
        <v>0.463385399863423</v>
      </c>
      <c r="AC54" s="178" t="n">
        <v>0</v>
      </c>
      <c r="AD54" s="178" t="n">
        <f aca="false">(AB54^2)*Rdcr</f>
        <v>0.00206136987654321</v>
      </c>
      <c r="AE54" s="179" t="n">
        <f aca="false">AC54+AD54</f>
        <v>0.00206136987654321</v>
      </c>
      <c r="AF54" s="177" t="n">
        <f aca="false">V54*X54</f>
        <v>0.365555555555556</v>
      </c>
      <c r="AG54" s="178" t="n">
        <f aca="false">CHOOSE(W54,AA54*SQRT(X54/3),SQRT(X54*((AA54^2)+((Z54^2)/3)-(AA54*Z54))))</f>
        <v>0.433457351080543</v>
      </c>
      <c r="AH54" s="178" t="n">
        <f aca="false">(AG54^2)*RDS_on</f>
        <v>0.00973678279221651</v>
      </c>
      <c r="AI54" s="178" t="n">
        <f aca="false">((S54*V54)/2)*Fsw*(tr_sw_fix+tf_sw_fix)</f>
        <v>0.245653333333333</v>
      </c>
      <c r="AJ54" s="179" t="n">
        <f aca="false">AH54+AI54</f>
        <v>0.25539011612555</v>
      </c>
      <c r="AK54" s="177" t="n">
        <f aca="false">Y54*V54</f>
        <v>0.0522222222222222</v>
      </c>
      <c r="AL54" s="178" t="n">
        <f aca="false">CHOOSE(W54,AA54*SQRT(Y54/3),SQRT(Y54*((AA54^2)+((Z54^2)/3)-(Z54*AA54))))</f>
        <v>0.163831479273133</v>
      </c>
      <c r="AM54" s="178" t="n">
        <f aca="false">T54*Vd_rect</f>
        <v>0.01974</v>
      </c>
      <c r="AN54" s="178" t="n">
        <f aca="false">CHOOSE(W54,(S54+Vd_rect)*Qrr*Fsw,(S54+Vd_rect)*Qrr*Fsw)</f>
        <v>0.42441</v>
      </c>
      <c r="AO54" s="179" t="n">
        <f aca="false">AM54+AN54</f>
        <v>0.44415</v>
      </c>
      <c r="AP54" s="177" t="n">
        <f aca="false">(AG54^2)*0</f>
        <v>0</v>
      </c>
      <c r="AQ54" s="178" t="n">
        <f aca="false">Qg_tot*Vcc*Fsw</f>
        <v>0.0735</v>
      </c>
      <c r="AR54" s="179" t="n">
        <f aca="false">IQ*U54</f>
        <v>0.00385</v>
      </c>
      <c r="AS54" s="177" t="n">
        <f aca="false">AP54+AJ54+AQ54+AR54</f>
        <v>0.33274011612555</v>
      </c>
      <c r="AT54" s="187" t="n">
        <f aca="false">Ta+Tk*AS54</f>
        <v>44.964406967533</v>
      </c>
      <c r="AU54" s="188" t="n">
        <f aca="false">RDS_on/51.8*(47.12+AT54*0.244)</f>
        <v>0.0581171336624337</v>
      </c>
      <c r="AV54" s="178" t="n">
        <f aca="false">S54*T54</f>
        <v>1.88</v>
      </c>
      <c r="AW54" s="179" t="n">
        <f aca="false">(AV54/(AV54+AS54))*100</f>
        <v>84.9625306785612</v>
      </c>
      <c r="AY54" s="177" t="n">
        <f aca="false">VOUT</f>
        <v>40</v>
      </c>
      <c r="AZ54" s="178" t="n">
        <f aca="false">Q54*$O$12</f>
        <v>0.047</v>
      </c>
      <c r="BA54" s="178" t="n">
        <f aca="false">VIN_var</f>
        <v>5</v>
      </c>
      <c r="BB54" s="179" t="n">
        <f aca="false">(AY54*AZ54)/(BA54*EFF_est)</f>
        <v>0.417777777777778</v>
      </c>
      <c r="BC54" s="177" t="n">
        <f aca="false">IF((AZ54*AY54/BA54)&lt;((BA54*(1-(BA54/AY54)))/(2*Lm*Fsw)),1,2)</f>
        <v>2</v>
      </c>
      <c r="BD54" s="178" t="n">
        <f aca="false">CHOOSE(BC54,SQRT((2*AZ54*Lm*Fsw*(AY54-BA54))/((BA54)^2)),1-(BA54/AY54))</f>
        <v>0.875</v>
      </c>
      <c r="BE54" s="179" t="n">
        <f aca="false">CHOOSE(BC54,(Lm*BG54*Fsw)/(AY54-BA54),1-BD54)</f>
        <v>0.125</v>
      </c>
      <c r="BF54" s="177" t="n">
        <f aca="false">(BA54*BD54)/(Lm*Fsw)</f>
        <v>0.694444444444444</v>
      </c>
      <c r="BG54" s="178" t="n">
        <f aca="false">CHOOSE(BC54,BF54,BB54+(0.5*BF54))</f>
        <v>0.765</v>
      </c>
      <c r="BH54" s="178" t="n">
        <f aca="false">CHOOSE(BC54,BG54*SQRT((BD54+BE54)/3),SQRT((BB54^2)+((BF54^2)/12)))</f>
        <v>0.463385399863423</v>
      </c>
      <c r="BI54" s="178" t="n">
        <v>0</v>
      </c>
      <c r="BJ54" s="178" t="n">
        <f aca="false">(BH54^2)*Rdcr</f>
        <v>0.00206136987654321</v>
      </c>
      <c r="BK54" s="179" t="n">
        <f aca="false">BI54+BJ54</f>
        <v>0.00206136987654321</v>
      </c>
      <c r="BL54" s="177" t="n">
        <f aca="false">BB54*BD54</f>
        <v>0.365555555555556</v>
      </c>
      <c r="BM54" s="178" t="n">
        <f aca="false">CHOOSE(BC54,BG54*SQRT(BD54/3),SQRT(BD54*((BG54^2)+((BF54^2)/3)-(BG54*BF54))))</f>
        <v>0.433457351080543</v>
      </c>
      <c r="BN54" s="178" t="n">
        <f aca="false">(BM54^2)*AU54</f>
        <v>0.0109193536523364</v>
      </c>
      <c r="BO54" s="178" t="n">
        <f aca="false">((AY54*BB54)/2)*Fsw*(tr_sw_fix+tf_sw_fix)</f>
        <v>0.245653333333333</v>
      </c>
      <c r="BP54" s="179" t="n">
        <f aca="false">BN54+BO54</f>
        <v>0.25657268698567</v>
      </c>
      <c r="BQ54" s="177" t="n">
        <f aca="false">BE54*BB54</f>
        <v>0.0522222222222222</v>
      </c>
      <c r="BR54" s="178" t="n">
        <f aca="false">CHOOSE(BC54,BG54*SQRT(BE54/3),SQRT(BE54*((BG54^2)+((BF54^2)/3)-(BF54*BG54))))</f>
        <v>0.163831479273133</v>
      </c>
      <c r="BS54" s="178" t="n">
        <f aca="false">AZ54*Vd_rect</f>
        <v>0.01974</v>
      </c>
      <c r="BT54" s="178" t="n">
        <f aca="false">CHOOSE(BC54,(AY54+Vd_rect)*Qrr*Fsw,(AY54+Vd_rect)*Qrr*Fsw)</f>
        <v>0.42441</v>
      </c>
      <c r="BU54" s="179" t="n">
        <f aca="false">BS54+BT54</f>
        <v>0.44415</v>
      </c>
      <c r="BV54" s="177" t="n">
        <f aca="false">(BM54^2)*0</f>
        <v>0</v>
      </c>
      <c r="BW54" s="178" t="n">
        <f aca="false">Qg_tot*Vcc*Fsw</f>
        <v>0.0735</v>
      </c>
      <c r="BX54" s="179" t="n">
        <f aca="false">IQ*BA54</f>
        <v>0.00385</v>
      </c>
      <c r="BY54" s="177" t="n">
        <f aca="false">BV54+BU54+BP54+BK54+BW54+BX54</f>
        <v>0.780134056862213</v>
      </c>
      <c r="BZ54" s="178" t="n">
        <f aca="false">AY54*AZ54</f>
        <v>1.88</v>
      </c>
      <c r="CA54" s="179" t="n">
        <f aca="false">(BZ54/(BZ54+BY54))*100</f>
        <v>70.6731299932144</v>
      </c>
      <c r="CB54" s="169" t="n">
        <f aca="false">BP54+BW54+BX54+BV54</f>
        <v>0.33392268698567</v>
      </c>
      <c r="CC54" s="0" t="n">
        <f aca="false">Ta+Tk_f*CB54</f>
        <v>36.6872940444984</v>
      </c>
    </row>
    <row r="55" customFormat="false" ht="15" hidden="false" customHeight="false" outlineLevel="0" collapsed="false">
      <c r="Q55" s="0" t="n">
        <v>48</v>
      </c>
      <c r="S55" s="177" t="n">
        <f aca="false">VOUT</f>
        <v>40</v>
      </c>
      <c r="T55" s="178" t="n">
        <f aca="false">Q55*$O$12</f>
        <v>0.048</v>
      </c>
      <c r="U55" s="178" t="n">
        <f aca="false">VIN_var</f>
        <v>5</v>
      </c>
      <c r="V55" s="179" t="n">
        <f aca="false">(S55*T55)/(U55*EFF_est)</f>
        <v>0.426666666666667</v>
      </c>
      <c r="W55" s="177" t="n">
        <f aca="false">IF((T55*S55/U55)&lt;((U55*(1-(U55/S55)))/(2*Lm*Fsw)),1,2)</f>
        <v>2</v>
      </c>
      <c r="X55" s="178" t="n">
        <f aca="false">CHOOSE(W55,SQRT((2*T55*Lm*Fsw*(S55-U55))/((U55)^2)),1-(U55/S55))</f>
        <v>0.875</v>
      </c>
      <c r="Y55" s="179" t="n">
        <f aca="false">CHOOSE(W55,(Lm*AA55*Fsw)/(S55-U55),1-X55)</f>
        <v>0.125</v>
      </c>
      <c r="Z55" s="177" t="n">
        <f aca="false">(U55*X55)/(Lm*Fsw)</f>
        <v>0.694444444444444</v>
      </c>
      <c r="AA55" s="178" t="n">
        <f aca="false">CHOOSE(W55,Z55,V55+(0.5*Z55))</f>
        <v>0.773888888888889</v>
      </c>
      <c r="AB55" s="178" t="n">
        <f aca="false">CHOOSE(W55,AA55*SQRT((X55+Y55)/3),SQRT((V55^2)+((Z55^2)/12)))</f>
        <v>0.471415105449635</v>
      </c>
      <c r="AC55" s="178" t="n">
        <v>0</v>
      </c>
      <c r="AD55" s="178" t="n">
        <f aca="false">(AB55^2)*Rdcr</f>
        <v>0.00213342913580247</v>
      </c>
      <c r="AE55" s="179" t="n">
        <f aca="false">AC55+AD55</f>
        <v>0.00213342913580247</v>
      </c>
      <c r="AF55" s="177" t="n">
        <f aca="false">V55*X55</f>
        <v>0.373333333333333</v>
      </c>
      <c r="AG55" s="178" t="n">
        <f aca="false">CHOOSE(W55,AA55*SQRT(X55/3),SQRT(X55*((AA55^2)+((Z55^2)/3)-(AA55*Z55))))</f>
        <v>0.440968452885611</v>
      </c>
      <c r="AH55" s="178" t="n">
        <f aca="false">(AG55^2)*RDS_on</f>
        <v>0.0100771512838489</v>
      </c>
      <c r="AI55" s="178" t="n">
        <f aca="false">((S55*V55)/2)*Fsw*(tr_sw_fix+tf_sw_fix)</f>
        <v>0.25088</v>
      </c>
      <c r="AJ55" s="179" t="n">
        <f aca="false">AH55+AI55</f>
        <v>0.260957151283849</v>
      </c>
      <c r="AK55" s="177" t="n">
        <f aca="false">Y55*V55</f>
        <v>0.0533333333333333</v>
      </c>
      <c r="AL55" s="178" t="n">
        <f aca="false">CHOOSE(W55,AA55*SQRT(Y55/3),SQRT(Y55*((AA55^2)+((Z55^2)/3)-(Z55*AA55))))</f>
        <v>0.166670408908604</v>
      </c>
      <c r="AM55" s="178" t="n">
        <f aca="false">T55*Vd_rect</f>
        <v>0.02016</v>
      </c>
      <c r="AN55" s="178" t="n">
        <f aca="false">CHOOSE(W55,(S55+Vd_rect)*Qrr*Fsw,(S55+Vd_rect)*Qrr*Fsw)</f>
        <v>0.42441</v>
      </c>
      <c r="AO55" s="179" t="n">
        <f aca="false">AM55+AN55</f>
        <v>0.44457</v>
      </c>
      <c r="AP55" s="177" t="n">
        <f aca="false">(AG55^2)*0</f>
        <v>0</v>
      </c>
      <c r="AQ55" s="178" t="n">
        <f aca="false">Qg_tot*Vcc*Fsw</f>
        <v>0.0735</v>
      </c>
      <c r="AR55" s="179" t="n">
        <f aca="false">IQ*U55</f>
        <v>0.00385</v>
      </c>
      <c r="AS55" s="177" t="n">
        <f aca="false">AP55+AJ55+AQ55+AR55</f>
        <v>0.338307151283849</v>
      </c>
      <c r="AT55" s="187" t="n">
        <f aca="false">Ta+Tk*AS55</f>
        <v>45.2984290770309</v>
      </c>
      <c r="AU55" s="188" t="n">
        <f aca="false">RDS_on/51.8*(47.12+AT55*0.244)</f>
        <v>0.0581986712799933</v>
      </c>
      <c r="AV55" s="178" t="n">
        <f aca="false">S55*T55</f>
        <v>1.92</v>
      </c>
      <c r="AW55" s="179" t="n">
        <f aca="false">(AV55/(AV55+AS55))*100</f>
        <v>85.019435859665</v>
      </c>
      <c r="AY55" s="177" t="n">
        <f aca="false">VOUT</f>
        <v>40</v>
      </c>
      <c r="AZ55" s="178" t="n">
        <f aca="false">Q55*$O$12</f>
        <v>0.048</v>
      </c>
      <c r="BA55" s="178" t="n">
        <f aca="false">VIN_var</f>
        <v>5</v>
      </c>
      <c r="BB55" s="179" t="n">
        <f aca="false">(AY55*AZ55)/(BA55*EFF_est)</f>
        <v>0.426666666666667</v>
      </c>
      <c r="BC55" s="177" t="n">
        <f aca="false">IF((AZ55*AY55/BA55)&lt;((BA55*(1-(BA55/AY55)))/(2*Lm*Fsw)),1,2)</f>
        <v>2</v>
      </c>
      <c r="BD55" s="178" t="n">
        <f aca="false">CHOOSE(BC55,SQRT((2*AZ55*Lm*Fsw*(AY55-BA55))/((BA55)^2)),1-(BA55/AY55))</f>
        <v>0.875</v>
      </c>
      <c r="BE55" s="179" t="n">
        <f aca="false">CHOOSE(BC55,(Lm*BG55*Fsw)/(AY55-BA55),1-BD55)</f>
        <v>0.125</v>
      </c>
      <c r="BF55" s="177" t="n">
        <f aca="false">(BA55*BD55)/(Lm*Fsw)</f>
        <v>0.694444444444444</v>
      </c>
      <c r="BG55" s="178" t="n">
        <f aca="false">CHOOSE(BC55,BF55,BB55+(0.5*BF55))</f>
        <v>0.773888888888889</v>
      </c>
      <c r="BH55" s="178" t="n">
        <f aca="false">CHOOSE(BC55,BG55*SQRT((BD55+BE55)/3),SQRT((BB55^2)+((BF55^2)/12)))</f>
        <v>0.471415105449635</v>
      </c>
      <c r="BI55" s="178" t="n">
        <v>0</v>
      </c>
      <c r="BJ55" s="178" t="n">
        <f aca="false">(BH55^2)*Rdcr</f>
        <v>0.00213342913580247</v>
      </c>
      <c r="BK55" s="179" t="n">
        <f aca="false">BI55+BJ55</f>
        <v>0.00213342913580247</v>
      </c>
      <c r="BL55" s="177" t="n">
        <f aca="false">BB55*BD55</f>
        <v>0.373333333333333</v>
      </c>
      <c r="BM55" s="178" t="n">
        <f aca="false">CHOOSE(BC55,BG55*SQRT(BD55/3),SQRT(BD55*((BG55^2)+((BF55^2)/3)-(BG55*BF55))))</f>
        <v>0.440968452885611</v>
      </c>
      <c r="BN55" s="178" t="n">
        <f aca="false">(BM55^2)*AU55</f>
        <v>0.0113169164950012</v>
      </c>
      <c r="BO55" s="178" t="n">
        <f aca="false">((AY55*BB55)/2)*Fsw*(tr_sw_fix+tf_sw_fix)</f>
        <v>0.25088</v>
      </c>
      <c r="BP55" s="179" t="n">
        <f aca="false">BN55+BO55</f>
        <v>0.262196916495001</v>
      </c>
      <c r="BQ55" s="177" t="n">
        <f aca="false">BE55*BB55</f>
        <v>0.0533333333333333</v>
      </c>
      <c r="BR55" s="178" t="n">
        <f aca="false">CHOOSE(BC55,BG55*SQRT(BE55/3),SQRT(BE55*((BG55^2)+((BF55^2)/3)-(BF55*BG55))))</f>
        <v>0.166670408908604</v>
      </c>
      <c r="BS55" s="178" t="n">
        <f aca="false">AZ55*Vd_rect</f>
        <v>0.02016</v>
      </c>
      <c r="BT55" s="178" t="n">
        <f aca="false">CHOOSE(BC55,(AY55+Vd_rect)*Qrr*Fsw,(AY55+Vd_rect)*Qrr*Fsw)</f>
        <v>0.42441</v>
      </c>
      <c r="BU55" s="179" t="n">
        <f aca="false">BS55+BT55</f>
        <v>0.44457</v>
      </c>
      <c r="BV55" s="177" t="n">
        <f aca="false">(BM55^2)*0</f>
        <v>0</v>
      </c>
      <c r="BW55" s="178" t="n">
        <f aca="false">Qg_tot*Vcc*Fsw</f>
        <v>0.0735</v>
      </c>
      <c r="BX55" s="179" t="n">
        <f aca="false">IQ*BA55</f>
        <v>0.00385</v>
      </c>
      <c r="BY55" s="177" t="n">
        <f aca="false">BV55+BU55+BP55+BK55+BW55+BX55</f>
        <v>0.786250345630804</v>
      </c>
      <c r="BZ55" s="178" t="n">
        <f aca="false">AY55*AZ55</f>
        <v>1.92</v>
      </c>
      <c r="CA55" s="179" t="n">
        <f aca="false">(BZ55/(BZ55+BY55))*100</f>
        <v>70.9468731560555</v>
      </c>
      <c r="CB55" s="169" t="n">
        <f aca="false">BP55+BW55+BX55+BV55</f>
        <v>0.339546916495001</v>
      </c>
      <c r="CC55" s="0" t="n">
        <f aca="false">Ta+Tk_f*CB55</f>
        <v>36.884142077325</v>
      </c>
    </row>
    <row r="56" customFormat="false" ht="15" hidden="false" customHeight="false" outlineLevel="0" collapsed="false">
      <c r="Q56" s="0" t="n">
        <v>49</v>
      </c>
      <c r="S56" s="177" t="n">
        <f aca="false">VOUT</f>
        <v>40</v>
      </c>
      <c r="T56" s="178" t="n">
        <f aca="false">Q56*$O$12</f>
        <v>0.049</v>
      </c>
      <c r="U56" s="178" t="n">
        <f aca="false">VIN_var</f>
        <v>5</v>
      </c>
      <c r="V56" s="179" t="n">
        <f aca="false">(S56*T56)/(U56*EFF_est)</f>
        <v>0.435555555555556</v>
      </c>
      <c r="W56" s="177" t="n">
        <f aca="false">IF((T56*S56/U56)&lt;((U56*(1-(U56/S56)))/(2*Lm*Fsw)),1,2)</f>
        <v>2</v>
      </c>
      <c r="X56" s="178" t="n">
        <f aca="false">CHOOSE(W56,SQRT((2*T56*Lm*Fsw*(S56-U56))/((U56)^2)),1-(U56/S56))</f>
        <v>0.875</v>
      </c>
      <c r="Y56" s="179" t="n">
        <f aca="false">CHOOSE(W56,(Lm*AA56*Fsw)/(S56-U56),1-X56)</f>
        <v>0.125</v>
      </c>
      <c r="Z56" s="177" t="n">
        <f aca="false">(U56*X56)/(Lm*Fsw)</f>
        <v>0.694444444444444</v>
      </c>
      <c r="AA56" s="178" t="n">
        <f aca="false">CHOOSE(W56,Z56,V56+(0.5*Z56))</f>
        <v>0.782777777777778</v>
      </c>
      <c r="AB56" s="178" t="n">
        <f aca="false">CHOOSE(W56,AA56*SQRT((X56+Y56)/3),SQRT((V56^2)+((Z56^2)/12)))</f>
        <v>0.479475128840855</v>
      </c>
      <c r="AC56" s="178" t="n">
        <v>0</v>
      </c>
      <c r="AD56" s="178" t="n">
        <f aca="false">(AB56^2)*Rdcr</f>
        <v>0.00220700543209876</v>
      </c>
      <c r="AE56" s="179" t="n">
        <f aca="false">AC56+AD56</f>
        <v>0.00220700543209876</v>
      </c>
      <c r="AF56" s="177" t="n">
        <f aca="false">V56*X56</f>
        <v>0.381111111111111</v>
      </c>
      <c r="AG56" s="178" t="n">
        <f aca="false">CHOOSE(W56,AA56*SQRT(X56/3),SQRT(X56*((AA56^2)+((Z56^2)/3)-(AA56*Z56))))</f>
        <v>0.448507914400443</v>
      </c>
      <c r="AH56" s="178" t="n">
        <f aca="false">(AG56^2)*RDS_on</f>
        <v>0.0104246854279367</v>
      </c>
      <c r="AI56" s="178" t="n">
        <f aca="false">((S56*V56)/2)*Fsw*(tr_sw_fix+tf_sw_fix)</f>
        <v>0.256106666666667</v>
      </c>
      <c r="AJ56" s="179" t="n">
        <f aca="false">AH56+AI56</f>
        <v>0.266531352094603</v>
      </c>
      <c r="AK56" s="177" t="n">
        <f aca="false">Y56*V56</f>
        <v>0.0544444444444444</v>
      </c>
      <c r="AL56" s="178" t="n">
        <f aca="false">CHOOSE(W56,AA56*SQRT(Y56/3),SQRT(Y56*((AA56^2)+((Z56^2)/3)-(Z56*AA56))))</f>
        <v>0.169520057506831</v>
      </c>
      <c r="AM56" s="178" t="n">
        <f aca="false">T56*Vd_rect</f>
        <v>0.02058</v>
      </c>
      <c r="AN56" s="178" t="n">
        <f aca="false">CHOOSE(W56,(S56+Vd_rect)*Qrr*Fsw,(S56+Vd_rect)*Qrr*Fsw)</f>
        <v>0.42441</v>
      </c>
      <c r="AO56" s="179" t="n">
        <f aca="false">AM56+AN56</f>
        <v>0.44499</v>
      </c>
      <c r="AP56" s="177" t="n">
        <f aca="false">(AG56^2)*0</f>
        <v>0</v>
      </c>
      <c r="AQ56" s="178" t="n">
        <f aca="false">Qg_tot*Vcc*Fsw</f>
        <v>0.0735</v>
      </c>
      <c r="AR56" s="179" t="n">
        <f aca="false">IQ*U56</f>
        <v>0.00385</v>
      </c>
      <c r="AS56" s="177" t="n">
        <f aca="false">AP56+AJ56+AQ56+AR56</f>
        <v>0.343881352094603</v>
      </c>
      <c r="AT56" s="187" t="n">
        <f aca="false">Ta+Tk*AS56</f>
        <v>45.6328811256762</v>
      </c>
      <c r="AU56" s="188" t="n">
        <f aca="false">RDS_on/51.8*(47.12+AT56*0.244)</f>
        <v>0.0582803138493293</v>
      </c>
      <c r="AV56" s="178" t="n">
        <f aca="false">S56*T56</f>
        <v>1.96</v>
      </c>
      <c r="AW56" s="179" t="n">
        <f aca="false">(AV56/(AV56+AS56))*100</f>
        <v>85.0738254475666</v>
      </c>
      <c r="AY56" s="177" t="n">
        <f aca="false">VOUT</f>
        <v>40</v>
      </c>
      <c r="AZ56" s="178" t="n">
        <f aca="false">Q56*$O$12</f>
        <v>0.049</v>
      </c>
      <c r="BA56" s="178" t="n">
        <f aca="false">VIN_var</f>
        <v>5</v>
      </c>
      <c r="BB56" s="179" t="n">
        <f aca="false">(AY56*AZ56)/(BA56*EFF_est)</f>
        <v>0.435555555555556</v>
      </c>
      <c r="BC56" s="177" t="n">
        <f aca="false">IF((AZ56*AY56/BA56)&lt;((BA56*(1-(BA56/AY56)))/(2*Lm*Fsw)),1,2)</f>
        <v>2</v>
      </c>
      <c r="BD56" s="178" t="n">
        <f aca="false">CHOOSE(BC56,SQRT((2*AZ56*Lm*Fsw*(AY56-BA56))/((BA56)^2)),1-(BA56/AY56))</f>
        <v>0.875</v>
      </c>
      <c r="BE56" s="179" t="n">
        <f aca="false">CHOOSE(BC56,(Lm*BG56*Fsw)/(AY56-BA56),1-BD56)</f>
        <v>0.125</v>
      </c>
      <c r="BF56" s="177" t="n">
        <f aca="false">(BA56*BD56)/(Lm*Fsw)</f>
        <v>0.694444444444444</v>
      </c>
      <c r="BG56" s="178" t="n">
        <f aca="false">CHOOSE(BC56,BF56,BB56+(0.5*BF56))</f>
        <v>0.782777777777778</v>
      </c>
      <c r="BH56" s="178" t="n">
        <f aca="false">CHOOSE(BC56,BG56*SQRT((BD56+BE56)/3),SQRT((BB56^2)+((BF56^2)/12)))</f>
        <v>0.479475128840855</v>
      </c>
      <c r="BI56" s="178" t="n">
        <v>0</v>
      </c>
      <c r="BJ56" s="178" t="n">
        <f aca="false">(BH56^2)*Rdcr</f>
        <v>0.00220700543209876</v>
      </c>
      <c r="BK56" s="179" t="n">
        <f aca="false">BI56+BJ56</f>
        <v>0.00220700543209876</v>
      </c>
      <c r="BL56" s="177" t="n">
        <f aca="false">BB56*BD56</f>
        <v>0.381111111111111</v>
      </c>
      <c r="BM56" s="178" t="n">
        <f aca="false">CHOOSE(BC56,BG56*SQRT(BD56/3),SQRT(BD56*((BG56^2)+((BF56^2)/3)-(BG56*BF56))))</f>
        <v>0.448507914400443</v>
      </c>
      <c r="BN56" s="178" t="n">
        <f aca="false">(BM56^2)*AU56</f>
        <v>0.0117236300097557</v>
      </c>
      <c r="BO56" s="178" t="n">
        <f aca="false">((AY56*BB56)/2)*Fsw*(tr_sw_fix+tf_sw_fix)</f>
        <v>0.256106666666667</v>
      </c>
      <c r="BP56" s="179" t="n">
        <f aca="false">BN56+BO56</f>
        <v>0.267830296676422</v>
      </c>
      <c r="BQ56" s="177" t="n">
        <f aca="false">BE56*BB56</f>
        <v>0.0544444444444444</v>
      </c>
      <c r="BR56" s="178" t="n">
        <f aca="false">CHOOSE(BC56,BG56*SQRT(BE56/3),SQRT(BE56*((BG56^2)+((BF56^2)/3)-(BF56*BG56))))</f>
        <v>0.169520057506831</v>
      </c>
      <c r="BS56" s="178" t="n">
        <f aca="false">AZ56*Vd_rect</f>
        <v>0.02058</v>
      </c>
      <c r="BT56" s="178" t="n">
        <f aca="false">CHOOSE(BC56,(AY56+Vd_rect)*Qrr*Fsw,(AY56+Vd_rect)*Qrr*Fsw)</f>
        <v>0.42441</v>
      </c>
      <c r="BU56" s="179" t="n">
        <f aca="false">BS56+BT56</f>
        <v>0.44499</v>
      </c>
      <c r="BV56" s="177" t="n">
        <f aca="false">(BM56^2)*0</f>
        <v>0</v>
      </c>
      <c r="BW56" s="178" t="n">
        <f aca="false">Qg_tot*Vcc*Fsw</f>
        <v>0.0735</v>
      </c>
      <c r="BX56" s="179" t="n">
        <f aca="false">IQ*BA56</f>
        <v>0.00385</v>
      </c>
      <c r="BY56" s="177" t="n">
        <f aca="false">BV56+BU56+BP56+BK56+BW56+BX56</f>
        <v>0.792377302108521</v>
      </c>
      <c r="BZ56" s="178" t="n">
        <f aca="false">AY56*AZ56</f>
        <v>1.96</v>
      </c>
      <c r="CA56" s="179" t="n">
        <f aca="false">(BZ56/(BZ56+BY56))*100</f>
        <v>71.2111671062865</v>
      </c>
      <c r="CB56" s="169" t="n">
        <f aca="false">BP56+BW56+BX56+BV56</f>
        <v>0.345180296676422</v>
      </c>
      <c r="CC56" s="0" t="n">
        <f aca="false">Ta+Tk_f*CB56</f>
        <v>37.0813103836748</v>
      </c>
    </row>
    <row r="57" customFormat="false" ht="15" hidden="false" customHeight="false" outlineLevel="0" collapsed="false">
      <c r="Q57" s="0" t="n">
        <v>50</v>
      </c>
      <c r="S57" s="177" t="n">
        <f aca="false">VOUT</f>
        <v>40</v>
      </c>
      <c r="T57" s="178" t="n">
        <f aca="false">Q57*$O$12</f>
        <v>0.05</v>
      </c>
      <c r="U57" s="178" t="n">
        <f aca="false">VIN_var</f>
        <v>5</v>
      </c>
      <c r="V57" s="179" t="n">
        <f aca="false">(S57*T57)/(U57*EFF_est)</f>
        <v>0.444444444444444</v>
      </c>
      <c r="W57" s="177" t="n">
        <f aca="false">IF((T57*S57/U57)&lt;((U57*(1-(U57/S57)))/(2*Lm*Fsw)),1,2)</f>
        <v>2</v>
      </c>
      <c r="X57" s="178" t="n">
        <f aca="false">CHOOSE(W57,SQRT((2*T57*Lm*Fsw*(S57-U57))/((U57)^2)),1-(U57/S57))</f>
        <v>0.875</v>
      </c>
      <c r="Y57" s="179" t="n">
        <f aca="false">CHOOSE(W57,(Lm*AA57*Fsw)/(S57-U57),1-X57)</f>
        <v>0.125</v>
      </c>
      <c r="Z57" s="177" t="n">
        <f aca="false">(U57*X57)/(Lm*Fsw)</f>
        <v>0.694444444444444</v>
      </c>
      <c r="AA57" s="178" t="n">
        <f aca="false">CHOOSE(W57,Z57,V57+(0.5*Z57))</f>
        <v>0.791666666666667</v>
      </c>
      <c r="AB57" s="178" t="n">
        <f aca="false">CHOOSE(W57,AA57*SQRT((X57+Y57)/3),SQRT((V57^2)+((Z57^2)/12)))</f>
        <v>0.487563966469198</v>
      </c>
      <c r="AC57" s="178" t="n">
        <v>0</v>
      </c>
      <c r="AD57" s="178" t="n">
        <f aca="false">(AB57^2)*Rdcr</f>
        <v>0.0022820987654321</v>
      </c>
      <c r="AE57" s="179" t="n">
        <f aca="false">AC57+AD57</f>
        <v>0.0022820987654321</v>
      </c>
      <c r="AF57" s="177" t="n">
        <f aca="false">V57*X57</f>
        <v>0.388888888888889</v>
      </c>
      <c r="AG57" s="178" t="n">
        <f aca="false">CHOOSE(W57,AA57*SQRT(X57/3),SQRT(X57*((AA57^2)+((Z57^2)/3)-(AA57*Z57))))</f>
        <v>0.456074329166069</v>
      </c>
      <c r="AH57" s="178" t="n">
        <f aca="false">(AG57^2)*RDS_on</f>
        <v>0.0107793852244799</v>
      </c>
      <c r="AI57" s="178" t="n">
        <f aca="false">((S57*V57)/2)*Fsw*(tr_sw_fix+tf_sw_fix)</f>
        <v>0.261333333333333</v>
      </c>
      <c r="AJ57" s="179" t="n">
        <f aca="false">AH57+AI57</f>
        <v>0.272112718557813</v>
      </c>
      <c r="AK57" s="177" t="n">
        <f aca="false">Y57*V57</f>
        <v>0.0555555555555556</v>
      </c>
      <c r="AL57" s="178" t="n">
        <f aca="false">CHOOSE(W57,AA57*SQRT(Y57/3),SQRT(Y57*((AA57^2)+((Z57^2)/3)-(Z57*AA57))))</f>
        <v>0.17237989347629</v>
      </c>
      <c r="AM57" s="178" t="n">
        <f aca="false">T57*Vd_rect</f>
        <v>0.021</v>
      </c>
      <c r="AN57" s="178" t="n">
        <f aca="false">CHOOSE(W57,(S57+Vd_rect)*Qrr*Fsw,(S57+Vd_rect)*Qrr*Fsw)</f>
        <v>0.42441</v>
      </c>
      <c r="AO57" s="179" t="n">
        <f aca="false">AM57+AN57</f>
        <v>0.44541</v>
      </c>
      <c r="AP57" s="177" t="n">
        <f aca="false">(AG57^2)*0</f>
        <v>0</v>
      </c>
      <c r="AQ57" s="178" t="n">
        <f aca="false">Qg_tot*Vcc*Fsw</f>
        <v>0.0735</v>
      </c>
      <c r="AR57" s="179" t="n">
        <f aca="false">IQ*U57</f>
        <v>0.00385</v>
      </c>
      <c r="AS57" s="177" t="n">
        <f aca="false">AP57+AJ57+AQ57+AR57</f>
        <v>0.349462718557813</v>
      </c>
      <c r="AT57" s="187" t="n">
        <f aca="false">Ta+Tk*AS57</f>
        <v>45.9677631134688</v>
      </c>
      <c r="AU57" s="188" t="n">
        <f aca="false">RDS_on/51.8*(47.12+AT57*0.244)</f>
        <v>0.0583620613704418</v>
      </c>
      <c r="AV57" s="178" t="n">
        <f aca="false">S57*T57</f>
        <v>2</v>
      </c>
      <c r="AW57" s="179" t="n">
        <f aca="false">(AV57/(AV57+AS57))*100</f>
        <v>85.1258453348719</v>
      </c>
      <c r="AY57" s="177" t="n">
        <f aca="false">VOUT</f>
        <v>40</v>
      </c>
      <c r="AZ57" s="178" t="n">
        <f aca="false">Q57*$O$12</f>
        <v>0.05</v>
      </c>
      <c r="BA57" s="178" t="n">
        <f aca="false">VIN_var</f>
        <v>5</v>
      </c>
      <c r="BB57" s="179" t="n">
        <f aca="false">(AY57*AZ57)/(BA57*EFF_est)</f>
        <v>0.444444444444444</v>
      </c>
      <c r="BC57" s="177" t="n">
        <f aca="false">IF((AZ57*AY57/BA57)&lt;((BA57*(1-(BA57/AY57)))/(2*Lm*Fsw)),1,2)</f>
        <v>2</v>
      </c>
      <c r="BD57" s="178" t="n">
        <f aca="false">CHOOSE(BC57,SQRT((2*AZ57*Lm*Fsw*(AY57-BA57))/((BA57)^2)),1-(BA57/AY57))</f>
        <v>0.875</v>
      </c>
      <c r="BE57" s="179" t="n">
        <f aca="false">CHOOSE(BC57,(Lm*BG57*Fsw)/(AY57-BA57),1-BD57)</f>
        <v>0.125</v>
      </c>
      <c r="BF57" s="177" t="n">
        <f aca="false">(BA57*BD57)/(Lm*Fsw)</f>
        <v>0.694444444444444</v>
      </c>
      <c r="BG57" s="178" t="n">
        <f aca="false">CHOOSE(BC57,BF57,BB57+(0.5*BF57))</f>
        <v>0.791666666666667</v>
      </c>
      <c r="BH57" s="178" t="n">
        <f aca="false">CHOOSE(BC57,BG57*SQRT((BD57+BE57)/3),SQRT((BB57^2)+((BF57^2)/12)))</f>
        <v>0.487563966469198</v>
      </c>
      <c r="BI57" s="178" t="n">
        <v>0</v>
      </c>
      <c r="BJ57" s="178" t="n">
        <f aca="false">(BH57^2)*Rdcr</f>
        <v>0.0022820987654321</v>
      </c>
      <c r="BK57" s="179" t="n">
        <f aca="false">BI57+BJ57</f>
        <v>0.0022820987654321</v>
      </c>
      <c r="BL57" s="177" t="n">
        <f aca="false">BB57*BD57</f>
        <v>0.388888888888889</v>
      </c>
      <c r="BM57" s="178" t="n">
        <f aca="false">CHOOSE(BC57,BG57*SQRT(BD57/3),SQRT(BD57*((BG57^2)+((BF57^2)/3)-(BG57*BF57))))</f>
        <v>0.456074329166069</v>
      </c>
      <c r="BN57" s="178" t="n">
        <f aca="false">(BM57^2)*AU57</f>
        <v>0.0121395301746211</v>
      </c>
      <c r="BO57" s="178" t="n">
        <f aca="false">((AY57*BB57)/2)*Fsw*(tr_sw_fix+tf_sw_fix)</f>
        <v>0.261333333333333</v>
      </c>
      <c r="BP57" s="179" t="n">
        <f aca="false">BN57+BO57</f>
        <v>0.273472863507955</v>
      </c>
      <c r="BQ57" s="177" t="n">
        <f aca="false">BE57*BB57</f>
        <v>0.0555555555555556</v>
      </c>
      <c r="BR57" s="178" t="n">
        <f aca="false">CHOOSE(BC57,BG57*SQRT(BE57/3),SQRT(BE57*((BG57^2)+((BF57^2)/3)-(BF57*BG57))))</f>
        <v>0.17237989347629</v>
      </c>
      <c r="BS57" s="178" t="n">
        <f aca="false">AZ57*Vd_rect</f>
        <v>0.021</v>
      </c>
      <c r="BT57" s="178" t="n">
        <f aca="false">CHOOSE(BC57,(AY57+Vd_rect)*Qrr*Fsw,(AY57+Vd_rect)*Qrr*Fsw)</f>
        <v>0.42441</v>
      </c>
      <c r="BU57" s="179" t="n">
        <f aca="false">BS57+BT57</f>
        <v>0.44541</v>
      </c>
      <c r="BV57" s="177" t="n">
        <f aca="false">(BM57^2)*0</f>
        <v>0</v>
      </c>
      <c r="BW57" s="178" t="n">
        <f aca="false">Qg_tot*Vcc*Fsw</f>
        <v>0.0735</v>
      </c>
      <c r="BX57" s="179" t="n">
        <f aca="false">IQ*BA57</f>
        <v>0.00385</v>
      </c>
      <c r="BY57" s="177" t="n">
        <f aca="false">BV57+BU57+BP57+BK57+BW57+BX57</f>
        <v>0.798514962273387</v>
      </c>
      <c r="BZ57" s="178" t="n">
        <f aca="false">AY57*AZ57</f>
        <v>2</v>
      </c>
      <c r="CA57" s="179" t="n">
        <f aca="false">(BZ57/(BZ57+BY57))*100</f>
        <v>71.4664751470648</v>
      </c>
      <c r="CB57" s="169" t="n">
        <f aca="false">BP57+BW57+BX57+BV57</f>
        <v>0.350822863507955</v>
      </c>
      <c r="CC57" s="0" t="n">
        <f aca="false">Ta+Tk_f*CB57</f>
        <v>37.2788002227784</v>
      </c>
    </row>
    <row r="58" customFormat="false" ht="15" hidden="false" customHeight="false" outlineLevel="0" collapsed="false">
      <c r="Q58" s="0" t="n">
        <v>51</v>
      </c>
      <c r="S58" s="177" t="n">
        <f aca="false">VOUT</f>
        <v>40</v>
      </c>
      <c r="T58" s="178" t="n">
        <f aca="false">Q58*$O$12</f>
        <v>0.051</v>
      </c>
      <c r="U58" s="178" t="n">
        <f aca="false">VIN_var</f>
        <v>5</v>
      </c>
      <c r="V58" s="179" t="n">
        <f aca="false">(S58*T58)/(U58*EFF_est)</f>
        <v>0.453333333333333</v>
      </c>
      <c r="W58" s="177" t="n">
        <f aca="false">IF((T58*S58/U58)&lt;((U58*(1-(U58/S58)))/(2*Lm*Fsw)),1,2)</f>
        <v>2</v>
      </c>
      <c r="X58" s="178" t="n">
        <f aca="false">CHOOSE(W58,SQRT((2*T58*Lm*Fsw*(S58-U58))/((U58)^2)),1-(U58/S58))</f>
        <v>0.875</v>
      </c>
      <c r="Y58" s="179" t="n">
        <f aca="false">CHOOSE(W58,(Lm*AA58*Fsw)/(S58-U58),1-X58)</f>
        <v>0.125</v>
      </c>
      <c r="Z58" s="177" t="n">
        <f aca="false">(U58*X58)/(Lm*Fsw)</f>
        <v>0.694444444444444</v>
      </c>
      <c r="AA58" s="178" t="n">
        <f aca="false">CHOOSE(W58,Z58,V58+(0.5*Z58))</f>
        <v>0.800555555555556</v>
      </c>
      <c r="AB58" s="178" t="n">
        <f aca="false">CHOOSE(W58,AA58*SQRT((X58+Y58)/3),SQRT((V58^2)+((Z58^2)/12)))</f>
        <v>0.495680207707305</v>
      </c>
      <c r="AC58" s="178" t="n">
        <v>0</v>
      </c>
      <c r="AD58" s="178" t="n">
        <f aca="false">(AB58^2)*Rdcr</f>
        <v>0.00235870913580247</v>
      </c>
      <c r="AE58" s="179" t="n">
        <f aca="false">AC58+AD58</f>
        <v>0.00235870913580247</v>
      </c>
      <c r="AF58" s="177" t="n">
        <f aca="false">V58*X58</f>
        <v>0.396666666666667</v>
      </c>
      <c r="AG58" s="178" t="n">
        <f aca="false">CHOOSE(W58,AA58*SQRT(X58/3),SQRT(X58*((AA58^2)+((Z58^2)/3)-(AA58*Z58))))</f>
        <v>0.46366637766142</v>
      </c>
      <c r="AH58" s="178" t="n">
        <f aca="false">(AG58^2)*RDS_on</f>
        <v>0.0111412506734785</v>
      </c>
      <c r="AI58" s="178" t="n">
        <f aca="false">((S58*V58)/2)*Fsw*(tr_sw_fix+tf_sw_fix)</f>
        <v>0.26656</v>
      </c>
      <c r="AJ58" s="179" t="n">
        <f aca="false">AH58+AI58</f>
        <v>0.277701250673479</v>
      </c>
      <c r="AK58" s="177" t="n">
        <f aca="false">Y58*V58</f>
        <v>0.0566666666666667</v>
      </c>
      <c r="AL58" s="178" t="n">
        <f aca="false">CHOOSE(W58,AA58*SQRT(Y58/3),SQRT(Y58*((AA58^2)+((Z58^2)/3)-(Z58*AA58))))</f>
        <v>0.175249418084896</v>
      </c>
      <c r="AM58" s="178" t="n">
        <f aca="false">T58*Vd_rect</f>
        <v>0.02142</v>
      </c>
      <c r="AN58" s="178" t="n">
        <f aca="false">CHOOSE(W58,(S58+Vd_rect)*Qrr*Fsw,(S58+Vd_rect)*Qrr*Fsw)</f>
        <v>0.42441</v>
      </c>
      <c r="AO58" s="179" t="n">
        <f aca="false">AM58+AN58</f>
        <v>0.44583</v>
      </c>
      <c r="AP58" s="177" t="n">
        <f aca="false">(AG58^2)*0</f>
        <v>0</v>
      </c>
      <c r="AQ58" s="178" t="n">
        <f aca="false">Qg_tot*Vcc*Fsw</f>
        <v>0.0735</v>
      </c>
      <c r="AR58" s="179" t="n">
        <f aca="false">IQ*U58</f>
        <v>0.00385</v>
      </c>
      <c r="AS58" s="177" t="n">
        <f aca="false">AP58+AJ58+AQ58+AR58</f>
        <v>0.355051250673479</v>
      </c>
      <c r="AT58" s="187" t="n">
        <f aca="false">Ta+Tk*AS58</f>
        <v>46.3030750404087</v>
      </c>
      <c r="AU58" s="188" t="n">
        <f aca="false">RDS_on/51.8*(47.12+AT58*0.244)</f>
        <v>0.0584439138433308</v>
      </c>
      <c r="AV58" s="178" t="n">
        <f aca="false">S58*T58</f>
        <v>2.04</v>
      </c>
      <c r="AW58" s="179" t="n">
        <f aca="false">(AV58/(AV58+AS58))*100</f>
        <v>85.1756303513906</v>
      </c>
      <c r="AY58" s="177" t="n">
        <f aca="false">VOUT</f>
        <v>40</v>
      </c>
      <c r="AZ58" s="178" t="n">
        <f aca="false">Q58*$O$12</f>
        <v>0.051</v>
      </c>
      <c r="BA58" s="178" t="n">
        <f aca="false">VIN_var</f>
        <v>5</v>
      </c>
      <c r="BB58" s="179" t="n">
        <f aca="false">(AY58*AZ58)/(BA58*EFF_est)</f>
        <v>0.453333333333333</v>
      </c>
      <c r="BC58" s="177" t="n">
        <f aca="false">IF((AZ58*AY58/BA58)&lt;((BA58*(1-(BA58/AY58)))/(2*Lm*Fsw)),1,2)</f>
        <v>2</v>
      </c>
      <c r="BD58" s="178" t="n">
        <f aca="false">CHOOSE(BC58,SQRT((2*AZ58*Lm*Fsw*(AY58-BA58))/((BA58)^2)),1-(BA58/AY58))</f>
        <v>0.875</v>
      </c>
      <c r="BE58" s="179" t="n">
        <f aca="false">CHOOSE(BC58,(Lm*BG58*Fsw)/(AY58-BA58),1-BD58)</f>
        <v>0.125</v>
      </c>
      <c r="BF58" s="177" t="n">
        <f aca="false">(BA58*BD58)/(Lm*Fsw)</f>
        <v>0.694444444444444</v>
      </c>
      <c r="BG58" s="178" t="n">
        <f aca="false">CHOOSE(BC58,BF58,BB58+(0.5*BF58))</f>
        <v>0.800555555555556</v>
      </c>
      <c r="BH58" s="178" t="n">
        <f aca="false">CHOOSE(BC58,BG58*SQRT((BD58+BE58)/3),SQRT((BB58^2)+((BF58^2)/12)))</f>
        <v>0.495680207707305</v>
      </c>
      <c r="BI58" s="178" t="n">
        <v>0</v>
      </c>
      <c r="BJ58" s="178" t="n">
        <f aca="false">(BH58^2)*Rdcr</f>
        <v>0.00235870913580247</v>
      </c>
      <c r="BK58" s="179" t="n">
        <f aca="false">BI58+BJ58</f>
        <v>0.00235870913580247</v>
      </c>
      <c r="BL58" s="177" t="n">
        <f aca="false">BB58*BD58</f>
        <v>0.396666666666667</v>
      </c>
      <c r="BM58" s="178" t="n">
        <f aca="false">CHOOSE(BC58,BG58*SQRT(BD58/3),SQRT(BD58*((BG58^2)+((BF58^2)/3)-(BG58*BF58))))</f>
        <v>0.46366637766142</v>
      </c>
      <c r="BN58" s="178" t="n">
        <f aca="false">(BM58^2)*AU58</f>
        <v>0.0125646530546903</v>
      </c>
      <c r="BO58" s="178" t="n">
        <f aca="false">((AY58*BB58)/2)*Fsw*(tr_sw_fix+tf_sw_fix)</f>
        <v>0.26656</v>
      </c>
      <c r="BP58" s="179" t="n">
        <f aca="false">BN58+BO58</f>
        <v>0.27912465305469</v>
      </c>
      <c r="BQ58" s="177" t="n">
        <f aca="false">BE58*BB58</f>
        <v>0.0566666666666667</v>
      </c>
      <c r="BR58" s="178" t="n">
        <f aca="false">CHOOSE(BC58,BG58*SQRT(BE58/3),SQRT(BE58*((BG58^2)+((BF58^2)/3)-(BF58*BG58))))</f>
        <v>0.175249418084896</v>
      </c>
      <c r="BS58" s="178" t="n">
        <f aca="false">AZ58*Vd_rect</f>
        <v>0.02142</v>
      </c>
      <c r="BT58" s="178" t="n">
        <f aca="false">CHOOSE(BC58,(AY58+Vd_rect)*Qrr*Fsw,(AY58+Vd_rect)*Qrr*Fsw)</f>
        <v>0.42441</v>
      </c>
      <c r="BU58" s="179" t="n">
        <f aca="false">BS58+BT58</f>
        <v>0.44583</v>
      </c>
      <c r="BV58" s="177" t="n">
        <f aca="false">(BM58^2)*0</f>
        <v>0</v>
      </c>
      <c r="BW58" s="178" t="n">
        <f aca="false">Qg_tot*Vcc*Fsw</f>
        <v>0.0735</v>
      </c>
      <c r="BX58" s="179" t="n">
        <f aca="false">IQ*BA58</f>
        <v>0.00385</v>
      </c>
      <c r="BY58" s="177" t="n">
        <f aca="false">BV58+BU58+BP58+BK58+BW58+BX58</f>
        <v>0.804663362190493</v>
      </c>
      <c r="BZ58" s="178" t="n">
        <f aca="false">AY58*AZ58</f>
        <v>2.04</v>
      </c>
      <c r="CA58" s="179" t="n">
        <f aca="false">(BZ58/(BZ58+BY58))*100</f>
        <v>71.7132307152551</v>
      </c>
      <c r="CB58" s="169" t="n">
        <f aca="false">BP58+BW58+BX58+BV58</f>
        <v>0.35647465305469</v>
      </c>
      <c r="CC58" s="0" t="n">
        <f aca="false">Ta+Tk_f*CB58</f>
        <v>37.4766128569142</v>
      </c>
    </row>
    <row r="59" customFormat="false" ht="15" hidden="false" customHeight="false" outlineLevel="0" collapsed="false">
      <c r="Q59" s="0" t="n">
        <v>52</v>
      </c>
      <c r="S59" s="177" t="n">
        <f aca="false">VOUT</f>
        <v>40</v>
      </c>
      <c r="T59" s="178" t="n">
        <f aca="false">Q59*$O$12</f>
        <v>0.052</v>
      </c>
      <c r="U59" s="178" t="n">
        <f aca="false">VIN_var</f>
        <v>5</v>
      </c>
      <c r="V59" s="179" t="n">
        <f aca="false">(S59*T59)/(U59*EFF_est)</f>
        <v>0.462222222222222</v>
      </c>
      <c r="W59" s="177" t="n">
        <f aca="false">IF((T59*S59/U59)&lt;((U59*(1-(U59/S59)))/(2*Lm*Fsw)),1,2)</f>
        <v>2</v>
      </c>
      <c r="X59" s="178" t="n">
        <f aca="false">CHOOSE(W59,SQRT((2*T59*Lm*Fsw*(S59-U59))/((U59)^2)),1-(U59/S59))</f>
        <v>0.875</v>
      </c>
      <c r="Y59" s="179" t="n">
        <f aca="false">CHOOSE(W59,(Lm*AA59*Fsw)/(S59-U59),1-X59)</f>
        <v>0.125</v>
      </c>
      <c r="Z59" s="177" t="n">
        <f aca="false">(U59*X59)/(Lm*Fsw)</f>
        <v>0.694444444444444</v>
      </c>
      <c r="AA59" s="178" t="n">
        <f aca="false">CHOOSE(W59,Z59,V59+(0.5*Z59))</f>
        <v>0.809444444444444</v>
      </c>
      <c r="AB59" s="178" t="n">
        <f aca="false">CHOOSE(W59,AA59*SQRT((X59+Y59)/3),SQRT((V59^2)+((Z59^2)/12)))</f>
        <v>0.503822528195887</v>
      </c>
      <c r="AC59" s="178" t="n">
        <v>0</v>
      </c>
      <c r="AD59" s="178" t="n">
        <f aca="false">(AB59^2)*Rdcr</f>
        <v>0.00243683654320988</v>
      </c>
      <c r="AE59" s="179" t="n">
        <f aca="false">AC59+AD59</f>
        <v>0.00243683654320988</v>
      </c>
      <c r="AF59" s="177" t="n">
        <f aca="false">V59*X59</f>
        <v>0.404444444444445</v>
      </c>
      <c r="AG59" s="178" t="n">
        <f aca="false">CHOOSE(W59,AA59*SQRT(X59/3),SQRT(X59*((AA59^2)+((Z59^2)/3)-(AA59*Z59))))</f>
        <v>0.471282821061816</v>
      </c>
      <c r="AH59" s="178" t="n">
        <f aca="false">(AG59^2)*RDS_on</f>
        <v>0.0115102817749326</v>
      </c>
      <c r="AI59" s="178" t="n">
        <f aca="false">((S59*V59)/2)*Fsw*(tr_sw_fix+tf_sw_fix)</f>
        <v>0.271786666666667</v>
      </c>
      <c r="AJ59" s="179" t="n">
        <f aca="false">AH59+AI59</f>
        <v>0.283296948441599</v>
      </c>
      <c r="AK59" s="177" t="n">
        <f aca="false">Y59*V59</f>
        <v>0.0577777777777778</v>
      </c>
      <c r="AL59" s="178" t="n">
        <f aca="false">CHOOSE(W59,AA59*SQRT(Y59/3),SQRT(Y59*((AA59^2)+((Z59^2)/3)-(Z59*AA59))))</f>
        <v>0.178128163100931</v>
      </c>
      <c r="AM59" s="178" t="n">
        <f aca="false">T59*Vd_rect</f>
        <v>0.02184</v>
      </c>
      <c r="AN59" s="178" t="n">
        <f aca="false">CHOOSE(W59,(S59+Vd_rect)*Qrr*Fsw,(S59+Vd_rect)*Qrr*Fsw)</f>
        <v>0.42441</v>
      </c>
      <c r="AO59" s="179" t="n">
        <f aca="false">AM59+AN59</f>
        <v>0.44625</v>
      </c>
      <c r="AP59" s="177" t="n">
        <f aca="false">(AG59^2)*0</f>
        <v>0</v>
      </c>
      <c r="AQ59" s="178" t="n">
        <f aca="false">Qg_tot*Vcc*Fsw</f>
        <v>0.0735</v>
      </c>
      <c r="AR59" s="179" t="n">
        <f aca="false">IQ*U59</f>
        <v>0.00385</v>
      </c>
      <c r="AS59" s="177" t="n">
        <f aca="false">AP59+AJ59+AQ59+AR59</f>
        <v>0.360646948441599</v>
      </c>
      <c r="AT59" s="187" t="n">
        <f aca="false">Ta+Tk*AS59</f>
        <v>46.638816906496</v>
      </c>
      <c r="AU59" s="188" t="n">
        <f aca="false">RDS_on/51.8*(47.12+AT59*0.244)</f>
        <v>0.0585258712679962</v>
      </c>
      <c r="AV59" s="178" t="n">
        <f aca="false">S59*T59</f>
        <v>2.08</v>
      </c>
      <c r="AW59" s="179" t="n">
        <f aca="false">(AV59/(AV59+AS59))*100</f>
        <v>85.2233052932183</v>
      </c>
      <c r="AY59" s="177" t="n">
        <f aca="false">VOUT</f>
        <v>40</v>
      </c>
      <c r="AZ59" s="178" t="n">
        <f aca="false">Q59*$O$12</f>
        <v>0.052</v>
      </c>
      <c r="BA59" s="178" t="n">
        <f aca="false">VIN_var</f>
        <v>5</v>
      </c>
      <c r="BB59" s="179" t="n">
        <f aca="false">(AY59*AZ59)/(BA59*EFF_est)</f>
        <v>0.462222222222222</v>
      </c>
      <c r="BC59" s="177" t="n">
        <f aca="false">IF((AZ59*AY59/BA59)&lt;((BA59*(1-(BA59/AY59)))/(2*Lm*Fsw)),1,2)</f>
        <v>2</v>
      </c>
      <c r="BD59" s="178" t="n">
        <f aca="false">CHOOSE(BC59,SQRT((2*AZ59*Lm*Fsw*(AY59-BA59))/((BA59)^2)),1-(BA59/AY59))</f>
        <v>0.875</v>
      </c>
      <c r="BE59" s="179" t="n">
        <f aca="false">CHOOSE(BC59,(Lm*BG59*Fsw)/(AY59-BA59),1-BD59)</f>
        <v>0.125</v>
      </c>
      <c r="BF59" s="177" t="n">
        <f aca="false">(BA59*BD59)/(Lm*Fsw)</f>
        <v>0.694444444444444</v>
      </c>
      <c r="BG59" s="178" t="n">
        <f aca="false">CHOOSE(BC59,BF59,BB59+(0.5*BF59))</f>
        <v>0.809444444444444</v>
      </c>
      <c r="BH59" s="178" t="n">
        <f aca="false">CHOOSE(BC59,BG59*SQRT((BD59+BE59)/3),SQRT((BB59^2)+((BF59^2)/12)))</f>
        <v>0.503822528195887</v>
      </c>
      <c r="BI59" s="178" t="n">
        <v>0</v>
      </c>
      <c r="BJ59" s="178" t="n">
        <f aca="false">(BH59^2)*Rdcr</f>
        <v>0.00243683654320988</v>
      </c>
      <c r="BK59" s="179" t="n">
        <f aca="false">BI59+BJ59</f>
        <v>0.00243683654320988</v>
      </c>
      <c r="BL59" s="177" t="n">
        <f aca="false">BB59*BD59</f>
        <v>0.404444444444445</v>
      </c>
      <c r="BM59" s="178" t="n">
        <f aca="false">CHOOSE(BC59,BG59*SQRT(BD59/3),SQRT(BD59*((BG59^2)+((BF59^2)/3)-(BG59*BF59))))</f>
        <v>0.471282821061816</v>
      </c>
      <c r="BN59" s="178" t="n">
        <f aca="false">(BM59^2)*AU59</f>
        <v>0.012999034802127</v>
      </c>
      <c r="BO59" s="178" t="n">
        <f aca="false">((AY59*BB59)/2)*Fsw*(tr_sw_fix+tf_sw_fix)</f>
        <v>0.271786666666667</v>
      </c>
      <c r="BP59" s="179" t="n">
        <f aca="false">BN59+BO59</f>
        <v>0.284785701468794</v>
      </c>
      <c r="BQ59" s="177" t="n">
        <f aca="false">BE59*BB59</f>
        <v>0.0577777777777778</v>
      </c>
      <c r="BR59" s="178" t="n">
        <f aca="false">CHOOSE(BC59,BG59*SQRT(BE59/3),SQRT(BE59*((BG59^2)+((BF59^2)/3)-(BF59*BG59))))</f>
        <v>0.178128163100931</v>
      </c>
      <c r="BS59" s="178" t="n">
        <f aca="false">AZ59*Vd_rect</f>
        <v>0.02184</v>
      </c>
      <c r="BT59" s="178" t="n">
        <f aca="false">CHOOSE(BC59,(AY59+Vd_rect)*Qrr*Fsw,(AY59+Vd_rect)*Qrr*Fsw)</f>
        <v>0.42441</v>
      </c>
      <c r="BU59" s="179" t="n">
        <f aca="false">BS59+BT59</f>
        <v>0.44625</v>
      </c>
      <c r="BV59" s="177" t="n">
        <f aca="false">(BM59^2)*0</f>
        <v>0</v>
      </c>
      <c r="BW59" s="178" t="n">
        <f aca="false">Qg_tot*Vcc*Fsw</f>
        <v>0.0735</v>
      </c>
      <c r="BX59" s="179" t="n">
        <f aca="false">IQ*BA59</f>
        <v>0.00385</v>
      </c>
      <c r="BY59" s="177" t="n">
        <f aca="false">BV59+BU59+BP59+BK59+BW59+BX59</f>
        <v>0.810822538012004</v>
      </c>
      <c r="BZ59" s="178" t="n">
        <f aca="false">AY59*AZ59</f>
        <v>2.08</v>
      </c>
      <c r="CA59" s="179" t="n">
        <f aca="false">(BZ59/(BZ59+BY59))*100</f>
        <v>71.9518397497482</v>
      </c>
      <c r="CB59" s="169" t="n">
        <f aca="false">BP59+BW59+BX59+BV59</f>
        <v>0.362135701468794</v>
      </c>
      <c r="CC59" s="0" t="n">
        <f aca="false">Ta+Tk_f*CB59</f>
        <v>37.6747495514078</v>
      </c>
    </row>
    <row r="60" customFormat="false" ht="15" hidden="false" customHeight="false" outlineLevel="0" collapsed="false">
      <c r="Q60" s="0" t="n">
        <v>53</v>
      </c>
      <c r="S60" s="177" t="n">
        <f aca="false">VOUT</f>
        <v>40</v>
      </c>
      <c r="T60" s="178" t="n">
        <f aca="false">Q60*$O$12</f>
        <v>0.053</v>
      </c>
      <c r="U60" s="178" t="n">
        <f aca="false">VIN_var</f>
        <v>5</v>
      </c>
      <c r="V60" s="179" t="n">
        <f aca="false">(S60*T60)/(U60*EFF_est)</f>
        <v>0.471111111111111</v>
      </c>
      <c r="W60" s="177" t="n">
        <f aca="false">IF((T60*S60/U60)&lt;((U60*(1-(U60/S60)))/(2*Lm*Fsw)),1,2)</f>
        <v>2</v>
      </c>
      <c r="X60" s="178" t="n">
        <f aca="false">CHOOSE(W60,SQRT((2*T60*Lm*Fsw*(S60-U60))/((U60)^2)),1-(U60/S60))</f>
        <v>0.875</v>
      </c>
      <c r="Y60" s="179" t="n">
        <f aca="false">CHOOSE(W60,(Lm*AA60*Fsw)/(S60-U60),1-X60)</f>
        <v>0.125</v>
      </c>
      <c r="Z60" s="177" t="n">
        <f aca="false">(U60*X60)/(Lm*Fsw)</f>
        <v>0.694444444444444</v>
      </c>
      <c r="AA60" s="178" t="n">
        <f aca="false">CHOOSE(W60,Z60,V60+(0.5*Z60))</f>
        <v>0.818333333333333</v>
      </c>
      <c r="AB60" s="178" t="n">
        <f aca="false">CHOOSE(W60,AA60*SQRT((X60+Y60)/3),SQRT((V60^2)+((Z60^2)/12)))</f>
        <v>0.511989683698795</v>
      </c>
      <c r="AC60" s="178" t="n">
        <v>0</v>
      </c>
      <c r="AD60" s="178" t="n">
        <f aca="false">(AB60^2)*Rdcr</f>
        <v>0.00251648098765432</v>
      </c>
      <c r="AE60" s="179" t="n">
        <f aca="false">AC60+AD60</f>
        <v>0.00251648098765432</v>
      </c>
      <c r="AF60" s="177" t="n">
        <f aca="false">V60*X60</f>
        <v>0.412222222222222</v>
      </c>
      <c r="AG60" s="178" t="n">
        <f aca="false">CHOOSE(W60,AA60*SQRT(X60/3),SQRT(X60*((AA60^2)+((Z60^2)/3)-(AA60*Z60))))</f>
        <v>0.478922495490912</v>
      </c>
      <c r="AH60" s="178" t="n">
        <f aca="false">(AG60^2)*RDS_on</f>
        <v>0.011886478528842</v>
      </c>
      <c r="AI60" s="178" t="n">
        <f aca="false">((S60*V60)/2)*Fsw*(tr_sw_fix+tf_sw_fix)</f>
        <v>0.277013333333333</v>
      </c>
      <c r="AJ60" s="179" t="n">
        <f aca="false">AH60+AI60</f>
        <v>0.288899811862175</v>
      </c>
      <c r="AK60" s="177" t="n">
        <f aca="false">Y60*V60</f>
        <v>0.0588888888888889</v>
      </c>
      <c r="AL60" s="178" t="n">
        <f aca="false">CHOOSE(W60,AA60*SQRT(Y60/3),SQRT(Y60*((AA60^2)+((Z60^2)/3)-(Z60*AA60))))</f>
        <v>0.181015688620487</v>
      </c>
      <c r="AM60" s="178" t="n">
        <f aca="false">T60*Vd_rect</f>
        <v>0.02226</v>
      </c>
      <c r="AN60" s="178" t="n">
        <f aca="false">CHOOSE(W60,(S60+Vd_rect)*Qrr*Fsw,(S60+Vd_rect)*Qrr*Fsw)</f>
        <v>0.42441</v>
      </c>
      <c r="AO60" s="179" t="n">
        <f aca="false">AM60+AN60</f>
        <v>0.44667</v>
      </c>
      <c r="AP60" s="177" t="n">
        <f aca="false">(AG60^2)*0</f>
        <v>0</v>
      </c>
      <c r="AQ60" s="178" t="n">
        <f aca="false">Qg_tot*Vcc*Fsw</f>
        <v>0.0735</v>
      </c>
      <c r="AR60" s="179" t="n">
        <f aca="false">IQ*U60</f>
        <v>0.00385</v>
      </c>
      <c r="AS60" s="177" t="n">
        <f aca="false">AP60+AJ60+AQ60+AR60</f>
        <v>0.366249811862175</v>
      </c>
      <c r="AT60" s="187" t="n">
        <f aca="false">Ta+Tk*AS60</f>
        <v>46.9749887117305</v>
      </c>
      <c r="AU60" s="188" t="n">
        <f aca="false">RDS_on/51.8*(47.12+AT60*0.244)</f>
        <v>0.0586079336444381</v>
      </c>
      <c r="AV60" s="178" t="n">
        <f aca="false">S60*T60</f>
        <v>2.12</v>
      </c>
      <c r="AW60" s="179" t="n">
        <f aca="false">(AV60/(AV60+AS60))*100</f>
        <v>85.2689858390433</v>
      </c>
      <c r="AY60" s="177" t="n">
        <f aca="false">VOUT</f>
        <v>40</v>
      </c>
      <c r="AZ60" s="178" t="n">
        <f aca="false">Q60*$O$12</f>
        <v>0.053</v>
      </c>
      <c r="BA60" s="178" t="n">
        <f aca="false">VIN_var</f>
        <v>5</v>
      </c>
      <c r="BB60" s="179" t="n">
        <f aca="false">(AY60*AZ60)/(BA60*EFF_est)</f>
        <v>0.471111111111111</v>
      </c>
      <c r="BC60" s="177" t="n">
        <f aca="false">IF((AZ60*AY60/BA60)&lt;((BA60*(1-(BA60/AY60)))/(2*Lm*Fsw)),1,2)</f>
        <v>2</v>
      </c>
      <c r="BD60" s="178" t="n">
        <f aca="false">CHOOSE(BC60,SQRT((2*AZ60*Lm*Fsw*(AY60-BA60))/((BA60)^2)),1-(BA60/AY60))</f>
        <v>0.875</v>
      </c>
      <c r="BE60" s="179" t="n">
        <f aca="false">CHOOSE(BC60,(Lm*BG60*Fsw)/(AY60-BA60),1-BD60)</f>
        <v>0.125</v>
      </c>
      <c r="BF60" s="177" t="n">
        <f aca="false">(BA60*BD60)/(Lm*Fsw)</f>
        <v>0.694444444444444</v>
      </c>
      <c r="BG60" s="178" t="n">
        <f aca="false">CHOOSE(BC60,BF60,BB60+(0.5*BF60))</f>
        <v>0.818333333333333</v>
      </c>
      <c r="BH60" s="178" t="n">
        <f aca="false">CHOOSE(BC60,BG60*SQRT((BD60+BE60)/3),SQRT((BB60^2)+((BF60^2)/12)))</f>
        <v>0.511989683698795</v>
      </c>
      <c r="BI60" s="178" t="n">
        <v>0</v>
      </c>
      <c r="BJ60" s="178" t="n">
        <f aca="false">(BH60^2)*Rdcr</f>
        <v>0.00251648098765432</v>
      </c>
      <c r="BK60" s="179" t="n">
        <f aca="false">BI60+BJ60</f>
        <v>0.00251648098765432</v>
      </c>
      <c r="BL60" s="177" t="n">
        <f aca="false">BB60*BD60</f>
        <v>0.412222222222222</v>
      </c>
      <c r="BM60" s="178" t="n">
        <f aca="false">CHOOSE(BC60,BG60*SQRT(BD60/3),SQRT(BD60*((BG60^2)+((BF60^2)/3)-(BG60*BF60))))</f>
        <v>0.478922495490912</v>
      </c>
      <c r="BN60" s="178" t="n">
        <f aca="false">(BM60^2)*AU60</f>
        <v>0.0134427116561659</v>
      </c>
      <c r="BO60" s="178" t="n">
        <f aca="false">((AY60*BB60)/2)*Fsw*(tr_sw_fix+tf_sw_fix)</f>
        <v>0.277013333333333</v>
      </c>
      <c r="BP60" s="179" t="n">
        <f aca="false">BN60+BO60</f>
        <v>0.290456044989499</v>
      </c>
      <c r="BQ60" s="177" t="n">
        <f aca="false">BE60*BB60</f>
        <v>0.0588888888888889</v>
      </c>
      <c r="BR60" s="178" t="n">
        <f aca="false">CHOOSE(BC60,BG60*SQRT(BE60/3),SQRT(BE60*((BG60^2)+((BF60^2)/3)-(BF60*BG60))))</f>
        <v>0.181015688620487</v>
      </c>
      <c r="BS60" s="178" t="n">
        <f aca="false">AZ60*Vd_rect</f>
        <v>0.02226</v>
      </c>
      <c r="BT60" s="178" t="n">
        <f aca="false">CHOOSE(BC60,(AY60+Vd_rect)*Qrr*Fsw,(AY60+Vd_rect)*Qrr*Fsw)</f>
        <v>0.42441</v>
      </c>
      <c r="BU60" s="179" t="n">
        <f aca="false">BS60+BT60</f>
        <v>0.44667</v>
      </c>
      <c r="BV60" s="177" t="n">
        <f aca="false">(BM60^2)*0</f>
        <v>0</v>
      </c>
      <c r="BW60" s="178" t="n">
        <f aca="false">Qg_tot*Vcc*Fsw</f>
        <v>0.0735</v>
      </c>
      <c r="BX60" s="179" t="n">
        <f aca="false">IQ*BA60</f>
        <v>0.00385</v>
      </c>
      <c r="BY60" s="177" t="n">
        <f aca="false">BV60+BU60+BP60+BK60+BW60+BX60</f>
        <v>0.816992525977154</v>
      </c>
      <c r="BZ60" s="178" t="n">
        <f aca="false">AY60*AZ60</f>
        <v>2.12</v>
      </c>
      <c r="CA60" s="179" t="n">
        <f aca="false">(BZ60/(BZ60+BY60))*100</f>
        <v>72.1826828379369</v>
      </c>
      <c r="CB60" s="169" t="n">
        <f aca="false">BP60+BW60+BX60+BV60</f>
        <v>0.367806044989499</v>
      </c>
      <c r="CC60" s="0" t="n">
        <f aca="false">Ta+Tk_f*CB60</f>
        <v>37.8732115746325</v>
      </c>
    </row>
    <row r="61" customFormat="false" ht="15" hidden="false" customHeight="false" outlineLevel="0" collapsed="false">
      <c r="Q61" s="0" t="n">
        <v>54</v>
      </c>
      <c r="S61" s="177" t="n">
        <f aca="false">VOUT</f>
        <v>40</v>
      </c>
      <c r="T61" s="178" t="n">
        <f aca="false">Q61*$O$12</f>
        <v>0.054</v>
      </c>
      <c r="U61" s="178" t="n">
        <f aca="false">VIN_var</f>
        <v>5</v>
      </c>
      <c r="V61" s="179" t="n">
        <f aca="false">(S61*T61)/(U61*EFF_est)</f>
        <v>0.48</v>
      </c>
      <c r="W61" s="177" t="n">
        <f aca="false">IF((T61*S61/U61)&lt;((U61*(1-(U61/S61)))/(2*Lm*Fsw)),1,2)</f>
        <v>2</v>
      </c>
      <c r="X61" s="178" t="n">
        <f aca="false">CHOOSE(W61,SQRT((2*T61*Lm*Fsw*(S61-U61))/((U61)^2)),1-(U61/S61))</f>
        <v>0.875</v>
      </c>
      <c r="Y61" s="179" t="n">
        <f aca="false">CHOOSE(W61,(Lm*AA61*Fsw)/(S61-U61),1-X61)</f>
        <v>0.125</v>
      </c>
      <c r="Z61" s="177" t="n">
        <f aca="false">(U61*X61)/(Lm*Fsw)</f>
        <v>0.694444444444444</v>
      </c>
      <c r="AA61" s="178" t="n">
        <f aca="false">CHOOSE(W61,Z61,V61+(0.5*Z61))</f>
        <v>0.827222222222222</v>
      </c>
      <c r="AB61" s="178" t="n">
        <f aca="false">CHOOSE(W61,AA61*SQRT((X61+Y61)/3),SQRT((V61^2)+((Z61^2)/12)))</f>
        <v>0.520180504442108</v>
      </c>
      <c r="AC61" s="178" t="n">
        <v>0</v>
      </c>
      <c r="AD61" s="178" t="n">
        <f aca="false">(AB61^2)*Rdcr</f>
        <v>0.0025976424691358</v>
      </c>
      <c r="AE61" s="179" t="n">
        <f aca="false">AC61+AD61</f>
        <v>0.0025976424691358</v>
      </c>
      <c r="AF61" s="177" t="n">
        <f aca="false">V61*X61</f>
        <v>0.42</v>
      </c>
      <c r="AG61" s="178" t="n">
        <f aca="false">CHOOSE(W61,AA61*SQRT(X61/3),SQRT(X61*((AA61^2)+((Z61^2)/3)-(AA61*Z61))))</f>
        <v>0.486584306725402</v>
      </c>
      <c r="AH61" s="178" t="n">
        <f aca="false">(AG61^2)*RDS_on</f>
        <v>0.0122698409352069</v>
      </c>
      <c r="AI61" s="178" t="n">
        <f aca="false">((S61*V61)/2)*Fsw*(tr_sw_fix+tf_sw_fix)</f>
        <v>0.28224</v>
      </c>
      <c r="AJ61" s="179" t="n">
        <f aca="false">AH61+AI61</f>
        <v>0.294509840935207</v>
      </c>
      <c r="AK61" s="177" t="n">
        <f aca="false">Y61*V61</f>
        <v>0.06</v>
      </c>
      <c r="AL61" s="178" t="n">
        <f aca="false">CHOOSE(W61,AA61*SQRT(Y61/3),SQRT(Y61*((AA61^2)+((Z61^2)/3)-(Z61*AA61))))</f>
        <v>0.183911581066027</v>
      </c>
      <c r="AM61" s="178" t="n">
        <f aca="false">T61*Vd_rect</f>
        <v>0.02268</v>
      </c>
      <c r="AN61" s="178" t="n">
        <f aca="false">CHOOSE(W61,(S61+Vd_rect)*Qrr*Fsw,(S61+Vd_rect)*Qrr*Fsw)</f>
        <v>0.42441</v>
      </c>
      <c r="AO61" s="179" t="n">
        <f aca="false">AM61+AN61</f>
        <v>0.44709</v>
      </c>
      <c r="AP61" s="177" t="n">
        <f aca="false">(AG61^2)*0</f>
        <v>0</v>
      </c>
      <c r="AQ61" s="178" t="n">
        <f aca="false">Qg_tot*Vcc*Fsw</f>
        <v>0.0735</v>
      </c>
      <c r="AR61" s="179" t="n">
        <f aca="false">IQ*U61</f>
        <v>0.00385</v>
      </c>
      <c r="AS61" s="177" t="n">
        <f aca="false">AP61+AJ61+AQ61+AR61</f>
        <v>0.371859840935207</v>
      </c>
      <c r="AT61" s="187" t="n">
        <f aca="false">Ta+Tk*AS61</f>
        <v>47.3115904561124</v>
      </c>
      <c r="AU61" s="188" t="n">
        <f aca="false">RDS_on/51.8*(47.12+AT61*0.244)</f>
        <v>0.0586901009726565</v>
      </c>
      <c r="AV61" s="178" t="n">
        <f aca="false">S61*T61</f>
        <v>2.16</v>
      </c>
      <c r="AW61" s="179" t="n">
        <f aca="false">(AV61/(AV61+AS61))*100</f>
        <v>85.3127793678401</v>
      </c>
      <c r="AY61" s="177" t="n">
        <f aca="false">VOUT</f>
        <v>40</v>
      </c>
      <c r="AZ61" s="178" t="n">
        <f aca="false">Q61*$O$12</f>
        <v>0.054</v>
      </c>
      <c r="BA61" s="178" t="n">
        <f aca="false">VIN_var</f>
        <v>5</v>
      </c>
      <c r="BB61" s="179" t="n">
        <f aca="false">(AY61*AZ61)/(BA61*EFF_est)</f>
        <v>0.48</v>
      </c>
      <c r="BC61" s="177" t="n">
        <f aca="false">IF((AZ61*AY61/BA61)&lt;((BA61*(1-(BA61/AY61)))/(2*Lm*Fsw)),1,2)</f>
        <v>2</v>
      </c>
      <c r="BD61" s="178" t="n">
        <f aca="false">CHOOSE(BC61,SQRT((2*AZ61*Lm*Fsw*(AY61-BA61))/((BA61)^2)),1-(BA61/AY61))</f>
        <v>0.875</v>
      </c>
      <c r="BE61" s="179" t="n">
        <f aca="false">CHOOSE(BC61,(Lm*BG61*Fsw)/(AY61-BA61),1-BD61)</f>
        <v>0.125</v>
      </c>
      <c r="BF61" s="177" t="n">
        <f aca="false">(BA61*BD61)/(Lm*Fsw)</f>
        <v>0.694444444444444</v>
      </c>
      <c r="BG61" s="178" t="n">
        <f aca="false">CHOOSE(BC61,BF61,BB61+(0.5*BF61))</f>
        <v>0.827222222222222</v>
      </c>
      <c r="BH61" s="178" t="n">
        <f aca="false">CHOOSE(BC61,BG61*SQRT((BD61+BE61)/3),SQRT((BB61^2)+((BF61^2)/12)))</f>
        <v>0.520180504442108</v>
      </c>
      <c r="BI61" s="178" t="n">
        <v>0</v>
      </c>
      <c r="BJ61" s="178" t="n">
        <f aca="false">(BH61^2)*Rdcr</f>
        <v>0.0025976424691358</v>
      </c>
      <c r="BK61" s="179" t="n">
        <f aca="false">BI61+BJ61</f>
        <v>0.0025976424691358</v>
      </c>
      <c r="BL61" s="177" t="n">
        <f aca="false">BB61*BD61</f>
        <v>0.42</v>
      </c>
      <c r="BM61" s="178" t="n">
        <f aca="false">CHOOSE(BC61,BG61*SQRT(BD61/3),SQRT(BD61*((BG61^2)+((BF61^2)/3)-(BG61*BF61))))</f>
        <v>0.486584306725402</v>
      </c>
      <c r="BN61" s="178" t="n">
        <f aca="false">(BM61^2)*AU61</f>
        <v>0.0138957199431131</v>
      </c>
      <c r="BO61" s="178" t="n">
        <f aca="false">((AY61*BB61)/2)*Fsw*(tr_sw_fix+tf_sw_fix)</f>
        <v>0.28224</v>
      </c>
      <c r="BP61" s="179" t="n">
        <f aca="false">BN61+BO61</f>
        <v>0.296135719943113</v>
      </c>
      <c r="BQ61" s="177" t="n">
        <f aca="false">BE61*BB61</f>
        <v>0.06</v>
      </c>
      <c r="BR61" s="178" t="n">
        <f aca="false">CHOOSE(BC61,BG61*SQRT(BE61/3),SQRT(BE61*((BG61^2)+((BF61^2)/3)-(BF61*BG61))))</f>
        <v>0.183911581066027</v>
      </c>
      <c r="BS61" s="178" t="n">
        <f aca="false">AZ61*Vd_rect</f>
        <v>0.02268</v>
      </c>
      <c r="BT61" s="178" t="n">
        <f aca="false">CHOOSE(BC61,(AY61+Vd_rect)*Qrr*Fsw,(AY61+Vd_rect)*Qrr*Fsw)</f>
        <v>0.42441</v>
      </c>
      <c r="BU61" s="179" t="n">
        <f aca="false">BS61+BT61</f>
        <v>0.44709</v>
      </c>
      <c r="BV61" s="177" t="n">
        <f aca="false">(BM61^2)*0</f>
        <v>0</v>
      </c>
      <c r="BW61" s="178" t="n">
        <f aca="false">Qg_tot*Vcc*Fsw</f>
        <v>0.0735</v>
      </c>
      <c r="BX61" s="179" t="n">
        <f aca="false">IQ*BA61</f>
        <v>0.00385</v>
      </c>
      <c r="BY61" s="177" t="n">
        <f aca="false">BV61+BU61+BP61+BK61+BW61+BX61</f>
        <v>0.823173362412249</v>
      </c>
      <c r="BZ61" s="178" t="n">
        <f aca="false">AY61*AZ61</f>
        <v>2.16</v>
      </c>
      <c r="CA61" s="179" t="n">
        <f aca="false">(BZ61/(BZ61+BY61))*100</f>
        <v>72.4061171642195</v>
      </c>
      <c r="CB61" s="169" t="n">
        <f aca="false">BP61+BW61+BX61+BV61</f>
        <v>0.373485719943113</v>
      </c>
      <c r="CC61" s="0" t="n">
        <f aca="false">Ta+Tk_f*CB61</f>
        <v>38.072000198009</v>
      </c>
    </row>
    <row r="62" customFormat="false" ht="15" hidden="false" customHeight="false" outlineLevel="0" collapsed="false">
      <c r="Q62" s="0" t="n">
        <v>55</v>
      </c>
      <c r="S62" s="177" t="n">
        <f aca="false">VOUT</f>
        <v>40</v>
      </c>
      <c r="T62" s="178" t="n">
        <f aca="false">Q62*$O$12</f>
        <v>0.055</v>
      </c>
      <c r="U62" s="178" t="n">
        <f aca="false">VIN_var</f>
        <v>5</v>
      </c>
      <c r="V62" s="179" t="n">
        <f aca="false">(S62*T62)/(U62*EFF_est)</f>
        <v>0.488888888888889</v>
      </c>
      <c r="W62" s="177" t="n">
        <f aca="false">IF((T62*S62/U62)&lt;((U62*(1-(U62/S62)))/(2*Lm*Fsw)),1,2)</f>
        <v>2</v>
      </c>
      <c r="X62" s="178" t="n">
        <f aca="false">CHOOSE(W62,SQRT((2*T62*Lm*Fsw*(S62-U62))/((U62)^2)),1-(U62/S62))</f>
        <v>0.875</v>
      </c>
      <c r="Y62" s="179" t="n">
        <f aca="false">CHOOSE(W62,(Lm*AA62*Fsw)/(S62-U62),1-X62)</f>
        <v>0.125</v>
      </c>
      <c r="Z62" s="177" t="n">
        <f aca="false">(U62*X62)/(Lm*Fsw)</f>
        <v>0.694444444444444</v>
      </c>
      <c r="AA62" s="178" t="n">
        <f aca="false">CHOOSE(W62,Z62,V62+(0.5*Z62))</f>
        <v>0.836111111111111</v>
      </c>
      <c r="AB62" s="178" t="n">
        <f aca="false">CHOOSE(W62,AA62*SQRT((X62+Y62)/3),SQRT((V62^2)+((Z62^2)/12)))</f>
        <v>0.528393889897166</v>
      </c>
      <c r="AC62" s="178" t="n">
        <v>0</v>
      </c>
      <c r="AD62" s="178" t="n">
        <f aca="false">(AB62^2)*Rdcr</f>
        <v>0.00268032098765432</v>
      </c>
      <c r="AE62" s="179" t="n">
        <f aca="false">AC62+AD62</f>
        <v>0.00268032098765432</v>
      </c>
      <c r="AF62" s="177" t="n">
        <f aca="false">V62*X62</f>
        <v>0.427777777777778</v>
      </c>
      <c r="AG62" s="178" t="n">
        <f aca="false">CHOOSE(W62,AA62*SQRT(X62/3),SQRT(X62*((AA62^2)+((Z62^2)/3)-(AA62*Z62))))</f>
        <v>0.494267225314987</v>
      </c>
      <c r="AH62" s="178" t="n">
        <f aca="false">(AG62^2)*RDS_on</f>
        <v>0.0126603689940272</v>
      </c>
      <c r="AI62" s="178" t="n">
        <f aca="false">((S62*V62)/2)*Fsw*(tr_sw_fix+tf_sw_fix)</f>
        <v>0.287466666666667</v>
      </c>
      <c r="AJ62" s="179" t="n">
        <f aca="false">AH62+AI62</f>
        <v>0.300127035660694</v>
      </c>
      <c r="AK62" s="177" t="n">
        <f aca="false">Y62*V62</f>
        <v>0.0611111111111111</v>
      </c>
      <c r="AL62" s="178" t="n">
        <f aca="false">CHOOSE(W62,AA62*SQRT(Y62/3),SQRT(Y62*((AA62^2)+((Z62^2)/3)-(Z62*AA62))))</f>
        <v>0.186815451341912</v>
      </c>
      <c r="AM62" s="178" t="n">
        <f aca="false">T62*Vd_rect</f>
        <v>0.0231</v>
      </c>
      <c r="AN62" s="178" t="n">
        <f aca="false">CHOOSE(W62,(S62+Vd_rect)*Qrr*Fsw,(S62+Vd_rect)*Qrr*Fsw)</f>
        <v>0.42441</v>
      </c>
      <c r="AO62" s="179" t="n">
        <f aca="false">AM62+AN62</f>
        <v>0.44751</v>
      </c>
      <c r="AP62" s="177" t="n">
        <f aca="false">(AG62^2)*0</f>
        <v>0</v>
      </c>
      <c r="AQ62" s="178" t="n">
        <f aca="false">Qg_tot*Vcc*Fsw</f>
        <v>0.0735</v>
      </c>
      <c r="AR62" s="179" t="n">
        <f aca="false">IQ*U62</f>
        <v>0.00385</v>
      </c>
      <c r="AS62" s="177" t="n">
        <f aca="false">AP62+AJ62+AQ62+AR62</f>
        <v>0.377477035660694</v>
      </c>
      <c r="AT62" s="187" t="n">
        <f aca="false">Ta+Tk*AS62</f>
        <v>47.6486221396416</v>
      </c>
      <c r="AU62" s="188" t="n">
        <f aca="false">RDS_on/51.8*(47.12+AT62*0.244)</f>
        <v>0.0587723732526513</v>
      </c>
      <c r="AV62" s="178" t="n">
        <f aca="false">S62*T62</f>
        <v>2.2</v>
      </c>
      <c r="AW62" s="179" t="n">
        <f aca="false">(AV62/(AV62+AS62))*100</f>
        <v>85.3547856901106</v>
      </c>
      <c r="AY62" s="177" t="n">
        <f aca="false">VOUT</f>
        <v>40</v>
      </c>
      <c r="AZ62" s="178" t="n">
        <f aca="false">Q62*$O$12</f>
        <v>0.055</v>
      </c>
      <c r="BA62" s="178" t="n">
        <f aca="false">VIN_var</f>
        <v>5</v>
      </c>
      <c r="BB62" s="179" t="n">
        <f aca="false">(AY62*AZ62)/(BA62*EFF_est)</f>
        <v>0.488888888888889</v>
      </c>
      <c r="BC62" s="177" t="n">
        <f aca="false">IF((AZ62*AY62/BA62)&lt;((BA62*(1-(BA62/AY62)))/(2*Lm*Fsw)),1,2)</f>
        <v>2</v>
      </c>
      <c r="BD62" s="178" t="n">
        <f aca="false">CHOOSE(BC62,SQRT((2*AZ62*Lm*Fsw*(AY62-BA62))/((BA62)^2)),1-(BA62/AY62))</f>
        <v>0.875</v>
      </c>
      <c r="BE62" s="179" t="n">
        <f aca="false">CHOOSE(BC62,(Lm*BG62*Fsw)/(AY62-BA62),1-BD62)</f>
        <v>0.125</v>
      </c>
      <c r="BF62" s="177" t="n">
        <f aca="false">(BA62*BD62)/(Lm*Fsw)</f>
        <v>0.694444444444444</v>
      </c>
      <c r="BG62" s="178" t="n">
        <f aca="false">CHOOSE(BC62,BF62,BB62+(0.5*BF62))</f>
        <v>0.836111111111111</v>
      </c>
      <c r="BH62" s="178" t="n">
        <f aca="false">CHOOSE(BC62,BG62*SQRT((BD62+BE62)/3),SQRT((BB62^2)+((BF62^2)/12)))</f>
        <v>0.528393889897166</v>
      </c>
      <c r="BI62" s="178" t="n">
        <v>0</v>
      </c>
      <c r="BJ62" s="178" t="n">
        <f aca="false">(BH62^2)*Rdcr</f>
        <v>0.00268032098765432</v>
      </c>
      <c r="BK62" s="179" t="n">
        <f aca="false">BI62+BJ62</f>
        <v>0.00268032098765432</v>
      </c>
      <c r="BL62" s="177" t="n">
        <f aca="false">BB62*BD62</f>
        <v>0.427777777777778</v>
      </c>
      <c r="BM62" s="178" t="n">
        <f aca="false">CHOOSE(BC62,BG62*SQRT(BD62/3),SQRT(BD62*((BG62^2)+((BF62^2)/3)-(BG62*BF62))))</f>
        <v>0.494267225314987</v>
      </c>
      <c r="BN62" s="178" t="n">
        <f aca="false">(BM62^2)*AU62</f>
        <v>0.0143580960763456</v>
      </c>
      <c r="BO62" s="178" t="n">
        <f aca="false">((AY62*BB62)/2)*Fsw*(tr_sw_fix+tf_sw_fix)</f>
        <v>0.287466666666667</v>
      </c>
      <c r="BP62" s="179" t="n">
        <f aca="false">BN62+BO62</f>
        <v>0.301824762743012</v>
      </c>
      <c r="BQ62" s="177" t="n">
        <f aca="false">BE62*BB62</f>
        <v>0.0611111111111111</v>
      </c>
      <c r="BR62" s="178" t="n">
        <f aca="false">CHOOSE(BC62,BG62*SQRT(BE62/3),SQRT(BE62*((BG62^2)+((BF62^2)/3)-(BF62*BG62))))</f>
        <v>0.186815451341912</v>
      </c>
      <c r="BS62" s="178" t="n">
        <f aca="false">AZ62*Vd_rect</f>
        <v>0.0231</v>
      </c>
      <c r="BT62" s="178" t="n">
        <f aca="false">CHOOSE(BC62,(AY62+Vd_rect)*Qrr*Fsw,(AY62+Vd_rect)*Qrr*Fsw)</f>
        <v>0.42441</v>
      </c>
      <c r="BU62" s="179" t="n">
        <f aca="false">BS62+BT62</f>
        <v>0.44751</v>
      </c>
      <c r="BV62" s="177" t="n">
        <f aca="false">(BM62^2)*0</f>
        <v>0</v>
      </c>
      <c r="BW62" s="178" t="n">
        <f aca="false">Qg_tot*Vcc*Fsw</f>
        <v>0.0735</v>
      </c>
      <c r="BX62" s="179" t="n">
        <f aca="false">IQ*BA62</f>
        <v>0.00385</v>
      </c>
      <c r="BY62" s="177" t="n">
        <f aca="false">BV62+BU62+BP62+BK62+BW62+BX62</f>
        <v>0.829365083730667</v>
      </c>
      <c r="BZ62" s="178" t="n">
        <f aca="false">AY62*AZ62</f>
        <v>2.2</v>
      </c>
      <c r="CA62" s="179" t="n">
        <f aca="false">(BZ62/(BZ62+BY62))*100</f>
        <v>72.6224782815116</v>
      </c>
      <c r="CB62" s="169" t="n">
        <f aca="false">BP62+BW62+BX62+BV62</f>
        <v>0.379174762743012</v>
      </c>
      <c r="CC62" s="0" t="n">
        <f aca="false">Ta+Tk_f*CB62</f>
        <v>38.2711166960054</v>
      </c>
    </row>
    <row r="63" customFormat="false" ht="15" hidden="false" customHeight="false" outlineLevel="0" collapsed="false">
      <c r="Q63" s="0" t="n">
        <v>56</v>
      </c>
      <c r="S63" s="177" t="n">
        <f aca="false">VOUT</f>
        <v>40</v>
      </c>
      <c r="T63" s="178" t="n">
        <f aca="false">Q63*$O$12</f>
        <v>0.056</v>
      </c>
      <c r="U63" s="178" t="n">
        <f aca="false">VIN_var</f>
        <v>5</v>
      </c>
      <c r="V63" s="179" t="n">
        <f aca="false">(S63*T63)/(U63*EFF_est)</f>
        <v>0.497777777777778</v>
      </c>
      <c r="W63" s="177" t="n">
        <f aca="false">IF((T63*S63/U63)&lt;((U63*(1-(U63/S63)))/(2*Lm*Fsw)),1,2)</f>
        <v>2</v>
      </c>
      <c r="X63" s="178" t="n">
        <f aca="false">CHOOSE(W63,SQRT((2*T63*Lm*Fsw*(S63-U63))/((U63)^2)),1-(U63/S63))</f>
        <v>0.875</v>
      </c>
      <c r="Y63" s="179" t="n">
        <f aca="false">CHOOSE(W63,(Lm*AA63*Fsw)/(S63-U63),1-X63)</f>
        <v>0.125</v>
      </c>
      <c r="Z63" s="177" t="n">
        <f aca="false">(U63*X63)/(Lm*Fsw)</f>
        <v>0.694444444444444</v>
      </c>
      <c r="AA63" s="178" t="n">
        <f aca="false">CHOOSE(W63,Z63,V63+(0.5*Z63))</f>
        <v>0.845</v>
      </c>
      <c r="AB63" s="178" t="n">
        <f aca="false">CHOOSE(W63,AA63*SQRT((X63+Y63)/3),SQRT((V63^2)+((Z63^2)/12)))</f>
        <v>0.536628803970705</v>
      </c>
      <c r="AC63" s="178" t="n">
        <v>0</v>
      </c>
      <c r="AD63" s="178" t="n">
        <f aca="false">(AB63^2)*Rdcr</f>
        <v>0.00276451654320988</v>
      </c>
      <c r="AE63" s="179" t="n">
        <f aca="false">AC63+AD63</f>
        <v>0.00276451654320988</v>
      </c>
      <c r="AF63" s="177" t="n">
        <f aca="false">V63*X63</f>
        <v>0.435555555555556</v>
      </c>
      <c r="AG63" s="178" t="n">
        <f aca="false">CHOOSE(W63,AA63*SQRT(X63/3),SQRT(X63*((AA63^2)+((Z63^2)/3)-(AA63*Z63))))</f>
        <v>0.501970282083163</v>
      </c>
      <c r="AH63" s="178" t="n">
        <f aca="false">(AG63^2)*RDS_on</f>
        <v>0.0130580627053029</v>
      </c>
      <c r="AI63" s="178" t="n">
        <f aca="false">((S63*V63)/2)*Fsw*(tr_sw_fix+tf_sw_fix)</f>
        <v>0.292693333333333</v>
      </c>
      <c r="AJ63" s="179" t="n">
        <f aca="false">AH63+AI63</f>
        <v>0.305751396038636</v>
      </c>
      <c r="AK63" s="177" t="n">
        <f aca="false">Y63*V63</f>
        <v>0.0622222222222222</v>
      </c>
      <c r="AL63" s="178" t="n">
        <f aca="false">CHOOSE(W63,AA63*SQRT(Y63/3),SQRT(Y63*((AA63^2)+((Z63^2)/3)-(Z63*AA63))))</f>
        <v>0.189726933133856</v>
      </c>
      <c r="AM63" s="178" t="n">
        <f aca="false">T63*Vd_rect</f>
        <v>0.02352</v>
      </c>
      <c r="AN63" s="178" t="n">
        <f aca="false">CHOOSE(W63,(S63+Vd_rect)*Qrr*Fsw,(S63+Vd_rect)*Qrr*Fsw)</f>
        <v>0.42441</v>
      </c>
      <c r="AO63" s="179" t="n">
        <f aca="false">AM63+AN63</f>
        <v>0.44793</v>
      </c>
      <c r="AP63" s="177" t="n">
        <f aca="false">(AG63^2)*0</f>
        <v>0</v>
      </c>
      <c r="AQ63" s="178" t="n">
        <f aca="false">Qg_tot*Vcc*Fsw</f>
        <v>0.0735</v>
      </c>
      <c r="AR63" s="179" t="n">
        <f aca="false">IQ*U63</f>
        <v>0.00385</v>
      </c>
      <c r="AS63" s="177" t="n">
        <f aca="false">AP63+AJ63+AQ63+AR63</f>
        <v>0.383101396038636</v>
      </c>
      <c r="AT63" s="187" t="n">
        <f aca="false">Ta+Tk*AS63</f>
        <v>47.9860837623182</v>
      </c>
      <c r="AU63" s="188" t="n">
        <f aca="false">RDS_on/51.8*(47.12+AT63*0.244)</f>
        <v>0.0588547504844226</v>
      </c>
      <c r="AV63" s="178" t="n">
        <f aca="false">S63*T63</f>
        <v>2.24</v>
      </c>
      <c r="AW63" s="179" t="n">
        <f aca="false">(AV63/(AV63+AS63))*100</f>
        <v>85.3950977031544</v>
      </c>
      <c r="AY63" s="177" t="n">
        <f aca="false">VOUT</f>
        <v>40</v>
      </c>
      <c r="AZ63" s="178" t="n">
        <f aca="false">Q63*$O$12</f>
        <v>0.056</v>
      </c>
      <c r="BA63" s="178" t="n">
        <f aca="false">VIN_var</f>
        <v>5</v>
      </c>
      <c r="BB63" s="179" t="n">
        <f aca="false">(AY63*AZ63)/(BA63*EFF_est)</f>
        <v>0.497777777777778</v>
      </c>
      <c r="BC63" s="177" t="n">
        <f aca="false">IF((AZ63*AY63/BA63)&lt;((BA63*(1-(BA63/AY63)))/(2*Lm*Fsw)),1,2)</f>
        <v>2</v>
      </c>
      <c r="BD63" s="178" t="n">
        <f aca="false">CHOOSE(BC63,SQRT((2*AZ63*Lm*Fsw*(AY63-BA63))/((BA63)^2)),1-(BA63/AY63))</f>
        <v>0.875</v>
      </c>
      <c r="BE63" s="179" t="n">
        <f aca="false">CHOOSE(BC63,(Lm*BG63*Fsw)/(AY63-BA63),1-BD63)</f>
        <v>0.125</v>
      </c>
      <c r="BF63" s="177" t="n">
        <f aca="false">(BA63*BD63)/(Lm*Fsw)</f>
        <v>0.694444444444444</v>
      </c>
      <c r="BG63" s="178" t="n">
        <f aca="false">CHOOSE(BC63,BF63,BB63+(0.5*BF63))</f>
        <v>0.845</v>
      </c>
      <c r="BH63" s="178" t="n">
        <f aca="false">CHOOSE(BC63,BG63*SQRT((BD63+BE63)/3),SQRT((BB63^2)+((BF63^2)/12)))</f>
        <v>0.536628803970705</v>
      </c>
      <c r="BI63" s="178" t="n">
        <v>0</v>
      </c>
      <c r="BJ63" s="178" t="n">
        <f aca="false">(BH63^2)*Rdcr</f>
        <v>0.00276451654320988</v>
      </c>
      <c r="BK63" s="179" t="n">
        <f aca="false">BI63+BJ63</f>
        <v>0.00276451654320988</v>
      </c>
      <c r="BL63" s="177" t="n">
        <f aca="false">BB63*BD63</f>
        <v>0.435555555555556</v>
      </c>
      <c r="BM63" s="178" t="n">
        <f aca="false">CHOOSE(BC63,BG63*SQRT(BD63/3),SQRT(BD63*((BG63^2)+((BF63^2)/3)-(BG63*BF63))))</f>
        <v>0.501970282083163</v>
      </c>
      <c r="BN63" s="178" t="n">
        <f aca="false">(BM63^2)*AU63</f>
        <v>0.0148298765563116</v>
      </c>
      <c r="BO63" s="178" t="n">
        <f aca="false">((AY63*BB63)/2)*Fsw*(tr_sw_fix+tf_sw_fix)</f>
        <v>0.292693333333333</v>
      </c>
      <c r="BP63" s="179" t="n">
        <f aca="false">BN63+BO63</f>
        <v>0.307523209889645</v>
      </c>
      <c r="BQ63" s="177" t="n">
        <f aca="false">BE63*BB63</f>
        <v>0.0622222222222222</v>
      </c>
      <c r="BR63" s="178" t="n">
        <f aca="false">CHOOSE(BC63,BG63*SQRT(BE63/3),SQRT(BE63*((BG63^2)+((BF63^2)/3)-(BF63*BG63))))</f>
        <v>0.189726933133856</v>
      </c>
      <c r="BS63" s="178" t="n">
        <f aca="false">AZ63*Vd_rect</f>
        <v>0.02352</v>
      </c>
      <c r="BT63" s="178" t="n">
        <f aca="false">CHOOSE(BC63,(AY63+Vd_rect)*Qrr*Fsw,(AY63+Vd_rect)*Qrr*Fsw)</f>
        <v>0.42441</v>
      </c>
      <c r="BU63" s="179" t="n">
        <f aca="false">BS63+BT63</f>
        <v>0.44793</v>
      </c>
      <c r="BV63" s="177" t="n">
        <f aca="false">(BM63^2)*0</f>
        <v>0</v>
      </c>
      <c r="BW63" s="178" t="n">
        <f aca="false">Qg_tot*Vcc*Fsw</f>
        <v>0.0735</v>
      </c>
      <c r="BX63" s="179" t="n">
        <f aca="false">IQ*BA63</f>
        <v>0.00385</v>
      </c>
      <c r="BY63" s="177" t="n">
        <f aca="false">BV63+BU63+BP63+BK63+BW63+BX63</f>
        <v>0.835567726432855</v>
      </c>
      <c r="BZ63" s="178" t="n">
        <f aca="false">AY63*AZ63</f>
        <v>2.24</v>
      </c>
      <c r="CA63" s="179" t="n">
        <f aca="false">(BZ63/(BZ63+BY63))*100</f>
        <v>72.8320817242424</v>
      </c>
      <c r="CB63" s="169" t="n">
        <f aca="false">BP63+BW63+BX63+BV63</f>
        <v>0.384873209889645</v>
      </c>
      <c r="CC63" s="0" t="n">
        <f aca="false">Ta+Tk_f*CB63</f>
        <v>38.4705623461376</v>
      </c>
    </row>
    <row r="64" customFormat="false" ht="15" hidden="false" customHeight="false" outlineLevel="0" collapsed="false">
      <c r="Q64" s="0" t="n">
        <v>57</v>
      </c>
      <c r="S64" s="177" t="n">
        <f aca="false">VOUT</f>
        <v>40</v>
      </c>
      <c r="T64" s="178" t="n">
        <f aca="false">Q64*$O$12</f>
        <v>0.057</v>
      </c>
      <c r="U64" s="178" t="n">
        <f aca="false">VIN_var</f>
        <v>5</v>
      </c>
      <c r="V64" s="179" t="n">
        <f aca="false">(S64*T64)/(U64*EFF_est)</f>
        <v>0.506666666666667</v>
      </c>
      <c r="W64" s="177" t="n">
        <f aca="false">IF((T64*S64/U64)&lt;((U64*(1-(U64/S64)))/(2*Lm*Fsw)),1,2)</f>
        <v>2</v>
      </c>
      <c r="X64" s="178" t="n">
        <f aca="false">CHOOSE(W64,SQRT((2*T64*Lm*Fsw*(S64-U64))/((U64)^2)),1-(U64/S64))</f>
        <v>0.875</v>
      </c>
      <c r="Y64" s="179" t="n">
        <f aca="false">CHOOSE(W64,(Lm*AA64*Fsw)/(S64-U64),1-X64)</f>
        <v>0.125</v>
      </c>
      <c r="Z64" s="177" t="n">
        <f aca="false">(U64*X64)/(Lm*Fsw)</f>
        <v>0.694444444444444</v>
      </c>
      <c r="AA64" s="178" t="n">
        <f aca="false">CHOOSE(W64,Z64,V64+(0.5*Z64))</f>
        <v>0.853888888888889</v>
      </c>
      <c r="AB64" s="178" t="n">
        <f aca="false">CHOOSE(W64,AA64*SQRT((X64+Y64)/3),SQRT((V64^2)+((Z64^2)/12)))</f>
        <v>0.544884270568308</v>
      </c>
      <c r="AC64" s="178" t="n">
        <v>0</v>
      </c>
      <c r="AD64" s="178" t="n">
        <f aca="false">(AB64^2)*Rdcr</f>
        <v>0.00285022913580247</v>
      </c>
      <c r="AE64" s="179" t="n">
        <f aca="false">AC64+AD64</f>
        <v>0.00285022913580247</v>
      </c>
      <c r="AF64" s="177" t="n">
        <f aca="false">V64*X64</f>
        <v>0.443333333333333</v>
      </c>
      <c r="AG64" s="178" t="n">
        <f aca="false">CHOOSE(W64,AA64*SQRT(X64/3),SQRT(X64*((AA64^2)+((Z64^2)/3)-(AA64*Z64))))</f>
        <v>0.50969256397721</v>
      </c>
      <c r="AH64" s="178" t="n">
        <f aca="false">(AG64^2)*RDS_on</f>
        <v>0.0134629220690341</v>
      </c>
      <c r="AI64" s="178" t="n">
        <f aca="false">((S64*V64)/2)*Fsw*(tr_sw_fix+tf_sw_fix)</f>
        <v>0.29792</v>
      </c>
      <c r="AJ64" s="179" t="n">
        <f aca="false">AH64+AI64</f>
        <v>0.311382922069034</v>
      </c>
      <c r="AK64" s="177" t="n">
        <f aca="false">Y64*V64</f>
        <v>0.0633333333333333</v>
      </c>
      <c r="AL64" s="178" t="n">
        <f aca="false">CHOOSE(W64,AA64*SQRT(Y64/3),SQRT(Y64*((AA64^2)+((Z64^2)/3)-(Z64*AA64))))</f>
        <v>0.192645681340368</v>
      </c>
      <c r="AM64" s="178" t="n">
        <f aca="false">T64*Vd_rect</f>
        <v>0.02394</v>
      </c>
      <c r="AN64" s="178" t="n">
        <f aca="false">CHOOSE(W64,(S64+Vd_rect)*Qrr*Fsw,(S64+Vd_rect)*Qrr*Fsw)</f>
        <v>0.42441</v>
      </c>
      <c r="AO64" s="179" t="n">
        <f aca="false">AM64+AN64</f>
        <v>0.44835</v>
      </c>
      <c r="AP64" s="177" t="n">
        <f aca="false">(AG64^2)*0</f>
        <v>0</v>
      </c>
      <c r="AQ64" s="178" t="n">
        <f aca="false">Qg_tot*Vcc*Fsw</f>
        <v>0.0735</v>
      </c>
      <c r="AR64" s="179" t="n">
        <f aca="false">IQ*U64</f>
        <v>0.00385</v>
      </c>
      <c r="AS64" s="177" t="n">
        <f aca="false">AP64+AJ64+AQ64+AR64</f>
        <v>0.388732922069034</v>
      </c>
      <c r="AT64" s="187" t="n">
        <f aca="false">Ta+Tk*AS64</f>
        <v>48.3239753241421</v>
      </c>
      <c r="AU64" s="188" t="n">
        <f aca="false">RDS_on/51.8*(47.12+AT64*0.244)</f>
        <v>0.0589372326679703</v>
      </c>
      <c r="AV64" s="178" t="n">
        <f aca="false">S64*T64</f>
        <v>2.28</v>
      </c>
      <c r="AW64" s="179" t="n">
        <f aca="false">(AV64/(AV64+AS64))*100</f>
        <v>85.4338019794182</v>
      </c>
      <c r="AY64" s="177" t="n">
        <f aca="false">VOUT</f>
        <v>40</v>
      </c>
      <c r="AZ64" s="178" t="n">
        <f aca="false">Q64*$O$12</f>
        <v>0.057</v>
      </c>
      <c r="BA64" s="178" t="n">
        <f aca="false">VIN_var</f>
        <v>5</v>
      </c>
      <c r="BB64" s="179" t="n">
        <f aca="false">(AY64*AZ64)/(BA64*EFF_est)</f>
        <v>0.506666666666667</v>
      </c>
      <c r="BC64" s="177" t="n">
        <f aca="false">IF((AZ64*AY64/BA64)&lt;((BA64*(1-(BA64/AY64)))/(2*Lm*Fsw)),1,2)</f>
        <v>2</v>
      </c>
      <c r="BD64" s="178" t="n">
        <f aca="false">CHOOSE(BC64,SQRT((2*AZ64*Lm*Fsw*(AY64-BA64))/((BA64)^2)),1-(BA64/AY64))</f>
        <v>0.875</v>
      </c>
      <c r="BE64" s="179" t="n">
        <f aca="false">CHOOSE(BC64,(Lm*BG64*Fsw)/(AY64-BA64),1-BD64)</f>
        <v>0.125</v>
      </c>
      <c r="BF64" s="177" t="n">
        <f aca="false">(BA64*BD64)/(Lm*Fsw)</f>
        <v>0.694444444444444</v>
      </c>
      <c r="BG64" s="178" t="n">
        <f aca="false">CHOOSE(BC64,BF64,BB64+(0.5*BF64))</f>
        <v>0.853888888888889</v>
      </c>
      <c r="BH64" s="178" t="n">
        <f aca="false">CHOOSE(BC64,BG64*SQRT((BD64+BE64)/3),SQRT((BB64^2)+((BF64^2)/12)))</f>
        <v>0.544884270568308</v>
      </c>
      <c r="BI64" s="178" t="n">
        <v>0</v>
      </c>
      <c r="BJ64" s="178" t="n">
        <f aca="false">(BH64^2)*Rdcr</f>
        <v>0.00285022913580247</v>
      </c>
      <c r="BK64" s="179" t="n">
        <f aca="false">BI64+BJ64</f>
        <v>0.00285022913580247</v>
      </c>
      <c r="BL64" s="177" t="n">
        <f aca="false">BB64*BD64</f>
        <v>0.443333333333333</v>
      </c>
      <c r="BM64" s="178" t="n">
        <f aca="false">CHOOSE(BC64,BG64*SQRT(BD64/3),SQRT(BD64*((BG64^2)+((BF64^2)/3)-(BG64*BF64))))</f>
        <v>0.50969256397721</v>
      </c>
      <c r="BN64" s="178" t="n">
        <f aca="false">(BM64^2)*AU64</f>
        <v>0.0153110979705303</v>
      </c>
      <c r="BO64" s="178" t="n">
        <f aca="false">((AY64*BB64)/2)*Fsw*(tr_sw_fix+tf_sw_fix)</f>
        <v>0.29792</v>
      </c>
      <c r="BP64" s="179" t="n">
        <f aca="false">BN64+BO64</f>
        <v>0.31323109797053</v>
      </c>
      <c r="BQ64" s="177" t="n">
        <f aca="false">BE64*BB64</f>
        <v>0.0633333333333333</v>
      </c>
      <c r="BR64" s="178" t="n">
        <f aca="false">CHOOSE(BC64,BG64*SQRT(BE64/3),SQRT(BE64*((BG64^2)+((BF64^2)/3)-(BF64*BG64))))</f>
        <v>0.192645681340368</v>
      </c>
      <c r="BS64" s="178" t="n">
        <f aca="false">AZ64*Vd_rect</f>
        <v>0.02394</v>
      </c>
      <c r="BT64" s="178" t="n">
        <f aca="false">CHOOSE(BC64,(AY64+Vd_rect)*Qrr*Fsw,(AY64+Vd_rect)*Qrr*Fsw)</f>
        <v>0.42441</v>
      </c>
      <c r="BU64" s="179" t="n">
        <f aca="false">BS64+BT64</f>
        <v>0.44835</v>
      </c>
      <c r="BV64" s="177" t="n">
        <f aca="false">(BM64^2)*0</f>
        <v>0</v>
      </c>
      <c r="BW64" s="178" t="n">
        <f aca="false">Qg_tot*Vcc*Fsw</f>
        <v>0.0735</v>
      </c>
      <c r="BX64" s="179" t="n">
        <f aca="false">IQ*BA64</f>
        <v>0.00385</v>
      </c>
      <c r="BY64" s="177" t="n">
        <f aca="false">BV64+BU64+BP64+BK64+BW64+BX64</f>
        <v>0.841781327106333</v>
      </c>
      <c r="BZ64" s="178" t="n">
        <f aca="false">AY64*AZ64</f>
        <v>2.28</v>
      </c>
      <c r="CA64" s="179" t="n">
        <f aca="false">(BZ64/(BZ64+BY64))*100</f>
        <v>73.0352244791405</v>
      </c>
      <c r="CB64" s="169" t="n">
        <f aca="false">BP64+BW64+BX64+BV64</f>
        <v>0.39058109797053</v>
      </c>
      <c r="CC64" s="0" t="n">
        <f aca="false">Ta+Tk_f*CB64</f>
        <v>38.6703384289686</v>
      </c>
    </row>
    <row r="65" customFormat="false" ht="15" hidden="false" customHeight="false" outlineLevel="0" collapsed="false">
      <c r="Q65" s="0" t="n">
        <v>58</v>
      </c>
      <c r="S65" s="177" t="n">
        <f aca="false">VOUT</f>
        <v>40</v>
      </c>
      <c r="T65" s="178" t="n">
        <f aca="false">Q65*$O$12</f>
        <v>0.058</v>
      </c>
      <c r="U65" s="178" t="n">
        <f aca="false">VIN_var</f>
        <v>5</v>
      </c>
      <c r="V65" s="179" t="n">
        <f aca="false">(S65*T65)/(U65*EFF_est)</f>
        <v>0.515555555555556</v>
      </c>
      <c r="W65" s="177" t="n">
        <f aca="false">IF((T65*S65/U65)&lt;((U65*(1-(U65/S65)))/(2*Lm*Fsw)),1,2)</f>
        <v>2</v>
      </c>
      <c r="X65" s="178" t="n">
        <f aca="false">CHOOSE(W65,SQRT((2*T65*Lm*Fsw*(S65-U65))/((U65)^2)),1-(U65/S65))</f>
        <v>0.875</v>
      </c>
      <c r="Y65" s="179" t="n">
        <f aca="false">CHOOSE(W65,(Lm*AA65*Fsw)/(S65-U65),1-X65)</f>
        <v>0.125</v>
      </c>
      <c r="Z65" s="177" t="n">
        <f aca="false">(U65*X65)/(Lm*Fsw)</f>
        <v>0.694444444444444</v>
      </c>
      <c r="AA65" s="178" t="n">
        <f aca="false">CHOOSE(W65,Z65,V65+(0.5*Z65))</f>
        <v>0.862777777777778</v>
      </c>
      <c r="AB65" s="178" t="n">
        <f aca="false">CHOOSE(W65,AA65*SQRT((X65+Y65)/3),SQRT((V65^2)+((Z65^2)/12)))</f>
        <v>0.553159369500186</v>
      </c>
      <c r="AC65" s="178" t="n">
        <v>0</v>
      </c>
      <c r="AD65" s="178" t="n">
        <f aca="false">(AB65^2)*Rdcr</f>
        <v>0.0029374587654321</v>
      </c>
      <c r="AE65" s="179" t="n">
        <f aca="false">AC65+AD65</f>
        <v>0.0029374587654321</v>
      </c>
      <c r="AF65" s="177" t="n">
        <f aca="false">V65*X65</f>
        <v>0.451111111111111</v>
      </c>
      <c r="AG65" s="178" t="n">
        <f aca="false">CHOOSE(W65,AA65*SQRT(X65/3),SQRT(X65*((AA65^2)+((Z65^2)/3)-(AA65*Z65))))</f>
        <v>0.517433210238397</v>
      </c>
      <c r="AH65" s="178" t="n">
        <f aca="false">(AG65^2)*RDS_on</f>
        <v>0.0138749470852206</v>
      </c>
      <c r="AI65" s="178" t="n">
        <f aca="false">((S65*V65)/2)*Fsw*(tr_sw_fix+tf_sw_fix)</f>
        <v>0.303146666666667</v>
      </c>
      <c r="AJ65" s="179" t="n">
        <f aca="false">AH65+AI65</f>
        <v>0.317021613751887</v>
      </c>
      <c r="AK65" s="177" t="n">
        <f aca="false">Y65*V65</f>
        <v>0.0644444444444445</v>
      </c>
      <c r="AL65" s="178" t="n">
        <f aca="false">CHOOSE(W65,AA65*SQRT(Y65/3),SQRT(Y65*((AA65^2)+((Z65^2)/3)-(Z65*AA65))))</f>
        <v>0.195571370625228</v>
      </c>
      <c r="AM65" s="178" t="n">
        <f aca="false">T65*Vd_rect</f>
        <v>0.02436</v>
      </c>
      <c r="AN65" s="178" t="n">
        <f aca="false">CHOOSE(W65,(S65+Vd_rect)*Qrr*Fsw,(S65+Vd_rect)*Qrr*Fsw)</f>
        <v>0.42441</v>
      </c>
      <c r="AO65" s="179" t="n">
        <f aca="false">AM65+AN65</f>
        <v>0.44877</v>
      </c>
      <c r="AP65" s="177" t="n">
        <f aca="false">(AG65^2)*0</f>
        <v>0</v>
      </c>
      <c r="AQ65" s="178" t="n">
        <f aca="false">Qg_tot*Vcc*Fsw</f>
        <v>0.0735</v>
      </c>
      <c r="AR65" s="179" t="n">
        <f aca="false">IQ*U65</f>
        <v>0.00385</v>
      </c>
      <c r="AS65" s="177" t="n">
        <f aca="false">AP65+AJ65+AQ65+AR65</f>
        <v>0.394371613751887</v>
      </c>
      <c r="AT65" s="187" t="n">
        <f aca="false">Ta+Tk*AS65</f>
        <v>48.6622968251132</v>
      </c>
      <c r="AU65" s="188" t="n">
        <f aca="false">RDS_on/51.8*(47.12+AT65*0.244)</f>
        <v>0.0590198198032945</v>
      </c>
      <c r="AV65" s="178" t="n">
        <f aca="false">S65*T65</f>
        <v>2.32</v>
      </c>
      <c r="AW65" s="179" t="n">
        <f aca="false">(AV65/(AV65+AS65))*100</f>
        <v>85.4709792957651</v>
      </c>
      <c r="AY65" s="177" t="n">
        <f aca="false">VOUT</f>
        <v>40</v>
      </c>
      <c r="AZ65" s="178" t="n">
        <f aca="false">Q65*$O$12</f>
        <v>0.058</v>
      </c>
      <c r="BA65" s="178" t="n">
        <f aca="false">VIN_var</f>
        <v>5</v>
      </c>
      <c r="BB65" s="179" t="n">
        <f aca="false">(AY65*AZ65)/(BA65*EFF_est)</f>
        <v>0.515555555555556</v>
      </c>
      <c r="BC65" s="177" t="n">
        <f aca="false">IF((AZ65*AY65/BA65)&lt;((BA65*(1-(BA65/AY65)))/(2*Lm*Fsw)),1,2)</f>
        <v>2</v>
      </c>
      <c r="BD65" s="178" t="n">
        <f aca="false">CHOOSE(BC65,SQRT((2*AZ65*Lm*Fsw*(AY65-BA65))/((BA65)^2)),1-(BA65/AY65))</f>
        <v>0.875</v>
      </c>
      <c r="BE65" s="179" t="n">
        <f aca="false">CHOOSE(BC65,(Lm*BG65*Fsw)/(AY65-BA65),1-BD65)</f>
        <v>0.125</v>
      </c>
      <c r="BF65" s="177" t="n">
        <f aca="false">(BA65*BD65)/(Lm*Fsw)</f>
        <v>0.694444444444444</v>
      </c>
      <c r="BG65" s="178" t="n">
        <f aca="false">CHOOSE(BC65,BF65,BB65+(0.5*BF65))</f>
        <v>0.862777777777778</v>
      </c>
      <c r="BH65" s="178" t="n">
        <f aca="false">CHOOSE(BC65,BG65*SQRT((BD65+BE65)/3),SQRT((BB65^2)+((BF65^2)/12)))</f>
        <v>0.553159369500186</v>
      </c>
      <c r="BI65" s="178" t="n">
        <v>0</v>
      </c>
      <c r="BJ65" s="178" t="n">
        <f aca="false">(BH65^2)*Rdcr</f>
        <v>0.0029374587654321</v>
      </c>
      <c r="BK65" s="179" t="n">
        <f aca="false">BI65+BJ65</f>
        <v>0.0029374587654321</v>
      </c>
      <c r="BL65" s="177" t="n">
        <f aca="false">BB65*BD65</f>
        <v>0.451111111111111</v>
      </c>
      <c r="BM65" s="178" t="n">
        <f aca="false">CHOOSE(BC65,BG65*SQRT(BD65/3),SQRT(BD65*((BG65^2)+((BF65^2)/3)-(BG65*BF65))))</f>
        <v>0.517433210238397</v>
      </c>
      <c r="BN65" s="178" t="n">
        <f aca="false">(BM65^2)*AU65</f>
        <v>0.0158017969935921</v>
      </c>
      <c r="BO65" s="178" t="n">
        <f aca="false">((AY65*BB65)/2)*Fsw*(tr_sw_fix+tf_sw_fix)</f>
        <v>0.303146666666667</v>
      </c>
      <c r="BP65" s="179" t="n">
        <f aca="false">BN65+BO65</f>
        <v>0.318948463660259</v>
      </c>
      <c r="BQ65" s="177" t="n">
        <f aca="false">BE65*BB65</f>
        <v>0.0644444444444445</v>
      </c>
      <c r="BR65" s="178" t="n">
        <f aca="false">CHOOSE(BC65,BG65*SQRT(BE65/3),SQRT(BE65*((BG65^2)+((BF65^2)/3)-(BF65*BG65))))</f>
        <v>0.195571370625228</v>
      </c>
      <c r="BS65" s="178" t="n">
        <f aca="false">AZ65*Vd_rect</f>
        <v>0.02436</v>
      </c>
      <c r="BT65" s="178" t="n">
        <f aca="false">CHOOSE(BC65,(AY65+Vd_rect)*Qrr*Fsw,(AY65+Vd_rect)*Qrr*Fsw)</f>
        <v>0.42441</v>
      </c>
      <c r="BU65" s="179" t="n">
        <f aca="false">BS65+BT65</f>
        <v>0.44877</v>
      </c>
      <c r="BV65" s="177" t="n">
        <f aca="false">(BM65^2)*0</f>
        <v>0</v>
      </c>
      <c r="BW65" s="178" t="n">
        <f aca="false">Qg_tot*Vcc*Fsw</f>
        <v>0.0735</v>
      </c>
      <c r="BX65" s="179" t="n">
        <f aca="false">IQ*BA65</f>
        <v>0.00385</v>
      </c>
      <c r="BY65" s="177" t="n">
        <f aca="false">BV65+BU65+BP65+BK65+BW65+BX65</f>
        <v>0.848005922425691</v>
      </c>
      <c r="BZ65" s="178" t="n">
        <f aca="false">AY65*AZ65</f>
        <v>2.32</v>
      </c>
      <c r="CA65" s="179" t="n">
        <f aca="false">(BZ65/(BZ65+BY65))*100</f>
        <v>73.2321863282255</v>
      </c>
      <c r="CB65" s="169" t="n">
        <f aca="false">BP65+BW65+BX65+BV65</f>
        <v>0.396298463660259</v>
      </c>
      <c r="CC65" s="0" t="n">
        <f aca="false">Ta+Tk_f*CB65</f>
        <v>38.8704462281091</v>
      </c>
    </row>
    <row r="66" customFormat="false" ht="15" hidden="false" customHeight="false" outlineLevel="0" collapsed="false">
      <c r="Q66" s="0" t="n">
        <v>59</v>
      </c>
      <c r="S66" s="177" t="n">
        <f aca="false">VOUT</f>
        <v>40</v>
      </c>
      <c r="T66" s="178" t="n">
        <f aca="false">Q66*$O$12</f>
        <v>0.059</v>
      </c>
      <c r="U66" s="178" t="n">
        <f aca="false">VIN_var</f>
        <v>5</v>
      </c>
      <c r="V66" s="179" t="n">
        <f aca="false">(S66*T66)/(U66*EFF_est)</f>
        <v>0.524444444444445</v>
      </c>
      <c r="W66" s="177" t="n">
        <f aca="false">IF((T66*S66/U66)&lt;((U66*(1-(U66/S66)))/(2*Lm*Fsw)),1,2)</f>
        <v>2</v>
      </c>
      <c r="X66" s="178" t="n">
        <f aca="false">CHOOSE(W66,SQRT((2*T66*Lm*Fsw*(S66-U66))/((U66)^2)),1-(U66/S66))</f>
        <v>0.875</v>
      </c>
      <c r="Y66" s="179" t="n">
        <f aca="false">CHOOSE(W66,(Lm*AA66*Fsw)/(S66-U66),1-X66)</f>
        <v>0.125</v>
      </c>
      <c r="Z66" s="177" t="n">
        <f aca="false">(U66*X66)/(Lm*Fsw)</f>
        <v>0.694444444444444</v>
      </c>
      <c r="AA66" s="178" t="n">
        <f aca="false">CHOOSE(W66,Z66,V66+(0.5*Z66))</f>
        <v>0.871666666666667</v>
      </c>
      <c r="AB66" s="178" t="n">
        <f aca="false">CHOOSE(W66,AA66*SQRT((X66+Y66)/3),SQRT((V66^2)+((Z66^2)/12)))</f>
        <v>0.561453232700897</v>
      </c>
      <c r="AC66" s="178" t="n">
        <v>0</v>
      </c>
      <c r="AD66" s="178" t="n">
        <f aca="false">(AB66^2)*Rdcr</f>
        <v>0.00302620543209877</v>
      </c>
      <c r="AE66" s="179" t="n">
        <f aca="false">AC66+AD66</f>
        <v>0.00302620543209877</v>
      </c>
      <c r="AF66" s="177" t="n">
        <f aca="false">V66*X66</f>
        <v>0.458888888888889</v>
      </c>
      <c r="AG66" s="178" t="n">
        <f aca="false">CHOOSE(W66,AA66*SQRT(X66/3),SQRT(X66*((AA66^2)+((Z66^2)/3)-(AA66*Z66))))</f>
        <v>0.525191408865855</v>
      </c>
      <c r="AH66" s="178" t="n">
        <f aca="false">(AG66^2)*RDS_on</f>
        <v>0.0142941377538626</v>
      </c>
      <c r="AI66" s="178" t="n">
        <f aca="false">((S66*V66)/2)*Fsw*(tr_sw_fix+tf_sw_fix)</f>
        <v>0.308373333333333</v>
      </c>
      <c r="AJ66" s="179" t="n">
        <f aca="false">AH66+AI66</f>
        <v>0.322667471087196</v>
      </c>
      <c r="AK66" s="177" t="n">
        <f aca="false">Y66*V66</f>
        <v>0.0655555555555556</v>
      </c>
      <c r="AL66" s="178" t="n">
        <f aca="false">CHOOSE(W66,AA66*SQRT(Y66/3),SQRT(Y66*((AA66^2)+((Z66^2)/3)-(Z66*AA66))))</f>
        <v>0.198503694080957</v>
      </c>
      <c r="AM66" s="178" t="n">
        <f aca="false">T66*Vd_rect</f>
        <v>0.02478</v>
      </c>
      <c r="AN66" s="178" t="n">
        <f aca="false">CHOOSE(W66,(S66+Vd_rect)*Qrr*Fsw,(S66+Vd_rect)*Qrr*Fsw)</f>
        <v>0.42441</v>
      </c>
      <c r="AO66" s="179" t="n">
        <f aca="false">AM66+AN66</f>
        <v>0.44919</v>
      </c>
      <c r="AP66" s="177" t="n">
        <f aca="false">(AG66^2)*0</f>
        <v>0</v>
      </c>
      <c r="AQ66" s="178" t="n">
        <f aca="false">Qg_tot*Vcc*Fsw</f>
        <v>0.0735</v>
      </c>
      <c r="AR66" s="179" t="n">
        <f aca="false">IQ*U66</f>
        <v>0.00385</v>
      </c>
      <c r="AS66" s="177" t="n">
        <f aca="false">AP66+AJ66+AQ66+AR66</f>
        <v>0.400017471087196</v>
      </c>
      <c r="AT66" s="187" t="n">
        <f aca="false">Ta+Tk*AS66</f>
        <v>49.0010482652318</v>
      </c>
      <c r="AU66" s="188" t="n">
        <f aca="false">RDS_on/51.8*(47.12+AT66*0.244)</f>
        <v>0.0591025118903951</v>
      </c>
      <c r="AV66" s="178" t="n">
        <f aca="false">S66*T66</f>
        <v>2.36</v>
      </c>
      <c r="AW66" s="179" t="n">
        <f aca="false">(AV66/(AV66+AS66))*100</f>
        <v>85.5067051104707</v>
      </c>
      <c r="AY66" s="177" t="n">
        <f aca="false">VOUT</f>
        <v>40</v>
      </c>
      <c r="AZ66" s="178" t="n">
        <f aca="false">Q66*$O$12</f>
        <v>0.059</v>
      </c>
      <c r="BA66" s="178" t="n">
        <f aca="false">VIN_var</f>
        <v>5</v>
      </c>
      <c r="BB66" s="179" t="n">
        <f aca="false">(AY66*AZ66)/(BA66*EFF_est)</f>
        <v>0.524444444444445</v>
      </c>
      <c r="BC66" s="177" t="n">
        <f aca="false">IF((AZ66*AY66/BA66)&lt;((BA66*(1-(BA66/AY66)))/(2*Lm*Fsw)),1,2)</f>
        <v>2</v>
      </c>
      <c r="BD66" s="178" t="n">
        <f aca="false">CHOOSE(BC66,SQRT((2*AZ66*Lm*Fsw*(AY66-BA66))/((BA66)^2)),1-(BA66/AY66))</f>
        <v>0.875</v>
      </c>
      <c r="BE66" s="179" t="n">
        <f aca="false">CHOOSE(BC66,(Lm*BG66*Fsw)/(AY66-BA66),1-BD66)</f>
        <v>0.125</v>
      </c>
      <c r="BF66" s="177" t="n">
        <f aca="false">(BA66*BD66)/(Lm*Fsw)</f>
        <v>0.694444444444444</v>
      </c>
      <c r="BG66" s="178" t="n">
        <f aca="false">CHOOSE(BC66,BF66,BB66+(0.5*BF66))</f>
        <v>0.871666666666667</v>
      </c>
      <c r="BH66" s="178" t="n">
        <f aca="false">CHOOSE(BC66,BG66*SQRT((BD66+BE66)/3),SQRT((BB66^2)+((BF66^2)/12)))</f>
        <v>0.561453232700897</v>
      </c>
      <c r="BI66" s="178" t="n">
        <v>0</v>
      </c>
      <c r="BJ66" s="178" t="n">
        <f aca="false">(BH66^2)*Rdcr</f>
        <v>0.00302620543209877</v>
      </c>
      <c r="BK66" s="179" t="n">
        <f aca="false">BI66+BJ66</f>
        <v>0.00302620543209877</v>
      </c>
      <c r="BL66" s="177" t="n">
        <f aca="false">BB66*BD66</f>
        <v>0.458888888888889</v>
      </c>
      <c r="BM66" s="178" t="n">
        <f aca="false">CHOOSE(BC66,BG66*SQRT(BD66/3),SQRT(BD66*((BG66^2)+((BF66^2)/3)-(BG66*BF66))))</f>
        <v>0.525191408865855</v>
      </c>
      <c r="BN66" s="178" t="n">
        <f aca="false">(BM66^2)*AU66</f>
        <v>0.0163020103871585</v>
      </c>
      <c r="BO66" s="178" t="n">
        <f aca="false">((AY66*BB66)/2)*Fsw*(tr_sw_fix+tf_sw_fix)</f>
        <v>0.308373333333333</v>
      </c>
      <c r="BP66" s="179" t="n">
        <f aca="false">BN66+BO66</f>
        <v>0.324675343720492</v>
      </c>
      <c r="BQ66" s="177" t="n">
        <f aca="false">BE66*BB66</f>
        <v>0.0655555555555556</v>
      </c>
      <c r="BR66" s="178" t="n">
        <f aca="false">CHOOSE(BC66,BG66*SQRT(BE66/3),SQRT(BE66*((BG66^2)+((BF66^2)/3)-(BF66*BG66))))</f>
        <v>0.198503694080957</v>
      </c>
      <c r="BS66" s="178" t="n">
        <f aca="false">AZ66*Vd_rect</f>
        <v>0.02478</v>
      </c>
      <c r="BT66" s="178" t="n">
        <f aca="false">CHOOSE(BC66,(AY66+Vd_rect)*Qrr*Fsw,(AY66+Vd_rect)*Qrr*Fsw)</f>
        <v>0.42441</v>
      </c>
      <c r="BU66" s="179" t="n">
        <f aca="false">BS66+BT66</f>
        <v>0.44919</v>
      </c>
      <c r="BV66" s="177" t="n">
        <f aca="false">(BM66^2)*0</f>
        <v>0</v>
      </c>
      <c r="BW66" s="178" t="n">
        <f aca="false">Qg_tot*Vcc*Fsw</f>
        <v>0.0735</v>
      </c>
      <c r="BX66" s="179" t="n">
        <f aca="false">IQ*BA66</f>
        <v>0.00385</v>
      </c>
      <c r="BY66" s="177" t="n">
        <f aca="false">BV66+BU66+BP66+BK66+BW66+BX66</f>
        <v>0.854241549152591</v>
      </c>
      <c r="BZ66" s="178" t="n">
        <f aca="false">AY66*AZ66</f>
        <v>2.36</v>
      </c>
      <c r="CA66" s="179" t="n">
        <f aca="false">(BZ66/(BZ66+BY66))*100</f>
        <v>73.4232310767744</v>
      </c>
      <c r="CB66" s="169" t="n">
        <f aca="false">BP66+BW66+BX66+BV66</f>
        <v>0.402025343720492</v>
      </c>
      <c r="CC66" s="0" t="n">
        <f aca="false">Ta+Tk_f*CB66</f>
        <v>39.0708870302172</v>
      </c>
    </row>
    <row r="67" customFormat="false" ht="15" hidden="false" customHeight="false" outlineLevel="0" collapsed="false">
      <c r="Q67" s="0" t="n">
        <v>60</v>
      </c>
      <c r="S67" s="177" t="n">
        <f aca="false">VOUT</f>
        <v>40</v>
      </c>
      <c r="T67" s="178" t="n">
        <f aca="false">Q67*$O$12</f>
        <v>0.06</v>
      </c>
      <c r="U67" s="178" t="n">
        <f aca="false">VIN_var</f>
        <v>5</v>
      </c>
      <c r="V67" s="179" t="n">
        <f aca="false">(S67*T67)/(U67*EFF_est)</f>
        <v>0.533333333333333</v>
      </c>
      <c r="W67" s="177" t="n">
        <f aca="false">IF((T67*S67/U67)&lt;((U67*(1-(U67/S67)))/(2*Lm*Fsw)),1,2)</f>
        <v>2</v>
      </c>
      <c r="X67" s="178" t="n">
        <f aca="false">CHOOSE(W67,SQRT((2*T67*Lm*Fsw*(S67-U67))/((U67)^2)),1-(U67/S67))</f>
        <v>0.875</v>
      </c>
      <c r="Y67" s="179" t="n">
        <f aca="false">CHOOSE(W67,(Lm*AA67*Fsw)/(S67-U67),1-X67)</f>
        <v>0.125</v>
      </c>
      <c r="Z67" s="177" t="n">
        <f aca="false">(U67*X67)/(Lm*Fsw)</f>
        <v>0.694444444444444</v>
      </c>
      <c r="AA67" s="178" t="n">
        <f aca="false">CHOOSE(W67,Z67,V67+(0.5*Z67))</f>
        <v>0.880555555555556</v>
      </c>
      <c r="AB67" s="178" t="n">
        <f aca="false">CHOOSE(W67,AA67*SQRT((X67+Y67)/3),SQRT((V67^2)+((Z67^2)/12)))</f>
        <v>0.569765040737049</v>
      </c>
      <c r="AC67" s="178" t="n">
        <v>0</v>
      </c>
      <c r="AD67" s="178" t="n">
        <f aca="false">(AB67^2)*Rdcr</f>
        <v>0.00311646913580247</v>
      </c>
      <c r="AE67" s="179" t="n">
        <f aca="false">AC67+AD67</f>
        <v>0.00311646913580247</v>
      </c>
      <c r="AF67" s="177" t="n">
        <f aca="false">V67*X67</f>
        <v>0.466666666666667</v>
      </c>
      <c r="AG67" s="178" t="n">
        <f aca="false">CHOOSE(W67,AA67*SQRT(X67/3),SQRT(X67*((AA67^2)+((Z67^2)/3)-(AA67*Z67))))</f>
        <v>0.532966393349833</v>
      </c>
      <c r="AH67" s="178" t="n">
        <f aca="false">(AG67^2)*RDS_on</f>
        <v>0.01472049407496</v>
      </c>
      <c r="AI67" s="178" t="n">
        <f aca="false">((S67*V67)/2)*Fsw*(tr_sw_fix+tf_sw_fix)</f>
        <v>0.3136</v>
      </c>
      <c r="AJ67" s="179" t="n">
        <f aca="false">AH67+AI67</f>
        <v>0.32832049407496</v>
      </c>
      <c r="AK67" s="177" t="n">
        <f aca="false">Y67*V67</f>
        <v>0.0666666666666667</v>
      </c>
      <c r="AL67" s="178" t="n">
        <f aca="false">CHOOSE(W67,AA67*SQRT(Y67/3),SQRT(Y67*((AA67^2)+((Z67^2)/3)-(Z67*AA67))))</f>
        <v>0.201442361994098</v>
      </c>
      <c r="AM67" s="178" t="n">
        <f aca="false">T67*Vd_rect</f>
        <v>0.0252</v>
      </c>
      <c r="AN67" s="178" t="n">
        <f aca="false">CHOOSE(W67,(S67+Vd_rect)*Qrr*Fsw,(S67+Vd_rect)*Qrr*Fsw)</f>
        <v>0.42441</v>
      </c>
      <c r="AO67" s="179" t="n">
        <f aca="false">AM67+AN67</f>
        <v>0.44961</v>
      </c>
      <c r="AP67" s="177" t="n">
        <f aca="false">(AG67^2)*0</f>
        <v>0</v>
      </c>
      <c r="AQ67" s="178" t="n">
        <f aca="false">Qg_tot*Vcc*Fsw</f>
        <v>0.0735</v>
      </c>
      <c r="AR67" s="179" t="n">
        <f aca="false">IQ*U67</f>
        <v>0.00385</v>
      </c>
      <c r="AS67" s="177" t="n">
        <f aca="false">AP67+AJ67+AQ67+AR67</f>
        <v>0.40567049407496</v>
      </c>
      <c r="AT67" s="187" t="n">
        <f aca="false">Ta+Tk*AS67</f>
        <v>49.3402296444976</v>
      </c>
      <c r="AU67" s="188" t="n">
        <f aca="false">RDS_on/51.8*(47.12+AT67*0.244)</f>
        <v>0.0591853089292722</v>
      </c>
      <c r="AV67" s="178" t="n">
        <f aca="false">S67*T67</f>
        <v>2.4</v>
      </c>
      <c r="AW67" s="179" t="n">
        <f aca="false">(AV67/(AV67+AS67))*100</f>
        <v>85.5410499938728</v>
      </c>
      <c r="AY67" s="177" t="n">
        <f aca="false">VOUT</f>
        <v>40</v>
      </c>
      <c r="AZ67" s="178" t="n">
        <f aca="false">Q67*$O$12</f>
        <v>0.06</v>
      </c>
      <c r="BA67" s="178" t="n">
        <f aca="false">VIN_var</f>
        <v>5</v>
      </c>
      <c r="BB67" s="179" t="n">
        <f aca="false">(AY67*AZ67)/(BA67*EFF_est)</f>
        <v>0.533333333333333</v>
      </c>
      <c r="BC67" s="177" t="n">
        <f aca="false">IF((AZ67*AY67/BA67)&lt;((BA67*(1-(BA67/AY67)))/(2*Lm*Fsw)),1,2)</f>
        <v>2</v>
      </c>
      <c r="BD67" s="178" t="n">
        <f aca="false">CHOOSE(BC67,SQRT((2*AZ67*Lm*Fsw*(AY67-BA67))/((BA67)^2)),1-(BA67/AY67))</f>
        <v>0.875</v>
      </c>
      <c r="BE67" s="179" t="n">
        <f aca="false">CHOOSE(BC67,(Lm*BG67*Fsw)/(AY67-BA67),1-BD67)</f>
        <v>0.125</v>
      </c>
      <c r="BF67" s="177" t="n">
        <f aca="false">(BA67*BD67)/(Lm*Fsw)</f>
        <v>0.694444444444444</v>
      </c>
      <c r="BG67" s="178" t="n">
        <f aca="false">CHOOSE(BC67,BF67,BB67+(0.5*BF67))</f>
        <v>0.880555555555556</v>
      </c>
      <c r="BH67" s="178" t="n">
        <f aca="false">CHOOSE(BC67,BG67*SQRT((BD67+BE67)/3),SQRT((BB67^2)+((BF67^2)/12)))</f>
        <v>0.569765040737049</v>
      </c>
      <c r="BI67" s="178" t="n">
        <v>0</v>
      </c>
      <c r="BJ67" s="178" t="n">
        <f aca="false">(BH67^2)*Rdcr</f>
        <v>0.00311646913580247</v>
      </c>
      <c r="BK67" s="179" t="n">
        <f aca="false">BI67+BJ67</f>
        <v>0.00311646913580247</v>
      </c>
      <c r="BL67" s="177" t="n">
        <f aca="false">BB67*BD67</f>
        <v>0.466666666666667</v>
      </c>
      <c r="BM67" s="178" t="n">
        <f aca="false">CHOOSE(BC67,BG67*SQRT(BD67/3),SQRT(BD67*((BG67^2)+((BF67^2)/3)-(BG67*BF67))))</f>
        <v>0.532966393349833</v>
      </c>
      <c r="BN67" s="178" t="n">
        <f aca="false">(BM67^2)*AU67</f>
        <v>0.016811774999962</v>
      </c>
      <c r="BO67" s="178" t="n">
        <f aca="false">((AY67*BB67)/2)*Fsw*(tr_sw_fix+tf_sw_fix)</f>
        <v>0.3136</v>
      </c>
      <c r="BP67" s="179" t="n">
        <f aca="false">BN67+BO67</f>
        <v>0.330411774999962</v>
      </c>
      <c r="BQ67" s="177" t="n">
        <f aca="false">BE67*BB67</f>
        <v>0.0666666666666667</v>
      </c>
      <c r="BR67" s="178" t="n">
        <f aca="false">CHOOSE(BC67,BG67*SQRT(BE67/3),SQRT(BE67*((BG67^2)+((BF67^2)/3)-(BF67*BG67))))</f>
        <v>0.201442361994098</v>
      </c>
      <c r="BS67" s="178" t="n">
        <f aca="false">AZ67*Vd_rect</f>
        <v>0.0252</v>
      </c>
      <c r="BT67" s="178" t="n">
        <f aca="false">CHOOSE(BC67,(AY67+Vd_rect)*Qrr*Fsw,(AY67+Vd_rect)*Qrr*Fsw)</f>
        <v>0.42441</v>
      </c>
      <c r="BU67" s="179" t="n">
        <f aca="false">BS67+BT67</f>
        <v>0.44961</v>
      </c>
      <c r="BV67" s="177" t="n">
        <f aca="false">(BM67^2)*0</f>
        <v>0</v>
      </c>
      <c r="BW67" s="178" t="n">
        <f aca="false">Qg_tot*Vcc*Fsw</f>
        <v>0.0735</v>
      </c>
      <c r="BX67" s="179" t="n">
        <f aca="false">IQ*BA67</f>
        <v>0.00385</v>
      </c>
      <c r="BY67" s="177" t="n">
        <f aca="false">BV67+BU67+BP67+BK67+BW67+BX67</f>
        <v>0.860488244135764</v>
      </c>
      <c r="BZ67" s="178" t="n">
        <f aca="false">AY67*AZ67</f>
        <v>2.4</v>
      </c>
      <c r="CA67" s="179" t="n">
        <f aca="false">(BZ67/(BZ67+BY67))*100</f>
        <v>73.608607677595</v>
      </c>
      <c r="CB67" s="169" t="n">
        <f aca="false">BP67+BW67+BX67+BV67</f>
        <v>0.407761774999962</v>
      </c>
      <c r="CC67" s="0" t="n">
        <f aca="false">Ta+Tk_f*CB67</f>
        <v>39.2716621249987</v>
      </c>
    </row>
    <row r="68" customFormat="false" ht="15" hidden="false" customHeight="false" outlineLevel="0" collapsed="false">
      <c r="Q68" s="0" t="n">
        <v>61</v>
      </c>
      <c r="S68" s="177" t="n">
        <f aca="false">VOUT</f>
        <v>40</v>
      </c>
      <c r="T68" s="178" t="n">
        <f aca="false">Q68*$O$12</f>
        <v>0.061</v>
      </c>
      <c r="U68" s="178" t="n">
        <f aca="false">VIN_var</f>
        <v>5</v>
      </c>
      <c r="V68" s="179" t="n">
        <f aca="false">(S68*T68)/(U68*EFF_est)</f>
        <v>0.542222222222222</v>
      </c>
      <c r="W68" s="177" t="n">
        <f aca="false">IF((T68*S68/U68)&lt;((U68*(1-(U68/S68)))/(2*Lm*Fsw)),1,2)</f>
        <v>2</v>
      </c>
      <c r="X68" s="178" t="n">
        <f aca="false">CHOOSE(W68,SQRT((2*T68*Lm*Fsw*(S68-U68))/((U68)^2)),1-(U68/S68))</f>
        <v>0.875</v>
      </c>
      <c r="Y68" s="179" t="n">
        <f aca="false">CHOOSE(W68,(Lm*AA68*Fsw)/(S68-U68),1-X68)</f>
        <v>0.125</v>
      </c>
      <c r="Z68" s="177" t="n">
        <f aca="false">(U68*X68)/(Lm*Fsw)</f>
        <v>0.694444444444444</v>
      </c>
      <c r="AA68" s="178" t="n">
        <f aca="false">CHOOSE(W68,Z68,V68+(0.5*Z68))</f>
        <v>0.889444444444444</v>
      </c>
      <c r="AB68" s="178" t="n">
        <f aca="false">CHOOSE(W68,AA68*SQRT((X68+Y68)/3),SQRT((V68^2)+((Z68^2)/12)))</f>
        <v>0.578094019579213</v>
      </c>
      <c r="AC68" s="178" t="n">
        <v>0</v>
      </c>
      <c r="AD68" s="178" t="n">
        <f aca="false">(AB68^2)*Rdcr</f>
        <v>0.00320824987654321</v>
      </c>
      <c r="AE68" s="179" t="n">
        <f aca="false">AC68+AD68</f>
        <v>0.00320824987654321</v>
      </c>
      <c r="AF68" s="177" t="n">
        <f aca="false">V68*X68</f>
        <v>0.474444444444444</v>
      </c>
      <c r="AG68" s="178" t="n">
        <f aca="false">CHOOSE(W68,AA68*SQRT(X68/3),SQRT(X68*((AA68^2)+((Z68^2)/3)-(AA68*Z68))))</f>
        <v>0.5407574396521</v>
      </c>
      <c r="AH68" s="178" t="n">
        <f aca="false">(AG68^2)*RDS_on</f>
        <v>0.0151540160485128</v>
      </c>
      <c r="AI68" s="178" t="n">
        <f aca="false">((S68*V68)/2)*Fsw*(tr_sw_fix+tf_sw_fix)</f>
        <v>0.318826666666667</v>
      </c>
      <c r="AJ68" s="179" t="n">
        <f aca="false">AH68+AI68</f>
        <v>0.333980682715179</v>
      </c>
      <c r="AK68" s="177" t="n">
        <f aca="false">Y68*V68</f>
        <v>0.0677777777777778</v>
      </c>
      <c r="AL68" s="178" t="n">
        <f aca="false">CHOOSE(W68,AA68*SQRT(Y68/3),SQRT(Y68*((AA68^2)+((Z68^2)/3)-(Z68*AA68))))</f>
        <v>0.204387100703925</v>
      </c>
      <c r="AM68" s="178" t="n">
        <f aca="false">T68*Vd_rect</f>
        <v>0.02562</v>
      </c>
      <c r="AN68" s="178" t="n">
        <f aca="false">CHOOSE(W68,(S68+Vd_rect)*Qrr*Fsw,(S68+Vd_rect)*Qrr*Fsw)</f>
        <v>0.42441</v>
      </c>
      <c r="AO68" s="179" t="n">
        <f aca="false">AM68+AN68</f>
        <v>0.45003</v>
      </c>
      <c r="AP68" s="177" t="n">
        <f aca="false">(AG68^2)*0</f>
        <v>0</v>
      </c>
      <c r="AQ68" s="178" t="n">
        <f aca="false">Qg_tot*Vcc*Fsw</f>
        <v>0.0735</v>
      </c>
      <c r="AR68" s="179" t="n">
        <f aca="false">IQ*U68</f>
        <v>0.00385</v>
      </c>
      <c r="AS68" s="177" t="n">
        <f aca="false">AP68+AJ68+AQ68+AR68</f>
        <v>0.41133068271518</v>
      </c>
      <c r="AT68" s="187" t="n">
        <f aca="false">Ta+Tk*AS68</f>
        <v>49.6798409629108</v>
      </c>
      <c r="AU68" s="188" t="n">
        <f aca="false">RDS_on/51.8*(47.12+AT68*0.244)</f>
        <v>0.0592682109199258</v>
      </c>
      <c r="AV68" s="178" t="n">
        <f aca="false">S68*T68</f>
        <v>2.44</v>
      </c>
      <c r="AW68" s="179" t="n">
        <f aca="false">(AV68/(AV68+AS68))*100</f>
        <v>85.5740800178431</v>
      </c>
      <c r="AY68" s="177" t="n">
        <f aca="false">VOUT</f>
        <v>40</v>
      </c>
      <c r="AZ68" s="178" t="n">
        <f aca="false">Q68*$O$12</f>
        <v>0.061</v>
      </c>
      <c r="BA68" s="178" t="n">
        <f aca="false">VIN_var</f>
        <v>5</v>
      </c>
      <c r="BB68" s="179" t="n">
        <f aca="false">(AY68*AZ68)/(BA68*EFF_est)</f>
        <v>0.542222222222222</v>
      </c>
      <c r="BC68" s="177" t="n">
        <f aca="false">IF((AZ68*AY68/BA68)&lt;((BA68*(1-(BA68/AY68)))/(2*Lm*Fsw)),1,2)</f>
        <v>2</v>
      </c>
      <c r="BD68" s="178" t="n">
        <f aca="false">CHOOSE(BC68,SQRT((2*AZ68*Lm*Fsw*(AY68-BA68))/((BA68)^2)),1-(BA68/AY68))</f>
        <v>0.875</v>
      </c>
      <c r="BE68" s="179" t="n">
        <f aca="false">CHOOSE(BC68,(Lm*BG68*Fsw)/(AY68-BA68),1-BD68)</f>
        <v>0.125</v>
      </c>
      <c r="BF68" s="177" t="n">
        <f aca="false">(BA68*BD68)/(Lm*Fsw)</f>
        <v>0.694444444444444</v>
      </c>
      <c r="BG68" s="178" t="n">
        <f aca="false">CHOOSE(BC68,BF68,BB68+(0.5*BF68))</f>
        <v>0.889444444444444</v>
      </c>
      <c r="BH68" s="178" t="n">
        <f aca="false">CHOOSE(BC68,BG68*SQRT((BD68+BE68)/3),SQRT((BB68^2)+((BF68^2)/12)))</f>
        <v>0.578094019579213</v>
      </c>
      <c r="BI68" s="178" t="n">
        <v>0</v>
      </c>
      <c r="BJ68" s="178" t="n">
        <f aca="false">(BH68^2)*Rdcr</f>
        <v>0.00320824987654321</v>
      </c>
      <c r="BK68" s="179" t="n">
        <f aca="false">BI68+BJ68</f>
        <v>0.00320824987654321</v>
      </c>
      <c r="BL68" s="177" t="n">
        <f aca="false">BB68*BD68</f>
        <v>0.474444444444444</v>
      </c>
      <c r="BM68" s="178" t="n">
        <f aca="false">CHOOSE(BC68,BG68*SQRT(BD68/3),SQRT(BD68*((BG68^2)+((BF68^2)/3)-(BG68*BF68))))</f>
        <v>0.5407574396521</v>
      </c>
      <c r="BN68" s="178" t="n">
        <f aca="false">(BM68^2)*AU68</f>
        <v>0.0173311277678063</v>
      </c>
      <c r="BO68" s="178" t="n">
        <f aca="false">((AY68*BB68)/2)*Fsw*(tr_sw_fix+tf_sw_fix)</f>
        <v>0.318826666666667</v>
      </c>
      <c r="BP68" s="179" t="n">
        <f aca="false">BN68+BO68</f>
        <v>0.336157794434473</v>
      </c>
      <c r="BQ68" s="177" t="n">
        <f aca="false">BE68*BB68</f>
        <v>0.0677777777777778</v>
      </c>
      <c r="BR68" s="178" t="n">
        <f aca="false">CHOOSE(BC68,BG68*SQRT(BE68/3),SQRT(BE68*((BG68^2)+((BF68^2)/3)-(BF68*BG68))))</f>
        <v>0.204387100703925</v>
      </c>
      <c r="BS68" s="178" t="n">
        <f aca="false">AZ68*Vd_rect</f>
        <v>0.02562</v>
      </c>
      <c r="BT68" s="178" t="n">
        <f aca="false">CHOOSE(BC68,(AY68+Vd_rect)*Qrr*Fsw,(AY68+Vd_rect)*Qrr*Fsw)</f>
        <v>0.42441</v>
      </c>
      <c r="BU68" s="179" t="n">
        <f aca="false">BS68+BT68</f>
        <v>0.45003</v>
      </c>
      <c r="BV68" s="177" t="n">
        <f aca="false">(BM68^2)*0</f>
        <v>0</v>
      </c>
      <c r="BW68" s="178" t="n">
        <f aca="false">Qg_tot*Vcc*Fsw</f>
        <v>0.0735</v>
      </c>
      <c r="BX68" s="179" t="n">
        <f aca="false">IQ*BA68</f>
        <v>0.00385</v>
      </c>
      <c r="BY68" s="177" t="n">
        <f aca="false">BV68+BU68+BP68+BK68+BW68+BX68</f>
        <v>0.866746044311016</v>
      </c>
      <c r="BZ68" s="178" t="n">
        <f aca="false">AY68*AZ68</f>
        <v>2.44</v>
      </c>
      <c r="CA68" s="179" t="n">
        <f aca="false">(BZ68/(BZ68+BY68))*100</f>
        <v>73.7885512616797</v>
      </c>
      <c r="CB68" s="169" t="n">
        <f aca="false">BP68+BW68+BX68+BV68</f>
        <v>0.413507794434473</v>
      </c>
      <c r="CC68" s="0" t="n">
        <f aca="false">Ta+Tk_f*CB68</f>
        <v>39.4727728052066</v>
      </c>
    </row>
    <row r="69" customFormat="false" ht="15" hidden="false" customHeight="false" outlineLevel="0" collapsed="false">
      <c r="Q69" s="0" t="n">
        <v>62</v>
      </c>
      <c r="S69" s="177" t="n">
        <f aca="false">VOUT</f>
        <v>40</v>
      </c>
      <c r="T69" s="178" t="n">
        <f aca="false">Q69*$O$12</f>
        <v>0.062</v>
      </c>
      <c r="U69" s="178" t="n">
        <f aca="false">VIN_var</f>
        <v>5</v>
      </c>
      <c r="V69" s="179" t="n">
        <f aca="false">(S69*T69)/(U69*EFF_est)</f>
        <v>0.551111111111111</v>
      </c>
      <c r="W69" s="177" t="n">
        <f aca="false">IF((T69*S69/U69)&lt;((U69*(1-(U69/S69)))/(2*Lm*Fsw)),1,2)</f>
        <v>2</v>
      </c>
      <c r="X69" s="178" t="n">
        <f aca="false">CHOOSE(W69,SQRT((2*T69*Lm*Fsw*(S69-U69))/((U69)^2)),1-(U69/S69))</f>
        <v>0.875</v>
      </c>
      <c r="Y69" s="179" t="n">
        <f aca="false">CHOOSE(W69,(Lm*AA69*Fsw)/(S69-U69),1-X69)</f>
        <v>0.125</v>
      </c>
      <c r="Z69" s="177" t="n">
        <f aca="false">(U69*X69)/(Lm*Fsw)</f>
        <v>0.694444444444444</v>
      </c>
      <c r="AA69" s="178" t="n">
        <f aca="false">CHOOSE(W69,Z69,V69+(0.5*Z69))</f>
        <v>0.898333333333333</v>
      </c>
      <c r="AB69" s="178" t="n">
        <f aca="false">CHOOSE(W69,AA69*SQRT((X69+Y69)/3),SQRT((V69^2)+((Z69^2)/12)))</f>
        <v>0.58643943761634</v>
      </c>
      <c r="AC69" s="178" t="n">
        <v>0</v>
      </c>
      <c r="AD69" s="178" t="n">
        <f aca="false">(AB69^2)*Rdcr</f>
        <v>0.00330154765432099</v>
      </c>
      <c r="AE69" s="179" t="n">
        <f aca="false">AC69+AD69</f>
        <v>0.00330154765432099</v>
      </c>
      <c r="AF69" s="177" t="n">
        <f aca="false">V69*X69</f>
        <v>0.482222222222222</v>
      </c>
      <c r="AG69" s="178" t="n">
        <f aca="false">CHOOSE(W69,AA69*SQRT(X69/3),SQRT(X69*((AA69^2)+((Z69^2)/3)-(AA69*Z69))))</f>
        <v>0.548563863413184</v>
      </c>
      <c r="AH69" s="178" t="n">
        <f aca="false">(AG69^2)*RDS_on</f>
        <v>0.015594703674521</v>
      </c>
      <c r="AI69" s="178" t="n">
        <f aca="false">((S69*V69)/2)*Fsw*(tr_sw_fix+tf_sw_fix)</f>
        <v>0.324053333333333</v>
      </c>
      <c r="AJ69" s="179" t="n">
        <f aca="false">AH69+AI69</f>
        <v>0.339648037007854</v>
      </c>
      <c r="AK69" s="177" t="n">
        <f aca="false">Y69*V69</f>
        <v>0.0688888888888889</v>
      </c>
      <c r="AL69" s="178" t="n">
        <f aca="false">CHOOSE(W69,AA69*SQRT(Y69/3),SQRT(Y69*((AA69^2)+((Z69^2)/3)-(Z69*AA69))))</f>
        <v>0.20733765154687</v>
      </c>
      <c r="AM69" s="178" t="n">
        <f aca="false">T69*Vd_rect</f>
        <v>0.02604</v>
      </c>
      <c r="AN69" s="178" t="n">
        <f aca="false">CHOOSE(W69,(S69+Vd_rect)*Qrr*Fsw,(S69+Vd_rect)*Qrr*Fsw)</f>
        <v>0.42441</v>
      </c>
      <c r="AO69" s="179" t="n">
        <f aca="false">AM69+AN69</f>
        <v>0.45045</v>
      </c>
      <c r="AP69" s="177" t="n">
        <f aca="false">(AG69^2)*0</f>
        <v>0</v>
      </c>
      <c r="AQ69" s="178" t="n">
        <f aca="false">Qg_tot*Vcc*Fsw</f>
        <v>0.0735</v>
      </c>
      <c r="AR69" s="179" t="n">
        <f aca="false">IQ*U69</f>
        <v>0.00385</v>
      </c>
      <c r="AS69" s="177" t="n">
        <f aca="false">AP69+AJ69+AQ69+AR69</f>
        <v>0.416998037007854</v>
      </c>
      <c r="AT69" s="187" t="n">
        <f aca="false">Ta+Tk*AS69</f>
        <v>50.0198822204713</v>
      </c>
      <c r="AU69" s="188" t="n">
        <f aca="false">RDS_on/51.8*(47.12+AT69*0.244)</f>
        <v>0.0593512178623558</v>
      </c>
      <c r="AV69" s="178" t="n">
        <f aca="false">S69*T69</f>
        <v>2.48</v>
      </c>
      <c r="AW69" s="179" t="n">
        <f aca="false">(AV69/(AV69+AS69))*100</f>
        <v>85.6058571086038</v>
      </c>
      <c r="AY69" s="177" t="n">
        <f aca="false">VOUT</f>
        <v>40</v>
      </c>
      <c r="AZ69" s="178" t="n">
        <f aca="false">Q69*$O$12</f>
        <v>0.062</v>
      </c>
      <c r="BA69" s="178" t="n">
        <f aca="false">VIN_var</f>
        <v>5</v>
      </c>
      <c r="BB69" s="179" t="n">
        <f aca="false">(AY69*AZ69)/(BA69*EFF_est)</f>
        <v>0.551111111111111</v>
      </c>
      <c r="BC69" s="177" t="n">
        <f aca="false">IF((AZ69*AY69/BA69)&lt;((BA69*(1-(BA69/AY69)))/(2*Lm*Fsw)),1,2)</f>
        <v>2</v>
      </c>
      <c r="BD69" s="178" t="n">
        <f aca="false">CHOOSE(BC69,SQRT((2*AZ69*Lm*Fsw*(AY69-BA69))/((BA69)^2)),1-(BA69/AY69))</f>
        <v>0.875</v>
      </c>
      <c r="BE69" s="179" t="n">
        <f aca="false">CHOOSE(BC69,(Lm*BG69*Fsw)/(AY69-BA69),1-BD69)</f>
        <v>0.125</v>
      </c>
      <c r="BF69" s="177" t="n">
        <f aca="false">(BA69*BD69)/(Lm*Fsw)</f>
        <v>0.694444444444444</v>
      </c>
      <c r="BG69" s="178" t="n">
        <f aca="false">CHOOSE(BC69,BF69,BB69+(0.5*BF69))</f>
        <v>0.898333333333333</v>
      </c>
      <c r="BH69" s="178" t="n">
        <f aca="false">CHOOSE(BC69,BG69*SQRT((BD69+BE69)/3),SQRT((BB69^2)+((BF69^2)/12)))</f>
        <v>0.58643943761634</v>
      </c>
      <c r="BI69" s="178" t="n">
        <v>0</v>
      </c>
      <c r="BJ69" s="178" t="n">
        <f aca="false">(BH69^2)*Rdcr</f>
        <v>0.00330154765432099</v>
      </c>
      <c r="BK69" s="179" t="n">
        <f aca="false">BI69+BJ69</f>
        <v>0.00330154765432099</v>
      </c>
      <c r="BL69" s="177" t="n">
        <f aca="false">BB69*BD69</f>
        <v>0.482222222222222</v>
      </c>
      <c r="BM69" s="178" t="n">
        <f aca="false">CHOOSE(BC69,BG69*SQRT(BD69/3),SQRT(BD69*((BG69^2)+((BF69^2)/3)-(BG69*BF69))))</f>
        <v>0.548563863413184</v>
      </c>
      <c r="BN69" s="178" t="n">
        <f aca="false">(BM69^2)*AU69</f>
        <v>0.0178601057135662</v>
      </c>
      <c r="BO69" s="178" t="n">
        <f aca="false">((AY69*BB69)/2)*Fsw*(tr_sw_fix+tf_sw_fix)</f>
        <v>0.324053333333333</v>
      </c>
      <c r="BP69" s="179" t="n">
        <f aca="false">BN69+BO69</f>
        <v>0.3419134390469</v>
      </c>
      <c r="BQ69" s="177" t="n">
        <f aca="false">BE69*BB69</f>
        <v>0.0688888888888889</v>
      </c>
      <c r="BR69" s="178" t="n">
        <f aca="false">CHOOSE(BC69,BG69*SQRT(BE69/3),SQRT(BE69*((BG69^2)+((BF69^2)/3)-(BF69*BG69))))</f>
        <v>0.20733765154687</v>
      </c>
      <c r="BS69" s="178" t="n">
        <f aca="false">AZ69*Vd_rect</f>
        <v>0.02604</v>
      </c>
      <c r="BT69" s="178" t="n">
        <f aca="false">CHOOSE(BC69,(AY69+Vd_rect)*Qrr*Fsw,(AY69+Vd_rect)*Qrr*Fsw)</f>
        <v>0.42441</v>
      </c>
      <c r="BU69" s="179" t="n">
        <f aca="false">BS69+BT69</f>
        <v>0.45045</v>
      </c>
      <c r="BV69" s="177" t="n">
        <f aca="false">(BM69^2)*0</f>
        <v>0</v>
      </c>
      <c r="BW69" s="178" t="n">
        <f aca="false">Qg_tot*Vcc*Fsw</f>
        <v>0.0735</v>
      </c>
      <c r="BX69" s="179" t="n">
        <f aca="false">IQ*BA69</f>
        <v>0.00385</v>
      </c>
      <c r="BY69" s="177" t="n">
        <f aca="false">BV69+BU69+BP69+BK69+BW69+BX69</f>
        <v>0.873014986701221</v>
      </c>
      <c r="BZ69" s="178" t="n">
        <f aca="false">AY69*AZ69</f>
        <v>2.48</v>
      </c>
      <c r="CA69" s="179" t="n">
        <f aca="false">(BZ69/(BZ69+BY69))*100</f>
        <v>73.9632840842112</v>
      </c>
      <c r="CB69" s="169" t="n">
        <f aca="false">BP69+BW69+BX69+BV69</f>
        <v>0.4192634390469</v>
      </c>
      <c r="CC69" s="0" t="n">
        <f aca="false">Ta+Tk_f*CB69</f>
        <v>39.6742203666415</v>
      </c>
    </row>
    <row r="70" customFormat="false" ht="15" hidden="false" customHeight="false" outlineLevel="0" collapsed="false">
      <c r="Q70" s="0" t="n">
        <v>63</v>
      </c>
      <c r="S70" s="177" t="n">
        <f aca="false">VOUT</f>
        <v>40</v>
      </c>
      <c r="T70" s="178" t="n">
        <f aca="false">Q70*$O$12</f>
        <v>0.063</v>
      </c>
      <c r="U70" s="178" t="n">
        <f aca="false">VIN_var</f>
        <v>5</v>
      </c>
      <c r="V70" s="179" t="n">
        <f aca="false">(S70*T70)/(U70*EFF_est)</f>
        <v>0.56</v>
      </c>
      <c r="W70" s="177" t="n">
        <f aca="false">IF((T70*S70/U70)&lt;((U70*(1-(U70/S70)))/(2*Lm*Fsw)),1,2)</f>
        <v>2</v>
      </c>
      <c r="X70" s="178" t="n">
        <f aca="false">CHOOSE(W70,SQRT((2*T70*Lm*Fsw*(S70-U70))/((U70)^2)),1-(U70/S70))</f>
        <v>0.875</v>
      </c>
      <c r="Y70" s="179" t="n">
        <f aca="false">CHOOSE(W70,(Lm*AA70*Fsw)/(S70-U70),1-X70)</f>
        <v>0.125</v>
      </c>
      <c r="Z70" s="177" t="n">
        <f aca="false">(U70*X70)/(Lm*Fsw)</f>
        <v>0.694444444444444</v>
      </c>
      <c r="AA70" s="178" t="n">
        <f aca="false">CHOOSE(W70,Z70,V70+(0.5*Z70))</f>
        <v>0.907222222222222</v>
      </c>
      <c r="AB70" s="178" t="n">
        <f aca="false">CHOOSE(W70,AA70*SQRT((X70+Y70)/3),SQRT((V70^2)+((Z70^2)/12)))</f>
        <v>0.594800602892807</v>
      </c>
      <c r="AC70" s="178" t="n">
        <v>0</v>
      </c>
      <c r="AD70" s="178" t="n">
        <f aca="false">(AB70^2)*Rdcr</f>
        <v>0.0033963624691358</v>
      </c>
      <c r="AE70" s="179" t="n">
        <f aca="false">AC70+AD70</f>
        <v>0.0033963624691358</v>
      </c>
      <c r="AF70" s="177" t="n">
        <f aca="false">V70*X70</f>
        <v>0.49</v>
      </c>
      <c r="AG70" s="178" t="n">
        <f aca="false">CHOOSE(W70,AA70*SQRT(X70/3),SQRT(X70*((AA70^2)+((Z70^2)/3)-(AA70*Z70))))</f>
        <v>0.556385017367866</v>
      </c>
      <c r="AH70" s="178" t="n">
        <f aca="false">(AG70^2)*RDS_on</f>
        <v>0.0160425569529847</v>
      </c>
      <c r="AI70" s="178" t="n">
        <f aca="false">((S70*V70)/2)*Fsw*(tr_sw_fix+tf_sw_fix)</f>
        <v>0.32928</v>
      </c>
      <c r="AJ70" s="179" t="n">
        <f aca="false">AH70+AI70</f>
        <v>0.345322556952985</v>
      </c>
      <c r="AK70" s="177" t="n">
        <f aca="false">Y70*V70</f>
        <v>0.07</v>
      </c>
      <c r="AL70" s="178" t="n">
        <f aca="false">CHOOSE(W70,AA70*SQRT(Y70/3),SQRT(Y70*((AA70^2)+((Z70^2)/3)-(Z70*AA70))))</f>
        <v>0.210293769879675</v>
      </c>
      <c r="AM70" s="178" t="n">
        <f aca="false">T70*Vd_rect</f>
        <v>0.02646</v>
      </c>
      <c r="AN70" s="178" t="n">
        <f aca="false">CHOOSE(W70,(S70+Vd_rect)*Qrr*Fsw,(S70+Vd_rect)*Qrr*Fsw)</f>
        <v>0.42441</v>
      </c>
      <c r="AO70" s="179" t="n">
        <f aca="false">AM70+AN70</f>
        <v>0.45087</v>
      </c>
      <c r="AP70" s="177" t="n">
        <f aca="false">(AG70^2)*0</f>
        <v>0</v>
      </c>
      <c r="AQ70" s="178" t="n">
        <f aca="false">Qg_tot*Vcc*Fsw</f>
        <v>0.0735</v>
      </c>
      <c r="AR70" s="179" t="n">
        <f aca="false">IQ*U70</f>
        <v>0.00385</v>
      </c>
      <c r="AS70" s="177" t="n">
        <f aca="false">AP70+AJ70+AQ70+AR70</f>
        <v>0.422672556952985</v>
      </c>
      <c r="AT70" s="187" t="n">
        <f aca="false">Ta+Tk*AS70</f>
        <v>50.3603534171791</v>
      </c>
      <c r="AU70" s="188" t="n">
        <f aca="false">RDS_on/51.8*(47.12+AT70*0.244)</f>
        <v>0.0594343297565623</v>
      </c>
      <c r="AV70" s="178" t="n">
        <f aca="false">S70*T70</f>
        <v>2.52</v>
      </c>
      <c r="AW70" s="179" t="n">
        <f aca="false">(AV70/(AV70+AS70))*100</f>
        <v>85.6364393668508</v>
      </c>
      <c r="AY70" s="177" t="n">
        <f aca="false">VOUT</f>
        <v>40</v>
      </c>
      <c r="AZ70" s="178" t="n">
        <f aca="false">Q70*$O$12</f>
        <v>0.063</v>
      </c>
      <c r="BA70" s="178" t="n">
        <f aca="false">VIN_var</f>
        <v>5</v>
      </c>
      <c r="BB70" s="179" t="n">
        <f aca="false">(AY70*AZ70)/(BA70*EFF_est)</f>
        <v>0.56</v>
      </c>
      <c r="BC70" s="177" t="n">
        <f aca="false">IF((AZ70*AY70/BA70)&lt;((BA70*(1-(BA70/AY70)))/(2*Lm*Fsw)),1,2)</f>
        <v>2</v>
      </c>
      <c r="BD70" s="178" t="n">
        <f aca="false">CHOOSE(BC70,SQRT((2*AZ70*Lm*Fsw*(AY70-BA70))/((BA70)^2)),1-(BA70/AY70))</f>
        <v>0.875</v>
      </c>
      <c r="BE70" s="179" t="n">
        <f aca="false">CHOOSE(BC70,(Lm*BG70*Fsw)/(AY70-BA70),1-BD70)</f>
        <v>0.125</v>
      </c>
      <c r="BF70" s="177" t="n">
        <f aca="false">(BA70*BD70)/(Lm*Fsw)</f>
        <v>0.694444444444444</v>
      </c>
      <c r="BG70" s="178" t="n">
        <f aca="false">CHOOSE(BC70,BF70,BB70+(0.5*BF70))</f>
        <v>0.907222222222222</v>
      </c>
      <c r="BH70" s="178" t="n">
        <f aca="false">CHOOSE(BC70,BG70*SQRT((BD70+BE70)/3),SQRT((BB70^2)+((BF70^2)/12)))</f>
        <v>0.594800602892807</v>
      </c>
      <c r="BI70" s="178" t="n">
        <v>0</v>
      </c>
      <c r="BJ70" s="178" t="n">
        <f aca="false">(BH70^2)*Rdcr</f>
        <v>0.0033963624691358</v>
      </c>
      <c r="BK70" s="179" t="n">
        <f aca="false">BI70+BJ70</f>
        <v>0.0033963624691358</v>
      </c>
      <c r="BL70" s="177" t="n">
        <f aca="false">BB70*BD70</f>
        <v>0.49</v>
      </c>
      <c r="BM70" s="178" t="n">
        <f aca="false">CHOOSE(BC70,BG70*SQRT(BD70/3),SQRT(BD70*((BG70^2)+((BF70^2)/3)-(BG70*BF70))))</f>
        <v>0.556385017367866</v>
      </c>
      <c r="BN70" s="178" t="n">
        <f aca="false">(BM70^2)*AU70</f>
        <v>0.0183987459471876</v>
      </c>
      <c r="BO70" s="178" t="n">
        <f aca="false">((AY70*BB70)/2)*Fsw*(tr_sw_fix+tf_sw_fix)</f>
        <v>0.32928</v>
      </c>
      <c r="BP70" s="179" t="n">
        <f aca="false">BN70+BO70</f>
        <v>0.347678745947188</v>
      </c>
      <c r="BQ70" s="177" t="n">
        <f aca="false">BE70*BB70</f>
        <v>0.07</v>
      </c>
      <c r="BR70" s="178" t="n">
        <f aca="false">CHOOSE(BC70,BG70*SQRT(BE70/3),SQRT(BE70*((BG70^2)+((BF70^2)/3)-(BF70*BG70))))</f>
        <v>0.210293769879675</v>
      </c>
      <c r="BS70" s="178" t="n">
        <f aca="false">AZ70*Vd_rect</f>
        <v>0.02646</v>
      </c>
      <c r="BT70" s="178" t="n">
        <f aca="false">CHOOSE(BC70,(AY70+Vd_rect)*Qrr*Fsw,(AY70+Vd_rect)*Qrr*Fsw)</f>
        <v>0.42441</v>
      </c>
      <c r="BU70" s="179" t="n">
        <f aca="false">BS70+BT70</f>
        <v>0.45087</v>
      </c>
      <c r="BV70" s="177" t="n">
        <f aca="false">(BM70^2)*0</f>
        <v>0</v>
      </c>
      <c r="BW70" s="178" t="n">
        <f aca="false">Qg_tot*Vcc*Fsw</f>
        <v>0.0735</v>
      </c>
      <c r="BX70" s="179" t="n">
        <f aca="false">IQ*BA70</f>
        <v>0.00385</v>
      </c>
      <c r="BY70" s="177" t="n">
        <f aca="false">BV70+BU70+BP70+BK70+BW70+BX70</f>
        <v>0.879295108416323</v>
      </c>
      <c r="BZ70" s="178" t="n">
        <f aca="false">AY70*AZ70</f>
        <v>2.52</v>
      </c>
      <c r="CA70" s="179" t="n">
        <f aca="false">(BZ70/(BZ70+BY70))*100</f>
        <v>74.1330163939202</v>
      </c>
      <c r="CB70" s="169" t="n">
        <f aca="false">BP70+BW70+BX70+BV70</f>
        <v>0.425028745947188</v>
      </c>
      <c r="CC70" s="0" t="n">
        <f aca="false">Ta+Tk_f*CB70</f>
        <v>39.8760061081516</v>
      </c>
    </row>
    <row r="71" customFormat="false" ht="15" hidden="false" customHeight="false" outlineLevel="0" collapsed="false">
      <c r="Q71" s="0" t="n">
        <v>64</v>
      </c>
      <c r="S71" s="177" t="n">
        <f aca="false">VOUT</f>
        <v>40</v>
      </c>
      <c r="T71" s="178" t="n">
        <f aca="false">Q71*$O$12</f>
        <v>0.064</v>
      </c>
      <c r="U71" s="178" t="n">
        <f aca="false">VIN_var</f>
        <v>5</v>
      </c>
      <c r="V71" s="179" t="n">
        <f aca="false">(S71*T71)/(U71*EFF_est)</f>
        <v>0.568888888888889</v>
      </c>
      <c r="W71" s="177" t="n">
        <f aca="false">IF((T71*S71/U71)&lt;((U71*(1-(U71/S71)))/(2*Lm*Fsw)),1,2)</f>
        <v>2</v>
      </c>
      <c r="X71" s="178" t="n">
        <f aca="false">CHOOSE(W71,SQRT((2*T71*Lm*Fsw*(S71-U71))/((U71)^2)),1-(U71/S71))</f>
        <v>0.875</v>
      </c>
      <c r="Y71" s="179" t="n">
        <f aca="false">CHOOSE(W71,(Lm*AA71*Fsw)/(S71-U71),1-X71)</f>
        <v>0.125</v>
      </c>
      <c r="Z71" s="177" t="n">
        <f aca="false">(U71*X71)/(Lm*Fsw)</f>
        <v>0.694444444444444</v>
      </c>
      <c r="AA71" s="178" t="n">
        <f aca="false">CHOOSE(W71,Z71,V71+(0.5*Z71))</f>
        <v>0.916111111111111</v>
      </c>
      <c r="AB71" s="178" t="n">
        <f aca="false">CHOOSE(W71,AA71*SQRT((X71+Y71)/3),SQRT((V71^2)+((Z71^2)/12)))</f>
        <v>0.603176860549939</v>
      </c>
      <c r="AC71" s="178" t="n">
        <v>0</v>
      </c>
      <c r="AD71" s="178" t="n">
        <f aca="false">(AB71^2)*Rdcr</f>
        <v>0.00349269432098765</v>
      </c>
      <c r="AE71" s="179" t="n">
        <f aca="false">AC71+AD71</f>
        <v>0.00349269432098765</v>
      </c>
      <c r="AF71" s="177" t="n">
        <f aca="false">V71*X71</f>
        <v>0.497777777777778</v>
      </c>
      <c r="AG71" s="178" t="n">
        <f aca="false">CHOOSE(W71,AA71*SQRT(X71/3),SQRT(X71*((AA71^2)+((Z71^2)/3)-(AA71*Z71))))</f>
        <v>0.564220288951949</v>
      </c>
      <c r="AH71" s="178" t="n">
        <f aca="false">(AG71^2)*RDS_on</f>
        <v>0.0164975758839038</v>
      </c>
      <c r="AI71" s="178" t="n">
        <f aca="false">((S71*V71)/2)*Fsw*(tr_sw_fix+tf_sw_fix)</f>
        <v>0.334506666666667</v>
      </c>
      <c r="AJ71" s="179" t="n">
        <f aca="false">AH71+AI71</f>
        <v>0.35100424255057</v>
      </c>
      <c r="AK71" s="177" t="n">
        <f aca="false">Y71*V71</f>
        <v>0.0711111111111111</v>
      </c>
      <c r="AL71" s="178" t="n">
        <f aca="false">CHOOSE(W71,AA71*SQRT(Y71/3),SQRT(Y71*((AA71^2)+((Z71^2)/3)-(Z71*AA71))))</f>
        <v>0.213255224174837</v>
      </c>
      <c r="AM71" s="178" t="n">
        <f aca="false">T71*Vd_rect</f>
        <v>0.02688</v>
      </c>
      <c r="AN71" s="178" t="n">
        <f aca="false">CHOOSE(W71,(S71+Vd_rect)*Qrr*Fsw,(S71+Vd_rect)*Qrr*Fsw)</f>
        <v>0.42441</v>
      </c>
      <c r="AO71" s="179" t="n">
        <f aca="false">AM71+AN71</f>
        <v>0.45129</v>
      </c>
      <c r="AP71" s="177" t="n">
        <f aca="false">(AG71^2)*0</f>
        <v>0</v>
      </c>
      <c r="AQ71" s="178" t="n">
        <f aca="false">Qg_tot*Vcc*Fsw</f>
        <v>0.0735</v>
      </c>
      <c r="AR71" s="179" t="n">
        <f aca="false">IQ*U71</f>
        <v>0.00385</v>
      </c>
      <c r="AS71" s="177" t="n">
        <f aca="false">AP71+AJ71+AQ71+AR71</f>
        <v>0.428354242550571</v>
      </c>
      <c r="AT71" s="187" t="n">
        <f aca="false">Ta+Tk*AS71</f>
        <v>50.7012545530342</v>
      </c>
      <c r="AU71" s="188" t="n">
        <f aca="false">RDS_on/51.8*(47.12+AT71*0.244)</f>
        <v>0.0595175466025452</v>
      </c>
      <c r="AV71" s="178" t="n">
        <f aca="false">S71*T71</f>
        <v>2.56</v>
      </c>
      <c r="AW71" s="179" t="n">
        <f aca="false">(AV71/(AV71+AS71))*100</f>
        <v>85.6658813586649</v>
      </c>
      <c r="AY71" s="177" t="n">
        <f aca="false">VOUT</f>
        <v>40</v>
      </c>
      <c r="AZ71" s="178" t="n">
        <f aca="false">Q71*$O$12</f>
        <v>0.064</v>
      </c>
      <c r="BA71" s="178" t="n">
        <f aca="false">VIN_var</f>
        <v>5</v>
      </c>
      <c r="BB71" s="179" t="n">
        <f aca="false">(AY71*AZ71)/(BA71*EFF_est)</f>
        <v>0.568888888888889</v>
      </c>
      <c r="BC71" s="177" t="n">
        <f aca="false">IF((AZ71*AY71/BA71)&lt;((BA71*(1-(BA71/AY71)))/(2*Lm*Fsw)),1,2)</f>
        <v>2</v>
      </c>
      <c r="BD71" s="178" t="n">
        <f aca="false">CHOOSE(BC71,SQRT((2*AZ71*Lm*Fsw*(AY71-BA71))/((BA71)^2)),1-(BA71/AY71))</f>
        <v>0.875</v>
      </c>
      <c r="BE71" s="179" t="n">
        <f aca="false">CHOOSE(BC71,(Lm*BG71*Fsw)/(AY71-BA71),1-BD71)</f>
        <v>0.125</v>
      </c>
      <c r="BF71" s="177" t="n">
        <f aca="false">(BA71*BD71)/(Lm*Fsw)</f>
        <v>0.694444444444444</v>
      </c>
      <c r="BG71" s="178" t="n">
        <f aca="false">CHOOSE(BC71,BF71,BB71+(0.5*BF71))</f>
        <v>0.916111111111111</v>
      </c>
      <c r="BH71" s="178" t="n">
        <f aca="false">CHOOSE(BC71,BG71*SQRT((BD71+BE71)/3),SQRT((BB71^2)+((BF71^2)/12)))</f>
        <v>0.603176860549939</v>
      </c>
      <c r="BI71" s="178" t="n">
        <v>0</v>
      </c>
      <c r="BJ71" s="178" t="n">
        <f aca="false">(BH71^2)*Rdcr</f>
        <v>0.00349269432098765</v>
      </c>
      <c r="BK71" s="179" t="n">
        <f aca="false">BI71+BJ71</f>
        <v>0.00349269432098765</v>
      </c>
      <c r="BL71" s="177" t="n">
        <f aca="false">BB71*BD71</f>
        <v>0.497777777777778</v>
      </c>
      <c r="BM71" s="178" t="n">
        <f aca="false">CHOOSE(BC71,BG71*SQRT(BD71/3),SQRT(BD71*((BG71^2)+((BF71^2)/3)-(BG71*BF71))))</f>
        <v>0.564220288951949</v>
      </c>
      <c r="BN71" s="178" t="n">
        <f aca="false">(BM71^2)*AU71</f>
        <v>0.0189470856656874</v>
      </c>
      <c r="BO71" s="178" t="n">
        <f aca="false">((AY71*BB71)/2)*Fsw*(tr_sw_fix+tf_sw_fix)</f>
        <v>0.334506666666667</v>
      </c>
      <c r="BP71" s="179" t="n">
        <f aca="false">BN71+BO71</f>
        <v>0.353453752332354</v>
      </c>
      <c r="BQ71" s="177" t="n">
        <f aca="false">BE71*BB71</f>
        <v>0.0711111111111111</v>
      </c>
      <c r="BR71" s="178" t="n">
        <f aca="false">CHOOSE(BC71,BG71*SQRT(BE71/3),SQRT(BE71*((BG71^2)+((BF71^2)/3)-(BF71*BG71))))</f>
        <v>0.213255224174837</v>
      </c>
      <c r="BS71" s="178" t="n">
        <f aca="false">AZ71*Vd_rect</f>
        <v>0.02688</v>
      </c>
      <c r="BT71" s="178" t="n">
        <f aca="false">CHOOSE(BC71,(AY71+Vd_rect)*Qrr*Fsw,(AY71+Vd_rect)*Qrr*Fsw)</f>
        <v>0.42441</v>
      </c>
      <c r="BU71" s="179" t="n">
        <f aca="false">BS71+BT71</f>
        <v>0.45129</v>
      </c>
      <c r="BV71" s="177" t="n">
        <f aca="false">(BM71^2)*0</f>
        <v>0</v>
      </c>
      <c r="BW71" s="178" t="n">
        <f aca="false">Qg_tot*Vcc*Fsw</f>
        <v>0.0735</v>
      </c>
      <c r="BX71" s="179" t="n">
        <f aca="false">IQ*BA71</f>
        <v>0.00385</v>
      </c>
      <c r="BY71" s="177" t="n">
        <f aca="false">BV71+BU71+BP71+BK71+BW71+BX71</f>
        <v>0.885586446653342</v>
      </c>
      <c r="BZ71" s="178" t="n">
        <f aca="false">AY71*AZ71</f>
        <v>2.56</v>
      </c>
      <c r="CA71" s="179" t="n">
        <f aca="false">(BZ71/(BZ71+BY71))*100</f>
        <v>74.2979472329449</v>
      </c>
      <c r="CB71" s="169" t="n">
        <f aca="false">BP71+BW71+BX71+BV71</f>
        <v>0.430803752332354</v>
      </c>
      <c r="CC71" s="0" t="n">
        <f aca="false">Ta+Tk_f*CB71</f>
        <v>40.0781313316324</v>
      </c>
    </row>
    <row r="72" customFormat="false" ht="15" hidden="false" customHeight="false" outlineLevel="0" collapsed="false">
      <c r="Q72" s="0" t="n">
        <v>65</v>
      </c>
      <c r="S72" s="177" t="n">
        <f aca="false">VOUT</f>
        <v>40</v>
      </c>
      <c r="T72" s="178" t="n">
        <f aca="false">Q72*$O$12</f>
        <v>0.065</v>
      </c>
      <c r="U72" s="178" t="n">
        <f aca="false">VIN_var</f>
        <v>5</v>
      </c>
      <c r="V72" s="179" t="n">
        <f aca="false">(S72*T72)/(U72*EFF_est)</f>
        <v>0.577777777777778</v>
      </c>
      <c r="W72" s="177" t="n">
        <f aca="false">IF((T72*S72/U72)&lt;((U72*(1-(U72/S72)))/(2*Lm*Fsw)),1,2)</f>
        <v>2</v>
      </c>
      <c r="X72" s="178" t="n">
        <f aca="false">CHOOSE(W72,SQRT((2*T72*Lm*Fsw*(S72-U72))/((U72)^2)),1-(U72/S72))</f>
        <v>0.875</v>
      </c>
      <c r="Y72" s="179" t="n">
        <f aca="false">CHOOSE(W72,(Lm*AA72*Fsw)/(S72-U72),1-X72)</f>
        <v>0.125</v>
      </c>
      <c r="Z72" s="177" t="n">
        <f aca="false">(U72*X72)/(Lm*Fsw)</f>
        <v>0.694444444444444</v>
      </c>
      <c r="AA72" s="178" t="n">
        <f aca="false">CHOOSE(W72,Z72,V72+(0.5*Z72))</f>
        <v>0.925</v>
      </c>
      <c r="AB72" s="178" t="n">
        <f aca="false">CHOOSE(W72,AA72*SQRT((X72+Y72)/3),SQRT((V72^2)+((Z72^2)/12)))</f>
        <v>0.61156759045544</v>
      </c>
      <c r="AC72" s="178" t="n">
        <v>0</v>
      </c>
      <c r="AD72" s="178" t="n">
        <f aca="false">(AB72^2)*Rdcr</f>
        <v>0.00359054320987654</v>
      </c>
      <c r="AE72" s="179" t="n">
        <f aca="false">AC72+AD72</f>
        <v>0.00359054320987654</v>
      </c>
      <c r="AF72" s="177" t="n">
        <f aca="false">V72*X72</f>
        <v>0.505555555555556</v>
      </c>
      <c r="AG72" s="178" t="n">
        <f aca="false">CHOOSE(W72,AA72*SQRT(X72/3),SQRT(X72*((AA72^2)+((Z72^2)/3)-(AA72*Z72))))</f>
        <v>0.572069098084785</v>
      </c>
      <c r="AH72" s="178" t="n">
        <f aca="false">(AG72^2)*RDS_on</f>
        <v>0.0169597604672782</v>
      </c>
      <c r="AI72" s="178" t="n">
        <f aca="false">((S72*V72)/2)*Fsw*(tr_sw_fix+tf_sw_fix)</f>
        <v>0.339733333333333</v>
      </c>
      <c r="AJ72" s="179" t="n">
        <f aca="false">AH72+AI72</f>
        <v>0.356693093800612</v>
      </c>
      <c r="AK72" s="177" t="n">
        <f aca="false">Y72*V72</f>
        <v>0.0722222222222222</v>
      </c>
      <c r="AL72" s="178" t="n">
        <f aca="false">CHOOSE(W72,AA72*SQRT(Y72/3),SQRT(Y72*((AA72^2)+((Z72^2)/3)-(Z72*AA72))))</f>
        <v>0.21622179518248</v>
      </c>
      <c r="AM72" s="178" t="n">
        <f aca="false">T72*Vd_rect</f>
        <v>0.0273</v>
      </c>
      <c r="AN72" s="178" t="n">
        <f aca="false">CHOOSE(W72,(S72+Vd_rect)*Qrr*Fsw,(S72+Vd_rect)*Qrr*Fsw)</f>
        <v>0.42441</v>
      </c>
      <c r="AO72" s="179" t="n">
        <f aca="false">AM72+AN72</f>
        <v>0.45171</v>
      </c>
      <c r="AP72" s="177" t="n">
        <f aca="false">(AG72^2)*0</f>
        <v>0</v>
      </c>
      <c r="AQ72" s="178" t="n">
        <f aca="false">Qg_tot*Vcc*Fsw</f>
        <v>0.0735</v>
      </c>
      <c r="AR72" s="179" t="n">
        <f aca="false">IQ*U72</f>
        <v>0.00385</v>
      </c>
      <c r="AS72" s="177" t="n">
        <f aca="false">AP72+AJ72+AQ72+AR72</f>
        <v>0.434043093800612</v>
      </c>
      <c r="AT72" s="187" t="n">
        <f aca="false">Ta+Tk*AS72</f>
        <v>51.0425856280367</v>
      </c>
      <c r="AU72" s="188" t="n">
        <f aca="false">RDS_on/51.8*(47.12+AT72*0.244)</f>
        <v>0.0596008684003046</v>
      </c>
      <c r="AV72" s="178" t="n">
        <f aca="false">S72*T72</f>
        <v>2.6</v>
      </c>
      <c r="AW72" s="179" t="n">
        <f aca="false">(AV72/(AV72+AS72))*100</f>
        <v>85.6942343802736</v>
      </c>
      <c r="AY72" s="177" t="n">
        <f aca="false">VOUT</f>
        <v>40</v>
      </c>
      <c r="AZ72" s="178" t="n">
        <f aca="false">Q72*$O$12</f>
        <v>0.065</v>
      </c>
      <c r="BA72" s="178" t="n">
        <f aca="false">VIN_var</f>
        <v>5</v>
      </c>
      <c r="BB72" s="179" t="n">
        <f aca="false">(AY72*AZ72)/(BA72*EFF_est)</f>
        <v>0.577777777777778</v>
      </c>
      <c r="BC72" s="177" t="n">
        <f aca="false">IF((AZ72*AY72/BA72)&lt;((BA72*(1-(BA72/AY72)))/(2*Lm*Fsw)),1,2)</f>
        <v>2</v>
      </c>
      <c r="BD72" s="178" t="n">
        <f aca="false">CHOOSE(BC72,SQRT((2*AZ72*Lm*Fsw*(AY72-BA72))/((BA72)^2)),1-(BA72/AY72))</f>
        <v>0.875</v>
      </c>
      <c r="BE72" s="179" t="n">
        <f aca="false">CHOOSE(BC72,(Lm*BG72*Fsw)/(AY72-BA72),1-BD72)</f>
        <v>0.125</v>
      </c>
      <c r="BF72" s="177" t="n">
        <f aca="false">(BA72*BD72)/(Lm*Fsw)</f>
        <v>0.694444444444444</v>
      </c>
      <c r="BG72" s="178" t="n">
        <f aca="false">CHOOSE(BC72,BF72,BB72+(0.5*BF72))</f>
        <v>0.925</v>
      </c>
      <c r="BH72" s="178" t="n">
        <f aca="false">CHOOSE(BC72,BG72*SQRT((BD72+BE72)/3),SQRT((BB72^2)+((BF72^2)/12)))</f>
        <v>0.61156759045544</v>
      </c>
      <c r="BI72" s="178" t="n">
        <v>0</v>
      </c>
      <c r="BJ72" s="178" t="n">
        <f aca="false">(BH72^2)*Rdcr</f>
        <v>0.00359054320987654</v>
      </c>
      <c r="BK72" s="179" t="n">
        <f aca="false">BI72+BJ72</f>
        <v>0.00359054320987654</v>
      </c>
      <c r="BL72" s="177" t="n">
        <f aca="false">BB72*BD72</f>
        <v>0.505555555555556</v>
      </c>
      <c r="BM72" s="178" t="n">
        <f aca="false">CHOOSE(BC72,BG72*SQRT(BD72/3),SQRT(BD72*((BG72^2)+((BF72^2)/3)-(BG72*BF72))))</f>
        <v>0.572069098084785</v>
      </c>
      <c r="BN72" s="178" t="n">
        <f aca="false">(BM72^2)*AU72</f>
        <v>0.0195051621531538</v>
      </c>
      <c r="BO72" s="178" t="n">
        <f aca="false">((AY72*BB72)/2)*Fsw*(tr_sw_fix+tf_sw_fix)</f>
        <v>0.339733333333333</v>
      </c>
      <c r="BP72" s="179" t="n">
        <f aca="false">BN72+BO72</f>
        <v>0.359238495486487</v>
      </c>
      <c r="BQ72" s="177" t="n">
        <f aca="false">BE72*BB72</f>
        <v>0.0722222222222222</v>
      </c>
      <c r="BR72" s="178" t="n">
        <f aca="false">CHOOSE(BC72,BG72*SQRT(BE72/3),SQRT(BE72*((BG72^2)+((BF72^2)/3)-(BF72*BG72))))</f>
        <v>0.21622179518248</v>
      </c>
      <c r="BS72" s="178" t="n">
        <f aca="false">AZ72*Vd_rect</f>
        <v>0.0273</v>
      </c>
      <c r="BT72" s="178" t="n">
        <f aca="false">CHOOSE(BC72,(AY72+Vd_rect)*Qrr*Fsw,(AY72+Vd_rect)*Qrr*Fsw)</f>
        <v>0.42441</v>
      </c>
      <c r="BU72" s="179" t="n">
        <f aca="false">BS72+BT72</f>
        <v>0.45171</v>
      </c>
      <c r="BV72" s="177" t="n">
        <f aca="false">(BM72^2)*0</f>
        <v>0</v>
      </c>
      <c r="BW72" s="178" t="n">
        <f aca="false">Qg_tot*Vcc*Fsw</f>
        <v>0.0735</v>
      </c>
      <c r="BX72" s="179" t="n">
        <f aca="false">IQ*BA72</f>
        <v>0.00385</v>
      </c>
      <c r="BY72" s="177" t="n">
        <f aca="false">BV72+BU72+BP72+BK72+BW72+BX72</f>
        <v>0.891889038696364</v>
      </c>
      <c r="BZ72" s="178" t="n">
        <f aca="false">AY72*AZ72</f>
        <v>2.6</v>
      </c>
      <c r="CA72" s="179" t="n">
        <f aca="false">(BZ72/(BZ72+BY72))*100</f>
        <v>74.4582651735883</v>
      </c>
      <c r="CB72" s="169" t="n">
        <f aca="false">BP72+BW72+BX72+BV72</f>
        <v>0.436588495486487</v>
      </c>
      <c r="CC72" s="0" t="n">
        <f aca="false">Ta+Tk_f*CB72</f>
        <v>40.2805973420271</v>
      </c>
    </row>
    <row r="73" customFormat="false" ht="15" hidden="false" customHeight="false" outlineLevel="0" collapsed="false">
      <c r="Q73" s="0" t="n">
        <v>66</v>
      </c>
      <c r="S73" s="177" t="n">
        <f aca="false">VOUT</f>
        <v>40</v>
      </c>
      <c r="T73" s="178" t="n">
        <f aca="false">Q73*$O$12</f>
        <v>0.066</v>
      </c>
      <c r="U73" s="178" t="n">
        <f aca="false">VIN_var</f>
        <v>5</v>
      </c>
      <c r="V73" s="179" t="n">
        <f aca="false">(S73*T73)/(U73*EFF_est)</f>
        <v>0.586666666666667</v>
      </c>
      <c r="W73" s="177" t="n">
        <f aca="false">IF((T73*S73/U73)&lt;((U73*(1-(U73/S73)))/(2*Lm*Fsw)),1,2)</f>
        <v>2</v>
      </c>
      <c r="X73" s="178" t="n">
        <f aca="false">CHOOSE(W73,SQRT((2*T73*Lm*Fsw*(S73-U73))/((U73)^2)),1-(U73/S73))</f>
        <v>0.875</v>
      </c>
      <c r="Y73" s="179" t="n">
        <f aca="false">CHOOSE(W73,(Lm*AA73*Fsw)/(S73-U73),1-X73)</f>
        <v>0.125</v>
      </c>
      <c r="Z73" s="177" t="n">
        <f aca="false">(U73*X73)/(Lm*Fsw)</f>
        <v>0.694444444444444</v>
      </c>
      <c r="AA73" s="178" t="n">
        <f aca="false">CHOOSE(W73,Z73,V73+(0.5*Z73))</f>
        <v>0.933888888888889</v>
      </c>
      <c r="AB73" s="178" t="n">
        <f aca="false">CHOOSE(W73,AA73*SQRT((X73+Y73)/3),SQRT((V73^2)+((Z73^2)/12)))</f>
        <v>0.619972205005534</v>
      </c>
      <c r="AC73" s="178" t="n">
        <v>0</v>
      </c>
      <c r="AD73" s="178" t="n">
        <f aca="false">(AB73^2)*Rdcr</f>
        <v>0.00368990913580247</v>
      </c>
      <c r="AE73" s="179" t="n">
        <f aca="false">AC73+AD73</f>
        <v>0.00368990913580247</v>
      </c>
      <c r="AF73" s="177" t="n">
        <f aca="false">V73*X73</f>
        <v>0.513333333333333</v>
      </c>
      <c r="AG73" s="178" t="n">
        <f aca="false">CHOOSE(W73,AA73*SQRT(X73/3),SQRT(X73*((AA73^2)+((Z73^2)/3)-(AA73*Z73))))</f>
        <v>0.579930895113371</v>
      </c>
      <c r="AH73" s="178" t="n">
        <f aca="false">(AG73^2)*RDS_on</f>
        <v>0.0174291107031081</v>
      </c>
      <c r="AI73" s="178" t="n">
        <f aca="false">((S73*V73)/2)*Fsw*(tr_sw_fix+tf_sw_fix)</f>
        <v>0.34496</v>
      </c>
      <c r="AJ73" s="179" t="n">
        <f aca="false">AH73+AI73</f>
        <v>0.362389110703108</v>
      </c>
      <c r="AK73" s="177" t="n">
        <f aca="false">Y73*V73</f>
        <v>0.0733333333333333</v>
      </c>
      <c r="AL73" s="178" t="n">
        <f aca="false">CHOOSE(W73,AA73*SQRT(Y73/3),SQRT(Y73*((AA73^2)+((Z73^2)/3)-(Z73*AA73))))</f>
        <v>0.219193275153295</v>
      </c>
      <c r="AM73" s="178" t="n">
        <f aca="false">T73*Vd_rect</f>
        <v>0.02772</v>
      </c>
      <c r="AN73" s="178" t="n">
        <f aca="false">CHOOSE(W73,(S73+Vd_rect)*Qrr*Fsw,(S73+Vd_rect)*Qrr*Fsw)</f>
        <v>0.42441</v>
      </c>
      <c r="AO73" s="179" t="n">
        <f aca="false">AM73+AN73</f>
        <v>0.45213</v>
      </c>
      <c r="AP73" s="177" t="n">
        <f aca="false">(AG73^2)*0</f>
        <v>0</v>
      </c>
      <c r="AQ73" s="178" t="n">
        <f aca="false">Qg_tot*Vcc*Fsw</f>
        <v>0.0735</v>
      </c>
      <c r="AR73" s="179" t="n">
        <f aca="false">IQ*U73</f>
        <v>0.00385</v>
      </c>
      <c r="AS73" s="177" t="n">
        <f aca="false">AP73+AJ73+AQ73+AR73</f>
        <v>0.439739110703108</v>
      </c>
      <c r="AT73" s="187" t="n">
        <f aca="false">Ta+Tk*AS73</f>
        <v>51.3843466421865</v>
      </c>
      <c r="AU73" s="188" t="n">
        <f aca="false">RDS_on/51.8*(47.12+AT73*0.244)</f>
        <v>0.0596842951498405</v>
      </c>
      <c r="AV73" s="178" t="n">
        <f aca="false">S73*T73</f>
        <v>2.64</v>
      </c>
      <c r="AW73" s="179" t="n">
        <f aca="false">(AV73/(AV73+AS73))*100</f>
        <v>85.7215466993659</v>
      </c>
      <c r="AY73" s="177" t="n">
        <f aca="false">VOUT</f>
        <v>40</v>
      </c>
      <c r="AZ73" s="178" t="n">
        <f aca="false">Q73*$O$12</f>
        <v>0.066</v>
      </c>
      <c r="BA73" s="178" t="n">
        <f aca="false">VIN_var</f>
        <v>5</v>
      </c>
      <c r="BB73" s="179" t="n">
        <f aca="false">(AY73*AZ73)/(BA73*EFF_est)</f>
        <v>0.586666666666667</v>
      </c>
      <c r="BC73" s="177" t="n">
        <f aca="false">IF((AZ73*AY73/BA73)&lt;((BA73*(1-(BA73/AY73)))/(2*Lm*Fsw)),1,2)</f>
        <v>2</v>
      </c>
      <c r="BD73" s="178" t="n">
        <f aca="false">CHOOSE(BC73,SQRT((2*AZ73*Lm*Fsw*(AY73-BA73))/((BA73)^2)),1-(BA73/AY73))</f>
        <v>0.875</v>
      </c>
      <c r="BE73" s="179" t="n">
        <f aca="false">CHOOSE(BC73,(Lm*BG73*Fsw)/(AY73-BA73),1-BD73)</f>
        <v>0.125</v>
      </c>
      <c r="BF73" s="177" t="n">
        <f aca="false">(BA73*BD73)/(Lm*Fsw)</f>
        <v>0.694444444444444</v>
      </c>
      <c r="BG73" s="178" t="n">
        <f aca="false">CHOOSE(BC73,BF73,BB73+(0.5*BF73))</f>
        <v>0.933888888888889</v>
      </c>
      <c r="BH73" s="178" t="n">
        <f aca="false">CHOOSE(BC73,BG73*SQRT((BD73+BE73)/3),SQRT((BB73^2)+((BF73^2)/12)))</f>
        <v>0.619972205005534</v>
      </c>
      <c r="BI73" s="178" t="n">
        <v>0</v>
      </c>
      <c r="BJ73" s="178" t="n">
        <f aca="false">(BH73^2)*Rdcr</f>
        <v>0.00368990913580247</v>
      </c>
      <c r="BK73" s="179" t="n">
        <f aca="false">BI73+BJ73</f>
        <v>0.00368990913580247</v>
      </c>
      <c r="BL73" s="177" t="n">
        <f aca="false">BB73*BD73</f>
        <v>0.513333333333333</v>
      </c>
      <c r="BM73" s="178" t="n">
        <f aca="false">CHOOSE(BC73,BG73*SQRT(BD73/3),SQRT(BD73*((BG73^2)+((BF73^2)/3)-(BG73*BF73))))</f>
        <v>0.579930895113371</v>
      </c>
      <c r="BN73" s="178" t="n">
        <f aca="false">(BM73^2)*AU73</f>
        <v>0.020073012780746</v>
      </c>
      <c r="BO73" s="178" t="n">
        <f aca="false">((AY73*BB73)/2)*Fsw*(tr_sw_fix+tf_sw_fix)</f>
        <v>0.34496</v>
      </c>
      <c r="BP73" s="179" t="n">
        <f aca="false">BN73+BO73</f>
        <v>0.365033012780746</v>
      </c>
      <c r="BQ73" s="177" t="n">
        <f aca="false">BE73*BB73</f>
        <v>0.0733333333333333</v>
      </c>
      <c r="BR73" s="178" t="n">
        <f aca="false">CHOOSE(BC73,BG73*SQRT(BE73/3),SQRT(BE73*((BG73^2)+((BF73^2)/3)-(BF73*BG73))))</f>
        <v>0.219193275153295</v>
      </c>
      <c r="BS73" s="178" t="n">
        <f aca="false">AZ73*Vd_rect</f>
        <v>0.02772</v>
      </c>
      <c r="BT73" s="178" t="n">
        <f aca="false">CHOOSE(BC73,(AY73+Vd_rect)*Qrr*Fsw,(AY73+Vd_rect)*Qrr*Fsw)</f>
        <v>0.42441</v>
      </c>
      <c r="BU73" s="179" t="n">
        <f aca="false">BS73+BT73</f>
        <v>0.45213</v>
      </c>
      <c r="BV73" s="177" t="n">
        <f aca="false">(BM73^2)*0</f>
        <v>0</v>
      </c>
      <c r="BW73" s="178" t="n">
        <f aca="false">Qg_tot*Vcc*Fsw</f>
        <v>0.0735</v>
      </c>
      <c r="BX73" s="179" t="n">
        <f aca="false">IQ*BA73</f>
        <v>0.00385</v>
      </c>
      <c r="BY73" s="177" t="n">
        <f aca="false">BV73+BU73+BP73+BK73+BW73+BX73</f>
        <v>0.898202921916549</v>
      </c>
      <c r="BZ73" s="178" t="n">
        <f aca="false">AY73*AZ73</f>
        <v>2.64</v>
      </c>
      <c r="CA73" s="179" t="n">
        <f aca="false">(BZ73/(BZ73+BY73))*100</f>
        <v>74.614148997706</v>
      </c>
      <c r="CB73" s="169" t="n">
        <f aca="false">BP73+BW73+BX73+BV73</f>
        <v>0.442383012780746</v>
      </c>
      <c r="CC73" s="0" t="n">
        <f aca="false">Ta+Tk_f*CB73</f>
        <v>40.4834054473261</v>
      </c>
    </row>
    <row r="74" customFormat="false" ht="15" hidden="false" customHeight="false" outlineLevel="0" collapsed="false">
      <c r="Q74" s="0" t="n">
        <v>67</v>
      </c>
      <c r="S74" s="177" t="n">
        <f aca="false">VOUT</f>
        <v>40</v>
      </c>
      <c r="T74" s="178" t="n">
        <f aca="false">Q74*$O$12</f>
        <v>0.067</v>
      </c>
      <c r="U74" s="178" t="n">
        <f aca="false">VIN_var</f>
        <v>5</v>
      </c>
      <c r="V74" s="179" t="n">
        <f aca="false">(S74*T74)/(U74*EFF_est)</f>
        <v>0.595555555555556</v>
      </c>
      <c r="W74" s="177" t="n">
        <f aca="false">IF((T74*S74/U74)&lt;((U74*(1-(U74/S74)))/(2*Lm*Fsw)),1,2)</f>
        <v>2</v>
      </c>
      <c r="X74" s="178" t="n">
        <f aca="false">CHOOSE(W74,SQRT((2*T74*Lm*Fsw*(S74-U74))/((U74)^2)),1-(U74/S74))</f>
        <v>0.875</v>
      </c>
      <c r="Y74" s="179" t="n">
        <f aca="false">CHOOSE(W74,(Lm*AA74*Fsw)/(S74-U74),1-X74)</f>
        <v>0.125</v>
      </c>
      <c r="Z74" s="177" t="n">
        <f aca="false">(U74*X74)/(Lm*Fsw)</f>
        <v>0.694444444444444</v>
      </c>
      <c r="AA74" s="178" t="n">
        <f aca="false">CHOOSE(W74,Z74,V74+(0.5*Z74))</f>
        <v>0.942777777777778</v>
      </c>
      <c r="AB74" s="178" t="n">
        <f aca="false">CHOOSE(W74,AA74*SQRT((X74+Y74)/3),SQRT((V74^2)+((Z74^2)/12)))</f>
        <v>0.628390147085974</v>
      </c>
      <c r="AC74" s="178" t="n">
        <v>0</v>
      </c>
      <c r="AD74" s="178" t="n">
        <f aca="false">(AB74^2)*Rdcr</f>
        <v>0.00379079209876543</v>
      </c>
      <c r="AE74" s="179" t="n">
        <f aca="false">AC74+AD74</f>
        <v>0.00379079209876543</v>
      </c>
      <c r="AF74" s="177" t="n">
        <f aca="false">V74*X74</f>
        <v>0.521111111111111</v>
      </c>
      <c r="AG74" s="178" t="n">
        <f aca="false">CHOOSE(W74,AA74*SQRT(X74/3),SQRT(X74*((AA74^2)+((Z74^2)/3)-(AA74*Z74))))</f>
        <v>0.58780515890505</v>
      </c>
      <c r="AH74" s="178" t="n">
        <f aca="false">(AG74^2)*RDS_on</f>
        <v>0.0179056265913935</v>
      </c>
      <c r="AI74" s="178" t="n">
        <f aca="false">((S74*V74)/2)*Fsw*(tr_sw_fix+tf_sw_fix)</f>
        <v>0.350186666666667</v>
      </c>
      <c r="AJ74" s="179" t="n">
        <f aca="false">AH74+AI74</f>
        <v>0.36809229325806</v>
      </c>
      <c r="AK74" s="177" t="n">
        <f aca="false">Y74*V74</f>
        <v>0.0744444444444445</v>
      </c>
      <c r="AL74" s="178" t="n">
        <f aca="false">CHOOSE(W74,AA74*SQRT(Y74/3),SQRT(Y74*((AA74^2)+((Z74^2)/3)-(Z74*AA74))))</f>
        <v>0.222169467117652</v>
      </c>
      <c r="AM74" s="178" t="n">
        <f aca="false">T74*Vd_rect</f>
        <v>0.02814</v>
      </c>
      <c r="AN74" s="178" t="n">
        <f aca="false">CHOOSE(W74,(S74+Vd_rect)*Qrr*Fsw,(S74+Vd_rect)*Qrr*Fsw)</f>
        <v>0.42441</v>
      </c>
      <c r="AO74" s="179" t="n">
        <f aca="false">AM74+AN74</f>
        <v>0.45255</v>
      </c>
      <c r="AP74" s="177" t="n">
        <f aca="false">(AG74^2)*0</f>
        <v>0</v>
      </c>
      <c r="AQ74" s="178" t="n">
        <f aca="false">Qg_tot*Vcc*Fsw</f>
        <v>0.0735</v>
      </c>
      <c r="AR74" s="179" t="n">
        <f aca="false">IQ*U74</f>
        <v>0.00385</v>
      </c>
      <c r="AS74" s="177" t="n">
        <f aca="false">AP74+AJ74+AQ74+AR74</f>
        <v>0.44544229325806</v>
      </c>
      <c r="AT74" s="187" t="n">
        <f aca="false">Ta+Tk*AS74</f>
        <v>51.7265375954836</v>
      </c>
      <c r="AU74" s="188" t="n">
        <f aca="false">RDS_on/51.8*(47.12+AT74*0.244)</f>
        <v>0.0597678268511528</v>
      </c>
      <c r="AV74" s="178" t="n">
        <f aca="false">S74*T74</f>
        <v>2.68</v>
      </c>
      <c r="AW74" s="179" t="n">
        <f aca="false">(AV74/(AV74+AS74))*100</f>
        <v>85.7478637753469</v>
      </c>
      <c r="AY74" s="177" t="n">
        <f aca="false">VOUT</f>
        <v>40</v>
      </c>
      <c r="AZ74" s="178" t="n">
        <f aca="false">Q74*$O$12</f>
        <v>0.067</v>
      </c>
      <c r="BA74" s="178" t="n">
        <f aca="false">VIN_var</f>
        <v>5</v>
      </c>
      <c r="BB74" s="179" t="n">
        <f aca="false">(AY74*AZ74)/(BA74*EFF_est)</f>
        <v>0.595555555555556</v>
      </c>
      <c r="BC74" s="177" t="n">
        <f aca="false">IF((AZ74*AY74/BA74)&lt;((BA74*(1-(BA74/AY74)))/(2*Lm*Fsw)),1,2)</f>
        <v>2</v>
      </c>
      <c r="BD74" s="178" t="n">
        <f aca="false">CHOOSE(BC74,SQRT((2*AZ74*Lm*Fsw*(AY74-BA74))/((BA74)^2)),1-(BA74/AY74))</f>
        <v>0.875</v>
      </c>
      <c r="BE74" s="179" t="n">
        <f aca="false">CHOOSE(BC74,(Lm*BG74*Fsw)/(AY74-BA74),1-BD74)</f>
        <v>0.125</v>
      </c>
      <c r="BF74" s="177" t="n">
        <f aca="false">(BA74*BD74)/(Lm*Fsw)</f>
        <v>0.694444444444444</v>
      </c>
      <c r="BG74" s="178" t="n">
        <f aca="false">CHOOSE(BC74,BF74,BB74+(0.5*BF74))</f>
        <v>0.942777777777778</v>
      </c>
      <c r="BH74" s="178" t="n">
        <f aca="false">CHOOSE(BC74,BG74*SQRT((BD74+BE74)/3),SQRT((BB74^2)+((BF74^2)/12)))</f>
        <v>0.628390147085974</v>
      </c>
      <c r="BI74" s="178" t="n">
        <v>0</v>
      </c>
      <c r="BJ74" s="178" t="n">
        <f aca="false">(BH74^2)*Rdcr</f>
        <v>0.00379079209876543</v>
      </c>
      <c r="BK74" s="179" t="n">
        <f aca="false">BI74+BJ74</f>
        <v>0.00379079209876543</v>
      </c>
      <c r="BL74" s="177" t="n">
        <f aca="false">BB74*BD74</f>
        <v>0.521111111111111</v>
      </c>
      <c r="BM74" s="178" t="n">
        <f aca="false">CHOOSE(BC74,BG74*SQRT(BD74/3),SQRT(BD74*((BG74^2)+((BF74^2)/3)-(BG74*BF74))))</f>
        <v>0.58780515890505</v>
      </c>
      <c r="BN74" s="178" t="n">
        <f aca="false">(BM74^2)*AU74</f>
        <v>0.0206506750066942</v>
      </c>
      <c r="BO74" s="178" t="n">
        <f aca="false">((AY74*BB74)/2)*Fsw*(tr_sw_fix+tf_sw_fix)</f>
        <v>0.350186666666667</v>
      </c>
      <c r="BP74" s="179" t="n">
        <f aca="false">BN74+BO74</f>
        <v>0.370837341673361</v>
      </c>
      <c r="BQ74" s="177" t="n">
        <f aca="false">BE74*BB74</f>
        <v>0.0744444444444445</v>
      </c>
      <c r="BR74" s="178" t="n">
        <f aca="false">CHOOSE(BC74,BG74*SQRT(BE74/3),SQRT(BE74*((BG74^2)+((BF74^2)/3)-(BF74*BG74))))</f>
        <v>0.222169467117652</v>
      </c>
      <c r="BS74" s="178" t="n">
        <f aca="false">AZ74*Vd_rect</f>
        <v>0.02814</v>
      </c>
      <c r="BT74" s="178" t="n">
        <f aca="false">CHOOSE(BC74,(AY74+Vd_rect)*Qrr*Fsw,(AY74+Vd_rect)*Qrr*Fsw)</f>
        <v>0.42441</v>
      </c>
      <c r="BU74" s="179" t="n">
        <f aca="false">BS74+BT74</f>
        <v>0.45255</v>
      </c>
      <c r="BV74" s="177" t="n">
        <f aca="false">(BM74^2)*0</f>
        <v>0</v>
      </c>
      <c r="BW74" s="178" t="n">
        <f aca="false">Qg_tot*Vcc*Fsw</f>
        <v>0.0735</v>
      </c>
      <c r="BX74" s="179" t="n">
        <f aca="false">IQ*BA74</f>
        <v>0.00385</v>
      </c>
      <c r="BY74" s="177" t="n">
        <f aca="false">BV74+BU74+BP74+BK74+BW74+BX74</f>
        <v>0.904528133772126</v>
      </c>
      <c r="BZ74" s="178" t="n">
        <f aca="false">AY74*AZ74</f>
        <v>2.68</v>
      </c>
      <c r="CA74" s="179" t="n">
        <f aca="false">(BZ74/(BZ74+BY74))*100</f>
        <v>74.7657683238698</v>
      </c>
      <c r="CB74" s="169" t="n">
        <f aca="false">BP74+BW74+BX74+BV74</f>
        <v>0.448187341673361</v>
      </c>
      <c r="CC74" s="0" t="n">
        <f aca="false">Ta+Tk_f*CB74</f>
        <v>40.6865569585676</v>
      </c>
    </row>
    <row r="75" customFormat="false" ht="15" hidden="false" customHeight="false" outlineLevel="0" collapsed="false">
      <c r="Q75" s="0" t="n">
        <v>68</v>
      </c>
      <c r="S75" s="177" t="n">
        <f aca="false">VOUT</f>
        <v>40</v>
      </c>
      <c r="T75" s="178" t="n">
        <f aca="false">Q75*$O$12</f>
        <v>0.068</v>
      </c>
      <c r="U75" s="178" t="n">
        <f aca="false">VIN_var</f>
        <v>5</v>
      </c>
      <c r="V75" s="179" t="n">
        <f aca="false">(S75*T75)/(U75*EFF_est)</f>
        <v>0.604444444444445</v>
      </c>
      <c r="W75" s="177" t="n">
        <f aca="false">IF((T75*S75/U75)&lt;((U75*(1-(U75/S75)))/(2*Lm*Fsw)),1,2)</f>
        <v>2</v>
      </c>
      <c r="X75" s="178" t="n">
        <f aca="false">CHOOSE(W75,SQRT((2*T75*Lm*Fsw*(S75-U75))/((U75)^2)),1-(U75/S75))</f>
        <v>0.875</v>
      </c>
      <c r="Y75" s="179" t="n">
        <f aca="false">CHOOSE(W75,(Lm*AA75*Fsw)/(S75-U75),1-X75)</f>
        <v>0.125</v>
      </c>
      <c r="Z75" s="177" t="n">
        <f aca="false">(U75*X75)/(Lm*Fsw)</f>
        <v>0.694444444444444</v>
      </c>
      <c r="AA75" s="178" t="n">
        <f aca="false">CHOOSE(W75,Z75,V75+(0.5*Z75))</f>
        <v>0.951666666666667</v>
      </c>
      <c r="AB75" s="178" t="n">
        <f aca="false">CHOOSE(W75,AA75*SQRT((X75+Y75)/3),SQRT((V75^2)+((Z75^2)/12)))</f>
        <v>0.636820888179242</v>
      </c>
      <c r="AC75" s="178" t="n">
        <v>0</v>
      </c>
      <c r="AD75" s="178" t="n">
        <f aca="false">(AB75^2)*Rdcr</f>
        <v>0.00389319209876543</v>
      </c>
      <c r="AE75" s="179" t="n">
        <f aca="false">AC75+AD75</f>
        <v>0.00389319209876543</v>
      </c>
      <c r="AF75" s="177" t="n">
        <f aca="false">V75*X75</f>
        <v>0.528888888888889</v>
      </c>
      <c r="AG75" s="178" t="n">
        <f aca="false">CHOOSE(W75,AA75*SQRT(X75/3),SQRT(X75*((AA75^2)+((Z75^2)/3)-(AA75*Z75))))</f>
        <v>0.595691395076951</v>
      </c>
      <c r="AH75" s="178" t="n">
        <f aca="false">(AG75^2)*RDS_on</f>
        <v>0.0183893081321342</v>
      </c>
      <c r="AI75" s="178" t="n">
        <f aca="false">((S75*V75)/2)*Fsw*(tr_sw_fix+tf_sw_fix)</f>
        <v>0.355413333333333</v>
      </c>
      <c r="AJ75" s="179" t="n">
        <f aca="false">AH75+AI75</f>
        <v>0.373802641465468</v>
      </c>
      <c r="AK75" s="177" t="n">
        <f aca="false">Y75*V75</f>
        <v>0.0755555555555556</v>
      </c>
      <c r="AL75" s="178" t="n">
        <f aca="false">CHOOSE(W75,AA75*SQRT(Y75/3),SQRT(Y75*((AA75^2)+((Z75^2)/3)-(Z75*AA75))))</f>
        <v>0.225150184216391</v>
      </c>
      <c r="AM75" s="178" t="n">
        <f aca="false">T75*Vd_rect</f>
        <v>0.02856</v>
      </c>
      <c r="AN75" s="178" t="n">
        <f aca="false">CHOOSE(W75,(S75+Vd_rect)*Qrr*Fsw,(S75+Vd_rect)*Qrr*Fsw)</f>
        <v>0.42441</v>
      </c>
      <c r="AO75" s="179" t="n">
        <f aca="false">AM75+AN75</f>
        <v>0.45297</v>
      </c>
      <c r="AP75" s="177" t="n">
        <f aca="false">(AG75^2)*0</f>
        <v>0</v>
      </c>
      <c r="AQ75" s="178" t="n">
        <f aca="false">Qg_tot*Vcc*Fsw</f>
        <v>0.0735</v>
      </c>
      <c r="AR75" s="179" t="n">
        <f aca="false">IQ*U75</f>
        <v>0.00385</v>
      </c>
      <c r="AS75" s="177" t="n">
        <f aca="false">AP75+AJ75+AQ75+AR75</f>
        <v>0.451152641465468</v>
      </c>
      <c r="AT75" s="187" t="n">
        <f aca="false">Ta+Tk*AS75</f>
        <v>52.0691584879281</v>
      </c>
      <c r="AU75" s="188" t="n">
        <f aca="false">RDS_on/51.8*(47.12+AT75*0.244)</f>
        <v>0.0598514635042416</v>
      </c>
      <c r="AV75" s="178" t="n">
        <f aca="false">S75*T75</f>
        <v>2.72</v>
      </c>
      <c r="AW75" s="179" t="n">
        <f aca="false">(AV75/(AV75+AS75))*100</f>
        <v>85.7732284606465</v>
      </c>
      <c r="AY75" s="177" t="n">
        <f aca="false">VOUT</f>
        <v>40</v>
      </c>
      <c r="AZ75" s="178" t="n">
        <f aca="false">Q75*$O$12</f>
        <v>0.068</v>
      </c>
      <c r="BA75" s="178" t="n">
        <f aca="false">VIN_var</f>
        <v>5</v>
      </c>
      <c r="BB75" s="179" t="n">
        <f aca="false">(AY75*AZ75)/(BA75*EFF_est)</f>
        <v>0.604444444444445</v>
      </c>
      <c r="BC75" s="177" t="n">
        <f aca="false">IF((AZ75*AY75/BA75)&lt;((BA75*(1-(BA75/AY75)))/(2*Lm*Fsw)),1,2)</f>
        <v>2</v>
      </c>
      <c r="BD75" s="178" t="n">
        <f aca="false">CHOOSE(BC75,SQRT((2*AZ75*Lm*Fsw*(AY75-BA75))/((BA75)^2)),1-(BA75/AY75))</f>
        <v>0.875</v>
      </c>
      <c r="BE75" s="179" t="n">
        <f aca="false">CHOOSE(BC75,(Lm*BG75*Fsw)/(AY75-BA75),1-BD75)</f>
        <v>0.125</v>
      </c>
      <c r="BF75" s="177" t="n">
        <f aca="false">(BA75*BD75)/(Lm*Fsw)</f>
        <v>0.694444444444444</v>
      </c>
      <c r="BG75" s="178" t="n">
        <f aca="false">CHOOSE(BC75,BF75,BB75+(0.5*BF75))</f>
        <v>0.951666666666667</v>
      </c>
      <c r="BH75" s="178" t="n">
        <f aca="false">CHOOSE(BC75,BG75*SQRT((BD75+BE75)/3),SQRT((BB75^2)+((BF75^2)/12)))</f>
        <v>0.636820888179242</v>
      </c>
      <c r="BI75" s="178" t="n">
        <v>0</v>
      </c>
      <c r="BJ75" s="178" t="n">
        <f aca="false">(BH75^2)*Rdcr</f>
        <v>0.00389319209876543</v>
      </c>
      <c r="BK75" s="179" t="n">
        <f aca="false">BI75+BJ75</f>
        <v>0.00389319209876543</v>
      </c>
      <c r="BL75" s="177" t="n">
        <f aca="false">BB75*BD75</f>
        <v>0.528888888888889</v>
      </c>
      <c r="BM75" s="178" t="n">
        <f aca="false">CHOOSE(BC75,BG75*SQRT(BD75/3),SQRT(BD75*((BG75^2)+((BF75^2)/3)-(BG75*BF75))))</f>
        <v>0.595691395076951</v>
      </c>
      <c r="BN75" s="178" t="n">
        <f aca="false">(BM75^2)*AU75</f>
        <v>0.0212381863762998</v>
      </c>
      <c r="BO75" s="178" t="n">
        <f aca="false">((AY75*BB75)/2)*Fsw*(tr_sw_fix+tf_sw_fix)</f>
        <v>0.355413333333333</v>
      </c>
      <c r="BP75" s="179" t="n">
        <f aca="false">BN75+BO75</f>
        <v>0.376651519709633</v>
      </c>
      <c r="BQ75" s="177" t="n">
        <f aca="false">BE75*BB75</f>
        <v>0.0755555555555556</v>
      </c>
      <c r="BR75" s="178" t="n">
        <f aca="false">CHOOSE(BC75,BG75*SQRT(BE75/3),SQRT(BE75*((BG75^2)+((BF75^2)/3)-(BF75*BG75))))</f>
        <v>0.225150184216391</v>
      </c>
      <c r="BS75" s="178" t="n">
        <f aca="false">AZ75*Vd_rect</f>
        <v>0.02856</v>
      </c>
      <c r="BT75" s="178" t="n">
        <f aca="false">CHOOSE(BC75,(AY75+Vd_rect)*Qrr*Fsw,(AY75+Vd_rect)*Qrr*Fsw)</f>
        <v>0.42441</v>
      </c>
      <c r="BU75" s="179" t="n">
        <f aca="false">BS75+BT75</f>
        <v>0.45297</v>
      </c>
      <c r="BV75" s="177" t="n">
        <f aca="false">(BM75^2)*0</f>
        <v>0</v>
      </c>
      <c r="BW75" s="178" t="n">
        <f aca="false">Qg_tot*Vcc*Fsw</f>
        <v>0.0735</v>
      </c>
      <c r="BX75" s="179" t="n">
        <f aca="false">IQ*BA75</f>
        <v>0.00385</v>
      </c>
      <c r="BY75" s="177" t="n">
        <f aca="false">BV75+BU75+BP75+BK75+BW75+BX75</f>
        <v>0.910864711808399</v>
      </c>
      <c r="BZ75" s="178" t="n">
        <f aca="false">AY75*AZ75</f>
        <v>2.72</v>
      </c>
      <c r="CA75" s="179" t="n">
        <f aca="false">(BZ75/(BZ75+BY75))*100</f>
        <v>74.9132841869305</v>
      </c>
      <c r="CB75" s="169" t="n">
        <f aca="false">BP75+BW75+BX75+BV75</f>
        <v>0.454001519709633</v>
      </c>
      <c r="CC75" s="0" t="n">
        <f aca="false">Ta+Tk_f*CB75</f>
        <v>40.8900531898372</v>
      </c>
    </row>
    <row r="76" customFormat="false" ht="15" hidden="false" customHeight="false" outlineLevel="0" collapsed="false">
      <c r="Q76" s="0" t="n">
        <v>69</v>
      </c>
      <c r="S76" s="177" t="n">
        <f aca="false">VOUT</f>
        <v>40</v>
      </c>
      <c r="T76" s="178" t="n">
        <f aca="false">Q76*$O$12</f>
        <v>0.069</v>
      </c>
      <c r="U76" s="178" t="n">
        <f aca="false">VIN_var</f>
        <v>5</v>
      </c>
      <c r="V76" s="179" t="n">
        <f aca="false">(S76*T76)/(U76*EFF_est)</f>
        <v>0.613333333333333</v>
      </c>
      <c r="W76" s="177" t="n">
        <f aca="false">IF((T76*S76/U76)&lt;((U76*(1-(U76/S76)))/(2*Lm*Fsw)),1,2)</f>
        <v>2</v>
      </c>
      <c r="X76" s="178" t="n">
        <f aca="false">CHOOSE(W76,SQRT((2*T76*Lm*Fsw*(S76-U76))/((U76)^2)),1-(U76/S76))</f>
        <v>0.875</v>
      </c>
      <c r="Y76" s="179" t="n">
        <f aca="false">CHOOSE(W76,(Lm*AA76*Fsw)/(S76-U76),1-X76)</f>
        <v>0.125</v>
      </c>
      <c r="Z76" s="177" t="n">
        <f aca="false">(U76*X76)/(Lm*Fsw)</f>
        <v>0.694444444444444</v>
      </c>
      <c r="AA76" s="178" t="n">
        <f aca="false">CHOOSE(W76,Z76,V76+(0.5*Z76))</f>
        <v>0.960555555555556</v>
      </c>
      <c r="AB76" s="178" t="n">
        <f aca="false">CHOOSE(W76,AA76*SQRT((X76+Y76)/3),SQRT((V76^2)+((Z76^2)/12)))</f>
        <v>0.645263926606334</v>
      </c>
      <c r="AC76" s="178" t="n">
        <v>0</v>
      </c>
      <c r="AD76" s="178" t="n">
        <f aca="false">(AB76^2)*Rdcr</f>
        <v>0.00399710913580247</v>
      </c>
      <c r="AE76" s="179" t="n">
        <f aca="false">AC76+AD76</f>
        <v>0.00399710913580247</v>
      </c>
      <c r="AF76" s="177" t="n">
        <f aca="false">V76*X76</f>
        <v>0.536666666666667</v>
      </c>
      <c r="AG76" s="178" t="n">
        <f aca="false">CHOOSE(W76,AA76*SQRT(X76/3),SQRT(X76*((AA76^2)+((Z76^2)/3)-(AA76*Z76))))</f>
        <v>0.603589134351337</v>
      </c>
      <c r="AH76" s="178" t="n">
        <f aca="false">(AG76^2)*RDS_on</f>
        <v>0.0188801553253304</v>
      </c>
      <c r="AI76" s="178" t="n">
        <f aca="false">((S76*V76)/2)*Fsw*(tr_sw_fix+tf_sw_fix)</f>
        <v>0.36064</v>
      </c>
      <c r="AJ76" s="179" t="n">
        <f aca="false">AH76+AI76</f>
        <v>0.37952015532533</v>
      </c>
      <c r="AK76" s="177" t="n">
        <f aca="false">Y76*V76</f>
        <v>0.0766666666666667</v>
      </c>
      <c r="AL76" s="178" t="n">
        <f aca="false">CHOOSE(W76,AA76*SQRT(Y76/3),SQRT(Y76*((AA76^2)+((Z76^2)/3)-(Z76*AA76))))</f>
        <v>0.228135249079199</v>
      </c>
      <c r="AM76" s="178" t="n">
        <f aca="false">T76*Vd_rect</f>
        <v>0.02898</v>
      </c>
      <c r="AN76" s="178" t="n">
        <f aca="false">CHOOSE(W76,(S76+Vd_rect)*Qrr*Fsw,(S76+Vd_rect)*Qrr*Fsw)</f>
        <v>0.42441</v>
      </c>
      <c r="AO76" s="179" t="n">
        <f aca="false">AM76+AN76</f>
        <v>0.45339</v>
      </c>
      <c r="AP76" s="177" t="n">
        <f aca="false">(AG76^2)*0</f>
        <v>0</v>
      </c>
      <c r="AQ76" s="178" t="n">
        <f aca="false">Qg_tot*Vcc*Fsw</f>
        <v>0.0735</v>
      </c>
      <c r="AR76" s="179" t="n">
        <f aca="false">IQ*U76</f>
        <v>0.00385</v>
      </c>
      <c r="AS76" s="177" t="n">
        <f aca="false">AP76+AJ76+AQ76+AR76</f>
        <v>0.45687015532533</v>
      </c>
      <c r="AT76" s="187" t="n">
        <f aca="false">Ta+Tk*AS76</f>
        <v>52.4122093195198</v>
      </c>
      <c r="AU76" s="188" t="n">
        <f aca="false">RDS_on/51.8*(47.12+AT76*0.244)</f>
        <v>0.0599352051091068</v>
      </c>
      <c r="AV76" s="178" t="n">
        <f aca="false">S76*T76</f>
        <v>2.76</v>
      </c>
      <c r="AW76" s="179" t="n">
        <f aca="false">(AV76/(AV76+AS76))*100</f>
        <v>85.7976811849552</v>
      </c>
      <c r="AY76" s="177" t="n">
        <f aca="false">VOUT</f>
        <v>40</v>
      </c>
      <c r="AZ76" s="178" t="n">
        <f aca="false">Q76*$O$12</f>
        <v>0.069</v>
      </c>
      <c r="BA76" s="178" t="n">
        <f aca="false">VIN_var</f>
        <v>5</v>
      </c>
      <c r="BB76" s="179" t="n">
        <f aca="false">(AY76*AZ76)/(BA76*EFF_est)</f>
        <v>0.613333333333333</v>
      </c>
      <c r="BC76" s="177" t="n">
        <f aca="false">IF((AZ76*AY76/BA76)&lt;((BA76*(1-(BA76/AY76)))/(2*Lm*Fsw)),1,2)</f>
        <v>2</v>
      </c>
      <c r="BD76" s="178" t="n">
        <f aca="false">CHOOSE(BC76,SQRT((2*AZ76*Lm*Fsw*(AY76-BA76))/((BA76)^2)),1-(BA76/AY76))</f>
        <v>0.875</v>
      </c>
      <c r="BE76" s="179" t="n">
        <f aca="false">CHOOSE(BC76,(Lm*BG76*Fsw)/(AY76-BA76),1-BD76)</f>
        <v>0.125</v>
      </c>
      <c r="BF76" s="177" t="n">
        <f aca="false">(BA76*BD76)/(Lm*Fsw)</f>
        <v>0.694444444444444</v>
      </c>
      <c r="BG76" s="178" t="n">
        <f aca="false">CHOOSE(BC76,BF76,BB76+(0.5*BF76))</f>
        <v>0.960555555555556</v>
      </c>
      <c r="BH76" s="178" t="n">
        <f aca="false">CHOOSE(BC76,BG76*SQRT((BD76+BE76)/3),SQRT((BB76^2)+((BF76^2)/12)))</f>
        <v>0.645263926606334</v>
      </c>
      <c r="BI76" s="178" t="n">
        <v>0</v>
      </c>
      <c r="BJ76" s="178" t="n">
        <f aca="false">(BH76^2)*Rdcr</f>
        <v>0.00399710913580247</v>
      </c>
      <c r="BK76" s="179" t="n">
        <f aca="false">BI76+BJ76</f>
        <v>0.00399710913580247</v>
      </c>
      <c r="BL76" s="177" t="n">
        <f aca="false">BB76*BD76</f>
        <v>0.536666666666667</v>
      </c>
      <c r="BM76" s="178" t="n">
        <f aca="false">CHOOSE(BC76,BG76*SQRT(BD76/3),SQRT(BD76*((BG76^2)+((BF76^2)/3)-(BG76*BF76))))</f>
        <v>0.603589134351337</v>
      </c>
      <c r="BN76" s="178" t="n">
        <f aca="false">(BM76^2)*AU76</f>
        <v>0.0218355845219354</v>
      </c>
      <c r="BO76" s="178" t="n">
        <f aca="false">((AY76*BB76)/2)*Fsw*(tr_sw_fix+tf_sw_fix)</f>
        <v>0.36064</v>
      </c>
      <c r="BP76" s="179" t="n">
        <f aca="false">BN76+BO76</f>
        <v>0.382475584521935</v>
      </c>
      <c r="BQ76" s="177" t="n">
        <f aca="false">BE76*BB76</f>
        <v>0.0766666666666667</v>
      </c>
      <c r="BR76" s="178" t="n">
        <f aca="false">CHOOSE(BC76,BG76*SQRT(BE76/3),SQRT(BE76*((BG76^2)+((BF76^2)/3)-(BF76*BG76))))</f>
        <v>0.228135249079199</v>
      </c>
      <c r="BS76" s="178" t="n">
        <f aca="false">AZ76*Vd_rect</f>
        <v>0.02898</v>
      </c>
      <c r="BT76" s="178" t="n">
        <f aca="false">CHOOSE(BC76,(AY76+Vd_rect)*Qrr*Fsw,(AY76+Vd_rect)*Qrr*Fsw)</f>
        <v>0.42441</v>
      </c>
      <c r="BU76" s="179" t="n">
        <f aca="false">BS76+BT76</f>
        <v>0.45339</v>
      </c>
      <c r="BV76" s="177" t="n">
        <f aca="false">(BM76^2)*0</f>
        <v>0</v>
      </c>
      <c r="BW76" s="178" t="n">
        <f aca="false">Qg_tot*Vcc*Fsw</f>
        <v>0.0735</v>
      </c>
      <c r="BX76" s="179" t="n">
        <f aca="false">IQ*BA76</f>
        <v>0.00385</v>
      </c>
      <c r="BY76" s="177" t="n">
        <f aca="false">BV76+BU76+BP76+BK76+BW76+BX76</f>
        <v>0.917212693657738</v>
      </c>
      <c r="BZ76" s="178" t="n">
        <f aca="false">AY76*AZ76</f>
        <v>2.76</v>
      </c>
      <c r="CA76" s="179" t="n">
        <f aca="false">(BZ76/(BZ76+BY76))*100</f>
        <v>75.0568495741435</v>
      </c>
      <c r="CB76" s="169" t="n">
        <f aca="false">BP76+BW76+BX76+BV76</f>
        <v>0.459825584521935</v>
      </c>
      <c r="CC76" s="0" t="n">
        <f aca="false">Ta+Tk_f*CB76</f>
        <v>41.0938954582677</v>
      </c>
    </row>
    <row r="77" customFormat="false" ht="15" hidden="false" customHeight="false" outlineLevel="0" collapsed="false">
      <c r="Q77" s="0" t="n">
        <v>70</v>
      </c>
      <c r="S77" s="177" t="n">
        <f aca="false">VOUT</f>
        <v>40</v>
      </c>
      <c r="T77" s="178" t="n">
        <f aca="false">Q77*$O$12</f>
        <v>0.07</v>
      </c>
      <c r="U77" s="178" t="n">
        <f aca="false">VIN_var</f>
        <v>5</v>
      </c>
      <c r="V77" s="179" t="n">
        <f aca="false">(S77*T77)/(U77*EFF_est)</f>
        <v>0.622222222222222</v>
      </c>
      <c r="W77" s="177" t="n">
        <f aca="false">IF((T77*S77/U77)&lt;((U77*(1-(U77/S77)))/(2*Lm*Fsw)),1,2)</f>
        <v>2</v>
      </c>
      <c r="X77" s="178" t="n">
        <f aca="false">CHOOSE(W77,SQRT((2*T77*Lm*Fsw*(S77-U77))/((U77)^2)),1-(U77/S77))</f>
        <v>0.875</v>
      </c>
      <c r="Y77" s="179" t="n">
        <f aca="false">CHOOSE(W77,(Lm*AA77*Fsw)/(S77-U77),1-X77)</f>
        <v>0.125</v>
      </c>
      <c r="Z77" s="177" t="n">
        <f aca="false">(U77*X77)/(Lm*Fsw)</f>
        <v>0.694444444444444</v>
      </c>
      <c r="AA77" s="178" t="n">
        <f aca="false">CHOOSE(W77,Z77,V77+(0.5*Z77))</f>
        <v>0.969444444444444</v>
      </c>
      <c r="AB77" s="178" t="n">
        <f aca="false">CHOOSE(W77,AA77*SQRT((X77+Y77)/3),SQRT((V77^2)+((Z77^2)/12)))</f>
        <v>0.653718785892532</v>
      </c>
      <c r="AC77" s="178" t="n">
        <v>0</v>
      </c>
      <c r="AD77" s="178" t="n">
        <f aca="false">(AB77^2)*Rdcr</f>
        <v>0.00410254320987654</v>
      </c>
      <c r="AE77" s="179" t="n">
        <f aca="false">AC77+AD77</f>
        <v>0.00410254320987654</v>
      </c>
      <c r="AF77" s="177" t="n">
        <f aca="false">V77*X77</f>
        <v>0.544444444444445</v>
      </c>
      <c r="AG77" s="178" t="n">
        <f aca="false">CHOOSE(W77,AA77*SQRT(X77/3),SQRT(X77*((AA77^2)+((Z77^2)/3)-(AA77*Z77))))</f>
        <v>0.611497931026922</v>
      </c>
      <c r="AH77" s="178" t="n">
        <f aca="false">(AG77^2)*RDS_on</f>
        <v>0.0193781681709819</v>
      </c>
      <c r="AI77" s="178" t="n">
        <f aca="false">((S77*V77)/2)*Fsw*(tr_sw_fix+tf_sw_fix)</f>
        <v>0.365866666666667</v>
      </c>
      <c r="AJ77" s="179" t="n">
        <f aca="false">AH77+AI77</f>
        <v>0.385244834837649</v>
      </c>
      <c r="AK77" s="177" t="n">
        <f aca="false">Y77*V77</f>
        <v>0.0777777777777778</v>
      </c>
      <c r="AL77" s="178" t="n">
        <f aca="false">CHOOSE(W77,AA77*SQRT(Y77/3),SQRT(Y77*((AA77^2)+((Z77^2)/3)-(Z77*AA77))))</f>
        <v>0.231124493246823</v>
      </c>
      <c r="AM77" s="178" t="n">
        <f aca="false">T77*Vd_rect</f>
        <v>0.0294</v>
      </c>
      <c r="AN77" s="178" t="n">
        <f aca="false">CHOOSE(W77,(S77+Vd_rect)*Qrr*Fsw,(S77+Vd_rect)*Qrr*Fsw)</f>
        <v>0.42441</v>
      </c>
      <c r="AO77" s="179" t="n">
        <f aca="false">AM77+AN77</f>
        <v>0.45381</v>
      </c>
      <c r="AP77" s="177" t="n">
        <f aca="false">(AG77^2)*0</f>
        <v>0</v>
      </c>
      <c r="AQ77" s="178" t="n">
        <f aca="false">Qg_tot*Vcc*Fsw</f>
        <v>0.0735</v>
      </c>
      <c r="AR77" s="179" t="n">
        <f aca="false">IQ*U77</f>
        <v>0.00385</v>
      </c>
      <c r="AS77" s="177" t="n">
        <f aca="false">AP77+AJ77+AQ77+AR77</f>
        <v>0.462594834837649</v>
      </c>
      <c r="AT77" s="187" t="n">
        <f aca="false">Ta+Tk*AS77</f>
        <v>52.7556900902589</v>
      </c>
      <c r="AU77" s="188" t="n">
        <f aca="false">RDS_on/51.8*(47.12+AT77*0.244)</f>
        <v>0.0600190516657485</v>
      </c>
      <c r="AV77" s="178" t="n">
        <f aca="false">S77*T77</f>
        <v>2.8</v>
      </c>
      <c r="AW77" s="179" t="n">
        <f aca="false">(AV77/(AV77+AS77))*100</f>
        <v>85.821260124055</v>
      </c>
      <c r="AY77" s="177" t="n">
        <f aca="false">VOUT</f>
        <v>40</v>
      </c>
      <c r="AZ77" s="178" t="n">
        <f aca="false">Q77*$O$12</f>
        <v>0.07</v>
      </c>
      <c r="BA77" s="178" t="n">
        <f aca="false">VIN_var</f>
        <v>5</v>
      </c>
      <c r="BB77" s="179" t="n">
        <f aca="false">(AY77*AZ77)/(BA77*EFF_est)</f>
        <v>0.622222222222222</v>
      </c>
      <c r="BC77" s="177" t="n">
        <f aca="false">IF((AZ77*AY77/BA77)&lt;((BA77*(1-(BA77/AY77)))/(2*Lm*Fsw)),1,2)</f>
        <v>2</v>
      </c>
      <c r="BD77" s="178" t="n">
        <f aca="false">CHOOSE(BC77,SQRT((2*AZ77*Lm*Fsw*(AY77-BA77))/((BA77)^2)),1-(BA77/AY77))</f>
        <v>0.875</v>
      </c>
      <c r="BE77" s="179" t="n">
        <f aca="false">CHOOSE(BC77,(Lm*BG77*Fsw)/(AY77-BA77),1-BD77)</f>
        <v>0.125</v>
      </c>
      <c r="BF77" s="177" t="n">
        <f aca="false">(BA77*BD77)/(Lm*Fsw)</f>
        <v>0.694444444444444</v>
      </c>
      <c r="BG77" s="178" t="n">
        <f aca="false">CHOOSE(BC77,BF77,BB77+(0.5*BF77))</f>
        <v>0.969444444444444</v>
      </c>
      <c r="BH77" s="178" t="n">
        <f aca="false">CHOOSE(BC77,BG77*SQRT((BD77+BE77)/3),SQRT((BB77^2)+((BF77^2)/12)))</f>
        <v>0.653718785892532</v>
      </c>
      <c r="BI77" s="178" t="n">
        <v>0</v>
      </c>
      <c r="BJ77" s="178" t="n">
        <f aca="false">(BH77^2)*Rdcr</f>
        <v>0.00410254320987654</v>
      </c>
      <c r="BK77" s="179" t="n">
        <f aca="false">BI77+BJ77</f>
        <v>0.00410254320987654</v>
      </c>
      <c r="BL77" s="177" t="n">
        <f aca="false">BB77*BD77</f>
        <v>0.544444444444445</v>
      </c>
      <c r="BM77" s="178" t="n">
        <f aca="false">CHOOSE(BC77,BG77*SQRT(BD77/3),SQRT(BD77*((BG77^2)+((BF77^2)/3)-(BG77*BF77))))</f>
        <v>0.611497931026922</v>
      </c>
      <c r="BN77" s="178" t="n">
        <f aca="false">(BM77^2)*AU77</f>
        <v>0.0224429071630446</v>
      </c>
      <c r="BO77" s="178" t="n">
        <f aca="false">((AY77*BB77)/2)*Fsw*(tr_sw_fix+tf_sw_fix)</f>
        <v>0.365866666666667</v>
      </c>
      <c r="BP77" s="179" t="n">
        <f aca="false">BN77+BO77</f>
        <v>0.388309573829711</v>
      </c>
      <c r="BQ77" s="177" t="n">
        <f aca="false">BE77*BB77</f>
        <v>0.0777777777777778</v>
      </c>
      <c r="BR77" s="178" t="n">
        <f aca="false">CHOOSE(BC77,BG77*SQRT(BE77/3),SQRT(BE77*((BG77^2)+((BF77^2)/3)-(BF77*BG77))))</f>
        <v>0.231124493246823</v>
      </c>
      <c r="BS77" s="178" t="n">
        <f aca="false">AZ77*Vd_rect</f>
        <v>0.0294</v>
      </c>
      <c r="BT77" s="178" t="n">
        <f aca="false">CHOOSE(BC77,(AY77+Vd_rect)*Qrr*Fsw,(AY77+Vd_rect)*Qrr*Fsw)</f>
        <v>0.42441</v>
      </c>
      <c r="BU77" s="179" t="n">
        <f aca="false">BS77+BT77</f>
        <v>0.45381</v>
      </c>
      <c r="BV77" s="177" t="n">
        <f aca="false">(BM77^2)*0</f>
        <v>0</v>
      </c>
      <c r="BW77" s="178" t="n">
        <f aca="false">Qg_tot*Vcc*Fsw</f>
        <v>0.0735</v>
      </c>
      <c r="BX77" s="179" t="n">
        <f aca="false">IQ*BA77</f>
        <v>0.00385</v>
      </c>
      <c r="BY77" s="177" t="n">
        <f aca="false">BV77+BU77+BP77+BK77+BW77+BX77</f>
        <v>0.923572117039588</v>
      </c>
      <c r="BZ77" s="178" t="n">
        <f aca="false">AY77*AZ77</f>
        <v>2.8</v>
      </c>
      <c r="CA77" s="179" t="n">
        <f aca="false">(BZ77/(BZ77+BY77))*100</f>
        <v>75.1966099216075</v>
      </c>
      <c r="CB77" s="169" t="n">
        <f aca="false">BP77+BW77+BX77+BV77</f>
        <v>0.465659573829711</v>
      </c>
      <c r="CC77" s="0" t="n">
        <f aca="false">Ta+Tk_f*CB77</f>
        <v>41.2980850840399</v>
      </c>
    </row>
    <row r="78" customFormat="false" ht="15" hidden="false" customHeight="false" outlineLevel="0" collapsed="false">
      <c r="Q78" s="0" t="n">
        <v>71</v>
      </c>
      <c r="S78" s="177" t="n">
        <f aca="false">VOUT</f>
        <v>40</v>
      </c>
      <c r="T78" s="178" t="n">
        <f aca="false">Q78*$O$12</f>
        <v>0.071</v>
      </c>
      <c r="U78" s="178" t="n">
        <f aca="false">VIN_var</f>
        <v>5</v>
      </c>
      <c r="V78" s="179" t="n">
        <f aca="false">(S78*T78)/(U78*EFF_est)</f>
        <v>0.631111111111111</v>
      </c>
      <c r="W78" s="177" t="n">
        <f aca="false">IF((T78*S78/U78)&lt;((U78*(1-(U78/S78)))/(2*Lm*Fsw)),1,2)</f>
        <v>2</v>
      </c>
      <c r="X78" s="178" t="n">
        <f aca="false">CHOOSE(W78,SQRT((2*T78*Lm*Fsw*(S78-U78))/((U78)^2)),1-(U78/S78))</f>
        <v>0.875</v>
      </c>
      <c r="Y78" s="179" t="n">
        <f aca="false">CHOOSE(W78,(Lm*AA78*Fsw)/(S78-U78),1-X78)</f>
        <v>0.125</v>
      </c>
      <c r="Z78" s="177" t="n">
        <f aca="false">(U78*X78)/(Lm*Fsw)</f>
        <v>0.694444444444444</v>
      </c>
      <c r="AA78" s="178" t="n">
        <f aca="false">CHOOSE(W78,Z78,V78+(0.5*Z78))</f>
        <v>0.978333333333333</v>
      </c>
      <c r="AB78" s="178" t="n">
        <f aca="false">CHOOSE(W78,AA78*SQRT((X78+Y78)/3),SQRT((V78^2)+((Z78^2)/12)))</f>
        <v>0.662185013247467</v>
      </c>
      <c r="AC78" s="178" t="n">
        <v>0</v>
      </c>
      <c r="AD78" s="178" t="n">
        <f aca="false">(AB78^2)*Rdcr</f>
        <v>0.00420949432098765</v>
      </c>
      <c r="AE78" s="179" t="n">
        <f aca="false">AC78+AD78</f>
        <v>0.00420949432098765</v>
      </c>
      <c r="AF78" s="177" t="n">
        <f aca="false">V78*X78</f>
        <v>0.552222222222222</v>
      </c>
      <c r="AG78" s="178" t="n">
        <f aca="false">CHOOSE(W78,AA78*SQRT(X78/3),SQRT(X78*((AA78^2)+((Z78^2)/3)-(AA78*Z78))))</f>
        <v>0.619417361557096</v>
      </c>
      <c r="AH78" s="178" t="n">
        <f aca="false">(AG78^2)*RDS_on</f>
        <v>0.0198833466690889</v>
      </c>
      <c r="AI78" s="178" t="n">
        <f aca="false">((S78*V78)/2)*Fsw*(tr_sw_fix+tf_sw_fix)</f>
        <v>0.371093333333333</v>
      </c>
      <c r="AJ78" s="179" t="n">
        <f aca="false">AH78+AI78</f>
        <v>0.390976680002422</v>
      </c>
      <c r="AK78" s="177" t="n">
        <f aca="false">Y78*V78</f>
        <v>0.0788888888888889</v>
      </c>
      <c r="AL78" s="178" t="n">
        <f aca="false">CHOOSE(W78,AA78*SQRT(Y78/3),SQRT(Y78*((AA78^2)+((Z78^2)/3)-(Z78*AA78))))</f>
        <v>0.234117756633694</v>
      </c>
      <c r="AM78" s="178" t="n">
        <f aca="false">T78*Vd_rect</f>
        <v>0.02982</v>
      </c>
      <c r="AN78" s="178" t="n">
        <f aca="false">CHOOSE(W78,(S78+Vd_rect)*Qrr*Fsw,(S78+Vd_rect)*Qrr*Fsw)</f>
        <v>0.42441</v>
      </c>
      <c r="AO78" s="179" t="n">
        <f aca="false">AM78+AN78</f>
        <v>0.45423</v>
      </c>
      <c r="AP78" s="177" t="n">
        <f aca="false">(AG78^2)*0</f>
        <v>0</v>
      </c>
      <c r="AQ78" s="178" t="n">
        <f aca="false">Qg_tot*Vcc*Fsw</f>
        <v>0.0735</v>
      </c>
      <c r="AR78" s="179" t="n">
        <f aca="false">IQ*U78</f>
        <v>0.00385</v>
      </c>
      <c r="AS78" s="177" t="n">
        <f aca="false">AP78+AJ78+AQ78+AR78</f>
        <v>0.468326680002422</v>
      </c>
      <c r="AT78" s="187" t="n">
        <f aca="false">Ta+Tk*AS78</f>
        <v>53.0996008001453</v>
      </c>
      <c r="AU78" s="188" t="n">
        <f aca="false">RDS_on/51.8*(47.12+AT78*0.244)</f>
        <v>0.0601030031741667</v>
      </c>
      <c r="AV78" s="178" t="n">
        <f aca="false">S78*T78</f>
        <v>2.84</v>
      </c>
      <c r="AW78" s="179" t="n">
        <f aca="false">(AV78/(AV78+AS78))*100</f>
        <v>85.8440013547248</v>
      </c>
      <c r="AY78" s="177" t="n">
        <f aca="false">VOUT</f>
        <v>40</v>
      </c>
      <c r="AZ78" s="178" t="n">
        <f aca="false">Q78*$O$12</f>
        <v>0.071</v>
      </c>
      <c r="BA78" s="178" t="n">
        <f aca="false">VIN_var</f>
        <v>5</v>
      </c>
      <c r="BB78" s="179" t="n">
        <f aca="false">(AY78*AZ78)/(BA78*EFF_est)</f>
        <v>0.631111111111111</v>
      </c>
      <c r="BC78" s="177" t="n">
        <f aca="false">IF((AZ78*AY78/BA78)&lt;((BA78*(1-(BA78/AY78)))/(2*Lm*Fsw)),1,2)</f>
        <v>2</v>
      </c>
      <c r="BD78" s="178" t="n">
        <f aca="false">CHOOSE(BC78,SQRT((2*AZ78*Lm*Fsw*(AY78-BA78))/((BA78)^2)),1-(BA78/AY78))</f>
        <v>0.875</v>
      </c>
      <c r="BE78" s="179" t="n">
        <f aca="false">CHOOSE(BC78,(Lm*BG78*Fsw)/(AY78-BA78),1-BD78)</f>
        <v>0.125</v>
      </c>
      <c r="BF78" s="177" t="n">
        <f aca="false">(BA78*BD78)/(Lm*Fsw)</f>
        <v>0.694444444444444</v>
      </c>
      <c r="BG78" s="178" t="n">
        <f aca="false">CHOOSE(BC78,BF78,BB78+(0.5*BF78))</f>
        <v>0.978333333333333</v>
      </c>
      <c r="BH78" s="178" t="n">
        <f aca="false">CHOOSE(BC78,BG78*SQRT((BD78+BE78)/3),SQRT((BB78^2)+((BF78^2)/12)))</f>
        <v>0.662185013247467</v>
      </c>
      <c r="BI78" s="178" t="n">
        <v>0</v>
      </c>
      <c r="BJ78" s="178" t="n">
        <f aca="false">(BH78^2)*Rdcr</f>
        <v>0.00420949432098765</v>
      </c>
      <c r="BK78" s="179" t="n">
        <f aca="false">BI78+BJ78</f>
        <v>0.00420949432098765</v>
      </c>
      <c r="BL78" s="177" t="n">
        <f aca="false">BB78*BD78</f>
        <v>0.552222222222222</v>
      </c>
      <c r="BM78" s="178" t="n">
        <f aca="false">CHOOSE(BC78,BG78*SQRT(BD78/3),SQRT(BD78*((BG78^2)+((BF78^2)/3)-(BG78*BF78))))</f>
        <v>0.619417361557096</v>
      </c>
      <c r="BN78" s="178" t="n">
        <f aca="false">(BM78^2)*AU78</f>
        <v>0.023060192106142</v>
      </c>
      <c r="BO78" s="178" t="n">
        <f aca="false">((AY78*BB78)/2)*Fsw*(tr_sw_fix+tf_sw_fix)</f>
        <v>0.371093333333333</v>
      </c>
      <c r="BP78" s="179" t="n">
        <f aca="false">BN78+BO78</f>
        <v>0.394153525439475</v>
      </c>
      <c r="BQ78" s="177" t="n">
        <f aca="false">BE78*BB78</f>
        <v>0.0788888888888889</v>
      </c>
      <c r="BR78" s="178" t="n">
        <f aca="false">CHOOSE(BC78,BG78*SQRT(BE78/3),SQRT(BE78*((BG78^2)+((BF78^2)/3)-(BF78*BG78))))</f>
        <v>0.234117756633694</v>
      </c>
      <c r="BS78" s="178" t="n">
        <f aca="false">AZ78*Vd_rect</f>
        <v>0.02982</v>
      </c>
      <c r="BT78" s="178" t="n">
        <f aca="false">CHOOSE(BC78,(AY78+Vd_rect)*Qrr*Fsw,(AY78+Vd_rect)*Qrr*Fsw)</f>
        <v>0.42441</v>
      </c>
      <c r="BU78" s="179" t="n">
        <f aca="false">BS78+BT78</f>
        <v>0.45423</v>
      </c>
      <c r="BV78" s="177" t="n">
        <f aca="false">(BM78^2)*0</f>
        <v>0</v>
      </c>
      <c r="BW78" s="178" t="n">
        <f aca="false">Qg_tot*Vcc*Fsw</f>
        <v>0.0735</v>
      </c>
      <c r="BX78" s="179" t="n">
        <f aca="false">IQ*BA78</f>
        <v>0.00385</v>
      </c>
      <c r="BY78" s="177" t="n">
        <f aca="false">BV78+BU78+BP78+BK78+BW78+BX78</f>
        <v>0.929943019760463</v>
      </c>
      <c r="BZ78" s="178" t="n">
        <f aca="false">AY78*AZ78</f>
        <v>2.84</v>
      </c>
      <c r="CA78" s="179" t="n">
        <f aca="false">(BZ78/(BZ78+BY78))*100</f>
        <v>75.3327035744018</v>
      </c>
      <c r="CB78" s="169" t="n">
        <f aca="false">BP78+BW78+BX78+BV78</f>
        <v>0.471503525439475</v>
      </c>
      <c r="CC78" s="0" t="n">
        <f aca="false">Ta+Tk_f*CB78</f>
        <v>41.5026233903816</v>
      </c>
    </row>
    <row r="79" customFormat="false" ht="15" hidden="false" customHeight="false" outlineLevel="0" collapsed="false">
      <c r="Q79" s="0" t="n">
        <v>72</v>
      </c>
      <c r="S79" s="177" t="n">
        <f aca="false">VOUT</f>
        <v>40</v>
      </c>
      <c r="T79" s="178" t="n">
        <f aca="false">Q79*$O$12</f>
        <v>0.072</v>
      </c>
      <c r="U79" s="178" t="n">
        <f aca="false">VIN_var</f>
        <v>5</v>
      </c>
      <c r="V79" s="179" t="n">
        <f aca="false">(S79*T79)/(U79*EFF_est)</f>
        <v>0.64</v>
      </c>
      <c r="W79" s="177" t="n">
        <f aca="false">IF((T79*S79/U79)&lt;((U79*(1-(U79/S79)))/(2*Lm*Fsw)),1,2)</f>
        <v>2</v>
      </c>
      <c r="X79" s="178" t="n">
        <f aca="false">CHOOSE(W79,SQRT((2*T79*Lm*Fsw*(S79-U79))/((U79)^2)),1-(U79/S79))</f>
        <v>0.875</v>
      </c>
      <c r="Y79" s="179" t="n">
        <f aca="false">CHOOSE(W79,(Lm*AA79*Fsw)/(S79-U79),1-X79)</f>
        <v>0.125</v>
      </c>
      <c r="Z79" s="177" t="n">
        <f aca="false">(U79*X79)/(Lm*Fsw)</f>
        <v>0.694444444444444</v>
      </c>
      <c r="AA79" s="178" t="n">
        <f aca="false">CHOOSE(W79,Z79,V79+(0.5*Z79))</f>
        <v>0.987222222222222</v>
      </c>
      <c r="AB79" s="178" t="n">
        <f aca="false">CHOOSE(W79,AA79*SQRT((X79+Y79)/3),SQRT((V79^2)+((Z79^2)/12)))</f>
        <v>0.670662178150555</v>
      </c>
      <c r="AC79" s="178" t="n">
        <v>0</v>
      </c>
      <c r="AD79" s="178" t="n">
        <f aca="false">(AB79^2)*Rdcr</f>
        <v>0.0043179624691358</v>
      </c>
      <c r="AE79" s="179" t="n">
        <f aca="false">AC79+AD79</f>
        <v>0.0043179624691358</v>
      </c>
      <c r="AF79" s="177" t="n">
        <f aca="false">V79*X79</f>
        <v>0.56</v>
      </c>
      <c r="AG79" s="178" t="n">
        <f aca="false">CHOOSE(W79,AA79*SQRT(X79/3),SQRT(X79*((AA79^2)+((Z79^2)/3)-(AA79*Z79))))</f>
        <v>0.627347023226731</v>
      </c>
      <c r="AH79" s="178" t="n">
        <f aca="false">(AG79^2)*RDS_on</f>
        <v>0.0203956908196514</v>
      </c>
      <c r="AI79" s="178" t="n">
        <f aca="false">((S79*V79)/2)*Fsw*(tr_sw_fix+tf_sw_fix)</f>
        <v>0.37632</v>
      </c>
      <c r="AJ79" s="179" t="n">
        <f aca="false">AH79+AI79</f>
        <v>0.396715690819651</v>
      </c>
      <c r="AK79" s="177" t="n">
        <f aca="false">Y79*V79</f>
        <v>0.08</v>
      </c>
      <c r="AL79" s="178" t="n">
        <f aca="false">CHOOSE(W79,AA79*SQRT(Y79/3),SQRT(Y79*((AA79^2)+((Z79^2)/3)-(Z79*AA79))))</f>
        <v>0.237114887027799</v>
      </c>
      <c r="AM79" s="178" t="n">
        <f aca="false">T79*Vd_rect</f>
        <v>0.03024</v>
      </c>
      <c r="AN79" s="178" t="n">
        <f aca="false">CHOOSE(W79,(S79+Vd_rect)*Qrr*Fsw,(S79+Vd_rect)*Qrr*Fsw)</f>
        <v>0.42441</v>
      </c>
      <c r="AO79" s="179" t="n">
        <f aca="false">AM79+AN79</f>
        <v>0.45465</v>
      </c>
      <c r="AP79" s="177" t="n">
        <f aca="false">(AG79^2)*0</f>
        <v>0</v>
      </c>
      <c r="AQ79" s="178" t="n">
        <f aca="false">Qg_tot*Vcc*Fsw</f>
        <v>0.0735</v>
      </c>
      <c r="AR79" s="179" t="n">
        <f aca="false">IQ*U79</f>
        <v>0.00385</v>
      </c>
      <c r="AS79" s="177" t="n">
        <f aca="false">AP79+AJ79+AQ79+AR79</f>
        <v>0.474065690819651</v>
      </c>
      <c r="AT79" s="187" t="n">
        <f aca="false">Ta+Tk*AS79</f>
        <v>53.4439414491791</v>
      </c>
      <c r="AU79" s="188" t="n">
        <f aca="false">RDS_on/51.8*(47.12+AT79*0.244)</f>
        <v>0.0601870596343613</v>
      </c>
      <c r="AV79" s="178" t="n">
        <f aca="false">S79*T79</f>
        <v>2.88</v>
      </c>
      <c r="AW79" s="179" t="n">
        <f aca="false">(AV79/(AV79+AS79))*100</f>
        <v>85.8659389970445</v>
      </c>
      <c r="AY79" s="177" t="n">
        <f aca="false">VOUT</f>
        <v>40</v>
      </c>
      <c r="AZ79" s="178" t="n">
        <f aca="false">Q79*$O$12</f>
        <v>0.072</v>
      </c>
      <c r="BA79" s="178" t="n">
        <f aca="false">VIN_var</f>
        <v>5</v>
      </c>
      <c r="BB79" s="179" t="n">
        <f aca="false">(AY79*AZ79)/(BA79*EFF_est)</f>
        <v>0.64</v>
      </c>
      <c r="BC79" s="177" t="n">
        <f aca="false">IF((AZ79*AY79/BA79)&lt;((BA79*(1-(BA79/AY79)))/(2*Lm*Fsw)),1,2)</f>
        <v>2</v>
      </c>
      <c r="BD79" s="178" t="n">
        <f aca="false">CHOOSE(BC79,SQRT((2*AZ79*Lm*Fsw*(AY79-BA79))/((BA79)^2)),1-(BA79/AY79))</f>
        <v>0.875</v>
      </c>
      <c r="BE79" s="179" t="n">
        <f aca="false">CHOOSE(BC79,(Lm*BG79*Fsw)/(AY79-BA79),1-BD79)</f>
        <v>0.125</v>
      </c>
      <c r="BF79" s="177" t="n">
        <f aca="false">(BA79*BD79)/(Lm*Fsw)</f>
        <v>0.694444444444444</v>
      </c>
      <c r="BG79" s="178" t="n">
        <f aca="false">CHOOSE(BC79,BF79,BB79+(0.5*BF79))</f>
        <v>0.987222222222222</v>
      </c>
      <c r="BH79" s="178" t="n">
        <f aca="false">CHOOSE(BC79,BG79*SQRT((BD79+BE79)/3),SQRT((BB79^2)+((BF79^2)/12)))</f>
        <v>0.670662178150555</v>
      </c>
      <c r="BI79" s="178" t="n">
        <v>0</v>
      </c>
      <c r="BJ79" s="178" t="n">
        <f aca="false">(BH79^2)*Rdcr</f>
        <v>0.0043179624691358</v>
      </c>
      <c r="BK79" s="179" t="n">
        <f aca="false">BI79+BJ79</f>
        <v>0.0043179624691358</v>
      </c>
      <c r="BL79" s="177" t="n">
        <f aca="false">BB79*BD79</f>
        <v>0.56</v>
      </c>
      <c r="BM79" s="178" t="n">
        <f aca="false">CHOOSE(BC79,BG79*SQRT(BD79/3),SQRT(BD79*((BG79^2)+((BF79^2)/3)-(BG79*BF79))))</f>
        <v>0.627347023226731</v>
      </c>
      <c r="BN79" s="178" t="n">
        <f aca="false">(BM79^2)*AU79</f>
        <v>0.0236874772448135</v>
      </c>
      <c r="BO79" s="178" t="n">
        <f aca="false">((AY79*BB79)/2)*Fsw*(tr_sw_fix+tf_sw_fix)</f>
        <v>0.37632</v>
      </c>
      <c r="BP79" s="179" t="n">
        <f aca="false">BN79+BO79</f>
        <v>0.400007477244814</v>
      </c>
      <c r="BQ79" s="177" t="n">
        <f aca="false">BE79*BB79</f>
        <v>0.08</v>
      </c>
      <c r="BR79" s="178" t="n">
        <f aca="false">CHOOSE(BC79,BG79*SQRT(BE79/3),SQRT(BE79*((BG79^2)+((BF79^2)/3)-(BF79*BG79))))</f>
        <v>0.237114887027799</v>
      </c>
      <c r="BS79" s="178" t="n">
        <f aca="false">AZ79*Vd_rect</f>
        <v>0.03024</v>
      </c>
      <c r="BT79" s="178" t="n">
        <f aca="false">CHOOSE(BC79,(AY79+Vd_rect)*Qrr*Fsw,(AY79+Vd_rect)*Qrr*Fsw)</f>
        <v>0.42441</v>
      </c>
      <c r="BU79" s="179" t="n">
        <f aca="false">BS79+BT79</f>
        <v>0.45465</v>
      </c>
      <c r="BV79" s="177" t="n">
        <f aca="false">(BM79^2)*0</f>
        <v>0</v>
      </c>
      <c r="BW79" s="178" t="n">
        <f aca="false">Qg_tot*Vcc*Fsw</f>
        <v>0.0735</v>
      </c>
      <c r="BX79" s="179" t="n">
        <f aca="false">IQ*BA79</f>
        <v>0.00385</v>
      </c>
      <c r="BY79" s="177" t="n">
        <f aca="false">BV79+BU79+BP79+BK79+BW79+BX79</f>
        <v>0.936325439713949</v>
      </c>
      <c r="BZ79" s="178" t="n">
        <f aca="false">AY79*AZ79</f>
        <v>2.88</v>
      </c>
      <c r="CA79" s="179" t="n">
        <f aca="false">(BZ79/(BZ79+BY79))*100</f>
        <v>75.4652622134833</v>
      </c>
      <c r="CB79" s="169" t="n">
        <f aca="false">BP79+BW79+BX79+BV79</f>
        <v>0.477357477244814</v>
      </c>
      <c r="CC79" s="0" t="n">
        <f aca="false">Ta+Tk_f*CB79</f>
        <v>41.7075117035685</v>
      </c>
    </row>
    <row r="80" customFormat="false" ht="15" hidden="false" customHeight="false" outlineLevel="0" collapsed="false">
      <c r="Q80" s="0" t="n">
        <v>73</v>
      </c>
      <c r="S80" s="177" t="n">
        <f aca="false">VOUT</f>
        <v>40</v>
      </c>
      <c r="T80" s="178" t="n">
        <f aca="false">Q80*$O$12</f>
        <v>0.073</v>
      </c>
      <c r="U80" s="178" t="n">
        <f aca="false">VIN_var</f>
        <v>5</v>
      </c>
      <c r="V80" s="179" t="n">
        <f aca="false">(S80*T80)/(U80*EFF_est)</f>
        <v>0.648888888888889</v>
      </c>
      <c r="W80" s="177" t="n">
        <f aca="false">IF((T80*S80/U80)&lt;((U80*(1-(U80/S80)))/(2*Lm*Fsw)),1,2)</f>
        <v>2</v>
      </c>
      <c r="X80" s="178" t="n">
        <f aca="false">CHOOSE(W80,SQRT((2*T80*Lm*Fsw*(S80-U80))/((U80)^2)),1-(U80/S80))</f>
        <v>0.875</v>
      </c>
      <c r="Y80" s="179" t="n">
        <f aca="false">CHOOSE(W80,(Lm*AA80*Fsw)/(S80-U80),1-X80)</f>
        <v>0.125</v>
      </c>
      <c r="Z80" s="177" t="n">
        <f aca="false">(U80*X80)/(Lm*Fsw)</f>
        <v>0.694444444444444</v>
      </c>
      <c r="AA80" s="178" t="n">
        <f aca="false">CHOOSE(W80,Z80,V80+(0.5*Z80))</f>
        <v>0.996111111111111</v>
      </c>
      <c r="AB80" s="178" t="n">
        <f aca="false">CHOOSE(W80,AA80*SQRT((X80+Y80)/3),SQRT((V80^2)+((Z80^2)/12)))</f>
        <v>0.679149871033709</v>
      </c>
      <c r="AC80" s="178" t="n">
        <v>0</v>
      </c>
      <c r="AD80" s="178" t="n">
        <f aca="false">(AB80^2)*Rdcr</f>
        <v>0.00442794765432099</v>
      </c>
      <c r="AE80" s="179" t="n">
        <f aca="false">AC80+AD80</f>
        <v>0.00442794765432099</v>
      </c>
      <c r="AF80" s="177" t="n">
        <f aca="false">V80*X80</f>
        <v>0.567777777777778</v>
      </c>
      <c r="AG80" s="178" t="n">
        <f aca="false">CHOOSE(W80,AA80*SQRT(X80/3),SQRT(X80*((AA80^2)+((Z80^2)/3)-(AA80*Z80))))</f>
        <v>0.635286532919961</v>
      </c>
      <c r="AH80" s="178" t="n">
        <f aca="false">(AG80^2)*RDS_on</f>
        <v>0.0209152006226692</v>
      </c>
      <c r="AI80" s="178" t="n">
        <f aca="false">((S80*V80)/2)*Fsw*(tr_sw_fix+tf_sw_fix)</f>
        <v>0.381546666666667</v>
      </c>
      <c r="AJ80" s="179" t="n">
        <f aca="false">AH80+AI80</f>
        <v>0.402461867289336</v>
      </c>
      <c r="AK80" s="177" t="n">
        <f aca="false">Y80*V80</f>
        <v>0.0811111111111111</v>
      </c>
      <c r="AL80" s="178" t="n">
        <f aca="false">CHOOSE(W80,AA80*SQRT(Y80/3),SQRT(Y80*((AA80^2)+((Z80^2)/3)-(Z80*AA80))))</f>
        <v>0.240115739624952</v>
      </c>
      <c r="AM80" s="178" t="n">
        <f aca="false">T80*Vd_rect</f>
        <v>0.03066</v>
      </c>
      <c r="AN80" s="178" t="n">
        <f aca="false">CHOOSE(W80,(S80+Vd_rect)*Qrr*Fsw,(S80+Vd_rect)*Qrr*Fsw)</f>
        <v>0.42441</v>
      </c>
      <c r="AO80" s="179" t="n">
        <f aca="false">AM80+AN80</f>
        <v>0.45507</v>
      </c>
      <c r="AP80" s="177" t="n">
        <f aca="false">(AG80^2)*0</f>
        <v>0</v>
      </c>
      <c r="AQ80" s="178" t="n">
        <f aca="false">Qg_tot*Vcc*Fsw</f>
        <v>0.0735</v>
      </c>
      <c r="AR80" s="179" t="n">
        <f aca="false">IQ*U80</f>
        <v>0.00385</v>
      </c>
      <c r="AS80" s="177" t="n">
        <f aca="false">AP80+AJ80+AQ80+AR80</f>
        <v>0.479811867289336</v>
      </c>
      <c r="AT80" s="187" t="n">
        <f aca="false">Ta+Tk*AS80</f>
        <v>53.7887120373602</v>
      </c>
      <c r="AU80" s="188" t="n">
        <f aca="false">RDS_on/51.8*(47.12+AT80*0.244)</f>
        <v>0.0602712210463324</v>
      </c>
      <c r="AV80" s="178" t="n">
        <f aca="false">S80*T80</f>
        <v>2.92</v>
      </c>
      <c r="AW80" s="179" t="n">
        <f aca="false">(AV80/(AV80+AS80))*100</f>
        <v>85.8871053452764</v>
      </c>
      <c r="AY80" s="177" t="n">
        <f aca="false">VOUT</f>
        <v>40</v>
      </c>
      <c r="AZ80" s="178" t="n">
        <f aca="false">Q80*$O$12</f>
        <v>0.073</v>
      </c>
      <c r="BA80" s="178" t="n">
        <f aca="false">VIN_var</f>
        <v>5</v>
      </c>
      <c r="BB80" s="179" t="n">
        <f aca="false">(AY80*AZ80)/(BA80*EFF_est)</f>
        <v>0.648888888888889</v>
      </c>
      <c r="BC80" s="177" t="n">
        <f aca="false">IF((AZ80*AY80/BA80)&lt;((BA80*(1-(BA80/AY80)))/(2*Lm*Fsw)),1,2)</f>
        <v>2</v>
      </c>
      <c r="BD80" s="178" t="n">
        <f aca="false">CHOOSE(BC80,SQRT((2*AZ80*Lm*Fsw*(AY80-BA80))/((BA80)^2)),1-(BA80/AY80))</f>
        <v>0.875</v>
      </c>
      <c r="BE80" s="179" t="n">
        <f aca="false">CHOOSE(BC80,(Lm*BG80*Fsw)/(AY80-BA80),1-BD80)</f>
        <v>0.125</v>
      </c>
      <c r="BF80" s="177" t="n">
        <f aca="false">(BA80*BD80)/(Lm*Fsw)</f>
        <v>0.694444444444444</v>
      </c>
      <c r="BG80" s="178" t="n">
        <f aca="false">CHOOSE(BC80,BF80,BB80+(0.5*BF80))</f>
        <v>0.996111111111111</v>
      </c>
      <c r="BH80" s="178" t="n">
        <f aca="false">CHOOSE(BC80,BG80*SQRT((BD80+BE80)/3),SQRT((BB80^2)+((BF80^2)/12)))</f>
        <v>0.679149871033709</v>
      </c>
      <c r="BI80" s="178" t="n">
        <v>0</v>
      </c>
      <c r="BJ80" s="178" t="n">
        <f aca="false">(BH80^2)*Rdcr</f>
        <v>0.00442794765432099</v>
      </c>
      <c r="BK80" s="179" t="n">
        <f aca="false">BI80+BJ80</f>
        <v>0.00442794765432099</v>
      </c>
      <c r="BL80" s="177" t="n">
        <f aca="false">BB80*BD80</f>
        <v>0.567777777777778</v>
      </c>
      <c r="BM80" s="178" t="n">
        <f aca="false">CHOOSE(BC80,BG80*SQRT(BD80/3),SQRT(BD80*((BG80^2)+((BF80^2)/3)-(BG80*BF80))))</f>
        <v>0.635286532919961</v>
      </c>
      <c r="BN80" s="178" t="n">
        <f aca="false">(BM80^2)*AU80</f>
        <v>0.024324800559716</v>
      </c>
      <c r="BO80" s="178" t="n">
        <f aca="false">((AY80*BB80)/2)*Fsw*(tr_sw_fix+tf_sw_fix)</f>
        <v>0.381546666666667</v>
      </c>
      <c r="BP80" s="179" t="n">
        <f aca="false">BN80+BO80</f>
        <v>0.405871467226383</v>
      </c>
      <c r="BQ80" s="177" t="n">
        <f aca="false">BE80*BB80</f>
        <v>0.0811111111111111</v>
      </c>
      <c r="BR80" s="178" t="n">
        <f aca="false">CHOOSE(BC80,BG80*SQRT(BE80/3),SQRT(BE80*((BG80^2)+((BF80^2)/3)-(BF80*BG80))))</f>
        <v>0.240115739624952</v>
      </c>
      <c r="BS80" s="178" t="n">
        <f aca="false">AZ80*Vd_rect</f>
        <v>0.03066</v>
      </c>
      <c r="BT80" s="178" t="n">
        <f aca="false">CHOOSE(BC80,(AY80+Vd_rect)*Qrr*Fsw,(AY80+Vd_rect)*Qrr*Fsw)</f>
        <v>0.42441</v>
      </c>
      <c r="BU80" s="179" t="n">
        <f aca="false">BS80+BT80</f>
        <v>0.45507</v>
      </c>
      <c r="BV80" s="177" t="n">
        <f aca="false">(BM80^2)*0</f>
        <v>0</v>
      </c>
      <c r="BW80" s="178" t="n">
        <f aca="false">Qg_tot*Vcc*Fsw</f>
        <v>0.0735</v>
      </c>
      <c r="BX80" s="179" t="n">
        <f aca="false">IQ*BA80</f>
        <v>0.00385</v>
      </c>
      <c r="BY80" s="177" t="n">
        <f aca="false">BV80+BU80+BP80+BK80+BW80+BX80</f>
        <v>0.942719414880704</v>
      </c>
      <c r="BZ80" s="178" t="n">
        <f aca="false">AY80*AZ80</f>
        <v>2.92</v>
      </c>
      <c r="CA80" s="179" t="n">
        <f aca="false">(BZ80/(BZ80+BY80))*100</f>
        <v>75.5944112521096</v>
      </c>
      <c r="CB80" s="169" t="n">
        <f aca="false">BP80+BW80+BX80+BV80</f>
        <v>0.483221467226383</v>
      </c>
      <c r="CC80" s="0" t="n">
        <f aca="false">Ta+Tk_f*CB80</f>
        <v>41.9127513529234</v>
      </c>
    </row>
    <row r="81" customFormat="false" ht="15" hidden="false" customHeight="false" outlineLevel="0" collapsed="false">
      <c r="Q81" s="0" t="n">
        <v>74</v>
      </c>
      <c r="S81" s="177" t="n">
        <f aca="false">VOUT</f>
        <v>40</v>
      </c>
      <c r="T81" s="178" t="n">
        <f aca="false">Q81*$O$12</f>
        <v>0.074</v>
      </c>
      <c r="U81" s="178" t="n">
        <f aca="false">VIN_var</f>
        <v>5</v>
      </c>
      <c r="V81" s="179" t="n">
        <f aca="false">(S81*T81)/(U81*EFF_est)</f>
        <v>0.657777777777778</v>
      </c>
      <c r="W81" s="177" t="n">
        <f aca="false">IF((T81*S81/U81)&lt;((U81*(1-(U81/S81)))/(2*Lm*Fsw)),1,2)</f>
        <v>2</v>
      </c>
      <c r="X81" s="178" t="n">
        <f aca="false">CHOOSE(W81,SQRT((2*T81*Lm*Fsw*(S81-U81))/((U81)^2)),1-(U81/S81))</f>
        <v>0.875</v>
      </c>
      <c r="Y81" s="179" t="n">
        <f aca="false">CHOOSE(W81,(Lm*AA81*Fsw)/(S81-U81),1-X81)</f>
        <v>0.125</v>
      </c>
      <c r="Z81" s="177" t="n">
        <f aca="false">(U81*X81)/(Lm*Fsw)</f>
        <v>0.694444444444444</v>
      </c>
      <c r="AA81" s="178" t="n">
        <f aca="false">CHOOSE(W81,Z81,V81+(0.5*Z81))</f>
        <v>1.005</v>
      </c>
      <c r="AB81" s="178" t="n">
        <f aca="false">CHOOSE(W81,AA81*SQRT((X81+Y81)/3),SQRT((V81^2)+((Z81^2)/12)))</f>
        <v>0.687647702053833</v>
      </c>
      <c r="AC81" s="178" t="n">
        <v>0</v>
      </c>
      <c r="AD81" s="178" t="n">
        <f aca="false">(AB81^2)*Rdcr</f>
        <v>0.00453944987654321</v>
      </c>
      <c r="AE81" s="179" t="n">
        <f aca="false">AC81+AD81</f>
        <v>0.00453944987654321</v>
      </c>
      <c r="AF81" s="177" t="n">
        <f aca="false">V81*X81</f>
        <v>0.575555555555556</v>
      </c>
      <c r="AG81" s="178" t="n">
        <f aca="false">CHOOSE(W81,AA81*SQRT(X81/3),SQRT(X81*((AA81^2)+((Z81^2)/3)-(AA81*Z81))))</f>
        <v>0.643235525971963</v>
      </c>
      <c r="AH81" s="178" t="n">
        <f aca="false">(AG81^2)*RDS_on</f>
        <v>0.0214418760781424</v>
      </c>
      <c r="AI81" s="178" t="n">
        <f aca="false">((S81*V81)/2)*Fsw*(tr_sw_fix+tf_sw_fix)</f>
        <v>0.386773333333333</v>
      </c>
      <c r="AJ81" s="179" t="n">
        <f aca="false">AH81+AI81</f>
        <v>0.408215209411476</v>
      </c>
      <c r="AK81" s="177" t="n">
        <f aca="false">Y81*V81</f>
        <v>0.0822222222222222</v>
      </c>
      <c r="AL81" s="178" t="n">
        <f aca="false">CHOOSE(W81,AA81*SQRT(Y81/3),SQRT(Y81*((AA81^2)+((Z81^2)/3)-(Z81*AA81))))</f>
        <v>0.243120176594806</v>
      </c>
      <c r="AM81" s="178" t="n">
        <f aca="false">T81*Vd_rect</f>
        <v>0.03108</v>
      </c>
      <c r="AN81" s="178" t="n">
        <f aca="false">CHOOSE(W81,(S81+Vd_rect)*Qrr*Fsw,(S81+Vd_rect)*Qrr*Fsw)</f>
        <v>0.42441</v>
      </c>
      <c r="AO81" s="179" t="n">
        <f aca="false">AM81+AN81</f>
        <v>0.45549</v>
      </c>
      <c r="AP81" s="177" t="n">
        <f aca="false">(AG81^2)*0</f>
        <v>0</v>
      </c>
      <c r="AQ81" s="178" t="n">
        <f aca="false">Qg_tot*Vcc*Fsw</f>
        <v>0.0735</v>
      </c>
      <c r="AR81" s="179" t="n">
        <f aca="false">IQ*U81</f>
        <v>0.00385</v>
      </c>
      <c r="AS81" s="177" t="n">
        <f aca="false">AP81+AJ81+AQ81+AR81</f>
        <v>0.485565209411476</v>
      </c>
      <c r="AT81" s="187" t="n">
        <f aca="false">Ta+Tk*AS81</f>
        <v>54.1339125646885</v>
      </c>
      <c r="AU81" s="188" t="n">
        <f aca="false">RDS_on/51.8*(47.12+AT81*0.244)</f>
        <v>0.0603554874100799</v>
      </c>
      <c r="AV81" s="178" t="n">
        <f aca="false">S81*T81</f>
        <v>2.96</v>
      </c>
      <c r="AW81" s="179" t="n">
        <f aca="false">(AV81/(AV81+AS81))*100</f>
        <v>85.9075309883799</v>
      </c>
      <c r="AY81" s="177" t="n">
        <f aca="false">VOUT</f>
        <v>40</v>
      </c>
      <c r="AZ81" s="178" t="n">
        <f aca="false">Q81*$O$12</f>
        <v>0.074</v>
      </c>
      <c r="BA81" s="178" t="n">
        <f aca="false">VIN_var</f>
        <v>5</v>
      </c>
      <c r="BB81" s="179" t="n">
        <f aca="false">(AY81*AZ81)/(BA81*EFF_est)</f>
        <v>0.657777777777778</v>
      </c>
      <c r="BC81" s="177" t="n">
        <f aca="false">IF((AZ81*AY81/BA81)&lt;((BA81*(1-(BA81/AY81)))/(2*Lm*Fsw)),1,2)</f>
        <v>2</v>
      </c>
      <c r="BD81" s="178" t="n">
        <f aca="false">CHOOSE(BC81,SQRT((2*AZ81*Lm*Fsw*(AY81-BA81))/((BA81)^2)),1-(BA81/AY81))</f>
        <v>0.875</v>
      </c>
      <c r="BE81" s="179" t="n">
        <f aca="false">CHOOSE(BC81,(Lm*BG81*Fsw)/(AY81-BA81),1-BD81)</f>
        <v>0.125</v>
      </c>
      <c r="BF81" s="177" t="n">
        <f aca="false">(BA81*BD81)/(Lm*Fsw)</f>
        <v>0.694444444444444</v>
      </c>
      <c r="BG81" s="178" t="n">
        <f aca="false">CHOOSE(BC81,BF81,BB81+(0.5*BF81))</f>
        <v>1.005</v>
      </c>
      <c r="BH81" s="178" t="n">
        <f aca="false">CHOOSE(BC81,BG81*SQRT((BD81+BE81)/3),SQRT((BB81^2)+((BF81^2)/12)))</f>
        <v>0.687647702053833</v>
      </c>
      <c r="BI81" s="178" t="n">
        <v>0</v>
      </c>
      <c r="BJ81" s="178" t="n">
        <f aca="false">(BH81^2)*Rdcr</f>
        <v>0.00453944987654321</v>
      </c>
      <c r="BK81" s="179" t="n">
        <f aca="false">BI81+BJ81</f>
        <v>0.00453944987654321</v>
      </c>
      <c r="BL81" s="177" t="n">
        <f aca="false">BB81*BD81</f>
        <v>0.575555555555556</v>
      </c>
      <c r="BM81" s="178" t="n">
        <f aca="false">CHOOSE(BC81,BG81*SQRT(BD81/3),SQRT(BD81*((BG81^2)+((BF81^2)/3)-(BG81*BF81))))</f>
        <v>0.643235525971963</v>
      </c>
      <c r="BN81" s="178" t="n">
        <f aca="false">(BM81^2)*AU81</f>
        <v>0.0249722001185774</v>
      </c>
      <c r="BO81" s="178" t="n">
        <f aca="false">((AY81*BB81)/2)*Fsw*(tr_sw_fix+tf_sw_fix)</f>
        <v>0.386773333333333</v>
      </c>
      <c r="BP81" s="179" t="n">
        <f aca="false">BN81+BO81</f>
        <v>0.411745533451911</v>
      </c>
      <c r="BQ81" s="177" t="n">
        <f aca="false">BE81*BB81</f>
        <v>0.0822222222222222</v>
      </c>
      <c r="BR81" s="178" t="n">
        <f aca="false">CHOOSE(BC81,BG81*SQRT(BE81/3),SQRT(BE81*((BG81^2)+((BF81^2)/3)-(BF81*BG81))))</f>
        <v>0.243120176594806</v>
      </c>
      <c r="BS81" s="178" t="n">
        <f aca="false">AZ81*Vd_rect</f>
        <v>0.03108</v>
      </c>
      <c r="BT81" s="178" t="n">
        <f aca="false">CHOOSE(BC81,(AY81+Vd_rect)*Qrr*Fsw,(AY81+Vd_rect)*Qrr*Fsw)</f>
        <v>0.42441</v>
      </c>
      <c r="BU81" s="179" t="n">
        <f aca="false">BS81+BT81</f>
        <v>0.45549</v>
      </c>
      <c r="BV81" s="177" t="n">
        <f aca="false">(BM81^2)*0</f>
        <v>0</v>
      </c>
      <c r="BW81" s="178" t="n">
        <f aca="false">Qg_tot*Vcc*Fsw</f>
        <v>0.0735</v>
      </c>
      <c r="BX81" s="179" t="n">
        <f aca="false">IQ*BA81</f>
        <v>0.00385</v>
      </c>
      <c r="BY81" s="177" t="n">
        <f aca="false">BV81+BU81+BP81+BK81+BW81+BX81</f>
        <v>0.949124983328454</v>
      </c>
      <c r="BZ81" s="178" t="n">
        <f aca="false">AY81*AZ81</f>
        <v>2.96</v>
      </c>
      <c r="CA81" s="179" t="n">
        <f aca="false">(BZ81/(BZ81+BY81))*100</f>
        <v>75.7202702042974</v>
      </c>
      <c r="CB81" s="169" t="n">
        <f aca="false">BP81+BW81+BX81+BV81</f>
        <v>0.489095533451911</v>
      </c>
      <c r="CC81" s="0" t="n">
        <f aca="false">Ta+Tk_f*CB81</f>
        <v>42.1183436708169</v>
      </c>
    </row>
    <row r="82" customFormat="false" ht="15" hidden="false" customHeight="false" outlineLevel="0" collapsed="false">
      <c r="Q82" s="0" t="n">
        <v>75</v>
      </c>
      <c r="S82" s="177" t="n">
        <f aca="false">VOUT</f>
        <v>40</v>
      </c>
      <c r="T82" s="178" t="n">
        <f aca="false">Q82*$O$12</f>
        <v>0.075</v>
      </c>
      <c r="U82" s="178" t="n">
        <f aca="false">VIN_var</f>
        <v>5</v>
      </c>
      <c r="V82" s="179" t="n">
        <f aca="false">(S82*T82)/(U82*EFF_est)</f>
        <v>0.666666666666667</v>
      </c>
      <c r="W82" s="177" t="n">
        <f aca="false">IF((T82*S82/U82)&lt;((U82*(1-(U82/S82)))/(2*Lm*Fsw)),1,2)</f>
        <v>2</v>
      </c>
      <c r="X82" s="178" t="n">
        <f aca="false">CHOOSE(W82,SQRT((2*T82*Lm*Fsw*(S82-U82))/((U82)^2)),1-(U82/S82))</f>
        <v>0.875</v>
      </c>
      <c r="Y82" s="179" t="n">
        <f aca="false">CHOOSE(W82,(Lm*AA82*Fsw)/(S82-U82),1-X82)</f>
        <v>0.125</v>
      </c>
      <c r="Z82" s="177" t="n">
        <f aca="false">(U82*X82)/(Lm*Fsw)</f>
        <v>0.694444444444444</v>
      </c>
      <c r="AA82" s="178" t="n">
        <f aca="false">CHOOSE(W82,Z82,V82+(0.5*Z82))</f>
        <v>1.01388888888889</v>
      </c>
      <c r="AB82" s="178" t="n">
        <f aca="false">CHOOSE(W82,AA82*SQRT((X82+Y82)/3),SQRT((V82^2)+((Z82^2)/12)))</f>
        <v>0.696155299948288</v>
      </c>
      <c r="AC82" s="178" t="n">
        <v>0</v>
      </c>
      <c r="AD82" s="178" t="n">
        <f aca="false">(AB82^2)*Rdcr</f>
        <v>0.00465246913580247</v>
      </c>
      <c r="AE82" s="179" t="n">
        <f aca="false">AC82+AD82</f>
        <v>0.00465246913580247</v>
      </c>
      <c r="AF82" s="177" t="n">
        <f aca="false">V82*X82</f>
        <v>0.583333333333333</v>
      </c>
      <c r="AG82" s="178" t="n">
        <f aca="false">CHOOSE(W82,AA82*SQRT(X82/3),SQRT(X82*((AA82^2)+((Z82^2)/3)-(AA82*Z82))))</f>
        <v>0.651193655098335</v>
      </c>
      <c r="AH82" s="178" t="n">
        <f aca="false">(AG82^2)*RDS_on</f>
        <v>0.0219757171860711</v>
      </c>
      <c r="AI82" s="178" t="n">
        <f aca="false">((S82*V82)/2)*Fsw*(tr_sw_fix+tf_sw_fix)</f>
        <v>0.392</v>
      </c>
      <c r="AJ82" s="179" t="n">
        <f aca="false">AH82+AI82</f>
        <v>0.413975717186071</v>
      </c>
      <c r="AK82" s="177" t="n">
        <f aca="false">Y82*V82</f>
        <v>0.0833333333333333</v>
      </c>
      <c r="AL82" s="178" t="n">
        <f aca="false">CHOOSE(W82,AA82*SQRT(Y82/3),SQRT(Y82*((AA82^2)+((Z82^2)/3)-(Z82*AA82))))</f>
        <v>0.246128066676195</v>
      </c>
      <c r="AM82" s="178" t="n">
        <f aca="false">T82*Vd_rect</f>
        <v>0.0315</v>
      </c>
      <c r="AN82" s="178" t="n">
        <f aca="false">CHOOSE(W82,(S82+Vd_rect)*Qrr*Fsw,(S82+Vd_rect)*Qrr*Fsw)</f>
        <v>0.42441</v>
      </c>
      <c r="AO82" s="179" t="n">
        <f aca="false">AM82+AN82</f>
        <v>0.45591</v>
      </c>
      <c r="AP82" s="177" t="n">
        <f aca="false">(AG82^2)*0</f>
        <v>0</v>
      </c>
      <c r="AQ82" s="178" t="n">
        <f aca="false">Qg_tot*Vcc*Fsw</f>
        <v>0.0735</v>
      </c>
      <c r="AR82" s="179" t="n">
        <f aca="false">IQ*U82</f>
        <v>0.00385</v>
      </c>
      <c r="AS82" s="177" t="n">
        <f aca="false">AP82+AJ82+AQ82+AR82</f>
        <v>0.491325717186071</v>
      </c>
      <c r="AT82" s="187" t="n">
        <f aca="false">Ta+Tk*AS82</f>
        <v>54.4795430311643</v>
      </c>
      <c r="AU82" s="188" t="n">
        <f aca="false">RDS_on/51.8*(47.12+AT82*0.244)</f>
        <v>0.0604398587256039</v>
      </c>
      <c r="AV82" s="178" t="n">
        <f aca="false">S82*T82</f>
        <v>3</v>
      </c>
      <c r="AW82" s="179" t="n">
        <f aca="false">(AV82/(AV82+AS82))*100</f>
        <v>85.927244921105</v>
      </c>
      <c r="AY82" s="177" t="n">
        <f aca="false">VOUT</f>
        <v>40</v>
      </c>
      <c r="AZ82" s="178" t="n">
        <f aca="false">Q82*$O$12</f>
        <v>0.075</v>
      </c>
      <c r="BA82" s="178" t="n">
        <f aca="false">VIN_var</f>
        <v>5</v>
      </c>
      <c r="BB82" s="179" t="n">
        <f aca="false">(AY82*AZ82)/(BA82*EFF_est)</f>
        <v>0.666666666666667</v>
      </c>
      <c r="BC82" s="177" t="n">
        <f aca="false">IF((AZ82*AY82/BA82)&lt;((BA82*(1-(BA82/AY82)))/(2*Lm*Fsw)),1,2)</f>
        <v>2</v>
      </c>
      <c r="BD82" s="178" t="n">
        <f aca="false">CHOOSE(BC82,SQRT((2*AZ82*Lm*Fsw*(AY82-BA82))/((BA82)^2)),1-(BA82/AY82))</f>
        <v>0.875</v>
      </c>
      <c r="BE82" s="179" t="n">
        <f aca="false">CHOOSE(BC82,(Lm*BG82*Fsw)/(AY82-BA82),1-BD82)</f>
        <v>0.125</v>
      </c>
      <c r="BF82" s="177" t="n">
        <f aca="false">(BA82*BD82)/(Lm*Fsw)</f>
        <v>0.694444444444444</v>
      </c>
      <c r="BG82" s="178" t="n">
        <f aca="false">CHOOSE(BC82,BF82,BB82+(0.5*BF82))</f>
        <v>1.01388888888889</v>
      </c>
      <c r="BH82" s="178" t="n">
        <f aca="false">CHOOSE(BC82,BG82*SQRT((BD82+BE82)/3),SQRT((BB82^2)+((BF82^2)/12)))</f>
        <v>0.696155299948288</v>
      </c>
      <c r="BI82" s="178" t="n">
        <v>0</v>
      </c>
      <c r="BJ82" s="178" t="n">
        <f aca="false">(BH82^2)*Rdcr</f>
        <v>0.00465246913580247</v>
      </c>
      <c r="BK82" s="179" t="n">
        <f aca="false">BI82+BJ82</f>
        <v>0.00465246913580247</v>
      </c>
      <c r="BL82" s="177" t="n">
        <f aca="false">BB82*BD82</f>
        <v>0.583333333333333</v>
      </c>
      <c r="BM82" s="178" t="n">
        <f aca="false">CHOOSE(BC82,BG82*SQRT(BD82/3),SQRT(BD82*((BG82^2)+((BF82^2)/3)-(BG82*BF82))))</f>
        <v>0.651193655098335</v>
      </c>
      <c r="BN82" s="178" t="n">
        <f aca="false">(BM82^2)*AU82</f>
        <v>0.0256297140761971</v>
      </c>
      <c r="BO82" s="178" t="n">
        <f aca="false">((AY82*BB82)/2)*Fsw*(tr_sw_fix+tf_sw_fix)</f>
        <v>0.392</v>
      </c>
      <c r="BP82" s="179" t="n">
        <f aca="false">BN82+BO82</f>
        <v>0.417629714076197</v>
      </c>
      <c r="BQ82" s="177" t="n">
        <f aca="false">BE82*BB82</f>
        <v>0.0833333333333333</v>
      </c>
      <c r="BR82" s="178" t="n">
        <f aca="false">CHOOSE(BC82,BG82*SQRT(BE82/3),SQRT(BE82*((BG82^2)+((BF82^2)/3)-(BF82*BG82))))</f>
        <v>0.246128066676195</v>
      </c>
      <c r="BS82" s="178" t="n">
        <f aca="false">AZ82*Vd_rect</f>
        <v>0.0315</v>
      </c>
      <c r="BT82" s="178" t="n">
        <f aca="false">CHOOSE(BC82,(AY82+Vd_rect)*Qrr*Fsw,(AY82+Vd_rect)*Qrr*Fsw)</f>
        <v>0.42441</v>
      </c>
      <c r="BU82" s="179" t="n">
        <f aca="false">BS82+BT82</f>
        <v>0.45591</v>
      </c>
      <c r="BV82" s="177" t="n">
        <f aca="false">(BM82^2)*0</f>
        <v>0</v>
      </c>
      <c r="BW82" s="178" t="n">
        <f aca="false">Qg_tot*Vcc*Fsw</f>
        <v>0.0735</v>
      </c>
      <c r="BX82" s="179" t="n">
        <f aca="false">IQ*BA82</f>
        <v>0.00385</v>
      </c>
      <c r="BY82" s="177" t="n">
        <f aca="false">BV82+BU82+BP82+BK82+BW82+BX82</f>
        <v>0.955542183212</v>
      </c>
      <c r="BZ82" s="178" t="n">
        <f aca="false">AY82*AZ82</f>
        <v>3</v>
      </c>
      <c r="CA82" s="179" t="n">
        <f aca="false">(BZ82/(BZ82+BY82))*100</f>
        <v>75.8429530275904</v>
      </c>
      <c r="CB82" s="169" t="n">
        <f aca="false">BP82+BW82+BX82+BV82</f>
        <v>0.494979714076197</v>
      </c>
      <c r="CC82" s="0" t="n">
        <f aca="false">Ta+Tk_f*CB82</f>
        <v>42.3242899926669</v>
      </c>
    </row>
    <row r="83" customFormat="false" ht="15" hidden="false" customHeight="false" outlineLevel="0" collapsed="false">
      <c r="Q83" s="0" t="n">
        <v>76</v>
      </c>
      <c r="S83" s="177" t="n">
        <f aca="false">VOUT</f>
        <v>40</v>
      </c>
      <c r="T83" s="178" t="n">
        <f aca="false">Q83*$O$12</f>
        <v>0.076</v>
      </c>
      <c r="U83" s="178" t="n">
        <f aca="false">VIN_var</f>
        <v>5</v>
      </c>
      <c r="V83" s="179" t="n">
        <f aca="false">(S83*T83)/(U83*EFF_est)</f>
        <v>0.675555555555556</v>
      </c>
      <c r="W83" s="177" t="n">
        <f aca="false">IF((T83*S83/U83)&lt;((U83*(1-(U83/S83)))/(2*Lm*Fsw)),1,2)</f>
        <v>2</v>
      </c>
      <c r="X83" s="178" t="n">
        <f aca="false">CHOOSE(W83,SQRT((2*T83*Lm*Fsw*(S83-U83))/((U83)^2)),1-(U83/S83))</f>
        <v>0.875</v>
      </c>
      <c r="Y83" s="179" t="n">
        <f aca="false">CHOOSE(W83,(Lm*AA83*Fsw)/(S83-U83),1-X83)</f>
        <v>0.125</v>
      </c>
      <c r="Z83" s="177" t="n">
        <f aca="false">(U83*X83)/(Lm*Fsw)</f>
        <v>0.694444444444444</v>
      </c>
      <c r="AA83" s="178" t="n">
        <f aca="false">CHOOSE(W83,Z83,V83+(0.5*Z83))</f>
        <v>1.02277777777778</v>
      </c>
      <c r="AB83" s="178" t="n">
        <f aca="false">CHOOSE(W83,AA83*SQRT((X83+Y83)/3),SQRT((V83^2)+((Z83^2)/12)))</f>
        <v>0.704672310967035</v>
      </c>
      <c r="AC83" s="178" t="n">
        <v>0</v>
      </c>
      <c r="AD83" s="178" t="n">
        <f aca="false">(AB83^2)*Rdcr</f>
        <v>0.00476700543209877</v>
      </c>
      <c r="AE83" s="179" t="n">
        <f aca="false">AC83+AD83</f>
        <v>0.00476700543209877</v>
      </c>
      <c r="AF83" s="177" t="n">
        <f aca="false">V83*X83</f>
        <v>0.591111111111111</v>
      </c>
      <c r="AG83" s="178" t="n">
        <f aca="false">CHOOSE(W83,AA83*SQRT(X83/3),SQRT(X83*((AA83^2)+((Z83^2)/3)-(AA83*Z83))))</f>
        <v>0.659160589396218</v>
      </c>
      <c r="AH83" s="178" t="n">
        <f aca="false">(AG83^2)*RDS_on</f>
        <v>0.0225167239464552</v>
      </c>
      <c r="AI83" s="178" t="n">
        <f aca="false">((S83*V83)/2)*Fsw*(tr_sw_fix+tf_sw_fix)</f>
        <v>0.397226666666667</v>
      </c>
      <c r="AJ83" s="179" t="n">
        <f aca="false">AH83+AI83</f>
        <v>0.419743390613122</v>
      </c>
      <c r="AK83" s="177" t="n">
        <f aca="false">Y83*V83</f>
        <v>0.0844444444444445</v>
      </c>
      <c r="AL83" s="178" t="n">
        <f aca="false">CHOOSE(W83,AA83*SQRT(Y83/3),SQRT(Y83*((AA83^2)+((Z83^2)/3)-(Z83*AA83))))</f>
        <v>0.249139284799593</v>
      </c>
      <c r="AM83" s="178" t="n">
        <f aca="false">T83*Vd_rect</f>
        <v>0.03192</v>
      </c>
      <c r="AN83" s="178" t="n">
        <f aca="false">CHOOSE(W83,(S83+Vd_rect)*Qrr*Fsw,(S83+Vd_rect)*Qrr*Fsw)</f>
        <v>0.42441</v>
      </c>
      <c r="AO83" s="179" t="n">
        <f aca="false">AM83+AN83</f>
        <v>0.45633</v>
      </c>
      <c r="AP83" s="177" t="n">
        <f aca="false">(AG83^2)*0</f>
        <v>0</v>
      </c>
      <c r="AQ83" s="178" t="n">
        <f aca="false">Qg_tot*Vcc*Fsw</f>
        <v>0.0735</v>
      </c>
      <c r="AR83" s="179" t="n">
        <f aca="false">IQ*U83</f>
        <v>0.00385</v>
      </c>
      <c r="AS83" s="177" t="n">
        <f aca="false">AP83+AJ83+AQ83+AR83</f>
        <v>0.497093390613122</v>
      </c>
      <c r="AT83" s="187" t="n">
        <f aca="false">Ta+Tk*AS83</f>
        <v>54.8256034367873</v>
      </c>
      <c r="AU83" s="188" t="n">
        <f aca="false">RDS_on/51.8*(47.12+AT83*0.244)</f>
        <v>0.0605243349929044</v>
      </c>
      <c r="AV83" s="178" t="n">
        <f aca="false">S83*T83</f>
        <v>3.04</v>
      </c>
      <c r="AW83" s="179" t="n">
        <f aca="false">(AV83/(AV83+AS83))*100</f>
        <v>85.9462746465127</v>
      </c>
      <c r="AY83" s="177" t="n">
        <f aca="false">VOUT</f>
        <v>40</v>
      </c>
      <c r="AZ83" s="178" t="n">
        <f aca="false">Q83*$O$12</f>
        <v>0.076</v>
      </c>
      <c r="BA83" s="178" t="n">
        <f aca="false">VIN_var</f>
        <v>5</v>
      </c>
      <c r="BB83" s="179" t="n">
        <f aca="false">(AY83*AZ83)/(BA83*EFF_est)</f>
        <v>0.675555555555556</v>
      </c>
      <c r="BC83" s="177" t="n">
        <f aca="false">IF((AZ83*AY83/BA83)&lt;((BA83*(1-(BA83/AY83)))/(2*Lm*Fsw)),1,2)</f>
        <v>2</v>
      </c>
      <c r="BD83" s="178" t="n">
        <f aca="false">CHOOSE(BC83,SQRT((2*AZ83*Lm*Fsw*(AY83-BA83))/((BA83)^2)),1-(BA83/AY83))</f>
        <v>0.875</v>
      </c>
      <c r="BE83" s="179" t="n">
        <f aca="false">CHOOSE(BC83,(Lm*BG83*Fsw)/(AY83-BA83),1-BD83)</f>
        <v>0.125</v>
      </c>
      <c r="BF83" s="177" t="n">
        <f aca="false">(BA83*BD83)/(Lm*Fsw)</f>
        <v>0.694444444444444</v>
      </c>
      <c r="BG83" s="178" t="n">
        <f aca="false">CHOOSE(BC83,BF83,BB83+(0.5*BF83))</f>
        <v>1.02277777777778</v>
      </c>
      <c r="BH83" s="178" t="n">
        <f aca="false">CHOOSE(BC83,BG83*SQRT((BD83+BE83)/3),SQRT((BB83^2)+((BF83^2)/12)))</f>
        <v>0.704672310967035</v>
      </c>
      <c r="BI83" s="178" t="n">
        <v>0</v>
      </c>
      <c r="BJ83" s="178" t="n">
        <f aca="false">(BH83^2)*Rdcr</f>
        <v>0.00476700543209877</v>
      </c>
      <c r="BK83" s="179" t="n">
        <f aca="false">BI83+BJ83</f>
        <v>0.00476700543209877</v>
      </c>
      <c r="BL83" s="177" t="n">
        <f aca="false">BB83*BD83</f>
        <v>0.591111111111111</v>
      </c>
      <c r="BM83" s="178" t="n">
        <f aca="false">CHOOSE(BC83,BG83*SQRT(BD83/3),SQRT(BD83*((BG83^2)+((BF83^2)/3)-(BG83*BF83))))</f>
        <v>0.659160589396218</v>
      </c>
      <c r="BN83" s="178" t="n">
        <f aca="false">(BM83^2)*AU83</f>
        <v>0.0262973806744451</v>
      </c>
      <c r="BO83" s="178" t="n">
        <f aca="false">((AY83*BB83)/2)*Fsw*(tr_sw_fix+tf_sw_fix)</f>
        <v>0.397226666666667</v>
      </c>
      <c r="BP83" s="179" t="n">
        <f aca="false">BN83+BO83</f>
        <v>0.423524047341112</v>
      </c>
      <c r="BQ83" s="177" t="n">
        <f aca="false">BE83*BB83</f>
        <v>0.0844444444444445</v>
      </c>
      <c r="BR83" s="178" t="n">
        <f aca="false">CHOOSE(BC83,BG83*SQRT(BE83/3),SQRT(BE83*((BG83^2)+((BF83^2)/3)-(BF83*BG83))))</f>
        <v>0.249139284799593</v>
      </c>
      <c r="BS83" s="178" t="n">
        <f aca="false">AZ83*Vd_rect</f>
        <v>0.03192</v>
      </c>
      <c r="BT83" s="178" t="n">
        <f aca="false">CHOOSE(BC83,(AY83+Vd_rect)*Qrr*Fsw,(AY83+Vd_rect)*Qrr*Fsw)</f>
        <v>0.42441</v>
      </c>
      <c r="BU83" s="179" t="n">
        <f aca="false">BS83+BT83</f>
        <v>0.45633</v>
      </c>
      <c r="BV83" s="177" t="n">
        <f aca="false">(BM83^2)*0</f>
        <v>0</v>
      </c>
      <c r="BW83" s="178" t="n">
        <f aca="false">Qg_tot*Vcc*Fsw</f>
        <v>0.0735</v>
      </c>
      <c r="BX83" s="179" t="n">
        <f aca="false">IQ*BA83</f>
        <v>0.00385</v>
      </c>
      <c r="BY83" s="177" t="n">
        <f aca="false">BV83+BU83+BP83+BK83+BW83+BX83</f>
        <v>0.961971052773211</v>
      </c>
      <c r="BZ83" s="178" t="n">
        <f aca="false">AY83*AZ83</f>
        <v>3.04</v>
      </c>
      <c r="CA83" s="179" t="n">
        <f aca="false">(BZ83/(BZ83+BY83))*100</f>
        <v>75.962568442203</v>
      </c>
      <c r="CB83" s="169" t="n">
        <f aca="false">BP83+BW83+BX83+BV83</f>
        <v>0.500874047341112</v>
      </c>
      <c r="CC83" s="0" t="n">
        <f aca="false">Ta+Tk_f*CB83</f>
        <v>42.5305916569389</v>
      </c>
    </row>
    <row r="84" customFormat="false" ht="15" hidden="false" customHeight="false" outlineLevel="0" collapsed="false">
      <c r="Q84" s="0" t="n">
        <v>77</v>
      </c>
      <c r="S84" s="177" t="n">
        <f aca="false">VOUT</f>
        <v>40</v>
      </c>
      <c r="T84" s="178" t="n">
        <f aca="false">Q84*$O$12</f>
        <v>0.077</v>
      </c>
      <c r="U84" s="178" t="n">
        <f aca="false">VIN_var</f>
        <v>5</v>
      </c>
      <c r="V84" s="179" t="n">
        <f aca="false">(S84*T84)/(U84*EFF_est)</f>
        <v>0.684444444444444</v>
      </c>
      <c r="W84" s="177" t="n">
        <f aca="false">IF((T84*S84/U84)&lt;((U84*(1-(U84/S84)))/(2*Lm*Fsw)),1,2)</f>
        <v>2</v>
      </c>
      <c r="X84" s="178" t="n">
        <f aca="false">CHOOSE(W84,SQRT((2*T84*Lm*Fsw*(S84-U84))/((U84)^2)),1-(U84/S84))</f>
        <v>0.875</v>
      </c>
      <c r="Y84" s="179" t="n">
        <f aca="false">CHOOSE(W84,(Lm*AA84*Fsw)/(S84-U84),1-X84)</f>
        <v>0.125</v>
      </c>
      <c r="Z84" s="177" t="n">
        <f aca="false">(U84*X84)/(Lm*Fsw)</f>
        <v>0.694444444444444</v>
      </c>
      <c r="AA84" s="178" t="n">
        <f aca="false">CHOOSE(W84,Z84,V84+(0.5*Z84))</f>
        <v>1.03166666666667</v>
      </c>
      <c r="AB84" s="178" t="n">
        <f aca="false">CHOOSE(W84,AA84*SQRT((X84+Y84)/3),SQRT((V84^2)+((Z84^2)/12)))</f>
        <v>0.713198397875732</v>
      </c>
      <c r="AC84" s="178" t="n">
        <v>0</v>
      </c>
      <c r="AD84" s="178" t="n">
        <f aca="false">(AB84^2)*Rdcr</f>
        <v>0.0048830587654321</v>
      </c>
      <c r="AE84" s="179" t="n">
        <f aca="false">AC84+AD84</f>
        <v>0.0048830587654321</v>
      </c>
      <c r="AF84" s="177" t="n">
        <f aca="false">V84*X84</f>
        <v>0.598888888888889</v>
      </c>
      <c r="AG84" s="178" t="n">
        <f aca="false">CHOOSE(W84,AA84*SQRT(X84/3),SQRT(X84*((AA84^2)+((Z84^2)/3)-(AA84*Z84))))</f>
        <v>0.667136013411768</v>
      </c>
      <c r="AH84" s="178" t="n">
        <f aca="false">(AG84^2)*RDS_on</f>
        <v>0.0230648963592947</v>
      </c>
      <c r="AI84" s="178" t="n">
        <f aca="false">((S84*V84)/2)*Fsw*(tr_sw_fix+tf_sw_fix)</f>
        <v>0.402453333333333</v>
      </c>
      <c r="AJ84" s="179" t="n">
        <f aca="false">AH84+AI84</f>
        <v>0.425518229692628</v>
      </c>
      <c r="AK84" s="177" t="n">
        <f aca="false">Y84*V84</f>
        <v>0.0855555555555556</v>
      </c>
      <c r="AL84" s="178" t="n">
        <f aca="false">CHOOSE(W84,AA84*SQRT(Y84/3),SQRT(Y84*((AA84^2)+((Z84^2)/3)-(Z84*AA84))))</f>
        <v>0.252153711734656</v>
      </c>
      <c r="AM84" s="178" t="n">
        <f aca="false">T84*Vd_rect</f>
        <v>0.03234</v>
      </c>
      <c r="AN84" s="178" t="n">
        <f aca="false">CHOOSE(W84,(S84+Vd_rect)*Qrr*Fsw,(S84+Vd_rect)*Qrr*Fsw)</f>
        <v>0.42441</v>
      </c>
      <c r="AO84" s="179" t="n">
        <f aca="false">AM84+AN84</f>
        <v>0.45675</v>
      </c>
      <c r="AP84" s="177" t="n">
        <f aca="false">(AG84^2)*0</f>
        <v>0</v>
      </c>
      <c r="AQ84" s="178" t="n">
        <f aca="false">Qg_tot*Vcc*Fsw</f>
        <v>0.0735</v>
      </c>
      <c r="AR84" s="179" t="n">
        <f aca="false">IQ*U84</f>
        <v>0.00385</v>
      </c>
      <c r="AS84" s="177" t="n">
        <f aca="false">AP84+AJ84+AQ84+AR84</f>
        <v>0.502868229692628</v>
      </c>
      <c r="AT84" s="187" t="n">
        <f aca="false">Ta+Tk*AS84</f>
        <v>55.1720937815577</v>
      </c>
      <c r="AU84" s="188" t="n">
        <f aca="false">RDS_on/51.8*(47.12+AT84*0.244)</f>
        <v>0.0606089162119813</v>
      </c>
      <c r="AV84" s="178" t="n">
        <f aca="false">S84*T84</f>
        <v>3.08</v>
      </c>
      <c r="AW84" s="179" t="n">
        <f aca="false">(AV84/(AV84+AS84))*100</f>
        <v>85.9646462706844</v>
      </c>
      <c r="AY84" s="177" t="n">
        <f aca="false">VOUT</f>
        <v>40</v>
      </c>
      <c r="AZ84" s="178" t="n">
        <f aca="false">Q84*$O$12</f>
        <v>0.077</v>
      </c>
      <c r="BA84" s="178" t="n">
        <f aca="false">VIN_var</f>
        <v>5</v>
      </c>
      <c r="BB84" s="179" t="n">
        <f aca="false">(AY84*AZ84)/(BA84*EFF_est)</f>
        <v>0.684444444444444</v>
      </c>
      <c r="BC84" s="177" t="n">
        <f aca="false">IF((AZ84*AY84/BA84)&lt;((BA84*(1-(BA84/AY84)))/(2*Lm*Fsw)),1,2)</f>
        <v>2</v>
      </c>
      <c r="BD84" s="178" t="n">
        <f aca="false">CHOOSE(BC84,SQRT((2*AZ84*Lm*Fsw*(AY84-BA84))/((BA84)^2)),1-(BA84/AY84))</f>
        <v>0.875</v>
      </c>
      <c r="BE84" s="179" t="n">
        <f aca="false">CHOOSE(BC84,(Lm*BG84*Fsw)/(AY84-BA84),1-BD84)</f>
        <v>0.125</v>
      </c>
      <c r="BF84" s="177" t="n">
        <f aca="false">(BA84*BD84)/(Lm*Fsw)</f>
        <v>0.694444444444444</v>
      </c>
      <c r="BG84" s="178" t="n">
        <f aca="false">CHOOSE(BC84,BF84,BB84+(0.5*BF84))</f>
        <v>1.03166666666667</v>
      </c>
      <c r="BH84" s="178" t="n">
        <f aca="false">CHOOSE(BC84,BG84*SQRT((BD84+BE84)/3),SQRT((BB84^2)+((BF84^2)/12)))</f>
        <v>0.713198397875732</v>
      </c>
      <c r="BI84" s="178" t="n">
        <v>0</v>
      </c>
      <c r="BJ84" s="178" t="n">
        <f aca="false">(BH84^2)*Rdcr</f>
        <v>0.0048830587654321</v>
      </c>
      <c r="BK84" s="179" t="n">
        <f aca="false">BI84+BJ84</f>
        <v>0.0048830587654321</v>
      </c>
      <c r="BL84" s="177" t="n">
        <f aca="false">BB84*BD84</f>
        <v>0.598888888888889</v>
      </c>
      <c r="BM84" s="178" t="n">
        <f aca="false">CHOOSE(BC84,BG84*SQRT(BD84/3),SQRT(BD84*((BG84^2)+((BF84^2)/3)-(BG84*BF84))))</f>
        <v>0.667136013411768</v>
      </c>
      <c r="BN84" s="178" t="n">
        <f aca="false">(BM84^2)*AU84</f>
        <v>0.0269752382422628</v>
      </c>
      <c r="BO84" s="178" t="n">
        <f aca="false">((AY84*BB84)/2)*Fsw*(tr_sw_fix+tf_sw_fix)</f>
        <v>0.402453333333333</v>
      </c>
      <c r="BP84" s="179" t="n">
        <f aca="false">BN84+BO84</f>
        <v>0.429428571575596</v>
      </c>
      <c r="BQ84" s="177" t="n">
        <f aca="false">BE84*BB84</f>
        <v>0.0855555555555556</v>
      </c>
      <c r="BR84" s="178" t="n">
        <f aca="false">CHOOSE(BC84,BG84*SQRT(BE84/3),SQRT(BE84*((BG84^2)+((BF84^2)/3)-(BF84*BG84))))</f>
        <v>0.252153711734656</v>
      </c>
      <c r="BS84" s="178" t="n">
        <f aca="false">AZ84*Vd_rect</f>
        <v>0.03234</v>
      </c>
      <c r="BT84" s="178" t="n">
        <f aca="false">CHOOSE(BC84,(AY84+Vd_rect)*Qrr*Fsw,(AY84+Vd_rect)*Qrr*Fsw)</f>
        <v>0.42441</v>
      </c>
      <c r="BU84" s="179" t="n">
        <f aca="false">BS84+BT84</f>
        <v>0.45675</v>
      </c>
      <c r="BV84" s="177" t="n">
        <f aca="false">(BM84^2)*0</f>
        <v>0</v>
      </c>
      <c r="BW84" s="178" t="n">
        <f aca="false">Qg_tot*Vcc*Fsw</f>
        <v>0.0735</v>
      </c>
      <c r="BX84" s="179" t="n">
        <f aca="false">IQ*BA84</f>
        <v>0.00385</v>
      </c>
      <c r="BY84" s="177" t="n">
        <f aca="false">BV84+BU84+BP84+BK84+BW84+BX84</f>
        <v>0.968411630341028</v>
      </c>
      <c r="BZ84" s="178" t="n">
        <f aca="false">AY84*AZ84</f>
        <v>3.08</v>
      </c>
      <c r="CA84" s="179" t="n">
        <f aca="false">(BZ84/(BZ84+BY84))*100</f>
        <v>76.0792202284171</v>
      </c>
      <c r="CB84" s="169" t="n">
        <f aca="false">BP84+BW84+BX84+BV84</f>
        <v>0.506778571575596</v>
      </c>
      <c r="CC84" s="0" t="n">
        <f aca="false">Ta+Tk_f*CB84</f>
        <v>42.7372500051459</v>
      </c>
    </row>
    <row r="85" customFormat="false" ht="15" hidden="false" customHeight="false" outlineLevel="0" collapsed="false">
      <c r="Q85" s="0" t="n">
        <v>78</v>
      </c>
      <c r="S85" s="177" t="n">
        <f aca="false">VOUT</f>
        <v>40</v>
      </c>
      <c r="T85" s="178" t="n">
        <f aca="false">Q85*$O$12</f>
        <v>0.078</v>
      </c>
      <c r="U85" s="178" t="n">
        <f aca="false">VIN_var</f>
        <v>5</v>
      </c>
      <c r="V85" s="179" t="n">
        <f aca="false">(S85*T85)/(U85*EFF_est)</f>
        <v>0.693333333333333</v>
      </c>
      <c r="W85" s="177" t="n">
        <f aca="false">IF((T85*S85/U85)&lt;((U85*(1-(U85/S85)))/(2*Lm*Fsw)),1,2)</f>
        <v>2</v>
      </c>
      <c r="X85" s="178" t="n">
        <f aca="false">CHOOSE(W85,SQRT((2*T85*Lm*Fsw*(S85-U85))/((U85)^2)),1-(U85/S85))</f>
        <v>0.875</v>
      </c>
      <c r="Y85" s="179" t="n">
        <f aca="false">CHOOSE(W85,(Lm*AA85*Fsw)/(S85-U85),1-X85)</f>
        <v>0.125</v>
      </c>
      <c r="Z85" s="177" t="n">
        <f aca="false">(U85*X85)/(Lm*Fsw)</f>
        <v>0.694444444444444</v>
      </c>
      <c r="AA85" s="178" t="n">
        <f aca="false">CHOOSE(W85,Z85,V85+(0.5*Z85))</f>
        <v>1.04055555555556</v>
      </c>
      <c r="AB85" s="178" t="n">
        <f aca="false">CHOOSE(W85,AA85*SQRT((X85+Y85)/3),SQRT((V85^2)+((Z85^2)/12)))</f>
        <v>0.721733239024473</v>
      </c>
      <c r="AC85" s="178" t="n">
        <v>0</v>
      </c>
      <c r="AD85" s="178" t="n">
        <f aca="false">(AB85^2)*Rdcr</f>
        <v>0.00500062913580247</v>
      </c>
      <c r="AE85" s="179" t="n">
        <f aca="false">AC85+AD85</f>
        <v>0.00500062913580247</v>
      </c>
      <c r="AF85" s="177" t="n">
        <f aca="false">V85*X85</f>
        <v>0.606666666666667</v>
      </c>
      <c r="AG85" s="178" t="n">
        <f aca="false">CHOOSE(W85,AA85*SQRT(X85/3),SQRT(X85*((AA85^2)+((Z85^2)/3)-(AA85*Z85))))</f>
        <v>0.675119626269051</v>
      </c>
      <c r="AH85" s="178" t="n">
        <f aca="false">(AG85^2)*RDS_on</f>
        <v>0.0236202344245896</v>
      </c>
      <c r="AI85" s="178" t="n">
        <f aca="false">((S85*V85)/2)*Fsw*(tr_sw_fix+tf_sw_fix)</f>
        <v>0.40768</v>
      </c>
      <c r="AJ85" s="179" t="n">
        <f aca="false">AH85+AI85</f>
        <v>0.43130023442459</v>
      </c>
      <c r="AK85" s="177" t="n">
        <f aca="false">Y85*V85</f>
        <v>0.0866666666666667</v>
      </c>
      <c r="AL85" s="178" t="n">
        <f aca="false">CHOOSE(W85,AA85*SQRT(Y85/3),SQRT(Y85*((AA85^2)+((Z85^2)/3)-(Z85*AA85))))</f>
        <v>0.255171233760968</v>
      </c>
      <c r="AM85" s="178" t="n">
        <f aca="false">T85*Vd_rect</f>
        <v>0.03276</v>
      </c>
      <c r="AN85" s="178" t="n">
        <f aca="false">CHOOSE(W85,(S85+Vd_rect)*Qrr*Fsw,(S85+Vd_rect)*Qrr*Fsw)</f>
        <v>0.42441</v>
      </c>
      <c r="AO85" s="179" t="n">
        <f aca="false">AM85+AN85</f>
        <v>0.45717</v>
      </c>
      <c r="AP85" s="177" t="n">
        <f aca="false">(AG85^2)*0</f>
        <v>0</v>
      </c>
      <c r="AQ85" s="178" t="n">
        <f aca="false">Qg_tot*Vcc*Fsw</f>
        <v>0.0735</v>
      </c>
      <c r="AR85" s="179" t="n">
        <f aca="false">IQ*U85</f>
        <v>0.00385</v>
      </c>
      <c r="AS85" s="177" t="n">
        <f aca="false">AP85+AJ85+AQ85+AR85</f>
        <v>0.50865023442459</v>
      </c>
      <c r="AT85" s="187" t="n">
        <f aca="false">Ta+Tk*AS85</f>
        <v>55.5190140654754</v>
      </c>
      <c r="AU85" s="188" t="n">
        <f aca="false">RDS_on/51.8*(47.12+AT85*0.244)</f>
        <v>0.0606936023828347</v>
      </c>
      <c r="AV85" s="178" t="n">
        <f aca="false">S85*T85</f>
        <v>3.12</v>
      </c>
      <c r="AW85" s="179" t="n">
        <f aca="false">(AV85/(AV85+AS85))*100</f>
        <v>85.9823845903063</v>
      </c>
      <c r="AY85" s="177" t="n">
        <f aca="false">VOUT</f>
        <v>40</v>
      </c>
      <c r="AZ85" s="178" t="n">
        <f aca="false">Q85*$O$12</f>
        <v>0.078</v>
      </c>
      <c r="BA85" s="178" t="n">
        <f aca="false">VIN_var</f>
        <v>5</v>
      </c>
      <c r="BB85" s="179" t="n">
        <f aca="false">(AY85*AZ85)/(BA85*EFF_est)</f>
        <v>0.693333333333333</v>
      </c>
      <c r="BC85" s="177" t="n">
        <f aca="false">IF((AZ85*AY85/BA85)&lt;((BA85*(1-(BA85/AY85)))/(2*Lm*Fsw)),1,2)</f>
        <v>2</v>
      </c>
      <c r="BD85" s="178" t="n">
        <f aca="false">CHOOSE(BC85,SQRT((2*AZ85*Lm*Fsw*(AY85-BA85))/((BA85)^2)),1-(BA85/AY85))</f>
        <v>0.875</v>
      </c>
      <c r="BE85" s="179" t="n">
        <f aca="false">CHOOSE(BC85,(Lm*BG85*Fsw)/(AY85-BA85),1-BD85)</f>
        <v>0.125</v>
      </c>
      <c r="BF85" s="177" t="n">
        <f aca="false">(BA85*BD85)/(Lm*Fsw)</f>
        <v>0.694444444444444</v>
      </c>
      <c r="BG85" s="178" t="n">
        <f aca="false">CHOOSE(BC85,BF85,BB85+(0.5*BF85))</f>
        <v>1.04055555555556</v>
      </c>
      <c r="BH85" s="178" t="n">
        <f aca="false">CHOOSE(BC85,BG85*SQRT((BD85+BE85)/3),SQRT((BB85^2)+((BF85^2)/12)))</f>
        <v>0.721733239024473</v>
      </c>
      <c r="BI85" s="178" t="n">
        <v>0</v>
      </c>
      <c r="BJ85" s="178" t="n">
        <f aca="false">(BH85^2)*Rdcr</f>
        <v>0.00500062913580247</v>
      </c>
      <c r="BK85" s="179" t="n">
        <f aca="false">BI85+BJ85</f>
        <v>0.00500062913580247</v>
      </c>
      <c r="BL85" s="177" t="n">
        <f aca="false">BB85*BD85</f>
        <v>0.606666666666667</v>
      </c>
      <c r="BM85" s="178" t="n">
        <f aca="false">CHOOSE(BC85,BG85*SQRT(BD85/3),SQRT(BD85*((BG85^2)+((BF85^2)/3)-(BG85*BF85))))</f>
        <v>0.675119626269051</v>
      </c>
      <c r="BN85" s="178" t="n">
        <f aca="false">(BM85^2)*AU85</f>
        <v>0.0276633251956627</v>
      </c>
      <c r="BO85" s="178" t="n">
        <f aca="false">((AY85*BB85)/2)*Fsw*(tr_sw_fix+tf_sw_fix)</f>
        <v>0.40768</v>
      </c>
      <c r="BP85" s="179" t="n">
        <f aca="false">BN85+BO85</f>
        <v>0.435343325195663</v>
      </c>
      <c r="BQ85" s="177" t="n">
        <f aca="false">BE85*BB85</f>
        <v>0.0866666666666667</v>
      </c>
      <c r="BR85" s="178" t="n">
        <f aca="false">CHOOSE(BC85,BG85*SQRT(BE85/3),SQRT(BE85*((BG85^2)+((BF85^2)/3)-(BF85*BG85))))</f>
        <v>0.255171233760968</v>
      </c>
      <c r="BS85" s="178" t="n">
        <f aca="false">AZ85*Vd_rect</f>
        <v>0.03276</v>
      </c>
      <c r="BT85" s="178" t="n">
        <f aca="false">CHOOSE(BC85,(AY85+Vd_rect)*Qrr*Fsw,(AY85+Vd_rect)*Qrr*Fsw)</f>
        <v>0.42441</v>
      </c>
      <c r="BU85" s="179" t="n">
        <f aca="false">BS85+BT85</f>
        <v>0.45717</v>
      </c>
      <c r="BV85" s="177" t="n">
        <f aca="false">(BM85^2)*0</f>
        <v>0</v>
      </c>
      <c r="BW85" s="178" t="n">
        <f aca="false">Qg_tot*Vcc*Fsw</f>
        <v>0.0735</v>
      </c>
      <c r="BX85" s="179" t="n">
        <f aca="false">IQ*BA85</f>
        <v>0.00385</v>
      </c>
      <c r="BY85" s="177" t="n">
        <f aca="false">BV85+BU85+BP85+BK85+BW85+BX85</f>
        <v>0.974863954331465</v>
      </c>
      <c r="BZ85" s="178" t="n">
        <f aca="false">AY85*AZ85</f>
        <v>3.12</v>
      </c>
      <c r="CA85" s="179" t="n">
        <f aca="false">(BZ85/(BZ85+BY85))*100</f>
        <v>76.1930075039423</v>
      </c>
      <c r="CB85" s="169" t="n">
        <f aca="false">BP85+BW85+BX85+BV85</f>
        <v>0.512693325195663</v>
      </c>
      <c r="CC85" s="0" t="n">
        <f aca="false">Ta+Tk_f*CB85</f>
        <v>42.9442663818482</v>
      </c>
    </row>
    <row r="86" customFormat="false" ht="15" hidden="false" customHeight="false" outlineLevel="0" collapsed="false">
      <c r="Q86" s="0" t="n">
        <v>79</v>
      </c>
      <c r="S86" s="177" t="n">
        <f aca="false">VOUT</f>
        <v>40</v>
      </c>
      <c r="T86" s="178" t="n">
        <f aca="false">Q86*$O$12</f>
        <v>0.079</v>
      </c>
      <c r="U86" s="178" t="n">
        <f aca="false">VIN_var</f>
        <v>5</v>
      </c>
      <c r="V86" s="179" t="n">
        <f aca="false">(S86*T86)/(U86*EFF_est)</f>
        <v>0.702222222222222</v>
      </c>
      <c r="W86" s="177" t="n">
        <f aca="false">IF((T86*S86/U86)&lt;((U86*(1-(U86/S86)))/(2*Lm*Fsw)),1,2)</f>
        <v>2</v>
      </c>
      <c r="X86" s="178" t="n">
        <f aca="false">CHOOSE(W86,SQRT((2*T86*Lm*Fsw*(S86-U86))/((U86)^2)),1-(U86/S86))</f>
        <v>0.875</v>
      </c>
      <c r="Y86" s="179" t="n">
        <f aca="false">CHOOSE(W86,(Lm*AA86*Fsw)/(S86-U86),1-X86)</f>
        <v>0.125</v>
      </c>
      <c r="Z86" s="177" t="n">
        <f aca="false">(U86*X86)/(Lm*Fsw)</f>
        <v>0.694444444444444</v>
      </c>
      <c r="AA86" s="178" t="n">
        <f aca="false">CHOOSE(W86,Z86,V86+(0.5*Z86))</f>
        <v>1.04944444444444</v>
      </c>
      <c r="AB86" s="178" t="n">
        <f aca="false">CHOOSE(W86,AA86*SQRT((X86+Y86)/3),SQRT((V86^2)+((Z86^2)/12)))</f>
        <v>0.73027652747734</v>
      </c>
      <c r="AC86" s="178" t="n">
        <v>0</v>
      </c>
      <c r="AD86" s="178" t="n">
        <f aca="false">(AB86^2)*Rdcr</f>
        <v>0.00511971654320988</v>
      </c>
      <c r="AE86" s="179" t="n">
        <f aca="false">AC86+AD86</f>
        <v>0.00511971654320988</v>
      </c>
      <c r="AF86" s="177" t="n">
        <f aca="false">V86*X86</f>
        <v>0.614444444444445</v>
      </c>
      <c r="AG86" s="178" t="n">
        <f aca="false">CHOOSE(W86,AA86*SQRT(X86/3),SQRT(X86*((AA86^2)+((Z86^2)/3)-(AA86*Z86))))</f>
        <v>0.683111140855803</v>
      </c>
      <c r="AH86" s="178" t="n">
        <f aca="false">(AG86^2)*RDS_on</f>
        <v>0.02418273814234</v>
      </c>
      <c r="AI86" s="178" t="n">
        <f aca="false">((S86*V86)/2)*Fsw*(tr_sw_fix+tf_sw_fix)</f>
        <v>0.412906666666667</v>
      </c>
      <c r="AJ86" s="179" t="n">
        <f aca="false">AH86+AI86</f>
        <v>0.437089404809007</v>
      </c>
      <c r="AK86" s="177" t="n">
        <f aca="false">Y86*V86</f>
        <v>0.0877777777777778</v>
      </c>
      <c r="AL86" s="178" t="n">
        <f aca="false">CHOOSE(W86,AA86*SQRT(Y86/3),SQRT(Y86*((AA86^2)+((Z86^2)/3)-(Z86*AA86))))</f>
        <v>0.258191742360296</v>
      </c>
      <c r="AM86" s="178" t="n">
        <f aca="false">T86*Vd_rect</f>
        <v>0.03318</v>
      </c>
      <c r="AN86" s="178" t="n">
        <f aca="false">CHOOSE(W86,(S86+Vd_rect)*Qrr*Fsw,(S86+Vd_rect)*Qrr*Fsw)</f>
        <v>0.42441</v>
      </c>
      <c r="AO86" s="179" t="n">
        <f aca="false">AM86+AN86</f>
        <v>0.45759</v>
      </c>
      <c r="AP86" s="177" t="n">
        <f aca="false">(AG86^2)*0</f>
        <v>0</v>
      </c>
      <c r="AQ86" s="178" t="n">
        <f aca="false">Qg_tot*Vcc*Fsw</f>
        <v>0.0735</v>
      </c>
      <c r="AR86" s="179" t="n">
        <f aca="false">IQ*U86</f>
        <v>0.00385</v>
      </c>
      <c r="AS86" s="177" t="n">
        <f aca="false">AP86+AJ86+AQ86+AR86</f>
        <v>0.514439404809007</v>
      </c>
      <c r="AT86" s="187" t="n">
        <f aca="false">Ta+Tk*AS86</f>
        <v>55.8663642885404</v>
      </c>
      <c r="AU86" s="188" t="n">
        <f aca="false">RDS_on/51.8*(47.12+AT86*0.244)</f>
        <v>0.0607783935054645</v>
      </c>
      <c r="AV86" s="178" t="n">
        <f aca="false">S86*T86</f>
        <v>3.16</v>
      </c>
      <c r="AW86" s="179" t="n">
        <f aca="false">(AV86/(AV86+AS86))*100</f>
        <v>85.999513173745</v>
      </c>
      <c r="AY86" s="177" t="n">
        <f aca="false">VOUT</f>
        <v>40</v>
      </c>
      <c r="AZ86" s="178" t="n">
        <f aca="false">Q86*$O$12</f>
        <v>0.079</v>
      </c>
      <c r="BA86" s="178" t="n">
        <f aca="false">VIN_var</f>
        <v>5</v>
      </c>
      <c r="BB86" s="179" t="n">
        <f aca="false">(AY86*AZ86)/(BA86*EFF_est)</f>
        <v>0.702222222222222</v>
      </c>
      <c r="BC86" s="177" t="n">
        <f aca="false">IF((AZ86*AY86/BA86)&lt;((BA86*(1-(BA86/AY86)))/(2*Lm*Fsw)),1,2)</f>
        <v>2</v>
      </c>
      <c r="BD86" s="178" t="n">
        <f aca="false">CHOOSE(BC86,SQRT((2*AZ86*Lm*Fsw*(AY86-BA86))/((BA86)^2)),1-(BA86/AY86))</f>
        <v>0.875</v>
      </c>
      <c r="BE86" s="179" t="n">
        <f aca="false">CHOOSE(BC86,(Lm*BG86*Fsw)/(AY86-BA86),1-BD86)</f>
        <v>0.125</v>
      </c>
      <c r="BF86" s="177" t="n">
        <f aca="false">(BA86*BD86)/(Lm*Fsw)</f>
        <v>0.694444444444444</v>
      </c>
      <c r="BG86" s="178" t="n">
        <f aca="false">CHOOSE(BC86,BF86,BB86+(0.5*BF86))</f>
        <v>1.04944444444444</v>
      </c>
      <c r="BH86" s="178" t="n">
        <f aca="false">CHOOSE(BC86,BG86*SQRT((BD86+BE86)/3),SQRT((BB86^2)+((BF86^2)/12)))</f>
        <v>0.73027652747734</v>
      </c>
      <c r="BI86" s="178" t="n">
        <v>0</v>
      </c>
      <c r="BJ86" s="178" t="n">
        <f aca="false">(BH86^2)*Rdcr</f>
        <v>0.00511971654320988</v>
      </c>
      <c r="BK86" s="179" t="n">
        <f aca="false">BI86+BJ86</f>
        <v>0.00511971654320988</v>
      </c>
      <c r="BL86" s="177" t="n">
        <f aca="false">BB86*BD86</f>
        <v>0.614444444444445</v>
      </c>
      <c r="BM86" s="178" t="n">
        <f aca="false">CHOOSE(BC86,BG86*SQRT(BD86/3),SQRT(BD86*((BG86^2)+((BF86^2)/3)-(BG86*BF86))))</f>
        <v>0.683111140855803</v>
      </c>
      <c r="BN86" s="178" t="n">
        <f aca="false">(BM86^2)*AU86</f>
        <v>0.0283616800377282</v>
      </c>
      <c r="BO86" s="178" t="n">
        <f aca="false">((AY86*BB86)/2)*Fsw*(tr_sw_fix+tf_sw_fix)</f>
        <v>0.412906666666667</v>
      </c>
      <c r="BP86" s="179" t="n">
        <f aca="false">BN86+BO86</f>
        <v>0.441268346704395</v>
      </c>
      <c r="BQ86" s="177" t="n">
        <f aca="false">BE86*BB86</f>
        <v>0.0877777777777778</v>
      </c>
      <c r="BR86" s="178" t="n">
        <f aca="false">CHOOSE(BC86,BG86*SQRT(BE86/3),SQRT(BE86*((BG86^2)+((BF86^2)/3)-(BF86*BG86))))</f>
        <v>0.258191742360296</v>
      </c>
      <c r="BS86" s="178" t="n">
        <f aca="false">AZ86*Vd_rect</f>
        <v>0.03318</v>
      </c>
      <c r="BT86" s="178" t="n">
        <f aca="false">CHOOSE(BC86,(AY86+Vd_rect)*Qrr*Fsw,(AY86+Vd_rect)*Qrr*Fsw)</f>
        <v>0.42441</v>
      </c>
      <c r="BU86" s="179" t="n">
        <f aca="false">BS86+BT86</f>
        <v>0.45759</v>
      </c>
      <c r="BV86" s="177" t="n">
        <f aca="false">(BM86^2)*0</f>
        <v>0</v>
      </c>
      <c r="BW86" s="178" t="n">
        <f aca="false">Qg_tot*Vcc*Fsw</f>
        <v>0.0735</v>
      </c>
      <c r="BX86" s="179" t="n">
        <f aca="false">IQ*BA86</f>
        <v>0.00385</v>
      </c>
      <c r="BY86" s="177" t="n">
        <f aca="false">BV86+BU86+BP86+BK86+BW86+BX86</f>
        <v>0.981328063247605</v>
      </c>
      <c r="BZ86" s="178" t="n">
        <f aca="false">AY86*AZ86</f>
        <v>3.16</v>
      </c>
      <c r="CA86" s="179" t="n">
        <f aca="false">(BZ86/(BZ86+BY86))*100</f>
        <v>76.3040249827961</v>
      </c>
      <c r="CB86" s="169" t="n">
        <f aca="false">BP86+BW86+BX86+BV86</f>
        <v>0.518618346704395</v>
      </c>
      <c r="CC86" s="0" t="n">
        <f aca="false">Ta+Tk_f*CB86</f>
        <v>43.1516421346538</v>
      </c>
    </row>
    <row r="87" customFormat="false" ht="15" hidden="false" customHeight="false" outlineLevel="0" collapsed="false">
      <c r="Q87" s="0" t="n">
        <v>80</v>
      </c>
      <c r="S87" s="177" t="n">
        <f aca="false">VOUT</f>
        <v>40</v>
      </c>
      <c r="T87" s="178" t="n">
        <f aca="false">Q87*$O$12</f>
        <v>0.08</v>
      </c>
      <c r="U87" s="178" t="n">
        <f aca="false">VIN_var</f>
        <v>5</v>
      </c>
      <c r="V87" s="179" t="n">
        <f aca="false">(S87*T87)/(U87*EFF_est)</f>
        <v>0.711111111111111</v>
      </c>
      <c r="W87" s="177" t="n">
        <f aca="false">IF((T87*S87/U87)&lt;((U87*(1-(U87/S87)))/(2*Lm*Fsw)),1,2)</f>
        <v>2</v>
      </c>
      <c r="X87" s="178" t="n">
        <f aca="false">CHOOSE(W87,SQRT((2*T87*Lm*Fsw*(S87-U87))/((U87)^2)),1-(U87/S87))</f>
        <v>0.875</v>
      </c>
      <c r="Y87" s="179" t="n">
        <f aca="false">CHOOSE(W87,(Lm*AA87*Fsw)/(S87-U87),1-X87)</f>
        <v>0.125</v>
      </c>
      <c r="Z87" s="177" t="n">
        <f aca="false">(U87*X87)/(Lm*Fsw)</f>
        <v>0.694444444444444</v>
      </c>
      <c r="AA87" s="178" t="n">
        <f aca="false">CHOOSE(W87,Z87,V87+(0.5*Z87))</f>
        <v>1.05833333333333</v>
      </c>
      <c r="AB87" s="178" t="n">
        <f aca="false">CHOOSE(W87,AA87*SQRT((X87+Y87)/3),SQRT((V87^2)+((Z87^2)/12)))</f>
        <v>0.73882797019829</v>
      </c>
      <c r="AC87" s="178" t="n">
        <v>0</v>
      </c>
      <c r="AD87" s="178" t="n">
        <f aca="false">(AB87^2)*Rdcr</f>
        <v>0.00524032098765432</v>
      </c>
      <c r="AE87" s="179" t="n">
        <f aca="false">AC87+AD87</f>
        <v>0.00524032098765432</v>
      </c>
      <c r="AF87" s="177" t="n">
        <f aca="false">V87*X87</f>
        <v>0.622222222222222</v>
      </c>
      <c r="AG87" s="178" t="n">
        <f aca="false">CHOOSE(W87,AA87*SQRT(X87/3),SQRT(X87*((AA87^2)+((Z87^2)/3)-(AA87*Z87))))</f>
        <v>0.691110283061907</v>
      </c>
      <c r="AH87" s="178" t="n">
        <f aca="false">(AG87^2)*RDS_on</f>
        <v>0.0247524075125457</v>
      </c>
      <c r="AI87" s="178" t="n">
        <f aca="false">((S87*V87)/2)*Fsw*(tr_sw_fix+tf_sw_fix)</f>
        <v>0.418133333333333</v>
      </c>
      <c r="AJ87" s="179" t="n">
        <f aca="false">AH87+AI87</f>
        <v>0.442885740845879</v>
      </c>
      <c r="AK87" s="177" t="n">
        <f aca="false">Y87*V87</f>
        <v>0.0888888888888889</v>
      </c>
      <c r="AL87" s="178" t="n">
        <f aca="false">CHOOSE(W87,AA87*SQRT(Y87/3),SQRT(Y87*((AA87^2)+((Z87^2)/3)-(Z87*AA87))))</f>
        <v>0.261215133928752</v>
      </c>
      <c r="AM87" s="178" t="n">
        <f aca="false">T87*Vd_rect</f>
        <v>0.0336</v>
      </c>
      <c r="AN87" s="178" t="n">
        <f aca="false">CHOOSE(W87,(S87+Vd_rect)*Qrr*Fsw,(S87+Vd_rect)*Qrr*Fsw)</f>
        <v>0.42441</v>
      </c>
      <c r="AO87" s="179" t="n">
        <f aca="false">AM87+AN87</f>
        <v>0.45801</v>
      </c>
      <c r="AP87" s="177" t="n">
        <f aca="false">(AG87^2)*0</f>
        <v>0</v>
      </c>
      <c r="AQ87" s="178" t="n">
        <f aca="false">Qg_tot*Vcc*Fsw</f>
        <v>0.0735</v>
      </c>
      <c r="AR87" s="179" t="n">
        <f aca="false">IQ*U87</f>
        <v>0.00385</v>
      </c>
      <c r="AS87" s="177" t="n">
        <f aca="false">AP87+AJ87+AQ87+AR87</f>
        <v>0.520235740845879</v>
      </c>
      <c r="AT87" s="187" t="n">
        <f aca="false">Ta+Tk*AS87</f>
        <v>56.2141444507527</v>
      </c>
      <c r="AU87" s="188" t="n">
        <f aca="false">RDS_on/51.8*(47.12+AT87*0.244)</f>
        <v>0.0608632895798708</v>
      </c>
      <c r="AV87" s="178" t="n">
        <f aca="false">S87*T87</f>
        <v>3.2</v>
      </c>
      <c r="AW87" s="179" t="n">
        <f aca="false">(AV87/(AV87+AS87))*100</f>
        <v>86.0160544361742</v>
      </c>
      <c r="AY87" s="177" t="n">
        <f aca="false">VOUT</f>
        <v>40</v>
      </c>
      <c r="AZ87" s="178" t="n">
        <f aca="false">Q87*$O$12</f>
        <v>0.08</v>
      </c>
      <c r="BA87" s="178" t="n">
        <f aca="false">VIN_var</f>
        <v>5</v>
      </c>
      <c r="BB87" s="179" t="n">
        <f aca="false">(AY87*AZ87)/(BA87*EFF_est)</f>
        <v>0.711111111111111</v>
      </c>
      <c r="BC87" s="177" t="n">
        <f aca="false">IF((AZ87*AY87/BA87)&lt;((BA87*(1-(BA87/AY87)))/(2*Lm*Fsw)),1,2)</f>
        <v>2</v>
      </c>
      <c r="BD87" s="178" t="n">
        <f aca="false">CHOOSE(BC87,SQRT((2*AZ87*Lm*Fsw*(AY87-BA87))/((BA87)^2)),1-(BA87/AY87))</f>
        <v>0.875</v>
      </c>
      <c r="BE87" s="179" t="n">
        <f aca="false">CHOOSE(BC87,(Lm*BG87*Fsw)/(AY87-BA87),1-BD87)</f>
        <v>0.125</v>
      </c>
      <c r="BF87" s="177" t="n">
        <f aca="false">(BA87*BD87)/(Lm*Fsw)</f>
        <v>0.694444444444444</v>
      </c>
      <c r="BG87" s="178" t="n">
        <f aca="false">CHOOSE(BC87,BF87,BB87+(0.5*BF87))</f>
        <v>1.05833333333333</v>
      </c>
      <c r="BH87" s="178" t="n">
        <f aca="false">CHOOSE(BC87,BG87*SQRT((BD87+BE87)/3),SQRT((BB87^2)+((BF87^2)/12)))</f>
        <v>0.73882797019829</v>
      </c>
      <c r="BI87" s="178" t="n">
        <v>0</v>
      </c>
      <c r="BJ87" s="178" t="n">
        <f aca="false">(BH87^2)*Rdcr</f>
        <v>0.00524032098765432</v>
      </c>
      <c r="BK87" s="179" t="n">
        <f aca="false">BI87+BJ87</f>
        <v>0.00524032098765432</v>
      </c>
      <c r="BL87" s="177" t="n">
        <f aca="false">BB87*BD87</f>
        <v>0.622222222222222</v>
      </c>
      <c r="BM87" s="178" t="n">
        <f aca="false">CHOOSE(BC87,BG87*SQRT(BD87/3),SQRT(BD87*((BG87^2)+((BF87^2)/3)-(BG87*BF87))))</f>
        <v>0.691110283061907</v>
      </c>
      <c r="BN87" s="178" t="n">
        <f aca="false">(BM87^2)*AU87</f>
        <v>0.029070341358614</v>
      </c>
      <c r="BO87" s="178" t="n">
        <f aca="false">((AY87*BB87)/2)*Fsw*(tr_sw_fix+tf_sw_fix)</f>
        <v>0.418133333333333</v>
      </c>
      <c r="BP87" s="179" t="n">
        <f aca="false">BN87+BO87</f>
        <v>0.447203674691947</v>
      </c>
      <c r="BQ87" s="177" t="n">
        <f aca="false">BE87*BB87</f>
        <v>0.0888888888888889</v>
      </c>
      <c r="BR87" s="178" t="n">
        <f aca="false">CHOOSE(BC87,BG87*SQRT(BE87/3),SQRT(BE87*((BG87^2)+((BF87^2)/3)-(BF87*BG87))))</f>
        <v>0.261215133928752</v>
      </c>
      <c r="BS87" s="178" t="n">
        <f aca="false">AZ87*Vd_rect</f>
        <v>0.0336</v>
      </c>
      <c r="BT87" s="178" t="n">
        <f aca="false">CHOOSE(BC87,(AY87+Vd_rect)*Qrr*Fsw,(AY87+Vd_rect)*Qrr*Fsw)</f>
        <v>0.42441</v>
      </c>
      <c r="BU87" s="179" t="n">
        <f aca="false">BS87+BT87</f>
        <v>0.45801</v>
      </c>
      <c r="BV87" s="177" t="n">
        <f aca="false">(BM87^2)*0</f>
        <v>0</v>
      </c>
      <c r="BW87" s="178" t="n">
        <f aca="false">Qg_tot*Vcc*Fsw</f>
        <v>0.0735</v>
      </c>
      <c r="BX87" s="179" t="n">
        <f aca="false">IQ*BA87</f>
        <v>0.00385</v>
      </c>
      <c r="BY87" s="177" t="n">
        <f aca="false">BV87+BU87+BP87+BK87+BW87+BX87</f>
        <v>0.987803995679602</v>
      </c>
      <c r="BZ87" s="178" t="n">
        <f aca="false">AY87*AZ87</f>
        <v>3.2</v>
      </c>
      <c r="CA87" s="179" t="n">
        <f aca="false">(BZ87/(BZ87+BY87))*100</f>
        <v>76.4123632171257</v>
      </c>
      <c r="CB87" s="169" t="n">
        <f aca="false">BP87+BW87+BX87+BV87</f>
        <v>0.524553674691947</v>
      </c>
      <c r="CC87" s="0" t="n">
        <f aca="false">Ta+Tk_f*CB87</f>
        <v>43.3593786142182</v>
      </c>
    </row>
    <row r="88" customFormat="false" ht="15" hidden="false" customHeight="false" outlineLevel="0" collapsed="false">
      <c r="Q88" s="0" t="n">
        <v>81</v>
      </c>
      <c r="S88" s="177" t="n">
        <f aca="false">VOUT</f>
        <v>40</v>
      </c>
      <c r="T88" s="178" t="n">
        <f aca="false">Q88*$O$12</f>
        <v>0.081</v>
      </c>
      <c r="U88" s="178" t="n">
        <f aca="false">VIN_var</f>
        <v>5</v>
      </c>
      <c r="V88" s="179" t="n">
        <f aca="false">(S88*T88)/(U88*EFF_est)</f>
        <v>0.72</v>
      </c>
      <c r="W88" s="177" t="n">
        <f aca="false">IF((T88*S88/U88)&lt;((U88*(1-(U88/S88)))/(2*Lm*Fsw)),1,2)</f>
        <v>2</v>
      </c>
      <c r="X88" s="178" t="n">
        <f aca="false">CHOOSE(W88,SQRT((2*T88*Lm*Fsw*(S88-U88))/((U88)^2)),1-(U88/S88))</f>
        <v>0.875</v>
      </c>
      <c r="Y88" s="179" t="n">
        <f aca="false">CHOOSE(W88,(Lm*AA88*Fsw)/(S88-U88),1-X88)</f>
        <v>0.125</v>
      </c>
      <c r="Z88" s="177" t="n">
        <f aca="false">(U88*X88)/(Lm*Fsw)</f>
        <v>0.694444444444444</v>
      </c>
      <c r="AA88" s="178" t="n">
        <f aca="false">CHOOSE(W88,Z88,V88+(0.5*Z88))</f>
        <v>1.06722222222222</v>
      </c>
      <c r="AB88" s="178" t="n">
        <f aca="false">CHOOSE(W88,AA88*SQRT((X88+Y88)/3),SQRT((V88^2)+((Z88^2)/12)))</f>
        <v>0.747387287289292</v>
      </c>
      <c r="AC88" s="178" t="n">
        <v>0</v>
      </c>
      <c r="AD88" s="178" t="n">
        <f aca="false">(AB88^2)*Rdcr</f>
        <v>0.0053624424691358</v>
      </c>
      <c r="AE88" s="179" t="n">
        <f aca="false">AC88+AD88</f>
        <v>0.0053624424691358</v>
      </c>
      <c r="AF88" s="177" t="n">
        <f aca="false">V88*X88</f>
        <v>0.63</v>
      </c>
      <c r="AG88" s="178" t="n">
        <f aca="false">CHOOSE(W88,AA88*SQRT(X88/3),SQRT(X88*((AA88^2)+((Z88^2)/3)-(AA88*Z88))))</f>
        <v>0.699116791066729</v>
      </c>
      <c r="AH88" s="178" t="n">
        <f aca="false">(AG88^2)*RDS_on</f>
        <v>0.0253292425352069</v>
      </c>
      <c r="AI88" s="178" t="n">
        <f aca="false">((S88*V88)/2)*Fsw*(tr_sw_fix+tf_sw_fix)</f>
        <v>0.42336</v>
      </c>
      <c r="AJ88" s="179" t="n">
        <f aca="false">AH88+AI88</f>
        <v>0.448689242535207</v>
      </c>
      <c r="AK88" s="177" t="n">
        <f aca="false">Y88*V88</f>
        <v>0.09</v>
      </c>
      <c r="AL88" s="178" t="n">
        <f aca="false">CHOOSE(W88,AA88*SQRT(Y88/3),SQRT(Y88*((AA88^2)+((Z88^2)/3)-(Z88*AA88))))</f>
        <v>0.264241309507438</v>
      </c>
      <c r="AM88" s="178" t="n">
        <f aca="false">T88*Vd_rect</f>
        <v>0.03402</v>
      </c>
      <c r="AN88" s="178" t="n">
        <f aca="false">CHOOSE(W88,(S88+Vd_rect)*Qrr*Fsw,(S88+Vd_rect)*Qrr*Fsw)</f>
        <v>0.42441</v>
      </c>
      <c r="AO88" s="179" t="n">
        <f aca="false">AM88+AN88</f>
        <v>0.45843</v>
      </c>
      <c r="AP88" s="177" t="n">
        <f aca="false">(AG88^2)*0</f>
        <v>0</v>
      </c>
      <c r="AQ88" s="178" t="n">
        <f aca="false">Qg_tot*Vcc*Fsw</f>
        <v>0.0735</v>
      </c>
      <c r="AR88" s="179" t="n">
        <f aca="false">IQ*U88</f>
        <v>0.00385</v>
      </c>
      <c r="AS88" s="177" t="n">
        <f aca="false">AP88+AJ88+AQ88+AR88</f>
        <v>0.526039242535207</v>
      </c>
      <c r="AT88" s="187" t="n">
        <f aca="false">Ta+Tk*AS88</f>
        <v>56.5623545521124</v>
      </c>
      <c r="AU88" s="188" t="n">
        <f aca="false">RDS_on/51.8*(47.12+AT88*0.244)</f>
        <v>0.0609482906060536</v>
      </c>
      <c r="AV88" s="178" t="n">
        <f aca="false">S88*T88</f>
        <v>3.24</v>
      </c>
      <c r="AW88" s="179" t="n">
        <f aca="false">(AV88/(AV88+AS88))*100</f>
        <v>86.0320297092526</v>
      </c>
      <c r="AY88" s="177" t="n">
        <f aca="false">VOUT</f>
        <v>40</v>
      </c>
      <c r="AZ88" s="178" t="n">
        <f aca="false">Q88*$O$12</f>
        <v>0.081</v>
      </c>
      <c r="BA88" s="178" t="n">
        <f aca="false">VIN_var</f>
        <v>5</v>
      </c>
      <c r="BB88" s="179" t="n">
        <f aca="false">(AY88*AZ88)/(BA88*EFF_est)</f>
        <v>0.72</v>
      </c>
      <c r="BC88" s="177" t="n">
        <f aca="false">IF((AZ88*AY88/BA88)&lt;((BA88*(1-(BA88/AY88)))/(2*Lm*Fsw)),1,2)</f>
        <v>2</v>
      </c>
      <c r="BD88" s="178" t="n">
        <f aca="false">CHOOSE(BC88,SQRT((2*AZ88*Lm*Fsw*(AY88-BA88))/((BA88)^2)),1-(BA88/AY88))</f>
        <v>0.875</v>
      </c>
      <c r="BE88" s="179" t="n">
        <f aca="false">CHOOSE(BC88,(Lm*BG88*Fsw)/(AY88-BA88),1-BD88)</f>
        <v>0.125</v>
      </c>
      <c r="BF88" s="177" t="n">
        <f aca="false">(BA88*BD88)/(Lm*Fsw)</f>
        <v>0.694444444444444</v>
      </c>
      <c r="BG88" s="178" t="n">
        <f aca="false">CHOOSE(BC88,BF88,BB88+(0.5*BF88))</f>
        <v>1.06722222222222</v>
      </c>
      <c r="BH88" s="178" t="n">
        <f aca="false">CHOOSE(BC88,BG88*SQRT((BD88+BE88)/3),SQRT((BB88^2)+((BF88^2)/12)))</f>
        <v>0.747387287289292</v>
      </c>
      <c r="BI88" s="178" t="n">
        <v>0</v>
      </c>
      <c r="BJ88" s="178" t="n">
        <f aca="false">(BH88^2)*Rdcr</f>
        <v>0.0053624424691358</v>
      </c>
      <c r="BK88" s="179" t="n">
        <f aca="false">BI88+BJ88</f>
        <v>0.0053624424691358</v>
      </c>
      <c r="BL88" s="177" t="n">
        <f aca="false">BB88*BD88</f>
        <v>0.63</v>
      </c>
      <c r="BM88" s="178" t="n">
        <f aca="false">CHOOSE(BC88,BG88*SQRT(BD88/3),SQRT(BD88*((BG88^2)+((BF88^2)/3)-(BG88*BF88))))</f>
        <v>0.699116791066729</v>
      </c>
      <c r="BN88" s="178" t="n">
        <f aca="false">(BM88^2)*AU88</f>
        <v>0.0297893478355459</v>
      </c>
      <c r="BO88" s="178" t="n">
        <f aca="false">((AY88*BB88)/2)*Fsw*(tr_sw_fix+tf_sw_fix)</f>
        <v>0.42336</v>
      </c>
      <c r="BP88" s="179" t="n">
        <f aca="false">BN88+BO88</f>
        <v>0.453149347835546</v>
      </c>
      <c r="BQ88" s="177" t="n">
        <f aca="false">BE88*BB88</f>
        <v>0.09</v>
      </c>
      <c r="BR88" s="178" t="n">
        <f aca="false">CHOOSE(BC88,BG88*SQRT(BE88/3),SQRT(BE88*((BG88^2)+((BF88^2)/3)-(BF88*BG88))))</f>
        <v>0.264241309507438</v>
      </c>
      <c r="BS88" s="178" t="n">
        <f aca="false">AZ88*Vd_rect</f>
        <v>0.03402</v>
      </c>
      <c r="BT88" s="178" t="n">
        <f aca="false">CHOOSE(BC88,(AY88+Vd_rect)*Qrr*Fsw,(AY88+Vd_rect)*Qrr*Fsw)</f>
        <v>0.42441</v>
      </c>
      <c r="BU88" s="179" t="n">
        <f aca="false">BS88+BT88</f>
        <v>0.45843</v>
      </c>
      <c r="BV88" s="177" t="n">
        <f aca="false">(BM88^2)*0</f>
        <v>0</v>
      </c>
      <c r="BW88" s="178" t="n">
        <f aca="false">Qg_tot*Vcc*Fsw</f>
        <v>0.0735</v>
      </c>
      <c r="BX88" s="179" t="n">
        <f aca="false">IQ*BA88</f>
        <v>0.00385</v>
      </c>
      <c r="BY88" s="177" t="n">
        <f aca="false">BV88+BU88+BP88+BK88+BW88+BX88</f>
        <v>0.994291790304682</v>
      </c>
      <c r="BZ88" s="178" t="n">
        <f aca="false">AY88*AZ88</f>
        <v>3.24</v>
      </c>
      <c r="CA88" s="179" t="n">
        <f aca="false">(BZ88/(BZ88+BY88))*100</f>
        <v>76.5181088232671</v>
      </c>
      <c r="CB88" s="169" t="n">
        <f aca="false">BP88+BW88+BX88+BV88</f>
        <v>0.530499347835546</v>
      </c>
      <c r="CC88" s="0" t="n">
        <f aca="false">Ta+Tk_f*CB88</f>
        <v>43.5674771742441</v>
      </c>
    </row>
    <row r="89" customFormat="false" ht="15" hidden="false" customHeight="false" outlineLevel="0" collapsed="false">
      <c r="Q89" s="0" t="n">
        <v>82</v>
      </c>
      <c r="S89" s="177" t="n">
        <f aca="false">VOUT</f>
        <v>40</v>
      </c>
      <c r="T89" s="178" t="n">
        <f aca="false">Q89*$O$12</f>
        <v>0.082</v>
      </c>
      <c r="U89" s="178" t="n">
        <f aca="false">VIN_var</f>
        <v>5</v>
      </c>
      <c r="V89" s="179" t="n">
        <f aca="false">(S89*T89)/(U89*EFF_est)</f>
        <v>0.728888888888889</v>
      </c>
      <c r="W89" s="177" t="n">
        <f aca="false">IF((T89*S89/U89)&lt;((U89*(1-(U89/S89)))/(2*Lm*Fsw)),1,2)</f>
        <v>2</v>
      </c>
      <c r="X89" s="178" t="n">
        <f aca="false">CHOOSE(W89,SQRT((2*T89*Lm*Fsw*(S89-U89))/((U89)^2)),1-(U89/S89))</f>
        <v>0.875</v>
      </c>
      <c r="Y89" s="179" t="n">
        <f aca="false">CHOOSE(W89,(Lm*AA89*Fsw)/(S89-U89),1-X89)</f>
        <v>0.125</v>
      </c>
      <c r="Z89" s="177" t="n">
        <f aca="false">(U89*X89)/(Lm*Fsw)</f>
        <v>0.694444444444444</v>
      </c>
      <c r="AA89" s="178" t="n">
        <f aca="false">CHOOSE(W89,Z89,V89+(0.5*Z89))</f>
        <v>1.07611111111111</v>
      </c>
      <c r="AB89" s="178" t="n">
        <f aca="false">CHOOSE(W89,AA89*SQRT((X89+Y89)/3),SQRT((V89^2)+((Z89^2)/12)))</f>
        <v>0.75595421127693</v>
      </c>
      <c r="AC89" s="178" t="n">
        <v>0</v>
      </c>
      <c r="AD89" s="178" t="n">
        <f aca="false">(AB89^2)*Rdcr</f>
        <v>0.00548608098765432</v>
      </c>
      <c r="AE89" s="179" t="n">
        <f aca="false">AC89+AD89</f>
        <v>0.00548608098765432</v>
      </c>
      <c r="AF89" s="177" t="n">
        <f aca="false">V89*X89</f>
        <v>0.637777777777778</v>
      </c>
      <c r="AG89" s="178" t="n">
        <f aca="false">CHOOSE(W89,AA89*SQRT(X89/3),SQRT(X89*((AA89^2)+((Z89^2)/3)-(AA89*Z89))))</f>
        <v>0.707130414671798</v>
      </c>
      <c r="AH89" s="178" t="n">
        <f aca="false">(AG89^2)*RDS_on</f>
        <v>0.0259132432103235</v>
      </c>
      <c r="AI89" s="178" t="n">
        <f aca="false">((S89*V89)/2)*Fsw*(tr_sw_fix+tf_sw_fix)</f>
        <v>0.428586666666667</v>
      </c>
      <c r="AJ89" s="179" t="n">
        <f aca="false">AH89+AI89</f>
        <v>0.45449990987699</v>
      </c>
      <c r="AK89" s="177" t="n">
        <f aca="false">Y89*V89</f>
        <v>0.0911111111111111</v>
      </c>
      <c r="AL89" s="178" t="n">
        <f aca="false">CHOOSE(W89,AA89*SQRT(Y89/3),SQRT(Y89*((AA89^2)+((Z89^2)/3)-(Z89*AA89))))</f>
        <v>0.267270174530223</v>
      </c>
      <c r="AM89" s="178" t="n">
        <f aca="false">T89*Vd_rect</f>
        <v>0.03444</v>
      </c>
      <c r="AN89" s="178" t="n">
        <f aca="false">CHOOSE(W89,(S89+Vd_rect)*Qrr*Fsw,(S89+Vd_rect)*Qrr*Fsw)</f>
        <v>0.42441</v>
      </c>
      <c r="AO89" s="179" t="n">
        <f aca="false">AM89+AN89</f>
        <v>0.45885</v>
      </c>
      <c r="AP89" s="177" t="n">
        <f aca="false">(AG89^2)*0</f>
        <v>0</v>
      </c>
      <c r="AQ89" s="178" t="n">
        <f aca="false">Qg_tot*Vcc*Fsw</f>
        <v>0.0735</v>
      </c>
      <c r="AR89" s="179" t="n">
        <f aca="false">IQ*U89</f>
        <v>0.00385</v>
      </c>
      <c r="AS89" s="177" t="n">
        <f aca="false">AP89+AJ89+AQ89+AR89</f>
        <v>0.53184990987699</v>
      </c>
      <c r="AT89" s="187" t="n">
        <f aca="false">Ta+Tk*AS89</f>
        <v>56.9109945926194</v>
      </c>
      <c r="AU89" s="188" t="n">
        <f aca="false">RDS_on/51.8*(47.12+AT89*0.244)</f>
        <v>0.0610333965840128</v>
      </c>
      <c r="AV89" s="178" t="n">
        <f aca="false">S89*T89</f>
        <v>3.28</v>
      </c>
      <c r="AW89" s="179" t="n">
        <f aca="false">(AV89/(AV89+AS89))*100</f>
        <v>86.0474593058111</v>
      </c>
      <c r="AY89" s="177" t="n">
        <f aca="false">VOUT</f>
        <v>40</v>
      </c>
      <c r="AZ89" s="178" t="n">
        <f aca="false">Q89*$O$12</f>
        <v>0.082</v>
      </c>
      <c r="BA89" s="178" t="n">
        <f aca="false">VIN_var</f>
        <v>5</v>
      </c>
      <c r="BB89" s="179" t="n">
        <f aca="false">(AY89*AZ89)/(BA89*EFF_est)</f>
        <v>0.728888888888889</v>
      </c>
      <c r="BC89" s="177" t="n">
        <f aca="false">IF((AZ89*AY89/BA89)&lt;((BA89*(1-(BA89/AY89)))/(2*Lm*Fsw)),1,2)</f>
        <v>2</v>
      </c>
      <c r="BD89" s="178" t="n">
        <f aca="false">CHOOSE(BC89,SQRT((2*AZ89*Lm*Fsw*(AY89-BA89))/((BA89)^2)),1-(BA89/AY89))</f>
        <v>0.875</v>
      </c>
      <c r="BE89" s="179" t="n">
        <f aca="false">CHOOSE(BC89,(Lm*BG89*Fsw)/(AY89-BA89),1-BD89)</f>
        <v>0.125</v>
      </c>
      <c r="BF89" s="177" t="n">
        <f aca="false">(BA89*BD89)/(Lm*Fsw)</f>
        <v>0.694444444444444</v>
      </c>
      <c r="BG89" s="178" t="n">
        <f aca="false">CHOOSE(BC89,BF89,BB89+(0.5*BF89))</f>
        <v>1.07611111111111</v>
      </c>
      <c r="BH89" s="178" t="n">
        <f aca="false">CHOOSE(BC89,BG89*SQRT((BD89+BE89)/3),SQRT((BB89^2)+((BF89^2)/12)))</f>
        <v>0.75595421127693</v>
      </c>
      <c r="BI89" s="178" t="n">
        <v>0</v>
      </c>
      <c r="BJ89" s="178" t="n">
        <f aca="false">(BH89^2)*Rdcr</f>
        <v>0.00548608098765432</v>
      </c>
      <c r="BK89" s="179" t="n">
        <f aca="false">BI89+BJ89</f>
        <v>0.00548608098765432</v>
      </c>
      <c r="BL89" s="177" t="n">
        <f aca="false">BB89*BD89</f>
        <v>0.637777777777778</v>
      </c>
      <c r="BM89" s="178" t="n">
        <f aca="false">CHOOSE(BC89,BG89*SQRT(BD89/3),SQRT(BD89*((BG89^2)+((BF89^2)/3)-(BG89*BF89))))</f>
        <v>0.707130414671798</v>
      </c>
      <c r="BN89" s="178" t="n">
        <f aca="false">(BM89^2)*AU89</f>
        <v>0.0305187382328207</v>
      </c>
      <c r="BO89" s="178" t="n">
        <f aca="false">((AY89*BB89)/2)*Fsw*(tr_sw_fix+tf_sw_fix)</f>
        <v>0.428586666666667</v>
      </c>
      <c r="BP89" s="179" t="n">
        <f aca="false">BN89+BO89</f>
        <v>0.459105404899487</v>
      </c>
      <c r="BQ89" s="177" t="n">
        <f aca="false">BE89*BB89</f>
        <v>0.0911111111111111</v>
      </c>
      <c r="BR89" s="178" t="n">
        <f aca="false">CHOOSE(BC89,BG89*SQRT(BE89/3),SQRT(BE89*((BG89^2)+((BF89^2)/3)-(BF89*BG89))))</f>
        <v>0.267270174530223</v>
      </c>
      <c r="BS89" s="178" t="n">
        <f aca="false">AZ89*Vd_rect</f>
        <v>0.03444</v>
      </c>
      <c r="BT89" s="178" t="n">
        <f aca="false">CHOOSE(BC89,(AY89+Vd_rect)*Qrr*Fsw,(AY89+Vd_rect)*Qrr*Fsw)</f>
        <v>0.42441</v>
      </c>
      <c r="BU89" s="179" t="n">
        <f aca="false">BS89+BT89</f>
        <v>0.45885</v>
      </c>
      <c r="BV89" s="177" t="n">
        <f aca="false">(BM89^2)*0</f>
        <v>0</v>
      </c>
      <c r="BW89" s="178" t="n">
        <f aca="false">Qg_tot*Vcc*Fsw</f>
        <v>0.0735</v>
      </c>
      <c r="BX89" s="179" t="n">
        <f aca="false">IQ*BA89</f>
        <v>0.00385</v>
      </c>
      <c r="BY89" s="177" t="n">
        <f aca="false">BV89+BU89+BP89+BK89+BW89+BX89</f>
        <v>1.00079148588714</v>
      </c>
      <c r="BZ89" s="178" t="n">
        <f aca="false">AY89*AZ89</f>
        <v>3.28</v>
      </c>
      <c r="CA89" s="179" t="n">
        <f aca="false">(BZ89/(BZ89+BY89))*100</f>
        <v>76.6213446932293</v>
      </c>
      <c r="CB89" s="169" t="n">
        <f aca="false">BP89+BW89+BX89+BV89</f>
        <v>0.536455404899487</v>
      </c>
      <c r="CC89" s="0" t="n">
        <f aca="false">Ta+Tk_f*CB89</f>
        <v>43.7759391714821</v>
      </c>
    </row>
    <row r="90" customFormat="false" ht="15" hidden="false" customHeight="false" outlineLevel="0" collapsed="false">
      <c r="Q90" s="0" t="n">
        <v>83</v>
      </c>
      <c r="S90" s="177" t="n">
        <f aca="false">VOUT</f>
        <v>40</v>
      </c>
      <c r="T90" s="178" t="n">
        <f aca="false">Q90*$O$12</f>
        <v>0.083</v>
      </c>
      <c r="U90" s="178" t="n">
        <f aca="false">VIN_var</f>
        <v>5</v>
      </c>
      <c r="V90" s="179" t="n">
        <f aca="false">(S90*T90)/(U90*EFF_est)</f>
        <v>0.737777777777778</v>
      </c>
      <c r="W90" s="177" t="n">
        <f aca="false">IF((T90*S90/U90)&lt;((U90*(1-(U90/S90)))/(2*Lm*Fsw)),1,2)</f>
        <v>2</v>
      </c>
      <c r="X90" s="178" t="n">
        <f aca="false">CHOOSE(W90,SQRT((2*T90*Lm*Fsw*(S90-U90))/((U90)^2)),1-(U90/S90))</f>
        <v>0.875</v>
      </c>
      <c r="Y90" s="179" t="n">
        <f aca="false">CHOOSE(W90,(Lm*AA90*Fsw)/(S90-U90),1-X90)</f>
        <v>0.125</v>
      </c>
      <c r="Z90" s="177" t="n">
        <f aca="false">(U90*X90)/(Lm*Fsw)</f>
        <v>0.694444444444444</v>
      </c>
      <c r="AA90" s="178" t="n">
        <f aca="false">CHOOSE(W90,Z90,V90+(0.5*Z90))</f>
        <v>1.085</v>
      </c>
      <c r="AB90" s="178" t="n">
        <f aca="false">CHOOSE(W90,AA90*SQRT((X90+Y90)/3),SQRT((V90^2)+((Z90^2)/12)))</f>
        <v>0.764528486444006</v>
      </c>
      <c r="AC90" s="178" t="n">
        <v>0</v>
      </c>
      <c r="AD90" s="178" t="n">
        <f aca="false">(AB90^2)*Rdcr</f>
        <v>0.00561123654320988</v>
      </c>
      <c r="AE90" s="179" t="n">
        <f aca="false">AC90+AD90</f>
        <v>0.00561123654320988</v>
      </c>
      <c r="AF90" s="177" t="n">
        <f aca="false">V90*X90</f>
        <v>0.645555555555556</v>
      </c>
      <c r="AG90" s="178" t="n">
        <f aca="false">CHOOSE(W90,AA90*SQRT(X90/3),SQRT(X90*((AA90^2)+((Z90^2)/3)-(AA90*Z90))))</f>
        <v>0.715150914675579</v>
      </c>
      <c r="AH90" s="178" t="n">
        <f aca="false">(AG90^2)*RDS_on</f>
        <v>0.0265044095378955</v>
      </c>
      <c r="AI90" s="178" t="n">
        <f aca="false">((S90*V90)/2)*Fsw*(tr_sw_fix+tf_sw_fix)</f>
        <v>0.433813333333333</v>
      </c>
      <c r="AJ90" s="179" t="n">
        <f aca="false">AH90+AI90</f>
        <v>0.460317742871229</v>
      </c>
      <c r="AK90" s="177" t="n">
        <f aca="false">Y90*V90</f>
        <v>0.0922222222222222</v>
      </c>
      <c r="AL90" s="178" t="n">
        <f aca="false">CHOOSE(W90,AA90*SQRT(Y90/3),SQRT(Y90*((AA90^2)+((Z90^2)/3)-(Z90*AA90))))</f>
        <v>0.270301638587422</v>
      </c>
      <c r="AM90" s="178" t="n">
        <f aca="false">T90*Vd_rect</f>
        <v>0.03486</v>
      </c>
      <c r="AN90" s="178" t="n">
        <f aca="false">CHOOSE(W90,(S90+Vd_rect)*Qrr*Fsw,(S90+Vd_rect)*Qrr*Fsw)</f>
        <v>0.42441</v>
      </c>
      <c r="AO90" s="179" t="n">
        <f aca="false">AM90+AN90</f>
        <v>0.45927</v>
      </c>
      <c r="AP90" s="177" t="n">
        <f aca="false">(AG90^2)*0</f>
        <v>0</v>
      </c>
      <c r="AQ90" s="178" t="n">
        <f aca="false">Qg_tot*Vcc*Fsw</f>
        <v>0.0735</v>
      </c>
      <c r="AR90" s="179" t="n">
        <f aca="false">IQ*U90</f>
        <v>0.00385</v>
      </c>
      <c r="AS90" s="177" t="n">
        <f aca="false">AP90+AJ90+AQ90+AR90</f>
        <v>0.537667742871229</v>
      </c>
      <c r="AT90" s="187" t="n">
        <f aca="false">Ta+Tk*AS90</f>
        <v>57.2600645722737</v>
      </c>
      <c r="AU90" s="188" t="n">
        <f aca="false">RDS_on/51.8*(47.12+AT90*0.244)</f>
        <v>0.0611186075137484</v>
      </c>
      <c r="AV90" s="178" t="n">
        <f aca="false">S90*T90</f>
        <v>3.32</v>
      </c>
      <c r="AW90" s="179" t="n">
        <f aca="false">(AV90/(AV90+AS90))*100</f>
        <v>86.0623625799601</v>
      </c>
      <c r="AY90" s="177" t="n">
        <f aca="false">VOUT</f>
        <v>40</v>
      </c>
      <c r="AZ90" s="178" t="n">
        <f aca="false">Q90*$O$12</f>
        <v>0.083</v>
      </c>
      <c r="BA90" s="178" t="n">
        <f aca="false">VIN_var</f>
        <v>5</v>
      </c>
      <c r="BB90" s="179" t="n">
        <f aca="false">(AY90*AZ90)/(BA90*EFF_est)</f>
        <v>0.737777777777778</v>
      </c>
      <c r="BC90" s="177" t="n">
        <f aca="false">IF((AZ90*AY90/BA90)&lt;((BA90*(1-(BA90/AY90)))/(2*Lm*Fsw)),1,2)</f>
        <v>2</v>
      </c>
      <c r="BD90" s="178" t="n">
        <f aca="false">CHOOSE(BC90,SQRT((2*AZ90*Lm*Fsw*(AY90-BA90))/((BA90)^2)),1-(BA90/AY90))</f>
        <v>0.875</v>
      </c>
      <c r="BE90" s="179" t="n">
        <f aca="false">CHOOSE(BC90,(Lm*BG90*Fsw)/(AY90-BA90),1-BD90)</f>
        <v>0.125</v>
      </c>
      <c r="BF90" s="177" t="n">
        <f aca="false">(BA90*BD90)/(Lm*Fsw)</f>
        <v>0.694444444444444</v>
      </c>
      <c r="BG90" s="178" t="n">
        <f aca="false">CHOOSE(BC90,BF90,BB90+(0.5*BF90))</f>
        <v>1.085</v>
      </c>
      <c r="BH90" s="178" t="n">
        <f aca="false">CHOOSE(BC90,BG90*SQRT((BD90+BE90)/3),SQRT((BB90^2)+((BF90^2)/12)))</f>
        <v>0.764528486444006</v>
      </c>
      <c r="BI90" s="178" t="n">
        <v>0</v>
      </c>
      <c r="BJ90" s="178" t="n">
        <f aca="false">(BH90^2)*Rdcr</f>
        <v>0.00561123654320988</v>
      </c>
      <c r="BK90" s="179" t="n">
        <f aca="false">BI90+BJ90</f>
        <v>0.00561123654320988</v>
      </c>
      <c r="BL90" s="177" t="n">
        <f aca="false">BB90*BD90</f>
        <v>0.645555555555556</v>
      </c>
      <c r="BM90" s="178" t="n">
        <f aca="false">CHOOSE(BC90,BG90*SQRT(BD90/3),SQRT(BD90*((BG90^2)+((BF90^2)/3)-(BG90*BF90))))</f>
        <v>0.715150914675579</v>
      </c>
      <c r="BN90" s="178" t="n">
        <f aca="false">(BM90^2)*AU90</f>
        <v>0.0312585514018064</v>
      </c>
      <c r="BO90" s="178" t="n">
        <f aca="false">((AY90*BB90)/2)*Fsw*(tr_sw_fix+tf_sw_fix)</f>
        <v>0.433813333333333</v>
      </c>
      <c r="BP90" s="179" t="n">
        <f aca="false">BN90+BO90</f>
        <v>0.46507188473514</v>
      </c>
      <c r="BQ90" s="177" t="n">
        <f aca="false">BE90*BB90</f>
        <v>0.0922222222222222</v>
      </c>
      <c r="BR90" s="178" t="n">
        <f aca="false">CHOOSE(BC90,BG90*SQRT(BE90/3),SQRT(BE90*((BG90^2)+((BF90^2)/3)-(BF90*BG90))))</f>
        <v>0.270301638587422</v>
      </c>
      <c r="BS90" s="178" t="n">
        <f aca="false">AZ90*Vd_rect</f>
        <v>0.03486</v>
      </c>
      <c r="BT90" s="178" t="n">
        <f aca="false">CHOOSE(BC90,(AY90+Vd_rect)*Qrr*Fsw,(AY90+Vd_rect)*Qrr*Fsw)</f>
        <v>0.42441</v>
      </c>
      <c r="BU90" s="179" t="n">
        <f aca="false">BS90+BT90</f>
        <v>0.45927</v>
      </c>
      <c r="BV90" s="177" t="n">
        <f aca="false">(BM90^2)*0</f>
        <v>0</v>
      </c>
      <c r="BW90" s="178" t="n">
        <f aca="false">Qg_tot*Vcc*Fsw</f>
        <v>0.0735</v>
      </c>
      <c r="BX90" s="179" t="n">
        <f aca="false">IQ*BA90</f>
        <v>0.00385</v>
      </c>
      <c r="BY90" s="177" t="n">
        <f aca="false">BV90+BU90+BP90+BK90+BW90+BX90</f>
        <v>1.00730312127835</v>
      </c>
      <c r="BZ90" s="178" t="n">
        <f aca="false">AY90*AZ90</f>
        <v>3.32</v>
      </c>
      <c r="CA90" s="179" t="n">
        <f aca="false">(BZ90/(BZ90+BY90))*100</f>
        <v>76.7221501926868</v>
      </c>
      <c r="CB90" s="169" t="n">
        <f aca="false">BP90+BW90+BX90+BV90</f>
        <v>0.54242188473514</v>
      </c>
      <c r="CC90" s="0" t="n">
        <f aca="false">Ta+Tk_f*CB90</f>
        <v>43.9847659657299</v>
      </c>
    </row>
    <row r="91" customFormat="false" ht="15" hidden="false" customHeight="false" outlineLevel="0" collapsed="false">
      <c r="Q91" s="0" t="n">
        <v>84</v>
      </c>
      <c r="S91" s="177" t="n">
        <f aca="false">VOUT</f>
        <v>40</v>
      </c>
      <c r="T91" s="178" t="n">
        <f aca="false">Q91*$O$12</f>
        <v>0.084</v>
      </c>
      <c r="U91" s="178" t="n">
        <f aca="false">VIN_var</f>
        <v>5</v>
      </c>
      <c r="V91" s="179" t="n">
        <f aca="false">(S91*T91)/(U91*EFF_est)</f>
        <v>0.746666666666667</v>
      </c>
      <c r="W91" s="177" t="n">
        <f aca="false">IF((T91*S91/U91)&lt;((U91*(1-(U91/S91)))/(2*Lm*Fsw)),1,2)</f>
        <v>2</v>
      </c>
      <c r="X91" s="178" t="n">
        <f aca="false">CHOOSE(W91,SQRT((2*T91*Lm*Fsw*(S91-U91))/((U91)^2)),1-(U91/S91))</f>
        <v>0.875</v>
      </c>
      <c r="Y91" s="179" t="n">
        <f aca="false">CHOOSE(W91,(Lm*AA91*Fsw)/(S91-U91),1-X91)</f>
        <v>0.125</v>
      </c>
      <c r="Z91" s="177" t="n">
        <f aca="false">(U91*X91)/(Lm*Fsw)</f>
        <v>0.694444444444444</v>
      </c>
      <c r="AA91" s="178" t="n">
        <f aca="false">CHOOSE(W91,Z91,V91+(0.5*Z91))</f>
        <v>1.09388888888889</v>
      </c>
      <c r="AB91" s="178" t="n">
        <f aca="false">CHOOSE(W91,AA91*SQRT((X91+Y91)/3),SQRT((V91^2)+((Z91^2)/12)))</f>
        <v>0.773109868202934</v>
      </c>
      <c r="AC91" s="178" t="n">
        <v>0</v>
      </c>
      <c r="AD91" s="178" t="n">
        <f aca="false">(AB91^2)*Rdcr</f>
        <v>0.00573790913580247</v>
      </c>
      <c r="AE91" s="179" t="n">
        <f aca="false">AC91+AD91</f>
        <v>0.00573790913580247</v>
      </c>
      <c r="AF91" s="177" t="n">
        <f aca="false">V91*X91</f>
        <v>0.653333333333333</v>
      </c>
      <c r="AG91" s="178" t="n">
        <f aca="false">CHOOSE(W91,AA91*SQRT(X91/3),SQRT(X91*((AA91^2)+((Z91^2)/3)-(AA91*Z91))))</f>
        <v>0.723178062287334</v>
      </c>
      <c r="AH91" s="178" t="n">
        <f aca="false">(AG91^2)*RDS_on</f>
        <v>0.027102741517923</v>
      </c>
      <c r="AI91" s="178" t="n">
        <f aca="false">((S91*V91)/2)*Fsw*(tr_sw_fix+tf_sw_fix)</f>
        <v>0.43904</v>
      </c>
      <c r="AJ91" s="179" t="n">
        <f aca="false">AH91+AI91</f>
        <v>0.466142741517923</v>
      </c>
      <c r="AK91" s="177" t="n">
        <f aca="false">Y91*V91</f>
        <v>0.0933333333333333</v>
      </c>
      <c r="AL91" s="178" t="n">
        <f aca="false">CHOOSE(W91,AA91*SQRT(Y91/3),SQRT(Y91*((AA91^2)+((Z91^2)/3)-(Z91*AA91))))</f>
        <v>0.273335615204266</v>
      </c>
      <c r="AM91" s="178" t="n">
        <f aca="false">T91*Vd_rect</f>
        <v>0.03528</v>
      </c>
      <c r="AN91" s="178" t="n">
        <f aca="false">CHOOSE(W91,(S91+Vd_rect)*Qrr*Fsw,(S91+Vd_rect)*Qrr*Fsw)</f>
        <v>0.42441</v>
      </c>
      <c r="AO91" s="179" t="n">
        <f aca="false">AM91+AN91</f>
        <v>0.45969</v>
      </c>
      <c r="AP91" s="177" t="n">
        <f aca="false">(AG91^2)*0</f>
        <v>0</v>
      </c>
      <c r="AQ91" s="178" t="n">
        <f aca="false">Qg_tot*Vcc*Fsw</f>
        <v>0.0735</v>
      </c>
      <c r="AR91" s="179" t="n">
        <f aca="false">IQ*U91</f>
        <v>0.00385</v>
      </c>
      <c r="AS91" s="177" t="n">
        <f aca="false">AP91+AJ91+AQ91+AR91</f>
        <v>0.543492741517923</v>
      </c>
      <c r="AT91" s="187" t="n">
        <f aca="false">Ta+Tk*AS91</f>
        <v>57.6095644910754</v>
      </c>
      <c r="AU91" s="188" t="n">
        <f aca="false">RDS_on/51.8*(47.12+AT91*0.244)</f>
        <v>0.0612039233952606</v>
      </c>
      <c r="AV91" s="178" t="n">
        <f aca="false">S91*T91</f>
        <v>3.36</v>
      </c>
      <c r="AW91" s="179" t="n">
        <f aca="false">(AV91/(AV91+AS91))*100</f>
        <v>86.0767579829909</v>
      </c>
      <c r="AY91" s="177" t="n">
        <f aca="false">VOUT</f>
        <v>40</v>
      </c>
      <c r="AZ91" s="178" t="n">
        <f aca="false">Q91*$O$12</f>
        <v>0.084</v>
      </c>
      <c r="BA91" s="178" t="n">
        <f aca="false">VIN_var</f>
        <v>5</v>
      </c>
      <c r="BB91" s="179" t="n">
        <f aca="false">(AY91*AZ91)/(BA91*EFF_est)</f>
        <v>0.746666666666667</v>
      </c>
      <c r="BC91" s="177" t="n">
        <f aca="false">IF((AZ91*AY91/BA91)&lt;((BA91*(1-(BA91/AY91)))/(2*Lm*Fsw)),1,2)</f>
        <v>2</v>
      </c>
      <c r="BD91" s="178" t="n">
        <f aca="false">CHOOSE(BC91,SQRT((2*AZ91*Lm*Fsw*(AY91-BA91))/((BA91)^2)),1-(BA91/AY91))</f>
        <v>0.875</v>
      </c>
      <c r="BE91" s="179" t="n">
        <f aca="false">CHOOSE(BC91,(Lm*BG91*Fsw)/(AY91-BA91),1-BD91)</f>
        <v>0.125</v>
      </c>
      <c r="BF91" s="177" t="n">
        <f aca="false">(BA91*BD91)/(Lm*Fsw)</f>
        <v>0.694444444444444</v>
      </c>
      <c r="BG91" s="178" t="n">
        <f aca="false">CHOOSE(BC91,BF91,BB91+(0.5*BF91))</f>
        <v>1.09388888888889</v>
      </c>
      <c r="BH91" s="178" t="n">
        <f aca="false">CHOOSE(BC91,BG91*SQRT((BD91+BE91)/3),SQRT((BB91^2)+((BF91^2)/12)))</f>
        <v>0.773109868202934</v>
      </c>
      <c r="BI91" s="178" t="n">
        <v>0</v>
      </c>
      <c r="BJ91" s="178" t="n">
        <f aca="false">(BH91^2)*Rdcr</f>
        <v>0.00573790913580247</v>
      </c>
      <c r="BK91" s="179" t="n">
        <f aca="false">BI91+BJ91</f>
        <v>0.00573790913580247</v>
      </c>
      <c r="BL91" s="177" t="n">
        <f aca="false">BB91*BD91</f>
        <v>0.653333333333333</v>
      </c>
      <c r="BM91" s="178" t="n">
        <f aca="false">CHOOSE(BC91,BG91*SQRT(BD91/3),SQRT(BD91*((BG91^2)+((BF91^2)/3)-(BG91*BF91))))</f>
        <v>0.723178062287334</v>
      </c>
      <c r="BN91" s="178" t="n">
        <f aca="false">(BM91^2)*AU91</f>
        <v>0.0320088262809419</v>
      </c>
      <c r="BO91" s="178" t="n">
        <f aca="false">((AY91*BB91)/2)*Fsw*(tr_sw_fix+tf_sw_fix)</f>
        <v>0.43904</v>
      </c>
      <c r="BP91" s="179" t="n">
        <f aca="false">BN91+BO91</f>
        <v>0.471048826280942</v>
      </c>
      <c r="BQ91" s="177" t="n">
        <f aca="false">BE91*BB91</f>
        <v>0.0933333333333333</v>
      </c>
      <c r="BR91" s="178" t="n">
        <f aca="false">CHOOSE(BC91,BG91*SQRT(BE91/3),SQRT(BE91*((BG91^2)+((BF91^2)/3)-(BF91*BG91))))</f>
        <v>0.273335615204266</v>
      </c>
      <c r="BS91" s="178" t="n">
        <f aca="false">AZ91*Vd_rect</f>
        <v>0.03528</v>
      </c>
      <c r="BT91" s="178" t="n">
        <f aca="false">CHOOSE(BC91,(AY91+Vd_rect)*Qrr*Fsw,(AY91+Vd_rect)*Qrr*Fsw)</f>
        <v>0.42441</v>
      </c>
      <c r="BU91" s="179" t="n">
        <f aca="false">BS91+BT91</f>
        <v>0.45969</v>
      </c>
      <c r="BV91" s="177" t="n">
        <f aca="false">(BM91^2)*0</f>
        <v>0</v>
      </c>
      <c r="BW91" s="178" t="n">
        <f aca="false">Qg_tot*Vcc*Fsw</f>
        <v>0.0735</v>
      </c>
      <c r="BX91" s="179" t="n">
        <f aca="false">IQ*BA91</f>
        <v>0.00385</v>
      </c>
      <c r="BY91" s="177" t="n">
        <f aca="false">BV91+BU91+BP91+BK91+BW91+BX91</f>
        <v>1.01382673541674</v>
      </c>
      <c r="BZ91" s="178" t="n">
        <f aca="false">AY91*AZ91</f>
        <v>3.36</v>
      </c>
      <c r="CA91" s="179" t="n">
        <f aca="false">(BZ91/(BZ91+BY91))*100</f>
        <v>76.8206013464741</v>
      </c>
      <c r="CB91" s="169" t="n">
        <f aca="false">BP91+BW91+BX91+BV91</f>
        <v>0.548398826280942</v>
      </c>
      <c r="CC91" s="0" t="n">
        <f aca="false">Ta+Tk_f*CB91</f>
        <v>44.193958919833</v>
      </c>
    </row>
    <row r="92" customFormat="false" ht="15" hidden="false" customHeight="false" outlineLevel="0" collapsed="false">
      <c r="Q92" s="0" t="n">
        <v>85</v>
      </c>
      <c r="S92" s="177" t="n">
        <f aca="false">VOUT</f>
        <v>40</v>
      </c>
      <c r="T92" s="178" t="n">
        <f aca="false">Q92*$O$12</f>
        <v>0.085</v>
      </c>
      <c r="U92" s="178" t="n">
        <f aca="false">VIN_var</f>
        <v>5</v>
      </c>
      <c r="V92" s="179" t="n">
        <f aca="false">(S92*T92)/(U92*EFF_est)</f>
        <v>0.755555555555556</v>
      </c>
      <c r="W92" s="177" t="n">
        <f aca="false">IF((T92*S92/U92)&lt;((U92*(1-(U92/S92)))/(2*Lm*Fsw)),1,2)</f>
        <v>2</v>
      </c>
      <c r="X92" s="178" t="n">
        <f aca="false">CHOOSE(W92,SQRT((2*T92*Lm*Fsw*(S92-U92))/((U92)^2)),1-(U92/S92))</f>
        <v>0.875</v>
      </c>
      <c r="Y92" s="179" t="n">
        <f aca="false">CHOOSE(W92,(Lm*AA92*Fsw)/(S92-U92),1-X92)</f>
        <v>0.125</v>
      </c>
      <c r="Z92" s="177" t="n">
        <f aca="false">(U92*X92)/(Lm*Fsw)</f>
        <v>0.694444444444444</v>
      </c>
      <c r="AA92" s="178" t="n">
        <f aca="false">CHOOSE(W92,Z92,V92+(0.5*Z92))</f>
        <v>1.10277777777778</v>
      </c>
      <c r="AB92" s="178" t="n">
        <f aca="false">CHOOSE(W92,AA92*SQRT((X92+Y92)/3),SQRT((V92^2)+((Z92^2)/12)))</f>
        <v>0.781698122507986</v>
      </c>
      <c r="AC92" s="178" t="n">
        <v>0</v>
      </c>
      <c r="AD92" s="178" t="n">
        <f aca="false">(AB92^2)*Rdcr</f>
        <v>0.0058660987654321</v>
      </c>
      <c r="AE92" s="179" t="n">
        <f aca="false">AC92+AD92</f>
        <v>0.0058660987654321</v>
      </c>
      <c r="AF92" s="177" t="n">
        <f aca="false">V92*X92</f>
        <v>0.661111111111111</v>
      </c>
      <c r="AG92" s="178" t="n">
        <f aca="false">CHOOSE(W92,AA92*SQRT(X92/3),SQRT(X92*((AA92^2)+((Z92^2)/3)-(AA92*Z92))))</f>
        <v>0.731211638577332</v>
      </c>
      <c r="AH92" s="178" t="n">
        <f aca="false">(AG92^2)*RDS_on</f>
        <v>0.0277082391504058</v>
      </c>
      <c r="AI92" s="178" t="n">
        <f aca="false">((S92*V92)/2)*Fsw*(tr_sw_fix+tf_sw_fix)</f>
        <v>0.444266666666667</v>
      </c>
      <c r="AJ92" s="179" t="n">
        <f aca="false">AH92+AI92</f>
        <v>0.471974905817073</v>
      </c>
      <c r="AK92" s="177" t="n">
        <f aca="false">Y92*V92</f>
        <v>0.0944444444444445</v>
      </c>
      <c r="AL92" s="178" t="n">
        <f aca="false">CHOOSE(W92,AA92*SQRT(Y92/3),SQRT(Y92*((AA92^2)+((Z92^2)/3)-(Z92*AA92))))</f>
        <v>0.276372021633095</v>
      </c>
      <c r="AM92" s="178" t="n">
        <f aca="false">T92*Vd_rect</f>
        <v>0.0357</v>
      </c>
      <c r="AN92" s="178" t="n">
        <f aca="false">CHOOSE(W92,(S92+Vd_rect)*Qrr*Fsw,(S92+Vd_rect)*Qrr*Fsw)</f>
        <v>0.42441</v>
      </c>
      <c r="AO92" s="179" t="n">
        <f aca="false">AM92+AN92</f>
        <v>0.46011</v>
      </c>
      <c r="AP92" s="177" t="n">
        <f aca="false">(AG92^2)*0</f>
        <v>0</v>
      </c>
      <c r="AQ92" s="178" t="n">
        <f aca="false">Qg_tot*Vcc*Fsw</f>
        <v>0.0735</v>
      </c>
      <c r="AR92" s="179" t="n">
        <f aca="false">IQ*U92</f>
        <v>0.00385</v>
      </c>
      <c r="AS92" s="177" t="n">
        <f aca="false">AP92+AJ92+AQ92+AR92</f>
        <v>0.549324905817073</v>
      </c>
      <c r="AT92" s="187" t="n">
        <f aca="false">Ta+Tk*AS92</f>
        <v>57.9594943490244</v>
      </c>
      <c r="AU92" s="188" t="n">
        <f aca="false">RDS_on/51.8*(47.12+AT92*0.244)</f>
        <v>0.0612893442285492</v>
      </c>
      <c r="AV92" s="178" t="n">
        <f aca="false">S92*T92</f>
        <v>3.4</v>
      </c>
      <c r="AW92" s="179" t="n">
        <f aca="false">(AV92/(AV92+AS92))*100</f>
        <v>86.090663115411</v>
      </c>
      <c r="AY92" s="177" t="n">
        <f aca="false">VOUT</f>
        <v>40</v>
      </c>
      <c r="AZ92" s="178" t="n">
        <f aca="false">Q92*$O$12</f>
        <v>0.085</v>
      </c>
      <c r="BA92" s="178" t="n">
        <f aca="false">VIN_var</f>
        <v>5</v>
      </c>
      <c r="BB92" s="179" t="n">
        <f aca="false">(AY92*AZ92)/(BA92*EFF_est)</f>
        <v>0.755555555555556</v>
      </c>
      <c r="BC92" s="177" t="n">
        <f aca="false">IF((AZ92*AY92/BA92)&lt;((BA92*(1-(BA92/AY92)))/(2*Lm*Fsw)),1,2)</f>
        <v>2</v>
      </c>
      <c r="BD92" s="178" t="n">
        <f aca="false">CHOOSE(BC92,SQRT((2*AZ92*Lm*Fsw*(AY92-BA92))/((BA92)^2)),1-(BA92/AY92))</f>
        <v>0.875</v>
      </c>
      <c r="BE92" s="179" t="n">
        <f aca="false">CHOOSE(BC92,(Lm*BG92*Fsw)/(AY92-BA92),1-BD92)</f>
        <v>0.125</v>
      </c>
      <c r="BF92" s="177" t="n">
        <f aca="false">(BA92*BD92)/(Lm*Fsw)</f>
        <v>0.694444444444444</v>
      </c>
      <c r="BG92" s="178" t="n">
        <f aca="false">CHOOSE(BC92,BF92,BB92+(0.5*BF92))</f>
        <v>1.10277777777778</v>
      </c>
      <c r="BH92" s="178" t="n">
        <f aca="false">CHOOSE(BC92,BG92*SQRT((BD92+BE92)/3),SQRT((BB92^2)+((BF92^2)/12)))</f>
        <v>0.781698122507986</v>
      </c>
      <c r="BI92" s="178" t="n">
        <v>0</v>
      </c>
      <c r="BJ92" s="178" t="n">
        <f aca="false">(BH92^2)*Rdcr</f>
        <v>0.0058660987654321</v>
      </c>
      <c r="BK92" s="179" t="n">
        <f aca="false">BI92+BJ92</f>
        <v>0.0058660987654321</v>
      </c>
      <c r="BL92" s="177" t="n">
        <f aca="false">BB92*BD92</f>
        <v>0.661111111111111</v>
      </c>
      <c r="BM92" s="178" t="n">
        <f aca="false">CHOOSE(BC92,BG92*SQRT(BD92/3),SQRT(BD92*((BG92^2)+((BF92^2)/3)-(BG92*BF92))))</f>
        <v>0.731211638577332</v>
      </c>
      <c r="BN92" s="178" t="n">
        <f aca="false">(BM92^2)*AU92</f>
        <v>0.0327696018957376</v>
      </c>
      <c r="BO92" s="178" t="n">
        <f aca="false">((AY92*BB92)/2)*Fsw*(tr_sw_fix+tf_sw_fix)</f>
        <v>0.444266666666667</v>
      </c>
      <c r="BP92" s="179" t="n">
        <f aca="false">BN92+BO92</f>
        <v>0.477036268562404</v>
      </c>
      <c r="BQ92" s="177" t="n">
        <f aca="false">BE92*BB92</f>
        <v>0.0944444444444445</v>
      </c>
      <c r="BR92" s="178" t="n">
        <f aca="false">CHOOSE(BC92,BG92*SQRT(BE92/3),SQRT(BE92*((BG92^2)+((BF92^2)/3)-(BF92*BG92))))</f>
        <v>0.276372021633095</v>
      </c>
      <c r="BS92" s="178" t="n">
        <f aca="false">AZ92*Vd_rect</f>
        <v>0.0357</v>
      </c>
      <c r="BT92" s="178" t="n">
        <f aca="false">CHOOSE(BC92,(AY92+Vd_rect)*Qrr*Fsw,(AY92+Vd_rect)*Qrr*Fsw)</f>
        <v>0.42441</v>
      </c>
      <c r="BU92" s="179" t="n">
        <f aca="false">BS92+BT92</f>
        <v>0.46011</v>
      </c>
      <c r="BV92" s="177" t="n">
        <f aca="false">(BM92^2)*0</f>
        <v>0</v>
      </c>
      <c r="BW92" s="178" t="n">
        <f aca="false">Qg_tot*Vcc*Fsw</f>
        <v>0.0735</v>
      </c>
      <c r="BX92" s="179" t="n">
        <f aca="false">IQ*BA92</f>
        <v>0.00385</v>
      </c>
      <c r="BY92" s="177" t="n">
        <f aca="false">BV92+BU92+BP92+BK92+BW92+BX92</f>
        <v>1.02036236732784</v>
      </c>
      <c r="BZ92" s="178" t="n">
        <f aca="false">AY92*AZ92</f>
        <v>3.4</v>
      </c>
      <c r="CA92" s="179" t="n">
        <f aca="false">(BZ92/(BZ92+BY92))*100</f>
        <v>76.9167710124938</v>
      </c>
      <c r="CB92" s="169" t="n">
        <f aca="false">BP92+BW92+BX92+BV92</f>
        <v>0.554386268562404</v>
      </c>
      <c r="CC92" s="0" t="n">
        <f aca="false">Ta+Tk_f*CB92</f>
        <v>44.4035193996842</v>
      </c>
    </row>
    <row r="93" customFormat="false" ht="15" hidden="false" customHeight="false" outlineLevel="0" collapsed="false">
      <c r="Q93" s="0" t="n">
        <v>86</v>
      </c>
      <c r="S93" s="177" t="n">
        <f aca="false">VOUT</f>
        <v>40</v>
      </c>
      <c r="T93" s="178" t="n">
        <f aca="false">Q93*$O$12</f>
        <v>0.086</v>
      </c>
      <c r="U93" s="178" t="n">
        <f aca="false">VIN_var</f>
        <v>5</v>
      </c>
      <c r="V93" s="179" t="n">
        <f aca="false">(S93*T93)/(U93*EFF_est)</f>
        <v>0.764444444444445</v>
      </c>
      <c r="W93" s="177" t="n">
        <f aca="false">IF((T93*S93/U93)&lt;((U93*(1-(U93/S93)))/(2*Lm*Fsw)),1,2)</f>
        <v>2</v>
      </c>
      <c r="X93" s="178" t="n">
        <f aca="false">CHOOSE(W93,SQRT((2*T93*Lm*Fsw*(S93-U93))/((U93)^2)),1-(U93/S93))</f>
        <v>0.875</v>
      </c>
      <c r="Y93" s="179" t="n">
        <f aca="false">CHOOSE(W93,(Lm*AA93*Fsw)/(S93-U93),1-X93)</f>
        <v>0.125</v>
      </c>
      <c r="Z93" s="177" t="n">
        <f aca="false">(U93*X93)/(Lm*Fsw)</f>
        <v>0.694444444444444</v>
      </c>
      <c r="AA93" s="178" t="n">
        <f aca="false">CHOOSE(W93,Z93,V93+(0.5*Z93))</f>
        <v>1.11166666666667</v>
      </c>
      <c r="AB93" s="178" t="n">
        <f aca="false">CHOOSE(W93,AA93*SQRT((X93+Y93)/3),SQRT((V93^2)+((Z93^2)/12)))</f>
        <v>0.790293025303666</v>
      </c>
      <c r="AC93" s="178" t="n">
        <v>0</v>
      </c>
      <c r="AD93" s="178" t="n">
        <f aca="false">(AB93^2)*Rdcr</f>
        <v>0.00599580543209877</v>
      </c>
      <c r="AE93" s="179" t="n">
        <f aca="false">AC93+AD93</f>
        <v>0.00599580543209877</v>
      </c>
      <c r="AF93" s="177" t="n">
        <f aca="false">V93*X93</f>
        <v>0.668888888888889</v>
      </c>
      <c r="AG93" s="178" t="n">
        <f aca="false">CHOOSE(W93,AA93*SQRT(X93/3),SQRT(X93*((AA93^2)+((Z93^2)/3)-(AA93*Z93))))</f>
        <v>0.739251433960847</v>
      </c>
      <c r="AH93" s="178" t="n">
        <f aca="false">(AG93^2)*RDS_on</f>
        <v>0.0283209024353441</v>
      </c>
      <c r="AI93" s="178" t="n">
        <f aca="false">((S93*V93)/2)*Fsw*(tr_sw_fix+tf_sw_fix)</f>
        <v>0.449493333333333</v>
      </c>
      <c r="AJ93" s="179" t="n">
        <f aca="false">AH93+AI93</f>
        <v>0.477814235768677</v>
      </c>
      <c r="AK93" s="177" t="n">
        <f aca="false">Y93*V93</f>
        <v>0.0955555555555556</v>
      </c>
      <c r="AL93" s="178" t="n">
        <f aca="false">CHOOSE(W93,AA93*SQRT(Y93/3),SQRT(Y93*((AA93^2)+((Z93^2)/3)-(Z93*AA93))))</f>
        <v>0.279410778658327</v>
      </c>
      <c r="AM93" s="178" t="n">
        <f aca="false">T93*Vd_rect</f>
        <v>0.03612</v>
      </c>
      <c r="AN93" s="178" t="n">
        <f aca="false">CHOOSE(W93,(S93+Vd_rect)*Qrr*Fsw,(S93+Vd_rect)*Qrr*Fsw)</f>
        <v>0.42441</v>
      </c>
      <c r="AO93" s="179" t="n">
        <f aca="false">AM93+AN93</f>
        <v>0.46053</v>
      </c>
      <c r="AP93" s="177" t="n">
        <f aca="false">(AG93^2)*0</f>
        <v>0</v>
      </c>
      <c r="AQ93" s="178" t="n">
        <f aca="false">Qg_tot*Vcc*Fsw</f>
        <v>0.0735</v>
      </c>
      <c r="AR93" s="179" t="n">
        <f aca="false">IQ*U93</f>
        <v>0.00385</v>
      </c>
      <c r="AS93" s="177" t="n">
        <f aca="false">AP93+AJ93+AQ93+AR93</f>
        <v>0.555164235768678</v>
      </c>
      <c r="AT93" s="187" t="n">
        <f aca="false">Ta+Tk*AS93</f>
        <v>58.3098541461207</v>
      </c>
      <c r="AU93" s="188" t="n">
        <f aca="false">RDS_on/51.8*(47.12+AT93*0.244)</f>
        <v>0.0613748700136142</v>
      </c>
      <c r="AV93" s="178" t="n">
        <f aca="false">S93*T93</f>
        <v>3.44</v>
      </c>
      <c r="AW93" s="179" t="n">
        <f aca="false">(AV93/(AV93+AS93))*100</f>
        <v>86.1040947754213</v>
      </c>
      <c r="AY93" s="177" t="n">
        <f aca="false">VOUT</f>
        <v>40</v>
      </c>
      <c r="AZ93" s="178" t="n">
        <f aca="false">Q93*$O$12</f>
        <v>0.086</v>
      </c>
      <c r="BA93" s="178" t="n">
        <f aca="false">VIN_var</f>
        <v>5</v>
      </c>
      <c r="BB93" s="179" t="n">
        <f aca="false">(AY93*AZ93)/(BA93*EFF_est)</f>
        <v>0.764444444444445</v>
      </c>
      <c r="BC93" s="177" t="n">
        <f aca="false">IF((AZ93*AY93/BA93)&lt;((BA93*(1-(BA93/AY93)))/(2*Lm*Fsw)),1,2)</f>
        <v>2</v>
      </c>
      <c r="BD93" s="178" t="n">
        <f aca="false">CHOOSE(BC93,SQRT((2*AZ93*Lm*Fsw*(AY93-BA93))/((BA93)^2)),1-(BA93/AY93))</f>
        <v>0.875</v>
      </c>
      <c r="BE93" s="179" t="n">
        <f aca="false">CHOOSE(BC93,(Lm*BG93*Fsw)/(AY93-BA93),1-BD93)</f>
        <v>0.125</v>
      </c>
      <c r="BF93" s="177" t="n">
        <f aca="false">(BA93*BD93)/(Lm*Fsw)</f>
        <v>0.694444444444444</v>
      </c>
      <c r="BG93" s="178" t="n">
        <f aca="false">CHOOSE(BC93,BF93,BB93+(0.5*BF93))</f>
        <v>1.11166666666667</v>
      </c>
      <c r="BH93" s="178" t="n">
        <f aca="false">CHOOSE(BC93,BG93*SQRT((BD93+BE93)/3),SQRT((BB93^2)+((BF93^2)/12)))</f>
        <v>0.790293025303666</v>
      </c>
      <c r="BI93" s="178" t="n">
        <v>0</v>
      </c>
      <c r="BJ93" s="178" t="n">
        <f aca="false">(BH93^2)*Rdcr</f>
        <v>0.00599580543209877</v>
      </c>
      <c r="BK93" s="179" t="n">
        <f aca="false">BI93+BJ93</f>
        <v>0.00599580543209877</v>
      </c>
      <c r="BL93" s="177" t="n">
        <f aca="false">BB93*BD93</f>
        <v>0.668888888888889</v>
      </c>
      <c r="BM93" s="178" t="n">
        <f aca="false">CHOOSE(BC93,BG93*SQRT(BD93/3),SQRT(BD93*((BG93^2)+((BF93^2)/3)-(BG93*BF93))))</f>
        <v>0.739251433960847</v>
      </c>
      <c r="BN93" s="178" t="n">
        <f aca="false">(BM93^2)*AU93</f>
        <v>0.0335409173587746</v>
      </c>
      <c r="BO93" s="178" t="n">
        <f aca="false">((AY93*BB93)/2)*Fsw*(tr_sw_fix+tf_sw_fix)</f>
        <v>0.449493333333333</v>
      </c>
      <c r="BP93" s="179" t="n">
        <f aca="false">BN93+BO93</f>
        <v>0.483034250692108</v>
      </c>
      <c r="BQ93" s="177" t="n">
        <f aca="false">BE93*BB93</f>
        <v>0.0955555555555556</v>
      </c>
      <c r="BR93" s="178" t="n">
        <f aca="false">CHOOSE(BC93,BG93*SQRT(BE93/3),SQRT(BE93*((BG93^2)+((BF93^2)/3)-(BF93*BG93))))</f>
        <v>0.279410778658327</v>
      </c>
      <c r="BS93" s="178" t="n">
        <f aca="false">AZ93*Vd_rect</f>
        <v>0.03612</v>
      </c>
      <c r="BT93" s="178" t="n">
        <f aca="false">CHOOSE(BC93,(AY93+Vd_rect)*Qrr*Fsw,(AY93+Vd_rect)*Qrr*Fsw)</f>
        <v>0.42441</v>
      </c>
      <c r="BU93" s="179" t="n">
        <f aca="false">BS93+BT93</f>
        <v>0.46053</v>
      </c>
      <c r="BV93" s="177" t="n">
        <f aca="false">(BM93^2)*0</f>
        <v>0</v>
      </c>
      <c r="BW93" s="178" t="n">
        <f aca="false">Qg_tot*Vcc*Fsw</f>
        <v>0.0735</v>
      </c>
      <c r="BX93" s="179" t="n">
        <f aca="false">IQ*BA93</f>
        <v>0.00385</v>
      </c>
      <c r="BY93" s="177" t="n">
        <f aca="false">BV93+BU93+BP93+BK93+BW93+BX93</f>
        <v>1.02691005612421</v>
      </c>
      <c r="BZ93" s="178" t="n">
        <f aca="false">AY93*AZ93</f>
        <v>3.44</v>
      </c>
      <c r="CA93" s="179" t="n">
        <f aca="false">(BZ93/(BZ93+BY93))*100</f>
        <v>77.0107290448731</v>
      </c>
      <c r="CB93" s="169" t="n">
        <f aca="false">BP93+BW93+BX93+BV93</f>
        <v>0.560384250692108</v>
      </c>
      <c r="CC93" s="0" t="n">
        <f aca="false">Ta+Tk_f*CB93</f>
        <v>44.6134487742238</v>
      </c>
    </row>
    <row r="94" customFormat="false" ht="15" hidden="false" customHeight="false" outlineLevel="0" collapsed="false">
      <c r="Q94" s="0" t="n">
        <v>87</v>
      </c>
      <c r="S94" s="177" t="n">
        <f aca="false">VOUT</f>
        <v>40</v>
      </c>
      <c r="T94" s="178" t="n">
        <f aca="false">Q94*$O$12</f>
        <v>0.087</v>
      </c>
      <c r="U94" s="178" t="n">
        <f aca="false">VIN_var</f>
        <v>5</v>
      </c>
      <c r="V94" s="179" t="n">
        <f aca="false">(S94*T94)/(U94*EFF_est)</f>
        <v>0.773333333333333</v>
      </c>
      <c r="W94" s="177" t="n">
        <f aca="false">IF((T94*S94/U94)&lt;((U94*(1-(U94/S94)))/(2*Lm*Fsw)),1,2)</f>
        <v>2</v>
      </c>
      <c r="X94" s="178" t="n">
        <f aca="false">CHOOSE(W94,SQRT((2*T94*Lm*Fsw*(S94-U94))/((U94)^2)),1-(U94/S94))</f>
        <v>0.875</v>
      </c>
      <c r="Y94" s="179" t="n">
        <f aca="false">CHOOSE(W94,(Lm*AA94*Fsw)/(S94-U94),1-X94)</f>
        <v>0.125</v>
      </c>
      <c r="Z94" s="177" t="n">
        <f aca="false">(U94*X94)/(Lm*Fsw)</f>
        <v>0.694444444444444</v>
      </c>
      <c r="AA94" s="178" t="n">
        <f aca="false">CHOOSE(W94,Z94,V94+(0.5*Z94))</f>
        <v>1.12055555555556</v>
      </c>
      <c r="AB94" s="178" t="n">
        <f aca="false">CHOOSE(W94,AA94*SQRT((X94+Y94)/3),SQRT((V94^2)+((Z94^2)/12)))</f>
        <v>0.798894362006699</v>
      </c>
      <c r="AC94" s="178" t="n">
        <v>0</v>
      </c>
      <c r="AD94" s="178" t="n">
        <f aca="false">(AB94^2)*Rdcr</f>
        <v>0.00612702913580247</v>
      </c>
      <c r="AE94" s="179" t="n">
        <f aca="false">AC94+AD94</f>
        <v>0.00612702913580247</v>
      </c>
      <c r="AF94" s="177" t="n">
        <f aca="false">V94*X94</f>
        <v>0.676666666666667</v>
      </c>
      <c r="AG94" s="178" t="n">
        <f aca="false">CHOOSE(W94,AA94*SQRT(X94/3),SQRT(X94*((AA94^2)+((Z94^2)/3)-(AA94*Z94))))</f>
        <v>0.747297247713605</v>
      </c>
      <c r="AH94" s="178" t="n">
        <f aca="false">(AG94^2)*RDS_on</f>
        <v>0.0289407313727378</v>
      </c>
      <c r="AI94" s="178" t="n">
        <f aca="false">((S94*V94)/2)*Fsw*(tr_sw_fix+tf_sw_fix)</f>
        <v>0.45472</v>
      </c>
      <c r="AJ94" s="179" t="n">
        <f aca="false">AH94+AI94</f>
        <v>0.483660731372738</v>
      </c>
      <c r="AK94" s="177" t="n">
        <f aca="false">Y94*V94</f>
        <v>0.0966666666666667</v>
      </c>
      <c r="AL94" s="178" t="n">
        <f aca="false">CHOOSE(W94,AA94*SQRT(Y94/3),SQRT(Y94*((AA94^2)+((Z94^2)/3)-(Z94*AA94))))</f>
        <v>0.282451810413319</v>
      </c>
      <c r="AM94" s="178" t="n">
        <f aca="false">T94*Vd_rect</f>
        <v>0.03654</v>
      </c>
      <c r="AN94" s="178" t="n">
        <f aca="false">CHOOSE(W94,(S94+Vd_rect)*Qrr*Fsw,(S94+Vd_rect)*Qrr*Fsw)</f>
        <v>0.42441</v>
      </c>
      <c r="AO94" s="179" t="n">
        <f aca="false">AM94+AN94</f>
        <v>0.46095</v>
      </c>
      <c r="AP94" s="177" t="n">
        <f aca="false">(AG94^2)*0</f>
        <v>0</v>
      </c>
      <c r="AQ94" s="178" t="n">
        <f aca="false">Qg_tot*Vcc*Fsw</f>
        <v>0.0735</v>
      </c>
      <c r="AR94" s="179" t="n">
        <f aca="false">IQ*U94</f>
        <v>0.00385</v>
      </c>
      <c r="AS94" s="177" t="n">
        <f aca="false">AP94+AJ94+AQ94+AR94</f>
        <v>0.561010731372738</v>
      </c>
      <c r="AT94" s="187" t="n">
        <f aca="false">Ta+Tk*AS94</f>
        <v>58.6606438823643</v>
      </c>
      <c r="AU94" s="188" t="n">
        <f aca="false">RDS_on/51.8*(47.12+AT94*0.244)</f>
        <v>0.0614605007504557</v>
      </c>
      <c r="AV94" s="178" t="n">
        <f aca="false">S94*T94</f>
        <v>3.48</v>
      </c>
      <c r="AW94" s="179" t="n">
        <f aca="false">(AV94/(AV94+AS94))*100</f>
        <v>86.1170690041162</v>
      </c>
      <c r="AY94" s="177" t="n">
        <f aca="false">VOUT</f>
        <v>40</v>
      </c>
      <c r="AZ94" s="178" t="n">
        <f aca="false">Q94*$O$12</f>
        <v>0.087</v>
      </c>
      <c r="BA94" s="178" t="n">
        <f aca="false">VIN_var</f>
        <v>5</v>
      </c>
      <c r="BB94" s="179" t="n">
        <f aca="false">(AY94*AZ94)/(BA94*EFF_est)</f>
        <v>0.773333333333333</v>
      </c>
      <c r="BC94" s="177" t="n">
        <f aca="false">IF((AZ94*AY94/BA94)&lt;((BA94*(1-(BA94/AY94)))/(2*Lm*Fsw)),1,2)</f>
        <v>2</v>
      </c>
      <c r="BD94" s="178" t="n">
        <f aca="false">CHOOSE(BC94,SQRT((2*AZ94*Lm*Fsw*(AY94-BA94))/((BA94)^2)),1-(BA94/AY94))</f>
        <v>0.875</v>
      </c>
      <c r="BE94" s="179" t="n">
        <f aca="false">CHOOSE(BC94,(Lm*BG94*Fsw)/(AY94-BA94),1-BD94)</f>
        <v>0.125</v>
      </c>
      <c r="BF94" s="177" t="n">
        <f aca="false">(BA94*BD94)/(Lm*Fsw)</f>
        <v>0.694444444444444</v>
      </c>
      <c r="BG94" s="178" t="n">
        <f aca="false">CHOOSE(BC94,BF94,BB94+(0.5*BF94))</f>
        <v>1.12055555555556</v>
      </c>
      <c r="BH94" s="178" t="n">
        <f aca="false">CHOOSE(BC94,BG94*SQRT((BD94+BE94)/3),SQRT((BB94^2)+((BF94^2)/12)))</f>
        <v>0.798894362006699</v>
      </c>
      <c r="BI94" s="178" t="n">
        <v>0</v>
      </c>
      <c r="BJ94" s="178" t="n">
        <f aca="false">(BH94^2)*Rdcr</f>
        <v>0.00612702913580247</v>
      </c>
      <c r="BK94" s="179" t="n">
        <f aca="false">BI94+BJ94</f>
        <v>0.00612702913580247</v>
      </c>
      <c r="BL94" s="177" t="n">
        <f aca="false">BB94*BD94</f>
        <v>0.676666666666667</v>
      </c>
      <c r="BM94" s="178" t="n">
        <f aca="false">CHOOSE(BC94,BG94*SQRT(BD94/3),SQRT(BD94*((BG94^2)+((BF94^2)/3)-(BG94*BF94))))</f>
        <v>0.747297247713605</v>
      </c>
      <c r="BN94" s="178" t="n">
        <f aca="false">(BM94^2)*AU94</f>
        <v>0.0343228118697052</v>
      </c>
      <c r="BO94" s="178" t="n">
        <f aca="false">((AY94*BB94)/2)*Fsw*(tr_sw_fix+tf_sw_fix)</f>
        <v>0.45472</v>
      </c>
      <c r="BP94" s="179" t="n">
        <f aca="false">BN94+BO94</f>
        <v>0.489042811869705</v>
      </c>
      <c r="BQ94" s="177" t="n">
        <f aca="false">BE94*BB94</f>
        <v>0.0966666666666667</v>
      </c>
      <c r="BR94" s="178" t="n">
        <f aca="false">CHOOSE(BC94,BG94*SQRT(BE94/3),SQRT(BE94*((BG94^2)+((BF94^2)/3)-(BF94*BG94))))</f>
        <v>0.282451810413319</v>
      </c>
      <c r="BS94" s="178" t="n">
        <f aca="false">AZ94*Vd_rect</f>
        <v>0.03654</v>
      </c>
      <c r="BT94" s="178" t="n">
        <f aca="false">CHOOSE(BC94,(AY94+Vd_rect)*Qrr*Fsw,(AY94+Vd_rect)*Qrr*Fsw)</f>
        <v>0.42441</v>
      </c>
      <c r="BU94" s="179" t="n">
        <f aca="false">BS94+BT94</f>
        <v>0.46095</v>
      </c>
      <c r="BV94" s="177" t="n">
        <f aca="false">(BM94^2)*0</f>
        <v>0</v>
      </c>
      <c r="BW94" s="178" t="n">
        <f aca="false">Qg_tot*Vcc*Fsw</f>
        <v>0.0735</v>
      </c>
      <c r="BX94" s="179" t="n">
        <f aca="false">IQ*BA94</f>
        <v>0.00385</v>
      </c>
      <c r="BY94" s="177" t="n">
        <f aca="false">BV94+BU94+BP94+BK94+BW94+BX94</f>
        <v>1.03346984100551</v>
      </c>
      <c r="BZ94" s="178" t="n">
        <f aca="false">AY94*AZ94</f>
        <v>3.48</v>
      </c>
      <c r="CA94" s="179" t="n">
        <f aca="false">(BZ94/(BZ94+BY94))*100</f>
        <v>77.102542447137</v>
      </c>
      <c r="CB94" s="169" t="n">
        <f aca="false">BP94+BW94+BX94+BV94</f>
        <v>0.566392811869705</v>
      </c>
      <c r="CC94" s="0" t="n">
        <f aca="false">Ta+Tk_f*CB94</f>
        <v>44.8237484154397</v>
      </c>
    </row>
    <row r="95" customFormat="false" ht="15" hidden="false" customHeight="false" outlineLevel="0" collapsed="false">
      <c r="Q95" s="0" t="n">
        <v>88</v>
      </c>
      <c r="S95" s="177" t="n">
        <f aca="false">VOUT</f>
        <v>40</v>
      </c>
      <c r="T95" s="178" t="n">
        <f aca="false">Q95*$O$12</f>
        <v>0.088</v>
      </c>
      <c r="U95" s="178" t="n">
        <f aca="false">VIN_var</f>
        <v>5</v>
      </c>
      <c r="V95" s="179" t="n">
        <f aca="false">(S95*T95)/(U95*EFF_est)</f>
        <v>0.782222222222222</v>
      </c>
      <c r="W95" s="177" t="n">
        <f aca="false">IF((T95*S95/U95)&lt;((U95*(1-(U95/S95)))/(2*Lm*Fsw)),1,2)</f>
        <v>2</v>
      </c>
      <c r="X95" s="178" t="n">
        <f aca="false">CHOOSE(W95,SQRT((2*T95*Lm*Fsw*(S95-U95))/((U95)^2)),1-(U95/S95))</f>
        <v>0.875</v>
      </c>
      <c r="Y95" s="179" t="n">
        <f aca="false">CHOOSE(W95,(Lm*AA95*Fsw)/(S95-U95),1-X95)</f>
        <v>0.125</v>
      </c>
      <c r="Z95" s="177" t="n">
        <f aca="false">(U95*X95)/(Lm*Fsw)</f>
        <v>0.694444444444444</v>
      </c>
      <c r="AA95" s="178" t="n">
        <f aca="false">CHOOSE(W95,Z95,V95+(0.5*Z95))</f>
        <v>1.12944444444444</v>
      </c>
      <c r="AB95" s="178" t="n">
        <f aca="false">CHOOSE(W95,AA95*SQRT((X95+Y95)/3),SQRT((V95^2)+((Z95^2)/12)))</f>
        <v>0.807501927019322</v>
      </c>
      <c r="AC95" s="178" t="n">
        <v>0</v>
      </c>
      <c r="AD95" s="178" t="n">
        <f aca="false">(AB95^2)*Rdcr</f>
        <v>0.00625976987654321</v>
      </c>
      <c r="AE95" s="179" t="n">
        <f aca="false">AC95+AD95</f>
        <v>0.00625976987654321</v>
      </c>
      <c r="AF95" s="177" t="n">
        <f aca="false">V95*X95</f>
        <v>0.684444444444444</v>
      </c>
      <c r="AG95" s="178" t="n">
        <f aca="false">CHOOSE(W95,AA95*SQRT(X95/3),SQRT(X95*((AA95^2)+((Z95^2)/3)-(AA95*Z95))))</f>
        <v>0.755348887516509</v>
      </c>
      <c r="AH95" s="178" t="n">
        <f aca="false">(AG95^2)*RDS_on</f>
        <v>0.0295677259625869</v>
      </c>
      <c r="AI95" s="178" t="n">
        <f aca="false">((S95*V95)/2)*Fsw*(tr_sw_fix+tf_sw_fix)</f>
        <v>0.459946666666667</v>
      </c>
      <c r="AJ95" s="179" t="n">
        <f aca="false">AH95+AI95</f>
        <v>0.489514392629253</v>
      </c>
      <c r="AK95" s="177" t="n">
        <f aca="false">Y95*V95</f>
        <v>0.0977777777777778</v>
      </c>
      <c r="AL95" s="178" t="n">
        <f aca="false">CHOOSE(W95,AA95*SQRT(Y95/3),SQRT(Y95*((AA95^2)+((Z95^2)/3)-(Z95*AA95))))</f>
        <v>0.285495044208283</v>
      </c>
      <c r="AM95" s="178" t="n">
        <f aca="false">T95*Vd_rect</f>
        <v>0.03696</v>
      </c>
      <c r="AN95" s="178" t="n">
        <f aca="false">CHOOSE(W95,(S95+Vd_rect)*Qrr*Fsw,(S95+Vd_rect)*Qrr*Fsw)</f>
        <v>0.42441</v>
      </c>
      <c r="AO95" s="179" t="n">
        <f aca="false">AM95+AN95</f>
        <v>0.46137</v>
      </c>
      <c r="AP95" s="177" t="n">
        <f aca="false">(AG95^2)*0</f>
        <v>0</v>
      </c>
      <c r="AQ95" s="178" t="n">
        <f aca="false">Qg_tot*Vcc*Fsw</f>
        <v>0.0735</v>
      </c>
      <c r="AR95" s="179" t="n">
        <f aca="false">IQ*U95</f>
        <v>0.00385</v>
      </c>
      <c r="AS95" s="177" t="n">
        <f aca="false">AP95+AJ95+AQ95+AR95</f>
        <v>0.566864392629254</v>
      </c>
      <c r="AT95" s="187" t="n">
        <f aca="false">Ta+Tk*AS95</f>
        <v>59.0118635577552</v>
      </c>
      <c r="AU95" s="188" t="n">
        <f aca="false">RDS_on/51.8*(47.12+AT95*0.244)</f>
        <v>0.0615462364390737</v>
      </c>
      <c r="AV95" s="178" t="n">
        <f aca="false">S95*T95</f>
        <v>3.52</v>
      </c>
      <c r="AW95" s="179" t="n">
        <f aca="false">(AV95/(AV95+AS95))*100</f>
        <v>86.1296011276615</v>
      </c>
      <c r="AY95" s="177" t="n">
        <f aca="false">VOUT</f>
        <v>40</v>
      </c>
      <c r="AZ95" s="178" t="n">
        <f aca="false">Q95*$O$12</f>
        <v>0.088</v>
      </c>
      <c r="BA95" s="178" t="n">
        <f aca="false">VIN_var</f>
        <v>5</v>
      </c>
      <c r="BB95" s="179" t="n">
        <f aca="false">(AY95*AZ95)/(BA95*EFF_est)</f>
        <v>0.782222222222222</v>
      </c>
      <c r="BC95" s="177" t="n">
        <f aca="false">IF((AZ95*AY95/BA95)&lt;((BA95*(1-(BA95/AY95)))/(2*Lm*Fsw)),1,2)</f>
        <v>2</v>
      </c>
      <c r="BD95" s="178" t="n">
        <f aca="false">CHOOSE(BC95,SQRT((2*AZ95*Lm*Fsw*(AY95-BA95))/((BA95)^2)),1-(BA95/AY95))</f>
        <v>0.875</v>
      </c>
      <c r="BE95" s="179" t="n">
        <f aca="false">CHOOSE(BC95,(Lm*BG95*Fsw)/(AY95-BA95),1-BD95)</f>
        <v>0.125</v>
      </c>
      <c r="BF95" s="177" t="n">
        <f aca="false">(BA95*BD95)/(Lm*Fsw)</f>
        <v>0.694444444444444</v>
      </c>
      <c r="BG95" s="178" t="n">
        <f aca="false">CHOOSE(BC95,BF95,BB95+(0.5*BF95))</f>
        <v>1.12944444444444</v>
      </c>
      <c r="BH95" s="178" t="n">
        <f aca="false">CHOOSE(BC95,BG95*SQRT((BD95+BE95)/3),SQRT((BB95^2)+((BF95^2)/12)))</f>
        <v>0.807501927019322</v>
      </c>
      <c r="BI95" s="178" t="n">
        <v>0</v>
      </c>
      <c r="BJ95" s="178" t="n">
        <f aca="false">(BH95^2)*Rdcr</f>
        <v>0.00625976987654321</v>
      </c>
      <c r="BK95" s="179" t="n">
        <f aca="false">BI95+BJ95</f>
        <v>0.00625976987654321</v>
      </c>
      <c r="BL95" s="177" t="n">
        <f aca="false">BB95*BD95</f>
        <v>0.684444444444444</v>
      </c>
      <c r="BM95" s="178" t="n">
        <f aca="false">CHOOSE(BC95,BG95*SQRT(BD95/3),SQRT(BD95*((BG95^2)+((BF95^2)/3)-(BG95*BF95))))</f>
        <v>0.755348887516509</v>
      </c>
      <c r="BN95" s="178" t="n">
        <f aca="false">(BM95^2)*AU95</f>
        <v>0.035115324715253</v>
      </c>
      <c r="BO95" s="178" t="n">
        <f aca="false">((AY95*BB95)/2)*Fsw*(tr_sw_fix+tf_sw_fix)</f>
        <v>0.459946666666667</v>
      </c>
      <c r="BP95" s="179" t="n">
        <f aca="false">BN95+BO95</f>
        <v>0.49506199138192</v>
      </c>
      <c r="BQ95" s="177" t="n">
        <f aca="false">BE95*BB95</f>
        <v>0.0977777777777778</v>
      </c>
      <c r="BR95" s="178" t="n">
        <f aca="false">CHOOSE(BC95,BG95*SQRT(BE95/3),SQRT(BE95*((BG95^2)+((BF95^2)/3)-(BF95*BG95))))</f>
        <v>0.285495044208283</v>
      </c>
      <c r="BS95" s="178" t="n">
        <f aca="false">AZ95*Vd_rect</f>
        <v>0.03696</v>
      </c>
      <c r="BT95" s="178" t="n">
        <f aca="false">CHOOSE(BC95,(AY95+Vd_rect)*Qrr*Fsw,(AY95+Vd_rect)*Qrr*Fsw)</f>
        <v>0.42441</v>
      </c>
      <c r="BU95" s="179" t="n">
        <f aca="false">BS95+BT95</f>
        <v>0.46137</v>
      </c>
      <c r="BV95" s="177" t="n">
        <f aca="false">(BM95^2)*0</f>
        <v>0</v>
      </c>
      <c r="BW95" s="178" t="n">
        <f aca="false">Qg_tot*Vcc*Fsw</f>
        <v>0.0735</v>
      </c>
      <c r="BX95" s="179" t="n">
        <f aca="false">IQ*BA95</f>
        <v>0.00385</v>
      </c>
      <c r="BY95" s="177" t="n">
        <f aca="false">BV95+BU95+BP95+BK95+BW95+BX95</f>
        <v>1.04004176125846</v>
      </c>
      <c r="BZ95" s="178" t="n">
        <f aca="false">AY95*AZ95</f>
        <v>3.52</v>
      </c>
      <c r="CA95" s="179" t="n">
        <f aca="false">(BZ95/(BZ95+BY95))*100</f>
        <v>77.1922755161033</v>
      </c>
      <c r="CB95" s="169" t="n">
        <f aca="false">BP95+BW95+BX95+BV95</f>
        <v>0.57241199138192</v>
      </c>
      <c r="CC95" s="0" t="n">
        <f aca="false">Ta+Tk_f*CB95</f>
        <v>45.0344196983672</v>
      </c>
    </row>
    <row r="96" customFormat="false" ht="15" hidden="false" customHeight="false" outlineLevel="0" collapsed="false">
      <c r="Q96" s="0" t="n">
        <v>89</v>
      </c>
      <c r="S96" s="177" t="n">
        <f aca="false">VOUT</f>
        <v>40</v>
      </c>
      <c r="T96" s="178" t="n">
        <f aca="false">Q96*$O$12</f>
        <v>0.089</v>
      </c>
      <c r="U96" s="178" t="n">
        <f aca="false">VIN_var</f>
        <v>5</v>
      </c>
      <c r="V96" s="179" t="n">
        <f aca="false">(S96*T96)/(U96*EFF_est)</f>
        <v>0.791111111111111</v>
      </c>
      <c r="W96" s="177" t="n">
        <f aca="false">IF((T96*S96/U96)&lt;((U96*(1-(U96/S96)))/(2*Lm*Fsw)),1,2)</f>
        <v>2</v>
      </c>
      <c r="X96" s="178" t="n">
        <f aca="false">CHOOSE(W96,SQRT((2*T96*Lm*Fsw*(S96-U96))/((U96)^2)),1-(U96/S96))</f>
        <v>0.875</v>
      </c>
      <c r="Y96" s="179" t="n">
        <f aca="false">CHOOSE(W96,(Lm*AA96*Fsw)/(S96-U96),1-X96)</f>
        <v>0.125</v>
      </c>
      <c r="Z96" s="177" t="n">
        <f aca="false">(U96*X96)/(Lm*Fsw)</f>
        <v>0.694444444444444</v>
      </c>
      <c r="AA96" s="178" t="n">
        <f aca="false">CHOOSE(W96,Z96,V96+(0.5*Z96))</f>
        <v>1.13833333333333</v>
      </c>
      <c r="AB96" s="178" t="n">
        <f aca="false">CHOOSE(W96,AA96*SQRT((X96+Y96)/3),SQRT((V96^2)+((Z96^2)/12)))</f>
        <v>0.816115523271738</v>
      </c>
      <c r="AC96" s="178" t="n">
        <v>0</v>
      </c>
      <c r="AD96" s="178" t="n">
        <f aca="false">(AB96^2)*Rdcr</f>
        <v>0.00639402765432099</v>
      </c>
      <c r="AE96" s="179" t="n">
        <f aca="false">AC96+AD96</f>
        <v>0.00639402765432099</v>
      </c>
      <c r="AF96" s="177" t="n">
        <f aca="false">V96*X96</f>
        <v>0.692222222222222</v>
      </c>
      <c r="AG96" s="178" t="n">
        <f aca="false">CHOOSE(W96,AA96*SQRT(X96/3),SQRT(X96*((AA96^2)+((Z96^2)/3)-(AA96*Z96))))</f>
        <v>0.763406169027645</v>
      </c>
      <c r="AH96" s="178" t="n">
        <f aca="false">(AG96^2)*RDS_on</f>
        <v>0.0302018862048914</v>
      </c>
      <c r="AI96" s="178" t="n">
        <f aca="false">((S96*V96)/2)*Fsw*(tr_sw_fix+tf_sw_fix)</f>
        <v>0.465173333333333</v>
      </c>
      <c r="AJ96" s="179" t="n">
        <f aca="false">AH96+AI96</f>
        <v>0.495375219538225</v>
      </c>
      <c r="AK96" s="177" t="n">
        <f aca="false">Y96*V96</f>
        <v>0.0988888888888889</v>
      </c>
      <c r="AL96" s="178" t="n">
        <f aca="false">CHOOSE(W96,AA96*SQRT(Y96/3),SQRT(Y96*((AA96^2)+((Z96^2)/3)-(Z96*AA96))))</f>
        <v>0.288540410368527</v>
      </c>
      <c r="AM96" s="178" t="n">
        <f aca="false">T96*Vd_rect</f>
        <v>0.03738</v>
      </c>
      <c r="AN96" s="178" t="n">
        <f aca="false">CHOOSE(W96,(S96+Vd_rect)*Qrr*Fsw,(S96+Vd_rect)*Qrr*Fsw)</f>
        <v>0.42441</v>
      </c>
      <c r="AO96" s="179" t="n">
        <f aca="false">AM96+AN96</f>
        <v>0.46179</v>
      </c>
      <c r="AP96" s="177" t="n">
        <f aca="false">(AG96^2)*0</f>
        <v>0</v>
      </c>
      <c r="AQ96" s="178" t="n">
        <f aca="false">Qg_tot*Vcc*Fsw</f>
        <v>0.0735</v>
      </c>
      <c r="AR96" s="179" t="n">
        <f aca="false">IQ*U96</f>
        <v>0.00385</v>
      </c>
      <c r="AS96" s="177" t="n">
        <f aca="false">AP96+AJ96+AQ96+AR96</f>
        <v>0.572725219538225</v>
      </c>
      <c r="AT96" s="187" t="n">
        <f aca="false">Ta+Tk*AS96</f>
        <v>59.3635131722935</v>
      </c>
      <c r="AU96" s="188" t="n">
        <f aca="false">RDS_on/51.8*(47.12+AT96*0.244)</f>
        <v>0.0616320770794681</v>
      </c>
      <c r="AV96" s="178" t="n">
        <f aca="false">S96*T96</f>
        <v>3.56</v>
      </c>
      <c r="AW96" s="179" t="n">
        <f aca="false">(AV96/(AV96+AS96))*100</f>
        <v>86.1417057966845</v>
      </c>
      <c r="AY96" s="177" t="n">
        <f aca="false">VOUT</f>
        <v>40</v>
      </c>
      <c r="AZ96" s="178" t="n">
        <f aca="false">Q96*$O$12</f>
        <v>0.089</v>
      </c>
      <c r="BA96" s="178" t="n">
        <f aca="false">VIN_var</f>
        <v>5</v>
      </c>
      <c r="BB96" s="179" t="n">
        <f aca="false">(AY96*AZ96)/(BA96*EFF_est)</f>
        <v>0.791111111111111</v>
      </c>
      <c r="BC96" s="177" t="n">
        <f aca="false">IF((AZ96*AY96/BA96)&lt;((BA96*(1-(BA96/AY96)))/(2*Lm*Fsw)),1,2)</f>
        <v>2</v>
      </c>
      <c r="BD96" s="178" t="n">
        <f aca="false">CHOOSE(BC96,SQRT((2*AZ96*Lm*Fsw*(AY96-BA96))/((BA96)^2)),1-(BA96/AY96))</f>
        <v>0.875</v>
      </c>
      <c r="BE96" s="179" t="n">
        <f aca="false">CHOOSE(BC96,(Lm*BG96*Fsw)/(AY96-BA96),1-BD96)</f>
        <v>0.125</v>
      </c>
      <c r="BF96" s="177" t="n">
        <f aca="false">(BA96*BD96)/(Lm*Fsw)</f>
        <v>0.694444444444444</v>
      </c>
      <c r="BG96" s="178" t="n">
        <f aca="false">CHOOSE(BC96,BF96,BB96+(0.5*BF96))</f>
        <v>1.13833333333333</v>
      </c>
      <c r="BH96" s="178" t="n">
        <f aca="false">CHOOSE(BC96,BG96*SQRT((BD96+BE96)/3),SQRT((BB96^2)+((BF96^2)/12)))</f>
        <v>0.816115523271738</v>
      </c>
      <c r="BI96" s="178" t="n">
        <v>0</v>
      </c>
      <c r="BJ96" s="178" t="n">
        <f aca="false">(BH96^2)*Rdcr</f>
        <v>0.00639402765432099</v>
      </c>
      <c r="BK96" s="179" t="n">
        <f aca="false">BI96+BJ96</f>
        <v>0.00639402765432099</v>
      </c>
      <c r="BL96" s="177" t="n">
        <f aca="false">BB96*BD96</f>
        <v>0.692222222222222</v>
      </c>
      <c r="BM96" s="178" t="n">
        <f aca="false">CHOOSE(BC96,BG96*SQRT(BD96/3),SQRT(BD96*((BG96^2)+((BF96^2)/3)-(BG96*BF96))))</f>
        <v>0.763406169027645</v>
      </c>
      <c r="BN96" s="178" t="n">
        <f aca="false">(BM96^2)*AU96</f>
        <v>0.0359184952692126</v>
      </c>
      <c r="BO96" s="178" t="n">
        <f aca="false">((AY96*BB96)/2)*Fsw*(tr_sw_fix+tf_sw_fix)</f>
        <v>0.465173333333333</v>
      </c>
      <c r="BP96" s="179" t="n">
        <f aca="false">BN96+BO96</f>
        <v>0.501091828602546</v>
      </c>
      <c r="BQ96" s="177" t="n">
        <f aca="false">BE96*BB96</f>
        <v>0.0988888888888889</v>
      </c>
      <c r="BR96" s="178" t="n">
        <f aca="false">CHOOSE(BC96,BG96*SQRT(BE96/3),SQRT(BE96*((BG96^2)+((BF96^2)/3)-(BF96*BG96))))</f>
        <v>0.288540410368527</v>
      </c>
      <c r="BS96" s="178" t="n">
        <f aca="false">AZ96*Vd_rect</f>
        <v>0.03738</v>
      </c>
      <c r="BT96" s="178" t="n">
        <f aca="false">CHOOSE(BC96,(AY96+Vd_rect)*Qrr*Fsw,(AY96+Vd_rect)*Qrr*Fsw)</f>
        <v>0.42441</v>
      </c>
      <c r="BU96" s="179" t="n">
        <f aca="false">BS96+BT96</f>
        <v>0.46179</v>
      </c>
      <c r="BV96" s="177" t="n">
        <f aca="false">(BM96^2)*0</f>
        <v>0</v>
      </c>
      <c r="BW96" s="178" t="n">
        <f aca="false">Qg_tot*Vcc*Fsw</f>
        <v>0.0735</v>
      </c>
      <c r="BX96" s="179" t="n">
        <f aca="false">IQ*BA96</f>
        <v>0.00385</v>
      </c>
      <c r="BY96" s="177" t="n">
        <f aca="false">BV96+BU96+BP96+BK96+BW96+BX96</f>
        <v>1.04662585625687</v>
      </c>
      <c r="BZ96" s="178" t="n">
        <f aca="false">AY96*AZ96</f>
        <v>3.56</v>
      </c>
      <c r="CA96" s="179" t="n">
        <f aca="false">(BZ96/(BZ96+BY96))*100</f>
        <v>77.2799899771477</v>
      </c>
      <c r="CB96" s="169" t="n">
        <f aca="false">BP96+BW96+BX96+BV96</f>
        <v>0.578441828602546</v>
      </c>
      <c r="CC96" s="0" t="n">
        <f aca="false">Ta+Tk_f*CB96</f>
        <v>45.2454640010891</v>
      </c>
    </row>
    <row r="97" customFormat="false" ht="15" hidden="false" customHeight="false" outlineLevel="0" collapsed="false">
      <c r="Q97" s="0" t="n">
        <v>90</v>
      </c>
      <c r="S97" s="177" t="n">
        <f aca="false">VOUT</f>
        <v>40</v>
      </c>
      <c r="T97" s="178" t="n">
        <f aca="false">Q97*$O$12</f>
        <v>0.09</v>
      </c>
      <c r="U97" s="178" t="n">
        <f aca="false">VIN_var</f>
        <v>5</v>
      </c>
      <c r="V97" s="179" t="n">
        <f aca="false">(S97*T97)/(U97*EFF_est)</f>
        <v>0.8</v>
      </c>
      <c r="W97" s="177" t="n">
        <f aca="false">IF((T97*S97/U97)&lt;((U97*(1-(U97/S97)))/(2*Lm*Fsw)),1,2)</f>
        <v>2</v>
      </c>
      <c r="X97" s="178" t="n">
        <f aca="false">CHOOSE(W97,SQRT((2*T97*Lm*Fsw*(S97-U97))/((U97)^2)),1-(U97/S97))</f>
        <v>0.875</v>
      </c>
      <c r="Y97" s="179" t="n">
        <f aca="false">CHOOSE(W97,(Lm*AA97*Fsw)/(S97-U97),1-X97)</f>
        <v>0.125</v>
      </c>
      <c r="Z97" s="177" t="n">
        <f aca="false">(U97*X97)/(Lm*Fsw)</f>
        <v>0.694444444444444</v>
      </c>
      <c r="AA97" s="178" t="n">
        <f aca="false">CHOOSE(W97,Z97,V97+(0.5*Z97))</f>
        <v>1.14722222222222</v>
      </c>
      <c r="AB97" s="178" t="n">
        <f aca="false">CHOOSE(W97,AA97*SQRT((X97+Y97)/3),SQRT((V97^2)+((Z97^2)/12)))</f>
        <v>0.824734961791754</v>
      </c>
      <c r="AC97" s="178" t="n">
        <v>0</v>
      </c>
      <c r="AD97" s="178" t="n">
        <f aca="false">(AB97^2)*Rdcr</f>
        <v>0.0065298024691358</v>
      </c>
      <c r="AE97" s="179" t="n">
        <f aca="false">AC97+AD97</f>
        <v>0.0065298024691358</v>
      </c>
      <c r="AF97" s="177" t="n">
        <f aca="false">V97*X97</f>
        <v>0.7</v>
      </c>
      <c r="AG97" s="178" t="n">
        <f aca="false">CHOOSE(W97,AA97*SQRT(X97/3),SQRT(X97*((AA97^2)+((Z97^2)/3)-(AA97*Z97))))</f>
        <v>0.77146891547971</v>
      </c>
      <c r="AH97" s="178" t="n">
        <f aca="false">(AG97^2)*RDS_on</f>
        <v>0.0308432120996513</v>
      </c>
      <c r="AI97" s="178" t="n">
        <f aca="false">((S97*V97)/2)*Fsw*(tr_sw_fix+tf_sw_fix)</f>
        <v>0.4704</v>
      </c>
      <c r="AJ97" s="179" t="n">
        <f aca="false">AH97+AI97</f>
        <v>0.501243212099651</v>
      </c>
      <c r="AK97" s="177" t="n">
        <f aca="false">Y97*V97</f>
        <v>0.1</v>
      </c>
      <c r="AL97" s="178" t="n">
        <f aca="false">CHOOSE(W97,AA97*SQRT(Y97/3),SQRT(Y97*((AA97^2)+((Z97^2)/3)-(Z97*AA97))))</f>
        <v>0.291587842082289</v>
      </c>
      <c r="AM97" s="178" t="n">
        <f aca="false">T97*Vd_rect</f>
        <v>0.0378</v>
      </c>
      <c r="AN97" s="178" t="n">
        <f aca="false">CHOOSE(W97,(S97+Vd_rect)*Qrr*Fsw,(S97+Vd_rect)*Qrr*Fsw)</f>
        <v>0.42441</v>
      </c>
      <c r="AO97" s="179" t="n">
        <f aca="false">AM97+AN97</f>
        <v>0.46221</v>
      </c>
      <c r="AP97" s="177" t="n">
        <f aca="false">(AG97^2)*0</f>
        <v>0</v>
      </c>
      <c r="AQ97" s="178" t="n">
        <f aca="false">Qg_tot*Vcc*Fsw</f>
        <v>0.0735</v>
      </c>
      <c r="AR97" s="179" t="n">
        <f aca="false">IQ*U97</f>
        <v>0.00385</v>
      </c>
      <c r="AS97" s="177" t="n">
        <f aca="false">AP97+AJ97+AQ97+AR97</f>
        <v>0.578593212099651</v>
      </c>
      <c r="AT97" s="187" t="n">
        <f aca="false">Ta+Tk*AS97</f>
        <v>59.7155927259791</v>
      </c>
      <c r="AU97" s="188" t="n">
        <f aca="false">RDS_on/51.8*(47.12+AT97*0.244)</f>
        <v>0.061718022671639</v>
      </c>
      <c r="AV97" s="178" t="n">
        <f aca="false">S97*T97</f>
        <v>3.6</v>
      </c>
      <c r="AW97" s="179" t="n">
        <f aca="false">(AV97/(AV97+AS97))*100</f>
        <v>86.1533970230876</v>
      </c>
      <c r="AY97" s="177" t="n">
        <f aca="false">VOUT</f>
        <v>40</v>
      </c>
      <c r="AZ97" s="178" t="n">
        <f aca="false">Q97*$O$12</f>
        <v>0.09</v>
      </c>
      <c r="BA97" s="178" t="n">
        <f aca="false">VIN_var</f>
        <v>5</v>
      </c>
      <c r="BB97" s="179" t="n">
        <f aca="false">(AY97*AZ97)/(BA97*EFF_est)</f>
        <v>0.8</v>
      </c>
      <c r="BC97" s="177" t="n">
        <f aca="false">IF((AZ97*AY97/BA97)&lt;((BA97*(1-(BA97/AY97)))/(2*Lm*Fsw)),1,2)</f>
        <v>2</v>
      </c>
      <c r="BD97" s="178" t="n">
        <f aca="false">CHOOSE(BC97,SQRT((2*AZ97*Lm*Fsw*(AY97-BA97))/((BA97)^2)),1-(BA97/AY97))</f>
        <v>0.875</v>
      </c>
      <c r="BE97" s="179" t="n">
        <f aca="false">CHOOSE(BC97,(Lm*BG97*Fsw)/(AY97-BA97),1-BD97)</f>
        <v>0.125</v>
      </c>
      <c r="BF97" s="177" t="n">
        <f aca="false">(BA97*BD97)/(Lm*Fsw)</f>
        <v>0.694444444444444</v>
      </c>
      <c r="BG97" s="178" t="n">
        <f aca="false">CHOOSE(BC97,BF97,BB97+(0.5*BF97))</f>
        <v>1.14722222222222</v>
      </c>
      <c r="BH97" s="178" t="n">
        <f aca="false">CHOOSE(BC97,BG97*SQRT((BD97+BE97)/3),SQRT((BB97^2)+((BF97^2)/12)))</f>
        <v>0.824734961791754</v>
      </c>
      <c r="BI97" s="178" t="n">
        <v>0</v>
      </c>
      <c r="BJ97" s="178" t="n">
        <f aca="false">(BH97^2)*Rdcr</f>
        <v>0.0065298024691358</v>
      </c>
      <c r="BK97" s="179" t="n">
        <f aca="false">BI97+BJ97</f>
        <v>0.0065298024691358</v>
      </c>
      <c r="BL97" s="177" t="n">
        <f aca="false">BB97*BD97</f>
        <v>0.7</v>
      </c>
      <c r="BM97" s="178" t="n">
        <f aca="false">CHOOSE(BC97,BG97*SQRT(BD97/3),SQRT(BD97*((BG97^2)+((BF97^2)/3)-(BG97*BF97))))</f>
        <v>0.77146891547971</v>
      </c>
      <c r="BN97" s="178" t="n">
        <f aca="false">(BM97^2)*AU97</f>
        <v>0.0367323629924496</v>
      </c>
      <c r="BO97" s="178" t="n">
        <f aca="false">((AY97*BB97)/2)*Fsw*(tr_sw_fix+tf_sw_fix)</f>
        <v>0.4704</v>
      </c>
      <c r="BP97" s="179" t="n">
        <f aca="false">BN97+BO97</f>
        <v>0.50713236299245</v>
      </c>
      <c r="BQ97" s="177" t="n">
        <f aca="false">BE97*BB97</f>
        <v>0.1</v>
      </c>
      <c r="BR97" s="178" t="n">
        <f aca="false">CHOOSE(BC97,BG97*SQRT(BE97/3),SQRT(BE97*((BG97^2)+((BF97^2)/3)-(BF97*BG97))))</f>
        <v>0.291587842082289</v>
      </c>
      <c r="BS97" s="178" t="n">
        <f aca="false">AZ97*Vd_rect</f>
        <v>0.0378</v>
      </c>
      <c r="BT97" s="178" t="n">
        <f aca="false">CHOOSE(BC97,(AY97+Vd_rect)*Qrr*Fsw,(AY97+Vd_rect)*Qrr*Fsw)</f>
        <v>0.42441</v>
      </c>
      <c r="BU97" s="179" t="n">
        <f aca="false">BS97+BT97</f>
        <v>0.46221</v>
      </c>
      <c r="BV97" s="177" t="n">
        <f aca="false">(BM97^2)*0</f>
        <v>0</v>
      </c>
      <c r="BW97" s="178" t="n">
        <f aca="false">Qg_tot*Vcc*Fsw</f>
        <v>0.0735</v>
      </c>
      <c r="BX97" s="179" t="n">
        <f aca="false">IQ*BA97</f>
        <v>0.00385</v>
      </c>
      <c r="BY97" s="177" t="n">
        <f aca="false">BV97+BU97+BP97+BK97+BW97+BX97</f>
        <v>1.05322216546159</v>
      </c>
      <c r="BZ97" s="178" t="n">
        <f aca="false">AY97*AZ97</f>
        <v>3.6</v>
      </c>
      <c r="CA97" s="179" t="n">
        <f aca="false">(BZ97/(BZ97+BY97))*100</f>
        <v>77.3657451114392</v>
      </c>
      <c r="CB97" s="169" t="n">
        <f aca="false">BP97+BW97+BX97+BV97</f>
        <v>0.58448236299245</v>
      </c>
      <c r="CC97" s="0" t="n">
        <f aca="false">Ta+Tk_f*CB97</f>
        <v>45.4568827047357</v>
      </c>
    </row>
    <row r="98" customFormat="false" ht="15" hidden="false" customHeight="false" outlineLevel="0" collapsed="false">
      <c r="Q98" s="0" t="n">
        <v>91</v>
      </c>
      <c r="S98" s="177" t="n">
        <f aca="false">VOUT</f>
        <v>40</v>
      </c>
      <c r="T98" s="178" t="n">
        <f aca="false">Q98*$O$12</f>
        <v>0.091</v>
      </c>
      <c r="U98" s="178" t="n">
        <f aca="false">VIN_var</f>
        <v>5</v>
      </c>
      <c r="V98" s="179" t="n">
        <f aca="false">(S98*T98)/(U98*EFF_est)</f>
        <v>0.808888888888889</v>
      </c>
      <c r="W98" s="177" t="n">
        <f aca="false">IF((T98*S98/U98)&lt;((U98*(1-(U98/S98)))/(2*Lm*Fsw)),1,2)</f>
        <v>2</v>
      </c>
      <c r="X98" s="178" t="n">
        <f aca="false">CHOOSE(W98,SQRT((2*T98*Lm*Fsw*(S98-U98))/((U98)^2)),1-(U98/S98))</f>
        <v>0.875</v>
      </c>
      <c r="Y98" s="179" t="n">
        <f aca="false">CHOOSE(W98,(Lm*AA98*Fsw)/(S98-U98),1-X98)</f>
        <v>0.125</v>
      </c>
      <c r="Z98" s="177" t="n">
        <f aca="false">(U98*X98)/(Lm*Fsw)</f>
        <v>0.694444444444444</v>
      </c>
      <c r="AA98" s="178" t="n">
        <f aca="false">CHOOSE(W98,Z98,V98+(0.5*Z98))</f>
        <v>1.15611111111111</v>
      </c>
      <c r="AB98" s="178" t="n">
        <f aca="false">CHOOSE(W98,AA98*SQRT((X98+Y98)/3),SQRT((V98^2)+((Z98^2)/12)))</f>
        <v>0.833360061299765</v>
      </c>
      <c r="AC98" s="178" t="n">
        <v>0</v>
      </c>
      <c r="AD98" s="178" t="n">
        <f aca="false">(AB98^2)*Rdcr</f>
        <v>0.00666709432098765</v>
      </c>
      <c r="AE98" s="179" t="n">
        <f aca="false">AC98+AD98</f>
        <v>0.00666709432098765</v>
      </c>
      <c r="AF98" s="177" t="n">
        <f aca="false">V98*X98</f>
        <v>0.707777777777778</v>
      </c>
      <c r="AG98" s="178" t="n">
        <f aca="false">CHOOSE(W98,AA98*SQRT(X98/3),SQRT(X98*((AA98^2)+((Z98^2)/3)-(AA98*Z98))))</f>
        <v>0.779536957301162</v>
      </c>
      <c r="AH98" s="178" t="n">
        <f aca="false">(AG98^2)*RDS_on</f>
        <v>0.0314917036468667</v>
      </c>
      <c r="AI98" s="178" t="n">
        <f aca="false">((S98*V98)/2)*Fsw*(tr_sw_fix+tf_sw_fix)</f>
        <v>0.475626666666667</v>
      </c>
      <c r="AJ98" s="179" t="n">
        <f aca="false">AH98+AI98</f>
        <v>0.507118370313533</v>
      </c>
      <c r="AK98" s="177" t="n">
        <f aca="false">Y98*V98</f>
        <v>0.101111111111111</v>
      </c>
      <c r="AL98" s="178" t="n">
        <f aca="false">CHOOSE(W98,AA98*SQRT(Y98/3),SQRT(Y98*((AA98^2)+((Z98^2)/3)-(Z98*AA98))))</f>
        <v>0.29463727525755</v>
      </c>
      <c r="AM98" s="178" t="n">
        <f aca="false">T98*Vd_rect</f>
        <v>0.03822</v>
      </c>
      <c r="AN98" s="178" t="n">
        <f aca="false">CHOOSE(W98,(S98+Vd_rect)*Qrr*Fsw,(S98+Vd_rect)*Qrr*Fsw)</f>
        <v>0.42441</v>
      </c>
      <c r="AO98" s="179" t="n">
        <f aca="false">AM98+AN98</f>
        <v>0.46263</v>
      </c>
      <c r="AP98" s="177" t="n">
        <f aca="false">(AG98^2)*0</f>
        <v>0</v>
      </c>
      <c r="AQ98" s="178" t="n">
        <f aca="false">Qg_tot*Vcc*Fsw</f>
        <v>0.0735</v>
      </c>
      <c r="AR98" s="179" t="n">
        <f aca="false">IQ*U98</f>
        <v>0.00385</v>
      </c>
      <c r="AS98" s="177" t="n">
        <f aca="false">AP98+AJ98+AQ98+AR98</f>
        <v>0.584468370313533</v>
      </c>
      <c r="AT98" s="187" t="n">
        <f aca="false">Ta+Tk*AS98</f>
        <v>60.068102218812</v>
      </c>
      <c r="AU98" s="188" t="n">
        <f aca="false">RDS_on/51.8*(47.12+AT98*0.244)</f>
        <v>0.0618040732155863</v>
      </c>
      <c r="AV98" s="178" t="n">
        <f aca="false">S98*T98</f>
        <v>3.64</v>
      </c>
      <c r="AW98" s="179" t="n">
        <f aca="false">(AV98/(AV98+AS98))*100</f>
        <v>86.1646882144805</v>
      </c>
      <c r="AY98" s="177" t="n">
        <f aca="false">VOUT</f>
        <v>40</v>
      </c>
      <c r="AZ98" s="178" t="n">
        <f aca="false">Q98*$O$12</f>
        <v>0.091</v>
      </c>
      <c r="BA98" s="178" t="n">
        <f aca="false">VIN_var</f>
        <v>5</v>
      </c>
      <c r="BB98" s="179" t="n">
        <f aca="false">(AY98*AZ98)/(BA98*EFF_est)</f>
        <v>0.808888888888889</v>
      </c>
      <c r="BC98" s="177" t="n">
        <f aca="false">IF((AZ98*AY98/BA98)&lt;((BA98*(1-(BA98/AY98)))/(2*Lm*Fsw)),1,2)</f>
        <v>2</v>
      </c>
      <c r="BD98" s="178" t="n">
        <f aca="false">CHOOSE(BC98,SQRT((2*AZ98*Lm*Fsw*(AY98-BA98))/((BA98)^2)),1-(BA98/AY98))</f>
        <v>0.875</v>
      </c>
      <c r="BE98" s="179" t="n">
        <f aca="false">CHOOSE(BC98,(Lm*BG98*Fsw)/(AY98-BA98),1-BD98)</f>
        <v>0.125</v>
      </c>
      <c r="BF98" s="177" t="n">
        <f aca="false">(BA98*BD98)/(Lm*Fsw)</f>
        <v>0.694444444444444</v>
      </c>
      <c r="BG98" s="178" t="n">
        <f aca="false">CHOOSE(BC98,BF98,BB98+(0.5*BF98))</f>
        <v>1.15611111111111</v>
      </c>
      <c r="BH98" s="178" t="n">
        <f aca="false">CHOOSE(BC98,BG98*SQRT((BD98+BE98)/3),SQRT((BB98^2)+((BF98^2)/12)))</f>
        <v>0.833360061299765</v>
      </c>
      <c r="BI98" s="178" t="n">
        <v>0</v>
      </c>
      <c r="BJ98" s="178" t="n">
        <f aca="false">(BH98^2)*Rdcr</f>
        <v>0.00666709432098765</v>
      </c>
      <c r="BK98" s="179" t="n">
        <f aca="false">BI98+BJ98</f>
        <v>0.00666709432098765</v>
      </c>
      <c r="BL98" s="177" t="n">
        <f aca="false">BB98*BD98</f>
        <v>0.707777777777778</v>
      </c>
      <c r="BM98" s="178" t="n">
        <f aca="false">CHOOSE(BC98,BG98*SQRT(BD98/3),SQRT(BD98*((BG98^2)+((BF98^2)/3)-(BG98*BF98))))</f>
        <v>0.779536957301162</v>
      </c>
      <c r="BN98" s="178" t="n">
        <f aca="false">(BM98^2)*AU98</f>
        <v>0.0375569674329009</v>
      </c>
      <c r="BO98" s="178" t="n">
        <f aca="false">((AY98*BB98)/2)*Fsw*(tr_sw_fix+tf_sw_fix)</f>
        <v>0.475626666666667</v>
      </c>
      <c r="BP98" s="179" t="n">
        <f aca="false">BN98+BO98</f>
        <v>0.513183634099568</v>
      </c>
      <c r="BQ98" s="177" t="n">
        <f aca="false">BE98*BB98</f>
        <v>0.101111111111111</v>
      </c>
      <c r="BR98" s="178" t="n">
        <f aca="false">CHOOSE(BC98,BG98*SQRT(BE98/3),SQRT(BE98*((BG98^2)+((BF98^2)/3)-(BF98*BG98))))</f>
        <v>0.29463727525755</v>
      </c>
      <c r="BS98" s="178" t="n">
        <f aca="false">AZ98*Vd_rect</f>
        <v>0.03822</v>
      </c>
      <c r="BT98" s="178" t="n">
        <f aca="false">CHOOSE(BC98,(AY98+Vd_rect)*Qrr*Fsw,(AY98+Vd_rect)*Qrr*Fsw)</f>
        <v>0.42441</v>
      </c>
      <c r="BU98" s="179" t="n">
        <f aca="false">BS98+BT98</f>
        <v>0.46263</v>
      </c>
      <c r="BV98" s="177" t="n">
        <f aca="false">(BM98^2)*0</f>
        <v>0</v>
      </c>
      <c r="BW98" s="178" t="n">
        <f aca="false">Qg_tot*Vcc*Fsw</f>
        <v>0.0735</v>
      </c>
      <c r="BX98" s="179" t="n">
        <f aca="false">IQ*BA98</f>
        <v>0.00385</v>
      </c>
      <c r="BY98" s="177" t="n">
        <f aca="false">BV98+BU98+BP98+BK98+BW98+BX98</f>
        <v>1.05983072842056</v>
      </c>
      <c r="BZ98" s="178" t="n">
        <f aca="false">AY98*AZ98</f>
        <v>3.64</v>
      </c>
      <c r="CA98" s="179" t="n">
        <f aca="false">(BZ98/(BZ98+BY98))*100</f>
        <v>77.4495978756936</v>
      </c>
      <c r="CB98" s="169" t="n">
        <f aca="false">BP98+BW98+BX98+BV98</f>
        <v>0.590533634099568</v>
      </c>
      <c r="CC98" s="0" t="n">
        <f aca="false">Ta+Tk_f*CB98</f>
        <v>45.6686771934849</v>
      </c>
    </row>
    <row r="99" customFormat="false" ht="15" hidden="false" customHeight="false" outlineLevel="0" collapsed="false">
      <c r="Q99" s="0" t="n">
        <v>92</v>
      </c>
      <c r="S99" s="177" t="n">
        <f aca="false">VOUT</f>
        <v>40</v>
      </c>
      <c r="T99" s="178" t="n">
        <f aca="false">Q99*$O$12</f>
        <v>0.092</v>
      </c>
      <c r="U99" s="178" t="n">
        <f aca="false">VIN_var</f>
        <v>5</v>
      </c>
      <c r="V99" s="179" t="n">
        <f aca="false">(S99*T99)/(U99*EFF_est)</f>
        <v>0.817777777777778</v>
      </c>
      <c r="W99" s="177" t="n">
        <f aca="false">IF((T99*S99/U99)&lt;((U99*(1-(U99/S99)))/(2*Lm*Fsw)),1,2)</f>
        <v>2</v>
      </c>
      <c r="X99" s="178" t="n">
        <f aca="false">CHOOSE(W99,SQRT((2*T99*Lm*Fsw*(S99-U99))/((U99)^2)),1-(U99/S99))</f>
        <v>0.875</v>
      </c>
      <c r="Y99" s="179" t="n">
        <f aca="false">CHOOSE(W99,(Lm*AA99*Fsw)/(S99-U99),1-X99)</f>
        <v>0.125</v>
      </c>
      <c r="Z99" s="177" t="n">
        <f aca="false">(U99*X99)/(Lm*Fsw)</f>
        <v>0.694444444444444</v>
      </c>
      <c r="AA99" s="178" t="n">
        <f aca="false">CHOOSE(W99,Z99,V99+(0.5*Z99))</f>
        <v>1.165</v>
      </c>
      <c r="AB99" s="178" t="n">
        <f aca="false">CHOOSE(W99,AA99*SQRT((X99+Y99)/3),SQRT((V99^2)+((Z99^2)/12)))</f>
        <v>0.841990647827401</v>
      </c>
      <c r="AC99" s="178" t="n">
        <v>0</v>
      </c>
      <c r="AD99" s="178" t="n">
        <f aca="false">(AB99^2)*Rdcr</f>
        <v>0.00680590320987654</v>
      </c>
      <c r="AE99" s="179" t="n">
        <f aca="false">AC99+AD99</f>
        <v>0.00680590320987654</v>
      </c>
      <c r="AF99" s="177" t="n">
        <f aca="false">V99*X99</f>
        <v>0.715555555555556</v>
      </c>
      <c r="AG99" s="178" t="n">
        <f aca="false">CHOOSE(W99,AA99*SQRT(X99/3),SQRT(X99*((AA99^2)+((Z99^2)/3)-(AA99*Z99))))</f>
        <v>0.787610131759493</v>
      </c>
      <c r="AH99" s="178" t="n">
        <f aca="false">(AG99^2)*RDS_on</f>
        <v>0.0321473608465375</v>
      </c>
      <c r="AI99" s="178" t="n">
        <f aca="false">((S99*V99)/2)*Fsw*(tr_sw_fix+tf_sw_fix)</f>
        <v>0.480853333333333</v>
      </c>
      <c r="AJ99" s="179" t="n">
        <f aca="false">AH99+AI99</f>
        <v>0.513000694179871</v>
      </c>
      <c r="AK99" s="177" t="n">
        <f aca="false">Y99*V99</f>
        <v>0.102222222222222</v>
      </c>
      <c r="AL99" s="178" t="n">
        <f aca="false">CHOOSE(W99,AA99*SQRT(Y99/3),SQRT(Y99*((AA99^2)+((Z99^2)/3)-(Z99*AA99))))</f>
        <v>0.297688648387205</v>
      </c>
      <c r="AM99" s="178" t="n">
        <f aca="false">T99*Vd_rect</f>
        <v>0.03864</v>
      </c>
      <c r="AN99" s="178" t="n">
        <f aca="false">CHOOSE(W99,(S99+Vd_rect)*Qrr*Fsw,(S99+Vd_rect)*Qrr*Fsw)</f>
        <v>0.42441</v>
      </c>
      <c r="AO99" s="179" t="n">
        <f aca="false">AM99+AN99</f>
        <v>0.46305</v>
      </c>
      <c r="AP99" s="177" t="n">
        <f aca="false">(AG99^2)*0</f>
        <v>0</v>
      </c>
      <c r="AQ99" s="178" t="n">
        <f aca="false">Qg_tot*Vcc*Fsw</f>
        <v>0.0735</v>
      </c>
      <c r="AR99" s="179" t="n">
        <f aca="false">IQ*U99</f>
        <v>0.00385</v>
      </c>
      <c r="AS99" s="177" t="n">
        <f aca="false">AP99+AJ99+AQ99+AR99</f>
        <v>0.590350694179871</v>
      </c>
      <c r="AT99" s="187" t="n">
        <f aca="false">Ta+Tk*AS99</f>
        <v>60.4210416507923</v>
      </c>
      <c r="AU99" s="188" t="n">
        <f aca="false">RDS_on/51.8*(47.12+AT99*0.244)</f>
        <v>0.0618902287113101</v>
      </c>
      <c r="AV99" s="178" t="n">
        <f aca="false">S99*T99</f>
        <v>3.68</v>
      </c>
      <c r="AW99" s="179" t="n">
        <f aca="false">(AV99/(AV99+AS99))*100</f>
        <v>86.175592206409</v>
      </c>
      <c r="AY99" s="177" t="n">
        <f aca="false">VOUT</f>
        <v>40</v>
      </c>
      <c r="AZ99" s="178" t="n">
        <f aca="false">Q99*$O$12</f>
        <v>0.092</v>
      </c>
      <c r="BA99" s="178" t="n">
        <f aca="false">VIN_var</f>
        <v>5</v>
      </c>
      <c r="BB99" s="179" t="n">
        <f aca="false">(AY99*AZ99)/(BA99*EFF_est)</f>
        <v>0.817777777777778</v>
      </c>
      <c r="BC99" s="177" t="n">
        <f aca="false">IF((AZ99*AY99/BA99)&lt;((BA99*(1-(BA99/AY99)))/(2*Lm*Fsw)),1,2)</f>
        <v>2</v>
      </c>
      <c r="BD99" s="178" t="n">
        <f aca="false">CHOOSE(BC99,SQRT((2*AZ99*Lm*Fsw*(AY99-BA99))/((BA99)^2)),1-(BA99/AY99))</f>
        <v>0.875</v>
      </c>
      <c r="BE99" s="179" t="n">
        <f aca="false">CHOOSE(BC99,(Lm*BG99*Fsw)/(AY99-BA99),1-BD99)</f>
        <v>0.125</v>
      </c>
      <c r="BF99" s="177" t="n">
        <f aca="false">(BA99*BD99)/(Lm*Fsw)</f>
        <v>0.694444444444444</v>
      </c>
      <c r="BG99" s="178" t="n">
        <f aca="false">CHOOSE(BC99,BF99,BB99+(0.5*BF99))</f>
        <v>1.165</v>
      </c>
      <c r="BH99" s="178" t="n">
        <f aca="false">CHOOSE(BC99,BG99*SQRT((BD99+BE99)/3),SQRT((BB99^2)+((BF99^2)/12)))</f>
        <v>0.841990647827401</v>
      </c>
      <c r="BI99" s="178" t="n">
        <v>0</v>
      </c>
      <c r="BJ99" s="178" t="n">
        <f aca="false">(BH99^2)*Rdcr</f>
        <v>0.00680590320987654</v>
      </c>
      <c r="BK99" s="179" t="n">
        <f aca="false">BI99+BJ99</f>
        <v>0.00680590320987654</v>
      </c>
      <c r="BL99" s="177" t="n">
        <f aca="false">BB99*BD99</f>
        <v>0.715555555555556</v>
      </c>
      <c r="BM99" s="178" t="n">
        <f aca="false">CHOOSE(BC99,BG99*SQRT(BD99/3),SQRT(BD99*((BG99^2)+((BF99^2)/3)-(BG99*BF99))))</f>
        <v>0.787610131759493</v>
      </c>
      <c r="BN99" s="178" t="n">
        <f aca="false">(BM99^2)*AU99</f>
        <v>0.0383923482255741</v>
      </c>
      <c r="BO99" s="178" t="n">
        <f aca="false">((AY99*BB99)/2)*Fsw*(tr_sw_fix+tf_sw_fix)</f>
        <v>0.480853333333333</v>
      </c>
      <c r="BP99" s="179" t="n">
        <f aca="false">BN99+BO99</f>
        <v>0.519245681558907</v>
      </c>
      <c r="BQ99" s="177" t="n">
        <f aca="false">BE99*BB99</f>
        <v>0.102222222222222</v>
      </c>
      <c r="BR99" s="178" t="n">
        <f aca="false">CHOOSE(BC99,BG99*SQRT(BE99/3),SQRT(BE99*((BG99^2)+((BF99^2)/3)-(BF99*BG99))))</f>
        <v>0.297688648387205</v>
      </c>
      <c r="BS99" s="178" t="n">
        <f aca="false">AZ99*Vd_rect</f>
        <v>0.03864</v>
      </c>
      <c r="BT99" s="178" t="n">
        <f aca="false">CHOOSE(BC99,(AY99+Vd_rect)*Qrr*Fsw,(AY99+Vd_rect)*Qrr*Fsw)</f>
        <v>0.42441</v>
      </c>
      <c r="BU99" s="179" t="n">
        <f aca="false">BS99+BT99</f>
        <v>0.46305</v>
      </c>
      <c r="BV99" s="177" t="n">
        <f aca="false">(BM99^2)*0</f>
        <v>0</v>
      </c>
      <c r="BW99" s="178" t="n">
        <f aca="false">Qg_tot*Vcc*Fsw</f>
        <v>0.0735</v>
      </c>
      <c r="BX99" s="179" t="n">
        <f aca="false">IQ*BA99</f>
        <v>0.00385</v>
      </c>
      <c r="BY99" s="177" t="n">
        <f aca="false">BV99+BU99+BP99+BK99+BW99+BX99</f>
        <v>1.06645158476878</v>
      </c>
      <c r="BZ99" s="178" t="n">
        <f aca="false">AY99*AZ99</f>
        <v>3.68</v>
      </c>
      <c r="CA99" s="179" t="n">
        <f aca="false">(BZ99/(BZ99+BY99))*100</f>
        <v>77.5316030149556</v>
      </c>
      <c r="CB99" s="169" t="n">
        <f aca="false">BP99+BW99+BX99+BV99</f>
        <v>0.596595681558907</v>
      </c>
      <c r="CC99" s="0" t="n">
        <f aca="false">Ta+Tk_f*CB99</f>
        <v>45.8808488545618</v>
      </c>
    </row>
    <row r="100" customFormat="false" ht="15" hidden="false" customHeight="false" outlineLevel="0" collapsed="false">
      <c r="Q100" s="0" t="n">
        <v>93</v>
      </c>
      <c r="S100" s="177" t="n">
        <f aca="false">VOUT</f>
        <v>40</v>
      </c>
      <c r="T100" s="178" t="n">
        <f aca="false">Q100*$O$12</f>
        <v>0.093</v>
      </c>
      <c r="U100" s="178" t="n">
        <f aca="false">VIN_var</f>
        <v>5</v>
      </c>
      <c r="V100" s="179" t="n">
        <f aca="false">(S100*T100)/(U100*EFF_est)</f>
        <v>0.826666666666667</v>
      </c>
      <c r="W100" s="177" t="n">
        <f aca="false">IF((T100*S100/U100)&lt;((U100*(1-(U100/S100)))/(2*Lm*Fsw)),1,2)</f>
        <v>2</v>
      </c>
      <c r="X100" s="178" t="n">
        <f aca="false">CHOOSE(W100,SQRT((2*T100*Lm*Fsw*(S100-U100))/((U100)^2)),1-(U100/S100))</f>
        <v>0.875</v>
      </c>
      <c r="Y100" s="179" t="n">
        <f aca="false">CHOOSE(W100,(Lm*AA100*Fsw)/(S100-U100),1-X100)</f>
        <v>0.125</v>
      </c>
      <c r="Z100" s="177" t="n">
        <f aca="false">(U100*X100)/(Lm*Fsw)</f>
        <v>0.694444444444444</v>
      </c>
      <c r="AA100" s="178" t="n">
        <f aca="false">CHOOSE(W100,Z100,V100+(0.5*Z100))</f>
        <v>1.17388888888889</v>
      </c>
      <c r="AB100" s="178" t="n">
        <f aca="false">CHOOSE(W100,AA100*SQRT((X100+Y100)/3),SQRT((V100^2)+((Z100^2)/12)))</f>
        <v>0.850626554358271</v>
      </c>
      <c r="AC100" s="178" t="n">
        <v>0</v>
      </c>
      <c r="AD100" s="178" t="n">
        <f aca="false">(AB100^2)*Rdcr</f>
        <v>0.00694622913580247</v>
      </c>
      <c r="AE100" s="179" t="n">
        <f aca="false">AC100+AD100</f>
        <v>0.00694622913580247</v>
      </c>
      <c r="AF100" s="177" t="n">
        <f aca="false">V100*X100</f>
        <v>0.723333333333333</v>
      </c>
      <c r="AG100" s="178" t="n">
        <f aca="false">CHOOSE(W100,AA100*SQRT(X100/3),SQRT(X100*((AA100^2)+((Z100^2)/3)-(AA100*Z100))))</f>
        <v>0.795688282625172</v>
      </c>
      <c r="AH100" s="178" t="n">
        <f aca="false">(AG100^2)*RDS_on</f>
        <v>0.0328101836986637</v>
      </c>
      <c r="AI100" s="178" t="n">
        <f aca="false">((S100*V100)/2)*Fsw*(tr_sw_fix+tf_sw_fix)</f>
        <v>0.48608</v>
      </c>
      <c r="AJ100" s="179" t="n">
        <f aca="false">AH100+AI100</f>
        <v>0.518890183698664</v>
      </c>
      <c r="AK100" s="177" t="n">
        <f aca="false">Y100*V100</f>
        <v>0.103333333333333</v>
      </c>
      <c r="AL100" s="178" t="n">
        <f aca="false">CHOOSE(W100,AA100*SQRT(Y100/3),SQRT(Y100*((AA100^2)+((Z100^2)/3)-(Z100*AA100))))</f>
        <v>0.30074190242204</v>
      </c>
      <c r="AM100" s="178" t="n">
        <f aca="false">T100*Vd_rect</f>
        <v>0.03906</v>
      </c>
      <c r="AN100" s="178" t="n">
        <f aca="false">CHOOSE(W100,(S100+Vd_rect)*Qrr*Fsw,(S100+Vd_rect)*Qrr*Fsw)</f>
        <v>0.42441</v>
      </c>
      <c r="AO100" s="179" t="n">
        <f aca="false">AM100+AN100</f>
        <v>0.46347</v>
      </c>
      <c r="AP100" s="177" t="n">
        <f aca="false">(AG100^2)*0</f>
        <v>0</v>
      </c>
      <c r="AQ100" s="178" t="n">
        <f aca="false">Qg_tot*Vcc*Fsw</f>
        <v>0.0735</v>
      </c>
      <c r="AR100" s="179" t="n">
        <f aca="false">IQ*U100</f>
        <v>0.00385</v>
      </c>
      <c r="AS100" s="177" t="n">
        <f aca="false">AP100+AJ100+AQ100+AR100</f>
        <v>0.596240183698664</v>
      </c>
      <c r="AT100" s="187" t="n">
        <f aca="false">Ta+Tk*AS100</f>
        <v>60.7744110219198</v>
      </c>
      <c r="AU100" s="188" t="n">
        <f aca="false">RDS_on/51.8*(47.12+AT100*0.244)</f>
        <v>0.0619764891588104</v>
      </c>
      <c r="AV100" s="178" t="n">
        <f aca="false">S100*T100</f>
        <v>3.72</v>
      </c>
      <c r="AW100" s="179" t="n">
        <f aca="false">(AV100/(AV100+AS100))*100</f>
        <v>86.1861212925428</v>
      </c>
      <c r="AY100" s="177" t="n">
        <f aca="false">VOUT</f>
        <v>40</v>
      </c>
      <c r="AZ100" s="178" t="n">
        <f aca="false">Q100*$O$12</f>
        <v>0.093</v>
      </c>
      <c r="BA100" s="178" t="n">
        <f aca="false">VIN_var</f>
        <v>5</v>
      </c>
      <c r="BB100" s="179" t="n">
        <f aca="false">(AY100*AZ100)/(BA100*EFF_est)</f>
        <v>0.826666666666667</v>
      </c>
      <c r="BC100" s="177" t="n">
        <f aca="false">IF((AZ100*AY100/BA100)&lt;((BA100*(1-(BA100/AY100)))/(2*Lm*Fsw)),1,2)</f>
        <v>2</v>
      </c>
      <c r="BD100" s="178" t="n">
        <f aca="false">CHOOSE(BC100,SQRT((2*AZ100*Lm*Fsw*(AY100-BA100))/((BA100)^2)),1-(BA100/AY100))</f>
        <v>0.875</v>
      </c>
      <c r="BE100" s="179" t="n">
        <f aca="false">CHOOSE(BC100,(Lm*BG100*Fsw)/(AY100-BA100),1-BD100)</f>
        <v>0.125</v>
      </c>
      <c r="BF100" s="177" t="n">
        <f aca="false">(BA100*BD100)/(Lm*Fsw)</f>
        <v>0.694444444444444</v>
      </c>
      <c r="BG100" s="178" t="n">
        <f aca="false">CHOOSE(BC100,BF100,BB100+(0.5*BF100))</f>
        <v>1.17388888888889</v>
      </c>
      <c r="BH100" s="178" t="n">
        <f aca="false">CHOOSE(BC100,BG100*SQRT((BD100+BE100)/3),SQRT((BB100^2)+((BF100^2)/12)))</f>
        <v>0.850626554358271</v>
      </c>
      <c r="BI100" s="178" t="n">
        <v>0</v>
      </c>
      <c r="BJ100" s="178" t="n">
        <f aca="false">(BH100^2)*Rdcr</f>
        <v>0.00694622913580247</v>
      </c>
      <c r="BK100" s="179" t="n">
        <f aca="false">BI100+BJ100</f>
        <v>0.00694622913580247</v>
      </c>
      <c r="BL100" s="177" t="n">
        <f aca="false">BB100*BD100</f>
        <v>0.723333333333333</v>
      </c>
      <c r="BM100" s="178" t="n">
        <f aca="false">CHOOSE(BC100,BG100*SQRT(BD100/3),SQRT(BD100*((BG100^2)+((BF100^2)/3)-(BG100*BF100))))</f>
        <v>0.795688282625172</v>
      </c>
      <c r="BN100" s="178" t="n">
        <f aca="false">(BM100^2)*AU100</f>
        <v>0.0392385450925485</v>
      </c>
      <c r="BO100" s="178" t="n">
        <f aca="false">((AY100*BB100)/2)*Fsw*(tr_sw_fix+tf_sw_fix)</f>
        <v>0.48608</v>
      </c>
      <c r="BP100" s="179" t="n">
        <f aca="false">BN100+BO100</f>
        <v>0.525318545092548</v>
      </c>
      <c r="BQ100" s="177" t="n">
        <f aca="false">BE100*BB100</f>
        <v>0.103333333333333</v>
      </c>
      <c r="BR100" s="178" t="n">
        <f aca="false">CHOOSE(BC100,BG100*SQRT(BE100/3),SQRT(BE100*((BG100^2)+((BF100^2)/3)-(BF100*BG100))))</f>
        <v>0.30074190242204</v>
      </c>
      <c r="BS100" s="178" t="n">
        <f aca="false">AZ100*Vd_rect</f>
        <v>0.03906</v>
      </c>
      <c r="BT100" s="178" t="n">
        <f aca="false">CHOOSE(BC100,(AY100+Vd_rect)*Qrr*Fsw,(AY100+Vd_rect)*Qrr*Fsw)</f>
        <v>0.42441</v>
      </c>
      <c r="BU100" s="179" t="n">
        <f aca="false">BS100+BT100</f>
        <v>0.46347</v>
      </c>
      <c r="BV100" s="177" t="n">
        <f aca="false">(BM100^2)*0</f>
        <v>0</v>
      </c>
      <c r="BW100" s="178" t="n">
        <f aca="false">Qg_tot*Vcc*Fsw</f>
        <v>0.0735</v>
      </c>
      <c r="BX100" s="179" t="n">
        <f aca="false">IQ*BA100</f>
        <v>0.00385</v>
      </c>
      <c r="BY100" s="177" t="n">
        <f aca="false">BV100+BU100+BP100+BK100+BW100+BX100</f>
        <v>1.07308477422835</v>
      </c>
      <c r="BZ100" s="178" t="n">
        <f aca="false">AY100*AZ100</f>
        <v>3.72</v>
      </c>
      <c r="CA100" s="179" t="n">
        <f aca="false">(BZ100/(BZ100+BY100))*100</f>
        <v>77.6118131688771</v>
      </c>
      <c r="CB100" s="169" t="n">
        <f aca="false">BP100+BW100+BX100+BV100</f>
        <v>0.602668545092548</v>
      </c>
      <c r="CC100" s="0" t="n">
        <f aca="false">Ta+Tk_f*CB100</f>
        <v>46.0933990782392</v>
      </c>
    </row>
    <row r="101" customFormat="false" ht="15" hidden="false" customHeight="false" outlineLevel="0" collapsed="false">
      <c r="Q101" s="0" t="n">
        <v>94</v>
      </c>
      <c r="S101" s="177" t="n">
        <f aca="false">VOUT</f>
        <v>40</v>
      </c>
      <c r="T101" s="178" t="n">
        <f aca="false">Q101*$O$12</f>
        <v>0.094</v>
      </c>
      <c r="U101" s="178" t="n">
        <f aca="false">VIN_var</f>
        <v>5</v>
      </c>
      <c r="V101" s="179" t="n">
        <f aca="false">(S101*T101)/(U101*EFF_est)</f>
        <v>0.835555555555556</v>
      </c>
      <c r="W101" s="177" t="n">
        <f aca="false">IF((T101*S101/U101)&lt;((U101*(1-(U101/S101)))/(2*Lm*Fsw)),1,2)</f>
        <v>2</v>
      </c>
      <c r="X101" s="178" t="n">
        <f aca="false">CHOOSE(W101,SQRT((2*T101*Lm*Fsw*(S101-U101))/((U101)^2)),1-(U101/S101))</f>
        <v>0.875</v>
      </c>
      <c r="Y101" s="179" t="n">
        <f aca="false">CHOOSE(W101,(Lm*AA101*Fsw)/(S101-U101),1-X101)</f>
        <v>0.125</v>
      </c>
      <c r="Z101" s="177" t="n">
        <f aca="false">(U101*X101)/(Lm*Fsw)</f>
        <v>0.694444444444444</v>
      </c>
      <c r="AA101" s="178" t="n">
        <f aca="false">CHOOSE(W101,Z101,V101+(0.5*Z101))</f>
        <v>1.18277777777778</v>
      </c>
      <c r="AB101" s="178" t="n">
        <f aca="false">CHOOSE(W101,AA101*SQRT((X101+Y101)/3),SQRT((V101^2)+((Z101^2)/12)))</f>
        <v>0.859267620489332</v>
      </c>
      <c r="AC101" s="178" t="n">
        <v>0</v>
      </c>
      <c r="AD101" s="178" t="n">
        <f aca="false">(AB101^2)*Rdcr</f>
        <v>0.00708807209876543</v>
      </c>
      <c r="AE101" s="179" t="n">
        <f aca="false">AC101+AD101</f>
        <v>0.00708807209876543</v>
      </c>
      <c r="AF101" s="177" t="n">
        <f aca="false">V101*X101</f>
        <v>0.731111111111111</v>
      </c>
      <c r="AG101" s="178" t="n">
        <f aca="false">CHOOSE(W101,AA101*SQRT(X101/3),SQRT(X101*((AA101^2)+((Z101^2)/3)-(AA101*Z101))))</f>
        <v>0.803771259854894</v>
      </c>
      <c r="AH101" s="178" t="n">
        <f aca="false">(AG101^2)*RDS_on</f>
        <v>0.0334801722032453</v>
      </c>
      <c r="AI101" s="178" t="n">
        <f aca="false">((S101*V101)/2)*Fsw*(tr_sw_fix+tf_sw_fix)</f>
        <v>0.491306666666667</v>
      </c>
      <c r="AJ101" s="179" t="n">
        <f aca="false">AH101+AI101</f>
        <v>0.524786838869912</v>
      </c>
      <c r="AK101" s="177" t="n">
        <f aca="false">Y101*V101</f>
        <v>0.104444444444444</v>
      </c>
      <c r="AL101" s="178" t="n">
        <f aca="false">CHOOSE(W101,AA101*SQRT(Y101/3),SQRT(Y101*((AA101^2)+((Z101^2)/3)-(Z101*AA101))))</f>
        <v>0.303796980651018</v>
      </c>
      <c r="AM101" s="178" t="n">
        <f aca="false">T101*Vd_rect</f>
        <v>0.03948</v>
      </c>
      <c r="AN101" s="178" t="n">
        <f aca="false">CHOOSE(W101,(S101+Vd_rect)*Qrr*Fsw,(S101+Vd_rect)*Qrr*Fsw)</f>
        <v>0.42441</v>
      </c>
      <c r="AO101" s="179" t="n">
        <f aca="false">AM101+AN101</f>
        <v>0.46389</v>
      </c>
      <c r="AP101" s="177" t="n">
        <f aca="false">(AG101^2)*0</f>
        <v>0</v>
      </c>
      <c r="AQ101" s="178" t="n">
        <f aca="false">Qg_tot*Vcc*Fsw</f>
        <v>0.0735</v>
      </c>
      <c r="AR101" s="179" t="n">
        <f aca="false">IQ*U101</f>
        <v>0.00385</v>
      </c>
      <c r="AS101" s="177" t="n">
        <f aca="false">AP101+AJ101+AQ101+AR101</f>
        <v>0.602136838869912</v>
      </c>
      <c r="AT101" s="187" t="n">
        <f aca="false">Ta+Tk*AS101</f>
        <v>61.1282103321947</v>
      </c>
      <c r="AU101" s="188" t="n">
        <f aca="false">RDS_on/51.8*(47.12+AT101*0.244)</f>
        <v>0.0620628545580871</v>
      </c>
      <c r="AV101" s="178" t="n">
        <f aca="false">S101*T101</f>
        <v>3.76</v>
      </c>
      <c r="AW101" s="179" t="n">
        <f aca="false">(AV101/(AV101+AS101))*100</f>
        <v>86.1962872529715</v>
      </c>
      <c r="AY101" s="177" t="n">
        <f aca="false">VOUT</f>
        <v>40</v>
      </c>
      <c r="AZ101" s="178" t="n">
        <f aca="false">Q101*$O$12</f>
        <v>0.094</v>
      </c>
      <c r="BA101" s="178" t="n">
        <f aca="false">VIN_var</f>
        <v>5</v>
      </c>
      <c r="BB101" s="179" t="n">
        <f aca="false">(AY101*AZ101)/(BA101*EFF_est)</f>
        <v>0.835555555555556</v>
      </c>
      <c r="BC101" s="177" t="n">
        <f aca="false">IF((AZ101*AY101/BA101)&lt;((BA101*(1-(BA101/AY101)))/(2*Lm*Fsw)),1,2)</f>
        <v>2</v>
      </c>
      <c r="BD101" s="178" t="n">
        <f aca="false">CHOOSE(BC101,SQRT((2*AZ101*Lm*Fsw*(AY101-BA101))/((BA101)^2)),1-(BA101/AY101))</f>
        <v>0.875</v>
      </c>
      <c r="BE101" s="179" t="n">
        <f aca="false">CHOOSE(BC101,(Lm*BG101*Fsw)/(AY101-BA101),1-BD101)</f>
        <v>0.125</v>
      </c>
      <c r="BF101" s="177" t="n">
        <f aca="false">(BA101*BD101)/(Lm*Fsw)</f>
        <v>0.694444444444444</v>
      </c>
      <c r="BG101" s="178" t="n">
        <f aca="false">CHOOSE(BC101,BF101,BB101+(0.5*BF101))</f>
        <v>1.18277777777778</v>
      </c>
      <c r="BH101" s="178" t="n">
        <f aca="false">CHOOSE(BC101,BG101*SQRT((BD101+BE101)/3),SQRT((BB101^2)+((BF101^2)/12)))</f>
        <v>0.859267620489332</v>
      </c>
      <c r="BI101" s="178" t="n">
        <v>0</v>
      </c>
      <c r="BJ101" s="178" t="n">
        <f aca="false">(BH101^2)*Rdcr</f>
        <v>0.00708807209876543</v>
      </c>
      <c r="BK101" s="179" t="n">
        <f aca="false">BI101+BJ101</f>
        <v>0.00708807209876543</v>
      </c>
      <c r="BL101" s="177" t="n">
        <f aca="false">BB101*BD101</f>
        <v>0.731111111111111</v>
      </c>
      <c r="BM101" s="178" t="n">
        <f aca="false">CHOOSE(BC101,BG101*SQRT(BD101/3),SQRT(BD101*((BG101^2)+((BF101^2)/3)-(BG101*BF101))))</f>
        <v>0.803771259854894</v>
      </c>
      <c r="BN101" s="178" t="n">
        <f aca="false">(BM101^2)*AU101</f>
        <v>0.0400955978429739</v>
      </c>
      <c r="BO101" s="178" t="n">
        <f aca="false">((AY101*BB101)/2)*Fsw*(tr_sw_fix+tf_sw_fix)</f>
        <v>0.491306666666667</v>
      </c>
      <c r="BP101" s="179" t="n">
        <f aca="false">BN101+BO101</f>
        <v>0.531402264509641</v>
      </c>
      <c r="BQ101" s="177" t="n">
        <f aca="false">BE101*BB101</f>
        <v>0.104444444444444</v>
      </c>
      <c r="BR101" s="178" t="n">
        <f aca="false">CHOOSE(BC101,BG101*SQRT(BE101/3),SQRT(BE101*((BG101^2)+((BF101^2)/3)-(BF101*BG101))))</f>
        <v>0.303796980651018</v>
      </c>
      <c r="BS101" s="178" t="n">
        <f aca="false">AZ101*Vd_rect</f>
        <v>0.03948</v>
      </c>
      <c r="BT101" s="178" t="n">
        <f aca="false">CHOOSE(BC101,(AY101+Vd_rect)*Qrr*Fsw,(AY101+Vd_rect)*Qrr*Fsw)</f>
        <v>0.42441</v>
      </c>
      <c r="BU101" s="179" t="n">
        <f aca="false">BS101+BT101</f>
        <v>0.46389</v>
      </c>
      <c r="BV101" s="177" t="n">
        <f aca="false">(BM101^2)*0</f>
        <v>0</v>
      </c>
      <c r="BW101" s="178" t="n">
        <f aca="false">Qg_tot*Vcc*Fsw</f>
        <v>0.0735</v>
      </c>
      <c r="BX101" s="179" t="n">
        <f aca="false">IQ*BA101</f>
        <v>0.00385</v>
      </c>
      <c r="BY101" s="177" t="n">
        <f aca="false">BV101+BU101+BP101+BK101+BW101+BX101</f>
        <v>1.07973033660841</v>
      </c>
      <c r="BZ101" s="178" t="n">
        <f aca="false">AY101*AZ101</f>
        <v>3.76</v>
      </c>
      <c r="CA101" s="179" t="n">
        <f aca="false">(BZ101/(BZ101+BY101))*100</f>
        <v>77.6902789719259</v>
      </c>
      <c r="CB101" s="169" t="n">
        <f aca="false">BP101+BW101+BX101+BV101</f>
        <v>0.608752264509641</v>
      </c>
      <c r="CC101" s="0" t="n">
        <f aca="false">Ta+Tk_f*CB101</f>
        <v>46.3063292578374</v>
      </c>
    </row>
    <row r="102" customFormat="false" ht="15" hidden="false" customHeight="false" outlineLevel="0" collapsed="false">
      <c r="Q102" s="0" t="n">
        <v>95</v>
      </c>
      <c r="S102" s="177" t="n">
        <f aca="false">VOUT</f>
        <v>40</v>
      </c>
      <c r="T102" s="178" t="n">
        <f aca="false">Q102*$O$12</f>
        <v>0.095</v>
      </c>
      <c r="U102" s="178" t="n">
        <f aca="false">VIN_var</f>
        <v>5</v>
      </c>
      <c r="V102" s="179" t="n">
        <f aca="false">(S102*T102)/(U102*EFF_est)</f>
        <v>0.844444444444444</v>
      </c>
      <c r="W102" s="177" t="n">
        <f aca="false">IF((T102*S102/U102)&lt;((U102*(1-(U102/S102)))/(2*Lm*Fsw)),1,2)</f>
        <v>2</v>
      </c>
      <c r="X102" s="178" t="n">
        <f aca="false">CHOOSE(W102,SQRT((2*T102*Lm*Fsw*(S102-U102))/((U102)^2)),1-(U102/S102))</f>
        <v>0.875</v>
      </c>
      <c r="Y102" s="179" t="n">
        <f aca="false">CHOOSE(W102,(Lm*AA102*Fsw)/(S102-U102),1-X102)</f>
        <v>0.125</v>
      </c>
      <c r="Z102" s="177" t="n">
        <f aca="false">(U102*X102)/(Lm*Fsw)</f>
        <v>0.694444444444444</v>
      </c>
      <c r="AA102" s="178" t="n">
        <f aca="false">CHOOSE(W102,Z102,V102+(0.5*Z102))</f>
        <v>1.19166666666667</v>
      </c>
      <c r="AB102" s="178" t="n">
        <f aca="false">CHOOSE(W102,AA102*SQRT((X102+Y102)/3),SQRT((V102^2)+((Z102^2)/12)))</f>
        <v>0.867913692111567</v>
      </c>
      <c r="AC102" s="178" t="n">
        <v>0</v>
      </c>
      <c r="AD102" s="178" t="n">
        <f aca="false">(AB102^2)*Rdcr</f>
        <v>0.00723143209876543</v>
      </c>
      <c r="AE102" s="179" t="n">
        <f aca="false">AC102+AD102</f>
        <v>0.00723143209876543</v>
      </c>
      <c r="AF102" s="177" t="n">
        <f aca="false">V102*X102</f>
        <v>0.738888888888889</v>
      </c>
      <c r="AG102" s="178" t="n">
        <f aca="false">CHOOSE(W102,AA102*SQRT(X102/3),SQRT(X102*((AA102^2)+((Z102^2)/3)-(AA102*Z102))))</f>
        <v>0.811858919292873</v>
      </c>
      <c r="AH102" s="178" t="n">
        <f aca="false">(AG102^2)*RDS_on</f>
        <v>0.0341573263602824</v>
      </c>
      <c r="AI102" s="178" t="n">
        <f aca="false">((S102*V102)/2)*Fsw*(tr_sw_fix+tf_sw_fix)</f>
        <v>0.496533333333333</v>
      </c>
      <c r="AJ102" s="179" t="n">
        <f aca="false">AH102+AI102</f>
        <v>0.530690659693616</v>
      </c>
      <c r="AK102" s="177" t="n">
        <f aca="false">Y102*V102</f>
        <v>0.105555555555556</v>
      </c>
      <c r="AL102" s="178" t="n">
        <f aca="false">CHOOSE(W102,AA102*SQRT(Y102/3),SQRT(Y102*((AA102^2)+((Z102^2)/3)-(Z102*AA102))))</f>
        <v>0.306853828588371</v>
      </c>
      <c r="AM102" s="178" t="n">
        <f aca="false">T102*Vd_rect</f>
        <v>0.0399</v>
      </c>
      <c r="AN102" s="178" t="n">
        <f aca="false">CHOOSE(W102,(S102+Vd_rect)*Qrr*Fsw,(S102+Vd_rect)*Qrr*Fsw)</f>
        <v>0.42441</v>
      </c>
      <c r="AO102" s="179" t="n">
        <f aca="false">AM102+AN102</f>
        <v>0.46431</v>
      </c>
      <c r="AP102" s="177" t="n">
        <f aca="false">(AG102^2)*0</f>
        <v>0</v>
      </c>
      <c r="AQ102" s="178" t="n">
        <f aca="false">Qg_tot*Vcc*Fsw</f>
        <v>0.0735</v>
      </c>
      <c r="AR102" s="179" t="n">
        <f aca="false">IQ*U102</f>
        <v>0.00385</v>
      </c>
      <c r="AS102" s="177" t="n">
        <f aca="false">AP102+AJ102+AQ102+AR102</f>
        <v>0.608040659693616</v>
      </c>
      <c r="AT102" s="187" t="n">
        <f aca="false">Ta+Tk*AS102</f>
        <v>61.4824395816169</v>
      </c>
      <c r="AU102" s="188" t="n">
        <f aca="false">RDS_on/51.8*(47.12+AT102*0.244)</f>
        <v>0.0621493249091403</v>
      </c>
      <c r="AV102" s="178" t="n">
        <f aca="false">S102*T102</f>
        <v>3.8</v>
      </c>
      <c r="AW102" s="179" t="n">
        <f aca="false">(AV102/(AV102+AS102))*100</f>
        <v>86.2061013807464</v>
      </c>
      <c r="AY102" s="177" t="n">
        <f aca="false">VOUT</f>
        <v>40</v>
      </c>
      <c r="AZ102" s="178" t="n">
        <f aca="false">Q102*$O$12</f>
        <v>0.095</v>
      </c>
      <c r="BA102" s="178" t="n">
        <f aca="false">VIN_var</f>
        <v>5</v>
      </c>
      <c r="BB102" s="179" t="n">
        <f aca="false">(AY102*AZ102)/(BA102*EFF_est)</f>
        <v>0.844444444444444</v>
      </c>
      <c r="BC102" s="177" t="n">
        <f aca="false">IF((AZ102*AY102/BA102)&lt;((BA102*(1-(BA102/AY102)))/(2*Lm*Fsw)),1,2)</f>
        <v>2</v>
      </c>
      <c r="BD102" s="178" t="n">
        <f aca="false">CHOOSE(BC102,SQRT((2*AZ102*Lm*Fsw*(AY102-BA102))/((BA102)^2)),1-(BA102/AY102))</f>
        <v>0.875</v>
      </c>
      <c r="BE102" s="179" t="n">
        <f aca="false">CHOOSE(BC102,(Lm*BG102*Fsw)/(AY102-BA102),1-BD102)</f>
        <v>0.125</v>
      </c>
      <c r="BF102" s="177" t="n">
        <f aca="false">(BA102*BD102)/(Lm*Fsw)</f>
        <v>0.694444444444444</v>
      </c>
      <c r="BG102" s="178" t="n">
        <f aca="false">CHOOSE(BC102,BF102,BB102+(0.5*BF102))</f>
        <v>1.19166666666667</v>
      </c>
      <c r="BH102" s="178" t="n">
        <f aca="false">CHOOSE(BC102,BG102*SQRT((BD102+BE102)/3),SQRT((BB102^2)+((BF102^2)/12)))</f>
        <v>0.867913692111567</v>
      </c>
      <c r="BI102" s="178" t="n">
        <v>0</v>
      </c>
      <c r="BJ102" s="178" t="n">
        <f aca="false">(BH102^2)*Rdcr</f>
        <v>0.00723143209876543</v>
      </c>
      <c r="BK102" s="179" t="n">
        <f aca="false">BI102+BJ102</f>
        <v>0.00723143209876543</v>
      </c>
      <c r="BL102" s="177" t="n">
        <f aca="false">BB102*BD102</f>
        <v>0.738888888888889</v>
      </c>
      <c r="BM102" s="178" t="n">
        <f aca="false">CHOOSE(BC102,BG102*SQRT(BD102/3),SQRT(BD102*((BG102^2)+((BF102^2)/3)-(BG102*BF102))))</f>
        <v>0.811858919292873</v>
      </c>
      <c r="BN102" s="178" t="n">
        <f aca="false">(BM102^2)*AU102</f>
        <v>0.0409635463730718</v>
      </c>
      <c r="BO102" s="178" t="n">
        <f aca="false">((AY102*BB102)/2)*Fsw*(tr_sw_fix+tf_sw_fix)</f>
        <v>0.496533333333333</v>
      </c>
      <c r="BP102" s="179" t="n">
        <f aca="false">BN102+BO102</f>
        <v>0.537496879706405</v>
      </c>
      <c r="BQ102" s="177" t="n">
        <f aca="false">BE102*BB102</f>
        <v>0.105555555555556</v>
      </c>
      <c r="BR102" s="178" t="n">
        <f aca="false">CHOOSE(BC102,BG102*SQRT(BE102/3),SQRT(BE102*((BG102^2)+((BF102^2)/3)-(BF102*BG102))))</f>
        <v>0.306853828588371</v>
      </c>
      <c r="BS102" s="178" t="n">
        <f aca="false">AZ102*Vd_rect</f>
        <v>0.0399</v>
      </c>
      <c r="BT102" s="178" t="n">
        <f aca="false">CHOOSE(BC102,(AY102+Vd_rect)*Qrr*Fsw,(AY102+Vd_rect)*Qrr*Fsw)</f>
        <v>0.42441</v>
      </c>
      <c r="BU102" s="179" t="n">
        <f aca="false">BS102+BT102</f>
        <v>0.46431</v>
      </c>
      <c r="BV102" s="177" t="n">
        <f aca="false">(BM102^2)*0</f>
        <v>0</v>
      </c>
      <c r="BW102" s="178" t="n">
        <f aca="false">Qg_tot*Vcc*Fsw</f>
        <v>0.0735</v>
      </c>
      <c r="BX102" s="179" t="n">
        <f aca="false">IQ*BA102</f>
        <v>0.00385</v>
      </c>
      <c r="BY102" s="177" t="n">
        <f aca="false">BV102+BU102+BP102+BK102+BW102+BX102</f>
        <v>1.08638831180517</v>
      </c>
      <c r="BZ102" s="178" t="n">
        <f aca="false">AY102*AZ102</f>
        <v>3.8</v>
      </c>
      <c r="CA102" s="179" t="n">
        <f aca="false">(BZ102/(BZ102+BY102))*100</f>
        <v>77.7670491479252</v>
      </c>
      <c r="CB102" s="169" t="n">
        <f aca="false">BP102+BW102+BX102+BV102</f>
        <v>0.614846879706405</v>
      </c>
      <c r="CC102" s="0" t="n">
        <f aca="false">Ta+Tk_f*CB102</f>
        <v>46.5196407897242</v>
      </c>
    </row>
    <row r="103" customFormat="false" ht="15" hidden="false" customHeight="false" outlineLevel="0" collapsed="false">
      <c r="Q103" s="0" t="n">
        <v>96</v>
      </c>
      <c r="S103" s="177" t="n">
        <f aca="false">VOUT</f>
        <v>40</v>
      </c>
      <c r="T103" s="178" t="n">
        <f aca="false">Q103*$O$12</f>
        <v>0.096</v>
      </c>
      <c r="U103" s="178" t="n">
        <f aca="false">VIN_var</f>
        <v>5</v>
      </c>
      <c r="V103" s="179" t="n">
        <f aca="false">(S103*T103)/(U103*EFF_est)</f>
        <v>0.853333333333333</v>
      </c>
      <c r="W103" s="177" t="n">
        <f aca="false">IF((T103*S103/U103)&lt;((U103*(1-(U103/S103)))/(2*Lm*Fsw)),1,2)</f>
        <v>2</v>
      </c>
      <c r="X103" s="178" t="n">
        <f aca="false">CHOOSE(W103,SQRT((2*T103*Lm*Fsw*(S103-U103))/((U103)^2)),1-(U103/S103))</f>
        <v>0.875</v>
      </c>
      <c r="Y103" s="179" t="n">
        <f aca="false">CHOOSE(W103,(Lm*AA103*Fsw)/(S103-U103),1-X103)</f>
        <v>0.125</v>
      </c>
      <c r="Z103" s="177" t="n">
        <f aca="false">(U103*X103)/(Lm*Fsw)</f>
        <v>0.694444444444444</v>
      </c>
      <c r="AA103" s="178" t="n">
        <f aca="false">CHOOSE(W103,Z103,V103+(0.5*Z103))</f>
        <v>1.20055555555556</v>
      </c>
      <c r="AB103" s="178" t="n">
        <f aca="false">CHOOSE(W103,AA103*SQRT((X103+Y103)/3),SQRT((V103^2)+((Z103^2)/12)))</f>
        <v>0.876564621108692</v>
      </c>
      <c r="AC103" s="178" t="n">
        <v>0</v>
      </c>
      <c r="AD103" s="178" t="n">
        <f aca="false">(AB103^2)*Rdcr</f>
        <v>0.00737630913580247</v>
      </c>
      <c r="AE103" s="179" t="n">
        <f aca="false">AC103+AD103</f>
        <v>0.00737630913580247</v>
      </c>
      <c r="AF103" s="177" t="n">
        <f aca="false">V103*X103</f>
        <v>0.746666666666667</v>
      </c>
      <c r="AG103" s="178" t="n">
        <f aca="false">CHOOSE(W103,AA103*SQRT(X103/3),SQRT(X103*((AA103^2)+((Z103^2)/3)-(AA103*Z103))))</f>
        <v>0.819951122389009</v>
      </c>
      <c r="AH103" s="178" t="n">
        <f aca="false">(AG103^2)*RDS_on</f>
        <v>0.0348416461697748</v>
      </c>
      <c r="AI103" s="178" t="n">
        <f aca="false">((S103*V103)/2)*Fsw*(tr_sw_fix+tf_sw_fix)</f>
        <v>0.50176</v>
      </c>
      <c r="AJ103" s="179" t="n">
        <f aca="false">AH103+AI103</f>
        <v>0.536601646169775</v>
      </c>
      <c r="AK103" s="177" t="n">
        <f aca="false">Y103*V103</f>
        <v>0.106666666666667</v>
      </c>
      <c r="AL103" s="178" t="n">
        <f aca="false">CHOOSE(W103,AA103*SQRT(Y103/3),SQRT(Y103*((AA103^2)+((Z103^2)/3)-(Z103*AA103))))</f>
        <v>0.309912393867086</v>
      </c>
      <c r="AM103" s="178" t="n">
        <f aca="false">T103*Vd_rect</f>
        <v>0.04032</v>
      </c>
      <c r="AN103" s="178" t="n">
        <f aca="false">CHOOSE(W103,(S103+Vd_rect)*Qrr*Fsw,(S103+Vd_rect)*Qrr*Fsw)</f>
        <v>0.42441</v>
      </c>
      <c r="AO103" s="179" t="n">
        <f aca="false">AM103+AN103</f>
        <v>0.46473</v>
      </c>
      <c r="AP103" s="177" t="n">
        <f aca="false">(AG103^2)*0</f>
        <v>0</v>
      </c>
      <c r="AQ103" s="178" t="n">
        <f aca="false">Qg_tot*Vcc*Fsw</f>
        <v>0.0735</v>
      </c>
      <c r="AR103" s="179" t="n">
        <f aca="false">IQ*U103</f>
        <v>0.00385</v>
      </c>
      <c r="AS103" s="177" t="n">
        <f aca="false">AP103+AJ103+AQ103+AR103</f>
        <v>0.613951646169775</v>
      </c>
      <c r="AT103" s="187" t="n">
        <f aca="false">Ta+Tk*AS103</f>
        <v>61.8370987701865</v>
      </c>
      <c r="AU103" s="188" t="n">
        <f aca="false">RDS_on/51.8*(47.12+AT103*0.244)</f>
        <v>0.0622359002119699</v>
      </c>
      <c r="AV103" s="178" t="n">
        <f aca="false">S103*T103</f>
        <v>3.84</v>
      </c>
      <c r="AW103" s="179" t="n">
        <f aca="false">(AV103/(AV103+AS103))*100</f>
        <v>86.2155745067922</v>
      </c>
      <c r="AY103" s="177" t="n">
        <f aca="false">VOUT</f>
        <v>40</v>
      </c>
      <c r="AZ103" s="178" t="n">
        <f aca="false">Q103*$O$12</f>
        <v>0.096</v>
      </c>
      <c r="BA103" s="178" t="n">
        <f aca="false">VIN_var</f>
        <v>5</v>
      </c>
      <c r="BB103" s="179" t="n">
        <f aca="false">(AY103*AZ103)/(BA103*EFF_est)</f>
        <v>0.853333333333333</v>
      </c>
      <c r="BC103" s="177" t="n">
        <f aca="false">IF((AZ103*AY103/BA103)&lt;((BA103*(1-(BA103/AY103)))/(2*Lm*Fsw)),1,2)</f>
        <v>2</v>
      </c>
      <c r="BD103" s="178" t="n">
        <f aca="false">CHOOSE(BC103,SQRT((2*AZ103*Lm*Fsw*(AY103-BA103))/((BA103)^2)),1-(BA103/AY103))</f>
        <v>0.875</v>
      </c>
      <c r="BE103" s="179" t="n">
        <f aca="false">CHOOSE(BC103,(Lm*BG103*Fsw)/(AY103-BA103),1-BD103)</f>
        <v>0.125</v>
      </c>
      <c r="BF103" s="177" t="n">
        <f aca="false">(BA103*BD103)/(Lm*Fsw)</f>
        <v>0.694444444444444</v>
      </c>
      <c r="BG103" s="178" t="n">
        <f aca="false">CHOOSE(BC103,BF103,BB103+(0.5*BF103))</f>
        <v>1.20055555555556</v>
      </c>
      <c r="BH103" s="178" t="n">
        <f aca="false">CHOOSE(BC103,BG103*SQRT((BD103+BE103)/3),SQRT((BB103^2)+((BF103^2)/12)))</f>
        <v>0.876564621108692</v>
      </c>
      <c r="BI103" s="178" t="n">
        <v>0</v>
      </c>
      <c r="BJ103" s="178" t="n">
        <f aca="false">(BH103^2)*Rdcr</f>
        <v>0.00737630913580247</v>
      </c>
      <c r="BK103" s="179" t="n">
        <f aca="false">BI103+BJ103</f>
        <v>0.00737630913580247</v>
      </c>
      <c r="BL103" s="177" t="n">
        <f aca="false">BB103*BD103</f>
        <v>0.746666666666667</v>
      </c>
      <c r="BM103" s="178" t="n">
        <f aca="false">CHOOSE(BC103,BG103*SQRT(BD103/3),SQRT(BD103*((BG103^2)+((BF103^2)/3)-(BG103*BF103))))</f>
        <v>0.819951122389009</v>
      </c>
      <c r="BN103" s="178" t="n">
        <f aca="false">(BM103^2)*AU103</f>
        <v>0.0418424306661343</v>
      </c>
      <c r="BO103" s="178" t="n">
        <f aca="false">((AY103*BB103)/2)*Fsw*(tr_sw_fix+tf_sw_fix)</f>
        <v>0.50176</v>
      </c>
      <c r="BP103" s="179" t="n">
        <f aca="false">BN103+BO103</f>
        <v>0.543602430666134</v>
      </c>
      <c r="BQ103" s="177" t="n">
        <f aca="false">BE103*BB103</f>
        <v>0.106666666666667</v>
      </c>
      <c r="BR103" s="178" t="n">
        <f aca="false">CHOOSE(BC103,BG103*SQRT(BE103/3),SQRT(BE103*((BG103^2)+((BF103^2)/3)-(BF103*BG103))))</f>
        <v>0.309912393867086</v>
      </c>
      <c r="BS103" s="178" t="n">
        <f aca="false">AZ103*Vd_rect</f>
        <v>0.04032</v>
      </c>
      <c r="BT103" s="178" t="n">
        <f aca="false">CHOOSE(BC103,(AY103+Vd_rect)*Qrr*Fsw,(AY103+Vd_rect)*Qrr*Fsw)</f>
        <v>0.42441</v>
      </c>
      <c r="BU103" s="179" t="n">
        <f aca="false">BS103+BT103</f>
        <v>0.46473</v>
      </c>
      <c r="BV103" s="177" t="n">
        <f aca="false">(BM103^2)*0</f>
        <v>0</v>
      </c>
      <c r="BW103" s="178" t="n">
        <f aca="false">Qg_tot*Vcc*Fsw</f>
        <v>0.0735</v>
      </c>
      <c r="BX103" s="179" t="n">
        <f aca="false">IQ*BA103</f>
        <v>0.00385</v>
      </c>
      <c r="BY103" s="177" t="n">
        <f aca="false">BV103+BU103+BP103+BK103+BW103+BX103</f>
        <v>1.09305873980194</v>
      </c>
      <c r="BZ103" s="178" t="n">
        <f aca="false">AY103*AZ103</f>
        <v>3.84</v>
      </c>
      <c r="CA103" s="179" t="n">
        <f aca="false">(BZ103/(BZ103+BY103))*100</f>
        <v>77.8421705992939</v>
      </c>
      <c r="CB103" s="169" t="n">
        <f aca="false">BP103+BW103+BX103+BV103</f>
        <v>0.620952430666134</v>
      </c>
      <c r="CC103" s="0" t="n">
        <f aca="false">Ta+Tk_f*CB103</f>
        <v>46.7333350733147</v>
      </c>
    </row>
    <row r="104" customFormat="false" ht="15" hidden="false" customHeight="false" outlineLevel="0" collapsed="false">
      <c r="Q104" s="0" t="n">
        <v>97</v>
      </c>
      <c r="S104" s="177" t="n">
        <f aca="false">VOUT</f>
        <v>40</v>
      </c>
      <c r="T104" s="178" t="n">
        <f aca="false">Q104*$O$12</f>
        <v>0.097</v>
      </c>
      <c r="U104" s="178" t="n">
        <f aca="false">VIN_var</f>
        <v>5</v>
      </c>
      <c r="V104" s="179" t="n">
        <f aca="false">(S104*T104)/(U104*EFF_est)</f>
        <v>0.862222222222222</v>
      </c>
      <c r="W104" s="177" t="n">
        <f aca="false">IF((T104*S104/U104)&lt;((U104*(1-(U104/S104)))/(2*Lm*Fsw)),1,2)</f>
        <v>2</v>
      </c>
      <c r="X104" s="178" t="n">
        <f aca="false">CHOOSE(W104,SQRT((2*T104*Lm*Fsw*(S104-U104))/((U104)^2)),1-(U104/S104))</f>
        <v>0.875</v>
      </c>
      <c r="Y104" s="179" t="n">
        <f aca="false">CHOOSE(W104,(Lm*AA104*Fsw)/(S104-U104),1-X104)</f>
        <v>0.125</v>
      </c>
      <c r="Z104" s="177" t="n">
        <f aca="false">(U104*X104)/(Lm*Fsw)</f>
        <v>0.694444444444444</v>
      </c>
      <c r="AA104" s="178" t="n">
        <f aca="false">CHOOSE(W104,Z104,V104+(0.5*Z104))</f>
        <v>1.20944444444444</v>
      </c>
      <c r="AB104" s="178" t="n">
        <f aca="false">CHOOSE(W104,AA104*SQRT((X104+Y104)/3),SQRT((V104^2)+((Z104^2)/12)))</f>
        <v>0.885220265072752</v>
      </c>
      <c r="AC104" s="178" t="n">
        <v>0</v>
      </c>
      <c r="AD104" s="178" t="n">
        <f aca="false">(AB104^2)*Rdcr</f>
        <v>0.00752270320987654</v>
      </c>
      <c r="AE104" s="179" t="n">
        <f aca="false">AC104+AD104</f>
        <v>0.00752270320987654</v>
      </c>
      <c r="AF104" s="177" t="n">
        <f aca="false">V104*X104</f>
        <v>0.754444444444445</v>
      </c>
      <c r="AG104" s="178" t="n">
        <f aca="false">CHOOSE(W104,AA104*SQRT(X104/3),SQRT(X104*((AA104^2)+((Z104^2)/3)-(AA104*Z104))))</f>
        <v>0.828047735932862</v>
      </c>
      <c r="AH104" s="178" t="n">
        <f aca="false">(AG104^2)*RDS_on</f>
        <v>0.0355331316317227</v>
      </c>
      <c r="AI104" s="178" t="n">
        <f aca="false">((S104*V104)/2)*Fsw*(tr_sw_fix+tf_sw_fix)</f>
        <v>0.506986666666667</v>
      </c>
      <c r="AJ104" s="179" t="n">
        <f aca="false">AH104+AI104</f>
        <v>0.542519798298389</v>
      </c>
      <c r="AK104" s="177" t="n">
        <f aca="false">Y104*V104</f>
        <v>0.107777777777778</v>
      </c>
      <c r="AL104" s="178" t="n">
        <f aca="false">CHOOSE(W104,AA104*SQRT(Y104/3),SQRT(Y104*((AA104^2)+((Z104^2)/3)-(Z104*AA104))))</f>
        <v>0.312972626138348</v>
      </c>
      <c r="AM104" s="178" t="n">
        <f aca="false">T104*Vd_rect</f>
        <v>0.04074</v>
      </c>
      <c r="AN104" s="178" t="n">
        <f aca="false">CHOOSE(W104,(S104+Vd_rect)*Qrr*Fsw,(S104+Vd_rect)*Qrr*Fsw)</f>
        <v>0.42441</v>
      </c>
      <c r="AO104" s="179" t="n">
        <f aca="false">AM104+AN104</f>
        <v>0.46515</v>
      </c>
      <c r="AP104" s="177" t="n">
        <f aca="false">(AG104^2)*0</f>
        <v>0</v>
      </c>
      <c r="AQ104" s="178" t="n">
        <f aca="false">Qg_tot*Vcc*Fsw</f>
        <v>0.0735</v>
      </c>
      <c r="AR104" s="179" t="n">
        <f aca="false">IQ*U104</f>
        <v>0.00385</v>
      </c>
      <c r="AS104" s="177" t="n">
        <f aca="false">AP104+AJ104+AQ104+AR104</f>
        <v>0.619869798298389</v>
      </c>
      <c r="AT104" s="187" t="n">
        <f aca="false">Ta+Tk*AS104</f>
        <v>62.1921878979034</v>
      </c>
      <c r="AU104" s="188" t="n">
        <f aca="false">RDS_on/51.8*(47.12+AT104*0.244)</f>
        <v>0.062322580466576</v>
      </c>
      <c r="AV104" s="178" t="n">
        <f aca="false">S104*T104</f>
        <v>3.88</v>
      </c>
      <c r="AW104" s="179" t="n">
        <f aca="false">(AV104/(AV104+AS104))*100</f>
        <v>86.2247170233061</v>
      </c>
      <c r="AY104" s="177" t="n">
        <f aca="false">VOUT</f>
        <v>40</v>
      </c>
      <c r="AZ104" s="178" t="n">
        <f aca="false">Q104*$O$12</f>
        <v>0.097</v>
      </c>
      <c r="BA104" s="178" t="n">
        <f aca="false">VIN_var</f>
        <v>5</v>
      </c>
      <c r="BB104" s="179" t="n">
        <f aca="false">(AY104*AZ104)/(BA104*EFF_est)</f>
        <v>0.862222222222222</v>
      </c>
      <c r="BC104" s="177" t="n">
        <f aca="false">IF((AZ104*AY104/BA104)&lt;((BA104*(1-(BA104/AY104)))/(2*Lm*Fsw)),1,2)</f>
        <v>2</v>
      </c>
      <c r="BD104" s="178" t="n">
        <f aca="false">CHOOSE(BC104,SQRT((2*AZ104*Lm*Fsw*(AY104-BA104))/((BA104)^2)),1-(BA104/AY104))</f>
        <v>0.875</v>
      </c>
      <c r="BE104" s="179" t="n">
        <f aca="false">CHOOSE(BC104,(Lm*BG104*Fsw)/(AY104-BA104),1-BD104)</f>
        <v>0.125</v>
      </c>
      <c r="BF104" s="177" t="n">
        <f aca="false">(BA104*BD104)/(Lm*Fsw)</f>
        <v>0.694444444444444</v>
      </c>
      <c r="BG104" s="178" t="n">
        <f aca="false">CHOOSE(BC104,BF104,BB104+(0.5*BF104))</f>
        <v>1.20944444444444</v>
      </c>
      <c r="BH104" s="178" t="n">
        <f aca="false">CHOOSE(BC104,BG104*SQRT((BD104+BE104)/3),SQRT((BB104^2)+((BF104^2)/12)))</f>
        <v>0.885220265072752</v>
      </c>
      <c r="BI104" s="178" t="n">
        <v>0</v>
      </c>
      <c r="BJ104" s="178" t="n">
        <f aca="false">(BH104^2)*Rdcr</f>
        <v>0.00752270320987654</v>
      </c>
      <c r="BK104" s="179" t="n">
        <f aca="false">BI104+BJ104</f>
        <v>0.00752270320987654</v>
      </c>
      <c r="BL104" s="177" t="n">
        <f aca="false">BB104*BD104</f>
        <v>0.754444444444445</v>
      </c>
      <c r="BM104" s="178" t="n">
        <f aca="false">CHOOSE(BC104,BG104*SQRT(BD104/3),SQRT(BD104*((BG104^2)+((BF104^2)/3)-(BG104*BF104))))</f>
        <v>0.828047735932862</v>
      </c>
      <c r="BN104" s="178" t="n">
        <f aca="false">(BM104^2)*AU104</f>
        <v>0.0427322907925248</v>
      </c>
      <c r="BO104" s="178" t="n">
        <f aca="false">((AY104*BB104)/2)*Fsw*(tr_sw_fix+tf_sw_fix)</f>
        <v>0.506986666666667</v>
      </c>
      <c r="BP104" s="179" t="n">
        <f aca="false">BN104+BO104</f>
        <v>0.549718957459191</v>
      </c>
      <c r="BQ104" s="177" t="n">
        <f aca="false">BE104*BB104</f>
        <v>0.107777777777778</v>
      </c>
      <c r="BR104" s="178" t="n">
        <f aca="false">CHOOSE(BC104,BG104*SQRT(BE104/3),SQRT(BE104*((BG104^2)+((BF104^2)/3)-(BF104*BG104))))</f>
        <v>0.312972626138348</v>
      </c>
      <c r="BS104" s="178" t="n">
        <f aca="false">AZ104*Vd_rect</f>
        <v>0.04074</v>
      </c>
      <c r="BT104" s="178" t="n">
        <f aca="false">CHOOSE(BC104,(AY104+Vd_rect)*Qrr*Fsw,(AY104+Vd_rect)*Qrr*Fsw)</f>
        <v>0.42441</v>
      </c>
      <c r="BU104" s="179" t="n">
        <f aca="false">BS104+BT104</f>
        <v>0.46515</v>
      </c>
      <c r="BV104" s="177" t="n">
        <f aca="false">(BM104^2)*0</f>
        <v>0</v>
      </c>
      <c r="BW104" s="178" t="n">
        <f aca="false">Qg_tot*Vcc*Fsw</f>
        <v>0.0735</v>
      </c>
      <c r="BX104" s="179" t="n">
        <f aca="false">IQ*BA104</f>
        <v>0.00385</v>
      </c>
      <c r="BY104" s="177" t="n">
        <f aca="false">BV104+BU104+BP104+BK104+BW104+BX104</f>
        <v>1.09974166066907</v>
      </c>
      <c r="BZ104" s="178" t="n">
        <f aca="false">AY104*AZ104</f>
        <v>3.88</v>
      </c>
      <c r="CA104" s="179" t="n">
        <f aca="false">(BZ104/(BZ104+BY104))*100</f>
        <v>77.9156884913321</v>
      </c>
      <c r="CB104" s="169" t="n">
        <f aca="false">BP104+BW104+BX104+BV104</f>
        <v>0.627068957459191</v>
      </c>
      <c r="CC104" s="0" t="n">
        <f aca="false">Ta+Tk_f*CB104</f>
        <v>46.9474135110717</v>
      </c>
    </row>
    <row r="105" customFormat="false" ht="15" hidden="false" customHeight="false" outlineLevel="0" collapsed="false">
      <c r="Q105" s="0" t="n">
        <v>98</v>
      </c>
      <c r="S105" s="177" t="n">
        <f aca="false">VOUT</f>
        <v>40</v>
      </c>
      <c r="T105" s="178" t="n">
        <f aca="false">Q105*$O$12</f>
        <v>0.098</v>
      </c>
      <c r="U105" s="178" t="n">
        <f aca="false">VIN_var</f>
        <v>5</v>
      </c>
      <c r="V105" s="179" t="n">
        <f aca="false">(S105*T105)/(U105*EFF_est)</f>
        <v>0.871111111111111</v>
      </c>
      <c r="W105" s="177" t="n">
        <f aca="false">IF((T105*S105/U105)&lt;((U105*(1-(U105/S105)))/(2*Lm*Fsw)),1,2)</f>
        <v>2</v>
      </c>
      <c r="X105" s="178" t="n">
        <f aca="false">CHOOSE(W105,SQRT((2*T105*Lm*Fsw*(S105-U105))/((U105)^2)),1-(U105/S105))</f>
        <v>0.875</v>
      </c>
      <c r="Y105" s="179" t="n">
        <f aca="false">CHOOSE(W105,(Lm*AA105*Fsw)/(S105-U105),1-X105)</f>
        <v>0.125</v>
      </c>
      <c r="Z105" s="177" t="n">
        <f aca="false">(U105*X105)/(Lm*Fsw)</f>
        <v>0.694444444444444</v>
      </c>
      <c r="AA105" s="178" t="n">
        <f aca="false">CHOOSE(W105,Z105,V105+(0.5*Z105))</f>
        <v>1.21833333333333</v>
      </c>
      <c r="AB105" s="178" t="n">
        <f aca="false">CHOOSE(W105,AA105*SQRT((X105+Y105)/3),SQRT((V105^2)+((Z105^2)/12)))</f>
        <v>0.893880487035532</v>
      </c>
      <c r="AC105" s="178" t="n">
        <v>0</v>
      </c>
      <c r="AD105" s="178" t="n">
        <f aca="false">(AB105^2)*Rdcr</f>
        <v>0.00767061432098765</v>
      </c>
      <c r="AE105" s="179" t="n">
        <f aca="false">AC105+AD105</f>
        <v>0.00767061432098765</v>
      </c>
      <c r="AF105" s="177" t="n">
        <f aca="false">V105*X105</f>
        <v>0.762222222222222</v>
      </c>
      <c r="AG105" s="178" t="n">
        <f aca="false">CHOOSE(W105,AA105*SQRT(X105/3),SQRT(X105*((AA105^2)+((Z105^2)/3)-(AA105*Z105))))</f>
        <v>0.836148631802397</v>
      </c>
      <c r="AH105" s="178" t="n">
        <f aca="false">(AG105^2)*RDS_on</f>
        <v>0.036231782746126</v>
      </c>
      <c r="AI105" s="178" t="n">
        <f aca="false">((S105*V105)/2)*Fsw*(tr_sw_fix+tf_sw_fix)</f>
        <v>0.512213333333333</v>
      </c>
      <c r="AJ105" s="179" t="n">
        <f aca="false">AH105+AI105</f>
        <v>0.548445116079459</v>
      </c>
      <c r="AK105" s="177" t="n">
        <f aca="false">Y105*V105</f>
        <v>0.108888888888889</v>
      </c>
      <c r="AL105" s="178" t="n">
        <f aca="false">CHOOSE(W105,AA105*SQRT(Y105/3),SQRT(Y105*((AA105^2)+((Z105^2)/3)-(Z105*AA105))))</f>
        <v>0.316034476976579</v>
      </c>
      <c r="AM105" s="178" t="n">
        <f aca="false">T105*Vd_rect</f>
        <v>0.04116</v>
      </c>
      <c r="AN105" s="178" t="n">
        <f aca="false">CHOOSE(W105,(S105+Vd_rect)*Qrr*Fsw,(S105+Vd_rect)*Qrr*Fsw)</f>
        <v>0.42441</v>
      </c>
      <c r="AO105" s="179" t="n">
        <f aca="false">AM105+AN105</f>
        <v>0.46557</v>
      </c>
      <c r="AP105" s="177" t="n">
        <f aca="false">(AG105^2)*0</f>
        <v>0</v>
      </c>
      <c r="AQ105" s="178" t="n">
        <f aca="false">Qg_tot*Vcc*Fsw</f>
        <v>0.0735</v>
      </c>
      <c r="AR105" s="179" t="n">
        <f aca="false">IQ*U105</f>
        <v>0.00385</v>
      </c>
      <c r="AS105" s="177" t="n">
        <f aca="false">AP105+AJ105+AQ105+AR105</f>
        <v>0.625795116079459</v>
      </c>
      <c r="AT105" s="187" t="n">
        <f aca="false">Ta+Tk*AS105</f>
        <v>62.5477069647676</v>
      </c>
      <c r="AU105" s="188" t="n">
        <f aca="false">RDS_on/51.8*(47.12+AT105*0.244)</f>
        <v>0.0624093656729586</v>
      </c>
      <c r="AV105" s="178" t="n">
        <f aca="false">S105*T105</f>
        <v>3.92</v>
      </c>
      <c r="AW105" s="179" t="n">
        <f aca="false">(AV105/(AV105+AS105))*100</f>
        <v>86.2335389057486</v>
      </c>
      <c r="AY105" s="177" t="n">
        <f aca="false">VOUT</f>
        <v>40</v>
      </c>
      <c r="AZ105" s="178" t="n">
        <f aca="false">Q105*$O$12</f>
        <v>0.098</v>
      </c>
      <c r="BA105" s="178" t="n">
        <f aca="false">VIN_var</f>
        <v>5</v>
      </c>
      <c r="BB105" s="179" t="n">
        <f aca="false">(AY105*AZ105)/(BA105*EFF_est)</f>
        <v>0.871111111111111</v>
      </c>
      <c r="BC105" s="177" t="n">
        <f aca="false">IF((AZ105*AY105/BA105)&lt;((BA105*(1-(BA105/AY105)))/(2*Lm*Fsw)),1,2)</f>
        <v>2</v>
      </c>
      <c r="BD105" s="178" t="n">
        <f aca="false">CHOOSE(BC105,SQRT((2*AZ105*Lm*Fsw*(AY105-BA105))/((BA105)^2)),1-(BA105/AY105))</f>
        <v>0.875</v>
      </c>
      <c r="BE105" s="179" t="n">
        <f aca="false">CHOOSE(BC105,(Lm*BG105*Fsw)/(AY105-BA105),1-BD105)</f>
        <v>0.125</v>
      </c>
      <c r="BF105" s="177" t="n">
        <f aca="false">(BA105*BD105)/(Lm*Fsw)</f>
        <v>0.694444444444444</v>
      </c>
      <c r="BG105" s="178" t="n">
        <f aca="false">CHOOSE(BC105,BF105,BB105+(0.5*BF105))</f>
        <v>1.21833333333333</v>
      </c>
      <c r="BH105" s="178" t="n">
        <f aca="false">CHOOSE(BC105,BG105*SQRT((BD105+BE105)/3),SQRT((BB105^2)+((BF105^2)/12)))</f>
        <v>0.893880487035532</v>
      </c>
      <c r="BI105" s="178" t="n">
        <v>0</v>
      </c>
      <c r="BJ105" s="178" t="n">
        <f aca="false">(BH105^2)*Rdcr</f>
        <v>0.00767061432098765</v>
      </c>
      <c r="BK105" s="179" t="n">
        <f aca="false">BI105+BJ105</f>
        <v>0.00767061432098765</v>
      </c>
      <c r="BL105" s="177" t="n">
        <f aca="false">BB105*BD105</f>
        <v>0.762222222222222</v>
      </c>
      <c r="BM105" s="178" t="n">
        <f aca="false">CHOOSE(BC105,BG105*SQRT(BD105/3),SQRT(BD105*((BG105^2)+((BF105^2)/3)-(BG105*BF105))))</f>
        <v>0.836148631802397</v>
      </c>
      <c r="BN105" s="178" t="n">
        <f aca="false">(BM105^2)*AU105</f>
        <v>0.0436331669096779</v>
      </c>
      <c r="BO105" s="178" t="n">
        <f aca="false">((AY105*BB105)/2)*Fsw*(tr_sw_fix+tf_sw_fix)</f>
        <v>0.512213333333333</v>
      </c>
      <c r="BP105" s="179" t="n">
        <f aca="false">BN105+BO105</f>
        <v>0.555846500243011</v>
      </c>
      <c r="BQ105" s="177" t="n">
        <f aca="false">BE105*BB105</f>
        <v>0.108888888888889</v>
      </c>
      <c r="BR105" s="178" t="n">
        <f aca="false">CHOOSE(BC105,BG105*SQRT(BE105/3),SQRT(BE105*((BG105^2)+((BF105^2)/3)-(BF105*BG105))))</f>
        <v>0.316034476976579</v>
      </c>
      <c r="BS105" s="178" t="n">
        <f aca="false">AZ105*Vd_rect</f>
        <v>0.04116</v>
      </c>
      <c r="BT105" s="178" t="n">
        <f aca="false">CHOOSE(BC105,(AY105+Vd_rect)*Qrr*Fsw,(AY105+Vd_rect)*Qrr*Fsw)</f>
        <v>0.42441</v>
      </c>
      <c r="BU105" s="179" t="n">
        <f aca="false">BS105+BT105</f>
        <v>0.46557</v>
      </c>
      <c r="BV105" s="177" t="n">
        <f aca="false">(BM105^2)*0</f>
        <v>0</v>
      </c>
      <c r="BW105" s="178" t="n">
        <f aca="false">Qg_tot*Vcc*Fsw</f>
        <v>0.0735</v>
      </c>
      <c r="BX105" s="179" t="n">
        <f aca="false">IQ*BA105</f>
        <v>0.00385</v>
      </c>
      <c r="BY105" s="177" t="n">
        <f aca="false">BV105+BU105+BP105+BK105+BW105+BX105</f>
        <v>1.106437114564</v>
      </c>
      <c r="BZ105" s="178" t="n">
        <f aca="false">AY105*AZ105</f>
        <v>3.92</v>
      </c>
      <c r="CA105" s="179" t="n">
        <f aca="false">(BZ105/(BZ105+BY105))*100</f>
        <v>77.9876463318695</v>
      </c>
      <c r="CB105" s="169" t="n">
        <f aca="false">BP105+BW105+BX105+BV105</f>
        <v>0.633196500243011</v>
      </c>
      <c r="CC105" s="0" t="n">
        <f aca="false">Ta+Tk_f*CB105</f>
        <v>47.1618775085054</v>
      </c>
    </row>
    <row r="106" customFormat="false" ht="15" hidden="false" customHeight="false" outlineLevel="0" collapsed="false">
      <c r="Q106" s="0" t="n">
        <v>99</v>
      </c>
      <c r="S106" s="177" t="n">
        <f aca="false">VOUT</f>
        <v>40</v>
      </c>
      <c r="T106" s="178" t="n">
        <f aca="false">Q106*$O$12</f>
        <v>0.099</v>
      </c>
      <c r="U106" s="178" t="n">
        <f aca="false">VIN_var</f>
        <v>5</v>
      </c>
      <c r="V106" s="179" t="n">
        <f aca="false">(S106*T106)/(U106*EFF_est)</f>
        <v>0.88</v>
      </c>
      <c r="W106" s="177" t="n">
        <f aca="false">IF((T106*S106/U106)&lt;((U106*(1-(U106/S106)))/(2*Lm*Fsw)),1,2)</f>
        <v>2</v>
      </c>
      <c r="X106" s="178" t="n">
        <f aca="false">CHOOSE(W106,SQRT((2*T106*Lm*Fsw*(S106-U106))/((U106)^2)),1-(U106/S106))</f>
        <v>0.875</v>
      </c>
      <c r="Y106" s="179" t="n">
        <f aca="false">CHOOSE(W106,(Lm*AA106*Fsw)/(S106-U106),1-X106)</f>
        <v>0.125</v>
      </c>
      <c r="Z106" s="177" t="n">
        <f aca="false">(U106*X106)/(Lm*Fsw)</f>
        <v>0.694444444444444</v>
      </c>
      <c r="AA106" s="178" t="n">
        <f aca="false">CHOOSE(W106,Z106,V106+(0.5*Z106))</f>
        <v>1.22722222222222</v>
      </c>
      <c r="AB106" s="178" t="n">
        <f aca="false">CHOOSE(W106,AA106*SQRT((X106+Y106)/3),SQRT((V106^2)+((Z106^2)/12)))</f>
        <v>0.902545155214766</v>
      </c>
      <c r="AC106" s="178" t="n">
        <v>0</v>
      </c>
      <c r="AD106" s="178" t="n">
        <f aca="false">(AB106^2)*Rdcr</f>
        <v>0.0078200424691358</v>
      </c>
      <c r="AE106" s="179" t="n">
        <f aca="false">AC106+AD106</f>
        <v>0.0078200424691358</v>
      </c>
      <c r="AF106" s="177" t="n">
        <f aca="false">V106*X106</f>
        <v>0.77</v>
      </c>
      <c r="AG106" s="178" t="n">
        <f aca="false">CHOOSE(W106,AA106*SQRT(X106/3),SQRT(X106*((AA106^2)+((Z106^2)/3)-(AA106*Z106))))</f>
        <v>0.844253686726591</v>
      </c>
      <c r="AH106" s="178" t="n">
        <f aca="false">(AG106^2)*RDS_on</f>
        <v>0.0369375995129847</v>
      </c>
      <c r="AI106" s="178" t="n">
        <f aca="false">((S106*V106)/2)*Fsw*(tr_sw_fix+tf_sw_fix)</f>
        <v>0.51744</v>
      </c>
      <c r="AJ106" s="179" t="n">
        <f aca="false">AH106+AI106</f>
        <v>0.554377599512985</v>
      </c>
      <c r="AK106" s="177" t="n">
        <f aca="false">Y106*V106</f>
        <v>0.11</v>
      </c>
      <c r="AL106" s="178" t="n">
        <f aca="false">CHOOSE(W106,AA106*SQRT(Y106/3),SQRT(Y106*((AA106^2)+((Z106^2)/3)-(Z106*AA106))))</f>
        <v>0.319097899789713</v>
      </c>
      <c r="AM106" s="178" t="n">
        <f aca="false">T106*Vd_rect</f>
        <v>0.04158</v>
      </c>
      <c r="AN106" s="178" t="n">
        <f aca="false">CHOOSE(W106,(S106+Vd_rect)*Qrr*Fsw,(S106+Vd_rect)*Qrr*Fsw)</f>
        <v>0.42441</v>
      </c>
      <c r="AO106" s="179" t="n">
        <f aca="false">AM106+AN106</f>
        <v>0.46599</v>
      </c>
      <c r="AP106" s="177" t="n">
        <f aca="false">(AG106^2)*0</f>
        <v>0</v>
      </c>
      <c r="AQ106" s="178" t="n">
        <f aca="false">Qg_tot*Vcc*Fsw</f>
        <v>0.0735</v>
      </c>
      <c r="AR106" s="179" t="n">
        <f aca="false">IQ*U106</f>
        <v>0.00385</v>
      </c>
      <c r="AS106" s="177" t="n">
        <f aca="false">AP106+AJ106+AQ106+AR106</f>
        <v>0.631727599512985</v>
      </c>
      <c r="AT106" s="187" t="n">
        <f aca="false">Ta+Tk*AS106</f>
        <v>62.9036559707791</v>
      </c>
      <c r="AU106" s="188" t="n">
        <f aca="false">RDS_on/51.8*(47.12+AT106*0.244)</f>
        <v>0.0624962558311176</v>
      </c>
      <c r="AV106" s="178" t="n">
        <f aca="false">S106*T106</f>
        <v>3.96</v>
      </c>
      <c r="AW106" s="179" t="n">
        <f aca="false">(AV106/(AV106+AS106))*100</f>
        <v>86.2420497335254</v>
      </c>
      <c r="AY106" s="177" t="n">
        <f aca="false">VOUT</f>
        <v>40</v>
      </c>
      <c r="AZ106" s="178" t="n">
        <f aca="false">Q106*$O$12</f>
        <v>0.099</v>
      </c>
      <c r="BA106" s="178" t="n">
        <f aca="false">VIN_var</f>
        <v>5</v>
      </c>
      <c r="BB106" s="179" t="n">
        <f aca="false">(AY106*AZ106)/(BA106*EFF_est)</f>
        <v>0.88</v>
      </c>
      <c r="BC106" s="177" t="n">
        <f aca="false">IF((AZ106*AY106/BA106)&lt;((BA106*(1-(BA106/AY106)))/(2*Lm*Fsw)),1,2)</f>
        <v>2</v>
      </c>
      <c r="BD106" s="178" t="n">
        <f aca="false">CHOOSE(BC106,SQRT((2*AZ106*Lm*Fsw*(AY106-BA106))/((BA106)^2)),1-(BA106/AY106))</f>
        <v>0.875</v>
      </c>
      <c r="BE106" s="179" t="n">
        <f aca="false">CHOOSE(BC106,(Lm*BG106*Fsw)/(AY106-BA106),1-BD106)</f>
        <v>0.125</v>
      </c>
      <c r="BF106" s="177" t="n">
        <f aca="false">(BA106*BD106)/(Lm*Fsw)</f>
        <v>0.694444444444444</v>
      </c>
      <c r="BG106" s="178" t="n">
        <f aca="false">CHOOSE(BC106,BF106,BB106+(0.5*BF106))</f>
        <v>1.22722222222222</v>
      </c>
      <c r="BH106" s="178" t="n">
        <f aca="false">CHOOSE(BC106,BG106*SQRT((BD106+BE106)/3),SQRT((BB106^2)+((BF106^2)/12)))</f>
        <v>0.902545155214766</v>
      </c>
      <c r="BI106" s="178" t="n">
        <v>0</v>
      </c>
      <c r="BJ106" s="178" t="n">
        <f aca="false">(BH106^2)*Rdcr</f>
        <v>0.0078200424691358</v>
      </c>
      <c r="BK106" s="179" t="n">
        <f aca="false">BI106+BJ106</f>
        <v>0.0078200424691358</v>
      </c>
      <c r="BL106" s="177" t="n">
        <f aca="false">BB106*BD106</f>
        <v>0.77</v>
      </c>
      <c r="BM106" s="178" t="n">
        <f aca="false">CHOOSE(BC106,BG106*SQRT(BD106/3),SQRT(BD106*((BG106^2)+((BF106^2)/3)-(BG106*BF106))))</f>
        <v>0.844253686726591</v>
      </c>
      <c r="BN106" s="178" t="n">
        <f aca="false">(BM106^2)*AU106</f>
        <v>0.0445450992620991</v>
      </c>
      <c r="BO106" s="178" t="n">
        <f aca="false">((AY106*BB106)/2)*Fsw*(tr_sw_fix+tf_sw_fix)</f>
        <v>0.51744</v>
      </c>
      <c r="BP106" s="179" t="n">
        <f aca="false">BN106+BO106</f>
        <v>0.561985099262099</v>
      </c>
      <c r="BQ106" s="177" t="n">
        <f aca="false">BE106*BB106</f>
        <v>0.11</v>
      </c>
      <c r="BR106" s="178" t="n">
        <f aca="false">CHOOSE(BC106,BG106*SQRT(BE106/3),SQRT(BE106*((BG106^2)+((BF106^2)/3)-(BF106*BG106))))</f>
        <v>0.319097899789713</v>
      </c>
      <c r="BS106" s="178" t="n">
        <f aca="false">AZ106*Vd_rect</f>
        <v>0.04158</v>
      </c>
      <c r="BT106" s="178" t="n">
        <f aca="false">CHOOSE(BC106,(AY106+Vd_rect)*Qrr*Fsw,(AY106+Vd_rect)*Qrr*Fsw)</f>
        <v>0.42441</v>
      </c>
      <c r="BU106" s="179" t="n">
        <f aca="false">BS106+BT106</f>
        <v>0.46599</v>
      </c>
      <c r="BV106" s="177" t="n">
        <f aca="false">(BM106^2)*0</f>
        <v>0</v>
      </c>
      <c r="BW106" s="178" t="n">
        <f aca="false">Qg_tot*Vcc*Fsw</f>
        <v>0.0735</v>
      </c>
      <c r="BX106" s="179" t="n">
        <f aca="false">IQ*BA106</f>
        <v>0.00385</v>
      </c>
      <c r="BY106" s="177" t="n">
        <f aca="false">BV106+BU106+BP106+BK106+BW106+BX106</f>
        <v>1.11314514173123</v>
      </c>
      <c r="BZ106" s="178" t="n">
        <f aca="false">AY106*AZ106</f>
        <v>3.96</v>
      </c>
      <c r="CA106" s="179" t="n">
        <f aca="false">(BZ106/(BZ106+BY106))*100</f>
        <v>78.0580860465709</v>
      </c>
      <c r="CB106" s="169" t="n">
        <f aca="false">BP106+BW106+BX106+BV106</f>
        <v>0.639335099262099</v>
      </c>
      <c r="CC106" s="0" t="n">
        <f aca="false">Ta+Tk_f*CB106</f>
        <v>47.3767284741735</v>
      </c>
    </row>
    <row r="107" customFormat="false" ht="15" hidden="false" customHeight="false" outlineLevel="0" collapsed="false">
      <c r="Q107" s="0" t="n">
        <v>100</v>
      </c>
      <c r="S107" s="177" t="n">
        <f aca="false">VOUT</f>
        <v>40</v>
      </c>
      <c r="T107" s="178" t="n">
        <f aca="false">Q107*$O$12</f>
        <v>0.1</v>
      </c>
      <c r="U107" s="178" t="n">
        <f aca="false">VIN_var</f>
        <v>5</v>
      </c>
      <c r="V107" s="179" t="n">
        <f aca="false">(S107*T107)/(U107*EFF_est)</f>
        <v>0.888888888888889</v>
      </c>
      <c r="W107" s="177" t="n">
        <f aca="false">IF((T107*S107/U107)&lt;((U107*(1-(U107/S107)))/(2*Lm*Fsw)),1,2)</f>
        <v>2</v>
      </c>
      <c r="X107" s="178" t="n">
        <f aca="false">CHOOSE(W107,SQRT((2*T107*Lm*Fsw*(S107-U107))/((U107)^2)),1-(U107/S107))</f>
        <v>0.875</v>
      </c>
      <c r="Y107" s="179" t="n">
        <f aca="false">CHOOSE(W107,(Lm*AA107*Fsw)/(S107-U107),1-X107)</f>
        <v>0.125</v>
      </c>
      <c r="Z107" s="177" t="n">
        <f aca="false">(U107*X107)/(Lm*Fsw)</f>
        <v>0.694444444444444</v>
      </c>
      <c r="AA107" s="178" t="n">
        <f aca="false">CHOOSE(W107,Z107,V107+(0.5*Z107))</f>
        <v>1.23611111111111</v>
      </c>
      <c r="AB107" s="178" t="n">
        <f aca="false">CHOOSE(W107,AA107*SQRT((X107+Y107)/3),SQRT((V107^2)+((Z107^2)/12)))</f>
        <v>0.911214142774227</v>
      </c>
      <c r="AC107" s="178" t="n">
        <v>0</v>
      </c>
      <c r="AD107" s="178" t="n">
        <f aca="false">(AB107^2)*Rdcr</f>
        <v>0.00797098765432099</v>
      </c>
      <c r="AE107" s="179" t="n">
        <f aca="false">AC107+AD107</f>
        <v>0.00797098765432099</v>
      </c>
      <c r="AF107" s="177" t="n">
        <f aca="false">V107*X107</f>
        <v>0.777777777777778</v>
      </c>
      <c r="AG107" s="178" t="n">
        <f aca="false">CHOOSE(W107,AA107*SQRT(X107/3),SQRT(X107*((AA107^2)+((Z107^2)/3)-(AA107*Z107))))</f>
        <v>0.852362782061018</v>
      </c>
      <c r="AH107" s="178" t="n">
        <f aca="false">(AG107^2)*RDS_on</f>
        <v>0.0376505819322988</v>
      </c>
      <c r="AI107" s="178" t="n">
        <f aca="false">((S107*V107)/2)*Fsw*(tr_sw_fix+tf_sw_fix)</f>
        <v>0.522666666666667</v>
      </c>
      <c r="AJ107" s="179" t="n">
        <f aca="false">AH107+AI107</f>
        <v>0.560317248598966</v>
      </c>
      <c r="AK107" s="177" t="n">
        <f aca="false">Y107*V107</f>
        <v>0.111111111111111</v>
      </c>
      <c r="AL107" s="178" t="n">
        <f aca="false">CHOOSE(W107,AA107*SQRT(Y107/3),SQRT(Y107*((AA107^2)+((Z107^2)/3)-(Z107*AA107))))</f>
        <v>0.322162849734371</v>
      </c>
      <c r="AM107" s="178" t="n">
        <f aca="false">T107*Vd_rect</f>
        <v>0.042</v>
      </c>
      <c r="AN107" s="178" t="n">
        <f aca="false">CHOOSE(W107,(S107+Vd_rect)*Qrr*Fsw,(S107+Vd_rect)*Qrr*Fsw)</f>
        <v>0.42441</v>
      </c>
      <c r="AO107" s="179" t="n">
        <f aca="false">AM107+AN107</f>
        <v>0.46641</v>
      </c>
      <c r="AP107" s="177" t="n">
        <f aca="false">(AG107^2)*0</f>
        <v>0</v>
      </c>
      <c r="AQ107" s="178" t="n">
        <f aca="false">Qg_tot*Vcc*Fsw</f>
        <v>0.0735</v>
      </c>
      <c r="AR107" s="179" t="n">
        <f aca="false">IQ*U107</f>
        <v>0.00385</v>
      </c>
      <c r="AS107" s="177" t="n">
        <f aca="false">AP107+AJ107+AQ107+AR107</f>
        <v>0.637667248598966</v>
      </c>
      <c r="AT107" s="187" t="n">
        <f aca="false">Ta+Tk*AS107</f>
        <v>63.2600349159379</v>
      </c>
      <c r="AU107" s="188" t="n">
        <f aca="false">RDS_on/51.8*(47.12+AT107*0.244)</f>
        <v>0.0625832509410531</v>
      </c>
      <c r="AV107" s="178" t="n">
        <f aca="false">S107*T107</f>
        <v>4</v>
      </c>
      <c r="AW107" s="179" t="n">
        <f aca="false">(AV107/(AV107+AS107))*100</f>
        <v>86.2502587094491</v>
      </c>
      <c r="AY107" s="177" t="n">
        <f aca="false">VOUT</f>
        <v>40</v>
      </c>
      <c r="AZ107" s="178" t="n">
        <f aca="false">Q107*$O$12</f>
        <v>0.1</v>
      </c>
      <c r="BA107" s="178" t="n">
        <f aca="false">VIN_var</f>
        <v>5</v>
      </c>
      <c r="BB107" s="179" t="n">
        <f aca="false">(AY107*AZ107)/(BA107*EFF_est)</f>
        <v>0.888888888888889</v>
      </c>
      <c r="BC107" s="177" t="n">
        <f aca="false">IF((AZ107*AY107/BA107)&lt;((BA107*(1-(BA107/AY107)))/(2*Lm*Fsw)),1,2)</f>
        <v>2</v>
      </c>
      <c r="BD107" s="178" t="n">
        <f aca="false">CHOOSE(BC107,SQRT((2*AZ107*Lm*Fsw*(AY107-BA107))/((BA107)^2)),1-(BA107/AY107))</f>
        <v>0.875</v>
      </c>
      <c r="BE107" s="179" t="n">
        <f aca="false">CHOOSE(BC107,(Lm*BG107*Fsw)/(AY107-BA107),1-BD107)</f>
        <v>0.125</v>
      </c>
      <c r="BF107" s="177" t="n">
        <f aca="false">(BA107*BD107)/(Lm*Fsw)</f>
        <v>0.694444444444444</v>
      </c>
      <c r="BG107" s="178" t="n">
        <f aca="false">CHOOSE(BC107,BF107,BB107+(0.5*BF107))</f>
        <v>1.23611111111111</v>
      </c>
      <c r="BH107" s="178" t="n">
        <f aca="false">CHOOSE(BC107,BG107*SQRT((BD107+BE107)/3),SQRT((BB107^2)+((BF107^2)/12)))</f>
        <v>0.911214142774227</v>
      </c>
      <c r="BI107" s="178" t="n">
        <v>0</v>
      </c>
      <c r="BJ107" s="178" t="n">
        <f aca="false">(BH107^2)*Rdcr</f>
        <v>0.00797098765432099</v>
      </c>
      <c r="BK107" s="179" t="n">
        <f aca="false">BI107+BJ107</f>
        <v>0.00797098765432099</v>
      </c>
      <c r="BL107" s="177" t="n">
        <f aca="false">BB107*BD107</f>
        <v>0.777777777777778</v>
      </c>
      <c r="BM107" s="178" t="n">
        <f aca="false">CHOOSE(BC107,BG107*SQRT(BD107/3),SQRT(BD107*((BG107^2)+((BF107^2)/3)-(BG107*BF107))))</f>
        <v>0.852362782061018</v>
      </c>
      <c r="BN107" s="178" t="n">
        <f aca="false">(BM107^2)*AU107</f>
        <v>0.0454681281813652</v>
      </c>
      <c r="BO107" s="178" t="n">
        <f aca="false">((AY107*BB107)/2)*Fsw*(tr_sw_fix+tf_sw_fix)</f>
        <v>0.522666666666667</v>
      </c>
      <c r="BP107" s="179" t="n">
        <f aca="false">BN107+BO107</f>
        <v>0.568134794848032</v>
      </c>
      <c r="BQ107" s="177" t="n">
        <f aca="false">BE107*BB107</f>
        <v>0.111111111111111</v>
      </c>
      <c r="BR107" s="178" t="n">
        <f aca="false">CHOOSE(BC107,BG107*SQRT(BE107/3),SQRT(BE107*((BG107^2)+((BF107^2)/3)-(BF107*BG107))))</f>
        <v>0.322162849734371</v>
      </c>
      <c r="BS107" s="178" t="n">
        <f aca="false">AZ107*Vd_rect</f>
        <v>0.042</v>
      </c>
      <c r="BT107" s="178" t="n">
        <f aca="false">CHOOSE(BC107,(AY107+Vd_rect)*Qrr*Fsw,(AY107+Vd_rect)*Qrr*Fsw)</f>
        <v>0.42441</v>
      </c>
      <c r="BU107" s="179" t="n">
        <f aca="false">BS107+BT107</f>
        <v>0.46641</v>
      </c>
      <c r="BV107" s="177" t="n">
        <f aca="false">(BM107^2)*0</f>
        <v>0</v>
      </c>
      <c r="BW107" s="178" t="n">
        <f aca="false">Qg_tot*Vcc*Fsw</f>
        <v>0.0735</v>
      </c>
      <c r="BX107" s="179" t="n">
        <f aca="false">IQ*BA107</f>
        <v>0.00385</v>
      </c>
      <c r="BY107" s="177" t="n">
        <f aca="false">BV107+BU107+BP107+BK107+BW107+BX107</f>
        <v>1.11986578250235</v>
      </c>
      <c r="BZ107" s="178" t="n">
        <f aca="false">AY107*AZ107</f>
        <v>4</v>
      </c>
      <c r="CA107" s="179" t="n">
        <f aca="false">(BZ107/(BZ107+BY107))*100</f>
        <v>78.1270480501734</v>
      </c>
      <c r="CB107" s="169" t="n">
        <f aca="false">BP107+BW107+BX107+BV107</f>
        <v>0.645484794848032</v>
      </c>
      <c r="CC107" s="0" t="n">
        <f aca="false">Ta+Tk_f*CB107</f>
        <v>47.5919678196811</v>
      </c>
    </row>
    <row r="108" customFormat="false" ht="15" hidden="false" customHeight="false" outlineLevel="0" collapsed="false">
      <c r="Q108" s="0" t="n">
        <v>101</v>
      </c>
      <c r="S108" s="177" t="n">
        <f aca="false">VOUT</f>
        <v>40</v>
      </c>
      <c r="T108" s="178" t="n">
        <f aca="false">Q108*$O$12</f>
        <v>0.101</v>
      </c>
      <c r="U108" s="178" t="n">
        <f aca="false">VIN_var</f>
        <v>5</v>
      </c>
      <c r="V108" s="179" t="n">
        <f aca="false">(S108*T108)/(U108*EFF_est)</f>
        <v>0.897777777777778</v>
      </c>
      <c r="W108" s="177" t="n">
        <f aca="false">IF((T108*S108/U108)&lt;((U108*(1-(U108/S108)))/(2*Lm*Fsw)),1,2)</f>
        <v>2</v>
      </c>
      <c r="X108" s="178" t="n">
        <f aca="false">CHOOSE(W108,SQRT((2*T108*Lm*Fsw*(S108-U108))/((U108)^2)),1-(U108/S108))</f>
        <v>0.875</v>
      </c>
      <c r="Y108" s="179" t="n">
        <f aca="false">CHOOSE(W108,(Lm*AA108*Fsw)/(S108-U108),1-X108)</f>
        <v>0.125</v>
      </c>
      <c r="Z108" s="177" t="n">
        <f aca="false">(U108*X108)/(Lm*Fsw)</f>
        <v>0.694444444444444</v>
      </c>
      <c r="AA108" s="178" t="n">
        <f aca="false">CHOOSE(W108,Z108,V108+(0.5*Z108))</f>
        <v>1.245</v>
      </c>
      <c r="AB108" s="178" t="n">
        <f aca="false">CHOOSE(W108,AA108*SQRT((X108+Y108)/3),SQRT((V108^2)+((Z108^2)/12)))</f>
        <v>0.919887327596837</v>
      </c>
      <c r="AC108" s="178" t="n">
        <v>0</v>
      </c>
      <c r="AD108" s="178" t="n">
        <f aca="false">(AB108^2)*Rdcr</f>
        <v>0.00812344987654321</v>
      </c>
      <c r="AE108" s="179" t="n">
        <f aca="false">AC108+AD108</f>
        <v>0.00812344987654321</v>
      </c>
      <c r="AF108" s="177" t="n">
        <f aca="false">V108*X108</f>
        <v>0.785555555555556</v>
      </c>
      <c r="AG108" s="178" t="n">
        <f aca="false">CHOOSE(W108,AA108*SQRT(X108/3),SQRT(X108*((AA108^2)+((Z108^2)/3)-(AA108*Z108))))</f>
        <v>0.860475803575612</v>
      </c>
      <c r="AH108" s="178" t="n">
        <f aca="false">(AG108^2)*RDS_on</f>
        <v>0.0383707300040684</v>
      </c>
      <c r="AI108" s="178" t="n">
        <f aca="false">((S108*V108)/2)*Fsw*(tr_sw_fix+tf_sw_fix)</f>
        <v>0.527893333333333</v>
      </c>
      <c r="AJ108" s="179" t="n">
        <f aca="false">AH108+AI108</f>
        <v>0.566264063337402</v>
      </c>
      <c r="AK108" s="177" t="n">
        <f aca="false">Y108*V108</f>
        <v>0.112222222222222</v>
      </c>
      <c r="AL108" s="178" t="n">
        <f aca="false">CHOOSE(W108,AA108*SQRT(Y108/3),SQRT(Y108*((AA108^2)+((Z108^2)/3)-(Z108*AA108))))</f>
        <v>0.325229283635647</v>
      </c>
      <c r="AM108" s="178" t="n">
        <f aca="false">T108*Vd_rect</f>
        <v>0.04242</v>
      </c>
      <c r="AN108" s="178" t="n">
        <f aca="false">CHOOSE(W108,(S108+Vd_rect)*Qrr*Fsw,(S108+Vd_rect)*Qrr*Fsw)</f>
        <v>0.42441</v>
      </c>
      <c r="AO108" s="179" t="n">
        <f aca="false">AM108+AN108</f>
        <v>0.46683</v>
      </c>
      <c r="AP108" s="177" t="n">
        <f aca="false">(AG108^2)*0</f>
        <v>0</v>
      </c>
      <c r="AQ108" s="178" t="n">
        <f aca="false">Qg_tot*Vcc*Fsw</f>
        <v>0.0735</v>
      </c>
      <c r="AR108" s="179" t="n">
        <f aca="false">IQ*U108</f>
        <v>0.00385</v>
      </c>
      <c r="AS108" s="177" t="n">
        <f aca="false">AP108+AJ108+AQ108+AR108</f>
        <v>0.643614063337402</v>
      </c>
      <c r="AT108" s="187" t="n">
        <f aca="false">Ta+Tk*AS108</f>
        <v>63.6168438002441</v>
      </c>
      <c r="AU108" s="188" t="n">
        <f aca="false">RDS_on/51.8*(47.12+AT108*0.244)</f>
        <v>0.062670351002765</v>
      </c>
      <c r="AV108" s="178" t="n">
        <f aca="false">S108*T108</f>
        <v>4.04</v>
      </c>
      <c r="AW108" s="179" t="n">
        <f aca="false">(AV108/(AV108+AS108))*100</f>
        <v>86.2581746780651</v>
      </c>
      <c r="AY108" s="177" t="n">
        <f aca="false">VOUT</f>
        <v>40</v>
      </c>
      <c r="AZ108" s="178" t="n">
        <f aca="false">Q108*$O$12</f>
        <v>0.101</v>
      </c>
      <c r="BA108" s="178" t="n">
        <f aca="false">VIN_var</f>
        <v>5</v>
      </c>
      <c r="BB108" s="179" t="n">
        <f aca="false">(AY108*AZ108)/(BA108*EFF_est)</f>
        <v>0.897777777777778</v>
      </c>
      <c r="BC108" s="177" t="n">
        <f aca="false">IF((AZ108*AY108/BA108)&lt;((BA108*(1-(BA108/AY108)))/(2*Lm*Fsw)),1,2)</f>
        <v>2</v>
      </c>
      <c r="BD108" s="178" t="n">
        <f aca="false">CHOOSE(BC108,SQRT((2*AZ108*Lm*Fsw*(AY108-BA108))/((BA108)^2)),1-(BA108/AY108))</f>
        <v>0.875</v>
      </c>
      <c r="BE108" s="179" t="n">
        <f aca="false">CHOOSE(BC108,(Lm*BG108*Fsw)/(AY108-BA108),1-BD108)</f>
        <v>0.125</v>
      </c>
      <c r="BF108" s="177" t="n">
        <f aca="false">(BA108*BD108)/(Lm*Fsw)</f>
        <v>0.694444444444444</v>
      </c>
      <c r="BG108" s="178" t="n">
        <f aca="false">CHOOSE(BC108,BF108,BB108+(0.5*BF108))</f>
        <v>1.245</v>
      </c>
      <c r="BH108" s="178" t="n">
        <f aca="false">CHOOSE(BC108,BG108*SQRT((BD108+BE108)/3),SQRT((BB108^2)+((BF108^2)/12)))</f>
        <v>0.919887327596837</v>
      </c>
      <c r="BI108" s="178" t="n">
        <v>0</v>
      </c>
      <c r="BJ108" s="178" t="n">
        <f aca="false">(BH108^2)*Rdcr</f>
        <v>0.00812344987654321</v>
      </c>
      <c r="BK108" s="179" t="n">
        <f aca="false">BI108+BJ108</f>
        <v>0.00812344987654321</v>
      </c>
      <c r="BL108" s="177" t="n">
        <f aca="false">BB108*BD108</f>
        <v>0.785555555555556</v>
      </c>
      <c r="BM108" s="178" t="n">
        <f aca="false">CHOOSE(BC108,BG108*SQRT(BD108/3),SQRT(BD108*((BG108^2)+((BF108^2)/3)-(BG108*BF108))))</f>
        <v>0.860475803575612</v>
      </c>
      <c r="BN108" s="178" t="n">
        <f aca="false">(BM108^2)*AU108</f>
        <v>0.046402294086124</v>
      </c>
      <c r="BO108" s="178" t="n">
        <f aca="false">((AY108*BB108)/2)*Fsw*(tr_sw_fix+tf_sw_fix)</f>
        <v>0.527893333333333</v>
      </c>
      <c r="BP108" s="179" t="n">
        <f aca="false">BN108+BO108</f>
        <v>0.574295627419457</v>
      </c>
      <c r="BQ108" s="177" t="n">
        <f aca="false">BE108*BB108</f>
        <v>0.112222222222222</v>
      </c>
      <c r="BR108" s="178" t="n">
        <f aca="false">CHOOSE(BC108,BG108*SQRT(BE108/3),SQRT(BE108*((BG108^2)+((BF108^2)/3)-(BF108*BG108))))</f>
        <v>0.325229283635647</v>
      </c>
      <c r="BS108" s="178" t="n">
        <f aca="false">AZ108*Vd_rect</f>
        <v>0.04242</v>
      </c>
      <c r="BT108" s="178" t="n">
        <f aca="false">CHOOSE(BC108,(AY108+Vd_rect)*Qrr*Fsw,(AY108+Vd_rect)*Qrr*Fsw)</f>
        <v>0.42441</v>
      </c>
      <c r="BU108" s="179" t="n">
        <f aca="false">BS108+BT108</f>
        <v>0.46683</v>
      </c>
      <c r="BV108" s="177" t="n">
        <f aca="false">(BM108^2)*0</f>
        <v>0</v>
      </c>
      <c r="BW108" s="178" t="n">
        <f aca="false">Qg_tot*Vcc*Fsw</f>
        <v>0.0735</v>
      </c>
      <c r="BX108" s="179" t="n">
        <f aca="false">IQ*BA108</f>
        <v>0.00385</v>
      </c>
      <c r="BY108" s="177" t="n">
        <f aca="false">BV108+BU108+BP108+BK108+BW108+BX108</f>
        <v>1.126599077296</v>
      </c>
      <c r="BZ108" s="178" t="n">
        <f aca="false">AY108*AZ108</f>
        <v>4.04</v>
      </c>
      <c r="CA108" s="179" t="n">
        <f aca="false">(BZ108/(BZ108+BY108))*100</f>
        <v>78.1945713139093</v>
      </c>
      <c r="CB108" s="169" t="n">
        <f aca="false">BP108+BW108+BX108+BV108</f>
        <v>0.651645627419457</v>
      </c>
      <c r="CC108" s="0" t="n">
        <f aca="false">Ta+Tk_f*CB108</f>
        <v>47.807596959681</v>
      </c>
    </row>
    <row r="109" customFormat="false" ht="15" hidden="false" customHeight="false" outlineLevel="0" collapsed="false">
      <c r="Q109" s="0" t="n">
        <v>102</v>
      </c>
      <c r="S109" s="177" t="n">
        <f aca="false">VOUT</f>
        <v>40</v>
      </c>
      <c r="T109" s="178" t="n">
        <f aca="false">Q109*$O$12</f>
        <v>0.102</v>
      </c>
      <c r="U109" s="178" t="n">
        <f aca="false">VIN_var</f>
        <v>5</v>
      </c>
      <c r="V109" s="179" t="n">
        <f aca="false">(S109*T109)/(U109*EFF_est)</f>
        <v>0.906666666666667</v>
      </c>
      <c r="W109" s="177" t="n">
        <f aca="false">IF((T109*S109/U109)&lt;((U109*(1-(U109/S109)))/(2*Lm*Fsw)),1,2)</f>
        <v>2</v>
      </c>
      <c r="X109" s="178" t="n">
        <f aca="false">CHOOSE(W109,SQRT((2*T109*Lm*Fsw*(S109-U109))/((U109)^2)),1-(U109/S109))</f>
        <v>0.875</v>
      </c>
      <c r="Y109" s="179" t="n">
        <f aca="false">CHOOSE(W109,(Lm*AA109*Fsw)/(S109-U109),1-X109)</f>
        <v>0.125</v>
      </c>
      <c r="Z109" s="177" t="n">
        <f aca="false">(U109*X109)/(Lm*Fsw)</f>
        <v>0.694444444444444</v>
      </c>
      <c r="AA109" s="178" t="n">
        <f aca="false">CHOOSE(W109,Z109,V109+(0.5*Z109))</f>
        <v>1.25388888888889</v>
      </c>
      <c r="AB109" s="178" t="n">
        <f aca="false">CHOOSE(W109,AA109*SQRT((X109+Y109)/3),SQRT((V109^2)+((Z109^2)/12)))</f>
        <v>0.928564592069981</v>
      </c>
      <c r="AC109" s="178" t="n">
        <v>0</v>
      </c>
      <c r="AD109" s="178" t="n">
        <f aca="false">(AB109^2)*Rdcr</f>
        <v>0.00827742913580247</v>
      </c>
      <c r="AE109" s="179" t="n">
        <f aca="false">AC109+AD109</f>
        <v>0.00827742913580247</v>
      </c>
      <c r="AF109" s="177" t="n">
        <f aca="false">V109*X109</f>
        <v>0.793333333333333</v>
      </c>
      <c r="AG109" s="178" t="n">
        <f aca="false">CHOOSE(W109,AA109*SQRT(X109/3),SQRT(X109*((AA109^2)+((Z109^2)/3)-(AA109*Z109))))</f>
        <v>0.868592641253844</v>
      </c>
      <c r="AH109" s="178" t="n">
        <f aca="false">(AG109^2)*RDS_on</f>
        <v>0.0390980437282934</v>
      </c>
      <c r="AI109" s="178" t="n">
        <f aca="false">((S109*V109)/2)*Fsw*(tr_sw_fix+tf_sw_fix)</f>
        <v>0.53312</v>
      </c>
      <c r="AJ109" s="179" t="n">
        <f aca="false">AH109+AI109</f>
        <v>0.572218043728293</v>
      </c>
      <c r="AK109" s="177" t="n">
        <f aca="false">Y109*V109</f>
        <v>0.113333333333333</v>
      </c>
      <c r="AL109" s="178" t="n">
        <f aca="false">CHOOSE(W109,AA109*SQRT(Y109/3),SQRT(Y109*((AA109^2)+((Z109^2)/3)-(Z109*AA109))))</f>
        <v>0.328297159911202</v>
      </c>
      <c r="AM109" s="178" t="n">
        <f aca="false">T109*Vd_rect</f>
        <v>0.04284</v>
      </c>
      <c r="AN109" s="178" t="n">
        <f aca="false">CHOOSE(W109,(S109+Vd_rect)*Qrr*Fsw,(S109+Vd_rect)*Qrr*Fsw)</f>
        <v>0.42441</v>
      </c>
      <c r="AO109" s="179" t="n">
        <f aca="false">AM109+AN109</f>
        <v>0.46725</v>
      </c>
      <c r="AP109" s="177" t="n">
        <f aca="false">(AG109^2)*0</f>
        <v>0</v>
      </c>
      <c r="AQ109" s="178" t="n">
        <f aca="false">Qg_tot*Vcc*Fsw</f>
        <v>0.0735</v>
      </c>
      <c r="AR109" s="179" t="n">
        <f aca="false">IQ*U109</f>
        <v>0.00385</v>
      </c>
      <c r="AS109" s="177" t="n">
        <f aca="false">AP109+AJ109+AQ109+AR109</f>
        <v>0.649568043728294</v>
      </c>
      <c r="AT109" s="187" t="n">
        <f aca="false">Ta+Tk*AS109</f>
        <v>63.9740826236976</v>
      </c>
      <c r="AU109" s="188" t="n">
        <f aca="false">RDS_on/51.8*(47.12+AT109*0.244)</f>
        <v>0.0627575560162534</v>
      </c>
      <c r="AV109" s="178" t="n">
        <f aca="false">S109*T109</f>
        <v>4.08</v>
      </c>
      <c r="AW109" s="179" t="n">
        <f aca="false">(AV109/(AV109+AS109))*100</f>
        <v>86.265806142917</v>
      </c>
      <c r="AY109" s="177" t="n">
        <f aca="false">VOUT</f>
        <v>40</v>
      </c>
      <c r="AZ109" s="178" t="n">
        <f aca="false">Q109*$O$12</f>
        <v>0.102</v>
      </c>
      <c r="BA109" s="178" t="n">
        <f aca="false">VIN_var</f>
        <v>5</v>
      </c>
      <c r="BB109" s="179" t="n">
        <f aca="false">(AY109*AZ109)/(BA109*EFF_est)</f>
        <v>0.906666666666667</v>
      </c>
      <c r="BC109" s="177" t="n">
        <f aca="false">IF((AZ109*AY109/BA109)&lt;((BA109*(1-(BA109/AY109)))/(2*Lm*Fsw)),1,2)</f>
        <v>2</v>
      </c>
      <c r="BD109" s="178" t="n">
        <f aca="false">CHOOSE(BC109,SQRT((2*AZ109*Lm*Fsw*(AY109-BA109))/((BA109)^2)),1-(BA109/AY109))</f>
        <v>0.875</v>
      </c>
      <c r="BE109" s="179" t="n">
        <f aca="false">CHOOSE(BC109,(Lm*BG109*Fsw)/(AY109-BA109),1-BD109)</f>
        <v>0.125</v>
      </c>
      <c r="BF109" s="177" t="n">
        <f aca="false">(BA109*BD109)/(Lm*Fsw)</f>
        <v>0.694444444444444</v>
      </c>
      <c r="BG109" s="178" t="n">
        <f aca="false">CHOOSE(BC109,BF109,BB109+(0.5*BF109))</f>
        <v>1.25388888888889</v>
      </c>
      <c r="BH109" s="178" t="n">
        <f aca="false">CHOOSE(BC109,BG109*SQRT((BD109+BE109)/3),SQRT((BB109^2)+((BF109^2)/12)))</f>
        <v>0.928564592069981</v>
      </c>
      <c r="BI109" s="178" t="n">
        <v>0</v>
      </c>
      <c r="BJ109" s="178" t="n">
        <f aca="false">(BH109^2)*Rdcr</f>
        <v>0.00827742913580247</v>
      </c>
      <c r="BK109" s="179" t="n">
        <f aca="false">BI109+BJ109</f>
        <v>0.00827742913580247</v>
      </c>
      <c r="BL109" s="177" t="n">
        <f aca="false">BB109*BD109</f>
        <v>0.793333333333333</v>
      </c>
      <c r="BM109" s="178" t="n">
        <f aca="false">CHOOSE(BC109,BG109*SQRT(BD109/3),SQRT(BD109*((BG109^2)+((BF109^2)/3)-(BG109*BF109))))</f>
        <v>0.868592641253844</v>
      </c>
      <c r="BN109" s="178" t="n">
        <f aca="false">(BM109^2)*AU109</f>
        <v>0.0473476374820943</v>
      </c>
      <c r="BO109" s="178" t="n">
        <f aca="false">((AY109*BB109)/2)*Fsw*(tr_sw_fix+tf_sw_fix)</f>
        <v>0.53312</v>
      </c>
      <c r="BP109" s="179" t="n">
        <f aca="false">BN109+BO109</f>
        <v>0.580467637482094</v>
      </c>
      <c r="BQ109" s="177" t="n">
        <f aca="false">BE109*BB109</f>
        <v>0.113333333333333</v>
      </c>
      <c r="BR109" s="178" t="n">
        <f aca="false">CHOOSE(BC109,BG109*SQRT(BE109/3),SQRT(BE109*((BG109^2)+((BF109^2)/3)-(BF109*BG109))))</f>
        <v>0.328297159911202</v>
      </c>
      <c r="BS109" s="178" t="n">
        <f aca="false">AZ109*Vd_rect</f>
        <v>0.04284</v>
      </c>
      <c r="BT109" s="178" t="n">
        <f aca="false">CHOOSE(BC109,(AY109+Vd_rect)*Qrr*Fsw,(AY109+Vd_rect)*Qrr*Fsw)</f>
        <v>0.42441</v>
      </c>
      <c r="BU109" s="179" t="n">
        <f aca="false">BS109+BT109</f>
        <v>0.46725</v>
      </c>
      <c r="BV109" s="177" t="n">
        <f aca="false">(BM109^2)*0</f>
        <v>0</v>
      </c>
      <c r="BW109" s="178" t="n">
        <f aca="false">Qg_tot*Vcc*Fsw</f>
        <v>0.0735</v>
      </c>
      <c r="BX109" s="179" t="n">
        <f aca="false">IQ*BA109</f>
        <v>0.00385</v>
      </c>
      <c r="BY109" s="177" t="n">
        <f aca="false">BV109+BU109+BP109+BK109+BW109+BX109</f>
        <v>1.1333450666179</v>
      </c>
      <c r="BZ109" s="178" t="n">
        <f aca="false">AY109*AZ109</f>
        <v>4.08</v>
      </c>
      <c r="CA109" s="179" t="n">
        <f aca="false">(BZ109/(BZ109+BY109))*100</f>
        <v>78.2606934293505</v>
      </c>
      <c r="CB109" s="169" t="n">
        <f aca="false">BP109+BW109+BX109+BV109</f>
        <v>0.657817637482094</v>
      </c>
      <c r="CC109" s="0" t="n">
        <f aca="false">Ta+Tk_f*CB109</f>
        <v>48.0236173118733</v>
      </c>
    </row>
    <row r="110" customFormat="false" ht="15" hidden="false" customHeight="false" outlineLevel="0" collapsed="false">
      <c r="Q110" s="0" t="n">
        <v>103</v>
      </c>
      <c r="S110" s="177" t="n">
        <f aca="false">VOUT</f>
        <v>40</v>
      </c>
      <c r="T110" s="178" t="n">
        <f aca="false">Q110*$O$12</f>
        <v>0.103</v>
      </c>
      <c r="U110" s="178" t="n">
        <f aca="false">VIN_var</f>
        <v>5</v>
      </c>
      <c r="V110" s="179" t="n">
        <f aca="false">(S110*T110)/(U110*EFF_est)</f>
        <v>0.915555555555556</v>
      </c>
      <c r="W110" s="177" t="n">
        <f aca="false">IF((T110*S110/U110)&lt;((U110*(1-(U110/S110)))/(2*Lm*Fsw)),1,2)</f>
        <v>2</v>
      </c>
      <c r="X110" s="178" t="n">
        <f aca="false">CHOOSE(W110,SQRT((2*T110*Lm*Fsw*(S110-U110))/((U110)^2)),1-(U110/S110))</f>
        <v>0.875</v>
      </c>
      <c r="Y110" s="179" t="n">
        <f aca="false">CHOOSE(W110,(Lm*AA110*Fsw)/(S110-U110),1-X110)</f>
        <v>0.125</v>
      </c>
      <c r="Z110" s="177" t="n">
        <f aca="false">(U110*X110)/(Lm*Fsw)</f>
        <v>0.694444444444444</v>
      </c>
      <c r="AA110" s="178" t="n">
        <f aca="false">CHOOSE(W110,Z110,V110+(0.5*Z110))</f>
        <v>1.26277777777778</v>
      </c>
      <c r="AB110" s="178" t="n">
        <f aca="false">CHOOSE(W110,AA110*SQRT((X110+Y110)/3),SQRT((V110^2)+((Z110^2)/12)))</f>
        <v>0.937245822882283</v>
      </c>
      <c r="AC110" s="178" t="n">
        <v>0</v>
      </c>
      <c r="AD110" s="178" t="n">
        <f aca="false">(AB110^2)*Rdcr</f>
        <v>0.00843292543209877</v>
      </c>
      <c r="AE110" s="179" t="n">
        <f aca="false">AC110+AD110</f>
        <v>0.00843292543209877</v>
      </c>
      <c r="AF110" s="177" t="n">
        <f aca="false">V110*X110</f>
        <v>0.801111111111111</v>
      </c>
      <c r="AG110" s="178" t="n">
        <f aca="false">CHOOSE(W110,AA110*SQRT(X110/3),SQRT(X110*((AA110^2)+((Z110^2)/3)-(AA110*Z110))))</f>
        <v>0.876713189102629</v>
      </c>
      <c r="AH110" s="178" t="n">
        <f aca="false">(AG110^2)*RDS_on</f>
        <v>0.0398325231049737</v>
      </c>
      <c r="AI110" s="178" t="n">
        <f aca="false">((S110*V110)/2)*Fsw*(tr_sw_fix+tf_sw_fix)</f>
        <v>0.538346666666667</v>
      </c>
      <c r="AJ110" s="179" t="n">
        <f aca="false">AH110+AI110</f>
        <v>0.57817918977164</v>
      </c>
      <c r="AK110" s="177" t="n">
        <f aca="false">Y110*V110</f>
        <v>0.114444444444444</v>
      </c>
      <c r="AL110" s="178" t="n">
        <f aca="false">CHOOSE(W110,AA110*SQRT(Y110/3),SQRT(Y110*((AA110^2)+((Z110^2)/3)-(Z110*AA110))))</f>
        <v>0.331366438499414</v>
      </c>
      <c r="AM110" s="178" t="n">
        <f aca="false">T110*Vd_rect</f>
        <v>0.04326</v>
      </c>
      <c r="AN110" s="178" t="n">
        <f aca="false">CHOOSE(W110,(S110+Vd_rect)*Qrr*Fsw,(S110+Vd_rect)*Qrr*Fsw)</f>
        <v>0.42441</v>
      </c>
      <c r="AO110" s="179" t="n">
        <f aca="false">AM110+AN110</f>
        <v>0.46767</v>
      </c>
      <c r="AP110" s="177" t="n">
        <f aca="false">(AG110^2)*0</f>
        <v>0</v>
      </c>
      <c r="AQ110" s="178" t="n">
        <f aca="false">Qg_tot*Vcc*Fsw</f>
        <v>0.0735</v>
      </c>
      <c r="AR110" s="179" t="n">
        <f aca="false">IQ*U110</f>
        <v>0.00385</v>
      </c>
      <c r="AS110" s="177" t="n">
        <f aca="false">AP110+AJ110+AQ110+AR110</f>
        <v>0.65552918977164</v>
      </c>
      <c r="AT110" s="187" t="n">
        <f aca="false">Ta+Tk*AS110</f>
        <v>64.3317513862984</v>
      </c>
      <c r="AU110" s="188" t="n">
        <f aca="false">RDS_on/51.8*(47.12+AT110*0.244)</f>
        <v>0.0628448659815183</v>
      </c>
      <c r="AV110" s="178" t="n">
        <f aca="false">S110*T110</f>
        <v>4.12</v>
      </c>
      <c r="AW110" s="179" t="n">
        <f aca="false">(AV110/(AV110+AS110))*100</f>
        <v>86.2731612828235</v>
      </c>
      <c r="AY110" s="177" t="n">
        <f aca="false">VOUT</f>
        <v>40</v>
      </c>
      <c r="AZ110" s="178" t="n">
        <f aca="false">Q110*$O$12</f>
        <v>0.103</v>
      </c>
      <c r="BA110" s="178" t="n">
        <f aca="false">VIN_var</f>
        <v>5</v>
      </c>
      <c r="BB110" s="179" t="n">
        <f aca="false">(AY110*AZ110)/(BA110*EFF_est)</f>
        <v>0.915555555555556</v>
      </c>
      <c r="BC110" s="177" t="n">
        <f aca="false">IF((AZ110*AY110/BA110)&lt;((BA110*(1-(BA110/AY110)))/(2*Lm*Fsw)),1,2)</f>
        <v>2</v>
      </c>
      <c r="BD110" s="178" t="n">
        <f aca="false">CHOOSE(BC110,SQRT((2*AZ110*Lm*Fsw*(AY110-BA110))/((BA110)^2)),1-(BA110/AY110))</f>
        <v>0.875</v>
      </c>
      <c r="BE110" s="179" t="n">
        <f aca="false">CHOOSE(BC110,(Lm*BG110*Fsw)/(AY110-BA110),1-BD110)</f>
        <v>0.125</v>
      </c>
      <c r="BF110" s="177" t="n">
        <f aca="false">(BA110*BD110)/(Lm*Fsw)</f>
        <v>0.694444444444444</v>
      </c>
      <c r="BG110" s="178" t="n">
        <f aca="false">CHOOSE(BC110,BF110,BB110+(0.5*BF110))</f>
        <v>1.26277777777778</v>
      </c>
      <c r="BH110" s="178" t="n">
        <f aca="false">CHOOSE(BC110,BG110*SQRT((BD110+BE110)/3),SQRT((BB110^2)+((BF110^2)/12)))</f>
        <v>0.937245822882283</v>
      </c>
      <c r="BI110" s="178" t="n">
        <v>0</v>
      </c>
      <c r="BJ110" s="178" t="n">
        <f aca="false">(BH110^2)*Rdcr</f>
        <v>0.00843292543209877</v>
      </c>
      <c r="BK110" s="179" t="n">
        <f aca="false">BI110+BJ110</f>
        <v>0.00843292543209877</v>
      </c>
      <c r="BL110" s="177" t="n">
        <f aca="false">BB110*BD110</f>
        <v>0.801111111111111</v>
      </c>
      <c r="BM110" s="178" t="n">
        <f aca="false">CHOOSE(BC110,BG110*SQRT(BD110/3),SQRT(BD110*((BG110^2)+((BF110^2)/3)-(BG110*BF110))))</f>
        <v>0.876713189102629</v>
      </c>
      <c r="BN110" s="178" t="n">
        <f aca="false">(BM110^2)*AU110</f>
        <v>0.0483041989620663</v>
      </c>
      <c r="BO110" s="178" t="n">
        <f aca="false">((AY110*BB110)/2)*Fsw*(tr_sw_fix+tf_sw_fix)</f>
        <v>0.538346666666667</v>
      </c>
      <c r="BP110" s="179" t="n">
        <f aca="false">BN110+BO110</f>
        <v>0.586650865628733</v>
      </c>
      <c r="BQ110" s="177" t="n">
        <f aca="false">BE110*BB110</f>
        <v>0.114444444444444</v>
      </c>
      <c r="BR110" s="178" t="n">
        <f aca="false">CHOOSE(BC110,BG110*SQRT(BE110/3),SQRT(BE110*((BG110^2)+((BF110^2)/3)-(BF110*BG110))))</f>
        <v>0.331366438499414</v>
      </c>
      <c r="BS110" s="178" t="n">
        <f aca="false">AZ110*Vd_rect</f>
        <v>0.04326</v>
      </c>
      <c r="BT110" s="178" t="n">
        <f aca="false">CHOOSE(BC110,(AY110+Vd_rect)*Qrr*Fsw,(AY110+Vd_rect)*Qrr*Fsw)</f>
        <v>0.42441</v>
      </c>
      <c r="BU110" s="179" t="n">
        <f aca="false">BS110+BT110</f>
        <v>0.46767</v>
      </c>
      <c r="BV110" s="177" t="n">
        <f aca="false">(BM110^2)*0</f>
        <v>0</v>
      </c>
      <c r="BW110" s="178" t="n">
        <f aca="false">Qg_tot*Vcc*Fsw</f>
        <v>0.0735</v>
      </c>
      <c r="BX110" s="179" t="n">
        <f aca="false">IQ*BA110</f>
        <v>0.00385</v>
      </c>
      <c r="BY110" s="177" t="n">
        <f aca="false">BV110+BU110+BP110+BK110+BW110+BX110</f>
        <v>1.14010379106083</v>
      </c>
      <c r="BZ110" s="178" t="n">
        <f aca="false">AY110*AZ110</f>
        <v>4.12</v>
      </c>
      <c r="CA110" s="179" t="n">
        <f aca="false">(BZ110/(BZ110+BY110))*100</f>
        <v>78.3254506688945</v>
      </c>
      <c r="CB110" s="169" t="n">
        <f aca="false">BP110+BW110+BX110+BV110</f>
        <v>0.664000865628733</v>
      </c>
      <c r="CC110" s="0" t="n">
        <f aca="false">Ta+Tk_f*CB110</f>
        <v>48.2400302970056</v>
      </c>
    </row>
    <row r="111" customFormat="false" ht="15" hidden="false" customHeight="false" outlineLevel="0" collapsed="false">
      <c r="Q111" s="0" t="n">
        <v>104</v>
      </c>
      <c r="S111" s="177" t="n">
        <f aca="false">VOUT</f>
        <v>40</v>
      </c>
      <c r="T111" s="178" t="n">
        <f aca="false">Q111*$O$12</f>
        <v>0.104</v>
      </c>
      <c r="U111" s="178" t="n">
        <f aca="false">VIN_var</f>
        <v>5</v>
      </c>
      <c r="V111" s="179" t="n">
        <f aca="false">(S111*T111)/(U111*EFF_est)</f>
        <v>0.924444444444445</v>
      </c>
      <c r="W111" s="177" t="n">
        <f aca="false">IF((T111*S111/U111)&lt;((U111*(1-(U111/S111)))/(2*Lm*Fsw)),1,2)</f>
        <v>2</v>
      </c>
      <c r="X111" s="178" t="n">
        <f aca="false">CHOOSE(W111,SQRT((2*T111*Lm*Fsw*(S111-U111))/((U111)^2)),1-(U111/S111))</f>
        <v>0.875</v>
      </c>
      <c r="Y111" s="179" t="n">
        <f aca="false">CHOOSE(W111,(Lm*AA111*Fsw)/(S111-U111),1-X111)</f>
        <v>0.125</v>
      </c>
      <c r="Z111" s="177" t="n">
        <f aca="false">(U111*X111)/(Lm*Fsw)</f>
        <v>0.694444444444444</v>
      </c>
      <c r="AA111" s="178" t="n">
        <f aca="false">CHOOSE(W111,Z111,V111+(0.5*Z111))</f>
        <v>1.27166666666667</v>
      </c>
      <c r="AB111" s="178" t="n">
        <f aca="false">CHOOSE(W111,AA111*SQRT((X111+Y111)/3),SQRT((V111^2)+((Z111^2)/12)))</f>
        <v>0.945930910831147</v>
      </c>
      <c r="AC111" s="178" t="n">
        <v>0</v>
      </c>
      <c r="AD111" s="178" t="n">
        <f aca="false">(AB111^2)*Rdcr</f>
        <v>0.0085899387654321</v>
      </c>
      <c r="AE111" s="179" t="n">
        <f aca="false">AC111+AD111</f>
        <v>0.0085899387654321</v>
      </c>
      <c r="AF111" s="177" t="n">
        <f aca="false">V111*X111</f>
        <v>0.808888888888889</v>
      </c>
      <c r="AG111" s="178" t="n">
        <f aca="false">CHOOSE(W111,AA111*SQRT(X111/3),SQRT(X111*((AA111^2)+((Z111^2)/3)-(AA111*Z111))))</f>
        <v>0.884837344972291</v>
      </c>
      <c r="AH111" s="178" t="n">
        <f aca="false">(AG111^2)*RDS_on</f>
        <v>0.0405741681341095</v>
      </c>
      <c r="AI111" s="178" t="n">
        <f aca="false">((S111*V111)/2)*Fsw*(tr_sw_fix+tf_sw_fix)</f>
        <v>0.543573333333333</v>
      </c>
      <c r="AJ111" s="179" t="n">
        <f aca="false">AH111+AI111</f>
        <v>0.584147501467443</v>
      </c>
      <c r="AK111" s="177" t="n">
        <f aca="false">Y111*V111</f>
        <v>0.115555555555556</v>
      </c>
      <c r="AL111" s="178" t="n">
        <f aca="false">CHOOSE(W111,AA111*SQRT(Y111/3),SQRT(Y111*((AA111^2)+((Z111^2)/3)-(Z111*AA111))))</f>
        <v>0.334437080791336</v>
      </c>
      <c r="AM111" s="178" t="n">
        <f aca="false">T111*Vd_rect</f>
        <v>0.04368</v>
      </c>
      <c r="AN111" s="178" t="n">
        <f aca="false">CHOOSE(W111,(S111+Vd_rect)*Qrr*Fsw,(S111+Vd_rect)*Qrr*Fsw)</f>
        <v>0.42441</v>
      </c>
      <c r="AO111" s="179" t="n">
        <f aca="false">AM111+AN111</f>
        <v>0.46809</v>
      </c>
      <c r="AP111" s="177" t="n">
        <f aca="false">(AG111^2)*0</f>
        <v>0</v>
      </c>
      <c r="AQ111" s="178" t="n">
        <f aca="false">Qg_tot*Vcc*Fsw</f>
        <v>0.0735</v>
      </c>
      <c r="AR111" s="179" t="n">
        <f aca="false">IQ*U111</f>
        <v>0.00385</v>
      </c>
      <c r="AS111" s="177" t="n">
        <f aca="false">AP111+AJ111+AQ111+AR111</f>
        <v>0.661497501467443</v>
      </c>
      <c r="AT111" s="187" t="n">
        <f aca="false">Ta+Tk*AS111</f>
        <v>64.6898500880466</v>
      </c>
      <c r="AU111" s="188" t="n">
        <f aca="false">RDS_on/51.8*(47.12+AT111*0.244)</f>
        <v>0.0629322808985596</v>
      </c>
      <c r="AV111" s="178" t="n">
        <f aca="false">S111*T111</f>
        <v>4.16</v>
      </c>
      <c r="AW111" s="179" t="n">
        <f aca="false">(AV111/(AV111+AS111))*100</f>
        <v>86.2802479672319</v>
      </c>
      <c r="AY111" s="177" t="n">
        <f aca="false">VOUT</f>
        <v>40</v>
      </c>
      <c r="AZ111" s="178" t="n">
        <f aca="false">Q111*$O$12</f>
        <v>0.104</v>
      </c>
      <c r="BA111" s="178" t="n">
        <f aca="false">VIN_var</f>
        <v>5</v>
      </c>
      <c r="BB111" s="179" t="n">
        <f aca="false">(AY111*AZ111)/(BA111*EFF_est)</f>
        <v>0.924444444444445</v>
      </c>
      <c r="BC111" s="177" t="n">
        <f aca="false">IF((AZ111*AY111/BA111)&lt;((BA111*(1-(BA111/AY111)))/(2*Lm*Fsw)),1,2)</f>
        <v>2</v>
      </c>
      <c r="BD111" s="178" t="n">
        <f aca="false">CHOOSE(BC111,SQRT((2*AZ111*Lm*Fsw*(AY111-BA111))/((BA111)^2)),1-(BA111/AY111))</f>
        <v>0.875</v>
      </c>
      <c r="BE111" s="179" t="n">
        <f aca="false">CHOOSE(BC111,(Lm*BG111*Fsw)/(AY111-BA111),1-BD111)</f>
        <v>0.125</v>
      </c>
      <c r="BF111" s="177" t="n">
        <f aca="false">(BA111*BD111)/(Lm*Fsw)</f>
        <v>0.694444444444444</v>
      </c>
      <c r="BG111" s="178" t="n">
        <f aca="false">CHOOSE(BC111,BF111,BB111+(0.5*BF111))</f>
        <v>1.27166666666667</v>
      </c>
      <c r="BH111" s="178" t="n">
        <f aca="false">CHOOSE(BC111,BG111*SQRT((BD111+BE111)/3),SQRT((BB111^2)+((BF111^2)/12)))</f>
        <v>0.945930910831147</v>
      </c>
      <c r="BI111" s="178" t="n">
        <v>0</v>
      </c>
      <c r="BJ111" s="178" t="n">
        <f aca="false">(BH111^2)*Rdcr</f>
        <v>0.0085899387654321</v>
      </c>
      <c r="BK111" s="179" t="n">
        <f aca="false">BI111+BJ111</f>
        <v>0.0085899387654321</v>
      </c>
      <c r="BL111" s="177" t="n">
        <f aca="false">BB111*BD111</f>
        <v>0.808888888888889</v>
      </c>
      <c r="BM111" s="178" t="n">
        <f aca="false">CHOOSE(BC111,BG111*SQRT(BD111/3),SQRT(BD111*((BG111^2)+((BF111^2)/3)-(BG111*BF111))))</f>
        <v>0.884837344972291</v>
      </c>
      <c r="BN111" s="178" t="n">
        <f aca="false">(BM111^2)*AU111</f>
        <v>0.049272019205901</v>
      </c>
      <c r="BO111" s="178" t="n">
        <f aca="false">((AY111*BB111)/2)*Fsw*(tr_sw_fix+tf_sw_fix)</f>
        <v>0.543573333333333</v>
      </c>
      <c r="BP111" s="179" t="n">
        <f aca="false">BN111+BO111</f>
        <v>0.592845352539234</v>
      </c>
      <c r="BQ111" s="177" t="n">
        <f aca="false">BE111*BB111</f>
        <v>0.115555555555556</v>
      </c>
      <c r="BR111" s="178" t="n">
        <f aca="false">CHOOSE(BC111,BG111*SQRT(BE111/3),SQRT(BE111*((BG111^2)+((BF111^2)/3)-(BF111*BG111))))</f>
        <v>0.334437080791336</v>
      </c>
      <c r="BS111" s="178" t="n">
        <f aca="false">AZ111*Vd_rect</f>
        <v>0.04368</v>
      </c>
      <c r="BT111" s="178" t="n">
        <f aca="false">CHOOSE(BC111,(AY111+Vd_rect)*Qrr*Fsw,(AY111+Vd_rect)*Qrr*Fsw)</f>
        <v>0.42441</v>
      </c>
      <c r="BU111" s="179" t="n">
        <f aca="false">BS111+BT111</f>
        <v>0.46809</v>
      </c>
      <c r="BV111" s="177" t="n">
        <f aca="false">(BM111^2)*0</f>
        <v>0</v>
      </c>
      <c r="BW111" s="178" t="n">
        <f aca="false">Qg_tot*Vcc*Fsw</f>
        <v>0.0735</v>
      </c>
      <c r="BX111" s="179" t="n">
        <f aca="false">IQ*BA111</f>
        <v>0.00385</v>
      </c>
      <c r="BY111" s="177" t="n">
        <f aca="false">BV111+BU111+BP111+BK111+BW111+BX111</f>
        <v>1.14687529130467</v>
      </c>
      <c r="BZ111" s="178" t="n">
        <f aca="false">AY111*AZ111</f>
        <v>4.16</v>
      </c>
      <c r="CA111" s="179" t="n">
        <f aca="false">(BZ111/(BZ111+BY111))*100</f>
        <v>78.3888780430958</v>
      </c>
      <c r="CB111" s="169" t="n">
        <f aca="false">BP111+BW111+BX111+BV111</f>
        <v>0.670195352539234</v>
      </c>
      <c r="CC111" s="0" t="n">
        <f aca="false">Ta+Tk_f*CB111</f>
        <v>48.4568373388732</v>
      </c>
    </row>
    <row r="112" customFormat="false" ht="15" hidden="false" customHeight="false" outlineLevel="0" collapsed="false">
      <c r="Q112" s="0" t="n">
        <v>105</v>
      </c>
      <c r="S112" s="177" t="n">
        <f aca="false">VOUT</f>
        <v>40</v>
      </c>
      <c r="T112" s="178" t="n">
        <f aca="false">Q112*$O$12</f>
        <v>0.105</v>
      </c>
      <c r="U112" s="178" t="n">
        <f aca="false">VIN_var</f>
        <v>5</v>
      </c>
      <c r="V112" s="179" t="n">
        <f aca="false">(S112*T112)/(U112*EFF_est)</f>
        <v>0.933333333333333</v>
      </c>
      <c r="W112" s="177" t="n">
        <f aca="false">IF((T112*S112/U112)&lt;((U112*(1-(U112/S112)))/(2*Lm*Fsw)),1,2)</f>
        <v>2</v>
      </c>
      <c r="X112" s="178" t="n">
        <f aca="false">CHOOSE(W112,SQRT((2*T112*Lm*Fsw*(S112-U112))/((U112)^2)),1-(U112/S112))</f>
        <v>0.875</v>
      </c>
      <c r="Y112" s="179" t="n">
        <f aca="false">CHOOSE(W112,(Lm*AA112*Fsw)/(S112-U112),1-X112)</f>
        <v>0.125</v>
      </c>
      <c r="Z112" s="177" t="n">
        <f aca="false">(U112*X112)/(Lm*Fsw)</f>
        <v>0.694444444444444</v>
      </c>
      <c r="AA112" s="178" t="n">
        <f aca="false">CHOOSE(W112,Z112,V112+(0.5*Z112))</f>
        <v>1.28055555555556</v>
      </c>
      <c r="AB112" s="178" t="n">
        <f aca="false">CHOOSE(W112,AA112*SQRT((X112+Y112)/3),SQRT((V112^2)+((Z112^2)/12)))</f>
        <v>0.954619750640409</v>
      </c>
      <c r="AC112" s="178" t="n">
        <v>0</v>
      </c>
      <c r="AD112" s="178" t="n">
        <f aca="false">(AB112^2)*Rdcr</f>
        <v>0.00874846913580247</v>
      </c>
      <c r="AE112" s="179" t="n">
        <f aca="false">AC112+AD112</f>
        <v>0.00874846913580247</v>
      </c>
      <c r="AF112" s="177" t="n">
        <f aca="false">V112*X112</f>
        <v>0.816666666666667</v>
      </c>
      <c r="AG112" s="178" t="n">
        <f aca="false">CHOOSE(W112,AA112*SQRT(X112/3),SQRT(X112*((AA112^2)+((Z112^2)/3)-(AA112*Z112))))</f>
        <v>0.892965010385996</v>
      </c>
      <c r="AH112" s="178" t="n">
        <f aca="false">(AG112^2)*RDS_on</f>
        <v>0.0413229788157007</v>
      </c>
      <c r="AI112" s="178" t="n">
        <f aca="false">((S112*V112)/2)*Fsw*(tr_sw_fix+tf_sw_fix)</f>
        <v>0.5488</v>
      </c>
      <c r="AJ112" s="179" t="n">
        <f aca="false">AH112+AI112</f>
        <v>0.590122978815701</v>
      </c>
      <c r="AK112" s="177" t="n">
        <f aca="false">Y112*V112</f>
        <v>0.116666666666667</v>
      </c>
      <c r="AL112" s="178" t="n">
        <f aca="false">CHOOSE(W112,AA112*SQRT(Y112/3),SQRT(Y112*((AA112^2)+((Z112^2)/3)-(Z112*AA112))))</f>
        <v>0.337509049566222</v>
      </c>
      <c r="AM112" s="178" t="n">
        <f aca="false">T112*Vd_rect</f>
        <v>0.0441</v>
      </c>
      <c r="AN112" s="178" t="n">
        <f aca="false">CHOOSE(W112,(S112+Vd_rect)*Qrr*Fsw,(S112+Vd_rect)*Qrr*Fsw)</f>
        <v>0.42441</v>
      </c>
      <c r="AO112" s="179" t="n">
        <f aca="false">AM112+AN112</f>
        <v>0.46851</v>
      </c>
      <c r="AP112" s="177" t="n">
        <f aca="false">(AG112^2)*0</f>
        <v>0</v>
      </c>
      <c r="AQ112" s="178" t="n">
        <f aca="false">Qg_tot*Vcc*Fsw</f>
        <v>0.0735</v>
      </c>
      <c r="AR112" s="179" t="n">
        <f aca="false">IQ*U112</f>
        <v>0.00385</v>
      </c>
      <c r="AS112" s="177" t="n">
        <f aca="false">AP112+AJ112+AQ112+AR112</f>
        <v>0.667472978815701</v>
      </c>
      <c r="AT112" s="187" t="n">
        <f aca="false">Ta+Tk*AS112</f>
        <v>65.048378728942</v>
      </c>
      <c r="AU112" s="188" t="n">
        <f aca="false">RDS_on/51.8*(47.12+AT112*0.244)</f>
        <v>0.0630198007673774</v>
      </c>
      <c r="AV112" s="178" t="n">
        <f aca="false">S112*T112</f>
        <v>4.2</v>
      </c>
      <c r="AW112" s="179" t="n">
        <f aca="false">(AV112/(AV112+AS112))*100</f>
        <v>86.2870737707084</v>
      </c>
      <c r="AY112" s="177" t="n">
        <f aca="false">VOUT</f>
        <v>40</v>
      </c>
      <c r="AZ112" s="178" t="n">
        <f aca="false">Q112*$O$12</f>
        <v>0.105</v>
      </c>
      <c r="BA112" s="178" t="n">
        <f aca="false">VIN_var</f>
        <v>5</v>
      </c>
      <c r="BB112" s="179" t="n">
        <f aca="false">(AY112*AZ112)/(BA112*EFF_est)</f>
        <v>0.933333333333333</v>
      </c>
      <c r="BC112" s="177" t="n">
        <f aca="false">IF((AZ112*AY112/BA112)&lt;((BA112*(1-(BA112/AY112)))/(2*Lm*Fsw)),1,2)</f>
        <v>2</v>
      </c>
      <c r="BD112" s="178" t="n">
        <f aca="false">CHOOSE(BC112,SQRT((2*AZ112*Lm*Fsw*(AY112-BA112))/((BA112)^2)),1-(BA112/AY112))</f>
        <v>0.875</v>
      </c>
      <c r="BE112" s="179" t="n">
        <f aca="false">CHOOSE(BC112,(Lm*BG112*Fsw)/(AY112-BA112),1-BD112)</f>
        <v>0.125</v>
      </c>
      <c r="BF112" s="177" t="n">
        <f aca="false">(BA112*BD112)/(Lm*Fsw)</f>
        <v>0.694444444444444</v>
      </c>
      <c r="BG112" s="178" t="n">
        <f aca="false">CHOOSE(BC112,BF112,BB112+(0.5*BF112))</f>
        <v>1.28055555555556</v>
      </c>
      <c r="BH112" s="178" t="n">
        <f aca="false">CHOOSE(BC112,BG112*SQRT((BD112+BE112)/3),SQRT((BB112^2)+((BF112^2)/12)))</f>
        <v>0.954619750640409</v>
      </c>
      <c r="BI112" s="178" t="n">
        <v>0</v>
      </c>
      <c r="BJ112" s="178" t="n">
        <f aca="false">(BH112^2)*Rdcr</f>
        <v>0.00874846913580247</v>
      </c>
      <c r="BK112" s="179" t="n">
        <f aca="false">BI112+BJ112</f>
        <v>0.00874846913580247</v>
      </c>
      <c r="BL112" s="177" t="n">
        <f aca="false">BB112*BD112</f>
        <v>0.816666666666667</v>
      </c>
      <c r="BM112" s="178" t="n">
        <f aca="false">CHOOSE(BC112,BG112*SQRT(BD112/3),SQRT(BD112*((BG112^2)+((BF112^2)/3)-(BG112*BF112))))</f>
        <v>0.892965010385996</v>
      </c>
      <c r="BN112" s="178" t="n">
        <f aca="false">(BM112^2)*AU112</f>
        <v>0.0502511389805306</v>
      </c>
      <c r="BO112" s="178" t="n">
        <f aca="false">((AY112*BB112)/2)*Fsw*(tr_sw_fix+tf_sw_fix)</f>
        <v>0.5488</v>
      </c>
      <c r="BP112" s="179" t="n">
        <f aca="false">BN112+BO112</f>
        <v>0.599051138980531</v>
      </c>
      <c r="BQ112" s="177" t="n">
        <f aca="false">BE112*BB112</f>
        <v>0.116666666666667</v>
      </c>
      <c r="BR112" s="178" t="n">
        <f aca="false">CHOOSE(BC112,BG112*SQRT(BE112/3),SQRT(BE112*((BG112^2)+((BF112^2)/3)-(BF112*BG112))))</f>
        <v>0.337509049566222</v>
      </c>
      <c r="BS112" s="178" t="n">
        <f aca="false">AZ112*Vd_rect</f>
        <v>0.0441</v>
      </c>
      <c r="BT112" s="178" t="n">
        <f aca="false">CHOOSE(BC112,(AY112+Vd_rect)*Qrr*Fsw,(AY112+Vd_rect)*Qrr*Fsw)</f>
        <v>0.42441</v>
      </c>
      <c r="BU112" s="179" t="n">
        <f aca="false">BS112+BT112</f>
        <v>0.46851</v>
      </c>
      <c r="BV112" s="177" t="n">
        <f aca="false">(BM112^2)*0</f>
        <v>0</v>
      </c>
      <c r="BW112" s="178" t="n">
        <f aca="false">Qg_tot*Vcc*Fsw</f>
        <v>0.0735</v>
      </c>
      <c r="BX112" s="179" t="n">
        <f aca="false">IQ*BA112</f>
        <v>0.00385</v>
      </c>
      <c r="BY112" s="177" t="n">
        <f aca="false">BV112+BU112+BP112+BK112+BW112+BX112</f>
        <v>1.15365960811633</v>
      </c>
      <c r="BZ112" s="178" t="n">
        <f aca="false">AY112*AZ112</f>
        <v>4.2</v>
      </c>
      <c r="CA112" s="179" t="n">
        <f aca="false">(BZ112/(BZ112+BY112))*100</f>
        <v>78.4510093550336</v>
      </c>
      <c r="CB112" s="169" t="n">
        <f aca="false">BP112+BW112+BX112+BV112</f>
        <v>0.676401138980531</v>
      </c>
      <c r="CC112" s="0" t="n">
        <f aca="false">Ta+Tk_f*CB112</f>
        <v>48.6740398643186</v>
      </c>
    </row>
    <row r="113" customFormat="false" ht="15" hidden="false" customHeight="false" outlineLevel="0" collapsed="false">
      <c r="Q113" s="0" t="n">
        <v>106</v>
      </c>
      <c r="S113" s="177" t="n">
        <f aca="false">VOUT</f>
        <v>40</v>
      </c>
      <c r="T113" s="178" t="n">
        <f aca="false">Q113*$O$12</f>
        <v>0.106</v>
      </c>
      <c r="U113" s="178" t="n">
        <f aca="false">VIN_var</f>
        <v>5</v>
      </c>
      <c r="V113" s="179" t="n">
        <f aca="false">(S113*T113)/(U113*EFF_est)</f>
        <v>0.942222222222222</v>
      </c>
      <c r="W113" s="177" t="n">
        <f aca="false">IF((T113*S113/U113)&lt;((U113*(1-(U113/S113)))/(2*Lm*Fsw)),1,2)</f>
        <v>2</v>
      </c>
      <c r="X113" s="178" t="n">
        <f aca="false">CHOOSE(W113,SQRT((2*T113*Lm*Fsw*(S113-U113))/((U113)^2)),1-(U113/S113))</f>
        <v>0.875</v>
      </c>
      <c r="Y113" s="179" t="n">
        <f aca="false">CHOOSE(W113,(Lm*AA113*Fsw)/(S113-U113),1-X113)</f>
        <v>0.125</v>
      </c>
      <c r="Z113" s="177" t="n">
        <f aca="false">(U113*X113)/(Lm*Fsw)</f>
        <v>0.694444444444444</v>
      </c>
      <c r="AA113" s="178" t="n">
        <f aca="false">CHOOSE(W113,Z113,V113+(0.5*Z113))</f>
        <v>1.28944444444444</v>
      </c>
      <c r="AB113" s="178" t="n">
        <f aca="false">CHOOSE(W113,AA113*SQRT((X113+Y113)/3),SQRT((V113^2)+((Z113^2)/12)))</f>
        <v>0.963312240787497</v>
      </c>
      <c r="AC113" s="178" t="n">
        <v>0</v>
      </c>
      <c r="AD113" s="178" t="n">
        <f aca="false">(AB113^2)*Rdcr</f>
        <v>0.00890851654320988</v>
      </c>
      <c r="AE113" s="179" t="n">
        <f aca="false">AC113+AD113</f>
        <v>0.00890851654320988</v>
      </c>
      <c r="AF113" s="177" t="n">
        <f aca="false">V113*X113</f>
        <v>0.824444444444445</v>
      </c>
      <c r="AG113" s="178" t="n">
        <f aca="false">CHOOSE(W113,AA113*SQRT(X113/3),SQRT(X113*((AA113^2)+((Z113^2)/3)-(AA113*Z113))))</f>
        <v>0.901096090378074</v>
      </c>
      <c r="AH113" s="178" t="n">
        <f aca="false">(AG113^2)*RDS_on</f>
        <v>0.0420789551497474</v>
      </c>
      <c r="AI113" s="178" t="n">
        <f aca="false">((S113*V113)/2)*Fsw*(tr_sw_fix+tf_sw_fix)</f>
        <v>0.554026666666667</v>
      </c>
      <c r="AJ113" s="179" t="n">
        <f aca="false">AH113+AI113</f>
        <v>0.596105621816414</v>
      </c>
      <c r="AK113" s="177" t="n">
        <f aca="false">Y113*V113</f>
        <v>0.117777777777778</v>
      </c>
      <c r="AL113" s="178" t="n">
        <f aca="false">CHOOSE(W113,AA113*SQRT(Y113/3),SQRT(Y113*((AA113^2)+((Z113^2)/3)-(Z113*AA113))))</f>
        <v>0.340582308930424</v>
      </c>
      <c r="AM113" s="178" t="n">
        <f aca="false">T113*Vd_rect</f>
        <v>0.04452</v>
      </c>
      <c r="AN113" s="178" t="n">
        <f aca="false">CHOOSE(W113,(S113+Vd_rect)*Qrr*Fsw,(S113+Vd_rect)*Qrr*Fsw)</f>
        <v>0.42441</v>
      </c>
      <c r="AO113" s="179" t="n">
        <f aca="false">AM113+AN113</f>
        <v>0.46893</v>
      </c>
      <c r="AP113" s="177" t="n">
        <f aca="false">(AG113^2)*0</f>
        <v>0</v>
      </c>
      <c r="AQ113" s="178" t="n">
        <f aca="false">Qg_tot*Vcc*Fsw</f>
        <v>0.0735</v>
      </c>
      <c r="AR113" s="179" t="n">
        <f aca="false">IQ*U113</f>
        <v>0.00385</v>
      </c>
      <c r="AS113" s="177" t="n">
        <f aca="false">AP113+AJ113+AQ113+AR113</f>
        <v>0.673455621816414</v>
      </c>
      <c r="AT113" s="187" t="n">
        <f aca="false">Ta+Tk*AS113</f>
        <v>65.4073373089848</v>
      </c>
      <c r="AU113" s="188" t="n">
        <f aca="false">RDS_on/51.8*(47.12+AT113*0.244)</f>
        <v>0.0631074255879716</v>
      </c>
      <c r="AV113" s="178" t="n">
        <f aca="false">S113*T113</f>
        <v>4.24</v>
      </c>
      <c r="AW113" s="179" t="n">
        <f aca="false">(AV113/(AV113+AS113))*100</f>
        <v>86.2936459866213</v>
      </c>
      <c r="AY113" s="177" t="n">
        <f aca="false">VOUT</f>
        <v>40</v>
      </c>
      <c r="AZ113" s="178" t="n">
        <f aca="false">Q113*$O$12</f>
        <v>0.106</v>
      </c>
      <c r="BA113" s="178" t="n">
        <f aca="false">VIN_var</f>
        <v>5</v>
      </c>
      <c r="BB113" s="179" t="n">
        <f aca="false">(AY113*AZ113)/(BA113*EFF_est)</f>
        <v>0.942222222222222</v>
      </c>
      <c r="BC113" s="177" t="n">
        <f aca="false">IF((AZ113*AY113/BA113)&lt;((BA113*(1-(BA113/AY113)))/(2*Lm*Fsw)),1,2)</f>
        <v>2</v>
      </c>
      <c r="BD113" s="178" t="n">
        <f aca="false">CHOOSE(BC113,SQRT((2*AZ113*Lm*Fsw*(AY113-BA113))/((BA113)^2)),1-(BA113/AY113))</f>
        <v>0.875</v>
      </c>
      <c r="BE113" s="179" t="n">
        <f aca="false">CHOOSE(BC113,(Lm*BG113*Fsw)/(AY113-BA113),1-BD113)</f>
        <v>0.125</v>
      </c>
      <c r="BF113" s="177" t="n">
        <f aca="false">(BA113*BD113)/(Lm*Fsw)</f>
        <v>0.694444444444444</v>
      </c>
      <c r="BG113" s="178" t="n">
        <f aca="false">CHOOSE(BC113,BF113,BB113+(0.5*BF113))</f>
        <v>1.28944444444444</v>
      </c>
      <c r="BH113" s="178" t="n">
        <f aca="false">CHOOSE(BC113,BG113*SQRT((BD113+BE113)/3),SQRT((BB113^2)+((BF113^2)/12)))</f>
        <v>0.963312240787497</v>
      </c>
      <c r="BI113" s="178" t="n">
        <v>0</v>
      </c>
      <c r="BJ113" s="178" t="n">
        <f aca="false">(BH113^2)*Rdcr</f>
        <v>0.00890851654320988</v>
      </c>
      <c r="BK113" s="179" t="n">
        <f aca="false">BI113+BJ113</f>
        <v>0.00890851654320988</v>
      </c>
      <c r="BL113" s="177" t="n">
        <f aca="false">BB113*BD113</f>
        <v>0.824444444444445</v>
      </c>
      <c r="BM113" s="178" t="n">
        <f aca="false">CHOOSE(BC113,BG113*SQRT(BD113/3),SQRT(BD113*((BG113^2)+((BF113^2)/3)-(BG113*BF113))))</f>
        <v>0.901096090378074</v>
      </c>
      <c r="BN113" s="178" t="n">
        <f aca="false">(BM113^2)*AU113</f>
        <v>0.0512415991399586</v>
      </c>
      <c r="BO113" s="178" t="n">
        <f aca="false">((AY113*BB113)/2)*Fsw*(tr_sw_fix+tf_sw_fix)</f>
        <v>0.554026666666667</v>
      </c>
      <c r="BP113" s="179" t="n">
        <f aca="false">BN113+BO113</f>
        <v>0.605268265806625</v>
      </c>
      <c r="BQ113" s="177" t="n">
        <f aca="false">BE113*BB113</f>
        <v>0.117777777777778</v>
      </c>
      <c r="BR113" s="178" t="n">
        <f aca="false">CHOOSE(BC113,BG113*SQRT(BE113/3),SQRT(BE113*((BG113^2)+((BF113^2)/3)-(BF113*BG113))))</f>
        <v>0.340582308930424</v>
      </c>
      <c r="BS113" s="178" t="n">
        <f aca="false">AZ113*Vd_rect</f>
        <v>0.04452</v>
      </c>
      <c r="BT113" s="178" t="n">
        <f aca="false">CHOOSE(BC113,(AY113+Vd_rect)*Qrr*Fsw,(AY113+Vd_rect)*Qrr*Fsw)</f>
        <v>0.42441</v>
      </c>
      <c r="BU113" s="179" t="n">
        <f aca="false">BS113+BT113</f>
        <v>0.46893</v>
      </c>
      <c r="BV113" s="177" t="n">
        <f aca="false">(BM113^2)*0</f>
        <v>0</v>
      </c>
      <c r="BW113" s="178" t="n">
        <f aca="false">Qg_tot*Vcc*Fsw</f>
        <v>0.0735</v>
      </c>
      <c r="BX113" s="179" t="n">
        <f aca="false">IQ*BA113</f>
        <v>0.00385</v>
      </c>
      <c r="BY113" s="177" t="n">
        <f aca="false">BV113+BU113+BP113+BK113+BW113+BX113</f>
        <v>1.16045678234984</v>
      </c>
      <c r="BZ113" s="178" t="n">
        <f aca="false">AY113*AZ113</f>
        <v>4.24</v>
      </c>
      <c r="CA113" s="179" t="n">
        <f aca="false">(BZ113/(BZ113+BY113))*100</f>
        <v>78.5118772518924</v>
      </c>
      <c r="CB113" s="169" t="n">
        <f aca="false">BP113+BW113+BX113+BV113</f>
        <v>0.682618265806625</v>
      </c>
      <c r="CC113" s="0" t="n">
        <f aca="false">Ta+Tk_f*CB113</f>
        <v>48.8916393032319</v>
      </c>
    </row>
    <row r="114" customFormat="false" ht="15" hidden="false" customHeight="false" outlineLevel="0" collapsed="false">
      <c r="Q114" s="0" t="n">
        <v>107</v>
      </c>
      <c r="S114" s="177" t="n">
        <f aca="false">VOUT</f>
        <v>40</v>
      </c>
      <c r="T114" s="178" t="n">
        <f aca="false">Q114*$O$12</f>
        <v>0.107</v>
      </c>
      <c r="U114" s="178" t="n">
        <f aca="false">VIN_var</f>
        <v>5</v>
      </c>
      <c r="V114" s="179" t="n">
        <f aca="false">(S114*T114)/(U114*EFF_est)</f>
        <v>0.951111111111111</v>
      </c>
      <c r="W114" s="177" t="n">
        <f aca="false">IF((T114*S114/U114)&lt;((U114*(1-(U114/S114)))/(2*Lm*Fsw)),1,2)</f>
        <v>2</v>
      </c>
      <c r="X114" s="178" t="n">
        <f aca="false">CHOOSE(W114,SQRT((2*T114*Lm*Fsw*(S114-U114))/((U114)^2)),1-(U114/S114))</f>
        <v>0.875</v>
      </c>
      <c r="Y114" s="179" t="n">
        <f aca="false">CHOOSE(W114,(Lm*AA114*Fsw)/(S114-U114),1-X114)</f>
        <v>0.125</v>
      </c>
      <c r="Z114" s="177" t="n">
        <f aca="false">(U114*X114)/(Lm*Fsw)</f>
        <v>0.694444444444444</v>
      </c>
      <c r="AA114" s="178" t="n">
        <f aca="false">CHOOSE(W114,Z114,V114+(0.5*Z114))</f>
        <v>1.29833333333333</v>
      </c>
      <c r="AB114" s="178" t="n">
        <f aca="false">CHOOSE(W114,AA114*SQRT((X114+Y114)/3),SQRT((V114^2)+((Z114^2)/12)))</f>
        <v>0.972008283339529</v>
      </c>
      <c r="AC114" s="178" t="n">
        <v>0</v>
      </c>
      <c r="AD114" s="178" t="n">
        <f aca="false">(AB114^2)*Rdcr</f>
        <v>0.00907008098765432</v>
      </c>
      <c r="AE114" s="179" t="n">
        <f aca="false">AC114+AD114</f>
        <v>0.00907008098765432</v>
      </c>
      <c r="AF114" s="177" t="n">
        <f aca="false">V114*X114</f>
        <v>0.832222222222222</v>
      </c>
      <c r="AG114" s="178" t="n">
        <f aca="false">CHOOSE(W114,AA114*SQRT(X114/3),SQRT(X114*((AA114^2)+((Z114^2)/3)-(AA114*Z114))))</f>
        <v>0.909230493340702</v>
      </c>
      <c r="AH114" s="178" t="n">
        <f aca="false">(AG114^2)*RDS_on</f>
        <v>0.0428420971362494</v>
      </c>
      <c r="AI114" s="178" t="n">
        <f aca="false">((S114*V114)/2)*Fsw*(tr_sw_fix+tf_sw_fix)</f>
        <v>0.559253333333333</v>
      </c>
      <c r="AJ114" s="179" t="n">
        <f aca="false">AH114+AI114</f>
        <v>0.602095430469583</v>
      </c>
      <c r="AK114" s="177" t="n">
        <f aca="false">Y114*V114</f>
        <v>0.118888888888889</v>
      </c>
      <c r="AL114" s="178" t="n">
        <f aca="false">CHOOSE(W114,AA114*SQRT(Y114/3),SQRT(Y114*((AA114^2)+((Z114^2)/3)-(Z114*AA114))))</f>
        <v>0.343656824259438</v>
      </c>
      <c r="AM114" s="178" t="n">
        <f aca="false">T114*Vd_rect</f>
        <v>0.04494</v>
      </c>
      <c r="AN114" s="178" t="n">
        <f aca="false">CHOOSE(W114,(S114+Vd_rect)*Qrr*Fsw,(S114+Vd_rect)*Qrr*Fsw)</f>
        <v>0.42441</v>
      </c>
      <c r="AO114" s="179" t="n">
        <f aca="false">AM114+AN114</f>
        <v>0.46935</v>
      </c>
      <c r="AP114" s="177" t="n">
        <f aca="false">(AG114^2)*0</f>
        <v>0</v>
      </c>
      <c r="AQ114" s="178" t="n">
        <f aca="false">Qg_tot*Vcc*Fsw</f>
        <v>0.0735</v>
      </c>
      <c r="AR114" s="179" t="n">
        <f aca="false">IQ*U114</f>
        <v>0.00385</v>
      </c>
      <c r="AS114" s="177" t="n">
        <f aca="false">AP114+AJ114+AQ114+AR114</f>
        <v>0.679445430469583</v>
      </c>
      <c r="AT114" s="187" t="n">
        <f aca="false">Ta+Tk*AS114</f>
        <v>65.766725828175</v>
      </c>
      <c r="AU114" s="188" t="n">
        <f aca="false">RDS_on/51.8*(47.12+AT114*0.244)</f>
        <v>0.0631951553603423</v>
      </c>
      <c r="AV114" s="178" t="n">
        <f aca="false">S114*T114</f>
        <v>4.28</v>
      </c>
      <c r="AW114" s="179" t="n">
        <f aca="false">(AV114/(AV114+AS114))*100</f>
        <v>86.2999716400701</v>
      </c>
      <c r="AY114" s="177" t="n">
        <f aca="false">VOUT</f>
        <v>40</v>
      </c>
      <c r="AZ114" s="178" t="n">
        <f aca="false">Q114*$O$12</f>
        <v>0.107</v>
      </c>
      <c r="BA114" s="178" t="n">
        <f aca="false">VIN_var</f>
        <v>5</v>
      </c>
      <c r="BB114" s="179" t="n">
        <f aca="false">(AY114*AZ114)/(BA114*EFF_est)</f>
        <v>0.951111111111111</v>
      </c>
      <c r="BC114" s="177" t="n">
        <f aca="false">IF((AZ114*AY114/BA114)&lt;((BA114*(1-(BA114/AY114)))/(2*Lm*Fsw)),1,2)</f>
        <v>2</v>
      </c>
      <c r="BD114" s="178" t="n">
        <f aca="false">CHOOSE(BC114,SQRT((2*AZ114*Lm*Fsw*(AY114-BA114))/((BA114)^2)),1-(BA114/AY114))</f>
        <v>0.875</v>
      </c>
      <c r="BE114" s="179" t="n">
        <f aca="false">CHOOSE(BC114,(Lm*BG114*Fsw)/(AY114-BA114),1-BD114)</f>
        <v>0.125</v>
      </c>
      <c r="BF114" s="177" t="n">
        <f aca="false">(BA114*BD114)/(Lm*Fsw)</f>
        <v>0.694444444444444</v>
      </c>
      <c r="BG114" s="178" t="n">
        <f aca="false">CHOOSE(BC114,BF114,BB114+(0.5*BF114))</f>
        <v>1.29833333333333</v>
      </c>
      <c r="BH114" s="178" t="n">
        <f aca="false">CHOOSE(BC114,BG114*SQRT((BD114+BE114)/3),SQRT((BB114^2)+((BF114^2)/12)))</f>
        <v>0.972008283339529</v>
      </c>
      <c r="BI114" s="178" t="n">
        <v>0</v>
      </c>
      <c r="BJ114" s="178" t="n">
        <f aca="false">(BH114^2)*Rdcr</f>
        <v>0.00907008098765432</v>
      </c>
      <c r="BK114" s="179" t="n">
        <f aca="false">BI114+BJ114</f>
        <v>0.00907008098765432</v>
      </c>
      <c r="BL114" s="177" t="n">
        <f aca="false">BB114*BD114</f>
        <v>0.832222222222222</v>
      </c>
      <c r="BM114" s="178" t="n">
        <f aca="false">CHOOSE(BC114,BG114*SQRT(BD114/3),SQRT(BD114*((BG114^2)+((BF114^2)/3)-(BG114*BF114))))</f>
        <v>0.909230493340702</v>
      </c>
      <c r="BN114" s="178" t="n">
        <f aca="false">(BM114^2)*AU114</f>
        <v>0.0522434406252593</v>
      </c>
      <c r="BO114" s="178" t="n">
        <f aca="false">((AY114*BB114)/2)*Fsw*(tr_sw_fix+tf_sw_fix)</f>
        <v>0.559253333333333</v>
      </c>
      <c r="BP114" s="179" t="n">
        <f aca="false">BN114+BO114</f>
        <v>0.611496773958593</v>
      </c>
      <c r="BQ114" s="177" t="n">
        <f aca="false">BE114*BB114</f>
        <v>0.118888888888889</v>
      </c>
      <c r="BR114" s="178" t="n">
        <f aca="false">CHOOSE(BC114,BG114*SQRT(BE114/3),SQRT(BE114*((BG114^2)+((BF114^2)/3)-(BF114*BG114))))</f>
        <v>0.343656824259438</v>
      </c>
      <c r="BS114" s="178" t="n">
        <f aca="false">AZ114*Vd_rect</f>
        <v>0.04494</v>
      </c>
      <c r="BT114" s="178" t="n">
        <f aca="false">CHOOSE(BC114,(AY114+Vd_rect)*Qrr*Fsw,(AY114+Vd_rect)*Qrr*Fsw)</f>
        <v>0.42441</v>
      </c>
      <c r="BU114" s="179" t="n">
        <f aca="false">BS114+BT114</f>
        <v>0.46935</v>
      </c>
      <c r="BV114" s="177" t="n">
        <f aca="false">(BM114^2)*0</f>
        <v>0</v>
      </c>
      <c r="BW114" s="178" t="n">
        <f aca="false">Qg_tot*Vcc*Fsw</f>
        <v>0.0735</v>
      </c>
      <c r="BX114" s="179" t="n">
        <f aca="false">IQ*BA114</f>
        <v>0.00385</v>
      </c>
      <c r="BY114" s="177" t="n">
        <f aca="false">BV114+BU114+BP114+BK114+BW114+BX114</f>
        <v>1.16726685494625</v>
      </c>
      <c r="BZ114" s="178" t="n">
        <f aca="false">AY114*AZ114</f>
        <v>4.28</v>
      </c>
      <c r="CA114" s="179" t="n">
        <f aca="false">(BZ114/(BZ114+BY114))*100</f>
        <v>78.5715132739212</v>
      </c>
      <c r="CB114" s="169" t="n">
        <f aca="false">BP114+BW114+BX114+BV114</f>
        <v>0.688846773958593</v>
      </c>
      <c r="CC114" s="0" t="n">
        <f aca="false">Ta+Tk_f*CB114</f>
        <v>49.1096370885507</v>
      </c>
    </row>
    <row r="115" customFormat="false" ht="15" hidden="false" customHeight="false" outlineLevel="0" collapsed="false">
      <c r="Q115" s="0" t="n">
        <v>108</v>
      </c>
      <c r="S115" s="177" t="n">
        <f aca="false">VOUT</f>
        <v>40</v>
      </c>
      <c r="T115" s="178" t="n">
        <f aca="false">Q115*$O$12</f>
        <v>0.108</v>
      </c>
      <c r="U115" s="178" t="n">
        <f aca="false">VIN_var</f>
        <v>5</v>
      </c>
      <c r="V115" s="179" t="n">
        <f aca="false">(S115*T115)/(U115*EFF_est)</f>
        <v>0.96</v>
      </c>
      <c r="W115" s="177" t="n">
        <f aca="false">IF((T115*S115/U115)&lt;((U115*(1-(U115/S115)))/(2*Lm*Fsw)),1,2)</f>
        <v>2</v>
      </c>
      <c r="X115" s="178" t="n">
        <f aca="false">CHOOSE(W115,SQRT((2*T115*Lm*Fsw*(S115-U115))/((U115)^2)),1-(U115/S115))</f>
        <v>0.875</v>
      </c>
      <c r="Y115" s="179" t="n">
        <f aca="false">CHOOSE(W115,(Lm*AA115*Fsw)/(S115-U115),1-X115)</f>
        <v>0.125</v>
      </c>
      <c r="Z115" s="177" t="n">
        <f aca="false">(U115*X115)/(Lm*Fsw)</f>
        <v>0.694444444444444</v>
      </c>
      <c r="AA115" s="178" t="n">
        <f aca="false">CHOOSE(W115,Z115,V115+(0.5*Z115))</f>
        <v>1.30722222222222</v>
      </c>
      <c r="AB115" s="178" t="n">
        <f aca="false">CHOOSE(W115,AA115*SQRT((X115+Y115)/3),SQRT((V115^2)+((Z115^2)/12)))</f>
        <v>0.980707783797828</v>
      </c>
      <c r="AC115" s="178" t="n">
        <v>0</v>
      </c>
      <c r="AD115" s="178" t="n">
        <f aca="false">(AB115^2)*Rdcr</f>
        <v>0.0092331624691358</v>
      </c>
      <c r="AE115" s="179" t="n">
        <f aca="false">AC115+AD115</f>
        <v>0.0092331624691358</v>
      </c>
      <c r="AF115" s="177" t="n">
        <f aca="false">V115*X115</f>
        <v>0.84</v>
      </c>
      <c r="AG115" s="178" t="n">
        <f aca="false">CHOOSE(W115,AA115*SQRT(X115/3),SQRT(X115*((AA115^2)+((Z115^2)/3)-(AA115*Z115))))</f>
        <v>0.917368130878461</v>
      </c>
      <c r="AH115" s="178" t="n">
        <f aca="false">(AG115^2)*RDS_on</f>
        <v>0.0436124047752069</v>
      </c>
      <c r="AI115" s="178" t="n">
        <f aca="false">((S115*V115)/2)*Fsw*(tr_sw_fix+tf_sw_fix)</f>
        <v>0.56448</v>
      </c>
      <c r="AJ115" s="179" t="n">
        <f aca="false">AH115+AI115</f>
        <v>0.608092404775207</v>
      </c>
      <c r="AK115" s="177" t="n">
        <f aca="false">Y115*V115</f>
        <v>0.12</v>
      </c>
      <c r="AL115" s="178" t="n">
        <f aca="false">CHOOSE(W115,AA115*SQRT(Y115/3),SQRT(Y115*((AA115^2)+((Z115^2)/3)-(Z115*AA115))))</f>
        <v>0.346732562142937</v>
      </c>
      <c r="AM115" s="178" t="n">
        <f aca="false">T115*Vd_rect</f>
        <v>0.04536</v>
      </c>
      <c r="AN115" s="178" t="n">
        <f aca="false">CHOOSE(W115,(S115+Vd_rect)*Qrr*Fsw,(S115+Vd_rect)*Qrr*Fsw)</f>
        <v>0.42441</v>
      </c>
      <c r="AO115" s="179" t="n">
        <f aca="false">AM115+AN115</f>
        <v>0.46977</v>
      </c>
      <c r="AP115" s="177" t="n">
        <f aca="false">(AG115^2)*0</f>
        <v>0</v>
      </c>
      <c r="AQ115" s="178" t="n">
        <f aca="false">Qg_tot*Vcc*Fsw</f>
        <v>0.0735</v>
      </c>
      <c r="AR115" s="179" t="n">
        <f aca="false">IQ*U115</f>
        <v>0.00385</v>
      </c>
      <c r="AS115" s="177" t="n">
        <f aca="false">AP115+AJ115+AQ115+AR115</f>
        <v>0.685442404775207</v>
      </c>
      <c r="AT115" s="187" t="n">
        <f aca="false">Ta+Tk*AS115</f>
        <v>66.1265442865124</v>
      </c>
      <c r="AU115" s="188" t="n">
        <f aca="false">RDS_on/51.8*(47.12+AT115*0.244)</f>
        <v>0.0632829900844895</v>
      </c>
      <c r="AV115" s="178" t="n">
        <f aca="false">S115*T115</f>
        <v>4.32</v>
      </c>
      <c r="AW115" s="179" t="n">
        <f aca="false">(AV115/(AV115+AS115))*100</f>
        <v>86.3060575001064</v>
      </c>
      <c r="AY115" s="177" t="n">
        <f aca="false">VOUT</f>
        <v>40</v>
      </c>
      <c r="AZ115" s="178" t="n">
        <f aca="false">Q115*$O$12</f>
        <v>0.108</v>
      </c>
      <c r="BA115" s="178" t="n">
        <f aca="false">VIN_var</f>
        <v>5</v>
      </c>
      <c r="BB115" s="179" t="n">
        <f aca="false">(AY115*AZ115)/(BA115*EFF_est)</f>
        <v>0.96</v>
      </c>
      <c r="BC115" s="177" t="n">
        <f aca="false">IF((AZ115*AY115/BA115)&lt;((BA115*(1-(BA115/AY115)))/(2*Lm*Fsw)),1,2)</f>
        <v>2</v>
      </c>
      <c r="BD115" s="178" t="n">
        <f aca="false">CHOOSE(BC115,SQRT((2*AZ115*Lm*Fsw*(AY115-BA115))/((BA115)^2)),1-(BA115/AY115))</f>
        <v>0.875</v>
      </c>
      <c r="BE115" s="179" t="n">
        <f aca="false">CHOOSE(BC115,(Lm*BG115*Fsw)/(AY115-BA115),1-BD115)</f>
        <v>0.125</v>
      </c>
      <c r="BF115" s="177" t="n">
        <f aca="false">(BA115*BD115)/(Lm*Fsw)</f>
        <v>0.694444444444444</v>
      </c>
      <c r="BG115" s="178" t="n">
        <f aca="false">CHOOSE(BC115,BF115,BB115+(0.5*BF115))</f>
        <v>1.30722222222222</v>
      </c>
      <c r="BH115" s="178" t="n">
        <f aca="false">CHOOSE(BC115,BG115*SQRT((BD115+BE115)/3),SQRT((BB115^2)+((BF115^2)/12)))</f>
        <v>0.980707783797828</v>
      </c>
      <c r="BI115" s="178" t="n">
        <v>0</v>
      </c>
      <c r="BJ115" s="178" t="n">
        <f aca="false">(BH115^2)*Rdcr</f>
        <v>0.0092331624691358</v>
      </c>
      <c r="BK115" s="179" t="n">
        <f aca="false">BI115+BJ115</f>
        <v>0.0092331624691358</v>
      </c>
      <c r="BL115" s="177" t="n">
        <f aca="false">BB115*BD115</f>
        <v>0.84</v>
      </c>
      <c r="BM115" s="178" t="n">
        <f aca="false">CHOOSE(BC115,BG115*SQRT(BD115/3),SQRT(BD115*((BG115^2)+((BF115^2)/3)-(BG115*BF115))))</f>
        <v>0.917368130878461</v>
      </c>
      <c r="BN115" s="178" t="n">
        <f aca="false">(BM115^2)*AU115</f>
        <v>0.0532567044645782</v>
      </c>
      <c r="BO115" s="178" t="n">
        <f aca="false">((AY115*BB115)/2)*Fsw*(tr_sw_fix+tf_sw_fix)</f>
        <v>0.56448</v>
      </c>
      <c r="BP115" s="179" t="n">
        <f aca="false">BN115+BO115</f>
        <v>0.617736704464578</v>
      </c>
      <c r="BQ115" s="177" t="n">
        <f aca="false">BE115*BB115</f>
        <v>0.12</v>
      </c>
      <c r="BR115" s="178" t="n">
        <f aca="false">CHOOSE(BC115,BG115*SQRT(BE115/3),SQRT(BE115*((BG115^2)+((BF115^2)/3)-(BF115*BG115))))</f>
        <v>0.346732562142937</v>
      </c>
      <c r="BS115" s="178" t="n">
        <f aca="false">AZ115*Vd_rect</f>
        <v>0.04536</v>
      </c>
      <c r="BT115" s="178" t="n">
        <f aca="false">CHOOSE(BC115,(AY115+Vd_rect)*Qrr*Fsw,(AY115+Vd_rect)*Qrr*Fsw)</f>
        <v>0.42441</v>
      </c>
      <c r="BU115" s="179" t="n">
        <f aca="false">BS115+BT115</f>
        <v>0.46977</v>
      </c>
      <c r="BV115" s="177" t="n">
        <f aca="false">(BM115^2)*0</f>
        <v>0</v>
      </c>
      <c r="BW115" s="178" t="n">
        <f aca="false">Qg_tot*Vcc*Fsw</f>
        <v>0.0735</v>
      </c>
      <c r="BX115" s="179" t="n">
        <f aca="false">IQ*BA115</f>
        <v>0.00385</v>
      </c>
      <c r="BY115" s="177" t="n">
        <f aca="false">BV115+BU115+BP115+BK115+BW115+BX115</f>
        <v>1.17408986693371</v>
      </c>
      <c r="BZ115" s="178" t="n">
        <f aca="false">AY115*AZ115</f>
        <v>4.32</v>
      </c>
      <c r="CA115" s="179" t="n">
        <f aca="false">(BZ115/(BZ115+BY115))*100</f>
        <v>78.6299479009254</v>
      </c>
      <c r="CB115" s="169" t="n">
        <f aca="false">BP115+BW115+BX115+BV115</f>
        <v>0.695086704464578</v>
      </c>
      <c r="CC115" s="0" t="n">
        <f aca="false">Ta+Tk_f*CB115</f>
        <v>49.3280346562602</v>
      </c>
    </row>
    <row r="116" customFormat="false" ht="15" hidden="false" customHeight="false" outlineLevel="0" collapsed="false">
      <c r="Q116" s="0" t="n">
        <v>109</v>
      </c>
      <c r="S116" s="177" t="n">
        <f aca="false">VOUT</f>
        <v>40</v>
      </c>
      <c r="T116" s="178" t="n">
        <f aca="false">Q116*$O$12</f>
        <v>0.109</v>
      </c>
      <c r="U116" s="178" t="n">
        <f aca="false">VIN_var</f>
        <v>5</v>
      </c>
      <c r="V116" s="179" t="n">
        <f aca="false">(S116*T116)/(U116*EFF_est)</f>
        <v>0.968888888888889</v>
      </c>
      <c r="W116" s="177" t="n">
        <f aca="false">IF((T116*S116/U116)&lt;((U116*(1-(U116/S116)))/(2*Lm*Fsw)),1,2)</f>
        <v>2</v>
      </c>
      <c r="X116" s="178" t="n">
        <f aca="false">CHOOSE(W116,SQRT((2*T116*Lm*Fsw*(S116-U116))/((U116)^2)),1-(U116/S116))</f>
        <v>0.875</v>
      </c>
      <c r="Y116" s="179" t="n">
        <f aca="false">CHOOSE(W116,(Lm*AA116*Fsw)/(S116-U116),1-X116)</f>
        <v>0.125</v>
      </c>
      <c r="Z116" s="177" t="n">
        <f aca="false">(U116*X116)/(Lm*Fsw)</f>
        <v>0.694444444444444</v>
      </c>
      <c r="AA116" s="178" t="n">
        <f aca="false">CHOOSE(W116,Z116,V116+(0.5*Z116))</f>
        <v>1.31611111111111</v>
      </c>
      <c r="AB116" s="178" t="n">
        <f aca="false">CHOOSE(W116,AA116*SQRT((X116+Y116)/3),SQRT((V116^2)+((Z116^2)/12)))</f>
        <v>0.989410650950348</v>
      </c>
      <c r="AC116" s="178" t="n">
        <v>0</v>
      </c>
      <c r="AD116" s="178" t="n">
        <f aca="false">(AB116^2)*Rdcr</f>
        <v>0.00939776098765432</v>
      </c>
      <c r="AE116" s="179" t="n">
        <f aca="false">AC116+AD116</f>
        <v>0.00939776098765432</v>
      </c>
      <c r="AF116" s="177" t="n">
        <f aca="false">V116*X116</f>
        <v>0.847777777777778</v>
      </c>
      <c r="AG116" s="178" t="n">
        <f aca="false">CHOOSE(W116,AA116*SQRT(X116/3),SQRT(X116*((AA116^2)+((Z116^2)/3)-(AA116*Z116))))</f>
        <v>0.925508917670296</v>
      </c>
      <c r="AH116" s="178" t="n">
        <f aca="false">(AG116^2)*RDS_on</f>
        <v>0.0443898780666198</v>
      </c>
      <c r="AI116" s="178" t="n">
        <f aca="false">((S116*V116)/2)*Fsw*(tr_sw_fix+tf_sw_fix)</f>
        <v>0.569706666666667</v>
      </c>
      <c r="AJ116" s="179" t="n">
        <f aca="false">AH116+AI116</f>
        <v>0.614096544733287</v>
      </c>
      <c r="AK116" s="177" t="n">
        <f aca="false">Y116*V116</f>
        <v>0.121111111111111</v>
      </c>
      <c r="AL116" s="178" t="n">
        <f aca="false">CHOOSE(W116,AA116*SQRT(Y116/3),SQRT(Y116*((AA116^2)+((Z116^2)/3)-(Z116*AA116))))</f>
        <v>0.349809490332594</v>
      </c>
      <c r="AM116" s="178" t="n">
        <f aca="false">T116*Vd_rect</f>
        <v>0.04578</v>
      </c>
      <c r="AN116" s="178" t="n">
        <f aca="false">CHOOSE(W116,(S116+Vd_rect)*Qrr*Fsw,(S116+Vd_rect)*Qrr*Fsw)</f>
        <v>0.42441</v>
      </c>
      <c r="AO116" s="179" t="n">
        <f aca="false">AM116+AN116</f>
        <v>0.47019</v>
      </c>
      <c r="AP116" s="177" t="n">
        <f aca="false">(AG116^2)*0</f>
        <v>0</v>
      </c>
      <c r="AQ116" s="178" t="n">
        <f aca="false">Qg_tot*Vcc*Fsw</f>
        <v>0.0735</v>
      </c>
      <c r="AR116" s="179" t="n">
        <f aca="false">IQ*U116</f>
        <v>0.00385</v>
      </c>
      <c r="AS116" s="177" t="n">
        <f aca="false">AP116+AJ116+AQ116+AR116</f>
        <v>0.691446544733287</v>
      </c>
      <c r="AT116" s="187" t="n">
        <f aca="false">Ta+Tk*AS116</f>
        <v>66.4867926839972</v>
      </c>
      <c r="AU116" s="188" t="n">
        <f aca="false">RDS_on/51.8*(47.12+AT116*0.244)</f>
        <v>0.0633709297604131</v>
      </c>
      <c r="AV116" s="178" t="n">
        <f aca="false">S116*T116</f>
        <v>4.36</v>
      </c>
      <c r="AW116" s="179" t="n">
        <f aca="false">(AV116/(AV116+AS116))*100</f>
        <v>86.3119100912946</v>
      </c>
      <c r="AY116" s="177" t="n">
        <f aca="false">VOUT</f>
        <v>40</v>
      </c>
      <c r="AZ116" s="178" t="n">
        <f aca="false">Q116*$O$12</f>
        <v>0.109</v>
      </c>
      <c r="BA116" s="178" t="n">
        <f aca="false">VIN_var</f>
        <v>5</v>
      </c>
      <c r="BB116" s="179" t="n">
        <f aca="false">(AY116*AZ116)/(BA116*EFF_est)</f>
        <v>0.968888888888889</v>
      </c>
      <c r="BC116" s="177" t="n">
        <f aca="false">IF((AZ116*AY116/BA116)&lt;((BA116*(1-(BA116/AY116)))/(2*Lm*Fsw)),1,2)</f>
        <v>2</v>
      </c>
      <c r="BD116" s="178" t="n">
        <f aca="false">CHOOSE(BC116,SQRT((2*AZ116*Lm*Fsw*(AY116-BA116))/((BA116)^2)),1-(BA116/AY116))</f>
        <v>0.875</v>
      </c>
      <c r="BE116" s="179" t="n">
        <f aca="false">CHOOSE(BC116,(Lm*BG116*Fsw)/(AY116-BA116),1-BD116)</f>
        <v>0.125</v>
      </c>
      <c r="BF116" s="177" t="n">
        <f aca="false">(BA116*BD116)/(Lm*Fsw)</f>
        <v>0.694444444444444</v>
      </c>
      <c r="BG116" s="178" t="n">
        <f aca="false">CHOOSE(BC116,BF116,BB116+(0.5*BF116))</f>
        <v>1.31611111111111</v>
      </c>
      <c r="BH116" s="178" t="n">
        <f aca="false">CHOOSE(BC116,BG116*SQRT((BD116+BE116)/3),SQRT((BB116^2)+((BF116^2)/12)))</f>
        <v>0.989410650950348</v>
      </c>
      <c r="BI116" s="178" t="n">
        <v>0</v>
      </c>
      <c r="BJ116" s="178" t="n">
        <f aca="false">(BH116^2)*Rdcr</f>
        <v>0.00939776098765432</v>
      </c>
      <c r="BK116" s="179" t="n">
        <f aca="false">BI116+BJ116</f>
        <v>0.00939776098765432</v>
      </c>
      <c r="BL116" s="177" t="n">
        <f aca="false">BB116*BD116</f>
        <v>0.847777777777778</v>
      </c>
      <c r="BM116" s="178" t="n">
        <f aca="false">CHOOSE(BC116,BG116*SQRT(BD116/3),SQRT(BD116*((BG116^2)+((BF116^2)/3)-(BG116*BF116))))</f>
        <v>0.925508917670296</v>
      </c>
      <c r="BN116" s="178" t="n">
        <f aca="false">(BM116^2)*AU116</f>
        <v>0.0542814317731321</v>
      </c>
      <c r="BO116" s="178" t="n">
        <f aca="false">((AY116*BB116)/2)*Fsw*(tr_sw_fix+tf_sw_fix)</f>
        <v>0.569706666666667</v>
      </c>
      <c r="BP116" s="179" t="n">
        <f aca="false">BN116+BO116</f>
        <v>0.623988098439799</v>
      </c>
      <c r="BQ116" s="177" t="n">
        <f aca="false">BE116*BB116</f>
        <v>0.121111111111111</v>
      </c>
      <c r="BR116" s="178" t="n">
        <f aca="false">CHOOSE(BC116,BG116*SQRT(BE116/3),SQRT(BE116*((BG116^2)+((BF116^2)/3)-(BF116*BG116))))</f>
        <v>0.349809490332594</v>
      </c>
      <c r="BS116" s="178" t="n">
        <f aca="false">AZ116*Vd_rect</f>
        <v>0.04578</v>
      </c>
      <c r="BT116" s="178" t="n">
        <f aca="false">CHOOSE(BC116,(AY116+Vd_rect)*Qrr*Fsw,(AY116+Vd_rect)*Qrr*Fsw)</f>
        <v>0.42441</v>
      </c>
      <c r="BU116" s="179" t="n">
        <f aca="false">BS116+BT116</f>
        <v>0.47019</v>
      </c>
      <c r="BV116" s="177" t="n">
        <f aca="false">(BM116^2)*0</f>
        <v>0</v>
      </c>
      <c r="BW116" s="178" t="n">
        <f aca="false">Qg_tot*Vcc*Fsw</f>
        <v>0.0735</v>
      </c>
      <c r="BX116" s="179" t="n">
        <f aca="false">IQ*BA116</f>
        <v>0.00385</v>
      </c>
      <c r="BY116" s="177" t="n">
        <f aca="false">BV116+BU116+BP116+BK116+BW116+BX116</f>
        <v>1.18092585942745</v>
      </c>
      <c r="BZ116" s="178" t="n">
        <f aca="false">AY116*AZ116</f>
        <v>4.36</v>
      </c>
      <c r="CA116" s="179" t="n">
        <f aca="false">(BZ116/(BZ116+BY116))*100</f>
        <v>78.6872105964349</v>
      </c>
      <c r="CB116" s="169" t="n">
        <f aca="false">BP116+BW116+BX116+BV116</f>
        <v>0.701338098439799</v>
      </c>
      <c r="CC116" s="0" t="n">
        <f aca="false">Ta+Tk_f*CB116</f>
        <v>49.546833445393</v>
      </c>
    </row>
    <row r="117" customFormat="false" ht="15" hidden="false" customHeight="false" outlineLevel="0" collapsed="false">
      <c r="Q117" s="0" t="n">
        <v>110</v>
      </c>
      <c r="S117" s="177" t="n">
        <f aca="false">VOUT</f>
        <v>40</v>
      </c>
      <c r="T117" s="178" t="n">
        <f aca="false">Q117*$O$12</f>
        <v>0.11</v>
      </c>
      <c r="U117" s="178" t="n">
        <f aca="false">VIN_var</f>
        <v>5</v>
      </c>
      <c r="V117" s="179" t="n">
        <f aca="false">(S117*T117)/(U117*EFF_est)</f>
        <v>0.977777777777778</v>
      </c>
      <c r="W117" s="177" t="n">
        <f aca="false">IF((T117*S117/U117)&lt;((U117*(1-(U117/S117)))/(2*Lm*Fsw)),1,2)</f>
        <v>2</v>
      </c>
      <c r="X117" s="178" t="n">
        <f aca="false">CHOOSE(W117,SQRT((2*T117*Lm*Fsw*(S117-U117))/((U117)^2)),1-(U117/S117))</f>
        <v>0.875</v>
      </c>
      <c r="Y117" s="179" t="n">
        <f aca="false">CHOOSE(W117,(Lm*AA117*Fsw)/(S117-U117),1-X117)</f>
        <v>0.125</v>
      </c>
      <c r="Z117" s="177" t="n">
        <f aca="false">(U117*X117)/(Lm*Fsw)</f>
        <v>0.694444444444444</v>
      </c>
      <c r="AA117" s="178" t="n">
        <f aca="false">CHOOSE(W117,Z117,V117+(0.5*Z117))</f>
        <v>1.325</v>
      </c>
      <c r="AB117" s="178" t="n">
        <f aca="false">CHOOSE(W117,AA117*SQRT((X117+Y117)/3),SQRT((V117^2)+((Z117^2)/12)))</f>
        <v>0.998116796731573</v>
      </c>
      <c r="AC117" s="178" t="n">
        <v>0</v>
      </c>
      <c r="AD117" s="178" t="n">
        <f aca="false">(AB117^2)*Rdcr</f>
        <v>0.00956387654320988</v>
      </c>
      <c r="AE117" s="179" t="n">
        <f aca="false">AC117+AD117</f>
        <v>0.00956387654320988</v>
      </c>
      <c r="AF117" s="177" t="n">
        <f aca="false">V117*X117</f>
        <v>0.855555555555556</v>
      </c>
      <c r="AG117" s="178" t="n">
        <f aca="false">CHOOSE(W117,AA117*SQRT(X117/3),SQRT(X117*((AA117^2)+((Z117^2)/3)-(AA117*Z117))))</f>
        <v>0.933652771338459</v>
      </c>
      <c r="AH117" s="178" t="n">
        <f aca="false">(AG117^2)*RDS_on</f>
        <v>0.0451745170104881</v>
      </c>
      <c r="AI117" s="178" t="n">
        <f aca="false">((S117*V117)/2)*Fsw*(tr_sw_fix+tf_sw_fix)</f>
        <v>0.574933333333333</v>
      </c>
      <c r="AJ117" s="179" t="n">
        <f aca="false">AH117+AI117</f>
        <v>0.620107850343822</v>
      </c>
      <c r="AK117" s="177" t="n">
        <f aca="false">Y117*V117</f>
        <v>0.122222222222222</v>
      </c>
      <c r="AL117" s="178" t="n">
        <f aca="false">CHOOSE(W117,AA117*SQRT(Y117/3),SQRT(Y117*((AA117^2)+((Z117^2)/3)-(Z117*AA117))))</f>
        <v>0.352887577692545</v>
      </c>
      <c r="AM117" s="178" t="n">
        <f aca="false">T117*Vd_rect</f>
        <v>0.0462</v>
      </c>
      <c r="AN117" s="178" t="n">
        <f aca="false">CHOOSE(W117,(S117+Vd_rect)*Qrr*Fsw,(S117+Vd_rect)*Qrr*Fsw)</f>
        <v>0.42441</v>
      </c>
      <c r="AO117" s="179" t="n">
        <f aca="false">AM117+AN117</f>
        <v>0.47061</v>
      </c>
      <c r="AP117" s="177" t="n">
        <f aca="false">(AG117^2)*0</f>
        <v>0</v>
      </c>
      <c r="AQ117" s="178" t="n">
        <f aca="false">Qg_tot*Vcc*Fsw</f>
        <v>0.0735</v>
      </c>
      <c r="AR117" s="179" t="n">
        <f aca="false">IQ*U117</f>
        <v>0.00385</v>
      </c>
      <c r="AS117" s="177" t="n">
        <f aca="false">AP117+AJ117+AQ117+AR117</f>
        <v>0.697457850343822</v>
      </c>
      <c r="AT117" s="187" t="n">
        <f aca="false">Ta+Tk*AS117</f>
        <v>66.8474710206293</v>
      </c>
      <c r="AU117" s="188" t="n">
        <f aca="false">RDS_on/51.8*(47.12+AT117*0.244)</f>
        <v>0.0634589743881131</v>
      </c>
      <c r="AV117" s="178" t="n">
        <f aca="false">S117*T117</f>
        <v>4.4</v>
      </c>
      <c r="AW117" s="179" t="n">
        <f aca="false">(AV117/(AV117+AS117))*100</f>
        <v>86.3175357046498</v>
      </c>
      <c r="AY117" s="177" t="n">
        <f aca="false">VOUT</f>
        <v>40</v>
      </c>
      <c r="AZ117" s="178" t="n">
        <f aca="false">Q117*$O$12</f>
        <v>0.11</v>
      </c>
      <c r="BA117" s="178" t="n">
        <f aca="false">VIN_var</f>
        <v>5</v>
      </c>
      <c r="BB117" s="179" t="n">
        <f aca="false">(AY117*AZ117)/(BA117*EFF_est)</f>
        <v>0.977777777777778</v>
      </c>
      <c r="BC117" s="177" t="n">
        <f aca="false">IF((AZ117*AY117/BA117)&lt;((BA117*(1-(BA117/AY117)))/(2*Lm*Fsw)),1,2)</f>
        <v>2</v>
      </c>
      <c r="BD117" s="178" t="n">
        <f aca="false">CHOOSE(BC117,SQRT((2*AZ117*Lm*Fsw*(AY117-BA117))/((BA117)^2)),1-(BA117/AY117))</f>
        <v>0.875</v>
      </c>
      <c r="BE117" s="179" t="n">
        <f aca="false">CHOOSE(BC117,(Lm*BG117*Fsw)/(AY117-BA117),1-BD117)</f>
        <v>0.125</v>
      </c>
      <c r="BF117" s="177" t="n">
        <f aca="false">(BA117*BD117)/(Lm*Fsw)</f>
        <v>0.694444444444444</v>
      </c>
      <c r="BG117" s="178" t="n">
        <f aca="false">CHOOSE(BC117,BF117,BB117+(0.5*BF117))</f>
        <v>1.325</v>
      </c>
      <c r="BH117" s="178" t="n">
        <f aca="false">CHOOSE(BC117,BG117*SQRT((BD117+BE117)/3),SQRT((BB117^2)+((BF117^2)/12)))</f>
        <v>0.998116796731573</v>
      </c>
      <c r="BI117" s="178" t="n">
        <v>0</v>
      </c>
      <c r="BJ117" s="178" t="n">
        <f aca="false">(BH117^2)*Rdcr</f>
        <v>0.00956387654320988</v>
      </c>
      <c r="BK117" s="179" t="n">
        <f aca="false">BI117+BJ117</f>
        <v>0.00956387654320988</v>
      </c>
      <c r="BL117" s="177" t="n">
        <f aca="false">BB117*BD117</f>
        <v>0.855555555555556</v>
      </c>
      <c r="BM117" s="178" t="n">
        <f aca="false">CHOOSE(BC117,BG117*SQRT(BD117/3),SQRT(BD117*((BG117^2)+((BF117^2)/3)-(BG117*BF117))))</f>
        <v>0.933652771338459</v>
      </c>
      <c r="BN117" s="178" t="n">
        <f aca="false">(BM117^2)*AU117</f>
        <v>0.0553176637532086</v>
      </c>
      <c r="BO117" s="178" t="n">
        <f aca="false">((AY117*BB117)/2)*Fsw*(tr_sw_fix+tf_sw_fix)</f>
        <v>0.574933333333333</v>
      </c>
      <c r="BP117" s="179" t="n">
        <f aca="false">BN117+BO117</f>
        <v>0.630250997086542</v>
      </c>
      <c r="BQ117" s="177" t="n">
        <f aca="false">BE117*BB117</f>
        <v>0.122222222222222</v>
      </c>
      <c r="BR117" s="178" t="n">
        <f aca="false">CHOOSE(BC117,BG117*SQRT(BE117/3),SQRT(BE117*((BG117^2)+((BF117^2)/3)-(BF117*BG117))))</f>
        <v>0.352887577692545</v>
      </c>
      <c r="BS117" s="178" t="n">
        <f aca="false">AZ117*Vd_rect</f>
        <v>0.0462</v>
      </c>
      <c r="BT117" s="178" t="n">
        <f aca="false">CHOOSE(BC117,(AY117+Vd_rect)*Qrr*Fsw,(AY117+Vd_rect)*Qrr*Fsw)</f>
        <v>0.42441</v>
      </c>
      <c r="BU117" s="179" t="n">
        <f aca="false">BS117+BT117</f>
        <v>0.47061</v>
      </c>
      <c r="BV117" s="177" t="n">
        <f aca="false">(BM117^2)*0</f>
        <v>0</v>
      </c>
      <c r="BW117" s="178" t="n">
        <f aca="false">Qg_tot*Vcc*Fsw</f>
        <v>0.0735</v>
      </c>
      <c r="BX117" s="179" t="n">
        <f aca="false">IQ*BA117</f>
        <v>0.00385</v>
      </c>
      <c r="BY117" s="177" t="n">
        <f aca="false">BV117+BU117+BP117+BK117+BW117+BX117</f>
        <v>1.18777487362975</v>
      </c>
      <c r="BZ117" s="178" t="n">
        <f aca="false">AY117*AZ117</f>
        <v>4.4</v>
      </c>
      <c r="CA117" s="179" t="n">
        <f aca="false">(BZ117/(BZ117+BY117))*100</f>
        <v>78.7433298496833</v>
      </c>
      <c r="CB117" s="169" t="n">
        <f aca="false">BP117+BW117+BX117+BV117</f>
        <v>0.707600997086542</v>
      </c>
      <c r="CC117" s="0" t="n">
        <f aca="false">Ta+Tk_f*CB117</f>
        <v>49.766034898029</v>
      </c>
    </row>
    <row r="118" customFormat="false" ht="15" hidden="false" customHeight="false" outlineLevel="0" collapsed="false">
      <c r="Q118" s="0" t="n">
        <v>111</v>
      </c>
      <c r="S118" s="177" t="n">
        <f aca="false">VOUT</f>
        <v>40</v>
      </c>
      <c r="T118" s="178" t="n">
        <f aca="false">Q118*$O$12</f>
        <v>0.111</v>
      </c>
      <c r="U118" s="178" t="n">
        <f aca="false">VIN_var</f>
        <v>5</v>
      </c>
      <c r="V118" s="179" t="n">
        <f aca="false">(S118*T118)/(U118*EFF_est)</f>
        <v>0.986666666666667</v>
      </c>
      <c r="W118" s="177" t="n">
        <f aca="false">IF((T118*S118/U118)&lt;((U118*(1-(U118/S118)))/(2*Lm*Fsw)),1,2)</f>
        <v>2</v>
      </c>
      <c r="X118" s="178" t="n">
        <f aca="false">CHOOSE(W118,SQRT((2*T118*Lm*Fsw*(S118-U118))/((U118)^2)),1-(U118/S118))</f>
        <v>0.875</v>
      </c>
      <c r="Y118" s="179" t="n">
        <f aca="false">CHOOSE(W118,(Lm*AA118*Fsw)/(S118-U118),1-X118)</f>
        <v>0.125</v>
      </c>
      <c r="Z118" s="177" t="n">
        <f aca="false">(U118*X118)/(Lm*Fsw)</f>
        <v>0.694444444444444</v>
      </c>
      <c r="AA118" s="178" t="n">
        <f aca="false">CHOOSE(W118,Z118,V118+(0.5*Z118))</f>
        <v>1.33388888888889</v>
      </c>
      <c r="AB118" s="178" t="n">
        <f aca="false">CHOOSE(W118,AA118*SQRT((X118+Y118)/3),SQRT((V118^2)+((Z118^2)/12)))</f>
        <v>1.00682613608942</v>
      </c>
      <c r="AC118" s="178" t="n">
        <v>0</v>
      </c>
      <c r="AD118" s="178" t="n">
        <f aca="false">(AB118^2)*Rdcr</f>
        <v>0.00973150913580247</v>
      </c>
      <c r="AE118" s="179" t="n">
        <f aca="false">AC118+AD118</f>
        <v>0.00973150913580247</v>
      </c>
      <c r="AF118" s="177" t="n">
        <f aca="false">V118*X118</f>
        <v>0.863333333333334</v>
      </c>
      <c r="AG118" s="178" t="n">
        <f aca="false">CHOOSE(W118,AA118*SQRT(X118/3),SQRT(X118*((AA118^2)+((Z118^2)/3)-(AA118*Z118))))</f>
        <v>0.941799612324014</v>
      </c>
      <c r="AH118" s="178" t="n">
        <f aca="false">(AG118^2)*RDS_on</f>
        <v>0.0459663216068119</v>
      </c>
      <c r="AI118" s="178" t="n">
        <f aca="false">((S118*V118)/2)*Fsw*(tr_sw_fix+tf_sw_fix)</f>
        <v>0.58016</v>
      </c>
      <c r="AJ118" s="179" t="n">
        <f aca="false">AH118+AI118</f>
        <v>0.626126321606812</v>
      </c>
      <c r="AK118" s="177" t="n">
        <f aca="false">Y118*V118</f>
        <v>0.123333333333333</v>
      </c>
      <c r="AL118" s="178" t="n">
        <f aca="false">CHOOSE(W118,AA118*SQRT(Y118/3),SQRT(Y118*((AA118^2)+((Z118^2)/3)-(Z118*AA118))))</f>
        <v>0.355966794152341</v>
      </c>
      <c r="AM118" s="178" t="n">
        <f aca="false">T118*Vd_rect</f>
        <v>0.04662</v>
      </c>
      <c r="AN118" s="178" t="n">
        <f aca="false">CHOOSE(W118,(S118+Vd_rect)*Qrr*Fsw,(S118+Vd_rect)*Qrr*Fsw)</f>
        <v>0.42441</v>
      </c>
      <c r="AO118" s="179" t="n">
        <f aca="false">AM118+AN118</f>
        <v>0.47103</v>
      </c>
      <c r="AP118" s="177" t="n">
        <f aca="false">(AG118^2)*0</f>
        <v>0</v>
      </c>
      <c r="AQ118" s="178" t="n">
        <f aca="false">Qg_tot*Vcc*Fsw</f>
        <v>0.0735</v>
      </c>
      <c r="AR118" s="179" t="n">
        <f aca="false">IQ*U118</f>
        <v>0.00385</v>
      </c>
      <c r="AS118" s="177" t="n">
        <f aca="false">AP118+AJ118+AQ118+AR118</f>
        <v>0.703476321606812</v>
      </c>
      <c r="AT118" s="187" t="n">
        <f aca="false">Ta+Tk*AS118</f>
        <v>67.2085792964087</v>
      </c>
      <c r="AU118" s="188" t="n">
        <f aca="false">RDS_on/51.8*(47.12+AT118*0.244)</f>
        <v>0.0635471239675897</v>
      </c>
      <c r="AV118" s="178" t="n">
        <f aca="false">S118*T118</f>
        <v>4.44</v>
      </c>
      <c r="AW118" s="179" t="n">
        <f aca="false">(AV118/(AV118+AS118))*100</f>
        <v>86.3229404079954</v>
      </c>
      <c r="AY118" s="177" t="n">
        <f aca="false">VOUT</f>
        <v>40</v>
      </c>
      <c r="AZ118" s="178" t="n">
        <f aca="false">Q118*$O$12</f>
        <v>0.111</v>
      </c>
      <c r="BA118" s="178" t="n">
        <f aca="false">VIN_var</f>
        <v>5</v>
      </c>
      <c r="BB118" s="179" t="n">
        <f aca="false">(AY118*AZ118)/(BA118*EFF_est)</f>
        <v>0.986666666666667</v>
      </c>
      <c r="BC118" s="177" t="n">
        <f aca="false">IF((AZ118*AY118/BA118)&lt;((BA118*(1-(BA118/AY118)))/(2*Lm*Fsw)),1,2)</f>
        <v>2</v>
      </c>
      <c r="BD118" s="178" t="n">
        <f aca="false">CHOOSE(BC118,SQRT((2*AZ118*Lm*Fsw*(AY118-BA118))/((BA118)^2)),1-(BA118/AY118))</f>
        <v>0.875</v>
      </c>
      <c r="BE118" s="179" t="n">
        <f aca="false">CHOOSE(BC118,(Lm*BG118*Fsw)/(AY118-BA118),1-BD118)</f>
        <v>0.125</v>
      </c>
      <c r="BF118" s="177" t="n">
        <f aca="false">(BA118*BD118)/(Lm*Fsw)</f>
        <v>0.694444444444444</v>
      </c>
      <c r="BG118" s="178" t="n">
        <f aca="false">CHOOSE(BC118,BF118,BB118+(0.5*BF118))</f>
        <v>1.33388888888889</v>
      </c>
      <c r="BH118" s="178" t="n">
        <f aca="false">CHOOSE(BC118,BG118*SQRT((BD118+BE118)/3),SQRT((BB118^2)+((BF118^2)/12)))</f>
        <v>1.00682613608942</v>
      </c>
      <c r="BI118" s="178" t="n">
        <v>0</v>
      </c>
      <c r="BJ118" s="178" t="n">
        <f aca="false">(BH118^2)*Rdcr</f>
        <v>0.00973150913580247</v>
      </c>
      <c r="BK118" s="179" t="n">
        <f aca="false">BI118+BJ118</f>
        <v>0.00973150913580247</v>
      </c>
      <c r="BL118" s="177" t="n">
        <f aca="false">BB118*BD118</f>
        <v>0.863333333333334</v>
      </c>
      <c r="BM118" s="178" t="n">
        <f aca="false">CHOOSE(BC118,BG118*SQRT(BD118/3),SQRT(BD118*((BG118^2)+((BF118^2)/3)-(BG118*BF118))))</f>
        <v>0.941799612324014</v>
      </c>
      <c r="BN118" s="178" t="n">
        <f aca="false">(BM118^2)*AU118</f>
        <v>0.0563654416941667</v>
      </c>
      <c r="BO118" s="178" t="n">
        <f aca="false">((AY118*BB118)/2)*Fsw*(tr_sw_fix+tf_sw_fix)</f>
        <v>0.58016</v>
      </c>
      <c r="BP118" s="179" t="n">
        <f aca="false">BN118+BO118</f>
        <v>0.636525441694167</v>
      </c>
      <c r="BQ118" s="177" t="n">
        <f aca="false">BE118*BB118</f>
        <v>0.123333333333333</v>
      </c>
      <c r="BR118" s="178" t="n">
        <f aca="false">CHOOSE(BC118,BG118*SQRT(BE118/3),SQRT(BE118*((BG118^2)+((BF118^2)/3)-(BF118*BG118))))</f>
        <v>0.355966794152341</v>
      </c>
      <c r="BS118" s="178" t="n">
        <f aca="false">AZ118*Vd_rect</f>
        <v>0.04662</v>
      </c>
      <c r="BT118" s="178" t="n">
        <f aca="false">CHOOSE(BC118,(AY118+Vd_rect)*Qrr*Fsw,(AY118+Vd_rect)*Qrr*Fsw)</f>
        <v>0.42441</v>
      </c>
      <c r="BU118" s="179" t="n">
        <f aca="false">BS118+BT118</f>
        <v>0.47103</v>
      </c>
      <c r="BV118" s="177" t="n">
        <f aca="false">(BM118^2)*0</f>
        <v>0</v>
      </c>
      <c r="BW118" s="178" t="n">
        <f aca="false">Qg_tot*Vcc*Fsw</f>
        <v>0.0735</v>
      </c>
      <c r="BX118" s="179" t="n">
        <f aca="false">IQ*BA118</f>
        <v>0.00385</v>
      </c>
      <c r="BY118" s="177" t="n">
        <f aca="false">BV118+BU118+BP118+BK118+BW118+BX118</f>
        <v>1.19463695082997</v>
      </c>
      <c r="BZ118" s="178" t="n">
        <f aca="false">AY118*AZ118</f>
        <v>4.44</v>
      </c>
      <c r="CA118" s="179" t="n">
        <f aca="false">(BZ118/(BZ118+BY118))*100</f>
        <v>78.7983332155233</v>
      </c>
      <c r="CB118" s="169" t="n">
        <f aca="false">BP118+BW118+BX118+BV118</f>
        <v>0.713875441694167</v>
      </c>
      <c r="CC118" s="0" t="n">
        <f aca="false">Ta+Tk_f*CB118</f>
        <v>49.9856404592958</v>
      </c>
    </row>
    <row r="119" customFormat="false" ht="15" hidden="false" customHeight="false" outlineLevel="0" collapsed="false">
      <c r="Q119" s="0" t="n">
        <v>112</v>
      </c>
      <c r="S119" s="177" t="n">
        <f aca="false">VOUT</f>
        <v>40</v>
      </c>
      <c r="T119" s="178" t="n">
        <f aca="false">Q119*$O$12</f>
        <v>0.112</v>
      </c>
      <c r="U119" s="178" t="n">
        <f aca="false">VIN_var</f>
        <v>5</v>
      </c>
      <c r="V119" s="179" t="n">
        <f aca="false">(S119*T119)/(U119*EFF_est)</f>
        <v>0.995555555555556</v>
      </c>
      <c r="W119" s="177" t="n">
        <f aca="false">IF((T119*S119/U119)&lt;((U119*(1-(U119/S119)))/(2*Lm*Fsw)),1,2)</f>
        <v>2</v>
      </c>
      <c r="X119" s="178" t="n">
        <f aca="false">CHOOSE(W119,SQRT((2*T119*Lm*Fsw*(S119-U119))/((U119)^2)),1-(U119/S119))</f>
        <v>0.875</v>
      </c>
      <c r="Y119" s="179" t="n">
        <f aca="false">CHOOSE(W119,(Lm*AA119*Fsw)/(S119-U119),1-X119)</f>
        <v>0.125</v>
      </c>
      <c r="Z119" s="177" t="n">
        <f aca="false">(U119*X119)/(Lm*Fsw)</f>
        <v>0.694444444444444</v>
      </c>
      <c r="AA119" s="178" t="n">
        <f aca="false">CHOOSE(W119,Z119,V119+(0.5*Z119))</f>
        <v>1.34277777777778</v>
      </c>
      <c r="AB119" s="178" t="n">
        <f aca="false">CHOOSE(W119,AA119*SQRT((X119+Y119)/3),SQRT((V119^2)+((Z119^2)/12)))</f>
        <v>1.0155385868588</v>
      </c>
      <c r="AC119" s="178" t="n">
        <v>0</v>
      </c>
      <c r="AD119" s="178" t="n">
        <f aca="false">(AB119^2)*Rdcr</f>
        <v>0.0099006587654321</v>
      </c>
      <c r="AE119" s="179" t="n">
        <f aca="false">AC119+AD119</f>
        <v>0.0099006587654321</v>
      </c>
      <c r="AF119" s="177" t="n">
        <f aca="false">V119*X119</f>
        <v>0.871111111111111</v>
      </c>
      <c r="AG119" s="178" t="n">
        <f aca="false">CHOOSE(W119,AA119*SQRT(X119/3),SQRT(X119*((AA119^2)+((Z119^2)/3)-(AA119*Z119))))</f>
        <v>0.949949363768554</v>
      </c>
      <c r="AH119" s="178" t="n">
        <f aca="false">(AG119^2)*RDS_on</f>
        <v>0.046765291855591</v>
      </c>
      <c r="AI119" s="178" t="n">
        <f aca="false">((S119*V119)/2)*Fsw*(tr_sw_fix+tf_sw_fix)</f>
        <v>0.585386666666667</v>
      </c>
      <c r="AJ119" s="179" t="n">
        <f aca="false">AH119+AI119</f>
        <v>0.632151958522258</v>
      </c>
      <c r="AK119" s="177" t="n">
        <f aca="false">Y119*V119</f>
        <v>0.124444444444444</v>
      </c>
      <c r="AL119" s="178" t="n">
        <f aca="false">CHOOSE(W119,AA119*SQRT(Y119/3),SQRT(Y119*((AA119^2)+((Z119^2)/3)-(Z119*AA119))))</f>
        <v>0.359047110662232</v>
      </c>
      <c r="AM119" s="178" t="n">
        <f aca="false">T119*Vd_rect</f>
        <v>0.04704</v>
      </c>
      <c r="AN119" s="178" t="n">
        <f aca="false">CHOOSE(W119,(S119+Vd_rect)*Qrr*Fsw,(S119+Vd_rect)*Qrr*Fsw)</f>
        <v>0.42441</v>
      </c>
      <c r="AO119" s="179" t="n">
        <f aca="false">AM119+AN119</f>
        <v>0.47145</v>
      </c>
      <c r="AP119" s="177" t="n">
        <f aca="false">(AG119^2)*0</f>
        <v>0</v>
      </c>
      <c r="AQ119" s="178" t="n">
        <f aca="false">Qg_tot*Vcc*Fsw</f>
        <v>0.0735</v>
      </c>
      <c r="AR119" s="179" t="n">
        <f aca="false">IQ*U119</f>
        <v>0.00385</v>
      </c>
      <c r="AS119" s="177" t="n">
        <f aca="false">AP119+AJ119+AQ119+AR119</f>
        <v>0.709501958522258</v>
      </c>
      <c r="AT119" s="187" t="n">
        <f aca="false">Ta+Tk*AS119</f>
        <v>67.5701175113355</v>
      </c>
      <c r="AU119" s="188" t="n">
        <f aca="false">RDS_on/51.8*(47.12+AT119*0.244)</f>
        <v>0.0636353784988427</v>
      </c>
      <c r="AV119" s="178" t="n">
        <f aca="false">S119*T119</f>
        <v>4.48</v>
      </c>
      <c r="AW119" s="179" t="n">
        <f aca="false">(AV119/(AV119+AS119))*100</f>
        <v>86.3281300557734</v>
      </c>
      <c r="AY119" s="177" t="n">
        <f aca="false">VOUT</f>
        <v>40</v>
      </c>
      <c r="AZ119" s="178" t="n">
        <f aca="false">Q119*$O$12</f>
        <v>0.112</v>
      </c>
      <c r="BA119" s="178" t="n">
        <f aca="false">VIN_var</f>
        <v>5</v>
      </c>
      <c r="BB119" s="179" t="n">
        <f aca="false">(AY119*AZ119)/(BA119*EFF_est)</f>
        <v>0.995555555555556</v>
      </c>
      <c r="BC119" s="177" t="n">
        <f aca="false">IF((AZ119*AY119/BA119)&lt;((BA119*(1-(BA119/AY119)))/(2*Lm*Fsw)),1,2)</f>
        <v>2</v>
      </c>
      <c r="BD119" s="178" t="n">
        <f aca="false">CHOOSE(BC119,SQRT((2*AZ119*Lm*Fsw*(AY119-BA119))/((BA119)^2)),1-(BA119/AY119))</f>
        <v>0.875</v>
      </c>
      <c r="BE119" s="179" t="n">
        <f aca="false">CHOOSE(BC119,(Lm*BG119*Fsw)/(AY119-BA119),1-BD119)</f>
        <v>0.125</v>
      </c>
      <c r="BF119" s="177" t="n">
        <f aca="false">(BA119*BD119)/(Lm*Fsw)</f>
        <v>0.694444444444444</v>
      </c>
      <c r="BG119" s="178" t="n">
        <f aca="false">CHOOSE(BC119,BF119,BB119+(0.5*BF119))</f>
        <v>1.34277777777778</v>
      </c>
      <c r="BH119" s="178" t="n">
        <f aca="false">CHOOSE(BC119,BG119*SQRT((BD119+BE119)/3),SQRT((BB119^2)+((BF119^2)/12)))</f>
        <v>1.0155385868588</v>
      </c>
      <c r="BI119" s="178" t="n">
        <v>0</v>
      </c>
      <c r="BJ119" s="178" t="n">
        <f aca="false">(BH119^2)*Rdcr</f>
        <v>0.0099006587654321</v>
      </c>
      <c r="BK119" s="179" t="n">
        <f aca="false">BI119+BJ119</f>
        <v>0.0099006587654321</v>
      </c>
      <c r="BL119" s="177" t="n">
        <f aca="false">BB119*BD119</f>
        <v>0.871111111111111</v>
      </c>
      <c r="BM119" s="178" t="n">
        <f aca="false">CHOOSE(BC119,BG119*SQRT(BD119/3),SQRT(BD119*((BG119^2)+((BF119^2)/3)-(BG119*BF119))))</f>
        <v>0.949949363768554</v>
      </c>
      <c r="BN119" s="178" t="n">
        <f aca="false">(BM119^2)*AU119</f>
        <v>0.0574248069724361</v>
      </c>
      <c r="BO119" s="178" t="n">
        <f aca="false">((AY119*BB119)/2)*Fsw*(tr_sw_fix+tf_sw_fix)</f>
        <v>0.585386666666667</v>
      </c>
      <c r="BP119" s="179" t="n">
        <f aca="false">BN119+BO119</f>
        <v>0.642811473639103</v>
      </c>
      <c r="BQ119" s="177" t="n">
        <f aca="false">BE119*BB119</f>
        <v>0.124444444444444</v>
      </c>
      <c r="BR119" s="178" t="n">
        <f aca="false">CHOOSE(BC119,BG119*SQRT(BE119/3),SQRT(BE119*((BG119^2)+((BF119^2)/3)-(BF119*BG119))))</f>
        <v>0.359047110662232</v>
      </c>
      <c r="BS119" s="178" t="n">
        <f aca="false">AZ119*Vd_rect</f>
        <v>0.04704</v>
      </c>
      <c r="BT119" s="178" t="n">
        <f aca="false">CHOOSE(BC119,(AY119+Vd_rect)*Qrr*Fsw,(AY119+Vd_rect)*Qrr*Fsw)</f>
        <v>0.42441</v>
      </c>
      <c r="BU119" s="179" t="n">
        <f aca="false">BS119+BT119</f>
        <v>0.47145</v>
      </c>
      <c r="BV119" s="177" t="n">
        <f aca="false">(BM119^2)*0</f>
        <v>0</v>
      </c>
      <c r="BW119" s="178" t="n">
        <f aca="false">Qg_tot*Vcc*Fsw</f>
        <v>0.0735</v>
      </c>
      <c r="BX119" s="179" t="n">
        <f aca="false">IQ*BA119</f>
        <v>0.00385</v>
      </c>
      <c r="BY119" s="177" t="n">
        <f aca="false">BV119+BU119+BP119+BK119+BW119+BX119</f>
        <v>1.20151213240453</v>
      </c>
      <c r="BZ119" s="178" t="n">
        <f aca="false">AY119*AZ119</f>
        <v>4.48</v>
      </c>
      <c r="CA119" s="179" t="n">
        <f aca="false">(BZ119/(BZ119+BY119))*100</f>
        <v>78.8522473523958</v>
      </c>
      <c r="CB119" s="169" t="n">
        <f aca="false">BP119+BW119+BX119+BV119</f>
        <v>0.720161473639103</v>
      </c>
      <c r="CC119" s="0" t="n">
        <f aca="false">Ta+Tk_f*CB119</f>
        <v>50.2056515773686</v>
      </c>
    </row>
    <row r="120" customFormat="false" ht="15" hidden="false" customHeight="false" outlineLevel="0" collapsed="false">
      <c r="Q120" s="0" t="n">
        <v>113</v>
      </c>
      <c r="S120" s="177" t="n">
        <f aca="false">VOUT</f>
        <v>40</v>
      </c>
      <c r="T120" s="178" t="n">
        <f aca="false">Q120*$O$12</f>
        <v>0.113</v>
      </c>
      <c r="U120" s="178" t="n">
        <f aca="false">VIN_var</f>
        <v>5</v>
      </c>
      <c r="V120" s="179" t="n">
        <f aca="false">(S120*T120)/(U120*EFF_est)</f>
        <v>1.00444444444444</v>
      </c>
      <c r="W120" s="177" t="n">
        <f aca="false">IF((T120*S120/U120)&lt;((U120*(1-(U120/S120)))/(2*Lm*Fsw)),1,2)</f>
        <v>2</v>
      </c>
      <c r="X120" s="178" t="n">
        <f aca="false">CHOOSE(W120,SQRT((2*T120*Lm*Fsw*(S120-U120))/((U120)^2)),1-(U120/S120))</f>
        <v>0.875</v>
      </c>
      <c r="Y120" s="179" t="n">
        <f aca="false">CHOOSE(W120,(Lm*AA120*Fsw)/(S120-U120),1-X120)</f>
        <v>0.125</v>
      </c>
      <c r="Z120" s="177" t="n">
        <f aca="false">(U120*X120)/(Lm*Fsw)</f>
        <v>0.694444444444444</v>
      </c>
      <c r="AA120" s="178" t="n">
        <f aca="false">CHOOSE(W120,Z120,V120+(0.5*Z120))</f>
        <v>1.35166666666667</v>
      </c>
      <c r="AB120" s="178" t="n">
        <f aca="false">CHOOSE(W120,AA120*SQRT((X120+Y120)/3),SQRT((V120^2)+((Z120^2)/12)))</f>
        <v>1.02425406964139</v>
      </c>
      <c r="AC120" s="178" t="n">
        <v>0</v>
      </c>
      <c r="AD120" s="178" t="n">
        <f aca="false">(AB120^2)*Rdcr</f>
        <v>0.0100713254320988</v>
      </c>
      <c r="AE120" s="179" t="n">
        <f aca="false">AC120+AD120</f>
        <v>0.0100713254320988</v>
      </c>
      <c r="AF120" s="177" t="n">
        <f aca="false">V120*X120</f>
        <v>0.878888888888889</v>
      </c>
      <c r="AG120" s="178" t="n">
        <f aca="false">CHOOSE(W120,AA120*SQRT(X120/3),SQRT(X120*((AA120^2)+((Z120^2)/3)-(AA120*Z120))))</f>
        <v>0.958101951401747</v>
      </c>
      <c r="AH120" s="178" t="n">
        <f aca="false">(AG120^2)*RDS_on</f>
        <v>0.0475714277568256</v>
      </c>
      <c r="AI120" s="178" t="n">
        <f aca="false">((S120*V120)/2)*Fsw*(tr_sw_fix+tf_sw_fix)</f>
        <v>0.590613333333333</v>
      </c>
      <c r="AJ120" s="179" t="n">
        <f aca="false">AH120+AI120</f>
        <v>0.638184761090159</v>
      </c>
      <c r="AK120" s="177" t="n">
        <f aca="false">Y120*V120</f>
        <v>0.125555555555556</v>
      </c>
      <c r="AL120" s="178" t="n">
        <f aca="false">CHOOSE(W120,AA120*SQRT(Y120/3),SQRT(Y120*((AA120^2)+((Z120^2)/3)-(Z120*AA120))))</f>
        <v>0.362128499150673</v>
      </c>
      <c r="AM120" s="178" t="n">
        <f aca="false">T120*Vd_rect</f>
        <v>0.04746</v>
      </c>
      <c r="AN120" s="178" t="n">
        <f aca="false">CHOOSE(W120,(S120+Vd_rect)*Qrr*Fsw,(S120+Vd_rect)*Qrr*Fsw)</f>
        <v>0.42441</v>
      </c>
      <c r="AO120" s="179" t="n">
        <f aca="false">AM120+AN120</f>
        <v>0.47187</v>
      </c>
      <c r="AP120" s="177" t="n">
        <f aca="false">(AG120^2)*0</f>
        <v>0</v>
      </c>
      <c r="AQ120" s="178" t="n">
        <f aca="false">Qg_tot*Vcc*Fsw</f>
        <v>0.0735</v>
      </c>
      <c r="AR120" s="179" t="n">
        <f aca="false">IQ*U120</f>
        <v>0.00385</v>
      </c>
      <c r="AS120" s="177" t="n">
        <f aca="false">AP120+AJ120+AQ120+AR120</f>
        <v>0.715534761090159</v>
      </c>
      <c r="AT120" s="187" t="n">
        <f aca="false">Ta+Tk*AS120</f>
        <v>67.9320856654095</v>
      </c>
      <c r="AU120" s="188" t="n">
        <f aca="false">RDS_on/51.8*(47.12+AT120*0.244)</f>
        <v>0.0637237379818721</v>
      </c>
      <c r="AV120" s="178" t="n">
        <f aca="false">S120*T120</f>
        <v>4.52</v>
      </c>
      <c r="AW120" s="179" t="n">
        <f aca="false">(AV120/(AV120+AS120))*100</f>
        <v>86.3331102983419</v>
      </c>
      <c r="AY120" s="177" t="n">
        <f aca="false">VOUT</f>
        <v>40</v>
      </c>
      <c r="AZ120" s="178" t="n">
        <f aca="false">Q120*$O$12</f>
        <v>0.113</v>
      </c>
      <c r="BA120" s="178" t="n">
        <f aca="false">VIN_var</f>
        <v>5</v>
      </c>
      <c r="BB120" s="179" t="n">
        <f aca="false">(AY120*AZ120)/(BA120*EFF_est)</f>
        <v>1.00444444444444</v>
      </c>
      <c r="BC120" s="177" t="n">
        <f aca="false">IF((AZ120*AY120/BA120)&lt;((BA120*(1-(BA120/AY120)))/(2*Lm*Fsw)),1,2)</f>
        <v>2</v>
      </c>
      <c r="BD120" s="178" t="n">
        <f aca="false">CHOOSE(BC120,SQRT((2*AZ120*Lm*Fsw*(AY120-BA120))/((BA120)^2)),1-(BA120/AY120))</f>
        <v>0.875</v>
      </c>
      <c r="BE120" s="179" t="n">
        <f aca="false">CHOOSE(BC120,(Lm*BG120*Fsw)/(AY120-BA120),1-BD120)</f>
        <v>0.125</v>
      </c>
      <c r="BF120" s="177" t="n">
        <f aca="false">(BA120*BD120)/(Lm*Fsw)</f>
        <v>0.694444444444444</v>
      </c>
      <c r="BG120" s="178" t="n">
        <f aca="false">CHOOSE(BC120,BF120,BB120+(0.5*BF120))</f>
        <v>1.35166666666667</v>
      </c>
      <c r="BH120" s="178" t="n">
        <f aca="false">CHOOSE(BC120,BG120*SQRT((BD120+BE120)/3),SQRT((BB120^2)+((BF120^2)/12)))</f>
        <v>1.02425406964139</v>
      </c>
      <c r="BI120" s="178" t="n">
        <v>0</v>
      </c>
      <c r="BJ120" s="178" t="n">
        <f aca="false">(BH120^2)*Rdcr</f>
        <v>0.0100713254320988</v>
      </c>
      <c r="BK120" s="179" t="n">
        <f aca="false">BI120+BJ120</f>
        <v>0.0100713254320988</v>
      </c>
      <c r="BL120" s="177" t="n">
        <f aca="false">BB120*BD120</f>
        <v>0.878888888888889</v>
      </c>
      <c r="BM120" s="178" t="n">
        <f aca="false">CHOOSE(BC120,BG120*SQRT(BD120/3),SQRT(BD120*((BG120^2)+((BF120^2)/3)-(BG120*BF120))))</f>
        <v>0.958101951401747</v>
      </c>
      <c r="BN120" s="178" t="n">
        <f aca="false">(BM120^2)*AU120</f>
        <v>0.0584958010515181</v>
      </c>
      <c r="BO120" s="178" t="n">
        <f aca="false">((AY120*BB120)/2)*Fsw*(tr_sw_fix+tf_sw_fix)</f>
        <v>0.590613333333333</v>
      </c>
      <c r="BP120" s="179" t="n">
        <f aca="false">BN120+BO120</f>
        <v>0.649109134384851</v>
      </c>
      <c r="BQ120" s="177" t="n">
        <f aca="false">BE120*BB120</f>
        <v>0.125555555555556</v>
      </c>
      <c r="BR120" s="178" t="n">
        <f aca="false">CHOOSE(BC120,BG120*SQRT(BE120/3),SQRT(BE120*((BG120^2)+((BF120^2)/3)-(BF120*BG120))))</f>
        <v>0.362128499150673</v>
      </c>
      <c r="BS120" s="178" t="n">
        <f aca="false">AZ120*Vd_rect</f>
        <v>0.04746</v>
      </c>
      <c r="BT120" s="178" t="n">
        <f aca="false">CHOOSE(BC120,(AY120+Vd_rect)*Qrr*Fsw,(AY120+Vd_rect)*Qrr*Fsw)</f>
        <v>0.42441</v>
      </c>
      <c r="BU120" s="179" t="n">
        <f aca="false">BS120+BT120</f>
        <v>0.47187</v>
      </c>
      <c r="BV120" s="177" t="n">
        <f aca="false">(BM120^2)*0</f>
        <v>0</v>
      </c>
      <c r="BW120" s="178" t="n">
        <f aca="false">Qg_tot*Vcc*Fsw</f>
        <v>0.0735</v>
      </c>
      <c r="BX120" s="179" t="n">
        <f aca="false">IQ*BA120</f>
        <v>0.00385</v>
      </c>
      <c r="BY120" s="177" t="n">
        <f aca="false">BV120+BU120+BP120+BK120+BW120+BX120</f>
        <v>1.20840045981695</v>
      </c>
      <c r="BZ120" s="178" t="n">
        <f aca="false">AY120*AZ120</f>
        <v>4.52</v>
      </c>
      <c r="CA120" s="179" t="n">
        <f aca="false">(BZ120/(BZ120+BY120))*100</f>
        <v>78.9050980584628</v>
      </c>
      <c r="CB120" s="169" t="n">
        <f aca="false">BP120+BW120+BX120+BV120</f>
        <v>0.726459134384851</v>
      </c>
      <c r="CC120" s="0" t="n">
        <f aca="false">Ta+Tk_f*CB120</f>
        <v>50.4260697034698</v>
      </c>
    </row>
    <row r="121" customFormat="false" ht="15" hidden="false" customHeight="false" outlineLevel="0" collapsed="false">
      <c r="Q121" s="0" t="n">
        <v>114</v>
      </c>
      <c r="S121" s="177" t="n">
        <f aca="false">VOUT</f>
        <v>40</v>
      </c>
      <c r="T121" s="178" t="n">
        <f aca="false">Q121*$O$12</f>
        <v>0.114</v>
      </c>
      <c r="U121" s="178" t="n">
        <f aca="false">VIN_var</f>
        <v>5</v>
      </c>
      <c r="V121" s="179" t="n">
        <f aca="false">(S121*T121)/(U121*EFF_est)</f>
        <v>1.01333333333333</v>
      </c>
      <c r="W121" s="177" t="n">
        <f aca="false">IF((T121*S121/U121)&lt;((U121*(1-(U121/S121)))/(2*Lm*Fsw)),1,2)</f>
        <v>2</v>
      </c>
      <c r="X121" s="178" t="n">
        <f aca="false">CHOOSE(W121,SQRT((2*T121*Lm*Fsw*(S121-U121))/((U121)^2)),1-(U121/S121))</f>
        <v>0.875</v>
      </c>
      <c r="Y121" s="179" t="n">
        <f aca="false">CHOOSE(W121,(Lm*AA121*Fsw)/(S121-U121),1-X121)</f>
        <v>0.125</v>
      </c>
      <c r="Z121" s="177" t="n">
        <f aca="false">(U121*X121)/(Lm*Fsw)</f>
        <v>0.694444444444444</v>
      </c>
      <c r="AA121" s="178" t="n">
        <f aca="false">CHOOSE(W121,Z121,V121+(0.5*Z121))</f>
        <v>1.36055555555556</v>
      </c>
      <c r="AB121" s="178" t="n">
        <f aca="false">CHOOSE(W121,AA121*SQRT((X121+Y121)/3),SQRT((V121^2)+((Z121^2)/12)))</f>
        <v>1.03297250769132</v>
      </c>
      <c r="AC121" s="178" t="n">
        <v>0</v>
      </c>
      <c r="AD121" s="178" t="n">
        <f aca="false">(AB121^2)*Rdcr</f>
        <v>0.0102435091358025</v>
      </c>
      <c r="AE121" s="179" t="n">
        <f aca="false">AC121+AD121</f>
        <v>0.0102435091358025</v>
      </c>
      <c r="AF121" s="177" t="n">
        <f aca="false">V121*X121</f>
        <v>0.886666666666667</v>
      </c>
      <c r="AG121" s="178" t="n">
        <f aca="false">CHOOSE(W121,AA121*SQRT(X121/3),SQRT(X121*((AA121^2)+((Z121^2)/3)-(AA121*Z121))))</f>
        <v>0.966257303434406</v>
      </c>
      <c r="AH121" s="178" t="n">
        <f aca="false">(AG121^2)*RDS_on</f>
        <v>0.0483847293105156</v>
      </c>
      <c r="AI121" s="178" t="n">
        <f aca="false">((S121*V121)/2)*Fsw*(tr_sw_fix+tf_sw_fix)</f>
        <v>0.59584</v>
      </c>
      <c r="AJ121" s="179" t="n">
        <f aca="false">AH121+AI121</f>
        <v>0.644224729310516</v>
      </c>
      <c r="AK121" s="177" t="n">
        <f aca="false">Y121*V121</f>
        <v>0.126666666666667</v>
      </c>
      <c r="AL121" s="178" t="n">
        <f aca="false">CHOOSE(W121,AA121*SQRT(Y121/3),SQRT(Y121*((AA121^2)+((Z121^2)/3)-(Z121*AA121))))</f>
        <v>0.365210932483902</v>
      </c>
      <c r="AM121" s="178" t="n">
        <f aca="false">T121*Vd_rect</f>
        <v>0.04788</v>
      </c>
      <c r="AN121" s="178" t="n">
        <f aca="false">CHOOSE(W121,(S121+Vd_rect)*Qrr*Fsw,(S121+Vd_rect)*Qrr*Fsw)</f>
        <v>0.42441</v>
      </c>
      <c r="AO121" s="179" t="n">
        <f aca="false">AM121+AN121</f>
        <v>0.47229</v>
      </c>
      <c r="AP121" s="177" t="n">
        <f aca="false">(AG121^2)*0</f>
        <v>0</v>
      </c>
      <c r="AQ121" s="178" t="n">
        <f aca="false">Qg_tot*Vcc*Fsw</f>
        <v>0.0735</v>
      </c>
      <c r="AR121" s="179" t="n">
        <f aca="false">IQ*U121</f>
        <v>0.00385</v>
      </c>
      <c r="AS121" s="177" t="n">
        <f aca="false">AP121+AJ121+AQ121+AR121</f>
        <v>0.721574729310516</v>
      </c>
      <c r="AT121" s="187" t="n">
        <f aca="false">Ta+Tk*AS121</f>
        <v>68.2944837586309</v>
      </c>
      <c r="AU121" s="188" t="n">
        <f aca="false">RDS_on/51.8*(47.12+AT121*0.244)</f>
        <v>0.063812202416678</v>
      </c>
      <c r="AV121" s="178" t="n">
        <f aca="false">S121*T121</f>
        <v>4.56</v>
      </c>
      <c r="AW121" s="179" t="n">
        <f aca="false">(AV121/(AV121+AS121))*100</f>
        <v>86.3378865907912</v>
      </c>
      <c r="AY121" s="177" t="n">
        <f aca="false">VOUT</f>
        <v>40</v>
      </c>
      <c r="AZ121" s="178" t="n">
        <f aca="false">Q121*$O$12</f>
        <v>0.114</v>
      </c>
      <c r="BA121" s="178" t="n">
        <f aca="false">VIN_var</f>
        <v>5</v>
      </c>
      <c r="BB121" s="179" t="n">
        <f aca="false">(AY121*AZ121)/(BA121*EFF_est)</f>
        <v>1.01333333333333</v>
      </c>
      <c r="BC121" s="177" t="n">
        <f aca="false">IF((AZ121*AY121/BA121)&lt;((BA121*(1-(BA121/AY121)))/(2*Lm*Fsw)),1,2)</f>
        <v>2</v>
      </c>
      <c r="BD121" s="178" t="n">
        <f aca="false">CHOOSE(BC121,SQRT((2*AZ121*Lm*Fsw*(AY121-BA121))/((BA121)^2)),1-(BA121/AY121))</f>
        <v>0.875</v>
      </c>
      <c r="BE121" s="179" t="n">
        <f aca="false">CHOOSE(BC121,(Lm*BG121*Fsw)/(AY121-BA121),1-BD121)</f>
        <v>0.125</v>
      </c>
      <c r="BF121" s="177" t="n">
        <f aca="false">(BA121*BD121)/(Lm*Fsw)</f>
        <v>0.694444444444444</v>
      </c>
      <c r="BG121" s="178" t="n">
        <f aca="false">CHOOSE(BC121,BF121,BB121+(0.5*BF121))</f>
        <v>1.36055555555556</v>
      </c>
      <c r="BH121" s="178" t="n">
        <f aca="false">CHOOSE(BC121,BG121*SQRT((BD121+BE121)/3),SQRT((BB121^2)+((BF121^2)/12)))</f>
        <v>1.03297250769132</v>
      </c>
      <c r="BI121" s="178" t="n">
        <v>0</v>
      </c>
      <c r="BJ121" s="178" t="n">
        <f aca="false">(BH121^2)*Rdcr</f>
        <v>0.0102435091358025</v>
      </c>
      <c r="BK121" s="179" t="n">
        <f aca="false">BI121+BJ121</f>
        <v>0.0102435091358025</v>
      </c>
      <c r="BL121" s="177" t="n">
        <f aca="false">BB121*BD121</f>
        <v>0.886666666666667</v>
      </c>
      <c r="BM121" s="178" t="n">
        <f aca="false">CHOOSE(BC121,BG121*SQRT(BD121/3),SQRT(BD121*((BG121^2)+((BF121^2)/3)-(BG121*BF121))))</f>
        <v>0.966257303434406</v>
      </c>
      <c r="BN121" s="178" t="n">
        <f aca="false">(BM121^2)*AU121</f>
        <v>0.0595784654819847</v>
      </c>
      <c r="BO121" s="178" t="n">
        <f aca="false">((AY121*BB121)/2)*Fsw*(tr_sw_fix+tf_sw_fix)</f>
        <v>0.59584</v>
      </c>
      <c r="BP121" s="179" t="n">
        <f aca="false">BN121+BO121</f>
        <v>0.655418465481985</v>
      </c>
      <c r="BQ121" s="177" t="n">
        <f aca="false">BE121*BB121</f>
        <v>0.126666666666667</v>
      </c>
      <c r="BR121" s="178" t="n">
        <f aca="false">CHOOSE(BC121,BG121*SQRT(BE121/3),SQRT(BE121*((BG121^2)+((BF121^2)/3)-(BF121*BG121))))</f>
        <v>0.365210932483902</v>
      </c>
      <c r="BS121" s="178" t="n">
        <f aca="false">AZ121*Vd_rect</f>
        <v>0.04788</v>
      </c>
      <c r="BT121" s="178" t="n">
        <f aca="false">CHOOSE(BC121,(AY121+Vd_rect)*Qrr*Fsw,(AY121+Vd_rect)*Qrr*Fsw)</f>
        <v>0.42441</v>
      </c>
      <c r="BU121" s="179" t="n">
        <f aca="false">BS121+BT121</f>
        <v>0.47229</v>
      </c>
      <c r="BV121" s="177" t="n">
        <f aca="false">(BM121^2)*0</f>
        <v>0</v>
      </c>
      <c r="BW121" s="178" t="n">
        <f aca="false">Qg_tot*Vcc*Fsw</f>
        <v>0.0735</v>
      </c>
      <c r="BX121" s="179" t="n">
        <f aca="false">IQ*BA121</f>
        <v>0.00385</v>
      </c>
      <c r="BY121" s="177" t="n">
        <f aca="false">BV121+BU121+BP121+BK121+BW121+BX121</f>
        <v>1.21530197461779</v>
      </c>
      <c r="BZ121" s="178" t="n">
        <f aca="false">AY121*AZ121</f>
        <v>4.56</v>
      </c>
      <c r="CA121" s="179" t="n">
        <f aca="false">(BZ121/(BZ121+BY121))*100</f>
        <v>78.9569103060067</v>
      </c>
      <c r="CB121" s="169" t="n">
        <f aca="false">BP121+BW121+BX121+BV121</f>
        <v>0.732768465481985</v>
      </c>
      <c r="CC121" s="0" t="n">
        <f aca="false">Ta+Tk_f*CB121</f>
        <v>50.6468962918695</v>
      </c>
    </row>
    <row r="122" customFormat="false" ht="15" hidden="false" customHeight="false" outlineLevel="0" collapsed="false">
      <c r="Q122" s="0" t="n">
        <v>115</v>
      </c>
      <c r="S122" s="177" t="n">
        <f aca="false">VOUT</f>
        <v>40</v>
      </c>
      <c r="T122" s="178" t="n">
        <f aca="false">Q122*$O$12</f>
        <v>0.115</v>
      </c>
      <c r="U122" s="178" t="n">
        <f aca="false">VIN_var</f>
        <v>5</v>
      </c>
      <c r="V122" s="179" t="n">
        <f aca="false">(S122*T122)/(U122*EFF_est)</f>
        <v>1.02222222222222</v>
      </c>
      <c r="W122" s="177" t="n">
        <f aca="false">IF((T122*S122/U122)&lt;((U122*(1-(U122/S122)))/(2*Lm*Fsw)),1,2)</f>
        <v>2</v>
      </c>
      <c r="X122" s="178" t="n">
        <f aca="false">CHOOSE(W122,SQRT((2*T122*Lm*Fsw*(S122-U122))/((U122)^2)),1-(U122/S122))</f>
        <v>0.875</v>
      </c>
      <c r="Y122" s="179" t="n">
        <f aca="false">CHOOSE(W122,(Lm*AA122*Fsw)/(S122-U122),1-X122)</f>
        <v>0.125</v>
      </c>
      <c r="Z122" s="177" t="n">
        <f aca="false">(U122*X122)/(Lm*Fsw)</f>
        <v>0.694444444444444</v>
      </c>
      <c r="AA122" s="178" t="n">
        <f aca="false">CHOOSE(W122,Z122,V122+(0.5*Z122))</f>
        <v>1.36944444444444</v>
      </c>
      <c r="AB122" s="178" t="n">
        <f aca="false">CHOOSE(W122,AA122*SQRT((X122+Y122)/3),SQRT((V122^2)+((Z122^2)/12)))</f>
        <v>1.04169382680641</v>
      </c>
      <c r="AC122" s="178" t="n">
        <v>0</v>
      </c>
      <c r="AD122" s="178" t="n">
        <f aca="false">(AB122^2)*Rdcr</f>
        <v>0.0104172098765432</v>
      </c>
      <c r="AE122" s="179" t="n">
        <f aca="false">AC122+AD122</f>
        <v>0.0104172098765432</v>
      </c>
      <c r="AF122" s="177" t="n">
        <f aca="false">V122*X122</f>
        <v>0.894444444444445</v>
      </c>
      <c r="AG122" s="178" t="n">
        <f aca="false">CHOOSE(W122,AA122*SQRT(X122/3),SQRT(X122*((AA122^2)+((Z122^2)/3)-(AA122*Z122))))</f>
        <v>0.974415350456755</v>
      </c>
      <c r="AH122" s="178" t="n">
        <f aca="false">(AG122^2)*RDS_on</f>
        <v>0.049205196516661</v>
      </c>
      <c r="AI122" s="178" t="n">
        <f aca="false">((S122*V122)/2)*Fsw*(tr_sw_fix+tf_sw_fix)</f>
        <v>0.601066666666667</v>
      </c>
      <c r="AJ122" s="179" t="n">
        <f aca="false">AH122+AI122</f>
        <v>0.650271863183328</v>
      </c>
      <c r="AK122" s="177" t="n">
        <f aca="false">Y122*V122</f>
        <v>0.127777777777778</v>
      </c>
      <c r="AL122" s="178" t="n">
        <f aca="false">CHOOSE(W122,AA122*SQRT(Y122/3),SQRT(Y122*((AA122^2)+((Z122^2)/3)-(Z122*AA122))))</f>
        <v>0.368294384427489</v>
      </c>
      <c r="AM122" s="178" t="n">
        <f aca="false">T122*Vd_rect</f>
        <v>0.0483</v>
      </c>
      <c r="AN122" s="178" t="n">
        <f aca="false">CHOOSE(W122,(S122+Vd_rect)*Qrr*Fsw,(S122+Vd_rect)*Qrr*Fsw)</f>
        <v>0.42441</v>
      </c>
      <c r="AO122" s="179" t="n">
        <f aca="false">AM122+AN122</f>
        <v>0.47271</v>
      </c>
      <c r="AP122" s="177" t="n">
        <f aca="false">(AG122^2)*0</f>
        <v>0</v>
      </c>
      <c r="AQ122" s="178" t="n">
        <f aca="false">Qg_tot*Vcc*Fsw</f>
        <v>0.0735</v>
      </c>
      <c r="AR122" s="179" t="n">
        <f aca="false">IQ*U122</f>
        <v>0.00385</v>
      </c>
      <c r="AS122" s="177" t="n">
        <f aca="false">AP122+AJ122+AQ122+AR122</f>
        <v>0.727621863183328</v>
      </c>
      <c r="AT122" s="187" t="n">
        <f aca="false">Ta+Tk*AS122</f>
        <v>68.6573117909997</v>
      </c>
      <c r="AU122" s="188" t="n">
        <f aca="false">RDS_on/51.8*(47.12+AT122*0.244)</f>
        <v>0.0639007718032604</v>
      </c>
      <c r="AV122" s="178" t="n">
        <f aca="false">S122*T122</f>
        <v>4.6</v>
      </c>
      <c r="AW122" s="179" t="n">
        <f aca="false">(AV122/(AV122+AS122))*100</f>
        <v>86.3424642013057</v>
      </c>
      <c r="AY122" s="177" t="n">
        <f aca="false">VOUT</f>
        <v>40</v>
      </c>
      <c r="AZ122" s="178" t="n">
        <f aca="false">Q122*$O$12</f>
        <v>0.115</v>
      </c>
      <c r="BA122" s="178" t="n">
        <f aca="false">VIN_var</f>
        <v>5</v>
      </c>
      <c r="BB122" s="179" t="n">
        <f aca="false">(AY122*AZ122)/(BA122*EFF_est)</f>
        <v>1.02222222222222</v>
      </c>
      <c r="BC122" s="177" t="n">
        <f aca="false">IF((AZ122*AY122/BA122)&lt;((BA122*(1-(BA122/AY122)))/(2*Lm*Fsw)),1,2)</f>
        <v>2</v>
      </c>
      <c r="BD122" s="178" t="n">
        <f aca="false">CHOOSE(BC122,SQRT((2*AZ122*Lm*Fsw*(AY122-BA122))/((BA122)^2)),1-(BA122/AY122))</f>
        <v>0.875</v>
      </c>
      <c r="BE122" s="179" t="n">
        <f aca="false">CHOOSE(BC122,(Lm*BG122*Fsw)/(AY122-BA122),1-BD122)</f>
        <v>0.125</v>
      </c>
      <c r="BF122" s="177" t="n">
        <f aca="false">(BA122*BD122)/(Lm*Fsw)</f>
        <v>0.694444444444444</v>
      </c>
      <c r="BG122" s="178" t="n">
        <f aca="false">CHOOSE(BC122,BF122,BB122+(0.5*BF122))</f>
        <v>1.36944444444444</v>
      </c>
      <c r="BH122" s="178" t="n">
        <f aca="false">CHOOSE(BC122,BG122*SQRT((BD122+BE122)/3),SQRT((BB122^2)+((BF122^2)/12)))</f>
        <v>1.04169382680641</v>
      </c>
      <c r="BI122" s="178" t="n">
        <v>0</v>
      </c>
      <c r="BJ122" s="178" t="n">
        <f aca="false">(BH122^2)*Rdcr</f>
        <v>0.0104172098765432</v>
      </c>
      <c r="BK122" s="179" t="n">
        <f aca="false">BI122+BJ122</f>
        <v>0.0104172098765432</v>
      </c>
      <c r="BL122" s="177" t="n">
        <f aca="false">BB122*BD122</f>
        <v>0.894444444444445</v>
      </c>
      <c r="BM122" s="178" t="n">
        <f aca="false">CHOOSE(BC122,BG122*SQRT(BD122/3),SQRT(BD122*((BG122^2)+((BF122^2)/3)-(BG122*BF122))))</f>
        <v>0.974415350456755</v>
      </c>
      <c r="BN122" s="178" t="n">
        <f aca="false">(BM122^2)*AU122</f>
        <v>0.0606728419014793</v>
      </c>
      <c r="BO122" s="178" t="n">
        <f aca="false">((AY122*BB122)/2)*Fsw*(tr_sw_fix+tf_sw_fix)</f>
        <v>0.601066666666667</v>
      </c>
      <c r="BP122" s="179" t="n">
        <f aca="false">BN122+BO122</f>
        <v>0.661739508568146</v>
      </c>
      <c r="BQ122" s="177" t="n">
        <f aca="false">BE122*BB122</f>
        <v>0.127777777777778</v>
      </c>
      <c r="BR122" s="178" t="n">
        <f aca="false">CHOOSE(BC122,BG122*SQRT(BE122/3),SQRT(BE122*((BG122^2)+((BF122^2)/3)-(BF122*BG122))))</f>
        <v>0.368294384427489</v>
      </c>
      <c r="BS122" s="178" t="n">
        <f aca="false">AZ122*Vd_rect</f>
        <v>0.0483</v>
      </c>
      <c r="BT122" s="178" t="n">
        <f aca="false">CHOOSE(BC122,(AY122+Vd_rect)*Qrr*Fsw,(AY122+Vd_rect)*Qrr*Fsw)</f>
        <v>0.42441</v>
      </c>
      <c r="BU122" s="179" t="n">
        <f aca="false">BS122+BT122</f>
        <v>0.47271</v>
      </c>
      <c r="BV122" s="177" t="n">
        <f aca="false">(BM122^2)*0</f>
        <v>0</v>
      </c>
      <c r="BW122" s="178" t="n">
        <f aca="false">Qg_tot*Vcc*Fsw</f>
        <v>0.0735</v>
      </c>
      <c r="BX122" s="179" t="n">
        <f aca="false">IQ*BA122</f>
        <v>0.00385</v>
      </c>
      <c r="BY122" s="177" t="n">
        <f aca="false">BV122+BU122+BP122+BK122+BW122+BX122</f>
        <v>1.22221671844469</v>
      </c>
      <c r="BZ122" s="178" t="n">
        <f aca="false">AY122*AZ122</f>
        <v>4.6</v>
      </c>
      <c r="CA122" s="179" t="n">
        <f aca="false">(BZ122/(BZ122+BY122))*100</f>
        <v>79.0077082741918</v>
      </c>
      <c r="CB122" s="169" t="n">
        <f aca="false">BP122+BW122+BX122+BV122</f>
        <v>0.739089508568146</v>
      </c>
      <c r="CC122" s="0" t="n">
        <f aca="false">Ta+Tk_f*CB122</f>
        <v>50.8681327998851</v>
      </c>
    </row>
    <row r="123" customFormat="false" ht="15" hidden="false" customHeight="false" outlineLevel="0" collapsed="false">
      <c r="Q123" s="0" t="n">
        <v>116</v>
      </c>
      <c r="S123" s="177" t="n">
        <f aca="false">VOUT</f>
        <v>40</v>
      </c>
      <c r="T123" s="178" t="n">
        <f aca="false">Q123*$O$12</f>
        <v>0.116</v>
      </c>
      <c r="U123" s="178" t="n">
        <f aca="false">VIN_var</f>
        <v>5</v>
      </c>
      <c r="V123" s="179" t="n">
        <f aca="false">(S123*T123)/(U123*EFF_est)</f>
        <v>1.03111111111111</v>
      </c>
      <c r="W123" s="177" t="n">
        <f aca="false">IF((T123*S123/U123)&lt;((U123*(1-(U123/S123)))/(2*Lm*Fsw)),1,2)</f>
        <v>2</v>
      </c>
      <c r="X123" s="178" t="n">
        <f aca="false">CHOOSE(W123,SQRT((2*T123*Lm*Fsw*(S123-U123))/((U123)^2)),1-(U123/S123))</f>
        <v>0.875</v>
      </c>
      <c r="Y123" s="179" t="n">
        <f aca="false">CHOOSE(W123,(Lm*AA123*Fsw)/(S123-U123),1-X123)</f>
        <v>0.125</v>
      </c>
      <c r="Z123" s="177" t="n">
        <f aca="false">(U123*X123)/(Lm*Fsw)</f>
        <v>0.694444444444444</v>
      </c>
      <c r="AA123" s="178" t="n">
        <f aca="false">CHOOSE(W123,Z123,V123+(0.5*Z123))</f>
        <v>1.37833333333333</v>
      </c>
      <c r="AB123" s="178" t="n">
        <f aca="false">CHOOSE(W123,AA123*SQRT((X123+Y123)/3),SQRT((V123^2)+((Z123^2)/12)))</f>
        <v>1.0504179552247</v>
      </c>
      <c r="AC123" s="178" t="n">
        <v>0</v>
      </c>
      <c r="AD123" s="178" t="n">
        <f aca="false">(AB123^2)*Rdcr</f>
        <v>0.010592427654321</v>
      </c>
      <c r="AE123" s="179" t="n">
        <f aca="false">AC123+AD123</f>
        <v>0.010592427654321</v>
      </c>
      <c r="AF123" s="177" t="n">
        <f aca="false">V123*X123</f>
        <v>0.902222222222222</v>
      </c>
      <c r="AG123" s="178" t="n">
        <f aca="false">CHOOSE(W123,AA123*SQRT(X123/3),SQRT(X123*((AA123^2)+((Z123^2)/3)-(AA123*Z123))))</f>
        <v>0.982576025341618</v>
      </c>
      <c r="AH123" s="178" t="n">
        <f aca="false">(AG123^2)*RDS_on</f>
        <v>0.0500328293752618</v>
      </c>
      <c r="AI123" s="178" t="n">
        <f aca="false">((S123*V123)/2)*Fsw*(tr_sw_fix+tf_sw_fix)</f>
        <v>0.606293333333334</v>
      </c>
      <c r="AJ123" s="179" t="n">
        <f aca="false">AH123+AI123</f>
        <v>0.656326162708595</v>
      </c>
      <c r="AK123" s="177" t="n">
        <f aca="false">Y123*V123</f>
        <v>0.128888888888889</v>
      </c>
      <c r="AL123" s="178" t="n">
        <f aca="false">CHOOSE(W123,AA123*SQRT(Y123/3),SQRT(Y123*((AA123^2)+((Z123^2)/3)-(Z123*AA123))))</f>
        <v>0.371378829609746</v>
      </c>
      <c r="AM123" s="178" t="n">
        <f aca="false">T123*Vd_rect</f>
        <v>0.04872</v>
      </c>
      <c r="AN123" s="178" t="n">
        <f aca="false">CHOOSE(W123,(S123+Vd_rect)*Qrr*Fsw,(S123+Vd_rect)*Qrr*Fsw)</f>
        <v>0.42441</v>
      </c>
      <c r="AO123" s="179" t="n">
        <f aca="false">AM123+AN123</f>
        <v>0.47313</v>
      </c>
      <c r="AP123" s="177" t="n">
        <f aca="false">(AG123^2)*0</f>
        <v>0</v>
      </c>
      <c r="AQ123" s="178" t="n">
        <f aca="false">Qg_tot*Vcc*Fsw</f>
        <v>0.0735</v>
      </c>
      <c r="AR123" s="179" t="n">
        <f aca="false">IQ*U123</f>
        <v>0.00385</v>
      </c>
      <c r="AS123" s="177" t="n">
        <f aca="false">AP123+AJ123+AQ123+AR123</f>
        <v>0.733676162708595</v>
      </c>
      <c r="AT123" s="187" t="n">
        <f aca="false">Ta+Tk*AS123</f>
        <v>69.0205697625157</v>
      </c>
      <c r="AU123" s="188" t="n">
        <f aca="false">RDS_on/51.8*(47.12+AT123*0.244)</f>
        <v>0.0639894461416192</v>
      </c>
      <c r="AV123" s="178" t="n">
        <f aca="false">S123*T123</f>
        <v>4.64</v>
      </c>
      <c r="AW123" s="179" t="n">
        <f aca="false">(AV123/(AV123+AS123))*100</f>
        <v>86.346848219101</v>
      </c>
      <c r="AY123" s="177" t="n">
        <f aca="false">VOUT</f>
        <v>40</v>
      </c>
      <c r="AZ123" s="178" t="n">
        <f aca="false">Q123*$O$12</f>
        <v>0.116</v>
      </c>
      <c r="BA123" s="178" t="n">
        <f aca="false">VIN_var</f>
        <v>5</v>
      </c>
      <c r="BB123" s="179" t="n">
        <f aca="false">(AY123*AZ123)/(BA123*EFF_est)</f>
        <v>1.03111111111111</v>
      </c>
      <c r="BC123" s="177" t="n">
        <f aca="false">IF((AZ123*AY123/BA123)&lt;((BA123*(1-(BA123/AY123)))/(2*Lm*Fsw)),1,2)</f>
        <v>2</v>
      </c>
      <c r="BD123" s="178" t="n">
        <f aca="false">CHOOSE(BC123,SQRT((2*AZ123*Lm*Fsw*(AY123-BA123))/((BA123)^2)),1-(BA123/AY123))</f>
        <v>0.875</v>
      </c>
      <c r="BE123" s="179" t="n">
        <f aca="false">CHOOSE(BC123,(Lm*BG123*Fsw)/(AY123-BA123),1-BD123)</f>
        <v>0.125</v>
      </c>
      <c r="BF123" s="177" t="n">
        <f aca="false">(BA123*BD123)/(Lm*Fsw)</f>
        <v>0.694444444444444</v>
      </c>
      <c r="BG123" s="178" t="n">
        <f aca="false">CHOOSE(BC123,BF123,BB123+(0.5*BF123))</f>
        <v>1.37833333333333</v>
      </c>
      <c r="BH123" s="178" t="n">
        <f aca="false">CHOOSE(BC123,BG123*SQRT((BD123+BE123)/3),SQRT((BB123^2)+((BF123^2)/12)))</f>
        <v>1.0504179552247</v>
      </c>
      <c r="BI123" s="178" t="n">
        <v>0</v>
      </c>
      <c r="BJ123" s="178" t="n">
        <f aca="false">(BH123^2)*Rdcr</f>
        <v>0.010592427654321</v>
      </c>
      <c r="BK123" s="179" t="n">
        <f aca="false">BI123+BJ123</f>
        <v>0.010592427654321</v>
      </c>
      <c r="BL123" s="177" t="n">
        <f aca="false">BB123*BD123</f>
        <v>0.902222222222222</v>
      </c>
      <c r="BM123" s="178" t="n">
        <f aca="false">CHOOSE(BC123,BG123*SQRT(BD123/3),SQRT(BD123*((BG123^2)+((BF123^2)/3)-(BG123*BF123))))</f>
        <v>0.982576025341618</v>
      </c>
      <c r="BN123" s="178" t="n">
        <f aca="false">(BM123^2)*AU123</f>
        <v>0.0617789720347161</v>
      </c>
      <c r="BO123" s="178" t="n">
        <f aca="false">((AY123*BB123)/2)*Fsw*(tr_sw_fix+tf_sw_fix)</f>
        <v>0.606293333333334</v>
      </c>
      <c r="BP123" s="179" t="n">
        <f aca="false">BN123+BO123</f>
        <v>0.66807230536805</v>
      </c>
      <c r="BQ123" s="177" t="n">
        <f aca="false">BE123*BB123</f>
        <v>0.128888888888889</v>
      </c>
      <c r="BR123" s="178" t="n">
        <f aca="false">CHOOSE(BC123,BG123*SQRT(BE123/3),SQRT(BE123*((BG123^2)+((BF123^2)/3)-(BF123*BG123))))</f>
        <v>0.371378829609746</v>
      </c>
      <c r="BS123" s="178" t="n">
        <f aca="false">AZ123*Vd_rect</f>
        <v>0.04872</v>
      </c>
      <c r="BT123" s="178" t="n">
        <f aca="false">CHOOSE(BC123,(AY123+Vd_rect)*Qrr*Fsw,(AY123+Vd_rect)*Qrr*Fsw)</f>
        <v>0.42441</v>
      </c>
      <c r="BU123" s="179" t="n">
        <f aca="false">BS123+BT123</f>
        <v>0.47313</v>
      </c>
      <c r="BV123" s="177" t="n">
        <f aca="false">(BM123^2)*0</f>
        <v>0</v>
      </c>
      <c r="BW123" s="178" t="n">
        <f aca="false">Qg_tot*Vcc*Fsw</f>
        <v>0.0735</v>
      </c>
      <c r="BX123" s="179" t="n">
        <f aca="false">IQ*BA123</f>
        <v>0.00385</v>
      </c>
      <c r="BY123" s="177" t="n">
        <f aca="false">BV123+BU123+BP123+BK123+BW123+BX123</f>
        <v>1.22914473302237</v>
      </c>
      <c r="BZ123" s="178" t="n">
        <f aca="false">AY123*AZ123</f>
        <v>4.64</v>
      </c>
      <c r="CA123" s="179" t="n">
        <f aca="false">(BZ123/(BZ123+BY123))*100</f>
        <v>79.0575153802791</v>
      </c>
      <c r="CB123" s="169" t="n">
        <f aca="false">BP123+BW123+BX123+BV123</f>
        <v>0.74542230536805</v>
      </c>
      <c r="CC123" s="0" t="n">
        <f aca="false">Ta+Tk_f*CB123</f>
        <v>51.0897806878817</v>
      </c>
    </row>
    <row r="124" customFormat="false" ht="15" hidden="false" customHeight="false" outlineLevel="0" collapsed="false">
      <c r="Q124" s="0" t="n">
        <v>117</v>
      </c>
      <c r="S124" s="177" t="n">
        <f aca="false">VOUT</f>
        <v>40</v>
      </c>
      <c r="T124" s="178" t="n">
        <f aca="false">Q124*$O$12</f>
        <v>0.117</v>
      </c>
      <c r="U124" s="178" t="n">
        <f aca="false">VIN_var</f>
        <v>5</v>
      </c>
      <c r="V124" s="179" t="n">
        <f aca="false">(S124*T124)/(U124*EFF_est)</f>
        <v>1.04</v>
      </c>
      <c r="W124" s="177" t="n">
        <f aca="false">IF((T124*S124/U124)&lt;((U124*(1-(U124/S124)))/(2*Lm*Fsw)),1,2)</f>
        <v>2</v>
      </c>
      <c r="X124" s="178" t="n">
        <f aca="false">CHOOSE(W124,SQRT((2*T124*Lm*Fsw*(S124-U124))/((U124)^2)),1-(U124/S124))</f>
        <v>0.875</v>
      </c>
      <c r="Y124" s="179" t="n">
        <f aca="false">CHOOSE(W124,(Lm*AA124*Fsw)/(S124-U124),1-X124)</f>
        <v>0.125</v>
      </c>
      <c r="Z124" s="177" t="n">
        <f aca="false">(U124*X124)/(Lm*Fsw)</f>
        <v>0.694444444444444</v>
      </c>
      <c r="AA124" s="178" t="n">
        <f aca="false">CHOOSE(W124,Z124,V124+(0.5*Z124))</f>
        <v>1.38722222222222</v>
      </c>
      <c r="AB124" s="178" t="n">
        <f aca="false">CHOOSE(W124,AA124*SQRT((X124+Y124)/3),SQRT((V124^2)+((Z124^2)/12)))</f>
        <v>1.05914482352587</v>
      </c>
      <c r="AC124" s="178" t="n">
        <v>0</v>
      </c>
      <c r="AD124" s="178" t="n">
        <f aca="false">(AB124^2)*Rdcr</f>
        <v>0.0107691624691358</v>
      </c>
      <c r="AE124" s="179" t="n">
        <f aca="false">AC124+AD124</f>
        <v>0.0107691624691358</v>
      </c>
      <c r="AF124" s="177" t="n">
        <f aca="false">V124*X124</f>
        <v>0.91</v>
      </c>
      <c r="AG124" s="178" t="n">
        <f aca="false">CHOOSE(W124,AA124*SQRT(X124/3),SQRT(X124*((AA124^2)+((Z124^2)/3)-(AA124*Z124))))</f>
        <v>0.990739263152239</v>
      </c>
      <c r="AH124" s="178" t="n">
        <f aca="false">(AG124^2)*RDS_on</f>
        <v>0.050867627886318</v>
      </c>
      <c r="AI124" s="178" t="n">
        <f aca="false">((S124*V124)/2)*Fsw*(tr_sw_fix+tf_sw_fix)</f>
        <v>0.61152</v>
      </c>
      <c r="AJ124" s="179" t="n">
        <f aca="false">AH124+AI124</f>
        <v>0.662387627886318</v>
      </c>
      <c r="AK124" s="177" t="n">
        <f aca="false">Y124*V124</f>
        <v>0.13</v>
      </c>
      <c r="AL124" s="178" t="n">
        <f aca="false">CHOOSE(W124,AA124*SQRT(Y124/3),SQRT(Y124*((AA124^2)+((Z124^2)/3)-(Z124*AA124))))</f>
        <v>0.374464243486886</v>
      </c>
      <c r="AM124" s="178" t="n">
        <f aca="false">T124*Vd_rect</f>
        <v>0.04914</v>
      </c>
      <c r="AN124" s="178" t="n">
        <f aca="false">CHOOSE(W124,(S124+Vd_rect)*Qrr*Fsw,(S124+Vd_rect)*Qrr*Fsw)</f>
        <v>0.42441</v>
      </c>
      <c r="AO124" s="179" t="n">
        <f aca="false">AM124+AN124</f>
        <v>0.47355</v>
      </c>
      <c r="AP124" s="177" t="n">
        <f aca="false">(AG124^2)*0</f>
        <v>0</v>
      </c>
      <c r="AQ124" s="178" t="n">
        <f aca="false">Qg_tot*Vcc*Fsw</f>
        <v>0.0735</v>
      </c>
      <c r="AR124" s="179" t="n">
        <f aca="false">IQ*U124</f>
        <v>0.00385</v>
      </c>
      <c r="AS124" s="177" t="n">
        <f aca="false">AP124+AJ124+AQ124+AR124</f>
        <v>0.739737627886318</v>
      </c>
      <c r="AT124" s="187" t="n">
        <f aca="false">Ta+Tk*AS124</f>
        <v>69.3842576731791</v>
      </c>
      <c r="AU124" s="188" t="n">
        <f aca="false">RDS_on/51.8*(47.12+AT124*0.244)</f>
        <v>0.0640782254317545</v>
      </c>
      <c r="AV124" s="178" t="n">
        <f aca="false">S124*T124</f>
        <v>4.68</v>
      </c>
      <c r="AW124" s="179" t="n">
        <f aca="false">(AV124/(AV124+AS124))*100</f>
        <v>86.3510435619591</v>
      </c>
      <c r="AY124" s="177" t="n">
        <f aca="false">VOUT</f>
        <v>40</v>
      </c>
      <c r="AZ124" s="178" t="n">
        <f aca="false">Q124*$O$12</f>
        <v>0.117</v>
      </c>
      <c r="BA124" s="178" t="n">
        <f aca="false">VIN_var</f>
        <v>5</v>
      </c>
      <c r="BB124" s="179" t="n">
        <f aca="false">(AY124*AZ124)/(BA124*EFF_est)</f>
        <v>1.04</v>
      </c>
      <c r="BC124" s="177" t="n">
        <f aca="false">IF((AZ124*AY124/BA124)&lt;((BA124*(1-(BA124/AY124)))/(2*Lm*Fsw)),1,2)</f>
        <v>2</v>
      </c>
      <c r="BD124" s="178" t="n">
        <f aca="false">CHOOSE(BC124,SQRT((2*AZ124*Lm*Fsw*(AY124-BA124))/((BA124)^2)),1-(BA124/AY124))</f>
        <v>0.875</v>
      </c>
      <c r="BE124" s="179" t="n">
        <f aca="false">CHOOSE(BC124,(Lm*BG124*Fsw)/(AY124-BA124),1-BD124)</f>
        <v>0.125</v>
      </c>
      <c r="BF124" s="177" t="n">
        <f aca="false">(BA124*BD124)/(Lm*Fsw)</f>
        <v>0.694444444444444</v>
      </c>
      <c r="BG124" s="178" t="n">
        <f aca="false">CHOOSE(BC124,BF124,BB124+(0.5*BF124))</f>
        <v>1.38722222222222</v>
      </c>
      <c r="BH124" s="178" t="n">
        <f aca="false">CHOOSE(BC124,BG124*SQRT((BD124+BE124)/3),SQRT((BB124^2)+((BF124^2)/12)))</f>
        <v>1.05914482352587</v>
      </c>
      <c r="BI124" s="178" t="n">
        <v>0</v>
      </c>
      <c r="BJ124" s="178" t="n">
        <f aca="false">(BH124^2)*Rdcr</f>
        <v>0.0107691624691358</v>
      </c>
      <c r="BK124" s="179" t="n">
        <f aca="false">BI124+BJ124</f>
        <v>0.0107691624691358</v>
      </c>
      <c r="BL124" s="177" t="n">
        <f aca="false">BB124*BD124</f>
        <v>0.91</v>
      </c>
      <c r="BM124" s="178" t="n">
        <f aca="false">CHOOSE(BC124,BG124*SQRT(BD124/3),SQRT(BD124*((BG124^2)+((BF124^2)/3)-(BG124*BF124))))</f>
        <v>0.990739263152239</v>
      </c>
      <c r="BN124" s="178" t="n">
        <f aca="false">(BM124^2)*AU124</f>
        <v>0.0628968976934807</v>
      </c>
      <c r="BO124" s="178" t="n">
        <f aca="false">((AY124*BB124)/2)*Fsw*(tr_sw_fix+tf_sw_fix)</f>
        <v>0.61152</v>
      </c>
      <c r="BP124" s="179" t="n">
        <f aca="false">BN124+BO124</f>
        <v>0.674416897693481</v>
      </c>
      <c r="BQ124" s="177" t="n">
        <f aca="false">BE124*BB124</f>
        <v>0.13</v>
      </c>
      <c r="BR124" s="178" t="n">
        <f aca="false">CHOOSE(BC124,BG124*SQRT(BE124/3),SQRT(BE124*((BG124^2)+((BF124^2)/3)-(BF124*BG124))))</f>
        <v>0.374464243486886</v>
      </c>
      <c r="BS124" s="178" t="n">
        <f aca="false">AZ124*Vd_rect</f>
        <v>0.04914</v>
      </c>
      <c r="BT124" s="178" t="n">
        <f aca="false">CHOOSE(BC124,(AY124+Vd_rect)*Qrr*Fsw,(AY124+Vd_rect)*Qrr*Fsw)</f>
        <v>0.42441</v>
      </c>
      <c r="BU124" s="179" t="n">
        <f aca="false">BS124+BT124</f>
        <v>0.47355</v>
      </c>
      <c r="BV124" s="177" t="n">
        <f aca="false">(BM124^2)*0</f>
        <v>0</v>
      </c>
      <c r="BW124" s="178" t="n">
        <f aca="false">Qg_tot*Vcc*Fsw</f>
        <v>0.0735</v>
      </c>
      <c r="BX124" s="179" t="n">
        <f aca="false">IQ*BA124</f>
        <v>0.00385</v>
      </c>
      <c r="BY124" s="177" t="n">
        <f aca="false">BV124+BU124+BP124+BK124+BW124+BX124</f>
        <v>1.23608606016262</v>
      </c>
      <c r="BZ124" s="178" t="n">
        <f aca="false">AY124*AZ124</f>
        <v>4.68</v>
      </c>
      <c r="CA124" s="179" t="n">
        <f aca="false">(BZ124/(BZ124+BY124))*100</f>
        <v>79.1063543093787</v>
      </c>
      <c r="CB124" s="169" t="n">
        <f aca="false">BP124+BW124+BX124+BV124</f>
        <v>0.751766897693481</v>
      </c>
      <c r="CC124" s="0" t="n">
        <f aca="false">Ta+Tk_f*CB124</f>
        <v>51.3118414192718</v>
      </c>
    </row>
    <row r="125" customFormat="false" ht="15" hidden="false" customHeight="false" outlineLevel="0" collapsed="false">
      <c r="Q125" s="0" t="n">
        <v>118</v>
      </c>
      <c r="S125" s="177" t="n">
        <f aca="false">VOUT</f>
        <v>40</v>
      </c>
      <c r="T125" s="178" t="n">
        <f aca="false">Q125*$O$12</f>
        <v>0.118</v>
      </c>
      <c r="U125" s="178" t="n">
        <f aca="false">VIN_var</f>
        <v>5</v>
      </c>
      <c r="V125" s="179" t="n">
        <f aca="false">(S125*T125)/(U125*EFF_est)</f>
        <v>1.04888888888889</v>
      </c>
      <c r="W125" s="177" t="n">
        <f aca="false">IF((T125*S125/U125)&lt;((U125*(1-(U125/S125)))/(2*Lm*Fsw)),1,2)</f>
        <v>2</v>
      </c>
      <c r="X125" s="178" t="n">
        <f aca="false">CHOOSE(W125,SQRT((2*T125*Lm*Fsw*(S125-U125))/((U125)^2)),1-(U125/S125))</f>
        <v>0.875</v>
      </c>
      <c r="Y125" s="179" t="n">
        <f aca="false">CHOOSE(W125,(Lm*AA125*Fsw)/(S125-U125),1-X125)</f>
        <v>0.125</v>
      </c>
      <c r="Z125" s="177" t="n">
        <f aca="false">(U125*X125)/(Lm*Fsw)</f>
        <v>0.694444444444444</v>
      </c>
      <c r="AA125" s="178" t="n">
        <f aca="false">CHOOSE(W125,Z125,V125+(0.5*Z125))</f>
        <v>1.39611111111111</v>
      </c>
      <c r="AB125" s="178" t="n">
        <f aca="false">CHOOSE(W125,AA125*SQRT((X125+Y125)/3),SQRT((V125^2)+((Z125^2)/12)))</f>
        <v>1.06787436453743</v>
      </c>
      <c r="AC125" s="178" t="n">
        <v>0</v>
      </c>
      <c r="AD125" s="178" t="n">
        <f aca="false">(AB125^2)*Rdcr</f>
        <v>0.0109474143209877</v>
      </c>
      <c r="AE125" s="179" t="n">
        <f aca="false">AC125+AD125</f>
        <v>0.0109474143209877</v>
      </c>
      <c r="AF125" s="177" t="n">
        <f aca="false">V125*X125</f>
        <v>0.917777777777778</v>
      </c>
      <c r="AG125" s="178" t="n">
        <f aca="false">CHOOSE(W125,AA125*SQRT(X125/3),SQRT(X125*((AA125^2)+((Z125^2)/3)-(AA125*Z125))))</f>
        <v>0.998905001054499</v>
      </c>
      <c r="AH125" s="178" t="n">
        <f aca="false">(AG125^2)*RDS_on</f>
        <v>0.0517095920498297</v>
      </c>
      <c r="AI125" s="178" t="n">
        <f aca="false">((S125*V125)/2)*Fsw*(tr_sw_fix+tf_sw_fix)</f>
        <v>0.616746666666667</v>
      </c>
      <c r="AJ125" s="179" t="n">
        <f aca="false">AH125+AI125</f>
        <v>0.668456258716497</v>
      </c>
      <c r="AK125" s="177" t="n">
        <f aca="false">Y125*V125</f>
        <v>0.131111111111111</v>
      </c>
      <c r="AL125" s="178" t="n">
        <f aca="false">CHOOSE(W125,AA125*SQRT(Y125/3),SQRT(Y125*((AA125^2)+((Z125^2)/3)-(Z125*AA125))))</f>
        <v>0.377550602309845</v>
      </c>
      <c r="AM125" s="178" t="n">
        <f aca="false">T125*Vd_rect</f>
        <v>0.04956</v>
      </c>
      <c r="AN125" s="178" t="n">
        <f aca="false">CHOOSE(W125,(S125+Vd_rect)*Qrr*Fsw,(S125+Vd_rect)*Qrr*Fsw)</f>
        <v>0.42441</v>
      </c>
      <c r="AO125" s="179" t="n">
        <f aca="false">AM125+AN125</f>
        <v>0.47397</v>
      </c>
      <c r="AP125" s="177" t="n">
        <f aca="false">(AG125^2)*0</f>
        <v>0</v>
      </c>
      <c r="AQ125" s="178" t="n">
        <f aca="false">Qg_tot*Vcc*Fsw</f>
        <v>0.0735</v>
      </c>
      <c r="AR125" s="179" t="n">
        <f aca="false">IQ*U125</f>
        <v>0.00385</v>
      </c>
      <c r="AS125" s="177" t="n">
        <f aca="false">AP125+AJ125+AQ125+AR125</f>
        <v>0.745806258716497</v>
      </c>
      <c r="AT125" s="187" t="n">
        <f aca="false">Ta+Tk*AS125</f>
        <v>69.7483755229898</v>
      </c>
      <c r="AU125" s="188" t="n">
        <f aca="false">RDS_on/51.8*(47.12+AT125*0.244)</f>
        <v>0.0641671096736663</v>
      </c>
      <c r="AV125" s="178" t="n">
        <f aca="false">S125*T125</f>
        <v>4.72</v>
      </c>
      <c r="AW125" s="179" t="n">
        <f aca="false">(AV125/(AV125+AS125))*100</f>
        <v>86.3550549833863</v>
      </c>
      <c r="AY125" s="177" t="n">
        <f aca="false">VOUT</f>
        <v>40</v>
      </c>
      <c r="AZ125" s="178" t="n">
        <f aca="false">Q125*$O$12</f>
        <v>0.118</v>
      </c>
      <c r="BA125" s="178" t="n">
        <f aca="false">VIN_var</f>
        <v>5</v>
      </c>
      <c r="BB125" s="179" t="n">
        <f aca="false">(AY125*AZ125)/(BA125*EFF_est)</f>
        <v>1.04888888888889</v>
      </c>
      <c r="BC125" s="177" t="n">
        <f aca="false">IF((AZ125*AY125/BA125)&lt;((BA125*(1-(BA125/AY125)))/(2*Lm*Fsw)),1,2)</f>
        <v>2</v>
      </c>
      <c r="BD125" s="178" t="n">
        <f aca="false">CHOOSE(BC125,SQRT((2*AZ125*Lm*Fsw*(AY125-BA125))/((BA125)^2)),1-(BA125/AY125))</f>
        <v>0.875</v>
      </c>
      <c r="BE125" s="179" t="n">
        <f aca="false">CHOOSE(BC125,(Lm*BG125*Fsw)/(AY125-BA125),1-BD125)</f>
        <v>0.125</v>
      </c>
      <c r="BF125" s="177" t="n">
        <f aca="false">(BA125*BD125)/(Lm*Fsw)</f>
        <v>0.694444444444444</v>
      </c>
      <c r="BG125" s="178" t="n">
        <f aca="false">CHOOSE(BC125,BF125,BB125+(0.5*BF125))</f>
        <v>1.39611111111111</v>
      </c>
      <c r="BH125" s="178" t="n">
        <f aca="false">CHOOSE(BC125,BG125*SQRT((BD125+BE125)/3),SQRT((BB125^2)+((BF125^2)/12)))</f>
        <v>1.06787436453743</v>
      </c>
      <c r="BI125" s="178" t="n">
        <v>0</v>
      </c>
      <c r="BJ125" s="178" t="n">
        <f aca="false">(BH125^2)*Rdcr</f>
        <v>0.0109474143209877</v>
      </c>
      <c r="BK125" s="179" t="n">
        <f aca="false">BI125+BJ125</f>
        <v>0.0109474143209877</v>
      </c>
      <c r="BL125" s="177" t="n">
        <f aca="false">BB125*BD125</f>
        <v>0.917777777777778</v>
      </c>
      <c r="BM125" s="178" t="n">
        <f aca="false">CHOOSE(BC125,BG125*SQRT(BD125/3),SQRT(BD125*((BG125^2)+((BF125^2)/3)-(BG125*BF125))))</f>
        <v>0.998905001054499</v>
      </c>
      <c r="BN125" s="178" t="n">
        <f aca="false">(BM125^2)*AU125</f>
        <v>0.0640266607766297</v>
      </c>
      <c r="BO125" s="178" t="n">
        <f aca="false">((AY125*BB125)/2)*Fsw*(tr_sw_fix+tf_sw_fix)</f>
        <v>0.616746666666667</v>
      </c>
      <c r="BP125" s="179" t="n">
        <f aca="false">BN125+BO125</f>
        <v>0.680773327443296</v>
      </c>
      <c r="BQ125" s="177" t="n">
        <f aca="false">BE125*BB125</f>
        <v>0.131111111111111</v>
      </c>
      <c r="BR125" s="178" t="n">
        <f aca="false">CHOOSE(BC125,BG125*SQRT(BE125/3),SQRT(BE125*((BG125^2)+((BF125^2)/3)-(BF125*BG125))))</f>
        <v>0.377550602309845</v>
      </c>
      <c r="BS125" s="178" t="n">
        <f aca="false">AZ125*Vd_rect</f>
        <v>0.04956</v>
      </c>
      <c r="BT125" s="178" t="n">
        <f aca="false">CHOOSE(BC125,(AY125+Vd_rect)*Qrr*Fsw,(AY125+Vd_rect)*Qrr*Fsw)</f>
        <v>0.42441</v>
      </c>
      <c r="BU125" s="179" t="n">
        <f aca="false">BS125+BT125</f>
        <v>0.47397</v>
      </c>
      <c r="BV125" s="177" t="n">
        <f aca="false">(BM125^2)*0</f>
        <v>0</v>
      </c>
      <c r="BW125" s="178" t="n">
        <f aca="false">Qg_tot*Vcc*Fsw</f>
        <v>0.0735</v>
      </c>
      <c r="BX125" s="179" t="n">
        <f aca="false">IQ*BA125</f>
        <v>0.00385</v>
      </c>
      <c r="BY125" s="177" t="n">
        <f aca="false">BV125+BU125+BP125+BK125+BW125+BX125</f>
        <v>1.24304074176428</v>
      </c>
      <c r="BZ125" s="178" t="n">
        <f aca="false">AY125*AZ125</f>
        <v>4.72</v>
      </c>
      <c r="CA125" s="179" t="n">
        <f aca="false">(BZ125/(BZ125+BY125))*100</f>
        <v>79.1542470428182</v>
      </c>
      <c r="CB125" s="169" t="n">
        <f aca="false">BP125+BW125+BX125+BV125</f>
        <v>0.758123327443297</v>
      </c>
      <c r="CC125" s="0" t="n">
        <f aca="false">Ta+Tk_f*CB125</f>
        <v>51.5343164605154</v>
      </c>
    </row>
    <row r="126" customFormat="false" ht="15" hidden="false" customHeight="false" outlineLevel="0" collapsed="false">
      <c r="Q126" s="0" t="n">
        <v>119</v>
      </c>
      <c r="S126" s="177" t="n">
        <f aca="false">VOUT</f>
        <v>40</v>
      </c>
      <c r="T126" s="178" t="n">
        <f aca="false">Q126*$O$12</f>
        <v>0.119</v>
      </c>
      <c r="U126" s="178" t="n">
        <f aca="false">VIN_var</f>
        <v>5</v>
      </c>
      <c r="V126" s="179" t="n">
        <f aca="false">(S126*T126)/(U126*EFF_est)</f>
        <v>1.05777777777778</v>
      </c>
      <c r="W126" s="177" t="n">
        <f aca="false">IF((T126*S126/U126)&lt;((U126*(1-(U126/S126)))/(2*Lm*Fsw)),1,2)</f>
        <v>2</v>
      </c>
      <c r="X126" s="178" t="n">
        <f aca="false">CHOOSE(W126,SQRT((2*T126*Lm*Fsw*(S126-U126))/((U126)^2)),1-(U126/S126))</f>
        <v>0.875</v>
      </c>
      <c r="Y126" s="179" t="n">
        <f aca="false">CHOOSE(W126,(Lm*AA126*Fsw)/(S126-U126),1-X126)</f>
        <v>0.125</v>
      </c>
      <c r="Z126" s="177" t="n">
        <f aca="false">(U126*X126)/(Lm*Fsw)</f>
        <v>0.694444444444444</v>
      </c>
      <c r="AA126" s="178" t="n">
        <f aca="false">CHOOSE(W126,Z126,V126+(0.5*Z126))</f>
        <v>1.405</v>
      </c>
      <c r="AB126" s="178" t="n">
        <f aca="false">CHOOSE(W126,AA126*SQRT((X126+Y126)/3),SQRT((V126^2)+((Z126^2)/12)))</f>
        <v>1.07660651324527</v>
      </c>
      <c r="AC126" s="178" t="n">
        <v>0</v>
      </c>
      <c r="AD126" s="178" t="n">
        <f aca="false">(AB126^2)*Rdcr</f>
        <v>0.0111271832098765</v>
      </c>
      <c r="AE126" s="179" t="n">
        <f aca="false">AC126+AD126</f>
        <v>0.0111271832098765</v>
      </c>
      <c r="AF126" s="177" t="n">
        <f aca="false">V126*X126</f>
        <v>0.925555555555556</v>
      </c>
      <c r="AG126" s="178" t="n">
        <f aca="false">CHOOSE(W126,AA126*SQRT(X126/3),SQRT(X126*((AA126^2)+((Z126^2)/3)-(AA126*Z126))))</f>
        <v>1.00707317823328</v>
      </c>
      <c r="AH126" s="178" t="n">
        <f aca="false">(AG126^2)*RDS_on</f>
        <v>0.0525587218657968</v>
      </c>
      <c r="AI126" s="178" t="n">
        <f aca="false">((S126*V126)/2)*Fsw*(tr_sw_fix+tf_sw_fix)</f>
        <v>0.621973333333333</v>
      </c>
      <c r="AJ126" s="179" t="n">
        <f aca="false">AH126+AI126</f>
        <v>0.67453205519913</v>
      </c>
      <c r="AK126" s="177" t="n">
        <f aca="false">Y126*V126</f>
        <v>0.132222222222222</v>
      </c>
      <c r="AL126" s="178" t="n">
        <f aca="false">CHOOSE(W126,AA126*SQRT(Y126/3),SQRT(Y126*((AA126^2)+((Z126^2)/3)-(Z126*AA126))))</f>
        <v>0.380637883092668</v>
      </c>
      <c r="AM126" s="178" t="n">
        <f aca="false">T126*Vd_rect</f>
        <v>0.04998</v>
      </c>
      <c r="AN126" s="178" t="n">
        <f aca="false">CHOOSE(W126,(S126+Vd_rect)*Qrr*Fsw,(S126+Vd_rect)*Qrr*Fsw)</f>
        <v>0.42441</v>
      </c>
      <c r="AO126" s="179" t="n">
        <f aca="false">AM126+AN126</f>
        <v>0.47439</v>
      </c>
      <c r="AP126" s="177" t="n">
        <f aca="false">(AG126^2)*0</f>
        <v>0</v>
      </c>
      <c r="AQ126" s="178" t="n">
        <f aca="false">Qg_tot*Vcc*Fsw</f>
        <v>0.0735</v>
      </c>
      <c r="AR126" s="179" t="n">
        <f aca="false">IQ*U126</f>
        <v>0.00385</v>
      </c>
      <c r="AS126" s="177" t="n">
        <f aca="false">AP126+AJ126+AQ126+AR126</f>
        <v>0.75188205519913</v>
      </c>
      <c r="AT126" s="187" t="n">
        <f aca="false">Ta+Tk*AS126</f>
        <v>70.1129233119478</v>
      </c>
      <c r="AU126" s="188" t="n">
        <f aca="false">RDS_on/51.8*(47.12+AT126*0.244)</f>
        <v>0.0642560988673545</v>
      </c>
      <c r="AV126" s="178" t="n">
        <f aca="false">S126*T126</f>
        <v>4.76</v>
      </c>
      <c r="AW126" s="179" t="n">
        <f aca="false">(AV126/(AV126+AS126))*100</f>
        <v>86.3588870794158</v>
      </c>
      <c r="AY126" s="177" t="n">
        <f aca="false">VOUT</f>
        <v>40</v>
      </c>
      <c r="AZ126" s="178" t="n">
        <f aca="false">Q126*$O$12</f>
        <v>0.119</v>
      </c>
      <c r="BA126" s="178" t="n">
        <f aca="false">VIN_var</f>
        <v>5</v>
      </c>
      <c r="BB126" s="179" t="n">
        <f aca="false">(AY126*AZ126)/(BA126*EFF_est)</f>
        <v>1.05777777777778</v>
      </c>
      <c r="BC126" s="177" t="n">
        <f aca="false">IF((AZ126*AY126/BA126)&lt;((BA126*(1-(BA126/AY126)))/(2*Lm*Fsw)),1,2)</f>
        <v>2</v>
      </c>
      <c r="BD126" s="178" t="n">
        <f aca="false">CHOOSE(BC126,SQRT((2*AZ126*Lm*Fsw*(AY126-BA126))/((BA126)^2)),1-(BA126/AY126))</f>
        <v>0.875</v>
      </c>
      <c r="BE126" s="179" t="n">
        <f aca="false">CHOOSE(BC126,(Lm*BG126*Fsw)/(AY126-BA126),1-BD126)</f>
        <v>0.125</v>
      </c>
      <c r="BF126" s="177" t="n">
        <f aca="false">(BA126*BD126)/(Lm*Fsw)</f>
        <v>0.694444444444444</v>
      </c>
      <c r="BG126" s="178" t="n">
        <f aca="false">CHOOSE(BC126,BF126,BB126+(0.5*BF126))</f>
        <v>1.405</v>
      </c>
      <c r="BH126" s="178" t="n">
        <f aca="false">CHOOSE(BC126,BG126*SQRT((BD126+BE126)/3),SQRT((BB126^2)+((BF126^2)/12)))</f>
        <v>1.07660651324527</v>
      </c>
      <c r="BI126" s="178" t="n">
        <v>0</v>
      </c>
      <c r="BJ126" s="178" t="n">
        <f aca="false">(BH126^2)*Rdcr</f>
        <v>0.0111271832098765</v>
      </c>
      <c r="BK126" s="179" t="n">
        <f aca="false">BI126+BJ126</f>
        <v>0.0111271832098765</v>
      </c>
      <c r="BL126" s="177" t="n">
        <f aca="false">BB126*BD126</f>
        <v>0.925555555555556</v>
      </c>
      <c r="BM126" s="178" t="n">
        <f aca="false">CHOOSE(BC126,BG126*SQRT(BD126/3),SQRT(BD126*((BG126^2)+((BF126^2)/3)-(BG126*BF126))))</f>
        <v>1.00707317823328</v>
      </c>
      <c r="BN126" s="178" t="n">
        <f aca="false">(BM126^2)*AU126</f>
        <v>0.0651683032700906</v>
      </c>
      <c r="BO126" s="178" t="n">
        <f aca="false">((AY126*BB126)/2)*Fsw*(tr_sw_fix+tf_sw_fix)</f>
        <v>0.621973333333333</v>
      </c>
      <c r="BP126" s="179" t="n">
        <f aca="false">BN126+BO126</f>
        <v>0.687141636603424</v>
      </c>
      <c r="BQ126" s="177" t="n">
        <f aca="false">BE126*BB126</f>
        <v>0.132222222222222</v>
      </c>
      <c r="BR126" s="178" t="n">
        <f aca="false">CHOOSE(BC126,BG126*SQRT(BE126/3),SQRT(BE126*((BG126^2)+((BF126^2)/3)-(BF126*BG126))))</f>
        <v>0.380637883092668</v>
      </c>
      <c r="BS126" s="178" t="n">
        <f aca="false">AZ126*Vd_rect</f>
        <v>0.04998</v>
      </c>
      <c r="BT126" s="178" t="n">
        <f aca="false">CHOOSE(BC126,(AY126+Vd_rect)*Qrr*Fsw,(AY126+Vd_rect)*Qrr*Fsw)</f>
        <v>0.42441</v>
      </c>
      <c r="BU126" s="179" t="n">
        <f aca="false">BS126+BT126</f>
        <v>0.47439</v>
      </c>
      <c r="BV126" s="177" t="n">
        <f aca="false">(BM126^2)*0</f>
        <v>0</v>
      </c>
      <c r="BW126" s="178" t="n">
        <f aca="false">Qg_tot*Vcc*Fsw</f>
        <v>0.0735</v>
      </c>
      <c r="BX126" s="179" t="n">
        <f aca="false">IQ*BA126</f>
        <v>0.00385</v>
      </c>
      <c r="BY126" s="177" t="n">
        <f aca="false">BV126+BU126+BP126+BK126+BW126+BX126</f>
        <v>1.2500088198133</v>
      </c>
      <c r="BZ126" s="178" t="n">
        <f aca="false">AY126*AZ126</f>
        <v>4.76</v>
      </c>
      <c r="CA126" s="179" t="n">
        <f aca="false">(BZ126/(BZ126+BY126))*100</f>
        <v>79.2012148852033</v>
      </c>
      <c r="CB126" s="169" t="n">
        <f aca="false">BP126+BW126+BX126+BV126</f>
        <v>0.764491636603424</v>
      </c>
      <c r="CC126" s="0" t="n">
        <f aca="false">Ta+Tk_f*CB126</f>
        <v>51.7572072811198</v>
      </c>
    </row>
    <row r="127" customFormat="false" ht="15" hidden="false" customHeight="false" outlineLevel="0" collapsed="false">
      <c r="Q127" s="0" t="n">
        <v>120</v>
      </c>
      <c r="S127" s="177" t="n">
        <f aca="false">VOUT</f>
        <v>40</v>
      </c>
      <c r="T127" s="178" t="n">
        <f aca="false">Q127*$O$12</f>
        <v>0.12</v>
      </c>
      <c r="U127" s="178" t="n">
        <f aca="false">VIN_var</f>
        <v>5</v>
      </c>
      <c r="V127" s="179" t="n">
        <f aca="false">(S127*T127)/(U127*EFF_est)</f>
        <v>1.06666666666667</v>
      </c>
      <c r="W127" s="177" t="n">
        <f aca="false">IF((T127*S127/U127)&lt;((U127*(1-(U127/S127)))/(2*Lm*Fsw)),1,2)</f>
        <v>2</v>
      </c>
      <c r="X127" s="178" t="n">
        <f aca="false">CHOOSE(W127,SQRT((2*T127*Lm*Fsw*(S127-U127))/((U127)^2)),1-(U127/S127))</f>
        <v>0.875</v>
      </c>
      <c r="Y127" s="179" t="n">
        <f aca="false">CHOOSE(W127,(Lm*AA127*Fsw)/(S127-U127),1-X127)</f>
        <v>0.125</v>
      </c>
      <c r="Z127" s="177" t="n">
        <f aca="false">(U127*X127)/(Lm*Fsw)</f>
        <v>0.694444444444444</v>
      </c>
      <c r="AA127" s="178" t="n">
        <f aca="false">CHOOSE(W127,Z127,V127+(0.5*Z127))</f>
        <v>1.41388888888889</v>
      </c>
      <c r="AB127" s="178" t="n">
        <f aca="false">CHOOSE(W127,AA127*SQRT((X127+Y127)/3),SQRT((V127^2)+((Z127^2)/12)))</f>
        <v>1.08534120670848</v>
      </c>
      <c r="AC127" s="178" t="n">
        <v>0</v>
      </c>
      <c r="AD127" s="178" t="n">
        <f aca="false">(AB127^2)*Rdcr</f>
        <v>0.0113084691358025</v>
      </c>
      <c r="AE127" s="179" t="n">
        <f aca="false">AC127+AD127</f>
        <v>0.0113084691358025</v>
      </c>
      <c r="AF127" s="177" t="n">
        <f aca="false">V127*X127</f>
        <v>0.933333333333333</v>
      </c>
      <c r="AG127" s="178" t="n">
        <f aca="false">CHOOSE(W127,AA127*SQRT(X127/3),SQRT(X127*((AA127^2)+((Z127^2)/3)-(AA127*Z127))))</f>
        <v>1.01524373581273</v>
      </c>
      <c r="AH127" s="178" t="n">
        <f aca="false">(AG127^2)*RDS_on</f>
        <v>0.0534150173342193</v>
      </c>
      <c r="AI127" s="178" t="n">
        <f aca="false">((S127*V127)/2)*Fsw*(tr_sw_fix+tf_sw_fix)</f>
        <v>0.6272</v>
      </c>
      <c r="AJ127" s="179" t="n">
        <f aca="false">AH127+AI127</f>
        <v>0.680615017334219</v>
      </c>
      <c r="AK127" s="177" t="n">
        <f aca="false">Y127*V127</f>
        <v>0.133333333333333</v>
      </c>
      <c r="AL127" s="178" t="n">
        <f aca="false">CHOOSE(W127,AA127*SQRT(Y127/3),SQRT(Y127*((AA127^2)+((Z127^2)/3)-(Z127*AA127))))</f>
        <v>0.383726063582379</v>
      </c>
      <c r="AM127" s="178" t="n">
        <f aca="false">T127*Vd_rect</f>
        <v>0.0504</v>
      </c>
      <c r="AN127" s="178" t="n">
        <f aca="false">CHOOSE(W127,(S127+Vd_rect)*Qrr*Fsw,(S127+Vd_rect)*Qrr*Fsw)</f>
        <v>0.42441</v>
      </c>
      <c r="AO127" s="179" t="n">
        <f aca="false">AM127+AN127</f>
        <v>0.47481</v>
      </c>
      <c r="AP127" s="177" t="n">
        <f aca="false">(AG127^2)*0</f>
        <v>0</v>
      </c>
      <c r="AQ127" s="178" t="n">
        <f aca="false">Qg_tot*Vcc*Fsw</f>
        <v>0.0735</v>
      </c>
      <c r="AR127" s="179" t="n">
        <f aca="false">IQ*U127</f>
        <v>0.00385</v>
      </c>
      <c r="AS127" s="177" t="n">
        <f aca="false">AP127+AJ127+AQ127+AR127</f>
        <v>0.757965017334219</v>
      </c>
      <c r="AT127" s="187" t="n">
        <f aca="false">Ta+Tk*AS127</f>
        <v>70.4779010400532</v>
      </c>
      <c r="AU127" s="188" t="n">
        <f aca="false">RDS_on/51.8*(47.12+AT127*0.244)</f>
        <v>0.0643451930128191</v>
      </c>
      <c r="AV127" s="178" t="n">
        <f aca="false">S127*T127</f>
        <v>4.8</v>
      </c>
      <c r="AW127" s="179" t="n">
        <f aca="false">(AV127/(AV127+AS127))*100</f>
        <v>86.3625442950743</v>
      </c>
      <c r="AY127" s="177" t="n">
        <f aca="false">VOUT</f>
        <v>40</v>
      </c>
      <c r="AZ127" s="178" t="n">
        <f aca="false">Q127*$O$12</f>
        <v>0.12</v>
      </c>
      <c r="BA127" s="178" t="n">
        <f aca="false">VIN_var</f>
        <v>5</v>
      </c>
      <c r="BB127" s="179" t="n">
        <f aca="false">(AY127*AZ127)/(BA127*EFF_est)</f>
        <v>1.06666666666667</v>
      </c>
      <c r="BC127" s="177" t="n">
        <f aca="false">IF((AZ127*AY127/BA127)&lt;((BA127*(1-(BA127/AY127)))/(2*Lm*Fsw)),1,2)</f>
        <v>2</v>
      </c>
      <c r="BD127" s="178" t="n">
        <f aca="false">CHOOSE(BC127,SQRT((2*AZ127*Lm*Fsw*(AY127-BA127))/((BA127)^2)),1-(BA127/AY127))</f>
        <v>0.875</v>
      </c>
      <c r="BE127" s="179" t="n">
        <f aca="false">CHOOSE(BC127,(Lm*BG127*Fsw)/(AY127-BA127),1-BD127)</f>
        <v>0.125</v>
      </c>
      <c r="BF127" s="177" t="n">
        <f aca="false">(BA127*BD127)/(Lm*Fsw)</f>
        <v>0.694444444444444</v>
      </c>
      <c r="BG127" s="178" t="n">
        <f aca="false">CHOOSE(BC127,BF127,BB127+(0.5*BF127))</f>
        <v>1.41388888888889</v>
      </c>
      <c r="BH127" s="178" t="n">
        <f aca="false">CHOOSE(BC127,BG127*SQRT((BD127+BE127)/3),SQRT((BB127^2)+((BF127^2)/12)))</f>
        <v>1.08534120670848</v>
      </c>
      <c r="BI127" s="178" t="n">
        <v>0</v>
      </c>
      <c r="BJ127" s="178" t="n">
        <f aca="false">(BH127^2)*Rdcr</f>
        <v>0.0113084691358025</v>
      </c>
      <c r="BK127" s="179" t="n">
        <f aca="false">BI127+BJ127</f>
        <v>0.0113084691358025</v>
      </c>
      <c r="BL127" s="177" t="n">
        <f aca="false">BB127*BD127</f>
        <v>0.933333333333333</v>
      </c>
      <c r="BM127" s="178" t="n">
        <f aca="false">CHOOSE(BC127,BG127*SQRT(BD127/3),SQRT(BD127*((BG127^2)+((BF127^2)/3)-(BG127*BF127))))</f>
        <v>1.01524373581273</v>
      </c>
      <c r="BN127" s="178" t="n">
        <f aca="false">(BM127^2)*AU127</f>
        <v>0.0663218672468623</v>
      </c>
      <c r="BO127" s="178" t="n">
        <f aca="false">((AY127*BB127)/2)*Fsw*(tr_sw_fix+tf_sw_fix)</f>
        <v>0.6272</v>
      </c>
      <c r="BP127" s="179" t="n">
        <f aca="false">BN127+BO127</f>
        <v>0.693521867246862</v>
      </c>
      <c r="BQ127" s="177" t="n">
        <f aca="false">BE127*BB127</f>
        <v>0.133333333333333</v>
      </c>
      <c r="BR127" s="178" t="n">
        <f aca="false">CHOOSE(BC127,BG127*SQRT(BE127/3),SQRT(BE127*((BG127^2)+((BF127^2)/3)-(BF127*BG127))))</f>
        <v>0.383726063582379</v>
      </c>
      <c r="BS127" s="178" t="n">
        <f aca="false">AZ127*Vd_rect</f>
        <v>0.0504</v>
      </c>
      <c r="BT127" s="178" t="n">
        <f aca="false">CHOOSE(BC127,(AY127+Vd_rect)*Qrr*Fsw,(AY127+Vd_rect)*Qrr*Fsw)</f>
        <v>0.42441</v>
      </c>
      <c r="BU127" s="179" t="n">
        <f aca="false">BS127+BT127</f>
        <v>0.47481</v>
      </c>
      <c r="BV127" s="177" t="n">
        <f aca="false">(BM127^2)*0</f>
        <v>0</v>
      </c>
      <c r="BW127" s="178" t="n">
        <f aca="false">Qg_tot*Vcc*Fsw</f>
        <v>0.0735</v>
      </c>
      <c r="BX127" s="179" t="n">
        <f aca="false">IQ*BA127</f>
        <v>0.00385</v>
      </c>
      <c r="BY127" s="177" t="n">
        <f aca="false">BV127+BU127+BP127+BK127+BW127+BX127</f>
        <v>1.25699033638266</v>
      </c>
      <c r="BZ127" s="178" t="n">
        <f aca="false">AY127*AZ127</f>
        <v>4.8</v>
      </c>
      <c r="CA127" s="179" t="n">
        <f aca="false">(BZ127/(BZ127+BY127))*100</f>
        <v>79.2472784902384</v>
      </c>
      <c r="CB127" s="169" t="n">
        <f aca="false">BP127+BW127+BX127+BV127</f>
        <v>0.770871867246862</v>
      </c>
      <c r="CC127" s="0" t="n">
        <f aca="false">Ta+Tk_f*CB127</f>
        <v>51.9805153536402</v>
      </c>
    </row>
    <row r="128" customFormat="false" ht="15" hidden="false" customHeight="false" outlineLevel="0" collapsed="false">
      <c r="Q128" s="0" t="n">
        <v>121</v>
      </c>
      <c r="S128" s="177" t="n">
        <f aca="false">VOUT</f>
        <v>40</v>
      </c>
      <c r="T128" s="178" t="n">
        <f aca="false">Q128*$O$12</f>
        <v>0.121</v>
      </c>
      <c r="U128" s="178" t="n">
        <f aca="false">VIN_var</f>
        <v>5</v>
      </c>
      <c r="V128" s="179" t="n">
        <f aca="false">(S128*T128)/(U128*EFF_est)</f>
        <v>1.07555555555556</v>
      </c>
      <c r="W128" s="177" t="n">
        <f aca="false">IF((T128*S128/U128)&lt;((U128*(1-(U128/S128)))/(2*Lm*Fsw)),1,2)</f>
        <v>2</v>
      </c>
      <c r="X128" s="178" t="n">
        <f aca="false">CHOOSE(W128,SQRT((2*T128*Lm*Fsw*(S128-U128))/((U128)^2)),1-(U128/S128))</f>
        <v>0.875</v>
      </c>
      <c r="Y128" s="179" t="n">
        <f aca="false">CHOOSE(W128,(Lm*AA128*Fsw)/(S128-U128),1-X128)</f>
        <v>0.125</v>
      </c>
      <c r="Z128" s="177" t="n">
        <f aca="false">(U128*X128)/(Lm*Fsw)</f>
        <v>0.694444444444444</v>
      </c>
      <c r="AA128" s="178" t="n">
        <f aca="false">CHOOSE(W128,Z128,V128+(0.5*Z128))</f>
        <v>1.42277777777778</v>
      </c>
      <c r="AB128" s="178" t="n">
        <f aca="false">CHOOSE(W128,AA128*SQRT((X128+Y128)/3),SQRT((V128^2)+((Z128^2)/12)))</f>
        <v>1.09407838397807</v>
      </c>
      <c r="AC128" s="178" t="n">
        <v>0</v>
      </c>
      <c r="AD128" s="178" t="n">
        <f aca="false">(AB128^2)*Rdcr</f>
        <v>0.0114912720987654</v>
      </c>
      <c r="AE128" s="179" t="n">
        <f aca="false">AC128+AD128</f>
        <v>0.0114912720987654</v>
      </c>
      <c r="AF128" s="177" t="n">
        <f aca="false">V128*X128</f>
        <v>0.941111111111111</v>
      </c>
      <c r="AG128" s="178" t="n">
        <f aca="false">CHOOSE(W128,AA128*SQRT(X128/3),SQRT(X128*((AA128^2)+((Z128^2)/3)-(AA128*Z128))))</f>
        <v>1.02341661678031</v>
      </c>
      <c r="AH128" s="178" t="n">
        <f aca="false">(AG128^2)*RDS_on</f>
        <v>0.0542784784550972</v>
      </c>
      <c r="AI128" s="178" t="n">
        <f aca="false">((S128*V128)/2)*Fsw*(tr_sw_fix+tf_sw_fix)</f>
        <v>0.632426666666667</v>
      </c>
      <c r="AJ128" s="179" t="n">
        <f aca="false">AH128+AI128</f>
        <v>0.686705145121764</v>
      </c>
      <c r="AK128" s="177" t="n">
        <f aca="false">Y128*V128</f>
        <v>0.134444444444444</v>
      </c>
      <c r="AL128" s="178" t="n">
        <f aca="false">CHOOSE(W128,AA128*SQRT(Y128/3),SQRT(Y128*((AA128^2)+((Z128^2)/3)-(Z128*AA128))))</f>
        <v>0.386815122230257</v>
      </c>
      <c r="AM128" s="178" t="n">
        <f aca="false">T128*Vd_rect</f>
        <v>0.05082</v>
      </c>
      <c r="AN128" s="178" t="n">
        <f aca="false">CHOOSE(W128,(S128+Vd_rect)*Qrr*Fsw,(S128+Vd_rect)*Qrr*Fsw)</f>
        <v>0.42441</v>
      </c>
      <c r="AO128" s="179" t="n">
        <f aca="false">AM128+AN128</f>
        <v>0.47523</v>
      </c>
      <c r="AP128" s="177" t="n">
        <f aca="false">(AG128^2)*0</f>
        <v>0</v>
      </c>
      <c r="AQ128" s="178" t="n">
        <f aca="false">Qg_tot*Vcc*Fsw</f>
        <v>0.0735</v>
      </c>
      <c r="AR128" s="179" t="n">
        <f aca="false">IQ*U128</f>
        <v>0.00385</v>
      </c>
      <c r="AS128" s="177" t="n">
        <f aca="false">AP128+AJ128+AQ128+AR128</f>
        <v>0.764055145121764</v>
      </c>
      <c r="AT128" s="187" t="n">
        <f aca="false">Ta+Tk*AS128</f>
        <v>70.8433087073058</v>
      </c>
      <c r="AU128" s="188" t="n">
        <f aca="false">RDS_on/51.8*(47.12+AT128*0.244)</f>
        <v>0.0644343921100603</v>
      </c>
      <c r="AV128" s="178" t="n">
        <f aca="false">S128*T128</f>
        <v>4.84</v>
      </c>
      <c r="AW128" s="179" t="n">
        <f aca="false">(AV128/(AV128+AS128))*100</f>
        <v>86.3660309305332</v>
      </c>
      <c r="AY128" s="177" t="n">
        <f aca="false">VOUT</f>
        <v>40</v>
      </c>
      <c r="AZ128" s="178" t="n">
        <f aca="false">Q128*$O$12</f>
        <v>0.121</v>
      </c>
      <c r="BA128" s="178" t="n">
        <f aca="false">VIN_var</f>
        <v>5</v>
      </c>
      <c r="BB128" s="179" t="n">
        <f aca="false">(AY128*AZ128)/(BA128*EFF_est)</f>
        <v>1.07555555555556</v>
      </c>
      <c r="BC128" s="177" t="n">
        <f aca="false">IF((AZ128*AY128/BA128)&lt;((BA128*(1-(BA128/AY128)))/(2*Lm*Fsw)),1,2)</f>
        <v>2</v>
      </c>
      <c r="BD128" s="178" t="n">
        <f aca="false">CHOOSE(BC128,SQRT((2*AZ128*Lm*Fsw*(AY128-BA128))/((BA128)^2)),1-(BA128/AY128))</f>
        <v>0.875</v>
      </c>
      <c r="BE128" s="179" t="n">
        <f aca="false">CHOOSE(BC128,(Lm*BG128*Fsw)/(AY128-BA128),1-BD128)</f>
        <v>0.125</v>
      </c>
      <c r="BF128" s="177" t="n">
        <f aca="false">(BA128*BD128)/(Lm*Fsw)</f>
        <v>0.694444444444444</v>
      </c>
      <c r="BG128" s="178" t="n">
        <f aca="false">CHOOSE(BC128,BF128,BB128+(0.5*BF128))</f>
        <v>1.42277777777778</v>
      </c>
      <c r="BH128" s="178" t="n">
        <f aca="false">CHOOSE(BC128,BG128*SQRT((BD128+BE128)/3),SQRT((BB128^2)+((BF128^2)/12)))</f>
        <v>1.09407838397807</v>
      </c>
      <c r="BI128" s="178" t="n">
        <v>0</v>
      </c>
      <c r="BJ128" s="178" t="n">
        <f aca="false">(BH128^2)*Rdcr</f>
        <v>0.0114912720987654</v>
      </c>
      <c r="BK128" s="179" t="n">
        <f aca="false">BI128+BJ128</f>
        <v>0.0114912720987654</v>
      </c>
      <c r="BL128" s="177" t="n">
        <f aca="false">BB128*BD128</f>
        <v>0.941111111111111</v>
      </c>
      <c r="BM128" s="178" t="n">
        <f aca="false">CHOOSE(BC128,BG128*SQRT(BD128/3),SQRT(BD128*((BG128^2)+((BF128^2)/3)-(BG128*BF128))))</f>
        <v>1.02341661678031</v>
      </c>
      <c r="BN128" s="178" t="n">
        <f aca="false">(BM128^2)*AU128</f>
        <v>0.0674873948670147</v>
      </c>
      <c r="BO128" s="178" t="n">
        <f aca="false">((AY128*BB128)/2)*Fsw*(tr_sw_fix+tf_sw_fix)</f>
        <v>0.632426666666667</v>
      </c>
      <c r="BP128" s="179" t="n">
        <f aca="false">BN128+BO128</f>
        <v>0.699914061533681</v>
      </c>
      <c r="BQ128" s="177" t="n">
        <f aca="false">BE128*BB128</f>
        <v>0.134444444444444</v>
      </c>
      <c r="BR128" s="178" t="n">
        <f aca="false">CHOOSE(BC128,BG128*SQRT(BE128/3),SQRT(BE128*((BG128^2)+((BF128^2)/3)-(BF128*BG128))))</f>
        <v>0.386815122230257</v>
      </c>
      <c r="BS128" s="178" t="n">
        <f aca="false">AZ128*Vd_rect</f>
        <v>0.05082</v>
      </c>
      <c r="BT128" s="178" t="n">
        <f aca="false">CHOOSE(BC128,(AY128+Vd_rect)*Qrr*Fsw,(AY128+Vd_rect)*Qrr*Fsw)</f>
        <v>0.42441</v>
      </c>
      <c r="BU128" s="179" t="n">
        <f aca="false">BS128+BT128</f>
        <v>0.47523</v>
      </c>
      <c r="BV128" s="177" t="n">
        <f aca="false">(BM128^2)*0</f>
        <v>0</v>
      </c>
      <c r="BW128" s="178" t="n">
        <f aca="false">Qg_tot*Vcc*Fsw</f>
        <v>0.0735</v>
      </c>
      <c r="BX128" s="179" t="n">
        <f aca="false">IQ*BA128</f>
        <v>0.00385</v>
      </c>
      <c r="BY128" s="177" t="n">
        <f aca="false">BV128+BU128+BP128+BK128+BW128+BX128</f>
        <v>1.26398533363245</v>
      </c>
      <c r="BZ128" s="178" t="n">
        <f aca="false">AY128*AZ128</f>
        <v>4.84</v>
      </c>
      <c r="CA128" s="179" t="n">
        <f aca="false">(BZ128/(BZ128+BY128))*100</f>
        <v>79.2924578853754</v>
      </c>
      <c r="CB128" s="169" t="n">
        <f aca="false">BP128+BW128+BX128+BV128</f>
        <v>0.777264061533681</v>
      </c>
      <c r="CC128" s="0" t="n">
        <f aca="false">Ta+Tk_f*CB128</f>
        <v>52.2042421536789</v>
      </c>
    </row>
    <row r="129" customFormat="false" ht="15" hidden="false" customHeight="false" outlineLevel="0" collapsed="false">
      <c r="Q129" s="0" t="n">
        <v>122</v>
      </c>
      <c r="S129" s="177" t="n">
        <f aca="false">VOUT</f>
        <v>40</v>
      </c>
      <c r="T129" s="178" t="n">
        <f aca="false">Q129*$O$12</f>
        <v>0.122</v>
      </c>
      <c r="U129" s="178" t="n">
        <f aca="false">VIN_var</f>
        <v>5</v>
      </c>
      <c r="V129" s="179" t="n">
        <f aca="false">(S129*T129)/(U129*EFF_est)</f>
        <v>1.08444444444444</v>
      </c>
      <c r="W129" s="177" t="n">
        <f aca="false">IF((T129*S129/U129)&lt;((U129*(1-(U129/S129)))/(2*Lm*Fsw)),1,2)</f>
        <v>2</v>
      </c>
      <c r="X129" s="178" t="n">
        <f aca="false">CHOOSE(W129,SQRT((2*T129*Lm*Fsw*(S129-U129))/((U129)^2)),1-(U129/S129))</f>
        <v>0.875</v>
      </c>
      <c r="Y129" s="179" t="n">
        <f aca="false">CHOOSE(W129,(Lm*AA129*Fsw)/(S129-U129),1-X129)</f>
        <v>0.125</v>
      </c>
      <c r="Z129" s="177" t="n">
        <f aca="false">(U129*X129)/(Lm*Fsw)</f>
        <v>0.694444444444444</v>
      </c>
      <c r="AA129" s="178" t="n">
        <f aca="false">CHOOSE(W129,Z129,V129+(0.5*Z129))</f>
        <v>1.43166666666667</v>
      </c>
      <c r="AB129" s="178" t="n">
        <f aca="false">CHOOSE(W129,AA129*SQRT((X129+Y129)/3),SQRT((V129^2)+((Z129^2)/12)))</f>
        <v>1.10281798601948</v>
      </c>
      <c r="AC129" s="178" t="n">
        <v>0</v>
      </c>
      <c r="AD129" s="178" t="n">
        <f aca="false">(AB129^2)*Rdcr</f>
        <v>0.0116755920987654</v>
      </c>
      <c r="AE129" s="179" t="n">
        <f aca="false">AC129+AD129</f>
        <v>0.0116755920987654</v>
      </c>
      <c r="AF129" s="177" t="n">
        <f aca="false">V129*X129</f>
        <v>0.948888888888889</v>
      </c>
      <c r="AG129" s="178" t="n">
        <f aca="false">CHOOSE(W129,AA129*SQRT(X129/3),SQRT(X129*((AA129^2)+((Z129^2)/3)-(AA129*Z129))))</f>
        <v>1.03159176591424</v>
      </c>
      <c r="AH129" s="178" t="n">
        <f aca="false">(AG129^2)*RDS_on</f>
        <v>0.0551491052284305</v>
      </c>
      <c r="AI129" s="178" t="n">
        <f aca="false">((S129*V129)/2)*Fsw*(tr_sw_fix+tf_sw_fix)</f>
        <v>0.637653333333333</v>
      </c>
      <c r="AJ129" s="179" t="n">
        <f aca="false">AH129+AI129</f>
        <v>0.692802438561764</v>
      </c>
      <c r="AK129" s="177" t="n">
        <f aca="false">Y129*V129</f>
        <v>0.135555555555556</v>
      </c>
      <c r="AL129" s="178" t="n">
        <f aca="false">CHOOSE(W129,AA129*SQRT(Y129/3),SQRT(Y129*((AA129^2)+((Z129^2)/3)-(Z129*AA129))))</f>
        <v>0.389905038164433</v>
      </c>
      <c r="AM129" s="178" t="n">
        <f aca="false">T129*Vd_rect</f>
        <v>0.05124</v>
      </c>
      <c r="AN129" s="178" t="n">
        <f aca="false">CHOOSE(W129,(S129+Vd_rect)*Qrr*Fsw,(S129+Vd_rect)*Qrr*Fsw)</f>
        <v>0.42441</v>
      </c>
      <c r="AO129" s="179" t="n">
        <f aca="false">AM129+AN129</f>
        <v>0.47565</v>
      </c>
      <c r="AP129" s="177" t="n">
        <f aca="false">(AG129^2)*0</f>
        <v>0</v>
      </c>
      <c r="AQ129" s="178" t="n">
        <f aca="false">Qg_tot*Vcc*Fsw</f>
        <v>0.0735</v>
      </c>
      <c r="AR129" s="179" t="n">
        <f aca="false">IQ*U129</f>
        <v>0.00385</v>
      </c>
      <c r="AS129" s="177" t="n">
        <f aca="false">AP129+AJ129+AQ129+AR129</f>
        <v>0.770152438561764</v>
      </c>
      <c r="AT129" s="187" t="n">
        <f aca="false">Ta+Tk*AS129</f>
        <v>71.2091463137058</v>
      </c>
      <c r="AU129" s="188" t="n">
        <f aca="false">RDS_on/51.8*(47.12+AT129*0.244)</f>
        <v>0.0645236961590778</v>
      </c>
      <c r="AV129" s="178" t="n">
        <f aca="false">S129*T129</f>
        <v>4.88</v>
      </c>
      <c r="AW129" s="179" t="n">
        <f aca="false">(AV129/(AV129+AS129))*100</f>
        <v>86.3693511469612</v>
      </c>
      <c r="AY129" s="177" t="n">
        <f aca="false">VOUT</f>
        <v>40</v>
      </c>
      <c r="AZ129" s="178" t="n">
        <f aca="false">Q129*$O$12</f>
        <v>0.122</v>
      </c>
      <c r="BA129" s="178" t="n">
        <f aca="false">VIN_var</f>
        <v>5</v>
      </c>
      <c r="BB129" s="179" t="n">
        <f aca="false">(AY129*AZ129)/(BA129*EFF_est)</f>
        <v>1.08444444444444</v>
      </c>
      <c r="BC129" s="177" t="n">
        <f aca="false">IF((AZ129*AY129/BA129)&lt;((BA129*(1-(BA129/AY129)))/(2*Lm*Fsw)),1,2)</f>
        <v>2</v>
      </c>
      <c r="BD129" s="178" t="n">
        <f aca="false">CHOOSE(BC129,SQRT((2*AZ129*Lm*Fsw*(AY129-BA129))/((BA129)^2)),1-(BA129/AY129))</f>
        <v>0.875</v>
      </c>
      <c r="BE129" s="179" t="n">
        <f aca="false">CHOOSE(BC129,(Lm*BG129*Fsw)/(AY129-BA129),1-BD129)</f>
        <v>0.125</v>
      </c>
      <c r="BF129" s="177" t="n">
        <f aca="false">(BA129*BD129)/(Lm*Fsw)</f>
        <v>0.694444444444444</v>
      </c>
      <c r="BG129" s="178" t="n">
        <f aca="false">CHOOSE(BC129,BF129,BB129+(0.5*BF129))</f>
        <v>1.43166666666667</v>
      </c>
      <c r="BH129" s="178" t="n">
        <f aca="false">CHOOSE(BC129,BG129*SQRT((BD129+BE129)/3),SQRT((BB129^2)+((BF129^2)/12)))</f>
        <v>1.10281798601948</v>
      </c>
      <c r="BI129" s="178" t="n">
        <v>0</v>
      </c>
      <c r="BJ129" s="178" t="n">
        <f aca="false">(BH129^2)*Rdcr</f>
        <v>0.0116755920987654</v>
      </c>
      <c r="BK129" s="179" t="n">
        <f aca="false">BI129+BJ129</f>
        <v>0.0116755920987654</v>
      </c>
      <c r="BL129" s="177" t="n">
        <f aca="false">BB129*BD129</f>
        <v>0.948888888888889</v>
      </c>
      <c r="BM129" s="178" t="n">
        <f aca="false">CHOOSE(BC129,BG129*SQRT(BD129/3),SQRT(BD129*((BG129^2)+((BF129^2)/3)-(BG129*BF129))))</f>
        <v>1.03159176591424</v>
      </c>
      <c r="BN129" s="178" t="n">
        <f aca="false">(BM129^2)*AU129</f>
        <v>0.0686649283776887</v>
      </c>
      <c r="BO129" s="178" t="n">
        <f aca="false">((AY129*BB129)/2)*Fsw*(tr_sw_fix+tf_sw_fix)</f>
        <v>0.637653333333333</v>
      </c>
      <c r="BP129" s="179" t="n">
        <f aca="false">BN129+BO129</f>
        <v>0.706318261711022</v>
      </c>
      <c r="BQ129" s="177" t="n">
        <f aca="false">BE129*BB129</f>
        <v>0.135555555555556</v>
      </c>
      <c r="BR129" s="178" t="n">
        <f aca="false">CHOOSE(BC129,BG129*SQRT(BE129/3),SQRT(BE129*((BG129^2)+((BF129^2)/3)-(BF129*BG129))))</f>
        <v>0.389905038164433</v>
      </c>
      <c r="BS129" s="178" t="n">
        <f aca="false">AZ129*Vd_rect</f>
        <v>0.05124</v>
      </c>
      <c r="BT129" s="178" t="n">
        <f aca="false">CHOOSE(BC129,(AY129+Vd_rect)*Qrr*Fsw,(AY129+Vd_rect)*Qrr*Fsw)</f>
        <v>0.42441</v>
      </c>
      <c r="BU129" s="179" t="n">
        <f aca="false">BS129+BT129</f>
        <v>0.47565</v>
      </c>
      <c r="BV129" s="177" t="n">
        <f aca="false">(BM129^2)*0</f>
        <v>0</v>
      </c>
      <c r="BW129" s="178" t="n">
        <f aca="false">Qg_tot*Vcc*Fsw</f>
        <v>0.0735</v>
      </c>
      <c r="BX129" s="179" t="n">
        <f aca="false">IQ*BA129</f>
        <v>0.00385</v>
      </c>
      <c r="BY129" s="177" t="n">
        <f aca="false">BV129+BU129+BP129+BK129+BW129+BX129</f>
        <v>1.27099385380979</v>
      </c>
      <c r="BZ129" s="178" t="n">
        <f aca="false">AY129*AZ129</f>
        <v>4.88</v>
      </c>
      <c r="CA129" s="179" t="n">
        <f aca="false">(BZ129/(BZ129+BY129))*100</f>
        <v>79.3367724953495</v>
      </c>
      <c r="CB129" s="169" t="n">
        <f aca="false">BP129+BW129+BX129+BV129</f>
        <v>0.783668261711022</v>
      </c>
      <c r="CC129" s="0" t="n">
        <f aca="false">Ta+Tk_f*CB129</f>
        <v>52.4283891598858</v>
      </c>
    </row>
    <row r="130" customFormat="false" ht="15" hidden="false" customHeight="false" outlineLevel="0" collapsed="false">
      <c r="Q130" s="0" t="n">
        <v>123</v>
      </c>
      <c r="S130" s="177" t="n">
        <f aca="false">VOUT</f>
        <v>40</v>
      </c>
      <c r="T130" s="178" t="n">
        <f aca="false">Q130*$O$12</f>
        <v>0.123</v>
      </c>
      <c r="U130" s="178" t="n">
        <f aca="false">VIN_var</f>
        <v>5</v>
      </c>
      <c r="V130" s="179" t="n">
        <f aca="false">(S130*T130)/(U130*EFF_est)</f>
        <v>1.09333333333333</v>
      </c>
      <c r="W130" s="177" t="n">
        <f aca="false">IF((T130*S130/U130)&lt;((U130*(1-(U130/S130)))/(2*Lm*Fsw)),1,2)</f>
        <v>2</v>
      </c>
      <c r="X130" s="178" t="n">
        <f aca="false">CHOOSE(W130,SQRT((2*T130*Lm*Fsw*(S130-U130))/((U130)^2)),1-(U130/S130))</f>
        <v>0.875</v>
      </c>
      <c r="Y130" s="179" t="n">
        <f aca="false">CHOOSE(W130,(Lm*AA130*Fsw)/(S130-U130),1-X130)</f>
        <v>0.125</v>
      </c>
      <c r="Z130" s="177" t="n">
        <f aca="false">(U130*X130)/(Lm*Fsw)</f>
        <v>0.694444444444444</v>
      </c>
      <c r="AA130" s="178" t="n">
        <f aca="false">CHOOSE(W130,Z130,V130+(0.5*Z130))</f>
        <v>1.44055555555556</v>
      </c>
      <c r="AB130" s="178" t="n">
        <f aca="false">CHOOSE(W130,AA130*SQRT((X130+Y130)/3),SQRT((V130^2)+((Z130^2)/12)))</f>
        <v>1.11155995563866</v>
      </c>
      <c r="AC130" s="178" t="n">
        <v>0</v>
      </c>
      <c r="AD130" s="178" t="n">
        <f aca="false">(AB130^2)*Rdcr</f>
        <v>0.0118614291358025</v>
      </c>
      <c r="AE130" s="179" t="n">
        <f aca="false">AC130+AD130</f>
        <v>0.0118614291358025</v>
      </c>
      <c r="AF130" s="177" t="n">
        <f aca="false">V130*X130</f>
        <v>0.956666666666667</v>
      </c>
      <c r="AG130" s="178" t="n">
        <f aca="false">CHOOSE(W130,AA130*SQRT(X130/3),SQRT(X130*((AA130^2)+((Z130^2)/3)-(AA130*Z130))))</f>
        <v>1.03976912971438</v>
      </c>
      <c r="AH130" s="178" t="n">
        <f aca="false">(AG130^2)*RDS_on</f>
        <v>0.0560268976542193</v>
      </c>
      <c r="AI130" s="178" t="n">
        <f aca="false">((S130*V130)/2)*Fsw*(tr_sw_fix+tf_sw_fix)</f>
        <v>0.64288</v>
      </c>
      <c r="AJ130" s="179" t="n">
        <f aca="false">AH130+AI130</f>
        <v>0.698906897654219</v>
      </c>
      <c r="AK130" s="177" t="n">
        <f aca="false">Y130*V130</f>
        <v>0.136666666666667</v>
      </c>
      <c r="AL130" s="178" t="n">
        <f aca="false">CHOOSE(W130,AA130*SQRT(Y130/3),SQRT(Y130*((AA130^2)+((Z130^2)/3)-(Z130*AA130))))</f>
        <v>0.392995791163758</v>
      </c>
      <c r="AM130" s="178" t="n">
        <f aca="false">T130*Vd_rect</f>
        <v>0.05166</v>
      </c>
      <c r="AN130" s="178" t="n">
        <f aca="false">CHOOSE(W130,(S130+Vd_rect)*Qrr*Fsw,(S130+Vd_rect)*Qrr*Fsw)</f>
        <v>0.42441</v>
      </c>
      <c r="AO130" s="179" t="n">
        <f aca="false">AM130+AN130</f>
        <v>0.47607</v>
      </c>
      <c r="AP130" s="177" t="n">
        <f aca="false">(AG130^2)*0</f>
        <v>0</v>
      </c>
      <c r="AQ130" s="178" t="n">
        <f aca="false">Qg_tot*Vcc*Fsw</f>
        <v>0.0735</v>
      </c>
      <c r="AR130" s="179" t="n">
        <f aca="false">IQ*U130</f>
        <v>0.00385</v>
      </c>
      <c r="AS130" s="177" t="n">
        <f aca="false">AP130+AJ130+AQ130+AR130</f>
        <v>0.776256897654219</v>
      </c>
      <c r="AT130" s="187" t="n">
        <f aca="false">Ta+Tk*AS130</f>
        <v>71.5754138592532</v>
      </c>
      <c r="AU130" s="188" t="n">
        <f aca="false">RDS_on/51.8*(47.12+AT130*0.244)</f>
        <v>0.0646131051598719</v>
      </c>
      <c r="AV130" s="178" t="n">
        <f aca="false">S130*T130</f>
        <v>4.92</v>
      </c>
      <c r="AW130" s="179" t="n">
        <f aca="false">(AV130/(AV130+AS130))*100</f>
        <v>86.3725089720955</v>
      </c>
      <c r="AY130" s="177" t="n">
        <f aca="false">VOUT</f>
        <v>40</v>
      </c>
      <c r="AZ130" s="178" t="n">
        <f aca="false">Q130*$O$12</f>
        <v>0.123</v>
      </c>
      <c r="BA130" s="178" t="n">
        <f aca="false">VIN_var</f>
        <v>5</v>
      </c>
      <c r="BB130" s="179" t="n">
        <f aca="false">(AY130*AZ130)/(BA130*EFF_est)</f>
        <v>1.09333333333333</v>
      </c>
      <c r="BC130" s="177" t="n">
        <f aca="false">IF((AZ130*AY130/BA130)&lt;((BA130*(1-(BA130/AY130)))/(2*Lm*Fsw)),1,2)</f>
        <v>2</v>
      </c>
      <c r="BD130" s="178" t="n">
        <f aca="false">CHOOSE(BC130,SQRT((2*AZ130*Lm*Fsw*(AY130-BA130))/((BA130)^2)),1-(BA130/AY130))</f>
        <v>0.875</v>
      </c>
      <c r="BE130" s="179" t="n">
        <f aca="false">CHOOSE(BC130,(Lm*BG130*Fsw)/(AY130-BA130),1-BD130)</f>
        <v>0.125</v>
      </c>
      <c r="BF130" s="177" t="n">
        <f aca="false">(BA130*BD130)/(Lm*Fsw)</f>
        <v>0.694444444444444</v>
      </c>
      <c r="BG130" s="178" t="n">
        <f aca="false">CHOOSE(BC130,BF130,BB130+(0.5*BF130))</f>
        <v>1.44055555555556</v>
      </c>
      <c r="BH130" s="178" t="n">
        <f aca="false">CHOOSE(BC130,BG130*SQRT((BD130+BE130)/3),SQRT((BB130^2)+((BF130^2)/12)))</f>
        <v>1.11155995563866</v>
      </c>
      <c r="BI130" s="178" t="n">
        <v>0</v>
      </c>
      <c r="BJ130" s="178" t="n">
        <f aca="false">(BH130^2)*Rdcr</f>
        <v>0.0118614291358025</v>
      </c>
      <c r="BK130" s="179" t="n">
        <f aca="false">BI130+BJ130</f>
        <v>0.0118614291358025</v>
      </c>
      <c r="BL130" s="177" t="n">
        <f aca="false">BB130*BD130</f>
        <v>0.956666666666667</v>
      </c>
      <c r="BM130" s="178" t="n">
        <f aca="false">CHOOSE(BC130,BG130*SQRT(BD130/3),SQRT(BD130*((BG130^2)+((BF130^2)/3)-(BG130*BF130))))</f>
        <v>1.03976912971438</v>
      </c>
      <c r="BN130" s="178" t="n">
        <f aca="false">(BM130^2)*AU130</f>
        <v>0.0698545101130965</v>
      </c>
      <c r="BO130" s="178" t="n">
        <f aca="false">((AY130*BB130)/2)*Fsw*(tr_sw_fix+tf_sw_fix)</f>
        <v>0.64288</v>
      </c>
      <c r="BP130" s="179" t="n">
        <f aca="false">BN130+BO130</f>
        <v>0.712734510113097</v>
      </c>
      <c r="BQ130" s="177" t="n">
        <f aca="false">BE130*BB130</f>
        <v>0.136666666666667</v>
      </c>
      <c r="BR130" s="178" t="n">
        <f aca="false">CHOOSE(BC130,BG130*SQRT(BE130/3),SQRT(BE130*((BG130^2)+((BF130^2)/3)-(BF130*BG130))))</f>
        <v>0.392995791163758</v>
      </c>
      <c r="BS130" s="178" t="n">
        <f aca="false">AZ130*Vd_rect</f>
        <v>0.05166</v>
      </c>
      <c r="BT130" s="178" t="n">
        <f aca="false">CHOOSE(BC130,(AY130+Vd_rect)*Qrr*Fsw,(AY130+Vd_rect)*Qrr*Fsw)</f>
        <v>0.42441</v>
      </c>
      <c r="BU130" s="179" t="n">
        <f aca="false">BS130+BT130</f>
        <v>0.47607</v>
      </c>
      <c r="BV130" s="177" t="n">
        <f aca="false">(BM130^2)*0</f>
        <v>0</v>
      </c>
      <c r="BW130" s="178" t="n">
        <f aca="false">Qg_tot*Vcc*Fsw</f>
        <v>0.0735</v>
      </c>
      <c r="BX130" s="179" t="n">
        <f aca="false">IQ*BA130</f>
        <v>0.00385</v>
      </c>
      <c r="BY130" s="177" t="n">
        <f aca="false">BV130+BU130+BP130+BK130+BW130+BX130</f>
        <v>1.2780159392489</v>
      </c>
      <c r="BZ130" s="178" t="n">
        <f aca="false">AY130*AZ130</f>
        <v>4.92</v>
      </c>
      <c r="CA130" s="179" t="n">
        <f aca="false">(BZ130/(BZ130+BY130))*100</f>
        <v>79.3802411646625</v>
      </c>
      <c r="CB130" s="169" t="n">
        <f aca="false">BP130+BW130+BX130+BV130</f>
        <v>0.790084510113097</v>
      </c>
      <c r="CC130" s="0" t="n">
        <f aca="false">Ta+Tk_f*CB130</f>
        <v>52.6529578539584</v>
      </c>
    </row>
    <row r="131" customFormat="false" ht="15" hidden="false" customHeight="false" outlineLevel="0" collapsed="false">
      <c r="Q131" s="0" t="n">
        <v>124</v>
      </c>
      <c r="S131" s="177" t="n">
        <f aca="false">VOUT</f>
        <v>40</v>
      </c>
      <c r="T131" s="178" t="n">
        <f aca="false">Q131*$O$12</f>
        <v>0.124</v>
      </c>
      <c r="U131" s="178" t="n">
        <f aca="false">VIN_var</f>
        <v>5</v>
      </c>
      <c r="V131" s="179" t="n">
        <f aca="false">(S131*T131)/(U131*EFF_est)</f>
        <v>1.10222222222222</v>
      </c>
      <c r="W131" s="177" t="n">
        <f aca="false">IF((T131*S131/U131)&lt;((U131*(1-(U131/S131)))/(2*Lm*Fsw)),1,2)</f>
        <v>2</v>
      </c>
      <c r="X131" s="178" t="n">
        <f aca="false">CHOOSE(W131,SQRT((2*T131*Lm*Fsw*(S131-U131))/((U131)^2)),1-(U131/S131))</f>
        <v>0.875</v>
      </c>
      <c r="Y131" s="179" t="n">
        <f aca="false">CHOOSE(W131,(Lm*AA131*Fsw)/(S131-U131),1-X131)</f>
        <v>0.125</v>
      </c>
      <c r="Z131" s="177" t="n">
        <f aca="false">(U131*X131)/(Lm*Fsw)</f>
        <v>0.694444444444444</v>
      </c>
      <c r="AA131" s="178" t="n">
        <f aca="false">CHOOSE(W131,Z131,V131+(0.5*Z131))</f>
        <v>1.44944444444444</v>
      </c>
      <c r="AB131" s="178" t="n">
        <f aca="false">CHOOSE(W131,AA131*SQRT((X131+Y131)/3),SQRT((V131^2)+((Z131^2)/12)))</f>
        <v>1.12030423741149</v>
      </c>
      <c r="AC131" s="178" t="n">
        <v>0</v>
      </c>
      <c r="AD131" s="178" t="n">
        <f aca="false">(AB131^2)*Rdcr</f>
        <v>0.0120487832098765</v>
      </c>
      <c r="AE131" s="179" t="n">
        <f aca="false">AC131+AD131</f>
        <v>0.0120487832098765</v>
      </c>
      <c r="AF131" s="177" t="n">
        <f aca="false">V131*X131</f>
        <v>0.964444444444444</v>
      </c>
      <c r="AG131" s="178" t="n">
        <f aca="false">CHOOSE(W131,AA131*SQRT(X131/3),SQRT(X131*((AA131^2)+((Z131^2)/3)-(AA131*Z131))))</f>
        <v>1.04794865633621</v>
      </c>
      <c r="AH131" s="178" t="n">
        <f aca="false">(AG131^2)*RDS_on</f>
        <v>0.0569118557324635</v>
      </c>
      <c r="AI131" s="178" t="n">
        <f aca="false">((S131*V131)/2)*Fsw*(tr_sw_fix+tf_sw_fix)</f>
        <v>0.648106666666667</v>
      </c>
      <c r="AJ131" s="179" t="n">
        <f aca="false">AH131+AI131</f>
        <v>0.70501852239913</v>
      </c>
      <c r="AK131" s="177" t="n">
        <f aca="false">Y131*V131</f>
        <v>0.137777777777778</v>
      </c>
      <c r="AL131" s="178" t="n">
        <f aca="false">CHOOSE(W131,AA131*SQRT(Y131/3),SQRT(Y131*((AA131^2)+((Z131^2)/3)-(Z131*AA131))))</f>
        <v>0.396087361632844</v>
      </c>
      <c r="AM131" s="178" t="n">
        <f aca="false">T131*Vd_rect</f>
        <v>0.05208</v>
      </c>
      <c r="AN131" s="178" t="n">
        <f aca="false">CHOOSE(W131,(S131+Vd_rect)*Qrr*Fsw,(S131+Vd_rect)*Qrr*Fsw)</f>
        <v>0.42441</v>
      </c>
      <c r="AO131" s="179" t="n">
        <f aca="false">AM131+AN131</f>
        <v>0.47649</v>
      </c>
      <c r="AP131" s="177" t="n">
        <f aca="false">(AG131^2)*0</f>
        <v>0</v>
      </c>
      <c r="AQ131" s="178" t="n">
        <f aca="false">Qg_tot*Vcc*Fsw</f>
        <v>0.0735</v>
      </c>
      <c r="AR131" s="179" t="n">
        <f aca="false">IQ*U131</f>
        <v>0.00385</v>
      </c>
      <c r="AS131" s="177" t="n">
        <f aca="false">AP131+AJ131+AQ131+AR131</f>
        <v>0.78236852239913</v>
      </c>
      <c r="AT131" s="187" t="n">
        <f aca="false">Ta+Tk*AS131</f>
        <v>71.9421113439478</v>
      </c>
      <c r="AU131" s="188" t="n">
        <f aca="false">RDS_on/51.8*(47.12+AT131*0.244)</f>
        <v>0.0647026191124424</v>
      </c>
      <c r="AV131" s="178" t="n">
        <f aca="false">S131*T131</f>
        <v>4.96</v>
      </c>
      <c r="AW131" s="179" t="n">
        <f aca="false">(AV131/(AV131+AS131))*100</f>
        <v>86.3755083055474</v>
      </c>
      <c r="AY131" s="177" t="n">
        <f aca="false">VOUT</f>
        <v>40</v>
      </c>
      <c r="AZ131" s="178" t="n">
        <f aca="false">Q131*$O$12</f>
        <v>0.124</v>
      </c>
      <c r="BA131" s="178" t="n">
        <f aca="false">VIN_var</f>
        <v>5</v>
      </c>
      <c r="BB131" s="179" t="n">
        <f aca="false">(AY131*AZ131)/(BA131*EFF_est)</f>
        <v>1.10222222222222</v>
      </c>
      <c r="BC131" s="177" t="n">
        <f aca="false">IF((AZ131*AY131/BA131)&lt;((BA131*(1-(BA131/AY131)))/(2*Lm*Fsw)),1,2)</f>
        <v>2</v>
      </c>
      <c r="BD131" s="178" t="n">
        <f aca="false">CHOOSE(BC131,SQRT((2*AZ131*Lm*Fsw*(AY131-BA131))/((BA131)^2)),1-(BA131/AY131))</f>
        <v>0.875</v>
      </c>
      <c r="BE131" s="179" t="n">
        <f aca="false">CHOOSE(BC131,(Lm*BG131*Fsw)/(AY131-BA131),1-BD131)</f>
        <v>0.125</v>
      </c>
      <c r="BF131" s="177" t="n">
        <f aca="false">(BA131*BD131)/(Lm*Fsw)</f>
        <v>0.694444444444444</v>
      </c>
      <c r="BG131" s="178" t="n">
        <f aca="false">CHOOSE(BC131,BF131,BB131+(0.5*BF131))</f>
        <v>1.44944444444444</v>
      </c>
      <c r="BH131" s="178" t="n">
        <f aca="false">CHOOSE(BC131,BG131*SQRT((BD131+BE131)/3),SQRT((BB131^2)+((BF131^2)/12)))</f>
        <v>1.12030423741149</v>
      </c>
      <c r="BI131" s="178" t="n">
        <v>0</v>
      </c>
      <c r="BJ131" s="178" t="n">
        <f aca="false">(BH131^2)*Rdcr</f>
        <v>0.0120487832098765</v>
      </c>
      <c r="BK131" s="179" t="n">
        <f aca="false">BI131+BJ131</f>
        <v>0.0120487832098765</v>
      </c>
      <c r="BL131" s="177" t="n">
        <f aca="false">BB131*BD131</f>
        <v>0.964444444444444</v>
      </c>
      <c r="BM131" s="178" t="n">
        <f aca="false">CHOOSE(BC131,BG131*SQRT(BD131/3),SQRT(BD131*((BG131^2)+((BF131^2)/3)-(BG131*BF131))))</f>
        <v>1.04794865633621</v>
      </c>
      <c r="BN131" s="178" t="n">
        <f aca="false">(BM131^2)*AU131</f>
        <v>0.0710561824945212</v>
      </c>
      <c r="BO131" s="178" t="n">
        <f aca="false">((AY131*BB131)/2)*Fsw*(tr_sw_fix+tf_sw_fix)</f>
        <v>0.648106666666667</v>
      </c>
      <c r="BP131" s="179" t="n">
        <f aca="false">BN131+BO131</f>
        <v>0.719162849161188</v>
      </c>
      <c r="BQ131" s="177" t="n">
        <f aca="false">BE131*BB131</f>
        <v>0.137777777777778</v>
      </c>
      <c r="BR131" s="178" t="n">
        <f aca="false">CHOOSE(BC131,BG131*SQRT(BE131/3),SQRT(BE131*((BG131^2)+((BF131^2)/3)-(BF131*BG131))))</f>
        <v>0.396087361632844</v>
      </c>
      <c r="BS131" s="178" t="n">
        <f aca="false">AZ131*Vd_rect</f>
        <v>0.05208</v>
      </c>
      <c r="BT131" s="178" t="n">
        <f aca="false">CHOOSE(BC131,(AY131+Vd_rect)*Qrr*Fsw,(AY131+Vd_rect)*Qrr*Fsw)</f>
        <v>0.42441</v>
      </c>
      <c r="BU131" s="179" t="n">
        <f aca="false">BS131+BT131</f>
        <v>0.47649</v>
      </c>
      <c r="BV131" s="177" t="n">
        <f aca="false">(BM131^2)*0</f>
        <v>0</v>
      </c>
      <c r="BW131" s="178" t="n">
        <f aca="false">Qg_tot*Vcc*Fsw</f>
        <v>0.0735</v>
      </c>
      <c r="BX131" s="179" t="n">
        <f aca="false">IQ*BA131</f>
        <v>0.00385</v>
      </c>
      <c r="BY131" s="177" t="n">
        <f aca="false">BV131+BU131+BP131+BK131+BW131+BX131</f>
        <v>1.28505163237106</v>
      </c>
      <c r="BZ131" s="178" t="n">
        <f aca="false">AY131*AZ131</f>
        <v>4.96</v>
      </c>
      <c r="CA131" s="179" t="n">
        <f aca="false">(BZ131/(BZ131+BY131))*100</f>
        <v>79.4228821790675</v>
      </c>
      <c r="CB131" s="169" t="n">
        <f aca="false">BP131+BW131+BX131+BV131</f>
        <v>0.796512849161188</v>
      </c>
      <c r="CC131" s="0" t="n">
        <f aca="false">Ta+Tk_f*CB131</f>
        <v>52.8779497206416</v>
      </c>
    </row>
    <row r="132" customFormat="false" ht="15" hidden="false" customHeight="false" outlineLevel="0" collapsed="false">
      <c r="Q132" s="0" t="n">
        <v>125</v>
      </c>
      <c r="S132" s="177" t="n">
        <f aca="false">VOUT</f>
        <v>40</v>
      </c>
      <c r="T132" s="178" t="n">
        <f aca="false">Q132*$O$12</f>
        <v>0.125</v>
      </c>
      <c r="U132" s="178" t="n">
        <f aca="false">VIN_var</f>
        <v>5</v>
      </c>
      <c r="V132" s="179" t="n">
        <f aca="false">(S132*T132)/(U132*EFF_est)</f>
        <v>1.11111111111111</v>
      </c>
      <c r="W132" s="177" t="n">
        <f aca="false">IF((T132*S132/U132)&lt;((U132*(1-(U132/S132)))/(2*Lm*Fsw)),1,2)</f>
        <v>2</v>
      </c>
      <c r="X132" s="178" t="n">
        <f aca="false">CHOOSE(W132,SQRT((2*T132*Lm*Fsw*(S132-U132))/((U132)^2)),1-(U132/S132))</f>
        <v>0.875</v>
      </c>
      <c r="Y132" s="179" t="n">
        <f aca="false">CHOOSE(W132,(Lm*AA132*Fsw)/(S132-U132),1-X132)</f>
        <v>0.125</v>
      </c>
      <c r="Z132" s="177" t="n">
        <f aca="false">(U132*X132)/(Lm*Fsw)</f>
        <v>0.694444444444444</v>
      </c>
      <c r="AA132" s="178" t="n">
        <f aca="false">CHOOSE(W132,Z132,V132+(0.5*Z132))</f>
        <v>1.45833333333333</v>
      </c>
      <c r="AB132" s="178" t="n">
        <f aca="false">CHOOSE(W132,AA132*SQRT((X132+Y132)/3),SQRT((V132^2)+((Z132^2)/12)))</f>
        <v>1.12905077761641</v>
      </c>
      <c r="AC132" s="178" t="n">
        <v>0</v>
      </c>
      <c r="AD132" s="178" t="n">
        <f aca="false">(AB132^2)*Rdcr</f>
        <v>0.0122376543209877</v>
      </c>
      <c r="AE132" s="179" t="n">
        <f aca="false">AC132+AD132</f>
        <v>0.0122376543209877</v>
      </c>
      <c r="AF132" s="177" t="n">
        <f aca="false">V132*X132</f>
        <v>0.972222222222222</v>
      </c>
      <c r="AG132" s="178" t="n">
        <f aca="false">CHOOSE(W132,AA132*SQRT(X132/3),SQRT(X132*((AA132^2)+((Z132^2)/3)-(AA132*Z132))))</f>
        <v>1.05613029552782</v>
      </c>
      <c r="AH132" s="178" t="n">
        <f aca="false">(AG132^2)*RDS_on</f>
        <v>0.057803979463163</v>
      </c>
      <c r="AI132" s="178" t="n">
        <f aca="false">((S132*V132)/2)*Fsw*(tr_sw_fix+tf_sw_fix)</f>
        <v>0.653333333333333</v>
      </c>
      <c r="AJ132" s="179" t="n">
        <f aca="false">AH132+AI132</f>
        <v>0.711137312796496</v>
      </c>
      <c r="AK132" s="177" t="n">
        <f aca="false">Y132*V132</f>
        <v>0.138888888888889</v>
      </c>
      <c r="AL132" s="178" t="n">
        <f aca="false">CHOOSE(W132,AA132*SQRT(Y132/3),SQRT(Y132*((AA132^2)+((Z132^2)/3)-(Z132*AA132))))</f>
        <v>0.399179730578253</v>
      </c>
      <c r="AM132" s="178" t="n">
        <f aca="false">T132*Vd_rect</f>
        <v>0.0525</v>
      </c>
      <c r="AN132" s="178" t="n">
        <f aca="false">CHOOSE(W132,(S132+Vd_rect)*Qrr*Fsw,(S132+Vd_rect)*Qrr*Fsw)</f>
        <v>0.42441</v>
      </c>
      <c r="AO132" s="179" t="n">
        <f aca="false">AM132+AN132</f>
        <v>0.47691</v>
      </c>
      <c r="AP132" s="177" t="n">
        <f aca="false">(AG132^2)*0</f>
        <v>0</v>
      </c>
      <c r="AQ132" s="178" t="n">
        <f aca="false">Qg_tot*Vcc*Fsw</f>
        <v>0.0735</v>
      </c>
      <c r="AR132" s="179" t="n">
        <f aca="false">IQ*U132</f>
        <v>0.00385</v>
      </c>
      <c r="AS132" s="177" t="n">
        <f aca="false">AP132+AJ132+AQ132+AR132</f>
        <v>0.788487312796496</v>
      </c>
      <c r="AT132" s="187" t="n">
        <f aca="false">Ta+Tk*AS132</f>
        <v>72.3092387677898</v>
      </c>
      <c r="AU132" s="188" t="n">
        <f aca="false">RDS_on/51.8*(47.12+AT132*0.244)</f>
        <v>0.0647922380167893</v>
      </c>
      <c r="AV132" s="178" t="n">
        <f aca="false">S132*T132</f>
        <v>5</v>
      </c>
      <c r="AW132" s="179" t="n">
        <f aca="false">(AV132/(AV132+AS132))*100</f>
        <v>86.3783529238562</v>
      </c>
      <c r="AY132" s="177" t="n">
        <f aca="false">VOUT</f>
        <v>40</v>
      </c>
      <c r="AZ132" s="178" t="n">
        <f aca="false">Q132*$O$12</f>
        <v>0.125</v>
      </c>
      <c r="BA132" s="178" t="n">
        <f aca="false">VIN_var</f>
        <v>5</v>
      </c>
      <c r="BB132" s="179" t="n">
        <f aca="false">(AY132*AZ132)/(BA132*EFF_est)</f>
        <v>1.11111111111111</v>
      </c>
      <c r="BC132" s="177" t="n">
        <f aca="false">IF((AZ132*AY132/BA132)&lt;((BA132*(1-(BA132/AY132)))/(2*Lm*Fsw)),1,2)</f>
        <v>2</v>
      </c>
      <c r="BD132" s="178" t="n">
        <f aca="false">CHOOSE(BC132,SQRT((2*AZ132*Lm*Fsw*(AY132-BA132))/((BA132)^2)),1-(BA132/AY132))</f>
        <v>0.875</v>
      </c>
      <c r="BE132" s="179" t="n">
        <f aca="false">CHOOSE(BC132,(Lm*BG132*Fsw)/(AY132-BA132),1-BD132)</f>
        <v>0.125</v>
      </c>
      <c r="BF132" s="177" t="n">
        <f aca="false">(BA132*BD132)/(Lm*Fsw)</f>
        <v>0.694444444444444</v>
      </c>
      <c r="BG132" s="178" t="n">
        <f aca="false">CHOOSE(BC132,BF132,BB132+(0.5*BF132))</f>
        <v>1.45833333333333</v>
      </c>
      <c r="BH132" s="178" t="n">
        <f aca="false">CHOOSE(BC132,BG132*SQRT((BD132+BE132)/3),SQRT((BB132^2)+((BF132^2)/12)))</f>
        <v>1.12905077761641</v>
      </c>
      <c r="BI132" s="178" t="n">
        <v>0</v>
      </c>
      <c r="BJ132" s="178" t="n">
        <f aca="false">(BH132^2)*Rdcr</f>
        <v>0.0122376543209877</v>
      </c>
      <c r="BK132" s="179" t="n">
        <f aca="false">BI132+BJ132</f>
        <v>0.0122376543209877</v>
      </c>
      <c r="BL132" s="177" t="n">
        <f aca="false">BB132*BD132</f>
        <v>0.972222222222222</v>
      </c>
      <c r="BM132" s="178" t="n">
        <f aca="false">CHOOSE(BC132,BG132*SQRT(BD132/3),SQRT(BD132*((BG132^2)+((BF132^2)/3)-(BG132*BF132))))</f>
        <v>1.05613029552782</v>
      </c>
      <c r="BN132" s="178" t="n">
        <f aca="false">(BM132^2)*AU132</f>
        <v>0.0722699880303172</v>
      </c>
      <c r="BO132" s="178" t="n">
        <f aca="false">((AY132*BB132)/2)*Fsw*(tr_sw_fix+tf_sw_fix)</f>
        <v>0.653333333333333</v>
      </c>
      <c r="BP132" s="179" t="n">
        <f aca="false">BN132+BO132</f>
        <v>0.725603321363651</v>
      </c>
      <c r="BQ132" s="177" t="n">
        <f aca="false">BE132*BB132</f>
        <v>0.138888888888889</v>
      </c>
      <c r="BR132" s="178" t="n">
        <f aca="false">CHOOSE(BC132,BG132*SQRT(BE132/3),SQRT(BE132*((BG132^2)+((BF132^2)/3)-(BF132*BG132))))</f>
        <v>0.399179730578253</v>
      </c>
      <c r="BS132" s="178" t="n">
        <f aca="false">AZ132*Vd_rect</f>
        <v>0.0525</v>
      </c>
      <c r="BT132" s="178" t="n">
        <f aca="false">CHOOSE(BC132,(AY132+Vd_rect)*Qrr*Fsw,(AY132+Vd_rect)*Qrr*Fsw)</f>
        <v>0.42441</v>
      </c>
      <c r="BU132" s="179" t="n">
        <f aca="false">BS132+BT132</f>
        <v>0.47691</v>
      </c>
      <c r="BV132" s="177" t="n">
        <f aca="false">(BM132^2)*0</f>
        <v>0</v>
      </c>
      <c r="BW132" s="178" t="n">
        <f aca="false">Qg_tot*Vcc*Fsw</f>
        <v>0.0735</v>
      </c>
      <c r="BX132" s="179" t="n">
        <f aca="false">IQ*BA132</f>
        <v>0.00385</v>
      </c>
      <c r="BY132" s="177" t="n">
        <f aca="false">BV132+BU132+BP132+BK132+BW132+BX132</f>
        <v>1.29210097568464</v>
      </c>
      <c r="BZ132" s="178" t="n">
        <f aca="false">AY132*AZ132</f>
        <v>5</v>
      </c>
      <c r="CA132" s="179" t="n">
        <f aca="false">(BZ132/(BZ132+BY132))*100</f>
        <v>79.4647132861048</v>
      </c>
      <c r="CB132" s="169" t="n">
        <f aca="false">BP132+BW132+BX132+BV132</f>
        <v>0.802953321363651</v>
      </c>
      <c r="CC132" s="0" t="n">
        <f aca="false">Ta+Tk_f*CB132</f>
        <v>53.1033662477278</v>
      </c>
    </row>
    <row r="133" customFormat="false" ht="15" hidden="false" customHeight="false" outlineLevel="0" collapsed="false">
      <c r="Q133" s="0" t="n">
        <v>126</v>
      </c>
      <c r="S133" s="177" t="n">
        <f aca="false">VOUT</f>
        <v>40</v>
      </c>
      <c r="T133" s="178" t="n">
        <f aca="false">Q133*$O$12</f>
        <v>0.126</v>
      </c>
      <c r="U133" s="178" t="n">
        <f aca="false">VIN_var</f>
        <v>5</v>
      </c>
      <c r="V133" s="179" t="n">
        <f aca="false">(S133*T133)/(U133*EFF_est)</f>
        <v>1.12</v>
      </c>
      <c r="W133" s="177" t="n">
        <f aca="false">IF((T133*S133/U133)&lt;((U133*(1-(U133/S133)))/(2*Lm*Fsw)),1,2)</f>
        <v>2</v>
      </c>
      <c r="X133" s="178" t="n">
        <f aca="false">CHOOSE(W133,SQRT((2*T133*Lm*Fsw*(S133-U133))/((U133)^2)),1-(U133/S133))</f>
        <v>0.875</v>
      </c>
      <c r="Y133" s="179" t="n">
        <f aca="false">CHOOSE(W133,(Lm*AA133*Fsw)/(S133-U133),1-X133)</f>
        <v>0.125</v>
      </c>
      <c r="Z133" s="177" t="n">
        <f aca="false">(U133*X133)/(Lm*Fsw)</f>
        <v>0.694444444444444</v>
      </c>
      <c r="AA133" s="178" t="n">
        <f aca="false">CHOOSE(W133,Z133,V133+(0.5*Z133))</f>
        <v>1.46722222222222</v>
      </c>
      <c r="AB133" s="178" t="n">
        <f aca="false">CHOOSE(W133,AA133*SQRT((X133+Y133)/3),SQRT((V133^2)+((Z133^2)/12)))</f>
        <v>1.13779952417007</v>
      </c>
      <c r="AC133" s="178" t="n">
        <v>0</v>
      </c>
      <c r="AD133" s="178" t="n">
        <f aca="false">(AB133^2)*Rdcr</f>
        <v>0.0124280424691358</v>
      </c>
      <c r="AE133" s="179" t="n">
        <f aca="false">AC133+AD133</f>
        <v>0.0124280424691358</v>
      </c>
      <c r="AF133" s="177" t="n">
        <f aca="false">V133*X133</f>
        <v>0.98</v>
      </c>
      <c r="AG133" s="178" t="n">
        <f aca="false">CHOOSE(W133,AA133*SQRT(X133/3),SQRT(X133*((AA133^2)+((Z133^2)/3)-(AA133*Z133))))</f>
        <v>1.06431399856971</v>
      </c>
      <c r="AH133" s="178" t="n">
        <f aca="false">(AG133^2)*RDS_on</f>
        <v>0.0587032688463181</v>
      </c>
      <c r="AI133" s="178" t="n">
        <f aca="false">((S133*V133)/2)*Fsw*(tr_sw_fix+tf_sw_fix)</f>
        <v>0.65856</v>
      </c>
      <c r="AJ133" s="179" t="n">
        <f aca="false">AH133+AI133</f>
        <v>0.717263268846318</v>
      </c>
      <c r="AK133" s="177" t="n">
        <f aca="false">Y133*V133</f>
        <v>0.14</v>
      </c>
      <c r="AL133" s="178" t="n">
        <f aca="false">CHOOSE(W133,AA133*SQRT(Y133/3),SQRT(Y133*((AA133^2)+((Z133^2)/3)-(Z133*AA133))))</f>
        <v>0.402272879585743</v>
      </c>
      <c r="AM133" s="178" t="n">
        <f aca="false">T133*Vd_rect</f>
        <v>0.05292</v>
      </c>
      <c r="AN133" s="178" t="n">
        <f aca="false">CHOOSE(W133,(S133+Vd_rect)*Qrr*Fsw,(S133+Vd_rect)*Qrr*Fsw)</f>
        <v>0.42441</v>
      </c>
      <c r="AO133" s="179" t="n">
        <f aca="false">AM133+AN133</f>
        <v>0.47733</v>
      </c>
      <c r="AP133" s="177" t="n">
        <f aca="false">(AG133^2)*0</f>
        <v>0</v>
      </c>
      <c r="AQ133" s="178" t="n">
        <f aca="false">Qg_tot*Vcc*Fsw</f>
        <v>0.0735</v>
      </c>
      <c r="AR133" s="179" t="n">
        <f aca="false">IQ*U133</f>
        <v>0.00385</v>
      </c>
      <c r="AS133" s="177" t="n">
        <f aca="false">AP133+AJ133+AQ133+AR133</f>
        <v>0.794613268846318</v>
      </c>
      <c r="AT133" s="187" t="n">
        <f aca="false">Ta+Tk*AS133</f>
        <v>72.6767961307791</v>
      </c>
      <c r="AU133" s="188" t="n">
        <f aca="false">RDS_on/51.8*(47.12+AT133*0.244)</f>
        <v>0.0648819618729127</v>
      </c>
      <c r="AV133" s="178" t="n">
        <f aca="false">S133*T133</f>
        <v>5.04</v>
      </c>
      <c r="AW133" s="179" t="n">
        <f aca="false">(AV133/(AV133+AS133))*100</f>
        <v>86.3810464853065</v>
      </c>
      <c r="AY133" s="177" t="n">
        <f aca="false">VOUT</f>
        <v>40</v>
      </c>
      <c r="AZ133" s="178" t="n">
        <f aca="false">Q133*$O$12</f>
        <v>0.126</v>
      </c>
      <c r="BA133" s="178" t="n">
        <f aca="false">VIN_var</f>
        <v>5</v>
      </c>
      <c r="BB133" s="179" t="n">
        <f aca="false">(AY133*AZ133)/(BA133*EFF_est)</f>
        <v>1.12</v>
      </c>
      <c r="BC133" s="177" t="n">
        <f aca="false">IF((AZ133*AY133/BA133)&lt;((BA133*(1-(BA133/AY133)))/(2*Lm*Fsw)),1,2)</f>
        <v>2</v>
      </c>
      <c r="BD133" s="178" t="n">
        <f aca="false">CHOOSE(BC133,SQRT((2*AZ133*Lm*Fsw*(AY133-BA133))/((BA133)^2)),1-(BA133/AY133))</f>
        <v>0.875</v>
      </c>
      <c r="BE133" s="179" t="n">
        <f aca="false">CHOOSE(BC133,(Lm*BG133*Fsw)/(AY133-BA133),1-BD133)</f>
        <v>0.125</v>
      </c>
      <c r="BF133" s="177" t="n">
        <f aca="false">(BA133*BD133)/(Lm*Fsw)</f>
        <v>0.694444444444444</v>
      </c>
      <c r="BG133" s="178" t="n">
        <f aca="false">CHOOSE(BC133,BF133,BB133+(0.5*BF133))</f>
        <v>1.46722222222222</v>
      </c>
      <c r="BH133" s="178" t="n">
        <f aca="false">CHOOSE(BC133,BG133*SQRT((BD133+BE133)/3),SQRT((BB133^2)+((BF133^2)/12)))</f>
        <v>1.13779952417007</v>
      </c>
      <c r="BI133" s="178" t="n">
        <v>0</v>
      </c>
      <c r="BJ133" s="178" t="n">
        <f aca="false">(BH133^2)*Rdcr</f>
        <v>0.0124280424691358</v>
      </c>
      <c r="BK133" s="179" t="n">
        <f aca="false">BI133+BJ133</f>
        <v>0.0124280424691358</v>
      </c>
      <c r="BL133" s="177" t="n">
        <f aca="false">BB133*BD133</f>
        <v>0.98</v>
      </c>
      <c r="BM133" s="178" t="n">
        <f aca="false">CHOOSE(BC133,BG133*SQRT(BD133/3),SQRT(BD133*((BG133^2)+((BF133^2)/3)-(BG133*BF133))))</f>
        <v>1.06431399856971</v>
      </c>
      <c r="BN133" s="178" t="n">
        <f aca="false">(BM133^2)*AU133</f>
        <v>0.0734959693159098</v>
      </c>
      <c r="BO133" s="178" t="n">
        <f aca="false">((AY133*BB133)/2)*Fsw*(tr_sw_fix+tf_sw_fix)</f>
        <v>0.65856</v>
      </c>
      <c r="BP133" s="179" t="n">
        <f aca="false">BN133+BO133</f>
        <v>0.73205596931591</v>
      </c>
      <c r="BQ133" s="177" t="n">
        <f aca="false">BE133*BB133</f>
        <v>0.14</v>
      </c>
      <c r="BR133" s="178" t="n">
        <f aca="false">CHOOSE(BC133,BG133*SQRT(BE133/3),SQRT(BE133*((BG133^2)+((BF133^2)/3)-(BF133*BG133))))</f>
        <v>0.402272879585743</v>
      </c>
      <c r="BS133" s="178" t="n">
        <f aca="false">AZ133*Vd_rect</f>
        <v>0.05292</v>
      </c>
      <c r="BT133" s="178" t="n">
        <f aca="false">CHOOSE(BC133,(AY133+Vd_rect)*Qrr*Fsw,(AY133+Vd_rect)*Qrr*Fsw)</f>
        <v>0.42441</v>
      </c>
      <c r="BU133" s="179" t="n">
        <f aca="false">BS133+BT133</f>
        <v>0.47733</v>
      </c>
      <c r="BV133" s="177" t="n">
        <f aca="false">(BM133^2)*0</f>
        <v>0</v>
      </c>
      <c r="BW133" s="178" t="n">
        <f aca="false">Qg_tot*Vcc*Fsw</f>
        <v>0.0735</v>
      </c>
      <c r="BX133" s="179" t="n">
        <f aca="false">IQ*BA133</f>
        <v>0.00385</v>
      </c>
      <c r="BY133" s="177" t="n">
        <f aca="false">BV133+BU133+BP133+BK133+BW133+BX133</f>
        <v>1.29916401178505</v>
      </c>
      <c r="BZ133" s="178" t="n">
        <f aca="false">AY133*AZ133</f>
        <v>5.04</v>
      </c>
      <c r="CA133" s="179" t="n">
        <f aca="false">(BZ133/(BZ133+BY133))*100</f>
        <v>79.5057517147405</v>
      </c>
      <c r="CB133" s="169" t="n">
        <f aca="false">BP133+BW133+BX133+BV133</f>
        <v>0.80940596931591</v>
      </c>
      <c r="CC133" s="0" t="n">
        <f aca="false">Ta+Tk_f*CB133</f>
        <v>53.3292089260568</v>
      </c>
    </row>
    <row r="134" customFormat="false" ht="15" hidden="false" customHeight="false" outlineLevel="0" collapsed="false">
      <c r="Q134" s="0" t="n">
        <v>127</v>
      </c>
      <c r="S134" s="177" t="n">
        <f aca="false">VOUT</f>
        <v>40</v>
      </c>
      <c r="T134" s="178" t="n">
        <f aca="false">Q134*$O$12</f>
        <v>0.127</v>
      </c>
      <c r="U134" s="178" t="n">
        <f aca="false">VIN_var</f>
        <v>5</v>
      </c>
      <c r="V134" s="179" t="n">
        <f aca="false">(S134*T134)/(U134*EFF_est)</f>
        <v>1.12888888888889</v>
      </c>
      <c r="W134" s="177" t="n">
        <f aca="false">IF((T134*S134/U134)&lt;((U134*(1-(U134/S134)))/(2*Lm*Fsw)),1,2)</f>
        <v>2</v>
      </c>
      <c r="X134" s="178" t="n">
        <f aca="false">CHOOSE(W134,SQRT((2*T134*Lm*Fsw*(S134-U134))/((U134)^2)),1-(U134/S134))</f>
        <v>0.875</v>
      </c>
      <c r="Y134" s="179" t="n">
        <f aca="false">CHOOSE(W134,(Lm*AA134*Fsw)/(S134-U134),1-X134)</f>
        <v>0.125</v>
      </c>
      <c r="Z134" s="177" t="n">
        <f aca="false">(U134*X134)/(Lm*Fsw)</f>
        <v>0.694444444444444</v>
      </c>
      <c r="AA134" s="178" t="n">
        <f aca="false">CHOOSE(W134,Z134,V134+(0.5*Z134))</f>
        <v>1.47611111111111</v>
      </c>
      <c r="AB134" s="178" t="n">
        <f aca="false">CHOOSE(W134,AA134*SQRT((X134+Y134)/3),SQRT((V134^2)+((Z134^2)/12)))</f>
        <v>1.1465504265659</v>
      </c>
      <c r="AC134" s="178" t="n">
        <v>0</v>
      </c>
      <c r="AD134" s="178" t="n">
        <f aca="false">(AB134^2)*Rdcr</f>
        <v>0.012619947654321</v>
      </c>
      <c r="AE134" s="179" t="n">
        <f aca="false">AC134+AD134</f>
        <v>0.012619947654321</v>
      </c>
      <c r="AF134" s="177" t="n">
        <f aca="false">V134*X134</f>
        <v>0.987777777777778</v>
      </c>
      <c r="AG134" s="178" t="n">
        <f aca="false">CHOOSE(W134,AA134*SQRT(X134/3),SQRT(X134*((AA134^2)+((Z134^2)/3)-(AA134*Z134))))</f>
        <v>1.07249971821727</v>
      </c>
      <c r="AH134" s="178" t="n">
        <f aca="false">(AG134^2)*RDS_on</f>
        <v>0.0596097238819285</v>
      </c>
      <c r="AI134" s="178" t="n">
        <f aca="false">((S134*V134)/2)*Fsw*(tr_sw_fix+tf_sw_fix)</f>
        <v>0.663786666666667</v>
      </c>
      <c r="AJ134" s="179" t="n">
        <f aca="false">AH134+AI134</f>
        <v>0.723396390548595</v>
      </c>
      <c r="AK134" s="177" t="n">
        <f aca="false">Y134*V134</f>
        <v>0.141111111111111</v>
      </c>
      <c r="AL134" s="178" t="n">
        <f aca="false">CHOOSE(W134,AA134*SQRT(Y134/3),SQRT(Y134*((AA134^2)+((Z134^2)/3)-(Z134*AA134))))</f>
        <v>0.405366790798537</v>
      </c>
      <c r="AM134" s="178" t="n">
        <f aca="false">T134*Vd_rect</f>
        <v>0.05334</v>
      </c>
      <c r="AN134" s="178" t="n">
        <f aca="false">CHOOSE(W134,(S134+Vd_rect)*Qrr*Fsw,(S134+Vd_rect)*Qrr*Fsw)</f>
        <v>0.42441</v>
      </c>
      <c r="AO134" s="179" t="n">
        <f aca="false">AM134+AN134</f>
        <v>0.47775</v>
      </c>
      <c r="AP134" s="177" t="n">
        <f aca="false">(AG134^2)*0</f>
        <v>0</v>
      </c>
      <c r="AQ134" s="178" t="n">
        <f aca="false">Qg_tot*Vcc*Fsw</f>
        <v>0.0735</v>
      </c>
      <c r="AR134" s="179" t="n">
        <f aca="false">IQ*U134</f>
        <v>0.00385</v>
      </c>
      <c r="AS134" s="177" t="n">
        <f aca="false">AP134+AJ134+AQ134+AR134</f>
        <v>0.800746390548595</v>
      </c>
      <c r="AT134" s="187" t="n">
        <f aca="false">Ta+Tk*AS134</f>
        <v>73.0447834329157</v>
      </c>
      <c r="AU134" s="188" t="n">
        <f aca="false">RDS_on/51.8*(47.12+AT134*0.244)</f>
        <v>0.0649717906808126</v>
      </c>
      <c r="AV134" s="178" t="n">
        <f aca="false">S134*T134</f>
        <v>5.08</v>
      </c>
      <c r="AW134" s="179" t="n">
        <f aca="false">(AV134/(AV134+AS134))*100</f>
        <v>86.3835925345202</v>
      </c>
      <c r="AY134" s="177" t="n">
        <f aca="false">VOUT</f>
        <v>40</v>
      </c>
      <c r="AZ134" s="178" t="n">
        <f aca="false">Q134*$O$12</f>
        <v>0.127</v>
      </c>
      <c r="BA134" s="178" t="n">
        <f aca="false">VIN_var</f>
        <v>5</v>
      </c>
      <c r="BB134" s="179" t="n">
        <f aca="false">(AY134*AZ134)/(BA134*EFF_est)</f>
        <v>1.12888888888889</v>
      </c>
      <c r="BC134" s="177" t="n">
        <f aca="false">IF((AZ134*AY134/BA134)&lt;((BA134*(1-(BA134/AY134)))/(2*Lm*Fsw)),1,2)</f>
        <v>2</v>
      </c>
      <c r="BD134" s="178" t="n">
        <f aca="false">CHOOSE(BC134,SQRT((2*AZ134*Lm*Fsw*(AY134-BA134))/((BA134)^2)),1-(BA134/AY134))</f>
        <v>0.875</v>
      </c>
      <c r="BE134" s="179" t="n">
        <f aca="false">CHOOSE(BC134,(Lm*BG134*Fsw)/(AY134-BA134),1-BD134)</f>
        <v>0.125</v>
      </c>
      <c r="BF134" s="177" t="n">
        <f aca="false">(BA134*BD134)/(Lm*Fsw)</f>
        <v>0.694444444444444</v>
      </c>
      <c r="BG134" s="178" t="n">
        <f aca="false">CHOOSE(BC134,BF134,BB134+(0.5*BF134))</f>
        <v>1.47611111111111</v>
      </c>
      <c r="BH134" s="178" t="n">
        <f aca="false">CHOOSE(BC134,BG134*SQRT((BD134+BE134)/3),SQRT((BB134^2)+((BF134^2)/12)))</f>
        <v>1.1465504265659</v>
      </c>
      <c r="BI134" s="178" t="n">
        <v>0</v>
      </c>
      <c r="BJ134" s="178" t="n">
        <f aca="false">(BH134^2)*Rdcr</f>
        <v>0.012619947654321</v>
      </c>
      <c r="BK134" s="179" t="n">
        <f aca="false">BI134+BJ134</f>
        <v>0.012619947654321</v>
      </c>
      <c r="BL134" s="177" t="n">
        <f aca="false">BB134*BD134</f>
        <v>0.987777777777778</v>
      </c>
      <c r="BM134" s="178" t="n">
        <f aca="false">CHOOSE(BC134,BG134*SQRT(BD134/3),SQRT(BD134*((BG134^2)+((BF134^2)/3)-(BG134*BF134))))</f>
        <v>1.07249971821727</v>
      </c>
      <c r="BN134" s="178" t="n">
        <f aca="false">(BM134^2)*AU134</f>
        <v>0.0747341690337954</v>
      </c>
      <c r="BO134" s="178" t="n">
        <f aca="false">((AY134*BB134)/2)*Fsw*(tr_sw_fix+tf_sw_fix)</f>
        <v>0.663786666666667</v>
      </c>
      <c r="BP134" s="179" t="n">
        <f aca="false">BN134+BO134</f>
        <v>0.738520835700462</v>
      </c>
      <c r="BQ134" s="177" t="n">
        <f aca="false">BE134*BB134</f>
        <v>0.141111111111111</v>
      </c>
      <c r="BR134" s="178" t="n">
        <f aca="false">CHOOSE(BC134,BG134*SQRT(BE134/3),SQRT(BE134*((BG134^2)+((BF134^2)/3)-(BF134*BG134))))</f>
        <v>0.405366790798537</v>
      </c>
      <c r="BS134" s="178" t="n">
        <f aca="false">AZ134*Vd_rect</f>
        <v>0.05334</v>
      </c>
      <c r="BT134" s="178" t="n">
        <f aca="false">CHOOSE(BC134,(AY134+Vd_rect)*Qrr*Fsw,(AY134+Vd_rect)*Qrr*Fsw)</f>
        <v>0.42441</v>
      </c>
      <c r="BU134" s="179" t="n">
        <f aca="false">BS134+BT134</f>
        <v>0.47775</v>
      </c>
      <c r="BV134" s="177" t="n">
        <f aca="false">(BM134^2)*0</f>
        <v>0</v>
      </c>
      <c r="BW134" s="178" t="n">
        <f aca="false">Qg_tot*Vcc*Fsw</f>
        <v>0.0735</v>
      </c>
      <c r="BX134" s="179" t="n">
        <f aca="false">IQ*BA134</f>
        <v>0.00385</v>
      </c>
      <c r="BY134" s="177" t="n">
        <f aca="false">BV134+BU134+BP134+BK134+BW134+BX134</f>
        <v>1.30624078335478</v>
      </c>
      <c r="BZ134" s="178" t="n">
        <f aca="false">AY134*AZ134</f>
        <v>5.08</v>
      </c>
      <c r="CA134" s="179" t="n">
        <f aca="false">(BZ134/(BZ134+BY134))*100</f>
        <v>79.5460141941501</v>
      </c>
      <c r="CB134" s="169" t="n">
        <f aca="false">BP134+BW134+BX134+BV134</f>
        <v>0.815870835700462</v>
      </c>
      <c r="CC134" s="0" t="n">
        <f aca="false">Ta+Tk_f*CB134</f>
        <v>53.5554792495162</v>
      </c>
    </row>
    <row r="135" customFormat="false" ht="15" hidden="false" customHeight="false" outlineLevel="0" collapsed="false">
      <c r="Q135" s="0" t="n">
        <v>128</v>
      </c>
      <c r="S135" s="177" t="n">
        <f aca="false">VOUT</f>
        <v>40</v>
      </c>
      <c r="T135" s="178" t="n">
        <f aca="false">Q135*$O$12</f>
        <v>0.128</v>
      </c>
      <c r="U135" s="178" t="n">
        <f aca="false">VIN_var</f>
        <v>5</v>
      </c>
      <c r="V135" s="179" t="n">
        <f aca="false">(S135*T135)/(U135*EFF_est)</f>
        <v>1.13777777777778</v>
      </c>
      <c r="W135" s="177" t="n">
        <f aca="false">IF((T135*S135/U135)&lt;((U135*(1-(U135/S135)))/(2*Lm*Fsw)),1,2)</f>
        <v>2</v>
      </c>
      <c r="X135" s="178" t="n">
        <f aca="false">CHOOSE(W135,SQRT((2*T135*Lm*Fsw*(S135-U135))/((U135)^2)),1-(U135/S135))</f>
        <v>0.875</v>
      </c>
      <c r="Y135" s="179" t="n">
        <f aca="false">CHOOSE(W135,(Lm*AA135*Fsw)/(S135-U135),1-X135)</f>
        <v>0.125</v>
      </c>
      <c r="Z135" s="177" t="n">
        <f aca="false">(U135*X135)/(Lm*Fsw)</f>
        <v>0.694444444444444</v>
      </c>
      <c r="AA135" s="178" t="n">
        <f aca="false">CHOOSE(W135,Z135,V135+(0.5*Z135))</f>
        <v>1.485</v>
      </c>
      <c r="AB135" s="178" t="n">
        <f aca="false">CHOOSE(W135,AA135*SQRT((X135+Y135)/3),SQRT((V135^2)+((Z135^2)/12)))</f>
        <v>1.15530343581528</v>
      </c>
      <c r="AC135" s="178" t="n">
        <v>0</v>
      </c>
      <c r="AD135" s="178" t="n">
        <f aca="false">(AB135^2)*Rdcr</f>
        <v>0.0128133698765432</v>
      </c>
      <c r="AE135" s="179" t="n">
        <f aca="false">AC135+AD135</f>
        <v>0.0128133698765432</v>
      </c>
      <c r="AF135" s="177" t="n">
        <f aca="false">V135*X135</f>
        <v>0.995555555555556</v>
      </c>
      <c r="AG135" s="178" t="n">
        <f aca="false">CHOOSE(W135,AA135*SQRT(X135/3),SQRT(X135*((AA135^2)+((Z135^2)/3)-(AA135*Z135))))</f>
        <v>1.08068740864589</v>
      </c>
      <c r="AH135" s="178" t="n">
        <f aca="false">(AG135^2)*RDS_on</f>
        <v>0.0605233445699943</v>
      </c>
      <c r="AI135" s="178" t="n">
        <f aca="false">((S135*V135)/2)*Fsw*(tr_sw_fix+tf_sw_fix)</f>
        <v>0.669013333333333</v>
      </c>
      <c r="AJ135" s="179" t="n">
        <f aca="false">AH135+AI135</f>
        <v>0.729536677903328</v>
      </c>
      <c r="AK135" s="177" t="n">
        <f aca="false">Y135*V135</f>
        <v>0.142222222222222</v>
      </c>
      <c r="AL135" s="178" t="n">
        <f aca="false">CHOOSE(W135,AA135*SQRT(Y135/3),SQRT(Y135*((AA135^2)+((Z135^2)/3)-(Z135*AA135))))</f>
        <v>0.40846144689655</v>
      </c>
      <c r="AM135" s="178" t="n">
        <f aca="false">T135*Vd_rect</f>
        <v>0.05376</v>
      </c>
      <c r="AN135" s="178" t="n">
        <f aca="false">CHOOSE(W135,(S135+Vd_rect)*Qrr*Fsw,(S135+Vd_rect)*Qrr*Fsw)</f>
        <v>0.42441</v>
      </c>
      <c r="AO135" s="179" t="n">
        <f aca="false">AM135+AN135</f>
        <v>0.47817</v>
      </c>
      <c r="AP135" s="177" t="n">
        <f aca="false">(AG135^2)*0</f>
        <v>0</v>
      </c>
      <c r="AQ135" s="178" t="n">
        <f aca="false">Qg_tot*Vcc*Fsw</f>
        <v>0.0735</v>
      </c>
      <c r="AR135" s="179" t="n">
        <f aca="false">IQ*U135</f>
        <v>0.00385</v>
      </c>
      <c r="AS135" s="177" t="n">
        <f aca="false">AP135+AJ135+AQ135+AR135</f>
        <v>0.806886677903328</v>
      </c>
      <c r="AT135" s="187" t="n">
        <f aca="false">Ta+Tk*AS135</f>
        <v>73.4132006741997</v>
      </c>
      <c r="AU135" s="188" t="n">
        <f aca="false">RDS_on/51.8*(47.12+AT135*0.244)</f>
        <v>0.065061724440489</v>
      </c>
      <c r="AV135" s="178" t="n">
        <f aca="false">S135*T135</f>
        <v>5.12</v>
      </c>
      <c r="AW135" s="179" t="n">
        <f aca="false">(AV135/(AV135+AS135))*100</f>
        <v>86.3859945068366</v>
      </c>
      <c r="AY135" s="177" t="n">
        <f aca="false">VOUT</f>
        <v>40</v>
      </c>
      <c r="AZ135" s="178" t="n">
        <f aca="false">Q135*$O$12</f>
        <v>0.128</v>
      </c>
      <c r="BA135" s="178" t="n">
        <f aca="false">VIN_var</f>
        <v>5</v>
      </c>
      <c r="BB135" s="179" t="n">
        <f aca="false">(AY135*AZ135)/(BA135*EFF_est)</f>
        <v>1.13777777777778</v>
      </c>
      <c r="BC135" s="177" t="n">
        <f aca="false">IF((AZ135*AY135/BA135)&lt;((BA135*(1-(BA135/AY135)))/(2*Lm*Fsw)),1,2)</f>
        <v>2</v>
      </c>
      <c r="BD135" s="178" t="n">
        <f aca="false">CHOOSE(BC135,SQRT((2*AZ135*Lm*Fsw*(AY135-BA135))/((BA135)^2)),1-(BA135/AY135))</f>
        <v>0.875</v>
      </c>
      <c r="BE135" s="179" t="n">
        <f aca="false">CHOOSE(BC135,(Lm*BG135*Fsw)/(AY135-BA135),1-BD135)</f>
        <v>0.125</v>
      </c>
      <c r="BF135" s="177" t="n">
        <f aca="false">(BA135*BD135)/(Lm*Fsw)</f>
        <v>0.694444444444444</v>
      </c>
      <c r="BG135" s="178" t="n">
        <f aca="false">CHOOSE(BC135,BF135,BB135+(0.5*BF135))</f>
        <v>1.485</v>
      </c>
      <c r="BH135" s="178" t="n">
        <f aca="false">CHOOSE(BC135,BG135*SQRT((BD135+BE135)/3),SQRT((BB135^2)+((BF135^2)/12)))</f>
        <v>1.15530343581528</v>
      </c>
      <c r="BI135" s="178" t="n">
        <v>0</v>
      </c>
      <c r="BJ135" s="178" t="n">
        <f aca="false">(BH135^2)*Rdcr</f>
        <v>0.0128133698765432</v>
      </c>
      <c r="BK135" s="179" t="n">
        <f aca="false">BI135+BJ135</f>
        <v>0.0128133698765432</v>
      </c>
      <c r="BL135" s="177" t="n">
        <f aca="false">BB135*BD135</f>
        <v>0.995555555555556</v>
      </c>
      <c r="BM135" s="178" t="n">
        <f aca="false">CHOOSE(BC135,BG135*SQRT(BD135/3),SQRT(BD135*((BG135^2)+((BF135^2)/3)-(BG135*BF135))))</f>
        <v>1.08068740864589</v>
      </c>
      <c r="BN135" s="178" t="n">
        <f aca="false">(BM135^2)*AU135</f>
        <v>0.0759846299535419</v>
      </c>
      <c r="BO135" s="178" t="n">
        <f aca="false">((AY135*BB135)/2)*Fsw*(tr_sw_fix+tf_sw_fix)</f>
        <v>0.669013333333333</v>
      </c>
      <c r="BP135" s="179" t="n">
        <f aca="false">BN135+BO135</f>
        <v>0.744997963286875</v>
      </c>
      <c r="BQ135" s="177" t="n">
        <f aca="false">BE135*BB135</f>
        <v>0.142222222222222</v>
      </c>
      <c r="BR135" s="178" t="n">
        <f aca="false">CHOOSE(BC135,BG135*SQRT(BE135/3),SQRT(BE135*((BG135^2)+((BF135^2)/3)-(BF135*BG135))))</f>
        <v>0.40846144689655</v>
      </c>
      <c r="BS135" s="178" t="n">
        <f aca="false">AZ135*Vd_rect</f>
        <v>0.05376</v>
      </c>
      <c r="BT135" s="178" t="n">
        <f aca="false">CHOOSE(BC135,(AY135+Vd_rect)*Qrr*Fsw,(AY135+Vd_rect)*Qrr*Fsw)</f>
        <v>0.42441</v>
      </c>
      <c r="BU135" s="179" t="n">
        <f aca="false">BS135+BT135</f>
        <v>0.47817</v>
      </c>
      <c r="BV135" s="177" t="n">
        <f aca="false">(BM135^2)*0</f>
        <v>0</v>
      </c>
      <c r="BW135" s="178" t="n">
        <f aca="false">Qg_tot*Vcc*Fsw</f>
        <v>0.0735</v>
      </c>
      <c r="BX135" s="179" t="n">
        <f aca="false">IQ*BA135</f>
        <v>0.00385</v>
      </c>
      <c r="BY135" s="177" t="n">
        <f aca="false">BV135+BU135+BP135+BK135+BW135+BX135</f>
        <v>1.31333133316342</v>
      </c>
      <c r="BZ135" s="178" t="n">
        <f aca="false">AY135*AZ135</f>
        <v>5.12</v>
      </c>
      <c r="CA135" s="179" t="n">
        <f aca="false">(BZ135/(BZ135+BY135))*100</f>
        <v>79.5855169716928</v>
      </c>
      <c r="CB135" s="169" t="n">
        <f aca="false">BP135+BW135+BX135+BV135</f>
        <v>0.822347963286875</v>
      </c>
      <c r="CC135" s="0" t="n">
        <f aca="false">Ta+Tk_f*CB135</f>
        <v>53.7821787150406</v>
      </c>
    </row>
    <row r="136" customFormat="false" ht="15" hidden="false" customHeight="false" outlineLevel="0" collapsed="false">
      <c r="Q136" s="0" t="n">
        <v>129</v>
      </c>
      <c r="S136" s="177" t="n">
        <f aca="false">VOUT</f>
        <v>40</v>
      </c>
      <c r="T136" s="178" t="n">
        <f aca="false">Q136*$O$12</f>
        <v>0.129</v>
      </c>
      <c r="U136" s="178" t="n">
        <f aca="false">VIN_var</f>
        <v>5</v>
      </c>
      <c r="V136" s="179" t="n">
        <f aca="false">(S136*T136)/(U136*EFF_est)</f>
        <v>1.14666666666667</v>
      </c>
      <c r="W136" s="177" t="n">
        <f aca="false">IF((T136*S136/U136)&lt;((U136*(1-(U136/S136)))/(2*Lm*Fsw)),1,2)</f>
        <v>2</v>
      </c>
      <c r="X136" s="178" t="n">
        <f aca="false">CHOOSE(W136,SQRT((2*T136*Lm*Fsw*(S136-U136))/((U136)^2)),1-(U136/S136))</f>
        <v>0.875</v>
      </c>
      <c r="Y136" s="179" t="n">
        <f aca="false">CHOOSE(W136,(Lm*AA136*Fsw)/(S136-U136),1-X136)</f>
        <v>0.125</v>
      </c>
      <c r="Z136" s="177" t="n">
        <f aca="false">(U136*X136)/(Lm*Fsw)</f>
        <v>0.694444444444444</v>
      </c>
      <c r="AA136" s="178" t="n">
        <f aca="false">CHOOSE(W136,Z136,V136+(0.5*Z136))</f>
        <v>1.49388888888889</v>
      </c>
      <c r="AB136" s="178" t="n">
        <f aca="false">CHOOSE(W136,AA136*SQRT((X136+Y136)/3),SQRT((V136^2)+((Z136^2)/12)))</f>
        <v>1.16405850439146</v>
      </c>
      <c r="AC136" s="178" t="n">
        <v>0</v>
      </c>
      <c r="AD136" s="178" t="n">
        <f aca="false">(AB136^2)*Rdcr</f>
        <v>0.0130083091358025</v>
      </c>
      <c r="AE136" s="179" t="n">
        <f aca="false">AC136+AD136</f>
        <v>0.0130083091358025</v>
      </c>
      <c r="AF136" s="177" t="n">
        <f aca="false">V136*X136</f>
        <v>1.00333333333333</v>
      </c>
      <c r="AG136" s="178" t="n">
        <f aca="false">CHOOSE(W136,AA136*SQRT(X136/3),SQRT(X136*((AA136^2)+((Z136^2)/3)-(AA136*Z136))))</f>
        <v>1.08887702539834</v>
      </c>
      <c r="AH136" s="178" t="n">
        <f aca="false">(AG136^2)*RDS_on</f>
        <v>0.0614441309105156</v>
      </c>
      <c r="AI136" s="178" t="n">
        <f aca="false">((S136*V136)/2)*Fsw*(tr_sw_fix+tf_sw_fix)</f>
        <v>0.67424</v>
      </c>
      <c r="AJ136" s="179" t="n">
        <f aca="false">AH136+AI136</f>
        <v>0.735684130910516</v>
      </c>
      <c r="AK136" s="177" t="n">
        <f aca="false">Y136*V136</f>
        <v>0.143333333333333</v>
      </c>
      <c r="AL136" s="178" t="n">
        <f aca="false">CHOOSE(W136,AA136*SQRT(Y136/3),SQRT(Y136*((AA136^2)+((Z136^2)/3)-(Z136*AA136))))</f>
        <v>0.411556831076537</v>
      </c>
      <c r="AM136" s="178" t="n">
        <f aca="false">T136*Vd_rect</f>
        <v>0.05418</v>
      </c>
      <c r="AN136" s="178" t="n">
        <f aca="false">CHOOSE(W136,(S136+Vd_rect)*Qrr*Fsw,(S136+Vd_rect)*Qrr*Fsw)</f>
        <v>0.42441</v>
      </c>
      <c r="AO136" s="179" t="n">
        <f aca="false">AM136+AN136</f>
        <v>0.47859</v>
      </c>
      <c r="AP136" s="177" t="n">
        <f aca="false">(AG136^2)*0</f>
        <v>0</v>
      </c>
      <c r="AQ136" s="178" t="n">
        <f aca="false">Qg_tot*Vcc*Fsw</f>
        <v>0.0735</v>
      </c>
      <c r="AR136" s="179" t="n">
        <f aca="false">IQ*U136</f>
        <v>0.00385</v>
      </c>
      <c r="AS136" s="177" t="n">
        <f aca="false">AP136+AJ136+AQ136+AR136</f>
        <v>0.813034130910516</v>
      </c>
      <c r="AT136" s="187" t="n">
        <f aca="false">Ta+Tk*AS136</f>
        <v>73.7820478546309</v>
      </c>
      <c r="AU136" s="188" t="n">
        <f aca="false">RDS_on/51.8*(47.12+AT136*0.244)</f>
        <v>0.0651517631519418</v>
      </c>
      <c r="AV136" s="178" t="n">
        <f aca="false">S136*T136</f>
        <v>5.16</v>
      </c>
      <c r="AW136" s="179" t="n">
        <f aca="false">(AV136/(AV136+AS136))*100</f>
        <v>86.3882557324919</v>
      </c>
      <c r="AY136" s="177" t="n">
        <f aca="false">VOUT</f>
        <v>40</v>
      </c>
      <c r="AZ136" s="178" t="n">
        <f aca="false">Q136*$O$12</f>
        <v>0.129</v>
      </c>
      <c r="BA136" s="178" t="n">
        <f aca="false">VIN_var</f>
        <v>5</v>
      </c>
      <c r="BB136" s="179" t="n">
        <f aca="false">(AY136*AZ136)/(BA136*EFF_est)</f>
        <v>1.14666666666667</v>
      </c>
      <c r="BC136" s="177" t="n">
        <f aca="false">IF((AZ136*AY136/BA136)&lt;((BA136*(1-(BA136/AY136)))/(2*Lm*Fsw)),1,2)</f>
        <v>2</v>
      </c>
      <c r="BD136" s="178" t="n">
        <f aca="false">CHOOSE(BC136,SQRT((2*AZ136*Lm*Fsw*(AY136-BA136))/((BA136)^2)),1-(BA136/AY136))</f>
        <v>0.875</v>
      </c>
      <c r="BE136" s="179" t="n">
        <f aca="false">CHOOSE(BC136,(Lm*BG136*Fsw)/(AY136-BA136),1-BD136)</f>
        <v>0.125</v>
      </c>
      <c r="BF136" s="177" t="n">
        <f aca="false">(BA136*BD136)/(Lm*Fsw)</f>
        <v>0.694444444444444</v>
      </c>
      <c r="BG136" s="178" t="n">
        <f aca="false">CHOOSE(BC136,BF136,BB136+(0.5*BF136))</f>
        <v>1.49388888888889</v>
      </c>
      <c r="BH136" s="178" t="n">
        <f aca="false">CHOOSE(BC136,BG136*SQRT((BD136+BE136)/3),SQRT((BB136^2)+((BF136^2)/12)))</f>
        <v>1.16405850439146</v>
      </c>
      <c r="BI136" s="178" t="n">
        <v>0</v>
      </c>
      <c r="BJ136" s="178" t="n">
        <f aca="false">(BH136^2)*Rdcr</f>
        <v>0.0130083091358025</v>
      </c>
      <c r="BK136" s="179" t="n">
        <f aca="false">BI136+BJ136</f>
        <v>0.0130083091358025</v>
      </c>
      <c r="BL136" s="177" t="n">
        <f aca="false">BB136*BD136</f>
        <v>1.00333333333333</v>
      </c>
      <c r="BM136" s="178" t="n">
        <f aca="false">CHOOSE(BC136,BG136*SQRT(BD136/3),SQRT(BD136*((BG136^2)+((BF136^2)/3)-(BG136*BF136))))</f>
        <v>1.08887702539834</v>
      </c>
      <c r="BN136" s="178" t="n">
        <f aca="false">(BM136^2)*AU136</f>
        <v>0.0772473949317878</v>
      </c>
      <c r="BO136" s="178" t="n">
        <f aca="false">((AY136*BB136)/2)*Fsw*(tr_sw_fix+tf_sw_fix)</f>
        <v>0.67424</v>
      </c>
      <c r="BP136" s="179" t="n">
        <f aca="false">BN136+BO136</f>
        <v>0.751487394931788</v>
      </c>
      <c r="BQ136" s="177" t="n">
        <f aca="false">BE136*BB136</f>
        <v>0.143333333333333</v>
      </c>
      <c r="BR136" s="178" t="n">
        <f aca="false">CHOOSE(BC136,BG136*SQRT(BE136/3),SQRT(BE136*((BG136^2)+((BF136^2)/3)-(BF136*BG136))))</f>
        <v>0.411556831076537</v>
      </c>
      <c r="BS136" s="178" t="n">
        <f aca="false">AZ136*Vd_rect</f>
        <v>0.05418</v>
      </c>
      <c r="BT136" s="178" t="n">
        <f aca="false">CHOOSE(BC136,(AY136+Vd_rect)*Qrr*Fsw,(AY136+Vd_rect)*Qrr*Fsw)</f>
        <v>0.42441</v>
      </c>
      <c r="BU136" s="179" t="n">
        <f aca="false">BS136+BT136</f>
        <v>0.47859</v>
      </c>
      <c r="BV136" s="177" t="n">
        <f aca="false">(BM136^2)*0</f>
        <v>0</v>
      </c>
      <c r="BW136" s="178" t="n">
        <f aca="false">Qg_tot*Vcc*Fsw</f>
        <v>0.0735</v>
      </c>
      <c r="BX136" s="179" t="n">
        <f aca="false">IQ*BA136</f>
        <v>0.00385</v>
      </c>
      <c r="BY136" s="177" t="n">
        <f aca="false">BV136+BU136+BP136+BK136+BW136+BX136</f>
        <v>1.32043570406759</v>
      </c>
      <c r="BZ136" s="178" t="n">
        <f aca="false">AY136*AZ136</f>
        <v>5.16</v>
      </c>
      <c r="CA136" s="179" t="n">
        <f aca="false">(BZ136/(BZ136+BY136))*100</f>
        <v>79.6242758301145</v>
      </c>
      <c r="CB136" s="169" t="n">
        <f aca="false">BP136+BW136+BX136+BV136</f>
        <v>0.828837394931788</v>
      </c>
      <c r="CC136" s="0" t="n">
        <f aca="false">Ta+Tk_f*CB136</f>
        <v>54.0093088226126</v>
      </c>
    </row>
    <row r="137" customFormat="false" ht="15" hidden="false" customHeight="false" outlineLevel="0" collapsed="false">
      <c r="Q137" s="0" t="n">
        <v>130</v>
      </c>
      <c r="S137" s="177" t="n">
        <f aca="false">VOUT</f>
        <v>40</v>
      </c>
      <c r="T137" s="178" t="n">
        <f aca="false">Q137*$O$12</f>
        <v>0.13</v>
      </c>
      <c r="U137" s="178" t="n">
        <f aca="false">VIN_var</f>
        <v>5</v>
      </c>
      <c r="V137" s="179" t="n">
        <f aca="false">(S137*T137)/(U137*EFF_est)</f>
        <v>1.15555555555556</v>
      </c>
      <c r="W137" s="177" t="n">
        <f aca="false">IF((T137*S137/U137)&lt;((U137*(1-(U137/S137)))/(2*Lm*Fsw)),1,2)</f>
        <v>2</v>
      </c>
      <c r="X137" s="178" t="n">
        <f aca="false">CHOOSE(W137,SQRT((2*T137*Lm*Fsw*(S137-U137))/((U137)^2)),1-(U137/S137))</f>
        <v>0.875</v>
      </c>
      <c r="Y137" s="179" t="n">
        <f aca="false">CHOOSE(W137,(Lm*AA137*Fsw)/(S137-U137),1-X137)</f>
        <v>0.125</v>
      </c>
      <c r="Z137" s="177" t="n">
        <f aca="false">(U137*X137)/(Lm*Fsw)</f>
        <v>0.694444444444444</v>
      </c>
      <c r="AA137" s="178" t="n">
        <f aca="false">CHOOSE(W137,Z137,V137+(0.5*Z137))</f>
        <v>1.50277777777778</v>
      </c>
      <c r="AB137" s="178" t="n">
        <f aca="false">CHOOSE(W137,AA137*SQRT((X137+Y137)/3),SQRT((V137^2)+((Z137^2)/12)))</f>
        <v>1.17281558617583</v>
      </c>
      <c r="AC137" s="178" t="n">
        <v>0</v>
      </c>
      <c r="AD137" s="178" t="n">
        <f aca="false">(AB137^2)*Rdcr</f>
        <v>0.0132047654320988</v>
      </c>
      <c r="AE137" s="179" t="n">
        <f aca="false">AC137+AD137</f>
        <v>0.0132047654320988</v>
      </c>
      <c r="AF137" s="177" t="n">
        <f aca="false">V137*X137</f>
        <v>1.01111111111111</v>
      </c>
      <c r="AG137" s="178" t="n">
        <f aca="false">CHOOSE(W137,AA137*SQRT(X137/3),SQRT(X137*((AA137^2)+((Z137^2)/3)-(AA137*Z137))))</f>
        <v>1.0970685253346</v>
      </c>
      <c r="AH137" s="178" t="n">
        <f aca="false">(AG137^2)*RDS_on</f>
        <v>0.0623720829034922</v>
      </c>
      <c r="AI137" s="178" t="n">
        <f aca="false">((S137*V137)/2)*Fsw*(tr_sw_fix+tf_sw_fix)</f>
        <v>0.679466666666667</v>
      </c>
      <c r="AJ137" s="179" t="n">
        <f aca="false">AH137+AI137</f>
        <v>0.741838749570159</v>
      </c>
      <c r="AK137" s="177" t="n">
        <f aca="false">Y137*V137</f>
        <v>0.144444444444444</v>
      </c>
      <c r="AL137" s="178" t="n">
        <f aca="false">CHOOSE(W137,AA137*SQRT(Y137/3),SQRT(Y137*((AA137^2)+((Z137^2)/3)-(Z137*AA137))))</f>
        <v>0.414652927033102</v>
      </c>
      <c r="AM137" s="178" t="n">
        <f aca="false">T137*Vd_rect</f>
        <v>0.0546</v>
      </c>
      <c r="AN137" s="178" t="n">
        <f aca="false">CHOOSE(W137,(S137+Vd_rect)*Qrr*Fsw,(S137+Vd_rect)*Qrr*Fsw)</f>
        <v>0.42441</v>
      </c>
      <c r="AO137" s="179" t="n">
        <f aca="false">AM137+AN137</f>
        <v>0.47901</v>
      </c>
      <c r="AP137" s="177" t="n">
        <f aca="false">(AG137^2)*0</f>
        <v>0</v>
      </c>
      <c r="AQ137" s="178" t="n">
        <f aca="false">Qg_tot*Vcc*Fsw</f>
        <v>0.0735</v>
      </c>
      <c r="AR137" s="179" t="n">
        <f aca="false">IQ*U137</f>
        <v>0.00385</v>
      </c>
      <c r="AS137" s="177" t="n">
        <f aca="false">AP137+AJ137+AQ137+AR137</f>
        <v>0.819188749570159</v>
      </c>
      <c r="AT137" s="187" t="n">
        <f aca="false">Ta+Tk*AS137</f>
        <v>74.1513249742095</v>
      </c>
      <c r="AU137" s="188" t="n">
        <f aca="false">RDS_on/51.8*(47.12+AT137*0.244)</f>
        <v>0.065241906815171</v>
      </c>
      <c r="AV137" s="178" t="n">
        <f aca="false">S137*T137</f>
        <v>5.2</v>
      </c>
      <c r="AW137" s="179" t="n">
        <f aca="false">(AV137/(AV137+AS137))*100</f>
        <v>86.3903794406072</v>
      </c>
      <c r="AY137" s="177" t="n">
        <f aca="false">VOUT</f>
        <v>40</v>
      </c>
      <c r="AZ137" s="178" t="n">
        <f aca="false">Q137*$O$12</f>
        <v>0.13</v>
      </c>
      <c r="BA137" s="178" t="n">
        <f aca="false">VIN_var</f>
        <v>5</v>
      </c>
      <c r="BB137" s="179" t="n">
        <f aca="false">(AY137*AZ137)/(BA137*EFF_est)</f>
        <v>1.15555555555556</v>
      </c>
      <c r="BC137" s="177" t="n">
        <f aca="false">IF((AZ137*AY137/BA137)&lt;((BA137*(1-(BA137/AY137)))/(2*Lm*Fsw)),1,2)</f>
        <v>2</v>
      </c>
      <c r="BD137" s="178" t="n">
        <f aca="false">CHOOSE(BC137,SQRT((2*AZ137*Lm*Fsw*(AY137-BA137))/((BA137)^2)),1-(BA137/AY137))</f>
        <v>0.875</v>
      </c>
      <c r="BE137" s="179" t="n">
        <f aca="false">CHOOSE(BC137,(Lm*BG137*Fsw)/(AY137-BA137),1-BD137)</f>
        <v>0.125</v>
      </c>
      <c r="BF137" s="177" t="n">
        <f aca="false">(BA137*BD137)/(Lm*Fsw)</f>
        <v>0.694444444444444</v>
      </c>
      <c r="BG137" s="178" t="n">
        <f aca="false">CHOOSE(BC137,BF137,BB137+(0.5*BF137))</f>
        <v>1.50277777777778</v>
      </c>
      <c r="BH137" s="178" t="n">
        <f aca="false">CHOOSE(BC137,BG137*SQRT((BD137+BE137)/3),SQRT((BB137^2)+((BF137^2)/12)))</f>
        <v>1.17281558617583</v>
      </c>
      <c r="BI137" s="178" t="n">
        <v>0</v>
      </c>
      <c r="BJ137" s="178" t="n">
        <f aca="false">(BH137^2)*Rdcr</f>
        <v>0.0132047654320988</v>
      </c>
      <c r="BK137" s="179" t="n">
        <f aca="false">BI137+BJ137</f>
        <v>0.0132047654320988</v>
      </c>
      <c r="BL137" s="177" t="n">
        <f aca="false">BB137*BD137</f>
        <v>1.01111111111111</v>
      </c>
      <c r="BM137" s="178" t="n">
        <f aca="false">CHOOSE(BC137,BG137*SQRT(BD137/3),SQRT(BD137*((BG137^2)+((BF137^2)/3)-(BG137*BF137))))</f>
        <v>1.0970685253346</v>
      </c>
      <c r="BN137" s="178" t="n">
        <f aca="false">(BM137^2)*AU137</f>
        <v>0.0785225069122429</v>
      </c>
      <c r="BO137" s="178" t="n">
        <f aca="false">((AY137*BB137)/2)*Fsw*(tr_sw_fix+tf_sw_fix)</f>
        <v>0.679466666666667</v>
      </c>
      <c r="BP137" s="179" t="n">
        <f aca="false">BN137+BO137</f>
        <v>0.75798917357891</v>
      </c>
      <c r="BQ137" s="177" t="n">
        <f aca="false">BE137*BB137</f>
        <v>0.144444444444444</v>
      </c>
      <c r="BR137" s="178" t="n">
        <f aca="false">CHOOSE(BC137,BG137*SQRT(BE137/3),SQRT(BE137*((BG137^2)+((BF137^2)/3)-(BF137*BG137))))</f>
        <v>0.414652927033102</v>
      </c>
      <c r="BS137" s="178" t="n">
        <f aca="false">AZ137*Vd_rect</f>
        <v>0.0546</v>
      </c>
      <c r="BT137" s="178" t="n">
        <f aca="false">CHOOSE(BC137,(AY137+Vd_rect)*Qrr*Fsw,(AY137+Vd_rect)*Qrr*Fsw)</f>
        <v>0.42441</v>
      </c>
      <c r="BU137" s="179" t="n">
        <f aca="false">BS137+BT137</f>
        <v>0.47901</v>
      </c>
      <c r="BV137" s="177" t="n">
        <f aca="false">(BM137^2)*0</f>
        <v>0</v>
      </c>
      <c r="BW137" s="178" t="n">
        <f aca="false">Qg_tot*Vcc*Fsw</f>
        <v>0.0735</v>
      </c>
      <c r="BX137" s="179" t="n">
        <f aca="false">IQ*BA137</f>
        <v>0.00385</v>
      </c>
      <c r="BY137" s="177" t="n">
        <f aca="false">BV137+BU137+BP137+BK137+BW137+BX137</f>
        <v>1.32755393901101</v>
      </c>
      <c r="BZ137" s="178" t="n">
        <f aca="false">AY137*AZ137</f>
        <v>5.2</v>
      </c>
      <c r="CA137" s="179" t="n">
        <f aca="false">(BZ137/(BZ137+BY137))*100</f>
        <v>79.6623061040205</v>
      </c>
      <c r="CB137" s="169" t="n">
        <f aca="false">BP137+BW137+BX137+BV137</f>
        <v>0.83533917357891</v>
      </c>
      <c r="CC137" s="0" t="n">
        <f aca="false">Ta+Tk_f*CB137</f>
        <v>54.2368710752618</v>
      </c>
    </row>
    <row r="138" customFormat="false" ht="15" hidden="false" customHeight="false" outlineLevel="0" collapsed="false">
      <c r="Q138" s="0" t="n">
        <v>131</v>
      </c>
      <c r="S138" s="177" t="n">
        <f aca="false">VOUT</f>
        <v>40</v>
      </c>
      <c r="T138" s="178" t="n">
        <f aca="false">Q138*$O$12</f>
        <v>0.131</v>
      </c>
      <c r="U138" s="178" t="n">
        <f aca="false">VIN_var</f>
        <v>5</v>
      </c>
      <c r="V138" s="179" t="n">
        <f aca="false">(S138*T138)/(U138*EFF_est)</f>
        <v>1.16444444444444</v>
      </c>
      <c r="W138" s="177" t="n">
        <f aca="false">IF((T138*S138/U138)&lt;((U138*(1-(U138/S138)))/(2*Lm*Fsw)),1,2)</f>
        <v>2</v>
      </c>
      <c r="X138" s="178" t="n">
        <f aca="false">CHOOSE(W138,SQRT((2*T138*Lm*Fsw*(S138-U138))/((U138)^2)),1-(U138/S138))</f>
        <v>0.875</v>
      </c>
      <c r="Y138" s="179" t="n">
        <f aca="false">CHOOSE(W138,(Lm*AA138*Fsw)/(S138-U138),1-X138)</f>
        <v>0.125</v>
      </c>
      <c r="Z138" s="177" t="n">
        <f aca="false">(U138*X138)/(Lm*Fsw)</f>
        <v>0.694444444444444</v>
      </c>
      <c r="AA138" s="178" t="n">
        <f aca="false">CHOOSE(W138,Z138,V138+(0.5*Z138))</f>
        <v>1.51166666666667</v>
      </c>
      <c r="AB138" s="178" t="n">
        <f aca="false">CHOOSE(W138,AA138*SQRT((X138+Y138)/3),SQRT((V138^2)+((Z138^2)/12)))</f>
        <v>1.18157463640651</v>
      </c>
      <c r="AC138" s="178" t="n">
        <v>0</v>
      </c>
      <c r="AD138" s="178" t="n">
        <f aca="false">(AB138^2)*Rdcr</f>
        <v>0.0134027387654321</v>
      </c>
      <c r="AE138" s="179" t="n">
        <f aca="false">AC138+AD138</f>
        <v>0.0134027387654321</v>
      </c>
      <c r="AF138" s="177" t="n">
        <f aca="false">V138*X138</f>
        <v>1.01888888888889</v>
      </c>
      <c r="AG138" s="178" t="n">
        <f aca="false">CHOOSE(W138,AA138*SQRT(X138/3),SQRT(X138*((AA138^2)+((Z138^2)/3)-(AA138*Z138))))</f>
        <v>1.10526186658379</v>
      </c>
      <c r="AH138" s="178" t="n">
        <f aca="false">(AG138^2)*RDS_on</f>
        <v>0.0633072005489243</v>
      </c>
      <c r="AI138" s="178" t="n">
        <f aca="false">((S138*V138)/2)*Fsw*(tr_sw_fix+tf_sw_fix)</f>
        <v>0.684693333333333</v>
      </c>
      <c r="AJ138" s="179" t="n">
        <f aca="false">AH138+AI138</f>
        <v>0.748000533882258</v>
      </c>
      <c r="AK138" s="177" t="n">
        <f aca="false">Y138*V138</f>
        <v>0.145555555555556</v>
      </c>
      <c r="AL138" s="178" t="n">
        <f aca="false">CHOOSE(W138,AA138*SQRT(Y138/3),SQRT(Y138*((AA138^2)+((Z138^2)/3)-(Z138*AA138))))</f>
        <v>0.417749718940536</v>
      </c>
      <c r="AM138" s="178" t="n">
        <f aca="false">T138*Vd_rect</f>
        <v>0.05502</v>
      </c>
      <c r="AN138" s="178" t="n">
        <f aca="false">CHOOSE(W138,(S138+Vd_rect)*Qrr*Fsw,(S138+Vd_rect)*Qrr*Fsw)</f>
        <v>0.42441</v>
      </c>
      <c r="AO138" s="179" t="n">
        <f aca="false">AM138+AN138</f>
        <v>0.47943</v>
      </c>
      <c r="AP138" s="177" t="n">
        <f aca="false">(AG138^2)*0</f>
        <v>0</v>
      </c>
      <c r="AQ138" s="178" t="n">
        <f aca="false">Qg_tot*Vcc*Fsw</f>
        <v>0.0735</v>
      </c>
      <c r="AR138" s="179" t="n">
        <f aca="false">IQ*U138</f>
        <v>0.00385</v>
      </c>
      <c r="AS138" s="177" t="n">
        <f aca="false">AP138+AJ138+AQ138+AR138</f>
        <v>0.825350533882258</v>
      </c>
      <c r="AT138" s="187" t="n">
        <f aca="false">Ta+Tk*AS138</f>
        <v>74.5210320329355</v>
      </c>
      <c r="AU138" s="188" t="n">
        <f aca="false">RDS_on/51.8*(47.12+AT138*0.244)</f>
        <v>0.0653321554301767</v>
      </c>
      <c r="AV138" s="178" t="n">
        <f aca="false">S138*T138</f>
        <v>5.24</v>
      </c>
      <c r="AW138" s="179" t="n">
        <f aca="false">(AV138/(AV138+AS138))*100</f>
        <v>86.3923687629975</v>
      </c>
      <c r="AY138" s="177" t="n">
        <f aca="false">VOUT</f>
        <v>40</v>
      </c>
      <c r="AZ138" s="178" t="n">
        <f aca="false">Q138*$O$12</f>
        <v>0.131</v>
      </c>
      <c r="BA138" s="178" t="n">
        <f aca="false">VIN_var</f>
        <v>5</v>
      </c>
      <c r="BB138" s="179" t="n">
        <f aca="false">(AY138*AZ138)/(BA138*EFF_est)</f>
        <v>1.16444444444444</v>
      </c>
      <c r="BC138" s="177" t="n">
        <f aca="false">IF((AZ138*AY138/BA138)&lt;((BA138*(1-(BA138/AY138)))/(2*Lm*Fsw)),1,2)</f>
        <v>2</v>
      </c>
      <c r="BD138" s="178" t="n">
        <f aca="false">CHOOSE(BC138,SQRT((2*AZ138*Lm*Fsw*(AY138-BA138))/((BA138)^2)),1-(BA138/AY138))</f>
        <v>0.875</v>
      </c>
      <c r="BE138" s="179" t="n">
        <f aca="false">CHOOSE(BC138,(Lm*BG138*Fsw)/(AY138-BA138),1-BD138)</f>
        <v>0.125</v>
      </c>
      <c r="BF138" s="177" t="n">
        <f aca="false">(BA138*BD138)/(Lm*Fsw)</f>
        <v>0.694444444444444</v>
      </c>
      <c r="BG138" s="178" t="n">
        <f aca="false">CHOOSE(BC138,BF138,BB138+(0.5*BF138))</f>
        <v>1.51166666666667</v>
      </c>
      <c r="BH138" s="178" t="n">
        <f aca="false">CHOOSE(BC138,BG138*SQRT((BD138+BE138)/3),SQRT((BB138^2)+((BF138^2)/12)))</f>
        <v>1.18157463640651</v>
      </c>
      <c r="BI138" s="178" t="n">
        <v>0</v>
      </c>
      <c r="BJ138" s="178" t="n">
        <f aca="false">(BH138^2)*Rdcr</f>
        <v>0.0134027387654321</v>
      </c>
      <c r="BK138" s="179" t="n">
        <f aca="false">BI138+BJ138</f>
        <v>0.0134027387654321</v>
      </c>
      <c r="BL138" s="177" t="n">
        <f aca="false">BB138*BD138</f>
        <v>1.01888888888889</v>
      </c>
      <c r="BM138" s="178" t="n">
        <f aca="false">CHOOSE(BC138,BG138*SQRT(BD138/3),SQRT(BD138*((BG138^2)+((BF138^2)/3)-(BG138*BF138))))</f>
        <v>1.10526186658379</v>
      </c>
      <c r="BN138" s="178" t="n">
        <f aca="false">(BM138^2)*AU138</f>
        <v>0.0798100089256882</v>
      </c>
      <c r="BO138" s="178" t="n">
        <f aca="false">((AY138*BB138)/2)*Fsw*(tr_sw_fix+tf_sw_fix)</f>
        <v>0.684693333333333</v>
      </c>
      <c r="BP138" s="179" t="n">
        <f aca="false">BN138+BO138</f>
        <v>0.764503342259022</v>
      </c>
      <c r="BQ138" s="177" t="n">
        <f aca="false">BE138*BB138</f>
        <v>0.145555555555556</v>
      </c>
      <c r="BR138" s="178" t="n">
        <f aca="false">CHOOSE(BC138,BG138*SQRT(BE138/3),SQRT(BE138*((BG138^2)+((BF138^2)/3)-(BF138*BG138))))</f>
        <v>0.417749718940536</v>
      </c>
      <c r="BS138" s="178" t="n">
        <f aca="false">AZ138*Vd_rect</f>
        <v>0.05502</v>
      </c>
      <c r="BT138" s="178" t="n">
        <f aca="false">CHOOSE(BC138,(AY138+Vd_rect)*Qrr*Fsw,(AY138+Vd_rect)*Qrr*Fsw)</f>
        <v>0.42441</v>
      </c>
      <c r="BU138" s="179" t="n">
        <f aca="false">BS138+BT138</f>
        <v>0.47943</v>
      </c>
      <c r="BV138" s="177" t="n">
        <f aca="false">(BM138^2)*0</f>
        <v>0</v>
      </c>
      <c r="BW138" s="178" t="n">
        <f aca="false">Qg_tot*Vcc*Fsw</f>
        <v>0.0735</v>
      </c>
      <c r="BX138" s="179" t="n">
        <f aca="false">IQ*BA138</f>
        <v>0.00385</v>
      </c>
      <c r="BY138" s="177" t="n">
        <f aca="false">BV138+BU138+BP138+BK138+BW138+BX138</f>
        <v>1.33468608102445</v>
      </c>
      <c r="BZ138" s="178" t="n">
        <f aca="false">AY138*AZ138</f>
        <v>5.24</v>
      </c>
      <c r="CA138" s="179" t="n">
        <f aca="false">(BZ138/(BZ138+BY138))*100</f>
        <v>79.6996226956514</v>
      </c>
      <c r="CB138" s="169" t="n">
        <f aca="false">BP138+BW138+BX138+BV138</f>
        <v>0.841853342259022</v>
      </c>
      <c r="CC138" s="0" t="n">
        <f aca="false">Ta+Tk_f*CB138</f>
        <v>54.4648669790658</v>
      </c>
    </row>
    <row r="139" customFormat="false" ht="15" hidden="false" customHeight="false" outlineLevel="0" collapsed="false">
      <c r="Q139" s="0" t="n">
        <v>132</v>
      </c>
      <c r="S139" s="177" t="n">
        <f aca="false">VOUT</f>
        <v>40</v>
      </c>
      <c r="T139" s="178" t="n">
        <f aca="false">Q139*$O$12</f>
        <v>0.132</v>
      </c>
      <c r="U139" s="178" t="n">
        <f aca="false">VIN_var</f>
        <v>5</v>
      </c>
      <c r="V139" s="179" t="n">
        <f aca="false">(S139*T139)/(U139*EFF_est)</f>
        <v>1.17333333333333</v>
      </c>
      <c r="W139" s="177" t="n">
        <f aca="false">IF((T139*S139/U139)&lt;((U139*(1-(U139/S139)))/(2*Lm*Fsw)),1,2)</f>
        <v>2</v>
      </c>
      <c r="X139" s="178" t="n">
        <f aca="false">CHOOSE(W139,SQRT((2*T139*Lm*Fsw*(S139-U139))/((U139)^2)),1-(U139/S139))</f>
        <v>0.875</v>
      </c>
      <c r="Y139" s="179" t="n">
        <f aca="false">CHOOSE(W139,(Lm*AA139*Fsw)/(S139-U139),1-X139)</f>
        <v>0.125</v>
      </c>
      <c r="Z139" s="177" t="n">
        <f aca="false">(U139*X139)/(Lm*Fsw)</f>
        <v>0.694444444444444</v>
      </c>
      <c r="AA139" s="178" t="n">
        <f aca="false">CHOOSE(W139,Z139,V139+(0.5*Z139))</f>
        <v>1.52055555555556</v>
      </c>
      <c r="AB139" s="178" t="n">
        <f aca="false">CHOOSE(W139,AA139*SQRT((X139+Y139)/3),SQRT((V139^2)+((Z139^2)/12)))</f>
        <v>1.19033561162924</v>
      </c>
      <c r="AC139" s="178" t="n">
        <v>0</v>
      </c>
      <c r="AD139" s="178" t="n">
        <f aca="false">(AB139^2)*Rdcr</f>
        <v>0.0136022291358025</v>
      </c>
      <c r="AE139" s="179" t="n">
        <f aca="false">AC139+AD139</f>
        <v>0.0136022291358025</v>
      </c>
      <c r="AF139" s="177" t="n">
        <f aca="false">V139*X139</f>
        <v>1.02666666666667</v>
      </c>
      <c r="AG139" s="178" t="n">
        <f aca="false">CHOOSE(W139,AA139*SQRT(X139/3),SQRT(X139*((AA139^2)+((Z139^2)/3)-(AA139*Z139))))</f>
        <v>1.11345700849816</v>
      </c>
      <c r="AH139" s="178" t="n">
        <f aca="false">(AG139^2)*RDS_on</f>
        <v>0.0642494838468119</v>
      </c>
      <c r="AI139" s="178" t="n">
        <f aca="false">((S139*V139)/2)*Fsw*(tr_sw_fix+tf_sw_fix)</f>
        <v>0.68992</v>
      </c>
      <c r="AJ139" s="179" t="n">
        <f aca="false">AH139+AI139</f>
        <v>0.754169483846812</v>
      </c>
      <c r="AK139" s="177" t="n">
        <f aca="false">Y139*V139</f>
        <v>0.146666666666667</v>
      </c>
      <c r="AL139" s="178" t="n">
        <f aca="false">CHOOSE(W139,AA139*SQRT(Y139/3),SQRT(Y139*((AA139^2)+((Z139^2)/3)-(Z139*AA139))))</f>
        <v>0.420847191435436</v>
      </c>
      <c r="AM139" s="178" t="n">
        <f aca="false">T139*Vd_rect</f>
        <v>0.05544</v>
      </c>
      <c r="AN139" s="178" t="n">
        <f aca="false">CHOOSE(W139,(S139+Vd_rect)*Qrr*Fsw,(S139+Vd_rect)*Qrr*Fsw)</f>
        <v>0.42441</v>
      </c>
      <c r="AO139" s="179" t="n">
        <f aca="false">AM139+AN139</f>
        <v>0.47985</v>
      </c>
      <c r="AP139" s="177" t="n">
        <f aca="false">(AG139^2)*0</f>
        <v>0</v>
      </c>
      <c r="AQ139" s="178" t="n">
        <f aca="false">Qg_tot*Vcc*Fsw</f>
        <v>0.0735</v>
      </c>
      <c r="AR139" s="179" t="n">
        <f aca="false">IQ*U139</f>
        <v>0.00385</v>
      </c>
      <c r="AS139" s="177" t="n">
        <f aca="false">AP139+AJ139+AQ139+AR139</f>
        <v>0.831519483846812</v>
      </c>
      <c r="AT139" s="187" t="n">
        <f aca="false">Ta+Tk*AS139</f>
        <v>74.8911690308087</v>
      </c>
      <c r="AU139" s="188" t="n">
        <f aca="false">RDS_on/51.8*(47.12+AT139*0.244)</f>
        <v>0.0654225089969589</v>
      </c>
      <c r="AV139" s="178" t="n">
        <f aca="false">S139*T139</f>
        <v>5.28</v>
      </c>
      <c r="AW139" s="179" t="n">
        <f aca="false">(AV139/(AV139+AS139))*100</f>
        <v>86.3942267378092</v>
      </c>
      <c r="AY139" s="177" t="n">
        <f aca="false">VOUT</f>
        <v>40</v>
      </c>
      <c r="AZ139" s="178" t="n">
        <f aca="false">Q139*$O$12</f>
        <v>0.132</v>
      </c>
      <c r="BA139" s="178" t="n">
        <f aca="false">VIN_var</f>
        <v>5</v>
      </c>
      <c r="BB139" s="179" t="n">
        <f aca="false">(AY139*AZ139)/(BA139*EFF_est)</f>
        <v>1.17333333333333</v>
      </c>
      <c r="BC139" s="177" t="n">
        <f aca="false">IF((AZ139*AY139/BA139)&lt;((BA139*(1-(BA139/AY139)))/(2*Lm*Fsw)),1,2)</f>
        <v>2</v>
      </c>
      <c r="BD139" s="178" t="n">
        <f aca="false">CHOOSE(BC139,SQRT((2*AZ139*Lm*Fsw*(AY139-BA139))/((BA139)^2)),1-(BA139/AY139))</f>
        <v>0.875</v>
      </c>
      <c r="BE139" s="179" t="n">
        <f aca="false">CHOOSE(BC139,(Lm*BG139*Fsw)/(AY139-BA139),1-BD139)</f>
        <v>0.125</v>
      </c>
      <c r="BF139" s="177" t="n">
        <f aca="false">(BA139*BD139)/(Lm*Fsw)</f>
        <v>0.694444444444444</v>
      </c>
      <c r="BG139" s="178" t="n">
        <f aca="false">CHOOSE(BC139,BF139,BB139+(0.5*BF139))</f>
        <v>1.52055555555556</v>
      </c>
      <c r="BH139" s="178" t="n">
        <f aca="false">CHOOSE(BC139,BG139*SQRT((BD139+BE139)/3),SQRT((BB139^2)+((BF139^2)/12)))</f>
        <v>1.19033561162924</v>
      </c>
      <c r="BI139" s="178" t="n">
        <v>0</v>
      </c>
      <c r="BJ139" s="178" t="n">
        <f aca="false">(BH139^2)*Rdcr</f>
        <v>0.0136022291358025</v>
      </c>
      <c r="BK139" s="179" t="n">
        <f aca="false">BI139+BJ139</f>
        <v>0.0136022291358025</v>
      </c>
      <c r="BL139" s="177" t="n">
        <f aca="false">BB139*BD139</f>
        <v>1.02666666666667</v>
      </c>
      <c r="BM139" s="178" t="n">
        <f aca="false">CHOOSE(BC139,BG139*SQRT(BD139/3),SQRT(BD139*((BG139^2)+((BF139^2)/3)-(BG139*BF139))))</f>
        <v>1.11345700849816</v>
      </c>
      <c r="BN139" s="178" t="n">
        <f aca="false">(BM139^2)*AU139</f>
        <v>0.0811099440899758</v>
      </c>
      <c r="BO139" s="178" t="n">
        <f aca="false">((AY139*BB139)/2)*Fsw*(tr_sw_fix+tf_sw_fix)</f>
        <v>0.68992</v>
      </c>
      <c r="BP139" s="179" t="n">
        <f aca="false">BN139+BO139</f>
        <v>0.771029944089976</v>
      </c>
      <c r="BQ139" s="177" t="n">
        <f aca="false">BE139*BB139</f>
        <v>0.146666666666667</v>
      </c>
      <c r="BR139" s="178" t="n">
        <f aca="false">CHOOSE(BC139,BG139*SQRT(BE139/3),SQRT(BE139*((BG139^2)+((BF139^2)/3)-(BF139*BG139))))</f>
        <v>0.420847191435436</v>
      </c>
      <c r="BS139" s="178" t="n">
        <f aca="false">AZ139*Vd_rect</f>
        <v>0.05544</v>
      </c>
      <c r="BT139" s="178" t="n">
        <f aca="false">CHOOSE(BC139,(AY139+Vd_rect)*Qrr*Fsw,(AY139+Vd_rect)*Qrr*Fsw)</f>
        <v>0.42441</v>
      </c>
      <c r="BU139" s="179" t="n">
        <f aca="false">BS139+BT139</f>
        <v>0.47985</v>
      </c>
      <c r="BV139" s="177" t="n">
        <f aca="false">(BM139^2)*0</f>
        <v>0</v>
      </c>
      <c r="BW139" s="178" t="n">
        <f aca="false">Qg_tot*Vcc*Fsw</f>
        <v>0.0735</v>
      </c>
      <c r="BX139" s="179" t="n">
        <f aca="false">IQ*BA139</f>
        <v>0.00385</v>
      </c>
      <c r="BY139" s="177" t="n">
        <f aca="false">BV139+BU139+BP139+BK139+BW139+BX139</f>
        <v>1.34183217322578</v>
      </c>
      <c r="BZ139" s="178" t="n">
        <f aca="false">AY139*AZ139</f>
        <v>5.28</v>
      </c>
      <c r="CA139" s="179" t="n">
        <f aca="false">(BZ139/(BZ139+BY139))*100</f>
        <v>79.7362400899974</v>
      </c>
      <c r="CB139" s="169" t="n">
        <f aca="false">BP139+BW139+BX139+BV139</f>
        <v>0.848379944089976</v>
      </c>
      <c r="CC139" s="0" t="n">
        <f aca="false">Ta+Tk_f*CB139</f>
        <v>54.6932980431492</v>
      </c>
    </row>
    <row r="140" customFormat="false" ht="15" hidden="false" customHeight="false" outlineLevel="0" collapsed="false">
      <c r="Q140" s="0" t="n">
        <v>133</v>
      </c>
      <c r="S140" s="177" t="n">
        <f aca="false">VOUT</f>
        <v>40</v>
      </c>
      <c r="T140" s="178" t="n">
        <f aca="false">Q140*$O$12</f>
        <v>0.133</v>
      </c>
      <c r="U140" s="178" t="n">
        <f aca="false">VIN_var</f>
        <v>5</v>
      </c>
      <c r="V140" s="179" t="n">
        <f aca="false">(S140*T140)/(U140*EFF_est)</f>
        <v>1.18222222222222</v>
      </c>
      <c r="W140" s="177" t="n">
        <f aca="false">IF((T140*S140/U140)&lt;((U140*(1-(U140/S140)))/(2*Lm*Fsw)),1,2)</f>
        <v>2</v>
      </c>
      <c r="X140" s="178" t="n">
        <f aca="false">CHOOSE(W140,SQRT((2*T140*Lm*Fsw*(S140-U140))/((U140)^2)),1-(U140/S140))</f>
        <v>0.875</v>
      </c>
      <c r="Y140" s="179" t="n">
        <f aca="false">CHOOSE(W140,(Lm*AA140*Fsw)/(S140-U140),1-X140)</f>
        <v>0.125</v>
      </c>
      <c r="Z140" s="177" t="n">
        <f aca="false">(U140*X140)/(Lm*Fsw)</f>
        <v>0.694444444444444</v>
      </c>
      <c r="AA140" s="178" t="n">
        <f aca="false">CHOOSE(W140,Z140,V140+(0.5*Z140))</f>
        <v>1.52944444444444</v>
      </c>
      <c r="AB140" s="178" t="n">
        <f aca="false">CHOOSE(W140,AA140*SQRT((X140+Y140)/3),SQRT((V140^2)+((Z140^2)/12)))</f>
        <v>1.1990984696503</v>
      </c>
      <c r="AC140" s="178" t="n">
        <v>0</v>
      </c>
      <c r="AD140" s="178" t="n">
        <f aca="false">(AB140^2)*Rdcr</f>
        <v>0.0138032365432099</v>
      </c>
      <c r="AE140" s="179" t="n">
        <f aca="false">AC140+AD140</f>
        <v>0.0138032365432099</v>
      </c>
      <c r="AF140" s="177" t="n">
        <f aca="false">V140*X140</f>
        <v>1.03444444444444</v>
      </c>
      <c r="AG140" s="178" t="n">
        <f aca="false">CHOOSE(W140,AA140*SQRT(X140/3),SQRT(X140*((AA140^2)+((Z140^2)/3)-(AA140*Z140))))</f>
        <v>1.1216539116091</v>
      </c>
      <c r="AH140" s="178" t="n">
        <f aca="false">(AG140^2)*RDS_on</f>
        <v>0.0651989327971548</v>
      </c>
      <c r="AI140" s="178" t="n">
        <f aca="false">((S140*V140)/2)*Fsw*(tr_sw_fix+tf_sw_fix)</f>
        <v>0.695146666666667</v>
      </c>
      <c r="AJ140" s="179" t="n">
        <f aca="false">AH140+AI140</f>
        <v>0.760345599463822</v>
      </c>
      <c r="AK140" s="177" t="n">
        <f aca="false">Y140*V140</f>
        <v>0.147777777777778</v>
      </c>
      <c r="AL140" s="178" t="n">
        <f aca="false">CHOOSE(W140,AA140*SQRT(Y140/3),SQRT(Y140*((AA140^2)+((Z140^2)/3)-(Z140*AA140))))</f>
        <v>0.42394532960007</v>
      </c>
      <c r="AM140" s="178" t="n">
        <f aca="false">T140*Vd_rect</f>
        <v>0.05586</v>
      </c>
      <c r="AN140" s="178" t="n">
        <f aca="false">CHOOSE(W140,(S140+Vd_rect)*Qrr*Fsw,(S140+Vd_rect)*Qrr*Fsw)</f>
        <v>0.42441</v>
      </c>
      <c r="AO140" s="179" t="n">
        <f aca="false">AM140+AN140</f>
        <v>0.48027</v>
      </c>
      <c r="AP140" s="177" t="n">
        <f aca="false">(AG140^2)*0</f>
        <v>0</v>
      </c>
      <c r="AQ140" s="178" t="n">
        <f aca="false">Qg_tot*Vcc*Fsw</f>
        <v>0.0735</v>
      </c>
      <c r="AR140" s="179" t="n">
        <f aca="false">IQ*U140</f>
        <v>0.00385</v>
      </c>
      <c r="AS140" s="177" t="n">
        <f aca="false">AP140+AJ140+AQ140+AR140</f>
        <v>0.837695599463822</v>
      </c>
      <c r="AT140" s="187" t="n">
        <f aca="false">Ta+Tk*AS140</f>
        <v>75.2617359678293</v>
      </c>
      <c r="AU140" s="188" t="n">
        <f aca="false">RDS_on/51.8*(47.12+AT140*0.244)</f>
        <v>0.0655129675155176</v>
      </c>
      <c r="AV140" s="178" t="n">
        <f aca="false">S140*T140</f>
        <v>5.32</v>
      </c>
      <c r="AW140" s="179" t="n">
        <f aca="false">(AV140/(AV140+AS140))*100</f>
        <v>86.3959563129953</v>
      </c>
      <c r="AY140" s="177" t="n">
        <f aca="false">VOUT</f>
        <v>40</v>
      </c>
      <c r="AZ140" s="178" t="n">
        <f aca="false">Q140*$O$12</f>
        <v>0.133</v>
      </c>
      <c r="BA140" s="178" t="n">
        <f aca="false">VIN_var</f>
        <v>5</v>
      </c>
      <c r="BB140" s="179" t="n">
        <f aca="false">(AY140*AZ140)/(BA140*EFF_est)</f>
        <v>1.18222222222222</v>
      </c>
      <c r="BC140" s="177" t="n">
        <f aca="false">IF((AZ140*AY140/BA140)&lt;((BA140*(1-(BA140/AY140)))/(2*Lm*Fsw)),1,2)</f>
        <v>2</v>
      </c>
      <c r="BD140" s="178" t="n">
        <f aca="false">CHOOSE(BC140,SQRT((2*AZ140*Lm*Fsw*(AY140-BA140))/((BA140)^2)),1-(BA140/AY140))</f>
        <v>0.875</v>
      </c>
      <c r="BE140" s="179" t="n">
        <f aca="false">CHOOSE(BC140,(Lm*BG140*Fsw)/(AY140-BA140),1-BD140)</f>
        <v>0.125</v>
      </c>
      <c r="BF140" s="177" t="n">
        <f aca="false">(BA140*BD140)/(Lm*Fsw)</f>
        <v>0.694444444444444</v>
      </c>
      <c r="BG140" s="178" t="n">
        <f aca="false">CHOOSE(BC140,BF140,BB140+(0.5*BF140))</f>
        <v>1.52944444444444</v>
      </c>
      <c r="BH140" s="178" t="n">
        <f aca="false">CHOOSE(BC140,BG140*SQRT((BD140+BE140)/3),SQRT((BB140^2)+((BF140^2)/12)))</f>
        <v>1.1990984696503</v>
      </c>
      <c r="BI140" s="178" t="n">
        <v>0</v>
      </c>
      <c r="BJ140" s="178" t="n">
        <f aca="false">(BH140^2)*Rdcr</f>
        <v>0.0138032365432099</v>
      </c>
      <c r="BK140" s="179" t="n">
        <f aca="false">BI140+BJ140</f>
        <v>0.0138032365432099</v>
      </c>
      <c r="BL140" s="177" t="n">
        <f aca="false">BB140*BD140</f>
        <v>1.03444444444444</v>
      </c>
      <c r="BM140" s="178" t="n">
        <f aca="false">CHOOSE(BC140,BG140*SQRT(BD140/3),SQRT(BD140*((BG140^2)+((BF140^2)/3)-(BG140*BF140))))</f>
        <v>1.1216539116091</v>
      </c>
      <c r="BN140" s="178" t="n">
        <f aca="false">(BM140^2)*AU140</f>
        <v>0.0824223556100286</v>
      </c>
      <c r="BO140" s="178" t="n">
        <f aca="false">((AY140*BB140)/2)*Fsw*(tr_sw_fix+tf_sw_fix)</f>
        <v>0.695146666666667</v>
      </c>
      <c r="BP140" s="179" t="n">
        <f aca="false">BN140+BO140</f>
        <v>0.777569022276695</v>
      </c>
      <c r="BQ140" s="177" t="n">
        <f aca="false">BE140*BB140</f>
        <v>0.147777777777778</v>
      </c>
      <c r="BR140" s="178" t="n">
        <f aca="false">CHOOSE(BC140,BG140*SQRT(BE140/3),SQRT(BE140*((BG140^2)+((BF140^2)/3)-(BF140*BG140))))</f>
        <v>0.42394532960007</v>
      </c>
      <c r="BS140" s="178" t="n">
        <f aca="false">AZ140*Vd_rect</f>
        <v>0.05586</v>
      </c>
      <c r="BT140" s="178" t="n">
        <f aca="false">CHOOSE(BC140,(AY140+Vd_rect)*Qrr*Fsw,(AY140+Vd_rect)*Qrr*Fsw)</f>
        <v>0.42441</v>
      </c>
      <c r="BU140" s="179" t="n">
        <f aca="false">BS140+BT140</f>
        <v>0.48027</v>
      </c>
      <c r="BV140" s="177" t="n">
        <f aca="false">(BM140^2)*0</f>
        <v>0</v>
      </c>
      <c r="BW140" s="178" t="n">
        <f aca="false">Qg_tot*Vcc*Fsw</f>
        <v>0.0735</v>
      </c>
      <c r="BX140" s="179" t="n">
        <f aca="false">IQ*BA140</f>
        <v>0.00385</v>
      </c>
      <c r="BY140" s="177" t="n">
        <f aca="false">BV140+BU140+BP140+BK140+BW140+BX140</f>
        <v>1.34899225881991</v>
      </c>
      <c r="BZ140" s="178" t="n">
        <f aca="false">AY140*AZ140</f>
        <v>5.32</v>
      </c>
      <c r="CA140" s="179" t="n">
        <f aca="false">(BZ140/(BZ140+BY140))*100</f>
        <v>79.7721723692837</v>
      </c>
      <c r="CB140" s="169" t="n">
        <f aca="false">BP140+BW140+BX140+BV140</f>
        <v>0.854919022276695</v>
      </c>
      <c r="CC140" s="0" t="n">
        <f aca="false">Ta+Tk_f*CB140</f>
        <v>54.9221657796843</v>
      </c>
    </row>
    <row r="141" customFormat="false" ht="15" hidden="false" customHeight="false" outlineLevel="0" collapsed="false">
      <c r="Q141" s="0" t="n">
        <v>134</v>
      </c>
      <c r="S141" s="177" t="n">
        <f aca="false">VOUT</f>
        <v>40</v>
      </c>
      <c r="T141" s="178" t="n">
        <f aca="false">Q141*$O$12</f>
        <v>0.134</v>
      </c>
      <c r="U141" s="178" t="n">
        <f aca="false">VIN_var</f>
        <v>5</v>
      </c>
      <c r="V141" s="179" t="n">
        <f aca="false">(S141*T141)/(U141*EFF_est)</f>
        <v>1.19111111111111</v>
      </c>
      <c r="W141" s="177" t="n">
        <f aca="false">IF((T141*S141/U141)&lt;((U141*(1-(U141/S141)))/(2*Lm*Fsw)),1,2)</f>
        <v>2</v>
      </c>
      <c r="X141" s="178" t="n">
        <f aca="false">CHOOSE(W141,SQRT((2*T141*Lm*Fsw*(S141-U141))/((U141)^2)),1-(U141/S141))</f>
        <v>0.875</v>
      </c>
      <c r="Y141" s="179" t="n">
        <f aca="false">CHOOSE(W141,(Lm*AA141*Fsw)/(S141-U141),1-X141)</f>
        <v>0.125</v>
      </c>
      <c r="Z141" s="177" t="n">
        <f aca="false">(U141*X141)/(Lm*Fsw)</f>
        <v>0.694444444444444</v>
      </c>
      <c r="AA141" s="178" t="n">
        <f aca="false">CHOOSE(W141,Z141,V141+(0.5*Z141))</f>
        <v>1.53833333333333</v>
      </c>
      <c r="AB141" s="178" t="n">
        <f aca="false">CHOOSE(W141,AA141*SQRT((X141+Y141)/3),SQRT((V141^2)+((Z141^2)/12)))</f>
        <v>1.20786316949148</v>
      </c>
      <c r="AC141" s="178" t="n">
        <v>0</v>
      </c>
      <c r="AD141" s="178" t="n">
        <f aca="false">(AB141^2)*Rdcr</f>
        <v>0.0140057609876543</v>
      </c>
      <c r="AE141" s="179" t="n">
        <f aca="false">AC141+AD141</f>
        <v>0.0140057609876543</v>
      </c>
      <c r="AF141" s="177" t="n">
        <f aca="false">V141*X141</f>
        <v>1.04222222222222</v>
      </c>
      <c r="AG141" s="178" t="n">
        <f aca="false">CHOOSE(W141,AA141*SQRT(X141/3),SQRT(X141*((AA141^2)+((Z141^2)/3)-(AA141*Z141))))</f>
        <v>1.12985253758499</v>
      </c>
      <c r="AH141" s="178" t="n">
        <f aca="false">(AG141^2)*RDS_on</f>
        <v>0.0661555473999532</v>
      </c>
      <c r="AI141" s="178" t="n">
        <f aca="false">((S141*V141)/2)*Fsw*(tr_sw_fix+tf_sw_fix)</f>
        <v>0.700373333333333</v>
      </c>
      <c r="AJ141" s="179" t="n">
        <f aca="false">AH141+AI141</f>
        <v>0.766528880733287</v>
      </c>
      <c r="AK141" s="177" t="n">
        <f aca="false">Y141*V141</f>
        <v>0.148888888888889</v>
      </c>
      <c r="AL141" s="178" t="n">
        <f aca="false">CHOOSE(W141,AA141*SQRT(Y141/3),SQRT(Y141*((AA141^2)+((Z141^2)/3)-(Z141*AA141))))</f>
        <v>0.427044118946449</v>
      </c>
      <c r="AM141" s="178" t="n">
        <f aca="false">T141*Vd_rect</f>
        <v>0.05628</v>
      </c>
      <c r="AN141" s="178" t="n">
        <f aca="false">CHOOSE(W141,(S141+Vd_rect)*Qrr*Fsw,(S141+Vd_rect)*Qrr*Fsw)</f>
        <v>0.42441</v>
      </c>
      <c r="AO141" s="179" t="n">
        <f aca="false">AM141+AN141</f>
        <v>0.48069</v>
      </c>
      <c r="AP141" s="177" t="n">
        <f aca="false">(AG141^2)*0</f>
        <v>0</v>
      </c>
      <c r="AQ141" s="178" t="n">
        <f aca="false">Qg_tot*Vcc*Fsw</f>
        <v>0.0735</v>
      </c>
      <c r="AR141" s="179" t="n">
        <f aca="false">IQ*U141</f>
        <v>0.00385</v>
      </c>
      <c r="AS141" s="177" t="n">
        <f aca="false">AP141+AJ141+AQ141+AR141</f>
        <v>0.843878880733287</v>
      </c>
      <c r="AT141" s="187" t="n">
        <f aca="false">Ta+Tk*AS141</f>
        <v>75.6327328439972</v>
      </c>
      <c r="AU141" s="188" t="n">
        <f aca="false">RDS_on/51.8*(47.12+AT141*0.244)</f>
        <v>0.0656035309858527</v>
      </c>
      <c r="AV141" s="178" t="n">
        <f aca="false">S141*T141</f>
        <v>5.36</v>
      </c>
      <c r="AW141" s="179" t="n">
        <f aca="false">(AV141/(AV141+AS141))*100</f>
        <v>86.3975603496382</v>
      </c>
      <c r="AY141" s="177" t="n">
        <f aca="false">VOUT</f>
        <v>40</v>
      </c>
      <c r="AZ141" s="178" t="n">
        <f aca="false">Q141*$O$12</f>
        <v>0.134</v>
      </c>
      <c r="BA141" s="178" t="n">
        <f aca="false">VIN_var</f>
        <v>5</v>
      </c>
      <c r="BB141" s="179" t="n">
        <f aca="false">(AY141*AZ141)/(BA141*EFF_est)</f>
        <v>1.19111111111111</v>
      </c>
      <c r="BC141" s="177" t="n">
        <f aca="false">IF((AZ141*AY141/BA141)&lt;((BA141*(1-(BA141/AY141)))/(2*Lm*Fsw)),1,2)</f>
        <v>2</v>
      </c>
      <c r="BD141" s="178" t="n">
        <f aca="false">CHOOSE(BC141,SQRT((2*AZ141*Lm*Fsw*(AY141-BA141))/((BA141)^2)),1-(BA141/AY141))</f>
        <v>0.875</v>
      </c>
      <c r="BE141" s="179" t="n">
        <f aca="false">CHOOSE(BC141,(Lm*BG141*Fsw)/(AY141-BA141),1-BD141)</f>
        <v>0.125</v>
      </c>
      <c r="BF141" s="177" t="n">
        <f aca="false">(BA141*BD141)/(Lm*Fsw)</f>
        <v>0.694444444444444</v>
      </c>
      <c r="BG141" s="178" t="n">
        <f aca="false">CHOOSE(BC141,BF141,BB141+(0.5*BF141))</f>
        <v>1.53833333333333</v>
      </c>
      <c r="BH141" s="178" t="n">
        <f aca="false">CHOOSE(BC141,BG141*SQRT((BD141+BE141)/3),SQRT((BB141^2)+((BF141^2)/12)))</f>
        <v>1.20786316949148</v>
      </c>
      <c r="BI141" s="178" t="n">
        <v>0</v>
      </c>
      <c r="BJ141" s="178" t="n">
        <f aca="false">(BH141^2)*Rdcr</f>
        <v>0.0140057609876543</v>
      </c>
      <c r="BK141" s="179" t="n">
        <f aca="false">BI141+BJ141</f>
        <v>0.0140057609876543</v>
      </c>
      <c r="BL141" s="177" t="n">
        <f aca="false">BB141*BD141</f>
        <v>1.04222222222222</v>
      </c>
      <c r="BM141" s="178" t="n">
        <f aca="false">CHOOSE(BC141,BG141*SQRT(BD141/3),SQRT(BD141*((BG141^2)+((BF141^2)/3)-(BG141*BF141))))</f>
        <v>1.12985253758499</v>
      </c>
      <c r="BN141" s="178" t="n">
        <f aca="false">(BM141^2)*AU141</f>
        <v>0.083747286777841</v>
      </c>
      <c r="BO141" s="178" t="n">
        <f aca="false">((AY141*BB141)/2)*Fsw*(tr_sw_fix+tf_sw_fix)</f>
        <v>0.700373333333333</v>
      </c>
      <c r="BP141" s="179" t="n">
        <f aca="false">BN141+BO141</f>
        <v>0.784120620111174</v>
      </c>
      <c r="BQ141" s="177" t="n">
        <f aca="false">BE141*BB141</f>
        <v>0.148888888888889</v>
      </c>
      <c r="BR141" s="178" t="n">
        <f aca="false">CHOOSE(BC141,BG141*SQRT(BE141/3),SQRT(BE141*((BG141^2)+((BF141^2)/3)-(BF141*BG141))))</f>
        <v>0.427044118946449</v>
      </c>
      <c r="BS141" s="178" t="n">
        <f aca="false">AZ141*Vd_rect</f>
        <v>0.05628</v>
      </c>
      <c r="BT141" s="178" t="n">
        <f aca="false">CHOOSE(BC141,(AY141+Vd_rect)*Qrr*Fsw,(AY141+Vd_rect)*Qrr*Fsw)</f>
        <v>0.42441</v>
      </c>
      <c r="BU141" s="179" t="n">
        <f aca="false">BS141+BT141</f>
        <v>0.48069</v>
      </c>
      <c r="BV141" s="177" t="n">
        <f aca="false">(BM141^2)*0</f>
        <v>0</v>
      </c>
      <c r="BW141" s="178" t="n">
        <f aca="false">Qg_tot*Vcc*Fsw</f>
        <v>0.0735</v>
      </c>
      <c r="BX141" s="179" t="n">
        <f aca="false">IQ*BA141</f>
        <v>0.00385</v>
      </c>
      <c r="BY141" s="177" t="n">
        <f aca="false">BV141+BU141+BP141+BK141+BW141+BX141</f>
        <v>1.35616638109883</v>
      </c>
      <c r="BZ141" s="178" t="n">
        <f aca="false">AY141*AZ141</f>
        <v>5.36</v>
      </c>
      <c r="CA141" s="179" t="n">
        <f aca="false">(BZ141/(BZ141+BY141))*100</f>
        <v>79.807433226856</v>
      </c>
      <c r="CB141" s="169" t="n">
        <f aca="false">BP141+BW141+BX141+BV141</f>
        <v>0.861470620111175</v>
      </c>
      <c r="CC141" s="0" t="n">
        <f aca="false">Ta+Tk_f*CB141</f>
        <v>55.1514717038911</v>
      </c>
    </row>
    <row r="142" customFormat="false" ht="15" hidden="false" customHeight="false" outlineLevel="0" collapsed="false">
      <c r="Q142" s="0" t="n">
        <v>135</v>
      </c>
      <c r="S142" s="177" t="n">
        <f aca="false">VOUT</f>
        <v>40</v>
      </c>
      <c r="T142" s="178" t="n">
        <f aca="false">Q142*$O$12</f>
        <v>0.135</v>
      </c>
      <c r="U142" s="178" t="n">
        <f aca="false">VIN_var</f>
        <v>5</v>
      </c>
      <c r="V142" s="179" t="n">
        <f aca="false">(S142*T142)/(U142*EFF_est)</f>
        <v>1.2</v>
      </c>
      <c r="W142" s="177" t="n">
        <f aca="false">IF((T142*S142/U142)&lt;((U142*(1-(U142/S142)))/(2*Lm*Fsw)),1,2)</f>
        <v>2</v>
      </c>
      <c r="X142" s="178" t="n">
        <f aca="false">CHOOSE(W142,SQRT((2*T142*Lm*Fsw*(S142-U142))/((U142)^2)),1-(U142/S142))</f>
        <v>0.875</v>
      </c>
      <c r="Y142" s="179" t="n">
        <f aca="false">CHOOSE(W142,(Lm*AA142*Fsw)/(S142-U142),1-X142)</f>
        <v>0.125</v>
      </c>
      <c r="Z142" s="177" t="n">
        <f aca="false">(U142*X142)/(Lm*Fsw)</f>
        <v>0.694444444444444</v>
      </c>
      <c r="AA142" s="178" t="n">
        <f aca="false">CHOOSE(W142,Z142,V142+(0.5*Z142))</f>
        <v>1.54722222222222</v>
      </c>
      <c r="AB142" s="178" t="n">
        <f aca="false">CHOOSE(W142,AA142*SQRT((X142+Y142)/3),SQRT((V142^2)+((Z142^2)/12)))</f>
        <v>1.21662967134689</v>
      </c>
      <c r="AC142" s="178" t="n">
        <v>0</v>
      </c>
      <c r="AD142" s="178" t="n">
        <f aca="false">(AB142^2)*Rdcr</f>
        <v>0.0142098024691358</v>
      </c>
      <c r="AE142" s="179" t="n">
        <f aca="false">AC142+AD142</f>
        <v>0.0142098024691358</v>
      </c>
      <c r="AF142" s="177" t="n">
        <f aca="false">V142*X142</f>
        <v>1.05</v>
      </c>
      <c r="AG142" s="178" t="n">
        <f aca="false">CHOOSE(W142,AA142*SQRT(X142/3),SQRT(X142*((AA142^2)+((Z142^2)/3)-(AA142*Z142))))</f>
        <v>1.13805284919086</v>
      </c>
      <c r="AH142" s="178" t="n">
        <f aca="false">(AG142^2)*RDS_on</f>
        <v>0.067119327655207</v>
      </c>
      <c r="AI142" s="178" t="n">
        <f aca="false">((S142*V142)/2)*Fsw*(tr_sw_fix+tf_sw_fix)</f>
        <v>0.7056</v>
      </c>
      <c r="AJ142" s="179" t="n">
        <f aca="false">AH142+AI142</f>
        <v>0.772719327655207</v>
      </c>
      <c r="AK142" s="177" t="n">
        <f aca="false">Y142*V142</f>
        <v>0.15</v>
      </c>
      <c r="AL142" s="178" t="n">
        <f aca="false">CHOOSE(W142,AA142*SQRT(Y142/3),SQRT(Y142*((AA142^2)+((Z142^2)/3)-(Z142*AA142))))</f>
        <v>0.430143545401074</v>
      </c>
      <c r="AM142" s="178" t="n">
        <f aca="false">T142*Vd_rect</f>
        <v>0.0567</v>
      </c>
      <c r="AN142" s="178" t="n">
        <f aca="false">CHOOSE(W142,(S142+Vd_rect)*Qrr*Fsw,(S142+Vd_rect)*Qrr*Fsw)</f>
        <v>0.42441</v>
      </c>
      <c r="AO142" s="179" t="n">
        <f aca="false">AM142+AN142</f>
        <v>0.48111</v>
      </c>
      <c r="AP142" s="177" t="n">
        <f aca="false">(AG142^2)*0</f>
        <v>0</v>
      </c>
      <c r="AQ142" s="178" t="n">
        <f aca="false">Qg_tot*Vcc*Fsw</f>
        <v>0.0735</v>
      </c>
      <c r="AR142" s="179" t="n">
        <f aca="false">IQ*U142</f>
        <v>0.00385</v>
      </c>
      <c r="AS142" s="177" t="n">
        <f aca="false">AP142+AJ142+AQ142+AR142</f>
        <v>0.850069327655207</v>
      </c>
      <c r="AT142" s="187" t="n">
        <f aca="false">Ta+Tk*AS142</f>
        <v>76.0041596593124</v>
      </c>
      <c r="AU142" s="188" t="n">
        <f aca="false">RDS_on/51.8*(47.12+AT142*0.244)</f>
        <v>0.0656941994079642</v>
      </c>
      <c r="AV142" s="178" t="n">
        <f aca="false">S142*T142</f>
        <v>5.4</v>
      </c>
      <c r="AW142" s="179" t="n">
        <f aca="false">(AV142/(AV142+AS142))*100</f>
        <v>86.3990416251251</v>
      </c>
      <c r="AY142" s="177" t="n">
        <f aca="false">VOUT</f>
        <v>40</v>
      </c>
      <c r="AZ142" s="178" t="n">
        <f aca="false">Q142*$O$12</f>
        <v>0.135</v>
      </c>
      <c r="BA142" s="178" t="n">
        <f aca="false">VIN_var</f>
        <v>5</v>
      </c>
      <c r="BB142" s="179" t="n">
        <f aca="false">(AY142*AZ142)/(BA142*EFF_est)</f>
        <v>1.2</v>
      </c>
      <c r="BC142" s="177" t="n">
        <f aca="false">IF((AZ142*AY142/BA142)&lt;((BA142*(1-(BA142/AY142)))/(2*Lm*Fsw)),1,2)</f>
        <v>2</v>
      </c>
      <c r="BD142" s="178" t="n">
        <f aca="false">CHOOSE(BC142,SQRT((2*AZ142*Lm*Fsw*(AY142-BA142))/((BA142)^2)),1-(BA142/AY142))</f>
        <v>0.875</v>
      </c>
      <c r="BE142" s="179" t="n">
        <f aca="false">CHOOSE(BC142,(Lm*BG142*Fsw)/(AY142-BA142),1-BD142)</f>
        <v>0.125</v>
      </c>
      <c r="BF142" s="177" t="n">
        <f aca="false">(BA142*BD142)/(Lm*Fsw)</f>
        <v>0.694444444444444</v>
      </c>
      <c r="BG142" s="178" t="n">
        <f aca="false">CHOOSE(BC142,BF142,BB142+(0.5*BF142))</f>
        <v>1.54722222222222</v>
      </c>
      <c r="BH142" s="178" t="n">
        <f aca="false">CHOOSE(BC142,BG142*SQRT((BD142+BE142)/3),SQRT((BB142^2)+((BF142^2)/12)))</f>
        <v>1.21662967134689</v>
      </c>
      <c r="BI142" s="178" t="n">
        <v>0</v>
      </c>
      <c r="BJ142" s="178" t="n">
        <f aca="false">(BH142^2)*Rdcr</f>
        <v>0.0142098024691358</v>
      </c>
      <c r="BK142" s="179" t="n">
        <f aca="false">BI142+BJ142</f>
        <v>0.0142098024691358</v>
      </c>
      <c r="BL142" s="177" t="n">
        <f aca="false">BB142*BD142</f>
        <v>1.05</v>
      </c>
      <c r="BM142" s="178" t="n">
        <f aca="false">CHOOSE(BC142,BG142*SQRT(BD142/3),SQRT(BD142*((BG142^2)+((BF142^2)/3)-(BG142*BF142))))</f>
        <v>1.13805284919086</v>
      </c>
      <c r="BN142" s="178" t="n">
        <f aca="false">(BM142^2)*AU142</f>
        <v>0.0850847809724783</v>
      </c>
      <c r="BO142" s="178" t="n">
        <f aca="false">((AY142*BB142)/2)*Fsw*(tr_sw_fix+tf_sw_fix)</f>
        <v>0.7056</v>
      </c>
      <c r="BP142" s="179" t="n">
        <f aca="false">BN142+BO142</f>
        <v>0.790684780972478</v>
      </c>
      <c r="BQ142" s="177" t="n">
        <f aca="false">BE142*BB142</f>
        <v>0.15</v>
      </c>
      <c r="BR142" s="178" t="n">
        <f aca="false">CHOOSE(BC142,BG142*SQRT(BE142/3),SQRT(BE142*((BG142^2)+((BF142^2)/3)-(BF142*BG142))))</f>
        <v>0.430143545401074</v>
      </c>
      <c r="BS142" s="178" t="n">
        <f aca="false">AZ142*Vd_rect</f>
        <v>0.0567</v>
      </c>
      <c r="BT142" s="178" t="n">
        <f aca="false">CHOOSE(BC142,(AY142+Vd_rect)*Qrr*Fsw,(AY142+Vd_rect)*Qrr*Fsw)</f>
        <v>0.42441</v>
      </c>
      <c r="BU142" s="179" t="n">
        <f aca="false">BS142+BT142</f>
        <v>0.48111</v>
      </c>
      <c r="BV142" s="177" t="n">
        <f aca="false">(BM142^2)*0</f>
        <v>0</v>
      </c>
      <c r="BW142" s="178" t="n">
        <f aca="false">Qg_tot*Vcc*Fsw</f>
        <v>0.0735</v>
      </c>
      <c r="BX142" s="179" t="n">
        <f aca="false">IQ*BA142</f>
        <v>0.00385</v>
      </c>
      <c r="BY142" s="177" t="n">
        <f aca="false">BV142+BU142+BP142+BK142+BW142+BX142</f>
        <v>1.36335458344161</v>
      </c>
      <c r="BZ142" s="178" t="n">
        <f aca="false">AY142*AZ142</f>
        <v>5.4</v>
      </c>
      <c r="CA142" s="179" t="n">
        <f aca="false">(BZ142/(BZ142+BY142))*100</f>
        <v>79.8420359804963</v>
      </c>
      <c r="CB142" s="169" t="n">
        <f aca="false">BP142+BW142+BX142+BV142</f>
        <v>0.868034780972478</v>
      </c>
      <c r="CC142" s="0" t="n">
        <f aca="false">Ta+Tk_f*CB142</f>
        <v>55.3812173340368</v>
      </c>
    </row>
    <row r="143" customFormat="false" ht="15" hidden="false" customHeight="false" outlineLevel="0" collapsed="false">
      <c r="Q143" s="0" t="n">
        <v>136</v>
      </c>
      <c r="S143" s="177" t="n">
        <f aca="false">VOUT</f>
        <v>40</v>
      </c>
      <c r="T143" s="178" t="n">
        <f aca="false">Q143*$O$12</f>
        <v>0.136</v>
      </c>
      <c r="U143" s="178" t="n">
        <f aca="false">VIN_var</f>
        <v>5</v>
      </c>
      <c r="V143" s="179" t="n">
        <f aca="false">(S143*T143)/(U143*EFF_est)</f>
        <v>1.20888888888889</v>
      </c>
      <c r="W143" s="177" t="n">
        <f aca="false">IF((T143*S143/U143)&lt;((U143*(1-(U143/S143)))/(2*Lm*Fsw)),1,2)</f>
        <v>2</v>
      </c>
      <c r="X143" s="178" t="n">
        <f aca="false">CHOOSE(W143,SQRT((2*T143*Lm*Fsw*(S143-U143))/((U143)^2)),1-(U143/S143))</f>
        <v>0.875</v>
      </c>
      <c r="Y143" s="179" t="n">
        <f aca="false">CHOOSE(W143,(Lm*AA143*Fsw)/(S143-U143),1-X143)</f>
        <v>0.125</v>
      </c>
      <c r="Z143" s="177" t="n">
        <f aca="false">(U143*X143)/(Lm*Fsw)</f>
        <v>0.694444444444444</v>
      </c>
      <c r="AA143" s="178" t="n">
        <f aca="false">CHOOSE(W143,Z143,V143+(0.5*Z143))</f>
        <v>1.55611111111111</v>
      </c>
      <c r="AB143" s="178" t="n">
        <f aca="false">CHOOSE(W143,AA143*SQRT((X143+Y143)/3),SQRT((V143^2)+((Z143^2)/12)))</f>
        <v>1.2253979365417</v>
      </c>
      <c r="AC143" s="178" t="n">
        <v>0</v>
      </c>
      <c r="AD143" s="178" t="n">
        <f aca="false">(AB143^2)*Rdcr</f>
        <v>0.0144153609876543</v>
      </c>
      <c r="AE143" s="179" t="n">
        <f aca="false">AC143+AD143</f>
        <v>0.0144153609876543</v>
      </c>
      <c r="AF143" s="177" t="n">
        <f aca="false">V143*X143</f>
        <v>1.05777777777778</v>
      </c>
      <c r="AG143" s="178" t="n">
        <f aca="false">CHOOSE(W143,AA143*SQRT(X143/3),SQRT(X143*((AA143^2)+((Z143^2)/3)-(AA143*Z143))))</f>
        <v>1.1462548102497</v>
      </c>
      <c r="AH143" s="178" t="n">
        <f aca="false">(AG143^2)*RDS_on</f>
        <v>0.0680902735629161</v>
      </c>
      <c r="AI143" s="178" t="n">
        <f aca="false">((S143*V143)/2)*Fsw*(tr_sw_fix+tf_sw_fix)</f>
        <v>0.710826666666667</v>
      </c>
      <c r="AJ143" s="179" t="n">
        <f aca="false">AH143+AI143</f>
        <v>0.778916940229583</v>
      </c>
      <c r="AK143" s="177" t="n">
        <f aca="false">Y143*V143</f>
        <v>0.151111111111111</v>
      </c>
      <c r="AL143" s="178" t="n">
        <f aca="false">CHOOSE(W143,AA143*SQRT(Y143/3),SQRT(Y143*((AA143^2)+((Z143^2)/3)-(Z143*AA143))))</f>
        <v>0.43324359529032</v>
      </c>
      <c r="AM143" s="178" t="n">
        <f aca="false">T143*Vd_rect</f>
        <v>0.05712</v>
      </c>
      <c r="AN143" s="178" t="n">
        <f aca="false">CHOOSE(W143,(S143+Vd_rect)*Qrr*Fsw,(S143+Vd_rect)*Qrr*Fsw)</f>
        <v>0.42441</v>
      </c>
      <c r="AO143" s="179" t="n">
        <f aca="false">AM143+AN143</f>
        <v>0.48153</v>
      </c>
      <c r="AP143" s="177" t="n">
        <f aca="false">(AG143^2)*0</f>
        <v>0</v>
      </c>
      <c r="AQ143" s="178" t="n">
        <f aca="false">Qg_tot*Vcc*Fsw</f>
        <v>0.0735</v>
      </c>
      <c r="AR143" s="179" t="n">
        <f aca="false">IQ*U143</f>
        <v>0.00385</v>
      </c>
      <c r="AS143" s="177" t="n">
        <f aca="false">AP143+AJ143+AQ143+AR143</f>
        <v>0.856266940229583</v>
      </c>
      <c r="AT143" s="187" t="n">
        <f aca="false">Ta+Tk*AS143</f>
        <v>76.376016413775</v>
      </c>
      <c r="AU143" s="188" t="n">
        <f aca="false">RDS_on/51.8*(47.12+AT143*0.244)</f>
        <v>0.0657849727818522</v>
      </c>
      <c r="AV143" s="178" t="n">
        <f aca="false">S143*T143</f>
        <v>5.44</v>
      </c>
      <c r="AW143" s="179" t="n">
        <f aca="false">(AV143/(AV143+AS143))*100</f>
        <v>86.4004028361866</v>
      </c>
      <c r="AY143" s="177" t="n">
        <f aca="false">VOUT</f>
        <v>40</v>
      </c>
      <c r="AZ143" s="178" t="n">
        <f aca="false">Q143*$O$12</f>
        <v>0.136</v>
      </c>
      <c r="BA143" s="178" t="n">
        <f aca="false">VIN_var</f>
        <v>5</v>
      </c>
      <c r="BB143" s="179" t="n">
        <f aca="false">(AY143*AZ143)/(BA143*EFF_est)</f>
        <v>1.20888888888889</v>
      </c>
      <c r="BC143" s="177" t="n">
        <f aca="false">IF((AZ143*AY143/BA143)&lt;((BA143*(1-(BA143/AY143)))/(2*Lm*Fsw)),1,2)</f>
        <v>2</v>
      </c>
      <c r="BD143" s="178" t="n">
        <f aca="false">CHOOSE(BC143,SQRT((2*AZ143*Lm*Fsw*(AY143-BA143))/((BA143)^2)),1-(BA143/AY143))</f>
        <v>0.875</v>
      </c>
      <c r="BE143" s="179" t="n">
        <f aca="false">CHOOSE(BC143,(Lm*BG143*Fsw)/(AY143-BA143),1-BD143)</f>
        <v>0.125</v>
      </c>
      <c r="BF143" s="177" t="n">
        <f aca="false">(BA143*BD143)/(Lm*Fsw)</f>
        <v>0.694444444444444</v>
      </c>
      <c r="BG143" s="178" t="n">
        <f aca="false">CHOOSE(BC143,BF143,BB143+(0.5*BF143))</f>
        <v>1.55611111111111</v>
      </c>
      <c r="BH143" s="178" t="n">
        <f aca="false">CHOOSE(BC143,BG143*SQRT((BD143+BE143)/3),SQRT((BB143^2)+((BF143^2)/12)))</f>
        <v>1.2253979365417</v>
      </c>
      <c r="BI143" s="178" t="n">
        <v>0</v>
      </c>
      <c r="BJ143" s="178" t="n">
        <f aca="false">(BH143^2)*Rdcr</f>
        <v>0.0144153609876543</v>
      </c>
      <c r="BK143" s="179" t="n">
        <f aca="false">BI143+BJ143</f>
        <v>0.0144153609876543</v>
      </c>
      <c r="BL143" s="177" t="n">
        <f aca="false">BB143*BD143</f>
        <v>1.05777777777778</v>
      </c>
      <c r="BM143" s="178" t="n">
        <f aca="false">CHOOSE(BC143,BG143*SQRT(BD143/3),SQRT(BD143*((BG143^2)+((BF143^2)/3)-(BG143*BF143))))</f>
        <v>1.1462548102497</v>
      </c>
      <c r="BN143" s="178" t="n">
        <f aca="false">(BM143^2)*AU143</f>
        <v>0.0864348816600768</v>
      </c>
      <c r="BO143" s="178" t="n">
        <f aca="false">((AY143*BB143)/2)*Fsw*(tr_sw_fix+tf_sw_fix)</f>
        <v>0.710826666666667</v>
      </c>
      <c r="BP143" s="179" t="n">
        <f aca="false">BN143+BO143</f>
        <v>0.797261548326743</v>
      </c>
      <c r="BQ143" s="177" t="n">
        <f aca="false">BE143*BB143</f>
        <v>0.151111111111111</v>
      </c>
      <c r="BR143" s="178" t="n">
        <f aca="false">CHOOSE(BC143,BG143*SQRT(BE143/3),SQRT(BE143*((BG143^2)+((BF143^2)/3)-(BF143*BG143))))</f>
        <v>0.43324359529032</v>
      </c>
      <c r="BS143" s="178" t="n">
        <f aca="false">AZ143*Vd_rect</f>
        <v>0.05712</v>
      </c>
      <c r="BT143" s="178" t="n">
        <f aca="false">CHOOSE(BC143,(AY143+Vd_rect)*Qrr*Fsw,(AY143+Vd_rect)*Qrr*Fsw)</f>
        <v>0.42441</v>
      </c>
      <c r="BU143" s="179" t="n">
        <f aca="false">BS143+BT143</f>
        <v>0.48153</v>
      </c>
      <c r="BV143" s="177" t="n">
        <f aca="false">(BM143^2)*0</f>
        <v>0</v>
      </c>
      <c r="BW143" s="178" t="n">
        <f aca="false">Qg_tot*Vcc*Fsw</f>
        <v>0.0735</v>
      </c>
      <c r="BX143" s="179" t="n">
        <f aca="false">IQ*BA143</f>
        <v>0.00385</v>
      </c>
      <c r="BY143" s="177" t="n">
        <f aca="false">BV143+BU143+BP143+BK143+BW143+BX143</f>
        <v>1.3705569093144</v>
      </c>
      <c r="BZ143" s="178" t="n">
        <f aca="false">AY143*AZ143</f>
        <v>5.44</v>
      </c>
      <c r="CA143" s="179" t="n">
        <f aca="false">(BZ143/(BZ143+BY143))*100</f>
        <v>79.8759935851947</v>
      </c>
      <c r="CB143" s="169" t="n">
        <f aca="false">BP143+BW143+BX143+BV143</f>
        <v>0.874611548326743</v>
      </c>
      <c r="CC143" s="0" t="n">
        <f aca="false">Ta+Tk_f*CB143</f>
        <v>55.611404191436</v>
      </c>
    </row>
    <row r="144" customFormat="false" ht="15" hidden="false" customHeight="false" outlineLevel="0" collapsed="false">
      <c r="Q144" s="0" t="n">
        <v>137</v>
      </c>
      <c r="S144" s="177" t="n">
        <f aca="false">VOUT</f>
        <v>40</v>
      </c>
      <c r="T144" s="178" t="n">
        <f aca="false">Q144*$O$12</f>
        <v>0.137</v>
      </c>
      <c r="U144" s="178" t="n">
        <f aca="false">VIN_var</f>
        <v>5</v>
      </c>
      <c r="V144" s="179" t="n">
        <f aca="false">(S144*T144)/(U144*EFF_est)</f>
        <v>1.21777777777778</v>
      </c>
      <c r="W144" s="177" t="n">
        <f aca="false">IF((T144*S144/U144)&lt;((U144*(1-(U144/S144)))/(2*Lm*Fsw)),1,2)</f>
        <v>2</v>
      </c>
      <c r="X144" s="178" t="n">
        <f aca="false">CHOOSE(W144,SQRT((2*T144*Lm*Fsw*(S144-U144))/((U144)^2)),1-(U144/S144))</f>
        <v>0.875</v>
      </c>
      <c r="Y144" s="179" t="n">
        <f aca="false">CHOOSE(W144,(Lm*AA144*Fsw)/(S144-U144),1-X144)</f>
        <v>0.125</v>
      </c>
      <c r="Z144" s="177" t="n">
        <f aca="false">(U144*X144)/(Lm*Fsw)</f>
        <v>0.694444444444444</v>
      </c>
      <c r="AA144" s="178" t="n">
        <f aca="false">CHOOSE(W144,Z144,V144+(0.5*Z144))</f>
        <v>1.565</v>
      </c>
      <c r="AB144" s="178" t="n">
        <f aca="false">CHOOSE(W144,AA144*SQRT((X144+Y144)/3),SQRT((V144^2)+((Z144^2)/12)))</f>
        <v>1.23416792749246</v>
      </c>
      <c r="AC144" s="178" t="n">
        <v>0</v>
      </c>
      <c r="AD144" s="178" t="n">
        <f aca="false">(AB144^2)*Rdcr</f>
        <v>0.0146224365432099</v>
      </c>
      <c r="AE144" s="179" t="n">
        <f aca="false">AC144+AD144</f>
        <v>0.0146224365432099</v>
      </c>
      <c r="AF144" s="177" t="n">
        <f aca="false">V144*X144</f>
        <v>1.06555555555556</v>
      </c>
      <c r="AG144" s="178" t="n">
        <f aca="false">CHOOSE(W144,AA144*SQRT(X144/3),SQRT(X144*((AA144^2)+((Z144^2)/3)-(AA144*Z144))))</f>
        <v>1.15445838560541</v>
      </c>
      <c r="AH144" s="178" t="n">
        <f aca="false">(AG144^2)*RDS_on</f>
        <v>0.0690683851230807</v>
      </c>
      <c r="AI144" s="178" t="n">
        <f aca="false">((S144*V144)/2)*Fsw*(tr_sw_fix+tf_sw_fix)</f>
        <v>0.716053333333333</v>
      </c>
      <c r="AJ144" s="179" t="n">
        <f aca="false">AH144+AI144</f>
        <v>0.785121718456414</v>
      </c>
      <c r="AK144" s="177" t="n">
        <f aca="false">Y144*V144</f>
        <v>0.152222222222222</v>
      </c>
      <c r="AL144" s="178" t="n">
        <f aca="false">CHOOSE(W144,AA144*SQRT(Y144/3),SQRT(Y144*((AA144^2)+((Z144^2)/3)-(Z144*AA144))))</f>
        <v>0.436344255326432</v>
      </c>
      <c r="AM144" s="178" t="n">
        <f aca="false">T144*Vd_rect</f>
        <v>0.05754</v>
      </c>
      <c r="AN144" s="178" t="n">
        <f aca="false">CHOOSE(W144,(S144+Vd_rect)*Qrr*Fsw,(S144+Vd_rect)*Qrr*Fsw)</f>
        <v>0.42441</v>
      </c>
      <c r="AO144" s="179" t="n">
        <f aca="false">AM144+AN144</f>
        <v>0.48195</v>
      </c>
      <c r="AP144" s="177" t="n">
        <f aca="false">(AG144^2)*0</f>
        <v>0</v>
      </c>
      <c r="AQ144" s="178" t="n">
        <f aca="false">Qg_tot*Vcc*Fsw</f>
        <v>0.0735</v>
      </c>
      <c r="AR144" s="179" t="n">
        <f aca="false">IQ*U144</f>
        <v>0.00385</v>
      </c>
      <c r="AS144" s="177" t="n">
        <f aca="false">AP144+AJ144+AQ144+AR144</f>
        <v>0.862471718456414</v>
      </c>
      <c r="AT144" s="187" t="n">
        <f aca="false">Ta+Tk*AS144</f>
        <v>76.7483031073849</v>
      </c>
      <c r="AU144" s="188" t="n">
        <f aca="false">RDS_on/51.8*(47.12+AT144*0.244)</f>
        <v>0.0658758511075167</v>
      </c>
      <c r="AV144" s="178" t="n">
        <f aca="false">S144*T144</f>
        <v>5.48</v>
      </c>
      <c r="AW144" s="179" t="n">
        <f aca="false">(AV144/(AV144+AS144))*100</f>
        <v>86.4016466018028</v>
      </c>
      <c r="AY144" s="177" t="n">
        <f aca="false">VOUT</f>
        <v>40</v>
      </c>
      <c r="AZ144" s="178" t="n">
        <f aca="false">Q144*$O$12</f>
        <v>0.137</v>
      </c>
      <c r="BA144" s="178" t="n">
        <f aca="false">VIN_var</f>
        <v>5</v>
      </c>
      <c r="BB144" s="179" t="n">
        <f aca="false">(AY144*AZ144)/(BA144*EFF_est)</f>
        <v>1.21777777777778</v>
      </c>
      <c r="BC144" s="177" t="n">
        <f aca="false">IF((AZ144*AY144/BA144)&lt;((BA144*(1-(BA144/AY144)))/(2*Lm*Fsw)),1,2)</f>
        <v>2</v>
      </c>
      <c r="BD144" s="178" t="n">
        <f aca="false">CHOOSE(BC144,SQRT((2*AZ144*Lm*Fsw*(AY144-BA144))/((BA144)^2)),1-(BA144/AY144))</f>
        <v>0.875</v>
      </c>
      <c r="BE144" s="179" t="n">
        <f aca="false">CHOOSE(BC144,(Lm*BG144*Fsw)/(AY144-BA144),1-BD144)</f>
        <v>0.125</v>
      </c>
      <c r="BF144" s="177" t="n">
        <f aca="false">(BA144*BD144)/(Lm*Fsw)</f>
        <v>0.694444444444444</v>
      </c>
      <c r="BG144" s="178" t="n">
        <f aca="false">CHOOSE(BC144,BF144,BB144+(0.5*BF144))</f>
        <v>1.565</v>
      </c>
      <c r="BH144" s="178" t="n">
        <f aca="false">CHOOSE(BC144,BG144*SQRT((BD144+BE144)/3),SQRT((BB144^2)+((BF144^2)/12)))</f>
        <v>1.23416792749246</v>
      </c>
      <c r="BI144" s="178" t="n">
        <v>0</v>
      </c>
      <c r="BJ144" s="178" t="n">
        <f aca="false">(BH144^2)*Rdcr</f>
        <v>0.0146224365432099</v>
      </c>
      <c r="BK144" s="179" t="n">
        <f aca="false">BI144+BJ144</f>
        <v>0.0146224365432099</v>
      </c>
      <c r="BL144" s="177" t="n">
        <f aca="false">BB144*BD144</f>
        <v>1.06555555555556</v>
      </c>
      <c r="BM144" s="178" t="n">
        <f aca="false">CHOOSE(BC144,BG144*SQRT(BD144/3),SQRT(BD144*((BG144^2)+((BF144^2)/3)-(BG144*BF144))))</f>
        <v>1.15445838560541</v>
      </c>
      <c r="BN144" s="178" t="n">
        <f aca="false">(BM144^2)*AU144</f>
        <v>0.0877976323938442</v>
      </c>
      <c r="BO144" s="178" t="n">
        <f aca="false">((AY144*BB144)/2)*Fsw*(tr_sw_fix+tf_sw_fix)</f>
        <v>0.716053333333333</v>
      </c>
      <c r="BP144" s="179" t="n">
        <f aca="false">BN144+BO144</f>
        <v>0.803850965727178</v>
      </c>
      <c r="BQ144" s="177" t="n">
        <f aca="false">BE144*BB144</f>
        <v>0.152222222222222</v>
      </c>
      <c r="BR144" s="178" t="n">
        <f aca="false">CHOOSE(BC144,BG144*SQRT(BE144/3),SQRT(BE144*((BG144^2)+((BF144^2)/3)-(BF144*BG144))))</f>
        <v>0.436344255326432</v>
      </c>
      <c r="BS144" s="178" t="n">
        <f aca="false">AZ144*Vd_rect</f>
        <v>0.05754</v>
      </c>
      <c r="BT144" s="178" t="n">
        <f aca="false">CHOOSE(BC144,(AY144+Vd_rect)*Qrr*Fsw,(AY144+Vd_rect)*Qrr*Fsw)</f>
        <v>0.42441</v>
      </c>
      <c r="BU144" s="179" t="n">
        <f aca="false">BS144+BT144</f>
        <v>0.48195</v>
      </c>
      <c r="BV144" s="177" t="n">
        <f aca="false">(BM144^2)*0</f>
        <v>0</v>
      </c>
      <c r="BW144" s="178" t="n">
        <f aca="false">Qg_tot*Vcc*Fsw</f>
        <v>0.0735</v>
      </c>
      <c r="BX144" s="179" t="n">
        <f aca="false">IQ*BA144</f>
        <v>0.00385</v>
      </c>
      <c r="BY144" s="177" t="n">
        <f aca="false">BV144+BU144+BP144+BK144+BW144+BX144</f>
        <v>1.37777340227039</v>
      </c>
      <c r="BZ144" s="178" t="n">
        <f aca="false">AY144*AZ144</f>
        <v>5.48</v>
      </c>
      <c r="CA144" s="179" t="n">
        <f aca="false">(BZ144/(BZ144+BY144))*100</f>
        <v>79.9093186454039</v>
      </c>
      <c r="CB144" s="169" t="n">
        <f aca="false">BP144+BW144+BX144+BV144</f>
        <v>0.881200965727178</v>
      </c>
      <c r="CC144" s="0" t="n">
        <f aca="false">Ta+Tk_f*CB144</f>
        <v>55.8420338004512</v>
      </c>
    </row>
    <row r="145" customFormat="false" ht="15" hidden="false" customHeight="false" outlineLevel="0" collapsed="false">
      <c r="Q145" s="0" t="n">
        <v>138</v>
      </c>
      <c r="S145" s="177" t="n">
        <f aca="false">VOUT</f>
        <v>40</v>
      </c>
      <c r="T145" s="178" t="n">
        <f aca="false">Q145*$O$12</f>
        <v>0.138</v>
      </c>
      <c r="U145" s="178" t="n">
        <f aca="false">VIN_var</f>
        <v>5</v>
      </c>
      <c r="V145" s="179" t="n">
        <f aca="false">(S145*T145)/(U145*EFF_est)</f>
        <v>1.22666666666667</v>
      </c>
      <c r="W145" s="177" t="n">
        <f aca="false">IF((T145*S145/U145)&lt;((U145*(1-(U145/S145)))/(2*Lm*Fsw)),1,2)</f>
        <v>2</v>
      </c>
      <c r="X145" s="178" t="n">
        <f aca="false">CHOOSE(W145,SQRT((2*T145*Lm*Fsw*(S145-U145))/((U145)^2)),1-(U145/S145))</f>
        <v>0.875</v>
      </c>
      <c r="Y145" s="179" t="n">
        <f aca="false">CHOOSE(W145,(Lm*AA145*Fsw)/(S145-U145),1-X145)</f>
        <v>0.125</v>
      </c>
      <c r="Z145" s="177" t="n">
        <f aca="false">(U145*X145)/(Lm*Fsw)</f>
        <v>0.694444444444444</v>
      </c>
      <c r="AA145" s="178" t="n">
        <f aca="false">CHOOSE(W145,Z145,V145+(0.5*Z145))</f>
        <v>1.57388888888889</v>
      </c>
      <c r="AB145" s="178" t="n">
        <f aca="false">CHOOSE(W145,AA145*SQRT((X145+Y145)/3),SQRT((V145^2)+((Z145^2)/12)))</f>
        <v>1.24293960766916</v>
      </c>
      <c r="AC145" s="178" t="n">
        <v>0</v>
      </c>
      <c r="AD145" s="178" t="n">
        <f aca="false">(AB145^2)*Rdcr</f>
        <v>0.0148310291358025</v>
      </c>
      <c r="AE145" s="179" t="n">
        <f aca="false">AC145+AD145</f>
        <v>0.0148310291358025</v>
      </c>
      <c r="AF145" s="177" t="n">
        <f aca="false">V145*X145</f>
        <v>1.07333333333333</v>
      </c>
      <c r="AG145" s="178" t="n">
        <f aca="false">CHOOSE(W145,AA145*SQRT(X145/3),SQRT(X145*((AA145^2)+((Z145^2)/3)-(AA145*Z145))))</f>
        <v>1.1626635410873</v>
      </c>
      <c r="AH145" s="178" t="n">
        <f aca="false">(AG145^2)*RDS_on</f>
        <v>0.0700536623357008</v>
      </c>
      <c r="AI145" s="178" t="n">
        <f aca="false">((S145*V145)/2)*Fsw*(tr_sw_fix+tf_sw_fix)</f>
        <v>0.72128</v>
      </c>
      <c r="AJ145" s="179" t="n">
        <f aca="false">AH145+AI145</f>
        <v>0.791333662335701</v>
      </c>
      <c r="AK145" s="177" t="n">
        <f aca="false">Y145*V145</f>
        <v>0.153333333333333</v>
      </c>
      <c r="AL145" s="178" t="n">
        <f aca="false">CHOOSE(W145,AA145*SQRT(Y145/3),SQRT(Y145*((AA145^2)+((Z145^2)/3)-(Z145*AA145))))</f>
        <v>0.439445512594104</v>
      </c>
      <c r="AM145" s="178" t="n">
        <f aca="false">T145*Vd_rect</f>
        <v>0.05796</v>
      </c>
      <c r="AN145" s="178" t="n">
        <f aca="false">CHOOSE(W145,(S145+Vd_rect)*Qrr*Fsw,(S145+Vd_rect)*Qrr*Fsw)</f>
        <v>0.42441</v>
      </c>
      <c r="AO145" s="179" t="n">
        <f aca="false">AM145+AN145</f>
        <v>0.48237</v>
      </c>
      <c r="AP145" s="177" t="n">
        <f aca="false">(AG145^2)*0</f>
        <v>0</v>
      </c>
      <c r="AQ145" s="178" t="n">
        <f aca="false">Qg_tot*Vcc*Fsw</f>
        <v>0.0735</v>
      </c>
      <c r="AR145" s="179" t="n">
        <f aca="false">IQ*U145</f>
        <v>0.00385</v>
      </c>
      <c r="AS145" s="177" t="n">
        <f aca="false">AP145+AJ145+AQ145+AR145</f>
        <v>0.868683662335701</v>
      </c>
      <c r="AT145" s="187" t="n">
        <f aca="false">Ta+Tk*AS145</f>
        <v>77.1210197401421</v>
      </c>
      <c r="AU145" s="188" t="n">
        <f aca="false">RDS_on/51.8*(47.12+AT145*0.244)</f>
        <v>0.0659668343849576</v>
      </c>
      <c r="AV145" s="178" t="n">
        <f aca="false">S145*T145</f>
        <v>5.52</v>
      </c>
      <c r="AW145" s="179" t="n">
        <f aca="false">(AV145/(AV145+AS145))*100</f>
        <v>86.4027754659853</v>
      </c>
      <c r="AY145" s="177" t="n">
        <f aca="false">VOUT</f>
        <v>40</v>
      </c>
      <c r="AZ145" s="178" t="n">
        <f aca="false">Q145*$O$12</f>
        <v>0.138</v>
      </c>
      <c r="BA145" s="178" t="n">
        <f aca="false">VIN_var</f>
        <v>5</v>
      </c>
      <c r="BB145" s="179" t="n">
        <f aca="false">(AY145*AZ145)/(BA145*EFF_est)</f>
        <v>1.22666666666667</v>
      </c>
      <c r="BC145" s="177" t="n">
        <f aca="false">IF((AZ145*AY145/BA145)&lt;((BA145*(1-(BA145/AY145)))/(2*Lm*Fsw)),1,2)</f>
        <v>2</v>
      </c>
      <c r="BD145" s="178" t="n">
        <f aca="false">CHOOSE(BC145,SQRT((2*AZ145*Lm*Fsw*(AY145-BA145))/((BA145)^2)),1-(BA145/AY145))</f>
        <v>0.875</v>
      </c>
      <c r="BE145" s="179" t="n">
        <f aca="false">CHOOSE(BC145,(Lm*BG145*Fsw)/(AY145-BA145),1-BD145)</f>
        <v>0.125</v>
      </c>
      <c r="BF145" s="177" t="n">
        <f aca="false">(BA145*BD145)/(Lm*Fsw)</f>
        <v>0.694444444444444</v>
      </c>
      <c r="BG145" s="178" t="n">
        <f aca="false">CHOOSE(BC145,BF145,BB145+(0.5*BF145))</f>
        <v>1.57388888888889</v>
      </c>
      <c r="BH145" s="178" t="n">
        <f aca="false">CHOOSE(BC145,BG145*SQRT((BD145+BE145)/3),SQRT((BB145^2)+((BF145^2)/12)))</f>
        <v>1.24293960766916</v>
      </c>
      <c r="BI145" s="178" t="n">
        <v>0</v>
      </c>
      <c r="BJ145" s="178" t="n">
        <f aca="false">(BH145^2)*Rdcr</f>
        <v>0.0148310291358025</v>
      </c>
      <c r="BK145" s="179" t="n">
        <f aca="false">BI145+BJ145</f>
        <v>0.0148310291358025</v>
      </c>
      <c r="BL145" s="177" t="n">
        <f aca="false">BB145*BD145</f>
        <v>1.07333333333333</v>
      </c>
      <c r="BM145" s="178" t="n">
        <f aca="false">CHOOSE(BC145,BG145*SQRT(BD145/3),SQRT(BD145*((BG145^2)+((BF145^2)/3)-(BG145*BF145))))</f>
        <v>1.1626635410873</v>
      </c>
      <c r="BN145" s="178" t="n">
        <f aca="false">(BM145^2)*AU145</f>
        <v>0.0891730768140591</v>
      </c>
      <c r="BO145" s="178" t="n">
        <f aca="false">((AY145*BB145)/2)*Fsw*(tr_sw_fix+tf_sw_fix)</f>
        <v>0.72128</v>
      </c>
      <c r="BP145" s="179" t="n">
        <f aca="false">BN145+BO145</f>
        <v>0.810453076814059</v>
      </c>
      <c r="BQ145" s="177" t="n">
        <f aca="false">BE145*BB145</f>
        <v>0.153333333333333</v>
      </c>
      <c r="BR145" s="178" t="n">
        <f aca="false">CHOOSE(BC145,BG145*SQRT(BE145/3),SQRT(BE145*((BG145^2)+((BF145^2)/3)-(BF145*BG145))))</f>
        <v>0.439445512594104</v>
      </c>
      <c r="BS145" s="178" t="n">
        <f aca="false">AZ145*Vd_rect</f>
        <v>0.05796</v>
      </c>
      <c r="BT145" s="178" t="n">
        <f aca="false">CHOOSE(BC145,(AY145+Vd_rect)*Qrr*Fsw,(AY145+Vd_rect)*Qrr*Fsw)</f>
        <v>0.42441</v>
      </c>
      <c r="BU145" s="179" t="n">
        <f aca="false">BS145+BT145</f>
        <v>0.48237</v>
      </c>
      <c r="BV145" s="177" t="n">
        <f aca="false">(BM145^2)*0</f>
        <v>0</v>
      </c>
      <c r="BW145" s="178" t="n">
        <f aca="false">Qg_tot*Vcc*Fsw</f>
        <v>0.0735</v>
      </c>
      <c r="BX145" s="179" t="n">
        <f aca="false">IQ*BA145</f>
        <v>0.00385</v>
      </c>
      <c r="BY145" s="177" t="n">
        <f aca="false">BV145+BU145+BP145+BK145+BW145+BX145</f>
        <v>1.38500410594986</v>
      </c>
      <c r="BZ145" s="178" t="n">
        <f aca="false">AY145*AZ145</f>
        <v>5.52</v>
      </c>
      <c r="CA145" s="179" t="n">
        <f aca="false">(BZ145/(BZ145+BY145))*100</f>
        <v>79.9420234268009</v>
      </c>
      <c r="CB145" s="169" t="n">
        <f aca="false">BP145+BW145+BX145+BV145</f>
        <v>0.887803076814059</v>
      </c>
      <c r="CC145" s="0" t="n">
        <f aca="false">Ta+Tk_f*CB145</f>
        <v>56.0731076884921</v>
      </c>
    </row>
    <row r="146" customFormat="false" ht="15" hidden="false" customHeight="false" outlineLevel="0" collapsed="false">
      <c r="Q146" s="0" t="n">
        <v>139</v>
      </c>
      <c r="S146" s="177" t="n">
        <f aca="false">VOUT</f>
        <v>40</v>
      </c>
      <c r="T146" s="178" t="n">
        <f aca="false">Q146*$O$12</f>
        <v>0.139</v>
      </c>
      <c r="U146" s="178" t="n">
        <f aca="false">VIN_var</f>
        <v>5</v>
      </c>
      <c r="V146" s="179" t="n">
        <f aca="false">(S146*T146)/(U146*EFF_est)</f>
        <v>1.23555555555556</v>
      </c>
      <c r="W146" s="177" t="n">
        <f aca="false">IF((T146*S146/U146)&lt;((U146*(1-(U146/S146)))/(2*Lm*Fsw)),1,2)</f>
        <v>2</v>
      </c>
      <c r="X146" s="178" t="n">
        <f aca="false">CHOOSE(W146,SQRT((2*T146*Lm*Fsw*(S146-U146))/((U146)^2)),1-(U146/S146))</f>
        <v>0.875</v>
      </c>
      <c r="Y146" s="179" t="n">
        <f aca="false">CHOOSE(W146,(Lm*AA146*Fsw)/(S146-U146),1-X146)</f>
        <v>0.125</v>
      </c>
      <c r="Z146" s="177" t="n">
        <f aca="false">(U146*X146)/(Lm*Fsw)</f>
        <v>0.694444444444444</v>
      </c>
      <c r="AA146" s="178" t="n">
        <f aca="false">CHOOSE(W146,Z146,V146+(0.5*Z146))</f>
        <v>1.58277777777778</v>
      </c>
      <c r="AB146" s="178" t="n">
        <f aca="false">CHOOSE(W146,AA146*SQRT((X146+Y146)/3),SQRT((V146^2)+((Z146^2)/12)))</f>
        <v>1.25171294155882</v>
      </c>
      <c r="AC146" s="178" t="n">
        <v>0</v>
      </c>
      <c r="AD146" s="178" t="n">
        <f aca="false">(AB146^2)*Rdcr</f>
        <v>0.0150411387654321</v>
      </c>
      <c r="AE146" s="179" t="n">
        <f aca="false">AC146+AD146</f>
        <v>0.0150411387654321</v>
      </c>
      <c r="AF146" s="177" t="n">
        <f aca="false">V146*X146</f>
        <v>1.08111111111111</v>
      </c>
      <c r="AG146" s="178" t="n">
        <f aca="false">CHOOSE(W146,AA146*SQRT(X146/3),SQRT(X146*((AA146^2)+((Z146^2)/3)-(AA146*Z146))))</f>
        <v>1.17087024347603</v>
      </c>
      <c r="AH146" s="178" t="n">
        <f aca="false">(AG146^2)*RDS_on</f>
        <v>0.0710461052007762</v>
      </c>
      <c r="AI146" s="178" t="n">
        <f aca="false">((S146*V146)/2)*Fsw*(tr_sw_fix+tf_sw_fix)</f>
        <v>0.726506666666667</v>
      </c>
      <c r="AJ146" s="179" t="n">
        <f aca="false">AH146+AI146</f>
        <v>0.797552771867443</v>
      </c>
      <c r="AK146" s="177" t="n">
        <f aca="false">Y146*V146</f>
        <v>0.154444444444444</v>
      </c>
      <c r="AL146" s="178" t="n">
        <f aca="false">CHOOSE(W146,AA146*SQRT(Y146/3),SQRT(Y146*((AA146^2)+((Z146^2)/3)-(Z146*AA146))))</f>
        <v>0.442547354537603</v>
      </c>
      <c r="AM146" s="178" t="n">
        <f aca="false">T146*Vd_rect</f>
        <v>0.05838</v>
      </c>
      <c r="AN146" s="178" t="n">
        <f aca="false">CHOOSE(W146,(S146+Vd_rect)*Qrr*Fsw,(S146+Vd_rect)*Qrr*Fsw)</f>
        <v>0.42441</v>
      </c>
      <c r="AO146" s="179" t="n">
        <f aca="false">AM146+AN146</f>
        <v>0.48279</v>
      </c>
      <c r="AP146" s="177" t="n">
        <f aca="false">(AG146^2)*0</f>
        <v>0</v>
      </c>
      <c r="AQ146" s="178" t="n">
        <f aca="false">Qg_tot*Vcc*Fsw</f>
        <v>0.0735</v>
      </c>
      <c r="AR146" s="179" t="n">
        <f aca="false">IQ*U146</f>
        <v>0.00385</v>
      </c>
      <c r="AS146" s="177" t="n">
        <f aca="false">AP146+AJ146+AQ146+AR146</f>
        <v>0.874902771867443</v>
      </c>
      <c r="AT146" s="187" t="n">
        <f aca="false">Ta+Tk*AS146</f>
        <v>77.4941663120466</v>
      </c>
      <c r="AU146" s="188" t="n">
        <f aca="false">RDS_on/51.8*(47.12+AT146*0.244)</f>
        <v>0.066057922614175</v>
      </c>
      <c r="AV146" s="178" t="n">
        <f aca="false">S146*T146</f>
        <v>5.56</v>
      </c>
      <c r="AW146" s="179" t="n">
        <f aca="false">(AV146/(AV146+AS146))*100</f>
        <v>86.4037919004401</v>
      </c>
      <c r="AY146" s="177" t="n">
        <f aca="false">VOUT</f>
        <v>40</v>
      </c>
      <c r="AZ146" s="178" t="n">
        <f aca="false">Q146*$O$12</f>
        <v>0.139</v>
      </c>
      <c r="BA146" s="178" t="n">
        <f aca="false">VIN_var</f>
        <v>5</v>
      </c>
      <c r="BB146" s="179" t="n">
        <f aca="false">(AY146*AZ146)/(BA146*EFF_est)</f>
        <v>1.23555555555556</v>
      </c>
      <c r="BC146" s="177" t="n">
        <f aca="false">IF((AZ146*AY146/BA146)&lt;((BA146*(1-(BA146/AY146)))/(2*Lm*Fsw)),1,2)</f>
        <v>2</v>
      </c>
      <c r="BD146" s="178" t="n">
        <f aca="false">CHOOSE(BC146,SQRT((2*AZ146*Lm*Fsw*(AY146-BA146))/((BA146)^2)),1-(BA146/AY146))</f>
        <v>0.875</v>
      </c>
      <c r="BE146" s="179" t="n">
        <f aca="false">CHOOSE(BC146,(Lm*BG146*Fsw)/(AY146-BA146),1-BD146)</f>
        <v>0.125</v>
      </c>
      <c r="BF146" s="177" t="n">
        <f aca="false">(BA146*BD146)/(Lm*Fsw)</f>
        <v>0.694444444444444</v>
      </c>
      <c r="BG146" s="178" t="n">
        <f aca="false">CHOOSE(BC146,BF146,BB146+(0.5*BF146))</f>
        <v>1.58277777777778</v>
      </c>
      <c r="BH146" s="178" t="n">
        <f aca="false">CHOOSE(BC146,BG146*SQRT((BD146+BE146)/3),SQRT((BB146^2)+((BF146^2)/12)))</f>
        <v>1.25171294155882</v>
      </c>
      <c r="BI146" s="178" t="n">
        <v>0</v>
      </c>
      <c r="BJ146" s="178" t="n">
        <f aca="false">(BH146^2)*Rdcr</f>
        <v>0.0150411387654321</v>
      </c>
      <c r="BK146" s="179" t="n">
        <f aca="false">BI146+BJ146</f>
        <v>0.0150411387654321</v>
      </c>
      <c r="BL146" s="177" t="n">
        <f aca="false">BB146*BD146</f>
        <v>1.08111111111111</v>
      </c>
      <c r="BM146" s="178" t="n">
        <f aca="false">CHOOSE(BC146,BG146*SQRT(BD146/3),SQRT(BD146*((BG146^2)+((BF146^2)/3)-(BG146*BF146))))</f>
        <v>1.17087024347603</v>
      </c>
      <c r="BN146" s="178" t="n">
        <f aca="false">(BM146^2)*AU146</f>
        <v>0.0905612586480713</v>
      </c>
      <c r="BO146" s="178" t="n">
        <f aca="false">((AY146*BB146)/2)*Fsw*(tr_sw_fix+tf_sw_fix)</f>
        <v>0.726506666666667</v>
      </c>
      <c r="BP146" s="179" t="n">
        <f aca="false">BN146+BO146</f>
        <v>0.817067925314738</v>
      </c>
      <c r="BQ146" s="177" t="n">
        <f aca="false">BE146*BB146</f>
        <v>0.154444444444444</v>
      </c>
      <c r="BR146" s="178" t="n">
        <f aca="false">CHOOSE(BC146,BG146*SQRT(BE146/3),SQRT(BE146*((BG146^2)+((BF146^2)/3)-(BF146*BG146))))</f>
        <v>0.442547354537603</v>
      </c>
      <c r="BS146" s="178" t="n">
        <f aca="false">AZ146*Vd_rect</f>
        <v>0.05838</v>
      </c>
      <c r="BT146" s="178" t="n">
        <f aca="false">CHOOSE(BC146,(AY146+Vd_rect)*Qrr*Fsw,(AY146+Vd_rect)*Qrr*Fsw)</f>
        <v>0.42441</v>
      </c>
      <c r="BU146" s="179" t="n">
        <f aca="false">BS146+BT146</f>
        <v>0.48279</v>
      </c>
      <c r="BV146" s="177" t="n">
        <f aca="false">(BM146^2)*0</f>
        <v>0</v>
      </c>
      <c r="BW146" s="178" t="n">
        <f aca="false">Qg_tot*Vcc*Fsw</f>
        <v>0.0735</v>
      </c>
      <c r="BX146" s="179" t="n">
        <f aca="false">IQ*BA146</f>
        <v>0.00385</v>
      </c>
      <c r="BY146" s="177" t="n">
        <f aca="false">BV146+BU146+BP146+BK146+BW146+BX146</f>
        <v>1.39224906408017</v>
      </c>
      <c r="BZ146" s="178" t="n">
        <f aca="false">AY146*AZ146</f>
        <v>5.56</v>
      </c>
      <c r="CA146" s="179" t="n">
        <f aca="false">(BZ146/(BZ146+BY146))*100</f>
        <v>79.9741198675774</v>
      </c>
      <c r="CB146" s="169" t="n">
        <f aca="false">BP146+BW146+BX146+BV146</f>
        <v>0.894417925314738</v>
      </c>
      <c r="CC146" s="0" t="n">
        <f aca="false">Ta+Tk_f*CB146</f>
        <v>56.3046273860158</v>
      </c>
    </row>
    <row r="147" customFormat="false" ht="15" hidden="false" customHeight="false" outlineLevel="0" collapsed="false">
      <c r="Q147" s="0" t="n">
        <v>140</v>
      </c>
      <c r="S147" s="177" t="n">
        <f aca="false">VOUT</f>
        <v>40</v>
      </c>
      <c r="T147" s="178" t="n">
        <f aca="false">Q147*$O$12</f>
        <v>0.14</v>
      </c>
      <c r="U147" s="178" t="n">
        <f aca="false">VIN_var</f>
        <v>5</v>
      </c>
      <c r="V147" s="179" t="n">
        <f aca="false">(S147*T147)/(U147*EFF_est)</f>
        <v>1.24444444444444</v>
      </c>
      <c r="W147" s="177" t="n">
        <f aca="false">IF((T147*S147/U147)&lt;((U147*(1-(U147/S147)))/(2*Lm*Fsw)),1,2)</f>
        <v>2</v>
      </c>
      <c r="X147" s="178" t="n">
        <f aca="false">CHOOSE(W147,SQRT((2*T147*Lm*Fsw*(S147-U147))/((U147)^2)),1-(U147/S147))</f>
        <v>0.875</v>
      </c>
      <c r="Y147" s="179" t="n">
        <f aca="false">CHOOSE(W147,(Lm*AA147*Fsw)/(S147-U147),1-X147)</f>
        <v>0.125</v>
      </c>
      <c r="Z147" s="177" t="n">
        <f aca="false">(U147*X147)/(Lm*Fsw)</f>
        <v>0.694444444444444</v>
      </c>
      <c r="AA147" s="178" t="n">
        <f aca="false">CHOOSE(W147,Z147,V147+(0.5*Z147))</f>
        <v>1.59166666666667</v>
      </c>
      <c r="AB147" s="178" t="n">
        <f aca="false">CHOOSE(W147,AA147*SQRT((X147+Y147)/3),SQRT((V147^2)+((Z147^2)/12)))</f>
        <v>1.2604878946306</v>
      </c>
      <c r="AC147" s="178" t="n">
        <v>0</v>
      </c>
      <c r="AD147" s="178" t="n">
        <f aca="false">(AB147^2)*Rdcr</f>
        <v>0.0152527654320988</v>
      </c>
      <c r="AE147" s="179" t="n">
        <f aca="false">AC147+AD147</f>
        <v>0.0152527654320988</v>
      </c>
      <c r="AF147" s="177" t="n">
        <f aca="false">V147*X147</f>
        <v>1.08888888888889</v>
      </c>
      <c r="AG147" s="178" t="n">
        <f aca="false">CHOOSE(W147,AA147*SQRT(X147/3),SQRT(X147*((AA147^2)+((Z147^2)/3)-(AA147*Z147))))</f>
        <v>1.17907846047093</v>
      </c>
      <c r="AH147" s="178" t="n">
        <f aca="false">(AG147^2)*RDS_on</f>
        <v>0.0720457137183071</v>
      </c>
      <c r="AI147" s="178" t="n">
        <f aca="false">((S147*V147)/2)*Fsw*(tr_sw_fix+tf_sw_fix)</f>
        <v>0.731733333333333</v>
      </c>
      <c r="AJ147" s="179" t="n">
        <f aca="false">AH147+AI147</f>
        <v>0.80377904705164</v>
      </c>
      <c r="AK147" s="177" t="n">
        <f aca="false">Y147*V147</f>
        <v>0.155555555555556</v>
      </c>
      <c r="AL147" s="178" t="n">
        <f aca="false">CHOOSE(W147,AA147*SQRT(Y147/3),SQRT(Y147*((AA147^2)+((Z147^2)/3)-(Z147*AA147))))</f>
        <v>0.445649768948427</v>
      </c>
      <c r="AM147" s="178" t="n">
        <f aca="false">T147*Vd_rect</f>
        <v>0.0588</v>
      </c>
      <c r="AN147" s="178" t="n">
        <f aca="false">CHOOSE(W147,(S147+Vd_rect)*Qrr*Fsw,(S147+Vd_rect)*Qrr*Fsw)</f>
        <v>0.42441</v>
      </c>
      <c r="AO147" s="179" t="n">
        <f aca="false">AM147+AN147</f>
        <v>0.48321</v>
      </c>
      <c r="AP147" s="177" t="n">
        <f aca="false">(AG147^2)*0</f>
        <v>0</v>
      </c>
      <c r="AQ147" s="178" t="n">
        <f aca="false">Qg_tot*Vcc*Fsw</f>
        <v>0.0735</v>
      </c>
      <c r="AR147" s="179" t="n">
        <f aca="false">IQ*U147</f>
        <v>0.00385</v>
      </c>
      <c r="AS147" s="177" t="n">
        <f aca="false">AP147+AJ147+AQ147+AR147</f>
        <v>0.88112904705164</v>
      </c>
      <c r="AT147" s="187" t="n">
        <f aca="false">Ta+Tk*AS147</f>
        <v>77.8677428230984</v>
      </c>
      <c r="AU147" s="188" t="n">
        <f aca="false">RDS_on/51.8*(47.12+AT147*0.244)</f>
        <v>0.0661491157951689</v>
      </c>
      <c r="AV147" s="178" t="n">
        <f aca="false">S147*T147</f>
        <v>5.6</v>
      </c>
      <c r="AW147" s="179" t="n">
        <f aca="false">(AV147/(AV147+AS147))*100</f>
        <v>86.4046983071186</v>
      </c>
      <c r="AY147" s="177" t="n">
        <f aca="false">VOUT</f>
        <v>40</v>
      </c>
      <c r="AZ147" s="178" t="n">
        <f aca="false">Q147*$O$12</f>
        <v>0.14</v>
      </c>
      <c r="BA147" s="178" t="n">
        <f aca="false">VIN_var</f>
        <v>5</v>
      </c>
      <c r="BB147" s="179" t="n">
        <f aca="false">(AY147*AZ147)/(BA147*EFF_est)</f>
        <v>1.24444444444444</v>
      </c>
      <c r="BC147" s="177" t="n">
        <f aca="false">IF((AZ147*AY147/BA147)&lt;((BA147*(1-(BA147/AY147)))/(2*Lm*Fsw)),1,2)</f>
        <v>2</v>
      </c>
      <c r="BD147" s="178" t="n">
        <f aca="false">CHOOSE(BC147,SQRT((2*AZ147*Lm*Fsw*(AY147-BA147))/((BA147)^2)),1-(BA147/AY147))</f>
        <v>0.875</v>
      </c>
      <c r="BE147" s="179" t="n">
        <f aca="false">CHOOSE(BC147,(Lm*BG147*Fsw)/(AY147-BA147),1-BD147)</f>
        <v>0.125</v>
      </c>
      <c r="BF147" s="177" t="n">
        <f aca="false">(BA147*BD147)/(Lm*Fsw)</f>
        <v>0.694444444444444</v>
      </c>
      <c r="BG147" s="178" t="n">
        <f aca="false">CHOOSE(BC147,BF147,BB147+(0.5*BF147))</f>
        <v>1.59166666666667</v>
      </c>
      <c r="BH147" s="178" t="n">
        <f aca="false">CHOOSE(BC147,BG147*SQRT((BD147+BE147)/3),SQRT((BB147^2)+((BF147^2)/12)))</f>
        <v>1.2604878946306</v>
      </c>
      <c r="BI147" s="178" t="n">
        <v>0</v>
      </c>
      <c r="BJ147" s="178" t="n">
        <f aca="false">(BH147^2)*Rdcr</f>
        <v>0.0152527654320988</v>
      </c>
      <c r="BK147" s="179" t="n">
        <f aca="false">BI147+BJ147</f>
        <v>0.0152527654320988</v>
      </c>
      <c r="BL147" s="177" t="n">
        <f aca="false">BB147*BD147</f>
        <v>1.08888888888889</v>
      </c>
      <c r="BM147" s="178" t="n">
        <f aca="false">CHOOSE(BC147,BG147*SQRT(BD147/3),SQRT(BD147*((BG147^2)+((BF147^2)/3)-(BG147*BF147))))</f>
        <v>1.17907846047093</v>
      </c>
      <c r="BN147" s="178" t="n">
        <f aca="false">(BM147^2)*AU147</f>
        <v>0.0919622217103014</v>
      </c>
      <c r="BO147" s="178" t="n">
        <f aca="false">((AY147*BB147)/2)*Fsw*(tr_sw_fix+tf_sw_fix)</f>
        <v>0.731733333333333</v>
      </c>
      <c r="BP147" s="179" t="n">
        <f aca="false">BN147+BO147</f>
        <v>0.823695555043635</v>
      </c>
      <c r="BQ147" s="177" t="n">
        <f aca="false">BE147*BB147</f>
        <v>0.155555555555556</v>
      </c>
      <c r="BR147" s="178" t="n">
        <f aca="false">CHOOSE(BC147,BG147*SQRT(BE147/3),SQRT(BE147*((BG147^2)+((BF147^2)/3)-(BF147*BG147))))</f>
        <v>0.445649768948427</v>
      </c>
      <c r="BS147" s="178" t="n">
        <f aca="false">AZ147*Vd_rect</f>
        <v>0.0588</v>
      </c>
      <c r="BT147" s="178" t="n">
        <f aca="false">CHOOSE(BC147,(AY147+Vd_rect)*Qrr*Fsw,(AY147+Vd_rect)*Qrr*Fsw)</f>
        <v>0.42441</v>
      </c>
      <c r="BU147" s="179" t="n">
        <f aca="false">BS147+BT147</f>
        <v>0.48321</v>
      </c>
      <c r="BV147" s="177" t="n">
        <f aca="false">(BM147^2)*0</f>
        <v>0</v>
      </c>
      <c r="BW147" s="178" t="n">
        <f aca="false">Qg_tot*Vcc*Fsw</f>
        <v>0.0735</v>
      </c>
      <c r="BX147" s="179" t="n">
        <f aca="false">IQ*BA147</f>
        <v>0.00385</v>
      </c>
      <c r="BY147" s="177" t="n">
        <f aca="false">BV147+BU147+BP147+BK147+BW147+BX147</f>
        <v>1.39950832047573</v>
      </c>
      <c r="BZ147" s="178" t="n">
        <f aca="false">AY147*AZ147</f>
        <v>5.6</v>
      </c>
      <c r="CA147" s="179" t="n">
        <f aca="false">(BZ147/(BZ147+BY147))*100</f>
        <v>80.0056195892826</v>
      </c>
      <c r="CB147" s="169" t="n">
        <f aca="false">BP147+BW147+BX147+BV147</f>
        <v>0.901045555043635</v>
      </c>
      <c r="CC147" s="0" t="n">
        <f aca="false">Ta+Tk_f*CB147</f>
        <v>56.5365944265272</v>
      </c>
    </row>
    <row r="148" customFormat="false" ht="15" hidden="false" customHeight="false" outlineLevel="0" collapsed="false">
      <c r="Q148" s="0" t="n">
        <v>141</v>
      </c>
      <c r="S148" s="177" t="n">
        <f aca="false">VOUT</f>
        <v>40</v>
      </c>
      <c r="T148" s="178" t="n">
        <f aca="false">Q148*$O$12</f>
        <v>0.141</v>
      </c>
      <c r="U148" s="178" t="n">
        <f aca="false">VIN_var</f>
        <v>5</v>
      </c>
      <c r="V148" s="179" t="n">
        <f aca="false">(S148*T148)/(U148*EFF_est)</f>
        <v>1.25333333333333</v>
      </c>
      <c r="W148" s="177" t="n">
        <f aca="false">IF((T148*S148/U148)&lt;((U148*(1-(U148/S148)))/(2*Lm*Fsw)),1,2)</f>
        <v>2</v>
      </c>
      <c r="X148" s="178" t="n">
        <f aca="false">CHOOSE(W148,SQRT((2*T148*Lm*Fsw*(S148-U148))/((U148)^2)),1-(U148/S148))</f>
        <v>0.875</v>
      </c>
      <c r="Y148" s="179" t="n">
        <f aca="false">CHOOSE(W148,(Lm*AA148*Fsw)/(S148-U148),1-X148)</f>
        <v>0.125</v>
      </c>
      <c r="Z148" s="177" t="n">
        <f aca="false">(U148*X148)/(Lm*Fsw)</f>
        <v>0.694444444444444</v>
      </c>
      <c r="AA148" s="178" t="n">
        <f aca="false">CHOOSE(W148,Z148,V148+(0.5*Z148))</f>
        <v>1.60055555555556</v>
      </c>
      <c r="AB148" s="178" t="n">
        <f aca="false">CHOOSE(W148,AA148*SQRT((X148+Y148)/3),SQRT((V148^2)+((Z148^2)/12)))</f>
        <v>1.26926443330225</v>
      </c>
      <c r="AC148" s="178" t="n">
        <v>0</v>
      </c>
      <c r="AD148" s="178" t="n">
        <f aca="false">(AB148^2)*Rdcr</f>
        <v>0.0154659091358025</v>
      </c>
      <c r="AE148" s="179" t="n">
        <f aca="false">AC148+AD148</f>
        <v>0.0154659091358025</v>
      </c>
      <c r="AF148" s="177" t="n">
        <f aca="false">V148*X148</f>
        <v>1.09666666666667</v>
      </c>
      <c r="AG148" s="178" t="n">
        <f aca="false">CHOOSE(W148,AA148*SQRT(X148/3),SQRT(X148*((AA148^2)+((Z148^2)/3)-(AA148*Z148))))</f>
        <v>1.1872881606587</v>
      </c>
      <c r="AH148" s="178" t="n">
        <f aca="false">(AG148^2)*RDS_on</f>
        <v>0.0730524878882934</v>
      </c>
      <c r="AI148" s="178" t="n">
        <f aca="false">((S148*V148)/2)*Fsw*(tr_sw_fix+tf_sw_fix)</f>
        <v>0.73696</v>
      </c>
      <c r="AJ148" s="179" t="n">
        <f aca="false">AH148+AI148</f>
        <v>0.810012487888293</v>
      </c>
      <c r="AK148" s="177" t="n">
        <f aca="false">Y148*V148</f>
        <v>0.156666666666667</v>
      </c>
      <c r="AL148" s="178" t="n">
        <f aca="false">CHOOSE(W148,AA148*SQRT(Y148/3),SQRT(Y148*((AA148^2)+((Z148^2)/3)-(Z148*AA148))))</f>
        <v>0.448752743953462</v>
      </c>
      <c r="AM148" s="178" t="n">
        <f aca="false">T148*Vd_rect</f>
        <v>0.05922</v>
      </c>
      <c r="AN148" s="178" t="n">
        <f aca="false">CHOOSE(W148,(S148+Vd_rect)*Qrr*Fsw,(S148+Vd_rect)*Qrr*Fsw)</f>
        <v>0.42441</v>
      </c>
      <c r="AO148" s="179" t="n">
        <f aca="false">AM148+AN148</f>
        <v>0.48363</v>
      </c>
      <c r="AP148" s="177" t="n">
        <f aca="false">(AG148^2)*0</f>
        <v>0</v>
      </c>
      <c r="AQ148" s="178" t="n">
        <f aca="false">Qg_tot*Vcc*Fsw</f>
        <v>0.0735</v>
      </c>
      <c r="AR148" s="179" t="n">
        <f aca="false">IQ*U148</f>
        <v>0.00385</v>
      </c>
      <c r="AS148" s="177" t="n">
        <f aca="false">AP148+AJ148+AQ148+AR148</f>
        <v>0.887362487888293</v>
      </c>
      <c r="AT148" s="187" t="n">
        <f aca="false">Ta+Tk*AS148</f>
        <v>78.2417492732976</v>
      </c>
      <c r="AU148" s="188" t="n">
        <f aca="false">RDS_on/51.8*(47.12+AT148*0.244)</f>
        <v>0.0662404139279392</v>
      </c>
      <c r="AV148" s="178" t="n">
        <f aca="false">S148*T148</f>
        <v>5.64</v>
      </c>
      <c r="AW148" s="179" t="n">
        <f aca="false">(AV148/(AV148+AS148))*100</f>
        <v>86.40549702066</v>
      </c>
      <c r="AY148" s="177" t="n">
        <f aca="false">VOUT</f>
        <v>40</v>
      </c>
      <c r="AZ148" s="178" t="n">
        <f aca="false">Q148*$O$12</f>
        <v>0.141</v>
      </c>
      <c r="BA148" s="178" t="n">
        <f aca="false">VIN_var</f>
        <v>5</v>
      </c>
      <c r="BB148" s="179" t="n">
        <f aca="false">(AY148*AZ148)/(BA148*EFF_est)</f>
        <v>1.25333333333333</v>
      </c>
      <c r="BC148" s="177" t="n">
        <f aca="false">IF((AZ148*AY148/BA148)&lt;((BA148*(1-(BA148/AY148)))/(2*Lm*Fsw)),1,2)</f>
        <v>2</v>
      </c>
      <c r="BD148" s="178" t="n">
        <f aca="false">CHOOSE(BC148,SQRT((2*AZ148*Lm*Fsw*(AY148-BA148))/((BA148)^2)),1-(BA148/AY148))</f>
        <v>0.875</v>
      </c>
      <c r="BE148" s="179" t="n">
        <f aca="false">CHOOSE(BC148,(Lm*BG148*Fsw)/(AY148-BA148),1-BD148)</f>
        <v>0.125</v>
      </c>
      <c r="BF148" s="177" t="n">
        <f aca="false">(BA148*BD148)/(Lm*Fsw)</f>
        <v>0.694444444444444</v>
      </c>
      <c r="BG148" s="178" t="n">
        <f aca="false">CHOOSE(BC148,BF148,BB148+(0.5*BF148))</f>
        <v>1.60055555555556</v>
      </c>
      <c r="BH148" s="178" t="n">
        <f aca="false">CHOOSE(BC148,BG148*SQRT((BD148+BE148)/3),SQRT((BB148^2)+((BF148^2)/12)))</f>
        <v>1.26926443330225</v>
      </c>
      <c r="BI148" s="178" t="n">
        <v>0</v>
      </c>
      <c r="BJ148" s="178" t="n">
        <f aca="false">(BH148^2)*Rdcr</f>
        <v>0.0154659091358025</v>
      </c>
      <c r="BK148" s="179" t="n">
        <f aca="false">BI148+BJ148</f>
        <v>0.0154659091358025</v>
      </c>
      <c r="BL148" s="177" t="n">
        <f aca="false">BB148*BD148</f>
        <v>1.09666666666667</v>
      </c>
      <c r="BM148" s="178" t="n">
        <f aca="false">CHOOSE(BC148,BG148*SQRT(BD148/3),SQRT(BD148*((BG148^2)+((BF148^2)/3)-(BG148*BF148))))</f>
        <v>1.1872881606587</v>
      </c>
      <c r="BN148" s="178" t="n">
        <f aca="false">(BM148^2)*AU148</f>
        <v>0.0933760099022417</v>
      </c>
      <c r="BO148" s="178" t="n">
        <f aca="false">((AY148*BB148)/2)*Fsw*(tr_sw_fix+tf_sw_fix)</f>
        <v>0.73696</v>
      </c>
      <c r="BP148" s="179" t="n">
        <f aca="false">BN148+BO148</f>
        <v>0.830336009902242</v>
      </c>
      <c r="BQ148" s="177" t="n">
        <f aca="false">BE148*BB148</f>
        <v>0.156666666666667</v>
      </c>
      <c r="BR148" s="178" t="n">
        <f aca="false">CHOOSE(BC148,BG148*SQRT(BE148/3),SQRT(BE148*((BG148^2)+((BF148^2)/3)-(BF148*BG148))))</f>
        <v>0.448752743953462</v>
      </c>
      <c r="BS148" s="178" t="n">
        <f aca="false">AZ148*Vd_rect</f>
        <v>0.05922</v>
      </c>
      <c r="BT148" s="178" t="n">
        <f aca="false">CHOOSE(BC148,(AY148+Vd_rect)*Qrr*Fsw,(AY148+Vd_rect)*Qrr*Fsw)</f>
        <v>0.42441</v>
      </c>
      <c r="BU148" s="179" t="n">
        <f aca="false">BS148+BT148</f>
        <v>0.48363</v>
      </c>
      <c r="BV148" s="177" t="n">
        <f aca="false">(BM148^2)*0</f>
        <v>0</v>
      </c>
      <c r="BW148" s="178" t="n">
        <f aca="false">Qg_tot*Vcc*Fsw</f>
        <v>0.0735</v>
      </c>
      <c r="BX148" s="179" t="n">
        <f aca="false">IQ*BA148</f>
        <v>0.00385</v>
      </c>
      <c r="BY148" s="177" t="n">
        <f aca="false">BV148+BU148+BP148+BK148+BW148+BX148</f>
        <v>1.40678191903804</v>
      </c>
      <c r="BZ148" s="178" t="n">
        <f aca="false">AY148*AZ148</f>
        <v>5.64</v>
      </c>
      <c r="CA148" s="179" t="n">
        <f aca="false">(BZ148/(BZ148+BY148))*100</f>
        <v>80.036533907238</v>
      </c>
      <c r="CB148" s="169" t="n">
        <f aca="false">BP148+BW148+BX148+BV148</f>
        <v>0.907686009902242</v>
      </c>
      <c r="CC148" s="0" t="n">
        <f aca="false">Ta+Tk_f*CB148</f>
        <v>56.7690103465785</v>
      </c>
    </row>
    <row r="149" customFormat="false" ht="15" hidden="false" customHeight="false" outlineLevel="0" collapsed="false">
      <c r="Q149" s="0" t="n">
        <v>142</v>
      </c>
      <c r="S149" s="177" t="n">
        <f aca="false">VOUT</f>
        <v>40</v>
      </c>
      <c r="T149" s="178" t="n">
        <f aca="false">Q149*$O$12</f>
        <v>0.142</v>
      </c>
      <c r="U149" s="178" t="n">
        <f aca="false">VIN_var</f>
        <v>5</v>
      </c>
      <c r="V149" s="179" t="n">
        <f aca="false">(S149*T149)/(U149*EFF_est)</f>
        <v>1.26222222222222</v>
      </c>
      <c r="W149" s="177" t="n">
        <f aca="false">IF((T149*S149/U149)&lt;((U149*(1-(U149/S149)))/(2*Lm*Fsw)),1,2)</f>
        <v>2</v>
      </c>
      <c r="X149" s="178" t="n">
        <f aca="false">CHOOSE(W149,SQRT((2*T149*Lm*Fsw*(S149-U149))/((U149)^2)),1-(U149/S149))</f>
        <v>0.875</v>
      </c>
      <c r="Y149" s="179" t="n">
        <f aca="false">CHOOSE(W149,(Lm*AA149*Fsw)/(S149-U149),1-X149)</f>
        <v>0.125</v>
      </c>
      <c r="Z149" s="177" t="n">
        <f aca="false">(U149*X149)/(Lm*Fsw)</f>
        <v>0.694444444444444</v>
      </c>
      <c r="AA149" s="178" t="n">
        <f aca="false">CHOOSE(W149,Z149,V149+(0.5*Z149))</f>
        <v>1.60944444444444</v>
      </c>
      <c r="AB149" s="178" t="n">
        <f aca="false">CHOOSE(W149,AA149*SQRT((X149+Y149)/3),SQRT((V149^2)+((Z149^2)/12)))</f>
        <v>1.27804252490801</v>
      </c>
      <c r="AC149" s="178" t="n">
        <v>0</v>
      </c>
      <c r="AD149" s="178" t="n">
        <f aca="false">(AB149^2)*Rdcr</f>
        <v>0.0156805698765432</v>
      </c>
      <c r="AE149" s="179" t="n">
        <f aca="false">AC149+AD149</f>
        <v>0.0156805698765432</v>
      </c>
      <c r="AF149" s="177" t="n">
        <f aca="false">V149*X149</f>
        <v>1.10444444444444</v>
      </c>
      <c r="AG149" s="178" t="n">
        <f aca="false">CHOOSE(W149,AA149*SQRT(X149/3),SQRT(X149*((AA149^2)+((Z149^2)/3)-(AA149*Z149))))</f>
        <v>1.19549931348332</v>
      </c>
      <c r="AH149" s="178" t="n">
        <f aca="false">(AG149^2)*RDS_on</f>
        <v>0.0740664277107351</v>
      </c>
      <c r="AI149" s="178" t="n">
        <f aca="false">((S149*V149)/2)*Fsw*(tr_sw_fix+tf_sw_fix)</f>
        <v>0.742186666666667</v>
      </c>
      <c r="AJ149" s="179" t="n">
        <f aca="false">AH149+AI149</f>
        <v>0.816253094377402</v>
      </c>
      <c r="AK149" s="177" t="n">
        <f aca="false">Y149*V149</f>
        <v>0.157777777777778</v>
      </c>
      <c r="AL149" s="178" t="n">
        <f aca="false">CHOOSE(W149,AA149*SQRT(Y149/3),SQRT(Y149*((AA149^2)+((Z149^2)/3)-(Z149*AA149))))</f>
        <v>0.451856268003617</v>
      </c>
      <c r="AM149" s="178" t="n">
        <f aca="false">T149*Vd_rect</f>
        <v>0.05964</v>
      </c>
      <c r="AN149" s="178" t="n">
        <f aca="false">CHOOSE(W149,(S149+Vd_rect)*Qrr*Fsw,(S149+Vd_rect)*Qrr*Fsw)</f>
        <v>0.42441</v>
      </c>
      <c r="AO149" s="179" t="n">
        <f aca="false">AM149+AN149</f>
        <v>0.48405</v>
      </c>
      <c r="AP149" s="177" t="n">
        <f aca="false">(AG149^2)*0</f>
        <v>0</v>
      </c>
      <c r="AQ149" s="178" t="n">
        <f aca="false">Qg_tot*Vcc*Fsw</f>
        <v>0.0735</v>
      </c>
      <c r="AR149" s="179" t="n">
        <f aca="false">IQ*U149</f>
        <v>0.00385</v>
      </c>
      <c r="AS149" s="177" t="n">
        <f aca="false">AP149+AJ149+AQ149+AR149</f>
        <v>0.893603094377402</v>
      </c>
      <c r="AT149" s="187" t="n">
        <f aca="false">Ta+Tk*AS149</f>
        <v>78.6161856626441</v>
      </c>
      <c r="AU149" s="188" t="n">
        <f aca="false">RDS_on/51.8*(47.12+AT149*0.244)</f>
        <v>0.0663318170124859</v>
      </c>
      <c r="AV149" s="178" t="n">
        <f aca="false">S149*T149</f>
        <v>5.68</v>
      </c>
      <c r="AW149" s="179" t="n">
        <f aca="false">(AV149/(AV149+AS149))*100</f>
        <v>86.4061903107335</v>
      </c>
      <c r="AY149" s="177" t="n">
        <f aca="false">VOUT</f>
        <v>40</v>
      </c>
      <c r="AZ149" s="178" t="n">
        <f aca="false">Q149*$O$12</f>
        <v>0.142</v>
      </c>
      <c r="BA149" s="178" t="n">
        <f aca="false">VIN_var</f>
        <v>5</v>
      </c>
      <c r="BB149" s="179" t="n">
        <f aca="false">(AY149*AZ149)/(BA149*EFF_est)</f>
        <v>1.26222222222222</v>
      </c>
      <c r="BC149" s="177" t="n">
        <f aca="false">IF((AZ149*AY149/BA149)&lt;((BA149*(1-(BA149/AY149)))/(2*Lm*Fsw)),1,2)</f>
        <v>2</v>
      </c>
      <c r="BD149" s="178" t="n">
        <f aca="false">CHOOSE(BC149,SQRT((2*AZ149*Lm*Fsw*(AY149-BA149))/((BA149)^2)),1-(BA149/AY149))</f>
        <v>0.875</v>
      </c>
      <c r="BE149" s="179" t="n">
        <f aca="false">CHOOSE(BC149,(Lm*BG149*Fsw)/(AY149-BA149),1-BD149)</f>
        <v>0.125</v>
      </c>
      <c r="BF149" s="177" t="n">
        <f aca="false">(BA149*BD149)/(Lm*Fsw)</f>
        <v>0.694444444444444</v>
      </c>
      <c r="BG149" s="178" t="n">
        <f aca="false">CHOOSE(BC149,BF149,BB149+(0.5*BF149))</f>
        <v>1.60944444444444</v>
      </c>
      <c r="BH149" s="178" t="n">
        <f aca="false">CHOOSE(BC149,BG149*SQRT((BD149+BE149)/3),SQRT((BB149^2)+((BF149^2)/12)))</f>
        <v>1.27804252490801</v>
      </c>
      <c r="BI149" s="178" t="n">
        <v>0</v>
      </c>
      <c r="BJ149" s="178" t="n">
        <f aca="false">(BH149^2)*Rdcr</f>
        <v>0.0156805698765432</v>
      </c>
      <c r="BK149" s="179" t="n">
        <f aca="false">BI149+BJ149</f>
        <v>0.0156805698765432</v>
      </c>
      <c r="BL149" s="177" t="n">
        <f aca="false">BB149*BD149</f>
        <v>1.10444444444444</v>
      </c>
      <c r="BM149" s="178" t="n">
        <f aca="false">CHOOSE(BC149,BG149*SQRT(BD149/3),SQRT(BD149*((BG149^2)+((BF149^2)/3)-(BG149*BF149))))</f>
        <v>1.19549931348332</v>
      </c>
      <c r="BN149" s="178" t="n">
        <f aca="false">(BM149^2)*AU149</f>
        <v>0.094802667212455</v>
      </c>
      <c r="BO149" s="178" t="n">
        <f aca="false">((AY149*BB149)/2)*Fsw*(tr_sw_fix+tf_sw_fix)</f>
        <v>0.742186666666667</v>
      </c>
      <c r="BP149" s="179" t="n">
        <f aca="false">BN149+BO149</f>
        <v>0.836989333879122</v>
      </c>
      <c r="BQ149" s="177" t="n">
        <f aca="false">BE149*BB149</f>
        <v>0.157777777777778</v>
      </c>
      <c r="BR149" s="178" t="n">
        <f aca="false">CHOOSE(BC149,BG149*SQRT(BE149/3),SQRT(BE149*((BG149^2)+((BF149^2)/3)-(BF149*BG149))))</f>
        <v>0.451856268003617</v>
      </c>
      <c r="BS149" s="178" t="n">
        <f aca="false">AZ149*Vd_rect</f>
        <v>0.05964</v>
      </c>
      <c r="BT149" s="178" t="n">
        <f aca="false">CHOOSE(BC149,(AY149+Vd_rect)*Qrr*Fsw,(AY149+Vd_rect)*Qrr*Fsw)</f>
        <v>0.42441</v>
      </c>
      <c r="BU149" s="179" t="n">
        <f aca="false">BS149+BT149</f>
        <v>0.48405</v>
      </c>
      <c r="BV149" s="177" t="n">
        <f aca="false">(BM149^2)*0</f>
        <v>0</v>
      </c>
      <c r="BW149" s="178" t="n">
        <f aca="false">Qg_tot*Vcc*Fsw</f>
        <v>0.0735</v>
      </c>
      <c r="BX149" s="179" t="n">
        <f aca="false">IQ*BA149</f>
        <v>0.00385</v>
      </c>
      <c r="BY149" s="177" t="n">
        <f aca="false">BV149+BU149+BP149+BK149+BW149+BX149</f>
        <v>1.41406990375566</v>
      </c>
      <c r="BZ149" s="178" t="n">
        <f aca="false">AY149*AZ149</f>
        <v>5.68</v>
      </c>
      <c r="CA149" s="179" t="n">
        <f aca="false">(BZ149/(BZ149+BY149))*100</f>
        <v>80.0668738405433</v>
      </c>
      <c r="CB149" s="169" t="n">
        <f aca="false">BP149+BW149+BX149+BV149</f>
        <v>0.914339333879122</v>
      </c>
      <c r="CC149" s="0" t="n">
        <f aca="false">Ta+Tk_f*CB149</f>
        <v>57.0018766857693</v>
      </c>
    </row>
    <row r="150" customFormat="false" ht="15" hidden="false" customHeight="false" outlineLevel="0" collapsed="false">
      <c r="Q150" s="0" t="n">
        <v>143</v>
      </c>
      <c r="S150" s="177" t="n">
        <f aca="false">VOUT</f>
        <v>40</v>
      </c>
      <c r="T150" s="178" t="n">
        <f aca="false">Q150*$O$12</f>
        <v>0.143</v>
      </c>
      <c r="U150" s="178" t="n">
        <f aca="false">VIN_var</f>
        <v>5</v>
      </c>
      <c r="V150" s="179" t="n">
        <f aca="false">(S150*T150)/(U150*EFF_est)</f>
        <v>1.27111111111111</v>
      </c>
      <c r="W150" s="177" t="n">
        <f aca="false">IF((T150*S150/U150)&lt;((U150*(1-(U150/S150)))/(2*Lm*Fsw)),1,2)</f>
        <v>2</v>
      </c>
      <c r="X150" s="178" t="n">
        <f aca="false">CHOOSE(W150,SQRT((2*T150*Lm*Fsw*(S150-U150))/((U150)^2)),1-(U150/S150))</f>
        <v>0.875</v>
      </c>
      <c r="Y150" s="179" t="n">
        <f aca="false">CHOOSE(W150,(Lm*AA150*Fsw)/(S150-U150),1-X150)</f>
        <v>0.125</v>
      </c>
      <c r="Z150" s="177" t="n">
        <f aca="false">(U150*X150)/(Lm*Fsw)</f>
        <v>0.694444444444444</v>
      </c>
      <c r="AA150" s="178" t="n">
        <f aca="false">CHOOSE(W150,Z150,V150+(0.5*Z150))</f>
        <v>1.61833333333333</v>
      </c>
      <c r="AB150" s="178" t="n">
        <f aca="false">CHOOSE(W150,AA150*SQRT((X150+Y150)/3),SQRT((V150^2)+((Z150^2)/12)))</f>
        <v>1.28682213766774</v>
      </c>
      <c r="AC150" s="178" t="n">
        <v>0</v>
      </c>
      <c r="AD150" s="178" t="n">
        <f aca="false">(AB150^2)*Rdcr</f>
        <v>0.015896747654321</v>
      </c>
      <c r="AE150" s="179" t="n">
        <f aca="false">AC150+AD150</f>
        <v>0.015896747654321</v>
      </c>
      <c r="AF150" s="177" t="n">
        <f aca="false">V150*X150</f>
        <v>1.11222222222222</v>
      </c>
      <c r="AG150" s="178" t="n">
        <f aca="false">CHOOSE(W150,AA150*SQRT(X150/3),SQRT(X150*((AA150^2)+((Z150^2)/3)-(AA150*Z150))))</f>
        <v>1.20371188921718</v>
      </c>
      <c r="AH150" s="178" t="n">
        <f aca="false">(AG150^2)*RDS_on</f>
        <v>0.0750875331856322</v>
      </c>
      <c r="AI150" s="178" t="n">
        <f aca="false">((S150*V150)/2)*Fsw*(tr_sw_fix+tf_sw_fix)</f>
        <v>0.747413333333333</v>
      </c>
      <c r="AJ150" s="179" t="n">
        <f aca="false">AH150+AI150</f>
        <v>0.822500866518966</v>
      </c>
      <c r="AK150" s="177" t="n">
        <f aca="false">Y150*V150</f>
        <v>0.158888888888889</v>
      </c>
      <c r="AL150" s="178" t="n">
        <f aca="false">CHOOSE(W150,AA150*SQRT(Y150/3),SQRT(Y150*((AA150^2)+((Z150^2)/3)-(Z150*AA150))))</f>
        <v>0.454960329862914</v>
      </c>
      <c r="AM150" s="178" t="n">
        <f aca="false">T150*Vd_rect</f>
        <v>0.06006</v>
      </c>
      <c r="AN150" s="178" t="n">
        <f aca="false">CHOOSE(W150,(S150+Vd_rect)*Qrr*Fsw,(S150+Vd_rect)*Qrr*Fsw)</f>
        <v>0.42441</v>
      </c>
      <c r="AO150" s="179" t="n">
        <f aca="false">AM150+AN150</f>
        <v>0.48447</v>
      </c>
      <c r="AP150" s="177" t="n">
        <f aca="false">(AG150^2)*0</f>
        <v>0</v>
      </c>
      <c r="AQ150" s="178" t="n">
        <f aca="false">Qg_tot*Vcc*Fsw</f>
        <v>0.0735</v>
      </c>
      <c r="AR150" s="179" t="n">
        <f aca="false">IQ*U150</f>
        <v>0.00385</v>
      </c>
      <c r="AS150" s="177" t="n">
        <f aca="false">AP150+AJ150+AQ150+AR150</f>
        <v>0.899850866518966</v>
      </c>
      <c r="AT150" s="187" t="n">
        <f aca="false">Ta+Tk*AS150</f>
        <v>78.9910519911379</v>
      </c>
      <c r="AU150" s="188" t="n">
        <f aca="false">RDS_on/51.8*(47.12+AT150*0.244)</f>
        <v>0.0664233250488092</v>
      </c>
      <c r="AV150" s="178" t="n">
        <f aca="false">S150*T150</f>
        <v>5.72</v>
      </c>
      <c r="AW150" s="179" t="n">
        <f aca="false">(AV150/(AV150+AS150))*100</f>
        <v>86.4067803842815</v>
      </c>
      <c r="AY150" s="177" t="n">
        <f aca="false">VOUT</f>
        <v>40</v>
      </c>
      <c r="AZ150" s="178" t="n">
        <f aca="false">Q150*$O$12</f>
        <v>0.143</v>
      </c>
      <c r="BA150" s="178" t="n">
        <f aca="false">VIN_var</f>
        <v>5</v>
      </c>
      <c r="BB150" s="179" t="n">
        <f aca="false">(AY150*AZ150)/(BA150*EFF_est)</f>
        <v>1.27111111111111</v>
      </c>
      <c r="BC150" s="177" t="n">
        <f aca="false">IF((AZ150*AY150/BA150)&lt;((BA150*(1-(BA150/AY150)))/(2*Lm*Fsw)),1,2)</f>
        <v>2</v>
      </c>
      <c r="BD150" s="178" t="n">
        <f aca="false">CHOOSE(BC150,SQRT((2*AZ150*Lm*Fsw*(AY150-BA150))/((BA150)^2)),1-(BA150/AY150))</f>
        <v>0.875</v>
      </c>
      <c r="BE150" s="179" t="n">
        <f aca="false">CHOOSE(BC150,(Lm*BG150*Fsw)/(AY150-BA150),1-BD150)</f>
        <v>0.125</v>
      </c>
      <c r="BF150" s="177" t="n">
        <f aca="false">(BA150*BD150)/(Lm*Fsw)</f>
        <v>0.694444444444444</v>
      </c>
      <c r="BG150" s="178" t="n">
        <f aca="false">CHOOSE(BC150,BF150,BB150+(0.5*BF150))</f>
        <v>1.61833333333333</v>
      </c>
      <c r="BH150" s="178" t="n">
        <f aca="false">CHOOSE(BC150,BG150*SQRT((BD150+BE150)/3),SQRT((BB150^2)+((BF150^2)/12)))</f>
        <v>1.28682213766774</v>
      </c>
      <c r="BI150" s="178" t="n">
        <v>0</v>
      </c>
      <c r="BJ150" s="178" t="n">
        <f aca="false">(BH150^2)*Rdcr</f>
        <v>0.015896747654321</v>
      </c>
      <c r="BK150" s="179" t="n">
        <f aca="false">BI150+BJ150</f>
        <v>0.015896747654321</v>
      </c>
      <c r="BL150" s="177" t="n">
        <f aca="false">BB150*BD150</f>
        <v>1.11222222222222</v>
      </c>
      <c r="BM150" s="178" t="n">
        <f aca="false">CHOOSE(BC150,BG150*SQRT(BD150/3),SQRT(BD150*((BG150^2)+((BF150^2)/3)-(BG150*BF150))))</f>
        <v>1.20371188921718</v>
      </c>
      <c r="BN150" s="178" t="n">
        <f aca="false">(BM150^2)*AU150</f>
        <v>0.0962422377165756</v>
      </c>
      <c r="BO150" s="178" t="n">
        <f aca="false">((AY150*BB150)/2)*Fsw*(tr_sw_fix+tf_sw_fix)</f>
        <v>0.747413333333333</v>
      </c>
      <c r="BP150" s="179" t="n">
        <f aca="false">BN150+BO150</f>
        <v>0.843655571049909</v>
      </c>
      <c r="BQ150" s="177" t="n">
        <f aca="false">BE150*BB150</f>
        <v>0.158888888888889</v>
      </c>
      <c r="BR150" s="178" t="n">
        <f aca="false">CHOOSE(BC150,BG150*SQRT(BE150/3),SQRT(BE150*((BG150^2)+((BF150^2)/3)-(BF150*BG150))))</f>
        <v>0.454960329862914</v>
      </c>
      <c r="BS150" s="178" t="n">
        <f aca="false">AZ150*Vd_rect</f>
        <v>0.06006</v>
      </c>
      <c r="BT150" s="178" t="n">
        <f aca="false">CHOOSE(BC150,(AY150+Vd_rect)*Qrr*Fsw,(AY150+Vd_rect)*Qrr*Fsw)</f>
        <v>0.42441</v>
      </c>
      <c r="BU150" s="179" t="n">
        <f aca="false">BS150+BT150</f>
        <v>0.48447</v>
      </c>
      <c r="BV150" s="177" t="n">
        <f aca="false">(BM150^2)*0</f>
        <v>0</v>
      </c>
      <c r="BW150" s="178" t="n">
        <f aca="false">Qg_tot*Vcc*Fsw</f>
        <v>0.0735</v>
      </c>
      <c r="BX150" s="179" t="n">
        <f aca="false">IQ*BA150</f>
        <v>0.00385</v>
      </c>
      <c r="BY150" s="177" t="n">
        <f aca="false">BV150+BU150+BP150+BK150+BW150+BX150</f>
        <v>1.42137231870423</v>
      </c>
      <c r="BZ150" s="178" t="n">
        <f aca="false">AY150*AZ150</f>
        <v>5.72</v>
      </c>
      <c r="CA150" s="179" t="n">
        <f aca="false">(BZ150/(BZ150+BY150))*100</f>
        <v>80.0966501216935</v>
      </c>
      <c r="CB150" s="169" t="n">
        <f aca="false">BP150+BW150+BX150+BV150</f>
        <v>0.921005571049909</v>
      </c>
      <c r="CC150" s="0" t="n">
        <f aca="false">Ta+Tk_f*CB150</f>
        <v>57.2351949867468</v>
      </c>
    </row>
    <row r="151" customFormat="false" ht="15" hidden="false" customHeight="false" outlineLevel="0" collapsed="false">
      <c r="Q151" s="0" t="n">
        <v>144</v>
      </c>
      <c r="S151" s="177" t="n">
        <f aca="false">VOUT</f>
        <v>40</v>
      </c>
      <c r="T151" s="178" t="n">
        <f aca="false">Q151*$O$12</f>
        <v>0.144</v>
      </c>
      <c r="U151" s="178" t="n">
        <f aca="false">VIN_var</f>
        <v>5</v>
      </c>
      <c r="V151" s="179" t="n">
        <f aca="false">(S151*T151)/(U151*EFF_est)</f>
        <v>1.28</v>
      </c>
      <c r="W151" s="177" t="n">
        <f aca="false">IF((T151*S151/U151)&lt;((U151*(1-(U151/S151)))/(2*Lm*Fsw)),1,2)</f>
        <v>2</v>
      </c>
      <c r="X151" s="178" t="n">
        <f aca="false">CHOOSE(W151,SQRT((2*T151*Lm*Fsw*(S151-U151))/((U151)^2)),1-(U151/S151))</f>
        <v>0.875</v>
      </c>
      <c r="Y151" s="179" t="n">
        <f aca="false">CHOOSE(W151,(Lm*AA151*Fsw)/(S151-U151),1-X151)</f>
        <v>0.125</v>
      </c>
      <c r="Z151" s="177" t="n">
        <f aca="false">(U151*X151)/(Lm*Fsw)</f>
        <v>0.694444444444444</v>
      </c>
      <c r="AA151" s="178" t="n">
        <f aca="false">CHOOSE(W151,Z151,V151+(0.5*Z151))</f>
        <v>1.62722222222222</v>
      </c>
      <c r="AB151" s="178" t="n">
        <f aca="false">CHOOSE(W151,AA151*SQRT((X151+Y151)/3),SQRT((V151^2)+((Z151^2)/12)))</f>
        <v>1.29560324065728</v>
      </c>
      <c r="AC151" s="178" t="n">
        <v>0</v>
      </c>
      <c r="AD151" s="178" t="n">
        <f aca="false">(AB151^2)*Rdcr</f>
        <v>0.0161144424691358</v>
      </c>
      <c r="AE151" s="179" t="n">
        <f aca="false">AC151+AD151</f>
        <v>0.0161144424691358</v>
      </c>
      <c r="AF151" s="177" t="n">
        <f aca="false">V151*X151</f>
        <v>1.12</v>
      </c>
      <c r="AG151" s="178" t="n">
        <f aca="false">CHOOSE(W151,AA151*SQRT(X151/3),SQRT(X151*((AA151^2)+((Z151^2)/3)-(AA151*Z151))))</f>
        <v>1.21192585893339</v>
      </c>
      <c r="AH151" s="178" t="n">
        <f aca="false">(AG151^2)*RDS_on</f>
        <v>0.0761158043129848</v>
      </c>
      <c r="AI151" s="178" t="n">
        <f aca="false">((S151*V151)/2)*Fsw*(tr_sw_fix+tf_sw_fix)</f>
        <v>0.75264</v>
      </c>
      <c r="AJ151" s="179" t="n">
        <f aca="false">AH151+AI151</f>
        <v>0.828755804312985</v>
      </c>
      <c r="AK151" s="177" t="n">
        <f aca="false">Y151*V151</f>
        <v>0.16</v>
      </c>
      <c r="AL151" s="178" t="n">
        <f aca="false">CHOOSE(W151,AA151*SQRT(Y151/3),SQRT(Y151*((AA151^2)+((Z151^2)/3)-(Z151*AA151))))</f>
        <v>0.458064918598015</v>
      </c>
      <c r="AM151" s="178" t="n">
        <f aca="false">T151*Vd_rect</f>
        <v>0.06048</v>
      </c>
      <c r="AN151" s="178" t="n">
        <f aca="false">CHOOSE(W151,(S151+Vd_rect)*Qrr*Fsw,(S151+Vd_rect)*Qrr*Fsw)</f>
        <v>0.42441</v>
      </c>
      <c r="AO151" s="179" t="n">
        <f aca="false">AM151+AN151</f>
        <v>0.48489</v>
      </c>
      <c r="AP151" s="177" t="n">
        <f aca="false">(AG151^2)*0</f>
        <v>0</v>
      </c>
      <c r="AQ151" s="178" t="n">
        <f aca="false">Qg_tot*Vcc*Fsw</f>
        <v>0.0735</v>
      </c>
      <c r="AR151" s="179" t="n">
        <f aca="false">IQ*U151</f>
        <v>0.00385</v>
      </c>
      <c r="AS151" s="177" t="n">
        <f aca="false">AP151+AJ151+AQ151+AR151</f>
        <v>0.906105804312985</v>
      </c>
      <c r="AT151" s="187" t="n">
        <f aca="false">Ta+Tk*AS151</f>
        <v>79.3663482587791</v>
      </c>
      <c r="AU151" s="188" t="n">
        <f aca="false">RDS_on/51.8*(47.12+AT151*0.244)</f>
        <v>0.0665149380369089</v>
      </c>
      <c r="AV151" s="178" t="n">
        <f aca="false">S151*T151</f>
        <v>5.76</v>
      </c>
      <c r="AW151" s="179" t="n">
        <f aca="false">(AV151/(AV151+AS151))*100</f>
        <v>86.4072693876726</v>
      </c>
      <c r="AY151" s="177" t="n">
        <f aca="false">VOUT</f>
        <v>40</v>
      </c>
      <c r="AZ151" s="178" t="n">
        <f aca="false">Q151*$O$12</f>
        <v>0.144</v>
      </c>
      <c r="BA151" s="178" t="n">
        <f aca="false">VIN_var</f>
        <v>5</v>
      </c>
      <c r="BB151" s="179" t="n">
        <f aca="false">(AY151*AZ151)/(BA151*EFF_est)</f>
        <v>1.28</v>
      </c>
      <c r="BC151" s="177" t="n">
        <f aca="false">IF((AZ151*AY151/BA151)&lt;((BA151*(1-(BA151/AY151)))/(2*Lm*Fsw)),1,2)</f>
        <v>2</v>
      </c>
      <c r="BD151" s="178" t="n">
        <f aca="false">CHOOSE(BC151,SQRT((2*AZ151*Lm*Fsw*(AY151-BA151))/((BA151)^2)),1-(BA151/AY151))</f>
        <v>0.875</v>
      </c>
      <c r="BE151" s="179" t="n">
        <f aca="false">CHOOSE(BC151,(Lm*BG151*Fsw)/(AY151-BA151),1-BD151)</f>
        <v>0.125</v>
      </c>
      <c r="BF151" s="177" t="n">
        <f aca="false">(BA151*BD151)/(Lm*Fsw)</f>
        <v>0.694444444444444</v>
      </c>
      <c r="BG151" s="178" t="n">
        <f aca="false">CHOOSE(BC151,BF151,BB151+(0.5*BF151))</f>
        <v>1.62722222222222</v>
      </c>
      <c r="BH151" s="178" t="n">
        <f aca="false">CHOOSE(BC151,BG151*SQRT((BD151+BE151)/3),SQRT((BB151^2)+((BF151^2)/12)))</f>
        <v>1.29560324065728</v>
      </c>
      <c r="BI151" s="178" t="n">
        <v>0</v>
      </c>
      <c r="BJ151" s="178" t="n">
        <f aca="false">(BH151^2)*Rdcr</f>
        <v>0.0161144424691358</v>
      </c>
      <c r="BK151" s="179" t="n">
        <f aca="false">BI151+BJ151</f>
        <v>0.0161144424691358</v>
      </c>
      <c r="BL151" s="177" t="n">
        <f aca="false">BB151*BD151</f>
        <v>1.12</v>
      </c>
      <c r="BM151" s="178" t="n">
        <f aca="false">CHOOSE(BC151,BG151*SQRT(BD151/3),SQRT(BD151*((BG151^2)+((BF151^2)/3)-(BG151*BF151))))</f>
        <v>1.21192585893339</v>
      </c>
      <c r="BN151" s="178" t="n">
        <f aca="false">(BM151^2)*AU151</f>
        <v>0.0976947655773087</v>
      </c>
      <c r="BO151" s="178" t="n">
        <f aca="false">((AY151*BB151)/2)*Fsw*(tr_sw_fix+tf_sw_fix)</f>
        <v>0.75264</v>
      </c>
      <c r="BP151" s="179" t="n">
        <f aca="false">BN151+BO151</f>
        <v>0.850334765577309</v>
      </c>
      <c r="BQ151" s="177" t="n">
        <f aca="false">BE151*BB151</f>
        <v>0.16</v>
      </c>
      <c r="BR151" s="178" t="n">
        <f aca="false">CHOOSE(BC151,BG151*SQRT(BE151/3),SQRT(BE151*((BG151^2)+((BF151^2)/3)-(BF151*BG151))))</f>
        <v>0.458064918598015</v>
      </c>
      <c r="BS151" s="178" t="n">
        <f aca="false">AZ151*Vd_rect</f>
        <v>0.06048</v>
      </c>
      <c r="BT151" s="178" t="n">
        <f aca="false">CHOOSE(BC151,(AY151+Vd_rect)*Qrr*Fsw,(AY151+Vd_rect)*Qrr*Fsw)</f>
        <v>0.42441</v>
      </c>
      <c r="BU151" s="179" t="n">
        <f aca="false">BS151+BT151</f>
        <v>0.48489</v>
      </c>
      <c r="BV151" s="177" t="n">
        <f aca="false">(BM151^2)*0</f>
        <v>0</v>
      </c>
      <c r="BW151" s="178" t="n">
        <f aca="false">Qg_tot*Vcc*Fsw</f>
        <v>0.0735</v>
      </c>
      <c r="BX151" s="179" t="n">
        <f aca="false">IQ*BA151</f>
        <v>0.00385</v>
      </c>
      <c r="BY151" s="177" t="n">
        <f aca="false">BV151+BU151+BP151+BK151+BW151+BX151</f>
        <v>1.42868920804644</v>
      </c>
      <c r="BZ151" s="178" t="n">
        <f aca="false">AY151*AZ151</f>
        <v>5.76</v>
      </c>
      <c r="CA151" s="179" t="n">
        <f aca="false">(BZ151/(BZ151+BY151))*100</f>
        <v>80.1258732058233</v>
      </c>
      <c r="CB151" s="169" t="n">
        <f aca="false">BP151+BW151+BX151+BV151</f>
        <v>0.927684765577309</v>
      </c>
      <c r="CC151" s="0" t="n">
        <f aca="false">Ta+Tk_f*CB151</f>
        <v>57.4689667952058</v>
      </c>
    </row>
    <row r="152" customFormat="false" ht="15" hidden="false" customHeight="false" outlineLevel="0" collapsed="false">
      <c r="Q152" s="0" t="n">
        <v>145</v>
      </c>
      <c r="S152" s="177" t="n">
        <f aca="false">VOUT</f>
        <v>40</v>
      </c>
      <c r="T152" s="178" t="n">
        <f aca="false">Q152*$O$12</f>
        <v>0.145</v>
      </c>
      <c r="U152" s="178" t="n">
        <f aca="false">VIN_var</f>
        <v>5</v>
      </c>
      <c r="V152" s="179" t="n">
        <f aca="false">(S152*T152)/(U152*EFF_est)</f>
        <v>1.28888888888889</v>
      </c>
      <c r="W152" s="177" t="n">
        <f aca="false">IF((T152*S152/U152)&lt;((U152*(1-(U152/S152)))/(2*Lm*Fsw)),1,2)</f>
        <v>2</v>
      </c>
      <c r="X152" s="178" t="n">
        <f aca="false">CHOOSE(W152,SQRT((2*T152*Lm*Fsw*(S152-U152))/((U152)^2)),1-(U152/S152))</f>
        <v>0.875</v>
      </c>
      <c r="Y152" s="179" t="n">
        <f aca="false">CHOOSE(W152,(Lm*AA152*Fsw)/(S152-U152),1-X152)</f>
        <v>0.125</v>
      </c>
      <c r="Z152" s="177" t="n">
        <f aca="false">(U152*X152)/(Lm*Fsw)</f>
        <v>0.694444444444444</v>
      </c>
      <c r="AA152" s="178" t="n">
        <f aca="false">CHOOSE(W152,Z152,V152+(0.5*Z152))</f>
        <v>1.63611111111111</v>
      </c>
      <c r="AB152" s="178" t="n">
        <f aca="false">CHOOSE(W152,AA152*SQRT((X152+Y152)/3),SQRT((V152^2)+((Z152^2)/12)))</f>
        <v>1.30438580378003</v>
      </c>
      <c r="AC152" s="178" t="n">
        <v>0</v>
      </c>
      <c r="AD152" s="178" t="n">
        <f aca="false">(AB152^2)*Rdcr</f>
        <v>0.0163336543209877</v>
      </c>
      <c r="AE152" s="179" t="n">
        <f aca="false">AC152+AD152</f>
        <v>0.0163336543209877</v>
      </c>
      <c r="AF152" s="177" t="n">
        <f aca="false">V152*X152</f>
        <v>1.12777777777778</v>
      </c>
      <c r="AG152" s="178" t="n">
        <f aca="false">CHOOSE(W152,AA152*SQRT(X152/3),SQRT(X152*((AA152^2)+((Z152^2)/3)-(AA152*Z152))))</f>
        <v>1.22014119447916</v>
      </c>
      <c r="AH152" s="178" t="n">
        <f aca="false">(AG152^2)*RDS_on</f>
        <v>0.0771512410927927</v>
      </c>
      <c r="AI152" s="178" t="n">
        <f aca="false">((S152*V152)/2)*Fsw*(tr_sw_fix+tf_sw_fix)</f>
        <v>0.757866666666667</v>
      </c>
      <c r="AJ152" s="179" t="n">
        <f aca="false">AH152+AI152</f>
        <v>0.835017907759459</v>
      </c>
      <c r="AK152" s="177" t="n">
        <f aca="false">Y152*V152</f>
        <v>0.161111111111111</v>
      </c>
      <c r="AL152" s="178" t="n">
        <f aca="false">CHOOSE(W152,AA152*SQRT(Y152/3),SQRT(Y152*((AA152^2)+((Z152^2)/3)-(Z152*AA152))))</f>
        <v>0.461170023568163</v>
      </c>
      <c r="AM152" s="178" t="n">
        <f aca="false">T152*Vd_rect</f>
        <v>0.0609</v>
      </c>
      <c r="AN152" s="178" t="n">
        <f aca="false">CHOOSE(W152,(S152+Vd_rect)*Qrr*Fsw,(S152+Vd_rect)*Qrr*Fsw)</f>
        <v>0.42441</v>
      </c>
      <c r="AO152" s="179" t="n">
        <f aca="false">AM152+AN152</f>
        <v>0.48531</v>
      </c>
      <c r="AP152" s="177" t="n">
        <f aca="false">(AG152^2)*0</f>
        <v>0</v>
      </c>
      <c r="AQ152" s="178" t="n">
        <f aca="false">Qg_tot*Vcc*Fsw</f>
        <v>0.0735</v>
      </c>
      <c r="AR152" s="179" t="n">
        <f aca="false">IQ*U152</f>
        <v>0.00385</v>
      </c>
      <c r="AS152" s="177" t="n">
        <f aca="false">AP152+AJ152+AQ152+AR152</f>
        <v>0.912367907759459</v>
      </c>
      <c r="AT152" s="187" t="n">
        <f aca="false">Ta+Tk*AS152</f>
        <v>79.7420744655676</v>
      </c>
      <c r="AU152" s="188" t="n">
        <f aca="false">RDS_on/51.8*(47.12+AT152*0.244)</f>
        <v>0.066606655976785</v>
      </c>
      <c r="AV152" s="178" t="n">
        <f aca="false">S152*T152</f>
        <v>5.8</v>
      </c>
      <c r="AW152" s="179" t="n">
        <f aca="false">(AV152/(AV152+AS152))*100</f>
        <v>86.4076594087644</v>
      </c>
      <c r="AY152" s="177" t="n">
        <f aca="false">VOUT</f>
        <v>40</v>
      </c>
      <c r="AZ152" s="178" t="n">
        <f aca="false">Q152*$O$12</f>
        <v>0.145</v>
      </c>
      <c r="BA152" s="178" t="n">
        <f aca="false">VIN_var</f>
        <v>5</v>
      </c>
      <c r="BB152" s="179" t="n">
        <f aca="false">(AY152*AZ152)/(BA152*EFF_est)</f>
        <v>1.28888888888889</v>
      </c>
      <c r="BC152" s="177" t="n">
        <f aca="false">IF((AZ152*AY152/BA152)&lt;((BA152*(1-(BA152/AY152)))/(2*Lm*Fsw)),1,2)</f>
        <v>2</v>
      </c>
      <c r="BD152" s="178" t="n">
        <f aca="false">CHOOSE(BC152,SQRT((2*AZ152*Lm*Fsw*(AY152-BA152))/((BA152)^2)),1-(BA152/AY152))</f>
        <v>0.875</v>
      </c>
      <c r="BE152" s="179" t="n">
        <f aca="false">CHOOSE(BC152,(Lm*BG152*Fsw)/(AY152-BA152),1-BD152)</f>
        <v>0.125</v>
      </c>
      <c r="BF152" s="177" t="n">
        <f aca="false">(BA152*BD152)/(Lm*Fsw)</f>
        <v>0.694444444444444</v>
      </c>
      <c r="BG152" s="178" t="n">
        <f aca="false">CHOOSE(BC152,BF152,BB152+(0.5*BF152))</f>
        <v>1.63611111111111</v>
      </c>
      <c r="BH152" s="178" t="n">
        <f aca="false">CHOOSE(BC152,BG152*SQRT((BD152+BE152)/3),SQRT((BB152^2)+((BF152^2)/12)))</f>
        <v>1.30438580378003</v>
      </c>
      <c r="BI152" s="178" t="n">
        <v>0</v>
      </c>
      <c r="BJ152" s="178" t="n">
        <f aca="false">(BH152^2)*Rdcr</f>
        <v>0.0163336543209877</v>
      </c>
      <c r="BK152" s="179" t="n">
        <f aca="false">BI152+BJ152</f>
        <v>0.0163336543209877</v>
      </c>
      <c r="BL152" s="177" t="n">
        <f aca="false">BB152*BD152</f>
        <v>1.12777777777778</v>
      </c>
      <c r="BM152" s="178" t="n">
        <f aca="false">CHOOSE(BC152,BG152*SQRT(BD152/3),SQRT(BD152*((BG152^2)+((BF152^2)/3)-(BG152*BF152))))</f>
        <v>1.22014119447916</v>
      </c>
      <c r="BN152" s="178" t="n">
        <f aca="false">(BM152^2)*AU152</f>
        <v>0.0991602950444306</v>
      </c>
      <c r="BO152" s="178" t="n">
        <f aca="false">((AY152*BB152)/2)*Fsw*(tr_sw_fix+tf_sw_fix)</f>
        <v>0.757866666666667</v>
      </c>
      <c r="BP152" s="179" t="n">
        <f aca="false">BN152+BO152</f>
        <v>0.857026961711097</v>
      </c>
      <c r="BQ152" s="177" t="n">
        <f aca="false">BE152*BB152</f>
        <v>0.161111111111111</v>
      </c>
      <c r="BR152" s="178" t="n">
        <f aca="false">CHOOSE(BC152,BG152*SQRT(BE152/3),SQRT(BE152*((BG152^2)+((BF152^2)/3)-(BF152*BG152))))</f>
        <v>0.461170023568163</v>
      </c>
      <c r="BS152" s="178" t="n">
        <f aca="false">AZ152*Vd_rect</f>
        <v>0.0609</v>
      </c>
      <c r="BT152" s="178" t="n">
        <f aca="false">CHOOSE(BC152,(AY152+Vd_rect)*Qrr*Fsw,(AY152+Vd_rect)*Qrr*Fsw)</f>
        <v>0.42441</v>
      </c>
      <c r="BU152" s="179" t="n">
        <f aca="false">BS152+BT152</f>
        <v>0.48531</v>
      </c>
      <c r="BV152" s="177" t="n">
        <f aca="false">(BM152^2)*0</f>
        <v>0</v>
      </c>
      <c r="BW152" s="178" t="n">
        <f aca="false">Qg_tot*Vcc*Fsw</f>
        <v>0.0735</v>
      </c>
      <c r="BX152" s="179" t="n">
        <f aca="false">IQ*BA152</f>
        <v>0.00385</v>
      </c>
      <c r="BY152" s="177" t="n">
        <f aca="false">BV152+BU152+BP152+BK152+BW152+BX152</f>
        <v>1.43602061603208</v>
      </c>
      <c r="BZ152" s="178" t="n">
        <f aca="false">AY152*AZ152</f>
        <v>5.8</v>
      </c>
      <c r="CA152" s="179" t="n">
        <f aca="false">(BZ152/(BZ152+BY152))*100</f>
        <v>80.1545532795962</v>
      </c>
      <c r="CB152" s="169" t="n">
        <f aca="false">BP152+BW152+BX152+BV152</f>
        <v>0.934376961711097</v>
      </c>
      <c r="CC152" s="0" t="n">
        <f aca="false">Ta+Tk_f*CB152</f>
        <v>57.7031936598884</v>
      </c>
    </row>
    <row r="153" customFormat="false" ht="15" hidden="false" customHeight="false" outlineLevel="0" collapsed="false">
      <c r="Q153" s="0" t="n">
        <v>146</v>
      </c>
      <c r="S153" s="177" t="n">
        <f aca="false">VOUT</f>
        <v>40</v>
      </c>
      <c r="T153" s="178" t="n">
        <f aca="false">Q153*$O$12</f>
        <v>0.146</v>
      </c>
      <c r="U153" s="178" t="n">
        <f aca="false">VIN_var</f>
        <v>5</v>
      </c>
      <c r="V153" s="179" t="n">
        <f aca="false">(S153*T153)/(U153*EFF_est)</f>
        <v>1.29777777777778</v>
      </c>
      <c r="W153" s="177" t="n">
        <f aca="false">IF((T153*S153/U153)&lt;((U153*(1-(U153/S153)))/(2*Lm*Fsw)),1,2)</f>
        <v>2</v>
      </c>
      <c r="X153" s="178" t="n">
        <f aca="false">CHOOSE(W153,SQRT((2*T153*Lm*Fsw*(S153-U153))/((U153)^2)),1-(U153/S153))</f>
        <v>0.875</v>
      </c>
      <c r="Y153" s="179" t="n">
        <f aca="false">CHOOSE(W153,(Lm*AA153*Fsw)/(S153-U153),1-X153)</f>
        <v>0.125</v>
      </c>
      <c r="Z153" s="177" t="n">
        <f aca="false">(U153*X153)/(Lm*Fsw)</f>
        <v>0.694444444444444</v>
      </c>
      <c r="AA153" s="178" t="n">
        <f aca="false">CHOOSE(W153,Z153,V153+(0.5*Z153))</f>
        <v>1.645</v>
      </c>
      <c r="AB153" s="178" t="n">
        <f aca="false">CHOOSE(W153,AA153*SQRT((X153+Y153)/3),SQRT((V153^2)+((Z153^2)/12)))</f>
        <v>1.3131697977396</v>
      </c>
      <c r="AC153" s="178" t="n">
        <v>0</v>
      </c>
      <c r="AD153" s="178" t="n">
        <f aca="false">(AB153^2)*Rdcr</f>
        <v>0.0165543832098765</v>
      </c>
      <c r="AE153" s="179" t="n">
        <f aca="false">AC153+AD153</f>
        <v>0.0165543832098765</v>
      </c>
      <c r="AF153" s="177" t="n">
        <f aca="false">V153*X153</f>
        <v>1.13555555555556</v>
      </c>
      <c r="AG153" s="178" t="n">
        <f aca="false">CHOOSE(W153,AA153*SQRT(X153/3),SQRT(X153*((AA153^2)+((Z153^2)/3)-(AA153*Z153))))</f>
        <v>1.22835786845021</v>
      </c>
      <c r="AH153" s="178" t="n">
        <f aca="false">(AG153^2)*RDS_on</f>
        <v>0.0781938435250561</v>
      </c>
      <c r="AI153" s="178" t="n">
        <f aca="false">((S153*V153)/2)*Fsw*(tr_sw_fix+tf_sw_fix)</f>
        <v>0.763093333333333</v>
      </c>
      <c r="AJ153" s="179" t="n">
        <f aca="false">AH153+AI153</f>
        <v>0.841287176858389</v>
      </c>
      <c r="AK153" s="177" t="n">
        <f aca="false">Y153*V153</f>
        <v>0.162222222222222</v>
      </c>
      <c r="AL153" s="178" t="n">
        <f aca="false">CHOOSE(W153,AA153*SQRT(Y153/3),SQRT(Y153*((AA153^2)+((Z153^2)/3)-(Z153*AA153))))</f>
        <v>0.464275634415521</v>
      </c>
      <c r="AM153" s="178" t="n">
        <f aca="false">T153*Vd_rect</f>
        <v>0.06132</v>
      </c>
      <c r="AN153" s="178" t="n">
        <f aca="false">CHOOSE(W153,(S153+Vd_rect)*Qrr*Fsw,(S153+Vd_rect)*Qrr*Fsw)</f>
        <v>0.42441</v>
      </c>
      <c r="AO153" s="179" t="n">
        <f aca="false">AM153+AN153</f>
        <v>0.48573</v>
      </c>
      <c r="AP153" s="177" t="n">
        <f aca="false">(AG153^2)*0</f>
        <v>0</v>
      </c>
      <c r="AQ153" s="178" t="n">
        <f aca="false">Qg_tot*Vcc*Fsw</f>
        <v>0.0735</v>
      </c>
      <c r="AR153" s="179" t="n">
        <f aca="false">IQ*U153</f>
        <v>0.00385</v>
      </c>
      <c r="AS153" s="177" t="n">
        <f aca="false">AP153+AJ153+AQ153+AR153</f>
        <v>0.918637176858389</v>
      </c>
      <c r="AT153" s="187" t="n">
        <f aca="false">Ta+Tk*AS153</f>
        <v>80.1182306115034</v>
      </c>
      <c r="AU153" s="188" t="n">
        <f aca="false">RDS_on/51.8*(47.12+AT153*0.244)</f>
        <v>0.0666984788684376</v>
      </c>
      <c r="AV153" s="178" t="n">
        <f aca="false">S153*T153</f>
        <v>5.84</v>
      </c>
      <c r="AW153" s="179" t="n">
        <f aca="false">(AV153/(AV153+AS153))*100</f>
        <v>86.4079524788842</v>
      </c>
      <c r="AY153" s="177" t="n">
        <f aca="false">VOUT</f>
        <v>40</v>
      </c>
      <c r="AZ153" s="178" t="n">
        <f aca="false">Q153*$O$12</f>
        <v>0.146</v>
      </c>
      <c r="BA153" s="178" t="n">
        <f aca="false">VIN_var</f>
        <v>5</v>
      </c>
      <c r="BB153" s="179" t="n">
        <f aca="false">(AY153*AZ153)/(BA153*EFF_est)</f>
        <v>1.29777777777778</v>
      </c>
      <c r="BC153" s="177" t="n">
        <f aca="false">IF((AZ153*AY153/BA153)&lt;((BA153*(1-(BA153/AY153)))/(2*Lm*Fsw)),1,2)</f>
        <v>2</v>
      </c>
      <c r="BD153" s="178" t="n">
        <f aca="false">CHOOSE(BC153,SQRT((2*AZ153*Lm*Fsw*(AY153-BA153))/((BA153)^2)),1-(BA153/AY153))</f>
        <v>0.875</v>
      </c>
      <c r="BE153" s="179" t="n">
        <f aca="false">CHOOSE(BC153,(Lm*BG153*Fsw)/(AY153-BA153),1-BD153)</f>
        <v>0.125</v>
      </c>
      <c r="BF153" s="177" t="n">
        <f aca="false">(BA153*BD153)/(Lm*Fsw)</f>
        <v>0.694444444444444</v>
      </c>
      <c r="BG153" s="178" t="n">
        <f aca="false">CHOOSE(BC153,BF153,BB153+(0.5*BF153))</f>
        <v>1.645</v>
      </c>
      <c r="BH153" s="178" t="n">
        <f aca="false">CHOOSE(BC153,BG153*SQRT((BD153+BE153)/3),SQRT((BB153^2)+((BF153^2)/12)))</f>
        <v>1.3131697977396</v>
      </c>
      <c r="BI153" s="178" t="n">
        <v>0</v>
      </c>
      <c r="BJ153" s="178" t="n">
        <f aca="false">(BH153^2)*Rdcr</f>
        <v>0.0165543832098765</v>
      </c>
      <c r="BK153" s="179" t="n">
        <f aca="false">BI153+BJ153</f>
        <v>0.0165543832098765</v>
      </c>
      <c r="BL153" s="177" t="n">
        <f aca="false">BB153*BD153</f>
        <v>1.13555555555556</v>
      </c>
      <c r="BM153" s="178" t="n">
        <f aca="false">CHOOSE(BC153,BG153*SQRT(BD153/3),SQRT(BD153*((BG153^2)+((BF153^2)/3)-(BG153*BF153))))</f>
        <v>1.22835786845021</v>
      </c>
      <c r="BN153" s="178" t="n">
        <f aca="false">(BM153^2)*AU153</f>
        <v>0.100638870454789</v>
      </c>
      <c r="BO153" s="178" t="n">
        <f aca="false">((AY153*BB153)/2)*Fsw*(tr_sw_fix+tf_sw_fix)</f>
        <v>0.763093333333333</v>
      </c>
      <c r="BP153" s="179" t="n">
        <f aca="false">BN153+BO153</f>
        <v>0.863732203788122</v>
      </c>
      <c r="BQ153" s="177" t="n">
        <f aca="false">BE153*BB153</f>
        <v>0.162222222222222</v>
      </c>
      <c r="BR153" s="178" t="n">
        <f aca="false">CHOOSE(BC153,BG153*SQRT(BE153/3),SQRT(BE153*((BG153^2)+((BF153^2)/3)-(BF153*BG153))))</f>
        <v>0.464275634415521</v>
      </c>
      <c r="BS153" s="178" t="n">
        <f aca="false">AZ153*Vd_rect</f>
        <v>0.06132</v>
      </c>
      <c r="BT153" s="178" t="n">
        <f aca="false">CHOOSE(BC153,(AY153+Vd_rect)*Qrr*Fsw,(AY153+Vd_rect)*Qrr*Fsw)</f>
        <v>0.42441</v>
      </c>
      <c r="BU153" s="179" t="n">
        <f aca="false">BS153+BT153</f>
        <v>0.48573</v>
      </c>
      <c r="BV153" s="177" t="n">
        <f aca="false">(BM153^2)*0</f>
        <v>0</v>
      </c>
      <c r="BW153" s="178" t="n">
        <f aca="false">Qg_tot*Vcc*Fsw</f>
        <v>0.0735</v>
      </c>
      <c r="BX153" s="179" t="n">
        <f aca="false">IQ*BA153</f>
        <v>0.00385</v>
      </c>
      <c r="BY153" s="177" t="n">
        <f aca="false">BV153+BU153+BP153+BK153+BW153+BX153</f>
        <v>1.443366586998</v>
      </c>
      <c r="BZ153" s="178" t="n">
        <f aca="false">AY153*AZ153</f>
        <v>5.84</v>
      </c>
      <c r="CA153" s="179" t="n">
        <f aca="false">(BZ153/(BZ153+BY153))*100</f>
        <v>80.1827002697538</v>
      </c>
      <c r="CB153" s="169" t="n">
        <f aca="false">BP153+BW153+BX153+BV153</f>
        <v>0.941082203788122</v>
      </c>
      <c r="CC153" s="0" t="n">
        <f aca="false">Ta+Tk_f*CB153</f>
        <v>57.9378771325843</v>
      </c>
    </row>
    <row r="154" customFormat="false" ht="15" hidden="false" customHeight="false" outlineLevel="0" collapsed="false">
      <c r="Q154" s="0" t="n">
        <v>147</v>
      </c>
      <c r="S154" s="177" t="n">
        <f aca="false">VOUT</f>
        <v>40</v>
      </c>
      <c r="T154" s="178" t="n">
        <f aca="false">Q154*$O$12</f>
        <v>0.147</v>
      </c>
      <c r="U154" s="178" t="n">
        <f aca="false">VIN_var</f>
        <v>5</v>
      </c>
      <c r="V154" s="179" t="n">
        <f aca="false">(S154*T154)/(U154*EFF_est)</f>
        <v>1.30666666666667</v>
      </c>
      <c r="W154" s="177" t="n">
        <f aca="false">IF((T154*S154/U154)&lt;((U154*(1-(U154/S154)))/(2*Lm*Fsw)),1,2)</f>
        <v>2</v>
      </c>
      <c r="X154" s="178" t="n">
        <f aca="false">CHOOSE(W154,SQRT((2*T154*Lm*Fsw*(S154-U154))/((U154)^2)),1-(U154/S154))</f>
        <v>0.875</v>
      </c>
      <c r="Y154" s="179" t="n">
        <f aca="false">CHOOSE(W154,(Lm*AA154*Fsw)/(S154-U154),1-X154)</f>
        <v>0.125</v>
      </c>
      <c r="Z154" s="177" t="n">
        <f aca="false">(U154*X154)/(Lm*Fsw)</f>
        <v>0.694444444444444</v>
      </c>
      <c r="AA154" s="178" t="n">
        <f aca="false">CHOOSE(W154,Z154,V154+(0.5*Z154))</f>
        <v>1.65388888888889</v>
      </c>
      <c r="AB154" s="178" t="n">
        <f aca="false">CHOOSE(W154,AA154*SQRT((X154+Y154)/3),SQRT((V154^2)+((Z154^2)/12)))</f>
        <v>1.32195519401356</v>
      </c>
      <c r="AC154" s="178" t="n">
        <v>0</v>
      </c>
      <c r="AD154" s="178" t="n">
        <f aca="false">(AB154^2)*Rdcr</f>
        <v>0.0167766291358025</v>
      </c>
      <c r="AE154" s="179" t="n">
        <f aca="false">AC154+AD154</f>
        <v>0.0167766291358025</v>
      </c>
      <c r="AF154" s="177" t="n">
        <f aca="false">V154*X154</f>
        <v>1.14333333333333</v>
      </c>
      <c r="AG154" s="178" t="n">
        <f aca="false">CHOOSE(W154,AA154*SQRT(X154/3),SQRT(X154*((AA154^2)+((Z154^2)/3)-(AA154*Z154))))</f>
        <v>1.23657585416625</v>
      </c>
      <c r="AH154" s="178" t="n">
        <f aca="false">(AG154^2)*RDS_on</f>
        <v>0.0792436116097748</v>
      </c>
      <c r="AI154" s="178" t="n">
        <f aca="false">((S154*V154)/2)*Fsw*(tr_sw_fix+tf_sw_fix)</f>
        <v>0.76832</v>
      </c>
      <c r="AJ154" s="179" t="n">
        <f aca="false">AH154+AI154</f>
        <v>0.847563611609775</v>
      </c>
      <c r="AK154" s="177" t="n">
        <f aca="false">Y154*V154</f>
        <v>0.163333333333333</v>
      </c>
      <c r="AL154" s="178" t="n">
        <f aca="false">CHOOSE(W154,AA154*SQRT(Y154/3),SQRT(Y154*((AA154^2)+((Z154^2)/3)-(Z154*AA154))))</f>
        <v>0.467381741055883</v>
      </c>
      <c r="AM154" s="178" t="n">
        <f aca="false">T154*Vd_rect</f>
        <v>0.06174</v>
      </c>
      <c r="AN154" s="178" t="n">
        <f aca="false">CHOOSE(W154,(S154+Vd_rect)*Qrr*Fsw,(S154+Vd_rect)*Qrr*Fsw)</f>
        <v>0.42441</v>
      </c>
      <c r="AO154" s="179" t="n">
        <f aca="false">AM154+AN154</f>
        <v>0.48615</v>
      </c>
      <c r="AP154" s="177" t="n">
        <f aca="false">(AG154^2)*0</f>
        <v>0</v>
      </c>
      <c r="AQ154" s="178" t="n">
        <f aca="false">Qg_tot*Vcc*Fsw</f>
        <v>0.0735</v>
      </c>
      <c r="AR154" s="179" t="n">
        <f aca="false">IQ*U154</f>
        <v>0.00385</v>
      </c>
      <c r="AS154" s="177" t="n">
        <f aca="false">AP154+AJ154+AQ154+AR154</f>
        <v>0.924913611609775</v>
      </c>
      <c r="AT154" s="187" t="n">
        <f aca="false">Ta+Tk*AS154</f>
        <v>80.4948166965865</v>
      </c>
      <c r="AU154" s="188" t="n">
        <f aca="false">RDS_on/51.8*(47.12+AT154*0.244)</f>
        <v>0.0667904067118667</v>
      </c>
      <c r="AV154" s="178" t="n">
        <f aca="false">S154*T154</f>
        <v>5.88</v>
      </c>
      <c r="AW154" s="179" t="n">
        <f aca="false">(AV154/(AV154+AS154))*100</f>
        <v>86.4081505747289</v>
      </c>
      <c r="AY154" s="177" t="n">
        <f aca="false">VOUT</f>
        <v>40</v>
      </c>
      <c r="AZ154" s="178" t="n">
        <f aca="false">Q154*$O$12</f>
        <v>0.147</v>
      </c>
      <c r="BA154" s="178" t="n">
        <f aca="false">VIN_var</f>
        <v>5</v>
      </c>
      <c r="BB154" s="179" t="n">
        <f aca="false">(AY154*AZ154)/(BA154*EFF_est)</f>
        <v>1.30666666666667</v>
      </c>
      <c r="BC154" s="177" t="n">
        <f aca="false">IF((AZ154*AY154/BA154)&lt;((BA154*(1-(BA154/AY154)))/(2*Lm*Fsw)),1,2)</f>
        <v>2</v>
      </c>
      <c r="BD154" s="178" t="n">
        <f aca="false">CHOOSE(BC154,SQRT((2*AZ154*Lm*Fsw*(AY154-BA154))/((BA154)^2)),1-(BA154/AY154))</f>
        <v>0.875</v>
      </c>
      <c r="BE154" s="179" t="n">
        <f aca="false">CHOOSE(BC154,(Lm*BG154*Fsw)/(AY154-BA154),1-BD154)</f>
        <v>0.125</v>
      </c>
      <c r="BF154" s="177" t="n">
        <f aca="false">(BA154*BD154)/(Lm*Fsw)</f>
        <v>0.694444444444444</v>
      </c>
      <c r="BG154" s="178" t="n">
        <f aca="false">CHOOSE(BC154,BF154,BB154+(0.5*BF154))</f>
        <v>1.65388888888889</v>
      </c>
      <c r="BH154" s="178" t="n">
        <f aca="false">CHOOSE(BC154,BG154*SQRT((BD154+BE154)/3),SQRT((BB154^2)+((BF154^2)/12)))</f>
        <v>1.32195519401356</v>
      </c>
      <c r="BI154" s="178" t="n">
        <v>0</v>
      </c>
      <c r="BJ154" s="178" t="n">
        <f aca="false">(BH154^2)*Rdcr</f>
        <v>0.0167766291358025</v>
      </c>
      <c r="BK154" s="179" t="n">
        <f aca="false">BI154+BJ154</f>
        <v>0.0167766291358025</v>
      </c>
      <c r="BL154" s="177" t="n">
        <f aca="false">BB154*BD154</f>
        <v>1.14333333333333</v>
      </c>
      <c r="BM154" s="178" t="n">
        <f aca="false">CHOOSE(BC154,BG154*SQRT(BD154/3),SQRT(BD154*((BG154^2)+((BF154^2)/3)-(BG154*BF154))))</f>
        <v>1.23657585416625</v>
      </c>
      <c r="BN154" s="178" t="n">
        <f aca="false">(BM154^2)*AU154</f>
        <v>0.102130536232302</v>
      </c>
      <c r="BO154" s="178" t="n">
        <f aca="false">((AY154*BB154)/2)*Fsw*(tr_sw_fix+tf_sw_fix)</f>
        <v>0.76832</v>
      </c>
      <c r="BP154" s="179" t="n">
        <f aca="false">BN154+BO154</f>
        <v>0.870450536232302</v>
      </c>
      <c r="BQ154" s="177" t="n">
        <f aca="false">BE154*BB154</f>
        <v>0.163333333333333</v>
      </c>
      <c r="BR154" s="178" t="n">
        <f aca="false">CHOOSE(BC154,BG154*SQRT(BE154/3),SQRT(BE154*((BG154^2)+((BF154^2)/3)-(BF154*BG154))))</f>
        <v>0.467381741055883</v>
      </c>
      <c r="BS154" s="178" t="n">
        <f aca="false">AZ154*Vd_rect</f>
        <v>0.06174</v>
      </c>
      <c r="BT154" s="178" t="n">
        <f aca="false">CHOOSE(BC154,(AY154+Vd_rect)*Qrr*Fsw,(AY154+Vd_rect)*Qrr*Fsw)</f>
        <v>0.42441</v>
      </c>
      <c r="BU154" s="179" t="n">
        <f aca="false">BS154+BT154</f>
        <v>0.48615</v>
      </c>
      <c r="BV154" s="177" t="n">
        <f aca="false">(BM154^2)*0</f>
        <v>0</v>
      </c>
      <c r="BW154" s="178" t="n">
        <f aca="false">Qg_tot*Vcc*Fsw</f>
        <v>0.0735</v>
      </c>
      <c r="BX154" s="179" t="n">
        <f aca="false">IQ*BA154</f>
        <v>0.00385</v>
      </c>
      <c r="BY154" s="177" t="n">
        <f aca="false">BV154+BU154+BP154+BK154+BW154+BX154</f>
        <v>1.4507271653681</v>
      </c>
      <c r="BZ154" s="178" t="n">
        <f aca="false">AY154*AZ154</f>
        <v>5.88</v>
      </c>
      <c r="CA154" s="179" t="n">
        <f aca="false">(BZ154/(BZ154+BY154))*100</f>
        <v>80.2103238513412</v>
      </c>
      <c r="CB154" s="169" t="n">
        <f aca="false">BP154+BW154+BX154+BV154</f>
        <v>0.947800536232302</v>
      </c>
      <c r="CC154" s="0" t="n">
        <f aca="false">Ta+Tk_f*CB154</f>
        <v>58.1730187681306</v>
      </c>
    </row>
    <row r="155" customFormat="false" ht="15" hidden="false" customHeight="false" outlineLevel="0" collapsed="false">
      <c r="Q155" s="0" t="n">
        <v>148</v>
      </c>
      <c r="S155" s="177" t="n">
        <f aca="false">VOUT</f>
        <v>40</v>
      </c>
      <c r="T155" s="178" t="n">
        <f aca="false">Q155*$O$12</f>
        <v>0.148</v>
      </c>
      <c r="U155" s="178" t="n">
        <f aca="false">VIN_var</f>
        <v>5</v>
      </c>
      <c r="V155" s="179" t="n">
        <f aca="false">(S155*T155)/(U155*EFF_est)</f>
        <v>1.31555555555556</v>
      </c>
      <c r="W155" s="177" t="n">
        <f aca="false">IF((T155*S155/U155)&lt;((U155*(1-(U155/S155)))/(2*Lm*Fsw)),1,2)</f>
        <v>2</v>
      </c>
      <c r="X155" s="178" t="n">
        <f aca="false">CHOOSE(W155,SQRT((2*T155*Lm*Fsw*(S155-U155))/((U155)^2)),1-(U155/S155))</f>
        <v>0.875</v>
      </c>
      <c r="Y155" s="179" t="n">
        <f aca="false">CHOOSE(W155,(Lm*AA155*Fsw)/(S155-U155),1-X155)</f>
        <v>0.125</v>
      </c>
      <c r="Z155" s="177" t="n">
        <f aca="false">(U155*X155)/(Lm*Fsw)</f>
        <v>0.694444444444444</v>
      </c>
      <c r="AA155" s="178" t="n">
        <f aca="false">CHOOSE(W155,Z155,V155+(0.5*Z155))</f>
        <v>1.66277777777778</v>
      </c>
      <c r="AB155" s="178" t="n">
        <f aca="false">CHOOSE(W155,AA155*SQRT((X155+Y155)/3),SQRT((V155^2)+((Z155^2)/12)))</f>
        <v>1.33074196482817</v>
      </c>
      <c r="AC155" s="178" t="n">
        <v>0</v>
      </c>
      <c r="AD155" s="178" t="n">
        <f aca="false">(AB155^2)*Rdcr</f>
        <v>0.0170003920987654</v>
      </c>
      <c r="AE155" s="179" t="n">
        <f aca="false">AC155+AD155</f>
        <v>0.0170003920987654</v>
      </c>
      <c r="AF155" s="177" t="n">
        <f aca="false">V155*X155</f>
        <v>1.15111111111111</v>
      </c>
      <c r="AG155" s="178" t="n">
        <f aca="false">CHOOSE(W155,AA155*SQRT(X155/3),SQRT(X155*((AA155^2)+((Z155^2)/3)-(AA155*Z155))))</f>
        <v>1.24479512564735</v>
      </c>
      <c r="AH155" s="178" t="n">
        <f aca="false">(AG155^2)*RDS_on</f>
        <v>0.0803005453469491</v>
      </c>
      <c r="AI155" s="178" t="n">
        <f aca="false">((S155*V155)/2)*Fsw*(tr_sw_fix+tf_sw_fix)</f>
        <v>0.773546666666667</v>
      </c>
      <c r="AJ155" s="179" t="n">
        <f aca="false">AH155+AI155</f>
        <v>0.853847212013616</v>
      </c>
      <c r="AK155" s="177" t="n">
        <f aca="false">Y155*V155</f>
        <v>0.164444444444444</v>
      </c>
      <c r="AL155" s="178" t="n">
        <f aca="false">CHOOSE(W155,AA155*SQRT(Y155/3),SQRT(Y155*((AA155^2)+((Z155^2)/3)-(Z155*AA155))))</f>
        <v>0.470488333669754</v>
      </c>
      <c r="AM155" s="178" t="n">
        <f aca="false">T155*Vd_rect</f>
        <v>0.06216</v>
      </c>
      <c r="AN155" s="178" t="n">
        <f aca="false">CHOOSE(W155,(S155+Vd_rect)*Qrr*Fsw,(S155+Vd_rect)*Qrr*Fsw)</f>
        <v>0.42441</v>
      </c>
      <c r="AO155" s="179" t="n">
        <f aca="false">AM155+AN155</f>
        <v>0.48657</v>
      </c>
      <c r="AP155" s="177" t="n">
        <f aca="false">(AG155^2)*0</f>
        <v>0</v>
      </c>
      <c r="AQ155" s="178" t="n">
        <f aca="false">Qg_tot*Vcc*Fsw</f>
        <v>0.0735</v>
      </c>
      <c r="AR155" s="179" t="n">
        <f aca="false">IQ*U155</f>
        <v>0.00385</v>
      </c>
      <c r="AS155" s="177" t="n">
        <f aca="false">AP155+AJ155+AQ155+AR155</f>
        <v>0.931197212013616</v>
      </c>
      <c r="AT155" s="187" t="n">
        <f aca="false">Ta+Tk*AS155</f>
        <v>80.8718327208169</v>
      </c>
      <c r="AU155" s="188" t="n">
        <f aca="false">RDS_on/51.8*(47.12+AT155*0.244)</f>
        <v>0.0668824395070722</v>
      </c>
      <c r="AV155" s="178" t="n">
        <f aca="false">S155*T155</f>
        <v>5.92</v>
      </c>
      <c r="AW155" s="179" t="n">
        <f aca="false">(AV155/(AV155+AS155))*100</f>
        <v>86.4082556201892</v>
      </c>
      <c r="AY155" s="177" t="n">
        <f aca="false">VOUT</f>
        <v>40</v>
      </c>
      <c r="AZ155" s="178" t="n">
        <f aca="false">Q155*$O$12</f>
        <v>0.148</v>
      </c>
      <c r="BA155" s="178" t="n">
        <f aca="false">VIN_var</f>
        <v>5</v>
      </c>
      <c r="BB155" s="179" t="n">
        <f aca="false">(AY155*AZ155)/(BA155*EFF_est)</f>
        <v>1.31555555555556</v>
      </c>
      <c r="BC155" s="177" t="n">
        <f aca="false">IF((AZ155*AY155/BA155)&lt;((BA155*(1-(BA155/AY155)))/(2*Lm*Fsw)),1,2)</f>
        <v>2</v>
      </c>
      <c r="BD155" s="178" t="n">
        <f aca="false">CHOOSE(BC155,SQRT((2*AZ155*Lm*Fsw*(AY155-BA155))/((BA155)^2)),1-(BA155/AY155))</f>
        <v>0.875</v>
      </c>
      <c r="BE155" s="179" t="n">
        <f aca="false">CHOOSE(BC155,(Lm*BG155*Fsw)/(AY155-BA155),1-BD155)</f>
        <v>0.125</v>
      </c>
      <c r="BF155" s="177" t="n">
        <f aca="false">(BA155*BD155)/(Lm*Fsw)</f>
        <v>0.694444444444444</v>
      </c>
      <c r="BG155" s="178" t="n">
        <f aca="false">CHOOSE(BC155,BF155,BB155+(0.5*BF155))</f>
        <v>1.66277777777778</v>
      </c>
      <c r="BH155" s="178" t="n">
        <f aca="false">CHOOSE(BC155,BG155*SQRT((BD155+BE155)/3),SQRT((BB155^2)+((BF155^2)/12)))</f>
        <v>1.33074196482817</v>
      </c>
      <c r="BI155" s="178" t="n">
        <v>0</v>
      </c>
      <c r="BJ155" s="178" t="n">
        <f aca="false">(BH155^2)*Rdcr</f>
        <v>0.0170003920987654</v>
      </c>
      <c r="BK155" s="179" t="n">
        <f aca="false">BI155+BJ155</f>
        <v>0.0170003920987654</v>
      </c>
      <c r="BL155" s="177" t="n">
        <f aca="false">BB155*BD155</f>
        <v>1.15111111111111</v>
      </c>
      <c r="BM155" s="178" t="n">
        <f aca="false">CHOOSE(BC155,BG155*SQRT(BD155/3),SQRT(BD155*((BG155^2)+((BF155^2)/3)-(BG155*BF155))))</f>
        <v>1.24479512564735</v>
      </c>
      <c r="BN155" s="178" t="n">
        <f aca="false">(BM155^2)*AU155</f>
        <v>0.10363533688796</v>
      </c>
      <c r="BO155" s="178" t="n">
        <f aca="false">((AY155*BB155)/2)*Fsw*(tr_sw_fix+tf_sw_fix)</f>
        <v>0.773546666666667</v>
      </c>
      <c r="BP155" s="179" t="n">
        <f aca="false">BN155+BO155</f>
        <v>0.877182003554626</v>
      </c>
      <c r="BQ155" s="177" t="n">
        <f aca="false">BE155*BB155</f>
        <v>0.164444444444444</v>
      </c>
      <c r="BR155" s="178" t="n">
        <f aca="false">CHOOSE(BC155,BG155*SQRT(BE155/3),SQRT(BE155*((BG155^2)+((BF155^2)/3)-(BF155*BG155))))</f>
        <v>0.470488333669754</v>
      </c>
      <c r="BS155" s="178" t="n">
        <f aca="false">AZ155*Vd_rect</f>
        <v>0.06216</v>
      </c>
      <c r="BT155" s="178" t="n">
        <f aca="false">CHOOSE(BC155,(AY155+Vd_rect)*Qrr*Fsw,(AY155+Vd_rect)*Qrr*Fsw)</f>
        <v>0.42441</v>
      </c>
      <c r="BU155" s="179" t="n">
        <f aca="false">BS155+BT155</f>
        <v>0.48657</v>
      </c>
      <c r="BV155" s="177" t="n">
        <f aca="false">(BM155^2)*0</f>
        <v>0</v>
      </c>
      <c r="BW155" s="178" t="n">
        <f aca="false">Qg_tot*Vcc*Fsw</f>
        <v>0.0735</v>
      </c>
      <c r="BX155" s="179" t="n">
        <f aca="false">IQ*BA155</f>
        <v>0.00385</v>
      </c>
      <c r="BY155" s="177" t="n">
        <f aca="false">BV155+BU155+BP155+BK155+BW155+BX155</f>
        <v>1.45810239565339</v>
      </c>
      <c r="BZ155" s="178" t="n">
        <f aca="false">AY155*AZ155</f>
        <v>5.92</v>
      </c>
      <c r="CA155" s="179" t="n">
        <f aca="false">(BZ155/(BZ155+BY155))*100</f>
        <v>80.2374334556214</v>
      </c>
      <c r="CB155" s="169" t="n">
        <f aca="false">BP155+BW155+BX155+BV155</f>
        <v>0.954532003554626</v>
      </c>
      <c r="CC155" s="0" t="n">
        <f aca="false">Ta+Tk_f*CB155</f>
        <v>58.4086201244119</v>
      </c>
    </row>
    <row r="156" customFormat="false" ht="15" hidden="false" customHeight="false" outlineLevel="0" collapsed="false">
      <c r="Q156" s="0" t="n">
        <v>149</v>
      </c>
      <c r="S156" s="177" t="n">
        <f aca="false">VOUT</f>
        <v>40</v>
      </c>
      <c r="T156" s="178" t="n">
        <f aca="false">Q156*$O$12</f>
        <v>0.149</v>
      </c>
      <c r="U156" s="178" t="n">
        <f aca="false">VIN_var</f>
        <v>5</v>
      </c>
      <c r="V156" s="179" t="n">
        <f aca="false">(S156*T156)/(U156*EFF_est)</f>
        <v>1.32444444444444</v>
      </c>
      <c r="W156" s="177" t="n">
        <f aca="false">IF((T156*S156/U156)&lt;((U156*(1-(U156/S156)))/(2*Lm*Fsw)),1,2)</f>
        <v>2</v>
      </c>
      <c r="X156" s="178" t="n">
        <f aca="false">CHOOSE(W156,SQRT((2*T156*Lm*Fsw*(S156-U156))/((U156)^2)),1-(U156/S156))</f>
        <v>0.875</v>
      </c>
      <c r="Y156" s="179" t="n">
        <f aca="false">CHOOSE(W156,(Lm*AA156*Fsw)/(S156-U156),1-X156)</f>
        <v>0.125</v>
      </c>
      <c r="Z156" s="177" t="n">
        <f aca="false">(U156*X156)/(Lm*Fsw)</f>
        <v>0.694444444444444</v>
      </c>
      <c r="AA156" s="178" t="n">
        <f aca="false">CHOOSE(W156,Z156,V156+(0.5*Z156))</f>
        <v>1.67166666666667</v>
      </c>
      <c r="AB156" s="178" t="n">
        <f aca="false">CHOOSE(W156,AA156*SQRT((X156+Y156)/3),SQRT((V156^2)+((Z156^2)/12)))</f>
        <v>1.33953008313416</v>
      </c>
      <c r="AC156" s="178" t="n">
        <v>0</v>
      </c>
      <c r="AD156" s="178" t="n">
        <f aca="false">(AB156^2)*Rdcr</f>
        <v>0.0172256720987654</v>
      </c>
      <c r="AE156" s="179" t="n">
        <f aca="false">AC156+AD156</f>
        <v>0.0172256720987654</v>
      </c>
      <c r="AF156" s="177" t="n">
        <f aca="false">V156*X156</f>
        <v>1.15888888888889</v>
      </c>
      <c r="AG156" s="178" t="n">
        <f aca="false">CHOOSE(W156,AA156*SQRT(X156/3),SQRT(X156*((AA156^2)+((Z156^2)/3)-(AA156*Z156))))</f>
        <v>1.25301565759121</v>
      </c>
      <c r="AH156" s="178" t="n">
        <f aca="false">(AG156^2)*RDS_on</f>
        <v>0.0813646447365787</v>
      </c>
      <c r="AI156" s="178" t="n">
        <f aca="false">((S156*V156)/2)*Fsw*(tr_sw_fix+tf_sw_fix)</f>
        <v>0.778773333333333</v>
      </c>
      <c r="AJ156" s="179" t="n">
        <f aca="false">AH156+AI156</f>
        <v>0.860137978069912</v>
      </c>
      <c r="AK156" s="177" t="n">
        <f aca="false">Y156*V156</f>
        <v>0.165555555555556</v>
      </c>
      <c r="AL156" s="178" t="n">
        <f aca="false">CHOOSE(W156,AA156*SQRT(Y156/3),SQRT(Y156*((AA156^2)+((Z156^2)/3)-(Z156*AA156))))</f>
        <v>0.473595402693771</v>
      </c>
      <c r="AM156" s="178" t="n">
        <f aca="false">T156*Vd_rect</f>
        <v>0.06258</v>
      </c>
      <c r="AN156" s="178" t="n">
        <f aca="false">CHOOSE(W156,(S156+Vd_rect)*Qrr*Fsw,(S156+Vd_rect)*Qrr*Fsw)</f>
        <v>0.42441</v>
      </c>
      <c r="AO156" s="179" t="n">
        <f aca="false">AM156+AN156</f>
        <v>0.48699</v>
      </c>
      <c r="AP156" s="177" t="n">
        <f aca="false">(AG156^2)*0</f>
        <v>0</v>
      </c>
      <c r="AQ156" s="178" t="n">
        <f aca="false">Qg_tot*Vcc*Fsw</f>
        <v>0.0735</v>
      </c>
      <c r="AR156" s="179" t="n">
        <f aca="false">IQ*U156</f>
        <v>0.00385</v>
      </c>
      <c r="AS156" s="177" t="n">
        <f aca="false">AP156+AJ156+AQ156+AR156</f>
        <v>0.937487978069912</v>
      </c>
      <c r="AT156" s="187" t="n">
        <f aca="false">Ta+Tk*AS156</f>
        <v>81.2492786841947</v>
      </c>
      <c r="AU156" s="188" t="n">
        <f aca="false">RDS_on/51.8*(47.12+AT156*0.244)</f>
        <v>0.0669745772540542</v>
      </c>
      <c r="AV156" s="178" t="n">
        <f aca="false">S156*T156</f>
        <v>5.96</v>
      </c>
      <c r="AW156" s="179" t="n">
        <f aca="false">(AV156/(AV156+AS156))*100</f>
        <v>86.4082694881007</v>
      </c>
      <c r="AY156" s="177" t="n">
        <f aca="false">VOUT</f>
        <v>40</v>
      </c>
      <c r="AZ156" s="178" t="n">
        <f aca="false">Q156*$O$12</f>
        <v>0.149</v>
      </c>
      <c r="BA156" s="178" t="n">
        <f aca="false">VIN_var</f>
        <v>5</v>
      </c>
      <c r="BB156" s="179" t="n">
        <f aca="false">(AY156*AZ156)/(BA156*EFF_est)</f>
        <v>1.32444444444444</v>
      </c>
      <c r="BC156" s="177" t="n">
        <f aca="false">IF((AZ156*AY156/BA156)&lt;((BA156*(1-(BA156/AY156)))/(2*Lm*Fsw)),1,2)</f>
        <v>2</v>
      </c>
      <c r="BD156" s="178" t="n">
        <f aca="false">CHOOSE(BC156,SQRT((2*AZ156*Lm*Fsw*(AY156-BA156))/((BA156)^2)),1-(BA156/AY156))</f>
        <v>0.875</v>
      </c>
      <c r="BE156" s="179" t="n">
        <f aca="false">CHOOSE(BC156,(Lm*BG156*Fsw)/(AY156-BA156),1-BD156)</f>
        <v>0.125</v>
      </c>
      <c r="BF156" s="177" t="n">
        <f aca="false">(BA156*BD156)/(Lm*Fsw)</f>
        <v>0.694444444444444</v>
      </c>
      <c r="BG156" s="178" t="n">
        <f aca="false">CHOOSE(BC156,BF156,BB156+(0.5*BF156))</f>
        <v>1.67166666666667</v>
      </c>
      <c r="BH156" s="178" t="n">
        <f aca="false">CHOOSE(BC156,BG156*SQRT((BD156+BE156)/3),SQRT((BB156^2)+((BF156^2)/12)))</f>
        <v>1.33953008313416</v>
      </c>
      <c r="BI156" s="178" t="n">
        <v>0</v>
      </c>
      <c r="BJ156" s="178" t="n">
        <f aca="false">(BH156^2)*Rdcr</f>
        <v>0.0172256720987654</v>
      </c>
      <c r="BK156" s="179" t="n">
        <f aca="false">BI156+BJ156</f>
        <v>0.0172256720987654</v>
      </c>
      <c r="BL156" s="177" t="n">
        <f aca="false">BB156*BD156</f>
        <v>1.15888888888889</v>
      </c>
      <c r="BM156" s="178" t="n">
        <f aca="false">CHOOSE(BC156,BG156*SQRT(BD156/3),SQRT(BD156*((BG156^2)+((BF156^2)/3)-(BG156*BF156))))</f>
        <v>1.25301565759121</v>
      </c>
      <c r="BN156" s="178" t="n">
        <f aca="false">(BM156^2)*AU156</f>
        <v>0.105153317019823</v>
      </c>
      <c r="BO156" s="178" t="n">
        <f aca="false">((AY156*BB156)/2)*Fsw*(tr_sw_fix+tf_sw_fix)</f>
        <v>0.778773333333333</v>
      </c>
      <c r="BP156" s="179" t="n">
        <f aca="false">BN156+BO156</f>
        <v>0.883926650353156</v>
      </c>
      <c r="BQ156" s="177" t="n">
        <f aca="false">BE156*BB156</f>
        <v>0.165555555555556</v>
      </c>
      <c r="BR156" s="178" t="n">
        <f aca="false">CHOOSE(BC156,BG156*SQRT(BE156/3),SQRT(BE156*((BG156^2)+((BF156^2)/3)-(BF156*BG156))))</f>
        <v>0.473595402693771</v>
      </c>
      <c r="BS156" s="178" t="n">
        <f aca="false">AZ156*Vd_rect</f>
        <v>0.06258</v>
      </c>
      <c r="BT156" s="178" t="n">
        <f aca="false">CHOOSE(BC156,(AY156+Vd_rect)*Qrr*Fsw,(AY156+Vd_rect)*Qrr*Fsw)</f>
        <v>0.42441</v>
      </c>
      <c r="BU156" s="179" t="n">
        <f aca="false">BS156+BT156</f>
        <v>0.48699</v>
      </c>
      <c r="BV156" s="177" t="n">
        <f aca="false">(BM156^2)*0</f>
        <v>0</v>
      </c>
      <c r="BW156" s="178" t="n">
        <f aca="false">Qg_tot*Vcc*Fsw</f>
        <v>0.0735</v>
      </c>
      <c r="BX156" s="179" t="n">
        <f aca="false">IQ*BA156</f>
        <v>0.00385</v>
      </c>
      <c r="BY156" s="177" t="n">
        <f aca="false">BV156+BU156+BP156+BK156+BW156+BX156</f>
        <v>1.46549232245192</v>
      </c>
      <c r="BZ156" s="178" t="n">
        <f aca="false">AY156*AZ156</f>
        <v>5.96</v>
      </c>
      <c r="CA156" s="179" t="n">
        <f aca="false">(BZ156/(BZ156+BY156))*100</f>
        <v>80.2640382776935</v>
      </c>
      <c r="CB156" s="169" t="n">
        <f aca="false">BP156+BW156+BX156+BV156</f>
        <v>0.961276650353157</v>
      </c>
      <c r="CC156" s="0" t="n">
        <f aca="false">Ta+Tk_f*CB156</f>
        <v>58.6446827623605</v>
      </c>
    </row>
    <row r="157" customFormat="false" ht="15.75" hidden="false" customHeight="false" outlineLevel="0" collapsed="false">
      <c r="Q157" s="0" t="n">
        <v>150</v>
      </c>
      <c r="S157" s="189" t="n">
        <f aca="false">VOUT</f>
        <v>40</v>
      </c>
      <c r="T157" s="178" t="n">
        <f aca="false">Q157*$O$12</f>
        <v>0.15</v>
      </c>
      <c r="U157" s="190" t="n">
        <f aca="false">VIN_var</f>
        <v>5</v>
      </c>
      <c r="V157" s="191" t="n">
        <f aca="false">(S157*T157)/(U157*EFF_est)</f>
        <v>1.33333333333333</v>
      </c>
      <c r="W157" s="189" t="n">
        <f aca="false">IF((T157*S157/U157)&lt;((U157*(1-(U157/S157)))/(2*Lm*Fsw)),1,2)</f>
        <v>2</v>
      </c>
      <c r="X157" s="190" t="n">
        <f aca="false">CHOOSE(W157,SQRT((2*T157*Lm*Fsw*(S157-U157))/((U157)^2)),1-(U157/S157))</f>
        <v>0.875</v>
      </c>
      <c r="Y157" s="179" t="n">
        <f aca="false">CHOOSE(W157,(Lm*AA157*Fsw)/(S157-U157),1-X157)</f>
        <v>0.125</v>
      </c>
      <c r="Z157" s="189" t="n">
        <f aca="false">(U157*X157)/(Lm*Fsw)</f>
        <v>0.694444444444444</v>
      </c>
      <c r="AA157" s="190" t="n">
        <f aca="false">CHOOSE(W157,Z157,V157+(0.5*Z157))</f>
        <v>1.68055555555556</v>
      </c>
      <c r="AB157" s="190" t="n">
        <f aca="false">CHOOSE(W157,AA157*SQRT((X157+Y157)/3),SQRT((V157^2)+((Z157^2)/12)))</f>
        <v>1.34831952258336</v>
      </c>
      <c r="AC157" s="190" t="n">
        <v>0</v>
      </c>
      <c r="AD157" s="190" t="n">
        <f aca="false">(AB157^2)*Rdcr</f>
        <v>0.0174524691358025</v>
      </c>
      <c r="AE157" s="191" t="n">
        <f aca="false">AC157+AD157</f>
        <v>0.0174524691358025</v>
      </c>
      <c r="AF157" s="189" t="n">
        <f aca="false">V157*X157</f>
        <v>1.16666666666667</v>
      </c>
      <c r="AG157" s="178" t="n">
        <f aca="false">CHOOSE(W157,AA157*SQRT(X157/3),SQRT(X157*((AA157^2)+((Z157^2)/3)-(AA157*Z157))))</f>
        <v>1.26123742535139</v>
      </c>
      <c r="AH157" s="190" t="n">
        <f aca="false">(AG157^2)*RDS_on</f>
        <v>0.0824359097786637</v>
      </c>
      <c r="AI157" s="178" t="n">
        <f aca="false">((S157*V157)/2)*Fsw*(tr_sw_fix+tf_sw_fix)</f>
        <v>0.784</v>
      </c>
      <c r="AJ157" s="191" t="n">
        <f aca="false">AH157+AI157</f>
        <v>0.866435909778664</v>
      </c>
      <c r="AK157" s="189" t="n">
        <f aca="false">Y157*V157</f>
        <v>0.166666666666667</v>
      </c>
      <c r="AL157" s="190" t="n">
        <f aca="false">CHOOSE(W157,AA157*SQRT(Y157/3),SQRT(Y157*((AA157^2)+((Z157^2)/3)-(Z157*AA157))))</f>
        <v>0.476702938812452</v>
      </c>
      <c r="AM157" s="190" t="n">
        <f aca="false">T157*Vd_rect</f>
        <v>0.063</v>
      </c>
      <c r="AN157" s="190" t="n">
        <f aca="false">CHOOSE(W157,(S157+Vd_rect)*Qrr*Fsw,(S157+Vd_rect)*Qrr*Fsw)</f>
        <v>0.42441</v>
      </c>
      <c r="AO157" s="191" t="n">
        <f aca="false">AM157+AN157</f>
        <v>0.48741</v>
      </c>
      <c r="AP157" s="177" t="n">
        <f aca="false">(AG157^2)*0</f>
        <v>0</v>
      </c>
      <c r="AQ157" s="190" t="n">
        <f aca="false">Qg_tot*Vcc*Fsw</f>
        <v>0.0735</v>
      </c>
      <c r="AR157" s="191" t="n">
        <f aca="false">IQ*U157</f>
        <v>0.00385</v>
      </c>
      <c r="AS157" s="177" t="n">
        <f aca="false">AP157+AJ157+AQ157+AR157</f>
        <v>0.943785909778664</v>
      </c>
      <c r="AT157" s="187" t="n">
        <f aca="false">Ta+Tk*AS157</f>
        <v>81.6271545867198</v>
      </c>
      <c r="AU157" s="188" t="n">
        <f aca="false">RDS_on/51.8*(47.12+AT157*0.244)</f>
        <v>0.0670668199528126</v>
      </c>
      <c r="AV157" s="190" t="n">
        <f aca="false">S157*T157</f>
        <v>6</v>
      </c>
      <c r="AW157" s="191" t="n">
        <f aca="false">(AV157/(AV157+AS157))*100</f>
        <v>86.4081940019267</v>
      </c>
      <c r="AY157" s="189" t="n">
        <f aca="false">VOUT</f>
        <v>40</v>
      </c>
      <c r="AZ157" s="190" t="n">
        <f aca="false">Q157*$O$12</f>
        <v>0.15</v>
      </c>
      <c r="BA157" s="190" t="n">
        <f aca="false">VIN_var</f>
        <v>5</v>
      </c>
      <c r="BB157" s="191" t="n">
        <f aca="false">(AY157*AZ157)/(BA157*EFF_est)</f>
        <v>1.33333333333333</v>
      </c>
      <c r="BC157" s="189" t="n">
        <f aca="false">IF((AZ157*AY157/BA157)&lt;((BA157*(1-(BA157/AY157)))/(2*Lm*Fsw)),1,2)</f>
        <v>2</v>
      </c>
      <c r="BD157" s="190" t="n">
        <f aca="false">CHOOSE(BC157,SQRT((2*AZ157*Lm*Fsw*(AY157-BA157))/((BA157)^2)),1-(BA157/AY157))</f>
        <v>0.875</v>
      </c>
      <c r="BE157" s="179" t="n">
        <f aca="false">CHOOSE(BC157,(Lm*BG157*Fsw)/(AY157-BA157),1-BD157)</f>
        <v>0.125</v>
      </c>
      <c r="BF157" s="189" t="n">
        <f aca="false">(BA157*BD157)/(Lm*Fsw)</f>
        <v>0.694444444444444</v>
      </c>
      <c r="BG157" s="190" t="n">
        <f aca="false">CHOOSE(BC157,BF157,BB157+(0.5*BF157))</f>
        <v>1.68055555555556</v>
      </c>
      <c r="BH157" s="190" t="n">
        <f aca="false">CHOOSE(BC157,BG157*SQRT((BD157+BE157)/3),SQRT((BB157^2)+((BF157^2)/12)))</f>
        <v>1.34831952258336</v>
      </c>
      <c r="BI157" s="190" t="n">
        <v>0</v>
      </c>
      <c r="BJ157" s="190" t="n">
        <f aca="false">(BH157^2)*Rdcr</f>
        <v>0.0174524691358025</v>
      </c>
      <c r="BK157" s="191" t="n">
        <f aca="false">BI157+BJ157</f>
        <v>0.0174524691358025</v>
      </c>
      <c r="BL157" s="189" t="n">
        <f aca="false">BB157*BD157</f>
        <v>1.16666666666667</v>
      </c>
      <c r="BM157" s="178" t="n">
        <f aca="false">CHOOSE(BC157,BG157*SQRT(BD157/3),SQRT(BD157*((BG157^2)+((BF157^2)/3)-(BG157*BF157))))</f>
        <v>1.26123742535139</v>
      </c>
      <c r="BN157" s="178" t="n">
        <f aca="false">(BM157^2)*AU157</f>
        <v>0.106684521313023</v>
      </c>
      <c r="BO157" s="178" t="n">
        <f aca="false">((AY157*BB157)/2)*Fsw*(tr_sw_fix+tf_sw_fix)</f>
        <v>0.784</v>
      </c>
      <c r="BP157" s="191" t="n">
        <f aca="false">BN157+BO157</f>
        <v>0.890684521313023</v>
      </c>
      <c r="BQ157" s="189" t="n">
        <f aca="false">BE157*BB157</f>
        <v>0.166666666666667</v>
      </c>
      <c r="BR157" s="190" t="n">
        <f aca="false">CHOOSE(BC157,BG157*SQRT(BE157/3),SQRT(BE157*((BG157^2)+((BF157^2)/3)-(BF157*BG157))))</f>
        <v>0.476702938812452</v>
      </c>
      <c r="BS157" s="190" t="n">
        <f aca="false">AZ157*Vd_rect</f>
        <v>0.063</v>
      </c>
      <c r="BT157" s="190" t="n">
        <f aca="false">CHOOSE(BC157,(AY157+Vd_rect)*Qrr*Fsw,(AY157+Vd_rect)*Qrr*Fsw)</f>
        <v>0.42441</v>
      </c>
      <c r="BU157" s="191" t="n">
        <f aca="false">BS157+BT157</f>
        <v>0.48741</v>
      </c>
      <c r="BV157" s="177" t="n">
        <f aca="false">(BM157^2)*0</f>
        <v>0</v>
      </c>
      <c r="BW157" s="190" t="n">
        <f aca="false">Qg_tot*Vcc*Fsw</f>
        <v>0.0735</v>
      </c>
      <c r="BX157" s="191" t="n">
        <f aca="false">IQ*BA157</f>
        <v>0.00385</v>
      </c>
      <c r="BY157" s="189" t="n">
        <f aca="false">BV157+BU157+BP157+BK157+BW157+BX157</f>
        <v>1.47289699044883</v>
      </c>
      <c r="BZ157" s="190" t="n">
        <f aca="false">AY157*AZ157</f>
        <v>6</v>
      </c>
      <c r="CA157" s="191" t="n">
        <f aca="false">(BZ157/(BZ157+BY157))*100</f>
        <v>80.2901472838265</v>
      </c>
      <c r="CB157" s="169" t="n">
        <f aca="false">BP157+BW157+BX157+BV157</f>
        <v>0.968034521313023</v>
      </c>
      <c r="CC157" s="0" t="n">
        <f aca="false">Ta+Tk_f*CB157</f>
        <v>58.8812082459558</v>
      </c>
    </row>
    <row r="158" customFormat="false" ht="15.75" hidden="false" customHeight="false" outlineLevel="0" collapsed="false">
      <c r="Q158" s="0" t="n">
        <v>151</v>
      </c>
      <c r="S158" s="189" t="n">
        <f aca="false">VOUT</f>
        <v>40</v>
      </c>
      <c r="T158" s="178" t="n">
        <f aca="false">Q158*$O$12</f>
        <v>0.151</v>
      </c>
      <c r="U158" s="190" t="n">
        <f aca="false">VIN_var</f>
        <v>5</v>
      </c>
      <c r="V158" s="191" t="n">
        <f aca="false">(S158*T158)/(U158*EFF_est)</f>
        <v>1.34222222222222</v>
      </c>
      <c r="W158" s="189" t="n">
        <f aca="false">IF((T158*S158/U158)&lt;((U158*(1-(U158/S158)))/(2*Lm*Fsw)),1,2)</f>
        <v>2</v>
      </c>
      <c r="X158" s="190" t="n">
        <f aca="false">CHOOSE(W158,SQRT((2*T158*Lm*Fsw*(S158-U158))/((U158)^2)),1-(U158/S158))</f>
        <v>0.875</v>
      </c>
      <c r="Y158" s="179" t="n">
        <f aca="false">CHOOSE(W158,(Lm*AA158*Fsw)/(S158-U158),1-X158)</f>
        <v>0.125</v>
      </c>
      <c r="Z158" s="189" t="n">
        <f aca="false">(U158*X158)/(Lm*Fsw)</f>
        <v>0.694444444444444</v>
      </c>
      <c r="AA158" s="190" t="n">
        <f aca="false">CHOOSE(W158,Z158,V158+(0.5*Z158))</f>
        <v>1.68944444444444</v>
      </c>
      <c r="AB158" s="190" t="n">
        <f aca="false">CHOOSE(W158,AA158*SQRT((X158+Y158)/3),SQRT((V158^2)+((Z158^2)/12)))</f>
        <v>1.3571102575063</v>
      </c>
      <c r="AC158" s="190" t="n">
        <v>0</v>
      </c>
      <c r="AD158" s="190" t="n">
        <f aca="false">(AB158^2)*Rdcr</f>
        <v>0.0176807832098765</v>
      </c>
      <c r="AE158" s="191" t="n">
        <f aca="false">AC158+AD158</f>
        <v>0.0176807832098765</v>
      </c>
      <c r="AF158" s="189" t="n">
        <f aca="false">V158*X158</f>
        <v>1.17444444444444</v>
      </c>
      <c r="AG158" s="178" t="n">
        <f aca="false">CHOOSE(W158,AA158*SQRT(X158/3),SQRT(X158*((AA158^2)+((Z158^2)/3)-(AA158*Z158))))</f>
        <v>1.26946040491628</v>
      </c>
      <c r="AH158" s="190" t="n">
        <f aca="false">(AG158^2)*RDS_on</f>
        <v>0.0835143404732042</v>
      </c>
      <c r="AI158" s="178" t="n">
        <f aca="false">((S158*V158)/2)*Fsw*(tr_sw_fix+tf_sw_fix)</f>
        <v>0.789226666666667</v>
      </c>
      <c r="AJ158" s="191" t="n">
        <f aca="false">AH158+AI158</f>
        <v>0.872741007139871</v>
      </c>
      <c r="AK158" s="189" t="n">
        <f aca="false">Y158*V158</f>
        <v>0.167777777777778</v>
      </c>
      <c r="AL158" s="190" t="n">
        <f aca="false">CHOOSE(W158,AA158*SQRT(Y158/3),SQRT(Y158*((AA158^2)+((Z158^2)/3)-(Z158*AA158))))</f>
        <v>0.479810932950262</v>
      </c>
      <c r="AM158" s="190" t="n">
        <f aca="false">T158*Vd_rect</f>
        <v>0.06342</v>
      </c>
      <c r="AN158" s="190" t="n">
        <f aca="false">CHOOSE(W158,(S158+Vd_rect)*Qrr*Fsw,(S158+Vd_rect)*Qrr*Fsw)</f>
        <v>0.42441</v>
      </c>
      <c r="AO158" s="191" t="n">
        <f aca="false">AM158+AN158</f>
        <v>0.48783</v>
      </c>
      <c r="AP158" s="177" t="n">
        <f aca="false">(AG158^2)*0</f>
        <v>0</v>
      </c>
      <c r="AQ158" s="190" t="n">
        <f aca="false">Qg_tot*Vcc*Fsw</f>
        <v>0.0735</v>
      </c>
      <c r="AR158" s="191" t="n">
        <f aca="false">IQ*U158</f>
        <v>0.00385</v>
      </c>
      <c r="AS158" s="177" t="n">
        <f aca="false">AP158+AJ158+AQ158+AR158</f>
        <v>0.950091007139871</v>
      </c>
      <c r="AT158" s="187" t="n">
        <f aca="false">Ta+Tk*AS158</f>
        <v>82.0054604283922</v>
      </c>
      <c r="AU158" s="188" t="n">
        <f aca="false">RDS_on/51.8*(47.12+AT158*0.244)</f>
        <v>0.0671591676033475</v>
      </c>
      <c r="AV158" s="190" t="n">
        <f aca="false">S158*T158</f>
        <v>6.04</v>
      </c>
      <c r="AW158" s="191" t="n">
        <f aca="false">(AV158/(AV158+AS158))*100</f>
        <v>86.4080309373738</v>
      </c>
      <c r="AY158" s="189" t="n">
        <f aca="false">VOUT</f>
        <v>40</v>
      </c>
      <c r="AZ158" s="190" t="n">
        <f aca="false">Q158*$O$12</f>
        <v>0.151</v>
      </c>
      <c r="BA158" s="190" t="n">
        <f aca="false">VIN_var</f>
        <v>5</v>
      </c>
      <c r="BB158" s="191" t="n">
        <f aca="false">(AY158*AZ158)/(BA158*EFF_est)</f>
        <v>1.34222222222222</v>
      </c>
      <c r="BC158" s="189" t="n">
        <f aca="false">IF((AZ158*AY158/BA158)&lt;((BA158*(1-(BA158/AY158)))/(2*Lm*Fsw)),1,2)</f>
        <v>2</v>
      </c>
      <c r="BD158" s="190" t="n">
        <f aca="false">CHOOSE(BC158,SQRT((2*AZ158*Lm*Fsw*(AY158-BA158))/((BA158)^2)),1-(BA158/AY158))</f>
        <v>0.875</v>
      </c>
      <c r="BE158" s="179" t="n">
        <f aca="false">CHOOSE(BC158,(Lm*BG158*Fsw)/(AY158-BA158),1-BD158)</f>
        <v>0.125</v>
      </c>
      <c r="BF158" s="189" t="n">
        <f aca="false">(BA158*BD158)/(Lm*Fsw)</f>
        <v>0.694444444444444</v>
      </c>
      <c r="BG158" s="190" t="n">
        <f aca="false">CHOOSE(BC158,BF158,BB158+(0.5*BF158))</f>
        <v>1.68944444444444</v>
      </c>
      <c r="BH158" s="190" t="n">
        <f aca="false">CHOOSE(BC158,BG158*SQRT((BD158+BE158)/3),SQRT((BB158^2)+((BF158^2)/12)))</f>
        <v>1.3571102575063</v>
      </c>
      <c r="BI158" s="190" t="n">
        <v>0</v>
      </c>
      <c r="BJ158" s="190" t="n">
        <f aca="false">(BH158^2)*Rdcr</f>
        <v>0.0176807832098765</v>
      </c>
      <c r="BK158" s="191" t="n">
        <f aca="false">BI158+BJ158</f>
        <v>0.0176807832098765</v>
      </c>
      <c r="BL158" s="189" t="n">
        <f aca="false">BB158*BD158</f>
        <v>1.17444444444444</v>
      </c>
      <c r="BM158" s="178" t="n">
        <f aca="false">CHOOSE(BC158,BG158*SQRT(BD158/3),SQRT(BD158*((BG158^2)+((BF158^2)/3)-(BG158*BF158))))</f>
        <v>1.26946040491628</v>
      </c>
      <c r="BN158" s="178" t="n">
        <f aca="false">(BM158^2)*AU158</f>
        <v>0.108228994539764</v>
      </c>
      <c r="BO158" s="178" t="n">
        <f aca="false">((AY158*BB158)/2)*Fsw*(tr_sw_fix+tf_sw_fix)</f>
        <v>0.789226666666667</v>
      </c>
      <c r="BP158" s="191" t="n">
        <f aca="false">BN158+BO158</f>
        <v>0.897455661206431</v>
      </c>
      <c r="BQ158" s="189" t="n">
        <f aca="false">BE158*BB158</f>
        <v>0.167777777777778</v>
      </c>
      <c r="BR158" s="190" t="n">
        <f aca="false">CHOOSE(BC158,BG158*SQRT(BE158/3),SQRT(BE158*((BG158^2)+((BF158^2)/3)-(BF158*BG158))))</f>
        <v>0.479810932950262</v>
      </c>
      <c r="BS158" s="190" t="n">
        <f aca="false">AZ158*Vd_rect</f>
        <v>0.06342</v>
      </c>
      <c r="BT158" s="190" t="n">
        <f aca="false">CHOOSE(BC158,(AY158+Vd_rect)*Qrr*Fsw,(AY158+Vd_rect)*Qrr*Fsw)</f>
        <v>0.42441</v>
      </c>
      <c r="BU158" s="191" t="n">
        <f aca="false">BS158+BT158</f>
        <v>0.48783</v>
      </c>
      <c r="BV158" s="177" t="n">
        <f aca="false">(BM158^2)*0</f>
        <v>0</v>
      </c>
      <c r="BW158" s="190" t="n">
        <f aca="false">Qg_tot*Vcc*Fsw</f>
        <v>0.0735</v>
      </c>
      <c r="BX158" s="191" t="n">
        <f aca="false">IQ*BA158</f>
        <v>0.00385</v>
      </c>
      <c r="BY158" s="189" t="n">
        <f aca="false">BV158+BU158+BP158+BK158+BW158+BX158</f>
        <v>1.48031644441631</v>
      </c>
      <c r="BZ158" s="190" t="n">
        <f aca="false">AY158*AZ158</f>
        <v>6.04</v>
      </c>
      <c r="CA158" s="191" t="n">
        <f aca="false">(BZ158/(BZ158+BY158))*100</f>
        <v>80.3157692185225</v>
      </c>
      <c r="CB158" s="169" t="n">
        <f aca="false">BP158+BW158+BX158+BV158</f>
        <v>0.974805661206431</v>
      </c>
      <c r="CC158" s="0" t="n">
        <f aca="false">Ta+Tk_f*CB158</f>
        <v>59.1181981422251</v>
      </c>
    </row>
    <row r="159" customFormat="false" ht="15.75" hidden="false" customHeight="false" outlineLevel="0" collapsed="false">
      <c r="Q159" s="0" t="n">
        <v>152</v>
      </c>
      <c r="S159" s="189" t="n">
        <f aca="false">VOUT</f>
        <v>40</v>
      </c>
      <c r="T159" s="178" t="n">
        <f aca="false">Q159*$O$12</f>
        <v>0.152</v>
      </c>
      <c r="U159" s="190" t="n">
        <f aca="false">VIN_var</f>
        <v>5</v>
      </c>
      <c r="V159" s="191" t="n">
        <f aca="false">(S159*T159)/(U159*EFF_est)</f>
        <v>1.35111111111111</v>
      </c>
      <c r="W159" s="189" t="n">
        <f aca="false">IF((T159*S159/U159)&lt;((U159*(1-(U159/S159)))/(2*Lm*Fsw)),1,2)</f>
        <v>2</v>
      </c>
      <c r="X159" s="190" t="n">
        <f aca="false">CHOOSE(W159,SQRT((2*T159*Lm*Fsw*(S159-U159))/((U159)^2)),1-(U159/S159))</f>
        <v>0.875</v>
      </c>
      <c r="Y159" s="179" t="n">
        <f aca="false">CHOOSE(W159,(Lm*AA159*Fsw)/(S159-U159),1-X159)</f>
        <v>0.125</v>
      </c>
      <c r="Z159" s="189" t="n">
        <f aca="false">(U159*X159)/(Lm*Fsw)</f>
        <v>0.694444444444444</v>
      </c>
      <c r="AA159" s="190" t="n">
        <f aca="false">CHOOSE(W159,Z159,V159+(0.5*Z159))</f>
        <v>1.69833333333333</v>
      </c>
      <c r="AB159" s="190" t="n">
        <f aca="false">CHOOSE(W159,AA159*SQRT((X159+Y159)/3),SQRT((V159^2)+((Z159^2)/12)))</f>
        <v>1.36590226289056</v>
      </c>
      <c r="AC159" s="190" t="n">
        <v>0</v>
      </c>
      <c r="AD159" s="190" t="n">
        <f aca="false">(AB159^2)*Rdcr</f>
        <v>0.0179106143209877</v>
      </c>
      <c r="AE159" s="191" t="n">
        <f aca="false">AC159+AD159</f>
        <v>0.0179106143209877</v>
      </c>
      <c r="AF159" s="189" t="n">
        <f aca="false">V159*X159</f>
        <v>1.18222222222222</v>
      </c>
      <c r="AG159" s="178" t="n">
        <f aca="false">CHOOSE(W159,AA159*SQRT(X159/3),SQRT(X159*((AA159^2)+((Z159^2)/3)-(AA159*Z159))))</f>
        <v>1.27768457288892</v>
      </c>
      <c r="AH159" s="190" t="n">
        <f aca="false">(AG159^2)*RDS_on</f>
        <v>0.0845999368202001</v>
      </c>
      <c r="AI159" s="178" t="n">
        <f aca="false">((S159*V159)/2)*Fsw*(tr_sw_fix+tf_sw_fix)</f>
        <v>0.794453333333333</v>
      </c>
      <c r="AJ159" s="191" t="n">
        <f aca="false">AH159+AI159</f>
        <v>0.879053270153533</v>
      </c>
      <c r="AK159" s="189" t="n">
        <f aca="false">Y159*V159</f>
        <v>0.168888888888889</v>
      </c>
      <c r="AL159" s="190" t="n">
        <f aca="false">CHOOSE(W159,AA159*SQRT(Y159/3),SQRT(Y159*((AA159^2)+((Z159^2)/3)-(Z159*AA159))))</f>
        <v>0.482919376263982</v>
      </c>
      <c r="AM159" s="190" t="n">
        <f aca="false">T159*Vd_rect</f>
        <v>0.06384</v>
      </c>
      <c r="AN159" s="190" t="n">
        <f aca="false">CHOOSE(W159,(S159+Vd_rect)*Qrr*Fsw,(S159+Vd_rect)*Qrr*Fsw)</f>
        <v>0.42441</v>
      </c>
      <c r="AO159" s="191" t="n">
        <f aca="false">AM159+AN159</f>
        <v>0.48825</v>
      </c>
      <c r="AP159" s="177" t="n">
        <f aca="false">(AG159^2)*0</f>
        <v>0</v>
      </c>
      <c r="AQ159" s="190" t="n">
        <f aca="false">Qg_tot*Vcc*Fsw</f>
        <v>0.0735</v>
      </c>
      <c r="AR159" s="191" t="n">
        <f aca="false">IQ*U159</f>
        <v>0.00385</v>
      </c>
      <c r="AS159" s="177" t="n">
        <f aca="false">AP159+AJ159+AQ159+AR159</f>
        <v>0.956403270153533</v>
      </c>
      <c r="AT159" s="187" t="n">
        <f aca="false">Ta+Tk*AS159</f>
        <v>82.384196209212</v>
      </c>
      <c r="AU159" s="188" t="n">
        <f aca="false">RDS_on/51.8*(47.12+AT159*0.244)</f>
        <v>0.0672516202056589</v>
      </c>
      <c r="AV159" s="190" t="n">
        <f aca="false">S159*T159</f>
        <v>6.08</v>
      </c>
      <c r="AW159" s="191" t="n">
        <f aca="false">(AV159/(AV159+AS159))*100</f>
        <v>86.407782023945</v>
      </c>
      <c r="AY159" s="189" t="n">
        <f aca="false">VOUT</f>
        <v>40</v>
      </c>
      <c r="AZ159" s="190" t="n">
        <f aca="false">Q159*$O$12</f>
        <v>0.152</v>
      </c>
      <c r="BA159" s="190" t="n">
        <f aca="false">VIN_var</f>
        <v>5</v>
      </c>
      <c r="BB159" s="191" t="n">
        <f aca="false">(AY159*AZ159)/(BA159*EFF_est)</f>
        <v>1.35111111111111</v>
      </c>
      <c r="BC159" s="189" t="n">
        <f aca="false">IF((AZ159*AY159/BA159)&lt;((BA159*(1-(BA159/AY159)))/(2*Lm*Fsw)),1,2)</f>
        <v>2</v>
      </c>
      <c r="BD159" s="190" t="n">
        <f aca="false">CHOOSE(BC159,SQRT((2*AZ159*Lm*Fsw*(AY159-BA159))/((BA159)^2)),1-(BA159/AY159))</f>
        <v>0.875</v>
      </c>
      <c r="BE159" s="179" t="n">
        <f aca="false">CHOOSE(BC159,(Lm*BG159*Fsw)/(AY159-BA159),1-BD159)</f>
        <v>0.125</v>
      </c>
      <c r="BF159" s="189" t="n">
        <f aca="false">(BA159*BD159)/(Lm*Fsw)</f>
        <v>0.694444444444444</v>
      </c>
      <c r="BG159" s="190" t="n">
        <f aca="false">CHOOSE(BC159,BF159,BB159+(0.5*BF159))</f>
        <v>1.69833333333333</v>
      </c>
      <c r="BH159" s="190" t="n">
        <f aca="false">CHOOSE(BC159,BG159*SQRT((BD159+BE159)/3),SQRT((BB159^2)+((BF159^2)/12)))</f>
        <v>1.36590226289056</v>
      </c>
      <c r="BI159" s="190" t="n">
        <v>0</v>
      </c>
      <c r="BJ159" s="190" t="n">
        <f aca="false">(BH159^2)*Rdcr</f>
        <v>0.0179106143209877</v>
      </c>
      <c r="BK159" s="191" t="n">
        <f aca="false">BI159+BJ159</f>
        <v>0.0179106143209877</v>
      </c>
      <c r="BL159" s="189" t="n">
        <f aca="false">BB159*BD159</f>
        <v>1.18222222222222</v>
      </c>
      <c r="BM159" s="178" t="n">
        <f aca="false">CHOOSE(BC159,BG159*SQRT(BD159/3),SQRT(BD159*((BG159^2)+((BF159^2)/3)-(BG159*BF159))))</f>
        <v>1.27768457288892</v>
      </c>
      <c r="BN159" s="178" t="n">
        <f aca="false">(BM159^2)*AU159</f>
        <v>0.109786781559319</v>
      </c>
      <c r="BO159" s="178" t="n">
        <f aca="false">((AY159*BB159)/2)*Fsw*(tr_sw_fix+tf_sw_fix)</f>
        <v>0.794453333333333</v>
      </c>
      <c r="BP159" s="191" t="n">
        <f aca="false">BN159+BO159</f>
        <v>0.904240114892652</v>
      </c>
      <c r="BQ159" s="189" t="n">
        <f aca="false">BE159*BB159</f>
        <v>0.168888888888889</v>
      </c>
      <c r="BR159" s="190" t="n">
        <f aca="false">CHOOSE(BC159,BG159*SQRT(BE159/3),SQRT(BE159*((BG159^2)+((BF159^2)/3)-(BF159*BG159))))</f>
        <v>0.482919376263982</v>
      </c>
      <c r="BS159" s="190" t="n">
        <f aca="false">AZ159*Vd_rect</f>
        <v>0.06384</v>
      </c>
      <c r="BT159" s="190" t="n">
        <f aca="false">CHOOSE(BC159,(AY159+Vd_rect)*Qrr*Fsw,(AY159+Vd_rect)*Qrr*Fsw)</f>
        <v>0.42441</v>
      </c>
      <c r="BU159" s="191" t="n">
        <f aca="false">BS159+BT159</f>
        <v>0.48825</v>
      </c>
      <c r="BV159" s="177" t="n">
        <f aca="false">(BM159^2)*0</f>
        <v>0</v>
      </c>
      <c r="BW159" s="190" t="n">
        <f aca="false">Qg_tot*Vcc*Fsw</f>
        <v>0.0735</v>
      </c>
      <c r="BX159" s="191" t="n">
        <f aca="false">IQ*BA159</f>
        <v>0.00385</v>
      </c>
      <c r="BY159" s="189" t="n">
        <f aca="false">BV159+BU159+BP159+BK159+BW159+BX159</f>
        <v>1.48775072921364</v>
      </c>
      <c r="BZ159" s="190" t="n">
        <f aca="false">AY159*AZ159</f>
        <v>6.08</v>
      </c>
      <c r="CA159" s="191" t="n">
        <f aca="false">(BZ159/(BZ159+BY159))*100</f>
        <v>80.3409126113192</v>
      </c>
      <c r="CB159" s="169" t="n">
        <f aca="false">BP159+BW159+BX159+BV159</f>
        <v>0.981590114892652</v>
      </c>
      <c r="CC159" s="0" t="n">
        <f aca="false">Ta+Tk_f*CB159</f>
        <v>59.3556540212428</v>
      </c>
    </row>
    <row r="160" customFormat="false" ht="15.75" hidden="false" customHeight="false" outlineLevel="0" collapsed="false">
      <c r="Q160" s="0" t="n">
        <v>153</v>
      </c>
      <c r="S160" s="189" t="n">
        <f aca="false">VOUT</f>
        <v>40</v>
      </c>
      <c r="T160" s="178" t="n">
        <f aca="false">Q160*$O$12</f>
        <v>0.153</v>
      </c>
      <c r="U160" s="190" t="n">
        <f aca="false">VIN_var</f>
        <v>5</v>
      </c>
      <c r="V160" s="191" t="n">
        <f aca="false">(S160*T160)/(U160*EFF_est)</f>
        <v>1.36</v>
      </c>
      <c r="W160" s="189" t="n">
        <f aca="false">IF((T160*S160/U160)&lt;((U160*(1-(U160/S160)))/(2*Lm*Fsw)),1,2)</f>
        <v>2</v>
      </c>
      <c r="X160" s="190" t="n">
        <f aca="false">CHOOSE(W160,SQRT((2*T160*Lm*Fsw*(S160-U160))/((U160)^2)),1-(U160/S160))</f>
        <v>0.875</v>
      </c>
      <c r="Y160" s="179" t="n">
        <f aca="false">CHOOSE(W160,(Lm*AA160*Fsw)/(S160-U160),1-X160)</f>
        <v>0.125</v>
      </c>
      <c r="Z160" s="189" t="n">
        <f aca="false">(U160*X160)/(Lm*Fsw)</f>
        <v>0.694444444444444</v>
      </c>
      <c r="AA160" s="190" t="n">
        <f aca="false">CHOOSE(W160,Z160,V160+(0.5*Z160))</f>
        <v>1.70722222222222</v>
      </c>
      <c r="AB160" s="190" t="n">
        <f aca="false">CHOOSE(W160,AA160*SQRT((X160+Y160)/3),SQRT((V160^2)+((Z160^2)/12)))</f>
        <v>1.37469551436005</v>
      </c>
      <c r="AC160" s="190" t="n">
        <v>0</v>
      </c>
      <c r="AD160" s="190" t="n">
        <f aca="false">(AB160^2)*Rdcr</f>
        <v>0.0181419624691358</v>
      </c>
      <c r="AE160" s="191" t="n">
        <f aca="false">AC160+AD160</f>
        <v>0.0181419624691358</v>
      </c>
      <c r="AF160" s="189" t="n">
        <f aca="false">V160*X160</f>
        <v>1.19</v>
      </c>
      <c r="AG160" s="178" t="n">
        <f aca="false">CHOOSE(W160,AA160*SQRT(X160/3),SQRT(X160*((AA160^2)+((Z160^2)/3)-(AA160*Z160))))</f>
        <v>1.28590990646757</v>
      </c>
      <c r="AH160" s="190" t="n">
        <f aca="false">(AG160^2)*RDS_on</f>
        <v>0.0856926988196514</v>
      </c>
      <c r="AI160" s="178" t="n">
        <f aca="false">((S160*V160)/2)*Fsw*(tr_sw_fix+tf_sw_fix)</f>
        <v>0.79968</v>
      </c>
      <c r="AJ160" s="191" t="n">
        <f aca="false">AH160+AI160</f>
        <v>0.885372698819651</v>
      </c>
      <c r="AK160" s="189" t="n">
        <f aca="false">Y160*V160</f>
        <v>0.17</v>
      </c>
      <c r="AL160" s="190" t="n">
        <f aca="false">CHOOSE(W160,AA160*SQRT(Y160/3),SQRT(Y160*((AA160^2)+((Z160^2)/3)-(Z160*AA160))))</f>
        <v>0.486028260135361</v>
      </c>
      <c r="AM160" s="190" t="n">
        <f aca="false">T160*Vd_rect</f>
        <v>0.06426</v>
      </c>
      <c r="AN160" s="190" t="n">
        <f aca="false">CHOOSE(W160,(S160+Vd_rect)*Qrr*Fsw,(S160+Vd_rect)*Qrr*Fsw)</f>
        <v>0.42441</v>
      </c>
      <c r="AO160" s="191" t="n">
        <f aca="false">AM160+AN160</f>
        <v>0.48867</v>
      </c>
      <c r="AP160" s="177" t="n">
        <f aca="false">(AG160^2)*0</f>
        <v>0</v>
      </c>
      <c r="AQ160" s="190" t="n">
        <f aca="false">Qg_tot*Vcc*Fsw</f>
        <v>0.0735</v>
      </c>
      <c r="AR160" s="191" t="n">
        <f aca="false">IQ*U160</f>
        <v>0.00385</v>
      </c>
      <c r="AS160" s="177" t="n">
        <f aca="false">AP160+AJ160+AQ160+AR160</f>
        <v>0.962722698819651</v>
      </c>
      <c r="AT160" s="187" t="n">
        <f aca="false">Ta+Tk*AS160</f>
        <v>82.7633619291791</v>
      </c>
      <c r="AU160" s="188" t="n">
        <f aca="false">RDS_on/51.8*(47.12+AT160*0.244)</f>
        <v>0.0673441777597467</v>
      </c>
      <c r="AV160" s="190" t="n">
        <f aca="false">S160*T160</f>
        <v>6.12</v>
      </c>
      <c r="AW160" s="191" t="n">
        <f aca="false">(AV160/(AV160+AS160))*100</f>
        <v>86.4074489464328</v>
      </c>
      <c r="AY160" s="189" t="n">
        <f aca="false">VOUT</f>
        <v>40</v>
      </c>
      <c r="AZ160" s="190" t="n">
        <f aca="false">Q160*$O$12</f>
        <v>0.153</v>
      </c>
      <c r="BA160" s="190" t="n">
        <f aca="false">VIN_var</f>
        <v>5</v>
      </c>
      <c r="BB160" s="191" t="n">
        <f aca="false">(AY160*AZ160)/(BA160*EFF_est)</f>
        <v>1.36</v>
      </c>
      <c r="BC160" s="189" t="n">
        <f aca="false">IF((AZ160*AY160/BA160)&lt;((BA160*(1-(BA160/AY160)))/(2*Lm*Fsw)),1,2)</f>
        <v>2</v>
      </c>
      <c r="BD160" s="190" t="n">
        <f aca="false">CHOOSE(BC160,SQRT((2*AZ160*Lm*Fsw*(AY160-BA160))/((BA160)^2)),1-(BA160/AY160))</f>
        <v>0.875</v>
      </c>
      <c r="BE160" s="179" t="n">
        <f aca="false">CHOOSE(BC160,(Lm*BG160*Fsw)/(AY160-BA160),1-BD160)</f>
        <v>0.125</v>
      </c>
      <c r="BF160" s="189" t="n">
        <f aca="false">(BA160*BD160)/(Lm*Fsw)</f>
        <v>0.694444444444444</v>
      </c>
      <c r="BG160" s="190" t="n">
        <f aca="false">CHOOSE(BC160,BF160,BB160+(0.5*BF160))</f>
        <v>1.70722222222222</v>
      </c>
      <c r="BH160" s="190" t="n">
        <f aca="false">CHOOSE(BC160,BG160*SQRT((BD160+BE160)/3),SQRT((BB160^2)+((BF160^2)/12)))</f>
        <v>1.37469551436005</v>
      </c>
      <c r="BI160" s="190" t="n">
        <v>0</v>
      </c>
      <c r="BJ160" s="190" t="n">
        <f aca="false">(BH160^2)*Rdcr</f>
        <v>0.0181419624691358</v>
      </c>
      <c r="BK160" s="191" t="n">
        <f aca="false">BI160+BJ160</f>
        <v>0.0181419624691358</v>
      </c>
      <c r="BL160" s="189" t="n">
        <f aca="false">BB160*BD160</f>
        <v>1.19</v>
      </c>
      <c r="BM160" s="178" t="n">
        <f aca="false">CHOOSE(BC160,BG160*SQRT(BD160/3),SQRT(BD160*((BG160^2)+((BF160^2)/3)-(BG160*BF160))))</f>
        <v>1.28590990646757</v>
      </c>
      <c r="BN160" s="178" t="n">
        <f aca="false">(BM160^2)*AU160</f>
        <v>0.111357927318033</v>
      </c>
      <c r="BO160" s="178" t="n">
        <f aca="false">((AY160*BB160)/2)*Fsw*(tr_sw_fix+tf_sw_fix)</f>
        <v>0.79968</v>
      </c>
      <c r="BP160" s="191" t="n">
        <f aca="false">BN160+BO160</f>
        <v>0.911037927318033</v>
      </c>
      <c r="BQ160" s="189" t="n">
        <f aca="false">BE160*BB160</f>
        <v>0.17</v>
      </c>
      <c r="BR160" s="190" t="n">
        <f aca="false">CHOOSE(BC160,BG160*SQRT(BE160/3),SQRT(BE160*((BG160^2)+((BF160^2)/3)-(BF160*BG160))))</f>
        <v>0.486028260135361</v>
      </c>
      <c r="BS160" s="190" t="n">
        <f aca="false">AZ160*Vd_rect</f>
        <v>0.06426</v>
      </c>
      <c r="BT160" s="190" t="n">
        <f aca="false">CHOOSE(BC160,(AY160+Vd_rect)*Qrr*Fsw,(AY160+Vd_rect)*Qrr*Fsw)</f>
        <v>0.42441</v>
      </c>
      <c r="BU160" s="191" t="n">
        <f aca="false">BS160+BT160</f>
        <v>0.48867</v>
      </c>
      <c r="BV160" s="177" t="n">
        <f aca="false">(BM160^2)*0</f>
        <v>0</v>
      </c>
      <c r="BW160" s="190" t="n">
        <f aca="false">Qg_tot*Vcc*Fsw</f>
        <v>0.0735</v>
      </c>
      <c r="BX160" s="191" t="n">
        <f aca="false">IQ*BA160</f>
        <v>0.00385</v>
      </c>
      <c r="BY160" s="189" t="n">
        <f aca="false">BV160+BU160+BP160+BK160+BW160+BX160</f>
        <v>1.49519988978717</v>
      </c>
      <c r="BZ160" s="190" t="n">
        <f aca="false">AY160*AZ160</f>
        <v>6.12</v>
      </c>
      <c r="CA160" s="191" t="n">
        <f aca="false">(BZ160/(BZ160+BY160))*100</f>
        <v>80.3655857833437</v>
      </c>
      <c r="CB160" s="169" t="n">
        <f aca="false">BP160+BW160+BX160+BV160</f>
        <v>0.988387927318033</v>
      </c>
      <c r="CC160" s="0" t="n">
        <f aca="false">Ta+Tk_f*CB160</f>
        <v>59.5935774561312</v>
      </c>
    </row>
    <row r="161" customFormat="false" ht="15.75" hidden="false" customHeight="false" outlineLevel="0" collapsed="false">
      <c r="Q161" s="0" t="n">
        <v>154</v>
      </c>
      <c r="S161" s="189" t="n">
        <f aca="false">VOUT</f>
        <v>40</v>
      </c>
      <c r="T161" s="178" t="n">
        <f aca="false">Q161*$O$12</f>
        <v>0.154</v>
      </c>
      <c r="U161" s="190" t="n">
        <f aca="false">VIN_var</f>
        <v>5</v>
      </c>
      <c r="V161" s="191" t="n">
        <f aca="false">(S161*T161)/(U161*EFF_est)</f>
        <v>1.36888888888889</v>
      </c>
      <c r="W161" s="189" t="n">
        <f aca="false">IF((T161*S161/U161)&lt;((U161*(1-(U161/S161)))/(2*Lm*Fsw)),1,2)</f>
        <v>2</v>
      </c>
      <c r="X161" s="190" t="n">
        <f aca="false">CHOOSE(W161,SQRT((2*T161*Lm*Fsw*(S161-U161))/((U161)^2)),1-(U161/S161))</f>
        <v>0.875</v>
      </c>
      <c r="Y161" s="179" t="n">
        <f aca="false">CHOOSE(W161,(Lm*AA161*Fsw)/(S161-U161),1-X161)</f>
        <v>0.125</v>
      </c>
      <c r="Z161" s="189" t="n">
        <f aca="false">(U161*X161)/(Lm*Fsw)</f>
        <v>0.694444444444444</v>
      </c>
      <c r="AA161" s="190" t="n">
        <f aca="false">CHOOSE(W161,Z161,V161+(0.5*Z161))</f>
        <v>1.71611111111111</v>
      </c>
      <c r="AB161" s="190" t="n">
        <f aca="false">CHOOSE(W161,AA161*SQRT((X161+Y161)/3),SQRT((V161^2)+((Z161^2)/12)))</f>
        <v>1.38348998815499</v>
      </c>
      <c r="AC161" s="190" t="n">
        <v>0</v>
      </c>
      <c r="AD161" s="190" t="n">
        <f aca="false">(AB161^2)*Rdcr</f>
        <v>0.018374827654321</v>
      </c>
      <c r="AE161" s="191" t="n">
        <f aca="false">AC161+AD161</f>
        <v>0.018374827654321</v>
      </c>
      <c r="AF161" s="189" t="n">
        <f aca="false">V161*X161</f>
        <v>1.19777777777778</v>
      </c>
      <c r="AG161" s="178" t="n">
        <f aca="false">CHOOSE(W161,AA161*SQRT(X161/3),SQRT(X161*((AA161^2)+((Z161^2)/3)-(AA161*Z161))))</f>
        <v>1.29413638342698</v>
      </c>
      <c r="AH161" s="190" t="n">
        <f aca="false">(AG161^2)*RDS_on</f>
        <v>0.0867926264715581</v>
      </c>
      <c r="AI161" s="178" t="n">
        <f aca="false">((S161*V161)/2)*Fsw*(tr_sw_fix+tf_sw_fix)</f>
        <v>0.804906666666667</v>
      </c>
      <c r="AJ161" s="191" t="n">
        <f aca="false">AH161+AI161</f>
        <v>0.891699293138225</v>
      </c>
      <c r="AK161" s="189" t="n">
        <f aca="false">Y161*V161</f>
        <v>0.171111111111111</v>
      </c>
      <c r="AL161" s="190" t="n">
        <f aca="false">CHOOSE(W161,AA161*SQRT(Y161/3),SQRT(Y161*((AA161^2)+((Z161^2)/3)-(Z161*AA161))))</f>
        <v>0.489137576164046</v>
      </c>
      <c r="AM161" s="190" t="n">
        <f aca="false">T161*Vd_rect</f>
        <v>0.06468</v>
      </c>
      <c r="AN161" s="190" t="n">
        <f aca="false">CHOOSE(W161,(S161+Vd_rect)*Qrr*Fsw,(S161+Vd_rect)*Qrr*Fsw)</f>
        <v>0.42441</v>
      </c>
      <c r="AO161" s="191" t="n">
        <f aca="false">AM161+AN161</f>
        <v>0.48909</v>
      </c>
      <c r="AP161" s="177" t="n">
        <f aca="false">(AG161^2)*0</f>
        <v>0</v>
      </c>
      <c r="AQ161" s="190" t="n">
        <f aca="false">Qg_tot*Vcc*Fsw</f>
        <v>0.0735</v>
      </c>
      <c r="AR161" s="191" t="n">
        <f aca="false">IQ*U161</f>
        <v>0.00385</v>
      </c>
      <c r="AS161" s="177" t="n">
        <f aca="false">AP161+AJ161+AQ161+AR161</f>
        <v>0.969049293138225</v>
      </c>
      <c r="AT161" s="187" t="n">
        <f aca="false">Ta+Tk*AS161</f>
        <v>83.1429575882935</v>
      </c>
      <c r="AU161" s="188" t="n">
        <f aca="false">RDS_on/51.8*(47.12+AT161*0.244)</f>
        <v>0.067436840265611</v>
      </c>
      <c r="AV161" s="190" t="n">
        <f aca="false">S161*T161</f>
        <v>6.16</v>
      </c>
      <c r="AW161" s="191" t="n">
        <f aca="false">(AV161/(AV161+AS161))*100</f>
        <v>86.4070333463546</v>
      </c>
      <c r="AY161" s="189" t="n">
        <f aca="false">VOUT</f>
        <v>40</v>
      </c>
      <c r="AZ161" s="190" t="n">
        <f aca="false">Q161*$O$12</f>
        <v>0.154</v>
      </c>
      <c r="BA161" s="190" t="n">
        <f aca="false">VIN_var</f>
        <v>5</v>
      </c>
      <c r="BB161" s="191" t="n">
        <f aca="false">(AY161*AZ161)/(BA161*EFF_est)</f>
        <v>1.36888888888889</v>
      </c>
      <c r="BC161" s="189" t="n">
        <f aca="false">IF((AZ161*AY161/BA161)&lt;((BA161*(1-(BA161/AY161)))/(2*Lm*Fsw)),1,2)</f>
        <v>2</v>
      </c>
      <c r="BD161" s="190" t="n">
        <f aca="false">CHOOSE(BC161,SQRT((2*AZ161*Lm*Fsw*(AY161-BA161))/((BA161)^2)),1-(BA161/AY161))</f>
        <v>0.875</v>
      </c>
      <c r="BE161" s="179" t="n">
        <f aca="false">CHOOSE(BC161,(Lm*BG161*Fsw)/(AY161-BA161),1-BD161)</f>
        <v>0.125</v>
      </c>
      <c r="BF161" s="189" t="n">
        <f aca="false">(BA161*BD161)/(Lm*Fsw)</f>
        <v>0.694444444444444</v>
      </c>
      <c r="BG161" s="190" t="n">
        <f aca="false">CHOOSE(BC161,BF161,BB161+(0.5*BF161))</f>
        <v>1.71611111111111</v>
      </c>
      <c r="BH161" s="190" t="n">
        <f aca="false">CHOOSE(BC161,BG161*SQRT((BD161+BE161)/3),SQRT((BB161^2)+((BF161^2)/12)))</f>
        <v>1.38348998815499</v>
      </c>
      <c r="BI161" s="190" t="n">
        <v>0</v>
      </c>
      <c r="BJ161" s="190" t="n">
        <f aca="false">(BH161^2)*Rdcr</f>
        <v>0.018374827654321</v>
      </c>
      <c r="BK161" s="191" t="n">
        <f aca="false">BI161+BJ161</f>
        <v>0.018374827654321</v>
      </c>
      <c r="BL161" s="189" t="n">
        <f aca="false">BB161*BD161</f>
        <v>1.19777777777778</v>
      </c>
      <c r="BM161" s="178" t="n">
        <f aca="false">CHOOSE(BC161,BG161*SQRT(BD161/3),SQRT(BD161*((BG161^2)+((BF161^2)/3)-(BG161*BF161))))</f>
        <v>1.29413638342698</v>
      </c>
      <c r="BN161" s="178" t="n">
        <f aca="false">(BM161^2)*AU161</f>
        <v>0.112942476849323</v>
      </c>
      <c r="BO161" s="178" t="n">
        <f aca="false">((AY161*BB161)/2)*Fsw*(tr_sw_fix+tf_sw_fix)</f>
        <v>0.804906666666667</v>
      </c>
      <c r="BP161" s="191" t="n">
        <f aca="false">BN161+BO161</f>
        <v>0.91784914351599</v>
      </c>
      <c r="BQ161" s="189" t="n">
        <f aca="false">BE161*BB161</f>
        <v>0.171111111111111</v>
      </c>
      <c r="BR161" s="190" t="n">
        <f aca="false">CHOOSE(BC161,BG161*SQRT(BE161/3),SQRT(BE161*((BG161^2)+((BF161^2)/3)-(BF161*BG161))))</f>
        <v>0.489137576164046</v>
      </c>
      <c r="BS161" s="190" t="n">
        <f aca="false">AZ161*Vd_rect</f>
        <v>0.06468</v>
      </c>
      <c r="BT161" s="190" t="n">
        <f aca="false">CHOOSE(BC161,(AY161+Vd_rect)*Qrr*Fsw,(AY161+Vd_rect)*Qrr*Fsw)</f>
        <v>0.42441</v>
      </c>
      <c r="BU161" s="191" t="n">
        <f aca="false">BS161+BT161</f>
        <v>0.48909</v>
      </c>
      <c r="BV161" s="177" t="n">
        <f aca="false">(BM161^2)*0</f>
        <v>0</v>
      </c>
      <c r="BW161" s="190" t="n">
        <f aca="false">Qg_tot*Vcc*Fsw</f>
        <v>0.0735</v>
      </c>
      <c r="BX161" s="191" t="n">
        <f aca="false">IQ*BA161</f>
        <v>0.00385</v>
      </c>
      <c r="BY161" s="189" t="n">
        <f aca="false">BV161+BU161+BP161+BK161+BW161+BX161</f>
        <v>1.50266397117031</v>
      </c>
      <c r="BZ161" s="190" t="n">
        <f aca="false">AY161*AZ161</f>
        <v>6.16</v>
      </c>
      <c r="CA161" s="191" t="n">
        <f aca="false">(BZ161/(BZ161+BY161))*100</f>
        <v>80.3897968536286</v>
      </c>
      <c r="CB161" s="169" t="n">
        <f aca="false">BP161+BW161+BX161+BV161</f>
        <v>0.99519914351599</v>
      </c>
      <c r="CC161" s="0" t="n">
        <f aca="false">Ta+Tk_f*CB161</f>
        <v>59.8319700230597</v>
      </c>
    </row>
    <row r="162" customFormat="false" ht="15.75" hidden="false" customHeight="false" outlineLevel="0" collapsed="false">
      <c r="Q162" s="0" t="n">
        <v>155</v>
      </c>
      <c r="S162" s="189" t="n">
        <f aca="false">VOUT</f>
        <v>40</v>
      </c>
      <c r="T162" s="178" t="n">
        <f aca="false">Q162*$O$12</f>
        <v>0.155</v>
      </c>
      <c r="U162" s="190" t="n">
        <f aca="false">VIN_var</f>
        <v>5</v>
      </c>
      <c r="V162" s="191" t="n">
        <f aca="false">(S162*T162)/(U162*EFF_est)</f>
        <v>1.37777777777778</v>
      </c>
      <c r="W162" s="189" t="n">
        <f aca="false">IF((T162*S162/U162)&lt;((U162*(1-(U162/S162)))/(2*Lm*Fsw)),1,2)</f>
        <v>2</v>
      </c>
      <c r="X162" s="190" t="n">
        <f aca="false">CHOOSE(W162,SQRT((2*T162*Lm*Fsw*(S162-U162))/((U162)^2)),1-(U162/S162))</f>
        <v>0.875</v>
      </c>
      <c r="Y162" s="179" t="n">
        <f aca="false">CHOOSE(W162,(Lm*AA162*Fsw)/(S162-U162),1-X162)</f>
        <v>0.125</v>
      </c>
      <c r="Z162" s="189" t="n">
        <f aca="false">(U162*X162)/(Lm*Fsw)</f>
        <v>0.694444444444444</v>
      </c>
      <c r="AA162" s="190" t="n">
        <f aca="false">CHOOSE(W162,Z162,V162+(0.5*Z162))</f>
        <v>1.725</v>
      </c>
      <c r="AB162" s="190" t="n">
        <f aca="false">CHOOSE(W162,AA162*SQRT((X162+Y162)/3),SQRT((V162^2)+((Z162^2)/12)))</f>
        <v>1.39228566111266</v>
      </c>
      <c r="AC162" s="190" t="n">
        <v>0</v>
      </c>
      <c r="AD162" s="190" t="n">
        <f aca="false">(AB162^2)*Rdcr</f>
        <v>0.0186092098765432</v>
      </c>
      <c r="AE162" s="191" t="n">
        <f aca="false">AC162+AD162</f>
        <v>0.0186092098765432</v>
      </c>
      <c r="AF162" s="189" t="n">
        <f aca="false">V162*X162</f>
        <v>1.20555555555556</v>
      </c>
      <c r="AG162" s="178" t="n">
        <f aca="false">CHOOSE(W162,AA162*SQRT(X162/3),SQRT(X162*((AA162^2)+((Z162^2)/3)-(AA162*Z162))))</f>
        <v>1.30236398210041</v>
      </c>
      <c r="AH162" s="190" t="n">
        <f aca="false">(AG162^2)*RDS_on</f>
        <v>0.0878997197759203</v>
      </c>
      <c r="AI162" s="178" t="n">
        <f aca="false">((S162*V162)/2)*Fsw*(tr_sw_fix+tf_sw_fix)</f>
        <v>0.810133333333333</v>
      </c>
      <c r="AJ162" s="191" t="n">
        <f aca="false">AH162+AI162</f>
        <v>0.898033053109254</v>
      </c>
      <c r="AK162" s="189" t="n">
        <f aca="false">Y162*V162</f>
        <v>0.172222222222222</v>
      </c>
      <c r="AL162" s="190" t="n">
        <f aca="false">CHOOSE(W162,AA162*SQRT(Y162/3),SQRT(Y162*((AA162^2)+((Z162^2)/3)-(Z162*AA162))))</f>
        <v>0.492247316160779</v>
      </c>
      <c r="AM162" s="190" t="n">
        <f aca="false">T162*Vd_rect</f>
        <v>0.0651</v>
      </c>
      <c r="AN162" s="190" t="n">
        <f aca="false">CHOOSE(W162,(S162+Vd_rect)*Qrr*Fsw,(S162+Vd_rect)*Qrr*Fsw)</f>
        <v>0.42441</v>
      </c>
      <c r="AO162" s="191" t="n">
        <f aca="false">AM162+AN162</f>
        <v>0.48951</v>
      </c>
      <c r="AP162" s="177" t="n">
        <f aca="false">(AG162^2)*0</f>
        <v>0</v>
      </c>
      <c r="AQ162" s="190" t="n">
        <f aca="false">Qg_tot*Vcc*Fsw</f>
        <v>0.0735</v>
      </c>
      <c r="AR162" s="191" t="n">
        <f aca="false">IQ*U162</f>
        <v>0.00385</v>
      </c>
      <c r="AS162" s="177" t="n">
        <f aca="false">AP162+AJ162+AQ162+AR162</f>
        <v>0.975383053109254</v>
      </c>
      <c r="AT162" s="187" t="n">
        <f aca="false">Ta+Tk*AS162</f>
        <v>83.5229831865552</v>
      </c>
      <c r="AU162" s="188" t="n">
        <f aca="false">RDS_on/51.8*(47.12+AT162*0.244)</f>
        <v>0.0675296077232517</v>
      </c>
      <c r="AV162" s="190" t="n">
        <f aca="false">S162*T162</f>
        <v>6.2</v>
      </c>
      <c r="AW162" s="191" t="n">
        <f aca="false">(AV162/(AV162+AS162))*100</f>
        <v>86.4065368233324</v>
      </c>
      <c r="AY162" s="189" t="n">
        <f aca="false">VOUT</f>
        <v>40</v>
      </c>
      <c r="AZ162" s="190" t="n">
        <f aca="false">Q162*$O$12</f>
        <v>0.155</v>
      </c>
      <c r="BA162" s="190" t="n">
        <f aca="false">VIN_var</f>
        <v>5</v>
      </c>
      <c r="BB162" s="191" t="n">
        <f aca="false">(AY162*AZ162)/(BA162*EFF_est)</f>
        <v>1.37777777777778</v>
      </c>
      <c r="BC162" s="189" t="n">
        <f aca="false">IF((AZ162*AY162/BA162)&lt;((BA162*(1-(BA162/AY162)))/(2*Lm*Fsw)),1,2)</f>
        <v>2</v>
      </c>
      <c r="BD162" s="190" t="n">
        <f aca="false">CHOOSE(BC162,SQRT((2*AZ162*Lm*Fsw*(AY162-BA162))/((BA162)^2)),1-(BA162/AY162))</f>
        <v>0.875</v>
      </c>
      <c r="BE162" s="179" t="n">
        <f aca="false">CHOOSE(BC162,(Lm*BG162*Fsw)/(AY162-BA162),1-BD162)</f>
        <v>0.125</v>
      </c>
      <c r="BF162" s="189" t="n">
        <f aca="false">(BA162*BD162)/(Lm*Fsw)</f>
        <v>0.694444444444444</v>
      </c>
      <c r="BG162" s="190" t="n">
        <f aca="false">CHOOSE(BC162,BF162,BB162+(0.5*BF162))</f>
        <v>1.725</v>
      </c>
      <c r="BH162" s="190" t="n">
        <f aca="false">CHOOSE(BC162,BG162*SQRT((BD162+BE162)/3),SQRT((BB162^2)+((BF162^2)/12)))</f>
        <v>1.39228566111266</v>
      </c>
      <c r="BI162" s="190" t="n">
        <v>0</v>
      </c>
      <c r="BJ162" s="190" t="n">
        <f aca="false">(BH162^2)*Rdcr</f>
        <v>0.0186092098765432</v>
      </c>
      <c r="BK162" s="191" t="n">
        <f aca="false">BI162+BJ162</f>
        <v>0.0186092098765432</v>
      </c>
      <c r="BL162" s="189" t="n">
        <f aca="false">BB162*BD162</f>
        <v>1.20555555555556</v>
      </c>
      <c r="BM162" s="178" t="n">
        <f aca="false">CHOOSE(BC162,BG162*SQRT(BD162/3),SQRT(BD162*((BG162^2)+((BF162^2)/3)-(BG162*BF162))))</f>
        <v>1.30236398210041</v>
      </c>
      <c r="BN162" s="178" t="n">
        <f aca="false">(BM162^2)*AU162</f>
        <v>0.114540475273677</v>
      </c>
      <c r="BO162" s="178" t="n">
        <f aca="false">((AY162*BB162)/2)*Fsw*(tr_sw_fix+tf_sw_fix)</f>
        <v>0.810133333333333</v>
      </c>
      <c r="BP162" s="191" t="n">
        <f aca="false">BN162+BO162</f>
        <v>0.92467380860701</v>
      </c>
      <c r="BQ162" s="189" t="n">
        <f aca="false">BE162*BB162</f>
        <v>0.172222222222222</v>
      </c>
      <c r="BR162" s="190" t="n">
        <f aca="false">CHOOSE(BC162,BG162*SQRT(BE162/3),SQRT(BE162*((BG162^2)+((BF162^2)/3)-(BF162*BG162))))</f>
        <v>0.492247316160779</v>
      </c>
      <c r="BS162" s="190" t="n">
        <f aca="false">AZ162*Vd_rect</f>
        <v>0.0651</v>
      </c>
      <c r="BT162" s="190" t="n">
        <f aca="false">CHOOSE(BC162,(AY162+Vd_rect)*Qrr*Fsw,(AY162+Vd_rect)*Qrr*Fsw)</f>
        <v>0.42441</v>
      </c>
      <c r="BU162" s="191" t="n">
        <f aca="false">BS162+BT162</f>
        <v>0.48951</v>
      </c>
      <c r="BV162" s="177" t="n">
        <f aca="false">(BM162^2)*0</f>
        <v>0</v>
      </c>
      <c r="BW162" s="190" t="n">
        <f aca="false">Qg_tot*Vcc*Fsw</f>
        <v>0.0735</v>
      </c>
      <c r="BX162" s="191" t="n">
        <f aca="false">IQ*BA162</f>
        <v>0.00385</v>
      </c>
      <c r="BY162" s="189" t="n">
        <f aca="false">BV162+BU162+BP162+BK162+BW162+BX162</f>
        <v>1.51014301848355</v>
      </c>
      <c r="BZ162" s="190" t="n">
        <f aca="false">AY162*AZ162</f>
        <v>6.2</v>
      </c>
      <c r="CA162" s="191" t="n">
        <f aca="false">(BZ162/(BZ162+BY162))*100</f>
        <v>80.4135537451993</v>
      </c>
      <c r="CB162" s="169" t="n">
        <f aca="false">BP162+BW162+BX162+BV162</f>
        <v>1.00202380860701</v>
      </c>
      <c r="CC162" s="0" t="n">
        <f aca="false">Ta+Tk_f*CB162</f>
        <v>60.0708333012454</v>
      </c>
    </row>
    <row r="163" customFormat="false" ht="15.75" hidden="false" customHeight="false" outlineLevel="0" collapsed="false">
      <c r="Q163" s="0" t="n">
        <v>156</v>
      </c>
      <c r="S163" s="189" t="n">
        <f aca="false">VOUT</f>
        <v>40</v>
      </c>
      <c r="T163" s="178" t="n">
        <f aca="false">Q163*$O$12</f>
        <v>0.156</v>
      </c>
      <c r="U163" s="190" t="n">
        <f aca="false">VIN_var</f>
        <v>5</v>
      </c>
      <c r="V163" s="191" t="n">
        <f aca="false">(S163*T163)/(U163*EFF_est)</f>
        <v>1.38666666666667</v>
      </c>
      <c r="W163" s="189" t="n">
        <f aca="false">IF((T163*S163/U163)&lt;((U163*(1-(U163/S163)))/(2*Lm*Fsw)),1,2)</f>
        <v>2</v>
      </c>
      <c r="X163" s="190" t="n">
        <f aca="false">CHOOSE(W163,SQRT((2*T163*Lm*Fsw*(S163-U163))/((U163)^2)),1-(U163/S163))</f>
        <v>0.875</v>
      </c>
      <c r="Y163" s="179" t="n">
        <f aca="false">CHOOSE(W163,(Lm*AA163*Fsw)/(S163-U163),1-X163)</f>
        <v>0.125</v>
      </c>
      <c r="Z163" s="189" t="n">
        <f aca="false">(U163*X163)/(Lm*Fsw)</f>
        <v>0.694444444444444</v>
      </c>
      <c r="AA163" s="190" t="n">
        <f aca="false">CHOOSE(W163,Z163,V163+(0.5*Z163))</f>
        <v>1.73388888888889</v>
      </c>
      <c r="AB163" s="190" t="n">
        <f aca="false">CHOOSE(W163,AA163*SQRT((X163+Y163)/3),SQRT((V163^2)+((Z163^2)/12)))</f>
        <v>1.40108251064885</v>
      </c>
      <c r="AC163" s="190" t="n">
        <v>0</v>
      </c>
      <c r="AD163" s="190" t="n">
        <f aca="false">(AB163^2)*Rdcr</f>
        <v>0.0188451091358025</v>
      </c>
      <c r="AE163" s="191" t="n">
        <f aca="false">AC163+AD163</f>
        <v>0.0188451091358025</v>
      </c>
      <c r="AF163" s="189" t="n">
        <f aca="false">V163*X163</f>
        <v>1.21333333333333</v>
      </c>
      <c r="AG163" s="178" t="n">
        <f aca="false">CHOOSE(W163,AA163*SQRT(X163/3),SQRT(X163*((AA163^2)+((Z163^2)/3)-(AA163*Z163))))</f>
        <v>1.31059268136226</v>
      </c>
      <c r="AH163" s="190" t="n">
        <f aca="false">(AG163^2)*RDS_on</f>
        <v>0.0890139787327378</v>
      </c>
      <c r="AI163" s="178" t="n">
        <f aca="false">((S163*V163)/2)*Fsw*(tr_sw_fix+tf_sw_fix)</f>
        <v>0.81536</v>
      </c>
      <c r="AJ163" s="191" t="n">
        <f aca="false">AH163+AI163</f>
        <v>0.904373978732738</v>
      </c>
      <c r="AK163" s="189" t="n">
        <f aca="false">Y163*V163</f>
        <v>0.173333333333333</v>
      </c>
      <c r="AL163" s="190" t="n">
        <f aca="false">CHOOSE(W163,AA163*SQRT(Y163/3),SQRT(Y163*((AA163^2)+((Z163^2)/3)-(Z163*AA163))))</f>
        <v>0.495357472140838</v>
      </c>
      <c r="AM163" s="190" t="n">
        <f aca="false">T163*Vd_rect</f>
        <v>0.06552</v>
      </c>
      <c r="AN163" s="190" t="n">
        <f aca="false">CHOOSE(W163,(S163+Vd_rect)*Qrr*Fsw,(S163+Vd_rect)*Qrr*Fsw)</f>
        <v>0.42441</v>
      </c>
      <c r="AO163" s="191" t="n">
        <f aca="false">AM163+AN163</f>
        <v>0.48993</v>
      </c>
      <c r="AP163" s="177" t="n">
        <f aca="false">(AG163^2)*0</f>
        <v>0</v>
      </c>
      <c r="AQ163" s="190" t="n">
        <f aca="false">Qg_tot*Vcc*Fsw</f>
        <v>0.0735</v>
      </c>
      <c r="AR163" s="191" t="n">
        <f aca="false">IQ*U163</f>
        <v>0.00385</v>
      </c>
      <c r="AS163" s="177" t="n">
        <f aca="false">AP163+AJ163+AQ163+AR163</f>
        <v>0.981723978732738</v>
      </c>
      <c r="AT163" s="187" t="n">
        <f aca="false">Ta+Tk*AS163</f>
        <v>83.9034387239643</v>
      </c>
      <c r="AU163" s="188" t="n">
        <f aca="false">RDS_on/51.8*(47.12+AT163*0.244)</f>
        <v>0.0676224801326689</v>
      </c>
      <c r="AV163" s="190" t="n">
        <f aca="false">S163*T163</f>
        <v>6.24</v>
      </c>
      <c r="AW163" s="191" t="n">
        <f aca="false">(AV163/(AV163+AS163))*100</f>
        <v>86.4059609364216</v>
      </c>
      <c r="AY163" s="189" t="n">
        <f aca="false">VOUT</f>
        <v>40</v>
      </c>
      <c r="AZ163" s="190" t="n">
        <f aca="false">Q163*$O$12</f>
        <v>0.156</v>
      </c>
      <c r="BA163" s="190" t="n">
        <f aca="false">VIN_var</f>
        <v>5</v>
      </c>
      <c r="BB163" s="191" t="n">
        <f aca="false">(AY163*AZ163)/(BA163*EFF_est)</f>
        <v>1.38666666666667</v>
      </c>
      <c r="BC163" s="189" t="n">
        <f aca="false">IF((AZ163*AY163/BA163)&lt;((BA163*(1-(BA163/AY163)))/(2*Lm*Fsw)),1,2)</f>
        <v>2</v>
      </c>
      <c r="BD163" s="190" t="n">
        <f aca="false">CHOOSE(BC163,SQRT((2*AZ163*Lm*Fsw*(AY163-BA163))/((BA163)^2)),1-(BA163/AY163))</f>
        <v>0.875</v>
      </c>
      <c r="BE163" s="179" t="n">
        <f aca="false">CHOOSE(BC163,(Lm*BG163*Fsw)/(AY163-BA163),1-BD163)</f>
        <v>0.125</v>
      </c>
      <c r="BF163" s="189" t="n">
        <f aca="false">(BA163*BD163)/(Lm*Fsw)</f>
        <v>0.694444444444444</v>
      </c>
      <c r="BG163" s="190" t="n">
        <f aca="false">CHOOSE(BC163,BF163,BB163+(0.5*BF163))</f>
        <v>1.73388888888889</v>
      </c>
      <c r="BH163" s="190" t="n">
        <f aca="false">CHOOSE(BC163,BG163*SQRT((BD163+BE163)/3),SQRT((BB163^2)+((BF163^2)/12)))</f>
        <v>1.40108251064885</v>
      </c>
      <c r="BI163" s="190" t="n">
        <v>0</v>
      </c>
      <c r="BJ163" s="190" t="n">
        <f aca="false">(BH163^2)*Rdcr</f>
        <v>0.0188451091358025</v>
      </c>
      <c r="BK163" s="191" t="n">
        <f aca="false">BI163+BJ163</f>
        <v>0.0188451091358025</v>
      </c>
      <c r="BL163" s="189" t="n">
        <f aca="false">BB163*BD163</f>
        <v>1.21333333333333</v>
      </c>
      <c r="BM163" s="178" t="n">
        <f aca="false">CHOOSE(BC163,BG163*SQRT(BD163/3),SQRT(BD163*((BG163^2)+((BF163^2)/3)-(BG163*BF163))))</f>
        <v>1.31059268136226</v>
      </c>
      <c r="BN163" s="178" t="n">
        <f aca="false">(BM163^2)*AU163</f>
        <v>0.116151967798652</v>
      </c>
      <c r="BO163" s="178" t="n">
        <f aca="false">((AY163*BB163)/2)*Fsw*(tr_sw_fix+tf_sw_fix)</f>
        <v>0.81536</v>
      </c>
      <c r="BP163" s="191" t="n">
        <f aca="false">BN163+BO163</f>
        <v>0.931511967798652</v>
      </c>
      <c r="BQ163" s="189" t="n">
        <f aca="false">BE163*BB163</f>
        <v>0.173333333333333</v>
      </c>
      <c r="BR163" s="190" t="n">
        <f aca="false">CHOOSE(BC163,BG163*SQRT(BE163/3),SQRT(BE163*((BG163^2)+((BF163^2)/3)-(BF163*BG163))))</f>
        <v>0.495357472140838</v>
      </c>
      <c r="BS163" s="190" t="n">
        <f aca="false">AZ163*Vd_rect</f>
        <v>0.06552</v>
      </c>
      <c r="BT163" s="190" t="n">
        <f aca="false">CHOOSE(BC163,(AY163+Vd_rect)*Qrr*Fsw,(AY163+Vd_rect)*Qrr*Fsw)</f>
        <v>0.42441</v>
      </c>
      <c r="BU163" s="191" t="n">
        <f aca="false">BS163+BT163</f>
        <v>0.48993</v>
      </c>
      <c r="BV163" s="177" t="n">
        <f aca="false">(BM163^2)*0</f>
        <v>0</v>
      </c>
      <c r="BW163" s="190" t="n">
        <f aca="false">Qg_tot*Vcc*Fsw</f>
        <v>0.0735</v>
      </c>
      <c r="BX163" s="191" t="n">
        <f aca="false">IQ*BA163</f>
        <v>0.00385</v>
      </c>
      <c r="BY163" s="189" t="n">
        <f aca="false">BV163+BU163+BP163+BK163+BW163+BX163</f>
        <v>1.51763707693445</v>
      </c>
      <c r="BZ163" s="190" t="n">
        <f aca="false">AY163*AZ163</f>
        <v>6.24</v>
      </c>
      <c r="CA163" s="191" t="n">
        <f aca="false">(BZ163/(BZ163+BY163))*100</f>
        <v>80.4368641909429</v>
      </c>
      <c r="CB163" s="169" t="n">
        <f aca="false">BP163+BW163+BX163+BV163</f>
        <v>1.00886196779865</v>
      </c>
      <c r="CC163" s="0" t="n">
        <f aca="false">Ta+Tk_f*CB163</f>
        <v>60.3101688729528</v>
      </c>
    </row>
    <row r="164" customFormat="false" ht="15.75" hidden="false" customHeight="false" outlineLevel="0" collapsed="false">
      <c r="Q164" s="0" t="n">
        <v>157</v>
      </c>
      <c r="S164" s="189" t="n">
        <f aca="false">VOUT</f>
        <v>40</v>
      </c>
      <c r="T164" s="178" t="n">
        <f aca="false">Q164*$O$12</f>
        <v>0.157</v>
      </c>
      <c r="U164" s="190" t="n">
        <f aca="false">VIN_var</f>
        <v>5</v>
      </c>
      <c r="V164" s="191" t="n">
        <f aca="false">(S164*T164)/(U164*EFF_est)</f>
        <v>1.39555555555556</v>
      </c>
      <c r="W164" s="189" t="n">
        <f aca="false">IF((T164*S164/U164)&lt;((U164*(1-(U164/S164)))/(2*Lm*Fsw)),1,2)</f>
        <v>2</v>
      </c>
      <c r="X164" s="190" t="n">
        <f aca="false">CHOOSE(W164,SQRT((2*T164*Lm*Fsw*(S164-U164))/((U164)^2)),1-(U164/S164))</f>
        <v>0.875</v>
      </c>
      <c r="Y164" s="179" t="n">
        <f aca="false">CHOOSE(W164,(Lm*AA164*Fsw)/(S164-U164),1-X164)</f>
        <v>0.125</v>
      </c>
      <c r="Z164" s="189" t="n">
        <f aca="false">(U164*X164)/(Lm*Fsw)</f>
        <v>0.694444444444444</v>
      </c>
      <c r="AA164" s="190" t="n">
        <f aca="false">CHOOSE(W164,Z164,V164+(0.5*Z164))</f>
        <v>1.74277777777778</v>
      </c>
      <c r="AB164" s="190" t="n">
        <f aca="false">CHOOSE(W164,AA164*SQRT((X164+Y164)/3),SQRT((V164^2)+((Z164^2)/12)))</f>
        <v>1.40988051474003</v>
      </c>
      <c r="AC164" s="190" t="n">
        <v>0</v>
      </c>
      <c r="AD164" s="190" t="n">
        <f aca="false">(AB164^2)*Rdcr</f>
        <v>0.0190825254320988</v>
      </c>
      <c r="AE164" s="191" t="n">
        <f aca="false">AC164+AD164</f>
        <v>0.0190825254320988</v>
      </c>
      <c r="AF164" s="189" t="n">
        <f aca="false">V164*X164</f>
        <v>1.22111111111111</v>
      </c>
      <c r="AG164" s="178" t="n">
        <f aca="false">CHOOSE(W164,AA164*SQRT(X164/3),SQRT(X164*((AA164^2)+((Z164^2)/3)-(AA164*Z164))))</f>
        <v>1.31882246061142</v>
      </c>
      <c r="AH164" s="190" t="n">
        <f aca="false">(AG164^2)*RDS_on</f>
        <v>0.0901354033420108</v>
      </c>
      <c r="AI164" s="178" t="n">
        <f aca="false">((S164*V164)/2)*Fsw*(tr_sw_fix+tf_sw_fix)</f>
        <v>0.820586666666667</v>
      </c>
      <c r="AJ164" s="191" t="n">
        <f aca="false">AH164+AI164</f>
        <v>0.910722070008678</v>
      </c>
      <c r="AK164" s="189" t="n">
        <f aca="false">Y164*V164</f>
        <v>0.174444444444444</v>
      </c>
      <c r="AL164" s="190" t="n">
        <f aca="false">CHOOSE(W164,AA164*SQRT(Y164/3),SQRT(Y164*((AA164^2)+((Z164^2)/3)-(Z164*AA164))))</f>
        <v>0.498468036317729</v>
      </c>
      <c r="AM164" s="190" t="n">
        <f aca="false">T164*Vd_rect</f>
        <v>0.06594</v>
      </c>
      <c r="AN164" s="190" t="n">
        <f aca="false">CHOOSE(W164,(S164+Vd_rect)*Qrr*Fsw,(S164+Vd_rect)*Qrr*Fsw)</f>
        <v>0.42441</v>
      </c>
      <c r="AO164" s="191" t="n">
        <f aca="false">AM164+AN164</f>
        <v>0.49035</v>
      </c>
      <c r="AP164" s="177" t="n">
        <f aca="false">(AG164^2)*0</f>
        <v>0</v>
      </c>
      <c r="AQ164" s="190" t="n">
        <f aca="false">Qg_tot*Vcc*Fsw</f>
        <v>0.0735</v>
      </c>
      <c r="AR164" s="191" t="n">
        <f aca="false">IQ*U164</f>
        <v>0.00385</v>
      </c>
      <c r="AS164" s="177" t="n">
        <f aca="false">AP164+AJ164+AQ164+AR164</f>
        <v>0.988072070008678</v>
      </c>
      <c r="AT164" s="187" t="n">
        <f aca="false">Ta+Tk*AS164</f>
        <v>84.2843242005207</v>
      </c>
      <c r="AU164" s="188" t="n">
        <f aca="false">RDS_on/51.8*(47.12+AT164*0.244)</f>
        <v>0.0677154574938626</v>
      </c>
      <c r="AV164" s="190" t="n">
        <f aca="false">S164*T164</f>
        <v>6.28</v>
      </c>
      <c r="AW164" s="191" t="n">
        <f aca="false">(AV164/(AV164+AS164))*100</f>
        <v>86.405307205388</v>
      </c>
      <c r="AY164" s="189" t="n">
        <f aca="false">VOUT</f>
        <v>40</v>
      </c>
      <c r="AZ164" s="190" t="n">
        <f aca="false">Q164*$O$12</f>
        <v>0.157</v>
      </c>
      <c r="BA164" s="190" t="n">
        <f aca="false">VIN_var</f>
        <v>5</v>
      </c>
      <c r="BB164" s="191" t="n">
        <f aca="false">(AY164*AZ164)/(BA164*EFF_est)</f>
        <v>1.39555555555556</v>
      </c>
      <c r="BC164" s="189" t="n">
        <f aca="false">IF((AZ164*AY164/BA164)&lt;((BA164*(1-(BA164/AY164)))/(2*Lm*Fsw)),1,2)</f>
        <v>2</v>
      </c>
      <c r="BD164" s="190" t="n">
        <f aca="false">CHOOSE(BC164,SQRT((2*AZ164*Lm*Fsw*(AY164-BA164))/((BA164)^2)),1-(BA164/AY164))</f>
        <v>0.875</v>
      </c>
      <c r="BE164" s="179" t="n">
        <f aca="false">CHOOSE(BC164,(Lm*BG164*Fsw)/(AY164-BA164),1-BD164)</f>
        <v>0.125</v>
      </c>
      <c r="BF164" s="189" t="n">
        <f aca="false">(BA164*BD164)/(Lm*Fsw)</f>
        <v>0.694444444444444</v>
      </c>
      <c r="BG164" s="190" t="n">
        <f aca="false">CHOOSE(BC164,BF164,BB164+(0.5*BF164))</f>
        <v>1.74277777777778</v>
      </c>
      <c r="BH164" s="190" t="n">
        <f aca="false">CHOOSE(BC164,BG164*SQRT((BD164+BE164)/3),SQRT((BB164^2)+((BF164^2)/12)))</f>
        <v>1.40988051474003</v>
      </c>
      <c r="BI164" s="190" t="n">
        <v>0</v>
      </c>
      <c r="BJ164" s="190" t="n">
        <f aca="false">(BH164^2)*Rdcr</f>
        <v>0.0190825254320988</v>
      </c>
      <c r="BK164" s="191" t="n">
        <f aca="false">BI164+BJ164</f>
        <v>0.0190825254320988</v>
      </c>
      <c r="BL164" s="189" t="n">
        <f aca="false">BB164*BD164</f>
        <v>1.22111111111111</v>
      </c>
      <c r="BM164" s="178" t="n">
        <f aca="false">CHOOSE(BC164,BG164*SQRT(BD164/3),SQRT(BD164*((BG164^2)+((BF164^2)/3)-(BG164*BF164))))</f>
        <v>1.31882246061142</v>
      </c>
      <c r="BN164" s="178" t="n">
        <f aca="false">(BM164^2)*AU164</f>
        <v>0.117776999718878</v>
      </c>
      <c r="BO164" s="178" t="n">
        <f aca="false">((AY164*BB164)/2)*Fsw*(tr_sw_fix+tf_sw_fix)</f>
        <v>0.820586666666667</v>
      </c>
      <c r="BP164" s="191" t="n">
        <f aca="false">BN164+BO164</f>
        <v>0.938363666385545</v>
      </c>
      <c r="BQ164" s="189" t="n">
        <f aca="false">BE164*BB164</f>
        <v>0.174444444444444</v>
      </c>
      <c r="BR164" s="190" t="n">
        <f aca="false">CHOOSE(BC164,BG164*SQRT(BE164/3),SQRT(BE164*((BG164^2)+((BF164^2)/3)-(BF164*BG164))))</f>
        <v>0.498468036317729</v>
      </c>
      <c r="BS164" s="190" t="n">
        <f aca="false">AZ164*Vd_rect</f>
        <v>0.06594</v>
      </c>
      <c r="BT164" s="190" t="n">
        <f aca="false">CHOOSE(BC164,(AY164+Vd_rect)*Qrr*Fsw,(AY164+Vd_rect)*Qrr*Fsw)</f>
        <v>0.42441</v>
      </c>
      <c r="BU164" s="191" t="n">
        <f aca="false">BS164+BT164</f>
        <v>0.49035</v>
      </c>
      <c r="BV164" s="177" t="n">
        <f aca="false">(BM164^2)*0</f>
        <v>0</v>
      </c>
      <c r="BW164" s="190" t="n">
        <f aca="false">Qg_tot*Vcc*Fsw</f>
        <v>0.0735</v>
      </c>
      <c r="BX164" s="191" t="n">
        <f aca="false">IQ*BA164</f>
        <v>0.00385</v>
      </c>
      <c r="BY164" s="189" t="n">
        <f aca="false">BV164+BU164+BP164+BK164+BW164+BX164</f>
        <v>1.52514619181764</v>
      </c>
      <c r="BZ164" s="190" t="n">
        <f aca="false">AY164*AZ164</f>
        <v>6.28</v>
      </c>
      <c r="CA164" s="191" t="n">
        <f aca="false">(BZ164/(BZ164+BY164))*100</f>
        <v>80.4597357392678</v>
      </c>
      <c r="CB164" s="169" t="n">
        <f aca="false">BP164+BW164+BX164+BV164</f>
        <v>1.01571366638554</v>
      </c>
      <c r="CC164" s="0" t="n">
        <f aca="false">Ta+Tk_f*CB164</f>
        <v>60.5499783234941</v>
      </c>
    </row>
    <row r="165" customFormat="false" ht="15.75" hidden="false" customHeight="false" outlineLevel="0" collapsed="false">
      <c r="Q165" s="0" t="n">
        <v>158</v>
      </c>
      <c r="S165" s="189" t="n">
        <f aca="false">VOUT</f>
        <v>40</v>
      </c>
      <c r="T165" s="178" t="n">
        <f aca="false">Q165*$O$12</f>
        <v>0.158</v>
      </c>
      <c r="U165" s="190" t="n">
        <f aca="false">VIN_var</f>
        <v>5</v>
      </c>
      <c r="V165" s="191" t="n">
        <f aca="false">(S165*T165)/(U165*EFF_est)</f>
        <v>1.40444444444444</v>
      </c>
      <c r="W165" s="189" t="n">
        <f aca="false">IF((T165*S165/U165)&lt;((U165*(1-(U165/S165)))/(2*Lm*Fsw)),1,2)</f>
        <v>2</v>
      </c>
      <c r="X165" s="190" t="n">
        <f aca="false">CHOOSE(W165,SQRT((2*T165*Lm*Fsw*(S165-U165))/((U165)^2)),1-(U165/S165))</f>
        <v>0.875</v>
      </c>
      <c r="Y165" s="179" t="n">
        <f aca="false">CHOOSE(W165,(Lm*AA165*Fsw)/(S165-U165),1-X165)</f>
        <v>0.125</v>
      </c>
      <c r="Z165" s="189" t="n">
        <f aca="false">(U165*X165)/(Lm*Fsw)</f>
        <v>0.694444444444444</v>
      </c>
      <c r="AA165" s="190" t="n">
        <f aca="false">CHOOSE(W165,Z165,V165+(0.5*Z165))</f>
        <v>1.75166666666667</v>
      </c>
      <c r="AB165" s="190" t="n">
        <f aca="false">CHOOSE(W165,AA165*SQRT((X165+Y165)/3),SQRT((V165^2)+((Z165^2)/12)))</f>
        <v>1.41867965190613</v>
      </c>
      <c r="AC165" s="190" t="n">
        <v>0</v>
      </c>
      <c r="AD165" s="190" t="n">
        <f aca="false">(AB165^2)*Rdcr</f>
        <v>0.0193214587654321</v>
      </c>
      <c r="AE165" s="191" t="n">
        <f aca="false">AC165+AD165</f>
        <v>0.0193214587654321</v>
      </c>
      <c r="AF165" s="189" t="n">
        <f aca="false">V165*X165</f>
        <v>1.22888888888889</v>
      </c>
      <c r="AG165" s="178" t="n">
        <f aca="false">CHOOSE(W165,AA165*SQRT(X165/3),SQRT(X165*((AA165^2)+((Z165^2)/3)-(AA165*Z165))))</f>
        <v>1.32705329975512</v>
      </c>
      <c r="AH165" s="190" t="n">
        <f aca="false">(AG165^2)*RDS_on</f>
        <v>0.0912639936037392</v>
      </c>
      <c r="AI165" s="178" t="n">
        <f aca="false">((S165*V165)/2)*Fsw*(tr_sw_fix+tf_sw_fix)</f>
        <v>0.825813333333333</v>
      </c>
      <c r="AJ165" s="191" t="n">
        <f aca="false">AH165+AI165</f>
        <v>0.917077326937073</v>
      </c>
      <c r="AK165" s="189" t="n">
        <f aca="false">Y165*V165</f>
        <v>0.175555555555556</v>
      </c>
      <c r="AL165" s="190" t="n">
        <f aca="false">CHOOSE(W165,AA165*SQRT(Y165/3),SQRT(Y165*((AA165^2)+((Z165^2)/3)-(Z165*AA165))))</f>
        <v>0.501579001097099</v>
      </c>
      <c r="AM165" s="190" t="n">
        <f aca="false">T165*Vd_rect</f>
        <v>0.06636</v>
      </c>
      <c r="AN165" s="190" t="n">
        <f aca="false">CHOOSE(W165,(S165+Vd_rect)*Qrr*Fsw,(S165+Vd_rect)*Qrr*Fsw)</f>
        <v>0.42441</v>
      </c>
      <c r="AO165" s="191" t="n">
        <f aca="false">AM165+AN165</f>
        <v>0.49077</v>
      </c>
      <c r="AP165" s="177" t="n">
        <f aca="false">(AG165^2)*0</f>
        <v>0</v>
      </c>
      <c r="AQ165" s="190" t="n">
        <f aca="false">Qg_tot*Vcc*Fsw</f>
        <v>0.0735</v>
      </c>
      <c r="AR165" s="191" t="n">
        <f aca="false">IQ*U165</f>
        <v>0.00385</v>
      </c>
      <c r="AS165" s="177" t="n">
        <f aca="false">AP165+AJ165+AQ165+AR165</f>
        <v>0.994427326937073</v>
      </c>
      <c r="AT165" s="187" t="n">
        <f aca="false">Ta+Tk*AS165</f>
        <v>84.6656396162244</v>
      </c>
      <c r="AU165" s="188" t="n">
        <f aca="false">RDS_on/51.8*(47.12+AT165*0.244)</f>
        <v>0.0678085398068327</v>
      </c>
      <c r="AV165" s="190" t="n">
        <f aca="false">S165*T165</f>
        <v>6.32</v>
      </c>
      <c r="AW165" s="191" t="n">
        <f aca="false">(AV165/(AV165+AS165))*100</f>
        <v>86.4045771119379</v>
      </c>
      <c r="AY165" s="189" t="n">
        <f aca="false">VOUT</f>
        <v>40</v>
      </c>
      <c r="AZ165" s="190" t="n">
        <f aca="false">Q165*$O$12</f>
        <v>0.158</v>
      </c>
      <c r="BA165" s="190" t="n">
        <f aca="false">VIN_var</f>
        <v>5</v>
      </c>
      <c r="BB165" s="191" t="n">
        <f aca="false">(AY165*AZ165)/(BA165*EFF_est)</f>
        <v>1.40444444444444</v>
      </c>
      <c r="BC165" s="189" t="n">
        <f aca="false">IF((AZ165*AY165/BA165)&lt;((BA165*(1-(BA165/AY165)))/(2*Lm*Fsw)),1,2)</f>
        <v>2</v>
      </c>
      <c r="BD165" s="190" t="n">
        <f aca="false">CHOOSE(BC165,SQRT((2*AZ165*Lm*Fsw*(AY165-BA165))/((BA165)^2)),1-(BA165/AY165))</f>
        <v>0.875</v>
      </c>
      <c r="BE165" s="179" t="n">
        <f aca="false">CHOOSE(BC165,(Lm*BG165*Fsw)/(AY165-BA165),1-BD165)</f>
        <v>0.125</v>
      </c>
      <c r="BF165" s="189" t="n">
        <f aca="false">(BA165*BD165)/(Lm*Fsw)</f>
        <v>0.694444444444444</v>
      </c>
      <c r="BG165" s="190" t="n">
        <f aca="false">CHOOSE(BC165,BF165,BB165+(0.5*BF165))</f>
        <v>1.75166666666667</v>
      </c>
      <c r="BH165" s="190" t="n">
        <f aca="false">CHOOSE(BC165,BG165*SQRT((BD165+BE165)/3),SQRT((BB165^2)+((BF165^2)/12)))</f>
        <v>1.41867965190613</v>
      </c>
      <c r="BI165" s="190" t="n">
        <v>0</v>
      </c>
      <c r="BJ165" s="190" t="n">
        <f aca="false">(BH165^2)*Rdcr</f>
        <v>0.0193214587654321</v>
      </c>
      <c r="BK165" s="191" t="n">
        <f aca="false">BI165+BJ165</f>
        <v>0.0193214587654321</v>
      </c>
      <c r="BL165" s="189" t="n">
        <f aca="false">BB165*BD165</f>
        <v>1.22888888888889</v>
      </c>
      <c r="BM165" s="178" t="n">
        <f aca="false">CHOOSE(BC165,BG165*SQRT(BD165/3),SQRT(BD165*((BG165^2)+((BF165^2)/3)-(BG165*BF165))))</f>
        <v>1.32705329975512</v>
      </c>
      <c r="BN165" s="178" t="n">
        <f aca="false">(BM165^2)*AU165</f>
        <v>0.119415616416057</v>
      </c>
      <c r="BO165" s="178" t="n">
        <f aca="false">((AY165*BB165)/2)*Fsw*(tr_sw_fix+tf_sw_fix)</f>
        <v>0.825813333333333</v>
      </c>
      <c r="BP165" s="191" t="n">
        <f aca="false">BN165+BO165</f>
        <v>0.94522894974939</v>
      </c>
      <c r="BQ165" s="189" t="n">
        <f aca="false">BE165*BB165</f>
        <v>0.175555555555556</v>
      </c>
      <c r="BR165" s="190" t="n">
        <f aca="false">CHOOSE(BC165,BG165*SQRT(BE165/3),SQRT(BE165*((BG165^2)+((BF165^2)/3)-(BF165*BG165))))</f>
        <v>0.501579001097099</v>
      </c>
      <c r="BS165" s="190" t="n">
        <f aca="false">AZ165*Vd_rect</f>
        <v>0.06636</v>
      </c>
      <c r="BT165" s="190" t="n">
        <f aca="false">CHOOSE(BC165,(AY165+Vd_rect)*Qrr*Fsw,(AY165+Vd_rect)*Qrr*Fsw)</f>
        <v>0.42441</v>
      </c>
      <c r="BU165" s="191" t="n">
        <f aca="false">BS165+BT165</f>
        <v>0.49077</v>
      </c>
      <c r="BV165" s="177" t="n">
        <f aca="false">(BM165^2)*0</f>
        <v>0</v>
      </c>
      <c r="BW165" s="190" t="n">
        <f aca="false">Qg_tot*Vcc*Fsw</f>
        <v>0.0735</v>
      </c>
      <c r="BX165" s="191" t="n">
        <f aca="false">IQ*BA165</f>
        <v>0.00385</v>
      </c>
      <c r="BY165" s="189" t="n">
        <f aca="false">BV165+BU165+BP165+BK165+BW165+BX165</f>
        <v>1.53267040851482</v>
      </c>
      <c r="BZ165" s="190" t="n">
        <f aca="false">AY165*AZ165</f>
        <v>6.32</v>
      </c>
      <c r="CA165" s="191" t="n">
        <f aca="false">(BZ165/(BZ165+BY165))*100</f>
        <v>80.4821757595618</v>
      </c>
      <c r="CB165" s="169" t="n">
        <f aca="false">BP165+BW165+BX165+BV165</f>
        <v>1.02257894974939</v>
      </c>
      <c r="CC165" s="0" t="n">
        <f aca="false">Ta+Tk_f*CB165</f>
        <v>60.7902632412287</v>
      </c>
    </row>
    <row r="166" customFormat="false" ht="15.75" hidden="false" customHeight="false" outlineLevel="0" collapsed="false">
      <c r="Q166" s="0" t="n">
        <v>159</v>
      </c>
      <c r="S166" s="189" t="n">
        <f aca="false">VOUT</f>
        <v>40</v>
      </c>
      <c r="T166" s="178" t="n">
        <f aca="false">Q166*$O$12</f>
        <v>0.159</v>
      </c>
      <c r="U166" s="190" t="n">
        <f aca="false">VIN_var</f>
        <v>5</v>
      </c>
      <c r="V166" s="191" t="n">
        <f aca="false">(S166*T166)/(U166*EFF_est)</f>
        <v>1.41333333333333</v>
      </c>
      <c r="W166" s="189" t="n">
        <f aca="false">IF((T166*S166/U166)&lt;((U166*(1-(U166/S166)))/(2*Lm*Fsw)),1,2)</f>
        <v>2</v>
      </c>
      <c r="X166" s="190" t="n">
        <f aca="false">CHOOSE(W166,SQRT((2*T166*Lm*Fsw*(S166-U166))/((U166)^2)),1-(U166/S166))</f>
        <v>0.875</v>
      </c>
      <c r="Y166" s="179" t="n">
        <f aca="false">CHOOSE(W166,(Lm*AA166*Fsw)/(S166-U166),1-X166)</f>
        <v>0.125</v>
      </c>
      <c r="Z166" s="189" t="n">
        <f aca="false">(U166*X166)/(Lm*Fsw)</f>
        <v>0.694444444444444</v>
      </c>
      <c r="AA166" s="190" t="n">
        <f aca="false">CHOOSE(W166,Z166,V166+(0.5*Z166))</f>
        <v>1.76055555555556</v>
      </c>
      <c r="AB166" s="190" t="n">
        <f aca="false">CHOOSE(W166,AA166*SQRT((X166+Y166)/3),SQRT((V166^2)+((Z166^2)/12)))</f>
        <v>1.42747990119397</v>
      </c>
      <c r="AC166" s="190" t="n">
        <v>0</v>
      </c>
      <c r="AD166" s="190" t="n">
        <f aca="false">(AB166^2)*Rdcr</f>
        <v>0.0195619091358025</v>
      </c>
      <c r="AE166" s="191" t="n">
        <f aca="false">AC166+AD166</f>
        <v>0.0195619091358025</v>
      </c>
      <c r="AF166" s="189" t="n">
        <f aca="false">V166*X166</f>
        <v>1.23666666666667</v>
      </c>
      <c r="AG166" s="178" t="n">
        <f aca="false">CHOOSE(W166,AA166*SQRT(X166/3),SQRT(X166*((AA166^2)+((Z166^2)/3)-(AA166*Z166))))</f>
        <v>1.33528517919344</v>
      </c>
      <c r="AH166" s="190" t="n">
        <f aca="false">(AG166^2)*RDS_on</f>
        <v>0.092399749517923</v>
      </c>
      <c r="AI166" s="178" t="n">
        <f aca="false">((S166*V166)/2)*Fsw*(tr_sw_fix+tf_sw_fix)</f>
        <v>0.83104</v>
      </c>
      <c r="AJ166" s="191" t="n">
        <f aca="false">AH166+AI166</f>
        <v>0.923439749517923</v>
      </c>
      <c r="AK166" s="189" t="n">
        <f aca="false">Y166*V166</f>
        <v>0.176666666666667</v>
      </c>
      <c r="AL166" s="190" t="n">
        <f aca="false">CHOOSE(W166,AA166*SQRT(Y166/3),SQRT(Y166*((AA166^2)+((Z166^2)/3)-(Z166*AA166))))</f>
        <v>0.504690359070881</v>
      </c>
      <c r="AM166" s="190" t="n">
        <f aca="false">T166*Vd_rect</f>
        <v>0.06678</v>
      </c>
      <c r="AN166" s="190" t="n">
        <f aca="false">CHOOSE(W166,(S166+Vd_rect)*Qrr*Fsw,(S166+Vd_rect)*Qrr*Fsw)</f>
        <v>0.42441</v>
      </c>
      <c r="AO166" s="191" t="n">
        <f aca="false">AM166+AN166</f>
        <v>0.49119</v>
      </c>
      <c r="AP166" s="177" t="n">
        <f aca="false">(AG166^2)*0</f>
        <v>0</v>
      </c>
      <c r="AQ166" s="190" t="n">
        <f aca="false">Qg_tot*Vcc*Fsw</f>
        <v>0.0735</v>
      </c>
      <c r="AR166" s="191" t="n">
        <f aca="false">IQ*U166</f>
        <v>0.00385</v>
      </c>
      <c r="AS166" s="177" t="n">
        <f aca="false">AP166+AJ166+AQ166+AR166</f>
        <v>1.00078974951792</v>
      </c>
      <c r="AT166" s="187" t="n">
        <f aca="false">Ta+Tk*AS166</f>
        <v>85.0473849710754</v>
      </c>
      <c r="AU166" s="188" t="n">
        <f aca="false">RDS_on/51.8*(47.12+AT166*0.244)</f>
        <v>0.0679017270715793</v>
      </c>
      <c r="AV166" s="190" t="n">
        <f aca="false">S166*T166</f>
        <v>6.36</v>
      </c>
      <c r="AW166" s="191" t="n">
        <f aca="false">(AV166/(AV166+AS166))*100</f>
        <v>86.4037721009017</v>
      </c>
      <c r="AY166" s="189" t="n">
        <f aca="false">VOUT</f>
        <v>40</v>
      </c>
      <c r="AZ166" s="190" t="n">
        <f aca="false">Q166*$O$12</f>
        <v>0.159</v>
      </c>
      <c r="BA166" s="190" t="n">
        <f aca="false">VIN_var</f>
        <v>5</v>
      </c>
      <c r="BB166" s="191" t="n">
        <f aca="false">(AY166*AZ166)/(BA166*EFF_est)</f>
        <v>1.41333333333333</v>
      </c>
      <c r="BC166" s="189" t="n">
        <f aca="false">IF((AZ166*AY166/BA166)&lt;((BA166*(1-(BA166/AY166)))/(2*Lm*Fsw)),1,2)</f>
        <v>2</v>
      </c>
      <c r="BD166" s="190" t="n">
        <f aca="false">CHOOSE(BC166,SQRT((2*AZ166*Lm*Fsw*(AY166-BA166))/((BA166)^2)),1-(BA166/AY166))</f>
        <v>0.875</v>
      </c>
      <c r="BE166" s="179" t="n">
        <f aca="false">CHOOSE(BC166,(Lm*BG166*Fsw)/(AY166-BA166),1-BD166)</f>
        <v>0.125</v>
      </c>
      <c r="BF166" s="189" t="n">
        <f aca="false">(BA166*BD166)/(Lm*Fsw)</f>
        <v>0.694444444444444</v>
      </c>
      <c r="BG166" s="190" t="n">
        <f aca="false">CHOOSE(BC166,BF166,BB166+(0.5*BF166))</f>
        <v>1.76055555555556</v>
      </c>
      <c r="BH166" s="190" t="n">
        <f aca="false">CHOOSE(BC166,BG166*SQRT((BD166+BE166)/3),SQRT((BB166^2)+((BF166^2)/12)))</f>
        <v>1.42747990119397</v>
      </c>
      <c r="BI166" s="190" t="n">
        <v>0</v>
      </c>
      <c r="BJ166" s="190" t="n">
        <f aca="false">(BH166^2)*Rdcr</f>
        <v>0.0195619091358025</v>
      </c>
      <c r="BK166" s="191" t="n">
        <f aca="false">BI166+BJ166</f>
        <v>0.0195619091358025</v>
      </c>
      <c r="BL166" s="189" t="n">
        <f aca="false">BB166*BD166</f>
        <v>1.23666666666667</v>
      </c>
      <c r="BM166" s="178" t="n">
        <f aca="false">CHOOSE(BC166,BG166*SQRT(BD166/3),SQRT(BD166*((BG166^2)+((BF166^2)/3)-(BG166*BF166))))</f>
        <v>1.33528517919344</v>
      </c>
      <c r="BN166" s="178" t="n">
        <f aca="false">(BM166^2)*AU166</f>
        <v>0.121067863358959</v>
      </c>
      <c r="BO166" s="178" t="n">
        <f aca="false">((AY166*BB166)/2)*Fsw*(tr_sw_fix+tf_sw_fix)</f>
        <v>0.83104</v>
      </c>
      <c r="BP166" s="191" t="n">
        <f aca="false">BN166+BO166</f>
        <v>0.952107863358959</v>
      </c>
      <c r="BQ166" s="189" t="n">
        <f aca="false">BE166*BB166</f>
        <v>0.176666666666667</v>
      </c>
      <c r="BR166" s="190" t="n">
        <f aca="false">CHOOSE(BC166,BG166*SQRT(BE166/3),SQRT(BE166*((BG166^2)+((BF166^2)/3)-(BF166*BG166))))</f>
        <v>0.504690359070881</v>
      </c>
      <c r="BS166" s="190" t="n">
        <f aca="false">AZ166*Vd_rect</f>
        <v>0.06678</v>
      </c>
      <c r="BT166" s="190" t="n">
        <f aca="false">CHOOSE(BC166,(AY166+Vd_rect)*Qrr*Fsw,(AY166+Vd_rect)*Qrr*Fsw)</f>
        <v>0.42441</v>
      </c>
      <c r="BU166" s="191" t="n">
        <f aca="false">BS166+BT166</f>
        <v>0.49119</v>
      </c>
      <c r="BV166" s="177" t="n">
        <f aca="false">(BM166^2)*0</f>
        <v>0</v>
      </c>
      <c r="BW166" s="190" t="n">
        <f aca="false">Qg_tot*Vcc*Fsw</f>
        <v>0.0735</v>
      </c>
      <c r="BX166" s="191" t="n">
        <f aca="false">IQ*BA166</f>
        <v>0.00385</v>
      </c>
      <c r="BY166" s="189" t="n">
        <f aca="false">BV166+BU166+BP166+BK166+BW166+BX166</f>
        <v>1.54020977249476</v>
      </c>
      <c r="BZ166" s="190" t="n">
        <f aca="false">AY166*AZ166</f>
        <v>6.36</v>
      </c>
      <c r="CA166" s="191" t="n">
        <f aca="false">(BZ166/(BZ166+BY166))*100</f>
        <v>80.5041914474584</v>
      </c>
      <c r="CB166" s="169" t="n">
        <f aca="false">BP166+BW166+BX166+BV166</f>
        <v>1.02945786335896</v>
      </c>
      <c r="CC166" s="0" t="n">
        <f aca="false">Ta+Tk_f*CB166</f>
        <v>61.0310252175636</v>
      </c>
    </row>
    <row r="167" customFormat="false" ht="15.75" hidden="false" customHeight="false" outlineLevel="0" collapsed="false">
      <c r="Q167" s="0" t="n">
        <v>160</v>
      </c>
      <c r="S167" s="189" t="n">
        <f aca="false">VOUT</f>
        <v>40</v>
      </c>
      <c r="T167" s="178" t="n">
        <f aca="false">Q167*$O$12</f>
        <v>0.16</v>
      </c>
      <c r="U167" s="190" t="n">
        <f aca="false">VIN_var</f>
        <v>5</v>
      </c>
      <c r="V167" s="191" t="n">
        <f aca="false">(S167*T167)/(U167*EFF_est)</f>
        <v>1.42222222222222</v>
      </c>
      <c r="W167" s="189" t="n">
        <f aca="false">IF((T167*S167/U167)&lt;((U167*(1-(U167/S167)))/(2*Lm*Fsw)),1,2)</f>
        <v>2</v>
      </c>
      <c r="X167" s="190" t="n">
        <f aca="false">CHOOSE(W167,SQRT((2*T167*Lm*Fsw*(S167-U167))/((U167)^2)),1-(U167/S167))</f>
        <v>0.875</v>
      </c>
      <c r="Y167" s="179" t="n">
        <f aca="false">CHOOSE(W167,(Lm*AA167*Fsw)/(S167-U167),1-X167)</f>
        <v>0.125</v>
      </c>
      <c r="Z167" s="189" t="n">
        <f aca="false">(U167*X167)/(Lm*Fsw)</f>
        <v>0.694444444444444</v>
      </c>
      <c r="AA167" s="190" t="n">
        <f aca="false">CHOOSE(W167,Z167,V167+(0.5*Z167))</f>
        <v>1.76944444444444</v>
      </c>
      <c r="AB167" s="190" t="n">
        <f aca="false">CHOOSE(W167,AA167*SQRT((X167+Y167)/3),SQRT((V167^2)+((Z167^2)/12)))</f>
        <v>1.43628124216128</v>
      </c>
      <c r="AC167" s="190" t="n">
        <v>0</v>
      </c>
      <c r="AD167" s="190" t="n">
        <f aca="false">(AB167^2)*Rdcr</f>
        <v>0.0198038765432099</v>
      </c>
      <c r="AE167" s="191" t="n">
        <f aca="false">AC167+AD167</f>
        <v>0.0198038765432099</v>
      </c>
      <c r="AF167" s="189" t="n">
        <f aca="false">V167*X167</f>
        <v>1.24444444444444</v>
      </c>
      <c r="AG167" s="178" t="n">
        <f aca="false">CHOOSE(W167,AA167*SQRT(X167/3),SQRT(X167*((AA167^2)+((Z167^2)/3)-(AA167*Z167))))</f>
        <v>1.34351807980441</v>
      </c>
      <c r="AH167" s="190" t="n">
        <f aca="false">(AG167^2)*RDS_on</f>
        <v>0.0935426710845622</v>
      </c>
      <c r="AI167" s="178" t="n">
        <f aca="false">((S167*V167)/2)*Fsw*(tr_sw_fix+tf_sw_fix)</f>
        <v>0.836266666666667</v>
      </c>
      <c r="AJ167" s="191" t="n">
        <f aca="false">AH167+AI167</f>
        <v>0.929809337751229</v>
      </c>
      <c r="AK167" s="189" t="n">
        <f aca="false">Y167*V167</f>
        <v>0.177777777777778</v>
      </c>
      <c r="AL167" s="190" t="n">
        <f aca="false">CHOOSE(W167,AA167*SQRT(Y167/3),SQRT(Y167*((AA167^2)+((Z167^2)/3)-(Z167*AA167))))</f>
        <v>0.507802103011641</v>
      </c>
      <c r="AM167" s="190" t="n">
        <f aca="false">T167*Vd_rect</f>
        <v>0.0672</v>
      </c>
      <c r="AN167" s="190" t="n">
        <f aca="false">CHOOSE(W167,(S167+Vd_rect)*Qrr*Fsw,(S167+Vd_rect)*Qrr*Fsw)</f>
        <v>0.42441</v>
      </c>
      <c r="AO167" s="191" t="n">
        <f aca="false">AM167+AN167</f>
        <v>0.49161</v>
      </c>
      <c r="AP167" s="177" t="n">
        <f aca="false">(AG167^2)*0</f>
        <v>0</v>
      </c>
      <c r="AQ167" s="190" t="n">
        <f aca="false">Qg_tot*Vcc*Fsw</f>
        <v>0.0735</v>
      </c>
      <c r="AR167" s="191" t="n">
        <f aca="false">IQ*U167</f>
        <v>0.00385</v>
      </c>
      <c r="AS167" s="177" t="n">
        <f aca="false">AP167+AJ167+AQ167+AR167</f>
        <v>1.00715933775123</v>
      </c>
      <c r="AT167" s="187" t="n">
        <f aca="false">Ta+Tk*AS167</f>
        <v>85.4295602650737</v>
      </c>
      <c r="AU167" s="188" t="n">
        <f aca="false">RDS_on/51.8*(47.12+AT167*0.244)</f>
        <v>0.0679950192881023</v>
      </c>
      <c r="AV167" s="190" t="n">
        <f aca="false">S167*T167</f>
        <v>6.4</v>
      </c>
      <c r="AW167" s="191" t="n">
        <f aca="false">(AV167/(AV167+AS167))*100</f>
        <v>86.402893581374</v>
      </c>
      <c r="AY167" s="189" t="n">
        <f aca="false">VOUT</f>
        <v>40</v>
      </c>
      <c r="AZ167" s="190" t="n">
        <f aca="false">Q167*$O$12</f>
        <v>0.16</v>
      </c>
      <c r="BA167" s="190" t="n">
        <f aca="false">VIN_var</f>
        <v>5</v>
      </c>
      <c r="BB167" s="191" t="n">
        <f aca="false">(AY167*AZ167)/(BA167*EFF_est)</f>
        <v>1.42222222222222</v>
      </c>
      <c r="BC167" s="189" t="n">
        <f aca="false">IF((AZ167*AY167/BA167)&lt;((BA167*(1-(BA167/AY167)))/(2*Lm*Fsw)),1,2)</f>
        <v>2</v>
      </c>
      <c r="BD167" s="190" t="n">
        <f aca="false">CHOOSE(BC167,SQRT((2*AZ167*Lm*Fsw*(AY167-BA167))/((BA167)^2)),1-(BA167/AY167))</f>
        <v>0.875</v>
      </c>
      <c r="BE167" s="179" t="n">
        <f aca="false">CHOOSE(BC167,(Lm*BG167*Fsw)/(AY167-BA167),1-BD167)</f>
        <v>0.125</v>
      </c>
      <c r="BF167" s="189" t="n">
        <f aca="false">(BA167*BD167)/(Lm*Fsw)</f>
        <v>0.694444444444444</v>
      </c>
      <c r="BG167" s="190" t="n">
        <f aca="false">CHOOSE(BC167,BF167,BB167+(0.5*BF167))</f>
        <v>1.76944444444444</v>
      </c>
      <c r="BH167" s="190" t="n">
        <f aca="false">CHOOSE(BC167,BG167*SQRT((BD167+BE167)/3),SQRT((BB167^2)+((BF167^2)/12)))</f>
        <v>1.43628124216128</v>
      </c>
      <c r="BI167" s="190" t="n">
        <v>0</v>
      </c>
      <c r="BJ167" s="190" t="n">
        <f aca="false">(BH167^2)*Rdcr</f>
        <v>0.0198038765432099</v>
      </c>
      <c r="BK167" s="191" t="n">
        <f aca="false">BI167+BJ167</f>
        <v>0.0198038765432099</v>
      </c>
      <c r="BL167" s="189" t="n">
        <f aca="false">BB167*BD167</f>
        <v>1.24444444444444</v>
      </c>
      <c r="BM167" s="178" t="n">
        <f aca="false">CHOOSE(BC167,BG167*SQRT(BD167/3),SQRT(BD167*((BG167^2)+((BF167^2)/3)-(BG167*BF167))))</f>
        <v>1.34351807980441</v>
      </c>
      <c r="BN167" s="178" t="n">
        <f aca="false">(BM167^2)*AU167</f>
        <v>0.122733786103428</v>
      </c>
      <c r="BO167" s="178" t="n">
        <f aca="false">((AY167*BB167)/2)*Fsw*(tr_sw_fix+tf_sw_fix)</f>
        <v>0.836266666666667</v>
      </c>
      <c r="BP167" s="191" t="n">
        <f aca="false">BN167+BO167</f>
        <v>0.959000452770095</v>
      </c>
      <c r="BQ167" s="189" t="n">
        <f aca="false">BE167*BB167</f>
        <v>0.177777777777778</v>
      </c>
      <c r="BR167" s="190" t="n">
        <f aca="false">CHOOSE(BC167,BG167*SQRT(BE167/3),SQRT(BE167*((BG167^2)+((BF167^2)/3)-(BF167*BG167))))</f>
        <v>0.507802103011641</v>
      </c>
      <c r="BS167" s="190" t="n">
        <f aca="false">AZ167*Vd_rect</f>
        <v>0.0672</v>
      </c>
      <c r="BT167" s="190" t="n">
        <f aca="false">CHOOSE(BC167,(AY167+Vd_rect)*Qrr*Fsw,(AY167+Vd_rect)*Qrr*Fsw)</f>
        <v>0.42441</v>
      </c>
      <c r="BU167" s="191" t="n">
        <f aca="false">BS167+BT167</f>
        <v>0.49161</v>
      </c>
      <c r="BV167" s="177" t="n">
        <f aca="false">(BM167^2)*0</f>
        <v>0</v>
      </c>
      <c r="BW167" s="190" t="n">
        <f aca="false">Qg_tot*Vcc*Fsw</f>
        <v>0.0735</v>
      </c>
      <c r="BX167" s="191" t="n">
        <f aca="false">IQ*BA167</f>
        <v>0.00385</v>
      </c>
      <c r="BY167" s="189" t="n">
        <f aca="false">BV167+BU167+BP167+BK167+BW167+BX167</f>
        <v>1.5477643293133</v>
      </c>
      <c r="BZ167" s="190" t="n">
        <f aca="false">AY167*AZ167</f>
        <v>6.4</v>
      </c>
      <c r="CA167" s="191" t="n">
        <f aca="false">(BZ167/(BZ167+BY167))*100</f>
        <v>80.5257898299177</v>
      </c>
      <c r="CB167" s="169" t="n">
        <f aca="false">BP167+BW167+BX167+BV167</f>
        <v>1.03635045277009</v>
      </c>
      <c r="CC167" s="0" t="n">
        <f aca="false">Ta+Tk_f*CB167</f>
        <v>61.2722658469533</v>
      </c>
    </row>
    <row r="168" customFormat="false" ht="15.75" hidden="false" customHeight="false" outlineLevel="0" collapsed="false">
      <c r="Q168" s="0" t="n">
        <v>161</v>
      </c>
      <c r="S168" s="189" t="n">
        <f aca="false">VOUT</f>
        <v>40</v>
      </c>
      <c r="T168" s="178" t="n">
        <f aca="false">Q168*$O$12</f>
        <v>0.161</v>
      </c>
      <c r="U168" s="190" t="n">
        <f aca="false">VIN_var</f>
        <v>5</v>
      </c>
      <c r="V168" s="191" t="n">
        <f aca="false">(S168*T168)/(U168*EFF_est)</f>
        <v>1.43111111111111</v>
      </c>
      <c r="W168" s="189" t="n">
        <f aca="false">IF((T168*S168/U168)&lt;((U168*(1-(U168/S168)))/(2*Lm*Fsw)),1,2)</f>
        <v>2</v>
      </c>
      <c r="X168" s="190" t="n">
        <f aca="false">CHOOSE(W168,SQRT((2*T168*Lm*Fsw*(S168-U168))/((U168)^2)),1-(U168/S168))</f>
        <v>0.875</v>
      </c>
      <c r="Y168" s="179" t="n">
        <f aca="false">CHOOSE(W168,(Lm*AA168*Fsw)/(S168-U168),1-X168)</f>
        <v>0.125</v>
      </c>
      <c r="Z168" s="189" t="n">
        <f aca="false">(U168*X168)/(Lm*Fsw)</f>
        <v>0.694444444444444</v>
      </c>
      <c r="AA168" s="190" t="n">
        <f aca="false">CHOOSE(W168,Z168,V168+(0.5*Z168))</f>
        <v>1.77833333333333</v>
      </c>
      <c r="AB168" s="190" t="n">
        <f aca="false">CHOOSE(W168,AA168*SQRT((X168+Y168)/3),SQRT((V168^2)+((Z168^2)/12)))</f>
        <v>1.44508365486131</v>
      </c>
      <c r="AC168" s="190" t="n">
        <v>0</v>
      </c>
      <c r="AD168" s="190" t="n">
        <f aca="false">(AB168^2)*Rdcr</f>
        <v>0.0200473609876543</v>
      </c>
      <c r="AE168" s="191" t="n">
        <f aca="false">AC168+AD168</f>
        <v>0.0200473609876543</v>
      </c>
      <c r="AF168" s="189" t="n">
        <f aca="false">V168*X168</f>
        <v>1.25222222222222</v>
      </c>
      <c r="AG168" s="178" t="n">
        <f aca="false">CHOOSE(W168,AA168*SQRT(X168/3),SQRT(X168*((AA168^2)+((Z168^2)/3)-(AA168*Z168))))</f>
        <v>1.35175198292953</v>
      </c>
      <c r="AH168" s="190" t="n">
        <f aca="false">(AG168^2)*RDS_on</f>
        <v>0.0946927583036569</v>
      </c>
      <c r="AI168" s="178" t="n">
        <f aca="false">((S168*V168)/2)*Fsw*(tr_sw_fix+tf_sw_fix)</f>
        <v>0.841493333333333</v>
      </c>
      <c r="AJ168" s="191" t="n">
        <f aca="false">AH168+AI168</f>
        <v>0.93618609163699</v>
      </c>
      <c r="AK168" s="189" t="n">
        <f aca="false">Y168*V168</f>
        <v>0.178888888888889</v>
      </c>
      <c r="AL168" s="190" t="n">
        <f aca="false">CHOOSE(W168,AA168*SQRT(Y168/3),SQRT(Y168*((AA168^2)+((Z168^2)/3)-(Z168*AA168))))</f>
        <v>0.510914225867137</v>
      </c>
      <c r="AM168" s="190" t="n">
        <f aca="false">T168*Vd_rect</f>
        <v>0.06762</v>
      </c>
      <c r="AN168" s="190" t="n">
        <f aca="false">CHOOSE(W168,(S168+Vd_rect)*Qrr*Fsw,(S168+Vd_rect)*Qrr*Fsw)</f>
        <v>0.42441</v>
      </c>
      <c r="AO168" s="191" t="n">
        <f aca="false">AM168+AN168</f>
        <v>0.49203</v>
      </c>
      <c r="AP168" s="177" t="n">
        <f aca="false">(AG168^2)*0</f>
        <v>0</v>
      </c>
      <c r="AQ168" s="190" t="n">
        <f aca="false">Qg_tot*Vcc*Fsw</f>
        <v>0.0735</v>
      </c>
      <c r="AR168" s="191" t="n">
        <f aca="false">IQ*U168</f>
        <v>0.00385</v>
      </c>
      <c r="AS168" s="177" t="n">
        <f aca="false">AP168+AJ168+AQ168+AR168</f>
        <v>1.01353609163699</v>
      </c>
      <c r="AT168" s="187" t="n">
        <f aca="false">Ta+Tk*AS168</f>
        <v>85.8121654982194</v>
      </c>
      <c r="AU168" s="188" t="n">
        <f aca="false">RDS_on/51.8*(47.12+AT168*0.244)</f>
        <v>0.0680884164564018</v>
      </c>
      <c r="AV168" s="190" t="n">
        <f aca="false">S168*T168</f>
        <v>6.44</v>
      </c>
      <c r="AW168" s="191" t="n">
        <f aca="false">(AV168/(AV168+AS168))*100</f>
        <v>86.4019429278112</v>
      </c>
      <c r="AY168" s="189" t="n">
        <f aca="false">VOUT</f>
        <v>40</v>
      </c>
      <c r="AZ168" s="190" t="n">
        <f aca="false">Q168*$O$12</f>
        <v>0.161</v>
      </c>
      <c r="BA168" s="190" t="n">
        <f aca="false">VIN_var</f>
        <v>5</v>
      </c>
      <c r="BB168" s="191" t="n">
        <f aca="false">(AY168*AZ168)/(BA168*EFF_est)</f>
        <v>1.43111111111111</v>
      </c>
      <c r="BC168" s="189" t="n">
        <f aca="false">IF((AZ168*AY168/BA168)&lt;((BA168*(1-(BA168/AY168)))/(2*Lm*Fsw)),1,2)</f>
        <v>2</v>
      </c>
      <c r="BD168" s="190" t="n">
        <f aca="false">CHOOSE(BC168,SQRT((2*AZ168*Lm*Fsw*(AY168-BA168))/((BA168)^2)),1-(BA168/AY168))</f>
        <v>0.875</v>
      </c>
      <c r="BE168" s="179" t="n">
        <f aca="false">CHOOSE(BC168,(Lm*BG168*Fsw)/(AY168-BA168),1-BD168)</f>
        <v>0.125</v>
      </c>
      <c r="BF168" s="189" t="n">
        <f aca="false">(BA168*BD168)/(Lm*Fsw)</f>
        <v>0.694444444444444</v>
      </c>
      <c r="BG168" s="190" t="n">
        <f aca="false">CHOOSE(BC168,BF168,BB168+(0.5*BF168))</f>
        <v>1.77833333333333</v>
      </c>
      <c r="BH168" s="190" t="n">
        <f aca="false">CHOOSE(BC168,BG168*SQRT((BD168+BE168)/3),SQRT((BB168^2)+((BF168^2)/12)))</f>
        <v>1.44508365486131</v>
      </c>
      <c r="BI168" s="190" t="n">
        <v>0</v>
      </c>
      <c r="BJ168" s="190" t="n">
        <f aca="false">(BH168^2)*Rdcr</f>
        <v>0.0200473609876543</v>
      </c>
      <c r="BK168" s="191" t="n">
        <f aca="false">BI168+BJ168</f>
        <v>0.0200473609876543</v>
      </c>
      <c r="BL168" s="189" t="n">
        <f aca="false">BB168*BD168</f>
        <v>1.25222222222222</v>
      </c>
      <c r="BM168" s="178" t="n">
        <f aca="false">CHOOSE(BC168,BG168*SQRT(BD168/3),SQRT(BD168*((BG168^2)+((BF168^2)/3)-(BG168*BF168))))</f>
        <v>1.35175198292953</v>
      </c>
      <c r="BN168" s="178" t="n">
        <f aca="false">(BM168^2)*AU168</f>
        <v>0.124413430292378</v>
      </c>
      <c r="BO168" s="178" t="n">
        <f aca="false">((AY168*BB168)/2)*Fsw*(tr_sw_fix+tf_sw_fix)</f>
        <v>0.841493333333333</v>
      </c>
      <c r="BP168" s="191" t="n">
        <f aca="false">BN168+BO168</f>
        <v>0.965906763625711</v>
      </c>
      <c r="BQ168" s="189" t="n">
        <f aca="false">BE168*BB168</f>
        <v>0.178888888888889</v>
      </c>
      <c r="BR168" s="190" t="n">
        <f aca="false">CHOOSE(BC168,BG168*SQRT(BE168/3),SQRT(BE168*((BG168^2)+((BF168^2)/3)-(BF168*BG168))))</f>
        <v>0.510914225867137</v>
      </c>
      <c r="BS168" s="190" t="n">
        <f aca="false">AZ168*Vd_rect</f>
        <v>0.06762</v>
      </c>
      <c r="BT168" s="190" t="n">
        <f aca="false">CHOOSE(BC168,(AY168+Vd_rect)*Qrr*Fsw,(AY168+Vd_rect)*Qrr*Fsw)</f>
        <v>0.42441</v>
      </c>
      <c r="BU168" s="191" t="n">
        <f aca="false">BS168+BT168</f>
        <v>0.49203</v>
      </c>
      <c r="BV168" s="177" t="n">
        <f aca="false">(BM168^2)*0</f>
        <v>0</v>
      </c>
      <c r="BW168" s="190" t="n">
        <f aca="false">Qg_tot*Vcc*Fsw</f>
        <v>0.0735</v>
      </c>
      <c r="BX168" s="191" t="n">
        <f aca="false">IQ*BA168</f>
        <v>0.00385</v>
      </c>
      <c r="BY168" s="189" t="n">
        <f aca="false">BV168+BU168+BP168+BK168+BW168+BX168</f>
        <v>1.55533412461337</v>
      </c>
      <c r="BZ168" s="190" t="n">
        <f aca="false">AY168*AZ168</f>
        <v>6.44</v>
      </c>
      <c r="CA168" s="191" t="n">
        <f aca="false">(BZ168/(BZ168+BY168))*100</f>
        <v>80.5469777701307</v>
      </c>
      <c r="CB168" s="169" t="n">
        <f aca="false">BP168+BW168+BX168+BV168</f>
        <v>1.04325676362571</v>
      </c>
      <c r="CC168" s="0" t="n">
        <f aca="false">Ta+Tk_f*CB168</f>
        <v>61.5139867268999</v>
      </c>
    </row>
    <row r="169" customFormat="false" ht="15.75" hidden="false" customHeight="false" outlineLevel="0" collapsed="false">
      <c r="Q169" s="0" t="n">
        <v>162</v>
      </c>
      <c r="S169" s="189" t="n">
        <f aca="false">VOUT</f>
        <v>40</v>
      </c>
      <c r="T169" s="178" t="n">
        <f aca="false">Q169*$O$12</f>
        <v>0.162</v>
      </c>
      <c r="U169" s="190" t="n">
        <f aca="false">VIN_var</f>
        <v>5</v>
      </c>
      <c r="V169" s="191" t="n">
        <f aca="false">(S169*T169)/(U169*EFF_est)</f>
        <v>1.44</v>
      </c>
      <c r="W169" s="189" t="n">
        <f aca="false">IF((T169*S169/U169)&lt;((U169*(1-(U169/S169)))/(2*Lm*Fsw)),1,2)</f>
        <v>2</v>
      </c>
      <c r="X169" s="190" t="n">
        <f aca="false">CHOOSE(W169,SQRT((2*T169*Lm*Fsw*(S169-U169))/((U169)^2)),1-(U169/S169))</f>
        <v>0.875</v>
      </c>
      <c r="Y169" s="179" t="n">
        <f aca="false">CHOOSE(W169,(Lm*AA169*Fsw)/(S169-U169),1-X169)</f>
        <v>0.125</v>
      </c>
      <c r="Z169" s="189" t="n">
        <f aca="false">(U169*X169)/(Lm*Fsw)</f>
        <v>0.694444444444444</v>
      </c>
      <c r="AA169" s="190" t="n">
        <f aca="false">CHOOSE(W169,Z169,V169+(0.5*Z169))</f>
        <v>1.78722222222222</v>
      </c>
      <c r="AB169" s="190" t="n">
        <f aca="false">CHOOSE(W169,AA169*SQRT((X169+Y169)/3),SQRT((V169^2)+((Z169^2)/12)))</f>
        <v>1.45388711982796</v>
      </c>
      <c r="AC169" s="190" t="n">
        <v>0</v>
      </c>
      <c r="AD169" s="190" t="n">
        <f aca="false">(AB169^2)*Rdcr</f>
        <v>0.0202923624691358</v>
      </c>
      <c r="AE169" s="191" t="n">
        <f aca="false">AC169+AD169</f>
        <v>0.0202923624691358</v>
      </c>
      <c r="AF169" s="189" t="n">
        <f aca="false">V169*X169</f>
        <v>1.26</v>
      </c>
      <c r="AG169" s="178" t="n">
        <f aca="false">CHOOSE(W169,AA169*SQRT(X169/3),SQRT(X169*((AA169^2)+((Z169^2)/3)-(AA169*Z169))))</f>
        <v>1.35998687035995</v>
      </c>
      <c r="AH169" s="190" t="n">
        <f aca="false">(AG169^2)*RDS_on</f>
        <v>0.095850011175207</v>
      </c>
      <c r="AI169" s="178" t="n">
        <f aca="false">((S169*V169)/2)*Fsw*(tr_sw_fix+tf_sw_fix)</f>
        <v>0.84672</v>
      </c>
      <c r="AJ169" s="191" t="n">
        <f aca="false">AH169+AI169</f>
        <v>0.942570011175207</v>
      </c>
      <c r="AK169" s="189" t="n">
        <f aca="false">Y169*V169</f>
        <v>0.18</v>
      </c>
      <c r="AL169" s="190" t="n">
        <f aca="false">CHOOSE(W169,AA169*SQRT(Y169/3),SQRT(Y169*((AA169^2)+((Z169^2)/3)-(Z169*AA169))))</f>
        <v>0.514026720755065</v>
      </c>
      <c r="AM169" s="190" t="n">
        <f aca="false">T169*Vd_rect</f>
        <v>0.06804</v>
      </c>
      <c r="AN169" s="190" t="n">
        <f aca="false">CHOOSE(W169,(S169+Vd_rect)*Qrr*Fsw,(S169+Vd_rect)*Qrr*Fsw)</f>
        <v>0.42441</v>
      </c>
      <c r="AO169" s="191" t="n">
        <f aca="false">AM169+AN169</f>
        <v>0.49245</v>
      </c>
      <c r="AP169" s="177" t="n">
        <f aca="false">(AG169^2)*0</f>
        <v>0</v>
      </c>
      <c r="AQ169" s="190" t="n">
        <f aca="false">Qg_tot*Vcc*Fsw</f>
        <v>0.0735</v>
      </c>
      <c r="AR169" s="191" t="n">
        <f aca="false">IQ*U169</f>
        <v>0.00385</v>
      </c>
      <c r="AS169" s="177" t="n">
        <f aca="false">AP169+AJ169+AQ169+AR169</f>
        <v>1.01992001117521</v>
      </c>
      <c r="AT169" s="187" t="n">
        <f aca="false">Ta+Tk*AS169</f>
        <v>86.1952006705124</v>
      </c>
      <c r="AU169" s="188" t="n">
        <f aca="false">RDS_on/51.8*(47.12+AT169*0.244)</f>
        <v>0.0681819185764778</v>
      </c>
      <c r="AV169" s="190" t="n">
        <f aca="false">S169*T169</f>
        <v>6.48</v>
      </c>
      <c r="AW169" s="191" t="n">
        <f aca="false">(AV169/(AV169+AS169))*100</f>
        <v>86.4009214810894</v>
      </c>
      <c r="AY169" s="189" t="n">
        <f aca="false">VOUT</f>
        <v>40</v>
      </c>
      <c r="AZ169" s="190" t="n">
        <f aca="false">Q169*$O$12</f>
        <v>0.162</v>
      </c>
      <c r="BA169" s="190" t="n">
        <f aca="false">VIN_var</f>
        <v>5</v>
      </c>
      <c r="BB169" s="191" t="n">
        <f aca="false">(AY169*AZ169)/(BA169*EFF_est)</f>
        <v>1.44</v>
      </c>
      <c r="BC169" s="189" t="n">
        <f aca="false">IF((AZ169*AY169/BA169)&lt;((BA169*(1-(BA169/AY169)))/(2*Lm*Fsw)),1,2)</f>
        <v>2</v>
      </c>
      <c r="BD169" s="190" t="n">
        <f aca="false">CHOOSE(BC169,SQRT((2*AZ169*Lm*Fsw*(AY169-BA169))/((BA169)^2)),1-(BA169/AY169))</f>
        <v>0.875</v>
      </c>
      <c r="BE169" s="179" t="n">
        <f aca="false">CHOOSE(BC169,(Lm*BG169*Fsw)/(AY169-BA169),1-BD169)</f>
        <v>0.125</v>
      </c>
      <c r="BF169" s="189" t="n">
        <f aca="false">(BA169*BD169)/(Lm*Fsw)</f>
        <v>0.694444444444444</v>
      </c>
      <c r="BG169" s="190" t="n">
        <f aca="false">CHOOSE(BC169,BF169,BB169+(0.5*BF169))</f>
        <v>1.78722222222222</v>
      </c>
      <c r="BH169" s="190" t="n">
        <f aca="false">CHOOSE(BC169,BG169*SQRT((BD169+BE169)/3),SQRT((BB169^2)+((BF169^2)/12)))</f>
        <v>1.45388711982796</v>
      </c>
      <c r="BI169" s="190" t="n">
        <v>0</v>
      </c>
      <c r="BJ169" s="190" t="n">
        <f aca="false">(BH169^2)*Rdcr</f>
        <v>0.0202923624691358</v>
      </c>
      <c r="BK169" s="191" t="n">
        <f aca="false">BI169+BJ169</f>
        <v>0.0202923624691358</v>
      </c>
      <c r="BL169" s="189" t="n">
        <f aca="false">BB169*BD169</f>
        <v>1.26</v>
      </c>
      <c r="BM169" s="178" t="n">
        <f aca="false">CHOOSE(BC169,BG169*SQRT(BD169/3),SQRT(BD169*((BG169^2)+((BF169^2)/3)-(BG169*BF169))))</f>
        <v>1.35998687035995</v>
      </c>
      <c r="BN169" s="178" t="n">
        <f aca="false">(BM169^2)*AU169</f>
        <v>0.126106841655793</v>
      </c>
      <c r="BO169" s="178" t="n">
        <f aca="false">((AY169*BB169)/2)*Fsw*(tr_sw_fix+tf_sw_fix)</f>
        <v>0.84672</v>
      </c>
      <c r="BP169" s="191" t="n">
        <f aca="false">BN169+BO169</f>
        <v>0.972826841655794</v>
      </c>
      <c r="BQ169" s="189" t="n">
        <f aca="false">BE169*BB169</f>
        <v>0.18</v>
      </c>
      <c r="BR169" s="190" t="n">
        <f aca="false">CHOOSE(BC169,BG169*SQRT(BE169/3),SQRT(BE169*((BG169^2)+((BF169^2)/3)-(BF169*BG169))))</f>
        <v>0.514026720755065</v>
      </c>
      <c r="BS169" s="190" t="n">
        <f aca="false">AZ169*Vd_rect</f>
        <v>0.06804</v>
      </c>
      <c r="BT169" s="190" t="n">
        <f aca="false">CHOOSE(BC169,(AY169+Vd_rect)*Qrr*Fsw,(AY169+Vd_rect)*Qrr*Fsw)</f>
        <v>0.42441</v>
      </c>
      <c r="BU169" s="191" t="n">
        <f aca="false">BS169+BT169</f>
        <v>0.49245</v>
      </c>
      <c r="BV169" s="177" t="n">
        <f aca="false">(BM169^2)*0</f>
        <v>0</v>
      </c>
      <c r="BW169" s="190" t="n">
        <f aca="false">Qg_tot*Vcc*Fsw</f>
        <v>0.0735</v>
      </c>
      <c r="BX169" s="191" t="n">
        <f aca="false">IQ*BA169</f>
        <v>0.00385</v>
      </c>
      <c r="BY169" s="189" t="n">
        <f aca="false">BV169+BU169+BP169+BK169+BW169+BX169</f>
        <v>1.56291920412493</v>
      </c>
      <c r="BZ169" s="190" t="n">
        <f aca="false">AY169*AZ169</f>
        <v>6.48</v>
      </c>
      <c r="CA169" s="191" t="n">
        <f aca="false">(BZ169/(BZ169+BY169))*100</f>
        <v>80.567761972253</v>
      </c>
      <c r="CB169" s="169" t="n">
        <f aca="false">BP169+BW169+BX169+BV169</f>
        <v>1.05017684165579</v>
      </c>
      <c r="CC169" s="0" t="n">
        <f aca="false">Ta+Tk_f*CB169</f>
        <v>61.7561894579528</v>
      </c>
    </row>
    <row r="170" customFormat="false" ht="15.75" hidden="false" customHeight="false" outlineLevel="0" collapsed="false">
      <c r="Q170" s="0" t="n">
        <v>163</v>
      </c>
      <c r="S170" s="189" t="n">
        <f aca="false">VOUT</f>
        <v>40</v>
      </c>
      <c r="T170" s="178" t="n">
        <f aca="false">Q170*$O$12</f>
        <v>0.163</v>
      </c>
      <c r="U170" s="190" t="n">
        <f aca="false">VIN_var</f>
        <v>5</v>
      </c>
      <c r="V170" s="191" t="n">
        <f aca="false">(S170*T170)/(U170*EFF_est)</f>
        <v>1.44888888888889</v>
      </c>
      <c r="W170" s="189" t="n">
        <f aca="false">IF((T170*S170/U170)&lt;((U170*(1-(U170/S170)))/(2*Lm*Fsw)),1,2)</f>
        <v>2</v>
      </c>
      <c r="X170" s="190" t="n">
        <f aca="false">CHOOSE(W170,SQRT((2*T170*Lm*Fsw*(S170-U170))/((U170)^2)),1-(U170/S170))</f>
        <v>0.875</v>
      </c>
      <c r="Y170" s="179" t="n">
        <f aca="false">CHOOSE(W170,(Lm*AA170*Fsw)/(S170-U170),1-X170)</f>
        <v>0.125</v>
      </c>
      <c r="Z170" s="189" t="n">
        <f aca="false">(U170*X170)/(Lm*Fsw)</f>
        <v>0.694444444444444</v>
      </c>
      <c r="AA170" s="190" t="n">
        <f aca="false">CHOOSE(W170,Z170,V170+(0.5*Z170))</f>
        <v>1.79611111111111</v>
      </c>
      <c r="AB170" s="190" t="n">
        <f aca="false">CHOOSE(W170,AA170*SQRT((X170+Y170)/3),SQRT((V170^2)+((Z170^2)/12)))</f>
        <v>1.46269161806149</v>
      </c>
      <c r="AC170" s="190" t="n">
        <v>0</v>
      </c>
      <c r="AD170" s="190" t="n">
        <f aca="false">(AB170^2)*Rdcr</f>
        <v>0.0205388809876543</v>
      </c>
      <c r="AE170" s="191" t="n">
        <f aca="false">AC170+AD170</f>
        <v>0.0205388809876543</v>
      </c>
      <c r="AF170" s="189" t="n">
        <f aca="false">V170*X170</f>
        <v>1.26777777777778</v>
      </c>
      <c r="AG170" s="178" t="n">
        <f aca="false">CHOOSE(W170,AA170*SQRT(X170/3),SQRT(X170*((AA170^2)+((Z170^2)/3)-(AA170*Z170))))</f>
        <v>1.36822272432302</v>
      </c>
      <c r="AH170" s="190" t="n">
        <f aca="false">(AG170^2)*RDS_on</f>
        <v>0.0970144296992125</v>
      </c>
      <c r="AI170" s="178" t="n">
        <f aca="false">((S170*V170)/2)*Fsw*(tr_sw_fix+tf_sw_fix)</f>
        <v>0.851946666666667</v>
      </c>
      <c r="AJ170" s="191" t="n">
        <f aca="false">AH170+AI170</f>
        <v>0.948961096365879</v>
      </c>
      <c r="AK170" s="189" t="n">
        <f aca="false">Y170*V170</f>
        <v>0.181111111111111</v>
      </c>
      <c r="AL170" s="190" t="n">
        <f aca="false">CHOOSE(W170,AA170*SQRT(Y170/3),SQRT(Y170*((AA170^2)+((Z170^2)/3)-(Z170*AA170))))</f>
        <v>0.517139580958</v>
      </c>
      <c r="AM170" s="190" t="n">
        <f aca="false">T170*Vd_rect</f>
        <v>0.06846</v>
      </c>
      <c r="AN170" s="190" t="n">
        <f aca="false">CHOOSE(W170,(S170+Vd_rect)*Qrr*Fsw,(S170+Vd_rect)*Qrr*Fsw)</f>
        <v>0.42441</v>
      </c>
      <c r="AO170" s="191" t="n">
        <f aca="false">AM170+AN170</f>
        <v>0.49287</v>
      </c>
      <c r="AP170" s="177" t="n">
        <f aca="false">(AG170^2)*0</f>
        <v>0</v>
      </c>
      <c r="AQ170" s="190" t="n">
        <f aca="false">Qg_tot*Vcc*Fsw</f>
        <v>0.0735</v>
      </c>
      <c r="AR170" s="191" t="n">
        <f aca="false">IQ*U170</f>
        <v>0.00385</v>
      </c>
      <c r="AS170" s="177" t="n">
        <f aca="false">AP170+AJ170+AQ170+AR170</f>
        <v>1.02631109636588</v>
      </c>
      <c r="AT170" s="187" t="n">
        <f aca="false">Ta+Tk*AS170</f>
        <v>86.5786657819527</v>
      </c>
      <c r="AU170" s="188" t="n">
        <f aca="false">RDS_on/51.8*(47.12+AT170*0.244)</f>
        <v>0.0682755256483302</v>
      </c>
      <c r="AV170" s="190" t="n">
        <f aca="false">S170*T170</f>
        <v>6.52</v>
      </c>
      <c r="AW170" s="191" t="n">
        <f aca="false">(AV170/(AV170+AS170))*100</f>
        <v>86.3998305495234</v>
      </c>
      <c r="AY170" s="189" t="n">
        <f aca="false">VOUT</f>
        <v>40</v>
      </c>
      <c r="AZ170" s="190" t="n">
        <f aca="false">Q170*$O$12</f>
        <v>0.163</v>
      </c>
      <c r="BA170" s="190" t="n">
        <f aca="false">VIN_var</f>
        <v>5</v>
      </c>
      <c r="BB170" s="191" t="n">
        <f aca="false">(AY170*AZ170)/(BA170*EFF_est)</f>
        <v>1.44888888888889</v>
      </c>
      <c r="BC170" s="189" t="n">
        <f aca="false">IF((AZ170*AY170/BA170)&lt;((BA170*(1-(BA170/AY170)))/(2*Lm*Fsw)),1,2)</f>
        <v>2</v>
      </c>
      <c r="BD170" s="190" t="n">
        <f aca="false">CHOOSE(BC170,SQRT((2*AZ170*Lm*Fsw*(AY170-BA170))/((BA170)^2)),1-(BA170/AY170))</f>
        <v>0.875</v>
      </c>
      <c r="BE170" s="179" t="n">
        <f aca="false">CHOOSE(BC170,(Lm*BG170*Fsw)/(AY170-BA170),1-BD170)</f>
        <v>0.125</v>
      </c>
      <c r="BF170" s="189" t="n">
        <f aca="false">(BA170*BD170)/(Lm*Fsw)</f>
        <v>0.694444444444444</v>
      </c>
      <c r="BG170" s="190" t="n">
        <f aca="false">CHOOSE(BC170,BF170,BB170+(0.5*BF170))</f>
        <v>1.79611111111111</v>
      </c>
      <c r="BH170" s="190" t="n">
        <f aca="false">CHOOSE(BC170,BG170*SQRT((BD170+BE170)/3),SQRT((BB170^2)+((BF170^2)/12)))</f>
        <v>1.46269161806149</v>
      </c>
      <c r="BI170" s="190" t="n">
        <v>0</v>
      </c>
      <c r="BJ170" s="190" t="n">
        <f aca="false">(BH170^2)*Rdcr</f>
        <v>0.0205388809876543</v>
      </c>
      <c r="BK170" s="191" t="n">
        <f aca="false">BI170+BJ170</f>
        <v>0.0205388809876543</v>
      </c>
      <c r="BL170" s="189" t="n">
        <f aca="false">BB170*BD170</f>
        <v>1.26777777777778</v>
      </c>
      <c r="BM170" s="178" t="n">
        <f aca="false">CHOOSE(BC170,BG170*SQRT(BD170/3),SQRT(BD170*((BG170^2)+((BF170^2)/3)-(BG170*BF170))))</f>
        <v>1.36822272432302</v>
      </c>
      <c r="BN170" s="178" t="n">
        <f aca="false">(BM170^2)*AU170</f>
        <v>0.127814066010731</v>
      </c>
      <c r="BO170" s="178" t="n">
        <f aca="false">((AY170*BB170)/2)*Fsw*(tr_sw_fix+tf_sw_fix)</f>
        <v>0.851946666666667</v>
      </c>
      <c r="BP170" s="191" t="n">
        <f aca="false">BN170+BO170</f>
        <v>0.979760732677398</v>
      </c>
      <c r="BQ170" s="189" t="n">
        <f aca="false">BE170*BB170</f>
        <v>0.181111111111111</v>
      </c>
      <c r="BR170" s="190" t="n">
        <f aca="false">CHOOSE(BC170,BG170*SQRT(BE170/3),SQRT(BE170*((BG170^2)+((BF170^2)/3)-(BF170*BG170))))</f>
        <v>0.517139580958</v>
      </c>
      <c r="BS170" s="190" t="n">
        <f aca="false">AZ170*Vd_rect</f>
        <v>0.06846</v>
      </c>
      <c r="BT170" s="190" t="n">
        <f aca="false">CHOOSE(BC170,(AY170+Vd_rect)*Qrr*Fsw,(AY170+Vd_rect)*Qrr*Fsw)</f>
        <v>0.42441</v>
      </c>
      <c r="BU170" s="191" t="n">
        <f aca="false">BS170+BT170</f>
        <v>0.49287</v>
      </c>
      <c r="BV170" s="177" t="n">
        <f aca="false">(BM170^2)*0</f>
        <v>0</v>
      </c>
      <c r="BW170" s="190" t="n">
        <f aca="false">Qg_tot*Vcc*Fsw</f>
        <v>0.0735</v>
      </c>
      <c r="BX170" s="191" t="n">
        <f aca="false">IQ*BA170</f>
        <v>0.00385</v>
      </c>
      <c r="BY170" s="189" t="n">
        <f aca="false">BV170+BU170+BP170+BK170+BW170+BX170</f>
        <v>1.57051961366505</v>
      </c>
      <c r="BZ170" s="190" t="n">
        <f aca="false">AY170*AZ170</f>
        <v>6.52</v>
      </c>
      <c r="CA170" s="191" t="n">
        <f aca="false">(BZ170/(BZ170+BY170))*100</f>
        <v>80.588148985976</v>
      </c>
      <c r="CB170" s="169" t="n">
        <f aca="false">BP170+BW170+BX170+BV170</f>
        <v>1.0571107326774</v>
      </c>
      <c r="CC170" s="0" t="n">
        <f aca="false">Ta+Tk_f*CB170</f>
        <v>61.9988756437089</v>
      </c>
    </row>
    <row r="171" customFormat="false" ht="15.75" hidden="false" customHeight="false" outlineLevel="0" collapsed="false">
      <c r="Q171" s="0" t="n">
        <v>164</v>
      </c>
      <c r="S171" s="189" t="n">
        <f aca="false">VOUT</f>
        <v>40</v>
      </c>
      <c r="T171" s="178" t="n">
        <f aca="false">Q171*$O$12</f>
        <v>0.164</v>
      </c>
      <c r="U171" s="190" t="n">
        <f aca="false">VIN_var</f>
        <v>5</v>
      </c>
      <c r="V171" s="191" t="n">
        <f aca="false">(S171*T171)/(U171*EFF_est)</f>
        <v>1.45777777777778</v>
      </c>
      <c r="W171" s="189" t="n">
        <f aca="false">IF((T171*S171/U171)&lt;((U171*(1-(U171/S171)))/(2*Lm*Fsw)),1,2)</f>
        <v>2</v>
      </c>
      <c r="X171" s="190" t="n">
        <f aca="false">CHOOSE(W171,SQRT((2*T171*Lm*Fsw*(S171-U171))/((U171)^2)),1-(U171/S171))</f>
        <v>0.875</v>
      </c>
      <c r="Y171" s="179" t="n">
        <f aca="false">CHOOSE(W171,(Lm*AA171*Fsw)/(S171-U171),1-X171)</f>
        <v>0.125</v>
      </c>
      <c r="Z171" s="189" t="n">
        <f aca="false">(U171*X171)/(Lm*Fsw)</f>
        <v>0.694444444444444</v>
      </c>
      <c r="AA171" s="190" t="n">
        <f aca="false">CHOOSE(W171,Z171,V171+(0.5*Z171))</f>
        <v>1.805</v>
      </c>
      <c r="AB171" s="190" t="n">
        <f aca="false">CHOOSE(W171,AA171*SQRT((X171+Y171)/3),SQRT((V171^2)+((Z171^2)/12)))</f>
        <v>1.47149713101466</v>
      </c>
      <c r="AC171" s="190" t="n">
        <v>0</v>
      </c>
      <c r="AD171" s="190" t="n">
        <f aca="false">(AB171^2)*Rdcr</f>
        <v>0.0207869165432099</v>
      </c>
      <c r="AE171" s="191" t="n">
        <f aca="false">AC171+AD171</f>
        <v>0.0207869165432099</v>
      </c>
      <c r="AF171" s="189" t="n">
        <f aca="false">V171*X171</f>
        <v>1.27555555555556</v>
      </c>
      <c r="AG171" s="178" t="n">
        <f aca="false">CHOOSE(W171,AA171*SQRT(X171/3),SQRT(X171*((AA171^2)+((Z171^2)/3)-(AA171*Z171))))</f>
        <v>1.37645952746941</v>
      </c>
      <c r="AH171" s="190" t="n">
        <f aca="false">(AG171^2)*RDS_on</f>
        <v>0.0981860138756734</v>
      </c>
      <c r="AI171" s="178" t="n">
        <f aca="false">((S171*V171)/2)*Fsw*(tr_sw_fix+tf_sw_fix)</f>
        <v>0.857173333333333</v>
      </c>
      <c r="AJ171" s="191" t="n">
        <f aca="false">AH171+AI171</f>
        <v>0.955359347209007</v>
      </c>
      <c r="AK171" s="189" t="n">
        <f aca="false">Y171*V171</f>
        <v>0.182222222222222</v>
      </c>
      <c r="AL171" s="190" t="n">
        <f aca="false">CHOOSE(W171,AA171*SQRT(Y171/3),SQRT(Y171*((AA171^2)+((Z171^2)/3)-(Z171*AA171))))</f>
        <v>0.520252799918506</v>
      </c>
      <c r="AM171" s="190" t="n">
        <f aca="false">T171*Vd_rect</f>
        <v>0.06888</v>
      </c>
      <c r="AN171" s="190" t="n">
        <f aca="false">CHOOSE(W171,(S171+Vd_rect)*Qrr*Fsw,(S171+Vd_rect)*Qrr*Fsw)</f>
        <v>0.42441</v>
      </c>
      <c r="AO171" s="191" t="n">
        <f aca="false">AM171+AN171</f>
        <v>0.49329</v>
      </c>
      <c r="AP171" s="177" t="n">
        <f aca="false">(AG171^2)*0</f>
        <v>0</v>
      </c>
      <c r="AQ171" s="190" t="n">
        <f aca="false">Qg_tot*Vcc*Fsw</f>
        <v>0.0735</v>
      </c>
      <c r="AR171" s="191" t="n">
        <f aca="false">IQ*U171</f>
        <v>0.00385</v>
      </c>
      <c r="AS171" s="177" t="n">
        <f aca="false">AP171+AJ171+AQ171+AR171</f>
        <v>1.03270934720901</v>
      </c>
      <c r="AT171" s="187" t="n">
        <f aca="false">Ta+Tk*AS171</f>
        <v>86.9625608325404</v>
      </c>
      <c r="AU171" s="188" t="n">
        <f aca="false">RDS_on/51.8*(47.12+AT171*0.244)</f>
        <v>0.068369237671959</v>
      </c>
      <c r="AV171" s="190" t="n">
        <f aca="false">S171*T171</f>
        <v>6.56</v>
      </c>
      <c r="AW171" s="191" t="n">
        <f aca="false">(AV171/(AV171+AS171))*100</f>
        <v>86.398671409849</v>
      </c>
      <c r="AY171" s="189" t="n">
        <f aca="false">VOUT</f>
        <v>40</v>
      </c>
      <c r="AZ171" s="190" t="n">
        <f aca="false">Q171*$O$12</f>
        <v>0.164</v>
      </c>
      <c r="BA171" s="190" t="n">
        <f aca="false">VIN_var</f>
        <v>5</v>
      </c>
      <c r="BB171" s="191" t="n">
        <f aca="false">(AY171*AZ171)/(BA171*EFF_est)</f>
        <v>1.45777777777778</v>
      </c>
      <c r="BC171" s="189" t="n">
        <f aca="false">IF((AZ171*AY171/BA171)&lt;((BA171*(1-(BA171/AY171)))/(2*Lm*Fsw)),1,2)</f>
        <v>2</v>
      </c>
      <c r="BD171" s="190" t="n">
        <f aca="false">CHOOSE(BC171,SQRT((2*AZ171*Lm*Fsw*(AY171-BA171))/((BA171)^2)),1-(BA171/AY171))</f>
        <v>0.875</v>
      </c>
      <c r="BE171" s="179" t="n">
        <f aca="false">CHOOSE(BC171,(Lm*BG171*Fsw)/(AY171-BA171),1-BD171)</f>
        <v>0.125</v>
      </c>
      <c r="BF171" s="189" t="n">
        <f aca="false">(BA171*BD171)/(Lm*Fsw)</f>
        <v>0.694444444444444</v>
      </c>
      <c r="BG171" s="190" t="n">
        <f aca="false">CHOOSE(BC171,BF171,BB171+(0.5*BF171))</f>
        <v>1.805</v>
      </c>
      <c r="BH171" s="190" t="n">
        <f aca="false">CHOOSE(BC171,BG171*SQRT((BD171+BE171)/3),SQRT((BB171^2)+((BF171^2)/12)))</f>
        <v>1.47149713101466</v>
      </c>
      <c r="BI171" s="190" t="n">
        <v>0</v>
      </c>
      <c r="BJ171" s="190" t="n">
        <f aca="false">(BH171^2)*Rdcr</f>
        <v>0.0207869165432099</v>
      </c>
      <c r="BK171" s="191" t="n">
        <f aca="false">BI171+BJ171</f>
        <v>0.0207869165432099</v>
      </c>
      <c r="BL171" s="189" t="n">
        <f aca="false">BB171*BD171</f>
        <v>1.27555555555556</v>
      </c>
      <c r="BM171" s="178" t="n">
        <f aca="false">CHOOSE(BC171,BG171*SQRT(BD171/3),SQRT(BD171*((BG171^2)+((BF171^2)/3)-(BG171*BF171))))</f>
        <v>1.37645952746941</v>
      </c>
      <c r="BN171" s="178" t="n">
        <f aca="false">(BM171^2)*AU171</f>
        <v>0.129535149261318</v>
      </c>
      <c r="BO171" s="178" t="n">
        <f aca="false">((AY171*BB171)/2)*Fsw*(tr_sw_fix+tf_sw_fix)</f>
        <v>0.857173333333333</v>
      </c>
      <c r="BP171" s="191" t="n">
        <f aca="false">BN171+BO171</f>
        <v>0.986708482594652</v>
      </c>
      <c r="BQ171" s="189" t="n">
        <f aca="false">BE171*BB171</f>
        <v>0.182222222222222</v>
      </c>
      <c r="BR171" s="190" t="n">
        <f aca="false">CHOOSE(BC171,BG171*SQRT(BE171/3),SQRT(BE171*((BG171^2)+((BF171^2)/3)-(BF171*BG171))))</f>
        <v>0.520252799918506</v>
      </c>
      <c r="BS171" s="190" t="n">
        <f aca="false">AZ171*Vd_rect</f>
        <v>0.06888</v>
      </c>
      <c r="BT171" s="190" t="n">
        <f aca="false">CHOOSE(BC171,(AY171+Vd_rect)*Qrr*Fsw,(AY171+Vd_rect)*Qrr*Fsw)</f>
        <v>0.42441</v>
      </c>
      <c r="BU171" s="191" t="n">
        <f aca="false">BS171+BT171</f>
        <v>0.49329</v>
      </c>
      <c r="BV171" s="177" t="n">
        <f aca="false">(BM171^2)*0</f>
        <v>0</v>
      </c>
      <c r="BW171" s="190" t="n">
        <f aca="false">Qg_tot*Vcc*Fsw</f>
        <v>0.0735</v>
      </c>
      <c r="BX171" s="191" t="n">
        <f aca="false">IQ*BA171</f>
        <v>0.00385</v>
      </c>
      <c r="BY171" s="189" t="n">
        <f aca="false">BV171+BU171+BP171+BK171+BW171+BX171</f>
        <v>1.57813539913786</v>
      </c>
      <c r="BZ171" s="190" t="n">
        <f aca="false">AY171*AZ171</f>
        <v>6.56</v>
      </c>
      <c r="CA171" s="191" t="n">
        <f aca="false">(BZ171/(BZ171+BY171))*100</f>
        <v>80.6081452109405</v>
      </c>
      <c r="CB171" s="169" t="n">
        <f aca="false">BP171+BW171+BX171+BV171</f>
        <v>1.06405848259465</v>
      </c>
      <c r="CC171" s="0" t="n">
        <f aca="false">Ta+Tk_f*CB171</f>
        <v>62.2420468908128</v>
      </c>
    </row>
    <row r="172" customFormat="false" ht="15.75" hidden="false" customHeight="false" outlineLevel="0" collapsed="false">
      <c r="Q172" s="0" t="n">
        <v>165</v>
      </c>
      <c r="S172" s="189" t="n">
        <f aca="false">VOUT</f>
        <v>40</v>
      </c>
      <c r="T172" s="178" t="n">
        <f aca="false">Q172*$O$12</f>
        <v>0.165</v>
      </c>
      <c r="U172" s="190" t="n">
        <f aca="false">VIN_var</f>
        <v>5</v>
      </c>
      <c r="V172" s="191" t="n">
        <f aca="false">(S172*T172)/(U172*EFF_est)</f>
        <v>1.46666666666667</v>
      </c>
      <c r="W172" s="189" t="n">
        <f aca="false">IF((T172*S172/U172)&lt;((U172*(1-(U172/S172)))/(2*Lm*Fsw)),1,2)</f>
        <v>2</v>
      </c>
      <c r="X172" s="190" t="n">
        <f aca="false">CHOOSE(W172,SQRT((2*T172*Lm*Fsw*(S172-U172))/((U172)^2)),1-(U172/S172))</f>
        <v>0.875</v>
      </c>
      <c r="Y172" s="179" t="n">
        <f aca="false">CHOOSE(W172,(Lm*AA172*Fsw)/(S172-U172),1-X172)</f>
        <v>0.125</v>
      </c>
      <c r="Z172" s="189" t="n">
        <f aca="false">(U172*X172)/(Lm*Fsw)</f>
        <v>0.694444444444444</v>
      </c>
      <c r="AA172" s="190" t="n">
        <f aca="false">CHOOSE(W172,Z172,V172+(0.5*Z172))</f>
        <v>1.81388888888889</v>
      </c>
      <c r="AB172" s="190" t="n">
        <f aca="false">CHOOSE(W172,AA172*SQRT((X172+Y172)/3),SQRT((V172^2)+((Z172^2)/12)))</f>
        <v>1.48030364057944</v>
      </c>
      <c r="AC172" s="190" t="n">
        <v>0</v>
      </c>
      <c r="AD172" s="190" t="n">
        <f aca="false">(AB172^2)*Rdcr</f>
        <v>0.0210364691358025</v>
      </c>
      <c r="AE172" s="191" t="n">
        <f aca="false">AC172+AD172</f>
        <v>0.0210364691358025</v>
      </c>
      <c r="AF172" s="189" t="n">
        <f aca="false">V172*X172</f>
        <v>1.28333333333333</v>
      </c>
      <c r="AG172" s="178" t="n">
        <f aca="false">CHOOSE(W172,AA172*SQRT(X172/3),SQRT(X172*((AA172^2)+((Z172^2)/3)-(AA172*Z172))))</f>
        <v>1.38469726286061</v>
      </c>
      <c r="AH172" s="190" t="n">
        <f aca="false">(AG172^2)*RDS_on</f>
        <v>0.0993647637045897</v>
      </c>
      <c r="AI172" s="178" t="n">
        <f aca="false">((S172*V172)/2)*Fsw*(tr_sw_fix+tf_sw_fix)</f>
        <v>0.8624</v>
      </c>
      <c r="AJ172" s="191" t="n">
        <f aca="false">AH172+AI172</f>
        <v>0.96176476370459</v>
      </c>
      <c r="AK172" s="189" t="n">
        <f aca="false">Y172*V172</f>
        <v>0.183333333333333</v>
      </c>
      <c r="AL172" s="190" t="n">
        <f aca="false">CHOOSE(W172,AA172*SQRT(Y172/3),SQRT(Y172*((AA172^2)+((Z172^2)/3)-(Z172*AA172))))</f>
        <v>0.52336637123443</v>
      </c>
      <c r="AM172" s="190" t="n">
        <f aca="false">T172*Vd_rect</f>
        <v>0.0693</v>
      </c>
      <c r="AN172" s="190" t="n">
        <f aca="false">CHOOSE(W172,(S172+Vd_rect)*Qrr*Fsw,(S172+Vd_rect)*Qrr*Fsw)</f>
        <v>0.42441</v>
      </c>
      <c r="AO172" s="191" t="n">
        <f aca="false">AM172+AN172</f>
        <v>0.49371</v>
      </c>
      <c r="AP172" s="177" t="n">
        <f aca="false">(AG172^2)*0</f>
        <v>0</v>
      </c>
      <c r="AQ172" s="190" t="n">
        <f aca="false">Qg_tot*Vcc*Fsw</f>
        <v>0.0735</v>
      </c>
      <c r="AR172" s="191" t="n">
        <f aca="false">IQ*U172</f>
        <v>0.00385</v>
      </c>
      <c r="AS172" s="177" t="n">
        <f aca="false">AP172+AJ172+AQ172+AR172</f>
        <v>1.03911476370459</v>
      </c>
      <c r="AT172" s="187" t="n">
        <f aca="false">Ta+Tk*AS172</f>
        <v>87.3468858222754</v>
      </c>
      <c r="AU172" s="188" t="n">
        <f aca="false">RDS_on/51.8*(47.12+AT172*0.244)</f>
        <v>0.0684630546473644</v>
      </c>
      <c r="AV172" s="190" t="n">
        <f aca="false">S172*T172</f>
        <v>6.6</v>
      </c>
      <c r="AW172" s="191" t="n">
        <f aca="false">(AV172/(AV172+AS172))*100</f>
        <v>86.3974453081698</v>
      </c>
      <c r="AY172" s="189" t="n">
        <f aca="false">VOUT</f>
        <v>40</v>
      </c>
      <c r="AZ172" s="190" t="n">
        <f aca="false">Q172*$O$12</f>
        <v>0.165</v>
      </c>
      <c r="BA172" s="190" t="n">
        <f aca="false">VIN_var</f>
        <v>5</v>
      </c>
      <c r="BB172" s="191" t="n">
        <f aca="false">(AY172*AZ172)/(BA172*EFF_est)</f>
        <v>1.46666666666667</v>
      </c>
      <c r="BC172" s="189" t="n">
        <f aca="false">IF((AZ172*AY172/BA172)&lt;((BA172*(1-(BA172/AY172)))/(2*Lm*Fsw)),1,2)</f>
        <v>2</v>
      </c>
      <c r="BD172" s="190" t="n">
        <f aca="false">CHOOSE(BC172,SQRT((2*AZ172*Lm*Fsw*(AY172-BA172))/((BA172)^2)),1-(BA172/AY172))</f>
        <v>0.875</v>
      </c>
      <c r="BE172" s="179" t="n">
        <f aca="false">CHOOSE(BC172,(Lm*BG172*Fsw)/(AY172-BA172),1-BD172)</f>
        <v>0.125</v>
      </c>
      <c r="BF172" s="189" t="n">
        <f aca="false">(BA172*BD172)/(Lm*Fsw)</f>
        <v>0.694444444444444</v>
      </c>
      <c r="BG172" s="190" t="n">
        <f aca="false">CHOOSE(BC172,BF172,BB172+(0.5*BF172))</f>
        <v>1.81388888888889</v>
      </c>
      <c r="BH172" s="190" t="n">
        <f aca="false">CHOOSE(BC172,BG172*SQRT((BD172+BE172)/3),SQRT((BB172^2)+((BF172^2)/12)))</f>
        <v>1.48030364057944</v>
      </c>
      <c r="BI172" s="190" t="n">
        <v>0</v>
      </c>
      <c r="BJ172" s="190" t="n">
        <f aca="false">(BH172^2)*Rdcr</f>
        <v>0.0210364691358025</v>
      </c>
      <c r="BK172" s="191" t="n">
        <f aca="false">BI172+BJ172</f>
        <v>0.0210364691358025</v>
      </c>
      <c r="BL172" s="189" t="n">
        <f aca="false">BB172*BD172</f>
        <v>1.28333333333333</v>
      </c>
      <c r="BM172" s="178" t="n">
        <f aca="false">CHOOSE(BC172,BG172*SQRT(BD172/3),SQRT(BD172*((BG172^2)+((BF172^2)/3)-(BG172*BF172))))</f>
        <v>1.38469726286061</v>
      </c>
      <c r="BN172" s="178" t="n">
        <f aca="false">(BM172^2)*AU172</f>
        <v>0.131270137398754</v>
      </c>
      <c r="BO172" s="178" t="n">
        <f aca="false">((AY172*BB172)/2)*Fsw*(tr_sw_fix+tf_sw_fix)</f>
        <v>0.8624</v>
      </c>
      <c r="BP172" s="191" t="n">
        <f aca="false">BN172+BO172</f>
        <v>0.993670137398754</v>
      </c>
      <c r="BQ172" s="189" t="n">
        <f aca="false">BE172*BB172</f>
        <v>0.183333333333333</v>
      </c>
      <c r="BR172" s="190" t="n">
        <f aca="false">CHOOSE(BC172,BG172*SQRT(BE172/3),SQRT(BE172*((BG172^2)+((BF172^2)/3)-(BF172*BG172))))</f>
        <v>0.52336637123443</v>
      </c>
      <c r="BS172" s="190" t="n">
        <f aca="false">AZ172*Vd_rect</f>
        <v>0.0693</v>
      </c>
      <c r="BT172" s="190" t="n">
        <f aca="false">CHOOSE(BC172,(AY172+Vd_rect)*Qrr*Fsw,(AY172+Vd_rect)*Qrr*Fsw)</f>
        <v>0.42441</v>
      </c>
      <c r="BU172" s="191" t="n">
        <f aca="false">BS172+BT172</f>
        <v>0.49371</v>
      </c>
      <c r="BV172" s="177" t="n">
        <f aca="false">(BM172^2)*0</f>
        <v>0</v>
      </c>
      <c r="BW172" s="190" t="n">
        <f aca="false">Qg_tot*Vcc*Fsw</f>
        <v>0.0735</v>
      </c>
      <c r="BX172" s="191" t="n">
        <f aca="false">IQ*BA172</f>
        <v>0.00385</v>
      </c>
      <c r="BY172" s="189" t="n">
        <f aca="false">BV172+BU172+BP172+BK172+BW172+BX172</f>
        <v>1.58576660653456</v>
      </c>
      <c r="BZ172" s="190" t="n">
        <f aca="false">AY172*AZ172</f>
        <v>6.6</v>
      </c>
      <c r="CA172" s="191" t="n">
        <f aca="false">(BZ172/(BZ172+BY172))*100</f>
        <v>80.627756901001</v>
      </c>
      <c r="CB172" s="169" t="n">
        <f aca="false">BP172+BW172+BX172+BV172</f>
        <v>1.07102013739875</v>
      </c>
      <c r="CC172" s="0" t="n">
        <f aca="false">Ta+Tk_f*CB172</f>
        <v>62.4857048089564</v>
      </c>
    </row>
    <row r="173" customFormat="false" ht="15.75" hidden="false" customHeight="false" outlineLevel="0" collapsed="false">
      <c r="Q173" s="0" t="n">
        <v>166</v>
      </c>
      <c r="S173" s="189" t="n">
        <f aca="false">VOUT</f>
        <v>40</v>
      </c>
      <c r="T173" s="178" t="n">
        <f aca="false">Q173*$O$12</f>
        <v>0.166</v>
      </c>
      <c r="U173" s="190" t="n">
        <f aca="false">VIN_var</f>
        <v>5</v>
      </c>
      <c r="V173" s="191" t="n">
        <f aca="false">(S173*T173)/(U173*EFF_est)</f>
        <v>1.47555555555556</v>
      </c>
      <c r="W173" s="189" t="n">
        <f aca="false">IF((T173*S173/U173)&lt;((U173*(1-(U173/S173)))/(2*Lm*Fsw)),1,2)</f>
        <v>2</v>
      </c>
      <c r="X173" s="190" t="n">
        <f aca="false">CHOOSE(W173,SQRT((2*T173*Lm*Fsw*(S173-U173))/((U173)^2)),1-(U173/S173))</f>
        <v>0.875</v>
      </c>
      <c r="Y173" s="179" t="n">
        <f aca="false">CHOOSE(W173,(Lm*AA173*Fsw)/(S173-U173),1-X173)</f>
        <v>0.125</v>
      </c>
      <c r="Z173" s="189" t="n">
        <f aca="false">(U173*X173)/(Lm*Fsw)</f>
        <v>0.694444444444444</v>
      </c>
      <c r="AA173" s="190" t="n">
        <f aca="false">CHOOSE(W173,Z173,V173+(0.5*Z173))</f>
        <v>1.82277777777778</v>
      </c>
      <c r="AB173" s="190" t="n">
        <f aca="false">CHOOSE(W173,AA173*SQRT((X173+Y173)/3),SQRT((V173^2)+((Z173^2)/12)))</f>
        <v>1.48911112907416</v>
      </c>
      <c r="AC173" s="190" t="n">
        <v>0</v>
      </c>
      <c r="AD173" s="190" t="n">
        <f aca="false">(AB173^2)*Rdcr</f>
        <v>0.0212875387654321</v>
      </c>
      <c r="AE173" s="191" t="n">
        <f aca="false">AC173+AD173</f>
        <v>0.0212875387654321</v>
      </c>
      <c r="AF173" s="189" t="n">
        <f aca="false">V173*X173</f>
        <v>1.29111111111111</v>
      </c>
      <c r="AG173" s="178" t="n">
        <f aca="false">CHOOSE(W173,AA173*SQRT(X173/3),SQRT(X173*((AA173^2)+((Z173^2)/3)-(AA173*Z173))))</f>
        <v>1.3929359139569</v>
      </c>
      <c r="AH173" s="190" t="n">
        <f aca="false">(AG173^2)*RDS_on</f>
        <v>0.100550679185961</v>
      </c>
      <c r="AI173" s="178" t="n">
        <f aca="false">((S173*V173)/2)*Fsw*(tr_sw_fix+tf_sw_fix)</f>
        <v>0.867626666666667</v>
      </c>
      <c r="AJ173" s="191" t="n">
        <f aca="false">AH173+AI173</f>
        <v>0.968177345852628</v>
      </c>
      <c r="AK173" s="189" t="n">
        <f aca="false">Y173*V173</f>
        <v>0.184444444444444</v>
      </c>
      <c r="AL173" s="190" t="n">
        <f aca="false">CHOOSE(W173,AA173*SQRT(Y173/3),SQRT(Y173*((AA173^2)+((Z173^2)/3)-(Z173*AA173))))</f>
        <v>0.526480288654346</v>
      </c>
      <c r="AM173" s="190" t="n">
        <f aca="false">T173*Vd_rect</f>
        <v>0.06972</v>
      </c>
      <c r="AN173" s="190" t="n">
        <f aca="false">CHOOSE(W173,(S173+Vd_rect)*Qrr*Fsw,(S173+Vd_rect)*Qrr*Fsw)</f>
        <v>0.42441</v>
      </c>
      <c r="AO173" s="191" t="n">
        <f aca="false">AM173+AN173</f>
        <v>0.49413</v>
      </c>
      <c r="AP173" s="177" t="n">
        <f aca="false">(AG173^2)*0</f>
        <v>0</v>
      </c>
      <c r="AQ173" s="190" t="n">
        <f aca="false">Qg_tot*Vcc*Fsw</f>
        <v>0.0735</v>
      </c>
      <c r="AR173" s="191" t="n">
        <f aca="false">IQ*U173</f>
        <v>0.00385</v>
      </c>
      <c r="AS173" s="177" t="n">
        <f aca="false">AP173+AJ173+AQ173+AR173</f>
        <v>1.04552734585263</v>
      </c>
      <c r="AT173" s="187" t="n">
        <f aca="false">Ta+Tk*AS173</f>
        <v>87.7316407511577</v>
      </c>
      <c r="AU173" s="188" t="n">
        <f aca="false">RDS_on/51.8*(47.12+AT173*0.244)</f>
        <v>0.0685569765745462</v>
      </c>
      <c r="AV173" s="190" t="n">
        <f aca="false">S173*T173</f>
        <v>6.64</v>
      </c>
      <c r="AW173" s="191" t="n">
        <f aca="false">(AV173/(AV173+AS173))*100</f>
        <v>86.3961534608705</v>
      </c>
      <c r="AY173" s="189" t="n">
        <f aca="false">VOUT</f>
        <v>40</v>
      </c>
      <c r="AZ173" s="190" t="n">
        <f aca="false">Q173*$O$12</f>
        <v>0.166</v>
      </c>
      <c r="BA173" s="190" t="n">
        <f aca="false">VIN_var</f>
        <v>5</v>
      </c>
      <c r="BB173" s="191" t="n">
        <f aca="false">(AY173*AZ173)/(BA173*EFF_est)</f>
        <v>1.47555555555556</v>
      </c>
      <c r="BC173" s="189" t="n">
        <f aca="false">IF((AZ173*AY173/BA173)&lt;((BA173*(1-(BA173/AY173)))/(2*Lm*Fsw)),1,2)</f>
        <v>2</v>
      </c>
      <c r="BD173" s="190" t="n">
        <f aca="false">CHOOSE(BC173,SQRT((2*AZ173*Lm*Fsw*(AY173-BA173))/((BA173)^2)),1-(BA173/AY173))</f>
        <v>0.875</v>
      </c>
      <c r="BE173" s="179" t="n">
        <f aca="false">CHOOSE(BC173,(Lm*BG173*Fsw)/(AY173-BA173),1-BD173)</f>
        <v>0.125</v>
      </c>
      <c r="BF173" s="189" t="n">
        <f aca="false">(BA173*BD173)/(Lm*Fsw)</f>
        <v>0.694444444444444</v>
      </c>
      <c r="BG173" s="190" t="n">
        <f aca="false">CHOOSE(BC173,BF173,BB173+(0.5*BF173))</f>
        <v>1.82277777777778</v>
      </c>
      <c r="BH173" s="190" t="n">
        <f aca="false">CHOOSE(BC173,BG173*SQRT((BD173+BE173)/3),SQRT((BB173^2)+((BF173^2)/12)))</f>
        <v>1.48911112907416</v>
      </c>
      <c r="BI173" s="190" t="n">
        <v>0</v>
      </c>
      <c r="BJ173" s="190" t="n">
        <f aca="false">(BH173^2)*Rdcr</f>
        <v>0.0212875387654321</v>
      </c>
      <c r="BK173" s="191" t="n">
        <f aca="false">BI173+BJ173</f>
        <v>0.0212875387654321</v>
      </c>
      <c r="BL173" s="189" t="n">
        <f aca="false">BB173*BD173</f>
        <v>1.29111111111111</v>
      </c>
      <c r="BM173" s="178" t="n">
        <f aca="false">CHOOSE(BC173,BG173*SQRT(BD173/3),SQRT(BD173*((BG173^2)+((BF173^2)/3)-(BG173*BF173))))</f>
        <v>1.3929359139569</v>
      </c>
      <c r="BN173" s="178" t="n">
        <f aca="false">(BM173^2)*AU173</f>
        <v>0.133019076501306</v>
      </c>
      <c r="BO173" s="178" t="n">
        <f aca="false">((AY173*BB173)/2)*Fsw*(tr_sw_fix+tf_sw_fix)</f>
        <v>0.867626666666667</v>
      </c>
      <c r="BP173" s="191" t="n">
        <f aca="false">BN173+BO173</f>
        <v>1.00064574316797</v>
      </c>
      <c r="BQ173" s="189" t="n">
        <f aca="false">BE173*BB173</f>
        <v>0.184444444444444</v>
      </c>
      <c r="BR173" s="190" t="n">
        <f aca="false">CHOOSE(BC173,BG173*SQRT(BE173/3),SQRT(BE173*((BG173^2)+((BF173^2)/3)-(BF173*BG173))))</f>
        <v>0.526480288654346</v>
      </c>
      <c r="BS173" s="190" t="n">
        <f aca="false">AZ173*Vd_rect</f>
        <v>0.06972</v>
      </c>
      <c r="BT173" s="190" t="n">
        <f aca="false">CHOOSE(BC173,(AY173+Vd_rect)*Qrr*Fsw,(AY173+Vd_rect)*Qrr*Fsw)</f>
        <v>0.42441</v>
      </c>
      <c r="BU173" s="191" t="n">
        <f aca="false">BS173+BT173</f>
        <v>0.49413</v>
      </c>
      <c r="BV173" s="177" t="n">
        <f aca="false">(BM173^2)*0</f>
        <v>0</v>
      </c>
      <c r="BW173" s="190" t="n">
        <f aca="false">Qg_tot*Vcc*Fsw</f>
        <v>0.0735</v>
      </c>
      <c r="BX173" s="191" t="n">
        <f aca="false">IQ*BA173</f>
        <v>0.00385</v>
      </c>
      <c r="BY173" s="189" t="n">
        <f aca="false">BV173+BU173+BP173+BK173+BW173+BX173</f>
        <v>1.5934132819334</v>
      </c>
      <c r="BZ173" s="190" t="n">
        <f aca="false">AY173*AZ173</f>
        <v>6.64</v>
      </c>
      <c r="CA173" s="191" t="n">
        <f aca="false">(BZ173/(BZ173+BY173))*100</f>
        <v>80.6469901683445</v>
      </c>
      <c r="CB173" s="169" t="n">
        <f aca="false">BP173+BW173+BX173+BV173</f>
        <v>1.07799574316797</v>
      </c>
      <c r="CC173" s="0" t="n">
        <f aca="false">Ta+Tk_f*CB173</f>
        <v>62.729851010879</v>
      </c>
    </row>
    <row r="174" customFormat="false" ht="15.75" hidden="false" customHeight="false" outlineLevel="0" collapsed="false">
      <c r="Q174" s="0" t="n">
        <v>167</v>
      </c>
      <c r="S174" s="189" t="n">
        <f aca="false">VOUT</f>
        <v>40</v>
      </c>
      <c r="T174" s="178" t="n">
        <f aca="false">Q174*$O$12</f>
        <v>0.167</v>
      </c>
      <c r="U174" s="190" t="n">
        <f aca="false">VIN_var</f>
        <v>5</v>
      </c>
      <c r="V174" s="191" t="n">
        <f aca="false">(S174*T174)/(U174*EFF_est)</f>
        <v>1.48444444444444</v>
      </c>
      <c r="W174" s="189" t="n">
        <f aca="false">IF((T174*S174/U174)&lt;((U174*(1-(U174/S174)))/(2*Lm*Fsw)),1,2)</f>
        <v>2</v>
      </c>
      <c r="X174" s="190" t="n">
        <f aca="false">CHOOSE(W174,SQRT((2*T174*Lm*Fsw*(S174-U174))/((U174)^2)),1-(U174/S174))</f>
        <v>0.875</v>
      </c>
      <c r="Y174" s="179" t="n">
        <f aca="false">CHOOSE(W174,(Lm*AA174*Fsw)/(S174-U174),1-X174)</f>
        <v>0.125</v>
      </c>
      <c r="Z174" s="189" t="n">
        <f aca="false">(U174*X174)/(Lm*Fsw)</f>
        <v>0.694444444444444</v>
      </c>
      <c r="AA174" s="190" t="n">
        <f aca="false">CHOOSE(W174,Z174,V174+(0.5*Z174))</f>
        <v>1.83166666666667</v>
      </c>
      <c r="AB174" s="190" t="n">
        <f aca="false">CHOOSE(W174,AA174*SQRT((X174+Y174)/3),SQRT((V174^2)+((Z174^2)/12)))</f>
        <v>1.49791957923102</v>
      </c>
      <c r="AC174" s="190" t="n">
        <v>0</v>
      </c>
      <c r="AD174" s="190" t="n">
        <f aca="false">(AB174^2)*Rdcr</f>
        <v>0.0215401254320988</v>
      </c>
      <c r="AE174" s="191" t="n">
        <f aca="false">AC174+AD174</f>
        <v>0.0215401254320988</v>
      </c>
      <c r="AF174" s="189" t="n">
        <f aca="false">V174*X174</f>
        <v>1.29888888888889</v>
      </c>
      <c r="AG174" s="178" t="n">
        <f aca="false">CHOOSE(W174,AA174*SQRT(X174/3),SQRT(X174*((AA174^2)+((Z174^2)/3)-(AA174*Z174))))</f>
        <v>1.40117546460576</v>
      </c>
      <c r="AH174" s="190" t="n">
        <f aca="false">(AG174^2)*RDS_on</f>
        <v>0.101743760319789</v>
      </c>
      <c r="AI174" s="178" t="n">
        <f aca="false">((S174*V174)/2)*Fsw*(tr_sw_fix+tf_sw_fix)</f>
        <v>0.872853333333334</v>
      </c>
      <c r="AJ174" s="191" t="n">
        <f aca="false">AH174+AI174</f>
        <v>0.974597093653122</v>
      </c>
      <c r="AK174" s="189" t="n">
        <f aca="false">Y174*V174</f>
        <v>0.185555555555556</v>
      </c>
      <c r="AL174" s="190" t="n">
        <f aca="false">CHOOSE(W174,AA174*SQRT(Y174/3),SQRT(Y174*((AA174^2)+((Z174^2)/3)-(Z174*AA174))))</f>
        <v>0.529594546073176</v>
      </c>
      <c r="AM174" s="190" t="n">
        <f aca="false">T174*Vd_rect</f>
        <v>0.07014</v>
      </c>
      <c r="AN174" s="190" t="n">
        <f aca="false">CHOOSE(W174,(S174+Vd_rect)*Qrr*Fsw,(S174+Vd_rect)*Qrr*Fsw)</f>
        <v>0.42441</v>
      </c>
      <c r="AO174" s="191" t="n">
        <f aca="false">AM174+AN174</f>
        <v>0.49455</v>
      </c>
      <c r="AP174" s="177" t="n">
        <f aca="false">(AG174^2)*0</f>
        <v>0</v>
      </c>
      <c r="AQ174" s="190" t="n">
        <f aca="false">Qg_tot*Vcc*Fsw</f>
        <v>0.0735</v>
      </c>
      <c r="AR174" s="191" t="n">
        <f aca="false">IQ*U174</f>
        <v>0.00385</v>
      </c>
      <c r="AS174" s="177" t="n">
        <f aca="false">AP174+AJ174+AQ174+AR174</f>
        <v>1.05194709365312</v>
      </c>
      <c r="AT174" s="187" t="n">
        <f aca="false">Ta+Tk*AS174</f>
        <v>88.1168256191873</v>
      </c>
      <c r="AU174" s="188" t="n">
        <f aca="false">RDS_on/51.8*(47.12+AT174*0.244)</f>
        <v>0.0686510034535044</v>
      </c>
      <c r="AV174" s="190" t="n">
        <f aca="false">S174*T174</f>
        <v>6.68</v>
      </c>
      <c r="AW174" s="191" t="n">
        <f aca="false">(AV174/(AV174+AS174))*100</f>
        <v>86.3947970554968</v>
      </c>
      <c r="AY174" s="189" t="n">
        <f aca="false">VOUT</f>
        <v>40</v>
      </c>
      <c r="AZ174" s="190" t="n">
        <f aca="false">Q174*$O$12</f>
        <v>0.167</v>
      </c>
      <c r="BA174" s="190" t="n">
        <f aca="false">VIN_var</f>
        <v>5</v>
      </c>
      <c r="BB174" s="191" t="n">
        <f aca="false">(AY174*AZ174)/(BA174*EFF_est)</f>
        <v>1.48444444444444</v>
      </c>
      <c r="BC174" s="189" t="n">
        <f aca="false">IF((AZ174*AY174/BA174)&lt;((BA174*(1-(BA174/AY174)))/(2*Lm*Fsw)),1,2)</f>
        <v>2</v>
      </c>
      <c r="BD174" s="190" t="n">
        <f aca="false">CHOOSE(BC174,SQRT((2*AZ174*Lm*Fsw*(AY174-BA174))/((BA174)^2)),1-(BA174/AY174))</f>
        <v>0.875</v>
      </c>
      <c r="BE174" s="179" t="n">
        <f aca="false">CHOOSE(BC174,(Lm*BG174*Fsw)/(AY174-BA174),1-BD174)</f>
        <v>0.125</v>
      </c>
      <c r="BF174" s="189" t="n">
        <f aca="false">(BA174*BD174)/(Lm*Fsw)</f>
        <v>0.694444444444444</v>
      </c>
      <c r="BG174" s="190" t="n">
        <f aca="false">CHOOSE(BC174,BF174,BB174+(0.5*BF174))</f>
        <v>1.83166666666667</v>
      </c>
      <c r="BH174" s="190" t="n">
        <f aca="false">CHOOSE(BC174,BG174*SQRT((BD174+BE174)/3),SQRT((BB174^2)+((BF174^2)/12)))</f>
        <v>1.49791957923102</v>
      </c>
      <c r="BI174" s="190" t="n">
        <v>0</v>
      </c>
      <c r="BJ174" s="190" t="n">
        <f aca="false">(BH174^2)*Rdcr</f>
        <v>0.0215401254320988</v>
      </c>
      <c r="BK174" s="191" t="n">
        <f aca="false">BI174+BJ174</f>
        <v>0.0215401254320988</v>
      </c>
      <c r="BL174" s="189" t="n">
        <f aca="false">BB174*BD174</f>
        <v>1.29888888888889</v>
      </c>
      <c r="BM174" s="178" t="n">
        <f aca="false">CHOOSE(BC174,BG174*SQRT(BD174/3),SQRT(BD174*((BG174^2)+((BF174^2)/3)-(BG174*BF174))))</f>
        <v>1.40117546460576</v>
      </c>
      <c r="BN174" s="178" t="n">
        <f aca="false">(BM174^2)*AU174</f>
        <v>0.134782012734317</v>
      </c>
      <c r="BO174" s="178" t="n">
        <f aca="false">((AY174*BB174)/2)*Fsw*(tr_sw_fix+tf_sw_fix)</f>
        <v>0.872853333333334</v>
      </c>
      <c r="BP174" s="191" t="n">
        <f aca="false">BN174+BO174</f>
        <v>1.00763534606765</v>
      </c>
      <c r="BQ174" s="189" t="n">
        <f aca="false">BE174*BB174</f>
        <v>0.185555555555556</v>
      </c>
      <c r="BR174" s="190" t="n">
        <f aca="false">CHOOSE(BC174,BG174*SQRT(BE174/3),SQRT(BE174*((BG174^2)+((BF174^2)/3)-(BF174*BG174))))</f>
        <v>0.529594546073176</v>
      </c>
      <c r="BS174" s="190" t="n">
        <f aca="false">AZ174*Vd_rect</f>
        <v>0.07014</v>
      </c>
      <c r="BT174" s="190" t="n">
        <f aca="false">CHOOSE(BC174,(AY174+Vd_rect)*Qrr*Fsw,(AY174+Vd_rect)*Qrr*Fsw)</f>
        <v>0.42441</v>
      </c>
      <c r="BU174" s="191" t="n">
        <f aca="false">BS174+BT174</f>
        <v>0.49455</v>
      </c>
      <c r="BV174" s="177" t="n">
        <f aca="false">(BM174^2)*0</f>
        <v>0</v>
      </c>
      <c r="BW174" s="190" t="n">
        <f aca="false">Qg_tot*Vcc*Fsw</f>
        <v>0.0735</v>
      </c>
      <c r="BX174" s="191" t="n">
        <f aca="false">IQ*BA174</f>
        <v>0.00385</v>
      </c>
      <c r="BY174" s="189" t="n">
        <f aca="false">BV174+BU174+BP174+BK174+BW174+BX174</f>
        <v>1.60107547149975</v>
      </c>
      <c r="BZ174" s="190" t="n">
        <f aca="false">AY174*AZ174</f>
        <v>6.68</v>
      </c>
      <c r="CA174" s="191" t="n">
        <f aca="false">(BZ174/(BZ174+BY174))*100</f>
        <v>80.665850987471</v>
      </c>
      <c r="CB174" s="169" t="n">
        <f aca="false">BP174+BW174+BX174+BV174</f>
        <v>1.08498534606765</v>
      </c>
      <c r="CC174" s="0" t="n">
        <f aca="false">Ta+Tk_f*CB174</f>
        <v>62.9744871123678</v>
      </c>
    </row>
    <row r="175" customFormat="false" ht="15.75" hidden="false" customHeight="false" outlineLevel="0" collapsed="false">
      <c r="Q175" s="0" t="n">
        <v>168</v>
      </c>
      <c r="S175" s="189" t="n">
        <f aca="false">VOUT</f>
        <v>40</v>
      </c>
      <c r="T175" s="178" t="n">
        <f aca="false">Q175*$O$12</f>
        <v>0.168</v>
      </c>
      <c r="U175" s="190" t="n">
        <f aca="false">VIN_var</f>
        <v>5</v>
      </c>
      <c r="V175" s="191" t="n">
        <f aca="false">(S175*T175)/(U175*EFF_est)</f>
        <v>1.49333333333333</v>
      </c>
      <c r="W175" s="189" t="n">
        <f aca="false">IF((T175*S175/U175)&lt;((U175*(1-(U175/S175)))/(2*Lm*Fsw)),1,2)</f>
        <v>2</v>
      </c>
      <c r="X175" s="190" t="n">
        <f aca="false">CHOOSE(W175,SQRT((2*T175*Lm*Fsw*(S175-U175))/((U175)^2)),1-(U175/S175))</f>
        <v>0.875</v>
      </c>
      <c r="Y175" s="179" t="n">
        <f aca="false">CHOOSE(W175,(Lm*AA175*Fsw)/(S175-U175),1-X175)</f>
        <v>0.125</v>
      </c>
      <c r="Z175" s="189" t="n">
        <f aca="false">(U175*X175)/(Lm*Fsw)</f>
        <v>0.694444444444444</v>
      </c>
      <c r="AA175" s="190" t="n">
        <f aca="false">CHOOSE(W175,Z175,V175+(0.5*Z175))</f>
        <v>1.84055555555556</v>
      </c>
      <c r="AB175" s="190" t="n">
        <f aca="false">CHOOSE(W175,AA175*SQRT((X175+Y175)/3),SQRT((V175^2)+((Z175^2)/12)))</f>
        <v>1.50672897418417</v>
      </c>
      <c r="AC175" s="190" t="n">
        <v>0</v>
      </c>
      <c r="AD175" s="190" t="n">
        <f aca="false">(AB175^2)*Rdcr</f>
        <v>0.0217942291358025</v>
      </c>
      <c r="AE175" s="191" t="n">
        <f aca="false">AC175+AD175</f>
        <v>0.0217942291358025</v>
      </c>
      <c r="AF175" s="189" t="n">
        <f aca="false">V175*X175</f>
        <v>1.30666666666667</v>
      </c>
      <c r="AG175" s="178" t="n">
        <f aca="false">CHOOSE(W175,AA175*SQRT(X175/3),SQRT(X175*((AA175^2)+((Z175^2)/3)-(AA175*Z175))))</f>
        <v>1.40941589903063</v>
      </c>
      <c r="AH175" s="190" t="n">
        <f aca="false">(AG175^2)*RDS_on</f>
        <v>0.102944007106071</v>
      </c>
      <c r="AI175" s="178" t="n">
        <f aca="false">((S175*V175)/2)*Fsw*(tr_sw_fix+tf_sw_fix)</f>
        <v>0.87808</v>
      </c>
      <c r="AJ175" s="191" t="n">
        <f aca="false">AH175+AI175</f>
        <v>0.981024007106071</v>
      </c>
      <c r="AK175" s="189" t="n">
        <f aca="false">Y175*V175</f>
        <v>0.186666666666667</v>
      </c>
      <c r="AL175" s="190" t="n">
        <f aca="false">CHOOSE(W175,AA175*SQRT(Y175/3),SQRT(Y175*((AA175^2)+((Z175^2)/3)-(Z175*AA175))))</f>
        <v>0.53270913752794</v>
      </c>
      <c r="AM175" s="190" t="n">
        <f aca="false">T175*Vd_rect</f>
        <v>0.07056</v>
      </c>
      <c r="AN175" s="190" t="n">
        <f aca="false">CHOOSE(W175,(S175+Vd_rect)*Qrr*Fsw,(S175+Vd_rect)*Qrr*Fsw)</f>
        <v>0.42441</v>
      </c>
      <c r="AO175" s="191" t="n">
        <f aca="false">AM175+AN175</f>
        <v>0.49497</v>
      </c>
      <c r="AP175" s="177" t="n">
        <f aca="false">(AG175^2)*0</f>
        <v>0</v>
      </c>
      <c r="AQ175" s="190" t="n">
        <f aca="false">Qg_tot*Vcc*Fsw</f>
        <v>0.0735</v>
      </c>
      <c r="AR175" s="191" t="n">
        <f aca="false">IQ*U175</f>
        <v>0.00385</v>
      </c>
      <c r="AS175" s="177" t="n">
        <f aca="false">AP175+AJ175+AQ175+AR175</f>
        <v>1.05837400710607</v>
      </c>
      <c r="AT175" s="187" t="n">
        <f aca="false">Ta+Tk*AS175</f>
        <v>88.5024404263643</v>
      </c>
      <c r="AU175" s="188" t="n">
        <f aca="false">RDS_on/51.8*(47.12+AT175*0.244)</f>
        <v>0.0687451352842391</v>
      </c>
      <c r="AV175" s="190" t="n">
        <f aca="false">S175*T175</f>
        <v>6.72</v>
      </c>
      <c r="AW175" s="191" t="n">
        <f aca="false">(AV175/(AV175+AS175))*100</f>
        <v>86.3933772516059</v>
      </c>
      <c r="AY175" s="189" t="n">
        <f aca="false">VOUT</f>
        <v>40</v>
      </c>
      <c r="AZ175" s="190" t="n">
        <f aca="false">Q175*$O$12</f>
        <v>0.168</v>
      </c>
      <c r="BA175" s="190" t="n">
        <f aca="false">VIN_var</f>
        <v>5</v>
      </c>
      <c r="BB175" s="191" t="n">
        <f aca="false">(AY175*AZ175)/(BA175*EFF_est)</f>
        <v>1.49333333333333</v>
      </c>
      <c r="BC175" s="189" t="n">
        <f aca="false">IF((AZ175*AY175/BA175)&lt;((BA175*(1-(BA175/AY175)))/(2*Lm*Fsw)),1,2)</f>
        <v>2</v>
      </c>
      <c r="BD175" s="190" t="n">
        <f aca="false">CHOOSE(BC175,SQRT((2*AZ175*Lm*Fsw*(AY175-BA175))/((BA175)^2)),1-(BA175/AY175))</f>
        <v>0.875</v>
      </c>
      <c r="BE175" s="179" t="n">
        <f aca="false">CHOOSE(BC175,(Lm*BG175*Fsw)/(AY175-BA175),1-BD175)</f>
        <v>0.125</v>
      </c>
      <c r="BF175" s="189" t="n">
        <f aca="false">(BA175*BD175)/(Lm*Fsw)</f>
        <v>0.694444444444444</v>
      </c>
      <c r="BG175" s="190" t="n">
        <f aca="false">CHOOSE(BC175,BF175,BB175+(0.5*BF175))</f>
        <v>1.84055555555556</v>
      </c>
      <c r="BH175" s="190" t="n">
        <f aca="false">CHOOSE(BC175,BG175*SQRT((BD175+BE175)/3),SQRT((BB175^2)+((BF175^2)/12)))</f>
        <v>1.50672897418417</v>
      </c>
      <c r="BI175" s="190" t="n">
        <v>0</v>
      </c>
      <c r="BJ175" s="190" t="n">
        <f aca="false">(BH175^2)*Rdcr</f>
        <v>0.0217942291358025</v>
      </c>
      <c r="BK175" s="191" t="n">
        <f aca="false">BI175+BJ175</f>
        <v>0.0217942291358025</v>
      </c>
      <c r="BL175" s="189" t="n">
        <f aca="false">BB175*BD175</f>
        <v>1.30666666666667</v>
      </c>
      <c r="BM175" s="178" t="n">
        <f aca="false">CHOOSE(BC175,BG175*SQRT(BD175/3),SQRT(BD175*((BG175^2)+((BF175^2)/3)-(BG175*BF175))))</f>
        <v>1.40941589903063</v>
      </c>
      <c r="BN175" s="178" t="n">
        <f aca="false">(BM175^2)*AU175</f>
        <v>0.136558992350197</v>
      </c>
      <c r="BO175" s="178" t="n">
        <f aca="false">((AY175*BB175)/2)*Fsw*(tr_sw_fix+tf_sw_fix)</f>
        <v>0.87808</v>
      </c>
      <c r="BP175" s="191" t="n">
        <f aca="false">BN175+BO175</f>
        <v>1.0146389923502</v>
      </c>
      <c r="BQ175" s="189" t="n">
        <f aca="false">BE175*BB175</f>
        <v>0.186666666666667</v>
      </c>
      <c r="BR175" s="190" t="n">
        <f aca="false">CHOOSE(BC175,BG175*SQRT(BE175/3),SQRT(BE175*((BG175^2)+((BF175^2)/3)-(BF175*BG175))))</f>
        <v>0.53270913752794</v>
      </c>
      <c r="BS175" s="190" t="n">
        <f aca="false">AZ175*Vd_rect</f>
        <v>0.07056</v>
      </c>
      <c r="BT175" s="190" t="n">
        <f aca="false">CHOOSE(BC175,(AY175+Vd_rect)*Qrr*Fsw,(AY175+Vd_rect)*Qrr*Fsw)</f>
        <v>0.42441</v>
      </c>
      <c r="BU175" s="191" t="n">
        <f aca="false">BS175+BT175</f>
        <v>0.49497</v>
      </c>
      <c r="BV175" s="177" t="n">
        <f aca="false">(BM175^2)*0</f>
        <v>0</v>
      </c>
      <c r="BW175" s="190" t="n">
        <f aca="false">Qg_tot*Vcc*Fsw</f>
        <v>0.0735</v>
      </c>
      <c r="BX175" s="191" t="n">
        <f aca="false">IQ*BA175</f>
        <v>0.00385</v>
      </c>
      <c r="BY175" s="189" t="n">
        <f aca="false">BV175+BU175+BP175+BK175+BW175+BX175</f>
        <v>1.608753221486</v>
      </c>
      <c r="BZ175" s="190" t="n">
        <f aca="false">AY175*AZ175</f>
        <v>6.72</v>
      </c>
      <c r="CA175" s="191" t="n">
        <f aca="false">(BZ175/(BZ175+BY175))*100</f>
        <v>80.6843451990409</v>
      </c>
      <c r="CB175" s="169" t="n">
        <f aca="false">BP175+BW175+BX175+BV175</f>
        <v>1.0919889923502</v>
      </c>
      <c r="CC175" s="0" t="n">
        <f aca="false">Ta+Tk_f*CB175</f>
        <v>63.2196147322569</v>
      </c>
    </row>
    <row r="176" customFormat="false" ht="15.75" hidden="false" customHeight="false" outlineLevel="0" collapsed="false">
      <c r="Q176" s="0" t="n">
        <v>169</v>
      </c>
      <c r="S176" s="189" t="n">
        <f aca="false">VOUT</f>
        <v>40</v>
      </c>
      <c r="T176" s="178" t="n">
        <f aca="false">Q176*$O$12</f>
        <v>0.169</v>
      </c>
      <c r="U176" s="190" t="n">
        <f aca="false">VIN_var</f>
        <v>5</v>
      </c>
      <c r="V176" s="191" t="n">
        <f aca="false">(S176*T176)/(U176*EFF_est)</f>
        <v>1.50222222222222</v>
      </c>
      <c r="W176" s="189" t="n">
        <f aca="false">IF((T176*S176/U176)&lt;((U176*(1-(U176/S176)))/(2*Lm*Fsw)),1,2)</f>
        <v>2</v>
      </c>
      <c r="X176" s="190" t="n">
        <f aca="false">CHOOSE(W176,SQRT((2*T176*Lm*Fsw*(S176-U176))/((U176)^2)),1-(U176/S176))</f>
        <v>0.875</v>
      </c>
      <c r="Y176" s="179" t="n">
        <f aca="false">CHOOSE(W176,(Lm*AA176*Fsw)/(S176-U176),1-X176)</f>
        <v>0.125</v>
      </c>
      <c r="Z176" s="189" t="n">
        <f aca="false">(U176*X176)/(Lm*Fsw)</f>
        <v>0.694444444444444</v>
      </c>
      <c r="AA176" s="190" t="n">
        <f aca="false">CHOOSE(W176,Z176,V176+(0.5*Z176))</f>
        <v>1.84944444444444</v>
      </c>
      <c r="AB176" s="190" t="n">
        <f aca="false">CHOOSE(W176,AA176*SQRT((X176+Y176)/3),SQRT((V176^2)+((Z176^2)/12)))</f>
        <v>1.51553929745814</v>
      </c>
      <c r="AC176" s="190" t="n">
        <v>0</v>
      </c>
      <c r="AD176" s="190" t="n">
        <f aca="false">(AB176^2)*Rdcr</f>
        <v>0.0220498498765432</v>
      </c>
      <c r="AE176" s="191" t="n">
        <f aca="false">AC176+AD176</f>
        <v>0.0220498498765432</v>
      </c>
      <c r="AF176" s="189" t="n">
        <f aca="false">V176*X176</f>
        <v>1.31444444444444</v>
      </c>
      <c r="AG176" s="178" t="n">
        <f aca="false">CHOOSE(W176,AA176*SQRT(X176/3),SQRT(X176*((AA176^2)+((Z176^2)/3)-(AA176*Z176))))</f>
        <v>1.41765720182011</v>
      </c>
      <c r="AH176" s="190" t="n">
        <f aca="false">(AG176^2)*RDS_on</f>
        <v>0.104151419544809</v>
      </c>
      <c r="AI176" s="178" t="n">
        <f aca="false">((S176*V176)/2)*Fsw*(tr_sw_fix+tf_sw_fix)</f>
        <v>0.883306666666667</v>
      </c>
      <c r="AJ176" s="191" t="n">
        <f aca="false">AH176+AI176</f>
        <v>0.987458086211476</v>
      </c>
      <c r="AK176" s="189" t="n">
        <f aca="false">Y176*V176</f>
        <v>0.187777777777778</v>
      </c>
      <c r="AL176" s="190" t="n">
        <f aca="false">CHOOSE(W176,AA176*SQRT(Y176/3),SQRT(Y176*((AA176^2)+((Z176^2)/3)-(Z176*AA176))))</f>
        <v>0.535824057193674</v>
      </c>
      <c r="AM176" s="190" t="n">
        <f aca="false">T176*Vd_rect</f>
        <v>0.07098</v>
      </c>
      <c r="AN176" s="190" t="n">
        <f aca="false">CHOOSE(W176,(S176+Vd_rect)*Qrr*Fsw,(S176+Vd_rect)*Qrr*Fsw)</f>
        <v>0.42441</v>
      </c>
      <c r="AO176" s="191" t="n">
        <f aca="false">AM176+AN176</f>
        <v>0.49539</v>
      </c>
      <c r="AP176" s="177" t="n">
        <f aca="false">(AG176^2)*0</f>
        <v>0</v>
      </c>
      <c r="AQ176" s="190" t="n">
        <f aca="false">Qg_tot*Vcc*Fsw</f>
        <v>0.0735</v>
      </c>
      <c r="AR176" s="191" t="n">
        <f aca="false">IQ*U176</f>
        <v>0.00385</v>
      </c>
      <c r="AS176" s="177" t="n">
        <f aca="false">AP176+AJ176+AQ176+AR176</f>
        <v>1.06480808621148</v>
      </c>
      <c r="AT176" s="187" t="n">
        <f aca="false">Ta+Tk*AS176</f>
        <v>88.8884851726886</v>
      </c>
      <c r="AU176" s="188" t="n">
        <f aca="false">RDS_on/51.8*(47.12+AT176*0.244)</f>
        <v>0.0688393720667503</v>
      </c>
      <c r="AV176" s="190" t="n">
        <f aca="false">S176*T176</f>
        <v>6.76</v>
      </c>
      <c r="AW176" s="191" t="n">
        <f aca="false">(AV176/(AV176+AS176))*100</f>
        <v>86.3918951815849</v>
      </c>
      <c r="AY176" s="189" t="n">
        <f aca="false">VOUT</f>
        <v>40</v>
      </c>
      <c r="AZ176" s="190" t="n">
        <f aca="false">Q176*$O$12</f>
        <v>0.169</v>
      </c>
      <c r="BA176" s="190" t="n">
        <f aca="false">VIN_var</f>
        <v>5</v>
      </c>
      <c r="BB176" s="191" t="n">
        <f aca="false">(AY176*AZ176)/(BA176*EFF_est)</f>
        <v>1.50222222222222</v>
      </c>
      <c r="BC176" s="189" t="n">
        <f aca="false">IF((AZ176*AY176/BA176)&lt;((BA176*(1-(BA176/AY176)))/(2*Lm*Fsw)),1,2)</f>
        <v>2</v>
      </c>
      <c r="BD176" s="190" t="n">
        <f aca="false">CHOOSE(BC176,SQRT((2*AZ176*Lm*Fsw*(AY176-BA176))/((BA176)^2)),1-(BA176/AY176))</f>
        <v>0.875</v>
      </c>
      <c r="BE176" s="179" t="n">
        <f aca="false">CHOOSE(BC176,(Lm*BG176*Fsw)/(AY176-BA176),1-BD176)</f>
        <v>0.125</v>
      </c>
      <c r="BF176" s="189" t="n">
        <f aca="false">(BA176*BD176)/(Lm*Fsw)</f>
        <v>0.694444444444444</v>
      </c>
      <c r="BG176" s="190" t="n">
        <f aca="false">CHOOSE(BC176,BF176,BB176+(0.5*BF176))</f>
        <v>1.84944444444444</v>
      </c>
      <c r="BH176" s="190" t="n">
        <f aca="false">CHOOSE(BC176,BG176*SQRT((BD176+BE176)/3),SQRT((BB176^2)+((BF176^2)/12)))</f>
        <v>1.51553929745814</v>
      </c>
      <c r="BI176" s="190" t="n">
        <v>0</v>
      </c>
      <c r="BJ176" s="190" t="n">
        <f aca="false">(BH176^2)*Rdcr</f>
        <v>0.0220498498765432</v>
      </c>
      <c r="BK176" s="191" t="n">
        <f aca="false">BI176+BJ176</f>
        <v>0.0220498498765432</v>
      </c>
      <c r="BL176" s="189" t="n">
        <f aca="false">BB176*BD176</f>
        <v>1.31444444444444</v>
      </c>
      <c r="BM176" s="178" t="n">
        <f aca="false">CHOOSE(BC176,BG176*SQRT(BD176/3),SQRT(BD176*((BG176^2)+((BF176^2)/3)-(BG176*BF176))))</f>
        <v>1.41765720182011</v>
      </c>
      <c r="BN176" s="178" t="n">
        <f aca="false">(BM176^2)*AU176</f>
        <v>0.13835006168843</v>
      </c>
      <c r="BO176" s="178" t="n">
        <f aca="false">((AY176*BB176)/2)*Fsw*(tr_sw_fix+tf_sw_fix)</f>
        <v>0.883306666666667</v>
      </c>
      <c r="BP176" s="191" t="n">
        <f aca="false">BN176+BO176</f>
        <v>1.0216567283551</v>
      </c>
      <c r="BQ176" s="189" t="n">
        <f aca="false">BE176*BB176</f>
        <v>0.187777777777778</v>
      </c>
      <c r="BR176" s="190" t="n">
        <f aca="false">CHOOSE(BC176,BG176*SQRT(BE176/3),SQRT(BE176*((BG176^2)+((BF176^2)/3)-(BF176*BG176))))</f>
        <v>0.535824057193674</v>
      </c>
      <c r="BS176" s="190" t="n">
        <f aca="false">AZ176*Vd_rect</f>
        <v>0.07098</v>
      </c>
      <c r="BT176" s="190" t="n">
        <f aca="false">CHOOSE(BC176,(AY176+Vd_rect)*Qrr*Fsw,(AY176+Vd_rect)*Qrr*Fsw)</f>
        <v>0.42441</v>
      </c>
      <c r="BU176" s="191" t="n">
        <f aca="false">BS176+BT176</f>
        <v>0.49539</v>
      </c>
      <c r="BV176" s="177" t="n">
        <f aca="false">(BM176^2)*0</f>
        <v>0</v>
      </c>
      <c r="BW176" s="190" t="n">
        <f aca="false">Qg_tot*Vcc*Fsw</f>
        <v>0.0735</v>
      </c>
      <c r="BX176" s="191" t="n">
        <f aca="false">IQ*BA176</f>
        <v>0.00385</v>
      </c>
      <c r="BY176" s="189" t="n">
        <f aca="false">BV176+BU176+BP176+BK176+BW176+BX176</f>
        <v>1.61644657823164</v>
      </c>
      <c r="BZ176" s="190" t="n">
        <f aca="false">AY176*AZ176</f>
        <v>6.76</v>
      </c>
      <c r="CA176" s="191" t="n">
        <f aca="false">(BZ176/(BZ176+BY176))*100</f>
        <v>80.7024785135932</v>
      </c>
      <c r="CB176" s="169" t="n">
        <f aca="false">BP176+BW176+BX176+BV176</f>
        <v>1.0990067283551</v>
      </c>
      <c r="CC176" s="0" t="n">
        <f aca="false">Ta+Tk_f*CB176</f>
        <v>63.4652354924284</v>
      </c>
    </row>
    <row r="177" customFormat="false" ht="15.75" hidden="false" customHeight="false" outlineLevel="0" collapsed="false">
      <c r="Q177" s="0" t="n">
        <v>170</v>
      </c>
      <c r="S177" s="189" t="n">
        <f aca="false">VOUT</f>
        <v>40</v>
      </c>
      <c r="T177" s="178" t="n">
        <f aca="false">Q177*$O$12</f>
        <v>0.17</v>
      </c>
      <c r="U177" s="190" t="n">
        <f aca="false">VIN_var</f>
        <v>5</v>
      </c>
      <c r="V177" s="191" t="n">
        <f aca="false">(S177*T177)/(U177*EFF_est)</f>
        <v>1.51111111111111</v>
      </c>
      <c r="W177" s="189" t="n">
        <f aca="false">IF((T177*S177/U177)&lt;((U177*(1-(U177/S177)))/(2*Lm*Fsw)),1,2)</f>
        <v>2</v>
      </c>
      <c r="X177" s="190" t="n">
        <f aca="false">CHOOSE(W177,SQRT((2*T177*Lm*Fsw*(S177-U177))/((U177)^2)),1-(U177/S177))</f>
        <v>0.875</v>
      </c>
      <c r="Y177" s="179" t="n">
        <f aca="false">CHOOSE(W177,(Lm*AA177*Fsw)/(S177-U177),1-X177)</f>
        <v>0.125</v>
      </c>
      <c r="Z177" s="189" t="n">
        <f aca="false">(U177*X177)/(Lm*Fsw)</f>
        <v>0.694444444444444</v>
      </c>
      <c r="AA177" s="190" t="n">
        <f aca="false">CHOOSE(W177,Z177,V177+(0.5*Z177))</f>
        <v>1.85833333333333</v>
      </c>
      <c r="AB177" s="190" t="n">
        <f aca="false">CHOOSE(W177,AA177*SQRT((X177+Y177)/3),SQRT((V177^2)+((Z177^2)/12)))</f>
        <v>1.52435053295661</v>
      </c>
      <c r="AC177" s="190" t="n">
        <v>0</v>
      </c>
      <c r="AD177" s="190" t="n">
        <f aca="false">(AB177^2)*Rdcr</f>
        <v>0.022306987654321</v>
      </c>
      <c r="AE177" s="191" t="n">
        <f aca="false">AC177+AD177</f>
        <v>0.022306987654321</v>
      </c>
      <c r="AF177" s="189" t="n">
        <f aca="false">V177*X177</f>
        <v>1.32222222222222</v>
      </c>
      <c r="AG177" s="178" t="n">
        <f aca="false">CHOOSE(W177,AA177*SQRT(X177/3),SQRT(X177*((AA177^2)+((Z177^2)/3)-(AA177*Z177))))</f>
        <v>1.42589935791747</v>
      </c>
      <c r="AH177" s="190" t="n">
        <f aca="false">(AG177^2)*RDS_on</f>
        <v>0.105365997636003</v>
      </c>
      <c r="AI177" s="178" t="n">
        <f aca="false">((S177*V177)/2)*Fsw*(tr_sw_fix+tf_sw_fix)</f>
        <v>0.888533333333333</v>
      </c>
      <c r="AJ177" s="191" t="n">
        <f aca="false">AH177+AI177</f>
        <v>0.993899330969336</v>
      </c>
      <c r="AK177" s="189" t="n">
        <f aca="false">Y177*V177</f>
        <v>0.188888888888889</v>
      </c>
      <c r="AL177" s="190" t="n">
        <f aca="false">CHOOSE(W177,AA177*SQRT(Y177/3),SQRT(Y177*((AA177^2)+((Z177^2)/3)-(Z177*AA177))))</f>
        <v>0.538939299379474</v>
      </c>
      <c r="AM177" s="190" t="n">
        <f aca="false">T177*Vd_rect</f>
        <v>0.0714</v>
      </c>
      <c r="AN177" s="190" t="n">
        <f aca="false">CHOOSE(W177,(S177+Vd_rect)*Qrr*Fsw,(S177+Vd_rect)*Qrr*Fsw)</f>
        <v>0.42441</v>
      </c>
      <c r="AO177" s="191" t="n">
        <f aca="false">AM177+AN177</f>
        <v>0.49581</v>
      </c>
      <c r="AP177" s="177" t="n">
        <f aca="false">(AG177^2)*0</f>
        <v>0</v>
      </c>
      <c r="AQ177" s="190" t="n">
        <f aca="false">Qg_tot*Vcc*Fsw</f>
        <v>0.0735</v>
      </c>
      <c r="AR177" s="191" t="n">
        <f aca="false">IQ*U177</f>
        <v>0.00385</v>
      </c>
      <c r="AS177" s="177" t="n">
        <f aca="false">AP177+AJ177+AQ177+AR177</f>
        <v>1.07124933096934</v>
      </c>
      <c r="AT177" s="187" t="n">
        <f aca="false">Ta+Tk*AS177</f>
        <v>89.2749598581601</v>
      </c>
      <c r="AU177" s="188" t="n">
        <f aca="false">RDS_on/51.8*(47.12+AT177*0.244)</f>
        <v>0.0689337138010379</v>
      </c>
      <c r="AV177" s="190" t="n">
        <f aca="false">S177*T177</f>
        <v>6.8</v>
      </c>
      <c r="AW177" s="191" t="n">
        <f aca="false">(AV177/(AV177+AS177))*100</f>
        <v>86.3903519514429</v>
      </c>
      <c r="AY177" s="189" t="n">
        <f aca="false">VOUT</f>
        <v>40</v>
      </c>
      <c r="AZ177" s="190" t="n">
        <f aca="false">Q177*$O$12</f>
        <v>0.17</v>
      </c>
      <c r="BA177" s="190" t="n">
        <f aca="false">VIN_var</f>
        <v>5</v>
      </c>
      <c r="BB177" s="191" t="n">
        <f aca="false">(AY177*AZ177)/(BA177*EFF_est)</f>
        <v>1.51111111111111</v>
      </c>
      <c r="BC177" s="189" t="n">
        <f aca="false">IF((AZ177*AY177/BA177)&lt;((BA177*(1-(BA177/AY177)))/(2*Lm*Fsw)),1,2)</f>
        <v>2</v>
      </c>
      <c r="BD177" s="190" t="n">
        <f aca="false">CHOOSE(BC177,SQRT((2*AZ177*Lm*Fsw*(AY177-BA177))/((BA177)^2)),1-(BA177/AY177))</f>
        <v>0.875</v>
      </c>
      <c r="BE177" s="179" t="n">
        <f aca="false">CHOOSE(BC177,(Lm*BG177*Fsw)/(AY177-BA177),1-BD177)</f>
        <v>0.125</v>
      </c>
      <c r="BF177" s="189" t="n">
        <f aca="false">(BA177*BD177)/(Lm*Fsw)</f>
        <v>0.694444444444444</v>
      </c>
      <c r="BG177" s="190" t="n">
        <f aca="false">CHOOSE(BC177,BF177,BB177+(0.5*BF177))</f>
        <v>1.85833333333333</v>
      </c>
      <c r="BH177" s="190" t="n">
        <f aca="false">CHOOSE(BC177,BG177*SQRT((BD177+BE177)/3),SQRT((BB177^2)+((BF177^2)/12)))</f>
        <v>1.52435053295661</v>
      </c>
      <c r="BI177" s="190" t="n">
        <v>0</v>
      </c>
      <c r="BJ177" s="190" t="n">
        <f aca="false">(BH177^2)*Rdcr</f>
        <v>0.022306987654321</v>
      </c>
      <c r="BK177" s="191" t="n">
        <f aca="false">BI177+BJ177</f>
        <v>0.022306987654321</v>
      </c>
      <c r="BL177" s="189" t="n">
        <f aca="false">BB177*BD177</f>
        <v>1.32222222222222</v>
      </c>
      <c r="BM177" s="178" t="n">
        <f aca="false">CHOOSE(BC177,BG177*SQRT(BD177/3),SQRT(BD177*((BG177^2)+((BF177^2)/3)-(BG177*BF177))))</f>
        <v>1.42589935791747</v>
      </c>
      <c r="BN177" s="178" t="n">
        <f aca="false">(BM177^2)*AU177</f>
        <v>0.14015526717557</v>
      </c>
      <c r="BO177" s="178" t="n">
        <f aca="false">((AY177*BB177)/2)*Fsw*(tr_sw_fix+tf_sw_fix)</f>
        <v>0.888533333333333</v>
      </c>
      <c r="BP177" s="191" t="n">
        <f aca="false">BN177+BO177</f>
        <v>1.0286886005089</v>
      </c>
      <c r="BQ177" s="189" t="n">
        <f aca="false">BE177*BB177</f>
        <v>0.188888888888889</v>
      </c>
      <c r="BR177" s="190" t="n">
        <f aca="false">CHOOSE(BC177,BG177*SQRT(BE177/3),SQRT(BE177*((BG177^2)+((BF177^2)/3)-(BF177*BG177))))</f>
        <v>0.538939299379474</v>
      </c>
      <c r="BS177" s="190" t="n">
        <f aca="false">AZ177*Vd_rect</f>
        <v>0.0714</v>
      </c>
      <c r="BT177" s="190" t="n">
        <f aca="false">CHOOSE(BC177,(AY177+Vd_rect)*Qrr*Fsw,(AY177+Vd_rect)*Qrr*Fsw)</f>
        <v>0.42441</v>
      </c>
      <c r="BU177" s="191" t="n">
        <f aca="false">BS177+BT177</f>
        <v>0.49581</v>
      </c>
      <c r="BV177" s="177" t="n">
        <f aca="false">(BM177^2)*0</f>
        <v>0</v>
      </c>
      <c r="BW177" s="190" t="n">
        <f aca="false">Qg_tot*Vcc*Fsw</f>
        <v>0.0735</v>
      </c>
      <c r="BX177" s="191" t="n">
        <f aca="false">IQ*BA177</f>
        <v>0.00385</v>
      </c>
      <c r="BY177" s="189" t="n">
        <f aca="false">BV177+BU177+BP177+BK177+BW177+BX177</f>
        <v>1.62415558816322</v>
      </c>
      <c r="BZ177" s="190" t="n">
        <f aca="false">AY177*AZ177</f>
        <v>6.8</v>
      </c>
      <c r="CA177" s="191" t="n">
        <f aca="false">(BZ177/(BZ177+BY177))*100</f>
        <v>80.7202565151417</v>
      </c>
      <c r="CB177" s="169" t="n">
        <f aca="false">BP177+BW177+BX177+BV177</f>
        <v>1.1060386005089</v>
      </c>
      <c r="CC177" s="0" t="n">
        <f aca="false">Ta+Tk_f*CB177</f>
        <v>63.7113510178116</v>
      </c>
    </row>
    <row r="178" customFormat="false" ht="15.75" hidden="false" customHeight="false" outlineLevel="0" collapsed="false">
      <c r="Q178" s="0" t="n">
        <v>171</v>
      </c>
      <c r="S178" s="189" t="n">
        <f aca="false">VOUT</f>
        <v>40</v>
      </c>
      <c r="T178" s="178" t="n">
        <f aca="false">Q178*$O$12</f>
        <v>0.171</v>
      </c>
      <c r="U178" s="190" t="n">
        <f aca="false">VIN_var</f>
        <v>5</v>
      </c>
      <c r="V178" s="191" t="n">
        <f aca="false">(S178*T178)/(U178*EFF_est)</f>
        <v>1.52</v>
      </c>
      <c r="W178" s="189" t="n">
        <f aca="false">IF((T178*S178/U178)&lt;((U178*(1-(U178/S178)))/(2*Lm*Fsw)),1,2)</f>
        <v>2</v>
      </c>
      <c r="X178" s="190" t="n">
        <f aca="false">CHOOSE(W178,SQRT((2*T178*Lm*Fsw*(S178-U178))/((U178)^2)),1-(U178/S178))</f>
        <v>0.875</v>
      </c>
      <c r="Y178" s="179" t="n">
        <f aca="false">CHOOSE(W178,(Lm*AA178*Fsw)/(S178-U178),1-X178)</f>
        <v>0.125</v>
      </c>
      <c r="Z178" s="189" t="n">
        <f aca="false">(U178*X178)/(Lm*Fsw)</f>
        <v>0.694444444444444</v>
      </c>
      <c r="AA178" s="190" t="n">
        <f aca="false">CHOOSE(W178,Z178,V178+(0.5*Z178))</f>
        <v>1.86722222222222</v>
      </c>
      <c r="AB178" s="190" t="n">
        <f aca="false">CHOOSE(W178,AA178*SQRT((X178+Y178)/3),SQRT((V178^2)+((Z178^2)/12)))</f>
        <v>1.53316266495165</v>
      </c>
      <c r="AC178" s="190" t="n">
        <v>0</v>
      </c>
      <c r="AD178" s="190" t="n">
        <f aca="false">(AB178^2)*Rdcr</f>
        <v>0.0225656424691358</v>
      </c>
      <c r="AE178" s="191" t="n">
        <f aca="false">AC178+AD178</f>
        <v>0.0225656424691358</v>
      </c>
      <c r="AF178" s="189" t="n">
        <f aca="false">V178*X178</f>
        <v>1.33</v>
      </c>
      <c r="AG178" s="178" t="n">
        <f aca="false">CHOOSE(W178,AA178*SQRT(X178/3),SQRT(X178*((AA178^2)+((Z178^2)/3)-(AA178*Z178))))</f>
        <v>1.43414235261059</v>
      </c>
      <c r="AH178" s="190" t="n">
        <f aca="false">(AG178^2)*RDS_on</f>
        <v>0.106587741379651</v>
      </c>
      <c r="AI178" s="178" t="n">
        <f aca="false">((S178*V178)/2)*Fsw*(tr_sw_fix+tf_sw_fix)</f>
        <v>0.89376</v>
      </c>
      <c r="AJ178" s="191" t="n">
        <f aca="false">AH178+AI178</f>
        <v>1.00034774137965</v>
      </c>
      <c r="AK178" s="189" t="n">
        <f aca="false">Y178*V178</f>
        <v>0.19</v>
      </c>
      <c r="AL178" s="190" t="n">
        <f aca="false">CHOOSE(W178,AA178*SQRT(Y178/3),SQRT(Y178*((AA178^2)+((Z178^2)/3)-(Z178*AA178))))</f>
        <v>0.542054858524675</v>
      </c>
      <c r="AM178" s="190" t="n">
        <f aca="false">T178*Vd_rect</f>
        <v>0.07182</v>
      </c>
      <c r="AN178" s="190" t="n">
        <f aca="false">CHOOSE(W178,(S178+Vd_rect)*Qrr*Fsw,(S178+Vd_rect)*Qrr*Fsw)</f>
        <v>0.42441</v>
      </c>
      <c r="AO178" s="191" t="n">
        <f aca="false">AM178+AN178</f>
        <v>0.49623</v>
      </c>
      <c r="AP178" s="177" t="n">
        <f aca="false">(AG178^2)*0</f>
        <v>0</v>
      </c>
      <c r="AQ178" s="190" t="n">
        <f aca="false">Qg_tot*Vcc*Fsw</f>
        <v>0.0735</v>
      </c>
      <c r="AR178" s="191" t="n">
        <f aca="false">IQ*U178</f>
        <v>0.00385</v>
      </c>
      <c r="AS178" s="177" t="n">
        <f aca="false">AP178+AJ178+AQ178+AR178</f>
        <v>1.07769774137965</v>
      </c>
      <c r="AT178" s="187" t="n">
        <f aca="false">Ta+Tk*AS178</f>
        <v>89.6618644827791</v>
      </c>
      <c r="AU178" s="188" t="n">
        <f aca="false">RDS_on/51.8*(47.12+AT178*0.244)</f>
        <v>0.069028160487102</v>
      </c>
      <c r="AV178" s="190" t="n">
        <f aca="false">S178*T178</f>
        <v>6.84</v>
      </c>
      <c r="AW178" s="191" t="n">
        <f aca="false">(AV178/(AV178+AS178))*100</f>
        <v>86.3887486415734</v>
      </c>
      <c r="AY178" s="189" t="n">
        <f aca="false">VOUT</f>
        <v>40</v>
      </c>
      <c r="AZ178" s="190" t="n">
        <f aca="false">Q178*$O$12</f>
        <v>0.171</v>
      </c>
      <c r="BA178" s="190" t="n">
        <f aca="false">VIN_var</f>
        <v>5</v>
      </c>
      <c r="BB178" s="191" t="n">
        <f aca="false">(AY178*AZ178)/(BA178*EFF_est)</f>
        <v>1.52</v>
      </c>
      <c r="BC178" s="189" t="n">
        <f aca="false">IF((AZ178*AY178/BA178)&lt;((BA178*(1-(BA178/AY178)))/(2*Lm*Fsw)),1,2)</f>
        <v>2</v>
      </c>
      <c r="BD178" s="190" t="n">
        <f aca="false">CHOOSE(BC178,SQRT((2*AZ178*Lm*Fsw*(AY178-BA178))/((BA178)^2)),1-(BA178/AY178))</f>
        <v>0.875</v>
      </c>
      <c r="BE178" s="179" t="n">
        <f aca="false">CHOOSE(BC178,(Lm*BG178*Fsw)/(AY178-BA178),1-BD178)</f>
        <v>0.125</v>
      </c>
      <c r="BF178" s="189" t="n">
        <f aca="false">(BA178*BD178)/(Lm*Fsw)</f>
        <v>0.694444444444444</v>
      </c>
      <c r="BG178" s="190" t="n">
        <f aca="false">CHOOSE(BC178,BF178,BB178+(0.5*BF178))</f>
        <v>1.86722222222222</v>
      </c>
      <c r="BH178" s="190" t="n">
        <f aca="false">CHOOSE(BC178,BG178*SQRT((BD178+BE178)/3),SQRT((BB178^2)+((BF178^2)/12)))</f>
        <v>1.53316266495165</v>
      </c>
      <c r="BI178" s="190" t="n">
        <v>0</v>
      </c>
      <c r="BJ178" s="190" t="n">
        <f aca="false">(BH178^2)*Rdcr</f>
        <v>0.0225656424691358</v>
      </c>
      <c r="BK178" s="191" t="n">
        <f aca="false">BI178+BJ178</f>
        <v>0.0225656424691358</v>
      </c>
      <c r="BL178" s="189" t="n">
        <f aca="false">BB178*BD178</f>
        <v>1.33</v>
      </c>
      <c r="BM178" s="178" t="n">
        <f aca="false">CHOOSE(BC178,BG178*SQRT(BD178/3),SQRT(BD178*((BG178^2)+((BF178^2)/3)-(BG178*BF178))))</f>
        <v>1.43414235261059</v>
      </c>
      <c r="BN178" s="178" t="n">
        <f aca="false">(BM178^2)*AU178</f>
        <v>0.141974655325241</v>
      </c>
      <c r="BO178" s="178" t="n">
        <f aca="false">((AY178*BB178)/2)*Fsw*(tr_sw_fix+tf_sw_fix)</f>
        <v>0.89376</v>
      </c>
      <c r="BP178" s="191" t="n">
        <f aca="false">BN178+BO178</f>
        <v>1.03573465532524</v>
      </c>
      <c r="BQ178" s="189" t="n">
        <f aca="false">BE178*BB178</f>
        <v>0.19</v>
      </c>
      <c r="BR178" s="190" t="n">
        <f aca="false">CHOOSE(BC178,BG178*SQRT(BE178/3),SQRT(BE178*((BG178^2)+((BF178^2)/3)-(BF178*BG178))))</f>
        <v>0.542054858524675</v>
      </c>
      <c r="BS178" s="190" t="n">
        <f aca="false">AZ178*Vd_rect</f>
        <v>0.07182</v>
      </c>
      <c r="BT178" s="190" t="n">
        <f aca="false">CHOOSE(BC178,(AY178+Vd_rect)*Qrr*Fsw,(AY178+Vd_rect)*Qrr*Fsw)</f>
        <v>0.42441</v>
      </c>
      <c r="BU178" s="191" t="n">
        <f aca="false">BS178+BT178</f>
        <v>0.49623</v>
      </c>
      <c r="BV178" s="177" t="n">
        <f aca="false">(BM178^2)*0</f>
        <v>0</v>
      </c>
      <c r="BW178" s="190" t="n">
        <f aca="false">Qg_tot*Vcc*Fsw</f>
        <v>0.0735</v>
      </c>
      <c r="BX178" s="191" t="n">
        <f aca="false">IQ*BA178</f>
        <v>0.00385</v>
      </c>
      <c r="BY178" s="189" t="n">
        <f aca="false">BV178+BU178+BP178+BK178+BW178+BX178</f>
        <v>1.63188029779438</v>
      </c>
      <c r="BZ178" s="190" t="n">
        <f aca="false">AY178*AZ178</f>
        <v>6.84</v>
      </c>
      <c r="CA178" s="191" t="n">
        <f aca="false">(BZ178/(BZ178+BY178))*100</f>
        <v>80.7376846646519</v>
      </c>
      <c r="CB178" s="169" t="n">
        <f aca="false">BP178+BW178+BX178+BV178</f>
        <v>1.11308465532524</v>
      </c>
      <c r="CC178" s="0" t="n">
        <f aca="false">Ta+Tk_f*CB178</f>
        <v>63.9579629363834</v>
      </c>
    </row>
    <row r="179" customFormat="false" ht="15.75" hidden="false" customHeight="false" outlineLevel="0" collapsed="false">
      <c r="Q179" s="0" t="n">
        <v>172</v>
      </c>
      <c r="S179" s="189" t="n">
        <f aca="false">VOUT</f>
        <v>40</v>
      </c>
      <c r="T179" s="178" t="n">
        <f aca="false">Q179*$O$12</f>
        <v>0.172</v>
      </c>
      <c r="U179" s="190" t="n">
        <f aca="false">VIN_var</f>
        <v>5</v>
      </c>
      <c r="V179" s="191" t="n">
        <f aca="false">(S179*T179)/(U179*EFF_est)</f>
        <v>1.52888888888889</v>
      </c>
      <c r="W179" s="189" t="n">
        <f aca="false">IF((T179*S179/U179)&lt;((U179*(1-(U179/S179)))/(2*Lm*Fsw)),1,2)</f>
        <v>2</v>
      </c>
      <c r="X179" s="190" t="n">
        <f aca="false">CHOOSE(W179,SQRT((2*T179*Lm*Fsw*(S179-U179))/((U179)^2)),1-(U179/S179))</f>
        <v>0.875</v>
      </c>
      <c r="Y179" s="179" t="n">
        <f aca="false">CHOOSE(W179,(Lm*AA179*Fsw)/(S179-U179),1-X179)</f>
        <v>0.125</v>
      </c>
      <c r="Z179" s="189" t="n">
        <f aca="false">(U179*X179)/(Lm*Fsw)</f>
        <v>0.694444444444444</v>
      </c>
      <c r="AA179" s="190" t="n">
        <f aca="false">CHOOSE(W179,Z179,V179+(0.5*Z179))</f>
        <v>1.87611111111111</v>
      </c>
      <c r="AB179" s="190" t="n">
        <f aca="false">CHOOSE(W179,AA179*SQRT((X179+Y179)/3),SQRT((V179^2)+((Z179^2)/12)))</f>
        <v>1.54197567807328</v>
      </c>
      <c r="AC179" s="190" t="n">
        <v>0</v>
      </c>
      <c r="AD179" s="190" t="n">
        <f aca="false">(AB179^2)*Rdcr</f>
        <v>0.0228258143209877</v>
      </c>
      <c r="AE179" s="191" t="n">
        <f aca="false">AC179+AD179</f>
        <v>0.0228258143209877</v>
      </c>
      <c r="AF179" s="189" t="n">
        <f aca="false">V179*X179</f>
        <v>1.33777777777778</v>
      </c>
      <c r="AG179" s="178" t="n">
        <f aca="false">CHOOSE(W179,AA179*SQRT(X179/3),SQRT(X179*((AA179^2)+((Z179^2)/3)-(AA179*Z179))))</f>
        <v>1.44238617152216</v>
      </c>
      <c r="AH179" s="190" t="n">
        <f aca="false">(AG179^2)*RDS_on</f>
        <v>0.107816650775756</v>
      </c>
      <c r="AI179" s="178" t="n">
        <f aca="false">((S179*V179)/2)*Fsw*(tr_sw_fix+tf_sw_fix)</f>
        <v>0.898986666666667</v>
      </c>
      <c r="AJ179" s="191" t="n">
        <f aca="false">AH179+AI179</f>
        <v>1.00680331744242</v>
      </c>
      <c r="AK179" s="189" t="n">
        <f aca="false">Y179*V179</f>
        <v>0.191111111111111</v>
      </c>
      <c r="AL179" s="190" t="n">
        <f aca="false">CHOOSE(W179,AA179*SQRT(Y179/3),SQRT(Y179*((AA179^2)+((Z179^2)/3)-(Z179*AA179))))</f>
        <v>0.54517072919517</v>
      </c>
      <c r="AM179" s="190" t="n">
        <f aca="false">T179*Vd_rect</f>
        <v>0.07224</v>
      </c>
      <c r="AN179" s="190" t="n">
        <f aca="false">CHOOSE(W179,(S179+Vd_rect)*Qrr*Fsw,(S179+Vd_rect)*Qrr*Fsw)</f>
        <v>0.42441</v>
      </c>
      <c r="AO179" s="191" t="n">
        <f aca="false">AM179+AN179</f>
        <v>0.49665</v>
      </c>
      <c r="AP179" s="177" t="n">
        <f aca="false">(AG179^2)*0</f>
        <v>0</v>
      </c>
      <c r="AQ179" s="190" t="n">
        <f aca="false">Qg_tot*Vcc*Fsw</f>
        <v>0.0735</v>
      </c>
      <c r="AR179" s="191" t="n">
        <f aca="false">IQ*U179</f>
        <v>0.00385</v>
      </c>
      <c r="AS179" s="177" t="n">
        <f aca="false">AP179+AJ179+AQ179+AR179</f>
        <v>1.08415331744242</v>
      </c>
      <c r="AT179" s="187" t="n">
        <f aca="false">Ta+Tk*AS179</f>
        <v>90.0491990465453</v>
      </c>
      <c r="AU179" s="188" t="n">
        <f aca="false">RDS_on/51.8*(47.12+AT179*0.244)</f>
        <v>0.0691227121249426</v>
      </c>
      <c r="AV179" s="190" t="n">
        <f aca="false">S179*T179</f>
        <v>6.88</v>
      </c>
      <c r="AW179" s="191" t="n">
        <f aca="false">(AV179/(AV179+AS179))*100</f>
        <v>86.3870863074923</v>
      </c>
      <c r="AY179" s="189" t="n">
        <f aca="false">VOUT</f>
        <v>40</v>
      </c>
      <c r="AZ179" s="190" t="n">
        <f aca="false">Q179*$O$12</f>
        <v>0.172</v>
      </c>
      <c r="BA179" s="190" t="n">
        <f aca="false">VIN_var</f>
        <v>5</v>
      </c>
      <c r="BB179" s="191" t="n">
        <f aca="false">(AY179*AZ179)/(BA179*EFF_est)</f>
        <v>1.52888888888889</v>
      </c>
      <c r="BC179" s="189" t="n">
        <f aca="false">IF((AZ179*AY179/BA179)&lt;((BA179*(1-(BA179/AY179)))/(2*Lm*Fsw)),1,2)</f>
        <v>2</v>
      </c>
      <c r="BD179" s="190" t="n">
        <f aca="false">CHOOSE(BC179,SQRT((2*AZ179*Lm*Fsw*(AY179-BA179))/((BA179)^2)),1-(BA179/AY179))</f>
        <v>0.875</v>
      </c>
      <c r="BE179" s="179" t="n">
        <f aca="false">CHOOSE(BC179,(Lm*BG179*Fsw)/(AY179-BA179),1-BD179)</f>
        <v>0.125</v>
      </c>
      <c r="BF179" s="189" t="n">
        <f aca="false">(BA179*BD179)/(Lm*Fsw)</f>
        <v>0.694444444444444</v>
      </c>
      <c r="BG179" s="190" t="n">
        <f aca="false">CHOOSE(BC179,BF179,BB179+(0.5*BF179))</f>
        <v>1.87611111111111</v>
      </c>
      <c r="BH179" s="190" t="n">
        <f aca="false">CHOOSE(BC179,BG179*SQRT((BD179+BE179)/3),SQRT((BB179^2)+((BF179^2)/12)))</f>
        <v>1.54197567807328</v>
      </c>
      <c r="BI179" s="190" t="n">
        <v>0</v>
      </c>
      <c r="BJ179" s="190" t="n">
        <f aca="false">(BH179^2)*Rdcr</f>
        <v>0.0228258143209877</v>
      </c>
      <c r="BK179" s="191" t="n">
        <f aca="false">BI179+BJ179</f>
        <v>0.0228258143209877</v>
      </c>
      <c r="BL179" s="189" t="n">
        <f aca="false">BB179*BD179</f>
        <v>1.33777777777778</v>
      </c>
      <c r="BM179" s="178" t="n">
        <f aca="false">CHOOSE(BC179,BG179*SQRT(BD179/3),SQRT(BD179*((BG179^2)+((BF179^2)/3)-(BG179*BF179))))</f>
        <v>1.44238617152216</v>
      </c>
      <c r="BN179" s="178" t="n">
        <f aca="false">(BM179^2)*AU179</f>
        <v>0.14380827273814</v>
      </c>
      <c r="BO179" s="178" t="n">
        <f aca="false">((AY179*BB179)/2)*Fsw*(tr_sw_fix+tf_sw_fix)</f>
        <v>0.898986666666667</v>
      </c>
      <c r="BP179" s="191" t="n">
        <f aca="false">BN179+BO179</f>
        <v>1.04279493940481</v>
      </c>
      <c r="BQ179" s="189" t="n">
        <f aca="false">BE179*BB179</f>
        <v>0.191111111111111</v>
      </c>
      <c r="BR179" s="190" t="n">
        <f aca="false">CHOOSE(BC179,BG179*SQRT(BE179/3),SQRT(BE179*((BG179^2)+((BF179^2)/3)-(BF179*BG179))))</f>
        <v>0.54517072919517</v>
      </c>
      <c r="BS179" s="190" t="n">
        <f aca="false">AZ179*Vd_rect</f>
        <v>0.07224</v>
      </c>
      <c r="BT179" s="190" t="n">
        <f aca="false">CHOOSE(BC179,(AY179+Vd_rect)*Qrr*Fsw,(AY179+Vd_rect)*Qrr*Fsw)</f>
        <v>0.42441</v>
      </c>
      <c r="BU179" s="191" t="n">
        <f aca="false">BS179+BT179</f>
        <v>0.49665</v>
      </c>
      <c r="BV179" s="177" t="n">
        <f aca="false">(BM179^2)*0</f>
        <v>0</v>
      </c>
      <c r="BW179" s="190" t="n">
        <f aca="false">Qg_tot*Vcc*Fsw</f>
        <v>0.0735</v>
      </c>
      <c r="BX179" s="191" t="n">
        <f aca="false">IQ*BA179</f>
        <v>0.00385</v>
      </c>
      <c r="BY179" s="189" t="n">
        <f aca="false">BV179+BU179+BP179+BK179+BW179+BX179</f>
        <v>1.63962075372579</v>
      </c>
      <c r="BZ179" s="190" t="n">
        <f aca="false">AY179*AZ179</f>
        <v>6.88</v>
      </c>
      <c r="CA179" s="191" t="n">
        <f aca="false">(BZ179/(BZ179+BY179))*100</f>
        <v>80.7547683034042</v>
      </c>
      <c r="CB179" s="169" t="n">
        <f aca="false">BP179+BW179+BX179+BV179</f>
        <v>1.12014493940481</v>
      </c>
      <c r="CC179" s="0" t="n">
        <f aca="false">Ta+Tk_f*CB179</f>
        <v>64.2050728791682</v>
      </c>
    </row>
    <row r="180" customFormat="false" ht="15.75" hidden="false" customHeight="false" outlineLevel="0" collapsed="false">
      <c r="Q180" s="0" t="n">
        <v>173</v>
      </c>
      <c r="S180" s="189" t="n">
        <f aca="false">VOUT</f>
        <v>40</v>
      </c>
      <c r="T180" s="178" t="n">
        <f aca="false">Q180*$O$12</f>
        <v>0.173</v>
      </c>
      <c r="U180" s="190" t="n">
        <f aca="false">VIN_var</f>
        <v>5</v>
      </c>
      <c r="V180" s="191" t="n">
        <f aca="false">(S180*T180)/(U180*EFF_est)</f>
        <v>1.53777777777778</v>
      </c>
      <c r="W180" s="189" t="n">
        <f aca="false">IF((T180*S180/U180)&lt;((U180*(1-(U180/S180)))/(2*Lm*Fsw)),1,2)</f>
        <v>2</v>
      </c>
      <c r="X180" s="190" t="n">
        <f aca="false">CHOOSE(W180,SQRT((2*T180*Lm*Fsw*(S180-U180))/((U180)^2)),1-(U180/S180))</f>
        <v>0.875</v>
      </c>
      <c r="Y180" s="179" t="n">
        <f aca="false">CHOOSE(W180,(Lm*AA180*Fsw)/(S180-U180),1-X180)</f>
        <v>0.125</v>
      </c>
      <c r="Z180" s="189" t="n">
        <f aca="false">(U180*X180)/(Lm*Fsw)</f>
        <v>0.694444444444444</v>
      </c>
      <c r="AA180" s="190" t="n">
        <f aca="false">CHOOSE(W180,Z180,V180+(0.5*Z180))</f>
        <v>1.885</v>
      </c>
      <c r="AB180" s="190" t="n">
        <f aca="false">CHOOSE(W180,AA180*SQRT((X180+Y180)/3),SQRT((V180^2)+((Z180^2)/12)))</f>
        <v>1.55078955729938</v>
      </c>
      <c r="AC180" s="190" t="n">
        <v>0</v>
      </c>
      <c r="AD180" s="190" t="n">
        <f aca="false">(AB180^2)*Rdcr</f>
        <v>0.0230875032098765</v>
      </c>
      <c r="AE180" s="191" t="n">
        <f aca="false">AC180+AD180</f>
        <v>0.0230875032098765</v>
      </c>
      <c r="AF180" s="189" t="n">
        <f aca="false">V180*X180</f>
        <v>1.34555555555556</v>
      </c>
      <c r="AG180" s="178" t="n">
        <f aca="false">CHOOSE(W180,AA180*SQRT(X180/3),SQRT(X180*((AA180^2)+((Z180^2)/3)-(AA180*Z180))))</f>
        <v>1.45063080060028</v>
      </c>
      <c r="AH180" s="190" t="n">
        <f aca="false">(AG180^2)*RDS_on</f>
        <v>0.109052725824315</v>
      </c>
      <c r="AI180" s="178" t="n">
        <f aca="false">((S180*V180)/2)*Fsw*(tr_sw_fix+tf_sw_fix)</f>
        <v>0.904213333333334</v>
      </c>
      <c r="AJ180" s="191" t="n">
        <f aca="false">AH180+AI180</f>
        <v>1.01326605915765</v>
      </c>
      <c r="AK180" s="189" t="n">
        <f aca="false">Y180*V180</f>
        <v>0.192222222222222</v>
      </c>
      <c r="AL180" s="190" t="n">
        <f aca="false">CHOOSE(W180,AA180*SQRT(Y180/3),SQRT(Y180*((AA180^2)+((Z180^2)/3)-(Z180*AA180))))</f>
        <v>0.548286906079838</v>
      </c>
      <c r="AM180" s="190" t="n">
        <f aca="false">T180*Vd_rect</f>
        <v>0.07266</v>
      </c>
      <c r="AN180" s="190" t="n">
        <f aca="false">CHOOSE(W180,(S180+Vd_rect)*Qrr*Fsw,(S180+Vd_rect)*Qrr*Fsw)</f>
        <v>0.42441</v>
      </c>
      <c r="AO180" s="191" t="n">
        <f aca="false">AM180+AN180</f>
        <v>0.49707</v>
      </c>
      <c r="AP180" s="177" t="n">
        <f aca="false">(AG180^2)*0</f>
        <v>0</v>
      </c>
      <c r="AQ180" s="190" t="n">
        <f aca="false">Qg_tot*Vcc*Fsw</f>
        <v>0.0735</v>
      </c>
      <c r="AR180" s="191" t="n">
        <f aca="false">IQ*U180</f>
        <v>0.00385</v>
      </c>
      <c r="AS180" s="177" t="n">
        <f aca="false">AP180+AJ180+AQ180+AR180</f>
        <v>1.09061605915765</v>
      </c>
      <c r="AT180" s="187" t="n">
        <f aca="false">Ta+Tk*AS180</f>
        <v>90.4369635494589</v>
      </c>
      <c r="AU180" s="188" t="n">
        <f aca="false">RDS_on/51.8*(47.12+AT180*0.244)</f>
        <v>0.0692173687145596</v>
      </c>
      <c r="AV180" s="190" t="n">
        <f aca="false">S180*T180</f>
        <v>6.92</v>
      </c>
      <c r="AW180" s="191" t="n">
        <f aca="false">(AV180/(AV180+AS180))*100</f>
        <v>86.3853659805494</v>
      </c>
      <c r="AY180" s="189" t="n">
        <f aca="false">VOUT</f>
        <v>40</v>
      </c>
      <c r="AZ180" s="190" t="n">
        <f aca="false">Q180*$O$12</f>
        <v>0.173</v>
      </c>
      <c r="BA180" s="190" t="n">
        <f aca="false">VIN_var</f>
        <v>5</v>
      </c>
      <c r="BB180" s="191" t="n">
        <f aca="false">(AY180*AZ180)/(BA180*EFF_est)</f>
        <v>1.53777777777778</v>
      </c>
      <c r="BC180" s="189" t="n">
        <f aca="false">IF((AZ180*AY180/BA180)&lt;((BA180*(1-(BA180/AY180)))/(2*Lm*Fsw)),1,2)</f>
        <v>2</v>
      </c>
      <c r="BD180" s="190" t="n">
        <f aca="false">CHOOSE(BC180,SQRT((2*AZ180*Lm*Fsw*(AY180-BA180))/((BA180)^2)),1-(BA180/AY180))</f>
        <v>0.875</v>
      </c>
      <c r="BE180" s="179" t="n">
        <f aca="false">CHOOSE(BC180,(Lm*BG180*Fsw)/(AY180-BA180),1-BD180)</f>
        <v>0.125</v>
      </c>
      <c r="BF180" s="189" t="n">
        <f aca="false">(BA180*BD180)/(Lm*Fsw)</f>
        <v>0.694444444444444</v>
      </c>
      <c r="BG180" s="190" t="n">
        <f aca="false">CHOOSE(BC180,BF180,BB180+(0.5*BF180))</f>
        <v>1.885</v>
      </c>
      <c r="BH180" s="190" t="n">
        <f aca="false">CHOOSE(BC180,BG180*SQRT((BD180+BE180)/3),SQRT((BB180^2)+((BF180^2)/12)))</f>
        <v>1.55078955729938</v>
      </c>
      <c r="BI180" s="190" t="n">
        <v>0</v>
      </c>
      <c r="BJ180" s="190" t="n">
        <f aca="false">(BH180^2)*Rdcr</f>
        <v>0.0230875032098765</v>
      </c>
      <c r="BK180" s="191" t="n">
        <f aca="false">BI180+BJ180</f>
        <v>0.0230875032098765</v>
      </c>
      <c r="BL180" s="189" t="n">
        <f aca="false">BB180*BD180</f>
        <v>1.34555555555556</v>
      </c>
      <c r="BM180" s="178" t="n">
        <f aca="false">CHOOSE(BC180,BG180*SQRT(BD180/3),SQRT(BD180*((BG180^2)+((BF180^2)/3)-(BG180*BF180))))</f>
        <v>1.45063080060028</v>
      </c>
      <c r="BN180" s="178" t="n">
        <f aca="false">(BM180^2)*AU180</f>
        <v>0.145656166102034</v>
      </c>
      <c r="BO180" s="178" t="n">
        <f aca="false">((AY180*BB180)/2)*Fsw*(tr_sw_fix+tf_sw_fix)</f>
        <v>0.904213333333334</v>
      </c>
      <c r="BP180" s="191" t="n">
        <f aca="false">BN180+BO180</f>
        <v>1.04986949943537</v>
      </c>
      <c r="BQ180" s="189" t="n">
        <f aca="false">BE180*BB180</f>
        <v>0.192222222222222</v>
      </c>
      <c r="BR180" s="190" t="n">
        <f aca="false">CHOOSE(BC180,BG180*SQRT(BE180/3),SQRT(BE180*((BG180^2)+((BF180^2)/3)-(BF180*BG180))))</f>
        <v>0.548286906079838</v>
      </c>
      <c r="BS180" s="190" t="n">
        <f aca="false">AZ180*Vd_rect</f>
        <v>0.07266</v>
      </c>
      <c r="BT180" s="190" t="n">
        <f aca="false">CHOOSE(BC180,(AY180+Vd_rect)*Qrr*Fsw,(AY180+Vd_rect)*Qrr*Fsw)</f>
        <v>0.42441</v>
      </c>
      <c r="BU180" s="191" t="n">
        <f aca="false">BS180+BT180</f>
        <v>0.49707</v>
      </c>
      <c r="BV180" s="177" t="n">
        <f aca="false">(BM180^2)*0</f>
        <v>0</v>
      </c>
      <c r="BW180" s="190" t="n">
        <f aca="false">Qg_tot*Vcc*Fsw</f>
        <v>0.0735</v>
      </c>
      <c r="BX180" s="191" t="n">
        <f aca="false">IQ*BA180</f>
        <v>0.00385</v>
      </c>
      <c r="BY180" s="189" t="n">
        <f aca="false">BV180+BU180+BP180+BK180+BW180+BX180</f>
        <v>1.64737700264524</v>
      </c>
      <c r="BZ180" s="190" t="n">
        <f aca="false">AY180*AZ180</f>
        <v>6.92</v>
      </c>
      <c r="CA180" s="191" t="n">
        <f aca="false">(BZ180/(BZ180+BY180))*100</f>
        <v>80.771512656247</v>
      </c>
      <c r="CB180" s="169" t="n">
        <f aca="false">BP180+BW180+BX180+BV180</f>
        <v>1.12721949943537</v>
      </c>
      <c r="CC180" s="0" t="n">
        <f aca="false">Ta+Tk_f*CB180</f>
        <v>64.4526824802379</v>
      </c>
    </row>
    <row r="181" customFormat="false" ht="15.75" hidden="false" customHeight="false" outlineLevel="0" collapsed="false">
      <c r="Q181" s="0" t="n">
        <v>174</v>
      </c>
      <c r="S181" s="189" t="n">
        <f aca="false">VOUT</f>
        <v>40</v>
      </c>
      <c r="T181" s="178" t="n">
        <f aca="false">Q181*$O$12</f>
        <v>0.174</v>
      </c>
      <c r="U181" s="190" t="n">
        <f aca="false">VIN_var</f>
        <v>5</v>
      </c>
      <c r="V181" s="191" t="n">
        <f aca="false">(S181*T181)/(U181*EFF_est)</f>
        <v>1.54666666666667</v>
      </c>
      <c r="W181" s="189" t="n">
        <f aca="false">IF((T181*S181/U181)&lt;((U181*(1-(U181/S181)))/(2*Lm*Fsw)),1,2)</f>
        <v>2</v>
      </c>
      <c r="X181" s="190" t="n">
        <f aca="false">CHOOSE(W181,SQRT((2*T181*Lm*Fsw*(S181-U181))/((U181)^2)),1-(U181/S181))</f>
        <v>0.875</v>
      </c>
      <c r="Y181" s="179" t="n">
        <f aca="false">CHOOSE(W181,(Lm*AA181*Fsw)/(S181-U181),1-X181)</f>
        <v>0.125</v>
      </c>
      <c r="Z181" s="189" t="n">
        <f aca="false">(U181*X181)/(Lm*Fsw)</f>
        <v>0.694444444444444</v>
      </c>
      <c r="AA181" s="190" t="n">
        <f aca="false">CHOOSE(W181,Z181,V181+(0.5*Z181))</f>
        <v>1.89388888888889</v>
      </c>
      <c r="AB181" s="190" t="n">
        <f aca="false">CHOOSE(W181,AA181*SQRT((X181+Y181)/3),SQRT((V181^2)+((Z181^2)/12)))</f>
        <v>1.55960428794596</v>
      </c>
      <c r="AC181" s="190" t="n">
        <v>0</v>
      </c>
      <c r="AD181" s="190" t="n">
        <f aca="false">(AB181^2)*Rdcr</f>
        <v>0.0233507091358025</v>
      </c>
      <c r="AE181" s="191" t="n">
        <f aca="false">AC181+AD181</f>
        <v>0.0233507091358025</v>
      </c>
      <c r="AF181" s="189" t="n">
        <f aca="false">V181*X181</f>
        <v>1.35333333333333</v>
      </c>
      <c r="AG181" s="178" t="n">
        <f aca="false">CHOOSE(W181,AA181*SQRT(X181/3),SQRT(X181*((AA181^2)+((Z181^2)/3)-(AA181*Z181))))</f>
        <v>1.45887622610933</v>
      </c>
      <c r="AH181" s="190" t="n">
        <f aca="false">(AG181^2)*RDS_on</f>
        <v>0.11029596652533</v>
      </c>
      <c r="AI181" s="178" t="n">
        <f aca="false">((S181*V181)/2)*Fsw*(tr_sw_fix+tf_sw_fix)</f>
        <v>0.90944</v>
      </c>
      <c r="AJ181" s="191" t="n">
        <f aca="false">AH181+AI181</f>
        <v>1.01973596652533</v>
      </c>
      <c r="AK181" s="189" t="n">
        <f aca="false">Y181*V181</f>
        <v>0.193333333333333</v>
      </c>
      <c r="AL181" s="190" t="n">
        <f aca="false">CHOOSE(W181,AA181*SQRT(Y181/3),SQRT(Y181*((AA181^2)+((Z181^2)/3)-(Z181*AA181))))</f>
        <v>0.551403383987103</v>
      </c>
      <c r="AM181" s="190" t="n">
        <f aca="false">T181*Vd_rect</f>
        <v>0.07308</v>
      </c>
      <c r="AN181" s="190" t="n">
        <f aca="false">CHOOSE(W181,(S181+Vd_rect)*Qrr*Fsw,(S181+Vd_rect)*Qrr*Fsw)</f>
        <v>0.42441</v>
      </c>
      <c r="AO181" s="191" t="n">
        <f aca="false">AM181+AN181</f>
        <v>0.49749</v>
      </c>
      <c r="AP181" s="177" t="n">
        <f aca="false">(AG181^2)*0</f>
        <v>0</v>
      </c>
      <c r="AQ181" s="190" t="n">
        <f aca="false">Qg_tot*Vcc*Fsw</f>
        <v>0.0735</v>
      </c>
      <c r="AR181" s="191" t="n">
        <f aca="false">IQ*U181</f>
        <v>0.00385</v>
      </c>
      <c r="AS181" s="177" t="n">
        <f aca="false">AP181+AJ181+AQ181+AR181</f>
        <v>1.09708596652533</v>
      </c>
      <c r="AT181" s="187" t="n">
        <f aca="false">Ta+Tk*AS181</f>
        <v>90.8251579915198</v>
      </c>
      <c r="AU181" s="188" t="n">
        <f aca="false">RDS_on/51.8*(47.12+AT181*0.244)</f>
        <v>0.0693121302559531</v>
      </c>
      <c r="AV181" s="190" t="n">
        <f aca="false">S181*T181</f>
        <v>6.96</v>
      </c>
      <c r="AW181" s="191" t="n">
        <f aca="false">(AV181/(AV181+AS181))*100</f>
        <v>86.3835886686157</v>
      </c>
      <c r="AY181" s="189" t="n">
        <f aca="false">VOUT</f>
        <v>40</v>
      </c>
      <c r="AZ181" s="190" t="n">
        <f aca="false">Q181*$O$12</f>
        <v>0.174</v>
      </c>
      <c r="BA181" s="190" t="n">
        <f aca="false">VIN_var</f>
        <v>5</v>
      </c>
      <c r="BB181" s="191" t="n">
        <f aca="false">(AY181*AZ181)/(BA181*EFF_est)</f>
        <v>1.54666666666667</v>
      </c>
      <c r="BC181" s="189" t="n">
        <f aca="false">IF((AZ181*AY181/BA181)&lt;((BA181*(1-(BA181/AY181)))/(2*Lm*Fsw)),1,2)</f>
        <v>2</v>
      </c>
      <c r="BD181" s="190" t="n">
        <f aca="false">CHOOSE(BC181,SQRT((2*AZ181*Lm*Fsw*(AY181-BA181))/((BA181)^2)),1-(BA181/AY181))</f>
        <v>0.875</v>
      </c>
      <c r="BE181" s="179" t="n">
        <f aca="false">CHOOSE(BC181,(Lm*BG181*Fsw)/(AY181-BA181),1-BD181)</f>
        <v>0.125</v>
      </c>
      <c r="BF181" s="189" t="n">
        <f aca="false">(BA181*BD181)/(Lm*Fsw)</f>
        <v>0.694444444444444</v>
      </c>
      <c r="BG181" s="190" t="n">
        <f aca="false">CHOOSE(BC181,BF181,BB181+(0.5*BF181))</f>
        <v>1.89388888888889</v>
      </c>
      <c r="BH181" s="190" t="n">
        <f aca="false">CHOOSE(BC181,BG181*SQRT((BD181+BE181)/3),SQRT((BB181^2)+((BF181^2)/12)))</f>
        <v>1.55960428794596</v>
      </c>
      <c r="BI181" s="190" t="n">
        <v>0</v>
      </c>
      <c r="BJ181" s="190" t="n">
        <f aca="false">(BH181^2)*Rdcr</f>
        <v>0.0233507091358025</v>
      </c>
      <c r="BK181" s="191" t="n">
        <f aca="false">BI181+BJ181</f>
        <v>0.0233507091358025</v>
      </c>
      <c r="BL181" s="189" t="n">
        <f aca="false">BB181*BD181</f>
        <v>1.35333333333333</v>
      </c>
      <c r="BM181" s="178" t="n">
        <f aca="false">CHOOSE(BC181,BG181*SQRT(BD181/3),SQRT(BD181*((BG181^2)+((BF181^2)/3)-(BG181*BF181))))</f>
        <v>1.45887622610933</v>
      </c>
      <c r="BN181" s="178" t="n">
        <f aca="false">(BM181^2)*AU181</f>
        <v>0.147518382191762</v>
      </c>
      <c r="BO181" s="178" t="n">
        <f aca="false">((AY181*BB181)/2)*Fsw*(tr_sw_fix+tf_sw_fix)</f>
        <v>0.90944</v>
      </c>
      <c r="BP181" s="191" t="n">
        <f aca="false">BN181+BO181</f>
        <v>1.05695838219176</v>
      </c>
      <c r="BQ181" s="189" t="n">
        <f aca="false">BE181*BB181</f>
        <v>0.193333333333333</v>
      </c>
      <c r="BR181" s="190" t="n">
        <f aca="false">CHOOSE(BC181,BG181*SQRT(BE181/3),SQRT(BE181*((BG181^2)+((BF181^2)/3)-(BF181*BG181))))</f>
        <v>0.551403383987103</v>
      </c>
      <c r="BS181" s="190" t="n">
        <f aca="false">AZ181*Vd_rect</f>
        <v>0.07308</v>
      </c>
      <c r="BT181" s="190" t="n">
        <f aca="false">CHOOSE(BC181,(AY181+Vd_rect)*Qrr*Fsw,(AY181+Vd_rect)*Qrr*Fsw)</f>
        <v>0.42441</v>
      </c>
      <c r="BU181" s="191" t="n">
        <f aca="false">BS181+BT181</f>
        <v>0.49749</v>
      </c>
      <c r="BV181" s="177" t="n">
        <f aca="false">(BM181^2)*0</f>
        <v>0</v>
      </c>
      <c r="BW181" s="190" t="n">
        <f aca="false">Qg_tot*Vcc*Fsw</f>
        <v>0.0735</v>
      </c>
      <c r="BX181" s="191" t="n">
        <f aca="false">IQ*BA181</f>
        <v>0.00385</v>
      </c>
      <c r="BY181" s="189" t="n">
        <f aca="false">BV181+BU181+BP181+BK181+BW181+BX181</f>
        <v>1.65514909132756</v>
      </c>
      <c r="BZ181" s="190" t="n">
        <f aca="false">AY181*AZ181</f>
        <v>6.96</v>
      </c>
      <c r="CA181" s="191" t="n">
        <f aca="false">(BZ181/(BZ181+BY181))*100</f>
        <v>80.7879228347456</v>
      </c>
      <c r="CB181" s="169" t="n">
        <f aca="false">BP181+BW181+BX181+BV181</f>
        <v>1.13430838219176</v>
      </c>
      <c r="CC181" s="0" t="n">
        <f aca="false">Ta+Tk_f*CB181</f>
        <v>64.7007933767117</v>
      </c>
    </row>
    <row r="182" customFormat="false" ht="15.75" hidden="false" customHeight="false" outlineLevel="0" collapsed="false">
      <c r="Q182" s="0" t="n">
        <v>175</v>
      </c>
      <c r="S182" s="189" t="n">
        <f aca="false">VOUT</f>
        <v>40</v>
      </c>
      <c r="T182" s="178" t="n">
        <f aca="false">Q182*$O$12</f>
        <v>0.175</v>
      </c>
      <c r="U182" s="190" t="n">
        <f aca="false">VIN_var</f>
        <v>5</v>
      </c>
      <c r="V182" s="191" t="n">
        <f aca="false">(S182*T182)/(U182*EFF_est)</f>
        <v>1.55555555555556</v>
      </c>
      <c r="W182" s="189" t="n">
        <f aca="false">IF((T182*S182/U182)&lt;((U182*(1-(U182/S182)))/(2*Lm*Fsw)),1,2)</f>
        <v>2</v>
      </c>
      <c r="X182" s="190" t="n">
        <f aca="false">CHOOSE(W182,SQRT((2*T182*Lm*Fsw*(S182-U182))/((U182)^2)),1-(U182/S182))</f>
        <v>0.875</v>
      </c>
      <c r="Y182" s="179" t="n">
        <f aca="false">CHOOSE(W182,(Lm*AA182*Fsw)/(S182-U182),1-X182)</f>
        <v>0.125</v>
      </c>
      <c r="Z182" s="189" t="n">
        <f aca="false">(U182*X182)/(Lm*Fsw)</f>
        <v>0.694444444444444</v>
      </c>
      <c r="AA182" s="190" t="n">
        <f aca="false">CHOOSE(W182,Z182,V182+(0.5*Z182))</f>
        <v>1.90277777777778</v>
      </c>
      <c r="AB182" s="190" t="n">
        <f aca="false">CHOOSE(W182,AA182*SQRT((X182+Y182)/3),SQRT((V182^2)+((Z182^2)/12)))</f>
        <v>1.56841985565773</v>
      </c>
      <c r="AC182" s="190" t="n">
        <v>0</v>
      </c>
      <c r="AD182" s="190" t="n">
        <f aca="false">(AB182^2)*Rdcr</f>
        <v>0.0236154320987654</v>
      </c>
      <c r="AE182" s="191" t="n">
        <f aca="false">AC182+AD182</f>
        <v>0.0236154320987654</v>
      </c>
      <c r="AF182" s="189" t="n">
        <f aca="false">V182*X182</f>
        <v>1.36111111111111</v>
      </c>
      <c r="AG182" s="178" t="n">
        <f aca="false">CHOOSE(W182,AA182*SQRT(X182/3),SQRT(X182*((AA182^2)+((Z182^2)/3)-(AA182*Z182))))</f>
        <v>1.46712243462116</v>
      </c>
      <c r="AH182" s="190" t="n">
        <f aca="false">(AG182^2)*RDS_on</f>
        <v>0.111546372878801</v>
      </c>
      <c r="AI182" s="178" t="n">
        <f aca="false">((S182*V182)/2)*Fsw*(tr_sw_fix+tf_sw_fix)</f>
        <v>0.914666666666667</v>
      </c>
      <c r="AJ182" s="191" t="n">
        <f aca="false">AH182+AI182</f>
        <v>1.02621303954547</v>
      </c>
      <c r="AK182" s="189" t="n">
        <f aca="false">Y182*V182</f>
        <v>0.194444444444444</v>
      </c>
      <c r="AL182" s="190" t="n">
        <f aca="false">CHOOSE(W182,AA182*SQRT(Y182/3),SQRT(Y182*((AA182^2)+((Z182^2)/3)-(Z182*AA182))))</f>
        <v>0.554520157841602</v>
      </c>
      <c r="AM182" s="190" t="n">
        <f aca="false">T182*Vd_rect</f>
        <v>0.0735</v>
      </c>
      <c r="AN182" s="190" t="n">
        <f aca="false">CHOOSE(W182,(S182+Vd_rect)*Qrr*Fsw,(S182+Vd_rect)*Qrr*Fsw)</f>
        <v>0.42441</v>
      </c>
      <c r="AO182" s="191" t="n">
        <f aca="false">AM182+AN182</f>
        <v>0.49791</v>
      </c>
      <c r="AP182" s="177" t="n">
        <f aca="false">(AG182^2)*0</f>
        <v>0</v>
      </c>
      <c r="AQ182" s="190" t="n">
        <f aca="false">Qg_tot*Vcc*Fsw</f>
        <v>0.0735</v>
      </c>
      <c r="AR182" s="191" t="n">
        <f aca="false">IQ*U182</f>
        <v>0.00385</v>
      </c>
      <c r="AS182" s="177" t="n">
        <f aca="false">AP182+AJ182+AQ182+AR182</f>
        <v>1.10356303954547</v>
      </c>
      <c r="AT182" s="187" t="n">
        <f aca="false">Ta+Tk*AS182</f>
        <v>91.2137823727281</v>
      </c>
      <c r="AU182" s="188" t="n">
        <f aca="false">RDS_on/51.8*(47.12+AT182*0.244)</f>
        <v>0.069406996749123</v>
      </c>
      <c r="AV182" s="190" t="n">
        <f aca="false">S182*T182</f>
        <v>7</v>
      </c>
      <c r="AW182" s="191" t="n">
        <f aca="false">(AV182/(AV182+AS182))*100</f>
        <v>86.3817553567478</v>
      </c>
      <c r="AY182" s="189" t="n">
        <f aca="false">VOUT</f>
        <v>40</v>
      </c>
      <c r="AZ182" s="190" t="n">
        <f aca="false">Q182*$O$12</f>
        <v>0.175</v>
      </c>
      <c r="BA182" s="190" t="n">
        <f aca="false">VIN_var</f>
        <v>5</v>
      </c>
      <c r="BB182" s="191" t="n">
        <f aca="false">(AY182*AZ182)/(BA182*EFF_est)</f>
        <v>1.55555555555556</v>
      </c>
      <c r="BC182" s="189" t="n">
        <f aca="false">IF((AZ182*AY182/BA182)&lt;((BA182*(1-(BA182/AY182)))/(2*Lm*Fsw)),1,2)</f>
        <v>2</v>
      </c>
      <c r="BD182" s="190" t="n">
        <f aca="false">CHOOSE(BC182,SQRT((2*AZ182*Lm*Fsw*(AY182-BA182))/((BA182)^2)),1-(BA182/AY182))</f>
        <v>0.875</v>
      </c>
      <c r="BE182" s="179" t="n">
        <f aca="false">CHOOSE(BC182,(Lm*BG182*Fsw)/(AY182-BA182),1-BD182)</f>
        <v>0.125</v>
      </c>
      <c r="BF182" s="189" t="n">
        <f aca="false">(BA182*BD182)/(Lm*Fsw)</f>
        <v>0.694444444444444</v>
      </c>
      <c r="BG182" s="190" t="n">
        <f aca="false">CHOOSE(BC182,BF182,BB182+(0.5*BF182))</f>
        <v>1.90277777777778</v>
      </c>
      <c r="BH182" s="190" t="n">
        <f aca="false">CHOOSE(BC182,BG182*SQRT((BD182+BE182)/3),SQRT((BB182^2)+((BF182^2)/12)))</f>
        <v>1.56841985565773</v>
      </c>
      <c r="BI182" s="190" t="n">
        <v>0</v>
      </c>
      <c r="BJ182" s="190" t="n">
        <f aca="false">(BH182^2)*Rdcr</f>
        <v>0.0236154320987654</v>
      </c>
      <c r="BK182" s="191" t="n">
        <f aca="false">BI182+BJ182</f>
        <v>0.0236154320987654</v>
      </c>
      <c r="BL182" s="189" t="n">
        <f aca="false">BB182*BD182</f>
        <v>1.36111111111111</v>
      </c>
      <c r="BM182" s="178" t="n">
        <f aca="false">CHOOSE(BC182,BG182*SQRT(BD182/3),SQRT(BD182*((BG182^2)+((BF182^2)/3)-(BG182*BF182))))</f>
        <v>1.46712243462116</v>
      </c>
      <c r="BN182" s="178" t="n">
        <f aca="false">(BM182^2)*AU182</f>
        <v>0.149394967869232</v>
      </c>
      <c r="BO182" s="178" t="n">
        <f aca="false">((AY182*BB182)/2)*Fsw*(tr_sw_fix+tf_sw_fix)</f>
        <v>0.914666666666667</v>
      </c>
      <c r="BP182" s="191" t="n">
        <f aca="false">BN182+BO182</f>
        <v>1.0640616345359</v>
      </c>
      <c r="BQ182" s="189" t="n">
        <f aca="false">BE182*BB182</f>
        <v>0.194444444444444</v>
      </c>
      <c r="BR182" s="190" t="n">
        <f aca="false">CHOOSE(BC182,BG182*SQRT(BE182/3),SQRT(BE182*((BG182^2)+((BF182^2)/3)-(BF182*BG182))))</f>
        <v>0.554520157841602</v>
      </c>
      <c r="BS182" s="190" t="n">
        <f aca="false">AZ182*Vd_rect</f>
        <v>0.0735</v>
      </c>
      <c r="BT182" s="190" t="n">
        <f aca="false">CHOOSE(BC182,(AY182+Vd_rect)*Qrr*Fsw,(AY182+Vd_rect)*Qrr*Fsw)</f>
        <v>0.42441</v>
      </c>
      <c r="BU182" s="191" t="n">
        <f aca="false">BS182+BT182</f>
        <v>0.49791</v>
      </c>
      <c r="BV182" s="177" t="n">
        <f aca="false">(BM182^2)*0</f>
        <v>0</v>
      </c>
      <c r="BW182" s="190" t="n">
        <f aca="false">Qg_tot*Vcc*Fsw</f>
        <v>0.0735</v>
      </c>
      <c r="BX182" s="191" t="n">
        <f aca="false">IQ*BA182</f>
        <v>0.00385</v>
      </c>
      <c r="BY182" s="189" t="n">
        <f aca="false">BV182+BU182+BP182+BK182+BW182+BX182</f>
        <v>1.66293706663466</v>
      </c>
      <c r="BZ182" s="190" t="n">
        <f aca="false">AY182*AZ182</f>
        <v>7</v>
      </c>
      <c r="CA182" s="191" t="n">
        <f aca="false">(BZ182/(BZ182+BY182))*100</f>
        <v>80.8040038402279</v>
      </c>
      <c r="CB182" s="169" t="n">
        <f aca="false">BP182+BW182+BX182+BV182</f>
        <v>1.1414116345359</v>
      </c>
      <c r="CC182" s="0" t="n">
        <f aca="false">Ta+Tk_f*CB182</f>
        <v>64.9494072087565</v>
      </c>
    </row>
    <row r="183" customFormat="false" ht="15.75" hidden="false" customHeight="false" outlineLevel="0" collapsed="false">
      <c r="Q183" s="0" t="n">
        <v>176</v>
      </c>
      <c r="S183" s="189" t="n">
        <f aca="false">VOUT</f>
        <v>40</v>
      </c>
      <c r="T183" s="178" t="n">
        <f aca="false">Q183*$O$12</f>
        <v>0.176</v>
      </c>
      <c r="U183" s="190" t="n">
        <f aca="false">VIN_var</f>
        <v>5</v>
      </c>
      <c r="V183" s="191" t="n">
        <f aca="false">(S183*T183)/(U183*EFF_est)</f>
        <v>1.56444444444444</v>
      </c>
      <c r="W183" s="189" t="n">
        <f aca="false">IF((T183*S183/U183)&lt;((U183*(1-(U183/S183)))/(2*Lm*Fsw)),1,2)</f>
        <v>2</v>
      </c>
      <c r="X183" s="190" t="n">
        <f aca="false">CHOOSE(W183,SQRT((2*T183*Lm*Fsw*(S183-U183))/((U183)^2)),1-(U183/S183))</f>
        <v>0.875</v>
      </c>
      <c r="Y183" s="179" t="n">
        <f aca="false">CHOOSE(W183,(Lm*AA183*Fsw)/(S183-U183),1-X183)</f>
        <v>0.125</v>
      </c>
      <c r="Z183" s="189" t="n">
        <f aca="false">(U183*X183)/(Lm*Fsw)</f>
        <v>0.694444444444444</v>
      </c>
      <c r="AA183" s="190" t="n">
        <f aca="false">CHOOSE(W183,Z183,V183+(0.5*Z183))</f>
        <v>1.91166666666667</v>
      </c>
      <c r="AB183" s="190" t="n">
        <f aca="false">CHOOSE(W183,AA183*SQRT((X183+Y183)/3),SQRT((V183^2)+((Z183^2)/12)))</f>
        <v>1.57723624639898</v>
      </c>
      <c r="AC183" s="190" t="n">
        <v>0</v>
      </c>
      <c r="AD183" s="190" t="n">
        <f aca="false">(AB183^2)*Rdcr</f>
        <v>0.0238816720987654</v>
      </c>
      <c r="AE183" s="191" t="n">
        <f aca="false">AC183+AD183</f>
        <v>0.0238816720987654</v>
      </c>
      <c r="AF183" s="189" t="n">
        <f aca="false">V183*X183</f>
        <v>1.36888888888889</v>
      </c>
      <c r="AG183" s="178" t="n">
        <f aca="false">CHOOSE(W183,AA183*SQRT(X183/3),SQRT(X183*((AA183^2)+((Z183^2)/3)-(AA183*Z183))))</f>
        <v>1.47536941300658</v>
      </c>
      <c r="AH183" s="190" t="n">
        <f aca="false">(AG183^2)*RDS_on</f>
        <v>0.112803944884727</v>
      </c>
      <c r="AI183" s="178" t="n">
        <f aca="false">((S183*V183)/2)*Fsw*(tr_sw_fix+tf_sw_fix)</f>
        <v>0.919893333333333</v>
      </c>
      <c r="AJ183" s="191" t="n">
        <f aca="false">AH183+AI183</f>
        <v>1.03269727821806</v>
      </c>
      <c r="AK183" s="189" t="n">
        <f aca="false">Y183*V183</f>
        <v>0.195555555555556</v>
      </c>
      <c r="AL183" s="190" t="n">
        <f aca="false">CHOOSE(W183,AA183*SQRT(Y183/3),SQRT(Y183*((AA183^2)+((Z183^2)/3)-(Z183*AA183))))</f>
        <v>0.557637222680966</v>
      </c>
      <c r="AM183" s="190" t="n">
        <f aca="false">T183*Vd_rect</f>
        <v>0.07392</v>
      </c>
      <c r="AN183" s="190" t="n">
        <f aca="false">CHOOSE(W183,(S183+Vd_rect)*Qrr*Fsw,(S183+Vd_rect)*Qrr*Fsw)</f>
        <v>0.42441</v>
      </c>
      <c r="AO183" s="191" t="n">
        <f aca="false">AM183+AN183</f>
        <v>0.49833</v>
      </c>
      <c r="AP183" s="177" t="n">
        <f aca="false">(AG183^2)*0</f>
        <v>0</v>
      </c>
      <c r="AQ183" s="190" t="n">
        <f aca="false">Qg_tot*Vcc*Fsw</f>
        <v>0.0735</v>
      </c>
      <c r="AR183" s="191" t="n">
        <f aca="false">IQ*U183</f>
        <v>0.00385</v>
      </c>
      <c r="AS183" s="177" t="n">
        <f aca="false">AP183+AJ183+AQ183+AR183</f>
        <v>1.11004727821806</v>
      </c>
      <c r="AT183" s="187" t="n">
        <f aca="false">Ta+Tk*AS183</f>
        <v>91.6028366930836</v>
      </c>
      <c r="AU183" s="188" t="n">
        <f aca="false">RDS_on/51.8*(47.12+AT183*0.244)</f>
        <v>0.0695019681940694</v>
      </c>
      <c r="AV183" s="190" t="n">
        <f aca="false">S183*T183</f>
        <v>7.04</v>
      </c>
      <c r="AW183" s="191" t="n">
        <f aca="false">(AV183/(AV183+AS183))*100</f>
        <v>86.3798670078297</v>
      </c>
      <c r="AY183" s="189" t="n">
        <f aca="false">VOUT</f>
        <v>40</v>
      </c>
      <c r="AZ183" s="190" t="n">
        <f aca="false">Q183*$O$12</f>
        <v>0.176</v>
      </c>
      <c r="BA183" s="190" t="n">
        <f aca="false">VIN_var</f>
        <v>5</v>
      </c>
      <c r="BB183" s="191" t="n">
        <f aca="false">(AY183*AZ183)/(BA183*EFF_est)</f>
        <v>1.56444444444444</v>
      </c>
      <c r="BC183" s="189" t="n">
        <f aca="false">IF((AZ183*AY183/BA183)&lt;((BA183*(1-(BA183/AY183)))/(2*Lm*Fsw)),1,2)</f>
        <v>2</v>
      </c>
      <c r="BD183" s="190" t="n">
        <f aca="false">CHOOSE(BC183,SQRT((2*AZ183*Lm*Fsw*(AY183-BA183))/((BA183)^2)),1-(BA183/AY183))</f>
        <v>0.875</v>
      </c>
      <c r="BE183" s="179" t="n">
        <f aca="false">CHOOSE(BC183,(Lm*BG183*Fsw)/(AY183-BA183),1-BD183)</f>
        <v>0.125</v>
      </c>
      <c r="BF183" s="189" t="n">
        <f aca="false">(BA183*BD183)/(Lm*Fsw)</f>
        <v>0.694444444444444</v>
      </c>
      <c r="BG183" s="190" t="n">
        <f aca="false">CHOOSE(BC183,BF183,BB183+(0.5*BF183))</f>
        <v>1.91166666666667</v>
      </c>
      <c r="BH183" s="190" t="n">
        <f aca="false">CHOOSE(BC183,BG183*SQRT((BD183+BE183)/3),SQRT((BB183^2)+((BF183^2)/12)))</f>
        <v>1.57723624639898</v>
      </c>
      <c r="BI183" s="190" t="n">
        <v>0</v>
      </c>
      <c r="BJ183" s="190" t="n">
        <f aca="false">(BH183^2)*Rdcr</f>
        <v>0.0238816720987654</v>
      </c>
      <c r="BK183" s="191" t="n">
        <f aca="false">BI183+BJ183</f>
        <v>0.0238816720987654</v>
      </c>
      <c r="BL183" s="189" t="n">
        <f aca="false">BB183*BD183</f>
        <v>1.36888888888889</v>
      </c>
      <c r="BM183" s="178" t="n">
        <f aca="false">CHOOSE(BC183,BG183*SQRT(BD183/3),SQRT(BD183*((BG183^2)+((BF183^2)/3)-(BG183*BF183))))</f>
        <v>1.47536941300658</v>
      </c>
      <c r="BN183" s="178" t="n">
        <f aca="false">(BM183^2)*AU183</f>
        <v>0.151285970083426</v>
      </c>
      <c r="BO183" s="178" t="n">
        <f aca="false">((AY183*BB183)/2)*Fsw*(tr_sw_fix+tf_sw_fix)</f>
        <v>0.919893333333333</v>
      </c>
      <c r="BP183" s="191" t="n">
        <f aca="false">BN183+BO183</f>
        <v>1.07117930341676</v>
      </c>
      <c r="BQ183" s="189" t="n">
        <f aca="false">BE183*BB183</f>
        <v>0.195555555555556</v>
      </c>
      <c r="BR183" s="190" t="n">
        <f aca="false">CHOOSE(BC183,BG183*SQRT(BE183/3),SQRT(BE183*((BG183^2)+((BF183^2)/3)-(BF183*BG183))))</f>
        <v>0.557637222680966</v>
      </c>
      <c r="BS183" s="190" t="n">
        <f aca="false">AZ183*Vd_rect</f>
        <v>0.07392</v>
      </c>
      <c r="BT183" s="190" t="n">
        <f aca="false">CHOOSE(BC183,(AY183+Vd_rect)*Qrr*Fsw,(AY183+Vd_rect)*Qrr*Fsw)</f>
        <v>0.42441</v>
      </c>
      <c r="BU183" s="191" t="n">
        <f aca="false">BS183+BT183</f>
        <v>0.49833</v>
      </c>
      <c r="BV183" s="177" t="n">
        <f aca="false">(BM183^2)*0</f>
        <v>0</v>
      </c>
      <c r="BW183" s="190" t="n">
        <f aca="false">Qg_tot*Vcc*Fsw</f>
        <v>0.0735</v>
      </c>
      <c r="BX183" s="191" t="n">
        <f aca="false">IQ*BA183</f>
        <v>0.00385</v>
      </c>
      <c r="BY183" s="189" t="n">
        <f aca="false">BV183+BU183+BP183+BK183+BW183+BX183</f>
        <v>1.67074097551552</v>
      </c>
      <c r="BZ183" s="190" t="n">
        <f aca="false">AY183*AZ183</f>
        <v>7.04</v>
      </c>
      <c r="CA183" s="191" t="n">
        <f aca="false">(BZ183/(BZ183+BY183))*100</f>
        <v>80.8197605667336</v>
      </c>
      <c r="CB183" s="169" t="n">
        <f aca="false">BP183+BW183+BX183+BV183</f>
        <v>1.14852930341676</v>
      </c>
      <c r="CC183" s="0" t="n">
        <f aca="false">Ta+Tk_f*CB183</f>
        <v>65.1985256195866</v>
      </c>
    </row>
    <row r="184" customFormat="false" ht="15.75" hidden="false" customHeight="false" outlineLevel="0" collapsed="false">
      <c r="Q184" s="0" t="n">
        <v>177</v>
      </c>
      <c r="S184" s="189" t="n">
        <f aca="false">VOUT</f>
        <v>40</v>
      </c>
      <c r="T184" s="178" t="n">
        <f aca="false">Q184*$O$12</f>
        <v>0.177</v>
      </c>
      <c r="U184" s="190" t="n">
        <f aca="false">VIN_var</f>
        <v>5</v>
      </c>
      <c r="V184" s="191" t="n">
        <f aca="false">(S184*T184)/(U184*EFF_est)</f>
        <v>1.57333333333333</v>
      </c>
      <c r="W184" s="189" t="n">
        <f aca="false">IF((T184*S184/U184)&lt;((U184*(1-(U184/S184)))/(2*Lm*Fsw)),1,2)</f>
        <v>2</v>
      </c>
      <c r="X184" s="190" t="n">
        <f aca="false">CHOOSE(W184,SQRT((2*T184*Lm*Fsw*(S184-U184))/((U184)^2)),1-(U184/S184))</f>
        <v>0.875</v>
      </c>
      <c r="Y184" s="179" t="n">
        <f aca="false">CHOOSE(W184,(Lm*AA184*Fsw)/(S184-U184),1-X184)</f>
        <v>0.125</v>
      </c>
      <c r="Z184" s="189" t="n">
        <f aca="false">(U184*X184)/(Lm*Fsw)</f>
        <v>0.694444444444444</v>
      </c>
      <c r="AA184" s="190" t="n">
        <f aca="false">CHOOSE(W184,Z184,V184+(0.5*Z184))</f>
        <v>1.92055555555556</v>
      </c>
      <c r="AB184" s="190" t="n">
        <f aca="false">CHOOSE(W184,AA184*SQRT((X184+Y184)/3),SQRT((V184^2)+((Z184^2)/12)))</f>
        <v>1.5860534464448</v>
      </c>
      <c r="AC184" s="190" t="n">
        <v>0</v>
      </c>
      <c r="AD184" s="190" t="n">
        <f aca="false">(AB184^2)*Rdcr</f>
        <v>0.0241494291358025</v>
      </c>
      <c r="AE184" s="191" t="n">
        <f aca="false">AC184+AD184</f>
        <v>0.0241494291358025</v>
      </c>
      <c r="AF184" s="189" t="n">
        <f aca="false">V184*X184</f>
        <v>1.37666666666667</v>
      </c>
      <c r="AG184" s="178" t="n">
        <f aca="false">CHOOSE(W184,AA184*SQRT(X184/3),SQRT(X184*((AA184^2)+((Z184^2)/3)-(AA184*Z184))))</f>
        <v>1.48361714842711</v>
      </c>
      <c r="AH184" s="190" t="n">
        <f aca="false">(AG184^2)*RDS_on</f>
        <v>0.114068682543108</v>
      </c>
      <c r="AI184" s="178" t="n">
        <f aca="false">((S184*V184)/2)*Fsw*(tr_sw_fix+tf_sw_fix)</f>
        <v>0.92512</v>
      </c>
      <c r="AJ184" s="191" t="n">
        <f aca="false">AH184+AI184</f>
        <v>1.03918868254311</v>
      </c>
      <c r="AK184" s="189" t="n">
        <f aca="false">Y184*V184</f>
        <v>0.196666666666667</v>
      </c>
      <c r="AL184" s="190" t="n">
        <f aca="false">CHOOSE(W184,AA184*SQRT(Y184/3),SQRT(Y184*((AA184^2)+((Z184^2)/3)-(Z184*AA184))))</f>
        <v>0.560754573652706</v>
      </c>
      <c r="AM184" s="190" t="n">
        <f aca="false">T184*Vd_rect</f>
        <v>0.07434</v>
      </c>
      <c r="AN184" s="190" t="n">
        <f aca="false">CHOOSE(W184,(S184+Vd_rect)*Qrr*Fsw,(S184+Vd_rect)*Qrr*Fsw)</f>
        <v>0.42441</v>
      </c>
      <c r="AO184" s="191" t="n">
        <f aca="false">AM184+AN184</f>
        <v>0.49875</v>
      </c>
      <c r="AP184" s="177" t="n">
        <f aca="false">(AG184^2)*0</f>
        <v>0</v>
      </c>
      <c r="AQ184" s="190" t="n">
        <f aca="false">Qg_tot*Vcc*Fsw</f>
        <v>0.0735</v>
      </c>
      <c r="AR184" s="191" t="n">
        <f aca="false">IQ*U184</f>
        <v>0.00385</v>
      </c>
      <c r="AS184" s="177" t="n">
        <f aca="false">AP184+AJ184+AQ184+AR184</f>
        <v>1.11653868254311</v>
      </c>
      <c r="AT184" s="187" t="n">
        <f aca="false">Ta+Tk*AS184</f>
        <v>91.9923209525865</v>
      </c>
      <c r="AU184" s="188" t="n">
        <f aca="false">RDS_on/51.8*(47.12+AT184*0.244)</f>
        <v>0.0695970445907922</v>
      </c>
      <c r="AV184" s="190" t="n">
        <f aca="false">S184*T184</f>
        <v>7.08</v>
      </c>
      <c r="AW184" s="191" t="n">
        <f aca="false">(AV184/(AV184+AS184))*100</f>
        <v>86.3779245631928</v>
      </c>
      <c r="AY184" s="189" t="n">
        <f aca="false">VOUT</f>
        <v>40</v>
      </c>
      <c r="AZ184" s="190" t="n">
        <f aca="false">Q184*$O$12</f>
        <v>0.177</v>
      </c>
      <c r="BA184" s="190" t="n">
        <f aca="false">VIN_var</f>
        <v>5</v>
      </c>
      <c r="BB184" s="191" t="n">
        <f aca="false">(AY184*AZ184)/(BA184*EFF_est)</f>
        <v>1.57333333333333</v>
      </c>
      <c r="BC184" s="189" t="n">
        <f aca="false">IF((AZ184*AY184/BA184)&lt;((BA184*(1-(BA184/AY184)))/(2*Lm*Fsw)),1,2)</f>
        <v>2</v>
      </c>
      <c r="BD184" s="190" t="n">
        <f aca="false">CHOOSE(BC184,SQRT((2*AZ184*Lm*Fsw*(AY184-BA184))/((BA184)^2)),1-(BA184/AY184))</f>
        <v>0.875</v>
      </c>
      <c r="BE184" s="179" t="n">
        <f aca="false">CHOOSE(BC184,(Lm*BG184*Fsw)/(AY184-BA184),1-BD184)</f>
        <v>0.125</v>
      </c>
      <c r="BF184" s="189" t="n">
        <f aca="false">(BA184*BD184)/(Lm*Fsw)</f>
        <v>0.694444444444444</v>
      </c>
      <c r="BG184" s="190" t="n">
        <f aca="false">CHOOSE(BC184,BF184,BB184+(0.5*BF184))</f>
        <v>1.92055555555556</v>
      </c>
      <c r="BH184" s="190" t="n">
        <f aca="false">CHOOSE(BC184,BG184*SQRT((BD184+BE184)/3),SQRT((BB184^2)+((BF184^2)/12)))</f>
        <v>1.5860534464448</v>
      </c>
      <c r="BI184" s="190" t="n">
        <v>0</v>
      </c>
      <c r="BJ184" s="190" t="n">
        <f aca="false">(BH184^2)*Rdcr</f>
        <v>0.0241494291358025</v>
      </c>
      <c r="BK184" s="191" t="n">
        <f aca="false">BI184+BJ184</f>
        <v>0.0241494291358025</v>
      </c>
      <c r="BL184" s="189" t="n">
        <f aca="false">BB184*BD184</f>
        <v>1.37666666666667</v>
      </c>
      <c r="BM184" s="178" t="n">
        <f aca="false">CHOOSE(BC184,BG184*SQRT(BD184/3),SQRT(BD184*((BG184^2)+((BF184^2)/3)-(BG184*BF184))))</f>
        <v>1.48361714842711</v>
      </c>
      <c r="BN184" s="178" t="n">
        <f aca="false">(BM184^2)*AU184</f>
        <v>0.153191435870395</v>
      </c>
      <c r="BO184" s="178" t="n">
        <f aca="false">((AY184*BB184)/2)*Fsw*(tr_sw_fix+tf_sw_fix)</f>
        <v>0.92512</v>
      </c>
      <c r="BP184" s="191" t="n">
        <f aca="false">BN184+BO184</f>
        <v>1.0783114358704</v>
      </c>
      <c r="BQ184" s="189" t="n">
        <f aca="false">BE184*BB184</f>
        <v>0.196666666666667</v>
      </c>
      <c r="BR184" s="190" t="n">
        <f aca="false">CHOOSE(BC184,BG184*SQRT(BE184/3),SQRT(BE184*((BG184^2)+((BF184^2)/3)-(BF184*BG184))))</f>
        <v>0.560754573652706</v>
      </c>
      <c r="BS184" s="190" t="n">
        <f aca="false">AZ184*Vd_rect</f>
        <v>0.07434</v>
      </c>
      <c r="BT184" s="190" t="n">
        <f aca="false">CHOOSE(BC184,(AY184+Vd_rect)*Qrr*Fsw,(AY184+Vd_rect)*Qrr*Fsw)</f>
        <v>0.42441</v>
      </c>
      <c r="BU184" s="191" t="n">
        <f aca="false">BS184+BT184</f>
        <v>0.49875</v>
      </c>
      <c r="BV184" s="177" t="n">
        <f aca="false">(BM184^2)*0</f>
        <v>0</v>
      </c>
      <c r="BW184" s="190" t="n">
        <f aca="false">Qg_tot*Vcc*Fsw</f>
        <v>0.0735</v>
      </c>
      <c r="BX184" s="191" t="n">
        <f aca="false">IQ*BA184</f>
        <v>0.00385</v>
      </c>
      <c r="BY184" s="189" t="n">
        <f aca="false">BV184+BU184+BP184+BK184+BW184+BX184</f>
        <v>1.6785608650062</v>
      </c>
      <c r="BZ184" s="190" t="n">
        <f aca="false">AY184*AZ184</f>
        <v>7.08</v>
      </c>
      <c r="CA184" s="191" t="n">
        <f aca="false">(BZ184/(BZ184+BY184))*100</f>
        <v>80.8351978038688</v>
      </c>
      <c r="CB184" s="169" t="n">
        <f aca="false">BP184+BW184+BX184+BV184</f>
        <v>1.1556614358704</v>
      </c>
      <c r="CC184" s="0" t="n">
        <f aca="false">Ta+Tk_f*CB184</f>
        <v>65.4481502554638</v>
      </c>
    </row>
    <row r="185" customFormat="false" ht="15.75" hidden="false" customHeight="false" outlineLevel="0" collapsed="false">
      <c r="Q185" s="0" t="n">
        <v>178</v>
      </c>
      <c r="S185" s="189" t="n">
        <f aca="false">VOUT</f>
        <v>40</v>
      </c>
      <c r="T185" s="178" t="n">
        <f aca="false">Q185*$O$12</f>
        <v>0.178</v>
      </c>
      <c r="U185" s="190" t="n">
        <f aca="false">VIN_var</f>
        <v>5</v>
      </c>
      <c r="V185" s="191" t="n">
        <f aca="false">(S185*T185)/(U185*EFF_est)</f>
        <v>1.58222222222222</v>
      </c>
      <c r="W185" s="189" t="n">
        <f aca="false">IF((T185*S185/U185)&lt;((U185*(1-(U185/S185)))/(2*Lm*Fsw)),1,2)</f>
        <v>2</v>
      </c>
      <c r="X185" s="190" t="n">
        <f aca="false">CHOOSE(W185,SQRT((2*T185*Lm*Fsw*(S185-U185))/((U185)^2)),1-(U185/S185))</f>
        <v>0.875</v>
      </c>
      <c r="Y185" s="179" t="n">
        <f aca="false">CHOOSE(W185,(Lm*AA185*Fsw)/(S185-U185),1-X185)</f>
        <v>0.125</v>
      </c>
      <c r="Z185" s="189" t="n">
        <f aca="false">(U185*X185)/(Lm*Fsw)</f>
        <v>0.694444444444444</v>
      </c>
      <c r="AA185" s="190" t="n">
        <f aca="false">CHOOSE(W185,Z185,V185+(0.5*Z185))</f>
        <v>1.92944444444444</v>
      </c>
      <c r="AB185" s="190" t="n">
        <f aca="false">CHOOSE(W185,AA185*SQRT((X185+Y185)/3),SQRT((V185^2)+((Z185^2)/12)))</f>
        <v>1.59487144237254</v>
      </c>
      <c r="AC185" s="190" t="n">
        <v>0</v>
      </c>
      <c r="AD185" s="190" t="n">
        <f aca="false">(AB185^2)*Rdcr</f>
        <v>0.0244187032098765</v>
      </c>
      <c r="AE185" s="191" t="n">
        <f aca="false">AC185+AD185</f>
        <v>0.0244187032098765</v>
      </c>
      <c r="AF185" s="189" t="n">
        <f aca="false">V185*X185</f>
        <v>1.38444444444444</v>
      </c>
      <c r="AG185" s="178" t="n">
        <f aca="false">CHOOSE(W185,AA185*SQRT(X185/3),SQRT(X185*((AA185^2)+((Z185^2)/3)-(AA185*Z185))))</f>
        <v>1.49186562832701</v>
      </c>
      <c r="AH185" s="190" t="n">
        <f aca="false">(AG185^2)*RDS_on</f>
        <v>0.115340585853945</v>
      </c>
      <c r="AI185" s="178" t="n">
        <f aca="false">((S185*V185)/2)*Fsw*(tr_sw_fix+tf_sw_fix)</f>
        <v>0.930346666666666</v>
      </c>
      <c r="AJ185" s="191" t="n">
        <f aca="false">AH185+AI185</f>
        <v>1.04568725252061</v>
      </c>
      <c r="AK185" s="189" t="n">
        <f aca="false">Y185*V185</f>
        <v>0.197777777777778</v>
      </c>
      <c r="AL185" s="190" t="n">
        <f aca="false">CHOOSE(W185,AA185*SQRT(Y185/3),SQRT(Y185*((AA185^2)+((Z185^2)/3)-(Z185*AA185))))</f>
        <v>0.563872206011197</v>
      </c>
      <c r="AM185" s="190" t="n">
        <f aca="false">T185*Vd_rect</f>
        <v>0.07476</v>
      </c>
      <c r="AN185" s="190" t="n">
        <f aca="false">CHOOSE(W185,(S185+Vd_rect)*Qrr*Fsw,(S185+Vd_rect)*Qrr*Fsw)</f>
        <v>0.42441</v>
      </c>
      <c r="AO185" s="191" t="n">
        <f aca="false">AM185+AN185</f>
        <v>0.49917</v>
      </c>
      <c r="AP185" s="177" t="n">
        <f aca="false">(AG185^2)*0</f>
        <v>0</v>
      </c>
      <c r="AQ185" s="190" t="n">
        <f aca="false">Qg_tot*Vcc*Fsw</f>
        <v>0.0735</v>
      </c>
      <c r="AR185" s="191" t="n">
        <f aca="false">IQ*U185</f>
        <v>0.00385</v>
      </c>
      <c r="AS185" s="177" t="n">
        <f aca="false">AP185+AJ185+AQ185+AR185</f>
        <v>1.12303725252061</v>
      </c>
      <c r="AT185" s="187" t="n">
        <f aca="false">Ta+Tk*AS185</f>
        <v>92.3822351512367</v>
      </c>
      <c r="AU185" s="188" t="n">
        <f aca="false">RDS_on/51.8*(47.12+AT185*0.244)</f>
        <v>0.0696922259392915</v>
      </c>
      <c r="AV185" s="190" t="n">
        <f aca="false">S185*T185</f>
        <v>7.12</v>
      </c>
      <c r="AW185" s="191" t="n">
        <f aca="false">(AV185/(AV185+AS185))*100</f>
        <v>86.3759289432157</v>
      </c>
      <c r="AY185" s="189" t="n">
        <f aca="false">VOUT</f>
        <v>40</v>
      </c>
      <c r="AZ185" s="190" t="n">
        <f aca="false">Q185*$O$12</f>
        <v>0.178</v>
      </c>
      <c r="BA185" s="190" t="n">
        <f aca="false">VIN_var</f>
        <v>5</v>
      </c>
      <c r="BB185" s="191" t="n">
        <f aca="false">(AY185*AZ185)/(BA185*EFF_est)</f>
        <v>1.58222222222222</v>
      </c>
      <c r="BC185" s="189" t="n">
        <f aca="false">IF((AZ185*AY185/BA185)&lt;((BA185*(1-(BA185/AY185)))/(2*Lm*Fsw)),1,2)</f>
        <v>2</v>
      </c>
      <c r="BD185" s="190" t="n">
        <f aca="false">CHOOSE(BC185,SQRT((2*AZ185*Lm*Fsw*(AY185-BA185))/((BA185)^2)),1-(BA185/AY185))</f>
        <v>0.875</v>
      </c>
      <c r="BE185" s="179" t="n">
        <f aca="false">CHOOSE(BC185,(Lm*BG185*Fsw)/(AY185-BA185),1-BD185)</f>
        <v>0.125</v>
      </c>
      <c r="BF185" s="189" t="n">
        <f aca="false">(BA185*BD185)/(Lm*Fsw)</f>
        <v>0.694444444444444</v>
      </c>
      <c r="BG185" s="190" t="n">
        <f aca="false">CHOOSE(BC185,BF185,BB185+(0.5*BF185))</f>
        <v>1.92944444444444</v>
      </c>
      <c r="BH185" s="190" t="n">
        <f aca="false">CHOOSE(BC185,BG185*SQRT((BD185+BE185)/3),SQRT((BB185^2)+((BF185^2)/12)))</f>
        <v>1.59487144237254</v>
      </c>
      <c r="BI185" s="190" t="n">
        <v>0</v>
      </c>
      <c r="BJ185" s="190" t="n">
        <f aca="false">(BH185^2)*Rdcr</f>
        <v>0.0244187032098765</v>
      </c>
      <c r="BK185" s="191" t="n">
        <f aca="false">BI185+BJ185</f>
        <v>0.0244187032098765</v>
      </c>
      <c r="BL185" s="189" t="n">
        <f aca="false">BB185*BD185</f>
        <v>1.38444444444444</v>
      </c>
      <c r="BM185" s="178" t="n">
        <f aca="false">CHOOSE(BC185,BG185*SQRT(BD185/3),SQRT(BD185*((BG185^2)+((BF185^2)/3)-(BG185*BF185))))</f>
        <v>1.49186562832701</v>
      </c>
      <c r="BN185" s="178" t="n">
        <f aca="false">(BM185^2)*AU185</f>
        <v>0.155111412353262</v>
      </c>
      <c r="BO185" s="178" t="n">
        <f aca="false">((AY185*BB185)/2)*Fsw*(tr_sw_fix+tf_sw_fix)</f>
        <v>0.930346666666666</v>
      </c>
      <c r="BP185" s="191" t="n">
        <f aca="false">BN185+BO185</f>
        <v>1.08545807901993</v>
      </c>
      <c r="BQ185" s="189" t="n">
        <f aca="false">BE185*BB185</f>
        <v>0.197777777777778</v>
      </c>
      <c r="BR185" s="190" t="n">
        <f aca="false">CHOOSE(BC185,BG185*SQRT(BE185/3),SQRT(BE185*((BG185^2)+((BF185^2)/3)-(BF185*BG185))))</f>
        <v>0.563872206011197</v>
      </c>
      <c r="BS185" s="190" t="n">
        <f aca="false">AZ185*Vd_rect</f>
        <v>0.07476</v>
      </c>
      <c r="BT185" s="190" t="n">
        <f aca="false">CHOOSE(BC185,(AY185+Vd_rect)*Qrr*Fsw,(AY185+Vd_rect)*Qrr*Fsw)</f>
        <v>0.42441</v>
      </c>
      <c r="BU185" s="191" t="n">
        <f aca="false">BS185+BT185</f>
        <v>0.49917</v>
      </c>
      <c r="BV185" s="177" t="n">
        <f aca="false">(BM185^2)*0</f>
        <v>0</v>
      </c>
      <c r="BW185" s="190" t="n">
        <f aca="false">Qg_tot*Vcc*Fsw</f>
        <v>0.0735</v>
      </c>
      <c r="BX185" s="191" t="n">
        <f aca="false">IQ*BA185</f>
        <v>0.00385</v>
      </c>
      <c r="BY185" s="189" t="n">
        <f aca="false">BV185+BU185+BP185+BK185+BW185+BX185</f>
        <v>1.6863967822298</v>
      </c>
      <c r="BZ185" s="190" t="n">
        <f aca="false">AY185*AZ185</f>
        <v>7.12</v>
      </c>
      <c r="CA185" s="191" t="n">
        <f aca="false">(BZ185/(BZ185+BY185))*100</f>
        <v>80.8503202395702</v>
      </c>
      <c r="CB185" s="169" t="n">
        <f aca="false">BP185+BW185+BX185+BV185</f>
        <v>1.16280807901993</v>
      </c>
      <c r="CC185" s="0" t="n">
        <f aca="false">Ta+Tk_f*CB185</f>
        <v>65.6982827656975</v>
      </c>
    </row>
    <row r="186" customFormat="false" ht="15.75" hidden="false" customHeight="false" outlineLevel="0" collapsed="false">
      <c r="Q186" s="0" t="n">
        <v>179</v>
      </c>
      <c r="S186" s="189" t="n">
        <f aca="false">VOUT</f>
        <v>40</v>
      </c>
      <c r="T186" s="178" t="n">
        <f aca="false">Q186*$O$12</f>
        <v>0.179</v>
      </c>
      <c r="U186" s="190" t="n">
        <f aca="false">VIN_var</f>
        <v>5</v>
      </c>
      <c r="V186" s="191" t="n">
        <f aca="false">(S186*T186)/(U186*EFF_est)</f>
        <v>1.59111111111111</v>
      </c>
      <c r="W186" s="189" t="n">
        <f aca="false">IF((T186*S186/U186)&lt;((U186*(1-(U186/S186)))/(2*Lm*Fsw)),1,2)</f>
        <v>2</v>
      </c>
      <c r="X186" s="190" t="n">
        <f aca="false">CHOOSE(W186,SQRT((2*T186*Lm*Fsw*(S186-U186))/((U186)^2)),1-(U186/S186))</f>
        <v>0.875</v>
      </c>
      <c r="Y186" s="179" t="n">
        <f aca="false">CHOOSE(W186,(Lm*AA186*Fsw)/(S186-U186),1-X186)</f>
        <v>0.125</v>
      </c>
      <c r="Z186" s="189" t="n">
        <f aca="false">(U186*X186)/(Lm*Fsw)</f>
        <v>0.694444444444444</v>
      </c>
      <c r="AA186" s="190" t="n">
        <f aca="false">CHOOSE(W186,Z186,V186+(0.5*Z186))</f>
        <v>1.93833333333333</v>
      </c>
      <c r="AB186" s="190" t="n">
        <f aca="false">CHOOSE(W186,AA186*SQRT((X186+Y186)/3),SQRT((V186^2)+((Z186^2)/12)))</f>
        <v>1.60369022105358</v>
      </c>
      <c r="AC186" s="190" t="n">
        <v>0</v>
      </c>
      <c r="AD186" s="190" t="n">
        <f aca="false">(AB186^2)*Rdcr</f>
        <v>0.0246894943209877</v>
      </c>
      <c r="AE186" s="191" t="n">
        <f aca="false">AC186+AD186</f>
        <v>0.0246894943209877</v>
      </c>
      <c r="AF186" s="189" t="n">
        <f aca="false">V186*X186</f>
        <v>1.39222222222222</v>
      </c>
      <c r="AG186" s="178" t="n">
        <f aca="false">CHOOSE(W186,AA186*SQRT(X186/3),SQRT(X186*((AA186^2)+((Z186^2)/3)-(AA186*Z186))))</f>
        <v>1.50011484042557</v>
      </c>
      <c r="AH186" s="190" t="n">
        <f aca="false">(AG186^2)*RDS_on</f>
        <v>0.116619654817237</v>
      </c>
      <c r="AI186" s="178" t="n">
        <f aca="false">((S186*V186)/2)*Fsw*(tr_sw_fix+tf_sw_fix)</f>
        <v>0.935573333333333</v>
      </c>
      <c r="AJ186" s="191" t="n">
        <f aca="false">AH186+AI186</f>
        <v>1.05219298815057</v>
      </c>
      <c r="AK186" s="189" t="n">
        <f aca="false">Y186*V186</f>
        <v>0.198888888888889</v>
      </c>
      <c r="AL186" s="190" t="n">
        <f aca="false">CHOOSE(W186,AA186*SQRT(Y186/3),SQRT(Y186*((AA186^2)+((Z186^2)/3)-(Z186*AA186))))</f>
        <v>0.56699011511477</v>
      </c>
      <c r="AM186" s="190" t="n">
        <f aca="false">T186*Vd_rect</f>
        <v>0.07518</v>
      </c>
      <c r="AN186" s="190" t="n">
        <f aca="false">CHOOSE(W186,(S186+Vd_rect)*Qrr*Fsw,(S186+Vd_rect)*Qrr*Fsw)</f>
        <v>0.42441</v>
      </c>
      <c r="AO186" s="191" t="n">
        <f aca="false">AM186+AN186</f>
        <v>0.49959</v>
      </c>
      <c r="AP186" s="177" t="n">
        <f aca="false">(AG186^2)*0</f>
        <v>0</v>
      </c>
      <c r="AQ186" s="190" t="n">
        <f aca="false">Qg_tot*Vcc*Fsw</f>
        <v>0.0735</v>
      </c>
      <c r="AR186" s="191" t="n">
        <f aca="false">IQ*U186</f>
        <v>0.00385</v>
      </c>
      <c r="AS186" s="177" t="n">
        <f aca="false">AP186+AJ186+AQ186+AR186</f>
        <v>1.12954298815057</v>
      </c>
      <c r="AT186" s="187" t="n">
        <f aca="false">Ta+Tk*AS186</f>
        <v>92.7725792890342</v>
      </c>
      <c r="AU186" s="188" t="n">
        <f aca="false">RDS_on/51.8*(47.12+AT186*0.244)</f>
        <v>0.0697875122395673</v>
      </c>
      <c r="AV186" s="190" t="n">
        <f aca="false">S186*T186</f>
        <v>7.16</v>
      </c>
      <c r="AW186" s="191" t="n">
        <f aca="false">(AV186/(AV186+AS186))*100</f>
        <v>86.3738810479035</v>
      </c>
      <c r="AY186" s="189" t="n">
        <f aca="false">VOUT</f>
        <v>40</v>
      </c>
      <c r="AZ186" s="190" t="n">
        <f aca="false">Q186*$O$12</f>
        <v>0.179</v>
      </c>
      <c r="BA186" s="190" t="n">
        <f aca="false">VIN_var</f>
        <v>5</v>
      </c>
      <c r="BB186" s="191" t="n">
        <f aca="false">(AY186*AZ186)/(BA186*EFF_est)</f>
        <v>1.59111111111111</v>
      </c>
      <c r="BC186" s="189" t="n">
        <f aca="false">IF((AZ186*AY186/BA186)&lt;((BA186*(1-(BA186/AY186)))/(2*Lm*Fsw)),1,2)</f>
        <v>2</v>
      </c>
      <c r="BD186" s="190" t="n">
        <f aca="false">CHOOSE(BC186,SQRT((2*AZ186*Lm*Fsw*(AY186-BA186))/((BA186)^2)),1-(BA186/AY186))</f>
        <v>0.875</v>
      </c>
      <c r="BE186" s="179" t="n">
        <f aca="false">CHOOSE(BC186,(Lm*BG186*Fsw)/(AY186-BA186),1-BD186)</f>
        <v>0.125</v>
      </c>
      <c r="BF186" s="189" t="n">
        <f aca="false">(BA186*BD186)/(Lm*Fsw)</f>
        <v>0.694444444444444</v>
      </c>
      <c r="BG186" s="190" t="n">
        <f aca="false">CHOOSE(BC186,BF186,BB186+(0.5*BF186))</f>
        <v>1.93833333333333</v>
      </c>
      <c r="BH186" s="190" t="n">
        <f aca="false">CHOOSE(BC186,BG186*SQRT((BD186+BE186)/3),SQRT((BB186^2)+((BF186^2)/12)))</f>
        <v>1.60369022105358</v>
      </c>
      <c r="BI186" s="190" t="n">
        <v>0</v>
      </c>
      <c r="BJ186" s="190" t="n">
        <f aca="false">(BH186^2)*Rdcr</f>
        <v>0.0246894943209877</v>
      </c>
      <c r="BK186" s="191" t="n">
        <f aca="false">BI186+BJ186</f>
        <v>0.0246894943209877</v>
      </c>
      <c r="BL186" s="189" t="n">
        <f aca="false">BB186*BD186</f>
        <v>1.39222222222222</v>
      </c>
      <c r="BM186" s="178" t="n">
        <f aca="false">CHOOSE(BC186,BG186*SQRT(BD186/3),SQRT(BD186*((BG186^2)+((BF186^2)/3)-(BG186*BF186))))</f>
        <v>1.50011484042557</v>
      </c>
      <c r="BN186" s="178" t="n">
        <f aca="false">(BM186^2)*AU186</f>
        <v>0.157045946742221</v>
      </c>
      <c r="BO186" s="178" t="n">
        <f aca="false">((AY186*BB186)/2)*Fsw*(tr_sw_fix+tf_sw_fix)</f>
        <v>0.935573333333333</v>
      </c>
      <c r="BP186" s="191" t="n">
        <f aca="false">BN186+BO186</f>
        <v>1.09261928007555</v>
      </c>
      <c r="BQ186" s="189" t="n">
        <f aca="false">BE186*BB186</f>
        <v>0.198888888888889</v>
      </c>
      <c r="BR186" s="190" t="n">
        <f aca="false">CHOOSE(BC186,BG186*SQRT(BE186/3),SQRT(BE186*((BG186^2)+((BF186^2)/3)-(BF186*BG186))))</f>
        <v>0.56699011511477</v>
      </c>
      <c r="BS186" s="190" t="n">
        <f aca="false">AZ186*Vd_rect</f>
        <v>0.07518</v>
      </c>
      <c r="BT186" s="190" t="n">
        <f aca="false">CHOOSE(BC186,(AY186+Vd_rect)*Qrr*Fsw,(AY186+Vd_rect)*Qrr*Fsw)</f>
        <v>0.42441</v>
      </c>
      <c r="BU186" s="191" t="n">
        <f aca="false">BS186+BT186</f>
        <v>0.49959</v>
      </c>
      <c r="BV186" s="177" t="n">
        <f aca="false">(BM186^2)*0</f>
        <v>0</v>
      </c>
      <c r="BW186" s="190" t="n">
        <f aca="false">Qg_tot*Vcc*Fsw</f>
        <v>0.0735</v>
      </c>
      <c r="BX186" s="191" t="n">
        <f aca="false">IQ*BA186</f>
        <v>0.00385</v>
      </c>
      <c r="BY186" s="189" t="n">
        <f aca="false">BV186+BU186+BP186+BK186+BW186+BX186</f>
        <v>1.69424877439654</v>
      </c>
      <c r="BZ186" s="190" t="n">
        <f aca="false">AY186*AZ186</f>
        <v>7.16</v>
      </c>
      <c r="CA186" s="191" t="n">
        <f aca="false">(BZ186/(BZ186+BY186))*100</f>
        <v>80.8651324627818</v>
      </c>
      <c r="CB186" s="169" t="n">
        <f aca="false">BP186+BW186+BX186+BV186</f>
        <v>1.16996928007555</v>
      </c>
      <c r="CC186" s="0" t="n">
        <f aca="false">Ta+Tk_f*CB186</f>
        <v>65.9489248026444</v>
      </c>
    </row>
    <row r="187" customFormat="false" ht="15.75" hidden="false" customHeight="false" outlineLevel="0" collapsed="false">
      <c r="Q187" s="0" t="n">
        <v>180</v>
      </c>
      <c r="S187" s="189" t="n">
        <f aca="false">VOUT</f>
        <v>40</v>
      </c>
      <c r="T187" s="178" t="n">
        <f aca="false">Q187*$O$12</f>
        <v>0.18</v>
      </c>
      <c r="U187" s="190" t="n">
        <f aca="false">VIN_var</f>
        <v>5</v>
      </c>
      <c r="V187" s="191" t="n">
        <f aca="false">(S187*T187)/(U187*EFF_est)</f>
        <v>1.6</v>
      </c>
      <c r="W187" s="189" t="n">
        <f aca="false">IF((T187*S187/U187)&lt;((U187*(1-(U187/S187)))/(2*Lm*Fsw)),1,2)</f>
        <v>2</v>
      </c>
      <c r="X187" s="190" t="n">
        <f aca="false">CHOOSE(W187,SQRT((2*T187*Lm*Fsw*(S187-U187))/((U187)^2)),1-(U187/S187))</f>
        <v>0.875</v>
      </c>
      <c r="Y187" s="179" t="n">
        <f aca="false">CHOOSE(W187,(Lm*AA187*Fsw)/(S187-U187),1-X187)</f>
        <v>0.125</v>
      </c>
      <c r="Z187" s="189" t="n">
        <f aca="false">(U187*X187)/(Lm*Fsw)</f>
        <v>0.694444444444444</v>
      </c>
      <c r="AA187" s="190" t="n">
        <f aca="false">CHOOSE(W187,Z187,V187+(0.5*Z187))</f>
        <v>1.94722222222222</v>
      </c>
      <c r="AB187" s="190" t="n">
        <f aca="false">CHOOSE(W187,AA187*SQRT((X187+Y187)/3),SQRT((V187^2)+((Z187^2)/12)))</f>
        <v>1.61250976964533</v>
      </c>
      <c r="AC187" s="190" t="n">
        <v>0</v>
      </c>
      <c r="AD187" s="190" t="n">
        <f aca="false">(AB187^2)*Rdcr</f>
        <v>0.0249618024691358</v>
      </c>
      <c r="AE187" s="191" t="n">
        <f aca="false">AC187+AD187</f>
        <v>0.0249618024691358</v>
      </c>
      <c r="AF187" s="189" t="n">
        <f aca="false">V187*X187</f>
        <v>1.4</v>
      </c>
      <c r="AG187" s="178" t="n">
        <f aca="false">CHOOSE(W187,AA187*SQRT(X187/3),SQRT(X187*((AA187^2)+((Z187^2)/3)-(AA187*Z187))))</f>
        <v>1.50836477270965</v>
      </c>
      <c r="AH187" s="190" t="n">
        <f aca="false">(AG187^2)*RDS_on</f>
        <v>0.117905889432985</v>
      </c>
      <c r="AI187" s="178" t="n">
        <f aca="false">((S187*V187)/2)*Fsw*(tr_sw_fix+tf_sw_fix)</f>
        <v>0.9408</v>
      </c>
      <c r="AJ187" s="191" t="n">
        <f aca="false">AH187+AI187</f>
        <v>1.05870588943298</v>
      </c>
      <c r="AK187" s="189" t="n">
        <f aca="false">Y187*V187</f>
        <v>0.2</v>
      </c>
      <c r="AL187" s="190" t="n">
        <f aca="false">CHOOSE(W187,AA187*SQRT(Y187/3),SQRT(Y187*((AA187^2)+((Z187^2)/3)-(Z187*AA187))))</f>
        <v>0.570108296422886</v>
      </c>
      <c r="AM187" s="190" t="n">
        <f aca="false">T187*Vd_rect</f>
        <v>0.0756</v>
      </c>
      <c r="AN187" s="190" t="n">
        <f aca="false">CHOOSE(W187,(S187+Vd_rect)*Qrr*Fsw,(S187+Vd_rect)*Qrr*Fsw)</f>
        <v>0.42441</v>
      </c>
      <c r="AO187" s="191" t="n">
        <f aca="false">AM187+AN187</f>
        <v>0.50001</v>
      </c>
      <c r="AP187" s="177" t="n">
        <f aca="false">(AG187^2)*0</f>
        <v>0</v>
      </c>
      <c r="AQ187" s="190" t="n">
        <f aca="false">Qg_tot*Vcc*Fsw</f>
        <v>0.0735</v>
      </c>
      <c r="AR187" s="191" t="n">
        <f aca="false">IQ*U187</f>
        <v>0.00385</v>
      </c>
      <c r="AS187" s="177" t="n">
        <f aca="false">AP187+AJ187+AQ187+AR187</f>
        <v>1.13605588943298</v>
      </c>
      <c r="AT187" s="187" t="n">
        <f aca="false">Ta+Tk*AS187</f>
        <v>93.1633533659791</v>
      </c>
      <c r="AU187" s="188" t="n">
        <f aca="false">RDS_on/51.8*(47.12+AT187*0.244)</f>
        <v>0.0698829034916195</v>
      </c>
      <c r="AV187" s="190" t="n">
        <f aca="false">S187*T187</f>
        <v>7.2</v>
      </c>
      <c r="AW187" s="191" t="n">
        <f aca="false">(AV187/(AV187+AS187))*100</f>
        <v>86.3717817574486</v>
      </c>
      <c r="AY187" s="189" t="n">
        <f aca="false">VOUT</f>
        <v>40</v>
      </c>
      <c r="AZ187" s="190" t="n">
        <f aca="false">Q187*$O$12</f>
        <v>0.18</v>
      </c>
      <c r="BA187" s="190" t="n">
        <f aca="false">VIN_var</f>
        <v>5</v>
      </c>
      <c r="BB187" s="191" t="n">
        <f aca="false">(AY187*AZ187)/(BA187*EFF_est)</f>
        <v>1.6</v>
      </c>
      <c r="BC187" s="189" t="n">
        <f aca="false">IF((AZ187*AY187/BA187)&lt;((BA187*(1-(BA187/AY187)))/(2*Lm*Fsw)),1,2)</f>
        <v>2</v>
      </c>
      <c r="BD187" s="190" t="n">
        <f aca="false">CHOOSE(BC187,SQRT((2*AZ187*Lm*Fsw*(AY187-BA187))/((BA187)^2)),1-(BA187/AY187))</f>
        <v>0.875</v>
      </c>
      <c r="BE187" s="179" t="n">
        <f aca="false">CHOOSE(BC187,(Lm*BG187*Fsw)/(AY187-BA187),1-BD187)</f>
        <v>0.125</v>
      </c>
      <c r="BF187" s="189" t="n">
        <f aca="false">(BA187*BD187)/(Lm*Fsw)</f>
        <v>0.694444444444444</v>
      </c>
      <c r="BG187" s="190" t="n">
        <f aca="false">CHOOSE(BC187,BF187,BB187+(0.5*BF187))</f>
        <v>1.94722222222222</v>
      </c>
      <c r="BH187" s="190" t="n">
        <f aca="false">CHOOSE(BC187,BG187*SQRT((BD187+BE187)/3),SQRT((BB187^2)+((BF187^2)/12)))</f>
        <v>1.61250976964533</v>
      </c>
      <c r="BI187" s="190" t="n">
        <v>0</v>
      </c>
      <c r="BJ187" s="190" t="n">
        <f aca="false">(BH187^2)*Rdcr</f>
        <v>0.0249618024691358</v>
      </c>
      <c r="BK187" s="191" t="n">
        <f aca="false">BI187+BJ187</f>
        <v>0.0249618024691358</v>
      </c>
      <c r="BL187" s="189" t="n">
        <f aca="false">BB187*BD187</f>
        <v>1.4</v>
      </c>
      <c r="BM187" s="178" t="n">
        <f aca="false">CHOOSE(BC187,BG187*SQRT(BD187/3),SQRT(BD187*((BG187^2)+((BF187^2)/3)-(BG187*BF187))))</f>
        <v>1.50836477270965</v>
      </c>
      <c r="BN187" s="178" t="n">
        <f aca="false">(BM187^2)*AU187</f>
        <v>0.158995086334537</v>
      </c>
      <c r="BO187" s="178" t="n">
        <f aca="false">((AY187*BB187)/2)*Fsw*(tr_sw_fix+tf_sw_fix)</f>
        <v>0.9408</v>
      </c>
      <c r="BP187" s="191" t="n">
        <f aca="false">BN187+BO187</f>
        <v>1.09979508633454</v>
      </c>
      <c r="BQ187" s="189" t="n">
        <f aca="false">BE187*BB187</f>
        <v>0.2</v>
      </c>
      <c r="BR187" s="190" t="n">
        <f aca="false">CHOOSE(BC187,BG187*SQRT(BE187/3),SQRT(BE187*((BG187^2)+((BF187^2)/3)-(BF187*BG187))))</f>
        <v>0.570108296422886</v>
      </c>
      <c r="BS187" s="190" t="n">
        <f aca="false">AZ187*Vd_rect</f>
        <v>0.0756</v>
      </c>
      <c r="BT187" s="190" t="n">
        <f aca="false">CHOOSE(BC187,(AY187+Vd_rect)*Qrr*Fsw,(AY187+Vd_rect)*Qrr*Fsw)</f>
        <v>0.42441</v>
      </c>
      <c r="BU187" s="191" t="n">
        <f aca="false">BS187+BT187</f>
        <v>0.50001</v>
      </c>
      <c r="BV187" s="177" t="n">
        <f aca="false">(BM187^2)*0</f>
        <v>0</v>
      </c>
      <c r="BW187" s="190" t="n">
        <f aca="false">Qg_tot*Vcc*Fsw</f>
        <v>0.0735</v>
      </c>
      <c r="BX187" s="191" t="n">
        <f aca="false">IQ*BA187</f>
        <v>0.00385</v>
      </c>
      <c r="BY187" s="189" t="n">
        <f aca="false">BV187+BU187+BP187+BK187+BW187+BX187</f>
        <v>1.70211688880367</v>
      </c>
      <c r="BZ187" s="190" t="n">
        <f aca="false">AY187*AZ187</f>
        <v>7.2</v>
      </c>
      <c r="CA187" s="191" t="n">
        <f aca="false">(BZ187/(BZ187+BY187))*100</f>
        <v>80.8796389660481</v>
      </c>
      <c r="CB187" s="169" t="n">
        <f aca="false">BP187+BW187+BX187+BV187</f>
        <v>1.17714508633454</v>
      </c>
      <c r="CC187" s="0" t="n">
        <f aca="false">Ta+Tk_f*CB187</f>
        <v>66.2000780217088</v>
      </c>
    </row>
    <row r="188" customFormat="false" ht="15.75" hidden="false" customHeight="false" outlineLevel="0" collapsed="false">
      <c r="Q188" s="0" t="n">
        <v>181</v>
      </c>
      <c r="S188" s="189" t="n">
        <f aca="false">VOUT</f>
        <v>40</v>
      </c>
      <c r="T188" s="178" t="n">
        <f aca="false">Q188*$O$12</f>
        <v>0.181</v>
      </c>
      <c r="U188" s="190" t="n">
        <f aca="false">VIN_var</f>
        <v>5</v>
      </c>
      <c r="V188" s="191" t="n">
        <f aca="false">(S188*T188)/(U188*EFF_est)</f>
        <v>1.60888888888889</v>
      </c>
      <c r="W188" s="189" t="n">
        <f aca="false">IF((T188*S188/U188)&lt;((U188*(1-(U188/S188)))/(2*Lm*Fsw)),1,2)</f>
        <v>2</v>
      </c>
      <c r="X188" s="190" t="n">
        <f aca="false">CHOOSE(W188,SQRT((2*T188*Lm*Fsw*(S188-U188))/((U188)^2)),1-(U188/S188))</f>
        <v>0.875</v>
      </c>
      <c r="Y188" s="179" t="n">
        <f aca="false">CHOOSE(W188,(Lm*AA188*Fsw)/(S188-U188),1-X188)</f>
        <v>0.125</v>
      </c>
      <c r="Z188" s="189" t="n">
        <f aca="false">(U188*X188)/(Lm*Fsw)</f>
        <v>0.694444444444444</v>
      </c>
      <c r="AA188" s="190" t="n">
        <f aca="false">CHOOSE(W188,Z188,V188+(0.5*Z188))</f>
        <v>1.95611111111111</v>
      </c>
      <c r="AB188" s="190" t="n">
        <f aca="false">CHOOSE(W188,AA188*SQRT((X188+Y188)/3),SQRT((V188^2)+((Z188^2)/12)))</f>
        <v>1.62133007558355</v>
      </c>
      <c r="AC188" s="190" t="n">
        <v>0</v>
      </c>
      <c r="AD188" s="190" t="n">
        <f aca="false">(AB188^2)*Rdcr</f>
        <v>0.025235627654321</v>
      </c>
      <c r="AE188" s="191" t="n">
        <f aca="false">AC188+AD188</f>
        <v>0.025235627654321</v>
      </c>
      <c r="AF188" s="189" t="n">
        <f aca="false">V188*X188</f>
        <v>1.40777777777778</v>
      </c>
      <c r="AG188" s="178" t="n">
        <f aca="false">CHOOSE(W188,AA188*SQRT(X188/3),SQRT(X188*((AA188^2)+((Z188^2)/3)-(AA188*Z188))))</f>
        <v>1.51661541342649</v>
      </c>
      <c r="AH188" s="190" t="n">
        <f aca="false">(AG188^2)*RDS_on</f>
        <v>0.119199289701188</v>
      </c>
      <c r="AI188" s="178" t="n">
        <f aca="false">((S188*V188)/2)*Fsw*(tr_sw_fix+tf_sw_fix)</f>
        <v>0.946026666666667</v>
      </c>
      <c r="AJ188" s="191" t="n">
        <f aca="false">AH188+AI188</f>
        <v>1.06522595636785</v>
      </c>
      <c r="AK188" s="189" t="n">
        <f aca="false">Y188*V188</f>
        <v>0.201111111111111</v>
      </c>
      <c r="AL188" s="190" t="n">
        <f aca="false">CHOOSE(W188,AA188*SQRT(Y188/3),SQRT(Y188*((AA188^2)+((Z188^2)/3)-(Z188*AA188))))</f>
        <v>0.573226745493414</v>
      </c>
      <c r="AM188" s="190" t="n">
        <f aca="false">T188*Vd_rect</f>
        <v>0.07602</v>
      </c>
      <c r="AN188" s="190" t="n">
        <f aca="false">CHOOSE(W188,(S188+Vd_rect)*Qrr*Fsw,(S188+Vd_rect)*Qrr*Fsw)</f>
        <v>0.42441</v>
      </c>
      <c r="AO188" s="191" t="n">
        <f aca="false">AM188+AN188</f>
        <v>0.50043</v>
      </c>
      <c r="AP188" s="177" t="n">
        <f aca="false">(AG188^2)*0</f>
        <v>0</v>
      </c>
      <c r="AQ188" s="190" t="n">
        <f aca="false">Qg_tot*Vcc*Fsw</f>
        <v>0.0735</v>
      </c>
      <c r="AR188" s="191" t="n">
        <f aca="false">IQ*U188</f>
        <v>0.00385</v>
      </c>
      <c r="AS188" s="177" t="n">
        <f aca="false">AP188+AJ188+AQ188+AR188</f>
        <v>1.14257595636785</v>
      </c>
      <c r="AT188" s="187" t="n">
        <f aca="false">Ta+Tk*AS188</f>
        <v>93.5545573820713</v>
      </c>
      <c r="AU188" s="188" t="n">
        <f aca="false">RDS_on/51.8*(47.12+AT188*0.244)</f>
        <v>0.0699783996954482</v>
      </c>
      <c r="AV188" s="190" t="n">
        <f aca="false">S188*T188</f>
        <v>7.24</v>
      </c>
      <c r="AW188" s="191" t="n">
        <f aca="false">(AV188/(AV188+AS188))*100</f>
        <v>86.3696319327725</v>
      </c>
      <c r="AY188" s="189" t="n">
        <f aca="false">VOUT</f>
        <v>40</v>
      </c>
      <c r="AZ188" s="190" t="n">
        <f aca="false">Q188*$O$12</f>
        <v>0.181</v>
      </c>
      <c r="BA188" s="190" t="n">
        <f aca="false">VIN_var</f>
        <v>5</v>
      </c>
      <c r="BB188" s="191" t="n">
        <f aca="false">(AY188*AZ188)/(BA188*EFF_est)</f>
        <v>1.60888888888889</v>
      </c>
      <c r="BC188" s="189" t="n">
        <f aca="false">IF((AZ188*AY188/BA188)&lt;((BA188*(1-(BA188/AY188)))/(2*Lm*Fsw)),1,2)</f>
        <v>2</v>
      </c>
      <c r="BD188" s="190" t="n">
        <f aca="false">CHOOSE(BC188,SQRT((2*AZ188*Lm*Fsw*(AY188-BA188))/((BA188)^2)),1-(BA188/AY188))</f>
        <v>0.875</v>
      </c>
      <c r="BE188" s="179" t="n">
        <f aca="false">CHOOSE(BC188,(Lm*BG188*Fsw)/(AY188-BA188),1-BD188)</f>
        <v>0.125</v>
      </c>
      <c r="BF188" s="189" t="n">
        <f aca="false">(BA188*BD188)/(Lm*Fsw)</f>
        <v>0.694444444444444</v>
      </c>
      <c r="BG188" s="190" t="n">
        <f aca="false">CHOOSE(BC188,BF188,BB188+(0.5*BF188))</f>
        <v>1.95611111111111</v>
      </c>
      <c r="BH188" s="190" t="n">
        <f aca="false">CHOOSE(BC188,BG188*SQRT((BD188+BE188)/3),SQRT((BB188^2)+((BF188^2)/12)))</f>
        <v>1.62133007558355</v>
      </c>
      <c r="BI188" s="190" t="n">
        <v>0</v>
      </c>
      <c r="BJ188" s="190" t="n">
        <f aca="false">(BH188^2)*Rdcr</f>
        <v>0.025235627654321</v>
      </c>
      <c r="BK188" s="191" t="n">
        <f aca="false">BI188+BJ188</f>
        <v>0.025235627654321</v>
      </c>
      <c r="BL188" s="189" t="n">
        <f aca="false">BB188*BD188</f>
        <v>1.40777777777778</v>
      </c>
      <c r="BM188" s="178" t="n">
        <f aca="false">CHOOSE(BC188,BG188*SQRT(BD188/3),SQRT(BD188*((BG188^2)+((BF188^2)/3)-(BG188*BF188))))</f>
        <v>1.51661541342649</v>
      </c>
      <c r="BN188" s="178" t="n">
        <f aca="false">(BM188^2)*AU188</f>
        <v>0.160958878514545</v>
      </c>
      <c r="BO188" s="178" t="n">
        <f aca="false">((AY188*BB188)/2)*Fsw*(tr_sw_fix+tf_sw_fix)</f>
        <v>0.946026666666667</v>
      </c>
      <c r="BP188" s="191" t="n">
        <f aca="false">BN188+BO188</f>
        <v>1.10698554518121</v>
      </c>
      <c r="BQ188" s="189" t="n">
        <f aca="false">BE188*BB188</f>
        <v>0.201111111111111</v>
      </c>
      <c r="BR188" s="190" t="n">
        <f aca="false">CHOOSE(BC188,BG188*SQRT(BE188/3),SQRT(BE188*((BG188^2)+((BF188^2)/3)-(BF188*BG188))))</f>
        <v>0.573226745493414</v>
      </c>
      <c r="BS188" s="190" t="n">
        <f aca="false">AZ188*Vd_rect</f>
        <v>0.07602</v>
      </c>
      <c r="BT188" s="190" t="n">
        <f aca="false">CHOOSE(BC188,(AY188+Vd_rect)*Qrr*Fsw,(AY188+Vd_rect)*Qrr*Fsw)</f>
        <v>0.42441</v>
      </c>
      <c r="BU188" s="191" t="n">
        <f aca="false">BS188+BT188</f>
        <v>0.50043</v>
      </c>
      <c r="BV188" s="177" t="n">
        <f aca="false">(BM188^2)*0</f>
        <v>0</v>
      </c>
      <c r="BW188" s="190" t="n">
        <f aca="false">Qg_tot*Vcc*Fsw</f>
        <v>0.0735</v>
      </c>
      <c r="BX188" s="191" t="n">
        <f aca="false">IQ*BA188</f>
        <v>0.00385</v>
      </c>
      <c r="BY188" s="189" t="n">
        <f aca="false">BV188+BU188+BP188+BK188+BW188+BX188</f>
        <v>1.71000117283553</v>
      </c>
      <c r="BZ188" s="190" t="n">
        <f aca="false">AY188*AZ188</f>
        <v>7.24</v>
      </c>
      <c r="CA188" s="191" t="n">
        <f aca="false">(BZ188/(BZ188+BY188))*100</f>
        <v>80.8938441480252</v>
      </c>
      <c r="CB188" s="169" t="n">
        <f aca="false">BP188+BW188+BX188+BV188</f>
        <v>1.18433554518121</v>
      </c>
      <c r="CC188" s="0" t="n">
        <f aca="false">Ta+Tk_f*CB188</f>
        <v>66.4517440813424</v>
      </c>
    </row>
    <row r="189" customFormat="false" ht="15.75" hidden="false" customHeight="false" outlineLevel="0" collapsed="false">
      <c r="Q189" s="0" t="n">
        <v>182</v>
      </c>
      <c r="S189" s="189" t="n">
        <f aca="false">VOUT</f>
        <v>40</v>
      </c>
      <c r="T189" s="178" t="n">
        <f aca="false">Q189*$O$12</f>
        <v>0.182</v>
      </c>
      <c r="U189" s="190" t="n">
        <f aca="false">VIN_var</f>
        <v>5</v>
      </c>
      <c r="V189" s="191" t="n">
        <f aca="false">(S189*T189)/(U189*EFF_est)</f>
        <v>1.61777777777778</v>
      </c>
      <c r="W189" s="189" t="n">
        <f aca="false">IF((T189*S189/U189)&lt;((U189*(1-(U189/S189)))/(2*Lm*Fsw)),1,2)</f>
        <v>2</v>
      </c>
      <c r="X189" s="190" t="n">
        <f aca="false">CHOOSE(W189,SQRT((2*T189*Lm*Fsw*(S189-U189))/((U189)^2)),1-(U189/S189))</f>
        <v>0.875</v>
      </c>
      <c r="Y189" s="179" t="n">
        <f aca="false">CHOOSE(W189,(Lm*AA189*Fsw)/(S189-U189),1-X189)</f>
        <v>0.125</v>
      </c>
      <c r="Z189" s="189" t="n">
        <f aca="false">(U189*X189)/(Lm*Fsw)</f>
        <v>0.694444444444444</v>
      </c>
      <c r="AA189" s="190" t="n">
        <f aca="false">CHOOSE(W189,Z189,V189+(0.5*Z189))</f>
        <v>1.965</v>
      </c>
      <c r="AB189" s="190" t="n">
        <f aca="false">CHOOSE(W189,AA189*SQRT((X189+Y189)/3),SQRT((V189^2)+((Z189^2)/12)))</f>
        <v>1.63015112657485</v>
      </c>
      <c r="AC189" s="190" t="n">
        <v>0</v>
      </c>
      <c r="AD189" s="190" t="n">
        <f aca="false">(AB189^2)*Rdcr</f>
        <v>0.0255109698765432</v>
      </c>
      <c r="AE189" s="191" t="n">
        <f aca="false">AC189+AD189</f>
        <v>0.0255109698765432</v>
      </c>
      <c r="AF189" s="189" t="n">
        <f aca="false">V189*X189</f>
        <v>1.41555555555556</v>
      </c>
      <c r="AG189" s="178" t="n">
        <f aca="false">CHOOSE(W189,AA189*SQRT(X189/3),SQRT(X189*((AA189^2)+((Z189^2)/3)-(AA189*Z189))))</f>
        <v>1.52486675107666</v>
      </c>
      <c r="AH189" s="190" t="n">
        <f aca="false">(AG189^2)*RDS_on</f>
        <v>0.120499855621846</v>
      </c>
      <c r="AI189" s="178" t="n">
        <f aca="false">((S189*V189)/2)*Fsw*(tr_sw_fix+tf_sw_fix)</f>
        <v>0.951253333333333</v>
      </c>
      <c r="AJ189" s="191" t="n">
        <f aca="false">AH189+AI189</f>
        <v>1.07175318895518</v>
      </c>
      <c r="AK189" s="189" t="n">
        <f aca="false">Y189*V189</f>
        <v>0.202222222222222</v>
      </c>
      <c r="AL189" s="190" t="n">
        <f aca="false">CHOOSE(W189,AA189*SQRT(Y189/3),SQRT(Y189*((AA189^2)+((Z189^2)/3)-(Z189*AA189))))</f>
        <v>0.576345457979983</v>
      </c>
      <c r="AM189" s="190" t="n">
        <f aca="false">T189*Vd_rect</f>
        <v>0.07644</v>
      </c>
      <c r="AN189" s="190" t="n">
        <f aca="false">CHOOSE(W189,(S189+Vd_rect)*Qrr*Fsw,(S189+Vd_rect)*Qrr*Fsw)</f>
        <v>0.42441</v>
      </c>
      <c r="AO189" s="191" t="n">
        <f aca="false">AM189+AN189</f>
        <v>0.50085</v>
      </c>
      <c r="AP189" s="177" t="n">
        <f aca="false">(AG189^2)*0</f>
        <v>0</v>
      </c>
      <c r="AQ189" s="190" t="n">
        <f aca="false">Qg_tot*Vcc*Fsw</f>
        <v>0.0735</v>
      </c>
      <c r="AR189" s="191" t="n">
        <f aca="false">IQ*U189</f>
        <v>0.00385</v>
      </c>
      <c r="AS189" s="177" t="n">
        <f aca="false">AP189+AJ189+AQ189+AR189</f>
        <v>1.14910318895518</v>
      </c>
      <c r="AT189" s="187" t="n">
        <f aca="false">Ta+Tk*AS189</f>
        <v>93.9461913373107</v>
      </c>
      <c r="AU189" s="188" t="n">
        <f aca="false">RDS_on/51.8*(47.12+AT189*0.244)</f>
        <v>0.0700740008510533</v>
      </c>
      <c r="AV189" s="190" t="n">
        <f aca="false">S189*T189</f>
        <v>7.28</v>
      </c>
      <c r="AW189" s="191" t="n">
        <f aca="false">(AV189/(AV189+AS189))*100</f>
        <v>86.3674324160502</v>
      </c>
      <c r="AY189" s="189" t="n">
        <f aca="false">VOUT</f>
        <v>40</v>
      </c>
      <c r="AZ189" s="190" t="n">
        <f aca="false">Q189*$O$12</f>
        <v>0.182</v>
      </c>
      <c r="BA189" s="190" t="n">
        <f aca="false">VIN_var</f>
        <v>5</v>
      </c>
      <c r="BB189" s="191" t="n">
        <f aca="false">(AY189*AZ189)/(BA189*EFF_est)</f>
        <v>1.61777777777778</v>
      </c>
      <c r="BC189" s="189" t="n">
        <f aca="false">IF((AZ189*AY189/BA189)&lt;((BA189*(1-(BA189/AY189)))/(2*Lm*Fsw)),1,2)</f>
        <v>2</v>
      </c>
      <c r="BD189" s="190" t="n">
        <f aca="false">CHOOSE(BC189,SQRT((2*AZ189*Lm*Fsw*(AY189-BA189))/((BA189)^2)),1-(BA189/AY189))</f>
        <v>0.875</v>
      </c>
      <c r="BE189" s="179" t="n">
        <f aca="false">CHOOSE(BC189,(Lm*BG189*Fsw)/(AY189-BA189),1-BD189)</f>
        <v>0.125</v>
      </c>
      <c r="BF189" s="189" t="n">
        <f aca="false">(BA189*BD189)/(Lm*Fsw)</f>
        <v>0.694444444444444</v>
      </c>
      <c r="BG189" s="190" t="n">
        <f aca="false">CHOOSE(BC189,BF189,BB189+(0.5*BF189))</f>
        <v>1.965</v>
      </c>
      <c r="BH189" s="190" t="n">
        <f aca="false">CHOOSE(BC189,BG189*SQRT((BD189+BE189)/3),SQRT((BB189^2)+((BF189^2)/12)))</f>
        <v>1.63015112657485</v>
      </c>
      <c r="BI189" s="190" t="n">
        <v>0</v>
      </c>
      <c r="BJ189" s="190" t="n">
        <f aca="false">(BH189^2)*Rdcr</f>
        <v>0.0255109698765432</v>
      </c>
      <c r="BK189" s="191" t="n">
        <f aca="false">BI189+BJ189</f>
        <v>0.0255109698765432</v>
      </c>
      <c r="BL189" s="189" t="n">
        <f aca="false">BB189*BD189</f>
        <v>1.41555555555556</v>
      </c>
      <c r="BM189" s="178" t="n">
        <f aca="false">CHOOSE(BC189,BG189*SQRT(BD189/3),SQRT(BD189*((BG189^2)+((BF189^2)/3)-(BG189*BF189))))</f>
        <v>1.52486675107666</v>
      </c>
      <c r="BN189" s="178" t="n">
        <f aca="false">(BM189^2)*AU189</f>
        <v>0.162937370753653</v>
      </c>
      <c r="BO189" s="178" t="n">
        <f aca="false">((AY189*BB189)/2)*Fsw*(tr_sw_fix+tf_sw_fix)</f>
        <v>0.951253333333333</v>
      </c>
      <c r="BP189" s="191" t="n">
        <f aca="false">BN189+BO189</f>
        <v>1.11419070408699</v>
      </c>
      <c r="BQ189" s="189" t="n">
        <f aca="false">BE189*BB189</f>
        <v>0.202222222222222</v>
      </c>
      <c r="BR189" s="190" t="n">
        <f aca="false">CHOOSE(BC189,BG189*SQRT(BE189/3),SQRT(BE189*((BG189^2)+((BF189^2)/3)-(BF189*BG189))))</f>
        <v>0.576345457979983</v>
      </c>
      <c r="BS189" s="190" t="n">
        <f aca="false">AZ189*Vd_rect</f>
        <v>0.07644</v>
      </c>
      <c r="BT189" s="190" t="n">
        <f aca="false">CHOOSE(BC189,(AY189+Vd_rect)*Qrr*Fsw,(AY189+Vd_rect)*Qrr*Fsw)</f>
        <v>0.42441</v>
      </c>
      <c r="BU189" s="191" t="n">
        <f aca="false">BS189+BT189</f>
        <v>0.50085</v>
      </c>
      <c r="BV189" s="177" t="n">
        <f aca="false">(BM189^2)*0</f>
        <v>0</v>
      </c>
      <c r="BW189" s="190" t="n">
        <f aca="false">Qg_tot*Vcc*Fsw</f>
        <v>0.0735</v>
      </c>
      <c r="BX189" s="191" t="n">
        <f aca="false">IQ*BA189</f>
        <v>0.00385</v>
      </c>
      <c r="BY189" s="189" t="n">
        <f aca="false">BV189+BU189+BP189+BK189+BW189+BX189</f>
        <v>1.71790167396353</v>
      </c>
      <c r="BZ189" s="190" t="n">
        <f aca="false">AY189*AZ189</f>
        <v>7.28</v>
      </c>
      <c r="CA189" s="191" t="n">
        <f aca="false">(BZ189/(BZ189+BY189))*100</f>
        <v>80.9077523159152</v>
      </c>
      <c r="CB189" s="169" t="n">
        <f aca="false">BP189+BW189+BX189+BV189</f>
        <v>1.19154070408699</v>
      </c>
      <c r="CC189" s="0" t="n">
        <f aca="false">Ta+Tk_f*CB189</f>
        <v>66.7039246430445</v>
      </c>
    </row>
    <row r="190" customFormat="false" ht="15.75" hidden="false" customHeight="false" outlineLevel="0" collapsed="false">
      <c r="Q190" s="0" t="n">
        <v>183</v>
      </c>
      <c r="S190" s="189" t="n">
        <f aca="false">VOUT</f>
        <v>40</v>
      </c>
      <c r="T190" s="178" t="n">
        <f aca="false">Q190*$O$12</f>
        <v>0.183</v>
      </c>
      <c r="U190" s="190" t="n">
        <f aca="false">VIN_var</f>
        <v>5</v>
      </c>
      <c r="V190" s="191" t="n">
        <f aca="false">(S190*T190)/(U190*EFF_est)</f>
        <v>1.62666666666667</v>
      </c>
      <c r="W190" s="189" t="n">
        <f aca="false">IF((T190*S190/U190)&lt;((U190*(1-(U190/S190)))/(2*Lm*Fsw)),1,2)</f>
        <v>2</v>
      </c>
      <c r="X190" s="190" t="n">
        <f aca="false">CHOOSE(W190,SQRT((2*T190*Lm*Fsw*(S190-U190))/((U190)^2)),1-(U190/S190))</f>
        <v>0.875</v>
      </c>
      <c r="Y190" s="179" t="n">
        <f aca="false">CHOOSE(W190,(Lm*AA190*Fsw)/(S190-U190),1-X190)</f>
        <v>0.125</v>
      </c>
      <c r="Z190" s="189" t="n">
        <f aca="false">(U190*X190)/(Lm*Fsw)</f>
        <v>0.694444444444444</v>
      </c>
      <c r="AA190" s="190" t="n">
        <f aca="false">CHOOSE(W190,Z190,V190+(0.5*Z190))</f>
        <v>1.97388888888889</v>
      </c>
      <c r="AB190" s="190" t="n">
        <f aca="false">CHOOSE(W190,AA190*SQRT((X190+Y190)/3),SQRT((V190^2)+((Z190^2)/12)))</f>
        <v>1.63897291058946</v>
      </c>
      <c r="AC190" s="190" t="n">
        <v>0</v>
      </c>
      <c r="AD190" s="190" t="n">
        <f aca="false">(AB190^2)*Rdcr</f>
        <v>0.0257878291358025</v>
      </c>
      <c r="AE190" s="191" t="n">
        <f aca="false">AC190+AD190</f>
        <v>0.0257878291358025</v>
      </c>
      <c r="AF190" s="189" t="n">
        <f aca="false">V190*X190</f>
        <v>1.42333333333333</v>
      </c>
      <c r="AG190" s="178" t="n">
        <f aca="false">CHOOSE(W190,AA190*SQRT(X190/3),SQRT(X190*((AA190^2)+((Z190^2)/3)-(AA190*Z190))))</f>
        <v>1.53311877440736</v>
      </c>
      <c r="AH190" s="190" t="n">
        <f aca="false">(AG190^2)*RDS_on</f>
        <v>0.12180758719496</v>
      </c>
      <c r="AI190" s="178" t="n">
        <f aca="false">((S190*V190)/2)*Fsw*(tr_sw_fix+tf_sw_fix)</f>
        <v>0.95648</v>
      </c>
      <c r="AJ190" s="191" t="n">
        <f aca="false">AH190+AI190</f>
        <v>1.07828758719496</v>
      </c>
      <c r="AK190" s="189" t="n">
        <f aca="false">Y190*V190</f>
        <v>0.203333333333333</v>
      </c>
      <c r="AL190" s="190" t="n">
        <f aca="false">CHOOSE(W190,AA190*SQRT(Y190/3),SQRT(Y190*((AA190^2)+((Z190^2)/3)-(Z190*AA190))))</f>
        <v>0.579464429629431</v>
      </c>
      <c r="AM190" s="190" t="n">
        <f aca="false">T190*Vd_rect</f>
        <v>0.07686</v>
      </c>
      <c r="AN190" s="190" t="n">
        <f aca="false">CHOOSE(W190,(S190+Vd_rect)*Qrr*Fsw,(S190+Vd_rect)*Qrr*Fsw)</f>
        <v>0.42441</v>
      </c>
      <c r="AO190" s="191" t="n">
        <f aca="false">AM190+AN190</f>
        <v>0.50127</v>
      </c>
      <c r="AP190" s="177" t="n">
        <f aca="false">(AG190^2)*0</f>
        <v>0</v>
      </c>
      <c r="AQ190" s="190" t="n">
        <f aca="false">Qg_tot*Vcc*Fsw</f>
        <v>0.0735</v>
      </c>
      <c r="AR190" s="191" t="n">
        <f aca="false">IQ*U190</f>
        <v>0.00385</v>
      </c>
      <c r="AS190" s="177" t="n">
        <f aca="false">AP190+AJ190+AQ190+AR190</f>
        <v>1.15563758719496</v>
      </c>
      <c r="AT190" s="187" t="n">
        <f aca="false">Ta+Tk*AS190</f>
        <v>94.3382552316976</v>
      </c>
      <c r="AU190" s="188" t="n">
        <f aca="false">RDS_on/51.8*(47.12+AT190*0.244)</f>
        <v>0.0701697069584349</v>
      </c>
      <c r="AV190" s="190" t="n">
        <f aca="false">S190*T190</f>
        <v>7.32</v>
      </c>
      <c r="AW190" s="191" t="n">
        <f aca="false">(AV190/(AV190+AS190))*100</f>
        <v>86.3651840312179</v>
      </c>
      <c r="AY190" s="189" t="n">
        <f aca="false">VOUT</f>
        <v>40</v>
      </c>
      <c r="AZ190" s="190" t="n">
        <f aca="false">Q190*$O$12</f>
        <v>0.183</v>
      </c>
      <c r="BA190" s="190" t="n">
        <f aca="false">VIN_var</f>
        <v>5</v>
      </c>
      <c r="BB190" s="191" t="n">
        <f aca="false">(AY190*AZ190)/(BA190*EFF_est)</f>
        <v>1.62666666666667</v>
      </c>
      <c r="BC190" s="189" t="n">
        <f aca="false">IF((AZ190*AY190/BA190)&lt;((BA190*(1-(BA190/AY190)))/(2*Lm*Fsw)),1,2)</f>
        <v>2</v>
      </c>
      <c r="BD190" s="190" t="n">
        <f aca="false">CHOOSE(BC190,SQRT((2*AZ190*Lm*Fsw*(AY190-BA190))/((BA190)^2)),1-(BA190/AY190))</f>
        <v>0.875</v>
      </c>
      <c r="BE190" s="179" t="n">
        <f aca="false">CHOOSE(BC190,(Lm*BG190*Fsw)/(AY190-BA190),1-BD190)</f>
        <v>0.125</v>
      </c>
      <c r="BF190" s="189" t="n">
        <f aca="false">(BA190*BD190)/(Lm*Fsw)</f>
        <v>0.694444444444444</v>
      </c>
      <c r="BG190" s="190" t="n">
        <f aca="false">CHOOSE(BC190,BF190,BB190+(0.5*BF190))</f>
        <v>1.97388888888889</v>
      </c>
      <c r="BH190" s="190" t="n">
        <f aca="false">CHOOSE(BC190,BG190*SQRT((BD190+BE190)/3),SQRT((BB190^2)+((BF190^2)/12)))</f>
        <v>1.63897291058946</v>
      </c>
      <c r="BI190" s="190" t="n">
        <v>0</v>
      </c>
      <c r="BJ190" s="190" t="n">
        <f aca="false">(BH190^2)*Rdcr</f>
        <v>0.0257878291358025</v>
      </c>
      <c r="BK190" s="191" t="n">
        <f aca="false">BI190+BJ190</f>
        <v>0.0257878291358025</v>
      </c>
      <c r="BL190" s="189" t="n">
        <f aca="false">BB190*BD190</f>
        <v>1.42333333333333</v>
      </c>
      <c r="BM190" s="178" t="n">
        <f aca="false">CHOOSE(BC190,BG190*SQRT(BD190/3),SQRT(BD190*((BG190^2)+((BF190^2)/3)-(BG190*BF190))))</f>
        <v>1.53311877440736</v>
      </c>
      <c r="BN190" s="178" t="n">
        <f aca="false">(BM190^2)*AU190</f>
        <v>0.16493061061034</v>
      </c>
      <c r="BO190" s="178" t="n">
        <f aca="false">((AY190*BB190)/2)*Fsw*(tr_sw_fix+tf_sw_fix)</f>
        <v>0.95648</v>
      </c>
      <c r="BP190" s="191" t="n">
        <f aca="false">BN190+BO190</f>
        <v>1.12141061061034</v>
      </c>
      <c r="BQ190" s="189" t="n">
        <f aca="false">BE190*BB190</f>
        <v>0.203333333333333</v>
      </c>
      <c r="BR190" s="190" t="n">
        <f aca="false">CHOOSE(BC190,BG190*SQRT(BE190/3),SQRT(BE190*((BG190^2)+((BF190^2)/3)-(BF190*BG190))))</f>
        <v>0.579464429629431</v>
      </c>
      <c r="BS190" s="190" t="n">
        <f aca="false">AZ190*Vd_rect</f>
        <v>0.07686</v>
      </c>
      <c r="BT190" s="190" t="n">
        <f aca="false">CHOOSE(BC190,(AY190+Vd_rect)*Qrr*Fsw,(AY190+Vd_rect)*Qrr*Fsw)</f>
        <v>0.42441</v>
      </c>
      <c r="BU190" s="191" t="n">
        <f aca="false">BS190+BT190</f>
        <v>0.50127</v>
      </c>
      <c r="BV190" s="177" t="n">
        <f aca="false">(BM190^2)*0</f>
        <v>0</v>
      </c>
      <c r="BW190" s="190" t="n">
        <f aca="false">Qg_tot*Vcc*Fsw</f>
        <v>0.0735</v>
      </c>
      <c r="BX190" s="191" t="n">
        <f aca="false">IQ*BA190</f>
        <v>0.00385</v>
      </c>
      <c r="BY190" s="189" t="n">
        <f aca="false">BV190+BU190+BP190+BK190+BW190+BX190</f>
        <v>1.72581843974614</v>
      </c>
      <c r="BZ190" s="190" t="n">
        <f aca="false">AY190*AZ190</f>
        <v>7.32</v>
      </c>
      <c r="CA190" s="191" t="n">
        <f aca="false">(BZ190/(BZ190+BY190))*100</f>
        <v>80.9213676878244</v>
      </c>
      <c r="CB190" s="169" t="n">
        <f aca="false">BP190+BW190+BX190+BV190</f>
        <v>1.19876061061034</v>
      </c>
      <c r="CC190" s="0" t="n">
        <f aca="false">Ta+Tk_f*CB190</f>
        <v>66.9566213713619</v>
      </c>
    </row>
    <row r="191" customFormat="false" ht="15.75" hidden="false" customHeight="false" outlineLevel="0" collapsed="false">
      <c r="Q191" s="0" t="n">
        <v>184</v>
      </c>
      <c r="S191" s="189" t="n">
        <f aca="false">VOUT</f>
        <v>40</v>
      </c>
      <c r="T191" s="178" t="n">
        <f aca="false">Q191*$O$12</f>
        <v>0.184</v>
      </c>
      <c r="U191" s="190" t="n">
        <f aca="false">VIN_var</f>
        <v>5</v>
      </c>
      <c r="V191" s="191" t="n">
        <f aca="false">(S191*T191)/(U191*EFF_est)</f>
        <v>1.63555555555556</v>
      </c>
      <c r="W191" s="189" t="n">
        <f aca="false">IF((T191*S191/U191)&lt;((U191*(1-(U191/S191)))/(2*Lm*Fsw)),1,2)</f>
        <v>2</v>
      </c>
      <c r="X191" s="190" t="n">
        <f aca="false">CHOOSE(W191,SQRT((2*T191*Lm*Fsw*(S191-U191))/((U191)^2)),1-(U191/S191))</f>
        <v>0.875</v>
      </c>
      <c r="Y191" s="179" t="n">
        <f aca="false">CHOOSE(W191,(Lm*AA191*Fsw)/(S191-U191),1-X191)</f>
        <v>0.125</v>
      </c>
      <c r="Z191" s="189" t="n">
        <f aca="false">(U191*X191)/(Lm*Fsw)</f>
        <v>0.694444444444444</v>
      </c>
      <c r="AA191" s="190" t="n">
        <f aca="false">CHOOSE(W191,Z191,V191+(0.5*Z191))</f>
        <v>1.98277777777778</v>
      </c>
      <c r="AB191" s="190" t="n">
        <f aca="false">CHOOSE(W191,AA191*SQRT((X191+Y191)/3),SQRT((V191^2)+((Z191^2)/12)))</f>
        <v>1.64779541585425</v>
      </c>
      <c r="AC191" s="190" t="n">
        <v>0</v>
      </c>
      <c r="AD191" s="190" t="n">
        <f aca="false">(AB191^2)*Rdcr</f>
        <v>0.0260662054320988</v>
      </c>
      <c r="AE191" s="191" t="n">
        <f aca="false">AC191+AD191</f>
        <v>0.0260662054320988</v>
      </c>
      <c r="AF191" s="189" t="n">
        <f aca="false">V191*X191</f>
        <v>1.43111111111111</v>
      </c>
      <c r="AG191" s="178" t="n">
        <f aca="false">CHOOSE(W191,AA191*SQRT(X191/3),SQRT(X191*((AA191^2)+((Z191^2)/3)-(AA191*Z191))))</f>
        <v>1.54137147240583</v>
      </c>
      <c r="AH191" s="190" t="n">
        <f aca="false">(AG191^2)*RDS_on</f>
        <v>0.123122484420529</v>
      </c>
      <c r="AI191" s="178" t="n">
        <f aca="false">((S191*V191)/2)*Fsw*(tr_sw_fix+tf_sw_fix)</f>
        <v>0.961706666666667</v>
      </c>
      <c r="AJ191" s="191" t="n">
        <f aca="false">AH191+AI191</f>
        <v>1.0848291510872</v>
      </c>
      <c r="AK191" s="189" t="n">
        <f aca="false">Y191*V191</f>
        <v>0.204444444444444</v>
      </c>
      <c r="AL191" s="190" t="n">
        <f aca="false">CHOOSE(W191,AA191*SQRT(Y191/3),SQRT(Y191*((AA191^2)+((Z191^2)/3)-(Z191*AA191))))</f>
        <v>0.582583656279324</v>
      </c>
      <c r="AM191" s="190" t="n">
        <f aca="false">T191*Vd_rect</f>
        <v>0.07728</v>
      </c>
      <c r="AN191" s="190" t="n">
        <f aca="false">CHOOSE(W191,(S191+Vd_rect)*Qrr*Fsw,(S191+Vd_rect)*Qrr*Fsw)</f>
        <v>0.42441</v>
      </c>
      <c r="AO191" s="191" t="n">
        <f aca="false">AM191+AN191</f>
        <v>0.50169</v>
      </c>
      <c r="AP191" s="177" t="n">
        <f aca="false">(AG191^2)*0</f>
        <v>0</v>
      </c>
      <c r="AQ191" s="190" t="n">
        <f aca="false">Qg_tot*Vcc*Fsw</f>
        <v>0.0735</v>
      </c>
      <c r="AR191" s="191" t="n">
        <f aca="false">IQ*U191</f>
        <v>0.00385</v>
      </c>
      <c r="AS191" s="177" t="n">
        <f aca="false">AP191+AJ191+AQ191+AR191</f>
        <v>1.1621791510872</v>
      </c>
      <c r="AT191" s="187" t="n">
        <f aca="false">Ta+Tk*AS191</f>
        <v>94.7307490652318</v>
      </c>
      <c r="AU191" s="188" t="n">
        <f aca="false">RDS_on/51.8*(47.12+AT191*0.244)</f>
        <v>0.070265518017593</v>
      </c>
      <c r="AV191" s="190" t="n">
        <f aca="false">S191*T191</f>
        <v>7.36</v>
      </c>
      <c r="AW191" s="191" t="n">
        <f aca="false">(AV191/(AV191+AS191))*100</f>
        <v>86.3628875844633</v>
      </c>
      <c r="AY191" s="189" t="n">
        <f aca="false">VOUT</f>
        <v>40</v>
      </c>
      <c r="AZ191" s="190" t="n">
        <f aca="false">Q191*$O$12</f>
        <v>0.184</v>
      </c>
      <c r="BA191" s="190" t="n">
        <f aca="false">VIN_var</f>
        <v>5</v>
      </c>
      <c r="BB191" s="191" t="n">
        <f aca="false">(AY191*AZ191)/(BA191*EFF_est)</f>
        <v>1.63555555555556</v>
      </c>
      <c r="BC191" s="189" t="n">
        <f aca="false">IF((AZ191*AY191/BA191)&lt;((BA191*(1-(BA191/AY191)))/(2*Lm*Fsw)),1,2)</f>
        <v>2</v>
      </c>
      <c r="BD191" s="190" t="n">
        <f aca="false">CHOOSE(BC191,SQRT((2*AZ191*Lm*Fsw*(AY191-BA191))/((BA191)^2)),1-(BA191/AY191))</f>
        <v>0.875</v>
      </c>
      <c r="BE191" s="179" t="n">
        <f aca="false">CHOOSE(BC191,(Lm*BG191*Fsw)/(AY191-BA191),1-BD191)</f>
        <v>0.125</v>
      </c>
      <c r="BF191" s="189" t="n">
        <f aca="false">(BA191*BD191)/(Lm*Fsw)</f>
        <v>0.694444444444444</v>
      </c>
      <c r="BG191" s="190" t="n">
        <f aca="false">CHOOSE(BC191,BF191,BB191+(0.5*BF191))</f>
        <v>1.98277777777778</v>
      </c>
      <c r="BH191" s="190" t="n">
        <f aca="false">CHOOSE(BC191,BG191*SQRT((BD191+BE191)/3),SQRT((BB191^2)+((BF191^2)/12)))</f>
        <v>1.64779541585425</v>
      </c>
      <c r="BI191" s="190" t="n">
        <v>0</v>
      </c>
      <c r="BJ191" s="190" t="n">
        <f aca="false">(BH191^2)*Rdcr</f>
        <v>0.0260662054320988</v>
      </c>
      <c r="BK191" s="191" t="n">
        <f aca="false">BI191+BJ191</f>
        <v>0.0260662054320988</v>
      </c>
      <c r="BL191" s="189" t="n">
        <f aca="false">BB191*BD191</f>
        <v>1.43111111111111</v>
      </c>
      <c r="BM191" s="178" t="n">
        <f aca="false">CHOOSE(BC191,BG191*SQRT(BD191/3),SQRT(BD191*((BG191^2)+((BF191^2)/3)-(BG191*BF191))))</f>
        <v>1.54137147240583</v>
      </c>
      <c r="BN191" s="178" t="n">
        <f aca="false">(BM191^2)*AU191</f>
        <v>0.166938645730155</v>
      </c>
      <c r="BO191" s="178" t="n">
        <f aca="false">((AY191*BB191)/2)*Fsw*(tr_sw_fix+tf_sw_fix)</f>
        <v>0.961706666666667</v>
      </c>
      <c r="BP191" s="191" t="n">
        <f aca="false">BN191+BO191</f>
        <v>1.12864531239682</v>
      </c>
      <c r="BQ191" s="189" t="n">
        <f aca="false">BE191*BB191</f>
        <v>0.204444444444444</v>
      </c>
      <c r="BR191" s="190" t="n">
        <f aca="false">CHOOSE(BC191,BG191*SQRT(BE191/3),SQRT(BE191*((BG191^2)+((BF191^2)/3)-(BF191*BG191))))</f>
        <v>0.582583656279324</v>
      </c>
      <c r="BS191" s="190" t="n">
        <f aca="false">AZ191*Vd_rect</f>
        <v>0.07728</v>
      </c>
      <c r="BT191" s="190" t="n">
        <f aca="false">CHOOSE(BC191,(AY191+Vd_rect)*Qrr*Fsw,(AY191+Vd_rect)*Qrr*Fsw)</f>
        <v>0.42441</v>
      </c>
      <c r="BU191" s="191" t="n">
        <f aca="false">BS191+BT191</f>
        <v>0.50169</v>
      </c>
      <c r="BV191" s="177" t="n">
        <f aca="false">(BM191^2)*0</f>
        <v>0</v>
      </c>
      <c r="BW191" s="190" t="n">
        <f aca="false">Qg_tot*Vcc*Fsw</f>
        <v>0.0735</v>
      </c>
      <c r="BX191" s="191" t="n">
        <f aca="false">IQ*BA191</f>
        <v>0.00385</v>
      </c>
      <c r="BY191" s="189" t="n">
        <f aca="false">BV191+BU191+BP191+BK191+BW191+BX191</f>
        <v>1.73375151782892</v>
      </c>
      <c r="BZ191" s="190" t="n">
        <f aca="false">AY191*AZ191</f>
        <v>7.36</v>
      </c>
      <c r="CA191" s="191" t="n">
        <f aca="false">(BZ191/(BZ191+BY191))*100</f>
        <v>80.9346943950494</v>
      </c>
      <c r="CB191" s="169" t="n">
        <f aca="false">BP191+BW191+BX191+BV191</f>
        <v>1.20599531239682</v>
      </c>
      <c r="CC191" s="0" t="n">
        <f aca="false">Ta+Tk_f*CB191</f>
        <v>67.2098359338887</v>
      </c>
    </row>
    <row r="192" customFormat="false" ht="15.75" hidden="false" customHeight="false" outlineLevel="0" collapsed="false">
      <c r="Q192" s="0" t="n">
        <v>185</v>
      </c>
      <c r="S192" s="189" t="n">
        <f aca="false">VOUT</f>
        <v>40</v>
      </c>
      <c r="T192" s="178" t="n">
        <f aca="false">Q192*$O$12</f>
        <v>0.185</v>
      </c>
      <c r="U192" s="190" t="n">
        <f aca="false">VIN_var</f>
        <v>5</v>
      </c>
      <c r="V192" s="191" t="n">
        <f aca="false">(S192*T192)/(U192*EFF_est)</f>
        <v>1.64444444444444</v>
      </c>
      <c r="W192" s="189" t="n">
        <f aca="false">IF((T192*S192/U192)&lt;((U192*(1-(U192/S192)))/(2*Lm*Fsw)),1,2)</f>
        <v>2</v>
      </c>
      <c r="X192" s="190" t="n">
        <f aca="false">CHOOSE(W192,SQRT((2*T192*Lm*Fsw*(S192-U192))/((U192)^2)),1-(U192/S192))</f>
        <v>0.875</v>
      </c>
      <c r="Y192" s="179" t="n">
        <f aca="false">CHOOSE(W192,(Lm*AA192*Fsw)/(S192-U192),1-X192)</f>
        <v>0.125</v>
      </c>
      <c r="Z192" s="189" t="n">
        <f aca="false">(U192*X192)/(Lm*Fsw)</f>
        <v>0.694444444444444</v>
      </c>
      <c r="AA192" s="190" t="n">
        <f aca="false">CHOOSE(W192,Z192,V192+(0.5*Z192))</f>
        <v>1.99166666666667</v>
      </c>
      <c r="AB192" s="190" t="n">
        <f aca="false">CHOOSE(W192,AA192*SQRT((X192+Y192)/3),SQRT((V192^2)+((Z192^2)/12)))</f>
        <v>1.65661863084593</v>
      </c>
      <c r="AC192" s="190" t="n">
        <v>0</v>
      </c>
      <c r="AD192" s="190" t="n">
        <f aca="false">(AB192^2)*Rdcr</f>
        <v>0.0263460987654321</v>
      </c>
      <c r="AE192" s="191" t="n">
        <f aca="false">AC192+AD192</f>
        <v>0.0263460987654321</v>
      </c>
      <c r="AF192" s="189" t="n">
        <f aca="false">V192*X192</f>
        <v>1.43888888888889</v>
      </c>
      <c r="AG192" s="178" t="n">
        <f aca="false">CHOOSE(W192,AA192*SQRT(X192/3),SQRT(X192*((AA192^2)+((Z192^2)/3)-(AA192*Z192))))</f>
        <v>1.549624834293</v>
      </c>
      <c r="AH192" s="190" t="n">
        <f aca="false">(AG192^2)*RDS_on</f>
        <v>0.124444547298554</v>
      </c>
      <c r="AI192" s="178" t="n">
        <f aca="false">((S192*V192)/2)*Fsw*(tr_sw_fix+tf_sw_fix)</f>
        <v>0.966933333333333</v>
      </c>
      <c r="AJ192" s="191" t="n">
        <f aca="false">AH192+AI192</f>
        <v>1.09137788063189</v>
      </c>
      <c r="AK192" s="189" t="n">
        <f aca="false">Y192*V192</f>
        <v>0.205555555555556</v>
      </c>
      <c r="AL192" s="190" t="n">
        <f aca="false">CHOOSE(W192,AA192*SQRT(Y192/3),SQRT(Y192*((AA192^2)+((Z192^2)/3)-(Z192*AA192))))</f>
        <v>0.585703133855566</v>
      </c>
      <c r="AM192" s="190" t="n">
        <f aca="false">T192*Vd_rect</f>
        <v>0.0777</v>
      </c>
      <c r="AN192" s="190" t="n">
        <f aca="false">CHOOSE(W192,(S192+Vd_rect)*Qrr*Fsw,(S192+Vd_rect)*Qrr*Fsw)</f>
        <v>0.42441</v>
      </c>
      <c r="AO192" s="191" t="n">
        <f aca="false">AM192+AN192</f>
        <v>0.50211</v>
      </c>
      <c r="AP192" s="177" t="n">
        <f aca="false">(AG192^2)*0</f>
        <v>0</v>
      </c>
      <c r="AQ192" s="190" t="n">
        <f aca="false">Qg_tot*Vcc*Fsw</f>
        <v>0.0735</v>
      </c>
      <c r="AR192" s="191" t="n">
        <f aca="false">IQ*U192</f>
        <v>0.00385</v>
      </c>
      <c r="AS192" s="177" t="n">
        <f aca="false">AP192+AJ192+AQ192+AR192</f>
        <v>1.16872788063189</v>
      </c>
      <c r="AT192" s="187" t="n">
        <f aca="false">Ta+Tk*AS192</f>
        <v>95.1236728379132</v>
      </c>
      <c r="AU192" s="188" t="n">
        <f aca="false">RDS_on/51.8*(47.12+AT192*0.244)</f>
        <v>0.0703614340285275</v>
      </c>
      <c r="AV192" s="190" t="n">
        <f aca="false">S192*T192</f>
        <v>7.4</v>
      </c>
      <c r="AW192" s="191" t="n">
        <f aca="false">(AV192/(AV192+AS192))*100</f>
        <v>86.3605438647014</v>
      </c>
      <c r="AY192" s="189" t="n">
        <f aca="false">VOUT</f>
        <v>40</v>
      </c>
      <c r="AZ192" s="190" t="n">
        <f aca="false">Q192*$O$12</f>
        <v>0.185</v>
      </c>
      <c r="BA192" s="190" t="n">
        <f aca="false">VIN_var</f>
        <v>5</v>
      </c>
      <c r="BB192" s="191" t="n">
        <f aca="false">(AY192*AZ192)/(BA192*EFF_est)</f>
        <v>1.64444444444444</v>
      </c>
      <c r="BC192" s="189" t="n">
        <f aca="false">IF((AZ192*AY192/BA192)&lt;((BA192*(1-(BA192/AY192)))/(2*Lm*Fsw)),1,2)</f>
        <v>2</v>
      </c>
      <c r="BD192" s="190" t="n">
        <f aca="false">CHOOSE(BC192,SQRT((2*AZ192*Lm*Fsw*(AY192-BA192))/((BA192)^2)),1-(BA192/AY192))</f>
        <v>0.875</v>
      </c>
      <c r="BE192" s="179" t="n">
        <f aca="false">CHOOSE(BC192,(Lm*BG192*Fsw)/(AY192-BA192),1-BD192)</f>
        <v>0.125</v>
      </c>
      <c r="BF192" s="189" t="n">
        <f aca="false">(BA192*BD192)/(Lm*Fsw)</f>
        <v>0.694444444444444</v>
      </c>
      <c r="BG192" s="190" t="n">
        <f aca="false">CHOOSE(BC192,BF192,BB192+(0.5*BF192))</f>
        <v>1.99166666666667</v>
      </c>
      <c r="BH192" s="190" t="n">
        <f aca="false">CHOOSE(BC192,BG192*SQRT((BD192+BE192)/3),SQRT((BB192^2)+((BF192^2)/12)))</f>
        <v>1.65661863084593</v>
      </c>
      <c r="BI192" s="190" t="n">
        <v>0</v>
      </c>
      <c r="BJ192" s="190" t="n">
        <f aca="false">(BH192^2)*Rdcr</f>
        <v>0.0263460987654321</v>
      </c>
      <c r="BK192" s="191" t="n">
        <f aca="false">BI192+BJ192</f>
        <v>0.0263460987654321</v>
      </c>
      <c r="BL192" s="189" t="n">
        <f aca="false">BB192*BD192</f>
        <v>1.43888888888889</v>
      </c>
      <c r="BM192" s="178" t="n">
        <f aca="false">CHOOSE(BC192,BG192*SQRT(BD192/3),SQRT(BD192*((BG192^2)+((BF192^2)/3)-(BG192*BF192))))</f>
        <v>1.549624834293</v>
      </c>
      <c r="BN192" s="178" t="n">
        <f aca="false">(BM192^2)*AU192</f>
        <v>0.168961523845718</v>
      </c>
      <c r="BO192" s="178" t="n">
        <f aca="false">((AY192*BB192)/2)*Fsw*(tr_sw_fix+tf_sw_fix)</f>
        <v>0.966933333333333</v>
      </c>
      <c r="BP192" s="191" t="n">
        <f aca="false">BN192+BO192</f>
        <v>1.13589485717905</v>
      </c>
      <c r="BQ192" s="189" t="n">
        <f aca="false">BE192*BB192</f>
        <v>0.205555555555556</v>
      </c>
      <c r="BR192" s="190" t="n">
        <f aca="false">CHOOSE(BC192,BG192*SQRT(BE192/3),SQRT(BE192*((BG192^2)+((BF192^2)/3)-(BF192*BG192))))</f>
        <v>0.585703133855566</v>
      </c>
      <c r="BS192" s="190" t="n">
        <f aca="false">AZ192*Vd_rect</f>
        <v>0.0777</v>
      </c>
      <c r="BT192" s="190" t="n">
        <f aca="false">CHOOSE(BC192,(AY192+Vd_rect)*Qrr*Fsw,(AY192+Vd_rect)*Qrr*Fsw)</f>
        <v>0.42441</v>
      </c>
      <c r="BU192" s="191" t="n">
        <f aca="false">BS192+BT192</f>
        <v>0.50211</v>
      </c>
      <c r="BV192" s="177" t="n">
        <f aca="false">(BM192^2)*0</f>
        <v>0</v>
      </c>
      <c r="BW192" s="190" t="n">
        <f aca="false">Qg_tot*Vcc*Fsw</f>
        <v>0.0735</v>
      </c>
      <c r="BX192" s="191" t="n">
        <f aca="false">IQ*BA192</f>
        <v>0.00385</v>
      </c>
      <c r="BY192" s="189" t="n">
        <f aca="false">BV192+BU192+BP192+BK192+BW192+BX192</f>
        <v>1.74170095594448</v>
      </c>
      <c r="BZ192" s="190" t="n">
        <f aca="false">AY192*AZ192</f>
        <v>7.4</v>
      </c>
      <c r="CA192" s="191" t="n">
        <f aca="false">(BZ192/(BZ192+BY192))*100</f>
        <v>80.9477364842926</v>
      </c>
      <c r="CB192" s="169" t="n">
        <f aca="false">BP192+BW192+BX192+BV192</f>
        <v>1.21324485717905</v>
      </c>
      <c r="CC192" s="0" t="n">
        <f aca="false">Ta+Tk_f*CB192</f>
        <v>67.4635700012668</v>
      </c>
    </row>
    <row r="193" customFormat="false" ht="15.75" hidden="false" customHeight="false" outlineLevel="0" collapsed="false">
      <c r="Q193" s="0" t="n">
        <v>186</v>
      </c>
      <c r="S193" s="189" t="n">
        <f aca="false">VOUT</f>
        <v>40</v>
      </c>
      <c r="T193" s="178" t="n">
        <f aca="false">Q193*$O$12</f>
        <v>0.186</v>
      </c>
      <c r="U193" s="190" t="n">
        <f aca="false">VIN_var</f>
        <v>5</v>
      </c>
      <c r="V193" s="191" t="n">
        <f aca="false">(S193*T193)/(U193*EFF_est)</f>
        <v>1.65333333333333</v>
      </c>
      <c r="W193" s="189" t="n">
        <f aca="false">IF((T193*S193/U193)&lt;((U193*(1-(U193/S193)))/(2*Lm*Fsw)),1,2)</f>
        <v>2</v>
      </c>
      <c r="X193" s="190" t="n">
        <f aca="false">CHOOSE(W193,SQRT((2*T193*Lm*Fsw*(S193-U193))/((U193)^2)),1-(U193/S193))</f>
        <v>0.875</v>
      </c>
      <c r="Y193" s="179" t="n">
        <f aca="false">CHOOSE(W193,(Lm*AA193*Fsw)/(S193-U193),1-X193)</f>
        <v>0.125</v>
      </c>
      <c r="Z193" s="189" t="n">
        <f aca="false">(U193*X193)/(Lm*Fsw)</f>
        <v>0.694444444444444</v>
      </c>
      <c r="AA193" s="190" t="n">
        <f aca="false">CHOOSE(W193,Z193,V193+(0.5*Z193))</f>
        <v>2.00055555555556</v>
      </c>
      <c r="AB193" s="190" t="n">
        <f aca="false">CHOOSE(W193,AA193*SQRT((X193+Y193)/3),SQRT((V193^2)+((Z193^2)/12)))</f>
        <v>1.66544254428448</v>
      </c>
      <c r="AC193" s="190" t="n">
        <v>0</v>
      </c>
      <c r="AD193" s="190" t="n">
        <f aca="false">(AB193^2)*Rdcr</f>
        <v>0.0266275091358025</v>
      </c>
      <c r="AE193" s="191" t="n">
        <f aca="false">AC193+AD193</f>
        <v>0.0266275091358025</v>
      </c>
      <c r="AF193" s="189" t="n">
        <f aca="false">V193*X193</f>
        <v>1.44666666666667</v>
      </c>
      <c r="AG193" s="178" t="n">
        <f aca="false">CHOOSE(W193,AA193*SQRT(X193/3),SQRT(X193*((AA193^2)+((Z193^2)/3)-(AA193*Z193))))</f>
        <v>1.5578788495174</v>
      </c>
      <c r="AH193" s="190" t="n">
        <f aca="false">(AG193^2)*RDS_on</f>
        <v>0.125773775829034</v>
      </c>
      <c r="AI193" s="178" t="n">
        <f aca="false">((S193*V193)/2)*Fsw*(tr_sw_fix+tf_sw_fix)</f>
        <v>0.97216</v>
      </c>
      <c r="AJ193" s="191" t="n">
        <f aca="false">AH193+AI193</f>
        <v>1.09793377582903</v>
      </c>
      <c r="AK193" s="189" t="n">
        <f aca="false">Y193*V193</f>
        <v>0.206666666666667</v>
      </c>
      <c r="AL193" s="190" t="n">
        <f aca="false">CHOOSE(W193,AA193*SQRT(Y193/3),SQRT(Y193*((AA193^2)+((Z193^2)/3)-(Z193*AA193))))</f>
        <v>0.588822858370066</v>
      </c>
      <c r="AM193" s="190" t="n">
        <f aca="false">T193*Vd_rect</f>
        <v>0.07812</v>
      </c>
      <c r="AN193" s="190" t="n">
        <f aca="false">CHOOSE(W193,(S193+Vd_rect)*Qrr*Fsw,(S193+Vd_rect)*Qrr*Fsw)</f>
        <v>0.42441</v>
      </c>
      <c r="AO193" s="191" t="n">
        <f aca="false">AM193+AN193</f>
        <v>0.50253</v>
      </c>
      <c r="AP193" s="177" t="n">
        <f aca="false">(AG193^2)*0</f>
        <v>0</v>
      </c>
      <c r="AQ193" s="190" t="n">
        <f aca="false">Qg_tot*Vcc*Fsw</f>
        <v>0.0735</v>
      </c>
      <c r="AR193" s="191" t="n">
        <f aca="false">IQ*U193</f>
        <v>0.00385</v>
      </c>
      <c r="AS193" s="177" t="n">
        <f aca="false">AP193+AJ193+AQ193+AR193</f>
        <v>1.17528377582903</v>
      </c>
      <c r="AT193" s="187" t="n">
        <f aca="false">Ta+Tk*AS193</f>
        <v>95.517026549742</v>
      </c>
      <c r="AU193" s="188" t="n">
        <f aca="false">RDS_on/51.8*(47.12+AT193*0.244)</f>
        <v>0.0704574549912385</v>
      </c>
      <c r="AV193" s="190" t="n">
        <f aca="false">S193*T193</f>
        <v>7.44</v>
      </c>
      <c r="AW193" s="191" t="n">
        <f aca="false">(AV193/(AV193+AS193))*100</f>
        <v>86.3581536440344</v>
      </c>
      <c r="AY193" s="189" t="n">
        <f aca="false">VOUT</f>
        <v>40</v>
      </c>
      <c r="AZ193" s="190" t="n">
        <f aca="false">Q193*$O$12</f>
        <v>0.186</v>
      </c>
      <c r="BA193" s="190" t="n">
        <f aca="false">VIN_var</f>
        <v>5</v>
      </c>
      <c r="BB193" s="191" t="n">
        <f aca="false">(AY193*AZ193)/(BA193*EFF_est)</f>
        <v>1.65333333333333</v>
      </c>
      <c r="BC193" s="189" t="n">
        <f aca="false">IF((AZ193*AY193/BA193)&lt;((BA193*(1-(BA193/AY193)))/(2*Lm*Fsw)),1,2)</f>
        <v>2</v>
      </c>
      <c r="BD193" s="190" t="n">
        <f aca="false">CHOOSE(BC193,SQRT((2*AZ193*Lm*Fsw*(AY193-BA193))/((BA193)^2)),1-(BA193/AY193))</f>
        <v>0.875</v>
      </c>
      <c r="BE193" s="179" t="n">
        <f aca="false">CHOOSE(BC193,(Lm*BG193*Fsw)/(AY193-BA193),1-BD193)</f>
        <v>0.125</v>
      </c>
      <c r="BF193" s="189" t="n">
        <f aca="false">(BA193*BD193)/(Lm*Fsw)</f>
        <v>0.694444444444444</v>
      </c>
      <c r="BG193" s="190" t="n">
        <f aca="false">CHOOSE(BC193,BF193,BB193+(0.5*BF193))</f>
        <v>2.00055555555556</v>
      </c>
      <c r="BH193" s="190" t="n">
        <f aca="false">CHOOSE(BC193,BG193*SQRT((BD193+BE193)/3),SQRT((BB193^2)+((BF193^2)/12)))</f>
        <v>1.66544254428448</v>
      </c>
      <c r="BI193" s="190" t="n">
        <v>0</v>
      </c>
      <c r="BJ193" s="190" t="n">
        <f aca="false">(BH193^2)*Rdcr</f>
        <v>0.0266275091358025</v>
      </c>
      <c r="BK193" s="191" t="n">
        <f aca="false">BI193+BJ193</f>
        <v>0.0266275091358025</v>
      </c>
      <c r="BL193" s="189" t="n">
        <f aca="false">BB193*BD193</f>
        <v>1.44666666666667</v>
      </c>
      <c r="BM193" s="178" t="n">
        <f aca="false">CHOOSE(BC193,BG193*SQRT(BD193/3),SQRT(BD193*((BG193^2)+((BF193^2)/3)-(BG193*BF193))))</f>
        <v>1.5578788495174</v>
      </c>
      <c r="BN193" s="178" t="n">
        <f aca="false">(BM193^2)*AU193</f>
        <v>0.170999292776721</v>
      </c>
      <c r="BO193" s="178" t="n">
        <f aca="false">((AY193*BB193)/2)*Fsw*(tr_sw_fix+tf_sw_fix)</f>
        <v>0.97216</v>
      </c>
      <c r="BP193" s="191" t="n">
        <f aca="false">BN193+BO193</f>
        <v>1.14315929277672</v>
      </c>
      <c r="BQ193" s="189" t="n">
        <f aca="false">BE193*BB193</f>
        <v>0.206666666666667</v>
      </c>
      <c r="BR193" s="190" t="n">
        <f aca="false">CHOOSE(BC193,BG193*SQRT(BE193/3),SQRT(BE193*((BG193^2)+((BF193^2)/3)-(BF193*BG193))))</f>
        <v>0.588822858370066</v>
      </c>
      <c r="BS193" s="190" t="n">
        <f aca="false">AZ193*Vd_rect</f>
        <v>0.07812</v>
      </c>
      <c r="BT193" s="190" t="n">
        <f aca="false">CHOOSE(BC193,(AY193+Vd_rect)*Qrr*Fsw,(AY193+Vd_rect)*Qrr*Fsw)</f>
        <v>0.42441</v>
      </c>
      <c r="BU193" s="191" t="n">
        <f aca="false">BS193+BT193</f>
        <v>0.50253</v>
      </c>
      <c r="BV193" s="177" t="n">
        <f aca="false">(BM193^2)*0</f>
        <v>0</v>
      </c>
      <c r="BW193" s="190" t="n">
        <f aca="false">Qg_tot*Vcc*Fsw</f>
        <v>0.0735</v>
      </c>
      <c r="BX193" s="191" t="n">
        <f aca="false">IQ*BA193</f>
        <v>0.00385</v>
      </c>
      <c r="BY193" s="189" t="n">
        <f aca="false">BV193+BU193+BP193+BK193+BW193+BX193</f>
        <v>1.74966680191252</v>
      </c>
      <c r="BZ193" s="190" t="n">
        <f aca="false">AY193*AZ193</f>
        <v>7.44</v>
      </c>
      <c r="CA193" s="191" t="n">
        <f aca="false">(BZ193/(BZ193+BY193))*100</f>
        <v>80.9604979198115</v>
      </c>
      <c r="CB193" s="169" t="n">
        <f aca="false">BP193+BW193+BX193+BV193</f>
        <v>1.22050929277672</v>
      </c>
      <c r="CC193" s="0" t="n">
        <f aca="false">Ta+Tk_f*CB193</f>
        <v>67.7178252471852</v>
      </c>
    </row>
    <row r="194" customFormat="false" ht="15.75" hidden="false" customHeight="false" outlineLevel="0" collapsed="false">
      <c r="Q194" s="0" t="n">
        <v>187</v>
      </c>
      <c r="S194" s="189" t="n">
        <f aca="false">VOUT</f>
        <v>40</v>
      </c>
      <c r="T194" s="178" t="n">
        <f aca="false">Q194*$O$12</f>
        <v>0.187</v>
      </c>
      <c r="U194" s="190" t="n">
        <f aca="false">VIN_var</f>
        <v>5</v>
      </c>
      <c r="V194" s="191" t="n">
        <f aca="false">(S194*T194)/(U194*EFF_est)</f>
        <v>1.66222222222222</v>
      </c>
      <c r="W194" s="189" t="n">
        <f aca="false">IF((T194*S194/U194)&lt;((U194*(1-(U194/S194)))/(2*Lm*Fsw)),1,2)</f>
        <v>2</v>
      </c>
      <c r="X194" s="190" t="n">
        <f aca="false">CHOOSE(W194,SQRT((2*T194*Lm*Fsw*(S194-U194))/((U194)^2)),1-(U194/S194))</f>
        <v>0.875</v>
      </c>
      <c r="Y194" s="179" t="n">
        <f aca="false">CHOOSE(W194,(Lm*AA194*Fsw)/(S194-U194),1-X194)</f>
        <v>0.125</v>
      </c>
      <c r="Z194" s="189" t="n">
        <f aca="false">(U194*X194)/(Lm*Fsw)</f>
        <v>0.694444444444444</v>
      </c>
      <c r="AA194" s="190" t="n">
        <f aca="false">CHOOSE(W194,Z194,V194+(0.5*Z194))</f>
        <v>2.00944444444444</v>
      </c>
      <c r="AB194" s="190" t="n">
        <f aca="false">CHOOSE(W194,AA194*SQRT((X194+Y194)/3),SQRT((V194^2)+((Z194^2)/12)))</f>
        <v>1.6742671451268</v>
      </c>
      <c r="AC194" s="190" t="n">
        <v>0</v>
      </c>
      <c r="AD194" s="190" t="n">
        <f aca="false">(AB194^2)*Rdcr</f>
        <v>0.0269104365432099</v>
      </c>
      <c r="AE194" s="191" t="n">
        <f aca="false">AC194+AD194</f>
        <v>0.0269104365432099</v>
      </c>
      <c r="AF194" s="189" t="n">
        <f aca="false">V194*X194</f>
        <v>1.45444444444444</v>
      </c>
      <c r="AG194" s="178" t="n">
        <f aca="false">CHOOSE(W194,AA194*SQRT(X194/3),SQRT(X194*((AA194^2)+((Z194^2)/3)-(AA194*Z194))))</f>
        <v>1.56613350774915</v>
      </c>
      <c r="AH194" s="190" t="n">
        <f aca="false">(AG194^2)*RDS_on</f>
        <v>0.12711017001197</v>
      </c>
      <c r="AI194" s="178" t="n">
        <f aca="false">((S194*V194)/2)*Fsw*(tr_sw_fix+tf_sw_fix)</f>
        <v>0.977386666666667</v>
      </c>
      <c r="AJ194" s="191" t="n">
        <f aca="false">AH194+AI194</f>
        <v>1.10449683667864</v>
      </c>
      <c r="AK194" s="189" t="n">
        <f aca="false">Y194*V194</f>
        <v>0.207777777777778</v>
      </c>
      <c r="AL194" s="190" t="n">
        <f aca="false">CHOOSE(W194,AA194*SQRT(Y194/3),SQRT(Y194*((AA194^2)+((Z194^2)/3)-(Z194*AA194))))</f>
        <v>0.591942825918499</v>
      </c>
      <c r="AM194" s="190" t="n">
        <f aca="false">T194*Vd_rect</f>
        <v>0.07854</v>
      </c>
      <c r="AN194" s="190" t="n">
        <f aca="false">CHOOSE(W194,(S194+Vd_rect)*Qrr*Fsw,(S194+Vd_rect)*Qrr*Fsw)</f>
        <v>0.42441</v>
      </c>
      <c r="AO194" s="191" t="n">
        <f aca="false">AM194+AN194</f>
        <v>0.50295</v>
      </c>
      <c r="AP194" s="177" t="n">
        <f aca="false">(AG194^2)*0</f>
        <v>0</v>
      </c>
      <c r="AQ194" s="190" t="n">
        <f aca="false">Qg_tot*Vcc*Fsw</f>
        <v>0.0735</v>
      </c>
      <c r="AR194" s="191" t="n">
        <f aca="false">IQ*U194</f>
        <v>0.00385</v>
      </c>
      <c r="AS194" s="177" t="n">
        <f aca="false">AP194+AJ194+AQ194+AR194</f>
        <v>1.18184683667864</v>
      </c>
      <c r="AT194" s="187" t="n">
        <f aca="false">Ta+Tk*AS194</f>
        <v>95.9108102007182</v>
      </c>
      <c r="AU194" s="188" t="n">
        <f aca="false">RDS_on/51.8*(47.12+AT194*0.244)</f>
        <v>0.0705535809057259</v>
      </c>
      <c r="AV194" s="190" t="n">
        <f aca="false">S194*T194</f>
        <v>7.48</v>
      </c>
      <c r="AW194" s="191" t="n">
        <f aca="false">(AV194/(AV194+AS194))*100</f>
        <v>86.3557176781965</v>
      </c>
      <c r="AY194" s="189" t="n">
        <f aca="false">VOUT</f>
        <v>40</v>
      </c>
      <c r="AZ194" s="190" t="n">
        <f aca="false">Q194*$O$12</f>
        <v>0.187</v>
      </c>
      <c r="BA194" s="190" t="n">
        <f aca="false">VIN_var</f>
        <v>5</v>
      </c>
      <c r="BB194" s="191" t="n">
        <f aca="false">(AY194*AZ194)/(BA194*EFF_est)</f>
        <v>1.66222222222222</v>
      </c>
      <c r="BC194" s="189" t="n">
        <f aca="false">IF((AZ194*AY194/BA194)&lt;((BA194*(1-(BA194/AY194)))/(2*Lm*Fsw)),1,2)</f>
        <v>2</v>
      </c>
      <c r="BD194" s="190" t="n">
        <f aca="false">CHOOSE(BC194,SQRT((2*AZ194*Lm*Fsw*(AY194-BA194))/((BA194)^2)),1-(BA194/AY194))</f>
        <v>0.875</v>
      </c>
      <c r="BE194" s="179" t="n">
        <f aca="false">CHOOSE(BC194,(Lm*BG194*Fsw)/(AY194-BA194),1-BD194)</f>
        <v>0.125</v>
      </c>
      <c r="BF194" s="189" t="n">
        <f aca="false">(BA194*BD194)/(Lm*Fsw)</f>
        <v>0.694444444444444</v>
      </c>
      <c r="BG194" s="190" t="n">
        <f aca="false">CHOOSE(BC194,BF194,BB194+(0.5*BF194))</f>
        <v>2.00944444444444</v>
      </c>
      <c r="BH194" s="190" t="n">
        <f aca="false">CHOOSE(BC194,BG194*SQRT((BD194+BE194)/3),SQRT((BB194^2)+((BF194^2)/12)))</f>
        <v>1.6742671451268</v>
      </c>
      <c r="BI194" s="190" t="n">
        <v>0</v>
      </c>
      <c r="BJ194" s="190" t="n">
        <f aca="false">(BH194^2)*Rdcr</f>
        <v>0.0269104365432099</v>
      </c>
      <c r="BK194" s="191" t="n">
        <f aca="false">BI194+BJ194</f>
        <v>0.0269104365432099</v>
      </c>
      <c r="BL194" s="189" t="n">
        <f aca="false">BB194*BD194</f>
        <v>1.45444444444444</v>
      </c>
      <c r="BM194" s="178" t="n">
        <f aca="false">CHOOSE(BC194,BG194*SQRT(BD194/3),SQRT(BD194*((BG194^2)+((BF194^2)/3)-(BG194*BF194))))</f>
        <v>1.56613350774915</v>
      </c>
      <c r="BN194" s="178" t="n">
        <f aca="false">(BM194^2)*AU194</f>
        <v>0.173052000429926</v>
      </c>
      <c r="BO194" s="178" t="n">
        <f aca="false">((AY194*BB194)/2)*Fsw*(tr_sw_fix+tf_sw_fix)</f>
        <v>0.977386666666667</v>
      </c>
      <c r="BP194" s="191" t="n">
        <f aca="false">BN194+BO194</f>
        <v>1.15043866709659</v>
      </c>
      <c r="BQ194" s="189" t="n">
        <f aca="false">BE194*BB194</f>
        <v>0.207777777777778</v>
      </c>
      <c r="BR194" s="190" t="n">
        <f aca="false">CHOOSE(BC194,BG194*SQRT(BE194/3),SQRT(BE194*((BG194^2)+((BF194^2)/3)-(BF194*BG194))))</f>
        <v>0.591942825918499</v>
      </c>
      <c r="BS194" s="190" t="n">
        <f aca="false">AZ194*Vd_rect</f>
        <v>0.07854</v>
      </c>
      <c r="BT194" s="190" t="n">
        <f aca="false">CHOOSE(BC194,(AY194+Vd_rect)*Qrr*Fsw,(AY194+Vd_rect)*Qrr*Fsw)</f>
        <v>0.42441</v>
      </c>
      <c r="BU194" s="191" t="n">
        <f aca="false">BS194+BT194</f>
        <v>0.50295</v>
      </c>
      <c r="BV194" s="177" t="n">
        <f aca="false">(BM194^2)*0</f>
        <v>0</v>
      </c>
      <c r="BW194" s="190" t="n">
        <f aca="false">Qg_tot*Vcc*Fsw</f>
        <v>0.0735</v>
      </c>
      <c r="BX194" s="191" t="n">
        <f aca="false">IQ*BA194</f>
        <v>0.00385</v>
      </c>
      <c r="BY194" s="189" t="n">
        <f aca="false">BV194+BU194+BP194+BK194+BW194+BX194</f>
        <v>1.7576491036398</v>
      </c>
      <c r="BZ194" s="190" t="n">
        <f aca="false">AY194*AZ194</f>
        <v>7.48</v>
      </c>
      <c r="CA194" s="191" t="n">
        <f aca="false">(BZ194/(BZ194+BY194))*100</f>
        <v>80.9729825855016</v>
      </c>
      <c r="CB194" s="169" t="n">
        <f aca="false">BP194+BW194+BX194+BV194</f>
        <v>1.22778866709659</v>
      </c>
      <c r="CC194" s="0" t="n">
        <f aca="false">Ta+Tk_f*CB194</f>
        <v>67.9726033483807</v>
      </c>
    </row>
    <row r="195" customFormat="false" ht="15.75" hidden="false" customHeight="false" outlineLevel="0" collapsed="false">
      <c r="Q195" s="0" t="n">
        <v>188</v>
      </c>
      <c r="S195" s="189" t="n">
        <f aca="false">VOUT</f>
        <v>40</v>
      </c>
      <c r="T195" s="178" t="n">
        <f aca="false">Q195*$O$12</f>
        <v>0.188</v>
      </c>
      <c r="U195" s="190" t="n">
        <f aca="false">VIN_var</f>
        <v>5</v>
      </c>
      <c r="V195" s="191" t="n">
        <f aca="false">(S195*T195)/(U195*EFF_est)</f>
        <v>1.67111111111111</v>
      </c>
      <c r="W195" s="189" t="n">
        <f aca="false">IF((T195*S195/U195)&lt;((U195*(1-(U195/S195)))/(2*Lm*Fsw)),1,2)</f>
        <v>2</v>
      </c>
      <c r="X195" s="190" t="n">
        <f aca="false">CHOOSE(W195,SQRT((2*T195*Lm*Fsw*(S195-U195))/((U195)^2)),1-(U195/S195))</f>
        <v>0.875</v>
      </c>
      <c r="Y195" s="179" t="n">
        <f aca="false">CHOOSE(W195,(Lm*AA195*Fsw)/(S195-U195),1-X195)</f>
        <v>0.125</v>
      </c>
      <c r="Z195" s="189" t="n">
        <f aca="false">(U195*X195)/(Lm*Fsw)</f>
        <v>0.694444444444444</v>
      </c>
      <c r="AA195" s="190" t="n">
        <f aca="false">CHOOSE(W195,Z195,V195+(0.5*Z195))</f>
        <v>2.01833333333333</v>
      </c>
      <c r="AB195" s="190" t="n">
        <f aca="false">CHOOSE(W195,AA195*SQRT((X195+Y195)/3),SQRT((V195^2)+((Z195^2)/12)))</f>
        <v>1.68309242256053</v>
      </c>
      <c r="AC195" s="190" t="n">
        <v>0</v>
      </c>
      <c r="AD195" s="190" t="n">
        <f aca="false">(AB195^2)*Rdcr</f>
        <v>0.0271948809876543</v>
      </c>
      <c r="AE195" s="191" t="n">
        <f aca="false">AC195+AD195</f>
        <v>0.0271948809876543</v>
      </c>
      <c r="AF195" s="189" t="n">
        <f aca="false">V195*X195</f>
        <v>1.46222222222222</v>
      </c>
      <c r="AG195" s="178" t="n">
        <f aca="false">CHOOSE(W195,AA195*SQRT(X195/3),SQRT(X195*((AA195^2)+((Z195^2)/3)-(AA195*Z195))))</f>
        <v>1.57438879887421</v>
      </c>
      <c r="AH195" s="190" t="n">
        <f aca="false">(AG195^2)*RDS_on</f>
        <v>0.128453729847361</v>
      </c>
      <c r="AI195" s="178" t="n">
        <f aca="false">((S195*V195)/2)*Fsw*(tr_sw_fix+tf_sw_fix)</f>
        <v>0.982613333333333</v>
      </c>
      <c r="AJ195" s="191" t="n">
        <f aca="false">AH195+AI195</f>
        <v>1.11106706318069</v>
      </c>
      <c r="AK195" s="189" t="n">
        <f aca="false">Y195*V195</f>
        <v>0.208888888888889</v>
      </c>
      <c r="AL195" s="190" t="n">
        <f aca="false">CHOOSE(W195,AA195*SQRT(Y195/3),SQRT(Y195*((AA195^2)+((Z195^2)/3)-(Z195*AA195))))</f>
        <v>0.595063032678121</v>
      </c>
      <c r="AM195" s="190" t="n">
        <f aca="false">T195*Vd_rect</f>
        <v>0.07896</v>
      </c>
      <c r="AN195" s="190" t="n">
        <f aca="false">CHOOSE(W195,(S195+Vd_rect)*Qrr*Fsw,(S195+Vd_rect)*Qrr*Fsw)</f>
        <v>0.42441</v>
      </c>
      <c r="AO195" s="191" t="n">
        <f aca="false">AM195+AN195</f>
        <v>0.50337</v>
      </c>
      <c r="AP195" s="177" t="n">
        <f aca="false">(AG195^2)*0</f>
        <v>0</v>
      </c>
      <c r="AQ195" s="190" t="n">
        <f aca="false">Qg_tot*Vcc*Fsw</f>
        <v>0.0735</v>
      </c>
      <c r="AR195" s="191" t="n">
        <f aca="false">IQ*U195</f>
        <v>0.00385</v>
      </c>
      <c r="AS195" s="177" t="n">
        <f aca="false">AP195+AJ195+AQ195+AR195</f>
        <v>1.18841706318069</v>
      </c>
      <c r="AT195" s="187" t="n">
        <f aca="false">Ta+Tk*AS195</f>
        <v>96.3050237908416</v>
      </c>
      <c r="AU195" s="188" t="n">
        <f aca="false">RDS_on/51.8*(47.12+AT195*0.244)</f>
        <v>0.0706498117719898</v>
      </c>
      <c r="AV195" s="190" t="n">
        <f aca="false">S195*T195</f>
        <v>7.52</v>
      </c>
      <c r="AW195" s="191" t="n">
        <f aca="false">(AV195/(AV195+AS195))*100</f>
        <v>86.3532367069862</v>
      </c>
      <c r="AY195" s="189" t="n">
        <f aca="false">VOUT</f>
        <v>40</v>
      </c>
      <c r="AZ195" s="190" t="n">
        <f aca="false">Q195*$O$12</f>
        <v>0.188</v>
      </c>
      <c r="BA195" s="190" t="n">
        <f aca="false">VIN_var</f>
        <v>5</v>
      </c>
      <c r="BB195" s="191" t="n">
        <f aca="false">(AY195*AZ195)/(BA195*EFF_est)</f>
        <v>1.67111111111111</v>
      </c>
      <c r="BC195" s="189" t="n">
        <f aca="false">IF((AZ195*AY195/BA195)&lt;((BA195*(1-(BA195/AY195)))/(2*Lm*Fsw)),1,2)</f>
        <v>2</v>
      </c>
      <c r="BD195" s="190" t="n">
        <f aca="false">CHOOSE(BC195,SQRT((2*AZ195*Lm*Fsw*(AY195-BA195))/((BA195)^2)),1-(BA195/AY195))</f>
        <v>0.875</v>
      </c>
      <c r="BE195" s="179" t="n">
        <f aca="false">CHOOSE(BC195,(Lm*BG195*Fsw)/(AY195-BA195),1-BD195)</f>
        <v>0.125</v>
      </c>
      <c r="BF195" s="189" t="n">
        <f aca="false">(BA195*BD195)/(Lm*Fsw)</f>
        <v>0.694444444444444</v>
      </c>
      <c r="BG195" s="190" t="n">
        <f aca="false">CHOOSE(BC195,BF195,BB195+(0.5*BF195))</f>
        <v>2.01833333333333</v>
      </c>
      <c r="BH195" s="190" t="n">
        <f aca="false">CHOOSE(BC195,BG195*SQRT((BD195+BE195)/3),SQRT((BB195^2)+((BF195^2)/12)))</f>
        <v>1.68309242256053</v>
      </c>
      <c r="BI195" s="190" t="n">
        <v>0</v>
      </c>
      <c r="BJ195" s="190" t="n">
        <f aca="false">(BH195^2)*Rdcr</f>
        <v>0.0271948809876543</v>
      </c>
      <c r="BK195" s="191" t="n">
        <f aca="false">BI195+BJ195</f>
        <v>0.0271948809876543</v>
      </c>
      <c r="BL195" s="189" t="n">
        <f aca="false">BB195*BD195</f>
        <v>1.46222222222222</v>
      </c>
      <c r="BM195" s="178" t="n">
        <f aca="false">CHOOSE(BC195,BG195*SQRT(BD195/3),SQRT(BD195*((BG195^2)+((BF195^2)/3)-(BG195*BF195))))</f>
        <v>1.57438879887421</v>
      </c>
      <c r="BN195" s="178" t="n">
        <f aca="false">(BM195^2)*AU195</f>
        <v>0.175119694799168</v>
      </c>
      <c r="BO195" s="178" t="n">
        <f aca="false">((AY195*BB195)/2)*Fsw*(tr_sw_fix+tf_sw_fix)</f>
        <v>0.982613333333333</v>
      </c>
      <c r="BP195" s="191" t="n">
        <f aca="false">BN195+BO195</f>
        <v>1.1577330281325</v>
      </c>
      <c r="BQ195" s="189" t="n">
        <f aca="false">BE195*BB195</f>
        <v>0.208888888888889</v>
      </c>
      <c r="BR195" s="190" t="n">
        <f aca="false">CHOOSE(BC195,BG195*SQRT(BE195/3),SQRT(BE195*((BG195^2)+((BF195^2)/3)-(BF195*BG195))))</f>
        <v>0.595063032678121</v>
      </c>
      <c r="BS195" s="190" t="n">
        <f aca="false">AZ195*Vd_rect</f>
        <v>0.07896</v>
      </c>
      <c r="BT195" s="190" t="n">
        <f aca="false">CHOOSE(BC195,(AY195+Vd_rect)*Qrr*Fsw,(AY195+Vd_rect)*Qrr*Fsw)</f>
        <v>0.42441</v>
      </c>
      <c r="BU195" s="191" t="n">
        <f aca="false">BS195+BT195</f>
        <v>0.50337</v>
      </c>
      <c r="BV195" s="177" t="n">
        <f aca="false">(BM195^2)*0</f>
        <v>0</v>
      </c>
      <c r="BW195" s="190" t="n">
        <f aca="false">Qg_tot*Vcc*Fsw</f>
        <v>0.0735</v>
      </c>
      <c r="BX195" s="191" t="n">
        <f aca="false">IQ*BA195</f>
        <v>0.00385</v>
      </c>
      <c r="BY195" s="189" t="n">
        <f aca="false">BV195+BU195+BP195+BK195+BW195+BX195</f>
        <v>1.76564790912016</v>
      </c>
      <c r="BZ195" s="190" t="n">
        <f aca="false">AY195*AZ195</f>
        <v>7.52</v>
      </c>
      <c r="CA195" s="191" t="n">
        <f aca="false">(BZ195/(BZ195+BY195))*100</f>
        <v>80.985194286917</v>
      </c>
      <c r="CB195" s="169" t="n">
        <f aca="false">BP195+BW195+BX195+BV195</f>
        <v>1.2350830281325</v>
      </c>
      <c r="CC195" s="0" t="n">
        <f aca="false">Ta+Tk_f*CB195</f>
        <v>68.2279059846375</v>
      </c>
    </row>
    <row r="196" customFormat="false" ht="15.75" hidden="false" customHeight="false" outlineLevel="0" collapsed="false">
      <c r="Q196" s="0" t="n">
        <v>189</v>
      </c>
      <c r="S196" s="189" t="n">
        <f aca="false">VOUT</f>
        <v>40</v>
      </c>
      <c r="T196" s="178" t="n">
        <f aca="false">Q196*$O$12</f>
        <v>0.189</v>
      </c>
      <c r="U196" s="190" t="n">
        <f aca="false">VIN_var</f>
        <v>5</v>
      </c>
      <c r="V196" s="191" t="n">
        <f aca="false">(S196*T196)/(U196*EFF_est)</f>
        <v>1.68</v>
      </c>
      <c r="W196" s="189" t="n">
        <f aca="false">IF((T196*S196/U196)&lt;((U196*(1-(U196/S196)))/(2*Lm*Fsw)),1,2)</f>
        <v>2</v>
      </c>
      <c r="X196" s="190" t="n">
        <f aca="false">CHOOSE(W196,SQRT((2*T196*Lm*Fsw*(S196-U196))/((U196)^2)),1-(U196/S196))</f>
        <v>0.875</v>
      </c>
      <c r="Y196" s="179" t="n">
        <f aca="false">CHOOSE(W196,(Lm*AA196*Fsw)/(S196-U196),1-X196)</f>
        <v>0.125</v>
      </c>
      <c r="Z196" s="189" t="n">
        <f aca="false">(U196*X196)/(Lm*Fsw)</f>
        <v>0.694444444444444</v>
      </c>
      <c r="AA196" s="190" t="n">
        <f aca="false">CHOOSE(W196,Z196,V196+(0.5*Z196))</f>
        <v>2.02722222222222</v>
      </c>
      <c r="AB196" s="190" t="n">
        <f aca="false">CHOOSE(W196,AA196*SQRT((X196+Y196)/3),SQRT((V196^2)+((Z196^2)/12)))</f>
        <v>1.69191836599809</v>
      </c>
      <c r="AC196" s="190" t="n">
        <v>0</v>
      </c>
      <c r="AD196" s="190" t="n">
        <f aca="false">(AB196^2)*Rdcr</f>
        <v>0.0274808424691358</v>
      </c>
      <c r="AE196" s="191" t="n">
        <f aca="false">AC196+AD196</f>
        <v>0.0274808424691358</v>
      </c>
      <c r="AF196" s="189" t="n">
        <f aca="false">V196*X196</f>
        <v>1.47</v>
      </c>
      <c r="AG196" s="178" t="n">
        <f aca="false">CHOOSE(W196,AA196*SQRT(X196/3),SQRT(X196*((AA196^2)+((Z196^2)/3)-(AA196*Z196))))</f>
        <v>1.58264471298881</v>
      </c>
      <c r="AH196" s="190" t="n">
        <f aca="false">(AG196^2)*RDS_on</f>
        <v>0.129804455335207</v>
      </c>
      <c r="AI196" s="178" t="n">
        <f aca="false">((S196*V196)/2)*Fsw*(tr_sw_fix+tf_sw_fix)</f>
        <v>0.98784</v>
      </c>
      <c r="AJ196" s="191" t="n">
        <f aca="false">AH196+AI196</f>
        <v>1.11764445533521</v>
      </c>
      <c r="AK196" s="189" t="n">
        <f aca="false">Y196*V196</f>
        <v>0.21</v>
      </c>
      <c r="AL196" s="190" t="n">
        <f aca="false">CHOOSE(W196,AA196*SQRT(Y196/3),SQRT(Y196*((AA196^2)+((Z196^2)/3)-(Z196*AA196))))</f>
        <v>0.598183474905656</v>
      </c>
      <c r="AM196" s="190" t="n">
        <f aca="false">T196*Vd_rect</f>
        <v>0.07938</v>
      </c>
      <c r="AN196" s="190" t="n">
        <f aca="false">CHOOSE(W196,(S196+Vd_rect)*Qrr*Fsw,(S196+Vd_rect)*Qrr*Fsw)</f>
        <v>0.42441</v>
      </c>
      <c r="AO196" s="191" t="n">
        <f aca="false">AM196+AN196</f>
        <v>0.50379</v>
      </c>
      <c r="AP196" s="177" t="n">
        <f aca="false">(AG196^2)*0</f>
        <v>0</v>
      </c>
      <c r="AQ196" s="190" t="n">
        <f aca="false">Qg_tot*Vcc*Fsw</f>
        <v>0.0735</v>
      </c>
      <c r="AR196" s="191" t="n">
        <f aca="false">IQ*U196</f>
        <v>0.00385</v>
      </c>
      <c r="AS196" s="177" t="n">
        <f aca="false">AP196+AJ196+AQ196+AR196</f>
        <v>1.19499445533521</v>
      </c>
      <c r="AT196" s="187" t="n">
        <f aca="false">Ta+Tk*AS196</f>
        <v>96.6996673201124</v>
      </c>
      <c r="AU196" s="188" t="n">
        <f aca="false">RDS_on/51.8*(47.12+AT196*0.244)</f>
        <v>0.0707461475900302</v>
      </c>
      <c r="AV196" s="190" t="n">
        <f aca="false">S196*T196</f>
        <v>7.56</v>
      </c>
      <c r="AW196" s="191" t="n">
        <f aca="false">(AV196/(AV196+AS196))*100</f>
        <v>86.350711454683</v>
      </c>
      <c r="AY196" s="189" t="n">
        <f aca="false">VOUT</f>
        <v>40</v>
      </c>
      <c r="AZ196" s="190" t="n">
        <f aca="false">Q196*$O$12</f>
        <v>0.189</v>
      </c>
      <c r="BA196" s="190" t="n">
        <f aca="false">VIN_var</f>
        <v>5</v>
      </c>
      <c r="BB196" s="191" t="n">
        <f aca="false">(AY196*AZ196)/(BA196*EFF_est)</f>
        <v>1.68</v>
      </c>
      <c r="BC196" s="189" t="n">
        <f aca="false">IF((AZ196*AY196/BA196)&lt;((BA196*(1-(BA196/AY196)))/(2*Lm*Fsw)),1,2)</f>
        <v>2</v>
      </c>
      <c r="BD196" s="190" t="n">
        <f aca="false">CHOOSE(BC196,SQRT((2*AZ196*Lm*Fsw*(AY196-BA196))/((BA196)^2)),1-(BA196/AY196))</f>
        <v>0.875</v>
      </c>
      <c r="BE196" s="179" t="n">
        <f aca="false">CHOOSE(BC196,(Lm*BG196*Fsw)/(AY196-BA196),1-BD196)</f>
        <v>0.125</v>
      </c>
      <c r="BF196" s="189" t="n">
        <f aca="false">(BA196*BD196)/(Lm*Fsw)</f>
        <v>0.694444444444444</v>
      </c>
      <c r="BG196" s="190" t="n">
        <f aca="false">CHOOSE(BC196,BF196,BB196+(0.5*BF196))</f>
        <v>2.02722222222222</v>
      </c>
      <c r="BH196" s="190" t="n">
        <f aca="false">CHOOSE(BC196,BG196*SQRT((BD196+BE196)/3),SQRT((BB196^2)+((BF196^2)/12)))</f>
        <v>1.69191836599809</v>
      </c>
      <c r="BI196" s="190" t="n">
        <v>0</v>
      </c>
      <c r="BJ196" s="190" t="n">
        <f aca="false">(BH196^2)*Rdcr</f>
        <v>0.0274808424691358</v>
      </c>
      <c r="BK196" s="191" t="n">
        <f aca="false">BI196+BJ196</f>
        <v>0.0274808424691358</v>
      </c>
      <c r="BL196" s="189" t="n">
        <f aca="false">BB196*BD196</f>
        <v>1.47</v>
      </c>
      <c r="BM196" s="178" t="n">
        <f aca="false">CHOOSE(BC196,BG196*SQRT(BD196/3),SQRT(BD196*((BG196^2)+((BF196^2)/3)-(BG196*BF196))))</f>
        <v>1.58264471298881</v>
      </c>
      <c r="BN196" s="178" t="n">
        <f aca="false">(BM196^2)*AU196</f>
        <v>0.177202423965351</v>
      </c>
      <c r="BO196" s="178" t="n">
        <f aca="false">((AY196*BB196)/2)*Fsw*(tr_sw_fix+tf_sw_fix)</f>
        <v>0.98784</v>
      </c>
      <c r="BP196" s="191" t="n">
        <f aca="false">BN196+BO196</f>
        <v>1.16504242396535</v>
      </c>
      <c r="BQ196" s="189" t="n">
        <f aca="false">BE196*BB196</f>
        <v>0.21</v>
      </c>
      <c r="BR196" s="190" t="n">
        <f aca="false">CHOOSE(BC196,BG196*SQRT(BE196/3),SQRT(BE196*((BG196^2)+((BF196^2)/3)-(BF196*BG196))))</f>
        <v>0.598183474905656</v>
      </c>
      <c r="BS196" s="190" t="n">
        <f aca="false">AZ196*Vd_rect</f>
        <v>0.07938</v>
      </c>
      <c r="BT196" s="190" t="n">
        <f aca="false">CHOOSE(BC196,(AY196+Vd_rect)*Qrr*Fsw,(AY196+Vd_rect)*Qrr*Fsw)</f>
        <v>0.42441</v>
      </c>
      <c r="BU196" s="191" t="n">
        <f aca="false">BS196+BT196</f>
        <v>0.50379</v>
      </c>
      <c r="BV196" s="177" t="n">
        <f aca="false">(BM196^2)*0</f>
        <v>0</v>
      </c>
      <c r="BW196" s="190" t="n">
        <f aca="false">Qg_tot*Vcc*Fsw</f>
        <v>0.0735</v>
      </c>
      <c r="BX196" s="191" t="n">
        <f aca="false">IQ*BA196</f>
        <v>0.00385</v>
      </c>
      <c r="BY196" s="189" t="n">
        <f aca="false">BV196+BU196+BP196+BK196+BW196+BX196</f>
        <v>1.77366326643449</v>
      </c>
      <c r="BZ196" s="190" t="n">
        <f aca="false">AY196*AZ196</f>
        <v>7.56</v>
      </c>
      <c r="CA196" s="191" t="n">
        <f aca="false">(BZ196/(BZ196+BY196))*100</f>
        <v>80.9971367532307</v>
      </c>
      <c r="CB196" s="169" t="n">
        <f aca="false">BP196+BW196+BX196+BV196</f>
        <v>1.24239242396535</v>
      </c>
      <c r="CC196" s="0" t="n">
        <f aca="false">Ta+Tk_f*CB196</f>
        <v>68.4837348387873</v>
      </c>
    </row>
    <row r="197" customFormat="false" ht="15.75" hidden="false" customHeight="false" outlineLevel="0" collapsed="false">
      <c r="Q197" s="0" t="n">
        <v>190</v>
      </c>
      <c r="S197" s="189" t="n">
        <f aca="false">VOUT</f>
        <v>40</v>
      </c>
      <c r="T197" s="178" t="n">
        <f aca="false">Q197*$O$12</f>
        <v>0.19</v>
      </c>
      <c r="U197" s="190" t="n">
        <f aca="false">VIN_var</f>
        <v>5</v>
      </c>
      <c r="V197" s="191" t="n">
        <f aca="false">(S197*T197)/(U197*EFF_est)</f>
        <v>1.68888888888889</v>
      </c>
      <c r="W197" s="189" t="n">
        <f aca="false">IF((T197*S197/U197)&lt;((U197*(1-(U197/S197)))/(2*Lm*Fsw)),1,2)</f>
        <v>2</v>
      </c>
      <c r="X197" s="190" t="n">
        <f aca="false">CHOOSE(W197,SQRT((2*T197*Lm*Fsw*(S197-U197))/((U197)^2)),1-(U197/S197))</f>
        <v>0.875</v>
      </c>
      <c r="Y197" s="179" t="n">
        <f aca="false">CHOOSE(W197,(Lm*AA197*Fsw)/(S197-U197),1-X197)</f>
        <v>0.125</v>
      </c>
      <c r="Z197" s="189" t="n">
        <f aca="false">(U197*X197)/(Lm*Fsw)</f>
        <v>0.694444444444444</v>
      </c>
      <c r="AA197" s="190" t="n">
        <f aca="false">CHOOSE(W197,Z197,V197+(0.5*Z197))</f>
        <v>2.03611111111111</v>
      </c>
      <c r="AB197" s="190" t="n">
        <f aca="false">CHOOSE(W197,AA197*SQRT((X197+Y197)/3),SQRT((V197^2)+((Z197^2)/12)))</f>
        <v>1.70074496507089</v>
      </c>
      <c r="AC197" s="190" t="n">
        <v>0</v>
      </c>
      <c r="AD197" s="190" t="n">
        <f aca="false">(AB197^2)*Rdcr</f>
        <v>0.0277683209876543</v>
      </c>
      <c r="AE197" s="191" t="n">
        <f aca="false">AC197+AD197</f>
        <v>0.0277683209876543</v>
      </c>
      <c r="AF197" s="189" t="n">
        <f aca="false">V197*X197</f>
        <v>1.47777777777778</v>
      </c>
      <c r="AG197" s="178" t="n">
        <f aca="false">CHOOSE(W197,AA197*SQRT(X197/3),SQRT(X197*((AA197^2)+((Z197^2)/3)-(AA197*Z197))))</f>
        <v>1.59090124039402</v>
      </c>
      <c r="AH197" s="190" t="n">
        <f aca="false">(AG197^2)*RDS_on</f>
        <v>0.131162346475509</v>
      </c>
      <c r="AI197" s="178" t="n">
        <f aca="false">((S197*V197)/2)*Fsw*(tr_sw_fix+tf_sw_fix)</f>
        <v>0.993066666666667</v>
      </c>
      <c r="AJ197" s="191" t="n">
        <f aca="false">AH197+AI197</f>
        <v>1.12422901314218</v>
      </c>
      <c r="AK197" s="189" t="n">
        <f aca="false">Y197*V197</f>
        <v>0.211111111111111</v>
      </c>
      <c r="AL197" s="190" t="n">
        <f aca="false">CHOOSE(W197,AA197*SQRT(Y197/3),SQRT(Y197*((AA197^2)+((Z197^2)/3)-(Z197*AA197))))</f>
        <v>0.601304148935253</v>
      </c>
      <c r="AM197" s="190" t="n">
        <f aca="false">T197*Vd_rect</f>
        <v>0.0798</v>
      </c>
      <c r="AN197" s="190" t="n">
        <f aca="false">CHOOSE(W197,(S197+Vd_rect)*Qrr*Fsw,(S197+Vd_rect)*Qrr*Fsw)</f>
        <v>0.42441</v>
      </c>
      <c r="AO197" s="191" t="n">
        <f aca="false">AM197+AN197</f>
        <v>0.50421</v>
      </c>
      <c r="AP197" s="177" t="n">
        <f aca="false">(AG197^2)*0</f>
        <v>0</v>
      </c>
      <c r="AQ197" s="190" t="n">
        <f aca="false">Qg_tot*Vcc*Fsw</f>
        <v>0.0735</v>
      </c>
      <c r="AR197" s="191" t="n">
        <f aca="false">IQ*U197</f>
        <v>0.00385</v>
      </c>
      <c r="AS197" s="177" t="n">
        <f aca="false">AP197+AJ197+AQ197+AR197</f>
        <v>1.20157901314218</v>
      </c>
      <c r="AT197" s="187" t="n">
        <f aca="false">Ta+Tk*AS197</f>
        <v>97.0947407885305</v>
      </c>
      <c r="AU197" s="188" t="n">
        <f aca="false">RDS_on/51.8*(47.12+AT197*0.244)</f>
        <v>0.070842588359847</v>
      </c>
      <c r="AV197" s="190" t="n">
        <f aca="false">S197*T197</f>
        <v>7.6</v>
      </c>
      <c r="AW197" s="191" t="n">
        <f aca="false">(AV197/(AV197+AS197))*100</f>
        <v>86.3481426304528</v>
      </c>
      <c r="AY197" s="189" t="n">
        <f aca="false">VOUT</f>
        <v>40</v>
      </c>
      <c r="AZ197" s="190" t="n">
        <f aca="false">Q197*$O$12</f>
        <v>0.19</v>
      </c>
      <c r="BA197" s="190" t="n">
        <f aca="false">VIN_var</f>
        <v>5</v>
      </c>
      <c r="BB197" s="191" t="n">
        <f aca="false">(AY197*AZ197)/(BA197*EFF_est)</f>
        <v>1.68888888888889</v>
      </c>
      <c r="BC197" s="189" t="n">
        <f aca="false">IF((AZ197*AY197/BA197)&lt;((BA197*(1-(BA197/AY197)))/(2*Lm*Fsw)),1,2)</f>
        <v>2</v>
      </c>
      <c r="BD197" s="190" t="n">
        <f aca="false">CHOOSE(BC197,SQRT((2*AZ197*Lm*Fsw*(AY197-BA197))/((BA197)^2)),1-(BA197/AY197))</f>
        <v>0.875</v>
      </c>
      <c r="BE197" s="179" t="n">
        <f aca="false">CHOOSE(BC197,(Lm*BG197*Fsw)/(AY197-BA197),1-BD197)</f>
        <v>0.125</v>
      </c>
      <c r="BF197" s="189" t="n">
        <f aca="false">(BA197*BD197)/(Lm*Fsw)</f>
        <v>0.694444444444444</v>
      </c>
      <c r="BG197" s="190" t="n">
        <f aca="false">CHOOSE(BC197,BF197,BB197+(0.5*BF197))</f>
        <v>2.03611111111111</v>
      </c>
      <c r="BH197" s="190" t="n">
        <f aca="false">CHOOSE(BC197,BG197*SQRT((BD197+BE197)/3),SQRT((BB197^2)+((BF197^2)/12)))</f>
        <v>1.70074496507089</v>
      </c>
      <c r="BI197" s="190" t="n">
        <v>0</v>
      </c>
      <c r="BJ197" s="190" t="n">
        <f aca="false">(BH197^2)*Rdcr</f>
        <v>0.0277683209876543</v>
      </c>
      <c r="BK197" s="191" t="n">
        <f aca="false">BI197+BJ197</f>
        <v>0.0277683209876543</v>
      </c>
      <c r="BL197" s="189" t="n">
        <f aca="false">BB197*BD197</f>
        <v>1.47777777777778</v>
      </c>
      <c r="BM197" s="178" t="n">
        <f aca="false">CHOOSE(BC197,BG197*SQRT(BD197/3),SQRT(BD197*((BG197^2)+((BF197^2)/3)-(BG197*BF197))))</f>
        <v>1.59090124039402</v>
      </c>
      <c r="BN197" s="178" t="n">
        <f aca="false">(BM197^2)*AU197</f>
        <v>0.179300236096451</v>
      </c>
      <c r="BO197" s="178" t="n">
        <f aca="false">((AY197*BB197)/2)*Fsw*(tr_sw_fix+tf_sw_fix)</f>
        <v>0.993066666666667</v>
      </c>
      <c r="BP197" s="191" t="n">
        <f aca="false">BN197+BO197</f>
        <v>1.17236690276312</v>
      </c>
      <c r="BQ197" s="189" t="n">
        <f aca="false">BE197*BB197</f>
        <v>0.211111111111111</v>
      </c>
      <c r="BR197" s="190" t="n">
        <f aca="false">CHOOSE(BC197,BG197*SQRT(BE197/3),SQRT(BE197*((BG197^2)+((BF197^2)/3)-(BF197*BG197))))</f>
        <v>0.601304148935253</v>
      </c>
      <c r="BS197" s="190" t="n">
        <f aca="false">AZ197*Vd_rect</f>
        <v>0.0798</v>
      </c>
      <c r="BT197" s="190" t="n">
        <f aca="false">CHOOSE(BC197,(AY197+Vd_rect)*Qrr*Fsw,(AY197+Vd_rect)*Qrr*Fsw)</f>
        <v>0.42441</v>
      </c>
      <c r="BU197" s="191" t="n">
        <f aca="false">BS197+BT197</f>
        <v>0.50421</v>
      </c>
      <c r="BV197" s="177" t="n">
        <f aca="false">(BM197^2)*0</f>
        <v>0</v>
      </c>
      <c r="BW197" s="190" t="n">
        <f aca="false">Qg_tot*Vcc*Fsw</f>
        <v>0.0735</v>
      </c>
      <c r="BX197" s="191" t="n">
        <f aca="false">IQ*BA197</f>
        <v>0.00385</v>
      </c>
      <c r="BY197" s="189" t="n">
        <f aca="false">BV197+BU197+BP197+BK197+BW197+BX197</f>
        <v>1.78169522375077</v>
      </c>
      <c r="BZ197" s="190" t="n">
        <f aca="false">AY197*AZ197</f>
        <v>7.6</v>
      </c>
      <c r="CA197" s="191" t="n">
        <f aca="false">(BZ197/(BZ197+BY197))*100</f>
        <v>81.0088136391362</v>
      </c>
      <c r="CB197" s="169" t="n">
        <f aca="false">BP197+BW197+BX197+BV197</f>
        <v>1.24971690276312</v>
      </c>
      <c r="CC197" s="0" t="n">
        <f aca="false">Ta+Tk_f*CB197</f>
        <v>68.7400915967091</v>
      </c>
    </row>
    <row r="198" customFormat="false" ht="15.75" hidden="false" customHeight="false" outlineLevel="0" collapsed="false">
      <c r="Q198" s="0" t="n">
        <v>191</v>
      </c>
      <c r="S198" s="189" t="n">
        <f aca="false">VOUT</f>
        <v>40</v>
      </c>
      <c r="T198" s="178" t="n">
        <f aca="false">Q198*$O$12</f>
        <v>0.191</v>
      </c>
      <c r="U198" s="190" t="n">
        <f aca="false">VIN_var</f>
        <v>5</v>
      </c>
      <c r="V198" s="191" t="n">
        <f aca="false">(S198*T198)/(U198*EFF_est)</f>
        <v>1.69777777777778</v>
      </c>
      <c r="W198" s="189" t="n">
        <f aca="false">IF((T198*S198/U198)&lt;((U198*(1-(U198/S198)))/(2*Lm*Fsw)),1,2)</f>
        <v>2</v>
      </c>
      <c r="X198" s="190" t="n">
        <f aca="false">CHOOSE(W198,SQRT((2*T198*Lm*Fsw*(S198-U198))/((U198)^2)),1-(U198/S198))</f>
        <v>0.875</v>
      </c>
      <c r="Y198" s="179" t="n">
        <f aca="false">CHOOSE(W198,(Lm*AA198*Fsw)/(S198-U198),1-X198)</f>
        <v>0.125</v>
      </c>
      <c r="Z198" s="189" t="n">
        <f aca="false">(U198*X198)/(Lm*Fsw)</f>
        <v>0.694444444444444</v>
      </c>
      <c r="AA198" s="190" t="n">
        <f aca="false">CHOOSE(W198,Z198,V198+(0.5*Z198))</f>
        <v>2.045</v>
      </c>
      <c r="AB198" s="190" t="n">
        <f aca="false">CHOOSE(W198,AA198*SQRT((X198+Y198)/3),SQRT((V198^2)+((Z198^2)/12)))</f>
        <v>1.70957220962371</v>
      </c>
      <c r="AC198" s="190" t="n">
        <v>0</v>
      </c>
      <c r="AD198" s="190" t="n">
        <f aca="false">(AB198^2)*Rdcr</f>
        <v>0.0280573165432099</v>
      </c>
      <c r="AE198" s="191" t="n">
        <f aca="false">AC198+AD198</f>
        <v>0.0280573165432099</v>
      </c>
      <c r="AF198" s="189" t="n">
        <f aca="false">V198*X198</f>
        <v>1.48555555555556</v>
      </c>
      <c r="AG198" s="178" t="n">
        <f aca="false">CHOOSE(W198,AA198*SQRT(X198/3),SQRT(X198*((AA198^2)+((Z198^2)/3)-(AA198*Z198))))</f>
        <v>1.5991583715905</v>
      </c>
      <c r="AH198" s="190" t="n">
        <f aca="false">(AG198^2)*RDS_on</f>
        <v>0.132527403268266</v>
      </c>
      <c r="AI198" s="178" t="n">
        <f aca="false">((S198*V198)/2)*Fsw*(tr_sw_fix+tf_sw_fix)</f>
        <v>0.998293333333333</v>
      </c>
      <c r="AJ198" s="191" t="n">
        <f aca="false">AH198+AI198</f>
        <v>1.1308207366016</v>
      </c>
      <c r="AK198" s="189" t="n">
        <f aca="false">Y198*V198</f>
        <v>0.212222222222222</v>
      </c>
      <c r="AL198" s="190" t="n">
        <f aca="false">CHOOSE(W198,AA198*SQRT(Y198/3),SQRT(Y198*((AA198^2)+((Z198^2)/3)-(Z198*AA198))))</f>
        <v>0.604425051176498</v>
      </c>
      <c r="AM198" s="190" t="n">
        <f aca="false">T198*Vd_rect</f>
        <v>0.08022</v>
      </c>
      <c r="AN198" s="190" t="n">
        <f aca="false">CHOOSE(W198,(S198+Vd_rect)*Qrr*Fsw,(S198+Vd_rect)*Qrr*Fsw)</f>
        <v>0.42441</v>
      </c>
      <c r="AO198" s="191" t="n">
        <f aca="false">AM198+AN198</f>
        <v>0.50463</v>
      </c>
      <c r="AP198" s="177" t="n">
        <f aca="false">(AG198^2)*0</f>
        <v>0</v>
      </c>
      <c r="AQ198" s="190" t="n">
        <f aca="false">Qg_tot*Vcc*Fsw</f>
        <v>0.0735</v>
      </c>
      <c r="AR198" s="191" t="n">
        <f aca="false">IQ*U198</f>
        <v>0.00385</v>
      </c>
      <c r="AS198" s="177" t="n">
        <f aca="false">AP198+AJ198+AQ198+AR198</f>
        <v>1.2081707366016</v>
      </c>
      <c r="AT198" s="187" t="n">
        <f aca="false">Ta+Tk*AS198</f>
        <v>97.4902441960959</v>
      </c>
      <c r="AU198" s="188" t="n">
        <f aca="false">RDS_on/51.8*(47.12+AT198*0.244)</f>
        <v>0.0709391340814403</v>
      </c>
      <c r="AV198" s="190" t="n">
        <f aca="false">S198*T198</f>
        <v>7.64</v>
      </c>
      <c r="AW198" s="191" t="n">
        <f aca="false">(AV198/(AV198+AS198))*100</f>
        <v>86.3455309287394</v>
      </c>
      <c r="AY198" s="189" t="n">
        <f aca="false">VOUT</f>
        <v>40</v>
      </c>
      <c r="AZ198" s="190" t="n">
        <f aca="false">Q198*$O$12</f>
        <v>0.191</v>
      </c>
      <c r="BA198" s="190" t="n">
        <f aca="false">VIN_var</f>
        <v>5</v>
      </c>
      <c r="BB198" s="191" t="n">
        <f aca="false">(AY198*AZ198)/(BA198*EFF_est)</f>
        <v>1.69777777777778</v>
      </c>
      <c r="BC198" s="189" t="n">
        <f aca="false">IF((AZ198*AY198/BA198)&lt;((BA198*(1-(BA198/AY198)))/(2*Lm*Fsw)),1,2)</f>
        <v>2</v>
      </c>
      <c r="BD198" s="190" t="n">
        <f aca="false">CHOOSE(BC198,SQRT((2*AZ198*Lm*Fsw*(AY198-BA198))/((BA198)^2)),1-(BA198/AY198))</f>
        <v>0.875</v>
      </c>
      <c r="BE198" s="179" t="n">
        <f aca="false">CHOOSE(BC198,(Lm*BG198*Fsw)/(AY198-BA198),1-BD198)</f>
        <v>0.125</v>
      </c>
      <c r="BF198" s="189" t="n">
        <f aca="false">(BA198*BD198)/(Lm*Fsw)</f>
        <v>0.694444444444444</v>
      </c>
      <c r="BG198" s="190" t="n">
        <f aca="false">CHOOSE(BC198,BF198,BB198+(0.5*BF198))</f>
        <v>2.045</v>
      </c>
      <c r="BH198" s="190" t="n">
        <f aca="false">CHOOSE(BC198,BG198*SQRT((BD198+BE198)/3),SQRT((BB198^2)+((BF198^2)/12)))</f>
        <v>1.70957220962371</v>
      </c>
      <c r="BI198" s="190" t="n">
        <v>0</v>
      </c>
      <c r="BJ198" s="190" t="n">
        <f aca="false">(BH198^2)*Rdcr</f>
        <v>0.0280573165432099</v>
      </c>
      <c r="BK198" s="191" t="n">
        <f aca="false">BI198+BJ198</f>
        <v>0.0280573165432099</v>
      </c>
      <c r="BL198" s="189" t="n">
        <f aca="false">BB198*BD198</f>
        <v>1.48555555555556</v>
      </c>
      <c r="BM198" s="178" t="n">
        <f aca="false">CHOOSE(BC198,BG198*SQRT(BD198/3),SQRT(BD198*((BG198^2)+((BF198^2)/3)-(BG198*BF198))))</f>
        <v>1.5991583715905</v>
      </c>
      <c r="BN198" s="178" t="n">
        <f aca="false">(BM198^2)*AU198</f>
        <v>0.181413179447516</v>
      </c>
      <c r="BO198" s="178" t="n">
        <f aca="false">((AY198*BB198)/2)*Fsw*(tr_sw_fix+tf_sw_fix)</f>
        <v>0.998293333333333</v>
      </c>
      <c r="BP198" s="191" t="n">
        <f aca="false">BN198+BO198</f>
        <v>1.17970651278085</v>
      </c>
      <c r="BQ198" s="189" t="n">
        <f aca="false">BE198*BB198</f>
        <v>0.212222222222222</v>
      </c>
      <c r="BR198" s="190" t="n">
        <f aca="false">CHOOSE(BC198,BG198*SQRT(BE198/3),SQRT(BE198*((BG198^2)+((BF198^2)/3)-(BF198*BG198))))</f>
        <v>0.604425051176498</v>
      </c>
      <c r="BS198" s="190" t="n">
        <f aca="false">AZ198*Vd_rect</f>
        <v>0.08022</v>
      </c>
      <c r="BT198" s="190" t="n">
        <f aca="false">CHOOSE(BC198,(AY198+Vd_rect)*Qrr*Fsw,(AY198+Vd_rect)*Qrr*Fsw)</f>
        <v>0.42441</v>
      </c>
      <c r="BU198" s="191" t="n">
        <f aca="false">BS198+BT198</f>
        <v>0.50463</v>
      </c>
      <c r="BV198" s="177" t="n">
        <f aca="false">(BM198^2)*0</f>
        <v>0</v>
      </c>
      <c r="BW198" s="190" t="n">
        <f aca="false">Qg_tot*Vcc*Fsw</f>
        <v>0.0735</v>
      </c>
      <c r="BX198" s="191" t="n">
        <f aca="false">IQ*BA198</f>
        <v>0.00385</v>
      </c>
      <c r="BY198" s="189" t="n">
        <f aca="false">BV198+BU198+BP198+BK198+BW198+BX198</f>
        <v>1.78974382932406</v>
      </c>
      <c r="BZ198" s="190" t="n">
        <f aca="false">AY198*AZ198</f>
        <v>7.64</v>
      </c>
      <c r="CA198" s="191" t="n">
        <f aca="false">(BZ198/(BZ198+BY198))*100</f>
        <v>81.0202285266921</v>
      </c>
      <c r="CB198" s="169" t="n">
        <f aca="false">BP198+BW198+BX198+BV198</f>
        <v>1.25705651278085</v>
      </c>
      <c r="CC198" s="0" t="n">
        <f aca="false">Ta+Tk_f*CB198</f>
        <v>68.9969779473297</v>
      </c>
    </row>
    <row r="199" customFormat="false" ht="15.75" hidden="false" customHeight="false" outlineLevel="0" collapsed="false">
      <c r="Q199" s="0" t="n">
        <v>192</v>
      </c>
      <c r="S199" s="189" t="n">
        <f aca="false">VOUT</f>
        <v>40</v>
      </c>
      <c r="T199" s="178" t="n">
        <f aca="false">Q199*$O$12</f>
        <v>0.192</v>
      </c>
      <c r="U199" s="190" t="n">
        <f aca="false">VIN_var</f>
        <v>5</v>
      </c>
      <c r="V199" s="191" t="n">
        <f aca="false">(S199*T199)/(U199*EFF_est)</f>
        <v>1.70666666666667</v>
      </c>
      <c r="W199" s="189" t="n">
        <f aca="false">IF((T199*S199/U199)&lt;((U199*(1-(U199/S199)))/(2*Lm*Fsw)),1,2)</f>
        <v>2</v>
      </c>
      <c r="X199" s="190" t="n">
        <f aca="false">CHOOSE(W199,SQRT((2*T199*Lm*Fsw*(S199-U199))/((U199)^2)),1-(U199/S199))</f>
        <v>0.875</v>
      </c>
      <c r="Y199" s="179" t="n">
        <f aca="false">CHOOSE(W199,(Lm*AA199*Fsw)/(S199-U199),1-X199)</f>
        <v>0.125</v>
      </c>
      <c r="Z199" s="189" t="n">
        <f aca="false">(U199*X199)/(Lm*Fsw)</f>
        <v>0.694444444444444</v>
      </c>
      <c r="AA199" s="190" t="n">
        <f aca="false">CHOOSE(W199,Z199,V199+(0.5*Z199))</f>
        <v>2.05388888888889</v>
      </c>
      <c r="AB199" s="190" t="n">
        <f aca="false">CHOOSE(W199,AA199*SQRT((X199+Y199)/3),SQRT((V199^2)+((Z199^2)/12)))</f>
        <v>1.71840008970925</v>
      </c>
      <c r="AC199" s="190" t="n">
        <v>0</v>
      </c>
      <c r="AD199" s="190" t="n">
        <f aca="false">(AB199^2)*Rdcr</f>
        <v>0.0283478291358025</v>
      </c>
      <c r="AE199" s="191" t="n">
        <f aca="false">AC199+AD199</f>
        <v>0.0283478291358025</v>
      </c>
      <c r="AF199" s="189" t="n">
        <f aca="false">V199*X199</f>
        <v>1.49333333333333</v>
      </c>
      <c r="AG199" s="178" t="n">
        <f aca="false">CHOOSE(W199,AA199*SQRT(X199/3),SQRT(X199*((AA199^2)+((Z199^2)/3)-(AA199*Z199))))</f>
        <v>1.6074160972734</v>
      </c>
      <c r="AH199" s="190" t="n">
        <f aca="false">(AG199^2)*RDS_on</f>
        <v>0.133899625713479</v>
      </c>
      <c r="AI199" s="178" t="n">
        <f aca="false">((S199*V199)/2)*Fsw*(tr_sw_fix+tf_sw_fix)</f>
        <v>1.00352</v>
      </c>
      <c r="AJ199" s="191" t="n">
        <f aca="false">AH199+AI199</f>
        <v>1.13741962571348</v>
      </c>
      <c r="AK199" s="189" t="n">
        <f aca="false">Y199*V199</f>
        <v>0.213333333333333</v>
      </c>
      <c r="AL199" s="190" t="n">
        <f aca="false">CHOOSE(W199,AA199*SQRT(Y199/3),SQRT(Y199*((AA199^2)+((Z199^2)/3)-(Z199*AA199))))</f>
        <v>0.607546178112491</v>
      </c>
      <c r="AM199" s="190" t="n">
        <f aca="false">T199*Vd_rect</f>
        <v>0.08064</v>
      </c>
      <c r="AN199" s="190" t="n">
        <f aca="false">CHOOSE(W199,(S199+Vd_rect)*Qrr*Fsw,(S199+Vd_rect)*Qrr*Fsw)</f>
        <v>0.42441</v>
      </c>
      <c r="AO199" s="191" t="n">
        <f aca="false">AM199+AN199</f>
        <v>0.50505</v>
      </c>
      <c r="AP199" s="177" t="n">
        <f aca="false">(AG199^2)*0</f>
        <v>0</v>
      </c>
      <c r="AQ199" s="190" t="n">
        <f aca="false">Qg_tot*Vcc*Fsw</f>
        <v>0.0735</v>
      </c>
      <c r="AR199" s="191" t="n">
        <f aca="false">IQ*U199</f>
        <v>0.00385</v>
      </c>
      <c r="AS199" s="177" t="n">
        <f aca="false">AP199+AJ199+AQ199+AR199</f>
        <v>1.21476962571348</v>
      </c>
      <c r="AT199" s="187" t="n">
        <f aca="false">Ta+Tk*AS199</f>
        <v>97.8861775428087</v>
      </c>
      <c r="AU199" s="188" t="n">
        <f aca="false">RDS_on/51.8*(47.12+AT199*0.244)</f>
        <v>0.07103578475481</v>
      </c>
      <c r="AV199" s="190" t="n">
        <f aca="false">S199*T199</f>
        <v>7.68</v>
      </c>
      <c r="AW199" s="191" t="n">
        <f aca="false">(AV199/(AV199+AS199))*100</f>
        <v>86.342877029645</v>
      </c>
      <c r="AY199" s="189" t="n">
        <f aca="false">VOUT</f>
        <v>40</v>
      </c>
      <c r="AZ199" s="190" t="n">
        <f aca="false">Q199*$O$12</f>
        <v>0.192</v>
      </c>
      <c r="BA199" s="190" t="n">
        <f aca="false">VIN_var</f>
        <v>5</v>
      </c>
      <c r="BB199" s="191" t="n">
        <f aca="false">(AY199*AZ199)/(BA199*EFF_est)</f>
        <v>1.70666666666667</v>
      </c>
      <c r="BC199" s="189" t="n">
        <f aca="false">IF((AZ199*AY199/BA199)&lt;((BA199*(1-(BA199/AY199)))/(2*Lm*Fsw)),1,2)</f>
        <v>2</v>
      </c>
      <c r="BD199" s="190" t="n">
        <f aca="false">CHOOSE(BC199,SQRT((2*AZ199*Lm*Fsw*(AY199-BA199))/((BA199)^2)),1-(BA199/AY199))</f>
        <v>0.875</v>
      </c>
      <c r="BE199" s="179" t="n">
        <f aca="false">CHOOSE(BC199,(Lm*BG199*Fsw)/(AY199-BA199),1-BD199)</f>
        <v>0.125</v>
      </c>
      <c r="BF199" s="189" t="n">
        <f aca="false">(BA199*BD199)/(Lm*Fsw)</f>
        <v>0.694444444444444</v>
      </c>
      <c r="BG199" s="190" t="n">
        <f aca="false">CHOOSE(BC199,BF199,BB199+(0.5*BF199))</f>
        <v>2.05388888888889</v>
      </c>
      <c r="BH199" s="190" t="n">
        <f aca="false">CHOOSE(BC199,BG199*SQRT((BD199+BE199)/3),SQRT((BB199^2)+((BF199^2)/12)))</f>
        <v>1.71840008970925</v>
      </c>
      <c r="BI199" s="190" t="n">
        <v>0</v>
      </c>
      <c r="BJ199" s="190" t="n">
        <f aca="false">(BH199^2)*Rdcr</f>
        <v>0.0283478291358025</v>
      </c>
      <c r="BK199" s="191" t="n">
        <f aca="false">BI199+BJ199</f>
        <v>0.0283478291358025</v>
      </c>
      <c r="BL199" s="189" t="n">
        <f aca="false">BB199*BD199</f>
        <v>1.49333333333333</v>
      </c>
      <c r="BM199" s="178" t="n">
        <f aca="false">CHOOSE(BC199,BG199*SQRT(BD199/3),SQRT(BD199*((BG199^2)+((BF199^2)/3)-(BG199*BF199))))</f>
        <v>1.6074160972734</v>
      </c>
      <c r="BN199" s="178" t="n">
        <f aca="false">(BM199^2)*AU199</f>
        <v>0.183541302360664</v>
      </c>
      <c r="BO199" s="178" t="n">
        <f aca="false">((AY199*BB199)/2)*Fsw*(tr_sw_fix+tf_sw_fix)</f>
        <v>1.00352</v>
      </c>
      <c r="BP199" s="191" t="n">
        <f aca="false">BN199+BO199</f>
        <v>1.18706130236066</v>
      </c>
      <c r="BQ199" s="189" t="n">
        <f aca="false">BE199*BB199</f>
        <v>0.213333333333333</v>
      </c>
      <c r="BR199" s="190" t="n">
        <f aca="false">CHOOSE(BC199,BG199*SQRT(BE199/3),SQRT(BE199*((BG199^2)+((BF199^2)/3)-(BF199*BG199))))</f>
        <v>0.607546178112491</v>
      </c>
      <c r="BS199" s="190" t="n">
        <f aca="false">AZ199*Vd_rect</f>
        <v>0.08064</v>
      </c>
      <c r="BT199" s="190" t="n">
        <f aca="false">CHOOSE(BC199,(AY199+Vd_rect)*Qrr*Fsw,(AY199+Vd_rect)*Qrr*Fsw)</f>
        <v>0.42441</v>
      </c>
      <c r="BU199" s="191" t="n">
        <f aca="false">BS199+BT199</f>
        <v>0.50505</v>
      </c>
      <c r="BV199" s="177" t="n">
        <f aca="false">(BM199^2)*0</f>
        <v>0</v>
      </c>
      <c r="BW199" s="190" t="n">
        <f aca="false">Qg_tot*Vcc*Fsw</f>
        <v>0.0735</v>
      </c>
      <c r="BX199" s="191" t="n">
        <f aca="false">IQ*BA199</f>
        <v>0.00385</v>
      </c>
      <c r="BY199" s="189" t="n">
        <f aca="false">BV199+BU199+BP199+BK199+BW199+BX199</f>
        <v>1.79780913149647</v>
      </c>
      <c r="BZ199" s="190" t="n">
        <f aca="false">AY199*AZ199</f>
        <v>7.68</v>
      </c>
      <c r="CA199" s="191" t="n">
        <f aca="false">(BZ199/(BZ199+BY199))*100</f>
        <v>81.0313849271134</v>
      </c>
      <c r="CB199" s="169" t="n">
        <f aca="false">BP199+BW199+BX199+BV199</f>
        <v>1.26441130236066</v>
      </c>
      <c r="CC199" s="0" t="n">
        <f aca="false">Ta+Tk_f*CB199</f>
        <v>69.2543955826232</v>
      </c>
    </row>
    <row r="200" customFormat="false" ht="15.75" hidden="false" customHeight="false" outlineLevel="0" collapsed="false">
      <c r="Q200" s="0" t="n">
        <v>193</v>
      </c>
      <c r="S200" s="189" t="n">
        <f aca="false">VOUT</f>
        <v>40</v>
      </c>
      <c r="T200" s="178" t="n">
        <f aca="false">Q200*$O$12</f>
        <v>0.193</v>
      </c>
      <c r="U200" s="190" t="n">
        <f aca="false">VIN_var</f>
        <v>5</v>
      </c>
      <c r="V200" s="191" t="n">
        <f aca="false">(S200*T200)/(U200*EFF_est)</f>
        <v>1.71555555555556</v>
      </c>
      <c r="W200" s="189" t="n">
        <f aca="false">IF((T200*S200/U200)&lt;((U200*(1-(U200/S200)))/(2*Lm*Fsw)),1,2)</f>
        <v>2</v>
      </c>
      <c r="X200" s="190" t="n">
        <f aca="false">CHOOSE(W200,SQRT((2*T200*Lm*Fsw*(S200-U200))/((U200)^2)),1-(U200/S200))</f>
        <v>0.875</v>
      </c>
      <c r="Y200" s="179" t="n">
        <f aca="false">CHOOSE(W200,(Lm*AA200*Fsw)/(S200-U200),1-X200)</f>
        <v>0.125</v>
      </c>
      <c r="Z200" s="189" t="n">
        <f aca="false">(U200*X200)/(Lm*Fsw)</f>
        <v>0.694444444444444</v>
      </c>
      <c r="AA200" s="190" t="n">
        <f aca="false">CHOOSE(W200,Z200,V200+(0.5*Z200))</f>
        <v>2.06277777777778</v>
      </c>
      <c r="AB200" s="190" t="n">
        <f aca="false">CHOOSE(W200,AA200*SQRT((X200+Y200)/3),SQRT((V200^2)+((Z200^2)/12)))</f>
        <v>1.72722859558287</v>
      </c>
      <c r="AC200" s="190" t="n">
        <v>0</v>
      </c>
      <c r="AD200" s="190" t="n">
        <f aca="false">(AB200^2)*Rdcr</f>
        <v>0.0286398587654321</v>
      </c>
      <c r="AE200" s="191" t="n">
        <f aca="false">AC200+AD200</f>
        <v>0.0286398587654321</v>
      </c>
      <c r="AF200" s="189" t="n">
        <f aca="false">V200*X200</f>
        <v>1.50111111111111</v>
      </c>
      <c r="AG200" s="178" t="n">
        <f aca="false">CHOOSE(W200,AA200*SQRT(X200/3),SQRT(X200*((AA200^2)+((Z200^2)/3)-(AA200*Z200))))</f>
        <v>1.61567440832746</v>
      </c>
      <c r="AH200" s="190" t="n">
        <f aca="false">(AG200^2)*RDS_on</f>
        <v>0.135279013811147</v>
      </c>
      <c r="AI200" s="178" t="n">
        <f aca="false">((S200*V200)/2)*Fsw*(tr_sw_fix+tf_sw_fix)</f>
        <v>1.00874666666667</v>
      </c>
      <c r="AJ200" s="191" t="n">
        <f aca="false">AH200+AI200</f>
        <v>1.14402568047781</v>
      </c>
      <c r="AK200" s="189" t="n">
        <f aca="false">Y200*V200</f>
        <v>0.214444444444444</v>
      </c>
      <c r="AL200" s="190" t="n">
        <f aca="false">CHOOSE(W200,AA200*SQRT(Y200/3),SQRT(Y200*((AA200^2)+((Z200^2)/3)-(Z200*AA200))))</f>
        <v>0.610667526297983</v>
      </c>
      <c r="AM200" s="190" t="n">
        <f aca="false">T200*Vd_rect</f>
        <v>0.08106</v>
      </c>
      <c r="AN200" s="190" t="n">
        <f aca="false">CHOOSE(W200,(S200+Vd_rect)*Qrr*Fsw,(S200+Vd_rect)*Qrr*Fsw)</f>
        <v>0.42441</v>
      </c>
      <c r="AO200" s="191" t="n">
        <f aca="false">AM200+AN200</f>
        <v>0.50547</v>
      </c>
      <c r="AP200" s="177" t="n">
        <f aca="false">(AG200^2)*0</f>
        <v>0</v>
      </c>
      <c r="AQ200" s="190" t="n">
        <f aca="false">Qg_tot*Vcc*Fsw</f>
        <v>0.0735</v>
      </c>
      <c r="AR200" s="191" t="n">
        <f aca="false">IQ*U200</f>
        <v>0.00385</v>
      </c>
      <c r="AS200" s="177" t="n">
        <f aca="false">AP200+AJ200+AQ200+AR200</f>
        <v>1.22137568047781</v>
      </c>
      <c r="AT200" s="187" t="n">
        <f aca="false">Ta+Tk*AS200</f>
        <v>98.2825408286688</v>
      </c>
      <c r="AU200" s="188" t="n">
        <f aca="false">RDS_on/51.8*(47.12+AT200*0.244)</f>
        <v>0.0711325403799562</v>
      </c>
      <c r="AV200" s="190" t="n">
        <f aca="false">S200*T200</f>
        <v>7.72</v>
      </c>
      <c r="AW200" s="191" t="n">
        <f aca="false">(AV200/(AV200+AS200))*100</f>
        <v>86.3401815992979</v>
      </c>
      <c r="AY200" s="189" t="n">
        <f aca="false">VOUT</f>
        <v>40</v>
      </c>
      <c r="AZ200" s="190" t="n">
        <f aca="false">Q200*$O$12</f>
        <v>0.193</v>
      </c>
      <c r="BA200" s="190" t="n">
        <f aca="false">VIN_var</f>
        <v>5</v>
      </c>
      <c r="BB200" s="191" t="n">
        <f aca="false">(AY200*AZ200)/(BA200*EFF_est)</f>
        <v>1.71555555555556</v>
      </c>
      <c r="BC200" s="189" t="n">
        <f aca="false">IF((AZ200*AY200/BA200)&lt;((BA200*(1-(BA200/AY200)))/(2*Lm*Fsw)),1,2)</f>
        <v>2</v>
      </c>
      <c r="BD200" s="190" t="n">
        <f aca="false">CHOOSE(BC200,SQRT((2*AZ200*Lm*Fsw*(AY200-BA200))/((BA200)^2)),1-(BA200/AY200))</f>
        <v>0.875</v>
      </c>
      <c r="BE200" s="179" t="n">
        <f aca="false">CHOOSE(BC200,(Lm*BG200*Fsw)/(AY200-BA200),1-BD200)</f>
        <v>0.125</v>
      </c>
      <c r="BF200" s="189" t="n">
        <f aca="false">(BA200*BD200)/(Lm*Fsw)</f>
        <v>0.694444444444444</v>
      </c>
      <c r="BG200" s="190" t="n">
        <f aca="false">CHOOSE(BC200,BF200,BB200+(0.5*BF200))</f>
        <v>2.06277777777778</v>
      </c>
      <c r="BH200" s="190" t="n">
        <f aca="false">CHOOSE(BC200,BG200*SQRT((BD200+BE200)/3),SQRT((BB200^2)+((BF200^2)/12)))</f>
        <v>1.72722859558287</v>
      </c>
      <c r="BI200" s="190" t="n">
        <v>0</v>
      </c>
      <c r="BJ200" s="190" t="n">
        <f aca="false">(BH200^2)*Rdcr</f>
        <v>0.0286398587654321</v>
      </c>
      <c r="BK200" s="191" t="n">
        <f aca="false">BI200+BJ200</f>
        <v>0.0286398587654321</v>
      </c>
      <c r="BL200" s="189" t="n">
        <f aca="false">BB200*BD200</f>
        <v>1.50111111111111</v>
      </c>
      <c r="BM200" s="178" t="n">
        <f aca="false">CHOOSE(BC200,BG200*SQRT(BD200/3),SQRT(BD200*((BG200^2)+((BF200^2)/3)-(BG200*BF200))))</f>
        <v>1.61567440832746</v>
      </c>
      <c r="BN200" s="178" t="n">
        <f aca="false">(BM200^2)*AU200</f>
        <v>0.185684653265083</v>
      </c>
      <c r="BO200" s="178" t="n">
        <f aca="false">((AY200*BB200)/2)*Fsw*(tr_sw_fix+tf_sw_fix)</f>
        <v>1.00874666666667</v>
      </c>
      <c r="BP200" s="191" t="n">
        <f aca="false">BN200+BO200</f>
        <v>1.19443131993175</v>
      </c>
      <c r="BQ200" s="189" t="n">
        <f aca="false">BE200*BB200</f>
        <v>0.214444444444444</v>
      </c>
      <c r="BR200" s="190" t="n">
        <f aca="false">CHOOSE(BC200,BG200*SQRT(BE200/3),SQRT(BE200*((BG200^2)+((BF200^2)/3)-(BF200*BG200))))</f>
        <v>0.610667526297983</v>
      </c>
      <c r="BS200" s="190" t="n">
        <f aca="false">AZ200*Vd_rect</f>
        <v>0.08106</v>
      </c>
      <c r="BT200" s="190" t="n">
        <f aca="false">CHOOSE(BC200,(AY200+Vd_rect)*Qrr*Fsw,(AY200+Vd_rect)*Qrr*Fsw)</f>
        <v>0.42441</v>
      </c>
      <c r="BU200" s="191" t="n">
        <f aca="false">BS200+BT200</f>
        <v>0.50547</v>
      </c>
      <c r="BV200" s="177" t="n">
        <f aca="false">(BM200^2)*0</f>
        <v>0</v>
      </c>
      <c r="BW200" s="190" t="n">
        <f aca="false">Qg_tot*Vcc*Fsw</f>
        <v>0.0735</v>
      </c>
      <c r="BX200" s="191" t="n">
        <f aca="false">IQ*BA200</f>
        <v>0.00385</v>
      </c>
      <c r="BY200" s="189" t="n">
        <f aca="false">BV200+BU200+BP200+BK200+BW200+BX200</f>
        <v>1.80589117869718</v>
      </c>
      <c r="BZ200" s="190" t="n">
        <f aca="false">AY200*AZ200</f>
        <v>7.72</v>
      </c>
      <c r="CA200" s="191" t="n">
        <f aca="false">(BZ200/(BZ200+BY200))*100</f>
        <v>81.0422862825086</v>
      </c>
      <c r="CB200" s="169" t="n">
        <f aca="false">BP200+BW200+BX200+BV200</f>
        <v>1.27178131993175</v>
      </c>
      <c r="CC200" s="0" t="n">
        <f aca="false">Ta+Tk_f*CB200</f>
        <v>69.5123461976112</v>
      </c>
    </row>
    <row r="201" customFormat="false" ht="15.75" hidden="false" customHeight="false" outlineLevel="0" collapsed="false">
      <c r="Q201" s="0" t="n">
        <v>194</v>
      </c>
      <c r="S201" s="189" t="n">
        <f aca="false">VOUT</f>
        <v>40</v>
      </c>
      <c r="T201" s="178" t="n">
        <f aca="false">Q201*$O$12</f>
        <v>0.194</v>
      </c>
      <c r="U201" s="190" t="n">
        <f aca="false">VIN_var</f>
        <v>5</v>
      </c>
      <c r="V201" s="191" t="n">
        <f aca="false">(S201*T201)/(U201*EFF_est)</f>
        <v>1.72444444444444</v>
      </c>
      <c r="W201" s="189" t="n">
        <f aca="false">IF((T201*S201/U201)&lt;((U201*(1-(U201/S201)))/(2*Lm*Fsw)),1,2)</f>
        <v>2</v>
      </c>
      <c r="X201" s="190" t="n">
        <f aca="false">CHOOSE(W201,SQRT((2*T201*Lm*Fsw*(S201-U201))/((U201)^2)),1-(U201/S201))</f>
        <v>0.875</v>
      </c>
      <c r="Y201" s="179" t="n">
        <f aca="false">CHOOSE(W201,(Lm*AA201*Fsw)/(S201-U201),1-X201)</f>
        <v>0.125</v>
      </c>
      <c r="Z201" s="189" t="n">
        <f aca="false">(U201*X201)/(Lm*Fsw)</f>
        <v>0.694444444444444</v>
      </c>
      <c r="AA201" s="190" t="n">
        <f aca="false">CHOOSE(W201,Z201,V201+(0.5*Z201))</f>
        <v>2.07166666666667</v>
      </c>
      <c r="AB201" s="190" t="n">
        <f aca="false">CHOOSE(W201,AA201*SQRT((X201+Y201)/3),SQRT((V201^2)+((Z201^2)/12)))</f>
        <v>1.73605771769747</v>
      </c>
      <c r="AC201" s="190" t="n">
        <v>0</v>
      </c>
      <c r="AD201" s="190" t="n">
        <f aca="false">(AB201^2)*Rdcr</f>
        <v>0.0289334054320988</v>
      </c>
      <c r="AE201" s="191" t="n">
        <f aca="false">AC201+AD201</f>
        <v>0.0289334054320988</v>
      </c>
      <c r="AF201" s="189" t="n">
        <f aca="false">V201*X201</f>
        <v>1.50888888888889</v>
      </c>
      <c r="AG201" s="178" t="n">
        <f aca="false">CHOOSE(W201,AA201*SQRT(X201/3),SQRT(X201*((AA201^2)+((Z201^2)/3)-(AA201*Z201))))</f>
        <v>1.62393329582216</v>
      </c>
      <c r="AH201" s="190" t="n">
        <f aca="false">(AG201^2)*RDS_on</f>
        <v>0.13666556756127</v>
      </c>
      <c r="AI201" s="178" t="n">
        <f aca="false">((S201*V201)/2)*Fsw*(tr_sw_fix+tf_sw_fix)</f>
        <v>1.01397333333333</v>
      </c>
      <c r="AJ201" s="191" t="n">
        <f aca="false">AH201+AI201</f>
        <v>1.1506389008946</v>
      </c>
      <c r="AK201" s="189" t="n">
        <f aca="false">Y201*V201</f>
        <v>0.215555555555556</v>
      </c>
      <c r="AL201" s="190" t="n">
        <f aca="false">CHOOSE(W201,AA201*SQRT(Y201/3),SQRT(Y201*((AA201^2)+((Z201^2)/3)-(Z201*AA201))))</f>
        <v>0.613789092357562</v>
      </c>
      <c r="AM201" s="190" t="n">
        <f aca="false">T201*Vd_rect</f>
        <v>0.08148</v>
      </c>
      <c r="AN201" s="190" t="n">
        <f aca="false">CHOOSE(W201,(S201+Vd_rect)*Qrr*Fsw,(S201+Vd_rect)*Qrr*Fsw)</f>
        <v>0.42441</v>
      </c>
      <c r="AO201" s="191" t="n">
        <f aca="false">AM201+AN201</f>
        <v>0.50589</v>
      </c>
      <c r="AP201" s="177" t="n">
        <f aca="false">(AG201^2)*0</f>
        <v>0</v>
      </c>
      <c r="AQ201" s="190" t="n">
        <f aca="false">Qg_tot*Vcc*Fsw</f>
        <v>0.0735</v>
      </c>
      <c r="AR201" s="191" t="n">
        <f aca="false">IQ*U201</f>
        <v>0.00385</v>
      </c>
      <c r="AS201" s="177" t="n">
        <f aca="false">AP201+AJ201+AQ201+AR201</f>
        <v>1.2279889008946</v>
      </c>
      <c r="AT201" s="187" t="n">
        <f aca="false">Ta+Tk*AS201</f>
        <v>98.6793340536762</v>
      </c>
      <c r="AU201" s="188" t="n">
        <f aca="false">RDS_on/51.8*(47.12+AT201*0.244)</f>
        <v>0.0712294009568788</v>
      </c>
      <c r="AV201" s="190" t="n">
        <f aca="false">S201*T201</f>
        <v>7.76</v>
      </c>
      <c r="AW201" s="191" t="n">
        <f aca="false">(AV201/(AV201+AS201))*100</f>
        <v>86.3374452902097</v>
      </c>
      <c r="AY201" s="189" t="n">
        <f aca="false">VOUT</f>
        <v>40</v>
      </c>
      <c r="AZ201" s="190" t="n">
        <f aca="false">Q201*$O$12</f>
        <v>0.194</v>
      </c>
      <c r="BA201" s="190" t="n">
        <f aca="false">VIN_var</f>
        <v>5</v>
      </c>
      <c r="BB201" s="191" t="n">
        <f aca="false">(AY201*AZ201)/(BA201*EFF_est)</f>
        <v>1.72444444444444</v>
      </c>
      <c r="BC201" s="189" t="n">
        <f aca="false">IF((AZ201*AY201/BA201)&lt;((BA201*(1-(BA201/AY201)))/(2*Lm*Fsw)),1,2)</f>
        <v>2</v>
      </c>
      <c r="BD201" s="190" t="n">
        <f aca="false">CHOOSE(BC201,SQRT((2*AZ201*Lm*Fsw*(AY201-BA201))/((BA201)^2)),1-(BA201/AY201))</f>
        <v>0.875</v>
      </c>
      <c r="BE201" s="179" t="n">
        <f aca="false">CHOOSE(BC201,(Lm*BG201*Fsw)/(AY201-BA201),1-BD201)</f>
        <v>0.125</v>
      </c>
      <c r="BF201" s="189" t="n">
        <f aca="false">(BA201*BD201)/(Lm*Fsw)</f>
        <v>0.694444444444444</v>
      </c>
      <c r="BG201" s="190" t="n">
        <f aca="false">CHOOSE(BC201,BF201,BB201+(0.5*BF201))</f>
        <v>2.07166666666667</v>
      </c>
      <c r="BH201" s="190" t="n">
        <f aca="false">CHOOSE(BC201,BG201*SQRT((BD201+BE201)/3),SQRT((BB201^2)+((BF201^2)/12)))</f>
        <v>1.73605771769747</v>
      </c>
      <c r="BI201" s="190" t="n">
        <v>0</v>
      </c>
      <c r="BJ201" s="190" t="n">
        <f aca="false">(BH201^2)*Rdcr</f>
        <v>0.0289334054320988</v>
      </c>
      <c r="BK201" s="191" t="n">
        <f aca="false">BI201+BJ201</f>
        <v>0.0289334054320988</v>
      </c>
      <c r="BL201" s="189" t="n">
        <f aca="false">BB201*BD201</f>
        <v>1.50888888888889</v>
      </c>
      <c r="BM201" s="178" t="n">
        <f aca="false">CHOOSE(BC201,BG201*SQRT(BD201/3),SQRT(BD201*((BG201^2)+((BF201^2)/3)-(BG201*BF201))))</f>
        <v>1.62393329582216</v>
      </c>
      <c r="BN201" s="178" t="n">
        <f aca="false">(BM201^2)*AU201</f>
        <v>0.187843280677035</v>
      </c>
      <c r="BO201" s="178" t="n">
        <f aca="false">((AY201*BB201)/2)*Fsw*(tr_sw_fix+tf_sw_fix)</f>
        <v>1.01397333333333</v>
      </c>
      <c r="BP201" s="191" t="n">
        <f aca="false">BN201+BO201</f>
        <v>1.20181661401037</v>
      </c>
      <c r="BQ201" s="189" t="n">
        <f aca="false">BE201*BB201</f>
        <v>0.215555555555556</v>
      </c>
      <c r="BR201" s="190" t="n">
        <f aca="false">CHOOSE(BC201,BG201*SQRT(BE201/3),SQRT(BE201*((BG201^2)+((BF201^2)/3)-(BF201*BG201))))</f>
        <v>0.613789092357562</v>
      </c>
      <c r="BS201" s="190" t="n">
        <f aca="false">AZ201*Vd_rect</f>
        <v>0.08148</v>
      </c>
      <c r="BT201" s="190" t="n">
        <f aca="false">CHOOSE(BC201,(AY201+Vd_rect)*Qrr*Fsw,(AY201+Vd_rect)*Qrr*Fsw)</f>
        <v>0.42441</v>
      </c>
      <c r="BU201" s="191" t="n">
        <f aca="false">BS201+BT201</f>
        <v>0.50589</v>
      </c>
      <c r="BV201" s="177" t="n">
        <f aca="false">(BM201^2)*0</f>
        <v>0</v>
      </c>
      <c r="BW201" s="190" t="n">
        <f aca="false">Qg_tot*Vcc*Fsw</f>
        <v>0.0735</v>
      </c>
      <c r="BX201" s="191" t="n">
        <f aca="false">IQ*BA201</f>
        <v>0.00385</v>
      </c>
      <c r="BY201" s="189" t="n">
        <f aca="false">BV201+BU201+BP201+BK201+BW201+BX201</f>
        <v>1.81399001944247</v>
      </c>
      <c r="BZ201" s="190" t="n">
        <f aca="false">AY201*AZ201</f>
        <v>7.76</v>
      </c>
      <c r="CA201" s="191" t="n">
        <f aca="false">(BZ201/(BZ201+BY201))*100</f>
        <v>81.0529359675674</v>
      </c>
      <c r="CB201" s="169" t="n">
        <f aca="false">BP201+BW201+BX201+BV201</f>
        <v>1.27916661401037</v>
      </c>
      <c r="CC201" s="0" t="n">
        <f aca="false">Ta+Tk_f*CB201</f>
        <v>69.7708314903629</v>
      </c>
    </row>
    <row r="202" customFormat="false" ht="15.75" hidden="false" customHeight="false" outlineLevel="0" collapsed="false">
      <c r="Q202" s="0" t="n">
        <v>195</v>
      </c>
      <c r="S202" s="189" t="n">
        <f aca="false">VOUT</f>
        <v>40</v>
      </c>
      <c r="T202" s="178" t="n">
        <f aca="false">Q202*$O$12</f>
        <v>0.195</v>
      </c>
      <c r="U202" s="190" t="n">
        <f aca="false">VIN_var</f>
        <v>5</v>
      </c>
      <c r="V202" s="191" t="n">
        <f aca="false">(S202*T202)/(U202*EFF_est)</f>
        <v>1.73333333333333</v>
      </c>
      <c r="W202" s="189" t="n">
        <f aca="false">IF((T202*S202/U202)&lt;((U202*(1-(U202/S202)))/(2*Lm*Fsw)),1,2)</f>
        <v>2</v>
      </c>
      <c r="X202" s="190" t="n">
        <f aca="false">CHOOSE(W202,SQRT((2*T202*Lm*Fsw*(S202-U202))/((U202)^2)),1-(U202/S202))</f>
        <v>0.875</v>
      </c>
      <c r="Y202" s="179" t="n">
        <f aca="false">CHOOSE(W202,(Lm*AA202*Fsw)/(S202-U202),1-X202)</f>
        <v>0.125</v>
      </c>
      <c r="Z202" s="189" t="n">
        <f aca="false">(U202*X202)/(Lm*Fsw)</f>
        <v>0.694444444444444</v>
      </c>
      <c r="AA202" s="190" t="n">
        <f aca="false">CHOOSE(W202,Z202,V202+(0.5*Z202))</f>
        <v>2.08055555555556</v>
      </c>
      <c r="AB202" s="190" t="n">
        <f aca="false">CHOOSE(W202,AA202*SQRT((X202+Y202)/3),SQRT((V202^2)+((Z202^2)/12)))</f>
        <v>1.74488744669852</v>
      </c>
      <c r="AC202" s="190" t="n">
        <v>0</v>
      </c>
      <c r="AD202" s="190" t="n">
        <f aca="false">(AB202^2)*Rdcr</f>
        <v>0.0292284691358025</v>
      </c>
      <c r="AE202" s="191" t="n">
        <f aca="false">AC202+AD202</f>
        <v>0.0292284691358025</v>
      </c>
      <c r="AF202" s="189" t="n">
        <f aca="false">V202*X202</f>
        <v>1.51666666666667</v>
      </c>
      <c r="AG202" s="178" t="n">
        <f aca="false">CHOOSE(W202,AA202*SQRT(X202/3),SQRT(X202*((AA202^2)+((Z202^2)/3)-(AA202*Z202))))</f>
        <v>1.63219275100716</v>
      </c>
      <c r="AH202" s="190" t="n">
        <f aca="false">(AG202^2)*RDS_on</f>
        <v>0.138059286963849</v>
      </c>
      <c r="AI202" s="178" t="n">
        <f aca="false">((S202*V202)/2)*Fsw*(tr_sw_fix+tf_sw_fix)</f>
        <v>1.0192</v>
      </c>
      <c r="AJ202" s="191" t="n">
        <f aca="false">AH202+AI202</f>
        <v>1.15725928696385</v>
      </c>
      <c r="AK202" s="189" t="n">
        <f aca="false">Y202*V202</f>
        <v>0.216666666666667</v>
      </c>
      <c r="AL202" s="190" t="n">
        <f aca="false">CHOOSE(W202,AA202*SQRT(Y202/3),SQRT(Y202*((AA202^2)+((Z202^2)/3)-(Z202*AA202))))</f>
        <v>0.616910872983903</v>
      </c>
      <c r="AM202" s="190" t="n">
        <f aca="false">T202*Vd_rect</f>
        <v>0.0819</v>
      </c>
      <c r="AN202" s="190" t="n">
        <f aca="false">CHOOSE(W202,(S202+Vd_rect)*Qrr*Fsw,(S202+Vd_rect)*Qrr*Fsw)</f>
        <v>0.42441</v>
      </c>
      <c r="AO202" s="191" t="n">
        <f aca="false">AM202+AN202</f>
        <v>0.50631</v>
      </c>
      <c r="AP202" s="177" t="n">
        <f aca="false">(AG202^2)*0</f>
        <v>0</v>
      </c>
      <c r="AQ202" s="190" t="n">
        <f aca="false">Qg_tot*Vcc*Fsw</f>
        <v>0.0735</v>
      </c>
      <c r="AR202" s="191" t="n">
        <f aca="false">IQ*U202</f>
        <v>0.00385</v>
      </c>
      <c r="AS202" s="177" t="n">
        <f aca="false">AP202+AJ202+AQ202+AR202</f>
        <v>1.23460928696385</v>
      </c>
      <c r="AT202" s="187" t="n">
        <f aca="false">Ta+Tk*AS202</f>
        <v>99.0765572178309</v>
      </c>
      <c r="AU202" s="188" t="n">
        <f aca="false">RDS_on/51.8*(47.12+AT202*0.244)</f>
        <v>0.0713263664855779</v>
      </c>
      <c r="AV202" s="190" t="n">
        <f aca="false">S202*T202</f>
        <v>7.8</v>
      </c>
      <c r="AW202" s="191" t="n">
        <f aca="false">(AV202/(AV202+AS202))*100</f>
        <v>86.3346687416214</v>
      </c>
      <c r="AY202" s="189" t="n">
        <f aca="false">VOUT</f>
        <v>40</v>
      </c>
      <c r="AZ202" s="190" t="n">
        <f aca="false">Q202*$O$12</f>
        <v>0.195</v>
      </c>
      <c r="BA202" s="190" t="n">
        <f aca="false">VIN_var</f>
        <v>5</v>
      </c>
      <c r="BB202" s="191" t="n">
        <f aca="false">(AY202*AZ202)/(BA202*EFF_est)</f>
        <v>1.73333333333333</v>
      </c>
      <c r="BC202" s="189" t="n">
        <f aca="false">IF((AZ202*AY202/BA202)&lt;((BA202*(1-(BA202/AY202)))/(2*Lm*Fsw)),1,2)</f>
        <v>2</v>
      </c>
      <c r="BD202" s="190" t="n">
        <f aca="false">CHOOSE(BC202,SQRT((2*AZ202*Lm*Fsw*(AY202-BA202))/((BA202)^2)),1-(BA202/AY202))</f>
        <v>0.875</v>
      </c>
      <c r="BE202" s="179" t="n">
        <f aca="false">CHOOSE(BC202,(Lm*BG202*Fsw)/(AY202-BA202),1-BD202)</f>
        <v>0.125</v>
      </c>
      <c r="BF202" s="189" t="n">
        <f aca="false">(BA202*BD202)/(Lm*Fsw)</f>
        <v>0.694444444444444</v>
      </c>
      <c r="BG202" s="190" t="n">
        <f aca="false">CHOOSE(BC202,BF202,BB202+(0.5*BF202))</f>
        <v>2.08055555555556</v>
      </c>
      <c r="BH202" s="190" t="n">
        <f aca="false">CHOOSE(BC202,BG202*SQRT((BD202+BE202)/3),SQRT((BB202^2)+((BF202^2)/12)))</f>
        <v>1.74488744669852</v>
      </c>
      <c r="BI202" s="190" t="n">
        <v>0</v>
      </c>
      <c r="BJ202" s="190" t="n">
        <f aca="false">(BH202^2)*Rdcr</f>
        <v>0.0292284691358025</v>
      </c>
      <c r="BK202" s="191" t="n">
        <f aca="false">BI202+BJ202</f>
        <v>0.0292284691358025</v>
      </c>
      <c r="BL202" s="189" t="n">
        <f aca="false">BB202*BD202</f>
        <v>1.51666666666667</v>
      </c>
      <c r="BM202" s="178" t="n">
        <f aca="false">CHOOSE(BC202,BG202*SQRT(BD202/3),SQRT(BD202*((BG202^2)+((BF202^2)/3)-(BG202*BF202))))</f>
        <v>1.63219275100716</v>
      </c>
      <c r="BN202" s="178" t="n">
        <f aca="false">(BM202^2)*AU202</f>
        <v>0.190017233199851</v>
      </c>
      <c r="BO202" s="178" t="n">
        <f aca="false">((AY202*BB202)/2)*Fsw*(tr_sw_fix+tf_sw_fix)</f>
        <v>1.0192</v>
      </c>
      <c r="BP202" s="191" t="n">
        <f aca="false">BN202+BO202</f>
        <v>1.20921723319985</v>
      </c>
      <c r="BQ202" s="189" t="n">
        <f aca="false">BE202*BB202</f>
        <v>0.216666666666667</v>
      </c>
      <c r="BR202" s="190" t="n">
        <f aca="false">CHOOSE(BC202,BG202*SQRT(BE202/3),SQRT(BE202*((BG202^2)+((BF202^2)/3)-(BF202*BG202))))</f>
        <v>0.616910872983903</v>
      </c>
      <c r="BS202" s="190" t="n">
        <f aca="false">AZ202*Vd_rect</f>
        <v>0.0819</v>
      </c>
      <c r="BT202" s="190" t="n">
        <f aca="false">CHOOSE(BC202,(AY202+Vd_rect)*Qrr*Fsw,(AY202+Vd_rect)*Qrr*Fsw)</f>
        <v>0.42441</v>
      </c>
      <c r="BU202" s="191" t="n">
        <f aca="false">BS202+BT202</f>
        <v>0.50631</v>
      </c>
      <c r="BV202" s="177" t="n">
        <f aca="false">(BM202^2)*0</f>
        <v>0</v>
      </c>
      <c r="BW202" s="190" t="n">
        <f aca="false">Qg_tot*Vcc*Fsw</f>
        <v>0.0735</v>
      </c>
      <c r="BX202" s="191" t="n">
        <f aca="false">IQ*BA202</f>
        <v>0.00385</v>
      </c>
      <c r="BY202" s="189" t="n">
        <f aca="false">BV202+BU202+BP202+BK202+BW202+BX202</f>
        <v>1.82210570233565</v>
      </c>
      <c r="BZ202" s="190" t="n">
        <f aca="false">AY202*AZ202</f>
        <v>7.8</v>
      </c>
      <c r="CA202" s="191" t="n">
        <f aca="false">(BZ202/(BZ202+BY202))*100</f>
        <v>81.0633372911986</v>
      </c>
      <c r="CB202" s="169" t="n">
        <f aca="false">BP202+BW202+BX202+BV202</f>
        <v>1.28656723319985</v>
      </c>
      <c r="CC202" s="0" t="n">
        <f aca="false">Ta+Tk_f*CB202</f>
        <v>70.0298531619948</v>
      </c>
    </row>
    <row r="203" customFormat="false" ht="15.75" hidden="false" customHeight="false" outlineLevel="0" collapsed="false">
      <c r="Q203" s="0" t="n">
        <v>196</v>
      </c>
      <c r="S203" s="189" t="n">
        <f aca="false">VOUT</f>
        <v>40</v>
      </c>
      <c r="T203" s="178" t="n">
        <f aca="false">Q203*$O$12</f>
        <v>0.196</v>
      </c>
      <c r="U203" s="190" t="n">
        <f aca="false">VIN_var</f>
        <v>5</v>
      </c>
      <c r="V203" s="191" t="n">
        <f aca="false">(S203*T203)/(U203*EFF_est)</f>
        <v>1.74222222222222</v>
      </c>
      <c r="W203" s="189" t="n">
        <f aca="false">IF((T203*S203/U203)&lt;((U203*(1-(U203/S203)))/(2*Lm*Fsw)),1,2)</f>
        <v>2</v>
      </c>
      <c r="X203" s="190" t="n">
        <f aca="false">CHOOSE(W203,SQRT((2*T203*Lm*Fsw*(S203-U203))/((U203)^2)),1-(U203/S203))</f>
        <v>0.875</v>
      </c>
      <c r="Y203" s="179" t="n">
        <f aca="false">CHOOSE(W203,(Lm*AA203*Fsw)/(S203-U203),1-X203)</f>
        <v>0.125</v>
      </c>
      <c r="Z203" s="189" t="n">
        <f aca="false">(U203*X203)/(Lm*Fsw)</f>
        <v>0.694444444444444</v>
      </c>
      <c r="AA203" s="190" t="n">
        <f aca="false">CHOOSE(W203,Z203,V203+(0.5*Z203))</f>
        <v>2.08944444444444</v>
      </c>
      <c r="AB203" s="190" t="n">
        <f aca="false">CHOOSE(W203,AA203*SQRT((X203+Y203)/3),SQRT((V203^2)+((Z203^2)/12)))</f>
        <v>1.75371777341925</v>
      </c>
      <c r="AC203" s="190" t="n">
        <v>0</v>
      </c>
      <c r="AD203" s="190" t="n">
        <f aca="false">(AB203^2)*Rdcr</f>
        <v>0.0295250498765432</v>
      </c>
      <c r="AE203" s="191" t="n">
        <f aca="false">AC203+AD203</f>
        <v>0.0295250498765432</v>
      </c>
      <c r="AF203" s="189" t="n">
        <f aca="false">V203*X203</f>
        <v>1.52444444444444</v>
      </c>
      <c r="AG203" s="178" t="n">
        <f aca="false">CHOOSE(W203,AA203*SQRT(X203/3),SQRT(X203*((AA203^2)+((Z203^2)/3)-(AA203*Z203))))</f>
        <v>1.64045276530772</v>
      </c>
      <c r="AH203" s="190" t="n">
        <f aca="false">(AG203^2)*RDS_on</f>
        <v>0.139460172018883</v>
      </c>
      <c r="AI203" s="178" t="n">
        <f aca="false">((S203*V203)/2)*Fsw*(tr_sw_fix+tf_sw_fix)</f>
        <v>1.02442666666667</v>
      </c>
      <c r="AJ203" s="191" t="n">
        <f aca="false">AH203+AI203</f>
        <v>1.16388683868555</v>
      </c>
      <c r="AK203" s="189" t="n">
        <f aca="false">Y203*V203</f>
        <v>0.217777777777778</v>
      </c>
      <c r="AL203" s="190" t="n">
        <f aca="false">CHOOSE(W203,AA203*SQRT(Y203/3),SQRT(Y203*((AA203^2)+((Z203^2)/3)-(Z203*AA203))))</f>
        <v>0.620032864936064</v>
      </c>
      <c r="AM203" s="190" t="n">
        <f aca="false">T203*Vd_rect</f>
        <v>0.08232</v>
      </c>
      <c r="AN203" s="190" t="n">
        <f aca="false">CHOOSE(W203,(S203+Vd_rect)*Qrr*Fsw,(S203+Vd_rect)*Qrr*Fsw)</f>
        <v>0.42441</v>
      </c>
      <c r="AO203" s="191" t="n">
        <f aca="false">AM203+AN203</f>
        <v>0.50673</v>
      </c>
      <c r="AP203" s="177" t="n">
        <f aca="false">(AG203^2)*0</f>
        <v>0</v>
      </c>
      <c r="AQ203" s="190" t="n">
        <f aca="false">Qg_tot*Vcc*Fsw</f>
        <v>0.0735</v>
      </c>
      <c r="AR203" s="191" t="n">
        <f aca="false">IQ*U203</f>
        <v>0.00385</v>
      </c>
      <c r="AS203" s="177" t="n">
        <f aca="false">AP203+AJ203+AQ203+AR203</f>
        <v>1.24123683868555</v>
      </c>
      <c r="AT203" s="187" t="n">
        <f aca="false">Ta+Tk*AS203</f>
        <v>99.474210321133</v>
      </c>
      <c r="AU203" s="188" t="n">
        <f aca="false">RDS_on/51.8*(47.12+AT203*0.244)</f>
        <v>0.0714234369660535</v>
      </c>
      <c r="AV203" s="190" t="n">
        <f aca="false">S203*T203</f>
        <v>7.84</v>
      </c>
      <c r="AW203" s="191" t="n">
        <f aca="false">(AV203/(AV203+AS203))*100</f>
        <v>86.3318525798386</v>
      </c>
      <c r="AY203" s="189" t="n">
        <f aca="false">VOUT</f>
        <v>40</v>
      </c>
      <c r="AZ203" s="190" t="n">
        <f aca="false">Q203*$O$12</f>
        <v>0.196</v>
      </c>
      <c r="BA203" s="190" t="n">
        <f aca="false">VIN_var</f>
        <v>5</v>
      </c>
      <c r="BB203" s="191" t="n">
        <f aca="false">(AY203*AZ203)/(BA203*EFF_est)</f>
        <v>1.74222222222222</v>
      </c>
      <c r="BC203" s="189" t="n">
        <f aca="false">IF((AZ203*AY203/BA203)&lt;((BA203*(1-(BA203/AY203)))/(2*Lm*Fsw)),1,2)</f>
        <v>2</v>
      </c>
      <c r="BD203" s="190" t="n">
        <f aca="false">CHOOSE(BC203,SQRT((2*AZ203*Lm*Fsw*(AY203-BA203))/((BA203)^2)),1-(BA203/AY203))</f>
        <v>0.875</v>
      </c>
      <c r="BE203" s="179" t="n">
        <f aca="false">CHOOSE(BC203,(Lm*BG203*Fsw)/(AY203-BA203),1-BD203)</f>
        <v>0.125</v>
      </c>
      <c r="BF203" s="189" t="n">
        <f aca="false">(BA203*BD203)/(Lm*Fsw)</f>
        <v>0.694444444444444</v>
      </c>
      <c r="BG203" s="190" t="n">
        <f aca="false">CHOOSE(BC203,BF203,BB203+(0.5*BF203))</f>
        <v>2.08944444444444</v>
      </c>
      <c r="BH203" s="190" t="n">
        <f aca="false">CHOOSE(BC203,BG203*SQRT((BD203+BE203)/3),SQRT((BB203^2)+((BF203^2)/12)))</f>
        <v>1.75371777341925</v>
      </c>
      <c r="BI203" s="190" t="n">
        <v>0</v>
      </c>
      <c r="BJ203" s="190" t="n">
        <f aca="false">(BH203^2)*Rdcr</f>
        <v>0.0295250498765432</v>
      </c>
      <c r="BK203" s="191" t="n">
        <f aca="false">BI203+BJ203</f>
        <v>0.0295250498765432</v>
      </c>
      <c r="BL203" s="189" t="n">
        <f aca="false">BB203*BD203</f>
        <v>1.52444444444444</v>
      </c>
      <c r="BM203" s="178" t="n">
        <f aca="false">CHOOSE(BC203,BG203*SQRT(BD203/3),SQRT(BD203*((BG203^2)+((BF203^2)/3)-(BG203*BF203))))</f>
        <v>1.64045276530772</v>
      </c>
      <c r="BN203" s="178" t="n">
        <f aca="false">(BM203^2)*AU203</f>
        <v>0.192206559523933</v>
      </c>
      <c r="BO203" s="178" t="n">
        <f aca="false">((AY203*BB203)/2)*Fsw*(tr_sw_fix+tf_sw_fix)</f>
        <v>1.02442666666667</v>
      </c>
      <c r="BP203" s="191" t="n">
        <f aca="false">BN203+BO203</f>
        <v>1.2166332261906</v>
      </c>
      <c r="BQ203" s="189" t="n">
        <f aca="false">BE203*BB203</f>
        <v>0.217777777777778</v>
      </c>
      <c r="BR203" s="190" t="n">
        <f aca="false">CHOOSE(BC203,BG203*SQRT(BE203/3),SQRT(BE203*((BG203^2)+((BF203^2)/3)-(BF203*BG203))))</f>
        <v>0.620032864936064</v>
      </c>
      <c r="BS203" s="190" t="n">
        <f aca="false">AZ203*Vd_rect</f>
        <v>0.08232</v>
      </c>
      <c r="BT203" s="190" t="n">
        <f aca="false">CHOOSE(BC203,(AY203+Vd_rect)*Qrr*Fsw,(AY203+Vd_rect)*Qrr*Fsw)</f>
        <v>0.42441</v>
      </c>
      <c r="BU203" s="191" t="n">
        <f aca="false">BS203+BT203</f>
        <v>0.50673</v>
      </c>
      <c r="BV203" s="177" t="n">
        <f aca="false">(BM203^2)*0</f>
        <v>0</v>
      </c>
      <c r="BW203" s="190" t="n">
        <f aca="false">Qg_tot*Vcc*Fsw</f>
        <v>0.0735</v>
      </c>
      <c r="BX203" s="191" t="n">
        <f aca="false">IQ*BA203</f>
        <v>0.00385</v>
      </c>
      <c r="BY203" s="189" t="n">
        <f aca="false">BV203+BU203+BP203+BK203+BW203+BX203</f>
        <v>1.83023827606714</v>
      </c>
      <c r="BZ203" s="190" t="n">
        <f aca="false">AY203*AZ203</f>
        <v>7.84</v>
      </c>
      <c r="CA203" s="191" t="n">
        <f aca="false">(BZ203/(BZ203+BY203))*100</f>
        <v>81.0734934981199</v>
      </c>
      <c r="CB203" s="169" t="n">
        <f aca="false">BP203+BW203+BX203+BV203</f>
        <v>1.2939832261906</v>
      </c>
      <c r="CC203" s="0" t="n">
        <f aca="false">Ta+Tk_f*CB203</f>
        <v>70.289412916671</v>
      </c>
    </row>
    <row r="204" customFormat="false" ht="15.75" hidden="false" customHeight="false" outlineLevel="0" collapsed="false">
      <c r="Q204" s="0" t="n">
        <v>197</v>
      </c>
      <c r="S204" s="189" t="n">
        <f aca="false">VOUT</f>
        <v>40</v>
      </c>
      <c r="T204" s="178" t="n">
        <f aca="false">Q204*$O$12</f>
        <v>0.197</v>
      </c>
      <c r="U204" s="190" t="n">
        <f aca="false">VIN_var</f>
        <v>5</v>
      </c>
      <c r="V204" s="191" t="n">
        <f aca="false">(S204*T204)/(U204*EFF_est)</f>
        <v>1.75111111111111</v>
      </c>
      <c r="W204" s="189" t="n">
        <f aca="false">IF((T204*S204/U204)&lt;((U204*(1-(U204/S204)))/(2*Lm*Fsw)),1,2)</f>
        <v>2</v>
      </c>
      <c r="X204" s="190" t="n">
        <f aca="false">CHOOSE(W204,SQRT((2*T204*Lm*Fsw*(S204-U204))/((U204)^2)),1-(U204/S204))</f>
        <v>0.875</v>
      </c>
      <c r="Y204" s="179" t="n">
        <f aca="false">CHOOSE(W204,(Lm*AA204*Fsw)/(S204-U204),1-X204)</f>
        <v>0.125</v>
      </c>
      <c r="Z204" s="189" t="n">
        <f aca="false">(U204*X204)/(Lm*Fsw)</f>
        <v>0.694444444444444</v>
      </c>
      <c r="AA204" s="190" t="n">
        <f aca="false">CHOOSE(W204,Z204,V204+(0.5*Z204))</f>
        <v>2.09833333333333</v>
      </c>
      <c r="AB204" s="190" t="n">
        <f aca="false">CHOOSE(W204,AA204*SQRT((X204+Y204)/3),SQRT((V204^2)+((Z204^2)/12)))</f>
        <v>1.76254868887598</v>
      </c>
      <c r="AC204" s="190" t="n">
        <v>0</v>
      </c>
      <c r="AD204" s="190" t="n">
        <f aca="false">(AB204^2)*Rdcr</f>
        <v>0.029823147654321</v>
      </c>
      <c r="AE204" s="191" t="n">
        <f aca="false">AC204+AD204</f>
        <v>0.029823147654321</v>
      </c>
      <c r="AF204" s="189" t="n">
        <f aca="false">V204*X204</f>
        <v>1.53222222222222</v>
      </c>
      <c r="AG204" s="178" t="n">
        <f aca="false">CHOOSE(W204,AA204*SQRT(X204/3),SQRT(X204*((AA204^2)+((Z204^2)/3)-(AA204*Z204))))</f>
        <v>1.64871333032038</v>
      </c>
      <c r="AH204" s="190" t="n">
        <f aca="false">(AG204^2)*RDS_on</f>
        <v>0.140868222726373</v>
      </c>
      <c r="AI204" s="178" t="n">
        <f aca="false">((S204*V204)/2)*Fsw*(tr_sw_fix+tf_sw_fix)</f>
        <v>1.02965333333333</v>
      </c>
      <c r="AJ204" s="191" t="n">
        <f aca="false">AH204+AI204</f>
        <v>1.17052155605971</v>
      </c>
      <c r="AK204" s="189" t="n">
        <f aca="false">Y204*V204</f>
        <v>0.218888888888889</v>
      </c>
      <c r="AL204" s="190" t="n">
        <f aca="false">CHOOSE(W204,AA204*SQRT(Y204/3),SQRT(Y204*((AA204^2)+((Z204^2)/3)-(Z204*AA204))))</f>
        <v>0.623155065037832</v>
      </c>
      <c r="AM204" s="190" t="n">
        <f aca="false">T204*Vd_rect</f>
        <v>0.08274</v>
      </c>
      <c r="AN204" s="190" t="n">
        <f aca="false">CHOOSE(W204,(S204+Vd_rect)*Qrr*Fsw,(S204+Vd_rect)*Qrr*Fsw)</f>
        <v>0.42441</v>
      </c>
      <c r="AO204" s="191" t="n">
        <f aca="false">AM204+AN204</f>
        <v>0.50715</v>
      </c>
      <c r="AP204" s="177" t="n">
        <f aca="false">(AG204^2)*0</f>
        <v>0</v>
      </c>
      <c r="AQ204" s="190" t="n">
        <f aca="false">Qg_tot*Vcc*Fsw</f>
        <v>0.0735</v>
      </c>
      <c r="AR204" s="191" t="n">
        <f aca="false">IQ*U204</f>
        <v>0.00385</v>
      </c>
      <c r="AS204" s="177" t="n">
        <f aca="false">AP204+AJ204+AQ204+AR204</f>
        <v>1.24787155605971</v>
      </c>
      <c r="AT204" s="187" t="n">
        <f aca="false">Ta+Tk*AS204</f>
        <v>99.8722933635824</v>
      </c>
      <c r="AU204" s="188" t="n">
        <f aca="false">RDS_on/51.8*(47.12+AT204*0.244)</f>
        <v>0.0715206123983055</v>
      </c>
      <c r="AV204" s="190" t="n">
        <f aca="false">S204*T204</f>
        <v>7.88</v>
      </c>
      <c r="AW204" s="191" t="n">
        <f aca="false">(AV204/(AV204+AS204))*100</f>
        <v>86.3289974185572</v>
      </c>
      <c r="AY204" s="189" t="n">
        <f aca="false">VOUT</f>
        <v>40</v>
      </c>
      <c r="AZ204" s="190" t="n">
        <f aca="false">Q204*$O$12</f>
        <v>0.197</v>
      </c>
      <c r="BA204" s="190" t="n">
        <f aca="false">VIN_var</f>
        <v>5</v>
      </c>
      <c r="BB204" s="191" t="n">
        <f aca="false">(AY204*AZ204)/(BA204*EFF_est)</f>
        <v>1.75111111111111</v>
      </c>
      <c r="BC204" s="189" t="n">
        <f aca="false">IF((AZ204*AY204/BA204)&lt;((BA204*(1-(BA204/AY204)))/(2*Lm*Fsw)),1,2)</f>
        <v>2</v>
      </c>
      <c r="BD204" s="190" t="n">
        <f aca="false">CHOOSE(BC204,SQRT((2*AZ204*Lm*Fsw*(AY204-BA204))/((BA204)^2)),1-(BA204/AY204))</f>
        <v>0.875</v>
      </c>
      <c r="BE204" s="179" t="n">
        <f aca="false">CHOOSE(BC204,(Lm*BG204*Fsw)/(AY204-BA204),1-BD204)</f>
        <v>0.125</v>
      </c>
      <c r="BF204" s="189" t="n">
        <f aca="false">(BA204*BD204)/(Lm*Fsw)</f>
        <v>0.694444444444444</v>
      </c>
      <c r="BG204" s="190" t="n">
        <f aca="false">CHOOSE(BC204,BF204,BB204+(0.5*BF204))</f>
        <v>2.09833333333333</v>
      </c>
      <c r="BH204" s="190" t="n">
        <f aca="false">CHOOSE(BC204,BG204*SQRT((BD204+BE204)/3),SQRT((BB204^2)+((BF204^2)/12)))</f>
        <v>1.76254868887598</v>
      </c>
      <c r="BI204" s="190" t="n">
        <v>0</v>
      </c>
      <c r="BJ204" s="190" t="n">
        <f aca="false">(BH204^2)*Rdcr</f>
        <v>0.029823147654321</v>
      </c>
      <c r="BK204" s="191" t="n">
        <f aca="false">BI204+BJ204</f>
        <v>0.029823147654321</v>
      </c>
      <c r="BL204" s="189" t="n">
        <f aca="false">BB204*BD204</f>
        <v>1.53222222222222</v>
      </c>
      <c r="BM204" s="178" t="n">
        <f aca="false">CHOOSE(BC204,BG204*SQRT(BD204/3),SQRT(BD204*((BG204^2)+((BF204^2)/3)-(BG204*BF204))))</f>
        <v>1.64871333032038</v>
      </c>
      <c r="BN204" s="178" t="n">
        <f aca="false">(BM204^2)*AU204</f>
        <v>0.194411308426756</v>
      </c>
      <c r="BO204" s="178" t="n">
        <f aca="false">((AY204*BB204)/2)*Fsw*(tr_sw_fix+tf_sw_fix)</f>
        <v>1.02965333333333</v>
      </c>
      <c r="BP204" s="191" t="n">
        <f aca="false">BN204+BO204</f>
        <v>1.22406464176009</v>
      </c>
      <c r="BQ204" s="189" t="n">
        <f aca="false">BE204*BB204</f>
        <v>0.218888888888889</v>
      </c>
      <c r="BR204" s="190" t="n">
        <f aca="false">CHOOSE(BC204,BG204*SQRT(BE204/3),SQRT(BE204*((BG204^2)+((BF204^2)/3)-(BF204*BG204))))</f>
        <v>0.623155065037832</v>
      </c>
      <c r="BS204" s="190" t="n">
        <f aca="false">AZ204*Vd_rect</f>
        <v>0.08274</v>
      </c>
      <c r="BT204" s="190" t="n">
        <f aca="false">CHOOSE(BC204,(AY204+Vd_rect)*Qrr*Fsw,(AY204+Vd_rect)*Qrr*Fsw)</f>
        <v>0.42441</v>
      </c>
      <c r="BU204" s="191" t="n">
        <f aca="false">BS204+BT204</f>
        <v>0.50715</v>
      </c>
      <c r="BV204" s="177" t="n">
        <f aca="false">(BM204^2)*0</f>
        <v>0</v>
      </c>
      <c r="BW204" s="190" t="n">
        <f aca="false">Qg_tot*Vcc*Fsw</f>
        <v>0.0735</v>
      </c>
      <c r="BX204" s="191" t="n">
        <f aca="false">IQ*BA204</f>
        <v>0.00385</v>
      </c>
      <c r="BY204" s="189" t="n">
        <f aca="false">BV204+BU204+BP204+BK204+BW204+BX204</f>
        <v>1.83838778941441</v>
      </c>
      <c r="BZ204" s="190" t="n">
        <f aca="false">AY204*AZ204</f>
        <v>7.88</v>
      </c>
      <c r="CA204" s="191" t="n">
        <f aca="false">(BZ204/(BZ204+BY204))*100</f>
        <v>81.0834077704036</v>
      </c>
      <c r="CB204" s="169" t="n">
        <f aca="false">BP204+BW204+BX204+BV204</f>
        <v>1.30141464176009</v>
      </c>
      <c r="CC204" s="0" t="n">
        <f aca="false">Ta+Tk_f*CB204</f>
        <v>70.5495124616031</v>
      </c>
    </row>
    <row r="205" customFormat="false" ht="15.75" hidden="false" customHeight="false" outlineLevel="0" collapsed="false">
      <c r="Q205" s="0" t="n">
        <v>198</v>
      </c>
      <c r="S205" s="189" t="n">
        <f aca="false">VOUT</f>
        <v>40</v>
      </c>
      <c r="T205" s="178" t="n">
        <f aca="false">Q205*$O$12</f>
        <v>0.198</v>
      </c>
      <c r="U205" s="190" t="n">
        <f aca="false">VIN_var</f>
        <v>5</v>
      </c>
      <c r="V205" s="191" t="n">
        <f aca="false">(S205*T205)/(U205*EFF_est)</f>
        <v>1.76</v>
      </c>
      <c r="W205" s="189" t="n">
        <f aca="false">IF((T205*S205/U205)&lt;((U205*(1-(U205/S205)))/(2*Lm*Fsw)),1,2)</f>
        <v>2</v>
      </c>
      <c r="X205" s="190" t="n">
        <f aca="false">CHOOSE(W205,SQRT((2*T205*Lm*Fsw*(S205-U205))/((U205)^2)),1-(U205/S205))</f>
        <v>0.875</v>
      </c>
      <c r="Y205" s="179" t="n">
        <f aca="false">CHOOSE(W205,(Lm*AA205*Fsw)/(S205-U205),1-X205)</f>
        <v>0.125</v>
      </c>
      <c r="Z205" s="189" t="n">
        <f aca="false">(U205*X205)/(Lm*Fsw)</f>
        <v>0.694444444444444</v>
      </c>
      <c r="AA205" s="190" t="n">
        <f aca="false">CHOOSE(W205,Z205,V205+(0.5*Z205))</f>
        <v>2.10722222222222</v>
      </c>
      <c r="AB205" s="190" t="n">
        <f aca="false">CHOOSE(W205,AA205*SQRT((X205+Y205)/3),SQRT((V205^2)+((Z205^2)/12)))</f>
        <v>1.77138018426357</v>
      </c>
      <c r="AC205" s="190" t="n">
        <v>0</v>
      </c>
      <c r="AD205" s="190" t="n">
        <f aca="false">(AB205^2)*Rdcr</f>
        <v>0.0301227624691358</v>
      </c>
      <c r="AE205" s="191" t="n">
        <f aca="false">AC205+AD205</f>
        <v>0.0301227624691358</v>
      </c>
      <c r="AF205" s="189" t="n">
        <f aca="false">V205*X205</f>
        <v>1.54</v>
      </c>
      <c r="AG205" s="178" t="n">
        <f aca="false">CHOOSE(W205,AA205*SQRT(X205/3),SQRT(X205*((AA205^2)+((Z205^2)/3)-(AA205*Z205))))</f>
        <v>1.65697443780869</v>
      </c>
      <c r="AH205" s="190" t="n">
        <f aca="false">(AG205^2)*RDS_on</f>
        <v>0.142283439086318</v>
      </c>
      <c r="AI205" s="178" t="n">
        <f aca="false">((S205*V205)/2)*Fsw*(tr_sw_fix+tf_sw_fix)</f>
        <v>1.03488</v>
      </c>
      <c r="AJ205" s="191" t="n">
        <f aca="false">AH205+AI205</f>
        <v>1.17716343908632</v>
      </c>
      <c r="AK205" s="189" t="n">
        <f aca="false">Y205*V205</f>
        <v>0.22</v>
      </c>
      <c r="AL205" s="190" t="n">
        <f aca="false">CHOOSE(W205,AA205*SQRT(Y205/3),SQRT(Y205*((AA205^2)+((Z205^2)/3)-(Z205*AA205))))</f>
        <v>0.626277470176124</v>
      </c>
      <c r="AM205" s="190" t="n">
        <f aca="false">T205*Vd_rect</f>
        <v>0.08316</v>
      </c>
      <c r="AN205" s="190" t="n">
        <f aca="false">CHOOSE(W205,(S205+Vd_rect)*Qrr*Fsw,(S205+Vd_rect)*Qrr*Fsw)</f>
        <v>0.42441</v>
      </c>
      <c r="AO205" s="191" t="n">
        <f aca="false">AM205+AN205</f>
        <v>0.50757</v>
      </c>
      <c r="AP205" s="177" t="n">
        <f aca="false">(AG205^2)*0</f>
        <v>0</v>
      </c>
      <c r="AQ205" s="190" t="n">
        <f aca="false">Qg_tot*Vcc*Fsw</f>
        <v>0.0735</v>
      </c>
      <c r="AR205" s="191" t="n">
        <f aca="false">IQ*U205</f>
        <v>0.00385</v>
      </c>
      <c r="AS205" s="177" t="n">
        <f aca="false">AP205+AJ205+AQ205+AR205</f>
        <v>1.25451343908632</v>
      </c>
      <c r="AT205" s="187" t="n">
        <f aca="false">Ta+Tk*AS205</f>
        <v>100.270806345179</v>
      </c>
      <c r="AU205" s="188" t="n">
        <f aca="false">RDS_on/51.8*(47.12+AT205*0.244)</f>
        <v>0.0716178927823341</v>
      </c>
      <c r="AV205" s="190" t="n">
        <f aca="false">S205*T205</f>
        <v>7.92</v>
      </c>
      <c r="AW205" s="191" t="n">
        <f aca="false">(AV205/(AV205+AS205))*100</f>
        <v>86.3261038591791</v>
      </c>
      <c r="AY205" s="189" t="n">
        <f aca="false">VOUT</f>
        <v>40</v>
      </c>
      <c r="AZ205" s="190" t="n">
        <f aca="false">Q205*$O$12</f>
        <v>0.198</v>
      </c>
      <c r="BA205" s="190" t="n">
        <f aca="false">VIN_var</f>
        <v>5</v>
      </c>
      <c r="BB205" s="191" t="n">
        <f aca="false">(AY205*AZ205)/(BA205*EFF_est)</f>
        <v>1.76</v>
      </c>
      <c r="BC205" s="189" t="n">
        <f aca="false">IF((AZ205*AY205/BA205)&lt;((BA205*(1-(BA205/AY205)))/(2*Lm*Fsw)),1,2)</f>
        <v>2</v>
      </c>
      <c r="BD205" s="190" t="n">
        <f aca="false">CHOOSE(BC205,SQRT((2*AZ205*Lm*Fsw*(AY205-BA205))/((BA205)^2)),1-(BA205/AY205))</f>
        <v>0.875</v>
      </c>
      <c r="BE205" s="179" t="n">
        <f aca="false">CHOOSE(BC205,(Lm*BG205*Fsw)/(AY205-BA205),1-BD205)</f>
        <v>0.125</v>
      </c>
      <c r="BF205" s="189" t="n">
        <f aca="false">(BA205*BD205)/(Lm*Fsw)</f>
        <v>0.694444444444444</v>
      </c>
      <c r="BG205" s="190" t="n">
        <f aca="false">CHOOSE(BC205,BF205,BB205+(0.5*BF205))</f>
        <v>2.10722222222222</v>
      </c>
      <c r="BH205" s="190" t="n">
        <f aca="false">CHOOSE(BC205,BG205*SQRT((BD205+BE205)/3),SQRT((BB205^2)+((BF205^2)/12)))</f>
        <v>1.77138018426357</v>
      </c>
      <c r="BI205" s="190" t="n">
        <v>0</v>
      </c>
      <c r="BJ205" s="190" t="n">
        <f aca="false">(BH205^2)*Rdcr</f>
        <v>0.0301227624691358</v>
      </c>
      <c r="BK205" s="191" t="n">
        <f aca="false">BI205+BJ205</f>
        <v>0.0301227624691358</v>
      </c>
      <c r="BL205" s="189" t="n">
        <f aca="false">BB205*BD205</f>
        <v>1.54</v>
      </c>
      <c r="BM205" s="178" t="n">
        <f aca="false">CHOOSE(BC205,BG205*SQRT(BD205/3),SQRT(BD205*((BG205^2)+((BF205^2)/3)-(BG205*BF205))))</f>
        <v>1.65697443780869</v>
      </c>
      <c r="BN205" s="178" t="n">
        <f aca="false">(BM205^2)*AU205</f>
        <v>0.196631528772864</v>
      </c>
      <c r="BO205" s="178" t="n">
        <f aca="false">((AY205*BB205)/2)*Fsw*(tr_sw_fix+tf_sw_fix)</f>
        <v>1.03488</v>
      </c>
      <c r="BP205" s="191" t="n">
        <f aca="false">BN205+BO205</f>
        <v>1.23151152877286</v>
      </c>
      <c r="BQ205" s="189" t="n">
        <f aca="false">BE205*BB205</f>
        <v>0.22</v>
      </c>
      <c r="BR205" s="190" t="n">
        <f aca="false">CHOOSE(BC205,BG205*SQRT(BE205/3),SQRT(BE205*((BG205^2)+((BF205^2)/3)-(BF205*BG205))))</f>
        <v>0.626277470176124</v>
      </c>
      <c r="BS205" s="190" t="n">
        <f aca="false">AZ205*Vd_rect</f>
        <v>0.08316</v>
      </c>
      <c r="BT205" s="190" t="n">
        <f aca="false">CHOOSE(BC205,(AY205+Vd_rect)*Qrr*Fsw,(AY205+Vd_rect)*Qrr*Fsw)</f>
        <v>0.42441</v>
      </c>
      <c r="BU205" s="191" t="n">
        <f aca="false">BS205+BT205</f>
        <v>0.50757</v>
      </c>
      <c r="BV205" s="177" t="n">
        <f aca="false">(BM205^2)*0</f>
        <v>0</v>
      </c>
      <c r="BW205" s="190" t="n">
        <f aca="false">Qg_tot*Vcc*Fsw</f>
        <v>0.0735</v>
      </c>
      <c r="BX205" s="191" t="n">
        <f aca="false">IQ*BA205</f>
        <v>0.00385</v>
      </c>
      <c r="BY205" s="189" t="n">
        <f aca="false">BV205+BU205+BP205+BK205+BW205+BX205</f>
        <v>1.846554291242</v>
      </c>
      <c r="BZ205" s="190" t="n">
        <f aca="false">AY205*AZ205</f>
        <v>7.92</v>
      </c>
      <c r="CA205" s="191" t="n">
        <f aca="false">(BZ205/(BZ205+BY205))*100</f>
        <v>81.093083228976</v>
      </c>
      <c r="CB205" s="169" t="n">
        <f aca="false">BP205+BW205+BX205+BV205</f>
        <v>1.30886152877286</v>
      </c>
      <c r="CC205" s="0" t="n">
        <f aca="false">Ta+Tk_f*CB205</f>
        <v>70.8101535070503</v>
      </c>
    </row>
    <row r="206" customFormat="false" ht="15.75" hidden="false" customHeight="false" outlineLevel="0" collapsed="false">
      <c r="Q206" s="0" t="n">
        <v>199</v>
      </c>
      <c r="S206" s="189" t="n">
        <f aca="false">VOUT</f>
        <v>40</v>
      </c>
      <c r="T206" s="178" t="n">
        <f aca="false">Q206*$O$12</f>
        <v>0.199</v>
      </c>
      <c r="U206" s="190" t="n">
        <f aca="false">VIN_var</f>
        <v>5</v>
      </c>
      <c r="V206" s="191" t="n">
        <f aca="false">(S206*T206)/(U206*EFF_est)</f>
        <v>1.76888888888889</v>
      </c>
      <c r="W206" s="189" t="n">
        <f aca="false">IF((T206*S206/U206)&lt;((U206*(1-(U206/S206)))/(2*Lm*Fsw)),1,2)</f>
        <v>2</v>
      </c>
      <c r="X206" s="190" t="n">
        <f aca="false">CHOOSE(W206,SQRT((2*T206*Lm*Fsw*(S206-U206))/((U206)^2)),1-(U206/S206))</f>
        <v>0.875</v>
      </c>
      <c r="Y206" s="179" t="n">
        <f aca="false">CHOOSE(W206,(Lm*AA206*Fsw)/(S206-U206),1-X206)</f>
        <v>0.125</v>
      </c>
      <c r="Z206" s="189" t="n">
        <f aca="false">(U206*X206)/(Lm*Fsw)</f>
        <v>0.694444444444444</v>
      </c>
      <c r="AA206" s="190" t="n">
        <f aca="false">CHOOSE(W206,Z206,V206+(0.5*Z206))</f>
        <v>2.11611111111111</v>
      </c>
      <c r="AB206" s="190" t="n">
        <f aca="false">CHOOSE(W206,AA206*SQRT((X206+Y206)/3),SQRT((V206^2)+((Z206^2)/12)))</f>
        <v>1.78021225095105</v>
      </c>
      <c r="AC206" s="190" t="n">
        <v>0</v>
      </c>
      <c r="AD206" s="190" t="n">
        <f aca="false">(AB206^2)*Rdcr</f>
        <v>0.0304238943209877</v>
      </c>
      <c r="AE206" s="191" t="n">
        <f aca="false">AC206+AD206</f>
        <v>0.0304238943209877</v>
      </c>
      <c r="AF206" s="189" t="n">
        <f aca="false">V206*X206</f>
        <v>1.54777777777778</v>
      </c>
      <c r="AG206" s="178" t="n">
        <f aca="false">CHOOSE(W206,AA206*SQRT(X206/3),SQRT(X206*((AA206^2)+((Z206^2)/3)-(AA206*Z206))))</f>
        <v>1.66523607969912</v>
      </c>
      <c r="AH206" s="190" t="n">
        <f aca="false">(AG206^2)*RDS_on</f>
        <v>0.143705821098719</v>
      </c>
      <c r="AI206" s="178" t="n">
        <f aca="false">((S206*V206)/2)*Fsw*(tr_sw_fix+tf_sw_fix)</f>
        <v>1.04010666666667</v>
      </c>
      <c r="AJ206" s="191" t="n">
        <f aca="false">AH206+AI206</f>
        <v>1.18381248776539</v>
      </c>
      <c r="AK206" s="189" t="n">
        <f aca="false">Y206*V206</f>
        <v>0.221111111111111</v>
      </c>
      <c r="AL206" s="190" t="n">
        <f aca="false">CHOOSE(W206,AA206*SQRT(Y206/3),SQRT(Y206*((AA206^2)+((Z206^2)/3)-(Z206*AA206))))</f>
        <v>0.629400077299429</v>
      </c>
      <c r="AM206" s="190" t="n">
        <f aca="false">T206*Vd_rect</f>
        <v>0.08358</v>
      </c>
      <c r="AN206" s="190" t="n">
        <f aca="false">CHOOSE(W206,(S206+Vd_rect)*Qrr*Fsw,(S206+Vd_rect)*Qrr*Fsw)</f>
        <v>0.42441</v>
      </c>
      <c r="AO206" s="191" t="n">
        <f aca="false">AM206+AN206</f>
        <v>0.50799</v>
      </c>
      <c r="AP206" s="177" t="n">
        <f aca="false">(AG206^2)*0</f>
        <v>0</v>
      </c>
      <c r="AQ206" s="190" t="n">
        <f aca="false">Qg_tot*Vcc*Fsw</f>
        <v>0.0735</v>
      </c>
      <c r="AR206" s="191" t="n">
        <f aca="false">IQ*U206</f>
        <v>0.00385</v>
      </c>
      <c r="AS206" s="177" t="n">
        <f aca="false">AP206+AJ206+AQ206+AR206</f>
        <v>1.26116248776539</v>
      </c>
      <c r="AT206" s="187" t="n">
        <f aca="false">Ta+Tk*AS206</f>
        <v>100.669749265923</v>
      </c>
      <c r="AU206" s="188" t="n">
        <f aca="false">RDS_on/51.8*(47.12+AT206*0.244)</f>
        <v>0.071715278118139</v>
      </c>
      <c r="AV206" s="190" t="n">
        <f aca="false">S206*T206</f>
        <v>7.96</v>
      </c>
      <c r="AW206" s="191" t="n">
        <f aca="false">(AV206/(AV206+AS206))*100</f>
        <v>86.3231724911182</v>
      </c>
      <c r="AY206" s="189" t="n">
        <f aca="false">VOUT</f>
        <v>40</v>
      </c>
      <c r="AZ206" s="190" t="n">
        <f aca="false">Q206*$O$12</f>
        <v>0.199</v>
      </c>
      <c r="BA206" s="190" t="n">
        <f aca="false">VIN_var</f>
        <v>5</v>
      </c>
      <c r="BB206" s="191" t="n">
        <f aca="false">(AY206*AZ206)/(BA206*EFF_est)</f>
        <v>1.76888888888889</v>
      </c>
      <c r="BC206" s="189" t="n">
        <f aca="false">IF((AZ206*AY206/BA206)&lt;((BA206*(1-(BA206/AY206)))/(2*Lm*Fsw)),1,2)</f>
        <v>2</v>
      </c>
      <c r="BD206" s="190" t="n">
        <f aca="false">CHOOSE(BC206,SQRT((2*AZ206*Lm*Fsw*(AY206-BA206))/((BA206)^2)),1-(BA206/AY206))</f>
        <v>0.875</v>
      </c>
      <c r="BE206" s="179" t="n">
        <f aca="false">CHOOSE(BC206,(Lm*BG206*Fsw)/(AY206-BA206),1-BD206)</f>
        <v>0.125</v>
      </c>
      <c r="BF206" s="189" t="n">
        <f aca="false">(BA206*BD206)/(Lm*Fsw)</f>
        <v>0.694444444444444</v>
      </c>
      <c r="BG206" s="190" t="n">
        <f aca="false">CHOOSE(BC206,BF206,BB206+(0.5*BF206))</f>
        <v>2.11611111111111</v>
      </c>
      <c r="BH206" s="190" t="n">
        <f aca="false">CHOOSE(BC206,BG206*SQRT((BD206+BE206)/3),SQRT((BB206^2)+((BF206^2)/12)))</f>
        <v>1.78021225095105</v>
      </c>
      <c r="BI206" s="190" t="n">
        <v>0</v>
      </c>
      <c r="BJ206" s="190" t="n">
        <f aca="false">(BH206^2)*Rdcr</f>
        <v>0.0304238943209877</v>
      </c>
      <c r="BK206" s="191" t="n">
        <f aca="false">BI206+BJ206</f>
        <v>0.0304238943209877</v>
      </c>
      <c r="BL206" s="189" t="n">
        <f aca="false">BB206*BD206</f>
        <v>1.54777777777778</v>
      </c>
      <c r="BM206" s="178" t="n">
        <f aca="false">CHOOSE(BC206,BG206*SQRT(BD206/3),SQRT(BD206*((BG206^2)+((BF206^2)/3)-(BG206*BF206))))</f>
        <v>1.66523607969912</v>
      </c>
      <c r="BN206" s="178" t="n">
        <f aca="false">(BM206^2)*AU206</f>
        <v>0.198867269513874</v>
      </c>
      <c r="BO206" s="178" t="n">
        <f aca="false">((AY206*BB206)/2)*Fsw*(tr_sw_fix+tf_sw_fix)</f>
        <v>1.04010666666667</v>
      </c>
      <c r="BP206" s="191" t="n">
        <f aca="false">BN206+BO206</f>
        <v>1.23897393618054</v>
      </c>
      <c r="BQ206" s="189" t="n">
        <f aca="false">BE206*BB206</f>
        <v>0.221111111111111</v>
      </c>
      <c r="BR206" s="190" t="n">
        <f aca="false">CHOOSE(BC206,BG206*SQRT(BE206/3),SQRT(BE206*((BG206^2)+((BF206^2)/3)-(BF206*BG206))))</f>
        <v>0.629400077299429</v>
      </c>
      <c r="BS206" s="190" t="n">
        <f aca="false">AZ206*Vd_rect</f>
        <v>0.08358</v>
      </c>
      <c r="BT206" s="190" t="n">
        <f aca="false">CHOOSE(BC206,(AY206+Vd_rect)*Qrr*Fsw,(AY206+Vd_rect)*Qrr*Fsw)</f>
        <v>0.42441</v>
      </c>
      <c r="BU206" s="191" t="n">
        <f aca="false">BS206+BT206</f>
        <v>0.50799</v>
      </c>
      <c r="BV206" s="177" t="n">
        <f aca="false">(BM206^2)*0</f>
        <v>0</v>
      </c>
      <c r="BW206" s="190" t="n">
        <f aca="false">Qg_tot*Vcc*Fsw</f>
        <v>0.0735</v>
      </c>
      <c r="BX206" s="191" t="n">
        <f aca="false">IQ*BA206</f>
        <v>0.00385</v>
      </c>
      <c r="BY206" s="189" t="n">
        <f aca="false">BV206+BU206+BP206+BK206+BW206+BX206</f>
        <v>1.85473783050153</v>
      </c>
      <c r="BZ206" s="190" t="n">
        <f aca="false">AY206*AZ206</f>
        <v>7.96</v>
      </c>
      <c r="CA206" s="191" t="n">
        <f aca="false">(BZ206/(BZ206+BY206))*100</f>
        <v>81.1025229350752</v>
      </c>
      <c r="CB206" s="169" t="n">
        <f aca="false">BP206+BW206+BX206+BV206</f>
        <v>1.31632393618054</v>
      </c>
      <c r="CC206" s="0" t="n">
        <f aca="false">Ta+Tk_f*CB206</f>
        <v>71.0713377663189</v>
      </c>
    </row>
    <row r="207" customFormat="false" ht="15.75" hidden="false" customHeight="false" outlineLevel="0" collapsed="false">
      <c r="Q207" s="0" t="n">
        <v>200</v>
      </c>
      <c r="S207" s="189" t="n">
        <f aca="false">VOUT</f>
        <v>40</v>
      </c>
      <c r="T207" s="178" t="n">
        <f aca="false">Q207*$O$12</f>
        <v>0.2</v>
      </c>
      <c r="U207" s="190" t="n">
        <f aca="false">VIN_var</f>
        <v>5</v>
      </c>
      <c r="V207" s="191" t="n">
        <f aca="false">(S207*T207)/(U207*EFF_est)</f>
        <v>1.77777777777778</v>
      </c>
      <c r="W207" s="189" t="n">
        <f aca="false">IF((T207*S207/U207)&lt;((U207*(1-(U207/S207)))/(2*Lm*Fsw)),1,2)</f>
        <v>2</v>
      </c>
      <c r="X207" s="190" t="n">
        <f aca="false">CHOOSE(W207,SQRT((2*T207*Lm*Fsw*(S207-U207))/((U207)^2)),1-(U207/S207))</f>
        <v>0.875</v>
      </c>
      <c r="Y207" s="179" t="n">
        <f aca="false">CHOOSE(W207,(Lm*AA207*Fsw)/(S207-U207),1-X207)</f>
        <v>0.125</v>
      </c>
      <c r="Z207" s="189" t="n">
        <f aca="false">(U207*X207)/(Lm*Fsw)</f>
        <v>0.694444444444444</v>
      </c>
      <c r="AA207" s="190" t="n">
        <f aca="false">CHOOSE(W207,Z207,V207+(0.5*Z207))</f>
        <v>2.125</v>
      </c>
      <c r="AB207" s="190" t="n">
        <f aca="false">CHOOSE(W207,AA207*SQRT((X207+Y207)/3),SQRT((V207^2)+((Z207^2)/12)))</f>
        <v>1.78904488047733</v>
      </c>
      <c r="AC207" s="190" t="n">
        <v>0</v>
      </c>
      <c r="AD207" s="190" t="n">
        <f aca="false">(AB207^2)*Rdcr</f>
        <v>0.0307265432098765</v>
      </c>
      <c r="AE207" s="191" t="n">
        <f aca="false">AC207+AD207</f>
        <v>0.0307265432098765</v>
      </c>
      <c r="AF207" s="189" t="n">
        <f aca="false">V207*X207</f>
        <v>1.55555555555556</v>
      </c>
      <c r="AG207" s="178" t="n">
        <f aca="false">CHOOSE(W207,AA207*SQRT(X207/3),SQRT(X207*((AA207^2)+((Z207^2)/3)-(AA207*Z207))))</f>
        <v>1.67349824807703</v>
      </c>
      <c r="AH207" s="190" t="n">
        <f aca="false">(AG207^2)*RDS_on</f>
        <v>0.145135368763575</v>
      </c>
      <c r="AI207" s="178" t="n">
        <f aca="false">((S207*V207)/2)*Fsw*(tr_sw_fix+tf_sw_fix)</f>
        <v>1.04533333333333</v>
      </c>
      <c r="AJ207" s="191" t="n">
        <f aca="false">AH207+AI207</f>
        <v>1.19046870209691</v>
      </c>
      <c r="AK207" s="189" t="n">
        <f aca="false">Y207*V207</f>
        <v>0.222222222222222</v>
      </c>
      <c r="AL207" s="190" t="n">
        <f aca="false">CHOOSE(W207,AA207*SQRT(Y207/3),SQRT(Y207*((AA207^2)+((Z207^2)/3)-(Z207*AA207))))</f>
        <v>0.632522883416298</v>
      </c>
      <c r="AM207" s="190" t="n">
        <f aca="false">T207*Vd_rect</f>
        <v>0.084</v>
      </c>
      <c r="AN207" s="190" t="n">
        <f aca="false">CHOOSE(W207,(S207+Vd_rect)*Qrr*Fsw,(S207+Vd_rect)*Qrr*Fsw)</f>
        <v>0.42441</v>
      </c>
      <c r="AO207" s="191" t="n">
        <f aca="false">AM207+AN207</f>
        <v>0.50841</v>
      </c>
      <c r="AP207" s="177" t="n">
        <f aca="false">(AG207^2)*0</f>
        <v>0</v>
      </c>
      <c r="AQ207" s="190" t="n">
        <f aca="false">Qg_tot*Vcc*Fsw</f>
        <v>0.0735</v>
      </c>
      <c r="AR207" s="191" t="n">
        <f aca="false">IQ*U207</f>
        <v>0.00385</v>
      </c>
      <c r="AS207" s="177" t="n">
        <f aca="false">AP207+AJ207+AQ207+AR207</f>
        <v>1.26781870209691</v>
      </c>
      <c r="AT207" s="187" t="n">
        <f aca="false">Ta+Tk*AS207</f>
        <v>101.069122125814</v>
      </c>
      <c r="AU207" s="188" t="n">
        <f aca="false">RDS_on/51.8*(47.12+AT207*0.244)</f>
        <v>0.0718127684057204</v>
      </c>
      <c r="AV207" s="190" t="n">
        <f aca="false">S207*T207</f>
        <v>8</v>
      </c>
      <c r="AW207" s="191" t="n">
        <f aca="false">(AV207/(AV207+AS207))*100</f>
        <v>86.3202038920976</v>
      </c>
      <c r="AY207" s="189" t="n">
        <f aca="false">VOUT</f>
        <v>40</v>
      </c>
      <c r="AZ207" s="190" t="n">
        <f aca="false">Q207*$O$12</f>
        <v>0.2</v>
      </c>
      <c r="BA207" s="190" t="n">
        <f aca="false">VIN_var</f>
        <v>5</v>
      </c>
      <c r="BB207" s="191" t="n">
        <f aca="false">(AY207*AZ207)/(BA207*EFF_est)</f>
        <v>1.77777777777778</v>
      </c>
      <c r="BC207" s="189" t="n">
        <f aca="false">IF((AZ207*AY207/BA207)&lt;((BA207*(1-(BA207/AY207)))/(2*Lm*Fsw)),1,2)</f>
        <v>2</v>
      </c>
      <c r="BD207" s="190" t="n">
        <f aca="false">CHOOSE(BC207,SQRT((2*AZ207*Lm*Fsw*(AY207-BA207))/((BA207)^2)),1-(BA207/AY207))</f>
        <v>0.875</v>
      </c>
      <c r="BE207" s="179" t="n">
        <f aca="false">CHOOSE(BC207,(Lm*BG207*Fsw)/(AY207-BA207),1-BD207)</f>
        <v>0.125</v>
      </c>
      <c r="BF207" s="189" t="n">
        <f aca="false">(BA207*BD207)/(Lm*Fsw)</f>
        <v>0.694444444444444</v>
      </c>
      <c r="BG207" s="190" t="n">
        <f aca="false">CHOOSE(BC207,BF207,BB207+(0.5*BF207))</f>
        <v>2.125</v>
      </c>
      <c r="BH207" s="190" t="n">
        <f aca="false">CHOOSE(BC207,BG207*SQRT((BD207+BE207)/3),SQRT((BB207^2)+((BF207^2)/12)))</f>
        <v>1.78904488047733</v>
      </c>
      <c r="BI207" s="190" t="n">
        <v>0</v>
      </c>
      <c r="BJ207" s="190" t="n">
        <f aca="false">(BH207^2)*Rdcr</f>
        <v>0.0307265432098765</v>
      </c>
      <c r="BK207" s="191" t="n">
        <f aca="false">BI207+BJ207</f>
        <v>0.0307265432098765</v>
      </c>
      <c r="BL207" s="189" t="n">
        <f aca="false">BB207*BD207</f>
        <v>1.55555555555556</v>
      </c>
      <c r="BM207" s="178" t="n">
        <f aca="false">CHOOSE(BC207,BG207*SQRT(BD207/3),SQRT(BD207*((BG207^2)+((BF207^2)/3)-(BG207*BF207))))</f>
        <v>1.67349824807703</v>
      </c>
      <c r="BN207" s="178" t="n">
        <f aca="false">(BM207^2)*AU207</f>
        <v>0.201118579688471</v>
      </c>
      <c r="BO207" s="178" t="n">
        <f aca="false">((AY207*BB207)/2)*Fsw*(tr_sw_fix+tf_sw_fix)</f>
        <v>1.04533333333333</v>
      </c>
      <c r="BP207" s="191" t="n">
        <f aca="false">BN207+BO207</f>
        <v>1.2464519130218</v>
      </c>
      <c r="BQ207" s="189" t="n">
        <f aca="false">BE207*BB207</f>
        <v>0.222222222222222</v>
      </c>
      <c r="BR207" s="190" t="n">
        <f aca="false">CHOOSE(BC207,BG207*SQRT(BE207/3),SQRT(BE207*((BG207^2)+((BF207^2)/3)-(BF207*BG207))))</f>
        <v>0.632522883416298</v>
      </c>
      <c r="BS207" s="190" t="n">
        <f aca="false">AZ207*Vd_rect</f>
        <v>0.084</v>
      </c>
      <c r="BT207" s="190" t="n">
        <f aca="false">CHOOSE(BC207,(AY207+Vd_rect)*Qrr*Fsw,(AY207+Vd_rect)*Qrr*Fsw)</f>
        <v>0.42441</v>
      </c>
      <c r="BU207" s="191" t="n">
        <f aca="false">BS207+BT207</f>
        <v>0.50841</v>
      </c>
      <c r="BV207" s="177" t="n">
        <f aca="false">(BM207^2)*0</f>
        <v>0</v>
      </c>
      <c r="BW207" s="190" t="n">
        <f aca="false">Qg_tot*Vcc*Fsw</f>
        <v>0.0735</v>
      </c>
      <c r="BX207" s="191" t="n">
        <f aca="false">IQ*BA207</f>
        <v>0.00385</v>
      </c>
      <c r="BY207" s="189" t="n">
        <f aca="false">BV207+BU207+BP207+BK207+BW207+BX207</f>
        <v>1.86293845623168</v>
      </c>
      <c r="BZ207" s="190" t="n">
        <f aca="false">AY207*AZ207</f>
        <v>8</v>
      </c>
      <c r="CA207" s="191" t="n">
        <f aca="false">(BZ207/(BZ207+BY207))*100</f>
        <v>81.1117298916671</v>
      </c>
      <c r="CB207" s="169" t="n">
        <f aca="false">BP207+BW207+BX207+BV207</f>
        <v>1.3238019130218</v>
      </c>
      <c r="CC207" s="0" t="n">
        <f aca="false">Ta+Tk_f*CB207</f>
        <v>71.3330669557631</v>
      </c>
    </row>
    <row r="208" customFormat="false" ht="15.75" hidden="false" customHeight="false" outlineLevel="0" collapsed="false">
      <c r="Q208" s="0" t="n">
        <v>201</v>
      </c>
      <c r="S208" s="189" t="n">
        <f aca="false">VOUT</f>
        <v>40</v>
      </c>
      <c r="T208" s="178" t="n">
        <f aca="false">Q208*$O$12</f>
        <v>0.201</v>
      </c>
      <c r="U208" s="190" t="n">
        <f aca="false">VIN_var</f>
        <v>5</v>
      </c>
      <c r="V208" s="191" t="n">
        <f aca="false">(S208*T208)/(U208*EFF_est)</f>
        <v>1.78666666666667</v>
      </c>
      <c r="W208" s="189" t="n">
        <f aca="false">IF((T208*S208/U208)&lt;((U208*(1-(U208/S208)))/(2*Lm*Fsw)),1,2)</f>
        <v>2</v>
      </c>
      <c r="X208" s="190" t="n">
        <f aca="false">CHOOSE(W208,SQRT((2*T208*Lm*Fsw*(S208-U208))/((U208)^2)),1-(U208/S208))</f>
        <v>0.875</v>
      </c>
      <c r="Y208" s="179" t="n">
        <f aca="false">CHOOSE(W208,(Lm*AA208*Fsw)/(S208-U208),1-X208)</f>
        <v>0.125</v>
      </c>
      <c r="Z208" s="189" t="n">
        <f aca="false">(U208*X208)/(Lm*Fsw)</f>
        <v>0.694444444444444</v>
      </c>
      <c r="AA208" s="190" t="n">
        <f aca="false">CHOOSE(W208,Z208,V208+(0.5*Z208))</f>
        <v>2.13388888888889</v>
      </c>
      <c r="AB208" s="190" t="n">
        <f aca="false">CHOOSE(W208,AA208*SQRT((X208+Y208)/3),SQRT((V208^2)+((Z208^2)/12)))</f>
        <v>1.79787806454704</v>
      </c>
      <c r="AC208" s="190" t="n">
        <v>0</v>
      </c>
      <c r="AD208" s="190" t="n">
        <f aca="false">(AB208^2)*Rdcr</f>
        <v>0.0310307091358025</v>
      </c>
      <c r="AE208" s="191" t="n">
        <f aca="false">AC208+AD208</f>
        <v>0.0310307091358025</v>
      </c>
      <c r="AF208" s="189" t="n">
        <f aca="false">V208*X208</f>
        <v>1.56333333333333</v>
      </c>
      <c r="AG208" s="178" t="n">
        <f aca="false">CHOOSE(W208,AA208*SQRT(X208/3),SQRT(X208*((AA208^2)+((Z208^2)/3)-(AA208*Z208))))</f>
        <v>1.68176093518282</v>
      </c>
      <c r="AH208" s="190" t="n">
        <f aca="false">(AG208^2)*RDS_on</f>
        <v>0.146572082080886</v>
      </c>
      <c r="AI208" s="178" t="n">
        <f aca="false">((S208*V208)/2)*Fsw*(tr_sw_fix+tf_sw_fix)</f>
        <v>1.05056</v>
      </c>
      <c r="AJ208" s="191" t="n">
        <f aca="false">AH208+AI208</f>
        <v>1.19713208208089</v>
      </c>
      <c r="AK208" s="189" t="n">
        <f aca="false">Y208*V208</f>
        <v>0.223333333333333</v>
      </c>
      <c r="AL208" s="190" t="n">
        <f aca="false">CHOOSE(W208,AA208*SQRT(Y208/3),SQRT(Y208*((AA208^2)+((Z208^2)/3)-(Z208*AA208))))</f>
        <v>0.63564588559388</v>
      </c>
      <c r="AM208" s="190" t="n">
        <f aca="false">T208*Vd_rect</f>
        <v>0.08442</v>
      </c>
      <c r="AN208" s="190" t="n">
        <f aca="false">CHOOSE(W208,(S208+Vd_rect)*Qrr*Fsw,(S208+Vd_rect)*Qrr*Fsw)</f>
        <v>0.42441</v>
      </c>
      <c r="AO208" s="191" t="n">
        <f aca="false">AM208+AN208</f>
        <v>0.50883</v>
      </c>
      <c r="AP208" s="177" t="n">
        <f aca="false">(AG208^2)*0</f>
        <v>0</v>
      </c>
      <c r="AQ208" s="190" t="n">
        <f aca="false">Qg_tot*Vcc*Fsw</f>
        <v>0.0735</v>
      </c>
      <c r="AR208" s="191" t="n">
        <f aca="false">IQ*U208</f>
        <v>0.00385</v>
      </c>
      <c r="AS208" s="177" t="n">
        <f aca="false">AP208+AJ208+AQ208+AR208</f>
        <v>1.27448208208089</v>
      </c>
      <c r="AT208" s="187" t="n">
        <f aca="false">Ta+Tk*AS208</f>
        <v>101.468924924853</v>
      </c>
      <c r="AU208" s="188" t="n">
        <f aca="false">RDS_on/51.8*(47.12+AT208*0.244)</f>
        <v>0.0719103636450783</v>
      </c>
      <c r="AV208" s="190" t="n">
        <f aca="false">S208*T208</f>
        <v>8.04</v>
      </c>
      <c r="AW208" s="191" t="n">
        <f aca="false">(AV208/(AV208+AS208))*100</f>
        <v>86.3171986284377</v>
      </c>
      <c r="AY208" s="189" t="n">
        <f aca="false">VOUT</f>
        <v>40</v>
      </c>
      <c r="AZ208" s="190" t="n">
        <f aca="false">Q208*$O$12</f>
        <v>0.201</v>
      </c>
      <c r="BA208" s="190" t="n">
        <f aca="false">VIN_var</f>
        <v>5</v>
      </c>
      <c r="BB208" s="191" t="n">
        <f aca="false">(AY208*AZ208)/(BA208*EFF_est)</f>
        <v>1.78666666666667</v>
      </c>
      <c r="BC208" s="189" t="n">
        <f aca="false">IF((AZ208*AY208/BA208)&lt;((BA208*(1-(BA208/AY208)))/(2*Lm*Fsw)),1,2)</f>
        <v>2</v>
      </c>
      <c r="BD208" s="190" t="n">
        <f aca="false">CHOOSE(BC208,SQRT((2*AZ208*Lm*Fsw*(AY208-BA208))/((BA208)^2)),1-(BA208/AY208))</f>
        <v>0.875</v>
      </c>
      <c r="BE208" s="179" t="n">
        <f aca="false">CHOOSE(BC208,(Lm*BG208*Fsw)/(AY208-BA208),1-BD208)</f>
        <v>0.125</v>
      </c>
      <c r="BF208" s="189" t="n">
        <f aca="false">(BA208*BD208)/(Lm*Fsw)</f>
        <v>0.694444444444444</v>
      </c>
      <c r="BG208" s="190" t="n">
        <f aca="false">CHOOSE(BC208,BF208,BB208+(0.5*BF208))</f>
        <v>2.13388888888889</v>
      </c>
      <c r="BH208" s="190" t="n">
        <f aca="false">CHOOSE(BC208,BG208*SQRT((BD208+BE208)/3),SQRT((BB208^2)+((BF208^2)/12)))</f>
        <v>1.79787806454704</v>
      </c>
      <c r="BI208" s="190" t="n">
        <v>0</v>
      </c>
      <c r="BJ208" s="190" t="n">
        <f aca="false">(BH208^2)*Rdcr</f>
        <v>0.0310307091358025</v>
      </c>
      <c r="BK208" s="191" t="n">
        <f aca="false">BI208+BJ208</f>
        <v>0.0310307091358025</v>
      </c>
      <c r="BL208" s="189" t="n">
        <f aca="false">BB208*BD208</f>
        <v>1.56333333333333</v>
      </c>
      <c r="BM208" s="178" t="n">
        <f aca="false">CHOOSE(BC208,BG208*SQRT(BD208/3),SQRT(BD208*((BG208^2)+((BF208^2)/3)-(BG208*BF208))))</f>
        <v>1.68176093518282</v>
      </c>
      <c r="BN208" s="178" t="n">
        <f aca="false">(BM208^2)*AU208</f>
        <v>0.203385508422415</v>
      </c>
      <c r="BO208" s="178" t="n">
        <f aca="false">((AY208*BB208)/2)*Fsw*(tr_sw_fix+tf_sw_fix)</f>
        <v>1.05056</v>
      </c>
      <c r="BP208" s="191" t="n">
        <f aca="false">BN208+BO208</f>
        <v>1.25394550842241</v>
      </c>
      <c r="BQ208" s="189" t="n">
        <f aca="false">BE208*BB208</f>
        <v>0.223333333333333</v>
      </c>
      <c r="BR208" s="190" t="n">
        <f aca="false">CHOOSE(BC208,BG208*SQRT(BE208/3),SQRT(BE208*((BG208^2)+((BF208^2)/3)-(BF208*BG208))))</f>
        <v>0.63564588559388</v>
      </c>
      <c r="BS208" s="190" t="n">
        <f aca="false">AZ208*Vd_rect</f>
        <v>0.08442</v>
      </c>
      <c r="BT208" s="190" t="n">
        <f aca="false">CHOOSE(BC208,(AY208+Vd_rect)*Qrr*Fsw,(AY208+Vd_rect)*Qrr*Fsw)</f>
        <v>0.42441</v>
      </c>
      <c r="BU208" s="191" t="n">
        <f aca="false">BS208+BT208</f>
        <v>0.50883</v>
      </c>
      <c r="BV208" s="177" t="n">
        <f aca="false">(BM208^2)*0</f>
        <v>0</v>
      </c>
      <c r="BW208" s="190" t="n">
        <f aca="false">Qg_tot*Vcc*Fsw</f>
        <v>0.0735</v>
      </c>
      <c r="BX208" s="191" t="n">
        <f aca="false">IQ*BA208</f>
        <v>0.00385</v>
      </c>
      <c r="BY208" s="189" t="n">
        <f aca="false">BV208+BU208+BP208+BK208+BW208+BX208</f>
        <v>1.87115621755822</v>
      </c>
      <c r="BZ208" s="190" t="n">
        <f aca="false">AY208*AZ208</f>
        <v>8.04</v>
      </c>
      <c r="CA208" s="191" t="n">
        <f aca="false">(BZ208/(BZ208+BY208))*100</f>
        <v>81.1207070448214</v>
      </c>
      <c r="CB208" s="169" t="n">
        <f aca="false">BP208+BW208+BX208+BV208</f>
        <v>1.33129550842241</v>
      </c>
      <c r="CC208" s="0" t="n">
        <f aca="false">Ta+Tk_f*CB208</f>
        <v>71.5953427947845</v>
      </c>
    </row>
    <row r="209" customFormat="false" ht="15.75" hidden="false" customHeight="false" outlineLevel="0" collapsed="false">
      <c r="Q209" s="0" t="n">
        <v>202</v>
      </c>
      <c r="S209" s="189" t="n">
        <f aca="false">VOUT</f>
        <v>40</v>
      </c>
      <c r="T209" s="178" t="n">
        <f aca="false">Q209*$O$12</f>
        <v>0.202</v>
      </c>
      <c r="U209" s="190" t="n">
        <f aca="false">VIN_var</f>
        <v>5</v>
      </c>
      <c r="V209" s="191" t="n">
        <f aca="false">(S209*T209)/(U209*EFF_est)</f>
        <v>1.79555555555556</v>
      </c>
      <c r="W209" s="189" t="n">
        <f aca="false">IF((T209*S209/U209)&lt;((U209*(1-(U209/S209)))/(2*Lm*Fsw)),1,2)</f>
        <v>2</v>
      </c>
      <c r="X209" s="190" t="n">
        <f aca="false">CHOOSE(W209,SQRT((2*T209*Lm*Fsw*(S209-U209))/((U209)^2)),1-(U209/S209))</f>
        <v>0.875</v>
      </c>
      <c r="Y209" s="179" t="n">
        <f aca="false">CHOOSE(W209,(Lm*AA209*Fsw)/(S209-U209),1-X209)</f>
        <v>0.125</v>
      </c>
      <c r="Z209" s="189" t="n">
        <f aca="false">(U209*X209)/(Lm*Fsw)</f>
        <v>0.694444444444444</v>
      </c>
      <c r="AA209" s="190" t="n">
        <f aca="false">CHOOSE(W209,Z209,V209+(0.5*Z209))</f>
        <v>2.14277777777778</v>
      </c>
      <c r="AB209" s="190" t="n">
        <f aca="false">CHOOSE(W209,AA209*SQRT((X209+Y209)/3),SQRT((V209^2)+((Z209^2)/12)))</f>
        <v>1.80671179502655</v>
      </c>
      <c r="AC209" s="190" t="n">
        <v>0</v>
      </c>
      <c r="AD209" s="190" t="n">
        <f aca="false">(AB209^2)*Rdcr</f>
        <v>0.0313363920987654</v>
      </c>
      <c r="AE209" s="191" t="n">
        <f aca="false">AC209+AD209</f>
        <v>0.0313363920987654</v>
      </c>
      <c r="AF209" s="189" t="n">
        <f aca="false">V209*X209</f>
        <v>1.57111111111111</v>
      </c>
      <c r="AG209" s="178" t="n">
        <f aca="false">CHOOSE(W209,AA209*SQRT(X209/3),SQRT(X209*((AA209^2)+((Z209^2)/3)-(AA209*Z209))))</f>
        <v>1.69002413340818</v>
      </c>
      <c r="AH209" s="190" t="n">
        <f aca="false">(AG209^2)*RDS_on</f>
        <v>0.148015961050653</v>
      </c>
      <c r="AI209" s="178" t="n">
        <f aca="false">((S209*V209)/2)*Fsw*(tr_sw_fix+tf_sw_fix)</f>
        <v>1.05578666666667</v>
      </c>
      <c r="AJ209" s="191" t="n">
        <f aca="false">AH209+AI209</f>
        <v>1.20380262771732</v>
      </c>
      <c r="AK209" s="189" t="n">
        <f aca="false">Y209*V209</f>
        <v>0.224444444444444</v>
      </c>
      <c r="AL209" s="190" t="n">
        <f aca="false">CHOOSE(W209,AA209*SQRT(Y209/3),SQRT(Y209*((AA209^2)+((Z209^2)/3)-(Z209*AA209))))</f>
        <v>0.638769080956497</v>
      </c>
      <c r="AM209" s="190" t="n">
        <f aca="false">T209*Vd_rect</f>
        <v>0.08484</v>
      </c>
      <c r="AN209" s="190" t="n">
        <f aca="false">CHOOSE(W209,(S209+Vd_rect)*Qrr*Fsw,(S209+Vd_rect)*Qrr*Fsw)</f>
        <v>0.42441</v>
      </c>
      <c r="AO209" s="191" t="n">
        <f aca="false">AM209+AN209</f>
        <v>0.50925</v>
      </c>
      <c r="AP209" s="177" t="n">
        <f aca="false">(AG209^2)*0</f>
        <v>0</v>
      </c>
      <c r="AQ209" s="190" t="n">
        <f aca="false">Qg_tot*Vcc*Fsw</f>
        <v>0.0735</v>
      </c>
      <c r="AR209" s="191" t="n">
        <f aca="false">IQ*U209</f>
        <v>0.00385</v>
      </c>
      <c r="AS209" s="177" t="n">
        <f aca="false">AP209+AJ209+AQ209+AR209</f>
        <v>1.28115262771732</v>
      </c>
      <c r="AT209" s="187" t="n">
        <f aca="false">Ta+Tk*AS209</f>
        <v>101.869157663039</v>
      </c>
      <c r="AU209" s="188" t="n">
        <f aca="false">RDS_on/51.8*(47.12+AT209*0.244)</f>
        <v>0.0720080638362126</v>
      </c>
      <c r="AV209" s="190" t="n">
        <f aca="false">S209*T209</f>
        <v>8.08</v>
      </c>
      <c r="AW209" s="191" t="n">
        <f aca="false">(AV209/(AV209+AS209))*100</f>
        <v>86.3141572553366</v>
      </c>
      <c r="AY209" s="189" t="n">
        <f aca="false">VOUT</f>
        <v>40</v>
      </c>
      <c r="AZ209" s="190" t="n">
        <f aca="false">Q209*$O$12</f>
        <v>0.202</v>
      </c>
      <c r="BA209" s="190" t="n">
        <f aca="false">VIN_var</f>
        <v>5</v>
      </c>
      <c r="BB209" s="191" t="n">
        <f aca="false">(AY209*AZ209)/(BA209*EFF_est)</f>
        <v>1.79555555555556</v>
      </c>
      <c r="BC209" s="189" t="n">
        <f aca="false">IF((AZ209*AY209/BA209)&lt;((BA209*(1-(BA209/AY209)))/(2*Lm*Fsw)),1,2)</f>
        <v>2</v>
      </c>
      <c r="BD209" s="190" t="n">
        <f aca="false">CHOOSE(BC209,SQRT((2*AZ209*Lm*Fsw*(AY209-BA209))/((BA209)^2)),1-(BA209/AY209))</f>
        <v>0.875</v>
      </c>
      <c r="BE209" s="179" t="n">
        <f aca="false">CHOOSE(BC209,(Lm*BG209*Fsw)/(AY209-BA209),1-BD209)</f>
        <v>0.125</v>
      </c>
      <c r="BF209" s="189" t="n">
        <f aca="false">(BA209*BD209)/(Lm*Fsw)</f>
        <v>0.694444444444444</v>
      </c>
      <c r="BG209" s="190" t="n">
        <f aca="false">CHOOSE(BC209,BF209,BB209+(0.5*BF209))</f>
        <v>2.14277777777778</v>
      </c>
      <c r="BH209" s="190" t="n">
        <f aca="false">CHOOSE(BC209,BG209*SQRT((BD209+BE209)/3),SQRT((BB209^2)+((BF209^2)/12)))</f>
        <v>1.80671179502655</v>
      </c>
      <c r="BI209" s="190" t="n">
        <v>0</v>
      </c>
      <c r="BJ209" s="190" t="n">
        <f aca="false">(BH209^2)*Rdcr</f>
        <v>0.0313363920987654</v>
      </c>
      <c r="BK209" s="191" t="n">
        <f aca="false">BI209+BJ209</f>
        <v>0.0313363920987654</v>
      </c>
      <c r="BL209" s="189" t="n">
        <f aca="false">BB209*BD209</f>
        <v>1.57111111111111</v>
      </c>
      <c r="BM209" s="178" t="n">
        <f aca="false">CHOOSE(BC209,BG209*SQRT(BD209/3),SQRT(BD209*((BG209^2)+((BF209^2)/3)-(BG209*BF209))))</f>
        <v>1.69002413340818</v>
      </c>
      <c r="BN209" s="178" t="n">
        <f aca="false">(BM209^2)*AU209</f>
        <v>0.205668104928534</v>
      </c>
      <c r="BO209" s="178" t="n">
        <f aca="false">((AY209*BB209)/2)*Fsw*(tr_sw_fix+tf_sw_fix)</f>
        <v>1.05578666666667</v>
      </c>
      <c r="BP209" s="191" t="n">
        <f aca="false">BN209+BO209</f>
        <v>1.2614547715952</v>
      </c>
      <c r="BQ209" s="189" t="n">
        <f aca="false">BE209*BB209</f>
        <v>0.224444444444444</v>
      </c>
      <c r="BR209" s="190" t="n">
        <f aca="false">CHOOSE(BC209,BG209*SQRT(BE209/3),SQRT(BE209*((BG209^2)+((BF209^2)/3)-(BF209*BG209))))</f>
        <v>0.638769080956497</v>
      </c>
      <c r="BS209" s="190" t="n">
        <f aca="false">AZ209*Vd_rect</f>
        <v>0.08484</v>
      </c>
      <c r="BT209" s="190" t="n">
        <f aca="false">CHOOSE(BC209,(AY209+Vd_rect)*Qrr*Fsw,(AY209+Vd_rect)*Qrr*Fsw)</f>
        <v>0.42441</v>
      </c>
      <c r="BU209" s="191" t="n">
        <f aca="false">BS209+BT209</f>
        <v>0.50925</v>
      </c>
      <c r="BV209" s="177" t="n">
        <f aca="false">(BM209^2)*0</f>
        <v>0</v>
      </c>
      <c r="BW209" s="190" t="n">
        <f aca="false">Qg_tot*Vcc*Fsw</f>
        <v>0.0735</v>
      </c>
      <c r="BX209" s="191" t="n">
        <f aca="false">IQ*BA209</f>
        <v>0.00385</v>
      </c>
      <c r="BY209" s="189" t="n">
        <f aca="false">BV209+BU209+BP209+BK209+BW209+BX209</f>
        <v>1.87939116369397</v>
      </c>
      <c r="BZ209" s="190" t="n">
        <f aca="false">AY209*AZ209</f>
        <v>8.08</v>
      </c>
      <c r="CA209" s="191" t="n">
        <f aca="false">(BZ209/(BZ209+BY209))*100</f>
        <v>81.1294572850486</v>
      </c>
      <c r="CB209" s="169" t="n">
        <f aca="false">BP209+BW209+BX209+BV209</f>
        <v>1.3388047715952</v>
      </c>
      <c r="CC209" s="0" t="n">
        <f aca="false">Ta+Tk_f*CB209</f>
        <v>71.858167005832</v>
      </c>
    </row>
    <row r="210" customFormat="false" ht="15.75" hidden="false" customHeight="false" outlineLevel="0" collapsed="false">
      <c r="Q210" s="0" t="n">
        <v>203</v>
      </c>
      <c r="S210" s="189" t="n">
        <f aca="false">VOUT</f>
        <v>40</v>
      </c>
      <c r="T210" s="178" t="n">
        <f aca="false">Q210*$O$12</f>
        <v>0.203</v>
      </c>
      <c r="U210" s="190" t="n">
        <f aca="false">VIN_var</f>
        <v>5</v>
      </c>
      <c r="V210" s="191" t="n">
        <f aca="false">(S210*T210)/(U210*EFF_est)</f>
        <v>1.80444444444444</v>
      </c>
      <c r="W210" s="189" t="n">
        <f aca="false">IF((T210*S210/U210)&lt;((U210*(1-(U210/S210)))/(2*Lm*Fsw)),1,2)</f>
        <v>2</v>
      </c>
      <c r="X210" s="190" t="n">
        <f aca="false">CHOOSE(W210,SQRT((2*T210*Lm*Fsw*(S210-U210))/((U210)^2)),1-(U210/S210))</f>
        <v>0.875</v>
      </c>
      <c r="Y210" s="179" t="n">
        <f aca="false">CHOOSE(W210,(Lm*AA210*Fsw)/(S210-U210),1-X210)</f>
        <v>0.125</v>
      </c>
      <c r="Z210" s="189" t="n">
        <f aca="false">(U210*X210)/(Lm*Fsw)</f>
        <v>0.694444444444444</v>
      </c>
      <c r="AA210" s="190" t="n">
        <f aca="false">CHOOSE(W210,Z210,V210+(0.5*Z210))</f>
        <v>2.15166666666667</v>
      </c>
      <c r="AB210" s="190" t="n">
        <f aca="false">CHOOSE(W210,AA210*SQRT((X210+Y210)/3),SQRT((V210^2)+((Z210^2)/12)))</f>
        <v>1.81554606394001</v>
      </c>
      <c r="AC210" s="190" t="n">
        <v>0</v>
      </c>
      <c r="AD210" s="190" t="n">
        <f aca="false">(AB210^2)*Rdcr</f>
        <v>0.0316435920987654</v>
      </c>
      <c r="AE210" s="191" t="n">
        <f aca="false">AC210+AD210</f>
        <v>0.0316435920987654</v>
      </c>
      <c r="AF210" s="189" t="n">
        <f aca="false">V210*X210</f>
        <v>1.57888888888889</v>
      </c>
      <c r="AG210" s="178" t="n">
        <f aca="false">CHOOSE(W210,AA210*SQRT(X210/3),SQRT(X210*((AA210^2)+((Z210^2)/3)-(AA210*Z210))))</f>
        <v>1.69828783529237</v>
      </c>
      <c r="AH210" s="190" t="n">
        <f aca="false">(AG210^2)*RDS_on</f>
        <v>0.149467005672875</v>
      </c>
      <c r="AI210" s="178" t="n">
        <f aca="false">((S210*V210)/2)*Fsw*(tr_sw_fix+tf_sw_fix)</f>
        <v>1.06101333333333</v>
      </c>
      <c r="AJ210" s="191" t="n">
        <f aca="false">AH210+AI210</f>
        <v>1.21048033900621</v>
      </c>
      <c r="AK210" s="189" t="n">
        <f aca="false">Y210*V210</f>
        <v>0.225555555555556</v>
      </c>
      <c r="AL210" s="190" t="n">
        <f aca="false">CHOOSE(W210,AA210*SQRT(Y210/3),SQRT(Y210*((AA210^2)+((Z210^2)/3)-(Z210*AA210))))</f>
        <v>0.641892466684264</v>
      </c>
      <c r="AM210" s="190" t="n">
        <f aca="false">T210*Vd_rect</f>
        <v>0.08526</v>
      </c>
      <c r="AN210" s="190" t="n">
        <f aca="false">CHOOSE(W210,(S210+Vd_rect)*Qrr*Fsw,(S210+Vd_rect)*Qrr*Fsw)</f>
        <v>0.42441</v>
      </c>
      <c r="AO210" s="191" t="n">
        <f aca="false">AM210+AN210</f>
        <v>0.50967</v>
      </c>
      <c r="AP210" s="177" t="n">
        <f aca="false">(AG210^2)*0</f>
        <v>0</v>
      </c>
      <c r="AQ210" s="190" t="n">
        <f aca="false">Qg_tot*Vcc*Fsw</f>
        <v>0.0735</v>
      </c>
      <c r="AR210" s="191" t="n">
        <f aca="false">IQ*U210</f>
        <v>0.00385</v>
      </c>
      <c r="AS210" s="177" t="n">
        <f aca="false">AP210+AJ210+AQ210+AR210</f>
        <v>1.28783033900621</v>
      </c>
      <c r="AT210" s="187" t="n">
        <f aca="false">Ta+Tk*AS210</f>
        <v>102.269820340373</v>
      </c>
      <c r="AU210" s="188" t="n">
        <f aca="false">RDS_on/51.8*(47.12+AT210*0.244)</f>
        <v>0.0721058689791234</v>
      </c>
      <c r="AV210" s="190" t="n">
        <f aca="false">S210*T210</f>
        <v>8.12</v>
      </c>
      <c r="AW210" s="191" t="n">
        <f aca="false">(AV210/(AV210+AS210))*100</f>
        <v>86.3110803171409</v>
      </c>
      <c r="AY210" s="189" t="n">
        <f aca="false">VOUT</f>
        <v>40</v>
      </c>
      <c r="AZ210" s="190" t="n">
        <f aca="false">Q210*$O$12</f>
        <v>0.203</v>
      </c>
      <c r="BA210" s="190" t="n">
        <f aca="false">VIN_var</f>
        <v>5</v>
      </c>
      <c r="BB210" s="191" t="n">
        <f aca="false">(AY210*AZ210)/(BA210*EFF_est)</f>
        <v>1.80444444444444</v>
      </c>
      <c r="BC210" s="189" t="n">
        <f aca="false">IF((AZ210*AY210/BA210)&lt;((BA210*(1-(BA210/AY210)))/(2*Lm*Fsw)),1,2)</f>
        <v>2</v>
      </c>
      <c r="BD210" s="190" t="n">
        <f aca="false">CHOOSE(BC210,SQRT((2*AZ210*Lm*Fsw*(AY210-BA210))/((BA210)^2)),1-(BA210/AY210))</f>
        <v>0.875</v>
      </c>
      <c r="BE210" s="179" t="n">
        <f aca="false">CHOOSE(BC210,(Lm*BG210*Fsw)/(AY210-BA210),1-BD210)</f>
        <v>0.125</v>
      </c>
      <c r="BF210" s="189" t="n">
        <f aca="false">(BA210*BD210)/(Lm*Fsw)</f>
        <v>0.694444444444444</v>
      </c>
      <c r="BG210" s="190" t="n">
        <f aca="false">CHOOSE(BC210,BF210,BB210+(0.5*BF210))</f>
        <v>2.15166666666667</v>
      </c>
      <c r="BH210" s="190" t="n">
        <f aca="false">CHOOSE(BC210,BG210*SQRT((BD210+BE210)/3),SQRT((BB210^2)+((BF210^2)/12)))</f>
        <v>1.81554606394001</v>
      </c>
      <c r="BI210" s="190" t="n">
        <v>0</v>
      </c>
      <c r="BJ210" s="190" t="n">
        <f aca="false">(BH210^2)*Rdcr</f>
        <v>0.0316435920987654</v>
      </c>
      <c r="BK210" s="191" t="n">
        <f aca="false">BI210+BJ210</f>
        <v>0.0316435920987654</v>
      </c>
      <c r="BL210" s="189" t="n">
        <f aca="false">BB210*BD210</f>
        <v>1.57888888888889</v>
      </c>
      <c r="BM210" s="178" t="n">
        <f aca="false">CHOOSE(BC210,BG210*SQRT(BD210/3),SQRT(BD210*((BG210^2)+((BF210^2)/3)-(BG210*BF210))))</f>
        <v>1.69828783529237</v>
      </c>
      <c r="BN210" s="178" t="n">
        <f aca="false">(BM210^2)*AU210</f>
        <v>0.20796641850673</v>
      </c>
      <c r="BO210" s="178" t="n">
        <f aca="false">((AY210*BB210)/2)*Fsw*(tr_sw_fix+tf_sw_fix)</f>
        <v>1.06101333333333</v>
      </c>
      <c r="BP210" s="191" t="n">
        <f aca="false">BN210+BO210</f>
        <v>1.26897975184006</v>
      </c>
      <c r="BQ210" s="189" t="n">
        <f aca="false">BE210*BB210</f>
        <v>0.225555555555556</v>
      </c>
      <c r="BR210" s="190" t="n">
        <f aca="false">CHOOSE(BC210,BG210*SQRT(BE210/3),SQRT(BE210*((BG210^2)+((BF210^2)/3)-(BF210*BG210))))</f>
        <v>0.641892466684264</v>
      </c>
      <c r="BS210" s="190" t="n">
        <f aca="false">AZ210*Vd_rect</f>
        <v>0.08526</v>
      </c>
      <c r="BT210" s="190" t="n">
        <f aca="false">CHOOSE(BC210,(AY210+Vd_rect)*Qrr*Fsw,(AY210+Vd_rect)*Qrr*Fsw)</f>
        <v>0.42441</v>
      </c>
      <c r="BU210" s="191" t="n">
        <f aca="false">BS210+BT210</f>
        <v>0.50967</v>
      </c>
      <c r="BV210" s="177" t="n">
        <f aca="false">(BM210^2)*0</f>
        <v>0</v>
      </c>
      <c r="BW210" s="190" t="n">
        <f aca="false">Qg_tot*Vcc*Fsw</f>
        <v>0.0735</v>
      </c>
      <c r="BX210" s="191" t="n">
        <f aca="false">IQ*BA210</f>
        <v>0.00385</v>
      </c>
      <c r="BY210" s="189" t="n">
        <f aca="false">BV210+BU210+BP210+BK210+BW210+BX210</f>
        <v>1.88764334393883</v>
      </c>
      <c r="BZ210" s="190" t="n">
        <f aca="false">AY210*AZ210</f>
        <v>8.12</v>
      </c>
      <c r="CA210" s="191" t="n">
        <f aca="false">(BZ210/(BZ210+BY210))*100</f>
        <v>81.1379834485999</v>
      </c>
      <c r="CB210" s="169" t="n">
        <f aca="false">BP210+BW210+BX210+BV210</f>
        <v>1.34632975184006</v>
      </c>
      <c r="CC210" s="0" t="n">
        <f aca="false">Ta+Tk_f*CB210</f>
        <v>72.1215413144022</v>
      </c>
    </row>
    <row r="211" customFormat="false" ht="15.75" hidden="false" customHeight="false" outlineLevel="0" collapsed="false">
      <c r="Q211" s="0" t="n">
        <v>204</v>
      </c>
      <c r="S211" s="189" t="n">
        <f aca="false">VOUT</f>
        <v>40</v>
      </c>
      <c r="T211" s="178" t="n">
        <f aca="false">Q211*$O$12</f>
        <v>0.204</v>
      </c>
      <c r="U211" s="190" t="n">
        <f aca="false">VIN_var</f>
        <v>5</v>
      </c>
      <c r="V211" s="191" t="n">
        <f aca="false">(S211*T211)/(U211*EFF_est)</f>
        <v>1.81333333333333</v>
      </c>
      <c r="W211" s="189" t="n">
        <f aca="false">IF((T211*S211/U211)&lt;((U211*(1-(U211/S211)))/(2*Lm*Fsw)),1,2)</f>
        <v>2</v>
      </c>
      <c r="X211" s="190" t="n">
        <f aca="false">CHOOSE(W211,SQRT((2*T211*Lm*Fsw*(S211-U211))/((U211)^2)),1-(U211/S211))</f>
        <v>0.875</v>
      </c>
      <c r="Y211" s="179" t="n">
        <f aca="false">CHOOSE(W211,(Lm*AA211*Fsw)/(S211-U211),1-X211)</f>
        <v>0.125</v>
      </c>
      <c r="Z211" s="189" t="n">
        <f aca="false">(U211*X211)/(Lm*Fsw)</f>
        <v>0.694444444444444</v>
      </c>
      <c r="AA211" s="190" t="n">
        <f aca="false">CHOOSE(W211,Z211,V211+(0.5*Z211))</f>
        <v>2.16055555555556</v>
      </c>
      <c r="AB211" s="190" t="n">
        <f aca="false">CHOOSE(W211,AA211*SQRT((X211+Y211)/3),SQRT((V211^2)+((Z211^2)/12)))</f>
        <v>1.82438086346558</v>
      </c>
      <c r="AC211" s="190" t="n">
        <v>0</v>
      </c>
      <c r="AD211" s="190" t="n">
        <f aca="false">(AB211^2)*Rdcr</f>
        <v>0.0319523091358025</v>
      </c>
      <c r="AE211" s="191" t="n">
        <f aca="false">AC211+AD211</f>
        <v>0.0319523091358025</v>
      </c>
      <c r="AF211" s="189" t="n">
        <f aca="false">V211*X211</f>
        <v>1.58666666666667</v>
      </c>
      <c r="AG211" s="178" t="n">
        <f aca="false">CHOOSE(W211,AA211*SQRT(X211/3),SQRT(X211*((AA211^2)+((Z211^2)/3)-(AA211*Z211))))</f>
        <v>1.70655203351875</v>
      </c>
      <c r="AH211" s="190" t="n">
        <f aca="false">(AG211^2)*RDS_on</f>
        <v>0.150925215947553</v>
      </c>
      <c r="AI211" s="178" t="n">
        <f aca="false">((S211*V211)/2)*Fsw*(tr_sw_fix+tf_sw_fix)</f>
        <v>1.06624</v>
      </c>
      <c r="AJ211" s="191" t="n">
        <f aca="false">AH211+AI211</f>
        <v>1.21716521594755</v>
      </c>
      <c r="AK211" s="189" t="n">
        <f aca="false">Y211*V211</f>
        <v>0.226666666666667</v>
      </c>
      <c r="AL211" s="190" t="n">
        <f aca="false">CHOOSE(W211,AA211*SQRT(Y211/3),SQRT(Y211*((AA211^2)+((Z211^2)/3)-(Z211*AA211))))</f>
        <v>0.645016040011741</v>
      </c>
      <c r="AM211" s="190" t="n">
        <f aca="false">T211*Vd_rect</f>
        <v>0.08568</v>
      </c>
      <c r="AN211" s="190" t="n">
        <f aca="false">CHOOSE(W211,(S211+Vd_rect)*Qrr*Fsw,(S211+Vd_rect)*Qrr*Fsw)</f>
        <v>0.42441</v>
      </c>
      <c r="AO211" s="191" t="n">
        <f aca="false">AM211+AN211</f>
        <v>0.51009</v>
      </c>
      <c r="AP211" s="177" t="n">
        <f aca="false">(AG211^2)*0</f>
        <v>0</v>
      </c>
      <c r="AQ211" s="190" t="n">
        <f aca="false">Qg_tot*Vcc*Fsw</f>
        <v>0.0735</v>
      </c>
      <c r="AR211" s="191" t="n">
        <f aca="false">IQ*U211</f>
        <v>0.00385</v>
      </c>
      <c r="AS211" s="177" t="n">
        <f aca="false">AP211+AJ211+AQ211+AR211</f>
        <v>1.29451521594755</v>
      </c>
      <c r="AT211" s="187" t="n">
        <f aca="false">Ta+Tk*AS211</f>
        <v>102.670912956853</v>
      </c>
      <c r="AU211" s="188" t="n">
        <f aca="false">RDS_on/51.8*(47.12+AT211*0.244)</f>
        <v>0.0722037790738106</v>
      </c>
      <c r="AV211" s="190" t="n">
        <f aca="false">S211*T211</f>
        <v>8.16</v>
      </c>
      <c r="AW211" s="191" t="n">
        <f aca="false">(AV211/(AV211+AS211))*100</f>
        <v>86.3079683476102</v>
      </c>
      <c r="AY211" s="189" t="n">
        <f aca="false">VOUT</f>
        <v>40</v>
      </c>
      <c r="AZ211" s="190" t="n">
        <f aca="false">Q211*$O$12</f>
        <v>0.204</v>
      </c>
      <c r="BA211" s="190" t="n">
        <f aca="false">VIN_var</f>
        <v>5</v>
      </c>
      <c r="BB211" s="191" t="n">
        <f aca="false">(AY211*AZ211)/(BA211*EFF_est)</f>
        <v>1.81333333333333</v>
      </c>
      <c r="BC211" s="189" t="n">
        <f aca="false">IF((AZ211*AY211/BA211)&lt;((BA211*(1-(BA211/AY211)))/(2*Lm*Fsw)),1,2)</f>
        <v>2</v>
      </c>
      <c r="BD211" s="190" t="n">
        <f aca="false">CHOOSE(BC211,SQRT((2*AZ211*Lm*Fsw*(AY211-BA211))/((BA211)^2)),1-(BA211/AY211))</f>
        <v>0.875</v>
      </c>
      <c r="BE211" s="179" t="n">
        <f aca="false">CHOOSE(BC211,(Lm*BG211*Fsw)/(AY211-BA211),1-BD211)</f>
        <v>0.125</v>
      </c>
      <c r="BF211" s="189" t="n">
        <f aca="false">(BA211*BD211)/(Lm*Fsw)</f>
        <v>0.694444444444444</v>
      </c>
      <c r="BG211" s="190" t="n">
        <f aca="false">CHOOSE(BC211,BF211,BB211+(0.5*BF211))</f>
        <v>2.16055555555556</v>
      </c>
      <c r="BH211" s="190" t="n">
        <f aca="false">CHOOSE(BC211,BG211*SQRT((BD211+BE211)/3),SQRT((BB211^2)+((BF211^2)/12)))</f>
        <v>1.82438086346558</v>
      </c>
      <c r="BI211" s="190" t="n">
        <v>0</v>
      </c>
      <c r="BJ211" s="190" t="n">
        <f aca="false">(BH211^2)*Rdcr</f>
        <v>0.0319523091358025</v>
      </c>
      <c r="BK211" s="191" t="n">
        <f aca="false">BI211+BJ211</f>
        <v>0.0319523091358025</v>
      </c>
      <c r="BL211" s="189" t="n">
        <f aca="false">BB211*BD211</f>
        <v>1.58666666666667</v>
      </c>
      <c r="BM211" s="178" t="n">
        <f aca="false">CHOOSE(BC211,BG211*SQRT(BD211/3),SQRT(BD211*((BG211^2)+((BF211^2)/3)-(BG211*BF211))))</f>
        <v>1.70655203351875</v>
      </c>
      <c r="BN211" s="178" t="n">
        <f aca="false">(BM211^2)*AU211</f>
        <v>0.210280498543972</v>
      </c>
      <c r="BO211" s="178" t="n">
        <f aca="false">((AY211*BB211)/2)*Fsw*(tr_sw_fix+tf_sw_fix)</f>
        <v>1.06624</v>
      </c>
      <c r="BP211" s="191" t="n">
        <f aca="false">BN211+BO211</f>
        <v>1.27652049854397</v>
      </c>
      <c r="BQ211" s="189" t="n">
        <f aca="false">BE211*BB211</f>
        <v>0.226666666666667</v>
      </c>
      <c r="BR211" s="190" t="n">
        <f aca="false">CHOOSE(BC211,BG211*SQRT(BE211/3),SQRT(BE211*((BG211^2)+((BF211^2)/3)-(BF211*BG211))))</f>
        <v>0.645016040011741</v>
      </c>
      <c r="BS211" s="190" t="n">
        <f aca="false">AZ211*Vd_rect</f>
        <v>0.08568</v>
      </c>
      <c r="BT211" s="190" t="n">
        <f aca="false">CHOOSE(BC211,(AY211+Vd_rect)*Qrr*Fsw,(AY211+Vd_rect)*Qrr*Fsw)</f>
        <v>0.42441</v>
      </c>
      <c r="BU211" s="191" t="n">
        <f aca="false">BS211+BT211</f>
        <v>0.51009</v>
      </c>
      <c r="BV211" s="177" t="n">
        <f aca="false">(BM211^2)*0</f>
        <v>0</v>
      </c>
      <c r="BW211" s="190" t="n">
        <f aca="false">Qg_tot*Vcc*Fsw</f>
        <v>0.0735</v>
      </c>
      <c r="BX211" s="191" t="n">
        <f aca="false">IQ*BA211</f>
        <v>0.00385</v>
      </c>
      <c r="BY211" s="189" t="n">
        <f aca="false">BV211+BU211+BP211+BK211+BW211+BX211</f>
        <v>1.89591280767977</v>
      </c>
      <c r="BZ211" s="190" t="n">
        <f aca="false">AY211*AZ211</f>
        <v>8.16</v>
      </c>
      <c r="CA211" s="191" t="n">
        <f aca="false">(BZ211/(BZ211+BY211))*100</f>
        <v>81.1462883187307</v>
      </c>
      <c r="CB211" s="169" t="n">
        <f aca="false">BP211+BW211+BX211+BV211</f>
        <v>1.35387049854397</v>
      </c>
      <c r="CC211" s="0" t="n">
        <f aca="false">Ta+Tk_f*CB211</f>
        <v>72.385467449039</v>
      </c>
    </row>
    <row r="212" customFormat="false" ht="15.75" hidden="false" customHeight="false" outlineLevel="0" collapsed="false">
      <c r="Q212" s="0" t="n">
        <v>205</v>
      </c>
      <c r="S212" s="189" t="n">
        <f aca="false">VOUT</f>
        <v>40</v>
      </c>
      <c r="T212" s="178" t="n">
        <f aca="false">Q212*$O$12</f>
        <v>0.205</v>
      </c>
      <c r="U212" s="190" t="n">
        <f aca="false">VIN_var</f>
        <v>5</v>
      </c>
      <c r="V212" s="191" t="n">
        <f aca="false">(S212*T212)/(U212*EFF_est)</f>
        <v>1.82222222222222</v>
      </c>
      <c r="W212" s="189" t="n">
        <f aca="false">IF((T212*S212/U212)&lt;((U212*(1-(U212/S212)))/(2*Lm*Fsw)),1,2)</f>
        <v>2</v>
      </c>
      <c r="X212" s="190" t="n">
        <f aca="false">CHOOSE(W212,SQRT((2*T212*Lm*Fsw*(S212-U212))/((U212)^2)),1-(U212/S212))</f>
        <v>0.875</v>
      </c>
      <c r="Y212" s="179" t="n">
        <f aca="false">CHOOSE(W212,(Lm*AA212*Fsw)/(S212-U212),1-X212)</f>
        <v>0.125</v>
      </c>
      <c r="Z212" s="189" t="n">
        <f aca="false">(U212*X212)/(Lm*Fsw)</f>
        <v>0.694444444444444</v>
      </c>
      <c r="AA212" s="190" t="n">
        <f aca="false">CHOOSE(W212,Z212,V212+(0.5*Z212))</f>
        <v>2.16944444444444</v>
      </c>
      <c r="AB212" s="190" t="n">
        <f aca="false">CHOOSE(W212,AA212*SQRT((X212+Y212)/3),SQRT((V212^2)+((Z212^2)/12)))</f>
        <v>1.83321618593175</v>
      </c>
      <c r="AC212" s="190" t="n">
        <v>0</v>
      </c>
      <c r="AD212" s="190" t="n">
        <f aca="false">(AB212^2)*Rdcr</f>
        <v>0.0322625432098766</v>
      </c>
      <c r="AE212" s="191" t="n">
        <f aca="false">AC212+AD212</f>
        <v>0.0322625432098766</v>
      </c>
      <c r="AF212" s="189" t="n">
        <f aca="false">V212*X212</f>
        <v>1.59444444444444</v>
      </c>
      <c r="AG212" s="178" t="n">
        <f aca="false">CHOOSE(W212,AA212*SQRT(X212/3),SQRT(X212*((AA212^2)+((Z212^2)/3)-(AA212*Z212))))</f>
        <v>1.71481672091127</v>
      </c>
      <c r="AH212" s="190" t="n">
        <f aca="false">(AG212^2)*RDS_on</f>
        <v>0.152390591874686</v>
      </c>
      <c r="AI212" s="178" t="n">
        <f aca="false">((S212*V212)/2)*Fsw*(tr_sw_fix+tf_sw_fix)</f>
        <v>1.07146666666667</v>
      </c>
      <c r="AJ212" s="191" t="n">
        <f aca="false">AH212+AI212</f>
        <v>1.22385725854135</v>
      </c>
      <c r="AK212" s="189" t="n">
        <f aca="false">Y212*V212</f>
        <v>0.227777777777778</v>
      </c>
      <c r="AL212" s="190" t="n">
        <f aca="false">CHOOSE(W212,AA212*SQRT(Y212/3),SQRT(Y212*((AA212^2)+((Z212^2)/3)-(Z212*AA212))))</f>
        <v>0.648139798226639</v>
      </c>
      <c r="AM212" s="190" t="n">
        <f aca="false">T212*Vd_rect</f>
        <v>0.0861</v>
      </c>
      <c r="AN212" s="190" t="n">
        <f aca="false">CHOOSE(W212,(S212+Vd_rect)*Qrr*Fsw,(S212+Vd_rect)*Qrr*Fsw)</f>
        <v>0.42441</v>
      </c>
      <c r="AO212" s="191" t="n">
        <f aca="false">AM212+AN212</f>
        <v>0.51051</v>
      </c>
      <c r="AP212" s="177" t="n">
        <f aca="false">(AG212^2)*0</f>
        <v>0</v>
      </c>
      <c r="AQ212" s="190" t="n">
        <f aca="false">Qg_tot*Vcc*Fsw</f>
        <v>0.0735</v>
      </c>
      <c r="AR212" s="191" t="n">
        <f aca="false">IQ*U212</f>
        <v>0.00385</v>
      </c>
      <c r="AS212" s="177" t="n">
        <f aca="false">AP212+AJ212+AQ212+AR212</f>
        <v>1.30120725854135</v>
      </c>
      <c r="AT212" s="187" t="n">
        <f aca="false">Ta+Tk*AS212</f>
        <v>103.072435512481</v>
      </c>
      <c r="AU212" s="188" t="n">
        <f aca="false">RDS_on/51.8*(47.12+AT212*0.244)</f>
        <v>0.0723017941202743</v>
      </c>
      <c r="AV212" s="190" t="n">
        <f aca="false">S212*T212</f>
        <v>8.2</v>
      </c>
      <c r="AW212" s="191" t="n">
        <f aca="false">(AV212/(AV212+AS212))*100</f>
        <v>86.3048218701724</v>
      </c>
      <c r="AY212" s="189" t="n">
        <f aca="false">VOUT</f>
        <v>40</v>
      </c>
      <c r="AZ212" s="190" t="n">
        <f aca="false">Q212*$O$12</f>
        <v>0.205</v>
      </c>
      <c r="BA212" s="190" t="n">
        <f aca="false">VIN_var</f>
        <v>5</v>
      </c>
      <c r="BB212" s="191" t="n">
        <f aca="false">(AY212*AZ212)/(BA212*EFF_est)</f>
        <v>1.82222222222222</v>
      </c>
      <c r="BC212" s="189" t="n">
        <f aca="false">IF((AZ212*AY212/BA212)&lt;((BA212*(1-(BA212/AY212)))/(2*Lm*Fsw)),1,2)</f>
        <v>2</v>
      </c>
      <c r="BD212" s="190" t="n">
        <f aca="false">CHOOSE(BC212,SQRT((2*AZ212*Lm*Fsw*(AY212-BA212))/((BA212)^2)),1-(BA212/AY212))</f>
        <v>0.875</v>
      </c>
      <c r="BE212" s="179" t="n">
        <f aca="false">CHOOSE(BC212,(Lm*BG212*Fsw)/(AY212-BA212),1-BD212)</f>
        <v>0.125</v>
      </c>
      <c r="BF212" s="189" t="n">
        <f aca="false">(BA212*BD212)/(Lm*Fsw)</f>
        <v>0.694444444444444</v>
      </c>
      <c r="BG212" s="190" t="n">
        <f aca="false">CHOOSE(BC212,BF212,BB212+(0.5*BF212))</f>
        <v>2.16944444444444</v>
      </c>
      <c r="BH212" s="190" t="n">
        <f aca="false">CHOOSE(BC212,BG212*SQRT((BD212+BE212)/3),SQRT((BB212^2)+((BF212^2)/12)))</f>
        <v>1.83321618593175</v>
      </c>
      <c r="BI212" s="190" t="n">
        <v>0</v>
      </c>
      <c r="BJ212" s="190" t="n">
        <f aca="false">(BH212^2)*Rdcr</f>
        <v>0.0322625432098766</v>
      </c>
      <c r="BK212" s="191" t="n">
        <f aca="false">BI212+BJ212</f>
        <v>0.0322625432098766</v>
      </c>
      <c r="BL212" s="189" t="n">
        <f aca="false">BB212*BD212</f>
        <v>1.59444444444444</v>
      </c>
      <c r="BM212" s="178" t="n">
        <f aca="false">CHOOSE(BC212,BG212*SQRT(BD212/3),SQRT(BD212*((BG212^2)+((BF212^2)/3)-(BG212*BF212))))</f>
        <v>1.71481672091127</v>
      </c>
      <c r="BN212" s="178" t="n">
        <f aca="false">(BM212^2)*AU212</f>
        <v>0.212610394514305</v>
      </c>
      <c r="BO212" s="178" t="n">
        <f aca="false">((AY212*BB212)/2)*Fsw*(tr_sw_fix+tf_sw_fix)</f>
        <v>1.07146666666667</v>
      </c>
      <c r="BP212" s="191" t="n">
        <f aca="false">BN212+BO212</f>
        <v>1.28407706118097</v>
      </c>
      <c r="BQ212" s="189" t="n">
        <f aca="false">BE212*BB212</f>
        <v>0.227777777777778</v>
      </c>
      <c r="BR212" s="190" t="n">
        <f aca="false">CHOOSE(BC212,BG212*SQRT(BE212/3),SQRT(BE212*((BG212^2)+((BF212^2)/3)-(BF212*BG212))))</f>
        <v>0.648139798226639</v>
      </c>
      <c r="BS212" s="190" t="n">
        <f aca="false">AZ212*Vd_rect</f>
        <v>0.0861</v>
      </c>
      <c r="BT212" s="190" t="n">
        <f aca="false">CHOOSE(BC212,(AY212+Vd_rect)*Qrr*Fsw,(AY212+Vd_rect)*Qrr*Fsw)</f>
        <v>0.42441</v>
      </c>
      <c r="BU212" s="191" t="n">
        <f aca="false">BS212+BT212</f>
        <v>0.51051</v>
      </c>
      <c r="BV212" s="177" t="n">
        <f aca="false">(BM212^2)*0</f>
        <v>0</v>
      </c>
      <c r="BW212" s="190" t="n">
        <f aca="false">Qg_tot*Vcc*Fsw</f>
        <v>0.0735</v>
      </c>
      <c r="BX212" s="191" t="n">
        <f aca="false">IQ*BA212</f>
        <v>0.00385</v>
      </c>
      <c r="BY212" s="189" t="n">
        <f aca="false">BV212+BU212+BP212+BK212+BW212+BX212</f>
        <v>1.90419960439085</v>
      </c>
      <c r="BZ212" s="190" t="n">
        <f aca="false">AY212*AZ212</f>
        <v>8.2</v>
      </c>
      <c r="CA212" s="191" t="n">
        <f aca="false">(BZ212/(BZ212+BY212))*100</f>
        <v>81.1543746269287</v>
      </c>
      <c r="CB212" s="169" t="n">
        <f aca="false">BP212+BW212+BX212+BV212</f>
        <v>1.36142706118097</v>
      </c>
      <c r="CC212" s="0" t="n">
        <f aca="false">Ta+Tk_f*CB212</f>
        <v>72.649947141334</v>
      </c>
    </row>
    <row r="213" customFormat="false" ht="15.75" hidden="false" customHeight="false" outlineLevel="0" collapsed="false">
      <c r="Q213" s="0" t="n">
        <v>206</v>
      </c>
      <c r="S213" s="189" t="n">
        <f aca="false">VOUT</f>
        <v>40</v>
      </c>
      <c r="T213" s="178" t="n">
        <f aca="false">Q213*$O$12</f>
        <v>0.206</v>
      </c>
      <c r="U213" s="190" t="n">
        <f aca="false">VIN_var</f>
        <v>5</v>
      </c>
      <c r="V213" s="191" t="n">
        <f aca="false">(S213*T213)/(U213*EFF_est)</f>
        <v>1.83111111111111</v>
      </c>
      <c r="W213" s="189" t="n">
        <f aca="false">IF((T213*S213/U213)&lt;((U213*(1-(U213/S213)))/(2*Lm*Fsw)),1,2)</f>
        <v>2</v>
      </c>
      <c r="X213" s="190" t="n">
        <f aca="false">CHOOSE(W213,SQRT((2*T213*Lm*Fsw*(S213-U213))/((U213)^2)),1-(U213/S213))</f>
        <v>0.875</v>
      </c>
      <c r="Y213" s="179" t="n">
        <f aca="false">CHOOSE(W213,(Lm*AA213*Fsw)/(S213-U213),1-X213)</f>
        <v>0.125</v>
      </c>
      <c r="Z213" s="189" t="n">
        <f aca="false">(U213*X213)/(Lm*Fsw)</f>
        <v>0.694444444444444</v>
      </c>
      <c r="AA213" s="190" t="n">
        <f aca="false">CHOOSE(W213,Z213,V213+(0.5*Z213))</f>
        <v>2.17833333333333</v>
      </c>
      <c r="AB213" s="190" t="n">
        <f aca="false">CHOOSE(W213,AA213*SQRT((X213+Y213)/3),SQRT((V213^2)+((Z213^2)/12)))</f>
        <v>1.84205202381372</v>
      </c>
      <c r="AC213" s="190" t="n">
        <v>0</v>
      </c>
      <c r="AD213" s="190" t="n">
        <f aca="false">(AB213^2)*Rdcr</f>
        <v>0.0325742943209877</v>
      </c>
      <c r="AE213" s="191" t="n">
        <f aca="false">AC213+AD213</f>
        <v>0.0325742943209877</v>
      </c>
      <c r="AF213" s="189" t="n">
        <f aca="false">V213*X213</f>
        <v>1.60222222222222</v>
      </c>
      <c r="AG213" s="178" t="n">
        <f aca="false">CHOOSE(W213,AA213*SQRT(X213/3),SQRT(X213*((AA213^2)+((Z213^2)/3)-(AA213*Z213))))</f>
        <v>1.72308189043112</v>
      </c>
      <c r="AH213" s="190" t="n">
        <f aca="false">(AG213^2)*RDS_on</f>
        <v>0.153863133454274</v>
      </c>
      <c r="AI213" s="178" t="n">
        <f aca="false">((S213*V213)/2)*Fsw*(tr_sw_fix+tf_sw_fix)</f>
        <v>1.07669333333333</v>
      </c>
      <c r="AJ213" s="191" t="n">
        <f aca="false">AH213+AI213</f>
        <v>1.23055646678761</v>
      </c>
      <c r="AK213" s="189" t="n">
        <f aca="false">Y213*V213</f>
        <v>0.228888888888889</v>
      </c>
      <c r="AL213" s="190" t="n">
        <f aca="false">CHOOSE(W213,AA213*SQRT(Y213/3),SQRT(Y213*((AA213^2)+((Z213^2)/3)-(Z213*AA213))))</f>
        <v>0.651263738668542</v>
      </c>
      <c r="AM213" s="190" t="n">
        <f aca="false">T213*Vd_rect</f>
        <v>0.08652</v>
      </c>
      <c r="AN213" s="190" t="n">
        <f aca="false">CHOOSE(W213,(S213+Vd_rect)*Qrr*Fsw,(S213+Vd_rect)*Qrr*Fsw)</f>
        <v>0.42441</v>
      </c>
      <c r="AO213" s="191" t="n">
        <f aca="false">AM213+AN213</f>
        <v>0.51093</v>
      </c>
      <c r="AP213" s="177" t="n">
        <f aca="false">(AG213^2)*0</f>
        <v>0</v>
      </c>
      <c r="AQ213" s="190" t="n">
        <f aca="false">Qg_tot*Vcc*Fsw</f>
        <v>0.0735</v>
      </c>
      <c r="AR213" s="191" t="n">
        <f aca="false">IQ*U213</f>
        <v>0.00385</v>
      </c>
      <c r="AS213" s="177" t="n">
        <f aca="false">AP213+AJ213+AQ213+AR213</f>
        <v>1.30790646678761</v>
      </c>
      <c r="AT213" s="187" t="n">
        <f aca="false">Ta+Tk*AS213</f>
        <v>103.474388007256</v>
      </c>
      <c r="AU213" s="188" t="n">
        <f aca="false">RDS_on/51.8*(47.12+AT213*0.244)</f>
        <v>0.0723999141185145</v>
      </c>
      <c r="AV213" s="190" t="n">
        <f aca="false">S213*T213</f>
        <v>8.24</v>
      </c>
      <c r="AW213" s="191" t="n">
        <f aca="false">(AV213/(AV213+AS213))*100</f>
        <v>86.3016413981729</v>
      </c>
      <c r="AY213" s="189" t="n">
        <f aca="false">VOUT</f>
        <v>40</v>
      </c>
      <c r="AZ213" s="190" t="n">
        <f aca="false">Q213*$O$12</f>
        <v>0.206</v>
      </c>
      <c r="BA213" s="190" t="n">
        <f aca="false">VIN_var</f>
        <v>5</v>
      </c>
      <c r="BB213" s="191" t="n">
        <f aca="false">(AY213*AZ213)/(BA213*EFF_est)</f>
        <v>1.83111111111111</v>
      </c>
      <c r="BC213" s="189" t="n">
        <f aca="false">IF((AZ213*AY213/BA213)&lt;((BA213*(1-(BA213/AY213)))/(2*Lm*Fsw)),1,2)</f>
        <v>2</v>
      </c>
      <c r="BD213" s="190" t="n">
        <f aca="false">CHOOSE(BC213,SQRT((2*AZ213*Lm*Fsw*(AY213-BA213))/((BA213)^2)),1-(BA213/AY213))</f>
        <v>0.875</v>
      </c>
      <c r="BE213" s="179" t="n">
        <f aca="false">CHOOSE(BC213,(Lm*BG213*Fsw)/(AY213-BA213),1-BD213)</f>
        <v>0.125</v>
      </c>
      <c r="BF213" s="189" t="n">
        <f aca="false">(BA213*BD213)/(Lm*Fsw)</f>
        <v>0.694444444444444</v>
      </c>
      <c r="BG213" s="190" t="n">
        <f aca="false">CHOOSE(BC213,BF213,BB213+(0.5*BF213))</f>
        <v>2.17833333333333</v>
      </c>
      <c r="BH213" s="190" t="n">
        <f aca="false">CHOOSE(BC213,BG213*SQRT((BD213+BE213)/3),SQRT((BB213^2)+((BF213^2)/12)))</f>
        <v>1.84205202381372</v>
      </c>
      <c r="BI213" s="190" t="n">
        <v>0</v>
      </c>
      <c r="BJ213" s="190" t="n">
        <f aca="false">(BH213^2)*Rdcr</f>
        <v>0.0325742943209877</v>
      </c>
      <c r="BK213" s="191" t="n">
        <f aca="false">BI213+BJ213</f>
        <v>0.0325742943209877</v>
      </c>
      <c r="BL213" s="189" t="n">
        <f aca="false">BB213*BD213</f>
        <v>1.60222222222222</v>
      </c>
      <c r="BM213" s="178" t="n">
        <f aca="false">CHOOSE(BC213,BG213*SQRT(BD213/3),SQRT(BD213*((BG213^2)+((BF213^2)/3)-(BG213*BF213))))</f>
        <v>1.72308189043112</v>
      </c>
      <c r="BN213" s="178" t="n">
        <f aca="false">(BM213^2)*AU213</f>
        <v>0.214956155978842</v>
      </c>
      <c r="BO213" s="178" t="n">
        <f aca="false">((AY213*BB213)/2)*Fsw*(tr_sw_fix+tf_sw_fix)</f>
        <v>1.07669333333333</v>
      </c>
      <c r="BP213" s="191" t="n">
        <f aca="false">BN213+BO213</f>
        <v>1.29164948931217</v>
      </c>
      <c r="BQ213" s="189" t="n">
        <f aca="false">BE213*BB213</f>
        <v>0.228888888888889</v>
      </c>
      <c r="BR213" s="190" t="n">
        <f aca="false">CHOOSE(BC213,BG213*SQRT(BE213/3),SQRT(BE213*((BG213^2)+((BF213^2)/3)-(BF213*BG213))))</f>
        <v>0.651263738668542</v>
      </c>
      <c r="BS213" s="190" t="n">
        <f aca="false">AZ213*Vd_rect</f>
        <v>0.08652</v>
      </c>
      <c r="BT213" s="190" t="n">
        <f aca="false">CHOOSE(BC213,(AY213+Vd_rect)*Qrr*Fsw,(AY213+Vd_rect)*Qrr*Fsw)</f>
        <v>0.42441</v>
      </c>
      <c r="BU213" s="191" t="n">
        <f aca="false">BS213+BT213</f>
        <v>0.51093</v>
      </c>
      <c r="BV213" s="177" t="n">
        <f aca="false">(BM213^2)*0</f>
        <v>0</v>
      </c>
      <c r="BW213" s="190" t="n">
        <f aca="false">Qg_tot*Vcc*Fsw</f>
        <v>0.0735</v>
      </c>
      <c r="BX213" s="191" t="n">
        <f aca="false">IQ*BA213</f>
        <v>0.00385</v>
      </c>
      <c r="BY213" s="189" t="n">
        <f aca="false">BV213+BU213+BP213+BK213+BW213+BX213</f>
        <v>1.91250378363316</v>
      </c>
      <c r="BZ213" s="190" t="n">
        <f aca="false">AY213*AZ213</f>
        <v>8.24</v>
      </c>
      <c r="CA213" s="191" t="n">
        <f aca="false">(BZ213/(BZ213+BY213))*100</f>
        <v>81.1622450541087</v>
      </c>
      <c r="CB213" s="169" t="n">
        <f aca="false">BP213+BW213+BX213+BV213</f>
        <v>1.36899948931217</v>
      </c>
      <c r="CC213" s="0" t="n">
        <f aca="false">Ta+Tk_f*CB213</f>
        <v>72.9149821259261</v>
      </c>
    </row>
    <row r="214" customFormat="false" ht="15.75" hidden="false" customHeight="false" outlineLevel="0" collapsed="false">
      <c r="Q214" s="0" t="n">
        <v>207</v>
      </c>
      <c r="S214" s="189" t="n">
        <f aca="false">VOUT</f>
        <v>40</v>
      </c>
      <c r="T214" s="178" t="n">
        <f aca="false">Q214*$O$12</f>
        <v>0.207</v>
      </c>
      <c r="U214" s="190" t="n">
        <f aca="false">VIN_var</f>
        <v>5</v>
      </c>
      <c r="V214" s="191" t="n">
        <f aca="false">(S214*T214)/(U214*EFF_est)</f>
        <v>1.84</v>
      </c>
      <c r="W214" s="189" t="n">
        <f aca="false">IF((T214*S214/U214)&lt;((U214*(1-(U214/S214)))/(2*Lm*Fsw)),1,2)</f>
        <v>2</v>
      </c>
      <c r="X214" s="190" t="n">
        <f aca="false">CHOOSE(W214,SQRT((2*T214*Lm*Fsw*(S214-U214))/((U214)^2)),1-(U214/S214))</f>
        <v>0.875</v>
      </c>
      <c r="Y214" s="179" t="n">
        <f aca="false">CHOOSE(W214,(Lm*AA214*Fsw)/(S214-U214),1-X214)</f>
        <v>0.125</v>
      </c>
      <c r="Z214" s="189" t="n">
        <f aca="false">(U214*X214)/(Lm*Fsw)</f>
        <v>0.694444444444444</v>
      </c>
      <c r="AA214" s="190" t="n">
        <f aca="false">CHOOSE(W214,Z214,V214+(0.5*Z214))</f>
        <v>2.18722222222222</v>
      </c>
      <c r="AB214" s="190" t="n">
        <f aca="false">CHOOSE(W214,AA214*SQRT((X214+Y214)/3),SQRT((V214^2)+((Z214^2)/12)))</f>
        <v>1.85088836972997</v>
      </c>
      <c r="AC214" s="190" t="n">
        <v>0</v>
      </c>
      <c r="AD214" s="190" t="n">
        <f aca="false">(AB214^2)*Rdcr</f>
        <v>0.0328875624691358</v>
      </c>
      <c r="AE214" s="191" t="n">
        <f aca="false">AC214+AD214</f>
        <v>0.0328875624691358</v>
      </c>
      <c r="AF214" s="189" t="n">
        <f aca="false">V214*X214</f>
        <v>1.61</v>
      </c>
      <c r="AG214" s="178" t="n">
        <f aca="false">CHOOSE(W214,AA214*SQRT(X214/3),SQRT(X214*((AA214^2)+((Z214^2)/3)-(AA214*Z214))))</f>
        <v>1.73134753517353</v>
      </c>
      <c r="AH214" s="190" t="n">
        <f aca="false">(AG214^2)*RDS_on</f>
        <v>0.155342840686318</v>
      </c>
      <c r="AI214" s="178" t="n">
        <f aca="false">((S214*V214)/2)*Fsw*(tr_sw_fix+tf_sw_fix)</f>
        <v>1.08192</v>
      </c>
      <c r="AJ214" s="191" t="n">
        <f aca="false">AH214+AI214</f>
        <v>1.23726284068632</v>
      </c>
      <c r="AK214" s="189" t="n">
        <f aca="false">Y214*V214</f>
        <v>0.23</v>
      </c>
      <c r="AL214" s="190" t="n">
        <f aca="false">CHOOSE(W214,AA214*SQRT(Y214/3),SQRT(Y214*((AA214^2)+((Z214^2)/3)-(Z214*AA214))))</f>
        <v>0.654387858727686</v>
      </c>
      <c r="AM214" s="190" t="n">
        <f aca="false">T214*Vd_rect</f>
        <v>0.08694</v>
      </c>
      <c r="AN214" s="190" t="n">
        <f aca="false">CHOOSE(W214,(S214+Vd_rect)*Qrr*Fsw,(S214+Vd_rect)*Qrr*Fsw)</f>
        <v>0.42441</v>
      </c>
      <c r="AO214" s="191" t="n">
        <f aca="false">AM214+AN214</f>
        <v>0.51135</v>
      </c>
      <c r="AP214" s="177" t="n">
        <f aca="false">(AG214^2)*0</f>
        <v>0</v>
      </c>
      <c r="AQ214" s="190" t="n">
        <f aca="false">Qg_tot*Vcc*Fsw</f>
        <v>0.0735</v>
      </c>
      <c r="AR214" s="191" t="n">
        <f aca="false">IQ*U214</f>
        <v>0.00385</v>
      </c>
      <c r="AS214" s="177" t="n">
        <f aca="false">AP214+AJ214+AQ214+AR214</f>
        <v>1.31461284068632</v>
      </c>
      <c r="AT214" s="187" t="n">
        <f aca="false">Ta+Tk*AS214</f>
        <v>103.876770441179</v>
      </c>
      <c r="AU214" s="188" t="n">
        <f aca="false">RDS_on/51.8*(47.12+AT214*0.244)</f>
        <v>0.0724981390685311</v>
      </c>
      <c r="AV214" s="190" t="n">
        <f aca="false">S214*T214</f>
        <v>8.28</v>
      </c>
      <c r="AW214" s="191" t="n">
        <f aca="false">(AV214/(AV214+AS214))*100</f>
        <v>86.298427435116</v>
      </c>
      <c r="AY214" s="189" t="n">
        <f aca="false">VOUT</f>
        <v>40</v>
      </c>
      <c r="AZ214" s="190" t="n">
        <f aca="false">Q214*$O$12</f>
        <v>0.207</v>
      </c>
      <c r="BA214" s="190" t="n">
        <f aca="false">VIN_var</f>
        <v>5</v>
      </c>
      <c r="BB214" s="191" t="n">
        <f aca="false">(AY214*AZ214)/(BA214*EFF_est)</f>
        <v>1.84</v>
      </c>
      <c r="BC214" s="189" t="n">
        <f aca="false">IF((AZ214*AY214/BA214)&lt;((BA214*(1-(BA214/AY214)))/(2*Lm*Fsw)),1,2)</f>
        <v>2</v>
      </c>
      <c r="BD214" s="190" t="n">
        <f aca="false">CHOOSE(BC214,SQRT((2*AZ214*Lm*Fsw*(AY214-BA214))/((BA214)^2)),1-(BA214/AY214))</f>
        <v>0.875</v>
      </c>
      <c r="BE214" s="179" t="n">
        <f aca="false">CHOOSE(BC214,(Lm*BG214*Fsw)/(AY214-BA214),1-BD214)</f>
        <v>0.125</v>
      </c>
      <c r="BF214" s="189" t="n">
        <f aca="false">(BA214*BD214)/(Lm*Fsw)</f>
        <v>0.694444444444444</v>
      </c>
      <c r="BG214" s="190" t="n">
        <f aca="false">CHOOSE(BC214,BF214,BB214+(0.5*BF214))</f>
        <v>2.18722222222222</v>
      </c>
      <c r="BH214" s="190" t="n">
        <f aca="false">CHOOSE(BC214,BG214*SQRT((BD214+BE214)/3),SQRT((BB214^2)+((BF214^2)/12)))</f>
        <v>1.85088836972997</v>
      </c>
      <c r="BI214" s="190" t="n">
        <v>0</v>
      </c>
      <c r="BJ214" s="190" t="n">
        <f aca="false">(BH214^2)*Rdcr</f>
        <v>0.0328875624691358</v>
      </c>
      <c r="BK214" s="191" t="n">
        <f aca="false">BI214+BJ214</f>
        <v>0.0328875624691358</v>
      </c>
      <c r="BL214" s="189" t="n">
        <f aca="false">BB214*BD214</f>
        <v>1.61</v>
      </c>
      <c r="BM214" s="178" t="n">
        <f aca="false">CHOOSE(BC214,BG214*SQRT(BD214/3),SQRT(BD214*((BG214^2)+((BF214^2)/3)-(BG214*BF214))))</f>
        <v>1.73134753517353</v>
      </c>
      <c r="BN214" s="178" t="n">
        <f aca="false">(BM214^2)*AU214</f>
        <v>0.217317832585767</v>
      </c>
      <c r="BO214" s="178" t="n">
        <f aca="false">((AY214*BB214)/2)*Fsw*(tr_sw_fix+tf_sw_fix)</f>
        <v>1.08192</v>
      </c>
      <c r="BP214" s="191" t="n">
        <f aca="false">BN214+BO214</f>
        <v>1.29923783258577</v>
      </c>
      <c r="BQ214" s="189" t="n">
        <f aca="false">BE214*BB214</f>
        <v>0.23</v>
      </c>
      <c r="BR214" s="190" t="n">
        <f aca="false">CHOOSE(BC214,BG214*SQRT(BE214/3),SQRT(BE214*((BG214^2)+((BF214^2)/3)-(BF214*BG214))))</f>
        <v>0.654387858727686</v>
      </c>
      <c r="BS214" s="190" t="n">
        <f aca="false">AZ214*Vd_rect</f>
        <v>0.08694</v>
      </c>
      <c r="BT214" s="190" t="n">
        <f aca="false">CHOOSE(BC214,(AY214+Vd_rect)*Qrr*Fsw,(AY214+Vd_rect)*Qrr*Fsw)</f>
        <v>0.42441</v>
      </c>
      <c r="BU214" s="191" t="n">
        <f aca="false">BS214+BT214</f>
        <v>0.51135</v>
      </c>
      <c r="BV214" s="177" t="n">
        <f aca="false">(BM214^2)*0</f>
        <v>0</v>
      </c>
      <c r="BW214" s="190" t="n">
        <f aca="false">Qg_tot*Vcc*Fsw</f>
        <v>0.0735</v>
      </c>
      <c r="BX214" s="191" t="n">
        <f aca="false">IQ*BA214</f>
        <v>0.00385</v>
      </c>
      <c r="BY214" s="189" t="n">
        <f aca="false">BV214+BU214+BP214+BK214+BW214+BX214</f>
        <v>1.9208253950549</v>
      </c>
      <c r="BZ214" s="190" t="n">
        <f aca="false">AY214*AZ214</f>
        <v>8.28</v>
      </c>
      <c r="CA214" s="191" t="n">
        <f aca="false">(BZ214/(BZ214+BY214))*100</f>
        <v>81.1699022317736</v>
      </c>
      <c r="CB214" s="169" t="n">
        <f aca="false">BP214+BW214+BX214+BV214</f>
        <v>1.37658783258577</v>
      </c>
      <c r="CC214" s="0" t="n">
        <f aca="false">Ta+Tk_f*CB214</f>
        <v>73.1805741405019</v>
      </c>
    </row>
    <row r="215" customFormat="false" ht="15.75" hidden="false" customHeight="false" outlineLevel="0" collapsed="false">
      <c r="Q215" s="0" t="n">
        <v>208</v>
      </c>
      <c r="S215" s="189" t="n">
        <f aca="false">VOUT</f>
        <v>40</v>
      </c>
      <c r="T215" s="178" t="n">
        <f aca="false">Q215*$O$12</f>
        <v>0.208</v>
      </c>
      <c r="U215" s="190" t="n">
        <f aca="false">VIN_var</f>
        <v>5</v>
      </c>
      <c r="V215" s="191" t="n">
        <f aca="false">(S215*T215)/(U215*EFF_est)</f>
        <v>1.84888888888889</v>
      </c>
      <c r="W215" s="189" t="n">
        <f aca="false">IF((T215*S215/U215)&lt;((U215*(1-(U215/S215)))/(2*Lm*Fsw)),1,2)</f>
        <v>2</v>
      </c>
      <c r="X215" s="190" t="n">
        <f aca="false">CHOOSE(W215,SQRT((2*T215*Lm*Fsw*(S215-U215))/((U215)^2)),1-(U215/S215))</f>
        <v>0.875</v>
      </c>
      <c r="Y215" s="179" t="n">
        <f aca="false">CHOOSE(W215,(Lm*AA215*Fsw)/(S215-U215),1-X215)</f>
        <v>0.125</v>
      </c>
      <c r="Z215" s="189" t="n">
        <f aca="false">(U215*X215)/(Lm*Fsw)</f>
        <v>0.694444444444444</v>
      </c>
      <c r="AA215" s="190" t="n">
        <f aca="false">CHOOSE(W215,Z215,V215+(0.5*Z215))</f>
        <v>2.19611111111111</v>
      </c>
      <c r="AB215" s="190" t="n">
        <f aca="false">CHOOSE(W215,AA215*SQRT((X215+Y215)/3),SQRT((V215^2)+((Z215^2)/12)))</f>
        <v>1.85972521643883</v>
      </c>
      <c r="AC215" s="190" t="n">
        <v>0</v>
      </c>
      <c r="AD215" s="190" t="n">
        <f aca="false">(AB215^2)*Rdcr</f>
        <v>0.033202347654321</v>
      </c>
      <c r="AE215" s="191" t="n">
        <f aca="false">AC215+AD215</f>
        <v>0.033202347654321</v>
      </c>
      <c r="AF215" s="189" t="n">
        <f aca="false">V215*X215</f>
        <v>1.61777777777778</v>
      </c>
      <c r="AG215" s="178" t="n">
        <f aca="false">CHOOSE(W215,AA215*SQRT(X215/3),SQRT(X215*((AA215^2)+((Z215^2)/3)-(AA215*Z215))))</f>
        <v>1.73961364836452</v>
      </c>
      <c r="AH215" s="190" t="n">
        <f aca="false">(AG215^2)*RDS_on</f>
        <v>0.156829713570817</v>
      </c>
      <c r="AI215" s="178" t="n">
        <f aca="false">((S215*V215)/2)*Fsw*(tr_sw_fix+tf_sw_fix)</f>
        <v>1.08714666666667</v>
      </c>
      <c r="AJ215" s="191" t="n">
        <f aca="false">AH215+AI215</f>
        <v>1.24397638023748</v>
      </c>
      <c r="AK215" s="189" t="n">
        <f aca="false">Y215*V215</f>
        <v>0.231111111111111</v>
      </c>
      <c r="AL215" s="190" t="n">
        <f aca="false">CHOOSE(W215,AA215*SQRT(Y215/3),SQRT(Y215*((AA215^2)+((Z215^2)/3)-(Z215*AA215))))</f>
        <v>0.657512155843757</v>
      </c>
      <c r="AM215" s="190" t="n">
        <f aca="false">T215*Vd_rect</f>
        <v>0.08736</v>
      </c>
      <c r="AN215" s="190" t="n">
        <f aca="false">CHOOSE(W215,(S215+Vd_rect)*Qrr*Fsw,(S215+Vd_rect)*Qrr*Fsw)</f>
        <v>0.42441</v>
      </c>
      <c r="AO215" s="191" t="n">
        <f aca="false">AM215+AN215</f>
        <v>0.51177</v>
      </c>
      <c r="AP215" s="177" t="n">
        <f aca="false">(AG215^2)*0</f>
        <v>0</v>
      </c>
      <c r="AQ215" s="190" t="n">
        <f aca="false">Qg_tot*Vcc*Fsw</f>
        <v>0.0735</v>
      </c>
      <c r="AR215" s="191" t="n">
        <f aca="false">IQ*U215</f>
        <v>0.00385</v>
      </c>
      <c r="AS215" s="177" t="n">
        <f aca="false">AP215+AJ215+AQ215+AR215</f>
        <v>1.32132638023748</v>
      </c>
      <c r="AT215" s="187" t="n">
        <f aca="false">Ta+Tk*AS215</f>
        <v>104.279582814249</v>
      </c>
      <c r="AU215" s="188" t="n">
        <f aca="false">RDS_on/51.8*(47.12+AT215*0.244)</f>
        <v>0.0725964689703242</v>
      </c>
      <c r="AV215" s="190" t="n">
        <f aca="false">S215*T215</f>
        <v>8.32</v>
      </c>
      <c r="AW215" s="191" t="n">
        <f aca="false">(AV215/(AV215+AS215))*100</f>
        <v>86.2951804748992</v>
      </c>
      <c r="AY215" s="189" t="n">
        <f aca="false">VOUT</f>
        <v>40</v>
      </c>
      <c r="AZ215" s="190" t="n">
        <f aca="false">Q215*$O$12</f>
        <v>0.208</v>
      </c>
      <c r="BA215" s="190" t="n">
        <f aca="false">VIN_var</f>
        <v>5</v>
      </c>
      <c r="BB215" s="191" t="n">
        <f aca="false">(AY215*AZ215)/(BA215*EFF_est)</f>
        <v>1.84888888888889</v>
      </c>
      <c r="BC215" s="189" t="n">
        <f aca="false">IF((AZ215*AY215/BA215)&lt;((BA215*(1-(BA215/AY215)))/(2*Lm*Fsw)),1,2)</f>
        <v>2</v>
      </c>
      <c r="BD215" s="190" t="n">
        <f aca="false">CHOOSE(BC215,SQRT((2*AZ215*Lm*Fsw*(AY215-BA215))/((BA215)^2)),1-(BA215/AY215))</f>
        <v>0.875</v>
      </c>
      <c r="BE215" s="179" t="n">
        <f aca="false">CHOOSE(BC215,(Lm*BG215*Fsw)/(AY215-BA215),1-BD215)</f>
        <v>0.125</v>
      </c>
      <c r="BF215" s="189" t="n">
        <f aca="false">(BA215*BD215)/(Lm*Fsw)</f>
        <v>0.694444444444444</v>
      </c>
      <c r="BG215" s="190" t="n">
        <f aca="false">CHOOSE(BC215,BF215,BB215+(0.5*BF215))</f>
        <v>2.19611111111111</v>
      </c>
      <c r="BH215" s="190" t="n">
        <f aca="false">CHOOSE(BC215,BG215*SQRT((BD215+BE215)/3),SQRT((BB215^2)+((BF215^2)/12)))</f>
        <v>1.85972521643883</v>
      </c>
      <c r="BI215" s="190" t="n">
        <v>0</v>
      </c>
      <c r="BJ215" s="190" t="n">
        <f aca="false">(BH215^2)*Rdcr</f>
        <v>0.033202347654321</v>
      </c>
      <c r="BK215" s="191" t="n">
        <f aca="false">BI215+BJ215</f>
        <v>0.033202347654321</v>
      </c>
      <c r="BL215" s="189" t="n">
        <f aca="false">BB215*BD215</f>
        <v>1.61777777777778</v>
      </c>
      <c r="BM215" s="178" t="n">
        <f aca="false">CHOOSE(BC215,BG215*SQRT(BD215/3),SQRT(BD215*((BG215^2)+((BF215^2)/3)-(BG215*BF215))))</f>
        <v>1.73961364836452</v>
      </c>
      <c r="BN215" s="178" t="n">
        <f aca="false">(BM215^2)*AU215</f>
        <v>0.219695474070336</v>
      </c>
      <c r="BO215" s="178" t="n">
        <f aca="false">((AY215*BB215)/2)*Fsw*(tr_sw_fix+tf_sw_fix)</f>
        <v>1.08714666666667</v>
      </c>
      <c r="BP215" s="191" t="n">
        <f aca="false">BN215+BO215</f>
        <v>1.306842140737</v>
      </c>
      <c r="BQ215" s="189" t="n">
        <f aca="false">BE215*BB215</f>
        <v>0.231111111111111</v>
      </c>
      <c r="BR215" s="190" t="n">
        <f aca="false">CHOOSE(BC215,BG215*SQRT(BE215/3),SQRT(BE215*((BG215^2)+((BF215^2)/3)-(BF215*BG215))))</f>
        <v>0.657512155843757</v>
      </c>
      <c r="BS215" s="190" t="n">
        <f aca="false">AZ215*Vd_rect</f>
        <v>0.08736</v>
      </c>
      <c r="BT215" s="190" t="n">
        <f aca="false">CHOOSE(BC215,(AY215+Vd_rect)*Qrr*Fsw,(AY215+Vd_rect)*Qrr*Fsw)</f>
        <v>0.42441</v>
      </c>
      <c r="BU215" s="191" t="n">
        <f aca="false">BS215+BT215</f>
        <v>0.51177</v>
      </c>
      <c r="BV215" s="177" t="n">
        <f aca="false">(BM215^2)*0</f>
        <v>0</v>
      </c>
      <c r="BW215" s="190" t="n">
        <f aca="false">Qg_tot*Vcc*Fsw</f>
        <v>0.0735</v>
      </c>
      <c r="BX215" s="191" t="n">
        <f aca="false">IQ*BA215</f>
        <v>0.00385</v>
      </c>
      <c r="BY215" s="189" t="n">
        <f aca="false">BV215+BU215+BP215+BK215+BW215+BX215</f>
        <v>1.92916448839132</v>
      </c>
      <c r="BZ215" s="190" t="n">
        <f aca="false">AY215*AZ215</f>
        <v>8.32</v>
      </c>
      <c r="CA215" s="191" t="n">
        <f aca="false">(BZ215/(BZ215+BY215))*100</f>
        <v>81.177348743145</v>
      </c>
      <c r="CB215" s="169" t="n">
        <f aca="false">BP215+BW215+BX215+BV215</f>
        <v>1.384192140737</v>
      </c>
      <c r="CC215" s="0" t="n">
        <f aca="false">Ta+Tk_f*CB215</f>
        <v>73.4467249257951</v>
      </c>
    </row>
    <row r="216" customFormat="false" ht="15.75" hidden="false" customHeight="false" outlineLevel="0" collapsed="false">
      <c r="Q216" s="0" t="n">
        <v>209</v>
      </c>
      <c r="S216" s="189" t="n">
        <f aca="false">VOUT</f>
        <v>40</v>
      </c>
      <c r="T216" s="178" t="n">
        <f aca="false">Q216*$O$12</f>
        <v>0.209</v>
      </c>
      <c r="U216" s="190" t="n">
        <f aca="false">VIN_var</f>
        <v>5</v>
      </c>
      <c r="V216" s="191" t="n">
        <f aca="false">(S216*T216)/(U216*EFF_est)</f>
        <v>1.85777777777778</v>
      </c>
      <c r="W216" s="189" t="n">
        <f aca="false">IF((T216*S216/U216)&lt;((U216*(1-(U216/S216)))/(2*Lm*Fsw)),1,2)</f>
        <v>2</v>
      </c>
      <c r="X216" s="190" t="n">
        <f aca="false">CHOOSE(W216,SQRT((2*T216*Lm*Fsw*(S216-U216))/((U216)^2)),1-(U216/S216))</f>
        <v>0.875</v>
      </c>
      <c r="Y216" s="179" t="n">
        <f aca="false">CHOOSE(W216,(Lm*AA216*Fsw)/(S216-U216),1-X216)</f>
        <v>0.125</v>
      </c>
      <c r="Z216" s="189" t="n">
        <f aca="false">(U216*X216)/(Lm*Fsw)</f>
        <v>0.694444444444444</v>
      </c>
      <c r="AA216" s="190" t="n">
        <f aca="false">CHOOSE(W216,Z216,V216+(0.5*Z216))</f>
        <v>2.205</v>
      </c>
      <c r="AB216" s="190" t="n">
        <f aca="false">CHOOSE(W216,AA216*SQRT((X216+Y216)/3),SQRT((V216^2)+((Z216^2)/12)))</f>
        <v>1.86856255683522</v>
      </c>
      <c r="AC216" s="190" t="n">
        <v>0</v>
      </c>
      <c r="AD216" s="190" t="n">
        <f aca="false">(AB216^2)*Rdcr</f>
        <v>0.0335186498765432</v>
      </c>
      <c r="AE216" s="191" t="n">
        <f aca="false">AC216+AD216</f>
        <v>0.0335186498765432</v>
      </c>
      <c r="AF216" s="189" t="n">
        <f aca="false">V216*X216</f>
        <v>1.62555555555556</v>
      </c>
      <c r="AG216" s="178" t="n">
        <f aca="false">CHOOSE(W216,AA216*SQRT(X216/3),SQRT(X216*((AA216^2)+((Z216^2)/3)-(AA216*Z216))))</f>
        <v>1.74788022335793</v>
      </c>
      <c r="AH216" s="190" t="n">
        <f aca="false">(AG216^2)*RDS_on</f>
        <v>0.158323752107772</v>
      </c>
      <c r="AI216" s="178" t="n">
        <f aca="false">((S216*V216)/2)*Fsw*(tr_sw_fix+tf_sw_fix)</f>
        <v>1.09237333333333</v>
      </c>
      <c r="AJ216" s="191" t="n">
        <f aca="false">AH216+AI216</f>
        <v>1.25069708544111</v>
      </c>
      <c r="AK216" s="189" t="n">
        <f aca="false">Y216*V216</f>
        <v>0.232222222222222</v>
      </c>
      <c r="AL216" s="190" t="n">
        <f aca="false">CHOOSE(W216,AA216*SQRT(Y216/3),SQRT(Y216*((AA216^2)+((Z216^2)/3)-(Z216*AA216))))</f>
        <v>0.66063662750473</v>
      </c>
      <c r="AM216" s="190" t="n">
        <f aca="false">T216*Vd_rect</f>
        <v>0.08778</v>
      </c>
      <c r="AN216" s="190" t="n">
        <f aca="false">CHOOSE(W216,(S216+Vd_rect)*Qrr*Fsw,(S216+Vd_rect)*Qrr*Fsw)</f>
        <v>0.42441</v>
      </c>
      <c r="AO216" s="191" t="n">
        <f aca="false">AM216+AN216</f>
        <v>0.51219</v>
      </c>
      <c r="AP216" s="177" t="n">
        <f aca="false">(AG216^2)*0</f>
        <v>0</v>
      </c>
      <c r="AQ216" s="190" t="n">
        <f aca="false">Qg_tot*Vcc*Fsw</f>
        <v>0.0735</v>
      </c>
      <c r="AR216" s="191" t="n">
        <f aca="false">IQ*U216</f>
        <v>0.00385</v>
      </c>
      <c r="AS216" s="177" t="n">
        <f aca="false">AP216+AJ216+AQ216+AR216</f>
        <v>1.32804708544111</v>
      </c>
      <c r="AT216" s="187" t="n">
        <f aca="false">Ta+Tk*AS216</f>
        <v>104.682825126466</v>
      </c>
      <c r="AU216" s="188" t="n">
        <f aca="false">RDS_on/51.8*(47.12+AT216*0.244)</f>
        <v>0.0726949038238938</v>
      </c>
      <c r="AV216" s="190" t="n">
        <f aca="false">S216*T216</f>
        <v>8.36</v>
      </c>
      <c r="AW216" s="191" t="n">
        <f aca="false">(AV216/(AV216+AS216))*100</f>
        <v>86.2919010020414</v>
      </c>
      <c r="AY216" s="189" t="n">
        <f aca="false">VOUT</f>
        <v>40</v>
      </c>
      <c r="AZ216" s="190" t="n">
        <f aca="false">Q216*$O$12</f>
        <v>0.209</v>
      </c>
      <c r="BA216" s="190" t="n">
        <f aca="false">VIN_var</f>
        <v>5</v>
      </c>
      <c r="BB216" s="191" t="n">
        <f aca="false">(AY216*AZ216)/(BA216*EFF_est)</f>
        <v>1.85777777777778</v>
      </c>
      <c r="BC216" s="189" t="n">
        <f aca="false">IF((AZ216*AY216/BA216)&lt;((BA216*(1-(BA216/AY216)))/(2*Lm*Fsw)),1,2)</f>
        <v>2</v>
      </c>
      <c r="BD216" s="190" t="n">
        <f aca="false">CHOOSE(BC216,SQRT((2*AZ216*Lm*Fsw*(AY216-BA216))/((BA216)^2)),1-(BA216/AY216))</f>
        <v>0.875</v>
      </c>
      <c r="BE216" s="179" t="n">
        <f aca="false">CHOOSE(BC216,(Lm*BG216*Fsw)/(AY216-BA216),1-BD216)</f>
        <v>0.125</v>
      </c>
      <c r="BF216" s="189" t="n">
        <f aca="false">(BA216*BD216)/(Lm*Fsw)</f>
        <v>0.694444444444444</v>
      </c>
      <c r="BG216" s="190" t="n">
        <f aca="false">CHOOSE(BC216,BF216,BB216+(0.5*BF216))</f>
        <v>2.205</v>
      </c>
      <c r="BH216" s="190" t="n">
        <f aca="false">CHOOSE(BC216,BG216*SQRT((BD216+BE216)/3),SQRT((BB216^2)+((BF216^2)/12)))</f>
        <v>1.86856255683522</v>
      </c>
      <c r="BI216" s="190" t="n">
        <v>0</v>
      </c>
      <c r="BJ216" s="190" t="n">
        <f aca="false">(BH216^2)*Rdcr</f>
        <v>0.0335186498765432</v>
      </c>
      <c r="BK216" s="191" t="n">
        <f aca="false">BI216+BJ216</f>
        <v>0.0335186498765432</v>
      </c>
      <c r="BL216" s="189" t="n">
        <f aca="false">BB216*BD216</f>
        <v>1.62555555555556</v>
      </c>
      <c r="BM216" s="178" t="n">
        <f aca="false">CHOOSE(BC216,BG216*SQRT(BD216/3),SQRT(BD216*((BG216^2)+((BF216^2)/3)-(BG216*BF216))))</f>
        <v>1.74788022335793</v>
      </c>
      <c r="BN216" s="178" t="n">
        <f aca="false">(BM216^2)*AU216</f>
        <v>0.222089130254877</v>
      </c>
      <c r="BO216" s="178" t="n">
        <f aca="false">((AY216*BB216)/2)*Fsw*(tr_sw_fix+tf_sw_fix)</f>
        <v>1.09237333333333</v>
      </c>
      <c r="BP216" s="191" t="n">
        <f aca="false">BN216+BO216</f>
        <v>1.31446246358821</v>
      </c>
      <c r="BQ216" s="189" t="n">
        <f aca="false">BE216*BB216</f>
        <v>0.232222222222222</v>
      </c>
      <c r="BR216" s="190" t="n">
        <f aca="false">CHOOSE(BC216,BG216*SQRT(BE216/3),SQRT(BE216*((BG216^2)+((BF216^2)/3)-(BF216*BG216))))</f>
        <v>0.66063662750473</v>
      </c>
      <c r="BS216" s="190" t="n">
        <f aca="false">AZ216*Vd_rect</f>
        <v>0.08778</v>
      </c>
      <c r="BT216" s="190" t="n">
        <f aca="false">CHOOSE(BC216,(AY216+Vd_rect)*Qrr*Fsw,(AY216+Vd_rect)*Qrr*Fsw)</f>
        <v>0.42441</v>
      </c>
      <c r="BU216" s="191" t="n">
        <f aca="false">BS216+BT216</f>
        <v>0.51219</v>
      </c>
      <c r="BV216" s="177" t="n">
        <f aca="false">(BM216^2)*0</f>
        <v>0</v>
      </c>
      <c r="BW216" s="190" t="n">
        <f aca="false">Qg_tot*Vcc*Fsw</f>
        <v>0.0735</v>
      </c>
      <c r="BX216" s="191" t="n">
        <f aca="false">IQ*BA216</f>
        <v>0.00385</v>
      </c>
      <c r="BY216" s="189" t="n">
        <f aca="false">BV216+BU216+BP216+BK216+BW216+BX216</f>
        <v>1.93752111346475</v>
      </c>
      <c r="BZ216" s="190" t="n">
        <f aca="false">AY216*AZ216</f>
        <v>8.36</v>
      </c>
      <c r="CA216" s="191" t="n">
        <f aca="false">(BZ216/(BZ216+BY216))*100</f>
        <v>81.1845871242614</v>
      </c>
      <c r="CB216" s="169" t="n">
        <f aca="false">BP216+BW216+BX216+BV216</f>
        <v>1.39181246358821</v>
      </c>
      <c r="CC216" s="0" t="n">
        <f aca="false">Ta+Tk_f*CB216</f>
        <v>73.7134362255873</v>
      </c>
    </row>
    <row r="217" customFormat="false" ht="15.75" hidden="false" customHeight="false" outlineLevel="0" collapsed="false">
      <c r="Q217" s="0" t="n">
        <v>210</v>
      </c>
      <c r="S217" s="189" t="n">
        <f aca="false">VOUT</f>
        <v>40</v>
      </c>
      <c r="T217" s="178" t="n">
        <f aca="false">Q217*$O$12</f>
        <v>0.21</v>
      </c>
      <c r="U217" s="190" t="n">
        <f aca="false">VIN_var</f>
        <v>5</v>
      </c>
      <c r="V217" s="191" t="n">
        <f aca="false">(S217*T217)/(U217*EFF_est)</f>
        <v>1.86666666666667</v>
      </c>
      <c r="W217" s="189" t="n">
        <f aca="false">IF((T217*S217/U217)&lt;((U217*(1-(U217/S217)))/(2*Lm*Fsw)),1,2)</f>
        <v>2</v>
      </c>
      <c r="X217" s="190" t="n">
        <f aca="false">CHOOSE(W217,SQRT((2*T217*Lm*Fsw*(S217-U217))/((U217)^2)),1-(U217/S217))</f>
        <v>0.875</v>
      </c>
      <c r="Y217" s="179" t="n">
        <f aca="false">CHOOSE(W217,(Lm*AA217*Fsw)/(S217-U217),1-X217)</f>
        <v>0.125</v>
      </c>
      <c r="Z217" s="189" t="n">
        <f aca="false">(U217*X217)/(Lm*Fsw)</f>
        <v>0.694444444444444</v>
      </c>
      <c r="AA217" s="190" t="n">
        <f aca="false">CHOOSE(W217,Z217,V217+(0.5*Z217))</f>
        <v>2.21388888888889</v>
      </c>
      <c r="AB217" s="190" t="n">
        <f aca="false">CHOOSE(W217,AA217*SQRT((X217+Y217)/3),SQRT((V217^2)+((Z217^2)/12)))</f>
        <v>1.87740038394747</v>
      </c>
      <c r="AC217" s="190" t="n">
        <v>0</v>
      </c>
      <c r="AD217" s="190" t="n">
        <f aca="false">(AB217^2)*Rdcr</f>
        <v>0.0338364691358025</v>
      </c>
      <c r="AE217" s="191" t="n">
        <f aca="false">AC217+AD217</f>
        <v>0.0338364691358025</v>
      </c>
      <c r="AF217" s="189" t="n">
        <f aca="false">V217*X217</f>
        <v>1.63333333333333</v>
      </c>
      <c r="AG217" s="178" t="n">
        <f aca="false">CHOOSE(W217,AA217*SQRT(X217/3),SQRT(X217*((AA217^2)+((Z217^2)/3)-(AA217*Z217))))</f>
        <v>1.75614725363232</v>
      </c>
      <c r="AH217" s="190" t="n">
        <f aca="false">(AG217^2)*RDS_on</f>
        <v>0.159824956297182</v>
      </c>
      <c r="AI217" s="178" t="n">
        <f aca="false">((S217*V217)/2)*Fsw*(tr_sw_fix+tf_sw_fix)</f>
        <v>1.0976</v>
      </c>
      <c r="AJ217" s="191" t="n">
        <f aca="false">AH217+AI217</f>
        <v>1.25742495629718</v>
      </c>
      <c r="AK217" s="189" t="n">
        <f aca="false">Y217*V217</f>
        <v>0.233333333333333</v>
      </c>
      <c r="AL217" s="190" t="n">
        <f aca="false">CHOOSE(W217,AA217*SQRT(Y217/3),SQRT(Y217*((AA217^2)+((Z217^2)/3)-(Z217*AA217))))</f>
        <v>0.66376127124574</v>
      </c>
      <c r="AM217" s="190" t="n">
        <f aca="false">T217*Vd_rect</f>
        <v>0.0882</v>
      </c>
      <c r="AN217" s="190" t="n">
        <f aca="false">CHOOSE(W217,(S217+Vd_rect)*Qrr*Fsw,(S217+Vd_rect)*Qrr*Fsw)</f>
        <v>0.42441</v>
      </c>
      <c r="AO217" s="191" t="n">
        <f aca="false">AM217+AN217</f>
        <v>0.51261</v>
      </c>
      <c r="AP217" s="177" t="n">
        <f aca="false">(AG217^2)*0</f>
        <v>0</v>
      </c>
      <c r="AQ217" s="190" t="n">
        <f aca="false">Qg_tot*Vcc*Fsw</f>
        <v>0.0735</v>
      </c>
      <c r="AR217" s="191" t="n">
        <f aca="false">IQ*U217</f>
        <v>0.00385</v>
      </c>
      <c r="AS217" s="177" t="n">
        <f aca="false">AP217+AJ217+AQ217+AR217</f>
        <v>1.33477495629718</v>
      </c>
      <c r="AT217" s="187" t="n">
        <f aca="false">Ta+Tk*AS217</f>
        <v>105.086497377831</v>
      </c>
      <c r="AU217" s="188" t="n">
        <f aca="false">RDS_on/51.8*(47.12+AT217*0.244)</f>
        <v>0.0727934436292397</v>
      </c>
      <c r="AV217" s="190" t="n">
        <f aca="false">S217*T217</f>
        <v>8.4</v>
      </c>
      <c r="AW217" s="191" t="n">
        <f aca="false">(AV217/(AV217+AS217))*100</f>
        <v>86.2885894919045</v>
      </c>
      <c r="AY217" s="189" t="n">
        <f aca="false">VOUT</f>
        <v>40</v>
      </c>
      <c r="AZ217" s="190" t="n">
        <f aca="false">Q217*$O$12</f>
        <v>0.21</v>
      </c>
      <c r="BA217" s="190" t="n">
        <f aca="false">VIN_var</f>
        <v>5</v>
      </c>
      <c r="BB217" s="191" t="n">
        <f aca="false">(AY217*AZ217)/(BA217*EFF_est)</f>
        <v>1.86666666666667</v>
      </c>
      <c r="BC217" s="189" t="n">
        <f aca="false">IF((AZ217*AY217/BA217)&lt;((BA217*(1-(BA217/AY217)))/(2*Lm*Fsw)),1,2)</f>
        <v>2</v>
      </c>
      <c r="BD217" s="190" t="n">
        <f aca="false">CHOOSE(BC217,SQRT((2*AZ217*Lm*Fsw*(AY217-BA217))/((BA217)^2)),1-(BA217/AY217))</f>
        <v>0.875</v>
      </c>
      <c r="BE217" s="179" t="n">
        <f aca="false">CHOOSE(BC217,(Lm*BG217*Fsw)/(AY217-BA217),1-BD217)</f>
        <v>0.125</v>
      </c>
      <c r="BF217" s="189" t="n">
        <f aca="false">(BA217*BD217)/(Lm*Fsw)</f>
        <v>0.694444444444444</v>
      </c>
      <c r="BG217" s="190" t="n">
        <f aca="false">CHOOSE(BC217,BF217,BB217+(0.5*BF217))</f>
        <v>2.21388888888889</v>
      </c>
      <c r="BH217" s="190" t="n">
        <f aca="false">CHOOSE(BC217,BG217*SQRT((BD217+BE217)/3),SQRT((BB217^2)+((BF217^2)/12)))</f>
        <v>1.87740038394747</v>
      </c>
      <c r="BI217" s="190" t="n">
        <v>0</v>
      </c>
      <c r="BJ217" s="190" t="n">
        <f aca="false">(BH217^2)*Rdcr</f>
        <v>0.0338364691358025</v>
      </c>
      <c r="BK217" s="191" t="n">
        <f aca="false">BI217+BJ217</f>
        <v>0.0338364691358025</v>
      </c>
      <c r="BL217" s="189" t="n">
        <f aca="false">BB217*BD217</f>
        <v>1.63333333333333</v>
      </c>
      <c r="BM217" s="178" t="n">
        <f aca="false">CHOOSE(BC217,BG217*SQRT(BD217/3),SQRT(BD217*((BG217^2)+((BF217^2)/3)-(BG217*BF217))))</f>
        <v>1.75614725363232</v>
      </c>
      <c r="BN217" s="178" t="n">
        <f aca="false">(BM217^2)*AU217</f>
        <v>0.224498851048787</v>
      </c>
      <c r="BO217" s="178" t="n">
        <f aca="false">((AY217*BB217)/2)*Fsw*(tr_sw_fix+tf_sw_fix)</f>
        <v>1.0976</v>
      </c>
      <c r="BP217" s="191" t="n">
        <f aca="false">BN217+BO217</f>
        <v>1.32209885104879</v>
      </c>
      <c r="BQ217" s="189" t="n">
        <f aca="false">BE217*BB217</f>
        <v>0.233333333333333</v>
      </c>
      <c r="BR217" s="190" t="n">
        <f aca="false">CHOOSE(BC217,BG217*SQRT(BE217/3),SQRT(BE217*((BG217^2)+((BF217^2)/3)-(BF217*BG217))))</f>
        <v>0.66376127124574</v>
      </c>
      <c r="BS217" s="190" t="n">
        <f aca="false">AZ217*Vd_rect</f>
        <v>0.0882</v>
      </c>
      <c r="BT217" s="190" t="n">
        <f aca="false">CHOOSE(BC217,(AY217+Vd_rect)*Qrr*Fsw,(AY217+Vd_rect)*Qrr*Fsw)</f>
        <v>0.42441</v>
      </c>
      <c r="BU217" s="191" t="n">
        <f aca="false">BS217+BT217</f>
        <v>0.51261</v>
      </c>
      <c r="BV217" s="177" t="n">
        <f aca="false">(BM217^2)*0</f>
        <v>0</v>
      </c>
      <c r="BW217" s="190" t="n">
        <f aca="false">Qg_tot*Vcc*Fsw</f>
        <v>0.0735</v>
      </c>
      <c r="BX217" s="191" t="n">
        <f aca="false">IQ*BA217</f>
        <v>0.00385</v>
      </c>
      <c r="BY217" s="189" t="n">
        <f aca="false">BV217+BU217+BP217+BK217+BW217+BX217</f>
        <v>1.94589532018459</v>
      </c>
      <c r="BZ217" s="190" t="n">
        <f aca="false">AY217*AZ217</f>
        <v>8.4</v>
      </c>
      <c r="CA217" s="191" t="n">
        <f aca="false">(BZ217/(BZ217+BY217))*100</f>
        <v>81.1916198650474</v>
      </c>
      <c r="CB217" s="169" t="n">
        <f aca="false">BP217+BW217+BX217+BV217</f>
        <v>1.39944885104879</v>
      </c>
      <c r="CC217" s="0" t="n">
        <f aca="false">Ta+Tk_f*CB217</f>
        <v>73.9807097867075</v>
      </c>
    </row>
    <row r="218" customFormat="false" ht="15.75" hidden="false" customHeight="false" outlineLevel="0" collapsed="false">
      <c r="Q218" s="0" t="n">
        <v>211</v>
      </c>
      <c r="S218" s="189" t="n">
        <f aca="false">VOUT</f>
        <v>40</v>
      </c>
      <c r="T218" s="178" t="n">
        <f aca="false">Q218*$O$12</f>
        <v>0.211</v>
      </c>
      <c r="U218" s="190" t="n">
        <f aca="false">VIN_var</f>
        <v>5</v>
      </c>
      <c r="V218" s="191" t="n">
        <f aca="false">(S218*T218)/(U218*EFF_est)</f>
        <v>1.87555555555556</v>
      </c>
      <c r="W218" s="189" t="n">
        <f aca="false">IF((T218*S218/U218)&lt;((U218*(1-(U218/S218)))/(2*Lm*Fsw)),1,2)</f>
        <v>2</v>
      </c>
      <c r="X218" s="190" t="n">
        <f aca="false">CHOOSE(W218,SQRT((2*T218*Lm*Fsw*(S218-U218))/((U218)^2)),1-(U218/S218))</f>
        <v>0.875</v>
      </c>
      <c r="Y218" s="179" t="n">
        <f aca="false">CHOOSE(W218,(Lm*AA218*Fsw)/(S218-U218),1-X218)</f>
        <v>0.125</v>
      </c>
      <c r="Z218" s="189" t="n">
        <f aca="false">(U218*X218)/(Lm*Fsw)</f>
        <v>0.694444444444444</v>
      </c>
      <c r="AA218" s="190" t="n">
        <f aca="false">CHOOSE(W218,Z218,V218+(0.5*Z218))</f>
        <v>2.22277777777778</v>
      </c>
      <c r="AB218" s="190" t="n">
        <f aca="false">CHOOSE(W218,AA218*SQRT((X218+Y218)/3),SQRT((V218^2)+((Z218^2)/12)))</f>
        <v>1.88623869093414</v>
      </c>
      <c r="AC218" s="190" t="n">
        <v>0</v>
      </c>
      <c r="AD218" s="190" t="n">
        <f aca="false">(AB218^2)*Rdcr</f>
        <v>0.0341558054320988</v>
      </c>
      <c r="AE218" s="191" t="n">
        <f aca="false">AC218+AD218</f>
        <v>0.0341558054320988</v>
      </c>
      <c r="AF218" s="189" t="n">
        <f aca="false">V218*X218</f>
        <v>1.64111111111111</v>
      </c>
      <c r="AG218" s="178" t="n">
        <f aca="false">CHOOSE(W218,AA218*SQRT(X218/3),SQRT(X218*((AA218^2)+((Z218^2)/3)-(AA218*Z218))))</f>
        <v>1.76441473278814</v>
      </c>
      <c r="AH218" s="190" t="n">
        <f aca="false">(AG218^2)*RDS_on</f>
        <v>0.161333326139048</v>
      </c>
      <c r="AI218" s="178" t="n">
        <f aca="false">((S218*V218)/2)*Fsw*(tr_sw_fix+tf_sw_fix)</f>
        <v>1.10282666666667</v>
      </c>
      <c r="AJ218" s="191" t="n">
        <f aca="false">AH218+AI218</f>
        <v>1.26415999280571</v>
      </c>
      <c r="AK218" s="189" t="n">
        <f aca="false">Y218*V218</f>
        <v>0.234444444444444</v>
      </c>
      <c r="AL218" s="190" t="n">
        <f aca="false">CHOOSE(W218,AA218*SQRT(Y218/3),SQRT(Y218*((AA218^2)+((Z218^2)/3)-(Z218*AA218))))</f>
        <v>0.666886084647985</v>
      </c>
      <c r="AM218" s="190" t="n">
        <f aca="false">T218*Vd_rect</f>
        <v>0.08862</v>
      </c>
      <c r="AN218" s="190" t="n">
        <f aca="false">CHOOSE(W218,(S218+Vd_rect)*Qrr*Fsw,(S218+Vd_rect)*Qrr*Fsw)</f>
        <v>0.42441</v>
      </c>
      <c r="AO218" s="191" t="n">
        <f aca="false">AM218+AN218</f>
        <v>0.51303</v>
      </c>
      <c r="AP218" s="177" t="n">
        <f aca="false">(AG218^2)*0</f>
        <v>0</v>
      </c>
      <c r="AQ218" s="190" t="n">
        <f aca="false">Qg_tot*Vcc*Fsw</f>
        <v>0.0735</v>
      </c>
      <c r="AR218" s="191" t="n">
        <f aca="false">IQ*U218</f>
        <v>0.00385</v>
      </c>
      <c r="AS218" s="177" t="n">
        <f aca="false">AP218+AJ218+AQ218+AR218</f>
        <v>1.34150999280571</v>
      </c>
      <c r="AT218" s="187" t="n">
        <f aca="false">Ta+Tk*AS218</f>
        <v>105.490599568343</v>
      </c>
      <c r="AU218" s="188" t="n">
        <f aca="false">RDS_on/51.8*(47.12+AT218*0.244)</f>
        <v>0.0728920883863622</v>
      </c>
      <c r="AV218" s="190" t="n">
        <f aca="false">S218*T218</f>
        <v>8.44</v>
      </c>
      <c r="AW218" s="191" t="n">
        <f aca="false">(AV218/(AV218+AS218))*100</f>
        <v>86.285246410908</v>
      </c>
      <c r="AY218" s="189" t="n">
        <f aca="false">VOUT</f>
        <v>40</v>
      </c>
      <c r="AZ218" s="190" t="n">
        <f aca="false">Q218*$O$12</f>
        <v>0.211</v>
      </c>
      <c r="BA218" s="190" t="n">
        <f aca="false">VIN_var</f>
        <v>5</v>
      </c>
      <c r="BB218" s="191" t="n">
        <f aca="false">(AY218*AZ218)/(BA218*EFF_est)</f>
        <v>1.87555555555556</v>
      </c>
      <c r="BC218" s="189" t="n">
        <f aca="false">IF((AZ218*AY218/BA218)&lt;((BA218*(1-(BA218/AY218)))/(2*Lm*Fsw)),1,2)</f>
        <v>2</v>
      </c>
      <c r="BD218" s="190" t="n">
        <f aca="false">CHOOSE(BC218,SQRT((2*AZ218*Lm*Fsw*(AY218-BA218))/((BA218)^2)),1-(BA218/AY218))</f>
        <v>0.875</v>
      </c>
      <c r="BE218" s="179" t="n">
        <f aca="false">CHOOSE(BC218,(Lm*BG218*Fsw)/(AY218-BA218),1-BD218)</f>
        <v>0.125</v>
      </c>
      <c r="BF218" s="189" t="n">
        <f aca="false">(BA218*BD218)/(Lm*Fsw)</f>
        <v>0.694444444444444</v>
      </c>
      <c r="BG218" s="190" t="n">
        <f aca="false">CHOOSE(BC218,BF218,BB218+(0.5*BF218))</f>
        <v>2.22277777777778</v>
      </c>
      <c r="BH218" s="190" t="n">
        <f aca="false">CHOOSE(BC218,BG218*SQRT((BD218+BE218)/3),SQRT((BB218^2)+((BF218^2)/12)))</f>
        <v>1.88623869093414</v>
      </c>
      <c r="BI218" s="190" t="n">
        <v>0</v>
      </c>
      <c r="BJ218" s="190" t="n">
        <f aca="false">(BH218^2)*Rdcr</f>
        <v>0.0341558054320988</v>
      </c>
      <c r="BK218" s="191" t="n">
        <f aca="false">BI218+BJ218</f>
        <v>0.0341558054320988</v>
      </c>
      <c r="BL218" s="189" t="n">
        <f aca="false">BB218*BD218</f>
        <v>1.64111111111111</v>
      </c>
      <c r="BM218" s="178" t="n">
        <f aca="false">CHOOSE(BC218,BG218*SQRT(BD218/3),SQRT(BD218*((BG218^2)+((BF218^2)/3)-(BG218*BF218))))</f>
        <v>1.76441473278814</v>
      </c>
      <c r="BN218" s="178" t="n">
        <f aca="false">(BM218^2)*AU218</f>
        <v>0.226924686448535</v>
      </c>
      <c r="BO218" s="178" t="n">
        <f aca="false">((AY218*BB218)/2)*Fsw*(tr_sw_fix+tf_sw_fix)</f>
        <v>1.10282666666667</v>
      </c>
      <c r="BP218" s="191" t="n">
        <f aca="false">BN218+BO218</f>
        <v>1.3297513531152</v>
      </c>
      <c r="BQ218" s="189" t="n">
        <f aca="false">BE218*BB218</f>
        <v>0.234444444444444</v>
      </c>
      <c r="BR218" s="190" t="n">
        <f aca="false">CHOOSE(BC218,BG218*SQRT(BE218/3),SQRT(BE218*((BG218^2)+((BF218^2)/3)-(BF218*BG218))))</f>
        <v>0.666886084647985</v>
      </c>
      <c r="BS218" s="190" t="n">
        <f aca="false">AZ218*Vd_rect</f>
        <v>0.08862</v>
      </c>
      <c r="BT218" s="190" t="n">
        <f aca="false">CHOOSE(BC218,(AY218+Vd_rect)*Qrr*Fsw,(AY218+Vd_rect)*Qrr*Fsw)</f>
        <v>0.42441</v>
      </c>
      <c r="BU218" s="191" t="n">
        <f aca="false">BS218+BT218</f>
        <v>0.51303</v>
      </c>
      <c r="BV218" s="177" t="n">
        <f aca="false">(BM218^2)*0</f>
        <v>0</v>
      </c>
      <c r="BW218" s="190" t="n">
        <f aca="false">Qg_tot*Vcc*Fsw</f>
        <v>0.0735</v>
      </c>
      <c r="BX218" s="191" t="n">
        <f aca="false">IQ*BA218</f>
        <v>0.00385</v>
      </c>
      <c r="BY218" s="189" t="n">
        <f aca="false">BV218+BU218+BP218+BK218+BW218+BX218</f>
        <v>1.9542871585473</v>
      </c>
      <c r="BZ218" s="190" t="n">
        <f aca="false">AY218*AZ218</f>
        <v>8.44</v>
      </c>
      <c r="CA218" s="191" t="n">
        <f aca="false">(BZ218/(BZ218+BY218))*100</f>
        <v>81.1984494103545</v>
      </c>
      <c r="CB218" s="169" t="n">
        <f aca="false">BP218+BW218+BX218+BV218</f>
        <v>1.4071013531152</v>
      </c>
      <c r="CC218" s="0" t="n">
        <f aca="false">Ta+Tk_f*CB218</f>
        <v>74.2485473590321</v>
      </c>
    </row>
    <row r="219" customFormat="false" ht="15.75" hidden="false" customHeight="false" outlineLevel="0" collapsed="false">
      <c r="Q219" s="0" t="n">
        <v>212</v>
      </c>
      <c r="S219" s="189" t="n">
        <f aca="false">VOUT</f>
        <v>40</v>
      </c>
      <c r="T219" s="178" t="n">
        <f aca="false">Q219*$O$12</f>
        <v>0.212</v>
      </c>
      <c r="U219" s="190" t="n">
        <f aca="false">VIN_var</f>
        <v>5</v>
      </c>
      <c r="V219" s="191" t="n">
        <f aca="false">(S219*T219)/(U219*EFF_est)</f>
        <v>1.88444444444444</v>
      </c>
      <c r="W219" s="189" t="n">
        <f aca="false">IF((T219*S219/U219)&lt;((U219*(1-(U219/S219)))/(2*Lm*Fsw)),1,2)</f>
        <v>2</v>
      </c>
      <c r="X219" s="190" t="n">
        <f aca="false">CHOOSE(W219,SQRT((2*T219*Lm*Fsw*(S219-U219))/((U219)^2)),1-(U219/S219))</f>
        <v>0.875</v>
      </c>
      <c r="Y219" s="179" t="n">
        <f aca="false">CHOOSE(W219,(Lm*AA219*Fsw)/(S219-U219),1-X219)</f>
        <v>0.125</v>
      </c>
      <c r="Z219" s="189" t="n">
        <f aca="false">(U219*X219)/(Lm*Fsw)</f>
        <v>0.694444444444444</v>
      </c>
      <c r="AA219" s="190" t="n">
        <f aca="false">CHOOSE(W219,Z219,V219+(0.5*Z219))</f>
        <v>2.23166666666667</v>
      </c>
      <c r="AB219" s="190" t="n">
        <f aca="false">CHOOSE(W219,AA219*SQRT((X219+Y219)/3),SQRT((V219^2)+((Z219^2)/12)))</f>
        <v>1.89507747108111</v>
      </c>
      <c r="AC219" s="190" t="n">
        <v>0</v>
      </c>
      <c r="AD219" s="190" t="n">
        <f aca="false">(AB219^2)*Rdcr</f>
        <v>0.0344766587654321</v>
      </c>
      <c r="AE219" s="191" t="n">
        <f aca="false">AC219+AD219</f>
        <v>0.0344766587654321</v>
      </c>
      <c r="AF219" s="189" t="n">
        <f aca="false">V219*X219</f>
        <v>1.64888888888889</v>
      </c>
      <c r="AG219" s="178" t="n">
        <f aca="false">CHOOSE(W219,AA219*SQRT(X219/3),SQRT(X219*((AA219^2)+((Z219^2)/3)-(AA219*Z219))))</f>
        <v>1.77268265454488</v>
      </c>
      <c r="AH219" s="190" t="n">
        <f aca="false">(AG219^2)*RDS_on</f>
        <v>0.162848861633369</v>
      </c>
      <c r="AI219" s="178" t="n">
        <f aca="false">((S219*V219)/2)*Fsw*(tr_sw_fix+tf_sw_fix)</f>
        <v>1.10805333333333</v>
      </c>
      <c r="AJ219" s="191" t="n">
        <f aca="false">AH219+AI219</f>
        <v>1.2709021949667</v>
      </c>
      <c r="AK219" s="189" t="n">
        <f aca="false">Y219*V219</f>
        <v>0.235555555555556</v>
      </c>
      <c r="AL219" s="190" t="n">
        <f aca="false">CHOOSE(W219,AA219*SQRT(Y219/3),SQRT(Y219*((AA219^2)+((Z219^2)/3)-(Z219*AA219))))</f>
        <v>0.670011065337653</v>
      </c>
      <c r="AM219" s="190" t="n">
        <f aca="false">T219*Vd_rect</f>
        <v>0.08904</v>
      </c>
      <c r="AN219" s="190" t="n">
        <f aca="false">CHOOSE(W219,(S219+Vd_rect)*Qrr*Fsw,(S219+Vd_rect)*Qrr*Fsw)</f>
        <v>0.42441</v>
      </c>
      <c r="AO219" s="191" t="n">
        <f aca="false">AM219+AN219</f>
        <v>0.51345</v>
      </c>
      <c r="AP219" s="177" t="n">
        <f aca="false">(AG219^2)*0</f>
        <v>0</v>
      </c>
      <c r="AQ219" s="190" t="n">
        <f aca="false">Qg_tot*Vcc*Fsw</f>
        <v>0.0735</v>
      </c>
      <c r="AR219" s="191" t="n">
        <f aca="false">IQ*U219</f>
        <v>0.00385</v>
      </c>
      <c r="AS219" s="177" t="n">
        <f aca="false">AP219+AJ219+AQ219+AR219</f>
        <v>1.3482521949667</v>
      </c>
      <c r="AT219" s="187" t="n">
        <f aca="false">Ta+Tk*AS219</f>
        <v>105.895131698002</v>
      </c>
      <c r="AU219" s="188" t="n">
        <f aca="false">RDS_on/51.8*(47.12+AT219*0.244)</f>
        <v>0.0729908380952611</v>
      </c>
      <c r="AV219" s="190" t="n">
        <f aca="false">S219*T219</f>
        <v>8.48</v>
      </c>
      <c r="AW219" s="191" t="n">
        <f aca="false">(AV219/(AV219+AS219))*100</f>
        <v>86.2818722167388</v>
      </c>
      <c r="AY219" s="189" t="n">
        <f aca="false">VOUT</f>
        <v>40</v>
      </c>
      <c r="AZ219" s="190" t="n">
        <f aca="false">Q219*$O$12</f>
        <v>0.212</v>
      </c>
      <c r="BA219" s="190" t="n">
        <f aca="false">VIN_var</f>
        <v>5</v>
      </c>
      <c r="BB219" s="191" t="n">
        <f aca="false">(AY219*AZ219)/(BA219*EFF_est)</f>
        <v>1.88444444444444</v>
      </c>
      <c r="BC219" s="189" t="n">
        <f aca="false">IF((AZ219*AY219/BA219)&lt;((BA219*(1-(BA219/AY219)))/(2*Lm*Fsw)),1,2)</f>
        <v>2</v>
      </c>
      <c r="BD219" s="190" t="n">
        <f aca="false">CHOOSE(BC219,SQRT((2*AZ219*Lm*Fsw*(AY219-BA219))/((BA219)^2)),1-(BA219/AY219))</f>
        <v>0.875</v>
      </c>
      <c r="BE219" s="179" t="n">
        <f aca="false">CHOOSE(BC219,(Lm*BG219*Fsw)/(AY219-BA219),1-BD219)</f>
        <v>0.125</v>
      </c>
      <c r="BF219" s="189" t="n">
        <f aca="false">(BA219*BD219)/(Lm*Fsw)</f>
        <v>0.694444444444444</v>
      </c>
      <c r="BG219" s="190" t="n">
        <f aca="false">CHOOSE(BC219,BF219,BB219+(0.5*BF219))</f>
        <v>2.23166666666667</v>
      </c>
      <c r="BH219" s="190" t="n">
        <f aca="false">CHOOSE(BC219,BG219*SQRT((BD219+BE219)/3),SQRT((BB219^2)+((BF219^2)/12)))</f>
        <v>1.89507747108111</v>
      </c>
      <c r="BI219" s="190" t="n">
        <v>0</v>
      </c>
      <c r="BJ219" s="190" t="n">
        <f aca="false">(BH219^2)*Rdcr</f>
        <v>0.0344766587654321</v>
      </c>
      <c r="BK219" s="191" t="n">
        <f aca="false">BI219+BJ219</f>
        <v>0.0344766587654321</v>
      </c>
      <c r="BL219" s="189" t="n">
        <f aca="false">BB219*BD219</f>
        <v>1.64888888888889</v>
      </c>
      <c r="BM219" s="178" t="n">
        <f aca="false">CHOOSE(BC219,BG219*SQRT(BD219/3),SQRT(BD219*((BG219^2)+((BF219^2)/3)-(BG219*BF219))))</f>
        <v>1.77268265454488</v>
      </c>
      <c r="BN219" s="178" t="n">
        <f aca="false">(BM219^2)*AU219</f>
        <v>0.229366686537663</v>
      </c>
      <c r="BO219" s="178" t="n">
        <f aca="false">((AY219*BB219)/2)*Fsw*(tr_sw_fix+tf_sw_fix)</f>
        <v>1.10805333333333</v>
      </c>
      <c r="BP219" s="191" t="n">
        <f aca="false">BN219+BO219</f>
        <v>1.337420019871</v>
      </c>
      <c r="BQ219" s="189" t="n">
        <f aca="false">BE219*BB219</f>
        <v>0.235555555555556</v>
      </c>
      <c r="BR219" s="190" t="n">
        <f aca="false">CHOOSE(BC219,BG219*SQRT(BE219/3),SQRT(BE219*((BG219^2)+((BF219^2)/3)-(BF219*BG219))))</f>
        <v>0.670011065337653</v>
      </c>
      <c r="BS219" s="190" t="n">
        <f aca="false">AZ219*Vd_rect</f>
        <v>0.08904</v>
      </c>
      <c r="BT219" s="190" t="n">
        <f aca="false">CHOOSE(BC219,(AY219+Vd_rect)*Qrr*Fsw,(AY219+Vd_rect)*Qrr*Fsw)</f>
        <v>0.42441</v>
      </c>
      <c r="BU219" s="191" t="n">
        <f aca="false">BS219+BT219</f>
        <v>0.51345</v>
      </c>
      <c r="BV219" s="177" t="n">
        <f aca="false">(BM219^2)*0</f>
        <v>0</v>
      </c>
      <c r="BW219" s="190" t="n">
        <f aca="false">Qg_tot*Vcc*Fsw</f>
        <v>0.0735</v>
      </c>
      <c r="BX219" s="191" t="n">
        <f aca="false">IQ*BA219</f>
        <v>0.00385</v>
      </c>
      <c r="BY219" s="189" t="n">
        <f aca="false">BV219+BU219+BP219+BK219+BW219+BX219</f>
        <v>1.96269667863643</v>
      </c>
      <c r="BZ219" s="190" t="n">
        <f aca="false">AY219*AZ219</f>
        <v>8.48</v>
      </c>
      <c r="CA219" s="191" t="n">
        <f aca="false">(BZ219/(BZ219+BY219))*100</f>
        <v>81.2050781609726</v>
      </c>
      <c r="CB219" s="169" t="n">
        <f aca="false">BP219+BW219+BX219+BV219</f>
        <v>1.414770019871</v>
      </c>
      <c r="CC219" s="0" t="n">
        <f aca="false">Ta+Tk_f*CB219</f>
        <v>74.5169506954849</v>
      </c>
    </row>
    <row r="220" customFormat="false" ht="15.75" hidden="false" customHeight="false" outlineLevel="0" collapsed="false">
      <c r="Q220" s="0" t="n">
        <v>213</v>
      </c>
      <c r="S220" s="189" t="n">
        <f aca="false">VOUT</f>
        <v>40</v>
      </c>
      <c r="T220" s="178" t="n">
        <f aca="false">Q220*$O$12</f>
        <v>0.213</v>
      </c>
      <c r="U220" s="190" t="n">
        <f aca="false">VIN_var</f>
        <v>5</v>
      </c>
      <c r="V220" s="191" t="n">
        <f aca="false">(S220*T220)/(U220*EFF_est)</f>
        <v>1.89333333333333</v>
      </c>
      <c r="W220" s="189" t="n">
        <f aca="false">IF((T220*S220/U220)&lt;((U220*(1-(U220/S220)))/(2*Lm*Fsw)),1,2)</f>
        <v>2</v>
      </c>
      <c r="X220" s="190" t="n">
        <f aca="false">CHOOSE(W220,SQRT((2*T220*Lm*Fsw*(S220-U220))/((U220)^2)),1-(U220/S220))</f>
        <v>0.875</v>
      </c>
      <c r="Y220" s="179" t="n">
        <f aca="false">CHOOSE(W220,(Lm*AA220*Fsw)/(S220-U220),1-X220)</f>
        <v>0.125</v>
      </c>
      <c r="Z220" s="189" t="n">
        <f aca="false">(U220*X220)/(Lm*Fsw)</f>
        <v>0.694444444444444</v>
      </c>
      <c r="AA220" s="190" t="n">
        <f aca="false">CHOOSE(W220,Z220,V220+(0.5*Z220))</f>
        <v>2.24055555555556</v>
      </c>
      <c r="AB220" s="190" t="n">
        <f aca="false">CHOOSE(W220,AA220*SQRT((X220+Y220)/3),SQRT((V220^2)+((Z220^2)/12)))</f>
        <v>1.90391671779854</v>
      </c>
      <c r="AC220" s="190" t="n">
        <v>0</v>
      </c>
      <c r="AD220" s="190" t="n">
        <f aca="false">(AB220^2)*Rdcr</f>
        <v>0.0347990291358025</v>
      </c>
      <c r="AE220" s="191" t="n">
        <f aca="false">AC220+AD220</f>
        <v>0.0347990291358025</v>
      </c>
      <c r="AF220" s="189" t="n">
        <f aca="false">V220*X220</f>
        <v>1.65666666666667</v>
      </c>
      <c r="AG220" s="178" t="n">
        <f aca="false">CHOOSE(W220,AA220*SQRT(X220/3),SQRT(X220*((AA220^2)+((Z220^2)/3)-(AA220*Z220))))</f>
        <v>1.78095101273832</v>
      </c>
      <c r="AH220" s="190" t="n">
        <f aca="false">(AG220^2)*RDS_on</f>
        <v>0.164371562780145</v>
      </c>
      <c r="AI220" s="178" t="n">
        <f aca="false">((S220*V220)/2)*Fsw*(tr_sw_fix+tf_sw_fix)</f>
        <v>1.11328</v>
      </c>
      <c r="AJ220" s="191" t="n">
        <f aca="false">AH220+AI220</f>
        <v>1.27765156278015</v>
      </c>
      <c r="AK220" s="189" t="n">
        <f aca="false">Y220*V220</f>
        <v>0.236666666666667</v>
      </c>
      <c r="AL220" s="190" t="n">
        <f aca="false">CHOOSE(W220,AA220*SQRT(Y220/3),SQRT(Y220*((AA220^2)+((Z220^2)/3)-(Z220*AA220))))</f>
        <v>0.67313621098489</v>
      </c>
      <c r="AM220" s="190" t="n">
        <f aca="false">T220*Vd_rect</f>
        <v>0.08946</v>
      </c>
      <c r="AN220" s="190" t="n">
        <f aca="false">CHOOSE(W220,(S220+Vd_rect)*Qrr*Fsw,(S220+Vd_rect)*Qrr*Fsw)</f>
        <v>0.42441</v>
      </c>
      <c r="AO220" s="191" t="n">
        <f aca="false">AM220+AN220</f>
        <v>0.51387</v>
      </c>
      <c r="AP220" s="177" t="n">
        <f aca="false">(AG220^2)*0</f>
        <v>0</v>
      </c>
      <c r="AQ220" s="190" t="n">
        <f aca="false">Qg_tot*Vcc*Fsw</f>
        <v>0.0735</v>
      </c>
      <c r="AR220" s="191" t="n">
        <f aca="false">IQ*U220</f>
        <v>0.00385</v>
      </c>
      <c r="AS220" s="177" t="n">
        <f aca="false">AP220+AJ220+AQ220+AR220</f>
        <v>1.35500156278015</v>
      </c>
      <c r="AT220" s="187" t="n">
        <f aca="false">Ta+Tk*AS220</f>
        <v>106.300093766809</v>
      </c>
      <c r="AU220" s="188" t="n">
        <f aca="false">RDS_on/51.8*(47.12+AT220*0.244)</f>
        <v>0.0730896927559365</v>
      </c>
      <c r="AV220" s="190" t="n">
        <f aca="false">S220*T220</f>
        <v>8.52</v>
      </c>
      <c r="AW220" s="191" t="n">
        <f aca="false">(AV220/(AV220+AS220))*100</f>
        <v>86.2784673585544</v>
      </c>
      <c r="AY220" s="189" t="n">
        <f aca="false">VOUT</f>
        <v>40</v>
      </c>
      <c r="AZ220" s="190" t="n">
        <f aca="false">Q220*$O$12</f>
        <v>0.213</v>
      </c>
      <c r="BA220" s="190" t="n">
        <f aca="false">VIN_var</f>
        <v>5</v>
      </c>
      <c r="BB220" s="191" t="n">
        <f aca="false">(AY220*AZ220)/(BA220*EFF_est)</f>
        <v>1.89333333333333</v>
      </c>
      <c r="BC220" s="189" t="n">
        <f aca="false">IF((AZ220*AY220/BA220)&lt;((BA220*(1-(BA220/AY220)))/(2*Lm*Fsw)),1,2)</f>
        <v>2</v>
      </c>
      <c r="BD220" s="190" t="n">
        <f aca="false">CHOOSE(BC220,SQRT((2*AZ220*Lm*Fsw*(AY220-BA220))/((BA220)^2)),1-(BA220/AY220))</f>
        <v>0.875</v>
      </c>
      <c r="BE220" s="179" t="n">
        <f aca="false">CHOOSE(BC220,(Lm*BG220*Fsw)/(AY220-BA220),1-BD220)</f>
        <v>0.125</v>
      </c>
      <c r="BF220" s="189" t="n">
        <f aca="false">(BA220*BD220)/(Lm*Fsw)</f>
        <v>0.694444444444444</v>
      </c>
      <c r="BG220" s="190" t="n">
        <f aca="false">CHOOSE(BC220,BF220,BB220+(0.5*BF220))</f>
        <v>2.24055555555556</v>
      </c>
      <c r="BH220" s="190" t="n">
        <f aca="false">CHOOSE(BC220,BG220*SQRT((BD220+BE220)/3),SQRT((BB220^2)+((BF220^2)/12)))</f>
        <v>1.90391671779854</v>
      </c>
      <c r="BI220" s="190" t="n">
        <v>0</v>
      </c>
      <c r="BJ220" s="190" t="n">
        <f aca="false">(BH220^2)*Rdcr</f>
        <v>0.0347990291358025</v>
      </c>
      <c r="BK220" s="191" t="n">
        <f aca="false">BI220+BJ220</f>
        <v>0.0347990291358025</v>
      </c>
      <c r="BL220" s="189" t="n">
        <f aca="false">BB220*BD220</f>
        <v>1.65666666666667</v>
      </c>
      <c r="BM220" s="178" t="n">
        <f aca="false">CHOOSE(BC220,BG220*SQRT(BD220/3),SQRT(BD220*((BG220^2)+((BF220^2)/3)-(BG220*BF220))))</f>
        <v>1.78095101273832</v>
      </c>
      <c r="BN220" s="178" t="n">
        <f aca="false">(BM220^2)*AU220</f>
        <v>0.231824901486781</v>
      </c>
      <c r="BO220" s="178" t="n">
        <f aca="false">((AY220*BB220)/2)*Fsw*(tr_sw_fix+tf_sw_fix)</f>
        <v>1.11328</v>
      </c>
      <c r="BP220" s="191" t="n">
        <f aca="false">BN220+BO220</f>
        <v>1.34510490148678</v>
      </c>
      <c r="BQ220" s="189" t="n">
        <f aca="false">BE220*BB220</f>
        <v>0.236666666666667</v>
      </c>
      <c r="BR220" s="190" t="n">
        <f aca="false">CHOOSE(BC220,BG220*SQRT(BE220/3),SQRT(BE220*((BG220^2)+((BF220^2)/3)-(BF220*BG220))))</f>
        <v>0.67313621098489</v>
      </c>
      <c r="BS220" s="190" t="n">
        <f aca="false">AZ220*Vd_rect</f>
        <v>0.08946</v>
      </c>
      <c r="BT220" s="190" t="n">
        <f aca="false">CHOOSE(BC220,(AY220+Vd_rect)*Qrr*Fsw,(AY220+Vd_rect)*Qrr*Fsw)</f>
        <v>0.42441</v>
      </c>
      <c r="BU220" s="191" t="n">
        <f aca="false">BS220+BT220</f>
        <v>0.51387</v>
      </c>
      <c r="BV220" s="177" t="n">
        <f aca="false">(BM220^2)*0</f>
        <v>0</v>
      </c>
      <c r="BW220" s="190" t="n">
        <f aca="false">Qg_tot*Vcc*Fsw</f>
        <v>0.0735</v>
      </c>
      <c r="BX220" s="191" t="n">
        <f aca="false">IQ*BA220</f>
        <v>0.00385</v>
      </c>
      <c r="BY220" s="189" t="n">
        <f aca="false">BV220+BU220+BP220+BK220+BW220+BX220</f>
        <v>1.97112393062258</v>
      </c>
      <c r="BZ220" s="190" t="n">
        <f aca="false">AY220*AZ220</f>
        <v>8.52</v>
      </c>
      <c r="CA220" s="191" t="n">
        <f aca="false">(BZ220/(BZ220+BY220))*100</f>
        <v>81.2115084746157</v>
      </c>
      <c r="CB220" s="169" t="n">
        <f aca="false">BP220+BW220+BX220+BV220</f>
        <v>1.42245490148678</v>
      </c>
      <c r="CC220" s="0" t="n">
        <f aca="false">Ta+Tk_f*CB220</f>
        <v>74.7859215520373</v>
      </c>
    </row>
    <row r="221" customFormat="false" ht="15.75" hidden="false" customHeight="false" outlineLevel="0" collapsed="false">
      <c r="Q221" s="0" t="n">
        <v>214</v>
      </c>
      <c r="S221" s="189" t="n">
        <f aca="false">VOUT</f>
        <v>40</v>
      </c>
      <c r="T221" s="178" t="n">
        <f aca="false">Q221*$O$12</f>
        <v>0.214</v>
      </c>
      <c r="U221" s="190" t="n">
        <f aca="false">VIN_var</f>
        <v>5</v>
      </c>
      <c r="V221" s="191" t="n">
        <f aca="false">(S221*T221)/(U221*EFF_est)</f>
        <v>1.90222222222222</v>
      </c>
      <c r="W221" s="189" t="n">
        <f aca="false">IF((T221*S221/U221)&lt;((U221*(1-(U221/S221)))/(2*Lm*Fsw)),1,2)</f>
        <v>2</v>
      </c>
      <c r="X221" s="190" t="n">
        <f aca="false">CHOOSE(W221,SQRT((2*T221*Lm*Fsw*(S221-U221))/((U221)^2)),1-(U221/S221))</f>
        <v>0.875</v>
      </c>
      <c r="Y221" s="179" t="n">
        <f aca="false">CHOOSE(W221,(Lm*AA221*Fsw)/(S221-U221),1-X221)</f>
        <v>0.125</v>
      </c>
      <c r="Z221" s="189" t="n">
        <f aca="false">(U221*X221)/(Lm*Fsw)</f>
        <v>0.694444444444444</v>
      </c>
      <c r="AA221" s="190" t="n">
        <f aca="false">CHOOSE(W221,Z221,V221+(0.5*Z221))</f>
        <v>2.24944444444444</v>
      </c>
      <c r="AB221" s="190" t="n">
        <f aca="false">CHOOSE(W221,AA221*SQRT((X221+Y221)/3),SQRT((V221^2)+((Z221^2)/12)))</f>
        <v>1.91275642461807</v>
      </c>
      <c r="AC221" s="190" t="n">
        <v>0</v>
      </c>
      <c r="AD221" s="190" t="n">
        <f aca="false">(AB221^2)*Rdcr</f>
        <v>0.0351229165432099</v>
      </c>
      <c r="AE221" s="191" t="n">
        <f aca="false">AC221+AD221</f>
        <v>0.0351229165432099</v>
      </c>
      <c r="AF221" s="189" t="n">
        <f aca="false">V221*X221</f>
        <v>1.66444444444444</v>
      </c>
      <c r="AG221" s="178" t="n">
        <f aca="false">CHOOSE(W221,AA221*SQRT(X221/3),SQRT(X221*((AA221^2)+((Z221^2)/3)-(AA221*Z221))))</f>
        <v>1.78921980131788</v>
      </c>
      <c r="AH221" s="190" t="n">
        <f aca="false">(AG221^2)*RDS_on</f>
        <v>0.165901429579377</v>
      </c>
      <c r="AI221" s="178" t="n">
        <f aca="false">((S221*V221)/2)*Fsw*(tr_sw_fix+tf_sw_fix)</f>
        <v>1.11850666666667</v>
      </c>
      <c r="AJ221" s="191" t="n">
        <f aca="false">AH221+AI221</f>
        <v>1.28440809624604</v>
      </c>
      <c r="AK221" s="189" t="n">
        <f aca="false">Y221*V221</f>
        <v>0.237777777777778</v>
      </c>
      <c r="AL221" s="190" t="n">
        <f aca="false">CHOOSE(W221,AA221*SQRT(Y221/3),SQRT(Y221*((AA221^2)+((Z221^2)/3)-(Z221*AA221))))</f>
        <v>0.676261519302786</v>
      </c>
      <c r="AM221" s="190" t="n">
        <f aca="false">T221*Vd_rect</f>
        <v>0.08988</v>
      </c>
      <c r="AN221" s="190" t="n">
        <f aca="false">CHOOSE(W221,(S221+Vd_rect)*Qrr*Fsw,(S221+Vd_rect)*Qrr*Fsw)</f>
        <v>0.42441</v>
      </c>
      <c r="AO221" s="191" t="n">
        <f aca="false">AM221+AN221</f>
        <v>0.51429</v>
      </c>
      <c r="AP221" s="177" t="n">
        <f aca="false">(AG221^2)*0</f>
        <v>0</v>
      </c>
      <c r="AQ221" s="190" t="n">
        <f aca="false">Qg_tot*Vcc*Fsw</f>
        <v>0.0735</v>
      </c>
      <c r="AR221" s="191" t="n">
        <f aca="false">IQ*U221</f>
        <v>0.00385</v>
      </c>
      <c r="AS221" s="177" t="n">
        <f aca="false">AP221+AJ221+AQ221+AR221</f>
        <v>1.36175809624604</v>
      </c>
      <c r="AT221" s="187" t="n">
        <f aca="false">Ta+Tk*AS221</f>
        <v>106.705485774763</v>
      </c>
      <c r="AU221" s="188" t="n">
        <f aca="false">RDS_on/51.8*(47.12+AT221*0.244)</f>
        <v>0.0731886523683883</v>
      </c>
      <c r="AV221" s="190" t="n">
        <f aca="false">S221*T221</f>
        <v>8.56</v>
      </c>
      <c r="AW221" s="191" t="n">
        <f aca="false">(AV221/(AV221+AS221))*100</f>
        <v>86.2750322771801</v>
      </c>
      <c r="AY221" s="189" t="n">
        <f aca="false">VOUT</f>
        <v>40</v>
      </c>
      <c r="AZ221" s="190" t="n">
        <f aca="false">Q221*$O$12</f>
        <v>0.214</v>
      </c>
      <c r="BA221" s="190" t="n">
        <f aca="false">VIN_var</f>
        <v>5</v>
      </c>
      <c r="BB221" s="191" t="n">
        <f aca="false">(AY221*AZ221)/(BA221*EFF_est)</f>
        <v>1.90222222222222</v>
      </c>
      <c r="BC221" s="189" t="n">
        <f aca="false">IF((AZ221*AY221/BA221)&lt;((BA221*(1-(BA221/AY221)))/(2*Lm*Fsw)),1,2)</f>
        <v>2</v>
      </c>
      <c r="BD221" s="190" t="n">
        <f aca="false">CHOOSE(BC221,SQRT((2*AZ221*Lm*Fsw*(AY221-BA221))/((BA221)^2)),1-(BA221/AY221))</f>
        <v>0.875</v>
      </c>
      <c r="BE221" s="179" t="n">
        <f aca="false">CHOOSE(BC221,(Lm*BG221*Fsw)/(AY221-BA221),1-BD221)</f>
        <v>0.125</v>
      </c>
      <c r="BF221" s="189" t="n">
        <f aca="false">(BA221*BD221)/(Lm*Fsw)</f>
        <v>0.694444444444444</v>
      </c>
      <c r="BG221" s="190" t="n">
        <f aca="false">CHOOSE(BC221,BF221,BB221+(0.5*BF221))</f>
        <v>2.24944444444444</v>
      </c>
      <c r="BH221" s="190" t="n">
        <f aca="false">CHOOSE(BC221,BG221*SQRT((BD221+BE221)/3),SQRT((BB221^2)+((BF221^2)/12)))</f>
        <v>1.91275642461807</v>
      </c>
      <c r="BI221" s="190" t="n">
        <v>0</v>
      </c>
      <c r="BJ221" s="190" t="n">
        <f aca="false">(BH221^2)*Rdcr</f>
        <v>0.0351229165432099</v>
      </c>
      <c r="BK221" s="191" t="n">
        <f aca="false">BI221+BJ221</f>
        <v>0.0351229165432099</v>
      </c>
      <c r="BL221" s="189" t="n">
        <f aca="false">BB221*BD221</f>
        <v>1.66444444444444</v>
      </c>
      <c r="BM221" s="178" t="n">
        <f aca="false">CHOOSE(BC221,BG221*SQRT(BD221/3),SQRT(BD221*((BG221^2)+((BF221^2)/3)-(BG221*BF221))))</f>
        <v>1.78921980131788</v>
      </c>
      <c r="BN221" s="178" t="n">
        <f aca="false">(BM221^2)*AU221</f>
        <v>0.234299381553572</v>
      </c>
      <c r="BO221" s="178" t="n">
        <f aca="false">((AY221*BB221)/2)*Fsw*(tr_sw_fix+tf_sw_fix)</f>
        <v>1.11850666666667</v>
      </c>
      <c r="BP221" s="191" t="n">
        <f aca="false">BN221+BO221</f>
        <v>1.35280604822024</v>
      </c>
      <c r="BQ221" s="189" t="n">
        <f aca="false">BE221*BB221</f>
        <v>0.237777777777778</v>
      </c>
      <c r="BR221" s="190" t="n">
        <f aca="false">CHOOSE(BC221,BG221*SQRT(BE221/3),SQRT(BE221*((BG221^2)+((BF221^2)/3)-(BF221*BG221))))</f>
        <v>0.676261519302786</v>
      </c>
      <c r="BS221" s="190" t="n">
        <f aca="false">AZ221*Vd_rect</f>
        <v>0.08988</v>
      </c>
      <c r="BT221" s="190" t="n">
        <f aca="false">CHOOSE(BC221,(AY221+Vd_rect)*Qrr*Fsw,(AY221+Vd_rect)*Qrr*Fsw)</f>
        <v>0.42441</v>
      </c>
      <c r="BU221" s="191" t="n">
        <f aca="false">BS221+BT221</f>
        <v>0.51429</v>
      </c>
      <c r="BV221" s="177" t="n">
        <f aca="false">(BM221^2)*0</f>
        <v>0</v>
      </c>
      <c r="BW221" s="190" t="n">
        <f aca="false">Qg_tot*Vcc*Fsw</f>
        <v>0.0735</v>
      </c>
      <c r="BX221" s="191" t="n">
        <f aca="false">IQ*BA221</f>
        <v>0.00385</v>
      </c>
      <c r="BY221" s="189" t="n">
        <f aca="false">BV221+BU221+BP221+BK221+BW221+BX221</f>
        <v>1.97956896476345</v>
      </c>
      <c r="BZ221" s="190" t="n">
        <f aca="false">AY221*AZ221</f>
        <v>8.56</v>
      </c>
      <c r="CA221" s="191" t="n">
        <f aca="false">(BZ221/(BZ221+BY221))*100</f>
        <v>81.2177426668807</v>
      </c>
      <c r="CB221" s="169" t="n">
        <f aca="false">BP221+BW221+BX221+BV221</f>
        <v>1.43015604822024</v>
      </c>
      <c r="CC221" s="0" t="n">
        <f aca="false">Ta+Tk_f*CB221</f>
        <v>75.0554616877083</v>
      </c>
    </row>
    <row r="222" customFormat="false" ht="15.75" hidden="false" customHeight="false" outlineLevel="0" collapsed="false">
      <c r="Q222" s="0" t="n">
        <v>215</v>
      </c>
      <c r="S222" s="189" t="n">
        <f aca="false">VOUT</f>
        <v>40</v>
      </c>
      <c r="T222" s="178" t="n">
        <f aca="false">Q222*$O$12</f>
        <v>0.215</v>
      </c>
      <c r="U222" s="190" t="n">
        <f aca="false">VIN_var</f>
        <v>5</v>
      </c>
      <c r="V222" s="191" t="n">
        <f aca="false">(S222*T222)/(U222*EFF_est)</f>
        <v>1.91111111111111</v>
      </c>
      <c r="W222" s="189" t="n">
        <f aca="false">IF((T222*S222/U222)&lt;((U222*(1-(U222/S222)))/(2*Lm*Fsw)),1,2)</f>
        <v>2</v>
      </c>
      <c r="X222" s="190" t="n">
        <f aca="false">CHOOSE(W222,SQRT((2*T222*Lm*Fsw*(S222-U222))/((U222)^2)),1-(U222/S222))</f>
        <v>0.875</v>
      </c>
      <c r="Y222" s="179" t="n">
        <f aca="false">CHOOSE(W222,(Lm*AA222*Fsw)/(S222-U222),1-X222)</f>
        <v>0.125</v>
      </c>
      <c r="Z222" s="189" t="n">
        <f aca="false">(U222*X222)/(Lm*Fsw)</f>
        <v>0.694444444444444</v>
      </c>
      <c r="AA222" s="190" t="n">
        <f aca="false">CHOOSE(W222,Z222,V222+(0.5*Z222))</f>
        <v>2.25833333333333</v>
      </c>
      <c r="AB222" s="190" t="n">
        <f aca="false">CHOOSE(W222,AA222*SQRT((X222+Y222)/3),SQRT((V222^2)+((Z222^2)/12)))</f>
        <v>1.92159658519003</v>
      </c>
      <c r="AC222" s="190" t="n">
        <v>0</v>
      </c>
      <c r="AD222" s="190" t="n">
        <f aca="false">(AB222^2)*Rdcr</f>
        <v>0.0354483209876543</v>
      </c>
      <c r="AE222" s="191" t="n">
        <f aca="false">AC222+AD222</f>
        <v>0.0354483209876543</v>
      </c>
      <c r="AF222" s="189" t="n">
        <f aca="false">V222*X222</f>
        <v>1.67222222222222</v>
      </c>
      <c r="AG222" s="178" t="n">
        <f aca="false">CHOOSE(W222,AA222*SQRT(X222/3),SQRT(X222*((AA222^2)+((Z222^2)/3)-(AA222*Z222))))</f>
        <v>1.79748901434397</v>
      </c>
      <c r="AH222" s="190" t="n">
        <f aca="false">(AG222^2)*RDS_on</f>
        <v>0.167438462031064</v>
      </c>
      <c r="AI222" s="178" t="n">
        <f aca="false">((S222*V222)/2)*Fsw*(tr_sw_fix+tf_sw_fix)</f>
        <v>1.12373333333333</v>
      </c>
      <c r="AJ222" s="191" t="n">
        <f aca="false">AH222+AI222</f>
        <v>1.2911717953644</v>
      </c>
      <c r="AK222" s="189" t="n">
        <f aca="false">Y222*V222</f>
        <v>0.238888888888889</v>
      </c>
      <c r="AL222" s="190" t="n">
        <f aca="false">CHOOSE(W222,AA222*SQRT(Y222/3),SQRT(Y222*((AA222^2)+((Z222^2)/3)-(Z222*AA222))))</f>
        <v>0.679386988046392</v>
      </c>
      <c r="AM222" s="190" t="n">
        <f aca="false">T222*Vd_rect</f>
        <v>0.0903</v>
      </c>
      <c r="AN222" s="190" t="n">
        <f aca="false">CHOOSE(W222,(S222+Vd_rect)*Qrr*Fsw,(S222+Vd_rect)*Qrr*Fsw)</f>
        <v>0.42441</v>
      </c>
      <c r="AO222" s="191" t="n">
        <f aca="false">AM222+AN222</f>
        <v>0.51471</v>
      </c>
      <c r="AP222" s="177" t="n">
        <f aca="false">(AG222^2)*0</f>
        <v>0</v>
      </c>
      <c r="AQ222" s="190" t="n">
        <f aca="false">Qg_tot*Vcc*Fsw</f>
        <v>0.0735</v>
      </c>
      <c r="AR222" s="191" t="n">
        <f aca="false">IQ*U222</f>
        <v>0.00385</v>
      </c>
      <c r="AS222" s="177" t="n">
        <f aca="false">AP222+AJ222+AQ222+AR222</f>
        <v>1.3685217953644</v>
      </c>
      <c r="AT222" s="187" t="n">
        <f aca="false">Ta+Tk*AS222</f>
        <v>107.111307721864</v>
      </c>
      <c r="AU222" s="188" t="n">
        <f aca="false">RDS_on/51.8*(47.12+AT222*0.244)</f>
        <v>0.0732877169326166</v>
      </c>
      <c r="AV222" s="190" t="n">
        <f aca="false">S222*T222</f>
        <v>8.6</v>
      </c>
      <c r="AW222" s="191" t="n">
        <f aca="false">(AV222/(AV222+AS222))*100</f>
        <v>86.2715674053018</v>
      </c>
      <c r="AY222" s="189" t="n">
        <f aca="false">VOUT</f>
        <v>40</v>
      </c>
      <c r="AZ222" s="190" t="n">
        <f aca="false">Q222*$O$12</f>
        <v>0.215</v>
      </c>
      <c r="BA222" s="190" t="n">
        <f aca="false">VIN_var</f>
        <v>5</v>
      </c>
      <c r="BB222" s="191" t="n">
        <f aca="false">(AY222*AZ222)/(BA222*EFF_est)</f>
        <v>1.91111111111111</v>
      </c>
      <c r="BC222" s="189" t="n">
        <f aca="false">IF((AZ222*AY222/BA222)&lt;((BA222*(1-(BA222/AY222)))/(2*Lm*Fsw)),1,2)</f>
        <v>2</v>
      </c>
      <c r="BD222" s="190" t="n">
        <f aca="false">CHOOSE(BC222,SQRT((2*AZ222*Lm*Fsw*(AY222-BA222))/((BA222)^2)),1-(BA222/AY222))</f>
        <v>0.875</v>
      </c>
      <c r="BE222" s="179" t="n">
        <f aca="false">CHOOSE(BC222,(Lm*BG222*Fsw)/(AY222-BA222),1-BD222)</f>
        <v>0.125</v>
      </c>
      <c r="BF222" s="189" t="n">
        <f aca="false">(BA222*BD222)/(Lm*Fsw)</f>
        <v>0.694444444444444</v>
      </c>
      <c r="BG222" s="190" t="n">
        <f aca="false">CHOOSE(BC222,BF222,BB222+(0.5*BF222))</f>
        <v>2.25833333333333</v>
      </c>
      <c r="BH222" s="190" t="n">
        <f aca="false">CHOOSE(BC222,BG222*SQRT((BD222+BE222)/3),SQRT((BB222^2)+((BF222^2)/12)))</f>
        <v>1.92159658519003</v>
      </c>
      <c r="BI222" s="190" t="n">
        <v>0</v>
      </c>
      <c r="BJ222" s="190" t="n">
        <f aca="false">(BH222^2)*Rdcr</f>
        <v>0.0354483209876543</v>
      </c>
      <c r="BK222" s="191" t="n">
        <f aca="false">BI222+BJ222</f>
        <v>0.0354483209876543</v>
      </c>
      <c r="BL222" s="189" t="n">
        <f aca="false">BB222*BD222</f>
        <v>1.67222222222222</v>
      </c>
      <c r="BM222" s="178" t="n">
        <f aca="false">CHOOSE(BC222,BG222*SQRT(BD222/3),SQRT(BD222*((BG222^2)+((BF222^2)/3)-(BG222*BF222))))</f>
        <v>1.79748901434397</v>
      </c>
      <c r="BN222" s="178" t="n">
        <f aca="false">(BM222^2)*AU222</f>
        <v>0.236790177082789</v>
      </c>
      <c r="BO222" s="178" t="n">
        <f aca="false">((AY222*BB222)/2)*Fsw*(tr_sw_fix+tf_sw_fix)</f>
        <v>1.12373333333333</v>
      </c>
      <c r="BP222" s="191" t="n">
        <f aca="false">BN222+BO222</f>
        <v>1.36052351041612</v>
      </c>
      <c r="BQ222" s="189" t="n">
        <f aca="false">BE222*BB222</f>
        <v>0.238888888888889</v>
      </c>
      <c r="BR222" s="190" t="n">
        <f aca="false">CHOOSE(BC222,BG222*SQRT(BE222/3),SQRT(BE222*((BG222^2)+((BF222^2)/3)-(BF222*BG222))))</f>
        <v>0.679386988046392</v>
      </c>
      <c r="BS222" s="190" t="n">
        <f aca="false">AZ222*Vd_rect</f>
        <v>0.0903</v>
      </c>
      <c r="BT222" s="190" t="n">
        <f aca="false">CHOOSE(BC222,(AY222+Vd_rect)*Qrr*Fsw,(AY222+Vd_rect)*Qrr*Fsw)</f>
        <v>0.42441</v>
      </c>
      <c r="BU222" s="191" t="n">
        <f aca="false">BS222+BT222</f>
        <v>0.51471</v>
      </c>
      <c r="BV222" s="177" t="n">
        <f aca="false">(BM222^2)*0</f>
        <v>0</v>
      </c>
      <c r="BW222" s="190" t="n">
        <f aca="false">Qg_tot*Vcc*Fsw</f>
        <v>0.0735</v>
      </c>
      <c r="BX222" s="191" t="n">
        <f aca="false">IQ*BA222</f>
        <v>0.00385</v>
      </c>
      <c r="BY222" s="189" t="n">
        <f aca="false">BV222+BU222+BP222+BK222+BW222+BX222</f>
        <v>1.98803183140378</v>
      </c>
      <c r="BZ222" s="190" t="n">
        <f aca="false">AY222*AZ222</f>
        <v>8.6</v>
      </c>
      <c r="CA222" s="191" t="n">
        <f aca="false">(BZ222/(BZ222+BY222))*100</f>
        <v>81.2237830121805</v>
      </c>
      <c r="CB222" s="169" t="n">
        <f aca="false">BP222+BW222+BX222+BV222</f>
        <v>1.43787351041612</v>
      </c>
      <c r="CC222" s="0" t="n">
        <f aca="false">Ta+Tk_f*CB222</f>
        <v>75.3255728645643</v>
      </c>
    </row>
    <row r="223" customFormat="false" ht="15.75" hidden="false" customHeight="false" outlineLevel="0" collapsed="false">
      <c r="Q223" s="0" t="n">
        <v>216</v>
      </c>
      <c r="S223" s="189" t="n">
        <f aca="false">VOUT</f>
        <v>40</v>
      </c>
      <c r="T223" s="178" t="n">
        <f aca="false">Q223*$O$12</f>
        <v>0.216</v>
      </c>
      <c r="U223" s="190" t="n">
        <f aca="false">VIN_var</f>
        <v>5</v>
      </c>
      <c r="V223" s="191" t="n">
        <f aca="false">(S223*T223)/(U223*EFF_est)</f>
        <v>1.92</v>
      </c>
      <c r="W223" s="189" t="n">
        <f aca="false">IF((T223*S223/U223)&lt;((U223*(1-(U223/S223)))/(2*Lm*Fsw)),1,2)</f>
        <v>2</v>
      </c>
      <c r="X223" s="190" t="n">
        <f aca="false">CHOOSE(W223,SQRT((2*T223*Lm*Fsw*(S223-U223))/((U223)^2)),1-(U223/S223))</f>
        <v>0.875</v>
      </c>
      <c r="Y223" s="179" t="n">
        <f aca="false">CHOOSE(W223,(Lm*AA223*Fsw)/(S223-U223),1-X223)</f>
        <v>0.125</v>
      </c>
      <c r="Z223" s="189" t="n">
        <f aca="false">(U223*X223)/(Lm*Fsw)</f>
        <v>0.694444444444444</v>
      </c>
      <c r="AA223" s="190" t="n">
        <f aca="false">CHOOSE(W223,Z223,V223+(0.5*Z223))</f>
        <v>2.26722222222222</v>
      </c>
      <c r="AB223" s="190" t="n">
        <f aca="false">CHOOSE(W223,AA223*SQRT((X223+Y223)/3),SQRT((V223^2)+((Z223^2)/12)))</f>
        <v>1.93043719328075</v>
      </c>
      <c r="AC223" s="190" t="n">
        <v>0</v>
      </c>
      <c r="AD223" s="190" t="n">
        <f aca="false">(AB223^2)*Rdcr</f>
        <v>0.0357752424691358</v>
      </c>
      <c r="AE223" s="191" t="n">
        <f aca="false">AC223+AD223</f>
        <v>0.0357752424691358</v>
      </c>
      <c r="AF223" s="189" t="n">
        <f aca="false">V223*X223</f>
        <v>1.68</v>
      </c>
      <c r="AG223" s="178" t="n">
        <f aca="false">CHOOSE(W223,AA223*SQRT(X223/3),SQRT(X223*((AA223^2)+((Z223^2)/3)-(AA223*Z223))))</f>
        <v>1.80575864598552</v>
      </c>
      <c r="AH223" s="190" t="n">
        <f aca="false">(AG223^2)*RDS_on</f>
        <v>0.168982660135207</v>
      </c>
      <c r="AI223" s="178" t="n">
        <f aca="false">((S223*V223)/2)*Fsw*(tr_sw_fix+tf_sw_fix)</f>
        <v>1.12896</v>
      </c>
      <c r="AJ223" s="191" t="n">
        <f aca="false">AH223+AI223</f>
        <v>1.29794266013521</v>
      </c>
      <c r="AK223" s="189" t="n">
        <f aca="false">Y223*V223</f>
        <v>0.24</v>
      </c>
      <c r="AL223" s="190" t="n">
        <f aca="false">CHOOSE(W223,AA223*SQRT(Y223/3),SQRT(Y223*((AA223^2)+((Z223^2)/3)-(Z223*AA223))))</f>
        <v>0.682512615011771</v>
      </c>
      <c r="AM223" s="190" t="n">
        <f aca="false">T223*Vd_rect</f>
        <v>0.09072</v>
      </c>
      <c r="AN223" s="190" t="n">
        <f aca="false">CHOOSE(W223,(S223+Vd_rect)*Qrr*Fsw,(S223+Vd_rect)*Qrr*Fsw)</f>
        <v>0.42441</v>
      </c>
      <c r="AO223" s="191" t="n">
        <f aca="false">AM223+AN223</f>
        <v>0.51513</v>
      </c>
      <c r="AP223" s="177" t="n">
        <f aca="false">(AG223^2)*0</f>
        <v>0</v>
      </c>
      <c r="AQ223" s="190" t="n">
        <f aca="false">Qg_tot*Vcc*Fsw</f>
        <v>0.0735</v>
      </c>
      <c r="AR223" s="191" t="n">
        <f aca="false">IQ*U223</f>
        <v>0.00385</v>
      </c>
      <c r="AS223" s="177" t="n">
        <f aca="false">AP223+AJ223+AQ223+AR223</f>
        <v>1.37529266013521</v>
      </c>
      <c r="AT223" s="187" t="n">
        <f aca="false">Ta+Tk*AS223</f>
        <v>107.517559608112</v>
      </c>
      <c r="AU223" s="188" t="n">
        <f aca="false">RDS_on/51.8*(47.12+AT223*0.244)</f>
        <v>0.0733868864486214</v>
      </c>
      <c r="AV223" s="190" t="n">
        <f aca="false">S223*T223</f>
        <v>8.64</v>
      </c>
      <c r="AW223" s="191" t="n">
        <f aca="false">(AV223/(AV223+AS223))*100</f>
        <v>86.2680731676528</v>
      </c>
      <c r="AY223" s="189" t="n">
        <f aca="false">VOUT</f>
        <v>40</v>
      </c>
      <c r="AZ223" s="190" t="n">
        <f aca="false">Q223*$O$12</f>
        <v>0.216</v>
      </c>
      <c r="BA223" s="190" t="n">
        <f aca="false">VIN_var</f>
        <v>5</v>
      </c>
      <c r="BB223" s="191" t="n">
        <f aca="false">(AY223*AZ223)/(BA223*EFF_est)</f>
        <v>1.92</v>
      </c>
      <c r="BC223" s="189" t="n">
        <f aca="false">IF((AZ223*AY223/BA223)&lt;((BA223*(1-(BA223/AY223)))/(2*Lm*Fsw)),1,2)</f>
        <v>2</v>
      </c>
      <c r="BD223" s="190" t="n">
        <f aca="false">CHOOSE(BC223,SQRT((2*AZ223*Lm*Fsw*(AY223-BA223))/((BA223)^2)),1-(BA223/AY223))</f>
        <v>0.875</v>
      </c>
      <c r="BE223" s="179" t="n">
        <f aca="false">CHOOSE(BC223,(Lm*BG223*Fsw)/(AY223-BA223),1-BD223)</f>
        <v>0.125</v>
      </c>
      <c r="BF223" s="189" t="n">
        <f aca="false">(BA223*BD223)/(Lm*Fsw)</f>
        <v>0.694444444444444</v>
      </c>
      <c r="BG223" s="190" t="n">
        <f aca="false">CHOOSE(BC223,BF223,BB223+(0.5*BF223))</f>
        <v>2.26722222222222</v>
      </c>
      <c r="BH223" s="190" t="n">
        <f aca="false">CHOOSE(BC223,BG223*SQRT((BD223+BE223)/3),SQRT((BB223^2)+((BF223^2)/12)))</f>
        <v>1.93043719328075</v>
      </c>
      <c r="BI223" s="190" t="n">
        <v>0</v>
      </c>
      <c r="BJ223" s="190" t="n">
        <f aca="false">(BH223^2)*Rdcr</f>
        <v>0.0357752424691358</v>
      </c>
      <c r="BK223" s="191" t="n">
        <f aca="false">BI223+BJ223</f>
        <v>0.0357752424691358</v>
      </c>
      <c r="BL223" s="189" t="n">
        <f aca="false">BB223*BD223</f>
        <v>1.68</v>
      </c>
      <c r="BM223" s="178" t="n">
        <f aca="false">CHOOSE(BC223,BG223*SQRT(BD223/3),SQRT(BD223*((BG223^2)+((BF223^2)/3)-(BG223*BF223))))</f>
        <v>1.80575864598552</v>
      </c>
      <c r="BN223" s="178" t="n">
        <f aca="false">(BM223^2)*AU223</f>
        <v>0.239297338506257</v>
      </c>
      <c r="BO223" s="178" t="n">
        <f aca="false">((AY223*BB223)/2)*Fsw*(tr_sw_fix+tf_sw_fix)</f>
        <v>1.12896</v>
      </c>
      <c r="BP223" s="191" t="n">
        <f aca="false">BN223+BO223</f>
        <v>1.36825733850626</v>
      </c>
      <c r="BQ223" s="189" t="n">
        <f aca="false">BE223*BB223</f>
        <v>0.24</v>
      </c>
      <c r="BR223" s="190" t="n">
        <f aca="false">CHOOSE(BC223,BG223*SQRT(BE223/3),SQRT(BE223*((BG223^2)+((BF223^2)/3)-(BF223*BG223))))</f>
        <v>0.682512615011771</v>
      </c>
      <c r="BS223" s="190" t="n">
        <f aca="false">AZ223*Vd_rect</f>
        <v>0.09072</v>
      </c>
      <c r="BT223" s="190" t="n">
        <f aca="false">CHOOSE(BC223,(AY223+Vd_rect)*Qrr*Fsw,(AY223+Vd_rect)*Qrr*Fsw)</f>
        <v>0.42441</v>
      </c>
      <c r="BU223" s="191" t="n">
        <f aca="false">BS223+BT223</f>
        <v>0.51513</v>
      </c>
      <c r="BV223" s="177" t="n">
        <f aca="false">(BM223^2)*0</f>
        <v>0</v>
      </c>
      <c r="BW223" s="190" t="n">
        <f aca="false">Qg_tot*Vcc*Fsw</f>
        <v>0.0735</v>
      </c>
      <c r="BX223" s="191" t="n">
        <f aca="false">IQ*BA223</f>
        <v>0.00385</v>
      </c>
      <c r="BY223" s="189" t="n">
        <f aca="false">BV223+BU223+BP223+BK223+BW223+BX223</f>
        <v>1.99651258097539</v>
      </c>
      <c r="BZ223" s="190" t="n">
        <f aca="false">AY223*AZ223</f>
        <v>8.64</v>
      </c>
      <c r="CA223" s="191" t="n">
        <f aca="false">(BZ223/(BZ223+BY223))*100</f>
        <v>81.229631744653</v>
      </c>
      <c r="CB223" s="169" t="n">
        <f aca="false">BP223+BW223+BX223+BV223</f>
        <v>1.44560733850626</v>
      </c>
      <c r="CC223" s="0" t="n">
        <f aca="false">Ta+Tk_f*CB223</f>
        <v>75.596256847719</v>
      </c>
    </row>
    <row r="224" customFormat="false" ht="15.75" hidden="false" customHeight="false" outlineLevel="0" collapsed="false">
      <c r="Q224" s="0" t="n">
        <v>217</v>
      </c>
      <c r="S224" s="189" t="n">
        <f aca="false">VOUT</f>
        <v>40</v>
      </c>
      <c r="T224" s="178" t="n">
        <f aca="false">Q224*$O$12</f>
        <v>0.217</v>
      </c>
      <c r="U224" s="190" t="n">
        <f aca="false">VIN_var</f>
        <v>5</v>
      </c>
      <c r="V224" s="191" t="n">
        <f aca="false">(S224*T224)/(U224*EFF_est)</f>
        <v>1.92888888888889</v>
      </c>
      <c r="W224" s="189" t="n">
        <f aca="false">IF((T224*S224/U224)&lt;((U224*(1-(U224/S224)))/(2*Lm*Fsw)),1,2)</f>
        <v>2</v>
      </c>
      <c r="X224" s="190" t="n">
        <f aca="false">CHOOSE(W224,SQRT((2*T224*Lm*Fsw*(S224-U224))/((U224)^2)),1-(U224/S224))</f>
        <v>0.875</v>
      </c>
      <c r="Y224" s="179" t="n">
        <f aca="false">CHOOSE(W224,(Lm*AA224*Fsw)/(S224-U224),1-X224)</f>
        <v>0.125</v>
      </c>
      <c r="Z224" s="189" t="n">
        <f aca="false">(U224*X224)/(Lm*Fsw)</f>
        <v>0.694444444444444</v>
      </c>
      <c r="AA224" s="190" t="n">
        <f aca="false">CHOOSE(W224,Z224,V224+(0.5*Z224))</f>
        <v>2.27611111111111</v>
      </c>
      <c r="AB224" s="190" t="n">
        <f aca="false">CHOOSE(W224,AA224*SQRT((X224+Y224)/3),SQRT((V224^2)+((Z224^2)/12)))</f>
        <v>1.93927824276989</v>
      </c>
      <c r="AC224" s="190" t="n">
        <v>0</v>
      </c>
      <c r="AD224" s="190" t="n">
        <f aca="false">(AB224^2)*Rdcr</f>
        <v>0.0361036809876543</v>
      </c>
      <c r="AE224" s="191" t="n">
        <f aca="false">AC224+AD224</f>
        <v>0.0361036809876543</v>
      </c>
      <c r="AF224" s="189" t="n">
        <f aca="false">V224*X224</f>
        <v>1.68777777777778</v>
      </c>
      <c r="AG224" s="178" t="n">
        <f aca="false">CHOOSE(W224,AA224*SQRT(X224/3),SQRT(X224*((AA224^2)+((Z224^2)/3)-(AA224*Z224))))</f>
        <v>1.81402869051748</v>
      </c>
      <c r="AH224" s="190" t="n">
        <f aca="false">(AG224^2)*RDS_on</f>
        <v>0.170534023891805</v>
      </c>
      <c r="AI224" s="178" t="n">
        <f aca="false">((S224*V224)/2)*Fsw*(tr_sw_fix+tf_sw_fix)</f>
        <v>1.13418666666667</v>
      </c>
      <c r="AJ224" s="191" t="n">
        <f aca="false">AH224+AI224</f>
        <v>1.30472069055847</v>
      </c>
      <c r="AK224" s="189" t="n">
        <f aca="false">Y224*V224</f>
        <v>0.241111111111111</v>
      </c>
      <c r="AL224" s="190" t="n">
        <f aca="false">CHOOSE(W224,AA224*SQRT(Y224/3),SQRT(Y224*((AA224^2)+((Z224^2)/3)-(Z224*AA224))))</f>
        <v>0.685638398035059</v>
      </c>
      <c r="AM224" s="190" t="n">
        <f aca="false">T224*Vd_rect</f>
        <v>0.09114</v>
      </c>
      <c r="AN224" s="190" t="n">
        <f aca="false">CHOOSE(W224,(S224+Vd_rect)*Qrr*Fsw,(S224+Vd_rect)*Qrr*Fsw)</f>
        <v>0.42441</v>
      </c>
      <c r="AO224" s="191" t="n">
        <f aca="false">AM224+AN224</f>
        <v>0.51555</v>
      </c>
      <c r="AP224" s="177" t="n">
        <f aca="false">(AG224^2)*0</f>
        <v>0</v>
      </c>
      <c r="AQ224" s="190" t="n">
        <f aca="false">Qg_tot*Vcc*Fsw</f>
        <v>0.0735</v>
      </c>
      <c r="AR224" s="191" t="n">
        <f aca="false">IQ*U224</f>
        <v>0.00385</v>
      </c>
      <c r="AS224" s="177" t="n">
        <f aca="false">AP224+AJ224+AQ224+AR224</f>
        <v>1.38207069055847</v>
      </c>
      <c r="AT224" s="187" t="n">
        <f aca="false">Ta+Tk*AS224</f>
        <v>107.924241433508</v>
      </c>
      <c r="AU224" s="188" t="n">
        <f aca="false">RDS_on/51.8*(47.12+AT224*0.244)</f>
        <v>0.0734861609164026</v>
      </c>
      <c r="AV224" s="190" t="n">
        <f aca="false">S224*T224</f>
        <v>8.68</v>
      </c>
      <c r="AW224" s="191" t="n">
        <f aca="false">(AV224/(AV224+AS224))*100</f>
        <v>86.2645499811952</v>
      </c>
      <c r="AY224" s="189" t="n">
        <f aca="false">VOUT</f>
        <v>40</v>
      </c>
      <c r="AZ224" s="190" t="n">
        <f aca="false">Q224*$O$12</f>
        <v>0.217</v>
      </c>
      <c r="BA224" s="190" t="n">
        <f aca="false">VIN_var</f>
        <v>5</v>
      </c>
      <c r="BB224" s="191" t="n">
        <f aca="false">(AY224*AZ224)/(BA224*EFF_est)</f>
        <v>1.92888888888889</v>
      </c>
      <c r="BC224" s="189" t="n">
        <f aca="false">IF((AZ224*AY224/BA224)&lt;((BA224*(1-(BA224/AY224)))/(2*Lm*Fsw)),1,2)</f>
        <v>2</v>
      </c>
      <c r="BD224" s="190" t="n">
        <f aca="false">CHOOSE(BC224,SQRT((2*AZ224*Lm*Fsw*(AY224-BA224))/((BA224)^2)),1-(BA224/AY224))</f>
        <v>0.875</v>
      </c>
      <c r="BE224" s="179" t="n">
        <f aca="false">CHOOSE(BC224,(Lm*BG224*Fsw)/(AY224-BA224),1-BD224)</f>
        <v>0.125</v>
      </c>
      <c r="BF224" s="189" t="n">
        <f aca="false">(BA224*BD224)/(Lm*Fsw)</f>
        <v>0.694444444444444</v>
      </c>
      <c r="BG224" s="190" t="n">
        <f aca="false">CHOOSE(BC224,BF224,BB224+(0.5*BF224))</f>
        <v>2.27611111111111</v>
      </c>
      <c r="BH224" s="190" t="n">
        <f aca="false">CHOOSE(BC224,BG224*SQRT((BD224+BE224)/3),SQRT((BB224^2)+((BF224^2)/12)))</f>
        <v>1.93927824276989</v>
      </c>
      <c r="BI224" s="190" t="n">
        <v>0</v>
      </c>
      <c r="BJ224" s="190" t="n">
        <f aca="false">(BH224^2)*Rdcr</f>
        <v>0.0361036809876543</v>
      </c>
      <c r="BK224" s="191" t="n">
        <f aca="false">BI224+BJ224</f>
        <v>0.0361036809876543</v>
      </c>
      <c r="BL224" s="189" t="n">
        <f aca="false">BB224*BD224</f>
        <v>1.68777777777778</v>
      </c>
      <c r="BM224" s="178" t="n">
        <f aca="false">CHOOSE(BC224,BG224*SQRT(BD224/3),SQRT(BD224*((BG224^2)+((BF224^2)/3)-(BG224*BF224))))</f>
        <v>1.81402869051748</v>
      </c>
      <c r="BN224" s="178" t="n">
        <f aca="false">(BM224^2)*AU224</f>
        <v>0.241820916342873</v>
      </c>
      <c r="BO224" s="178" t="n">
        <f aca="false">((AY224*BB224)/2)*Fsw*(tr_sw_fix+tf_sw_fix)</f>
        <v>1.13418666666667</v>
      </c>
      <c r="BP224" s="191" t="n">
        <f aca="false">BN224+BO224</f>
        <v>1.37600758300954</v>
      </c>
      <c r="BQ224" s="189" t="n">
        <f aca="false">BE224*BB224</f>
        <v>0.241111111111111</v>
      </c>
      <c r="BR224" s="190" t="n">
        <f aca="false">CHOOSE(BC224,BG224*SQRT(BE224/3),SQRT(BE224*((BG224^2)+((BF224^2)/3)-(BF224*BG224))))</f>
        <v>0.685638398035059</v>
      </c>
      <c r="BS224" s="190" t="n">
        <f aca="false">AZ224*Vd_rect</f>
        <v>0.09114</v>
      </c>
      <c r="BT224" s="190" t="n">
        <f aca="false">CHOOSE(BC224,(AY224+Vd_rect)*Qrr*Fsw,(AY224+Vd_rect)*Qrr*Fsw)</f>
        <v>0.42441</v>
      </c>
      <c r="BU224" s="191" t="n">
        <f aca="false">BS224+BT224</f>
        <v>0.51555</v>
      </c>
      <c r="BV224" s="177" t="n">
        <f aca="false">(BM224^2)*0</f>
        <v>0</v>
      </c>
      <c r="BW224" s="190" t="n">
        <f aca="false">Qg_tot*Vcc*Fsw</f>
        <v>0.0735</v>
      </c>
      <c r="BX224" s="191" t="n">
        <f aca="false">IQ*BA224</f>
        <v>0.00385</v>
      </c>
      <c r="BY224" s="189" t="n">
        <f aca="false">BV224+BU224+BP224+BK224+BW224+BX224</f>
        <v>2.00501126399719</v>
      </c>
      <c r="BZ224" s="190" t="n">
        <f aca="false">AY224*AZ224</f>
        <v>8.68</v>
      </c>
      <c r="CA224" s="191" t="n">
        <f aca="false">(BZ224/(BZ224+BY224))*100</f>
        <v>81.2352910590463</v>
      </c>
      <c r="CB224" s="169" t="n">
        <f aca="false">BP224+BW224+BX224+BV224</f>
        <v>1.45335758300954</v>
      </c>
      <c r="CC224" s="0" t="n">
        <f aca="false">Ta+Tk_f*CB224</f>
        <v>75.8675154053339</v>
      </c>
    </row>
    <row r="225" customFormat="false" ht="15.75" hidden="false" customHeight="false" outlineLevel="0" collapsed="false">
      <c r="Q225" s="0" t="n">
        <v>218</v>
      </c>
      <c r="S225" s="189" t="n">
        <f aca="false">VOUT</f>
        <v>40</v>
      </c>
      <c r="T225" s="178" t="n">
        <f aca="false">Q225*$O$12</f>
        <v>0.218</v>
      </c>
      <c r="U225" s="190" t="n">
        <f aca="false">VIN_var</f>
        <v>5</v>
      </c>
      <c r="V225" s="191" t="n">
        <f aca="false">(S225*T225)/(U225*EFF_est)</f>
        <v>1.93777777777778</v>
      </c>
      <c r="W225" s="189" t="n">
        <f aca="false">IF((T225*S225/U225)&lt;((U225*(1-(U225/S225)))/(2*Lm*Fsw)),1,2)</f>
        <v>2</v>
      </c>
      <c r="X225" s="190" t="n">
        <f aca="false">CHOOSE(W225,SQRT((2*T225*Lm*Fsw*(S225-U225))/((U225)^2)),1-(U225/S225))</f>
        <v>0.875</v>
      </c>
      <c r="Y225" s="179" t="n">
        <f aca="false">CHOOSE(W225,(Lm*AA225*Fsw)/(S225-U225),1-X225)</f>
        <v>0.125</v>
      </c>
      <c r="Z225" s="189" t="n">
        <f aca="false">(U225*X225)/(Lm*Fsw)</f>
        <v>0.694444444444444</v>
      </c>
      <c r="AA225" s="190" t="n">
        <f aca="false">CHOOSE(W225,Z225,V225+(0.5*Z225))</f>
        <v>2.285</v>
      </c>
      <c r="AB225" s="190" t="n">
        <f aca="false">CHOOSE(W225,AA225*SQRT((X225+Y225)/3),SQRT((V225^2)+((Z225^2)/12)))</f>
        <v>1.94811972764793</v>
      </c>
      <c r="AC225" s="190" t="n">
        <v>0</v>
      </c>
      <c r="AD225" s="190" t="n">
        <f aca="false">(AB225^2)*Rdcr</f>
        <v>0.0364336365432099</v>
      </c>
      <c r="AE225" s="191" t="n">
        <f aca="false">AC225+AD225</f>
        <v>0.0364336365432099</v>
      </c>
      <c r="AF225" s="189" t="n">
        <f aca="false">V225*X225</f>
        <v>1.69555555555556</v>
      </c>
      <c r="AG225" s="178" t="n">
        <f aca="false">CHOOSE(W225,AA225*SQRT(X225/3),SQRT(X225*((AA225^2)+((Z225^2)/3)-(AA225*Z225))))</f>
        <v>1.82229914231848</v>
      </c>
      <c r="AH225" s="190" t="n">
        <f aca="false">(AG225^2)*RDS_on</f>
        <v>0.172092553300859</v>
      </c>
      <c r="AI225" s="178" t="n">
        <f aca="false">((S225*V225)/2)*Fsw*(tr_sw_fix+tf_sw_fix)</f>
        <v>1.13941333333333</v>
      </c>
      <c r="AJ225" s="191" t="n">
        <f aca="false">AH225+AI225</f>
        <v>1.31150588663419</v>
      </c>
      <c r="AK225" s="189" t="n">
        <f aca="false">Y225*V225</f>
        <v>0.242222222222222</v>
      </c>
      <c r="AL225" s="190" t="n">
        <f aca="false">CHOOSE(W225,AA225*SQRT(Y225/3),SQRT(Y225*((AA225^2)+((Z225^2)/3)-(Z225*AA225))))</f>
        <v>0.688764334991569</v>
      </c>
      <c r="AM225" s="190" t="n">
        <f aca="false">T225*Vd_rect</f>
        <v>0.09156</v>
      </c>
      <c r="AN225" s="190" t="n">
        <f aca="false">CHOOSE(W225,(S225+Vd_rect)*Qrr*Fsw,(S225+Vd_rect)*Qrr*Fsw)</f>
        <v>0.42441</v>
      </c>
      <c r="AO225" s="191" t="n">
        <f aca="false">AM225+AN225</f>
        <v>0.51597</v>
      </c>
      <c r="AP225" s="177" t="n">
        <f aca="false">(AG225^2)*0</f>
        <v>0</v>
      </c>
      <c r="AQ225" s="190" t="n">
        <f aca="false">Qg_tot*Vcc*Fsw</f>
        <v>0.0735</v>
      </c>
      <c r="AR225" s="191" t="n">
        <f aca="false">IQ*U225</f>
        <v>0.00385</v>
      </c>
      <c r="AS225" s="177" t="n">
        <f aca="false">AP225+AJ225+AQ225+AR225</f>
        <v>1.38885588663419</v>
      </c>
      <c r="AT225" s="187" t="n">
        <f aca="false">Ta+Tk*AS225</f>
        <v>108.331353198052</v>
      </c>
      <c r="AU225" s="188" t="n">
        <f aca="false">RDS_on/51.8*(47.12+AT225*0.244)</f>
        <v>0.0735855403359603</v>
      </c>
      <c r="AV225" s="190" t="n">
        <f aca="false">S225*T225</f>
        <v>8.72</v>
      </c>
      <c r="AW225" s="191" t="n">
        <f aca="false">(AV225/(AV225+AS225))*100</f>
        <v>86.2609982552969</v>
      </c>
      <c r="AY225" s="189" t="n">
        <f aca="false">VOUT</f>
        <v>40</v>
      </c>
      <c r="AZ225" s="190" t="n">
        <f aca="false">Q225*$O$12</f>
        <v>0.218</v>
      </c>
      <c r="BA225" s="190" t="n">
        <f aca="false">VIN_var</f>
        <v>5</v>
      </c>
      <c r="BB225" s="191" t="n">
        <f aca="false">(AY225*AZ225)/(BA225*EFF_est)</f>
        <v>1.93777777777778</v>
      </c>
      <c r="BC225" s="189" t="n">
        <f aca="false">IF((AZ225*AY225/BA225)&lt;((BA225*(1-(BA225/AY225)))/(2*Lm*Fsw)),1,2)</f>
        <v>2</v>
      </c>
      <c r="BD225" s="190" t="n">
        <f aca="false">CHOOSE(BC225,SQRT((2*AZ225*Lm*Fsw*(AY225-BA225))/((BA225)^2)),1-(BA225/AY225))</f>
        <v>0.875</v>
      </c>
      <c r="BE225" s="179" t="n">
        <f aca="false">CHOOSE(BC225,(Lm*BG225*Fsw)/(AY225-BA225),1-BD225)</f>
        <v>0.125</v>
      </c>
      <c r="BF225" s="189" t="n">
        <f aca="false">(BA225*BD225)/(Lm*Fsw)</f>
        <v>0.694444444444444</v>
      </c>
      <c r="BG225" s="190" t="n">
        <f aca="false">CHOOSE(BC225,BF225,BB225+(0.5*BF225))</f>
        <v>2.285</v>
      </c>
      <c r="BH225" s="190" t="n">
        <f aca="false">CHOOSE(BC225,BG225*SQRT((BD225+BE225)/3),SQRT((BB225^2)+((BF225^2)/12)))</f>
        <v>1.94811972764793</v>
      </c>
      <c r="BI225" s="190" t="n">
        <v>0</v>
      </c>
      <c r="BJ225" s="190" t="n">
        <f aca="false">(BH225^2)*Rdcr</f>
        <v>0.0364336365432099</v>
      </c>
      <c r="BK225" s="191" t="n">
        <f aca="false">BI225+BJ225</f>
        <v>0.0364336365432099</v>
      </c>
      <c r="BL225" s="189" t="n">
        <f aca="false">BB225*BD225</f>
        <v>1.69555555555556</v>
      </c>
      <c r="BM225" s="178" t="n">
        <f aca="false">CHOOSE(BC225,BG225*SQRT(BD225/3),SQRT(BD225*((BG225^2)+((BF225^2)/3)-(BG225*BF225))))</f>
        <v>1.82229914231848</v>
      </c>
      <c r="BN225" s="178" t="n">
        <f aca="false">(BM225^2)*AU225</f>
        <v>0.244360961198602</v>
      </c>
      <c r="BO225" s="178" t="n">
        <f aca="false">((AY225*BB225)/2)*Fsw*(tr_sw_fix+tf_sw_fix)</f>
        <v>1.13941333333333</v>
      </c>
      <c r="BP225" s="191" t="n">
        <f aca="false">BN225+BO225</f>
        <v>1.38377429453194</v>
      </c>
      <c r="BQ225" s="189" t="n">
        <f aca="false">BE225*BB225</f>
        <v>0.242222222222222</v>
      </c>
      <c r="BR225" s="190" t="n">
        <f aca="false">CHOOSE(BC225,BG225*SQRT(BE225/3),SQRT(BE225*((BG225^2)+((BF225^2)/3)-(BF225*BG225))))</f>
        <v>0.688764334991569</v>
      </c>
      <c r="BS225" s="190" t="n">
        <f aca="false">AZ225*Vd_rect</f>
        <v>0.09156</v>
      </c>
      <c r="BT225" s="190" t="n">
        <f aca="false">CHOOSE(BC225,(AY225+Vd_rect)*Qrr*Fsw,(AY225+Vd_rect)*Qrr*Fsw)</f>
        <v>0.42441</v>
      </c>
      <c r="BU225" s="191" t="n">
        <f aca="false">BS225+BT225</f>
        <v>0.51597</v>
      </c>
      <c r="BV225" s="177" t="n">
        <f aca="false">(BM225^2)*0</f>
        <v>0</v>
      </c>
      <c r="BW225" s="190" t="n">
        <f aca="false">Qg_tot*Vcc*Fsw</f>
        <v>0.0735</v>
      </c>
      <c r="BX225" s="191" t="n">
        <f aca="false">IQ*BA225</f>
        <v>0.00385</v>
      </c>
      <c r="BY225" s="189" t="n">
        <f aca="false">BV225+BU225+BP225+BK225+BW225+BX225</f>
        <v>2.01352793107515</v>
      </c>
      <c r="BZ225" s="190" t="n">
        <f aca="false">AY225*AZ225</f>
        <v>8.72</v>
      </c>
      <c r="CA225" s="191" t="n">
        <f aca="false">(BZ225/(BZ225+BY225))*100</f>
        <v>81.2407631115797</v>
      </c>
      <c r="CB225" s="169" t="n">
        <f aca="false">BP225+BW225+BX225+BV225</f>
        <v>1.46112429453194</v>
      </c>
      <c r="CC225" s="0" t="n">
        <f aca="false">Ta+Tk_f*CB225</f>
        <v>76.1393503086177</v>
      </c>
    </row>
    <row r="226" customFormat="false" ht="15.75" hidden="false" customHeight="false" outlineLevel="0" collapsed="false">
      <c r="Q226" s="0" t="n">
        <v>219</v>
      </c>
      <c r="S226" s="189" t="n">
        <f aca="false">VOUT</f>
        <v>40</v>
      </c>
      <c r="T226" s="178" t="n">
        <f aca="false">Q226*$O$12</f>
        <v>0.219</v>
      </c>
      <c r="U226" s="190" t="n">
        <f aca="false">VIN_var</f>
        <v>5</v>
      </c>
      <c r="V226" s="191" t="n">
        <f aca="false">(S226*T226)/(U226*EFF_est)</f>
        <v>1.94666666666667</v>
      </c>
      <c r="W226" s="189" t="n">
        <f aca="false">IF((T226*S226/U226)&lt;((U226*(1-(U226/S226)))/(2*Lm*Fsw)),1,2)</f>
        <v>2</v>
      </c>
      <c r="X226" s="190" t="n">
        <f aca="false">CHOOSE(W226,SQRT((2*T226*Lm*Fsw*(S226-U226))/((U226)^2)),1-(U226/S226))</f>
        <v>0.875</v>
      </c>
      <c r="Y226" s="179" t="n">
        <f aca="false">CHOOSE(W226,(Lm*AA226*Fsw)/(S226-U226),1-X226)</f>
        <v>0.125</v>
      </c>
      <c r="Z226" s="189" t="n">
        <f aca="false">(U226*X226)/(Lm*Fsw)</f>
        <v>0.694444444444444</v>
      </c>
      <c r="AA226" s="190" t="n">
        <f aca="false">CHOOSE(W226,Z226,V226+(0.5*Z226))</f>
        <v>2.29388888888889</v>
      </c>
      <c r="AB226" s="190" t="n">
        <f aca="false">CHOOSE(W226,AA226*SQRT((X226+Y226)/3),SQRT((V226^2)+((Z226^2)/12)))</f>
        <v>1.95696164201365</v>
      </c>
      <c r="AC226" s="190" t="n">
        <v>0</v>
      </c>
      <c r="AD226" s="190" t="n">
        <f aca="false">(AB226^2)*Rdcr</f>
        <v>0.0367651091358025</v>
      </c>
      <c r="AE226" s="191" t="n">
        <f aca="false">AC226+AD226</f>
        <v>0.0367651091358025</v>
      </c>
      <c r="AF226" s="189" t="n">
        <f aca="false">V226*X226</f>
        <v>1.70333333333333</v>
      </c>
      <c r="AG226" s="178" t="n">
        <f aca="false">CHOOSE(W226,AA226*SQRT(X226/3),SQRT(X226*((AA226^2)+((Z226^2)/3)-(AA226*Z226))))</f>
        <v>1.83056999586841</v>
      </c>
      <c r="AH226" s="190" t="n">
        <f aca="false">(AG226^2)*RDS_on</f>
        <v>0.173658248362367</v>
      </c>
      <c r="AI226" s="178" t="n">
        <f aca="false">((S226*V226)/2)*Fsw*(tr_sw_fix+tf_sw_fix)</f>
        <v>1.14464</v>
      </c>
      <c r="AJ226" s="191" t="n">
        <f aca="false">AH226+AI226</f>
        <v>1.31829824836237</v>
      </c>
      <c r="AK226" s="189" t="n">
        <f aca="false">Y226*V226</f>
        <v>0.243333333333333</v>
      </c>
      <c r="AL226" s="190" t="n">
        <f aca="false">CHOOSE(W226,AA226*SQRT(Y226/3),SQRT(Y226*((AA226^2)+((Z226^2)/3)-(Z226*AA226))))</f>
        <v>0.691890423794906</v>
      </c>
      <c r="AM226" s="190" t="n">
        <f aca="false">T226*Vd_rect</f>
        <v>0.09198</v>
      </c>
      <c r="AN226" s="190" t="n">
        <f aca="false">CHOOSE(W226,(S226+Vd_rect)*Qrr*Fsw,(S226+Vd_rect)*Qrr*Fsw)</f>
        <v>0.42441</v>
      </c>
      <c r="AO226" s="191" t="n">
        <f aca="false">AM226+AN226</f>
        <v>0.51639</v>
      </c>
      <c r="AP226" s="177" t="n">
        <f aca="false">(AG226^2)*0</f>
        <v>0</v>
      </c>
      <c r="AQ226" s="190" t="n">
        <f aca="false">Qg_tot*Vcc*Fsw</f>
        <v>0.0735</v>
      </c>
      <c r="AR226" s="191" t="n">
        <f aca="false">IQ*U226</f>
        <v>0.00385</v>
      </c>
      <c r="AS226" s="177" t="n">
        <f aca="false">AP226+AJ226+AQ226+AR226</f>
        <v>1.39564824836237</v>
      </c>
      <c r="AT226" s="187" t="n">
        <f aca="false">Ta+Tk*AS226</f>
        <v>108.738894901742</v>
      </c>
      <c r="AU226" s="188" t="n">
        <f aca="false">RDS_on/51.8*(47.12+AT226*0.244)</f>
        <v>0.0736850247072944</v>
      </c>
      <c r="AV226" s="190" t="n">
        <f aca="false">S226*T226</f>
        <v>8.76</v>
      </c>
      <c r="AW226" s="191" t="n">
        <f aca="false">(AV226/(AV226+AS226))*100</f>
        <v>86.257418391904</v>
      </c>
      <c r="AY226" s="189" t="n">
        <f aca="false">VOUT</f>
        <v>40</v>
      </c>
      <c r="AZ226" s="190" t="n">
        <f aca="false">Q226*$O$12</f>
        <v>0.219</v>
      </c>
      <c r="BA226" s="190" t="n">
        <f aca="false">VIN_var</f>
        <v>5</v>
      </c>
      <c r="BB226" s="191" t="n">
        <f aca="false">(AY226*AZ226)/(BA226*EFF_est)</f>
        <v>1.94666666666667</v>
      </c>
      <c r="BC226" s="189" t="n">
        <f aca="false">IF((AZ226*AY226/BA226)&lt;((BA226*(1-(BA226/AY226)))/(2*Lm*Fsw)),1,2)</f>
        <v>2</v>
      </c>
      <c r="BD226" s="190" t="n">
        <f aca="false">CHOOSE(BC226,SQRT((2*AZ226*Lm*Fsw*(AY226-BA226))/((BA226)^2)),1-(BA226/AY226))</f>
        <v>0.875</v>
      </c>
      <c r="BE226" s="179" t="n">
        <f aca="false">CHOOSE(BC226,(Lm*BG226*Fsw)/(AY226-BA226),1-BD226)</f>
        <v>0.125</v>
      </c>
      <c r="BF226" s="189" t="n">
        <f aca="false">(BA226*BD226)/(Lm*Fsw)</f>
        <v>0.694444444444444</v>
      </c>
      <c r="BG226" s="190" t="n">
        <f aca="false">CHOOSE(BC226,BF226,BB226+(0.5*BF226))</f>
        <v>2.29388888888889</v>
      </c>
      <c r="BH226" s="190" t="n">
        <f aca="false">CHOOSE(BC226,BG226*SQRT((BD226+BE226)/3),SQRT((BB226^2)+((BF226^2)/12)))</f>
        <v>1.95696164201365</v>
      </c>
      <c r="BI226" s="190" t="n">
        <v>0</v>
      </c>
      <c r="BJ226" s="190" t="n">
        <f aca="false">(BH226^2)*Rdcr</f>
        <v>0.0367651091358025</v>
      </c>
      <c r="BK226" s="191" t="n">
        <f aca="false">BI226+BJ226</f>
        <v>0.0367651091358025</v>
      </c>
      <c r="BL226" s="189" t="n">
        <f aca="false">BB226*BD226</f>
        <v>1.70333333333333</v>
      </c>
      <c r="BM226" s="178" t="n">
        <f aca="false">CHOOSE(BC226,BG226*SQRT(BD226/3),SQRT(BD226*((BG226^2)+((BF226^2)/3)-(BG226*BF226))))</f>
        <v>1.83056999586841</v>
      </c>
      <c r="BN226" s="178" t="n">
        <f aca="false">(BM226^2)*AU226</f>
        <v>0.246917523766483</v>
      </c>
      <c r="BO226" s="178" t="n">
        <f aca="false">((AY226*BB226)/2)*Fsw*(tr_sw_fix+tf_sw_fix)</f>
        <v>1.14464</v>
      </c>
      <c r="BP226" s="191" t="n">
        <f aca="false">BN226+BO226</f>
        <v>1.39155752376648</v>
      </c>
      <c r="BQ226" s="189" t="n">
        <f aca="false">BE226*BB226</f>
        <v>0.243333333333333</v>
      </c>
      <c r="BR226" s="190" t="n">
        <f aca="false">CHOOSE(BC226,BG226*SQRT(BE226/3),SQRT(BE226*((BG226^2)+((BF226^2)/3)-(BF226*BG226))))</f>
        <v>0.691890423794906</v>
      </c>
      <c r="BS226" s="190" t="n">
        <f aca="false">AZ226*Vd_rect</f>
        <v>0.09198</v>
      </c>
      <c r="BT226" s="190" t="n">
        <f aca="false">CHOOSE(BC226,(AY226+Vd_rect)*Qrr*Fsw,(AY226+Vd_rect)*Qrr*Fsw)</f>
        <v>0.42441</v>
      </c>
      <c r="BU226" s="191" t="n">
        <f aca="false">BS226+BT226</f>
        <v>0.51639</v>
      </c>
      <c r="BV226" s="177" t="n">
        <f aca="false">(BM226^2)*0</f>
        <v>0</v>
      </c>
      <c r="BW226" s="190" t="n">
        <f aca="false">Qg_tot*Vcc*Fsw</f>
        <v>0.0735</v>
      </c>
      <c r="BX226" s="191" t="n">
        <f aca="false">IQ*BA226</f>
        <v>0.00385</v>
      </c>
      <c r="BY226" s="189" t="n">
        <f aca="false">BV226+BU226+BP226+BK226+BW226+BX226</f>
        <v>2.02206263290229</v>
      </c>
      <c r="BZ226" s="190" t="n">
        <f aca="false">AY226*AZ226</f>
        <v>8.76</v>
      </c>
      <c r="CA226" s="191" t="n">
        <f aca="false">(BZ226/(BZ226+BY226))*100</f>
        <v>81.2460500207835</v>
      </c>
      <c r="CB226" s="169" t="n">
        <f aca="false">BP226+BW226+BX226+BV226</f>
        <v>1.46890752376648</v>
      </c>
      <c r="CC226" s="0" t="n">
        <f aca="false">Ta+Tk_f*CB226</f>
        <v>76.4117633318269</v>
      </c>
    </row>
    <row r="227" customFormat="false" ht="15.75" hidden="false" customHeight="false" outlineLevel="0" collapsed="false">
      <c r="Q227" s="0" t="n">
        <v>220</v>
      </c>
      <c r="S227" s="189" t="n">
        <f aca="false">VOUT</f>
        <v>40</v>
      </c>
      <c r="T227" s="178" t="n">
        <f aca="false">Q227*$O$12</f>
        <v>0.22</v>
      </c>
      <c r="U227" s="190" t="n">
        <f aca="false">VIN_var</f>
        <v>5</v>
      </c>
      <c r="V227" s="191" t="n">
        <f aca="false">(S227*T227)/(U227*EFF_est)</f>
        <v>1.95555555555556</v>
      </c>
      <c r="W227" s="189" t="n">
        <f aca="false">IF((T227*S227/U227)&lt;((U227*(1-(U227/S227)))/(2*Lm*Fsw)),1,2)</f>
        <v>2</v>
      </c>
      <c r="X227" s="190" t="n">
        <f aca="false">CHOOSE(W227,SQRT((2*T227*Lm*Fsw*(S227-U227))/((U227)^2)),1-(U227/S227))</f>
        <v>0.875</v>
      </c>
      <c r="Y227" s="179" t="n">
        <f aca="false">CHOOSE(W227,(Lm*AA227*Fsw)/(S227-U227),1-X227)</f>
        <v>0.125</v>
      </c>
      <c r="Z227" s="189" t="n">
        <f aca="false">(U227*X227)/(Lm*Fsw)</f>
        <v>0.694444444444444</v>
      </c>
      <c r="AA227" s="190" t="n">
        <f aca="false">CHOOSE(W227,Z227,V227+(0.5*Z227))</f>
        <v>2.30277777777778</v>
      </c>
      <c r="AB227" s="190" t="n">
        <f aca="false">CHOOSE(W227,AA227*SQRT((X227+Y227)/3),SQRT((V227^2)+((Z227^2)/12)))</f>
        <v>1.96580398007173</v>
      </c>
      <c r="AC227" s="190" t="n">
        <v>0</v>
      </c>
      <c r="AD227" s="190" t="n">
        <f aca="false">(AB227^2)*Rdcr</f>
        <v>0.0370980987654321</v>
      </c>
      <c r="AE227" s="191" t="n">
        <f aca="false">AC227+AD227</f>
        <v>0.0370980987654321</v>
      </c>
      <c r="AF227" s="189" t="n">
        <f aca="false">V227*X227</f>
        <v>1.71111111111111</v>
      </c>
      <c r="AG227" s="178" t="n">
        <f aca="false">CHOOSE(W227,AA227*SQRT(X227/3),SQRT(X227*((AA227^2)+((Z227^2)/3)-(AA227*Z227))))</f>
        <v>1.83884124574625</v>
      </c>
      <c r="AH227" s="190" t="n">
        <f aca="false">(AG227^2)*RDS_on</f>
        <v>0.175231109076332</v>
      </c>
      <c r="AI227" s="178" t="n">
        <f aca="false">((S227*V227)/2)*Fsw*(tr_sw_fix+tf_sw_fix)</f>
        <v>1.14986666666667</v>
      </c>
      <c r="AJ227" s="191" t="n">
        <f aca="false">AH227+AI227</f>
        <v>1.325097775743</v>
      </c>
      <c r="AK227" s="189" t="n">
        <f aca="false">Y227*V227</f>
        <v>0.244444444444444</v>
      </c>
      <c r="AL227" s="190" t="n">
        <f aca="false">CHOOSE(W227,AA227*SQRT(Y227/3),SQRT(Y227*((AA227^2)+((Z227^2)/3)-(Z227*AA227))))</f>
        <v>0.695016662396112</v>
      </c>
      <c r="AM227" s="190" t="n">
        <f aca="false">T227*Vd_rect</f>
        <v>0.0924</v>
      </c>
      <c r="AN227" s="190" t="n">
        <f aca="false">CHOOSE(W227,(S227+Vd_rect)*Qrr*Fsw,(S227+Vd_rect)*Qrr*Fsw)</f>
        <v>0.42441</v>
      </c>
      <c r="AO227" s="191" t="n">
        <f aca="false">AM227+AN227</f>
        <v>0.51681</v>
      </c>
      <c r="AP227" s="177" t="n">
        <f aca="false">(AG227^2)*0</f>
        <v>0</v>
      </c>
      <c r="AQ227" s="190" t="n">
        <f aca="false">Qg_tot*Vcc*Fsw</f>
        <v>0.0735</v>
      </c>
      <c r="AR227" s="191" t="n">
        <f aca="false">IQ*U227</f>
        <v>0.00385</v>
      </c>
      <c r="AS227" s="177" t="n">
        <f aca="false">AP227+AJ227+AQ227+AR227</f>
        <v>1.402447775743</v>
      </c>
      <c r="AT227" s="187" t="n">
        <f aca="false">Ta+Tk*AS227</f>
        <v>109.14686654458</v>
      </c>
      <c r="AU227" s="188" t="n">
        <f aca="false">RDS_on/51.8*(47.12+AT227*0.244)</f>
        <v>0.073784614030405</v>
      </c>
      <c r="AV227" s="190" t="n">
        <f aca="false">S227*T227</f>
        <v>8.8</v>
      </c>
      <c r="AW227" s="191" t="n">
        <f aca="false">(AV227/(AV227+AS227))*100</f>
        <v>86.2538107857076</v>
      </c>
      <c r="AY227" s="189" t="n">
        <f aca="false">VOUT</f>
        <v>40</v>
      </c>
      <c r="AZ227" s="190" t="n">
        <f aca="false">Q227*$O$12</f>
        <v>0.22</v>
      </c>
      <c r="BA227" s="190" t="n">
        <f aca="false">VIN_var</f>
        <v>5</v>
      </c>
      <c r="BB227" s="191" t="n">
        <f aca="false">(AY227*AZ227)/(BA227*EFF_est)</f>
        <v>1.95555555555556</v>
      </c>
      <c r="BC227" s="189" t="n">
        <f aca="false">IF((AZ227*AY227/BA227)&lt;((BA227*(1-(BA227/AY227)))/(2*Lm*Fsw)),1,2)</f>
        <v>2</v>
      </c>
      <c r="BD227" s="190" t="n">
        <f aca="false">CHOOSE(BC227,SQRT((2*AZ227*Lm*Fsw*(AY227-BA227))/((BA227)^2)),1-(BA227/AY227))</f>
        <v>0.875</v>
      </c>
      <c r="BE227" s="179" t="n">
        <f aca="false">CHOOSE(BC227,(Lm*BG227*Fsw)/(AY227-BA227),1-BD227)</f>
        <v>0.125</v>
      </c>
      <c r="BF227" s="189" t="n">
        <f aca="false">(BA227*BD227)/(Lm*Fsw)</f>
        <v>0.694444444444444</v>
      </c>
      <c r="BG227" s="190" t="n">
        <f aca="false">CHOOSE(BC227,BF227,BB227+(0.5*BF227))</f>
        <v>2.30277777777778</v>
      </c>
      <c r="BH227" s="190" t="n">
        <f aca="false">CHOOSE(BC227,BG227*SQRT((BD227+BE227)/3),SQRT((BB227^2)+((BF227^2)/12)))</f>
        <v>1.96580398007173</v>
      </c>
      <c r="BI227" s="190" t="n">
        <v>0</v>
      </c>
      <c r="BJ227" s="190" t="n">
        <f aca="false">(BH227^2)*Rdcr</f>
        <v>0.0370980987654321</v>
      </c>
      <c r="BK227" s="191" t="n">
        <f aca="false">BI227+BJ227</f>
        <v>0.0370980987654321</v>
      </c>
      <c r="BL227" s="189" t="n">
        <f aca="false">BB227*BD227</f>
        <v>1.71111111111111</v>
      </c>
      <c r="BM227" s="178" t="n">
        <f aca="false">CHOOSE(BC227,BG227*SQRT(BD227/3),SQRT(BD227*((BG227^2)+((BF227^2)/3)-(BG227*BF227))))</f>
        <v>1.83884124574625</v>
      </c>
      <c r="BN227" s="178" t="n">
        <f aca="false">(BM227^2)*AU227</f>
        <v>0.249490654826625</v>
      </c>
      <c r="BO227" s="178" t="n">
        <f aca="false">((AY227*BB227)/2)*Fsw*(tr_sw_fix+tf_sw_fix)</f>
        <v>1.14986666666667</v>
      </c>
      <c r="BP227" s="191" t="n">
        <f aca="false">BN227+BO227</f>
        <v>1.39935732149329</v>
      </c>
      <c r="BQ227" s="189" t="n">
        <f aca="false">BE227*BB227</f>
        <v>0.244444444444444</v>
      </c>
      <c r="BR227" s="190" t="n">
        <f aca="false">CHOOSE(BC227,BG227*SQRT(BE227/3),SQRT(BE227*((BG227^2)+((BF227^2)/3)-(BF227*BG227))))</f>
        <v>0.695016662396112</v>
      </c>
      <c r="BS227" s="190" t="n">
        <f aca="false">AZ227*Vd_rect</f>
        <v>0.0924</v>
      </c>
      <c r="BT227" s="190" t="n">
        <f aca="false">CHOOSE(BC227,(AY227+Vd_rect)*Qrr*Fsw,(AY227+Vd_rect)*Qrr*Fsw)</f>
        <v>0.42441</v>
      </c>
      <c r="BU227" s="191" t="n">
        <f aca="false">BS227+BT227</f>
        <v>0.51681</v>
      </c>
      <c r="BV227" s="177" t="n">
        <f aca="false">(BM227^2)*0</f>
        <v>0</v>
      </c>
      <c r="BW227" s="190" t="n">
        <f aca="false">Qg_tot*Vcc*Fsw</f>
        <v>0.0735</v>
      </c>
      <c r="BX227" s="191" t="n">
        <f aca="false">IQ*BA227</f>
        <v>0.00385</v>
      </c>
      <c r="BY227" s="189" t="n">
        <f aca="false">BV227+BU227+BP227+BK227+BW227+BX227</f>
        <v>2.03061542025872</v>
      </c>
      <c r="BZ227" s="190" t="n">
        <f aca="false">AY227*AZ227</f>
        <v>8.8</v>
      </c>
      <c r="CA227" s="191" t="n">
        <f aca="false">(BZ227/(BZ227+BY227))*100</f>
        <v>81.2511538683162</v>
      </c>
      <c r="CB227" s="169" t="n">
        <f aca="false">BP227+BW227+BX227+BV227</f>
        <v>1.47670732149329</v>
      </c>
      <c r="CC227" s="0" t="n">
        <f aca="false">Ta+Tk_f*CB227</f>
        <v>76.6847562522652</v>
      </c>
    </row>
    <row r="228" customFormat="false" ht="15.75" hidden="false" customHeight="false" outlineLevel="0" collapsed="false">
      <c r="Q228" s="0" t="n">
        <v>221</v>
      </c>
      <c r="S228" s="189" t="n">
        <f aca="false">VOUT</f>
        <v>40</v>
      </c>
      <c r="T228" s="178" t="n">
        <f aca="false">Q228*$O$12</f>
        <v>0.221</v>
      </c>
      <c r="U228" s="190" t="n">
        <f aca="false">VIN_var</f>
        <v>5</v>
      </c>
      <c r="V228" s="191" t="n">
        <f aca="false">(S228*T228)/(U228*EFF_est)</f>
        <v>1.96444444444444</v>
      </c>
      <c r="W228" s="189" t="n">
        <f aca="false">IF((T228*S228/U228)&lt;((U228*(1-(U228/S228)))/(2*Lm*Fsw)),1,2)</f>
        <v>2</v>
      </c>
      <c r="X228" s="190" t="n">
        <f aca="false">CHOOSE(W228,SQRT((2*T228*Lm*Fsw*(S228-U228))/((U228)^2)),1-(U228/S228))</f>
        <v>0.875</v>
      </c>
      <c r="Y228" s="179" t="n">
        <f aca="false">CHOOSE(W228,(Lm*AA228*Fsw)/(S228-U228),1-X228)</f>
        <v>0.125</v>
      </c>
      <c r="Z228" s="189" t="n">
        <f aca="false">(U228*X228)/(Lm*Fsw)</f>
        <v>0.694444444444444</v>
      </c>
      <c r="AA228" s="190" t="n">
        <f aca="false">CHOOSE(W228,Z228,V228+(0.5*Z228))</f>
        <v>2.31166666666667</v>
      </c>
      <c r="AB228" s="190" t="n">
        <f aca="false">CHOOSE(W228,AA228*SQRT((X228+Y228)/3),SQRT((V228^2)+((Z228^2)/12)))</f>
        <v>1.97464673613036</v>
      </c>
      <c r="AC228" s="190" t="n">
        <v>0</v>
      </c>
      <c r="AD228" s="190" t="n">
        <f aca="false">(AB228^2)*Rdcr</f>
        <v>0.0374326054320988</v>
      </c>
      <c r="AE228" s="191" t="n">
        <f aca="false">AC228+AD228</f>
        <v>0.0374326054320988</v>
      </c>
      <c r="AF228" s="189" t="n">
        <f aca="false">V228*X228</f>
        <v>1.71888888888889</v>
      </c>
      <c r="AG228" s="178" t="n">
        <f aca="false">CHOOSE(W228,AA228*SQRT(X228/3),SQRT(X228*((AA228^2)+((Z228^2)/3)-(AA228*Z228))))</f>
        <v>1.8471128866278</v>
      </c>
      <c r="AH228" s="190" t="n">
        <f aca="false">(AG228^2)*RDS_on</f>
        <v>0.176811135442752</v>
      </c>
      <c r="AI228" s="178" t="n">
        <f aca="false">((S228*V228)/2)*Fsw*(tr_sw_fix+tf_sw_fix)</f>
        <v>1.15509333333333</v>
      </c>
      <c r="AJ228" s="191" t="n">
        <f aca="false">AH228+AI228</f>
        <v>1.33190446877608</v>
      </c>
      <c r="AK228" s="189" t="n">
        <f aca="false">Y228*V228</f>
        <v>0.245555555555556</v>
      </c>
      <c r="AL228" s="190" t="n">
        <f aca="false">CHOOSE(W228,AA228*SQRT(Y228/3),SQRT(Y228*((AA228^2)+((Z228^2)/3)-(Z228*AA228))))</f>
        <v>0.698143048782831</v>
      </c>
      <c r="AM228" s="190" t="n">
        <f aca="false">T228*Vd_rect</f>
        <v>0.09282</v>
      </c>
      <c r="AN228" s="190" t="n">
        <f aca="false">CHOOSE(W228,(S228+Vd_rect)*Qrr*Fsw,(S228+Vd_rect)*Qrr*Fsw)</f>
        <v>0.42441</v>
      </c>
      <c r="AO228" s="191" t="n">
        <f aca="false">AM228+AN228</f>
        <v>0.51723</v>
      </c>
      <c r="AP228" s="177" t="n">
        <f aca="false">(AG228^2)*0</f>
        <v>0</v>
      </c>
      <c r="AQ228" s="190" t="n">
        <f aca="false">Qg_tot*Vcc*Fsw</f>
        <v>0.0735</v>
      </c>
      <c r="AR228" s="191" t="n">
        <f aca="false">IQ*U228</f>
        <v>0.00385</v>
      </c>
      <c r="AS228" s="177" t="n">
        <f aca="false">AP228+AJ228+AQ228+AR228</f>
        <v>1.40925446877608</v>
      </c>
      <c r="AT228" s="187" t="n">
        <f aca="false">Ta+Tk*AS228</f>
        <v>109.555268126565</v>
      </c>
      <c r="AU228" s="188" t="n">
        <f aca="false">RDS_on/51.8*(47.12+AT228*0.244)</f>
        <v>0.0738843083052921</v>
      </c>
      <c r="AV228" s="190" t="n">
        <f aca="false">S228*T228</f>
        <v>8.84</v>
      </c>
      <c r="AW228" s="191" t="n">
        <f aca="false">(AV228/(AV228+AS228))*100</f>
        <v>86.2501758243068</v>
      </c>
      <c r="AY228" s="189" t="n">
        <f aca="false">VOUT</f>
        <v>40</v>
      </c>
      <c r="AZ228" s="190" t="n">
        <f aca="false">Q228*$O$12</f>
        <v>0.221</v>
      </c>
      <c r="BA228" s="190" t="n">
        <f aca="false">VIN_var</f>
        <v>5</v>
      </c>
      <c r="BB228" s="191" t="n">
        <f aca="false">(AY228*AZ228)/(BA228*EFF_est)</f>
        <v>1.96444444444444</v>
      </c>
      <c r="BC228" s="189" t="n">
        <f aca="false">IF((AZ228*AY228/BA228)&lt;((BA228*(1-(BA228/AY228)))/(2*Lm*Fsw)),1,2)</f>
        <v>2</v>
      </c>
      <c r="BD228" s="190" t="n">
        <f aca="false">CHOOSE(BC228,SQRT((2*AZ228*Lm*Fsw*(AY228-BA228))/((BA228)^2)),1-(BA228/AY228))</f>
        <v>0.875</v>
      </c>
      <c r="BE228" s="179" t="n">
        <f aca="false">CHOOSE(BC228,(Lm*BG228*Fsw)/(AY228-BA228),1-BD228)</f>
        <v>0.125</v>
      </c>
      <c r="BF228" s="189" t="n">
        <f aca="false">(BA228*BD228)/(Lm*Fsw)</f>
        <v>0.694444444444444</v>
      </c>
      <c r="BG228" s="190" t="n">
        <f aca="false">CHOOSE(BC228,BF228,BB228+(0.5*BF228))</f>
        <v>2.31166666666667</v>
      </c>
      <c r="BH228" s="190" t="n">
        <f aca="false">CHOOSE(BC228,BG228*SQRT((BD228+BE228)/3),SQRT((BB228^2)+((BF228^2)/12)))</f>
        <v>1.97464673613036</v>
      </c>
      <c r="BI228" s="190" t="n">
        <v>0</v>
      </c>
      <c r="BJ228" s="190" t="n">
        <f aca="false">(BH228^2)*Rdcr</f>
        <v>0.0374326054320988</v>
      </c>
      <c r="BK228" s="191" t="n">
        <f aca="false">BI228+BJ228</f>
        <v>0.0374326054320988</v>
      </c>
      <c r="BL228" s="189" t="n">
        <f aca="false">BB228*BD228</f>
        <v>1.71888888888889</v>
      </c>
      <c r="BM228" s="178" t="n">
        <f aca="false">CHOOSE(BC228,BG228*SQRT(BD228/3),SQRT(BD228*((BG228^2)+((BF228^2)/3)-(BG228*BF228))))</f>
        <v>1.8471128866278</v>
      </c>
      <c r="BN228" s="178" t="n">
        <f aca="false">(BM228^2)*AU228</f>
        <v>0.252080405246208</v>
      </c>
      <c r="BO228" s="178" t="n">
        <f aca="false">((AY228*BB228)/2)*Fsw*(tr_sw_fix+tf_sw_fix)</f>
        <v>1.15509333333333</v>
      </c>
      <c r="BP228" s="191" t="n">
        <f aca="false">BN228+BO228</f>
        <v>1.40717373857954</v>
      </c>
      <c r="BQ228" s="189" t="n">
        <f aca="false">BE228*BB228</f>
        <v>0.245555555555556</v>
      </c>
      <c r="BR228" s="190" t="n">
        <f aca="false">CHOOSE(BC228,BG228*SQRT(BE228/3),SQRT(BE228*((BG228^2)+((BF228^2)/3)-(BF228*BG228))))</f>
        <v>0.698143048782831</v>
      </c>
      <c r="BS228" s="190" t="n">
        <f aca="false">AZ228*Vd_rect</f>
        <v>0.09282</v>
      </c>
      <c r="BT228" s="190" t="n">
        <f aca="false">CHOOSE(BC228,(AY228+Vd_rect)*Qrr*Fsw,(AY228+Vd_rect)*Qrr*Fsw)</f>
        <v>0.42441</v>
      </c>
      <c r="BU228" s="191" t="n">
        <f aca="false">BS228+BT228</f>
        <v>0.51723</v>
      </c>
      <c r="BV228" s="177" t="n">
        <f aca="false">(BM228^2)*0</f>
        <v>0</v>
      </c>
      <c r="BW228" s="190" t="n">
        <f aca="false">Qg_tot*Vcc*Fsw</f>
        <v>0.0735</v>
      </c>
      <c r="BX228" s="191" t="n">
        <f aca="false">IQ*BA228</f>
        <v>0.00385</v>
      </c>
      <c r="BY228" s="189" t="n">
        <f aca="false">BV228+BU228+BP228+BK228+BW228+BX228</f>
        <v>2.03918634401164</v>
      </c>
      <c r="BZ228" s="190" t="n">
        <f aca="false">AY228*AZ228</f>
        <v>8.84</v>
      </c>
      <c r="CA228" s="191" t="n">
        <f aca="false">(BZ228/(BZ228+BY228))*100</f>
        <v>81.2560766997608</v>
      </c>
      <c r="CB228" s="169" t="n">
        <f aca="false">BP228+BW228+BX228+BV228</f>
        <v>1.48452373857954</v>
      </c>
      <c r="CC228" s="0" t="n">
        <f aca="false">Ta+Tk_f*CB228</f>
        <v>76.9583308502839</v>
      </c>
    </row>
    <row r="229" customFormat="false" ht="15.75" hidden="false" customHeight="false" outlineLevel="0" collapsed="false">
      <c r="Q229" s="0" t="n">
        <v>222</v>
      </c>
      <c r="S229" s="189" t="n">
        <f aca="false">VOUT</f>
        <v>40</v>
      </c>
      <c r="T229" s="178" t="n">
        <f aca="false">Q229*$O$12</f>
        <v>0.222</v>
      </c>
      <c r="U229" s="190" t="n">
        <f aca="false">VIN_var</f>
        <v>5</v>
      </c>
      <c r="V229" s="191" t="n">
        <f aca="false">(S229*T229)/(U229*EFF_est)</f>
        <v>1.97333333333333</v>
      </c>
      <c r="W229" s="189" t="n">
        <f aca="false">IF((T229*S229/U229)&lt;((U229*(1-(U229/S229)))/(2*Lm*Fsw)),1,2)</f>
        <v>2</v>
      </c>
      <c r="X229" s="190" t="n">
        <f aca="false">CHOOSE(W229,SQRT((2*T229*Lm*Fsw*(S229-U229))/((U229)^2)),1-(U229/S229))</f>
        <v>0.875</v>
      </c>
      <c r="Y229" s="179" t="n">
        <f aca="false">CHOOSE(W229,(Lm*AA229*Fsw)/(S229-U229),1-X229)</f>
        <v>0.125</v>
      </c>
      <c r="Z229" s="189" t="n">
        <f aca="false">(U229*X229)/(Lm*Fsw)</f>
        <v>0.694444444444444</v>
      </c>
      <c r="AA229" s="190" t="n">
        <f aca="false">CHOOSE(W229,Z229,V229+(0.5*Z229))</f>
        <v>2.32055555555556</v>
      </c>
      <c r="AB229" s="190" t="n">
        <f aca="false">CHOOSE(W229,AA229*SQRT((X229+Y229)/3),SQRT((V229^2)+((Z229^2)/12)))</f>
        <v>1.98348990459899</v>
      </c>
      <c r="AC229" s="190" t="n">
        <v>0</v>
      </c>
      <c r="AD229" s="190" t="n">
        <f aca="false">(AB229^2)*Rdcr</f>
        <v>0.0377686291358025</v>
      </c>
      <c r="AE229" s="191" t="n">
        <f aca="false">AC229+AD229</f>
        <v>0.0377686291358025</v>
      </c>
      <c r="AF229" s="189" t="n">
        <f aca="false">V229*X229</f>
        <v>1.72666666666667</v>
      </c>
      <c r="AG229" s="178" t="n">
        <f aca="false">CHOOSE(W229,AA229*SQRT(X229/3),SQRT(X229*((AA229^2)+((Z229^2)/3)-(AA229*Z229))))</f>
        <v>1.85538491328358</v>
      </c>
      <c r="AH229" s="190" t="n">
        <f aca="false">(AG229^2)*RDS_on</f>
        <v>0.178398327461627</v>
      </c>
      <c r="AI229" s="178" t="n">
        <f aca="false">((S229*V229)/2)*Fsw*(tr_sw_fix+tf_sw_fix)</f>
        <v>1.16032</v>
      </c>
      <c r="AJ229" s="191" t="n">
        <f aca="false">AH229+AI229</f>
        <v>1.33871832746163</v>
      </c>
      <c r="AK229" s="189" t="n">
        <f aca="false">Y229*V229</f>
        <v>0.246666666666667</v>
      </c>
      <c r="AL229" s="190" t="n">
        <f aca="false">CHOOSE(W229,AA229*SQRT(Y229/3),SQRT(Y229*((AA229^2)+((Z229^2)/3)-(Z229*AA229))))</f>
        <v>0.701269580978501</v>
      </c>
      <c r="AM229" s="190" t="n">
        <f aca="false">T229*Vd_rect</f>
        <v>0.09324</v>
      </c>
      <c r="AN229" s="190" t="n">
        <f aca="false">CHOOSE(W229,(S229+Vd_rect)*Qrr*Fsw,(S229+Vd_rect)*Qrr*Fsw)</f>
        <v>0.42441</v>
      </c>
      <c r="AO229" s="191" t="n">
        <f aca="false">AM229+AN229</f>
        <v>0.51765</v>
      </c>
      <c r="AP229" s="177" t="n">
        <f aca="false">(AG229^2)*0</f>
        <v>0</v>
      </c>
      <c r="AQ229" s="190" t="n">
        <f aca="false">Qg_tot*Vcc*Fsw</f>
        <v>0.0735</v>
      </c>
      <c r="AR229" s="191" t="n">
        <f aca="false">IQ*U229</f>
        <v>0.00385</v>
      </c>
      <c r="AS229" s="177" t="n">
        <f aca="false">AP229+AJ229+AQ229+AR229</f>
        <v>1.41606832746163</v>
      </c>
      <c r="AT229" s="187" t="n">
        <f aca="false">Ta+Tk*AS229</f>
        <v>109.964099647698</v>
      </c>
      <c r="AU229" s="188" t="n">
        <f aca="false">RDS_on/51.8*(47.12+AT229*0.244)</f>
        <v>0.0739841075319556</v>
      </c>
      <c r="AV229" s="190" t="n">
        <f aca="false">S229*T229</f>
        <v>8.88</v>
      </c>
      <c r="AW229" s="191" t="n">
        <f aca="false">(AV229/(AV229+AS229))*100</f>
        <v>86.2465138883675</v>
      </c>
      <c r="AY229" s="189" t="n">
        <f aca="false">VOUT</f>
        <v>40</v>
      </c>
      <c r="AZ229" s="190" t="n">
        <f aca="false">Q229*$O$12</f>
        <v>0.222</v>
      </c>
      <c r="BA229" s="190" t="n">
        <f aca="false">VIN_var</f>
        <v>5</v>
      </c>
      <c r="BB229" s="191" t="n">
        <f aca="false">(AY229*AZ229)/(BA229*EFF_est)</f>
        <v>1.97333333333333</v>
      </c>
      <c r="BC229" s="189" t="n">
        <f aca="false">IF((AZ229*AY229/BA229)&lt;((BA229*(1-(BA229/AY229)))/(2*Lm*Fsw)),1,2)</f>
        <v>2</v>
      </c>
      <c r="BD229" s="190" t="n">
        <f aca="false">CHOOSE(BC229,SQRT((2*AZ229*Lm*Fsw*(AY229-BA229))/((BA229)^2)),1-(BA229/AY229))</f>
        <v>0.875</v>
      </c>
      <c r="BE229" s="179" t="n">
        <f aca="false">CHOOSE(BC229,(Lm*BG229*Fsw)/(AY229-BA229),1-BD229)</f>
        <v>0.125</v>
      </c>
      <c r="BF229" s="189" t="n">
        <f aca="false">(BA229*BD229)/(Lm*Fsw)</f>
        <v>0.694444444444444</v>
      </c>
      <c r="BG229" s="190" t="n">
        <f aca="false">CHOOSE(BC229,BF229,BB229+(0.5*BF229))</f>
        <v>2.32055555555556</v>
      </c>
      <c r="BH229" s="190" t="n">
        <f aca="false">CHOOSE(BC229,BG229*SQRT((BD229+BE229)/3),SQRT((BB229^2)+((BF229^2)/12)))</f>
        <v>1.98348990459899</v>
      </c>
      <c r="BI229" s="190" t="n">
        <v>0</v>
      </c>
      <c r="BJ229" s="190" t="n">
        <f aca="false">(BH229^2)*Rdcr</f>
        <v>0.0377686291358025</v>
      </c>
      <c r="BK229" s="191" t="n">
        <f aca="false">BI229+BJ229</f>
        <v>0.0377686291358025</v>
      </c>
      <c r="BL229" s="189" t="n">
        <f aca="false">BB229*BD229</f>
        <v>1.72666666666667</v>
      </c>
      <c r="BM229" s="178" t="n">
        <f aca="false">CHOOSE(BC229,BG229*SQRT(BD229/3),SQRT(BD229*((BG229^2)+((BF229^2)/3)-(BG229*BF229))))</f>
        <v>1.85538491328358</v>
      </c>
      <c r="BN229" s="178" t="n">
        <f aca="false">(BM229^2)*AU229</f>
        <v>0.254686825979484</v>
      </c>
      <c r="BO229" s="178" t="n">
        <f aca="false">((AY229*BB229)/2)*Fsw*(tr_sw_fix+tf_sw_fix)</f>
        <v>1.16032</v>
      </c>
      <c r="BP229" s="191" t="n">
        <f aca="false">BN229+BO229</f>
        <v>1.41500682597948</v>
      </c>
      <c r="BQ229" s="189" t="n">
        <f aca="false">BE229*BB229</f>
        <v>0.246666666666667</v>
      </c>
      <c r="BR229" s="190" t="n">
        <f aca="false">CHOOSE(BC229,BG229*SQRT(BE229/3),SQRT(BE229*((BG229^2)+((BF229^2)/3)-(BF229*BG229))))</f>
        <v>0.701269580978501</v>
      </c>
      <c r="BS229" s="190" t="n">
        <f aca="false">AZ229*Vd_rect</f>
        <v>0.09324</v>
      </c>
      <c r="BT229" s="190" t="n">
        <f aca="false">CHOOSE(BC229,(AY229+Vd_rect)*Qrr*Fsw,(AY229+Vd_rect)*Qrr*Fsw)</f>
        <v>0.42441</v>
      </c>
      <c r="BU229" s="191" t="n">
        <f aca="false">BS229+BT229</f>
        <v>0.51765</v>
      </c>
      <c r="BV229" s="177" t="n">
        <f aca="false">(BM229^2)*0</f>
        <v>0</v>
      </c>
      <c r="BW229" s="190" t="n">
        <f aca="false">Qg_tot*Vcc*Fsw</f>
        <v>0.0735</v>
      </c>
      <c r="BX229" s="191" t="n">
        <f aca="false">IQ*BA229</f>
        <v>0.00385</v>
      </c>
      <c r="BY229" s="189" t="n">
        <f aca="false">BV229+BU229+BP229+BK229+BW229+BX229</f>
        <v>2.04777545511529</v>
      </c>
      <c r="BZ229" s="190" t="n">
        <f aca="false">AY229*AZ229</f>
        <v>8.88</v>
      </c>
      <c r="CA229" s="191" t="n">
        <f aca="false">(BZ229/(BZ229+BY229))*100</f>
        <v>81.2608205254005</v>
      </c>
      <c r="CB229" s="169" t="n">
        <f aca="false">BP229+BW229+BX229+BV229</f>
        <v>1.49235682597948</v>
      </c>
      <c r="CC229" s="0" t="n">
        <f aca="false">Ta+Tk_f*CB229</f>
        <v>77.2324889092819</v>
      </c>
    </row>
    <row r="230" customFormat="false" ht="15.75" hidden="false" customHeight="false" outlineLevel="0" collapsed="false">
      <c r="Q230" s="0" t="n">
        <v>223</v>
      </c>
      <c r="S230" s="189" t="n">
        <f aca="false">VOUT</f>
        <v>40</v>
      </c>
      <c r="T230" s="178" t="n">
        <f aca="false">Q230*$O$12</f>
        <v>0.223</v>
      </c>
      <c r="U230" s="190" t="n">
        <f aca="false">VIN_var</f>
        <v>5</v>
      </c>
      <c r="V230" s="191" t="n">
        <f aca="false">(S230*T230)/(U230*EFF_est)</f>
        <v>1.98222222222222</v>
      </c>
      <c r="W230" s="189" t="n">
        <f aca="false">IF((T230*S230/U230)&lt;((U230*(1-(U230/S230)))/(2*Lm*Fsw)),1,2)</f>
        <v>2</v>
      </c>
      <c r="X230" s="190" t="n">
        <f aca="false">CHOOSE(W230,SQRT((2*T230*Lm*Fsw*(S230-U230))/((U230)^2)),1-(U230/S230))</f>
        <v>0.875</v>
      </c>
      <c r="Y230" s="179" t="n">
        <f aca="false">CHOOSE(W230,(Lm*AA230*Fsw)/(S230-U230),1-X230)</f>
        <v>0.125</v>
      </c>
      <c r="Z230" s="189" t="n">
        <f aca="false">(U230*X230)/(Lm*Fsw)</f>
        <v>0.694444444444444</v>
      </c>
      <c r="AA230" s="190" t="n">
        <f aca="false">CHOOSE(W230,Z230,V230+(0.5*Z230))</f>
        <v>2.32944444444444</v>
      </c>
      <c r="AB230" s="190" t="n">
        <f aca="false">CHOOSE(W230,AA230*SQRT((X230+Y230)/3),SQRT((V230^2)+((Z230^2)/12)))</f>
        <v>1.99233347998603</v>
      </c>
      <c r="AC230" s="190" t="n">
        <v>0</v>
      </c>
      <c r="AD230" s="190" t="n">
        <f aca="false">(AB230^2)*Rdcr</f>
        <v>0.0381061698765432</v>
      </c>
      <c r="AE230" s="191" t="n">
        <f aca="false">AC230+AD230</f>
        <v>0.0381061698765432</v>
      </c>
      <c r="AF230" s="189" t="n">
        <f aca="false">V230*X230</f>
        <v>1.73444444444444</v>
      </c>
      <c r="AG230" s="178" t="n">
        <f aca="false">CHOOSE(W230,AA230*SQRT(X230/3),SQRT(X230*((AA230^2)+((Z230^2)/3)-(AA230*Z230))))</f>
        <v>1.86365732057669</v>
      </c>
      <c r="AH230" s="190" t="n">
        <f aca="false">(AG230^2)*RDS_on</f>
        <v>0.179992685132957</v>
      </c>
      <c r="AI230" s="178" t="n">
        <f aca="false">((S230*V230)/2)*Fsw*(tr_sw_fix+tf_sw_fix)</f>
        <v>1.16554666666667</v>
      </c>
      <c r="AJ230" s="191" t="n">
        <f aca="false">AH230+AI230</f>
        <v>1.34553935179962</v>
      </c>
      <c r="AK230" s="189" t="n">
        <f aca="false">Y230*V230</f>
        <v>0.247777777777778</v>
      </c>
      <c r="AL230" s="190" t="n">
        <f aca="false">CHOOSE(W230,AA230*SQRT(Y230/3),SQRT(Y230*((AA230^2)+((Z230^2)/3)-(Z230*AA230))))</f>
        <v>0.704396257041558</v>
      </c>
      <c r="AM230" s="190" t="n">
        <f aca="false">T230*Vd_rect</f>
        <v>0.09366</v>
      </c>
      <c r="AN230" s="190" t="n">
        <f aca="false">CHOOSE(W230,(S230+Vd_rect)*Qrr*Fsw,(S230+Vd_rect)*Qrr*Fsw)</f>
        <v>0.42441</v>
      </c>
      <c r="AO230" s="191" t="n">
        <f aca="false">AM230+AN230</f>
        <v>0.51807</v>
      </c>
      <c r="AP230" s="177" t="n">
        <f aca="false">(AG230^2)*0</f>
        <v>0</v>
      </c>
      <c r="AQ230" s="190" t="n">
        <f aca="false">Qg_tot*Vcc*Fsw</f>
        <v>0.0735</v>
      </c>
      <c r="AR230" s="191" t="n">
        <f aca="false">IQ*U230</f>
        <v>0.00385</v>
      </c>
      <c r="AS230" s="177" t="n">
        <f aca="false">AP230+AJ230+AQ230+AR230</f>
        <v>1.42288935179962</v>
      </c>
      <c r="AT230" s="187" t="n">
        <f aca="false">Ta+Tk*AS230</f>
        <v>110.373361107977</v>
      </c>
      <c r="AU230" s="188" t="n">
        <f aca="false">RDS_on/51.8*(47.12+AT230*0.244)</f>
        <v>0.0740840117103956</v>
      </c>
      <c r="AV230" s="190" t="n">
        <f aca="false">S230*T230</f>
        <v>8.92</v>
      </c>
      <c r="AW230" s="191" t="n">
        <f aca="false">(AV230/(AV230+AS230))*100</f>
        <v>86.2428253517761</v>
      </c>
      <c r="AY230" s="189" t="n">
        <f aca="false">VOUT</f>
        <v>40</v>
      </c>
      <c r="AZ230" s="190" t="n">
        <f aca="false">Q230*$O$12</f>
        <v>0.223</v>
      </c>
      <c r="BA230" s="190" t="n">
        <f aca="false">VIN_var</f>
        <v>5</v>
      </c>
      <c r="BB230" s="191" t="n">
        <f aca="false">(AY230*AZ230)/(BA230*EFF_est)</f>
        <v>1.98222222222222</v>
      </c>
      <c r="BC230" s="189" t="n">
        <f aca="false">IF((AZ230*AY230/BA230)&lt;((BA230*(1-(BA230/AY230)))/(2*Lm*Fsw)),1,2)</f>
        <v>2</v>
      </c>
      <c r="BD230" s="190" t="n">
        <f aca="false">CHOOSE(BC230,SQRT((2*AZ230*Lm*Fsw*(AY230-BA230))/((BA230)^2)),1-(BA230/AY230))</f>
        <v>0.875</v>
      </c>
      <c r="BE230" s="179" t="n">
        <f aca="false">CHOOSE(BC230,(Lm*BG230*Fsw)/(AY230-BA230),1-BD230)</f>
        <v>0.125</v>
      </c>
      <c r="BF230" s="189" t="n">
        <f aca="false">(BA230*BD230)/(Lm*Fsw)</f>
        <v>0.694444444444444</v>
      </c>
      <c r="BG230" s="190" t="n">
        <f aca="false">CHOOSE(BC230,BF230,BB230+(0.5*BF230))</f>
        <v>2.32944444444444</v>
      </c>
      <c r="BH230" s="190" t="n">
        <f aca="false">CHOOSE(BC230,BG230*SQRT((BD230+BE230)/3),SQRT((BB230^2)+((BF230^2)/12)))</f>
        <v>1.99233347998603</v>
      </c>
      <c r="BI230" s="190" t="n">
        <v>0</v>
      </c>
      <c r="BJ230" s="190" t="n">
        <f aca="false">(BH230^2)*Rdcr</f>
        <v>0.0381061698765432</v>
      </c>
      <c r="BK230" s="191" t="n">
        <f aca="false">BI230+BJ230</f>
        <v>0.0381061698765432</v>
      </c>
      <c r="BL230" s="189" t="n">
        <f aca="false">BB230*BD230</f>
        <v>1.73444444444444</v>
      </c>
      <c r="BM230" s="178" t="n">
        <f aca="false">CHOOSE(BC230,BG230*SQRT(BD230/3),SQRT(BD230*((BG230^2)+((BF230^2)/3)-(BG230*BF230))))</f>
        <v>1.86365732057669</v>
      </c>
      <c r="BN230" s="178" t="n">
        <f aca="false">(BM230^2)*AU230</f>
        <v>0.257309968067774</v>
      </c>
      <c r="BO230" s="178" t="n">
        <f aca="false">((AY230*BB230)/2)*Fsw*(tr_sw_fix+tf_sw_fix)</f>
        <v>1.16554666666667</v>
      </c>
      <c r="BP230" s="191" t="n">
        <f aca="false">BN230+BO230</f>
        <v>1.42285663473444</v>
      </c>
      <c r="BQ230" s="189" t="n">
        <f aca="false">BE230*BB230</f>
        <v>0.247777777777778</v>
      </c>
      <c r="BR230" s="190" t="n">
        <f aca="false">CHOOSE(BC230,BG230*SQRT(BE230/3),SQRT(BE230*((BG230^2)+((BF230^2)/3)-(BF230*BG230))))</f>
        <v>0.704396257041558</v>
      </c>
      <c r="BS230" s="190" t="n">
        <f aca="false">AZ230*Vd_rect</f>
        <v>0.09366</v>
      </c>
      <c r="BT230" s="190" t="n">
        <f aca="false">CHOOSE(BC230,(AY230+Vd_rect)*Qrr*Fsw,(AY230+Vd_rect)*Qrr*Fsw)</f>
        <v>0.42441</v>
      </c>
      <c r="BU230" s="191" t="n">
        <f aca="false">BS230+BT230</f>
        <v>0.51807</v>
      </c>
      <c r="BV230" s="177" t="n">
        <f aca="false">(BM230^2)*0</f>
        <v>0</v>
      </c>
      <c r="BW230" s="190" t="n">
        <f aca="false">Qg_tot*Vcc*Fsw</f>
        <v>0.0735</v>
      </c>
      <c r="BX230" s="191" t="n">
        <f aca="false">IQ*BA230</f>
        <v>0.00385</v>
      </c>
      <c r="BY230" s="189" t="n">
        <f aca="false">BV230+BU230+BP230+BK230+BW230+BX230</f>
        <v>2.05638280461098</v>
      </c>
      <c r="BZ230" s="190" t="n">
        <f aca="false">AY230*AZ230</f>
        <v>8.92</v>
      </c>
      <c r="CA230" s="191" t="n">
        <f aca="false">(BZ230/(BZ230+BY230))*100</f>
        <v>81.2653873209749</v>
      </c>
      <c r="CB230" s="169" t="n">
        <f aca="false">BP230+BW230+BX230+BV230</f>
        <v>1.50020663473444</v>
      </c>
      <c r="CC230" s="0" t="n">
        <f aca="false">Ta+Tk_f*CB230</f>
        <v>77.5072322157054</v>
      </c>
    </row>
    <row r="231" customFormat="false" ht="15.75" hidden="false" customHeight="false" outlineLevel="0" collapsed="false">
      <c r="Q231" s="0" t="n">
        <v>224</v>
      </c>
      <c r="S231" s="189" t="n">
        <f aca="false">VOUT</f>
        <v>40</v>
      </c>
      <c r="T231" s="178" t="n">
        <f aca="false">Q231*$O$12</f>
        <v>0.224</v>
      </c>
      <c r="U231" s="190" t="n">
        <f aca="false">VIN_var</f>
        <v>5</v>
      </c>
      <c r="V231" s="191" t="n">
        <f aca="false">(S231*T231)/(U231*EFF_est)</f>
        <v>1.99111111111111</v>
      </c>
      <c r="W231" s="189" t="n">
        <f aca="false">IF((T231*S231/U231)&lt;((U231*(1-(U231/S231)))/(2*Lm*Fsw)),1,2)</f>
        <v>2</v>
      </c>
      <c r="X231" s="190" t="n">
        <f aca="false">CHOOSE(W231,SQRT((2*T231*Lm*Fsw*(S231-U231))/((U231)^2)),1-(U231/S231))</f>
        <v>0.875</v>
      </c>
      <c r="Y231" s="179" t="n">
        <f aca="false">CHOOSE(W231,(Lm*AA231*Fsw)/(S231-U231),1-X231)</f>
        <v>0.125</v>
      </c>
      <c r="Z231" s="189" t="n">
        <f aca="false">(U231*X231)/(Lm*Fsw)</f>
        <v>0.694444444444444</v>
      </c>
      <c r="AA231" s="190" t="n">
        <f aca="false">CHOOSE(W231,Z231,V231+(0.5*Z231))</f>
        <v>2.33833333333333</v>
      </c>
      <c r="AB231" s="190" t="n">
        <f aca="false">CHOOSE(W231,AA231*SQRT((X231+Y231)/3),SQRT((V231^2)+((Z231^2)/12)))</f>
        <v>2.00117745689676</v>
      </c>
      <c r="AC231" s="190" t="n">
        <v>0</v>
      </c>
      <c r="AD231" s="190" t="n">
        <f aca="false">(AB231^2)*Rdcr</f>
        <v>0.038445227654321</v>
      </c>
      <c r="AE231" s="191" t="n">
        <f aca="false">AC231+AD231</f>
        <v>0.038445227654321</v>
      </c>
      <c r="AF231" s="189" t="n">
        <f aca="false">V231*X231</f>
        <v>1.74222222222222</v>
      </c>
      <c r="AG231" s="178" t="n">
        <f aca="false">CHOOSE(W231,AA231*SQRT(X231/3),SQRT(X231*((AA231^2)+((Z231^2)/3)-(AA231*Z231))))</f>
        <v>1.87193010346081</v>
      </c>
      <c r="AH231" s="190" t="n">
        <f aca="false">(AG231^2)*RDS_on</f>
        <v>0.181594208456743</v>
      </c>
      <c r="AI231" s="178" t="n">
        <f aca="false">((S231*V231)/2)*Fsw*(tr_sw_fix+tf_sw_fix)</f>
        <v>1.17077333333333</v>
      </c>
      <c r="AJ231" s="191" t="n">
        <f aca="false">AH231+AI231</f>
        <v>1.35236754179008</v>
      </c>
      <c r="AK231" s="189" t="n">
        <f aca="false">Y231*V231</f>
        <v>0.248888888888889</v>
      </c>
      <c r="AL231" s="190" t="n">
        <f aca="false">CHOOSE(W231,AA231*SQRT(Y231/3),SQRT(Y231*((AA231^2)+((Z231^2)/3)-(Z231*AA231))))</f>
        <v>0.707523075064673</v>
      </c>
      <c r="AM231" s="190" t="n">
        <f aca="false">T231*Vd_rect</f>
        <v>0.09408</v>
      </c>
      <c r="AN231" s="190" t="n">
        <f aca="false">CHOOSE(W231,(S231+Vd_rect)*Qrr*Fsw,(S231+Vd_rect)*Qrr*Fsw)</f>
        <v>0.42441</v>
      </c>
      <c r="AO231" s="191" t="n">
        <f aca="false">AM231+AN231</f>
        <v>0.51849</v>
      </c>
      <c r="AP231" s="177" t="n">
        <f aca="false">(AG231^2)*0</f>
        <v>0</v>
      </c>
      <c r="AQ231" s="190" t="n">
        <f aca="false">Qg_tot*Vcc*Fsw</f>
        <v>0.0735</v>
      </c>
      <c r="AR231" s="191" t="n">
        <f aca="false">IQ*U231</f>
        <v>0.00385</v>
      </c>
      <c r="AS231" s="177" t="n">
        <f aca="false">AP231+AJ231+AQ231+AR231</f>
        <v>1.42971754179008</v>
      </c>
      <c r="AT231" s="187" t="n">
        <f aca="false">Ta+Tk*AS231</f>
        <v>110.783052507405</v>
      </c>
      <c r="AU231" s="188" t="n">
        <f aca="false">RDS_on/51.8*(47.12+AT231*0.244)</f>
        <v>0.074184020840612</v>
      </c>
      <c r="AV231" s="190" t="n">
        <f aca="false">S231*T231</f>
        <v>8.96</v>
      </c>
      <c r="AW231" s="191" t="n">
        <f aca="false">(AV231/(AV231+AS231))*100</f>
        <v>86.2391105817902</v>
      </c>
      <c r="AY231" s="189" t="n">
        <f aca="false">VOUT</f>
        <v>40</v>
      </c>
      <c r="AZ231" s="190" t="n">
        <f aca="false">Q231*$O$12</f>
        <v>0.224</v>
      </c>
      <c r="BA231" s="190" t="n">
        <f aca="false">VIN_var</f>
        <v>5</v>
      </c>
      <c r="BB231" s="191" t="n">
        <f aca="false">(AY231*AZ231)/(BA231*EFF_est)</f>
        <v>1.99111111111111</v>
      </c>
      <c r="BC231" s="189" t="n">
        <f aca="false">IF((AZ231*AY231/BA231)&lt;((BA231*(1-(BA231/AY231)))/(2*Lm*Fsw)),1,2)</f>
        <v>2</v>
      </c>
      <c r="BD231" s="190" t="n">
        <f aca="false">CHOOSE(BC231,SQRT((2*AZ231*Lm*Fsw*(AY231-BA231))/((BA231)^2)),1-(BA231/AY231))</f>
        <v>0.875</v>
      </c>
      <c r="BE231" s="179" t="n">
        <f aca="false">CHOOSE(BC231,(Lm*BG231*Fsw)/(AY231-BA231),1-BD231)</f>
        <v>0.125</v>
      </c>
      <c r="BF231" s="189" t="n">
        <f aca="false">(BA231*BD231)/(Lm*Fsw)</f>
        <v>0.694444444444444</v>
      </c>
      <c r="BG231" s="190" t="n">
        <f aca="false">CHOOSE(BC231,BF231,BB231+(0.5*BF231))</f>
        <v>2.33833333333333</v>
      </c>
      <c r="BH231" s="190" t="n">
        <f aca="false">CHOOSE(BC231,BG231*SQRT((BD231+BE231)/3),SQRT((BB231^2)+((BF231^2)/12)))</f>
        <v>2.00117745689676</v>
      </c>
      <c r="BI231" s="190" t="n">
        <v>0</v>
      </c>
      <c r="BJ231" s="190" t="n">
        <f aca="false">(BH231^2)*Rdcr</f>
        <v>0.038445227654321</v>
      </c>
      <c r="BK231" s="191" t="n">
        <f aca="false">BI231+BJ231</f>
        <v>0.038445227654321</v>
      </c>
      <c r="BL231" s="189" t="n">
        <f aca="false">BB231*BD231</f>
        <v>1.74222222222222</v>
      </c>
      <c r="BM231" s="178" t="n">
        <f aca="false">CHOOSE(BC231,BG231*SQRT(BD231/3),SQRT(BD231*((BG231^2)+((BF231^2)/3)-(BG231*BF231))))</f>
        <v>1.87193010346081</v>
      </c>
      <c r="BN231" s="178" t="n">
        <f aca="false">(BM231^2)*AU231</f>
        <v>0.259949882639473</v>
      </c>
      <c r="BO231" s="178" t="n">
        <f aca="false">((AY231*BB231)/2)*Fsw*(tr_sw_fix+tf_sw_fix)</f>
        <v>1.17077333333333</v>
      </c>
      <c r="BP231" s="191" t="n">
        <f aca="false">BN231+BO231</f>
        <v>1.43072321597281</v>
      </c>
      <c r="BQ231" s="189" t="n">
        <f aca="false">BE231*BB231</f>
        <v>0.248888888888889</v>
      </c>
      <c r="BR231" s="190" t="n">
        <f aca="false">CHOOSE(BC231,BG231*SQRT(BE231/3),SQRT(BE231*((BG231^2)+((BF231^2)/3)-(BF231*BG231))))</f>
        <v>0.707523075064673</v>
      </c>
      <c r="BS231" s="190" t="n">
        <f aca="false">AZ231*Vd_rect</f>
        <v>0.09408</v>
      </c>
      <c r="BT231" s="190" t="n">
        <f aca="false">CHOOSE(BC231,(AY231+Vd_rect)*Qrr*Fsw,(AY231+Vd_rect)*Qrr*Fsw)</f>
        <v>0.42441</v>
      </c>
      <c r="BU231" s="191" t="n">
        <f aca="false">BS231+BT231</f>
        <v>0.51849</v>
      </c>
      <c r="BV231" s="177" t="n">
        <f aca="false">(BM231^2)*0</f>
        <v>0</v>
      </c>
      <c r="BW231" s="190" t="n">
        <f aca="false">Qg_tot*Vcc*Fsw</f>
        <v>0.0735</v>
      </c>
      <c r="BX231" s="191" t="n">
        <f aca="false">IQ*BA231</f>
        <v>0.00385</v>
      </c>
      <c r="BY231" s="189" t="n">
        <f aca="false">BV231+BU231+BP231+BK231+BW231+BX231</f>
        <v>2.06500844362713</v>
      </c>
      <c r="BZ231" s="190" t="n">
        <f aca="false">AY231*AZ231</f>
        <v>8.96</v>
      </c>
      <c r="CA231" s="191" t="n">
        <f aca="false">(BZ231/(BZ231+BY231))*100</f>
        <v>81.2697790284162</v>
      </c>
      <c r="CB231" s="169" t="n">
        <f aca="false">BP231+BW231+BX231+BV231</f>
        <v>1.50807321597281</v>
      </c>
      <c r="CC231" s="0" t="n">
        <f aca="false">Ta+Tk_f*CB231</f>
        <v>77.7825625590482</v>
      </c>
    </row>
    <row r="232" customFormat="false" ht="15.75" hidden="false" customHeight="false" outlineLevel="0" collapsed="false">
      <c r="Q232" s="0" t="n">
        <v>225</v>
      </c>
      <c r="S232" s="189" t="n">
        <f aca="false">VOUT</f>
        <v>40</v>
      </c>
      <c r="T232" s="178" t="n">
        <f aca="false">Q232*$O$12</f>
        <v>0.225</v>
      </c>
      <c r="U232" s="190" t="n">
        <f aca="false">VIN_var</f>
        <v>5</v>
      </c>
      <c r="V232" s="191" t="n">
        <f aca="false">(S232*T232)/(U232*EFF_est)</f>
        <v>2</v>
      </c>
      <c r="W232" s="189" t="n">
        <f aca="false">IF((T232*S232/U232)&lt;((U232*(1-(U232/S232)))/(2*Lm*Fsw)),1,2)</f>
        <v>2</v>
      </c>
      <c r="X232" s="190" t="n">
        <f aca="false">CHOOSE(W232,SQRT((2*T232*Lm*Fsw*(S232-U232))/((U232)^2)),1-(U232/S232))</f>
        <v>0.875</v>
      </c>
      <c r="Y232" s="179" t="n">
        <f aca="false">CHOOSE(W232,(Lm*AA232*Fsw)/(S232-U232),1-X232)</f>
        <v>0.125</v>
      </c>
      <c r="Z232" s="189" t="n">
        <f aca="false">(U232*X232)/(Lm*Fsw)</f>
        <v>0.694444444444444</v>
      </c>
      <c r="AA232" s="190" t="n">
        <f aca="false">CHOOSE(W232,Z232,V232+(0.5*Z232))</f>
        <v>2.34722222222222</v>
      </c>
      <c r="AB232" s="190" t="n">
        <f aca="false">CHOOSE(W232,AA232*SQRT((X232+Y232)/3),SQRT((V232^2)+((Z232^2)/12)))</f>
        <v>2.01002183003112</v>
      </c>
      <c r="AC232" s="190" t="n">
        <v>0</v>
      </c>
      <c r="AD232" s="190" t="n">
        <f aca="false">(AB232^2)*Rdcr</f>
        <v>0.0387858024691358</v>
      </c>
      <c r="AE232" s="191" t="n">
        <f aca="false">AC232+AD232</f>
        <v>0.0387858024691358</v>
      </c>
      <c r="AF232" s="189" t="n">
        <f aca="false">V232*X232</f>
        <v>1.75</v>
      </c>
      <c r="AG232" s="178" t="n">
        <f aca="false">CHOOSE(W232,AA232*SQRT(X232/3),SQRT(X232*((AA232^2)+((Z232^2)/3)-(AA232*Z232))))</f>
        <v>1.8802032569782</v>
      </c>
      <c r="AH232" s="190" t="n">
        <f aca="false">(AG232^2)*RDS_on</f>
        <v>0.183202897432985</v>
      </c>
      <c r="AI232" s="178" t="n">
        <f aca="false">((S232*V232)/2)*Fsw*(tr_sw_fix+tf_sw_fix)</f>
        <v>1.176</v>
      </c>
      <c r="AJ232" s="191" t="n">
        <f aca="false">AH232+AI232</f>
        <v>1.35920289743298</v>
      </c>
      <c r="AK232" s="189" t="n">
        <f aca="false">Y232*V232</f>
        <v>0.25</v>
      </c>
      <c r="AL232" s="190" t="n">
        <f aca="false">CHOOSE(W232,AA232*SQRT(Y232/3),SQRT(Y232*((AA232^2)+((Z232^2)/3)-(Z232*AA232))))</f>
        <v>0.710650033173999</v>
      </c>
      <c r="AM232" s="190" t="n">
        <f aca="false">T232*Vd_rect</f>
        <v>0.0945</v>
      </c>
      <c r="AN232" s="190" t="n">
        <f aca="false">CHOOSE(W232,(S232+Vd_rect)*Qrr*Fsw,(S232+Vd_rect)*Qrr*Fsw)</f>
        <v>0.42441</v>
      </c>
      <c r="AO232" s="191" t="n">
        <f aca="false">AM232+AN232</f>
        <v>0.51891</v>
      </c>
      <c r="AP232" s="177" t="n">
        <f aca="false">(AG232^2)*0</f>
        <v>0</v>
      </c>
      <c r="AQ232" s="190" t="n">
        <f aca="false">Qg_tot*Vcc*Fsw</f>
        <v>0.0735</v>
      </c>
      <c r="AR232" s="191" t="n">
        <f aca="false">IQ*U232</f>
        <v>0.00385</v>
      </c>
      <c r="AS232" s="177" t="n">
        <f aca="false">AP232+AJ232+AQ232+AR232</f>
        <v>1.43655289743298</v>
      </c>
      <c r="AT232" s="187" t="n">
        <f aca="false">Ta+Tk*AS232</f>
        <v>111.193173845979</v>
      </c>
      <c r="AU232" s="188" t="n">
        <f aca="false">RDS_on/51.8*(47.12+AT232*0.244)</f>
        <v>0.0742841349226049</v>
      </c>
      <c r="AV232" s="190" t="n">
        <f aca="false">S232*T232</f>
        <v>9</v>
      </c>
      <c r="AW232" s="191" t="n">
        <f aca="false">(AV232/(AV232+AS232))*100</f>
        <v>86.2353699391844</v>
      </c>
      <c r="AY232" s="189" t="n">
        <f aca="false">VOUT</f>
        <v>40</v>
      </c>
      <c r="AZ232" s="190" t="n">
        <f aca="false">Q232*$O$12</f>
        <v>0.225</v>
      </c>
      <c r="BA232" s="190" t="n">
        <f aca="false">VIN_var</f>
        <v>5</v>
      </c>
      <c r="BB232" s="191" t="n">
        <f aca="false">(AY232*AZ232)/(BA232*EFF_est)</f>
        <v>2</v>
      </c>
      <c r="BC232" s="189" t="n">
        <f aca="false">IF((AZ232*AY232/BA232)&lt;((BA232*(1-(BA232/AY232)))/(2*Lm*Fsw)),1,2)</f>
        <v>2</v>
      </c>
      <c r="BD232" s="190" t="n">
        <f aca="false">CHOOSE(BC232,SQRT((2*AZ232*Lm*Fsw*(AY232-BA232))/((BA232)^2)),1-(BA232/AY232))</f>
        <v>0.875</v>
      </c>
      <c r="BE232" s="179" t="n">
        <f aca="false">CHOOSE(BC232,(Lm*BG232*Fsw)/(AY232-BA232),1-BD232)</f>
        <v>0.125</v>
      </c>
      <c r="BF232" s="189" t="n">
        <f aca="false">(BA232*BD232)/(Lm*Fsw)</f>
        <v>0.694444444444444</v>
      </c>
      <c r="BG232" s="190" t="n">
        <f aca="false">CHOOSE(BC232,BF232,BB232+(0.5*BF232))</f>
        <v>2.34722222222222</v>
      </c>
      <c r="BH232" s="190" t="n">
        <f aca="false">CHOOSE(BC232,BG232*SQRT((BD232+BE232)/3),SQRT((BB232^2)+((BF232^2)/12)))</f>
        <v>2.01002183003112</v>
      </c>
      <c r="BI232" s="190" t="n">
        <v>0</v>
      </c>
      <c r="BJ232" s="190" t="n">
        <f aca="false">(BH232^2)*Rdcr</f>
        <v>0.0387858024691358</v>
      </c>
      <c r="BK232" s="191" t="n">
        <f aca="false">BI232+BJ232</f>
        <v>0.0387858024691358</v>
      </c>
      <c r="BL232" s="189" t="n">
        <f aca="false">BB232*BD232</f>
        <v>1.75</v>
      </c>
      <c r="BM232" s="178" t="n">
        <f aca="false">CHOOSE(BC232,BG232*SQRT(BD232/3),SQRT(BD232*((BG232^2)+((BF232^2)/3)-(BG232*BF232))))</f>
        <v>1.8802032569782</v>
      </c>
      <c r="BN232" s="178" t="n">
        <f aca="false">(BM232^2)*AU232</f>
        <v>0.262606620910046</v>
      </c>
      <c r="BO232" s="178" t="n">
        <f aca="false">((AY232*BB232)/2)*Fsw*(tr_sw_fix+tf_sw_fix)</f>
        <v>1.176</v>
      </c>
      <c r="BP232" s="191" t="n">
        <f aca="false">BN232+BO232</f>
        <v>1.43860662091005</v>
      </c>
      <c r="BQ232" s="189" t="n">
        <f aca="false">BE232*BB232</f>
        <v>0.25</v>
      </c>
      <c r="BR232" s="190" t="n">
        <f aca="false">CHOOSE(BC232,BG232*SQRT(BE232/3),SQRT(BE232*((BG232^2)+((BF232^2)/3)-(BF232*BG232))))</f>
        <v>0.710650033173999</v>
      </c>
      <c r="BS232" s="190" t="n">
        <f aca="false">AZ232*Vd_rect</f>
        <v>0.0945</v>
      </c>
      <c r="BT232" s="190" t="n">
        <f aca="false">CHOOSE(BC232,(AY232+Vd_rect)*Qrr*Fsw,(AY232+Vd_rect)*Qrr*Fsw)</f>
        <v>0.42441</v>
      </c>
      <c r="BU232" s="191" t="n">
        <f aca="false">BS232+BT232</f>
        <v>0.51891</v>
      </c>
      <c r="BV232" s="177" t="n">
        <f aca="false">(BM232^2)*0</f>
        <v>0</v>
      </c>
      <c r="BW232" s="190" t="n">
        <f aca="false">Qg_tot*Vcc*Fsw</f>
        <v>0.0735</v>
      </c>
      <c r="BX232" s="191" t="n">
        <f aca="false">IQ*BA232</f>
        <v>0.00385</v>
      </c>
      <c r="BY232" s="189" t="n">
        <f aca="false">BV232+BU232+BP232+BK232+BW232+BX232</f>
        <v>2.07365242337918</v>
      </c>
      <c r="BZ232" s="190" t="n">
        <f aca="false">AY232*AZ232</f>
        <v>9</v>
      </c>
      <c r="CA232" s="191" t="n">
        <f aca="false">(BZ232/(BZ232+BY232))*100</f>
        <v>81.2739975565677</v>
      </c>
      <c r="CB232" s="169" t="n">
        <f aca="false">BP232+BW232+BX232+BV232</f>
        <v>1.51595662091005</v>
      </c>
      <c r="CC232" s="0" t="n">
        <f aca="false">Ta+Tk_f*CB232</f>
        <v>78.0584817318516</v>
      </c>
    </row>
    <row r="233" customFormat="false" ht="15.75" hidden="false" customHeight="false" outlineLevel="0" collapsed="false">
      <c r="Q233" s="0" t="n">
        <v>226</v>
      </c>
      <c r="S233" s="189" t="n">
        <f aca="false">VOUT</f>
        <v>40</v>
      </c>
      <c r="T233" s="178" t="n">
        <f aca="false">Q233*$O$12</f>
        <v>0.226</v>
      </c>
      <c r="U233" s="190" t="n">
        <f aca="false">VIN_var</f>
        <v>5</v>
      </c>
      <c r="V233" s="191" t="n">
        <f aca="false">(S233*T233)/(U233*EFF_est)</f>
        <v>2.00888888888889</v>
      </c>
      <c r="W233" s="189" t="n">
        <f aca="false">IF((T233*S233/U233)&lt;((U233*(1-(U233/S233)))/(2*Lm*Fsw)),1,2)</f>
        <v>2</v>
      </c>
      <c r="X233" s="190" t="n">
        <f aca="false">CHOOSE(W233,SQRT((2*T233*Lm*Fsw*(S233-U233))/((U233)^2)),1-(U233/S233))</f>
        <v>0.875</v>
      </c>
      <c r="Y233" s="179" t="n">
        <f aca="false">CHOOSE(W233,(Lm*AA233*Fsw)/(S233-U233),1-X233)</f>
        <v>0.125</v>
      </c>
      <c r="Z233" s="189" t="n">
        <f aca="false">(U233*X233)/(Lm*Fsw)</f>
        <v>0.694444444444444</v>
      </c>
      <c r="AA233" s="190" t="n">
        <f aca="false">CHOOSE(W233,Z233,V233+(0.5*Z233))</f>
        <v>2.35611111111111</v>
      </c>
      <c r="AB233" s="190" t="n">
        <f aca="false">CHOOSE(W233,AA233*SQRT((X233+Y233)/3),SQRT((V233^2)+((Z233^2)/12)))</f>
        <v>2.01886659418172</v>
      </c>
      <c r="AC233" s="190" t="n">
        <v>0</v>
      </c>
      <c r="AD233" s="190" t="n">
        <f aca="false">(AB233^2)*Rdcr</f>
        <v>0.0391278943209877</v>
      </c>
      <c r="AE233" s="191" t="n">
        <f aca="false">AC233+AD233</f>
        <v>0.0391278943209877</v>
      </c>
      <c r="AF233" s="189" t="n">
        <f aca="false">V233*X233</f>
        <v>1.75777777777778</v>
      </c>
      <c r="AG233" s="178" t="n">
        <f aca="false">CHOOSE(W233,AA233*SQRT(X233/3),SQRT(X233*((AA233^2)+((Z233^2)/3)-(AA233*Z233))))</f>
        <v>1.88847677625779</v>
      </c>
      <c r="AH233" s="190" t="n">
        <f aca="false">(AG233^2)*RDS_on</f>
        <v>0.184818752061682</v>
      </c>
      <c r="AI233" s="178" t="n">
        <f aca="false">((S233*V233)/2)*Fsw*(tr_sw_fix+tf_sw_fix)</f>
        <v>1.18122666666667</v>
      </c>
      <c r="AJ233" s="191" t="n">
        <f aca="false">AH233+AI233</f>
        <v>1.36604541872835</v>
      </c>
      <c r="AK233" s="189" t="n">
        <f aca="false">Y233*V233</f>
        <v>0.251111111111111</v>
      </c>
      <c r="AL233" s="190" t="n">
        <f aca="false">CHOOSE(W233,AA233*SQRT(Y233/3),SQRT(Y233*((AA233^2)+((Z233^2)/3)-(Z233*AA233))))</f>
        <v>0.713777129528441</v>
      </c>
      <c r="AM233" s="190" t="n">
        <f aca="false">T233*Vd_rect</f>
        <v>0.09492</v>
      </c>
      <c r="AN233" s="190" t="n">
        <f aca="false">CHOOSE(W233,(S233+Vd_rect)*Qrr*Fsw,(S233+Vd_rect)*Qrr*Fsw)</f>
        <v>0.42441</v>
      </c>
      <c r="AO233" s="191" t="n">
        <f aca="false">AM233+AN233</f>
        <v>0.51933</v>
      </c>
      <c r="AP233" s="177" t="n">
        <f aca="false">(AG233^2)*0</f>
        <v>0</v>
      </c>
      <c r="AQ233" s="190" t="n">
        <f aca="false">Qg_tot*Vcc*Fsw</f>
        <v>0.0735</v>
      </c>
      <c r="AR233" s="191" t="n">
        <f aca="false">IQ*U233</f>
        <v>0.00385</v>
      </c>
      <c r="AS233" s="177" t="n">
        <f aca="false">AP233+AJ233+AQ233+AR233</f>
        <v>1.44339541872835</v>
      </c>
      <c r="AT233" s="187" t="n">
        <f aca="false">Ta+Tk*AS233</f>
        <v>111.603725123701</v>
      </c>
      <c r="AU233" s="188" t="n">
        <f aca="false">RDS_on/51.8*(47.12+AT233*0.244)</f>
        <v>0.0743843539563742</v>
      </c>
      <c r="AV233" s="190" t="n">
        <f aca="false">S233*T233</f>
        <v>9.04</v>
      </c>
      <c r="AW233" s="191" t="n">
        <f aca="false">(AV233/(AV233+AS233))*100</f>
        <v>86.2316037783927</v>
      </c>
      <c r="AY233" s="189" t="n">
        <f aca="false">VOUT</f>
        <v>40</v>
      </c>
      <c r="AZ233" s="190" t="n">
        <f aca="false">Q233*$O$12</f>
        <v>0.226</v>
      </c>
      <c r="BA233" s="190" t="n">
        <f aca="false">VIN_var</f>
        <v>5</v>
      </c>
      <c r="BB233" s="191" t="n">
        <f aca="false">(AY233*AZ233)/(BA233*EFF_est)</f>
        <v>2.00888888888889</v>
      </c>
      <c r="BC233" s="189" t="n">
        <f aca="false">IF((AZ233*AY233/BA233)&lt;((BA233*(1-(BA233/AY233)))/(2*Lm*Fsw)),1,2)</f>
        <v>2</v>
      </c>
      <c r="BD233" s="190" t="n">
        <f aca="false">CHOOSE(BC233,SQRT((2*AZ233*Lm*Fsw*(AY233-BA233))/((BA233)^2)),1-(BA233/AY233))</f>
        <v>0.875</v>
      </c>
      <c r="BE233" s="179" t="n">
        <f aca="false">CHOOSE(BC233,(Lm*BG233*Fsw)/(AY233-BA233),1-BD233)</f>
        <v>0.125</v>
      </c>
      <c r="BF233" s="189" t="n">
        <f aca="false">(BA233*BD233)/(Lm*Fsw)</f>
        <v>0.694444444444444</v>
      </c>
      <c r="BG233" s="190" t="n">
        <f aca="false">CHOOSE(BC233,BF233,BB233+(0.5*BF233))</f>
        <v>2.35611111111111</v>
      </c>
      <c r="BH233" s="190" t="n">
        <f aca="false">CHOOSE(BC233,BG233*SQRT((BD233+BE233)/3),SQRT((BB233^2)+((BF233^2)/12)))</f>
        <v>2.01886659418172</v>
      </c>
      <c r="BI233" s="190" t="n">
        <v>0</v>
      </c>
      <c r="BJ233" s="190" t="n">
        <f aca="false">(BH233^2)*Rdcr</f>
        <v>0.0391278943209877</v>
      </c>
      <c r="BK233" s="191" t="n">
        <f aca="false">BI233+BJ233</f>
        <v>0.0391278943209877</v>
      </c>
      <c r="BL233" s="189" t="n">
        <f aca="false">BB233*BD233</f>
        <v>1.75777777777778</v>
      </c>
      <c r="BM233" s="178" t="n">
        <f aca="false">CHOOSE(BC233,BG233*SQRT(BD233/3),SQRT(BD233*((BG233^2)+((BF233^2)/3)-(BG233*BF233))))</f>
        <v>1.88847677625779</v>
      </c>
      <c r="BN233" s="178" t="n">
        <f aca="false">(BM233^2)*AU233</f>
        <v>0.265280234182027</v>
      </c>
      <c r="BO233" s="178" t="n">
        <f aca="false">((AY233*BB233)/2)*Fsw*(tr_sw_fix+tf_sw_fix)</f>
        <v>1.18122666666667</v>
      </c>
      <c r="BP233" s="191" t="n">
        <f aca="false">BN233+BO233</f>
        <v>1.44650690084869</v>
      </c>
      <c r="BQ233" s="189" t="n">
        <f aca="false">BE233*BB233</f>
        <v>0.251111111111111</v>
      </c>
      <c r="BR233" s="190" t="n">
        <f aca="false">CHOOSE(BC233,BG233*SQRT(BE233/3),SQRT(BE233*((BG233^2)+((BF233^2)/3)-(BF233*BG233))))</f>
        <v>0.713777129528441</v>
      </c>
      <c r="BS233" s="190" t="n">
        <f aca="false">AZ233*Vd_rect</f>
        <v>0.09492</v>
      </c>
      <c r="BT233" s="190" t="n">
        <f aca="false">CHOOSE(BC233,(AY233+Vd_rect)*Qrr*Fsw,(AY233+Vd_rect)*Qrr*Fsw)</f>
        <v>0.42441</v>
      </c>
      <c r="BU233" s="191" t="n">
        <f aca="false">BS233+BT233</f>
        <v>0.51933</v>
      </c>
      <c r="BV233" s="177" t="n">
        <f aca="false">(BM233^2)*0</f>
        <v>0</v>
      </c>
      <c r="BW233" s="190" t="n">
        <f aca="false">Qg_tot*Vcc*Fsw</f>
        <v>0.0735</v>
      </c>
      <c r="BX233" s="191" t="n">
        <f aca="false">IQ*BA233</f>
        <v>0.00385</v>
      </c>
      <c r="BY233" s="189" t="n">
        <f aca="false">BV233+BU233+BP233+BK233+BW233+BX233</f>
        <v>2.08231479516968</v>
      </c>
      <c r="BZ233" s="190" t="n">
        <f aca="false">AY233*AZ233</f>
        <v>9.04</v>
      </c>
      <c r="CA233" s="191" t="n">
        <f aca="false">(BZ233/(BZ233+BY233))*100</f>
        <v>81.2780447818829</v>
      </c>
      <c r="CB233" s="169" t="n">
        <f aca="false">BP233+BW233+BX233+BV233</f>
        <v>1.52385690084869</v>
      </c>
      <c r="CC233" s="0" t="n">
        <f aca="false">Ta+Tk_f*CB233</f>
        <v>78.3349915297043</v>
      </c>
    </row>
    <row r="234" customFormat="false" ht="15.75" hidden="false" customHeight="false" outlineLevel="0" collapsed="false">
      <c r="Q234" s="0" t="n">
        <v>227</v>
      </c>
      <c r="S234" s="189" t="n">
        <f aca="false">VOUT</f>
        <v>40</v>
      </c>
      <c r="T234" s="178" t="n">
        <f aca="false">Q234*$O$12</f>
        <v>0.227</v>
      </c>
      <c r="U234" s="190" t="n">
        <f aca="false">VIN_var</f>
        <v>5</v>
      </c>
      <c r="V234" s="191" t="n">
        <f aca="false">(S234*T234)/(U234*EFF_est)</f>
        <v>2.01777777777778</v>
      </c>
      <c r="W234" s="189" t="n">
        <f aca="false">IF((T234*S234/U234)&lt;((U234*(1-(U234/S234)))/(2*Lm*Fsw)),1,2)</f>
        <v>2</v>
      </c>
      <c r="X234" s="190" t="n">
        <f aca="false">CHOOSE(W234,SQRT((2*T234*Lm*Fsw*(S234-U234))/((U234)^2)),1-(U234/S234))</f>
        <v>0.875</v>
      </c>
      <c r="Y234" s="179" t="n">
        <f aca="false">CHOOSE(W234,(Lm*AA234*Fsw)/(S234-U234),1-X234)</f>
        <v>0.125</v>
      </c>
      <c r="Z234" s="189" t="n">
        <f aca="false">(U234*X234)/(Lm*Fsw)</f>
        <v>0.694444444444444</v>
      </c>
      <c r="AA234" s="190" t="n">
        <f aca="false">CHOOSE(W234,Z234,V234+(0.5*Z234))</f>
        <v>2.365</v>
      </c>
      <c r="AB234" s="190" t="n">
        <f aca="false">CHOOSE(W234,AA234*SQRT((X234+Y234)/3),SQRT((V234^2)+((Z234^2)/12)))</f>
        <v>2.02771174423178</v>
      </c>
      <c r="AC234" s="190" t="n">
        <v>0</v>
      </c>
      <c r="AD234" s="190" t="n">
        <f aca="false">(AB234^2)*Rdcr</f>
        <v>0.0394715032098766</v>
      </c>
      <c r="AE234" s="191" t="n">
        <f aca="false">AC234+AD234</f>
        <v>0.0394715032098766</v>
      </c>
      <c r="AF234" s="189" t="n">
        <f aca="false">V234*X234</f>
        <v>1.76555555555556</v>
      </c>
      <c r="AG234" s="178" t="n">
        <f aca="false">CHOOSE(W234,AA234*SQRT(X234/3),SQRT(X234*((AA234^2)+((Z234^2)/3)-(AA234*Z234))))</f>
        <v>1.89675065651328</v>
      </c>
      <c r="AH234" s="190" t="n">
        <f aca="false">(AG234^2)*RDS_on</f>
        <v>0.186441772342834</v>
      </c>
      <c r="AI234" s="178" t="n">
        <f aca="false">((S234*V234)/2)*Fsw*(tr_sw_fix+tf_sw_fix)</f>
        <v>1.18645333333333</v>
      </c>
      <c r="AJ234" s="191" t="n">
        <f aca="false">AH234+AI234</f>
        <v>1.37289510567617</v>
      </c>
      <c r="AK234" s="189" t="n">
        <f aca="false">Y234*V234</f>
        <v>0.252222222222222</v>
      </c>
      <c r="AL234" s="190" t="n">
        <f aca="false">CHOOSE(W234,AA234*SQRT(Y234/3),SQRT(Y234*((AA234^2)+((Z234^2)/3)-(Z234*AA234))))</f>
        <v>0.716904362318946</v>
      </c>
      <c r="AM234" s="190" t="n">
        <f aca="false">T234*Vd_rect</f>
        <v>0.09534</v>
      </c>
      <c r="AN234" s="190" t="n">
        <f aca="false">CHOOSE(W234,(S234+Vd_rect)*Qrr*Fsw,(S234+Vd_rect)*Qrr*Fsw)</f>
        <v>0.42441</v>
      </c>
      <c r="AO234" s="191" t="n">
        <f aca="false">AM234+AN234</f>
        <v>0.51975</v>
      </c>
      <c r="AP234" s="177" t="n">
        <f aca="false">(AG234^2)*0</f>
        <v>0</v>
      </c>
      <c r="AQ234" s="190" t="n">
        <f aca="false">Qg_tot*Vcc*Fsw</f>
        <v>0.0735</v>
      </c>
      <c r="AR234" s="191" t="n">
        <f aca="false">IQ*U234</f>
        <v>0.00385</v>
      </c>
      <c r="AS234" s="177" t="n">
        <f aca="false">AP234+AJ234+AQ234+AR234</f>
        <v>1.45024510567617</v>
      </c>
      <c r="AT234" s="187" t="n">
        <f aca="false">Ta+Tk*AS234</f>
        <v>112.01470634057</v>
      </c>
      <c r="AU234" s="188" t="n">
        <f aca="false">RDS_on/51.8*(47.12+AT234*0.244)</f>
        <v>0.07448467794192</v>
      </c>
      <c r="AV234" s="190" t="n">
        <f aca="false">S234*T234</f>
        <v>9.08</v>
      </c>
      <c r="AW234" s="191" t="n">
        <f aca="false">(AV234/(AV234+AS234))*100</f>
        <v>86.2278124476473</v>
      </c>
      <c r="AY234" s="189" t="n">
        <f aca="false">VOUT</f>
        <v>40</v>
      </c>
      <c r="AZ234" s="190" t="n">
        <f aca="false">Q234*$O$12</f>
        <v>0.227</v>
      </c>
      <c r="BA234" s="190" t="n">
        <f aca="false">VIN_var</f>
        <v>5</v>
      </c>
      <c r="BB234" s="191" t="n">
        <f aca="false">(AY234*AZ234)/(BA234*EFF_est)</f>
        <v>2.01777777777778</v>
      </c>
      <c r="BC234" s="189" t="n">
        <f aca="false">IF((AZ234*AY234/BA234)&lt;((BA234*(1-(BA234/AY234)))/(2*Lm*Fsw)),1,2)</f>
        <v>2</v>
      </c>
      <c r="BD234" s="190" t="n">
        <f aca="false">CHOOSE(BC234,SQRT((2*AZ234*Lm*Fsw*(AY234-BA234))/((BA234)^2)),1-(BA234/AY234))</f>
        <v>0.875</v>
      </c>
      <c r="BE234" s="179" t="n">
        <f aca="false">CHOOSE(BC234,(Lm*BG234*Fsw)/(AY234-BA234),1-BD234)</f>
        <v>0.125</v>
      </c>
      <c r="BF234" s="189" t="n">
        <f aca="false">(BA234*BD234)/(Lm*Fsw)</f>
        <v>0.694444444444444</v>
      </c>
      <c r="BG234" s="190" t="n">
        <f aca="false">CHOOSE(BC234,BF234,BB234+(0.5*BF234))</f>
        <v>2.365</v>
      </c>
      <c r="BH234" s="190" t="n">
        <f aca="false">CHOOSE(BC234,BG234*SQRT((BD234+BE234)/3),SQRT((BB234^2)+((BF234^2)/12)))</f>
        <v>2.02771174423178</v>
      </c>
      <c r="BI234" s="190" t="n">
        <v>0</v>
      </c>
      <c r="BJ234" s="190" t="n">
        <f aca="false">(BH234^2)*Rdcr</f>
        <v>0.0394715032098766</v>
      </c>
      <c r="BK234" s="191" t="n">
        <f aca="false">BI234+BJ234</f>
        <v>0.0394715032098766</v>
      </c>
      <c r="BL234" s="189" t="n">
        <f aca="false">BB234*BD234</f>
        <v>1.76555555555556</v>
      </c>
      <c r="BM234" s="178" t="n">
        <f aca="false">CHOOSE(BC234,BG234*SQRT(BD234/3),SQRT(BD234*((BG234^2)+((BF234^2)/3)-(BG234*BF234))))</f>
        <v>1.89675065651328</v>
      </c>
      <c r="BN234" s="178" t="n">
        <f aca="false">(BM234^2)*AU234</f>
        <v>0.267970773845024</v>
      </c>
      <c r="BO234" s="178" t="n">
        <f aca="false">((AY234*BB234)/2)*Fsw*(tr_sw_fix+tf_sw_fix)</f>
        <v>1.18645333333333</v>
      </c>
      <c r="BP234" s="191" t="n">
        <f aca="false">BN234+BO234</f>
        <v>1.45442410717836</v>
      </c>
      <c r="BQ234" s="189" t="n">
        <f aca="false">BE234*BB234</f>
        <v>0.252222222222222</v>
      </c>
      <c r="BR234" s="190" t="n">
        <f aca="false">CHOOSE(BC234,BG234*SQRT(BE234/3),SQRT(BE234*((BG234^2)+((BF234^2)/3)-(BF234*BG234))))</f>
        <v>0.716904362318946</v>
      </c>
      <c r="BS234" s="190" t="n">
        <f aca="false">AZ234*Vd_rect</f>
        <v>0.09534</v>
      </c>
      <c r="BT234" s="190" t="n">
        <f aca="false">CHOOSE(BC234,(AY234+Vd_rect)*Qrr*Fsw,(AY234+Vd_rect)*Qrr*Fsw)</f>
        <v>0.42441</v>
      </c>
      <c r="BU234" s="191" t="n">
        <f aca="false">BS234+BT234</f>
        <v>0.51975</v>
      </c>
      <c r="BV234" s="177" t="n">
        <f aca="false">(BM234^2)*0</f>
        <v>0</v>
      </c>
      <c r="BW234" s="190" t="n">
        <f aca="false">Qg_tot*Vcc*Fsw</f>
        <v>0.0735</v>
      </c>
      <c r="BX234" s="191" t="n">
        <f aca="false">IQ*BA234</f>
        <v>0.00385</v>
      </c>
      <c r="BY234" s="189" t="n">
        <f aca="false">BV234+BU234+BP234+BK234+BW234+BX234</f>
        <v>2.09099561038823</v>
      </c>
      <c r="BZ234" s="190" t="n">
        <f aca="false">AY234*AZ234</f>
        <v>9.08</v>
      </c>
      <c r="CA234" s="191" t="n">
        <f aca="false">(BZ234/(BZ234+BY234))*100</f>
        <v>81.2819225491078</v>
      </c>
      <c r="CB234" s="169" t="n">
        <f aca="false">BP234+BW234+BX234+BV234</f>
        <v>1.53177410717836</v>
      </c>
      <c r="CC234" s="0" t="n">
        <f aca="false">Ta+Tk_f*CB234</f>
        <v>78.6120937512425</v>
      </c>
    </row>
    <row r="235" customFormat="false" ht="15.75" hidden="false" customHeight="false" outlineLevel="0" collapsed="false">
      <c r="Q235" s="0" t="n">
        <v>228</v>
      </c>
      <c r="S235" s="189" t="n">
        <f aca="false">VOUT</f>
        <v>40</v>
      </c>
      <c r="T235" s="178" t="n">
        <f aca="false">Q235*$O$12</f>
        <v>0.228</v>
      </c>
      <c r="U235" s="190" t="n">
        <f aca="false">VIN_var</f>
        <v>5</v>
      </c>
      <c r="V235" s="191" t="n">
        <f aca="false">(S235*T235)/(U235*EFF_est)</f>
        <v>2.02666666666667</v>
      </c>
      <c r="W235" s="189" t="n">
        <f aca="false">IF((T235*S235/U235)&lt;((U235*(1-(U235/S235)))/(2*Lm*Fsw)),1,2)</f>
        <v>2</v>
      </c>
      <c r="X235" s="190" t="n">
        <f aca="false">CHOOSE(W235,SQRT((2*T235*Lm*Fsw*(S235-U235))/((U235)^2)),1-(U235/S235))</f>
        <v>0.875</v>
      </c>
      <c r="Y235" s="179" t="n">
        <f aca="false">CHOOSE(W235,(Lm*AA235*Fsw)/(S235-U235),1-X235)</f>
        <v>0.125</v>
      </c>
      <c r="Z235" s="189" t="n">
        <f aca="false">(U235*X235)/(Lm*Fsw)</f>
        <v>0.694444444444444</v>
      </c>
      <c r="AA235" s="190" t="n">
        <f aca="false">CHOOSE(W235,Z235,V235+(0.5*Z235))</f>
        <v>2.37388888888889</v>
      </c>
      <c r="AB235" s="190" t="n">
        <f aca="false">CHOOSE(W235,AA235*SQRT((X235+Y235)/3),SQRT((V235^2)+((Z235^2)/12)))</f>
        <v>2.0365572751532</v>
      </c>
      <c r="AC235" s="190" t="n">
        <v>0</v>
      </c>
      <c r="AD235" s="190" t="n">
        <f aca="false">(AB235^2)*Rdcr</f>
        <v>0.0398166291358025</v>
      </c>
      <c r="AE235" s="191" t="n">
        <f aca="false">AC235+AD235</f>
        <v>0.0398166291358025</v>
      </c>
      <c r="AF235" s="189" t="n">
        <f aca="false">V235*X235</f>
        <v>1.77333333333333</v>
      </c>
      <c r="AG235" s="178" t="n">
        <f aca="false">CHOOSE(W235,AA235*SQRT(X235/3),SQRT(X235*((AA235^2)+((Z235^2)/3)-(AA235*Z235))))</f>
        <v>1.90502489304129</v>
      </c>
      <c r="AH235" s="190" t="n">
        <f aca="false">(AG235^2)*RDS_on</f>
        <v>0.188071958276442</v>
      </c>
      <c r="AI235" s="178" t="n">
        <f aca="false">((S235*V235)/2)*Fsw*(tr_sw_fix+tf_sw_fix)</f>
        <v>1.19168</v>
      </c>
      <c r="AJ235" s="191" t="n">
        <f aca="false">AH235+AI235</f>
        <v>1.37975195827644</v>
      </c>
      <c r="AK235" s="189" t="n">
        <f aca="false">Y235*V235</f>
        <v>0.253333333333333</v>
      </c>
      <c r="AL235" s="190" t="n">
        <f aca="false">CHOOSE(W235,AA235*SQRT(Y235/3),SQRT(Y235*((AA235^2)+((Z235^2)/3)-(Z235*AA235))))</f>
        <v>0.720031729767812</v>
      </c>
      <c r="AM235" s="190" t="n">
        <f aca="false">T235*Vd_rect</f>
        <v>0.09576</v>
      </c>
      <c r="AN235" s="190" t="n">
        <f aca="false">CHOOSE(W235,(S235+Vd_rect)*Qrr*Fsw,(S235+Vd_rect)*Qrr*Fsw)</f>
        <v>0.42441</v>
      </c>
      <c r="AO235" s="191" t="n">
        <f aca="false">AM235+AN235</f>
        <v>0.52017</v>
      </c>
      <c r="AP235" s="177" t="n">
        <f aca="false">(AG235^2)*0</f>
        <v>0</v>
      </c>
      <c r="AQ235" s="190" t="n">
        <f aca="false">Qg_tot*Vcc*Fsw</f>
        <v>0.0735</v>
      </c>
      <c r="AR235" s="191" t="n">
        <f aca="false">IQ*U235</f>
        <v>0.00385</v>
      </c>
      <c r="AS235" s="177" t="n">
        <f aca="false">AP235+AJ235+AQ235+AR235</f>
        <v>1.45710195827644</v>
      </c>
      <c r="AT235" s="187" t="n">
        <f aca="false">Ta+Tk*AS235</f>
        <v>112.426117496586</v>
      </c>
      <c r="AU235" s="188" t="n">
        <f aca="false">RDS_on/51.8*(47.12+AT235*0.244)</f>
        <v>0.0745851068792423</v>
      </c>
      <c r="AV235" s="190" t="n">
        <f aca="false">S235*T235</f>
        <v>9.12</v>
      </c>
      <c r="AW235" s="191" t="n">
        <f aca="false">(AV235/(AV235+AS235))*100</f>
        <v>86.2239962891132</v>
      </c>
      <c r="AY235" s="189" t="n">
        <f aca="false">VOUT</f>
        <v>40</v>
      </c>
      <c r="AZ235" s="190" t="n">
        <f aca="false">Q235*$O$12</f>
        <v>0.228</v>
      </c>
      <c r="BA235" s="190" t="n">
        <f aca="false">VIN_var</f>
        <v>5</v>
      </c>
      <c r="BB235" s="191" t="n">
        <f aca="false">(AY235*AZ235)/(BA235*EFF_est)</f>
        <v>2.02666666666667</v>
      </c>
      <c r="BC235" s="189" t="n">
        <f aca="false">IF((AZ235*AY235/BA235)&lt;((BA235*(1-(BA235/AY235)))/(2*Lm*Fsw)),1,2)</f>
        <v>2</v>
      </c>
      <c r="BD235" s="190" t="n">
        <f aca="false">CHOOSE(BC235,SQRT((2*AZ235*Lm*Fsw*(AY235-BA235))/((BA235)^2)),1-(BA235/AY235))</f>
        <v>0.875</v>
      </c>
      <c r="BE235" s="179" t="n">
        <f aca="false">CHOOSE(BC235,(Lm*BG235*Fsw)/(AY235-BA235),1-BD235)</f>
        <v>0.125</v>
      </c>
      <c r="BF235" s="189" t="n">
        <f aca="false">(BA235*BD235)/(Lm*Fsw)</f>
        <v>0.694444444444444</v>
      </c>
      <c r="BG235" s="190" t="n">
        <f aca="false">CHOOSE(BC235,BF235,BB235+(0.5*BF235))</f>
        <v>2.37388888888889</v>
      </c>
      <c r="BH235" s="190" t="n">
        <f aca="false">CHOOSE(BC235,BG235*SQRT((BD235+BE235)/3),SQRT((BB235^2)+((BF235^2)/12)))</f>
        <v>2.0365572751532</v>
      </c>
      <c r="BI235" s="190" t="n">
        <v>0</v>
      </c>
      <c r="BJ235" s="190" t="n">
        <f aca="false">(BH235^2)*Rdcr</f>
        <v>0.0398166291358025</v>
      </c>
      <c r="BK235" s="191" t="n">
        <f aca="false">BI235+BJ235</f>
        <v>0.0398166291358025</v>
      </c>
      <c r="BL235" s="189" t="n">
        <f aca="false">BB235*BD235</f>
        <v>1.77333333333333</v>
      </c>
      <c r="BM235" s="178" t="n">
        <f aca="false">CHOOSE(BC235,BG235*SQRT(BD235/3),SQRT(BD235*((BG235^2)+((BF235^2)/3)-(BG235*BF235))))</f>
        <v>1.90502489304129</v>
      </c>
      <c r="BN235" s="178" t="n">
        <f aca="false">(BM235^2)*AU235</f>
        <v>0.270678291375714</v>
      </c>
      <c r="BO235" s="178" t="n">
        <f aca="false">((AY235*BB235)/2)*Fsw*(tr_sw_fix+tf_sw_fix)</f>
        <v>1.19168</v>
      </c>
      <c r="BP235" s="191" t="n">
        <f aca="false">BN235+BO235</f>
        <v>1.46235829137571</v>
      </c>
      <c r="BQ235" s="189" t="n">
        <f aca="false">BE235*BB235</f>
        <v>0.253333333333333</v>
      </c>
      <c r="BR235" s="190" t="n">
        <f aca="false">CHOOSE(BC235,BG235*SQRT(BE235/3),SQRT(BE235*((BG235^2)+((BF235^2)/3)-(BF235*BG235))))</f>
        <v>0.720031729767812</v>
      </c>
      <c r="BS235" s="190" t="n">
        <f aca="false">AZ235*Vd_rect</f>
        <v>0.09576</v>
      </c>
      <c r="BT235" s="190" t="n">
        <f aca="false">CHOOSE(BC235,(AY235+Vd_rect)*Qrr*Fsw,(AY235+Vd_rect)*Qrr*Fsw)</f>
        <v>0.42441</v>
      </c>
      <c r="BU235" s="191" t="n">
        <f aca="false">BS235+BT235</f>
        <v>0.52017</v>
      </c>
      <c r="BV235" s="177" t="n">
        <f aca="false">(BM235^2)*0</f>
        <v>0</v>
      </c>
      <c r="BW235" s="190" t="n">
        <f aca="false">Qg_tot*Vcc*Fsw</f>
        <v>0.0735</v>
      </c>
      <c r="BX235" s="191" t="n">
        <f aca="false">IQ*BA235</f>
        <v>0.00385</v>
      </c>
      <c r="BY235" s="189" t="n">
        <f aca="false">BV235+BU235+BP235+BK235+BW235+BX235</f>
        <v>2.09969492051152</v>
      </c>
      <c r="BZ235" s="190" t="n">
        <f aca="false">AY235*AZ235</f>
        <v>9.12</v>
      </c>
      <c r="CA235" s="191" t="n">
        <f aca="false">(BZ235/(BZ235+BY235))*100</f>
        <v>81.2856326719462</v>
      </c>
      <c r="CB235" s="169" t="n">
        <f aca="false">BP235+BW235+BX235+BV235</f>
        <v>1.53970829137571</v>
      </c>
      <c r="CC235" s="0" t="n">
        <f aca="false">Ta+Tk_f*CB235</f>
        <v>78.88979019815</v>
      </c>
    </row>
    <row r="236" customFormat="false" ht="15.75" hidden="false" customHeight="false" outlineLevel="0" collapsed="false">
      <c r="Q236" s="0" t="n">
        <v>229</v>
      </c>
      <c r="S236" s="189" t="n">
        <f aca="false">VOUT</f>
        <v>40</v>
      </c>
      <c r="T236" s="178" t="n">
        <f aca="false">Q236*$O$12</f>
        <v>0.229</v>
      </c>
      <c r="U236" s="190" t="n">
        <f aca="false">VIN_var</f>
        <v>5</v>
      </c>
      <c r="V236" s="191" t="n">
        <f aca="false">(S236*T236)/(U236*EFF_est)</f>
        <v>2.03555555555556</v>
      </c>
      <c r="W236" s="189" t="n">
        <f aca="false">IF((T236*S236/U236)&lt;((U236*(1-(U236/S236)))/(2*Lm*Fsw)),1,2)</f>
        <v>2</v>
      </c>
      <c r="X236" s="190" t="n">
        <f aca="false">CHOOSE(W236,SQRT((2*T236*Lm*Fsw*(S236-U236))/((U236)^2)),1-(U236/S236))</f>
        <v>0.875</v>
      </c>
      <c r="Y236" s="179" t="n">
        <f aca="false">CHOOSE(W236,(Lm*AA236*Fsw)/(S236-U236),1-X236)</f>
        <v>0.125</v>
      </c>
      <c r="Z236" s="189" t="n">
        <f aca="false">(U236*X236)/(Lm*Fsw)</f>
        <v>0.694444444444444</v>
      </c>
      <c r="AA236" s="190" t="n">
        <f aca="false">CHOOSE(W236,Z236,V236+(0.5*Z236))</f>
        <v>2.38277777777778</v>
      </c>
      <c r="AB236" s="190" t="n">
        <f aca="false">CHOOSE(W236,AA236*SQRT((X236+Y236)/3),SQRT((V236^2)+((Z236^2)/12)))</f>
        <v>2.04540318200465</v>
      </c>
      <c r="AC236" s="190" t="n">
        <v>0</v>
      </c>
      <c r="AD236" s="190" t="n">
        <f aca="false">(AB236^2)*Rdcr</f>
        <v>0.0401632720987655</v>
      </c>
      <c r="AE236" s="191" t="n">
        <f aca="false">AC236+AD236</f>
        <v>0.0401632720987655</v>
      </c>
      <c r="AF236" s="189" t="n">
        <f aca="false">V236*X236</f>
        <v>1.78111111111111</v>
      </c>
      <c r="AG236" s="178" t="n">
        <f aca="false">CHOOSE(W236,AA236*SQRT(X236/3),SQRT(X236*((AA236^2)+((Z236^2)/3)-(AA236*Z236))))</f>
        <v>1.91329948121965</v>
      </c>
      <c r="AH236" s="190" t="n">
        <f aca="false">(AG236^2)*RDS_on</f>
        <v>0.189709309862505</v>
      </c>
      <c r="AI236" s="178" t="n">
        <f aca="false">((S236*V236)/2)*Fsw*(tr_sw_fix+tf_sw_fix)</f>
        <v>1.19690666666667</v>
      </c>
      <c r="AJ236" s="191" t="n">
        <f aca="false">AH236+AI236</f>
        <v>1.38661597652917</v>
      </c>
      <c r="AK236" s="189" t="n">
        <f aca="false">Y236*V236</f>
        <v>0.254444444444445</v>
      </c>
      <c r="AL236" s="190" t="n">
        <f aca="false">CHOOSE(W236,AA236*SQRT(Y236/3),SQRT(Y236*((AA236^2)+((Z236^2)/3)-(Z236*AA236))))</f>
        <v>0.723159230128014</v>
      </c>
      <c r="AM236" s="190" t="n">
        <f aca="false">T236*Vd_rect</f>
        <v>0.09618</v>
      </c>
      <c r="AN236" s="190" t="n">
        <f aca="false">CHOOSE(W236,(S236+Vd_rect)*Qrr*Fsw,(S236+Vd_rect)*Qrr*Fsw)</f>
        <v>0.42441</v>
      </c>
      <c r="AO236" s="191" t="n">
        <f aca="false">AM236+AN236</f>
        <v>0.52059</v>
      </c>
      <c r="AP236" s="177" t="n">
        <f aca="false">(AG236^2)*0</f>
        <v>0</v>
      </c>
      <c r="AQ236" s="190" t="n">
        <f aca="false">Qg_tot*Vcc*Fsw</f>
        <v>0.0735</v>
      </c>
      <c r="AR236" s="191" t="n">
        <f aca="false">IQ*U236</f>
        <v>0.00385</v>
      </c>
      <c r="AS236" s="177" t="n">
        <f aca="false">AP236+AJ236+AQ236+AR236</f>
        <v>1.46396597652917</v>
      </c>
      <c r="AT236" s="187" t="n">
        <f aca="false">Ta+Tk*AS236</f>
        <v>112.83795859175</v>
      </c>
      <c r="AU236" s="188" t="n">
        <f aca="false">RDS_on/51.8*(47.12+AT236*0.244)</f>
        <v>0.074685640768341</v>
      </c>
      <c r="AV236" s="190" t="n">
        <f aca="false">S236*T236</f>
        <v>9.16</v>
      </c>
      <c r="AW236" s="191" t="n">
        <f aca="false">(AV236/(AV236+AS236))*100</f>
        <v>86.2201556390202</v>
      </c>
      <c r="AY236" s="189" t="n">
        <f aca="false">VOUT</f>
        <v>40</v>
      </c>
      <c r="AZ236" s="190" t="n">
        <f aca="false">Q236*$O$12</f>
        <v>0.229</v>
      </c>
      <c r="BA236" s="190" t="n">
        <f aca="false">VIN_var</f>
        <v>5</v>
      </c>
      <c r="BB236" s="191" t="n">
        <f aca="false">(AY236*AZ236)/(BA236*EFF_est)</f>
        <v>2.03555555555556</v>
      </c>
      <c r="BC236" s="189" t="n">
        <f aca="false">IF((AZ236*AY236/BA236)&lt;((BA236*(1-(BA236/AY236)))/(2*Lm*Fsw)),1,2)</f>
        <v>2</v>
      </c>
      <c r="BD236" s="190" t="n">
        <f aca="false">CHOOSE(BC236,SQRT((2*AZ236*Lm*Fsw*(AY236-BA236))/((BA236)^2)),1-(BA236/AY236))</f>
        <v>0.875</v>
      </c>
      <c r="BE236" s="179" t="n">
        <f aca="false">CHOOSE(BC236,(Lm*BG236*Fsw)/(AY236-BA236),1-BD236)</f>
        <v>0.125</v>
      </c>
      <c r="BF236" s="189" t="n">
        <f aca="false">(BA236*BD236)/(Lm*Fsw)</f>
        <v>0.694444444444444</v>
      </c>
      <c r="BG236" s="190" t="n">
        <f aca="false">CHOOSE(BC236,BF236,BB236+(0.5*BF236))</f>
        <v>2.38277777777778</v>
      </c>
      <c r="BH236" s="190" t="n">
        <f aca="false">CHOOSE(BC236,BG236*SQRT((BD236+BE236)/3),SQRT((BB236^2)+((BF236^2)/12)))</f>
        <v>2.04540318200465</v>
      </c>
      <c r="BI236" s="190" t="n">
        <v>0</v>
      </c>
      <c r="BJ236" s="190" t="n">
        <f aca="false">(BH236^2)*Rdcr</f>
        <v>0.0401632720987655</v>
      </c>
      <c r="BK236" s="191" t="n">
        <f aca="false">BI236+BJ236</f>
        <v>0.0401632720987655</v>
      </c>
      <c r="BL236" s="189" t="n">
        <f aca="false">BB236*BD236</f>
        <v>1.78111111111111</v>
      </c>
      <c r="BM236" s="178" t="n">
        <f aca="false">CHOOSE(BC236,BG236*SQRT(BD236/3),SQRT(BD236*((BG236^2)+((BF236^2)/3)-(BG236*BF236))))</f>
        <v>1.91329948121965</v>
      </c>
      <c r="BN236" s="178" t="n">
        <f aca="false">(BM236^2)*AU236</f>
        <v>0.273402838337848</v>
      </c>
      <c r="BO236" s="178" t="n">
        <f aca="false">((AY236*BB236)/2)*Fsw*(tr_sw_fix+tf_sw_fix)</f>
        <v>1.19690666666667</v>
      </c>
      <c r="BP236" s="191" t="n">
        <f aca="false">BN236+BO236</f>
        <v>1.47030950500451</v>
      </c>
      <c r="BQ236" s="189" t="n">
        <f aca="false">BE236*BB236</f>
        <v>0.254444444444445</v>
      </c>
      <c r="BR236" s="190" t="n">
        <f aca="false">CHOOSE(BC236,BG236*SQRT(BE236/3),SQRT(BE236*((BG236^2)+((BF236^2)/3)-(BF236*BG236))))</f>
        <v>0.723159230128014</v>
      </c>
      <c r="BS236" s="190" t="n">
        <f aca="false">AZ236*Vd_rect</f>
        <v>0.09618</v>
      </c>
      <c r="BT236" s="190" t="n">
        <f aca="false">CHOOSE(BC236,(AY236+Vd_rect)*Qrr*Fsw,(AY236+Vd_rect)*Qrr*Fsw)</f>
        <v>0.42441</v>
      </c>
      <c r="BU236" s="191" t="n">
        <f aca="false">BS236+BT236</f>
        <v>0.52059</v>
      </c>
      <c r="BV236" s="177" t="n">
        <f aca="false">(BM236^2)*0</f>
        <v>0</v>
      </c>
      <c r="BW236" s="190" t="n">
        <f aca="false">Qg_tot*Vcc*Fsw</f>
        <v>0.0735</v>
      </c>
      <c r="BX236" s="191" t="n">
        <f aca="false">IQ*BA236</f>
        <v>0.00385</v>
      </c>
      <c r="BY236" s="189" t="n">
        <f aca="false">BV236+BU236+BP236+BK236+BW236+BX236</f>
        <v>2.10841277710328</v>
      </c>
      <c r="BZ236" s="190" t="n">
        <f aca="false">AY236*AZ236</f>
        <v>9.16</v>
      </c>
      <c r="CA236" s="191" t="n">
        <f aca="false">(BZ236/(BZ236+BY236))*100</f>
        <v>81.2891769337076</v>
      </c>
      <c r="CB236" s="169" t="n">
        <f aca="false">BP236+BW236+BX236+BV236</f>
        <v>1.54765950500451</v>
      </c>
      <c r="CC236" s="0" t="n">
        <f aca="false">Ta+Tk_f*CB236</f>
        <v>79.168082675158</v>
      </c>
    </row>
    <row r="237" customFormat="false" ht="15.75" hidden="false" customHeight="false" outlineLevel="0" collapsed="false">
      <c r="Q237" s="0" t="n">
        <v>230</v>
      </c>
      <c r="S237" s="189" t="n">
        <f aca="false">VOUT</f>
        <v>40</v>
      </c>
      <c r="T237" s="178" t="n">
        <f aca="false">Q237*$O$12</f>
        <v>0.23</v>
      </c>
      <c r="U237" s="190" t="n">
        <f aca="false">VIN_var</f>
        <v>5</v>
      </c>
      <c r="V237" s="191" t="n">
        <f aca="false">(S237*T237)/(U237*EFF_est)</f>
        <v>2.04444444444444</v>
      </c>
      <c r="W237" s="189" t="n">
        <f aca="false">IF((T237*S237/U237)&lt;((U237*(1-(U237/S237)))/(2*Lm*Fsw)),1,2)</f>
        <v>2</v>
      </c>
      <c r="X237" s="190" t="n">
        <f aca="false">CHOOSE(W237,SQRT((2*T237*Lm*Fsw*(S237-U237))/((U237)^2)),1-(U237/S237))</f>
        <v>0.875</v>
      </c>
      <c r="Y237" s="179" t="n">
        <f aca="false">CHOOSE(W237,(Lm*AA237*Fsw)/(S237-U237),1-X237)</f>
        <v>0.125</v>
      </c>
      <c r="Z237" s="189" t="n">
        <f aca="false">(U237*X237)/(Lm*Fsw)</f>
        <v>0.694444444444444</v>
      </c>
      <c r="AA237" s="190" t="n">
        <f aca="false">CHOOSE(W237,Z237,V237+(0.5*Z237))</f>
        <v>2.39166666666667</v>
      </c>
      <c r="AB237" s="190" t="n">
        <f aca="false">CHOOSE(W237,AA237*SQRT((X237+Y237)/3),SQRT((V237^2)+((Z237^2)/12)))</f>
        <v>2.05424945992968</v>
      </c>
      <c r="AC237" s="190" t="n">
        <v>0</v>
      </c>
      <c r="AD237" s="190" t="n">
        <f aca="false">(AB237^2)*Rdcr</f>
        <v>0.0405114320987654</v>
      </c>
      <c r="AE237" s="191" t="n">
        <f aca="false">AC237+AD237</f>
        <v>0.0405114320987654</v>
      </c>
      <c r="AF237" s="189" t="n">
        <f aca="false">V237*X237</f>
        <v>1.78888888888889</v>
      </c>
      <c r="AG237" s="178" t="n">
        <f aca="false">CHOOSE(W237,AA237*SQRT(X237/3),SQRT(X237*((AA237^2)+((Z237^2)/3)-(AA237*Z237))))</f>
        <v>1.92157441650557</v>
      </c>
      <c r="AH237" s="190" t="n">
        <f aca="false">(AG237^2)*RDS_on</f>
        <v>0.191353827101023</v>
      </c>
      <c r="AI237" s="178" t="n">
        <f aca="false">((S237*V237)/2)*Fsw*(tr_sw_fix+tf_sw_fix)</f>
        <v>1.20213333333333</v>
      </c>
      <c r="AJ237" s="191" t="n">
        <f aca="false">AH237+AI237</f>
        <v>1.39348716043436</v>
      </c>
      <c r="AK237" s="189" t="n">
        <f aca="false">Y237*V237</f>
        <v>0.255555555555556</v>
      </c>
      <c r="AL237" s="190" t="n">
        <f aca="false">CHOOSE(W237,AA237*SQRT(Y237/3),SQRT(Y237*((AA237^2)+((Z237^2)/3)-(Z237*AA237))))</f>
        <v>0.726286861682541</v>
      </c>
      <c r="AM237" s="190" t="n">
        <f aca="false">T237*Vd_rect</f>
        <v>0.0966</v>
      </c>
      <c r="AN237" s="190" t="n">
        <f aca="false">CHOOSE(W237,(S237+Vd_rect)*Qrr*Fsw,(S237+Vd_rect)*Qrr*Fsw)</f>
        <v>0.42441</v>
      </c>
      <c r="AO237" s="191" t="n">
        <f aca="false">AM237+AN237</f>
        <v>0.52101</v>
      </c>
      <c r="AP237" s="177" t="n">
        <f aca="false">(AG237^2)*0</f>
        <v>0</v>
      </c>
      <c r="AQ237" s="190" t="n">
        <f aca="false">Qg_tot*Vcc*Fsw</f>
        <v>0.0735</v>
      </c>
      <c r="AR237" s="191" t="n">
        <f aca="false">IQ*U237</f>
        <v>0.00385</v>
      </c>
      <c r="AS237" s="177" t="n">
        <f aca="false">AP237+AJ237+AQ237+AR237</f>
        <v>1.47083716043436</v>
      </c>
      <c r="AT237" s="187" t="n">
        <f aca="false">Ta+Tk*AS237</f>
        <v>113.250229626061</v>
      </c>
      <c r="AU237" s="188" t="n">
        <f aca="false">RDS_on/51.8*(47.12+AT237*0.244)</f>
        <v>0.0747862796092162</v>
      </c>
      <c r="AV237" s="190" t="n">
        <f aca="false">S237*T237</f>
        <v>9.2</v>
      </c>
      <c r="AW237" s="191" t="n">
        <f aca="false">(AV237/(AV237+AS237))*100</f>
        <v>86.2162908277903</v>
      </c>
      <c r="AY237" s="189" t="n">
        <f aca="false">VOUT</f>
        <v>40</v>
      </c>
      <c r="AZ237" s="190" t="n">
        <f aca="false">Q237*$O$12</f>
        <v>0.23</v>
      </c>
      <c r="BA237" s="190" t="n">
        <f aca="false">VIN_var</f>
        <v>5</v>
      </c>
      <c r="BB237" s="191" t="n">
        <f aca="false">(AY237*AZ237)/(BA237*EFF_est)</f>
        <v>2.04444444444444</v>
      </c>
      <c r="BC237" s="189" t="n">
        <f aca="false">IF((AZ237*AY237/BA237)&lt;((BA237*(1-(BA237/AY237)))/(2*Lm*Fsw)),1,2)</f>
        <v>2</v>
      </c>
      <c r="BD237" s="190" t="n">
        <f aca="false">CHOOSE(BC237,SQRT((2*AZ237*Lm*Fsw*(AY237-BA237))/((BA237)^2)),1-(BA237/AY237))</f>
        <v>0.875</v>
      </c>
      <c r="BE237" s="179" t="n">
        <f aca="false">CHOOSE(BC237,(Lm*BG237*Fsw)/(AY237-BA237),1-BD237)</f>
        <v>0.125</v>
      </c>
      <c r="BF237" s="189" t="n">
        <f aca="false">(BA237*BD237)/(Lm*Fsw)</f>
        <v>0.694444444444444</v>
      </c>
      <c r="BG237" s="190" t="n">
        <f aca="false">CHOOSE(BC237,BF237,BB237+(0.5*BF237))</f>
        <v>2.39166666666667</v>
      </c>
      <c r="BH237" s="190" t="n">
        <f aca="false">CHOOSE(BC237,BG237*SQRT((BD237+BE237)/3),SQRT((BB237^2)+((BF237^2)/12)))</f>
        <v>2.05424945992968</v>
      </c>
      <c r="BI237" s="190" t="n">
        <v>0</v>
      </c>
      <c r="BJ237" s="190" t="n">
        <f aca="false">(BH237^2)*Rdcr</f>
        <v>0.0405114320987654</v>
      </c>
      <c r="BK237" s="191" t="n">
        <f aca="false">BI237+BJ237</f>
        <v>0.0405114320987654</v>
      </c>
      <c r="BL237" s="189" t="n">
        <f aca="false">BB237*BD237</f>
        <v>1.78888888888889</v>
      </c>
      <c r="BM237" s="178" t="n">
        <f aca="false">CHOOSE(BC237,BG237*SQRT(BD237/3),SQRT(BD237*((BG237^2)+((BF237^2)/3)-(BG237*BF237))))</f>
        <v>1.92157441650557</v>
      </c>
      <c r="BN237" s="178" t="n">
        <f aca="false">(BM237^2)*AU237</f>
        <v>0.276144466382244</v>
      </c>
      <c r="BO237" s="178" t="n">
        <f aca="false">((AY237*BB237)/2)*Fsw*(tr_sw_fix+tf_sw_fix)</f>
        <v>1.20213333333333</v>
      </c>
      <c r="BP237" s="191" t="n">
        <f aca="false">BN237+BO237</f>
        <v>1.47827779971558</v>
      </c>
      <c r="BQ237" s="189" t="n">
        <f aca="false">BE237*BB237</f>
        <v>0.255555555555556</v>
      </c>
      <c r="BR237" s="190" t="n">
        <f aca="false">CHOOSE(BC237,BG237*SQRT(BE237/3),SQRT(BE237*((BG237^2)+((BF237^2)/3)-(BF237*BG237))))</f>
        <v>0.726286861682541</v>
      </c>
      <c r="BS237" s="190" t="n">
        <f aca="false">AZ237*Vd_rect</f>
        <v>0.0966</v>
      </c>
      <c r="BT237" s="190" t="n">
        <f aca="false">CHOOSE(BC237,(AY237+Vd_rect)*Qrr*Fsw,(AY237+Vd_rect)*Qrr*Fsw)</f>
        <v>0.42441</v>
      </c>
      <c r="BU237" s="191" t="n">
        <f aca="false">BS237+BT237</f>
        <v>0.52101</v>
      </c>
      <c r="BV237" s="177" t="n">
        <f aca="false">(BM237^2)*0</f>
        <v>0</v>
      </c>
      <c r="BW237" s="190" t="n">
        <f aca="false">Qg_tot*Vcc*Fsw</f>
        <v>0.0735</v>
      </c>
      <c r="BX237" s="191" t="n">
        <f aca="false">IQ*BA237</f>
        <v>0.00385</v>
      </c>
      <c r="BY237" s="189" t="n">
        <f aca="false">BV237+BU237+BP237+BK237+BW237+BX237</f>
        <v>2.11714923181434</v>
      </c>
      <c r="BZ237" s="190" t="n">
        <f aca="false">AY237*AZ237</f>
        <v>9.2</v>
      </c>
      <c r="CA237" s="191" t="n">
        <f aca="false">(BZ237/(BZ237+BY237))*100</f>
        <v>81.2925570879397</v>
      </c>
      <c r="CB237" s="169" t="n">
        <f aca="false">BP237+BW237+BX237+BV237</f>
        <v>1.55562779971558</v>
      </c>
      <c r="CC237" s="0" t="n">
        <f aca="false">Ta+Tk_f*CB237</f>
        <v>79.4469729900452</v>
      </c>
    </row>
    <row r="238" customFormat="false" ht="15.75" hidden="false" customHeight="false" outlineLevel="0" collapsed="false">
      <c r="Q238" s="0" t="n">
        <v>231</v>
      </c>
      <c r="S238" s="189" t="n">
        <f aca="false">VOUT</f>
        <v>40</v>
      </c>
      <c r="T238" s="178" t="n">
        <f aca="false">Q238*$O$12</f>
        <v>0.231</v>
      </c>
      <c r="U238" s="190" t="n">
        <f aca="false">VIN_var</f>
        <v>5</v>
      </c>
      <c r="V238" s="191" t="n">
        <f aca="false">(S238*T238)/(U238*EFF_est)</f>
        <v>2.05333333333333</v>
      </c>
      <c r="W238" s="189" t="n">
        <f aca="false">IF((T238*S238/U238)&lt;((U238*(1-(U238/S238)))/(2*Lm*Fsw)),1,2)</f>
        <v>2</v>
      </c>
      <c r="X238" s="190" t="n">
        <f aca="false">CHOOSE(W238,SQRT((2*T238*Lm*Fsw*(S238-U238))/((U238)^2)),1-(U238/S238))</f>
        <v>0.875</v>
      </c>
      <c r="Y238" s="179" t="n">
        <f aca="false">CHOOSE(W238,(Lm*AA238*Fsw)/(S238-U238),1-X238)</f>
        <v>0.125</v>
      </c>
      <c r="Z238" s="189" t="n">
        <f aca="false">(U238*X238)/(Lm*Fsw)</f>
        <v>0.694444444444444</v>
      </c>
      <c r="AA238" s="190" t="n">
        <f aca="false">CHOOSE(W238,Z238,V238+(0.5*Z238))</f>
        <v>2.40055555555556</v>
      </c>
      <c r="AB238" s="190" t="n">
        <f aca="false">CHOOSE(W238,AA238*SQRT((X238+Y238)/3),SQRT((V238^2)+((Z238^2)/12)))</f>
        <v>2.06309610415497</v>
      </c>
      <c r="AC238" s="190" t="n">
        <v>0</v>
      </c>
      <c r="AD238" s="190" t="n">
        <f aca="false">(AB238^2)*Rdcr</f>
        <v>0.0408611091358025</v>
      </c>
      <c r="AE238" s="191" t="n">
        <f aca="false">AC238+AD238</f>
        <v>0.0408611091358025</v>
      </c>
      <c r="AF238" s="189" t="n">
        <f aca="false">V238*X238</f>
        <v>1.79666666666667</v>
      </c>
      <c r="AG238" s="178" t="n">
        <f aca="false">CHOOSE(W238,AA238*SQRT(X238/3),SQRT(X238*((AA238^2)+((Z238^2)/3)-(AA238*Z238))))</f>
        <v>1.929849694434</v>
      </c>
      <c r="AH238" s="190" t="n">
        <f aca="false">(AG238^2)*RDS_on</f>
        <v>0.193005509991997</v>
      </c>
      <c r="AI238" s="178" t="n">
        <f aca="false">((S238*V238)/2)*Fsw*(tr_sw_fix+tf_sw_fix)</f>
        <v>1.20736</v>
      </c>
      <c r="AJ238" s="191" t="n">
        <f aca="false">AH238+AI238</f>
        <v>1.400365509992</v>
      </c>
      <c r="AK238" s="189" t="n">
        <f aca="false">Y238*V238</f>
        <v>0.256666666666667</v>
      </c>
      <c r="AL238" s="190" t="n">
        <f aca="false">CHOOSE(W238,AA238*SQRT(Y238/3),SQRT(Y238*((AA238^2)+((Z238^2)/3)-(Z238*AA238))))</f>
        <v>0.729414622743764</v>
      </c>
      <c r="AM238" s="190" t="n">
        <f aca="false">T238*Vd_rect</f>
        <v>0.09702</v>
      </c>
      <c r="AN238" s="190" t="n">
        <f aca="false">CHOOSE(W238,(S238+Vd_rect)*Qrr*Fsw,(S238+Vd_rect)*Qrr*Fsw)</f>
        <v>0.42441</v>
      </c>
      <c r="AO238" s="191" t="n">
        <f aca="false">AM238+AN238</f>
        <v>0.52143</v>
      </c>
      <c r="AP238" s="177" t="n">
        <f aca="false">(AG238^2)*0</f>
        <v>0</v>
      </c>
      <c r="AQ238" s="190" t="n">
        <f aca="false">Qg_tot*Vcc*Fsw</f>
        <v>0.0735</v>
      </c>
      <c r="AR238" s="191" t="n">
        <f aca="false">IQ*U238</f>
        <v>0.00385</v>
      </c>
      <c r="AS238" s="177" t="n">
        <f aca="false">AP238+AJ238+AQ238+AR238</f>
        <v>1.477715509992</v>
      </c>
      <c r="AT238" s="187" t="n">
        <f aca="false">Ta+Tk*AS238</f>
        <v>113.66293059952</v>
      </c>
      <c r="AU238" s="188" t="n">
        <f aca="false">RDS_on/51.8*(47.12+AT238*0.244)</f>
        <v>0.0748870234018679</v>
      </c>
      <c r="AV238" s="190" t="n">
        <f aca="false">S238*T238</f>
        <v>9.24</v>
      </c>
      <c r="AW238" s="191" t="n">
        <f aca="false">(AV238/(AV238+AS238))*100</f>
        <v>86.2124021801629</v>
      </c>
      <c r="AY238" s="189" t="n">
        <f aca="false">VOUT</f>
        <v>40</v>
      </c>
      <c r="AZ238" s="190" t="n">
        <f aca="false">Q238*$O$12</f>
        <v>0.231</v>
      </c>
      <c r="BA238" s="190" t="n">
        <f aca="false">VIN_var</f>
        <v>5</v>
      </c>
      <c r="BB238" s="191" t="n">
        <f aca="false">(AY238*AZ238)/(BA238*EFF_est)</f>
        <v>2.05333333333333</v>
      </c>
      <c r="BC238" s="189" t="n">
        <f aca="false">IF((AZ238*AY238/BA238)&lt;((BA238*(1-(BA238/AY238)))/(2*Lm*Fsw)),1,2)</f>
        <v>2</v>
      </c>
      <c r="BD238" s="190" t="n">
        <f aca="false">CHOOSE(BC238,SQRT((2*AZ238*Lm*Fsw*(AY238-BA238))/((BA238)^2)),1-(BA238/AY238))</f>
        <v>0.875</v>
      </c>
      <c r="BE238" s="179" t="n">
        <f aca="false">CHOOSE(BC238,(Lm*BG238*Fsw)/(AY238-BA238),1-BD238)</f>
        <v>0.125</v>
      </c>
      <c r="BF238" s="189" t="n">
        <f aca="false">(BA238*BD238)/(Lm*Fsw)</f>
        <v>0.694444444444444</v>
      </c>
      <c r="BG238" s="190" t="n">
        <f aca="false">CHOOSE(BC238,BF238,BB238+(0.5*BF238))</f>
        <v>2.40055555555556</v>
      </c>
      <c r="BH238" s="190" t="n">
        <f aca="false">CHOOSE(BC238,BG238*SQRT((BD238+BE238)/3),SQRT((BB238^2)+((BF238^2)/12)))</f>
        <v>2.06309610415497</v>
      </c>
      <c r="BI238" s="190" t="n">
        <v>0</v>
      </c>
      <c r="BJ238" s="190" t="n">
        <f aca="false">(BH238^2)*Rdcr</f>
        <v>0.0408611091358025</v>
      </c>
      <c r="BK238" s="191" t="n">
        <f aca="false">BI238+BJ238</f>
        <v>0.0408611091358025</v>
      </c>
      <c r="BL238" s="189" t="n">
        <f aca="false">BB238*BD238</f>
        <v>1.79666666666667</v>
      </c>
      <c r="BM238" s="178" t="n">
        <f aca="false">CHOOSE(BC238,BG238*SQRT(BD238/3),SQRT(BD238*((BG238^2)+((BF238^2)/3)-(BG238*BF238))))</f>
        <v>1.929849694434</v>
      </c>
      <c r="BN238" s="178" t="n">
        <f aca="false">(BM238^2)*AU238</f>
        <v>0.278903227246795</v>
      </c>
      <c r="BO238" s="178" t="n">
        <f aca="false">((AY238*BB238)/2)*Fsw*(tr_sw_fix+tf_sw_fix)</f>
        <v>1.20736</v>
      </c>
      <c r="BP238" s="191" t="n">
        <f aca="false">BN238+BO238</f>
        <v>1.48626322724679</v>
      </c>
      <c r="BQ238" s="189" t="n">
        <f aca="false">BE238*BB238</f>
        <v>0.256666666666667</v>
      </c>
      <c r="BR238" s="190" t="n">
        <f aca="false">CHOOSE(BC238,BG238*SQRT(BE238/3),SQRT(BE238*((BG238^2)+((BF238^2)/3)-(BF238*BG238))))</f>
        <v>0.729414622743764</v>
      </c>
      <c r="BS238" s="190" t="n">
        <f aca="false">AZ238*Vd_rect</f>
        <v>0.09702</v>
      </c>
      <c r="BT238" s="190" t="n">
        <f aca="false">CHOOSE(BC238,(AY238+Vd_rect)*Qrr*Fsw,(AY238+Vd_rect)*Qrr*Fsw)</f>
        <v>0.42441</v>
      </c>
      <c r="BU238" s="191" t="n">
        <f aca="false">BS238+BT238</f>
        <v>0.52143</v>
      </c>
      <c r="BV238" s="177" t="n">
        <f aca="false">(BM238^2)*0</f>
        <v>0</v>
      </c>
      <c r="BW238" s="190" t="n">
        <f aca="false">Qg_tot*Vcc*Fsw</f>
        <v>0.0735</v>
      </c>
      <c r="BX238" s="191" t="n">
        <f aca="false">IQ*BA238</f>
        <v>0.00385</v>
      </c>
      <c r="BY238" s="189" t="n">
        <f aca="false">BV238+BU238+BP238+BK238+BW238+BX238</f>
        <v>2.1259043363826</v>
      </c>
      <c r="BZ238" s="190" t="n">
        <f aca="false">AY238*AZ238</f>
        <v>9.24</v>
      </c>
      <c r="CA238" s="191" t="n">
        <f aca="false">(BZ238/(BZ238+BY238))*100</f>
        <v>81.2957748590447</v>
      </c>
      <c r="CB238" s="169" t="n">
        <f aca="false">BP238+BW238+BX238+BV238</f>
        <v>1.56361322724679</v>
      </c>
      <c r="CC238" s="0" t="n">
        <f aca="false">Ta+Tk_f*CB238</f>
        <v>79.7264629536378</v>
      </c>
    </row>
    <row r="239" customFormat="false" ht="15.75" hidden="false" customHeight="false" outlineLevel="0" collapsed="false">
      <c r="Q239" s="0" t="n">
        <v>232</v>
      </c>
      <c r="S239" s="189" t="n">
        <f aca="false">VOUT</f>
        <v>40</v>
      </c>
      <c r="T239" s="178" t="n">
        <f aca="false">Q239*$O$12</f>
        <v>0.232</v>
      </c>
      <c r="U239" s="190" t="n">
        <f aca="false">VIN_var</f>
        <v>5</v>
      </c>
      <c r="V239" s="191" t="n">
        <f aca="false">(S239*T239)/(U239*EFF_est)</f>
        <v>2.06222222222222</v>
      </c>
      <c r="W239" s="189" t="n">
        <f aca="false">IF((T239*S239/U239)&lt;((U239*(1-(U239/S239)))/(2*Lm*Fsw)),1,2)</f>
        <v>2</v>
      </c>
      <c r="X239" s="190" t="n">
        <f aca="false">CHOOSE(W239,SQRT((2*T239*Lm*Fsw*(S239-U239))/((U239)^2)),1-(U239/S239))</f>
        <v>0.875</v>
      </c>
      <c r="Y239" s="179" t="n">
        <f aca="false">CHOOSE(W239,(Lm*AA239*Fsw)/(S239-U239),1-X239)</f>
        <v>0.125</v>
      </c>
      <c r="Z239" s="189" t="n">
        <f aca="false">(U239*X239)/(Lm*Fsw)</f>
        <v>0.694444444444444</v>
      </c>
      <c r="AA239" s="190" t="n">
        <f aca="false">CHOOSE(W239,Z239,V239+(0.5*Z239))</f>
        <v>2.40944444444445</v>
      </c>
      <c r="AB239" s="190" t="n">
        <f aca="false">CHOOSE(W239,AA239*SQRT((X239+Y239)/3),SQRT((V239^2)+((Z239^2)/12)))</f>
        <v>2.0719431099885</v>
      </c>
      <c r="AC239" s="190" t="n">
        <v>0</v>
      </c>
      <c r="AD239" s="190" t="n">
        <f aca="false">(AB239^2)*Rdcr</f>
        <v>0.0412123032098766</v>
      </c>
      <c r="AE239" s="191" t="n">
        <f aca="false">AC239+AD239</f>
        <v>0.0412123032098766</v>
      </c>
      <c r="AF239" s="189" t="n">
        <f aca="false">V239*X239</f>
        <v>1.80444444444444</v>
      </c>
      <c r="AG239" s="178" t="n">
        <f aca="false">CHOOSE(W239,AA239*SQRT(X239/3),SQRT(X239*((AA239^2)+((Z239^2)/3)-(AA239*Z239))))</f>
        <v>1.93812531061596</v>
      </c>
      <c r="AH239" s="190" t="n">
        <f aca="false">(AG239^2)*RDS_on</f>
        <v>0.194664358535427</v>
      </c>
      <c r="AI239" s="178" t="n">
        <f aca="false">((S239*V239)/2)*Fsw*(tr_sw_fix+tf_sw_fix)</f>
        <v>1.21258666666667</v>
      </c>
      <c r="AJ239" s="191" t="n">
        <f aca="false">AH239+AI239</f>
        <v>1.40725102520209</v>
      </c>
      <c r="AK239" s="189" t="n">
        <f aca="false">Y239*V239</f>
        <v>0.257777777777778</v>
      </c>
      <c r="AL239" s="190" t="n">
        <f aca="false">CHOOSE(W239,AA239*SQRT(Y239/3),SQRT(Y239*((AA239^2)+((Z239^2)/3)-(Z239*AA239))))</f>
        <v>0.732542511652806</v>
      </c>
      <c r="AM239" s="190" t="n">
        <f aca="false">T239*Vd_rect</f>
        <v>0.09744</v>
      </c>
      <c r="AN239" s="190" t="n">
        <f aca="false">CHOOSE(W239,(S239+Vd_rect)*Qrr*Fsw,(S239+Vd_rect)*Qrr*Fsw)</f>
        <v>0.42441</v>
      </c>
      <c r="AO239" s="191" t="n">
        <f aca="false">AM239+AN239</f>
        <v>0.52185</v>
      </c>
      <c r="AP239" s="177" t="n">
        <f aca="false">(AG239^2)*0</f>
        <v>0</v>
      </c>
      <c r="AQ239" s="190" t="n">
        <f aca="false">Qg_tot*Vcc*Fsw</f>
        <v>0.0735</v>
      </c>
      <c r="AR239" s="191" t="n">
        <f aca="false">IQ*U239</f>
        <v>0.00385</v>
      </c>
      <c r="AS239" s="177" t="n">
        <f aca="false">AP239+AJ239+AQ239+AR239</f>
        <v>1.48460102520209</v>
      </c>
      <c r="AT239" s="187" t="n">
        <f aca="false">Ta+Tk*AS239</f>
        <v>114.076061512126</v>
      </c>
      <c r="AU239" s="188" t="n">
        <f aca="false">RDS_on/51.8*(47.12+AT239*0.244)</f>
        <v>0.074987872146296</v>
      </c>
      <c r="AV239" s="190" t="n">
        <f aca="false">S239*T239</f>
        <v>9.28</v>
      </c>
      <c r="AW239" s="191" t="n">
        <f aca="false">(AV239/(AV239+AS239))*100</f>
        <v>86.2084900153165</v>
      </c>
      <c r="AY239" s="189" t="n">
        <f aca="false">VOUT</f>
        <v>40</v>
      </c>
      <c r="AZ239" s="190" t="n">
        <f aca="false">Q239*$O$12</f>
        <v>0.232</v>
      </c>
      <c r="BA239" s="190" t="n">
        <f aca="false">VIN_var</f>
        <v>5</v>
      </c>
      <c r="BB239" s="191" t="n">
        <f aca="false">(AY239*AZ239)/(BA239*EFF_est)</f>
        <v>2.06222222222222</v>
      </c>
      <c r="BC239" s="189" t="n">
        <f aca="false">IF((AZ239*AY239/BA239)&lt;((BA239*(1-(BA239/AY239)))/(2*Lm*Fsw)),1,2)</f>
        <v>2</v>
      </c>
      <c r="BD239" s="190" t="n">
        <f aca="false">CHOOSE(BC239,SQRT((2*AZ239*Lm*Fsw*(AY239-BA239))/((BA239)^2)),1-(BA239/AY239))</f>
        <v>0.875</v>
      </c>
      <c r="BE239" s="179" t="n">
        <f aca="false">CHOOSE(BC239,(Lm*BG239*Fsw)/(AY239-BA239),1-BD239)</f>
        <v>0.125</v>
      </c>
      <c r="BF239" s="189" t="n">
        <f aca="false">(BA239*BD239)/(Lm*Fsw)</f>
        <v>0.694444444444444</v>
      </c>
      <c r="BG239" s="190" t="n">
        <f aca="false">CHOOSE(BC239,BF239,BB239+(0.5*BF239))</f>
        <v>2.40944444444445</v>
      </c>
      <c r="BH239" s="190" t="n">
        <f aca="false">CHOOSE(BC239,BG239*SQRT((BD239+BE239)/3),SQRT((BB239^2)+((BF239^2)/12)))</f>
        <v>2.0719431099885</v>
      </c>
      <c r="BI239" s="190" t="n">
        <v>0</v>
      </c>
      <c r="BJ239" s="190" t="n">
        <f aca="false">(BH239^2)*Rdcr</f>
        <v>0.0412123032098766</v>
      </c>
      <c r="BK239" s="191" t="n">
        <f aca="false">BI239+BJ239</f>
        <v>0.0412123032098766</v>
      </c>
      <c r="BL239" s="189" t="n">
        <f aca="false">BB239*BD239</f>
        <v>1.80444444444444</v>
      </c>
      <c r="BM239" s="178" t="n">
        <f aca="false">CHOOSE(BC239,BG239*SQRT(BD239/3),SQRT(BD239*((BG239^2)+((BF239^2)/3)-(BG239*BF239))))</f>
        <v>1.93812531061596</v>
      </c>
      <c r="BN239" s="178" t="n">
        <f aca="false">(BM239^2)*AU239</f>
        <v>0.281679172756462</v>
      </c>
      <c r="BO239" s="178" t="n">
        <f aca="false">((AY239*BB239)/2)*Fsw*(tr_sw_fix+tf_sw_fix)</f>
        <v>1.21258666666667</v>
      </c>
      <c r="BP239" s="191" t="n">
        <f aca="false">BN239+BO239</f>
        <v>1.49426583942313</v>
      </c>
      <c r="BQ239" s="189" t="n">
        <f aca="false">BE239*BB239</f>
        <v>0.257777777777778</v>
      </c>
      <c r="BR239" s="190" t="n">
        <f aca="false">CHOOSE(BC239,BG239*SQRT(BE239/3),SQRT(BE239*((BG239^2)+((BF239^2)/3)-(BF239*BG239))))</f>
        <v>0.732542511652806</v>
      </c>
      <c r="BS239" s="190" t="n">
        <f aca="false">AZ239*Vd_rect</f>
        <v>0.09744</v>
      </c>
      <c r="BT239" s="190" t="n">
        <f aca="false">CHOOSE(BC239,(AY239+Vd_rect)*Qrr*Fsw,(AY239+Vd_rect)*Qrr*Fsw)</f>
        <v>0.42441</v>
      </c>
      <c r="BU239" s="191" t="n">
        <f aca="false">BS239+BT239</f>
        <v>0.52185</v>
      </c>
      <c r="BV239" s="177" t="n">
        <f aca="false">(BM239^2)*0</f>
        <v>0</v>
      </c>
      <c r="BW239" s="190" t="n">
        <f aca="false">Qg_tot*Vcc*Fsw</f>
        <v>0.0735</v>
      </c>
      <c r="BX239" s="191" t="n">
        <f aca="false">IQ*BA239</f>
        <v>0.00385</v>
      </c>
      <c r="BY239" s="189" t="n">
        <f aca="false">BV239+BU239+BP239+BK239+BW239+BX239</f>
        <v>2.13467814263301</v>
      </c>
      <c r="BZ239" s="190" t="n">
        <f aca="false">AY239*AZ239</f>
        <v>9.28</v>
      </c>
      <c r="CA239" s="191" t="n">
        <f aca="false">(BZ239/(BZ239+BY239))*100</f>
        <v>81.2988319428812</v>
      </c>
      <c r="CB239" s="169" t="n">
        <f aca="false">BP239+BW239+BX239+BV239</f>
        <v>1.57161583942313</v>
      </c>
      <c r="CC239" s="0" t="n">
        <f aca="false">Ta+Tk_f*CB239</f>
        <v>80.0065543798095</v>
      </c>
    </row>
    <row r="240" customFormat="false" ht="15.75" hidden="false" customHeight="false" outlineLevel="0" collapsed="false">
      <c r="Q240" s="0" t="n">
        <v>233</v>
      </c>
      <c r="S240" s="189" t="n">
        <f aca="false">VOUT</f>
        <v>40</v>
      </c>
      <c r="T240" s="178" t="n">
        <f aca="false">Q240*$O$12</f>
        <v>0.233</v>
      </c>
      <c r="U240" s="190" t="n">
        <f aca="false">VIN_var</f>
        <v>5</v>
      </c>
      <c r="V240" s="191" t="n">
        <f aca="false">(S240*T240)/(U240*EFF_est)</f>
        <v>2.07111111111111</v>
      </c>
      <c r="W240" s="189" t="n">
        <f aca="false">IF((T240*S240/U240)&lt;((U240*(1-(U240/S240)))/(2*Lm*Fsw)),1,2)</f>
        <v>2</v>
      </c>
      <c r="X240" s="190" t="n">
        <f aca="false">CHOOSE(W240,SQRT((2*T240*Lm*Fsw*(S240-U240))/((U240)^2)),1-(U240/S240))</f>
        <v>0.875</v>
      </c>
      <c r="Y240" s="179" t="n">
        <f aca="false">CHOOSE(W240,(Lm*AA240*Fsw)/(S240-U240),1-X240)</f>
        <v>0.125</v>
      </c>
      <c r="Z240" s="189" t="n">
        <f aca="false">(U240*X240)/(Lm*Fsw)</f>
        <v>0.694444444444444</v>
      </c>
      <c r="AA240" s="190" t="n">
        <f aca="false">CHOOSE(W240,Z240,V240+(0.5*Z240))</f>
        <v>2.41833333333333</v>
      </c>
      <c r="AB240" s="190" t="n">
        <f aca="false">CHOOSE(W240,AA240*SQRT((X240+Y240)/3),SQRT((V240^2)+((Z240^2)/12)))</f>
        <v>2.08079047281785</v>
      </c>
      <c r="AC240" s="190" t="n">
        <v>0</v>
      </c>
      <c r="AD240" s="190" t="n">
        <f aca="false">(AB240^2)*Rdcr</f>
        <v>0.0415650143209877</v>
      </c>
      <c r="AE240" s="191" t="n">
        <f aca="false">AC240+AD240</f>
        <v>0.0415650143209877</v>
      </c>
      <c r="AF240" s="189" t="n">
        <f aca="false">V240*X240</f>
        <v>1.81222222222222</v>
      </c>
      <c r="AG240" s="178" t="n">
        <f aca="false">CHOOSE(W240,AA240*SQRT(X240/3),SQRT(X240*((AA240^2)+((Z240^2)/3)-(AA240*Z240))))</f>
        <v>1.94640126073694</v>
      </c>
      <c r="AH240" s="190" t="n">
        <f aca="false">(AG240^2)*RDS_on</f>
        <v>0.196330372731311</v>
      </c>
      <c r="AI240" s="178" t="n">
        <f aca="false">((S240*V240)/2)*Fsw*(tr_sw_fix+tf_sw_fix)</f>
        <v>1.21781333333333</v>
      </c>
      <c r="AJ240" s="191" t="n">
        <f aca="false">AH240+AI240</f>
        <v>1.41414370606464</v>
      </c>
      <c r="AK240" s="189" t="n">
        <f aca="false">Y240*V240</f>
        <v>0.258888888888889</v>
      </c>
      <c r="AL240" s="190" t="n">
        <f aca="false">CHOOSE(W240,AA240*SQRT(Y240/3),SQRT(Y240*((AA240^2)+((Z240^2)/3)-(Z240*AA240))))</f>
        <v>0.735670526778934</v>
      </c>
      <c r="AM240" s="190" t="n">
        <f aca="false">T240*Vd_rect</f>
        <v>0.09786</v>
      </c>
      <c r="AN240" s="190" t="n">
        <f aca="false">CHOOSE(W240,(S240+Vd_rect)*Qrr*Fsw,(S240+Vd_rect)*Qrr*Fsw)</f>
        <v>0.42441</v>
      </c>
      <c r="AO240" s="191" t="n">
        <f aca="false">AM240+AN240</f>
        <v>0.52227</v>
      </c>
      <c r="AP240" s="177" t="n">
        <f aca="false">(AG240^2)*0</f>
        <v>0</v>
      </c>
      <c r="AQ240" s="190" t="n">
        <f aca="false">Qg_tot*Vcc*Fsw</f>
        <v>0.0735</v>
      </c>
      <c r="AR240" s="191" t="n">
        <f aca="false">IQ*U240</f>
        <v>0.00385</v>
      </c>
      <c r="AS240" s="177" t="n">
        <f aca="false">AP240+AJ240+AQ240+AR240</f>
        <v>1.49149370606464</v>
      </c>
      <c r="AT240" s="187" t="n">
        <f aca="false">Ta+Tk*AS240</f>
        <v>114.489622363879</v>
      </c>
      <c r="AU240" s="188" t="n">
        <f aca="false">RDS_on/51.8*(47.12+AT240*0.244)</f>
        <v>0.0750888258425006</v>
      </c>
      <c r="AV240" s="190" t="n">
        <f aca="false">S240*T240</f>
        <v>9.32</v>
      </c>
      <c r="AW240" s="191" t="n">
        <f aca="false">(AV240/(AV240+AS240))*100</f>
        <v>86.2045546469865</v>
      </c>
      <c r="AY240" s="189" t="n">
        <f aca="false">VOUT</f>
        <v>40</v>
      </c>
      <c r="AZ240" s="190" t="n">
        <f aca="false">Q240*$O$12</f>
        <v>0.233</v>
      </c>
      <c r="BA240" s="190" t="n">
        <f aca="false">VIN_var</f>
        <v>5</v>
      </c>
      <c r="BB240" s="191" t="n">
        <f aca="false">(AY240*AZ240)/(BA240*EFF_est)</f>
        <v>2.07111111111111</v>
      </c>
      <c r="BC240" s="189" t="n">
        <f aca="false">IF((AZ240*AY240/BA240)&lt;((BA240*(1-(BA240/AY240)))/(2*Lm*Fsw)),1,2)</f>
        <v>2</v>
      </c>
      <c r="BD240" s="190" t="n">
        <f aca="false">CHOOSE(BC240,SQRT((2*AZ240*Lm*Fsw*(AY240-BA240))/((BA240)^2)),1-(BA240/AY240))</f>
        <v>0.875</v>
      </c>
      <c r="BE240" s="179" t="n">
        <f aca="false">CHOOSE(BC240,(Lm*BG240*Fsw)/(AY240-BA240),1-BD240)</f>
        <v>0.125</v>
      </c>
      <c r="BF240" s="189" t="n">
        <f aca="false">(BA240*BD240)/(Lm*Fsw)</f>
        <v>0.694444444444444</v>
      </c>
      <c r="BG240" s="190" t="n">
        <f aca="false">CHOOSE(BC240,BF240,BB240+(0.5*BF240))</f>
        <v>2.41833333333333</v>
      </c>
      <c r="BH240" s="190" t="n">
        <f aca="false">CHOOSE(BC240,BG240*SQRT((BD240+BE240)/3),SQRT((BB240^2)+((BF240^2)/12)))</f>
        <v>2.08079047281785</v>
      </c>
      <c r="BI240" s="190" t="n">
        <v>0</v>
      </c>
      <c r="BJ240" s="190" t="n">
        <f aca="false">(BH240^2)*Rdcr</f>
        <v>0.0415650143209877</v>
      </c>
      <c r="BK240" s="191" t="n">
        <f aca="false">BI240+BJ240</f>
        <v>0.0415650143209877</v>
      </c>
      <c r="BL240" s="189" t="n">
        <f aca="false">BB240*BD240</f>
        <v>1.81222222222222</v>
      </c>
      <c r="BM240" s="178" t="n">
        <f aca="false">CHOOSE(BC240,BG240*SQRT(BD240/3),SQRT(BD240*((BG240^2)+((BF240^2)/3)-(BG240*BF240))))</f>
        <v>1.94640126073694</v>
      </c>
      <c r="BN240" s="178" t="n">
        <f aca="false">(BM240^2)*AU240</f>
        <v>0.284472354823279</v>
      </c>
      <c r="BO240" s="178" t="n">
        <f aca="false">((AY240*BB240)/2)*Fsw*(tr_sw_fix+tf_sw_fix)</f>
        <v>1.21781333333333</v>
      </c>
      <c r="BP240" s="191" t="n">
        <f aca="false">BN240+BO240</f>
        <v>1.50228568815661</v>
      </c>
      <c r="BQ240" s="189" t="n">
        <f aca="false">BE240*BB240</f>
        <v>0.258888888888889</v>
      </c>
      <c r="BR240" s="190" t="n">
        <f aca="false">CHOOSE(BC240,BG240*SQRT(BE240/3),SQRT(BE240*((BG240^2)+((BF240^2)/3)-(BF240*BG240))))</f>
        <v>0.735670526778934</v>
      </c>
      <c r="BS240" s="190" t="n">
        <f aca="false">AZ240*Vd_rect</f>
        <v>0.09786</v>
      </c>
      <c r="BT240" s="190" t="n">
        <f aca="false">CHOOSE(BC240,(AY240+Vd_rect)*Qrr*Fsw,(AY240+Vd_rect)*Qrr*Fsw)</f>
        <v>0.42441</v>
      </c>
      <c r="BU240" s="191" t="n">
        <f aca="false">BS240+BT240</f>
        <v>0.52227</v>
      </c>
      <c r="BV240" s="177" t="n">
        <f aca="false">(BM240^2)*0</f>
        <v>0</v>
      </c>
      <c r="BW240" s="190" t="n">
        <f aca="false">Qg_tot*Vcc*Fsw</f>
        <v>0.0735</v>
      </c>
      <c r="BX240" s="191" t="n">
        <f aca="false">IQ*BA240</f>
        <v>0.00385</v>
      </c>
      <c r="BY240" s="189" t="n">
        <f aca="false">BV240+BU240+BP240+BK240+BW240+BX240</f>
        <v>2.1434707024776</v>
      </c>
      <c r="BZ240" s="190" t="n">
        <f aca="false">AY240*AZ240</f>
        <v>9.32</v>
      </c>
      <c r="CA240" s="191" t="n">
        <f aca="false">(BZ240/(BZ240+BY240))*100</f>
        <v>81.3017300073499</v>
      </c>
      <c r="CB240" s="169" t="n">
        <f aca="false">BP240+BW240+BX240+BV240</f>
        <v>1.57963568815661</v>
      </c>
      <c r="CC240" s="0" t="n">
        <f aca="false">Ta+Tk_f*CB240</f>
        <v>80.2872490854814</v>
      </c>
    </row>
    <row r="241" customFormat="false" ht="15.75" hidden="false" customHeight="false" outlineLevel="0" collapsed="false">
      <c r="Q241" s="0" t="n">
        <v>234</v>
      </c>
      <c r="S241" s="189" t="n">
        <f aca="false">VOUT</f>
        <v>40</v>
      </c>
      <c r="T241" s="178" t="n">
        <f aca="false">Q241*$O$12</f>
        <v>0.234</v>
      </c>
      <c r="U241" s="190" t="n">
        <f aca="false">VIN_var</f>
        <v>5</v>
      </c>
      <c r="V241" s="191" t="n">
        <f aca="false">(S241*T241)/(U241*EFF_est)</f>
        <v>2.08</v>
      </c>
      <c r="W241" s="189" t="n">
        <f aca="false">IF((T241*S241/U241)&lt;((U241*(1-(U241/S241)))/(2*Lm*Fsw)),1,2)</f>
        <v>2</v>
      </c>
      <c r="X241" s="190" t="n">
        <f aca="false">CHOOSE(W241,SQRT((2*T241*Lm*Fsw*(S241-U241))/((U241)^2)),1-(U241/S241))</f>
        <v>0.875</v>
      </c>
      <c r="Y241" s="179" t="n">
        <f aca="false">CHOOSE(W241,(Lm*AA241*Fsw)/(S241-U241),1-X241)</f>
        <v>0.125</v>
      </c>
      <c r="Z241" s="189" t="n">
        <f aca="false">(U241*X241)/(Lm*Fsw)</f>
        <v>0.694444444444444</v>
      </c>
      <c r="AA241" s="190" t="n">
        <f aca="false">CHOOSE(W241,Z241,V241+(0.5*Z241))</f>
        <v>2.42722222222222</v>
      </c>
      <c r="AB241" s="190" t="n">
        <f aca="false">CHOOSE(W241,AA241*SQRT((X241+Y241)/3),SQRT((V241^2)+((Z241^2)/12)))</f>
        <v>2.08963818810857</v>
      </c>
      <c r="AC241" s="190" t="n">
        <v>0</v>
      </c>
      <c r="AD241" s="190" t="n">
        <f aca="false">(AB241^2)*Rdcr</f>
        <v>0.0419192424691358</v>
      </c>
      <c r="AE241" s="191" t="n">
        <f aca="false">AC241+AD241</f>
        <v>0.0419192424691358</v>
      </c>
      <c r="AF241" s="189" t="n">
        <f aca="false">V241*X241</f>
        <v>1.82</v>
      </c>
      <c r="AG241" s="178" t="n">
        <f aca="false">CHOOSE(W241,AA241*SQRT(X241/3),SQRT(X241*((AA241^2)+((Z241^2)/3)-(AA241*Z241))))</f>
        <v>1.95467754055533</v>
      </c>
      <c r="AH241" s="190" t="n">
        <f aca="false">(AG241^2)*RDS_on</f>
        <v>0.198003552579651</v>
      </c>
      <c r="AI241" s="178" t="n">
        <f aca="false">((S241*V241)/2)*Fsw*(tr_sw_fix+tf_sw_fix)</f>
        <v>1.22304</v>
      </c>
      <c r="AJ241" s="191" t="n">
        <f aca="false">AH241+AI241</f>
        <v>1.42104355257965</v>
      </c>
      <c r="AK241" s="189" t="n">
        <f aca="false">Y241*V241</f>
        <v>0.26</v>
      </c>
      <c r="AL241" s="190" t="n">
        <f aca="false">CHOOSE(W241,AA241*SQRT(Y241/3),SQRT(Y241*((AA241^2)+((Z241^2)/3)-(Z241*AA241))))</f>
        <v>0.738798666518968</v>
      </c>
      <c r="AM241" s="190" t="n">
        <f aca="false">T241*Vd_rect</f>
        <v>0.09828</v>
      </c>
      <c r="AN241" s="190" t="n">
        <f aca="false">CHOOSE(W241,(S241+Vd_rect)*Qrr*Fsw,(S241+Vd_rect)*Qrr*Fsw)</f>
        <v>0.42441</v>
      </c>
      <c r="AO241" s="191" t="n">
        <f aca="false">AM241+AN241</f>
        <v>0.52269</v>
      </c>
      <c r="AP241" s="177" t="n">
        <f aca="false">(AG241^2)*0</f>
        <v>0</v>
      </c>
      <c r="AQ241" s="190" t="n">
        <f aca="false">Qg_tot*Vcc*Fsw</f>
        <v>0.0735</v>
      </c>
      <c r="AR241" s="191" t="n">
        <f aca="false">IQ*U241</f>
        <v>0.00385</v>
      </c>
      <c r="AS241" s="177" t="n">
        <f aca="false">AP241+AJ241+AQ241+AR241</f>
        <v>1.49839355257965</v>
      </c>
      <c r="AT241" s="187" t="n">
        <f aca="false">Ta+Tk*AS241</f>
        <v>114.903613154779</v>
      </c>
      <c r="AU241" s="188" t="n">
        <f aca="false">RDS_on/51.8*(47.12+AT241*0.244)</f>
        <v>0.0751898844904816</v>
      </c>
      <c r="AV241" s="190" t="n">
        <f aca="false">S241*T241</f>
        <v>9.36</v>
      </c>
      <c r="AW241" s="191" t="n">
        <f aca="false">(AV241/(AV241+AS241))*100</f>
        <v>86.2005963835813</v>
      </c>
      <c r="AY241" s="189" t="n">
        <f aca="false">VOUT</f>
        <v>40</v>
      </c>
      <c r="AZ241" s="190" t="n">
        <f aca="false">Q241*$O$12</f>
        <v>0.234</v>
      </c>
      <c r="BA241" s="190" t="n">
        <f aca="false">VIN_var</f>
        <v>5</v>
      </c>
      <c r="BB241" s="191" t="n">
        <f aca="false">(AY241*AZ241)/(BA241*EFF_est)</f>
        <v>2.08</v>
      </c>
      <c r="BC241" s="189" t="n">
        <f aca="false">IF((AZ241*AY241/BA241)&lt;((BA241*(1-(BA241/AY241)))/(2*Lm*Fsw)),1,2)</f>
        <v>2</v>
      </c>
      <c r="BD241" s="190" t="n">
        <f aca="false">CHOOSE(BC241,SQRT((2*AZ241*Lm*Fsw*(AY241-BA241))/((BA241)^2)),1-(BA241/AY241))</f>
        <v>0.875</v>
      </c>
      <c r="BE241" s="179" t="n">
        <f aca="false">CHOOSE(BC241,(Lm*BG241*Fsw)/(AY241-BA241),1-BD241)</f>
        <v>0.125</v>
      </c>
      <c r="BF241" s="189" t="n">
        <f aca="false">(BA241*BD241)/(Lm*Fsw)</f>
        <v>0.694444444444444</v>
      </c>
      <c r="BG241" s="190" t="n">
        <f aca="false">CHOOSE(BC241,BF241,BB241+(0.5*BF241))</f>
        <v>2.42722222222222</v>
      </c>
      <c r="BH241" s="190" t="n">
        <f aca="false">CHOOSE(BC241,BG241*SQRT((BD241+BE241)/3),SQRT((BB241^2)+((BF241^2)/12)))</f>
        <v>2.08963818810857</v>
      </c>
      <c r="BI241" s="190" t="n">
        <v>0</v>
      </c>
      <c r="BJ241" s="190" t="n">
        <f aca="false">(BH241^2)*Rdcr</f>
        <v>0.0419192424691358</v>
      </c>
      <c r="BK241" s="191" t="n">
        <f aca="false">BI241+BJ241</f>
        <v>0.0419192424691358</v>
      </c>
      <c r="BL241" s="189" t="n">
        <f aca="false">BB241*BD241</f>
        <v>1.82</v>
      </c>
      <c r="BM241" s="178" t="n">
        <f aca="false">CHOOSE(BC241,BG241*SQRT(BD241/3),SQRT(BD241*((BG241^2)+((BF241^2)/3)-(BG241*BF241))))</f>
        <v>1.95467754055533</v>
      </c>
      <c r="BN241" s="178" t="n">
        <f aca="false">(BM241^2)*AU241</f>
        <v>0.28728282544635</v>
      </c>
      <c r="BO241" s="178" t="n">
        <f aca="false">((AY241*BB241)/2)*Fsw*(tr_sw_fix+tf_sw_fix)</f>
        <v>1.22304</v>
      </c>
      <c r="BP241" s="191" t="n">
        <f aca="false">BN241+BO241</f>
        <v>1.51032282544635</v>
      </c>
      <c r="BQ241" s="189" t="n">
        <f aca="false">BE241*BB241</f>
        <v>0.26</v>
      </c>
      <c r="BR241" s="190" t="n">
        <f aca="false">CHOOSE(BC241,BG241*SQRT(BE241/3),SQRT(BE241*((BG241^2)+((BF241^2)/3)-(BF241*BG241))))</f>
        <v>0.738798666518968</v>
      </c>
      <c r="BS241" s="190" t="n">
        <f aca="false">AZ241*Vd_rect</f>
        <v>0.09828</v>
      </c>
      <c r="BT241" s="190" t="n">
        <f aca="false">CHOOSE(BC241,(AY241+Vd_rect)*Qrr*Fsw,(AY241+Vd_rect)*Qrr*Fsw)</f>
        <v>0.42441</v>
      </c>
      <c r="BU241" s="191" t="n">
        <f aca="false">BS241+BT241</f>
        <v>0.52269</v>
      </c>
      <c r="BV241" s="177" t="n">
        <f aca="false">(BM241^2)*0</f>
        <v>0</v>
      </c>
      <c r="BW241" s="190" t="n">
        <f aca="false">Qg_tot*Vcc*Fsw</f>
        <v>0.0735</v>
      </c>
      <c r="BX241" s="191" t="n">
        <f aca="false">IQ*BA241</f>
        <v>0.00385</v>
      </c>
      <c r="BY241" s="189" t="n">
        <f aca="false">BV241+BU241+BP241+BK241+BW241+BX241</f>
        <v>2.15228206791549</v>
      </c>
      <c r="BZ241" s="190" t="n">
        <f aca="false">AY241*AZ241</f>
        <v>9.36</v>
      </c>
      <c r="CA241" s="191" t="n">
        <f aca="false">(BZ241/(BZ241+BY241))*100</f>
        <v>81.3044706929666</v>
      </c>
      <c r="CB241" s="169" t="n">
        <f aca="false">BP241+BW241+BX241+BV241</f>
        <v>1.58767282544635</v>
      </c>
      <c r="CC241" s="0" t="n">
        <f aca="false">Ta+Tk_f*CB241</f>
        <v>80.5685488906222</v>
      </c>
    </row>
    <row r="242" customFormat="false" ht="15.75" hidden="false" customHeight="false" outlineLevel="0" collapsed="false">
      <c r="Q242" s="0" t="n">
        <v>235</v>
      </c>
      <c r="S242" s="189" t="n">
        <f aca="false">VOUT</f>
        <v>40</v>
      </c>
      <c r="T242" s="178" t="n">
        <f aca="false">Q242*$O$12</f>
        <v>0.235</v>
      </c>
      <c r="U242" s="190" t="n">
        <f aca="false">VIN_var</f>
        <v>5</v>
      </c>
      <c r="V242" s="191" t="n">
        <f aca="false">(S242*T242)/(U242*EFF_est)</f>
        <v>2.08888888888889</v>
      </c>
      <c r="W242" s="189" t="n">
        <f aca="false">IF((T242*S242/U242)&lt;((U242*(1-(U242/S242)))/(2*Lm*Fsw)),1,2)</f>
        <v>2</v>
      </c>
      <c r="X242" s="190" t="n">
        <f aca="false">CHOOSE(W242,SQRT((2*T242*Lm*Fsw*(S242-U242))/((U242)^2)),1-(U242/S242))</f>
        <v>0.875</v>
      </c>
      <c r="Y242" s="179" t="n">
        <f aca="false">CHOOSE(W242,(Lm*AA242*Fsw)/(S242-U242),1-X242)</f>
        <v>0.125</v>
      </c>
      <c r="Z242" s="189" t="n">
        <f aca="false">(U242*X242)/(Lm*Fsw)</f>
        <v>0.694444444444444</v>
      </c>
      <c r="AA242" s="190" t="n">
        <f aca="false">CHOOSE(W242,Z242,V242+(0.5*Z242))</f>
        <v>2.43611111111111</v>
      </c>
      <c r="AB242" s="190" t="n">
        <f aca="false">CHOOSE(W242,AA242*SQRT((X242+Y242)/3),SQRT((V242^2)+((Z242^2)/12)))</f>
        <v>2.09848625140245</v>
      </c>
      <c r="AC242" s="190" t="n">
        <v>0</v>
      </c>
      <c r="AD242" s="190" t="n">
        <f aca="false">(AB242^2)*Rdcr</f>
        <v>0.042274987654321</v>
      </c>
      <c r="AE242" s="191" t="n">
        <f aca="false">AC242+AD242</f>
        <v>0.042274987654321</v>
      </c>
      <c r="AF242" s="189" t="n">
        <f aca="false">V242*X242</f>
        <v>1.82777777777778</v>
      </c>
      <c r="AG242" s="178" t="n">
        <f aca="false">CHOOSE(W242,AA242*SQRT(X242/3),SQRT(X242*((AA242^2)+((Z242^2)/3)-(AA242*Z242))))</f>
        <v>1.96295414590088</v>
      </c>
      <c r="AH242" s="190" t="n">
        <f aca="false">(AG242^2)*RDS_on</f>
        <v>0.199683898080447</v>
      </c>
      <c r="AI242" s="178" t="n">
        <f aca="false">((S242*V242)/2)*Fsw*(tr_sw_fix+tf_sw_fix)</f>
        <v>1.22826666666667</v>
      </c>
      <c r="AJ242" s="191" t="n">
        <f aca="false">AH242+AI242</f>
        <v>1.42795056474711</v>
      </c>
      <c r="AK242" s="189" t="n">
        <f aca="false">Y242*V242</f>
        <v>0.261111111111111</v>
      </c>
      <c r="AL242" s="190" t="n">
        <f aca="false">CHOOSE(W242,AA242*SQRT(Y242/3),SQRT(Y242*((AA242^2)+((Z242^2)/3)-(Z242*AA242))))</f>
        <v>0.741926929296705</v>
      </c>
      <c r="AM242" s="190" t="n">
        <f aca="false">T242*Vd_rect</f>
        <v>0.0987</v>
      </c>
      <c r="AN242" s="190" t="n">
        <f aca="false">CHOOSE(W242,(S242+Vd_rect)*Qrr*Fsw,(S242+Vd_rect)*Qrr*Fsw)</f>
        <v>0.42441</v>
      </c>
      <c r="AO242" s="191" t="n">
        <f aca="false">AM242+AN242</f>
        <v>0.52311</v>
      </c>
      <c r="AP242" s="177" t="n">
        <f aca="false">(AG242^2)*0</f>
        <v>0</v>
      </c>
      <c r="AQ242" s="190" t="n">
        <f aca="false">Qg_tot*Vcc*Fsw</f>
        <v>0.0735</v>
      </c>
      <c r="AR242" s="191" t="n">
        <f aca="false">IQ*U242</f>
        <v>0.00385</v>
      </c>
      <c r="AS242" s="177" t="n">
        <f aca="false">AP242+AJ242+AQ242+AR242</f>
        <v>1.50530056474711</v>
      </c>
      <c r="AT242" s="187" t="n">
        <f aca="false">Ta+Tk*AS242</f>
        <v>115.318033884827</v>
      </c>
      <c r="AU242" s="188" t="n">
        <f aca="false">RDS_on/51.8*(47.12+AT242*0.244)</f>
        <v>0.0752910480902391</v>
      </c>
      <c r="AV242" s="190" t="n">
        <f aca="false">S242*T242</f>
        <v>9.4</v>
      </c>
      <c r="AW242" s="191" t="n">
        <f aca="false">(AV242/(AV242+AS242))*100</f>
        <v>86.1966155282945</v>
      </c>
      <c r="AY242" s="189" t="n">
        <f aca="false">VOUT</f>
        <v>40</v>
      </c>
      <c r="AZ242" s="190" t="n">
        <f aca="false">Q242*$O$12</f>
        <v>0.235</v>
      </c>
      <c r="BA242" s="190" t="n">
        <f aca="false">VIN_var</f>
        <v>5</v>
      </c>
      <c r="BB242" s="191" t="n">
        <f aca="false">(AY242*AZ242)/(BA242*EFF_est)</f>
        <v>2.08888888888889</v>
      </c>
      <c r="BC242" s="189" t="n">
        <f aca="false">IF((AZ242*AY242/BA242)&lt;((BA242*(1-(BA242/AY242)))/(2*Lm*Fsw)),1,2)</f>
        <v>2</v>
      </c>
      <c r="BD242" s="190" t="n">
        <f aca="false">CHOOSE(BC242,SQRT((2*AZ242*Lm*Fsw*(AY242-BA242))/((BA242)^2)),1-(BA242/AY242))</f>
        <v>0.875</v>
      </c>
      <c r="BE242" s="179" t="n">
        <f aca="false">CHOOSE(BC242,(Lm*BG242*Fsw)/(AY242-BA242),1-BD242)</f>
        <v>0.125</v>
      </c>
      <c r="BF242" s="189" t="n">
        <f aca="false">(BA242*BD242)/(Lm*Fsw)</f>
        <v>0.694444444444444</v>
      </c>
      <c r="BG242" s="190" t="n">
        <f aca="false">CHOOSE(BC242,BF242,BB242+(0.5*BF242))</f>
        <v>2.43611111111111</v>
      </c>
      <c r="BH242" s="190" t="n">
        <f aca="false">CHOOSE(BC242,BG242*SQRT((BD242+BE242)/3),SQRT((BB242^2)+((BF242^2)/12)))</f>
        <v>2.09848625140245</v>
      </c>
      <c r="BI242" s="190" t="n">
        <v>0</v>
      </c>
      <c r="BJ242" s="190" t="n">
        <f aca="false">(BH242^2)*Rdcr</f>
        <v>0.042274987654321</v>
      </c>
      <c r="BK242" s="191" t="n">
        <f aca="false">BI242+BJ242</f>
        <v>0.042274987654321</v>
      </c>
      <c r="BL242" s="189" t="n">
        <f aca="false">BB242*BD242</f>
        <v>1.82777777777778</v>
      </c>
      <c r="BM242" s="178" t="n">
        <f aca="false">CHOOSE(BC242,BG242*SQRT(BD242/3),SQRT(BD242*((BG242^2)+((BF242^2)/3)-(BG242*BF242))))</f>
        <v>1.96295414590088</v>
      </c>
      <c r="BN242" s="178" t="n">
        <f aca="false">(BM242^2)*AU242</f>
        <v>0.290110636711852</v>
      </c>
      <c r="BO242" s="178" t="n">
        <f aca="false">((AY242*BB242)/2)*Fsw*(tr_sw_fix+tf_sw_fix)</f>
        <v>1.22826666666667</v>
      </c>
      <c r="BP242" s="191" t="n">
        <f aca="false">BN242+BO242</f>
        <v>1.51837730337852</v>
      </c>
      <c r="BQ242" s="189" t="n">
        <f aca="false">BE242*BB242</f>
        <v>0.261111111111111</v>
      </c>
      <c r="BR242" s="190" t="n">
        <f aca="false">CHOOSE(BC242,BG242*SQRT(BE242/3),SQRT(BE242*((BG242^2)+((BF242^2)/3)-(BF242*BG242))))</f>
        <v>0.741926929296705</v>
      </c>
      <c r="BS242" s="190" t="n">
        <f aca="false">AZ242*Vd_rect</f>
        <v>0.0987</v>
      </c>
      <c r="BT242" s="190" t="n">
        <f aca="false">CHOOSE(BC242,(AY242+Vd_rect)*Qrr*Fsw,(AY242+Vd_rect)*Qrr*Fsw)</f>
        <v>0.42441</v>
      </c>
      <c r="BU242" s="191" t="n">
        <f aca="false">BS242+BT242</f>
        <v>0.52311</v>
      </c>
      <c r="BV242" s="177" t="n">
        <f aca="false">(BM242^2)*0</f>
        <v>0</v>
      </c>
      <c r="BW242" s="190" t="n">
        <f aca="false">Qg_tot*Vcc*Fsw</f>
        <v>0.0735</v>
      </c>
      <c r="BX242" s="191" t="n">
        <f aca="false">IQ*BA242</f>
        <v>0.00385</v>
      </c>
      <c r="BY242" s="189" t="n">
        <f aca="false">BV242+BU242+BP242+BK242+BW242+BX242</f>
        <v>2.16111229103284</v>
      </c>
      <c r="BZ242" s="190" t="n">
        <f aca="false">AY242*AZ242</f>
        <v>9.4</v>
      </c>
      <c r="CA242" s="191" t="n">
        <f aca="false">(BZ242/(BZ242+BY242))*100</f>
        <v>81.30705561342</v>
      </c>
      <c r="CB242" s="169" t="n">
        <f aca="false">BP242+BW242+BX242+BV242</f>
        <v>1.59572730337852</v>
      </c>
      <c r="CC242" s="0" t="n">
        <f aca="false">Ta+Tk_f*CB242</f>
        <v>80.8504556182481</v>
      </c>
    </row>
    <row r="243" customFormat="false" ht="15.75" hidden="false" customHeight="false" outlineLevel="0" collapsed="false">
      <c r="Q243" s="0" t="n">
        <v>236</v>
      </c>
      <c r="S243" s="189" t="n">
        <f aca="false">VOUT</f>
        <v>40</v>
      </c>
      <c r="T243" s="178" t="n">
        <f aca="false">Q243*$O$12</f>
        <v>0.236</v>
      </c>
      <c r="U243" s="190" t="n">
        <f aca="false">VIN_var</f>
        <v>5</v>
      </c>
      <c r="V243" s="191" t="n">
        <f aca="false">(S243*T243)/(U243*EFF_est)</f>
        <v>2.09777777777778</v>
      </c>
      <c r="W243" s="189" t="n">
        <f aca="false">IF((T243*S243/U243)&lt;((U243*(1-(U243/S243)))/(2*Lm*Fsw)),1,2)</f>
        <v>2</v>
      </c>
      <c r="X243" s="190" t="n">
        <f aca="false">CHOOSE(W243,SQRT((2*T243*Lm*Fsw*(S243-U243))/((U243)^2)),1-(U243/S243))</f>
        <v>0.875</v>
      </c>
      <c r="Y243" s="179" t="n">
        <f aca="false">CHOOSE(W243,(Lm*AA243*Fsw)/(S243-U243),1-X243)</f>
        <v>0.125</v>
      </c>
      <c r="Z243" s="189" t="n">
        <f aca="false">(U243*X243)/(Lm*Fsw)</f>
        <v>0.694444444444444</v>
      </c>
      <c r="AA243" s="190" t="n">
        <f aca="false">CHOOSE(W243,Z243,V243+(0.5*Z243))</f>
        <v>2.445</v>
      </c>
      <c r="AB243" s="190" t="n">
        <f aca="false">CHOOSE(W243,AA243*SQRT((X243+Y243)/3),SQRT((V243^2)+((Z243^2)/12)))</f>
        <v>2.10733465831603</v>
      </c>
      <c r="AC243" s="190" t="n">
        <v>0</v>
      </c>
      <c r="AD243" s="190" t="n">
        <f aca="false">(AB243^2)*Rdcr</f>
        <v>0.0426322498765432</v>
      </c>
      <c r="AE243" s="191" t="n">
        <f aca="false">AC243+AD243</f>
        <v>0.0426322498765432</v>
      </c>
      <c r="AF243" s="189" t="n">
        <f aca="false">V243*X243</f>
        <v>1.83555555555556</v>
      </c>
      <c r="AG243" s="178" t="n">
        <f aca="false">CHOOSE(W243,AA243*SQRT(X243/3),SQRT(X243*((AA243^2)+((Z243^2)/3)-(AA243*Z243))))</f>
        <v>1.97123107267322</v>
      </c>
      <c r="AH243" s="190" t="n">
        <f aca="false">(AG243^2)*RDS_on</f>
        <v>0.201371409233698</v>
      </c>
      <c r="AI243" s="178" t="n">
        <f aca="false">((S243*V243)/2)*Fsw*(tr_sw_fix+tf_sw_fix)</f>
        <v>1.23349333333333</v>
      </c>
      <c r="AJ243" s="191" t="n">
        <f aca="false">AH243+AI243</f>
        <v>1.43486474256703</v>
      </c>
      <c r="AK243" s="189" t="n">
        <f aca="false">Y243*V243</f>
        <v>0.262222222222222</v>
      </c>
      <c r="AL243" s="190" t="n">
        <f aca="false">CHOOSE(W243,AA243*SQRT(Y243/3),SQRT(Y243*((AA243^2)+((Z243^2)/3)-(Z243*AA243))))</f>
        <v>0.745055313562349</v>
      </c>
      <c r="AM243" s="190" t="n">
        <f aca="false">T243*Vd_rect</f>
        <v>0.09912</v>
      </c>
      <c r="AN243" s="190" t="n">
        <f aca="false">CHOOSE(W243,(S243+Vd_rect)*Qrr*Fsw,(S243+Vd_rect)*Qrr*Fsw)</f>
        <v>0.42441</v>
      </c>
      <c r="AO243" s="191" t="n">
        <f aca="false">AM243+AN243</f>
        <v>0.52353</v>
      </c>
      <c r="AP243" s="177" t="n">
        <f aca="false">(AG243^2)*0</f>
        <v>0</v>
      </c>
      <c r="AQ243" s="190" t="n">
        <f aca="false">Qg_tot*Vcc*Fsw</f>
        <v>0.0735</v>
      </c>
      <c r="AR243" s="191" t="n">
        <f aca="false">IQ*U243</f>
        <v>0.00385</v>
      </c>
      <c r="AS243" s="177" t="n">
        <f aca="false">AP243+AJ243+AQ243+AR243</f>
        <v>1.51221474256703</v>
      </c>
      <c r="AT243" s="187" t="n">
        <f aca="false">Ta+Tk*AS243</f>
        <v>115.732884554022</v>
      </c>
      <c r="AU243" s="188" t="n">
        <f aca="false">RDS_on/51.8*(47.12+AT243*0.244)</f>
        <v>0.075392316641773</v>
      </c>
      <c r="AV243" s="190" t="n">
        <f aca="false">S243*T243</f>
        <v>9.44</v>
      </c>
      <c r="AW243" s="191" t="n">
        <f aca="false">(AV243/(AV243+AS243))*100</f>
        <v>86.1926123792146</v>
      </c>
      <c r="AY243" s="189" t="n">
        <f aca="false">VOUT</f>
        <v>40</v>
      </c>
      <c r="AZ243" s="190" t="n">
        <f aca="false">Q243*$O$12</f>
        <v>0.236</v>
      </c>
      <c r="BA243" s="190" t="n">
        <f aca="false">VIN_var</f>
        <v>5</v>
      </c>
      <c r="BB243" s="191" t="n">
        <f aca="false">(AY243*AZ243)/(BA243*EFF_est)</f>
        <v>2.09777777777778</v>
      </c>
      <c r="BC243" s="189" t="n">
        <f aca="false">IF((AZ243*AY243/BA243)&lt;((BA243*(1-(BA243/AY243)))/(2*Lm*Fsw)),1,2)</f>
        <v>2</v>
      </c>
      <c r="BD243" s="190" t="n">
        <f aca="false">CHOOSE(BC243,SQRT((2*AZ243*Lm*Fsw*(AY243-BA243))/((BA243)^2)),1-(BA243/AY243))</f>
        <v>0.875</v>
      </c>
      <c r="BE243" s="179" t="n">
        <f aca="false">CHOOSE(BC243,(Lm*BG243*Fsw)/(AY243-BA243),1-BD243)</f>
        <v>0.125</v>
      </c>
      <c r="BF243" s="189" t="n">
        <f aca="false">(BA243*BD243)/(Lm*Fsw)</f>
        <v>0.694444444444444</v>
      </c>
      <c r="BG243" s="190" t="n">
        <f aca="false">CHOOSE(BC243,BF243,BB243+(0.5*BF243))</f>
        <v>2.445</v>
      </c>
      <c r="BH243" s="190" t="n">
        <f aca="false">CHOOSE(BC243,BG243*SQRT((BD243+BE243)/3),SQRT((BB243^2)+((BF243^2)/12)))</f>
        <v>2.10733465831603</v>
      </c>
      <c r="BI243" s="190" t="n">
        <v>0</v>
      </c>
      <c r="BJ243" s="190" t="n">
        <f aca="false">(BH243^2)*Rdcr</f>
        <v>0.0426322498765432</v>
      </c>
      <c r="BK243" s="191" t="n">
        <f aca="false">BI243+BJ243</f>
        <v>0.0426322498765432</v>
      </c>
      <c r="BL243" s="189" t="n">
        <f aca="false">BB243*BD243</f>
        <v>1.83555555555556</v>
      </c>
      <c r="BM243" s="178" t="n">
        <f aca="false">CHOOSE(BC243,BG243*SQRT(BD243/3),SQRT(BD243*((BG243^2)+((BF243^2)/3)-(BG243*BF243))))</f>
        <v>1.97123107267322</v>
      </c>
      <c r="BN243" s="178" t="n">
        <f aca="false">(BM243^2)*AU243</f>
        <v>0.292955840793031</v>
      </c>
      <c r="BO243" s="178" t="n">
        <f aca="false">((AY243*BB243)/2)*Fsw*(tr_sw_fix+tf_sw_fix)</f>
        <v>1.23349333333333</v>
      </c>
      <c r="BP243" s="191" t="n">
        <f aca="false">BN243+BO243</f>
        <v>1.52644917412636</v>
      </c>
      <c r="BQ243" s="189" t="n">
        <f aca="false">BE243*BB243</f>
        <v>0.262222222222222</v>
      </c>
      <c r="BR243" s="190" t="n">
        <f aca="false">CHOOSE(BC243,BG243*SQRT(BE243/3),SQRT(BE243*((BG243^2)+((BF243^2)/3)-(BF243*BG243))))</f>
        <v>0.745055313562349</v>
      </c>
      <c r="BS243" s="190" t="n">
        <f aca="false">AZ243*Vd_rect</f>
        <v>0.09912</v>
      </c>
      <c r="BT243" s="190" t="n">
        <f aca="false">CHOOSE(BC243,(AY243+Vd_rect)*Qrr*Fsw,(AY243+Vd_rect)*Qrr*Fsw)</f>
        <v>0.42441</v>
      </c>
      <c r="BU243" s="191" t="n">
        <f aca="false">BS243+BT243</f>
        <v>0.52353</v>
      </c>
      <c r="BV243" s="177" t="n">
        <f aca="false">(BM243^2)*0</f>
        <v>0</v>
      </c>
      <c r="BW243" s="190" t="n">
        <f aca="false">Qg_tot*Vcc*Fsw</f>
        <v>0.0735</v>
      </c>
      <c r="BX243" s="191" t="n">
        <f aca="false">IQ*BA243</f>
        <v>0.00385</v>
      </c>
      <c r="BY243" s="189" t="n">
        <f aca="false">BV243+BU243+BP243+BK243+BW243+BX243</f>
        <v>2.16996142400291</v>
      </c>
      <c r="BZ243" s="190" t="n">
        <f aca="false">AY243*AZ243</f>
        <v>9.44</v>
      </c>
      <c r="CA243" s="191" t="n">
        <f aca="false">(BZ243/(BZ243+BY243))*100</f>
        <v>81.3094863561162</v>
      </c>
      <c r="CB243" s="169" t="n">
        <f aca="false">BP243+BW243+BX243+BV243</f>
        <v>1.60379917412636</v>
      </c>
      <c r="CC243" s="0" t="n">
        <f aca="false">Ta+Tk_f*CB243</f>
        <v>81.1329710944227</v>
      </c>
    </row>
    <row r="244" customFormat="false" ht="15.75" hidden="false" customHeight="false" outlineLevel="0" collapsed="false">
      <c r="Q244" s="0" t="n">
        <v>237</v>
      </c>
      <c r="S244" s="189" t="n">
        <f aca="false">VOUT</f>
        <v>40</v>
      </c>
      <c r="T244" s="178" t="n">
        <f aca="false">Q244*$O$12</f>
        <v>0.237</v>
      </c>
      <c r="U244" s="190" t="n">
        <f aca="false">VIN_var</f>
        <v>5</v>
      </c>
      <c r="V244" s="191" t="n">
        <f aca="false">(S244*T244)/(U244*EFF_est)</f>
        <v>2.10666666666667</v>
      </c>
      <c r="W244" s="189" t="n">
        <f aca="false">IF((T244*S244/U244)&lt;((U244*(1-(U244/S244)))/(2*Lm*Fsw)),1,2)</f>
        <v>2</v>
      </c>
      <c r="X244" s="190" t="n">
        <f aca="false">CHOOSE(W244,SQRT((2*T244*Lm*Fsw*(S244-U244))/((U244)^2)),1-(U244/S244))</f>
        <v>0.875</v>
      </c>
      <c r="Y244" s="179" t="n">
        <f aca="false">CHOOSE(W244,(Lm*AA244*Fsw)/(S244-U244),1-X244)</f>
        <v>0.125</v>
      </c>
      <c r="Z244" s="189" t="n">
        <f aca="false">(U244*X244)/(Lm*Fsw)</f>
        <v>0.694444444444444</v>
      </c>
      <c r="AA244" s="190" t="n">
        <f aca="false">CHOOSE(W244,Z244,V244+(0.5*Z244))</f>
        <v>2.45388888888889</v>
      </c>
      <c r="AB244" s="190" t="n">
        <f aca="false">CHOOSE(W244,AA244*SQRT((X244+Y244)/3),SQRT((V244^2)+((Z244^2)/12)))</f>
        <v>2.11618340453896</v>
      </c>
      <c r="AC244" s="190" t="n">
        <v>0</v>
      </c>
      <c r="AD244" s="190" t="n">
        <f aca="false">(AB244^2)*Rdcr</f>
        <v>0.0429910291358025</v>
      </c>
      <c r="AE244" s="191" t="n">
        <f aca="false">AC244+AD244</f>
        <v>0.0429910291358025</v>
      </c>
      <c r="AF244" s="189" t="n">
        <f aca="false">V244*X244</f>
        <v>1.84333333333333</v>
      </c>
      <c r="AG244" s="178" t="n">
        <f aca="false">CHOOSE(W244,AA244*SQRT(X244/3),SQRT(X244*((AA244^2)+((Z244^2)/3)-(AA244*Z244))))</f>
        <v>1.9795083168404</v>
      </c>
      <c r="AH244" s="190" t="n">
        <f aca="false">(AG244^2)*RDS_on</f>
        <v>0.203066086039405</v>
      </c>
      <c r="AI244" s="178" t="n">
        <f aca="false">((S244*V244)/2)*Fsw*(tr_sw_fix+tf_sw_fix)</f>
        <v>1.23872</v>
      </c>
      <c r="AJ244" s="191" t="n">
        <f aca="false">AH244+AI244</f>
        <v>1.4417860860394</v>
      </c>
      <c r="AK244" s="189" t="n">
        <f aca="false">Y244*V244</f>
        <v>0.263333333333333</v>
      </c>
      <c r="AL244" s="190" t="n">
        <f aca="false">CHOOSE(W244,AA244*SQRT(Y244/3),SQRT(Y244*((AA244^2)+((Z244^2)/3)-(Z244*AA244))))</f>
        <v>0.748183817791966</v>
      </c>
      <c r="AM244" s="190" t="n">
        <f aca="false">T244*Vd_rect</f>
        <v>0.09954</v>
      </c>
      <c r="AN244" s="190" t="n">
        <f aca="false">CHOOSE(W244,(S244+Vd_rect)*Qrr*Fsw,(S244+Vd_rect)*Qrr*Fsw)</f>
        <v>0.42441</v>
      </c>
      <c r="AO244" s="191" t="n">
        <f aca="false">AM244+AN244</f>
        <v>0.52395</v>
      </c>
      <c r="AP244" s="177" t="n">
        <f aca="false">(AG244^2)*0</f>
        <v>0</v>
      </c>
      <c r="AQ244" s="190" t="n">
        <f aca="false">Qg_tot*Vcc*Fsw</f>
        <v>0.0735</v>
      </c>
      <c r="AR244" s="191" t="n">
        <f aca="false">IQ*U244</f>
        <v>0.00385</v>
      </c>
      <c r="AS244" s="177" t="n">
        <f aca="false">AP244+AJ244+AQ244+AR244</f>
        <v>1.5191360860394</v>
      </c>
      <c r="AT244" s="187" t="n">
        <f aca="false">Ta+Tk*AS244</f>
        <v>116.148165162364</v>
      </c>
      <c r="AU244" s="188" t="n">
        <f aca="false">RDS_on/51.8*(47.12+AT244*0.244)</f>
        <v>0.0754936901450834</v>
      </c>
      <c r="AV244" s="190" t="n">
        <f aca="false">S244*T244</f>
        <v>9.48</v>
      </c>
      <c r="AW244" s="191" t="n">
        <f aca="false">(AV244/(AV244+AS244))*100</f>
        <v>86.188587229432</v>
      </c>
      <c r="AY244" s="189" t="n">
        <f aca="false">VOUT</f>
        <v>40</v>
      </c>
      <c r="AZ244" s="190" t="n">
        <f aca="false">Q244*$O$12</f>
        <v>0.237</v>
      </c>
      <c r="BA244" s="190" t="n">
        <f aca="false">VIN_var</f>
        <v>5</v>
      </c>
      <c r="BB244" s="191" t="n">
        <f aca="false">(AY244*AZ244)/(BA244*EFF_est)</f>
        <v>2.10666666666667</v>
      </c>
      <c r="BC244" s="189" t="n">
        <f aca="false">IF((AZ244*AY244/BA244)&lt;((BA244*(1-(BA244/AY244)))/(2*Lm*Fsw)),1,2)</f>
        <v>2</v>
      </c>
      <c r="BD244" s="190" t="n">
        <f aca="false">CHOOSE(BC244,SQRT((2*AZ244*Lm*Fsw*(AY244-BA244))/((BA244)^2)),1-(BA244/AY244))</f>
        <v>0.875</v>
      </c>
      <c r="BE244" s="179" t="n">
        <f aca="false">CHOOSE(BC244,(Lm*BG244*Fsw)/(AY244-BA244),1-BD244)</f>
        <v>0.125</v>
      </c>
      <c r="BF244" s="189" t="n">
        <f aca="false">(BA244*BD244)/(Lm*Fsw)</f>
        <v>0.694444444444444</v>
      </c>
      <c r="BG244" s="190" t="n">
        <f aca="false">CHOOSE(BC244,BF244,BB244+(0.5*BF244))</f>
        <v>2.45388888888889</v>
      </c>
      <c r="BH244" s="190" t="n">
        <f aca="false">CHOOSE(BC244,BG244*SQRT((BD244+BE244)/3),SQRT((BB244^2)+((BF244^2)/12)))</f>
        <v>2.11618340453896</v>
      </c>
      <c r="BI244" s="190" t="n">
        <v>0</v>
      </c>
      <c r="BJ244" s="190" t="n">
        <f aca="false">(BH244^2)*Rdcr</f>
        <v>0.0429910291358025</v>
      </c>
      <c r="BK244" s="191" t="n">
        <f aca="false">BI244+BJ244</f>
        <v>0.0429910291358025</v>
      </c>
      <c r="BL244" s="189" t="n">
        <f aca="false">BB244*BD244</f>
        <v>1.84333333333333</v>
      </c>
      <c r="BM244" s="178" t="n">
        <f aca="false">CHOOSE(BC244,BG244*SQRT(BD244/3),SQRT(BD244*((BG244^2)+((BF244^2)/3)-(BG244*BF244))))</f>
        <v>1.9795083168404</v>
      </c>
      <c r="BN244" s="178" t="n">
        <f aca="false">(BM244^2)*AU244</f>
        <v>0.295818489950204</v>
      </c>
      <c r="BO244" s="178" t="n">
        <f aca="false">((AY244*BB244)/2)*Fsw*(tr_sw_fix+tf_sw_fix)</f>
        <v>1.23872</v>
      </c>
      <c r="BP244" s="191" t="n">
        <f aca="false">BN244+BO244</f>
        <v>1.5345384899502</v>
      </c>
      <c r="BQ244" s="189" t="n">
        <f aca="false">BE244*BB244</f>
        <v>0.263333333333333</v>
      </c>
      <c r="BR244" s="190" t="n">
        <f aca="false">CHOOSE(BC244,BG244*SQRT(BE244/3),SQRT(BE244*((BG244^2)+((BF244^2)/3)-(BF244*BG244))))</f>
        <v>0.748183817791966</v>
      </c>
      <c r="BS244" s="190" t="n">
        <f aca="false">AZ244*Vd_rect</f>
        <v>0.09954</v>
      </c>
      <c r="BT244" s="190" t="n">
        <f aca="false">CHOOSE(BC244,(AY244+Vd_rect)*Qrr*Fsw,(AY244+Vd_rect)*Qrr*Fsw)</f>
        <v>0.42441</v>
      </c>
      <c r="BU244" s="191" t="n">
        <f aca="false">BS244+BT244</f>
        <v>0.52395</v>
      </c>
      <c r="BV244" s="177" t="n">
        <f aca="false">(BM244^2)*0</f>
        <v>0</v>
      </c>
      <c r="BW244" s="190" t="n">
        <f aca="false">Qg_tot*Vcc*Fsw</f>
        <v>0.0735</v>
      </c>
      <c r="BX244" s="191" t="n">
        <f aca="false">IQ*BA244</f>
        <v>0.00385</v>
      </c>
      <c r="BY244" s="189" t="n">
        <f aca="false">BV244+BU244+BP244+BK244+BW244+BX244</f>
        <v>2.17882951908601</v>
      </c>
      <c r="BZ244" s="190" t="n">
        <f aca="false">AY244*AZ244</f>
        <v>9.48</v>
      </c>
      <c r="CA244" s="191" t="n">
        <f aca="false">(BZ244/(BZ244+BY244))*100</f>
        <v>81.311764482711</v>
      </c>
      <c r="CB244" s="169" t="n">
        <f aca="false">BP244+BW244+BX244+BV244</f>
        <v>1.6118884899502</v>
      </c>
      <c r="CC244" s="0" t="n">
        <f aca="false">Ta+Tk_f*CB244</f>
        <v>81.4160971482571</v>
      </c>
    </row>
    <row r="245" customFormat="false" ht="15.75" hidden="false" customHeight="false" outlineLevel="0" collapsed="false">
      <c r="Q245" s="0" t="n">
        <v>238</v>
      </c>
      <c r="S245" s="189" t="n">
        <f aca="false">VOUT</f>
        <v>40</v>
      </c>
      <c r="T245" s="178" t="n">
        <f aca="false">Q245*$O$12</f>
        <v>0.238</v>
      </c>
      <c r="U245" s="190" t="n">
        <f aca="false">VIN_var</f>
        <v>5</v>
      </c>
      <c r="V245" s="191" t="n">
        <f aca="false">(S245*T245)/(U245*EFF_est)</f>
        <v>2.11555555555556</v>
      </c>
      <c r="W245" s="189" t="n">
        <f aca="false">IF((T245*S245/U245)&lt;((U245*(1-(U245/S245)))/(2*Lm*Fsw)),1,2)</f>
        <v>2</v>
      </c>
      <c r="X245" s="190" t="n">
        <f aca="false">CHOOSE(W245,SQRT((2*T245*Lm*Fsw*(S245-U245))/((U245)^2)),1-(U245/S245))</f>
        <v>0.875</v>
      </c>
      <c r="Y245" s="179" t="n">
        <f aca="false">CHOOSE(W245,(Lm*AA245*Fsw)/(S245-U245),1-X245)</f>
        <v>0.125</v>
      </c>
      <c r="Z245" s="189" t="n">
        <f aca="false">(U245*X245)/(Lm*Fsw)</f>
        <v>0.694444444444444</v>
      </c>
      <c r="AA245" s="190" t="n">
        <f aca="false">CHOOSE(W245,Z245,V245+(0.5*Z245))</f>
        <v>2.46277777777778</v>
      </c>
      <c r="AB245" s="190" t="n">
        <f aca="false">CHOOSE(W245,AA245*SQRT((X245+Y245)/3),SQRT((V245^2)+((Z245^2)/12)))</f>
        <v>2.12503248583254</v>
      </c>
      <c r="AC245" s="190" t="n">
        <v>0</v>
      </c>
      <c r="AD245" s="190" t="n">
        <f aca="false">(AB245^2)*Rdcr</f>
        <v>0.0433513254320988</v>
      </c>
      <c r="AE245" s="191" t="n">
        <f aca="false">AC245+AD245</f>
        <v>0.0433513254320988</v>
      </c>
      <c r="AF245" s="189" t="n">
        <f aca="false">V245*X245</f>
        <v>1.85111111111111</v>
      </c>
      <c r="AG245" s="178" t="n">
        <f aca="false">CHOOSE(W245,AA245*SQRT(X245/3),SQRT(X245*((AA245^2)+((Z245^2)/3)-(AA245*Z245))))</f>
        <v>1.98778587443748</v>
      </c>
      <c r="AH245" s="190" t="n">
        <f aca="false">(AG245^2)*RDS_on</f>
        <v>0.204767928497566</v>
      </c>
      <c r="AI245" s="178" t="n">
        <f aca="false">((S245*V245)/2)*Fsw*(tr_sw_fix+tf_sw_fix)</f>
        <v>1.24394666666667</v>
      </c>
      <c r="AJ245" s="191" t="n">
        <f aca="false">AH245+AI245</f>
        <v>1.44871459516423</v>
      </c>
      <c r="AK245" s="189" t="n">
        <f aca="false">Y245*V245</f>
        <v>0.264444444444445</v>
      </c>
      <c r="AL245" s="190" t="n">
        <f aca="false">CHOOSE(W245,AA245*SQRT(Y245/3),SQRT(Y245*((AA245^2)+((Z245^2)/3)-(Z245*AA245))))</f>
        <v>0.751312440486947</v>
      </c>
      <c r="AM245" s="190" t="n">
        <f aca="false">T245*Vd_rect</f>
        <v>0.09996</v>
      </c>
      <c r="AN245" s="190" t="n">
        <f aca="false">CHOOSE(W245,(S245+Vd_rect)*Qrr*Fsw,(S245+Vd_rect)*Qrr*Fsw)</f>
        <v>0.42441</v>
      </c>
      <c r="AO245" s="191" t="n">
        <f aca="false">AM245+AN245</f>
        <v>0.52437</v>
      </c>
      <c r="AP245" s="177" t="n">
        <f aca="false">(AG245^2)*0</f>
        <v>0</v>
      </c>
      <c r="AQ245" s="190" t="n">
        <f aca="false">Qg_tot*Vcc*Fsw</f>
        <v>0.0735</v>
      </c>
      <c r="AR245" s="191" t="n">
        <f aca="false">IQ*U245</f>
        <v>0.00385</v>
      </c>
      <c r="AS245" s="177" t="n">
        <f aca="false">AP245+AJ245+AQ245+AR245</f>
        <v>1.52606459516423</v>
      </c>
      <c r="AT245" s="187" t="n">
        <f aca="false">Ta+Tk*AS245</f>
        <v>116.563875709854</v>
      </c>
      <c r="AU245" s="188" t="n">
        <f aca="false">RDS_on/51.8*(47.12+AT245*0.244)</f>
        <v>0.0755951686001703</v>
      </c>
      <c r="AV245" s="190" t="n">
        <f aca="false">S245*T245</f>
        <v>9.52</v>
      </c>
      <c r="AW245" s="191" t="n">
        <f aca="false">(AV245/(AV245+AS245))*100</f>
        <v>86.1845403671429</v>
      </c>
      <c r="AY245" s="189" t="n">
        <f aca="false">VOUT</f>
        <v>40</v>
      </c>
      <c r="AZ245" s="190" t="n">
        <f aca="false">Q245*$O$12</f>
        <v>0.238</v>
      </c>
      <c r="BA245" s="190" t="n">
        <f aca="false">VIN_var</f>
        <v>5</v>
      </c>
      <c r="BB245" s="191" t="n">
        <f aca="false">(AY245*AZ245)/(BA245*EFF_est)</f>
        <v>2.11555555555556</v>
      </c>
      <c r="BC245" s="189" t="n">
        <f aca="false">IF((AZ245*AY245/BA245)&lt;((BA245*(1-(BA245/AY245)))/(2*Lm*Fsw)),1,2)</f>
        <v>2</v>
      </c>
      <c r="BD245" s="190" t="n">
        <f aca="false">CHOOSE(BC245,SQRT((2*AZ245*Lm*Fsw*(AY245-BA245))/((BA245)^2)),1-(BA245/AY245))</f>
        <v>0.875</v>
      </c>
      <c r="BE245" s="179" t="n">
        <f aca="false">CHOOSE(BC245,(Lm*BG245*Fsw)/(AY245-BA245),1-BD245)</f>
        <v>0.125</v>
      </c>
      <c r="BF245" s="189" t="n">
        <f aca="false">(BA245*BD245)/(Lm*Fsw)</f>
        <v>0.694444444444444</v>
      </c>
      <c r="BG245" s="190" t="n">
        <f aca="false">CHOOSE(BC245,BF245,BB245+(0.5*BF245))</f>
        <v>2.46277777777778</v>
      </c>
      <c r="BH245" s="190" t="n">
        <f aca="false">CHOOSE(BC245,BG245*SQRT((BD245+BE245)/3),SQRT((BB245^2)+((BF245^2)/12)))</f>
        <v>2.12503248583254</v>
      </c>
      <c r="BI245" s="190" t="n">
        <v>0</v>
      </c>
      <c r="BJ245" s="190" t="n">
        <f aca="false">(BH245^2)*Rdcr</f>
        <v>0.0433513254320988</v>
      </c>
      <c r="BK245" s="191" t="n">
        <f aca="false">BI245+BJ245</f>
        <v>0.0433513254320988</v>
      </c>
      <c r="BL245" s="189" t="n">
        <f aca="false">BB245*BD245</f>
        <v>1.85111111111111</v>
      </c>
      <c r="BM245" s="178" t="n">
        <f aca="false">CHOOSE(BC245,BG245*SQRT(BD245/3),SQRT(BD245*((BG245^2)+((BF245^2)/3)-(BG245*BF245))))</f>
        <v>1.98778587443748</v>
      </c>
      <c r="BN245" s="178" t="n">
        <f aca="false">(BM245^2)*AU245</f>
        <v>0.298698636530762</v>
      </c>
      <c r="BO245" s="178" t="n">
        <f aca="false">((AY245*BB245)/2)*Fsw*(tr_sw_fix+tf_sw_fix)</f>
        <v>1.24394666666667</v>
      </c>
      <c r="BP245" s="191" t="n">
        <f aca="false">BN245+BO245</f>
        <v>1.54264530319743</v>
      </c>
      <c r="BQ245" s="189" t="n">
        <f aca="false">BE245*BB245</f>
        <v>0.264444444444445</v>
      </c>
      <c r="BR245" s="190" t="n">
        <f aca="false">CHOOSE(BC245,BG245*SQRT(BE245/3),SQRT(BE245*((BG245^2)+((BF245^2)/3)-(BF245*BG245))))</f>
        <v>0.751312440486947</v>
      </c>
      <c r="BS245" s="190" t="n">
        <f aca="false">AZ245*Vd_rect</f>
        <v>0.09996</v>
      </c>
      <c r="BT245" s="190" t="n">
        <f aca="false">CHOOSE(BC245,(AY245+Vd_rect)*Qrr*Fsw,(AY245+Vd_rect)*Qrr*Fsw)</f>
        <v>0.42441</v>
      </c>
      <c r="BU245" s="191" t="n">
        <f aca="false">BS245+BT245</f>
        <v>0.52437</v>
      </c>
      <c r="BV245" s="177" t="n">
        <f aca="false">(BM245^2)*0</f>
        <v>0</v>
      </c>
      <c r="BW245" s="190" t="n">
        <f aca="false">Qg_tot*Vcc*Fsw</f>
        <v>0.0735</v>
      </c>
      <c r="BX245" s="191" t="n">
        <f aca="false">IQ*BA245</f>
        <v>0.00385</v>
      </c>
      <c r="BY245" s="189" t="n">
        <f aca="false">BV245+BU245+BP245+BK245+BW245+BX245</f>
        <v>2.18771662862953</v>
      </c>
      <c r="BZ245" s="190" t="n">
        <f aca="false">AY245*AZ245</f>
        <v>9.52</v>
      </c>
      <c r="CA245" s="191" t="n">
        <f aca="false">(BZ245/(BZ245+BY245))*100</f>
        <v>81.3138915296277</v>
      </c>
      <c r="CB245" s="169" t="n">
        <f aca="false">BP245+BW245+BX245+BV245</f>
        <v>1.61999530319743</v>
      </c>
      <c r="CC245" s="0" t="n">
        <f aca="false">Ta+Tk_f*CB245</f>
        <v>81.69983561191</v>
      </c>
    </row>
    <row r="246" customFormat="false" ht="15.75" hidden="false" customHeight="false" outlineLevel="0" collapsed="false">
      <c r="Q246" s="0" t="n">
        <v>239</v>
      </c>
      <c r="S246" s="189" t="n">
        <f aca="false">VOUT</f>
        <v>40</v>
      </c>
      <c r="T246" s="178" t="n">
        <f aca="false">Q246*$O$12</f>
        <v>0.239</v>
      </c>
      <c r="U246" s="190" t="n">
        <f aca="false">VIN_var</f>
        <v>5</v>
      </c>
      <c r="V246" s="191" t="n">
        <f aca="false">(S246*T246)/(U246*EFF_est)</f>
        <v>2.12444444444444</v>
      </c>
      <c r="W246" s="189" t="n">
        <f aca="false">IF((T246*S246/U246)&lt;((U246*(1-(U246/S246)))/(2*Lm*Fsw)),1,2)</f>
        <v>2</v>
      </c>
      <c r="X246" s="190" t="n">
        <f aca="false">CHOOSE(W246,SQRT((2*T246*Lm*Fsw*(S246-U246))/((U246)^2)),1-(U246/S246))</f>
        <v>0.875</v>
      </c>
      <c r="Y246" s="179" t="n">
        <f aca="false">CHOOSE(W246,(Lm*AA246*Fsw)/(S246-U246),1-X246)</f>
        <v>0.125</v>
      </c>
      <c r="Z246" s="189" t="n">
        <f aca="false">(U246*X246)/(Lm*Fsw)</f>
        <v>0.694444444444444</v>
      </c>
      <c r="AA246" s="190" t="n">
        <f aca="false">CHOOSE(W246,Z246,V246+(0.5*Z246))</f>
        <v>2.47166666666667</v>
      </c>
      <c r="AB246" s="190" t="n">
        <f aca="false">CHOOSE(W246,AA246*SQRT((X246+Y246)/3),SQRT((V246^2)+((Z246^2)/12)))</f>
        <v>2.13388189802822</v>
      </c>
      <c r="AC246" s="190" t="n">
        <v>0</v>
      </c>
      <c r="AD246" s="190" t="n">
        <f aca="false">(AB246^2)*Rdcr</f>
        <v>0.0437131387654321</v>
      </c>
      <c r="AE246" s="191" t="n">
        <f aca="false">AC246+AD246</f>
        <v>0.0437131387654321</v>
      </c>
      <c r="AF246" s="189" t="n">
        <f aca="false">V246*X246</f>
        <v>1.85888888888889</v>
      </c>
      <c r="AG246" s="178" t="n">
        <f aca="false">CHOOSE(W246,AA246*SQRT(X246/3),SQRT(X246*((AA246^2)+((Z246^2)/3)-(AA246*Z246))))</f>
        <v>1.99606374156512</v>
      </c>
      <c r="AH246" s="190" t="n">
        <f aca="false">(AG246^2)*RDS_on</f>
        <v>0.206476936608184</v>
      </c>
      <c r="AI246" s="178" t="n">
        <f aca="false">((S246*V246)/2)*Fsw*(tr_sw_fix+tf_sw_fix)</f>
        <v>1.24917333333333</v>
      </c>
      <c r="AJ246" s="191" t="n">
        <f aca="false">AH246+AI246</f>
        <v>1.45565026994152</v>
      </c>
      <c r="AK246" s="189" t="n">
        <f aca="false">Y246*V246</f>
        <v>0.265555555555556</v>
      </c>
      <c r="AL246" s="190" t="n">
        <f aca="false">CHOOSE(W246,AA246*SQRT(Y246/3),SQRT(Y246*((AA246^2)+((Z246^2)/3)-(Z246*AA246))))</f>
        <v>0.754441180173487</v>
      </c>
      <c r="AM246" s="190" t="n">
        <f aca="false">T246*Vd_rect</f>
        <v>0.10038</v>
      </c>
      <c r="AN246" s="190" t="n">
        <f aca="false">CHOOSE(W246,(S246+Vd_rect)*Qrr*Fsw,(S246+Vd_rect)*Qrr*Fsw)</f>
        <v>0.42441</v>
      </c>
      <c r="AO246" s="191" t="n">
        <f aca="false">AM246+AN246</f>
        <v>0.52479</v>
      </c>
      <c r="AP246" s="177" t="n">
        <f aca="false">(AG246^2)*0</f>
        <v>0</v>
      </c>
      <c r="AQ246" s="190" t="n">
        <f aca="false">Qg_tot*Vcc*Fsw</f>
        <v>0.0735</v>
      </c>
      <c r="AR246" s="191" t="n">
        <f aca="false">IQ*U246</f>
        <v>0.00385</v>
      </c>
      <c r="AS246" s="177" t="n">
        <f aca="false">AP246+AJ246+AQ246+AR246</f>
        <v>1.53300026994152</v>
      </c>
      <c r="AT246" s="187" t="n">
        <f aca="false">Ta+Tk*AS246</f>
        <v>116.980016196491</v>
      </c>
      <c r="AU246" s="188" t="n">
        <f aca="false">RDS_on/51.8*(47.12+AT246*0.244)</f>
        <v>0.0756967520070336</v>
      </c>
      <c r="AV246" s="190" t="n">
        <f aca="false">S246*T246</f>
        <v>9.56</v>
      </c>
      <c r="AW246" s="191" t="n">
        <f aca="false">(AV246/(AV246+AS246))*100</f>
        <v>86.1804720757516</v>
      </c>
      <c r="AY246" s="189" t="n">
        <f aca="false">VOUT</f>
        <v>40</v>
      </c>
      <c r="AZ246" s="190" t="n">
        <f aca="false">Q246*$O$12</f>
        <v>0.239</v>
      </c>
      <c r="BA246" s="190" t="n">
        <f aca="false">VIN_var</f>
        <v>5</v>
      </c>
      <c r="BB246" s="191" t="n">
        <f aca="false">(AY246*AZ246)/(BA246*EFF_est)</f>
        <v>2.12444444444444</v>
      </c>
      <c r="BC246" s="189" t="n">
        <f aca="false">IF((AZ246*AY246/BA246)&lt;((BA246*(1-(BA246/AY246)))/(2*Lm*Fsw)),1,2)</f>
        <v>2</v>
      </c>
      <c r="BD246" s="190" t="n">
        <f aca="false">CHOOSE(BC246,SQRT((2*AZ246*Lm*Fsw*(AY246-BA246))/((BA246)^2)),1-(BA246/AY246))</f>
        <v>0.875</v>
      </c>
      <c r="BE246" s="179" t="n">
        <f aca="false">CHOOSE(BC246,(Lm*BG246*Fsw)/(AY246-BA246),1-BD246)</f>
        <v>0.125</v>
      </c>
      <c r="BF246" s="189" t="n">
        <f aca="false">(BA246*BD246)/(Lm*Fsw)</f>
        <v>0.694444444444444</v>
      </c>
      <c r="BG246" s="190" t="n">
        <f aca="false">CHOOSE(BC246,BF246,BB246+(0.5*BF246))</f>
        <v>2.47166666666667</v>
      </c>
      <c r="BH246" s="190" t="n">
        <f aca="false">CHOOSE(BC246,BG246*SQRT((BD246+BE246)/3),SQRT((BB246^2)+((BF246^2)/12)))</f>
        <v>2.13388189802822</v>
      </c>
      <c r="BI246" s="190" t="n">
        <v>0</v>
      </c>
      <c r="BJ246" s="190" t="n">
        <f aca="false">(BH246^2)*Rdcr</f>
        <v>0.0437131387654321</v>
      </c>
      <c r="BK246" s="191" t="n">
        <f aca="false">BI246+BJ246</f>
        <v>0.0437131387654321</v>
      </c>
      <c r="BL246" s="189" t="n">
        <f aca="false">BB246*BD246</f>
        <v>1.85888888888889</v>
      </c>
      <c r="BM246" s="178" t="n">
        <f aca="false">CHOOSE(BC246,BG246*SQRT(BD246/3),SQRT(BD246*((BG246^2)+((BF246^2)/3)-(BG246*BF246))))</f>
        <v>1.99606374156512</v>
      </c>
      <c r="BN246" s="178" t="n">
        <f aca="false">(BM246^2)*AU246</f>
        <v>0.301596332969163</v>
      </c>
      <c r="BO246" s="178" t="n">
        <f aca="false">((AY246*BB246)/2)*Fsw*(tr_sw_fix+tf_sw_fix)</f>
        <v>1.24917333333333</v>
      </c>
      <c r="BP246" s="191" t="n">
        <f aca="false">BN246+BO246</f>
        <v>1.5507696663025</v>
      </c>
      <c r="BQ246" s="189" t="n">
        <f aca="false">BE246*BB246</f>
        <v>0.265555555555556</v>
      </c>
      <c r="BR246" s="190" t="n">
        <f aca="false">CHOOSE(BC246,BG246*SQRT(BE246/3),SQRT(BE246*((BG246^2)+((BF246^2)/3)-(BF246*BG246))))</f>
        <v>0.754441180173487</v>
      </c>
      <c r="BS246" s="190" t="n">
        <f aca="false">AZ246*Vd_rect</f>
        <v>0.10038</v>
      </c>
      <c r="BT246" s="190" t="n">
        <f aca="false">CHOOSE(BC246,(AY246+Vd_rect)*Qrr*Fsw,(AY246+Vd_rect)*Qrr*Fsw)</f>
        <v>0.42441</v>
      </c>
      <c r="BU246" s="191" t="n">
        <f aca="false">BS246+BT246</f>
        <v>0.52479</v>
      </c>
      <c r="BV246" s="177" t="n">
        <f aca="false">(BM246^2)*0</f>
        <v>0</v>
      </c>
      <c r="BW246" s="190" t="n">
        <f aca="false">Qg_tot*Vcc*Fsw</f>
        <v>0.0735</v>
      </c>
      <c r="BX246" s="191" t="n">
        <f aca="false">IQ*BA246</f>
        <v>0.00385</v>
      </c>
      <c r="BY246" s="189" t="n">
        <f aca="false">BV246+BU246+BP246+BK246+BW246+BX246</f>
        <v>2.19662280506793</v>
      </c>
      <c r="BZ246" s="190" t="n">
        <f aca="false">AY246*AZ246</f>
        <v>9.56</v>
      </c>
      <c r="CA246" s="191" t="n">
        <f aca="false">(BZ246/(BZ246+BY246))*100</f>
        <v>81.315869008564</v>
      </c>
      <c r="CB246" s="169" t="n">
        <f aca="false">BP246+BW246+BX246+BV246</f>
        <v>1.6281196663025</v>
      </c>
      <c r="CC246" s="0" t="n">
        <f aca="false">Ta+Tk_f*CB246</f>
        <v>81.9841883205874</v>
      </c>
    </row>
    <row r="247" customFormat="false" ht="15.75" hidden="false" customHeight="false" outlineLevel="0" collapsed="false">
      <c r="Q247" s="0" t="n">
        <v>240</v>
      </c>
      <c r="S247" s="189" t="n">
        <f aca="false">VOUT</f>
        <v>40</v>
      </c>
      <c r="T247" s="178" t="n">
        <f aca="false">Q247*$O$12</f>
        <v>0.24</v>
      </c>
      <c r="U247" s="190" t="n">
        <f aca="false">VIN_var</f>
        <v>5</v>
      </c>
      <c r="V247" s="191" t="n">
        <f aca="false">(S247*T247)/(U247*EFF_est)</f>
        <v>2.13333333333333</v>
      </c>
      <c r="W247" s="189" t="n">
        <f aca="false">IF((T247*S247/U247)&lt;((U247*(1-(U247/S247)))/(2*Lm*Fsw)),1,2)</f>
        <v>2</v>
      </c>
      <c r="X247" s="190" t="n">
        <f aca="false">CHOOSE(W247,SQRT((2*T247*Lm*Fsw*(S247-U247))/((U247)^2)),1-(U247/S247))</f>
        <v>0.875</v>
      </c>
      <c r="Y247" s="179" t="n">
        <f aca="false">CHOOSE(W247,(Lm*AA247*Fsw)/(S247-U247),1-X247)</f>
        <v>0.125</v>
      </c>
      <c r="Z247" s="189" t="n">
        <f aca="false">(U247*X247)/(Lm*Fsw)</f>
        <v>0.694444444444444</v>
      </c>
      <c r="AA247" s="190" t="n">
        <f aca="false">CHOOSE(W247,Z247,V247+(0.5*Z247))</f>
        <v>2.48055555555556</v>
      </c>
      <c r="AB247" s="190" t="n">
        <f aca="false">CHOOSE(W247,AA247*SQRT((X247+Y247)/3),SQRT((V247^2)+((Z247^2)/12)))</f>
        <v>2.14273163702615</v>
      </c>
      <c r="AC247" s="190" t="n">
        <v>0</v>
      </c>
      <c r="AD247" s="190" t="n">
        <f aca="false">(AB247^2)*Rdcr</f>
        <v>0.0440764691358025</v>
      </c>
      <c r="AE247" s="191" t="n">
        <f aca="false">AC247+AD247</f>
        <v>0.0440764691358025</v>
      </c>
      <c r="AF247" s="189" t="n">
        <f aca="false">V247*X247</f>
        <v>1.86666666666667</v>
      </c>
      <c r="AG247" s="178" t="n">
        <f aca="false">CHOOSE(W247,AA247*SQRT(X247/3),SQRT(X247*((AA247^2)+((Z247^2)/3)-(AA247*Z247))))</f>
        <v>2.00434191438828</v>
      </c>
      <c r="AH247" s="190" t="n">
        <f aca="false">(AG247^2)*RDS_on</f>
        <v>0.208193110371256</v>
      </c>
      <c r="AI247" s="178" t="n">
        <f aca="false">((S247*V247)/2)*Fsw*(tr_sw_fix+tf_sw_fix)</f>
        <v>1.2544</v>
      </c>
      <c r="AJ247" s="191" t="n">
        <f aca="false">AH247+AI247</f>
        <v>1.46259311037126</v>
      </c>
      <c r="AK247" s="189" t="n">
        <f aca="false">Y247*V247</f>
        <v>0.266666666666667</v>
      </c>
      <c r="AL247" s="190" t="n">
        <f aca="false">CHOOSE(W247,AA247*SQRT(Y247/3),SQRT(Y247*((AA247^2)+((Z247^2)/3)-(Z247*AA247))))</f>
        <v>0.757570035402071</v>
      </c>
      <c r="AM247" s="190" t="n">
        <f aca="false">T247*Vd_rect</f>
        <v>0.1008</v>
      </c>
      <c r="AN247" s="190" t="n">
        <f aca="false">CHOOSE(W247,(S247+Vd_rect)*Qrr*Fsw,(S247+Vd_rect)*Qrr*Fsw)</f>
        <v>0.42441</v>
      </c>
      <c r="AO247" s="191" t="n">
        <f aca="false">AM247+AN247</f>
        <v>0.52521</v>
      </c>
      <c r="AP247" s="177" t="n">
        <f aca="false">(AG247^2)*0</f>
        <v>0</v>
      </c>
      <c r="AQ247" s="190" t="n">
        <f aca="false">Qg_tot*Vcc*Fsw</f>
        <v>0.0735</v>
      </c>
      <c r="AR247" s="191" t="n">
        <f aca="false">IQ*U247</f>
        <v>0.00385</v>
      </c>
      <c r="AS247" s="177" t="n">
        <f aca="false">AP247+AJ247+AQ247+AR247</f>
        <v>1.53994311037126</v>
      </c>
      <c r="AT247" s="187" t="n">
        <f aca="false">Ta+Tk*AS247</f>
        <v>117.396586622275</v>
      </c>
      <c r="AU247" s="188" t="n">
        <f aca="false">RDS_on/51.8*(47.12+AT247*0.244)</f>
        <v>0.0757984403656734</v>
      </c>
      <c r="AV247" s="190" t="n">
        <f aca="false">S247*T247</f>
        <v>9.6</v>
      </c>
      <c r="AW247" s="191" t="n">
        <f aca="false">(AV247/(AV247+AS247))*100</f>
        <v>86.176382633969</v>
      </c>
      <c r="AY247" s="189" t="n">
        <f aca="false">VOUT</f>
        <v>40</v>
      </c>
      <c r="AZ247" s="190" t="n">
        <f aca="false">Q247*$O$12</f>
        <v>0.24</v>
      </c>
      <c r="BA247" s="190" t="n">
        <f aca="false">VIN_var</f>
        <v>5</v>
      </c>
      <c r="BB247" s="191" t="n">
        <f aca="false">(AY247*AZ247)/(BA247*EFF_est)</f>
        <v>2.13333333333333</v>
      </c>
      <c r="BC247" s="189" t="n">
        <f aca="false">IF((AZ247*AY247/BA247)&lt;((BA247*(1-(BA247/AY247)))/(2*Lm*Fsw)),1,2)</f>
        <v>2</v>
      </c>
      <c r="BD247" s="190" t="n">
        <f aca="false">CHOOSE(BC247,SQRT((2*AZ247*Lm*Fsw*(AY247-BA247))/((BA247)^2)),1-(BA247/AY247))</f>
        <v>0.875</v>
      </c>
      <c r="BE247" s="179" t="n">
        <f aca="false">CHOOSE(BC247,(Lm*BG247*Fsw)/(AY247-BA247),1-BD247)</f>
        <v>0.125</v>
      </c>
      <c r="BF247" s="189" t="n">
        <f aca="false">(BA247*BD247)/(Lm*Fsw)</f>
        <v>0.694444444444444</v>
      </c>
      <c r="BG247" s="190" t="n">
        <f aca="false">CHOOSE(BC247,BF247,BB247+(0.5*BF247))</f>
        <v>2.48055555555556</v>
      </c>
      <c r="BH247" s="190" t="n">
        <f aca="false">CHOOSE(BC247,BG247*SQRT((BD247+BE247)/3),SQRT((BB247^2)+((BF247^2)/12)))</f>
        <v>2.14273163702615</v>
      </c>
      <c r="BI247" s="190" t="n">
        <v>0</v>
      </c>
      <c r="BJ247" s="190" t="n">
        <f aca="false">(BH247^2)*Rdcr</f>
        <v>0.0440764691358025</v>
      </c>
      <c r="BK247" s="191" t="n">
        <f aca="false">BI247+BJ247</f>
        <v>0.0440764691358025</v>
      </c>
      <c r="BL247" s="189" t="n">
        <f aca="false">BB247*BD247</f>
        <v>1.86666666666667</v>
      </c>
      <c r="BM247" s="178" t="n">
        <f aca="false">CHOOSE(BC247,BG247*SQRT(BD247/3),SQRT(BD247*((BG247^2)+((BF247^2)/3)-(BG247*BF247))))</f>
        <v>2.00434191438828</v>
      </c>
      <c r="BN247" s="178" t="n">
        <f aca="false">(BM247^2)*AU247</f>
        <v>0.30451163178694</v>
      </c>
      <c r="BO247" s="178" t="n">
        <f aca="false">((AY247*BB247)/2)*Fsw*(tr_sw_fix+tf_sw_fix)</f>
        <v>1.2544</v>
      </c>
      <c r="BP247" s="191" t="n">
        <f aca="false">BN247+BO247</f>
        <v>1.55891163178694</v>
      </c>
      <c r="BQ247" s="189" t="n">
        <f aca="false">BE247*BB247</f>
        <v>0.266666666666667</v>
      </c>
      <c r="BR247" s="190" t="n">
        <f aca="false">CHOOSE(BC247,BG247*SQRT(BE247/3),SQRT(BE247*((BG247^2)+((BF247^2)/3)-(BF247*BG247))))</f>
        <v>0.757570035402071</v>
      </c>
      <c r="BS247" s="190" t="n">
        <f aca="false">AZ247*Vd_rect</f>
        <v>0.1008</v>
      </c>
      <c r="BT247" s="190" t="n">
        <f aca="false">CHOOSE(BC247,(AY247+Vd_rect)*Qrr*Fsw,(AY247+Vd_rect)*Qrr*Fsw)</f>
        <v>0.42441</v>
      </c>
      <c r="BU247" s="191" t="n">
        <f aca="false">BS247+BT247</f>
        <v>0.52521</v>
      </c>
      <c r="BV247" s="177" t="n">
        <f aca="false">(BM247^2)*0</f>
        <v>0</v>
      </c>
      <c r="BW247" s="190" t="n">
        <f aca="false">Qg_tot*Vcc*Fsw</f>
        <v>0.0735</v>
      </c>
      <c r="BX247" s="191" t="n">
        <f aca="false">IQ*BA247</f>
        <v>0.00385</v>
      </c>
      <c r="BY247" s="189" t="n">
        <f aca="false">BV247+BU247+BP247+BK247+BW247+BX247</f>
        <v>2.20554810092274</v>
      </c>
      <c r="BZ247" s="190" t="n">
        <f aca="false">AY247*AZ247</f>
        <v>9.6</v>
      </c>
      <c r="CA247" s="191" t="n">
        <f aca="false">(BZ247/(BZ247+BY247))*100</f>
        <v>81.3176984069858</v>
      </c>
      <c r="CB247" s="169" t="n">
        <f aca="false">BP247+BW247+BX247+BV247</f>
        <v>1.63626163178694</v>
      </c>
      <c r="CC247" s="0" t="n">
        <f aca="false">Ta+Tk_f*CB247</f>
        <v>82.2691571125429</v>
      </c>
    </row>
    <row r="248" customFormat="false" ht="15.75" hidden="false" customHeight="false" outlineLevel="0" collapsed="false">
      <c r="Q248" s="0" t="n">
        <v>241</v>
      </c>
      <c r="S248" s="189" t="n">
        <f aca="false">VOUT</f>
        <v>40</v>
      </c>
      <c r="T248" s="178" t="n">
        <f aca="false">Q248*$O$12</f>
        <v>0.241</v>
      </c>
      <c r="U248" s="190" t="n">
        <f aca="false">VIN_var</f>
        <v>5</v>
      </c>
      <c r="V248" s="191" t="n">
        <f aca="false">(S248*T248)/(U248*EFF_est)</f>
        <v>2.14222222222222</v>
      </c>
      <c r="W248" s="189" t="n">
        <f aca="false">IF((T248*S248/U248)&lt;((U248*(1-(U248/S248)))/(2*Lm*Fsw)),1,2)</f>
        <v>2</v>
      </c>
      <c r="X248" s="190" t="n">
        <f aca="false">CHOOSE(W248,SQRT((2*T248*Lm*Fsw*(S248-U248))/((U248)^2)),1-(U248/S248))</f>
        <v>0.875</v>
      </c>
      <c r="Y248" s="179" t="n">
        <f aca="false">CHOOSE(W248,(Lm*AA248*Fsw)/(S248-U248),1-X248)</f>
        <v>0.125</v>
      </c>
      <c r="Z248" s="189" t="n">
        <f aca="false">(U248*X248)/(Lm*Fsw)</f>
        <v>0.694444444444444</v>
      </c>
      <c r="AA248" s="190" t="n">
        <f aca="false">CHOOSE(W248,Z248,V248+(0.5*Z248))</f>
        <v>2.48944444444444</v>
      </c>
      <c r="AB248" s="190" t="n">
        <f aca="false">CHOOSE(W248,AA248*SQRT((X248+Y248)/3),SQRT((V248^2)+((Z248^2)/12)))</f>
        <v>2.15158169879379</v>
      </c>
      <c r="AC248" s="190" t="n">
        <v>0</v>
      </c>
      <c r="AD248" s="190" t="n">
        <f aca="false">(AB248^2)*Rdcr</f>
        <v>0.0444413165432099</v>
      </c>
      <c r="AE248" s="191" t="n">
        <f aca="false">AC248+AD248</f>
        <v>0.0444413165432099</v>
      </c>
      <c r="AF248" s="189" t="n">
        <f aca="false">V248*X248</f>
        <v>1.87444444444444</v>
      </c>
      <c r="AG248" s="178" t="n">
        <f aca="false">CHOOSE(W248,AA248*SQRT(X248/3),SQRT(X248*((AA248^2)+((Z248^2)/3)-(AA248*Z248))))</f>
        <v>2.01262038913485</v>
      </c>
      <c r="AH248" s="190" t="n">
        <f aca="false">(AG248^2)*RDS_on</f>
        <v>0.209916449786785</v>
      </c>
      <c r="AI248" s="178" t="n">
        <f aca="false">((S248*V248)/2)*Fsw*(tr_sw_fix+tf_sw_fix)</f>
        <v>1.25962666666667</v>
      </c>
      <c r="AJ248" s="191" t="n">
        <f aca="false">AH248+AI248</f>
        <v>1.46954311645345</v>
      </c>
      <c r="AK248" s="189" t="n">
        <f aca="false">Y248*V248</f>
        <v>0.267777777777778</v>
      </c>
      <c r="AL248" s="190" t="n">
        <f aca="false">CHOOSE(W248,AA248*SQRT(Y248/3),SQRT(Y248*((AA248^2)+((Z248^2)/3)-(Z248*AA248))))</f>
        <v>0.76069900474698</v>
      </c>
      <c r="AM248" s="190" t="n">
        <f aca="false">T248*Vd_rect</f>
        <v>0.10122</v>
      </c>
      <c r="AN248" s="190" t="n">
        <f aca="false">CHOOSE(W248,(S248+Vd_rect)*Qrr*Fsw,(S248+Vd_rect)*Qrr*Fsw)</f>
        <v>0.42441</v>
      </c>
      <c r="AO248" s="191" t="n">
        <f aca="false">AM248+AN248</f>
        <v>0.52563</v>
      </c>
      <c r="AP248" s="177" t="n">
        <f aca="false">(AG248^2)*0</f>
        <v>0</v>
      </c>
      <c r="AQ248" s="190" t="n">
        <f aca="false">Qg_tot*Vcc*Fsw</f>
        <v>0.0735</v>
      </c>
      <c r="AR248" s="191" t="n">
        <f aca="false">IQ*U248</f>
        <v>0.00385</v>
      </c>
      <c r="AS248" s="177" t="n">
        <f aca="false">AP248+AJ248+AQ248+AR248</f>
        <v>1.54689311645345</v>
      </c>
      <c r="AT248" s="187" t="n">
        <f aca="false">Ta+Tk*AS248</f>
        <v>117.813586987207</v>
      </c>
      <c r="AU248" s="188" t="n">
        <f aca="false">RDS_on/51.8*(47.12+AT248*0.244)</f>
        <v>0.0759002336760896</v>
      </c>
      <c r="AV248" s="190" t="n">
        <f aca="false">S248*T248</f>
        <v>9.64</v>
      </c>
      <c r="AW248" s="191" t="n">
        <f aca="false">(AV248/(AV248+AS248))*100</f>
        <v>86.1722723159095</v>
      </c>
      <c r="AY248" s="189" t="n">
        <f aca="false">VOUT</f>
        <v>40</v>
      </c>
      <c r="AZ248" s="190" t="n">
        <f aca="false">Q248*$O$12</f>
        <v>0.241</v>
      </c>
      <c r="BA248" s="190" t="n">
        <f aca="false">VIN_var</f>
        <v>5</v>
      </c>
      <c r="BB248" s="191" t="n">
        <f aca="false">(AY248*AZ248)/(BA248*EFF_est)</f>
        <v>2.14222222222222</v>
      </c>
      <c r="BC248" s="189" t="n">
        <f aca="false">IF((AZ248*AY248/BA248)&lt;((BA248*(1-(BA248/AY248)))/(2*Lm*Fsw)),1,2)</f>
        <v>2</v>
      </c>
      <c r="BD248" s="190" t="n">
        <f aca="false">CHOOSE(BC248,SQRT((2*AZ248*Lm*Fsw*(AY248-BA248))/((BA248)^2)),1-(BA248/AY248))</f>
        <v>0.875</v>
      </c>
      <c r="BE248" s="179" t="n">
        <f aca="false">CHOOSE(BC248,(Lm*BG248*Fsw)/(AY248-BA248),1-BD248)</f>
        <v>0.125</v>
      </c>
      <c r="BF248" s="189" t="n">
        <f aca="false">(BA248*BD248)/(Lm*Fsw)</f>
        <v>0.694444444444444</v>
      </c>
      <c r="BG248" s="190" t="n">
        <f aca="false">CHOOSE(BC248,BF248,BB248+(0.5*BF248))</f>
        <v>2.48944444444444</v>
      </c>
      <c r="BH248" s="190" t="n">
        <f aca="false">CHOOSE(BC248,BG248*SQRT((BD248+BE248)/3),SQRT((BB248^2)+((BF248^2)/12)))</f>
        <v>2.15158169879379</v>
      </c>
      <c r="BI248" s="190" t="n">
        <v>0</v>
      </c>
      <c r="BJ248" s="190" t="n">
        <f aca="false">(BH248^2)*Rdcr</f>
        <v>0.0444413165432099</v>
      </c>
      <c r="BK248" s="191" t="n">
        <f aca="false">BI248+BJ248</f>
        <v>0.0444413165432099</v>
      </c>
      <c r="BL248" s="189" t="n">
        <f aca="false">BB248*BD248</f>
        <v>1.87444444444444</v>
      </c>
      <c r="BM248" s="178" t="n">
        <f aca="false">CHOOSE(BC248,BG248*SQRT(BD248/3),SQRT(BD248*((BG248^2)+((BF248^2)/3)-(BG248*BF248))))</f>
        <v>2.01262038913485</v>
      </c>
      <c r="BN248" s="178" t="n">
        <f aca="false">(BM248^2)*AU248</f>
        <v>0.307444585592694</v>
      </c>
      <c r="BO248" s="178" t="n">
        <f aca="false">((AY248*BB248)/2)*Fsw*(tr_sw_fix+tf_sw_fix)</f>
        <v>1.25962666666667</v>
      </c>
      <c r="BP248" s="191" t="n">
        <f aca="false">BN248+BO248</f>
        <v>1.56707125225936</v>
      </c>
      <c r="BQ248" s="189" t="n">
        <f aca="false">BE248*BB248</f>
        <v>0.267777777777778</v>
      </c>
      <c r="BR248" s="190" t="n">
        <f aca="false">CHOOSE(BC248,BG248*SQRT(BE248/3),SQRT(BE248*((BG248^2)+((BF248^2)/3)-(BF248*BG248))))</f>
        <v>0.76069900474698</v>
      </c>
      <c r="BS248" s="190" t="n">
        <f aca="false">AZ248*Vd_rect</f>
        <v>0.10122</v>
      </c>
      <c r="BT248" s="190" t="n">
        <f aca="false">CHOOSE(BC248,(AY248+Vd_rect)*Qrr*Fsw,(AY248+Vd_rect)*Qrr*Fsw)</f>
        <v>0.42441</v>
      </c>
      <c r="BU248" s="191" t="n">
        <f aca="false">BS248+BT248</f>
        <v>0.52563</v>
      </c>
      <c r="BV248" s="177" t="n">
        <f aca="false">(BM248^2)*0</f>
        <v>0</v>
      </c>
      <c r="BW248" s="190" t="n">
        <f aca="false">Qg_tot*Vcc*Fsw</f>
        <v>0.0735</v>
      </c>
      <c r="BX248" s="191" t="n">
        <f aca="false">IQ*BA248</f>
        <v>0.00385</v>
      </c>
      <c r="BY248" s="189" t="n">
        <f aca="false">BV248+BU248+BP248+BK248+BW248+BX248</f>
        <v>2.21449256880257</v>
      </c>
      <c r="BZ248" s="190" t="n">
        <f aca="false">AY248*AZ248</f>
        <v>9.64</v>
      </c>
      <c r="CA248" s="191" t="n">
        <f aca="false">(BZ248/(BZ248+BY248))*100</f>
        <v>81.3193811886099</v>
      </c>
      <c r="CB248" s="169" t="n">
        <f aca="false">BP248+BW248+BX248+BV248</f>
        <v>1.64442125225936</v>
      </c>
      <c r="CC248" s="0" t="n">
        <f aca="false">Ta+Tk_f*CB248</f>
        <v>82.5547438290776</v>
      </c>
    </row>
    <row r="249" customFormat="false" ht="15.75" hidden="false" customHeight="false" outlineLevel="0" collapsed="false">
      <c r="Q249" s="0" t="n">
        <v>242</v>
      </c>
      <c r="S249" s="189" t="n">
        <f aca="false">VOUT</f>
        <v>40</v>
      </c>
      <c r="T249" s="178" t="n">
        <f aca="false">Q249*$O$12</f>
        <v>0.242</v>
      </c>
      <c r="U249" s="190" t="n">
        <f aca="false">VIN_var</f>
        <v>5</v>
      </c>
      <c r="V249" s="191" t="n">
        <f aca="false">(S249*T249)/(U249*EFF_est)</f>
        <v>2.15111111111111</v>
      </c>
      <c r="W249" s="189" t="n">
        <f aca="false">IF((T249*S249/U249)&lt;((U249*(1-(U249/S249)))/(2*Lm*Fsw)),1,2)</f>
        <v>2</v>
      </c>
      <c r="X249" s="190" t="n">
        <f aca="false">CHOOSE(W249,SQRT((2*T249*Lm*Fsw*(S249-U249))/((U249)^2)),1-(U249/S249))</f>
        <v>0.875</v>
      </c>
      <c r="Y249" s="179" t="n">
        <f aca="false">CHOOSE(W249,(Lm*AA249*Fsw)/(S249-U249),1-X249)</f>
        <v>0.125</v>
      </c>
      <c r="Z249" s="189" t="n">
        <f aca="false">(U249*X249)/(Lm*Fsw)</f>
        <v>0.694444444444444</v>
      </c>
      <c r="AA249" s="190" t="n">
        <f aca="false">CHOOSE(W249,Z249,V249+(0.5*Z249))</f>
        <v>2.49833333333333</v>
      </c>
      <c r="AB249" s="190" t="n">
        <f aca="false">CHOOSE(W249,AA249*SQRT((X249+Y249)/3),SQRT((V249^2)+((Z249^2)/12)))</f>
        <v>2.16043207936453</v>
      </c>
      <c r="AC249" s="190" t="n">
        <v>0</v>
      </c>
      <c r="AD249" s="190" t="n">
        <f aca="false">(AB249^2)*Rdcr</f>
        <v>0.0448076809876543</v>
      </c>
      <c r="AE249" s="191" t="n">
        <f aca="false">AC249+AD249</f>
        <v>0.0448076809876543</v>
      </c>
      <c r="AF249" s="189" t="n">
        <f aca="false">V249*X249</f>
        <v>1.88222222222222</v>
      </c>
      <c r="AG249" s="178" t="n">
        <f aca="false">CHOOSE(W249,AA249*SQRT(X249/3),SQRT(X249*((AA249^2)+((Z249^2)/3)-(AA249*Z249))))</f>
        <v>2.02089916209442</v>
      </c>
      <c r="AH249" s="190" t="n">
        <f aca="false">(AG249^2)*RDS_on</f>
        <v>0.211646954854768</v>
      </c>
      <c r="AI249" s="178" t="n">
        <f aca="false">((S249*V249)/2)*Fsw*(tr_sw_fix+tf_sw_fix)</f>
        <v>1.26485333333333</v>
      </c>
      <c r="AJ249" s="191" t="n">
        <f aca="false">AH249+AI249</f>
        <v>1.4765002881881</v>
      </c>
      <c r="AK249" s="189" t="n">
        <f aca="false">Y249*V249</f>
        <v>0.268888888888889</v>
      </c>
      <c r="AL249" s="190" t="n">
        <f aca="false">CHOOSE(W249,AA249*SQRT(Y249/3),SQRT(Y249*((AA249^2)+((Z249^2)/3)-(Z249*AA249))))</f>
        <v>0.763828086805805</v>
      </c>
      <c r="AM249" s="190" t="n">
        <f aca="false">T249*Vd_rect</f>
        <v>0.10164</v>
      </c>
      <c r="AN249" s="190" t="n">
        <f aca="false">CHOOSE(W249,(S249+Vd_rect)*Qrr*Fsw,(S249+Vd_rect)*Qrr*Fsw)</f>
        <v>0.42441</v>
      </c>
      <c r="AO249" s="191" t="n">
        <f aca="false">AM249+AN249</f>
        <v>0.52605</v>
      </c>
      <c r="AP249" s="177" t="n">
        <f aca="false">(AG249^2)*0</f>
        <v>0</v>
      </c>
      <c r="AQ249" s="190" t="n">
        <f aca="false">Qg_tot*Vcc*Fsw</f>
        <v>0.0735</v>
      </c>
      <c r="AR249" s="191" t="n">
        <f aca="false">IQ*U249</f>
        <v>0.00385</v>
      </c>
      <c r="AS249" s="177" t="n">
        <f aca="false">AP249+AJ249+AQ249+AR249</f>
        <v>1.5538502881881</v>
      </c>
      <c r="AT249" s="187" t="n">
        <f aca="false">Ta+Tk*AS249</f>
        <v>118.231017291286</v>
      </c>
      <c r="AU249" s="188" t="n">
        <f aca="false">RDS_on/51.8*(47.12+AT249*0.244)</f>
        <v>0.0760021319382823</v>
      </c>
      <c r="AV249" s="190" t="n">
        <f aca="false">S249*T249</f>
        <v>9.68</v>
      </c>
      <c r="AW249" s="191" t="n">
        <f aca="false">(AV249/(AV249+AS249))*100</f>
        <v>86.1681413911853</v>
      </c>
      <c r="AY249" s="189" t="n">
        <f aca="false">VOUT</f>
        <v>40</v>
      </c>
      <c r="AZ249" s="190" t="n">
        <f aca="false">Q249*$O$12</f>
        <v>0.242</v>
      </c>
      <c r="BA249" s="190" t="n">
        <f aca="false">VIN_var</f>
        <v>5</v>
      </c>
      <c r="BB249" s="191" t="n">
        <f aca="false">(AY249*AZ249)/(BA249*EFF_est)</f>
        <v>2.15111111111111</v>
      </c>
      <c r="BC249" s="189" t="n">
        <f aca="false">IF((AZ249*AY249/BA249)&lt;((BA249*(1-(BA249/AY249)))/(2*Lm*Fsw)),1,2)</f>
        <v>2</v>
      </c>
      <c r="BD249" s="190" t="n">
        <f aca="false">CHOOSE(BC249,SQRT((2*AZ249*Lm*Fsw*(AY249-BA249))/((BA249)^2)),1-(BA249/AY249))</f>
        <v>0.875</v>
      </c>
      <c r="BE249" s="179" t="n">
        <f aca="false">CHOOSE(BC249,(Lm*BG249*Fsw)/(AY249-BA249),1-BD249)</f>
        <v>0.125</v>
      </c>
      <c r="BF249" s="189" t="n">
        <f aca="false">(BA249*BD249)/(Lm*Fsw)</f>
        <v>0.694444444444444</v>
      </c>
      <c r="BG249" s="190" t="n">
        <f aca="false">CHOOSE(BC249,BF249,BB249+(0.5*BF249))</f>
        <v>2.49833333333333</v>
      </c>
      <c r="BH249" s="190" t="n">
        <f aca="false">CHOOSE(BC249,BG249*SQRT((BD249+BE249)/3),SQRT((BB249^2)+((BF249^2)/12)))</f>
        <v>2.16043207936453</v>
      </c>
      <c r="BI249" s="190" t="n">
        <v>0</v>
      </c>
      <c r="BJ249" s="190" t="n">
        <f aca="false">(BH249^2)*Rdcr</f>
        <v>0.0448076809876543</v>
      </c>
      <c r="BK249" s="191" t="n">
        <f aca="false">BI249+BJ249</f>
        <v>0.0448076809876543</v>
      </c>
      <c r="BL249" s="189" t="n">
        <f aca="false">BB249*BD249</f>
        <v>1.88222222222222</v>
      </c>
      <c r="BM249" s="178" t="n">
        <f aca="false">CHOOSE(BC249,BG249*SQRT(BD249/3),SQRT(BD249*((BG249^2)+((BF249^2)/3)-(BG249*BF249))))</f>
        <v>2.02089916209442</v>
      </c>
      <c r="BN249" s="178" t="n">
        <f aca="false">(BM249^2)*AU249</f>
        <v>0.310395247082099</v>
      </c>
      <c r="BO249" s="178" t="n">
        <f aca="false">((AY249*BB249)/2)*Fsw*(tr_sw_fix+tf_sw_fix)</f>
        <v>1.26485333333333</v>
      </c>
      <c r="BP249" s="191" t="n">
        <f aca="false">BN249+BO249</f>
        <v>1.57524858041543</v>
      </c>
      <c r="BQ249" s="189" t="n">
        <f aca="false">BE249*BB249</f>
        <v>0.268888888888889</v>
      </c>
      <c r="BR249" s="190" t="n">
        <f aca="false">CHOOSE(BC249,BG249*SQRT(BE249/3),SQRT(BE249*((BG249^2)+((BF249^2)/3)-(BF249*BG249))))</f>
        <v>0.763828086805805</v>
      </c>
      <c r="BS249" s="190" t="n">
        <f aca="false">AZ249*Vd_rect</f>
        <v>0.10164</v>
      </c>
      <c r="BT249" s="190" t="n">
        <f aca="false">CHOOSE(BC249,(AY249+Vd_rect)*Qrr*Fsw,(AY249+Vd_rect)*Qrr*Fsw)</f>
        <v>0.42441</v>
      </c>
      <c r="BU249" s="191" t="n">
        <f aca="false">BS249+BT249</f>
        <v>0.52605</v>
      </c>
      <c r="BV249" s="177" t="n">
        <f aca="false">(BM249^2)*0</f>
        <v>0</v>
      </c>
      <c r="BW249" s="190" t="n">
        <f aca="false">Qg_tot*Vcc*Fsw</f>
        <v>0.0735</v>
      </c>
      <c r="BX249" s="191" t="n">
        <f aca="false">IQ*BA249</f>
        <v>0.00385</v>
      </c>
      <c r="BY249" s="189" t="n">
        <f aca="false">BV249+BU249+BP249+BK249+BW249+BX249</f>
        <v>2.22345626140309</v>
      </c>
      <c r="BZ249" s="190" t="n">
        <f aca="false">AY249*AZ249</f>
        <v>9.68</v>
      </c>
      <c r="CA249" s="191" t="n">
        <f aca="false">(BZ249/(BZ249+BY249))*100</f>
        <v>81.3209187938747</v>
      </c>
      <c r="CB249" s="169" t="n">
        <f aca="false">BP249+BW249+BX249+BV249</f>
        <v>1.65259858041543</v>
      </c>
      <c r="CC249" s="0" t="n">
        <f aca="false">Ta+Tk_f*CB249</f>
        <v>82.8409503145401</v>
      </c>
    </row>
    <row r="250" customFormat="false" ht="15.75" hidden="false" customHeight="false" outlineLevel="0" collapsed="false">
      <c r="Q250" s="0" t="n">
        <v>243</v>
      </c>
      <c r="S250" s="189" t="n">
        <f aca="false">VOUT</f>
        <v>40</v>
      </c>
      <c r="T250" s="178" t="n">
        <f aca="false">Q250*$O$12</f>
        <v>0.243</v>
      </c>
      <c r="U250" s="190" t="n">
        <f aca="false">VIN_var</f>
        <v>5</v>
      </c>
      <c r="V250" s="191" t="n">
        <f aca="false">(S250*T250)/(U250*EFF_est)</f>
        <v>2.16</v>
      </c>
      <c r="W250" s="189" t="n">
        <f aca="false">IF((T250*S250/U250)&lt;((U250*(1-(U250/S250)))/(2*Lm*Fsw)),1,2)</f>
        <v>2</v>
      </c>
      <c r="X250" s="190" t="n">
        <f aca="false">CHOOSE(W250,SQRT((2*T250*Lm*Fsw*(S250-U250))/((U250)^2)),1-(U250/S250))</f>
        <v>0.875</v>
      </c>
      <c r="Y250" s="179" t="n">
        <f aca="false">CHOOSE(W250,(Lm*AA250*Fsw)/(S250-U250),1-X250)</f>
        <v>0.125</v>
      </c>
      <c r="Z250" s="189" t="n">
        <f aca="false">(U250*X250)/(Lm*Fsw)</f>
        <v>0.694444444444444</v>
      </c>
      <c r="AA250" s="190" t="n">
        <f aca="false">CHOOSE(W250,Z250,V250+(0.5*Z250))</f>
        <v>2.50722222222222</v>
      </c>
      <c r="AB250" s="190" t="n">
        <f aca="false">CHOOSE(W250,AA250*SQRT((X250+Y250)/3),SQRT((V250^2)+((Z250^2)/12)))</f>
        <v>2.16928277483634</v>
      </c>
      <c r="AC250" s="190" t="n">
        <v>0</v>
      </c>
      <c r="AD250" s="190" t="n">
        <f aca="false">(AB250^2)*Rdcr</f>
        <v>0.0451755624691358</v>
      </c>
      <c r="AE250" s="191" t="n">
        <f aca="false">AC250+AD250</f>
        <v>0.0451755624691358</v>
      </c>
      <c r="AF250" s="189" t="n">
        <f aca="false">V250*X250</f>
        <v>1.89</v>
      </c>
      <c r="AG250" s="178" t="n">
        <f aca="false">CHOOSE(W250,AA250*SQRT(X250/3),SQRT(X250*((AA250^2)+((Z250^2)/3)-(AA250*Z250))))</f>
        <v>2.02917822961696</v>
      </c>
      <c r="AH250" s="190" t="n">
        <f aca="false">(AG250^2)*RDS_on</f>
        <v>0.213384625575207</v>
      </c>
      <c r="AI250" s="178" t="n">
        <f aca="false">((S250*V250)/2)*Fsw*(tr_sw_fix+tf_sw_fix)</f>
        <v>1.27008</v>
      </c>
      <c r="AJ250" s="191" t="n">
        <f aca="false">AH250+AI250</f>
        <v>1.48346462557521</v>
      </c>
      <c r="AK250" s="189" t="n">
        <f aca="false">Y250*V250</f>
        <v>0.27</v>
      </c>
      <c r="AL250" s="190" t="n">
        <f aca="false">CHOOSE(W250,AA250*SQRT(Y250/3),SQRT(Y250*((AA250^2)+((Z250^2)/3)-(Z250*AA250))))</f>
        <v>0.766957280198973</v>
      </c>
      <c r="AM250" s="190" t="n">
        <f aca="false">T250*Vd_rect</f>
        <v>0.10206</v>
      </c>
      <c r="AN250" s="190" t="n">
        <f aca="false">CHOOSE(W250,(S250+Vd_rect)*Qrr*Fsw,(S250+Vd_rect)*Qrr*Fsw)</f>
        <v>0.42441</v>
      </c>
      <c r="AO250" s="191" t="n">
        <f aca="false">AM250+AN250</f>
        <v>0.52647</v>
      </c>
      <c r="AP250" s="177" t="n">
        <f aca="false">(AG250^2)*0</f>
        <v>0</v>
      </c>
      <c r="AQ250" s="190" t="n">
        <f aca="false">Qg_tot*Vcc*Fsw</f>
        <v>0.0735</v>
      </c>
      <c r="AR250" s="191" t="n">
        <f aca="false">IQ*U250</f>
        <v>0.00385</v>
      </c>
      <c r="AS250" s="177" t="n">
        <f aca="false">AP250+AJ250+AQ250+AR250</f>
        <v>1.56081462557521</v>
      </c>
      <c r="AT250" s="187" t="n">
        <f aca="false">Ta+Tk*AS250</f>
        <v>118.648877534512</v>
      </c>
      <c r="AU250" s="188" t="n">
        <f aca="false">RDS_on/51.8*(47.12+AT250*0.244)</f>
        <v>0.0761041351522515</v>
      </c>
      <c r="AV250" s="190" t="n">
        <f aca="false">S250*T250</f>
        <v>9.72</v>
      </c>
      <c r="AW250" s="191" t="n">
        <f aca="false">(AV250/(AV250+AS250))*100</f>
        <v>86.1639901249984</v>
      </c>
      <c r="AY250" s="189" t="n">
        <f aca="false">VOUT</f>
        <v>40</v>
      </c>
      <c r="AZ250" s="190" t="n">
        <f aca="false">Q250*$O$12</f>
        <v>0.243</v>
      </c>
      <c r="BA250" s="190" t="n">
        <f aca="false">VIN_var</f>
        <v>5</v>
      </c>
      <c r="BB250" s="191" t="n">
        <f aca="false">(AY250*AZ250)/(BA250*EFF_est)</f>
        <v>2.16</v>
      </c>
      <c r="BC250" s="189" t="n">
        <f aca="false">IF((AZ250*AY250/BA250)&lt;((BA250*(1-(BA250/AY250)))/(2*Lm*Fsw)),1,2)</f>
        <v>2</v>
      </c>
      <c r="BD250" s="190" t="n">
        <f aca="false">CHOOSE(BC250,SQRT((2*AZ250*Lm*Fsw*(AY250-BA250))/((BA250)^2)),1-(BA250/AY250))</f>
        <v>0.875</v>
      </c>
      <c r="BE250" s="179" t="n">
        <f aca="false">CHOOSE(BC250,(Lm*BG250*Fsw)/(AY250-BA250),1-BD250)</f>
        <v>0.125</v>
      </c>
      <c r="BF250" s="189" t="n">
        <f aca="false">(BA250*BD250)/(Lm*Fsw)</f>
        <v>0.694444444444444</v>
      </c>
      <c r="BG250" s="190" t="n">
        <f aca="false">CHOOSE(BC250,BF250,BB250+(0.5*BF250))</f>
        <v>2.50722222222222</v>
      </c>
      <c r="BH250" s="190" t="n">
        <f aca="false">CHOOSE(BC250,BG250*SQRT((BD250+BE250)/3),SQRT((BB250^2)+((BF250^2)/12)))</f>
        <v>2.16928277483634</v>
      </c>
      <c r="BI250" s="190" t="n">
        <v>0</v>
      </c>
      <c r="BJ250" s="190" t="n">
        <f aca="false">(BH250^2)*Rdcr</f>
        <v>0.0451755624691358</v>
      </c>
      <c r="BK250" s="191" t="n">
        <f aca="false">BI250+BJ250</f>
        <v>0.0451755624691358</v>
      </c>
      <c r="BL250" s="189" t="n">
        <f aca="false">BB250*BD250</f>
        <v>1.89</v>
      </c>
      <c r="BM250" s="178" t="n">
        <f aca="false">CHOOSE(BC250,BG250*SQRT(BD250/3),SQRT(BD250*((BG250^2)+((BF250^2)/3)-(BG250*BF250))))</f>
        <v>2.02917822961696</v>
      </c>
      <c r="BN250" s="178" t="n">
        <f aca="false">(BM250^2)*AU250</f>
        <v>0.313363669037899</v>
      </c>
      <c r="BO250" s="178" t="n">
        <f aca="false">((AY250*BB250)/2)*Fsw*(tr_sw_fix+tf_sw_fix)</f>
        <v>1.27008</v>
      </c>
      <c r="BP250" s="191" t="n">
        <f aca="false">BN250+BO250</f>
        <v>1.5834436690379</v>
      </c>
      <c r="BQ250" s="189" t="n">
        <f aca="false">BE250*BB250</f>
        <v>0.27</v>
      </c>
      <c r="BR250" s="190" t="n">
        <f aca="false">CHOOSE(BC250,BG250*SQRT(BE250/3),SQRT(BE250*((BG250^2)+((BF250^2)/3)-(BF250*BG250))))</f>
        <v>0.766957280198973</v>
      </c>
      <c r="BS250" s="190" t="n">
        <f aca="false">AZ250*Vd_rect</f>
        <v>0.10206</v>
      </c>
      <c r="BT250" s="190" t="n">
        <f aca="false">CHOOSE(BC250,(AY250+Vd_rect)*Qrr*Fsw,(AY250+Vd_rect)*Qrr*Fsw)</f>
        <v>0.42441</v>
      </c>
      <c r="BU250" s="191" t="n">
        <f aca="false">BS250+BT250</f>
        <v>0.52647</v>
      </c>
      <c r="BV250" s="177" t="n">
        <f aca="false">(BM250^2)*0</f>
        <v>0</v>
      </c>
      <c r="BW250" s="190" t="n">
        <f aca="false">Qg_tot*Vcc*Fsw</f>
        <v>0.0735</v>
      </c>
      <c r="BX250" s="191" t="n">
        <f aca="false">IQ*BA250</f>
        <v>0.00385</v>
      </c>
      <c r="BY250" s="189" t="n">
        <f aca="false">BV250+BU250+BP250+BK250+BW250+BX250</f>
        <v>2.23243923150703</v>
      </c>
      <c r="BZ250" s="190" t="n">
        <f aca="false">AY250*AZ250</f>
        <v>9.72</v>
      </c>
      <c r="CA250" s="191" t="n">
        <f aca="false">(BZ250/(BZ250+BY250))*100</f>
        <v>81.3223126404002</v>
      </c>
      <c r="CB250" s="169" t="n">
        <f aca="false">BP250+BW250+BX250+BV250</f>
        <v>1.6607936690379</v>
      </c>
      <c r="CC250" s="0" t="n">
        <f aca="false">Ta+Tk_f*CB250</f>
        <v>83.1277784163264</v>
      </c>
    </row>
    <row r="251" customFormat="false" ht="15.75" hidden="false" customHeight="false" outlineLevel="0" collapsed="false">
      <c r="Q251" s="0" t="n">
        <v>244</v>
      </c>
      <c r="S251" s="189" t="n">
        <f aca="false">VOUT</f>
        <v>40</v>
      </c>
      <c r="T251" s="178" t="n">
        <f aca="false">Q251*$O$12</f>
        <v>0.244</v>
      </c>
      <c r="U251" s="190" t="n">
        <f aca="false">VIN_var</f>
        <v>5</v>
      </c>
      <c r="V251" s="191" t="n">
        <f aca="false">(S251*T251)/(U251*EFF_est)</f>
        <v>2.16888888888889</v>
      </c>
      <c r="W251" s="189" t="n">
        <f aca="false">IF((T251*S251/U251)&lt;((U251*(1-(U251/S251)))/(2*Lm*Fsw)),1,2)</f>
        <v>2</v>
      </c>
      <c r="X251" s="190" t="n">
        <f aca="false">CHOOSE(W251,SQRT((2*T251*Lm*Fsw*(S251-U251))/((U251)^2)),1-(U251/S251))</f>
        <v>0.875</v>
      </c>
      <c r="Y251" s="179" t="n">
        <f aca="false">CHOOSE(W251,(Lm*AA251*Fsw)/(S251-U251),1-X251)</f>
        <v>0.125</v>
      </c>
      <c r="Z251" s="189" t="n">
        <f aca="false">(U251*X251)/(Lm*Fsw)</f>
        <v>0.694444444444444</v>
      </c>
      <c r="AA251" s="190" t="n">
        <f aca="false">CHOOSE(W251,Z251,V251+(0.5*Z251))</f>
        <v>2.51611111111111</v>
      </c>
      <c r="AB251" s="190" t="n">
        <f aca="false">CHOOSE(W251,AA251*SQRT((X251+Y251)/3),SQRT((V251^2)+((Z251^2)/12)))</f>
        <v>2.17813378137049</v>
      </c>
      <c r="AC251" s="190" t="n">
        <v>0</v>
      </c>
      <c r="AD251" s="190" t="n">
        <f aca="false">(AB251^2)*Rdcr</f>
        <v>0.0455449609876543</v>
      </c>
      <c r="AE251" s="191" t="n">
        <f aca="false">AC251+AD251</f>
        <v>0.0455449609876543</v>
      </c>
      <c r="AF251" s="189" t="n">
        <f aca="false">V251*X251</f>
        <v>1.89777777777778</v>
      </c>
      <c r="AG251" s="178" t="n">
        <f aca="false">CHOOSE(W251,AA251*SQRT(X251/3),SQRT(X251*((AA251^2)+((Z251^2)/3)-(AA251*Z251))))</f>
        <v>2.03745758811169</v>
      </c>
      <c r="AH251" s="190" t="n">
        <f aca="false">(AG251^2)*RDS_on</f>
        <v>0.215129461948101</v>
      </c>
      <c r="AI251" s="178" t="n">
        <f aca="false">((S251*V251)/2)*Fsw*(tr_sw_fix+tf_sw_fix)</f>
        <v>1.27530666666667</v>
      </c>
      <c r="AJ251" s="191" t="n">
        <f aca="false">AH251+AI251</f>
        <v>1.49043612861477</v>
      </c>
      <c r="AK251" s="189" t="n">
        <f aca="false">Y251*V251</f>
        <v>0.271111111111111</v>
      </c>
      <c r="AL251" s="190" t="n">
        <f aca="false">CHOOSE(W251,AA251*SQRT(Y251/3),SQRT(Y251*((AA251^2)+((Z251^2)/3)-(Z251*AA251))))</f>
        <v>0.770086583569286</v>
      </c>
      <c r="AM251" s="190" t="n">
        <f aca="false">T251*Vd_rect</f>
        <v>0.10248</v>
      </c>
      <c r="AN251" s="190" t="n">
        <f aca="false">CHOOSE(W251,(S251+Vd_rect)*Qrr*Fsw,(S251+Vd_rect)*Qrr*Fsw)</f>
        <v>0.42441</v>
      </c>
      <c r="AO251" s="191" t="n">
        <f aca="false">AM251+AN251</f>
        <v>0.52689</v>
      </c>
      <c r="AP251" s="177" t="n">
        <f aca="false">(AG251^2)*0</f>
        <v>0</v>
      </c>
      <c r="AQ251" s="190" t="n">
        <f aca="false">Qg_tot*Vcc*Fsw</f>
        <v>0.0735</v>
      </c>
      <c r="AR251" s="191" t="n">
        <f aca="false">IQ*U251</f>
        <v>0.00385</v>
      </c>
      <c r="AS251" s="177" t="n">
        <f aca="false">AP251+AJ251+AQ251+AR251</f>
        <v>1.56778612861477</v>
      </c>
      <c r="AT251" s="187" t="n">
        <f aca="false">Ta+Tk*AS251</f>
        <v>119.067167716886</v>
      </c>
      <c r="AU251" s="188" t="n">
        <f aca="false">RDS_on/51.8*(47.12+AT251*0.244)</f>
        <v>0.0762062433179971</v>
      </c>
      <c r="AV251" s="190" t="n">
        <f aca="false">S251*T251</f>
        <v>9.76</v>
      </c>
      <c r="AW251" s="191" t="n">
        <f aca="false">(AV251/(AV251+AS251))*100</f>
        <v>86.1598187782304</v>
      </c>
      <c r="AY251" s="189" t="n">
        <f aca="false">VOUT</f>
        <v>40</v>
      </c>
      <c r="AZ251" s="190" t="n">
        <f aca="false">Q251*$O$12</f>
        <v>0.244</v>
      </c>
      <c r="BA251" s="190" t="n">
        <f aca="false">VIN_var</f>
        <v>5</v>
      </c>
      <c r="BB251" s="191" t="n">
        <f aca="false">(AY251*AZ251)/(BA251*EFF_est)</f>
        <v>2.16888888888889</v>
      </c>
      <c r="BC251" s="189" t="n">
        <f aca="false">IF((AZ251*AY251/BA251)&lt;((BA251*(1-(BA251/AY251)))/(2*Lm*Fsw)),1,2)</f>
        <v>2</v>
      </c>
      <c r="BD251" s="190" t="n">
        <f aca="false">CHOOSE(BC251,SQRT((2*AZ251*Lm*Fsw*(AY251-BA251))/((BA251)^2)),1-(BA251/AY251))</f>
        <v>0.875</v>
      </c>
      <c r="BE251" s="179" t="n">
        <f aca="false">CHOOSE(BC251,(Lm*BG251*Fsw)/(AY251-BA251),1-BD251)</f>
        <v>0.125</v>
      </c>
      <c r="BF251" s="189" t="n">
        <f aca="false">(BA251*BD251)/(Lm*Fsw)</f>
        <v>0.694444444444444</v>
      </c>
      <c r="BG251" s="190" t="n">
        <f aca="false">CHOOSE(BC251,BF251,BB251+(0.5*BF251))</f>
        <v>2.51611111111111</v>
      </c>
      <c r="BH251" s="190" t="n">
        <f aca="false">CHOOSE(BC251,BG251*SQRT((BD251+BE251)/3),SQRT((BB251^2)+((BF251^2)/12)))</f>
        <v>2.17813378137049</v>
      </c>
      <c r="BI251" s="190" t="n">
        <v>0</v>
      </c>
      <c r="BJ251" s="190" t="n">
        <f aca="false">(BH251^2)*Rdcr</f>
        <v>0.0455449609876543</v>
      </c>
      <c r="BK251" s="191" t="n">
        <f aca="false">BI251+BJ251</f>
        <v>0.0455449609876543</v>
      </c>
      <c r="BL251" s="189" t="n">
        <f aca="false">BB251*BD251</f>
        <v>1.89777777777778</v>
      </c>
      <c r="BM251" s="178" t="n">
        <f aca="false">CHOOSE(BC251,BG251*SQRT(BD251/3),SQRT(BD251*((BG251^2)+((BF251^2)/3)-(BG251*BF251))))</f>
        <v>2.03745758811169</v>
      </c>
      <c r="BN251" s="178" t="n">
        <f aca="false">(BM251^2)*AU251</f>
        <v>0.31634990432991</v>
      </c>
      <c r="BO251" s="178" t="n">
        <f aca="false">((AY251*BB251)/2)*Fsw*(tr_sw_fix+tf_sw_fix)</f>
        <v>1.27530666666667</v>
      </c>
      <c r="BP251" s="191" t="n">
        <f aca="false">BN251+BO251</f>
        <v>1.59165657099658</v>
      </c>
      <c r="BQ251" s="189" t="n">
        <f aca="false">BE251*BB251</f>
        <v>0.271111111111111</v>
      </c>
      <c r="BR251" s="190" t="n">
        <f aca="false">CHOOSE(BC251,BG251*SQRT(BE251/3),SQRT(BE251*((BG251^2)+((BF251^2)/3)-(BF251*BG251))))</f>
        <v>0.770086583569286</v>
      </c>
      <c r="BS251" s="190" t="n">
        <f aca="false">AZ251*Vd_rect</f>
        <v>0.10248</v>
      </c>
      <c r="BT251" s="190" t="n">
        <f aca="false">CHOOSE(BC251,(AY251+Vd_rect)*Qrr*Fsw,(AY251+Vd_rect)*Qrr*Fsw)</f>
        <v>0.42441</v>
      </c>
      <c r="BU251" s="191" t="n">
        <f aca="false">BS251+BT251</f>
        <v>0.52689</v>
      </c>
      <c r="BV251" s="177" t="n">
        <f aca="false">(BM251^2)*0</f>
        <v>0</v>
      </c>
      <c r="BW251" s="190" t="n">
        <f aca="false">Qg_tot*Vcc*Fsw</f>
        <v>0.0735</v>
      </c>
      <c r="BX251" s="191" t="n">
        <f aca="false">IQ*BA251</f>
        <v>0.00385</v>
      </c>
      <c r="BY251" s="189" t="n">
        <f aca="false">BV251+BU251+BP251+BK251+BW251+BX251</f>
        <v>2.24144153198423</v>
      </c>
      <c r="BZ251" s="190" t="n">
        <f aca="false">AY251*AZ251</f>
        <v>9.76</v>
      </c>
      <c r="CA251" s="191" t="n">
        <f aca="false">(BZ251/(BZ251+BY251))*100</f>
        <v>81.323564123437</v>
      </c>
      <c r="CB251" s="169" t="n">
        <f aca="false">BP251+BW251+BX251+BV251</f>
        <v>1.66900657099658</v>
      </c>
      <c r="CC251" s="0" t="n">
        <f aca="false">Ta+Tk_f*CB251</f>
        <v>83.4152299848802</v>
      </c>
    </row>
    <row r="252" customFormat="false" ht="15.75" hidden="false" customHeight="false" outlineLevel="0" collapsed="false">
      <c r="Q252" s="0" t="n">
        <v>245</v>
      </c>
      <c r="S252" s="189" t="n">
        <f aca="false">VOUT</f>
        <v>40</v>
      </c>
      <c r="T252" s="178" t="n">
        <f aca="false">Q252*$O$12</f>
        <v>0.245</v>
      </c>
      <c r="U252" s="190" t="n">
        <f aca="false">VIN_var</f>
        <v>5</v>
      </c>
      <c r="V252" s="191" t="n">
        <f aca="false">(S252*T252)/(U252*EFF_est)</f>
        <v>2.17777777777778</v>
      </c>
      <c r="W252" s="189" t="n">
        <f aca="false">IF((T252*S252/U252)&lt;((U252*(1-(U252/S252)))/(2*Lm*Fsw)),1,2)</f>
        <v>2</v>
      </c>
      <c r="X252" s="190" t="n">
        <f aca="false">CHOOSE(W252,SQRT((2*T252*Lm*Fsw*(S252-U252))/((U252)^2)),1-(U252/S252))</f>
        <v>0.875</v>
      </c>
      <c r="Y252" s="179" t="n">
        <f aca="false">CHOOSE(W252,(Lm*AA252*Fsw)/(S252-U252),1-X252)</f>
        <v>0.125</v>
      </c>
      <c r="Z252" s="189" t="n">
        <f aca="false">(U252*X252)/(Lm*Fsw)</f>
        <v>0.694444444444444</v>
      </c>
      <c r="AA252" s="190" t="n">
        <f aca="false">CHOOSE(W252,Z252,V252+(0.5*Z252))</f>
        <v>2.525</v>
      </c>
      <c r="AB252" s="190" t="n">
        <f aca="false">CHOOSE(W252,AA252*SQRT((X252+Y252)/3),SQRT((V252^2)+((Z252^2)/12)))</f>
        <v>2.18698509519026</v>
      </c>
      <c r="AC252" s="190" t="n">
        <v>0</v>
      </c>
      <c r="AD252" s="190" t="n">
        <f aca="false">(AB252^2)*Rdcr</f>
        <v>0.0459158765432099</v>
      </c>
      <c r="AE252" s="191" t="n">
        <f aca="false">AC252+AD252</f>
        <v>0.0459158765432099</v>
      </c>
      <c r="AF252" s="189" t="n">
        <f aca="false">V252*X252</f>
        <v>1.90555555555556</v>
      </c>
      <c r="AG252" s="178" t="n">
        <f aca="false">CHOOSE(W252,AA252*SQRT(X252/3),SQRT(X252*((AA252^2)+((Z252^2)/3)-(AA252*Z252))))</f>
        <v>2.04573723404579</v>
      </c>
      <c r="AH252" s="190" t="n">
        <f aca="false">(AG252^2)*RDS_on</f>
        <v>0.216881463973451</v>
      </c>
      <c r="AI252" s="178" t="n">
        <f aca="false">((S252*V252)/2)*Fsw*(tr_sw_fix+tf_sw_fix)</f>
        <v>1.28053333333333</v>
      </c>
      <c r="AJ252" s="191" t="n">
        <f aca="false">AH252+AI252</f>
        <v>1.49741479730678</v>
      </c>
      <c r="AK252" s="189" t="n">
        <f aca="false">Y252*V252</f>
        <v>0.272222222222222</v>
      </c>
      <c r="AL252" s="190" t="n">
        <f aca="false">CHOOSE(W252,AA252*SQRT(Y252/3),SQRT(Y252*((AA252^2)+((Z252^2)/3)-(Z252*AA252))))</f>
        <v>0.773215995581471</v>
      </c>
      <c r="AM252" s="190" t="n">
        <f aca="false">T252*Vd_rect</f>
        <v>0.1029</v>
      </c>
      <c r="AN252" s="190" t="n">
        <f aca="false">CHOOSE(W252,(S252+Vd_rect)*Qrr*Fsw,(S252+Vd_rect)*Qrr*Fsw)</f>
        <v>0.42441</v>
      </c>
      <c r="AO252" s="191" t="n">
        <f aca="false">AM252+AN252</f>
        <v>0.52731</v>
      </c>
      <c r="AP252" s="177" t="n">
        <f aca="false">(AG252^2)*0</f>
        <v>0</v>
      </c>
      <c r="AQ252" s="190" t="n">
        <f aca="false">Qg_tot*Vcc*Fsw</f>
        <v>0.0735</v>
      </c>
      <c r="AR252" s="191" t="n">
        <f aca="false">IQ*U252</f>
        <v>0.00385</v>
      </c>
      <c r="AS252" s="177" t="n">
        <f aca="false">AP252+AJ252+AQ252+AR252</f>
        <v>1.57476479730678</v>
      </c>
      <c r="AT252" s="187" t="n">
        <f aca="false">Ta+Tk*AS252</f>
        <v>119.485887838407</v>
      </c>
      <c r="AU252" s="188" t="n">
        <f aca="false">RDS_on/51.8*(47.12+AT252*0.244)</f>
        <v>0.0763084564355192</v>
      </c>
      <c r="AV252" s="190" t="n">
        <f aca="false">S252*T252</f>
        <v>9.8</v>
      </c>
      <c r="AW252" s="191" t="n">
        <f aca="false">(AV252/(AV252+AS252))*100</f>
        <v>86.1556276075296</v>
      </c>
      <c r="AY252" s="189" t="n">
        <f aca="false">VOUT</f>
        <v>40</v>
      </c>
      <c r="AZ252" s="190" t="n">
        <f aca="false">Q252*$O$12</f>
        <v>0.245</v>
      </c>
      <c r="BA252" s="190" t="n">
        <f aca="false">VIN_var</f>
        <v>5</v>
      </c>
      <c r="BB252" s="191" t="n">
        <f aca="false">(AY252*AZ252)/(BA252*EFF_est)</f>
        <v>2.17777777777778</v>
      </c>
      <c r="BC252" s="189" t="n">
        <f aca="false">IF((AZ252*AY252/BA252)&lt;((BA252*(1-(BA252/AY252)))/(2*Lm*Fsw)),1,2)</f>
        <v>2</v>
      </c>
      <c r="BD252" s="190" t="n">
        <f aca="false">CHOOSE(BC252,SQRT((2*AZ252*Lm*Fsw*(AY252-BA252))/((BA252)^2)),1-(BA252/AY252))</f>
        <v>0.875</v>
      </c>
      <c r="BE252" s="179" t="n">
        <f aca="false">CHOOSE(BC252,(Lm*BG252*Fsw)/(AY252-BA252),1-BD252)</f>
        <v>0.125</v>
      </c>
      <c r="BF252" s="189" t="n">
        <f aca="false">(BA252*BD252)/(Lm*Fsw)</f>
        <v>0.694444444444444</v>
      </c>
      <c r="BG252" s="190" t="n">
        <f aca="false">CHOOSE(BC252,BF252,BB252+(0.5*BF252))</f>
        <v>2.525</v>
      </c>
      <c r="BH252" s="190" t="n">
        <f aca="false">CHOOSE(BC252,BG252*SQRT((BD252+BE252)/3),SQRT((BB252^2)+((BF252^2)/12)))</f>
        <v>2.18698509519026</v>
      </c>
      <c r="BI252" s="190" t="n">
        <v>0</v>
      </c>
      <c r="BJ252" s="190" t="n">
        <f aca="false">(BH252^2)*Rdcr</f>
        <v>0.0459158765432099</v>
      </c>
      <c r="BK252" s="191" t="n">
        <f aca="false">BI252+BJ252</f>
        <v>0.0459158765432099</v>
      </c>
      <c r="BL252" s="189" t="n">
        <f aca="false">BB252*BD252</f>
        <v>1.90555555555556</v>
      </c>
      <c r="BM252" s="178" t="n">
        <f aca="false">CHOOSE(BC252,BG252*SQRT(BD252/3),SQRT(BD252*((BG252^2)+((BF252^2)/3)-(BG252*BF252))))</f>
        <v>2.04573723404579</v>
      </c>
      <c r="BN252" s="178" t="n">
        <f aca="false">(BM252^2)*AU252</f>
        <v>0.319354005915019</v>
      </c>
      <c r="BO252" s="178" t="n">
        <f aca="false">((AY252*BB252)/2)*Fsw*(tr_sw_fix+tf_sw_fix)</f>
        <v>1.28053333333333</v>
      </c>
      <c r="BP252" s="191" t="n">
        <f aca="false">BN252+BO252</f>
        <v>1.59988733924835</v>
      </c>
      <c r="BQ252" s="189" t="n">
        <f aca="false">BE252*BB252</f>
        <v>0.272222222222222</v>
      </c>
      <c r="BR252" s="190" t="n">
        <f aca="false">CHOOSE(BC252,BG252*SQRT(BE252/3),SQRT(BE252*((BG252^2)+((BF252^2)/3)-(BF252*BG252))))</f>
        <v>0.773215995581471</v>
      </c>
      <c r="BS252" s="190" t="n">
        <f aca="false">AZ252*Vd_rect</f>
        <v>0.1029</v>
      </c>
      <c r="BT252" s="190" t="n">
        <f aca="false">CHOOSE(BC252,(AY252+Vd_rect)*Qrr*Fsw,(AY252+Vd_rect)*Qrr*Fsw)</f>
        <v>0.42441</v>
      </c>
      <c r="BU252" s="191" t="n">
        <f aca="false">BS252+BT252</f>
        <v>0.52731</v>
      </c>
      <c r="BV252" s="177" t="n">
        <f aca="false">(BM252^2)*0</f>
        <v>0</v>
      </c>
      <c r="BW252" s="190" t="n">
        <f aca="false">Qg_tot*Vcc*Fsw</f>
        <v>0.0735</v>
      </c>
      <c r="BX252" s="191" t="n">
        <f aca="false">IQ*BA252</f>
        <v>0.00385</v>
      </c>
      <c r="BY252" s="189" t="n">
        <f aca="false">BV252+BU252+BP252+BK252+BW252+BX252</f>
        <v>2.25046321579156</v>
      </c>
      <c r="BZ252" s="190" t="n">
        <f aca="false">AY252*AZ252</f>
        <v>9.8</v>
      </c>
      <c r="CA252" s="191" t="n">
        <f aca="false">(BZ252/(BZ252+BY252))*100</f>
        <v>81.3246746163049</v>
      </c>
      <c r="CB252" s="169" t="n">
        <f aca="false">BP252+BW252+BX252+BV252</f>
        <v>1.67723733924835</v>
      </c>
      <c r="CC252" s="0" t="n">
        <f aca="false">Ta+Tk_f*CB252</f>
        <v>83.7033068736923</v>
      </c>
    </row>
    <row r="253" customFormat="false" ht="15.75" hidden="false" customHeight="false" outlineLevel="0" collapsed="false">
      <c r="Q253" s="0" t="n">
        <v>246</v>
      </c>
      <c r="S253" s="189" t="n">
        <f aca="false">VOUT</f>
        <v>40</v>
      </c>
      <c r="T253" s="178" t="n">
        <f aca="false">Q253*$O$12</f>
        <v>0.246</v>
      </c>
      <c r="U253" s="190" t="n">
        <f aca="false">VIN_var</f>
        <v>5</v>
      </c>
      <c r="V253" s="191" t="n">
        <f aca="false">(S253*T253)/(U253*EFF_est)</f>
        <v>2.18666666666667</v>
      </c>
      <c r="W253" s="189" t="n">
        <f aca="false">IF((T253*S253/U253)&lt;((U253*(1-(U253/S253)))/(2*Lm*Fsw)),1,2)</f>
        <v>2</v>
      </c>
      <c r="X253" s="190" t="n">
        <f aca="false">CHOOSE(W253,SQRT((2*T253*Lm*Fsw*(S253-U253))/((U253)^2)),1-(U253/S253))</f>
        <v>0.875</v>
      </c>
      <c r="Y253" s="179" t="n">
        <f aca="false">CHOOSE(W253,(Lm*AA253*Fsw)/(S253-U253),1-X253)</f>
        <v>0.125</v>
      </c>
      <c r="Z253" s="189" t="n">
        <f aca="false">(U253*X253)/(Lm*Fsw)</f>
        <v>0.694444444444444</v>
      </c>
      <c r="AA253" s="190" t="n">
        <f aca="false">CHOOSE(W253,Z253,V253+(0.5*Z253))</f>
        <v>2.53388888888889</v>
      </c>
      <c r="AB253" s="190" t="n">
        <f aca="false">CHOOSE(W253,AA253*SQRT((X253+Y253)/3),SQRT((V253^2)+((Z253^2)/12)))</f>
        <v>2.19583671257968</v>
      </c>
      <c r="AC253" s="190" t="n">
        <v>0</v>
      </c>
      <c r="AD253" s="190" t="n">
        <f aca="false">(AB253^2)*Rdcr</f>
        <v>0.0462883091358025</v>
      </c>
      <c r="AE253" s="191" t="n">
        <f aca="false">AC253+AD253</f>
        <v>0.0462883091358025</v>
      </c>
      <c r="AF253" s="189" t="n">
        <f aca="false">V253*X253</f>
        <v>1.91333333333333</v>
      </c>
      <c r="AG253" s="178" t="n">
        <f aca="false">CHOOSE(W253,AA253*SQRT(X253/3),SQRT(X253*((AA253^2)+((Z253^2)/3)-(AA253*Z253))))</f>
        <v>2.0540171639433</v>
      </c>
      <c r="AH253" s="190" t="n">
        <f aca="false">(AG253^2)*RDS_on</f>
        <v>0.218640631651256</v>
      </c>
      <c r="AI253" s="178" t="n">
        <f aca="false">((S253*V253)/2)*Fsw*(tr_sw_fix+tf_sw_fix)</f>
        <v>1.28576</v>
      </c>
      <c r="AJ253" s="191" t="n">
        <f aca="false">AH253+AI253</f>
        <v>1.50440063165126</v>
      </c>
      <c r="AK253" s="189" t="n">
        <f aca="false">Y253*V253</f>
        <v>0.273333333333333</v>
      </c>
      <c r="AL253" s="190" t="n">
        <f aca="false">CHOOSE(W253,AA253*SQRT(Y253/3),SQRT(Y253*((AA253^2)+((Z253^2)/3)-(Z253*AA253))))</f>
        <v>0.776345514921736</v>
      </c>
      <c r="AM253" s="190" t="n">
        <f aca="false">T253*Vd_rect</f>
        <v>0.10332</v>
      </c>
      <c r="AN253" s="190" t="n">
        <f aca="false">CHOOSE(W253,(S253+Vd_rect)*Qrr*Fsw,(S253+Vd_rect)*Qrr*Fsw)</f>
        <v>0.42441</v>
      </c>
      <c r="AO253" s="191" t="n">
        <f aca="false">AM253+AN253</f>
        <v>0.52773</v>
      </c>
      <c r="AP253" s="177" t="n">
        <f aca="false">(AG253^2)*0</f>
        <v>0</v>
      </c>
      <c r="AQ253" s="190" t="n">
        <f aca="false">Qg_tot*Vcc*Fsw</f>
        <v>0.0735</v>
      </c>
      <c r="AR253" s="191" t="n">
        <f aca="false">IQ*U253</f>
        <v>0.00385</v>
      </c>
      <c r="AS253" s="177" t="n">
        <f aca="false">AP253+AJ253+AQ253+AR253</f>
        <v>1.58175063165126</v>
      </c>
      <c r="AT253" s="187" t="n">
        <f aca="false">Ta+Tk*AS253</f>
        <v>119.905037899075</v>
      </c>
      <c r="AU253" s="188" t="n">
        <f aca="false">RDS_on/51.8*(47.12+AT253*0.244)</f>
        <v>0.0764107745048177</v>
      </c>
      <c r="AV253" s="190" t="n">
        <f aca="false">S253*T253</f>
        <v>9.84</v>
      </c>
      <c r="AW253" s="191" t="n">
        <f aca="false">(AV253/(AV253+AS253))*100</f>
        <v>86.1514168653971</v>
      </c>
      <c r="AY253" s="189" t="n">
        <f aca="false">VOUT</f>
        <v>40</v>
      </c>
      <c r="AZ253" s="190" t="n">
        <f aca="false">Q253*$O$12</f>
        <v>0.246</v>
      </c>
      <c r="BA253" s="190" t="n">
        <f aca="false">VIN_var</f>
        <v>5</v>
      </c>
      <c r="BB253" s="191" t="n">
        <f aca="false">(AY253*AZ253)/(BA253*EFF_est)</f>
        <v>2.18666666666667</v>
      </c>
      <c r="BC253" s="189" t="n">
        <f aca="false">IF((AZ253*AY253/BA253)&lt;((BA253*(1-(BA253/AY253)))/(2*Lm*Fsw)),1,2)</f>
        <v>2</v>
      </c>
      <c r="BD253" s="190" t="n">
        <f aca="false">CHOOSE(BC253,SQRT((2*AZ253*Lm*Fsw*(AY253-BA253))/((BA253)^2)),1-(BA253/AY253))</f>
        <v>0.875</v>
      </c>
      <c r="BE253" s="179" t="n">
        <f aca="false">CHOOSE(BC253,(Lm*BG253*Fsw)/(AY253-BA253),1-BD253)</f>
        <v>0.125</v>
      </c>
      <c r="BF253" s="189" t="n">
        <f aca="false">(BA253*BD253)/(Lm*Fsw)</f>
        <v>0.694444444444444</v>
      </c>
      <c r="BG253" s="190" t="n">
        <f aca="false">CHOOSE(BC253,BF253,BB253+(0.5*BF253))</f>
        <v>2.53388888888889</v>
      </c>
      <c r="BH253" s="190" t="n">
        <f aca="false">CHOOSE(BC253,BG253*SQRT((BD253+BE253)/3),SQRT((BB253^2)+((BF253^2)/12)))</f>
        <v>2.19583671257968</v>
      </c>
      <c r="BI253" s="190" t="n">
        <v>0</v>
      </c>
      <c r="BJ253" s="190" t="n">
        <f aca="false">(BH253^2)*Rdcr</f>
        <v>0.0462883091358025</v>
      </c>
      <c r="BK253" s="191" t="n">
        <f aca="false">BI253+BJ253</f>
        <v>0.0462883091358025</v>
      </c>
      <c r="BL253" s="189" t="n">
        <f aca="false">BB253*BD253</f>
        <v>1.91333333333333</v>
      </c>
      <c r="BM253" s="178" t="n">
        <f aca="false">CHOOSE(BC253,BG253*SQRT(BD253/3),SQRT(BD253*((BG253^2)+((BF253^2)/3)-(BG253*BF253))))</f>
        <v>2.0540171639433</v>
      </c>
      <c r="BN253" s="178" t="n">
        <f aca="false">(BM253^2)*AU253</f>
        <v>0.322376026837183</v>
      </c>
      <c r="BO253" s="178" t="n">
        <f aca="false">((AY253*BB253)/2)*Fsw*(tr_sw_fix+tf_sw_fix)</f>
        <v>1.28576</v>
      </c>
      <c r="BP253" s="191" t="n">
        <f aca="false">BN253+BO253</f>
        <v>1.60813602683718</v>
      </c>
      <c r="BQ253" s="189" t="n">
        <f aca="false">BE253*BB253</f>
        <v>0.273333333333333</v>
      </c>
      <c r="BR253" s="190" t="n">
        <f aca="false">CHOOSE(BC253,BG253*SQRT(BE253/3),SQRT(BE253*((BG253^2)+((BF253^2)/3)-(BF253*BG253))))</f>
        <v>0.776345514921736</v>
      </c>
      <c r="BS253" s="190" t="n">
        <f aca="false">AZ253*Vd_rect</f>
        <v>0.10332</v>
      </c>
      <c r="BT253" s="190" t="n">
        <f aca="false">CHOOSE(BC253,(AY253+Vd_rect)*Qrr*Fsw,(AY253+Vd_rect)*Qrr*Fsw)</f>
        <v>0.42441</v>
      </c>
      <c r="BU253" s="191" t="n">
        <f aca="false">BS253+BT253</f>
        <v>0.52773</v>
      </c>
      <c r="BV253" s="177" t="n">
        <f aca="false">(BM253^2)*0</f>
        <v>0</v>
      </c>
      <c r="BW253" s="190" t="n">
        <f aca="false">Qg_tot*Vcc*Fsw</f>
        <v>0.0735</v>
      </c>
      <c r="BX253" s="191" t="n">
        <f aca="false">IQ*BA253</f>
        <v>0.00385</v>
      </c>
      <c r="BY253" s="189" t="n">
        <f aca="false">BV253+BU253+BP253+BK253+BW253+BX253</f>
        <v>2.25950433597299</v>
      </c>
      <c r="BZ253" s="190" t="n">
        <f aca="false">AY253*AZ253</f>
        <v>9.84</v>
      </c>
      <c r="CA253" s="191" t="n">
        <f aca="false">(BZ253/(BZ253+BY253))*100</f>
        <v>81.325645470821</v>
      </c>
      <c r="CB253" s="169" t="n">
        <f aca="false">BP253+BW253+BX253+BV253</f>
        <v>1.68548602683718</v>
      </c>
      <c r="CC253" s="0" t="n">
        <f aca="false">Ta+Tk_f*CB253</f>
        <v>83.9920109393014</v>
      </c>
    </row>
    <row r="254" customFormat="false" ht="15.75" hidden="false" customHeight="false" outlineLevel="0" collapsed="false">
      <c r="Q254" s="0" t="n">
        <v>247</v>
      </c>
      <c r="S254" s="189" t="n">
        <f aca="false">VOUT</f>
        <v>40</v>
      </c>
      <c r="T254" s="178" t="n">
        <f aca="false">Q254*$O$12</f>
        <v>0.247</v>
      </c>
      <c r="U254" s="190" t="n">
        <f aca="false">VIN_var</f>
        <v>5</v>
      </c>
      <c r="V254" s="191" t="n">
        <f aca="false">(S254*T254)/(U254*EFF_est)</f>
        <v>2.19555555555556</v>
      </c>
      <c r="W254" s="189" t="n">
        <f aca="false">IF((T254*S254/U254)&lt;((U254*(1-(U254/S254)))/(2*Lm*Fsw)),1,2)</f>
        <v>2</v>
      </c>
      <c r="X254" s="190" t="n">
        <f aca="false">CHOOSE(W254,SQRT((2*T254*Lm*Fsw*(S254-U254))/((U254)^2)),1-(U254/S254))</f>
        <v>0.875</v>
      </c>
      <c r="Y254" s="179" t="n">
        <f aca="false">CHOOSE(W254,(Lm*AA254*Fsw)/(S254-U254),1-X254)</f>
        <v>0.125</v>
      </c>
      <c r="Z254" s="189" t="n">
        <f aca="false">(U254*X254)/(Lm*Fsw)</f>
        <v>0.694444444444444</v>
      </c>
      <c r="AA254" s="190" t="n">
        <f aca="false">CHOOSE(W254,Z254,V254+(0.5*Z254))</f>
        <v>2.54277777777778</v>
      </c>
      <c r="AB254" s="190" t="n">
        <f aca="false">CHOOSE(W254,AA254*SQRT((X254+Y254)/3),SQRT((V254^2)+((Z254^2)/12)))</f>
        <v>2.20468862988235</v>
      </c>
      <c r="AC254" s="190" t="n">
        <v>0</v>
      </c>
      <c r="AD254" s="190" t="n">
        <f aca="false">(AB254^2)*Rdcr</f>
        <v>0.0466622587654321</v>
      </c>
      <c r="AE254" s="191" t="n">
        <f aca="false">AC254+AD254</f>
        <v>0.0466622587654321</v>
      </c>
      <c r="AF254" s="189" t="n">
        <f aca="false">V254*X254</f>
        <v>1.92111111111111</v>
      </c>
      <c r="AG254" s="178" t="n">
        <f aca="false">CHOOSE(W254,AA254*SQRT(X254/3),SQRT(X254*((AA254^2)+((Z254^2)/3)-(AA254*Z254))))</f>
        <v>2.06229737438395</v>
      </c>
      <c r="AH254" s="190" t="n">
        <f aca="false">(AG254^2)*RDS_on</f>
        <v>0.220406964981517</v>
      </c>
      <c r="AI254" s="178" t="n">
        <f aca="false">((S254*V254)/2)*Fsw*(tr_sw_fix+tf_sw_fix)</f>
        <v>1.29098666666667</v>
      </c>
      <c r="AJ254" s="191" t="n">
        <f aca="false">AH254+AI254</f>
        <v>1.51139363164818</v>
      </c>
      <c r="AK254" s="189" t="n">
        <f aca="false">Y254*V254</f>
        <v>0.274444444444444</v>
      </c>
      <c r="AL254" s="190" t="n">
        <f aca="false">CHOOSE(W254,AA254*SQRT(Y254/3),SQRT(Y254*((AA254^2)+((Z254^2)/3)-(Z254*AA254))))</f>
        <v>0.779475140297344</v>
      </c>
      <c r="AM254" s="190" t="n">
        <f aca="false">T254*Vd_rect</f>
        <v>0.10374</v>
      </c>
      <c r="AN254" s="190" t="n">
        <f aca="false">CHOOSE(W254,(S254+Vd_rect)*Qrr*Fsw,(S254+Vd_rect)*Qrr*Fsw)</f>
        <v>0.42441</v>
      </c>
      <c r="AO254" s="191" t="n">
        <f aca="false">AM254+AN254</f>
        <v>0.52815</v>
      </c>
      <c r="AP254" s="177" t="n">
        <f aca="false">(AG254^2)*0</f>
        <v>0</v>
      </c>
      <c r="AQ254" s="190" t="n">
        <f aca="false">Qg_tot*Vcc*Fsw</f>
        <v>0.0735</v>
      </c>
      <c r="AR254" s="191" t="n">
        <f aca="false">IQ*U254</f>
        <v>0.00385</v>
      </c>
      <c r="AS254" s="177" t="n">
        <f aca="false">AP254+AJ254+AQ254+AR254</f>
        <v>1.58874363164818</v>
      </c>
      <c r="AT254" s="187" t="n">
        <f aca="false">Ta+Tk*AS254</f>
        <v>120.324617898891</v>
      </c>
      <c r="AU254" s="188" t="n">
        <f aca="false">RDS_on/51.8*(47.12+AT254*0.244)</f>
        <v>0.0765131975258927</v>
      </c>
      <c r="AV254" s="190" t="n">
        <f aca="false">S254*T254</f>
        <v>9.88</v>
      </c>
      <c r="AW254" s="191" t="n">
        <f aca="false">(AV254/(AV254+AS254))*100</f>
        <v>86.1471868002697</v>
      </c>
      <c r="AY254" s="189" t="n">
        <f aca="false">VOUT</f>
        <v>40</v>
      </c>
      <c r="AZ254" s="190" t="n">
        <f aca="false">Q254*$O$12</f>
        <v>0.247</v>
      </c>
      <c r="BA254" s="190" t="n">
        <f aca="false">VIN_var</f>
        <v>5</v>
      </c>
      <c r="BB254" s="191" t="n">
        <f aca="false">(AY254*AZ254)/(BA254*EFF_est)</f>
        <v>2.19555555555556</v>
      </c>
      <c r="BC254" s="189" t="n">
        <f aca="false">IF((AZ254*AY254/BA254)&lt;((BA254*(1-(BA254/AY254)))/(2*Lm*Fsw)),1,2)</f>
        <v>2</v>
      </c>
      <c r="BD254" s="190" t="n">
        <f aca="false">CHOOSE(BC254,SQRT((2*AZ254*Lm*Fsw*(AY254-BA254))/((BA254)^2)),1-(BA254/AY254))</f>
        <v>0.875</v>
      </c>
      <c r="BE254" s="179" t="n">
        <f aca="false">CHOOSE(BC254,(Lm*BG254*Fsw)/(AY254-BA254),1-BD254)</f>
        <v>0.125</v>
      </c>
      <c r="BF254" s="189" t="n">
        <f aca="false">(BA254*BD254)/(Lm*Fsw)</f>
        <v>0.694444444444444</v>
      </c>
      <c r="BG254" s="190" t="n">
        <f aca="false">CHOOSE(BC254,BF254,BB254+(0.5*BF254))</f>
        <v>2.54277777777778</v>
      </c>
      <c r="BH254" s="190" t="n">
        <f aca="false">CHOOSE(BC254,BG254*SQRT((BD254+BE254)/3),SQRT((BB254^2)+((BF254^2)/12)))</f>
        <v>2.20468862988235</v>
      </c>
      <c r="BI254" s="190" t="n">
        <v>0</v>
      </c>
      <c r="BJ254" s="190" t="n">
        <f aca="false">(BH254^2)*Rdcr</f>
        <v>0.0466622587654321</v>
      </c>
      <c r="BK254" s="191" t="n">
        <f aca="false">BI254+BJ254</f>
        <v>0.0466622587654321</v>
      </c>
      <c r="BL254" s="189" t="n">
        <f aca="false">BB254*BD254</f>
        <v>1.92111111111111</v>
      </c>
      <c r="BM254" s="178" t="n">
        <f aca="false">CHOOSE(BC254,BG254*SQRT(BD254/3),SQRT(BD254*((BG254^2)+((BF254^2)/3)-(BG254*BF254))))</f>
        <v>2.06229737438395</v>
      </c>
      <c r="BN254" s="178" t="n">
        <f aca="false">(BM254^2)*AU254</f>
        <v>0.325416020227432</v>
      </c>
      <c r="BO254" s="178" t="n">
        <f aca="false">((AY254*BB254)/2)*Fsw*(tr_sw_fix+tf_sw_fix)</f>
        <v>1.29098666666667</v>
      </c>
      <c r="BP254" s="191" t="n">
        <f aca="false">BN254+BO254</f>
        <v>1.6164026868941</v>
      </c>
      <c r="BQ254" s="189" t="n">
        <f aca="false">BE254*BB254</f>
        <v>0.274444444444444</v>
      </c>
      <c r="BR254" s="190" t="n">
        <f aca="false">CHOOSE(BC254,BG254*SQRT(BE254/3),SQRT(BE254*((BG254^2)+((BF254^2)/3)-(BF254*BG254))))</f>
        <v>0.779475140297344</v>
      </c>
      <c r="BS254" s="190" t="n">
        <f aca="false">AZ254*Vd_rect</f>
        <v>0.10374</v>
      </c>
      <c r="BT254" s="190" t="n">
        <f aca="false">CHOOSE(BC254,(AY254+Vd_rect)*Qrr*Fsw,(AY254+Vd_rect)*Qrr*Fsw)</f>
        <v>0.42441</v>
      </c>
      <c r="BU254" s="191" t="n">
        <f aca="false">BS254+BT254</f>
        <v>0.52815</v>
      </c>
      <c r="BV254" s="177" t="n">
        <f aca="false">(BM254^2)*0</f>
        <v>0</v>
      </c>
      <c r="BW254" s="190" t="n">
        <f aca="false">Qg_tot*Vcc*Fsw</f>
        <v>0.0735</v>
      </c>
      <c r="BX254" s="191" t="n">
        <f aca="false">IQ*BA254</f>
        <v>0.00385</v>
      </c>
      <c r="BY254" s="189" t="n">
        <f aca="false">BV254+BU254+BP254+BK254+BW254+BX254</f>
        <v>2.26856494565953</v>
      </c>
      <c r="BZ254" s="190" t="n">
        <f aca="false">AY254*AZ254</f>
        <v>9.88</v>
      </c>
      <c r="CA254" s="191" t="n">
        <f aca="false">(BZ254/(BZ254+BY254))*100</f>
        <v>81.3264780177181</v>
      </c>
      <c r="CB254" s="169" t="n">
        <f aca="false">BP254+BW254+BX254+BV254</f>
        <v>1.6937526868941</v>
      </c>
      <c r="CC254" s="0" t="n">
        <f aca="false">Ta+Tk_f*CB254</f>
        <v>84.2813440412934</v>
      </c>
    </row>
    <row r="255" customFormat="false" ht="15.75" hidden="false" customHeight="false" outlineLevel="0" collapsed="false">
      <c r="Q255" s="0" t="n">
        <v>248</v>
      </c>
      <c r="S255" s="189" t="n">
        <f aca="false">VOUT</f>
        <v>40</v>
      </c>
      <c r="T255" s="178" t="n">
        <f aca="false">Q255*$O$12</f>
        <v>0.248</v>
      </c>
      <c r="U255" s="190" t="n">
        <f aca="false">VIN_var</f>
        <v>5</v>
      </c>
      <c r="V255" s="191" t="n">
        <f aca="false">(S255*T255)/(U255*EFF_est)</f>
        <v>2.20444444444444</v>
      </c>
      <c r="W255" s="189" t="n">
        <f aca="false">IF((T255*S255/U255)&lt;((U255*(1-(U255/S255)))/(2*Lm*Fsw)),1,2)</f>
        <v>2</v>
      </c>
      <c r="X255" s="190" t="n">
        <f aca="false">CHOOSE(W255,SQRT((2*T255*Lm*Fsw*(S255-U255))/((U255)^2)),1-(U255/S255))</f>
        <v>0.875</v>
      </c>
      <c r="Y255" s="179" t="n">
        <f aca="false">CHOOSE(W255,(Lm*AA255*Fsw)/(S255-U255),1-X255)</f>
        <v>0.125</v>
      </c>
      <c r="Z255" s="189" t="n">
        <f aca="false">(U255*X255)/(Lm*Fsw)</f>
        <v>0.694444444444444</v>
      </c>
      <c r="AA255" s="190" t="n">
        <f aca="false">CHOOSE(W255,Z255,V255+(0.5*Z255))</f>
        <v>2.55166666666667</v>
      </c>
      <c r="AB255" s="190" t="n">
        <f aca="false">CHOOSE(W255,AA255*SQRT((X255+Y255)/3),SQRT((V255^2)+((Z255^2)/12)))</f>
        <v>2.21354084350021</v>
      </c>
      <c r="AC255" s="190" t="n">
        <v>0</v>
      </c>
      <c r="AD255" s="190" t="n">
        <f aca="false">(AB255^2)*Rdcr</f>
        <v>0.0470377254320988</v>
      </c>
      <c r="AE255" s="191" t="n">
        <f aca="false">AC255+AD255</f>
        <v>0.0470377254320988</v>
      </c>
      <c r="AF255" s="189" t="n">
        <f aca="false">V255*X255</f>
        <v>1.92888888888889</v>
      </c>
      <c r="AG255" s="178" t="n">
        <f aca="false">CHOOSE(W255,AA255*SQRT(X255/3),SQRT(X255*((AA255^2)+((Z255^2)/3)-(AA255*Z255))))</f>
        <v>2.0705778620021</v>
      </c>
      <c r="AH255" s="190" t="n">
        <f aca="false">(AG255^2)*RDS_on</f>
        <v>0.222180463964233</v>
      </c>
      <c r="AI255" s="178" t="n">
        <f aca="false">((S255*V255)/2)*Fsw*(tr_sw_fix+tf_sw_fix)</f>
        <v>1.29621333333333</v>
      </c>
      <c r="AJ255" s="191" t="n">
        <f aca="false">AH255+AI255</f>
        <v>1.51839379729757</v>
      </c>
      <c r="AK255" s="189" t="n">
        <f aca="false">Y255*V255</f>
        <v>0.275555555555556</v>
      </c>
      <c r="AL255" s="190" t="n">
        <f aca="false">CHOOSE(W255,AA255*SQRT(Y255/3),SQRT(Y255*((AA255^2)+((Z255^2)/3)-(Z255*AA255))))</f>
        <v>0.782604870436195</v>
      </c>
      <c r="AM255" s="190" t="n">
        <f aca="false">T255*Vd_rect</f>
        <v>0.10416</v>
      </c>
      <c r="AN255" s="190" t="n">
        <f aca="false">CHOOSE(W255,(S255+Vd_rect)*Qrr*Fsw,(S255+Vd_rect)*Qrr*Fsw)</f>
        <v>0.42441</v>
      </c>
      <c r="AO255" s="191" t="n">
        <f aca="false">AM255+AN255</f>
        <v>0.52857</v>
      </c>
      <c r="AP255" s="177" t="n">
        <f aca="false">(AG255^2)*0</f>
        <v>0</v>
      </c>
      <c r="AQ255" s="190" t="n">
        <f aca="false">Qg_tot*Vcc*Fsw</f>
        <v>0.0735</v>
      </c>
      <c r="AR255" s="191" t="n">
        <f aca="false">IQ*U255</f>
        <v>0.00385</v>
      </c>
      <c r="AS255" s="177" t="n">
        <f aca="false">AP255+AJ255+AQ255+AR255</f>
        <v>1.59574379729757</v>
      </c>
      <c r="AT255" s="187" t="n">
        <f aca="false">Ta+Tk*AS255</f>
        <v>120.744627837854</v>
      </c>
      <c r="AU255" s="188" t="n">
        <f aca="false">RDS_on/51.8*(47.12+AT255*0.244)</f>
        <v>0.0766157254987442</v>
      </c>
      <c r="AV255" s="190" t="n">
        <f aca="false">S255*T255</f>
        <v>9.92</v>
      </c>
      <c r="AW255" s="191" t="n">
        <f aca="false">(AV255/(AV255+AS255))*100</f>
        <v>86.1429376566015</v>
      </c>
      <c r="AY255" s="189" t="n">
        <f aca="false">VOUT</f>
        <v>40</v>
      </c>
      <c r="AZ255" s="190" t="n">
        <f aca="false">Q255*$O$12</f>
        <v>0.248</v>
      </c>
      <c r="BA255" s="190" t="n">
        <f aca="false">VIN_var</f>
        <v>5</v>
      </c>
      <c r="BB255" s="191" t="n">
        <f aca="false">(AY255*AZ255)/(BA255*EFF_est)</f>
        <v>2.20444444444444</v>
      </c>
      <c r="BC255" s="189" t="n">
        <f aca="false">IF((AZ255*AY255/BA255)&lt;((BA255*(1-(BA255/AY255)))/(2*Lm*Fsw)),1,2)</f>
        <v>2</v>
      </c>
      <c r="BD255" s="190" t="n">
        <f aca="false">CHOOSE(BC255,SQRT((2*AZ255*Lm*Fsw*(AY255-BA255))/((BA255)^2)),1-(BA255/AY255))</f>
        <v>0.875</v>
      </c>
      <c r="BE255" s="179" t="n">
        <f aca="false">CHOOSE(BC255,(Lm*BG255*Fsw)/(AY255-BA255),1-BD255)</f>
        <v>0.125</v>
      </c>
      <c r="BF255" s="189" t="n">
        <f aca="false">(BA255*BD255)/(Lm*Fsw)</f>
        <v>0.694444444444444</v>
      </c>
      <c r="BG255" s="190" t="n">
        <f aca="false">CHOOSE(BC255,BF255,BB255+(0.5*BF255))</f>
        <v>2.55166666666667</v>
      </c>
      <c r="BH255" s="190" t="n">
        <f aca="false">CHOOSE(BC255,BG255*SQRT((BD255+BE255)/3),SQRT((BB255^2)+((BF255^2)/12)))</f>
        <v>2.21354084350021</v>
      </c>
      <c r="BI255" s="190" t="n">
        <v>0</v>
      </c>
      <c r="BJ255" s="190" t="n">
        <f aca="false">(BH255^2)*Rdcr</f>
        <v>0.0470377254320988</v>
      </c>
      <c r="BK255" s="191" t="n">
        <f aca="false">BI255+BJ255</f>
        <v>0.0470377254320988</v>
      </c>
      <c r="BL255" s="189" t="n">
        <f aca="false">BB255*BD255</f>
        <v>1.92888888888889</v>
      </c>
      <c r="BM255" s="178" t="n">
        <f aca="false">CHOOSE(BC255,BG255*SQRT(BD255/3),SQRT(BD255*((BG255^2)+((BF255^2)/3)-(BG255*BF255))))</f>
        <v>2.0705778620021</v>
      </c>
      <c r="BN255" s="178" t="n">
        <f aca="false">(BM255^2)*AU255</f>
        <v>0.328474039303865</v>
      </c>
      <c r="BO255" s="178" t="n">
        <f aca="false">((AY255*BB255)/2)*Fsw*(tr_sw_fix+tf_sw_fix)</f>
        <v>1.29621333333333</v>
      </c>
      <c r="BP255" s="191" t="n">
        <f aca="false">BN255+BO255</f>
        <v>1.6246873726372</v>
      </c>
      <c r="BQ255" s="189" t="n">
        <f aca="false">BE255*BB255</f>
        <v>0.275555555555556</v>
      </c>
      <c r="BR255" s="190" t="n">
        <f aca="false">CHOOSE(BC255,BG255*SQRT(BE255/3),SQRT(BE255*((BG255^2)+((BF255^2)/3)-(BF255*BG255))))</f>
        <v>0.782604870436195</v>
      </c>
      <c r="BS255" s="190" t="n">
        <f aca="false">AZ255*Vd_rect</f>
        <v>0.10416</v>
      </c>
      <c r="BT255" s="190" t="n">
        <f aca="false">CHOOSE(BC255,(AY255+Vd_rect)*Qrr*Fsw,(AY255+Vd_rect)*Qrr*Fsw)</f>
        <v>0.42441</v>
      </c>
      <c r="BU255" s="191" t="n">
        <f aca="false">BS255+BT255</f>
        <v>0.52857</v>
      </c>
      <c r="BV255" s="177" t="n">
        <f aca="false">(BM255^2)*0</f>
        <v>0</v>
      </c>
      <c r="BW255" s="190" t="n">
        <f aca="false">Qg_tot*Vcc*Fsw</f>
        <v>0.0735</v>
      </c>
      <c r="BX255" s="191" t="n">
        <f aca="false">IQ*BA255</f>
        <v>0.00385</v>
      </c>
      <c r="BY255" s="189" t="n">
        <f aca="false">BV255+BU255+BP255+BK255+BW255+BX255</f>
        <v>2.2776450980693</v>
      </c>
      <c r="BZ255" s="190" t="n">
        <f aca="false">AY255*AZ255</f>
        <v>9.92</v>
      </c>
      <c r="CA255" s="191" t="n">
        <f aca="false">(BZ255/(BZ255+BY255))*100</f>
        <v>81.3271735670534</v>
      </c>
      <c r="CB255" s="169" t="n">
        <f aca="false">BP255+BW255+BX255+BV255</f>
        <v>1.7020373726372</v>
      </c>
      <c r="CC255" s="0" t="n">
        <f aca="false">Ta+Tk_f*CB255</f>
        <v>84.5713080423019</v>
      </c>
    </row>
    <row r="256" customFormat="false" ht="15.75" hidden="false" customHeight="false" outlineLevel="0" collapsed="false">
      <c r="Q256" s="0" t="n">
        <v>249</v>
      </c>
      <c r="S256" s="189" t="n">
        <f aca="false">VOUT</f>
        <v>40</v>
      </c>
      <c r="T256" s="178" t="n">
        <f aca="false">Q256*$O$12</f>
        <v>0.249</v>
      </c>
      <c r="U256" s="190" t="n">
        <f aca="false">VIN_var</f>
        <v>5</v>
      </c>
      <c r="V256" s="191" t="n">
        <f aca="false">(S256*T256)/(U256*EFF_est)</f>
        <v>2.21333333333333</v>
      </c>
      <c r="W256" s="189" t="n">
        <f aca="false">IF((T256*S256/U256)&lt;((U256*(1-(U256/S256)))/(2*Lm*Fsw)),1,2)</f>
        <v>2</v>
      </c>
      <c r="X256" s="190" t="n">
        <f aca="false">CHOOSE(W256,SQRT((2*T256*Lm*Fsw*(S256-U256))/((U256)^2)),1-(U256/S256))</f>
        <v>0.875</v>
      </c>
      <c r="Y256" s="179" t="n">
        <f aca="false">CHOOSE(W256,(Lm*AA256*Fsw)/(S256-U256),1-X256)</f>
        <v>0.125</v>
      </c>
      <c r="Z256" s="189" t="n">
        <f aca="false">(U256*X256)/(Lm*Fsw)</f>
        <v>0.694444444444444</v>
      </c>
      <c r="AA256" s="190" t="n">
        <f aca="false">CHOOSE(W256,Z256,V256+(0.5*Z256))</f>
        <v>2.56055555555556</v>
      </c>
      <c r="AB256" s="190" t="n">
        <f aca="false">CHOOSE(W256,AA256*SQRT((X256+Y256)/3),SQRT((V256^2)+((Z256^2)/12)))</f>
        <v>2.22239334989243</v>
      </c>
      <c r="AC256" s="190" t="n">
        <v>0</v>
      </c>
      <c r="AD256" s="190" t="n">
        <f aca="false">(AB256^2)*Rdcr</f>
        <v>0.0474147091358025</v>
      </c>
      <c r="AE256" s="191" t="n">
        <f aca="false">AC256+AD256</f>
        <v>0.0474147091358025</v>
      </c>
      <c r="AF256" s="189" t="n">
        <f aca="false">V256*X256</f>
        <v>1.93666666666667</v>
      </c>
      <c r="AG256" s="178" t="n">
        <f aca="false">CHOOSE(W256,AA256*SQRT(X256/3),SQRT(X256*((AA256^2)+((Z256^2)/3)-(AA256*Z256))))</f>
        <v>2.07885862348557</v>
      </c>
      <c r="AH256" s="190" t="n">
        <f aca="false">(AG256^2)*RDS_on</f>
        <v>0.223961128599404</v>
      </c>
      <c r="AI256" s="178" t="n">
        <f aca="false">((S256*V256)/2)*Fsw*(tr_sw_fix+tf_sw_fix)</f>
        <v>1.30144</v>
      </c>
      <c r="AJ256" s="191" t="n">
        <f aca="false">AH256+AI256</f>
        <v>1.5254011285994</v>
      </c>
      <c r="AK256" s="189" t="n">
        <f aca="false">Y256*V256</f>
        <v>0.276666666666667</v>
      </c>
      <c r="AL256" s="190" t="n">
        <f aca="false">CHOOSE(W256,AA256*SQRT(Y256/3),SQRT(Y256*((AA256^2)+((Z256^2)/3)-(Z256*AA256))))</f>
        <v>0.785734704086412</v>
      </c>
      <c r="AM256" s="190" t="n">
        <f aca="false">T256*Vd_rect</f>
        <v>0.10458</v>
      </c>
      <c r="AN256" s="190" t="n">
        <f aca="false">CHOOSE(W256,(S256+Vd_rect)*Qrr*Fsw,(S256+Vd_rect)*Qrr*Fsw)</f>
        <v>0.42441</v>
      </c>
      <c r="AO256" s="191" t="n">
        <f aca="false">AM256+AN256</f>
        <v>0.52899</v>
      </c>
      <c r="AP256" s="177" t="n">
        <f aca="false">(AG256^2)*0</f>
        <v>0</v>
      </c>
      <c r="AQ256" s="190" t="n">
        <f aca="false">Qg_tot*Vcc*Fsw</f>
        <v>0.0735</v>
      </c>
      <c r="AR256" s="191" t="n">
        <f aca="false">IQ*U256</f>
        <v>0.00385</v>
      </c>
      <c r="AS256" s="177" t="n">
        <f aca="false">AP256+AJ256+AQ256+AR256</f>
        <v>1.6027511285994</v>
      </c>
      <c r="AT256" s="187" t="n">
        <f aca="false">Ta+Tk*AS256</f>
        <v>121.165067715964</v>
      </c>
      <c r="AU256" s="188" t="n">
        <f aca="false">RDS_on/51.8*(47.12+AT256*0.244)</f>
        <v>0.0767183584233721</v>
      </c>
      <c r="AV256" s="190" t="n">
        <f aca="false">S256*T256</f>
        <v>9.96</v>
      </c>
      <c r="AW256" s="191" t="n">
        <f aca="false">(AV256/(AV256+AS256))*100</f>
        <v>86.1386696749431</v>
      </c>
      <c r="AY256" s="189" t="n">
        <f aca="false">VOUT</f>
        <v>40</v>
      </c>
      <c r="AZ256" s="190" t="n">
        <f aca="false">Q256*$O$12</f>
        <v>0.249</v>
      </c>
      <c r="BA256" s="190" t="n">
        <f aca="false">VIN_var</f>
        <v>5</v>
      </c>
      <c r="BB256" s="191" t="n">
        <f aca="false">(AY256*AZ256)/(BA256*EFF_est)</f>
        <v>2.21333333333333</v>
      </c>
      <c r="BC256" s="189" t="n">
        <f aca="false">IF((AZ256*AY256/BA256)&lt;((BA256*(1-(BA256/AY256)))/(2*Lm*Fsw)),1,2)</f>
        <v>2</v>
      </c>
      <c r="BD256" s="190" t="n">
        <f aca="false">CHOOSE(BC256,SQRT((2*AZ256*Lm*Fsw*(AY256-BA256))/((BA256)^2)),1-(BA256/AY256))</f>
        <v>0.875</v>
      </c>
      <c r="BE256" s="179" t="n">
        <f aca="false">CHOOSE(BC256,(Lm*BG256*Fsw)/(AY256-BA256),1-BD256)</f>
        <v>0.125</v>
      </c>
      <c r="BF256" s="189" t="n">
        <f aca="false">(BA256*BD256)/(Lm*Fsw)</f>
        <v>0.694444444444444</v>
      </c>
      <c r="BG256" s="190" t="n">
        <f aca="false">CHOOSE(BC256,BF256,BB256+(0.5*BF256))</f>
        <v>2.56055555555556</v>
      </c>
      <c r="BH256" s="190" t="n">
        <f aca="false">CHOOSE(BC256,BG256*SQRT((BD256+BE256)/3),SQRT((BB256^2)+((BF256^2)/12)))</f>
        <v>2.22239334989243</v>
      </c>
      <c r="BI256" s="190" t="n">
        <v>0</v>
      </c>
      <c r="BJ256" s="190" t="n">
        <f aca="false">(BH256^2)*Rdcr</f>
        <v>0.0474147091358025</v>
      </c>
      <c r="BK256" s="191" t="n">
        <f aca="false">BI256+BJ256</f>
        <v>0.0474147091358025</v>
      </c>
      <c r="BL256" s="189" t="n">
        <f aca="false">BB256*BD256</f>
        <v>1.93666666666667</v>
      </c>
      <c r="BM256" s="178" t="n">
        <f aca="false">CHOOSE(BC256,BG256*SQRT(BD256/3),SQRT(BD256*((BG256^2)+((BF256^2)/3)-(BG256*BF256))))</f>
        <v>2.07885862348557</v>
      </c>
      <c r="BN256" s="178" t="n">
        <f aca="false">(BM256^2)*AU256</f>
        <v>0.331550137371654</v>
      </c>
      <c r="BO256" s="178" t="n">
        <f aca="false">((AY256*BB256)/2)*Fsw*(tr_sw_fix+tf_sw_fix)</f>
        <v>1.30144</v>
      </c>
      <c r="BP256" s="191" t="n">
        <f aca="false">BN256+BO256</f>
        <v>1.63299013737165</v>
      </c>
      <c r="BQ256" s="189" t="n">
        <f aca="false">BE256*BB256</f>
        <v>0.276666666666667</v>
      </c>
      <c r="BR256" s="190" t="n">
        <f aca="false">CHOOSE(BC256,BG256*SQRT(BE256/3),SQRT(BE256*((BG256^2)+((BF256^2)/3)-(BF256*BG256))))</f>
        <v>0.785734704086412</v>
      </c>
      <c r="BS256" s="190" t="n">
        <f aca="false">AZ256*Vd_rect</f>
        <v>0.10458</v>
      </c>
      <c r="BT256" s="190" t="n">
        <f aca="false">CHOOSE(BC256,(AY256+Vd_rect)*Qrr*Fsw,(AY256+Vd_rect)*Qrr*Fsw)</f>
        <v>0.42441</v>
      </c>
      <c r="BU256" s="191" t="n">
        <f aca="false">BS256+BT256</f>
        <v>0.52899</v>
      </c>
      <c r="BV256" s="177" t="n">
        <f aca="false">(BM256^2)*0</f>
        <v>0</v>
      </c>
      <c r="BW256" s="190" t="n">
        <f aca="false">Qg_tot*Vcc*Fsw</f>
        <v>0.0735</v>
      </c>
      <c r="BX256" s="191" t="n">
        <f aca="false">IQ*BA256</f>
        <v>0.00385</v>
      </c>
      <c r="BY256" s="189" t="n">
        <f aca="false">BV256+BU256+BP256+BK256+BW256+BX256</f>
        <v>2.28674484650746</v>
      </c>
      <c r="BZ256" s="190" t="n">
        <f aca="false">AY256*AZ256</f>
        <v>9.96</v>
      </c>
      <c r="CA256" s="191" t="n">
        <f aca="false">(BZ256/(BZ256+BY256))*100</f>
        <v>81.3277334086078</v>
      </c>
      <c r="CB256" s="169" t="n">
        <f aca="false">BP256+BW256+BX256+BV256</f>
        <v>1.71034013737165</v>
      </c>
      <c r="CC256" s="0" t="n">
        <f aca="false">Ta+Tk_f*CB256</f>
        <v>84.8619048080079</v>
      </c>
    </row>
    <row r="257" customFormat="false" ht="15.75" hidden="false" customHeight="false" outlineLevel="0" collapsed="false">
      <c r="Q257" s="0" t="n">
        <v>250</v>
      </c>
      <c r="S257" s="189" t="n">
        <f aca="false">VOUT</f>
        <v>40</v>
      </c>
      <c r="T257" s="178" t="n">
        <f aca="false">Q257*$O$12</f>
        <v>0.25</v>
      </c>
      <c r="U257" s="190" t="n">
        <f aca="false">VIN_var</f>
        <v>5</v>
      </c>
      <c r="V257" s="191" t="n">
        <f aca="false">(S257*T257)/(U257*EFF_est)</f>
        <v>2.22222222222222</v>
      </c>
      <c r="W257" s="189" t="n">
        <f aca="false">IF((T257*S257/U257)&lt;((U257*(1-(U257/S257)))/(2*Lm*Fsw)),1,2)</f>
        <v>2</v>
      </c>
      <c r="X257" s="190" t="n">
        <f aca="false">CHOOSE(W257,SQRT((2*T257*Lm*Fsw*(S257-U257))/((U257)^2)),1-(U257/S257))</f>
        <v>0.875</v>
      </c>
      <c r="Y257" s="179" t="n">
        <f aca="false">CHOOSE(W257,(Lm*AA257*Fsw)/(S257-U257),1-X257)</f>
        <v>0.125</v>
      </c>
      <c r="Z257" s="189" t="n">
        <f aca="false">(U257*X257)/(Lm*Fsw)</f>
        <v>0.694444444444444</v>
      </c>
      <c r="AA257" s="190" t="n">
        <f aca="false">CHOOSE(W257,Z257,V257+(0.5*Z257))</f>
        <v>2.56944444444444</v>
      </c>
      <c r="AB257" s="190" t="n">
        <f aca="false">CHOOSE(W257,AA257*SQRT((X257+Y257)/3),SQRT((V257^2)+((Z257^2)/12)))</f>
        <v>2.23124614557424</v>
      </c>
      <c r="AC257" s="190" t="n">
        <v>0</v>
      </c>
      <c r="AD257" s="190" t="n">
        <f aca="false">(AB257^2)*Rdcr</f>
        <v>0.0477932098765432</v>
      </c>
      <c r="AE257" s="191" t="n">
        <f aca="false">AC257+AD257</f>
        <v>0.0477932098765432</v>
      </c>
      <c r="AF257" s="189" t="n">
        <f aca="false">V257*X257</f>
        <v>1.94444444444444</v>
      </c>
      <c r="AG257" s="178" t="n">
        <f aca="false">CHOOSE(W257,AA257*SQRT(X257/3),SQRT(X257*((AA257^2)+((Z257^2)/3)-(AA257*Z257))))</f>
        <v>2.08713965557469</v>
      </c>
      <c r="AH257" s="190" t="n">
        <f aca="false">(AG257^2)*RDS_on</f>
        <v>0.225748958887031</v>
      </c>
      <c r="AI257" s="178" t="n">
        <f aca="false">((S257*V257)/2)*Fsw*(tr_sw_fix+tf_sw_fix)</f>
        <v>1.30666666666667</v>
      </c>
      <c r="AJ257" s="191" t="n">
        <f aca="false">AH257+AI257</f>
        <v>1.5324156255537</v>
      </c>
      <c r="AK257" s="189" t="n">
        <f aca="false">Y257*V257</f>
        <v>0.277777777777778</v>
      </c>
      <c r="AL257" s="190" t="n">
        <f aca="false">CHOOSE(W257,AA257*SQRT(Y257/3),SQRT(Y257*((AA257^2)+((Z257^2)/3)-(Z257*AA257))))</f>
        <v>0.788864640015947</v>
      </c>
      <c r="AM257" s="190" t="n">
        <f aca="false">T257*Vd_rect</f>
        <v>0.105</v>
      </c>
      <c r="AN257" s="190" t="n">
        <f aca="false">CHOOSE(W257,(S257+Vd_rect)*Qrr*Fsw,(S257+Vd_rect)*Qrr*Fsw)</f>
        <v>0.42441</v>
      </c>
      <c r="AO257" s="191" t="n">
        <f aca="false">AM257+AN257</f>
        <v>0.52941</v>
      </c>
      <c r="AP257" s="177" t="n">
        <f aca="false">(AG257^2)*0</f>
        <v>0</v>
      </c>
      <c r="AQ257" s="190" t="n">
        <f aca="false">Qg_tot*Vcc*Fsw</f>
        <v>0.0735</v>
      </c>
      <c r="AR257" s="191" t="n">
        <f aca="false">IQ*U257</f>
        <v>0.00385</v>
      </c>
      <c r="AS257" s="177" t="n">
        <f aca="false">AP257+AJ257+AQ257+AR257</f>
        <v>1.6097656255537</v>
      </c>
      <c r="AT257" s="187" t="n">
        <f aca="false">Ta+Tk*AS257</f>
        <v>121.585937533222</v>
      </c>
      <c r="AU257" s="188" t="n">
        <f aca="false">RDS_on/51.8*(47.12+AT257*0.244)</f>
        <v>0.0768210962997764</v>
      </c>
      <c r="AV257" s="190" t="n">
        <f aca="false">S257*T257</f>
        <v>10</v>
      </c>
      <c r="AW257" s="191" t="n">
        <f aca="false">(AV257/(AV257+AS257))*100</f>
        <v>86.1343830920194</v>
      </c>
      <c r="AY257" s="189" t="n">
        <f aca="false">VOUT</f>
        <v>40</v>
      </c>
      <c r="AZ257" s="190" t="n">
        <f aca="false">Q257*$O$12</f>
        <v>0.25</v>
      </c>
      <c r="BA257" s="190" t="n">
        <f aca="false">VIN_var</f>
        <v>5</v>
      </c>
      <c r="BB257" s="191" t="n">
        <f aca="false">(AY257*AZ257)/(BA257*EFF_est)</f>
        <v>2.22222222222222</v>
      </c>
      <c r="BC257" s="189" t="n">
        <f aca="false">IF((AZ257*AY257/BA257)&lt;((BA257*(1-(BA257/AY257)))/(2*Lm*Fsw)),1,2)</f>
        <v>2</v>
      </c>
      <c r="BD257" s="190" t="n">
        <f aca="false">CHOOSE(BC257,SQRT((2*AZ257*Lm*Fsw*(AY257-BA257))/((BA257)^2)),1-(BA257/AY257))</f>
        <v>0.875</v>
      </c>
      <c r="BE257" s="179" t="n">
        <f aca="false">CHOOSE(BC257,(Lm*BG257*Fsw)/(AY257-BA257),1-BD257)</f>
        <v>0.125</v>
      </c>
      <c r="BF257" s="189" t="n">
        <f aca="false">(BA257*BD257)/(Lm*Fsw)</f>
        <v>0.694444444444444</v>
      </c>
      <c r="BG257" s="190" t="n">
        <f aca="false">CHOOSE(BC257,BF257,BB257+(0.5*BF257))</f>
        <v>2.56944444444444</v>
      </c>
      <c r="BH257" s="190" t="n">
        <f aca="false">CHOOSE(BC257,BG257*SQRT((BD257+BE257)/3),SQRT((BB257^2)+((BF257^2)/12)))</f>
        <v>2.23124614557424</v>
      </c>
      <c r="BI257" s="190" t="n">
        <v>0</v>
      </c>
      <c r="BJ257" s="190" t="n">
        <f aca="false">(BH257^2)*Rdcr</f>
        <v>0.0477932098765432</v>
      </c>
      <c r="BK257" s="191" t="n">
        <f aca="false">BI257+BJ257</f>
        <v>0.0477932098765432</v>
      </c>
      <c r="BL257" s="189" t="n">
        <f aca="false">BB257*BD257</f>
        <v>1.94444444444444</v>
      </c>
      <c r="BM257" s="178" t="n">
        <f aca="false">CHOOSE(BC257,BG257*SQRT(BD257/3),SQRT(BD257*((BG257^2)+((BF257^2)/3)-(BG257*BF257))))</f>
        <v>2.08713965557469</v>
      </c>
      <c r="BN257" s="178" t="n">
        <f aca="false">(BM257^2)*AU257</f>
        <v>0.33464436782304</v>
      </c>
      <c r="BO257" s="178" t="n">
        <f aca="false">((AY257*BB257)/2)*Fsw*(tr_sw_fix+tf_sw_fix)</f>
        <v>1.30666666666667</v>
      </c>
      <c r="BP257" s="191" t="n">
        <f aca="false">BN257+BO257</f>
        <v>1.64131103448971</v>
      </c>
      <c r="BQ257" s="189" t="n">
        <f aca="false">BE257*BB257</f>
        <v>0.277777777777778</v>
      </c>
      <c r="BR257" s="190" t="n">
        <f aca="false">CHOOSE(BC257,BG257*SQRT(BE257/3),SQRT(BE257*((BG257^2)+((BF257^2)/3)-(BF257*BG257))))</f>
        <v>0.788864640015947</v>
      </c>
      <c r="BS257" s="190" t="n">
        <f aca="false">AZ257*Vd_rect</f>
        <v>0.105</v>
      </c>
      <c r="BT257" s="190" t="n">
        <f aca="false">CHOOSE(BC257,(AY257+Vd_rect)*Qrr*Fsw,(AY257+Vd_rect)*Qrr*Fsw)</f>
        <v>0.42441</v>
      </c>
      <c r="BU257" s="191" t="n">
        <f aca="false">BS257+BT257</f>
        <v>0.52941</v>
      </c>
      <c r="BV257" s="177" t="n">
        <f aca="false">(BM257^2)*0</f>
        <v>0</v>
      </c>
      <c r="BW257" s="190" t="n">
        <f aca="false">Qg_tot*Vcc*Fsw</f>
        <v>0.0735</v>
      </c>
      <c r="BX257" s="191" t="n">
        <f aca="false">IQ*BA257</f>
        <v>0.00385</v>
      </c>
      <c r="BY257" s="189" t="n">
        <f aca="false">BV257+BU257+BP257+BK257+BW257+BX257</f>
        <v>2.29586424436625</v>
      </c>
      <c r="BZ257" s="190" t="n">
        <f aca="false">AY257*AZ257</f>
        <v>10</v>
      </c>
      <c r="CA257" s="191" t="n">
        <f aca="false">(BZ257/(BZ257+BY257))*100</f>
        <v>81.3281588122757</v>
      </c>
      <c r="CB257" s="169" t="n">
        <f aca="false">BP257+BW257+BX257+BV257</f>
        <v>1.71866103448971</v>
      </c>
      <c r="CC257" s="0" t="n">
        <f aca="false">Ta+Tk_f*CB257</f>
        <v>85.1531362071397</v>
      </c>
    </row>
    <row r="258" customFormat="false" ht="15.75" hidden="false" customHeight="false" outlineLevel="0" collapsed="false">
      <c r="Q258" s="0" t="n">
        <v>251</v>
      </c>
      <c r="S258" s="189" t="n">
        <f aca="false">VOUT</f>
        <v>40</v>
      </c>
      <c r="T258" s="178" t="n">
        <f aca="false">Q258*$O$12</f>
        <v>0.251</v>
      </c>
      <c r="U258" s="190" t="n">
        <f aca="false">VIN_var</f>
        <v>5</v>
      </c>
      <c r="V258" s="191" t="n">
        <f aca="false">(S258*T258)/(U258*EFF_est)</f>
        <v>2.23111111111111</v>
      </c>
      <c r="W258" s="189" t="n">
        <f aca="false">IF((T258*S258/U258)&lt;((U258*(1-(U258/S258)))/(2*Lm*Fsw)),1,2)</f>
        <v>2</v>
      </c>
      <c r="X258" s="190" t="n">
        <f aca="false">CHOOSE(W258,SQRT((2*T258*Lm*Fsw*(S258-U258))/((U258)^2)),1-(U258/S258))</f>
        <v>0.875</v>
      </c>
      <c r="Y258" s="179" t="n">
        <f aca="false">CHOOSE(W258,(Lm*AA258*Fsw)/(S258-U258),1-X258)</f>
        <v>0.125</v>
      </c>
      <c r="Z258" s="189" t="n">
        <f aca="false">(U258*X258)/(Lm*Fsw)</f>
        <v>0.694444444444444</v>
      </c>
      <c r="AA258" s="190" t="n">
        <f aca="false">CHOOSE(W258,Z258,V258+(0.5*Z258))</f>
        <v>2.57833333333333</v>
      </c>
      <c r="AB258" s="190" t="n">
        <f aca="false">CHOOSE(W258,AA258*SQRT((X258+Y258)/3),SQRT((V258^2)+((Z258^2)/12)))</f>
        <v>2.24009922711587</v>
      </c>
      <c r="AC258" s="190" t="n">
        <v>0</v>
      </c>
      <c r="AD258" s="190" t="n">
        <f aca="false">(AB258^2)*Rdcr</f>
        <v>0.048173227654321</v>
      </c>
      <c r="AE258" s="191" t="n">
        <f aca="false">AC258+AD258</f>
        <v>0.048173227654321</v>
      </c>
      <c r="AF258" s="189" t="n">
        <f aca="false">V258*X258</f>
        <v>1.95222222222222</v>
      </c>
      <c r="AG258" s="178" t="n">
        <f aca="false">CHOOSE(W258,AA258*SQRT(X258/3),SQRT(X258*((AA258^2)+((Z258^2)/3)-(AA258*Z258))))</f>
        <v>2.09542095506117</v>
      </c>
      <c r="AH258" s="190" t="n">
        <f aca="false">(AG258^2)*RDS_on</f>
        <v>0.227543954827114</v>
      </c>
      <c r="AI258" s="178" t="n">
        <f aca="false">((S258*V258)/2)*Fsw*(tr_sw_fix+tf_sw_fix)</f>
        <v>1.31189333333333</v>
      </c>
      <c r="AJ258" s="191" t="n">
        <f aca="false">AH258+AI258</f>
        <v>1.53943728816045</v>
      </c>
      <c r="AK258" s="189" t="n">
        <f aca="false">Y258*V258</f>
        <v>0.278888888888889</v>
      </c>
      <c r="AL258" s="190" t="n">
        <f aca="false">CHOOSE(W258,AA258*SQRT(Y258/3),SQRT(Y258*((AA258^2)+((Z258^2)/3)-(Z258*AA258))))</f>
        <v>0.791994677012187</v>
      </c>
      <c r="AM258" s="190" t="n">
        <f aca="false">T258*Vd_rect</f>
        <v>0.10542</v>
      </c>
      <c r="AN258" s="190" t="n">
        <f aca="false">CHOOSE(W258,(S258+Vd_rect)*Qrr*Fsw,(S258+Vd_rect)*Qrr*Fsw)</f>
        <v>0.42441</v>
      </c>
      <c r="AO258" s="191" t="n">
        <f aca="false">AM258+AN258</f>
        <v>0.52983</v>
      </c>
      <c r="AP258" s="177" t="n">
        <f aca="false">(AG258^2)*0</f>
        <v>0</v>
      </c>
      <c r="AQ258" s="190" t="n">
        <f aca="false">Qg_tot*Vcc*Fsw</f>
        <v>0.0735</v>
      </c>
      <c r="AR258" s="191" t="n">
        <f aca="false">IQ*U258</f>
        <v>0.00385</v>
      </c>
      <c r="AS258" s="177" t="n">
        <f aca="false">AP258+AJ258+AQ258+AR258</f>
        <v>1.61678728816045</v>
      </c>
      <c r="AT258" s="187" t="n">
        <f aca="false">Ta+Tk*AS258</f>
        <v>122.007237289627</v>
      </c>
      <c r="AU258" s="188" t="n">
        <f aca="false">RDS_on/51.8*(47.12+AT258*0.244)</f>
        <v>0.0769239391279573</v>
      </c>
      <c r="AV258" s="190" t="n">
        <f aca="false">S258*T258</f>
        <v>10.04</v>
      </c>
      <c r="AW258" s="191" t="n">
        <f aca="false">(AV258/(AV258+AS258))*100</f>
        <v>86.1300781408049</v>
      </c>
      <c r="AY258" s="189" t="n">
        <f aca="false">VOUT</f>
        <v>40</v>
      </c>
      <c r="AZ258" s="190" t="n">
        <f aca="false">Q258*$O$12</f>
        <v>0.251</v>
      </c>
      <c r="BA258" s="190" t="n">
        <f aca="false">VIN_var</f>
        <v>5</v>
      </c>
      <c r="BB258" s="191" t="n">
        <f aca="false">(AY258*AZ258)/(BA258*EFF_est)</f>
        <v>2.23111111111111</v>
      </c>
      <c r="BC258" s="189" t="n">
        <f aca="false">IF((AZ258*AY258/BA258)&lt;((BA258*(1-(BA258/AY258)))/(2*Lm*Fsw)),1,2)</f>
        <v>2</v>
      </c>
      <c r="BD258" s="190" t="n">
        <f aca="false">CHOOSE(BC258,SQRT((2*AZ258*Lm*Fsw*(AY258-BA258))/((BA258)^2)),1-(BA258/AY258))</f>
        <v>0.875</v>
      </c>
      <c r="BE258" s="179" t="n">
        <f aca="false">CHOOSE(BC258,(Lm*BG258*Fsw)/(AY258-BA258),1-BD258)</f>
        <v>0.125</v>
      </c>
      <c r="BF258" s="189" t="n">
        <f aca="false">(BA258*BD258)/(Lm*Fsw)</f>
        <v>0.694444444444444</v>
      </c>
      <c r="BG258" s="190" t="n">
        <f aca="false">CHOOSE(BC258,BF258,BB258+(0.5*BF258))</f>
        <v>2.57833333333333</v>
      </c>
      <c r="BH258" s="190" t="n">
        <f aca="false">CHOOSE(BC258,BG258*SQRT((BD258+BE258)/3),SQRT((BB258^2)+((BF258^2)/12)))</f>
        <v>2.24009922711587</v>
      </c>
      <c r="BI258" s="190" t="n">
        <v>0</v>
      </c>
      <c r="BJ258" s="190" t="n">
        <f aca="false">(BH258^2)*Rdcr</f>
        <v>0.048173227654321</v>
      </c>
      <c r="BK258" s="191" t="n">
        <f aca="false">BI258+BJ258</f>
        <v>0.048173227654321</v>
      </c>
      <c r="BL258" s="189" t="n">
        <f aca="false">BB258*BD258</f>
        <v>1.95222222222222</v>
      </c>
      <c r="BM258" s="178" t="n">
        <f aca="false">CHOOSE(BC258,BG258*SQRT(BD258/3),SQRT(BD258*((BG258^2)+((BF258^2)/3)-(BG258*BF258))))</f>
        <v>2.09542095506117</v>
      </c>
      <c r="BN258" s="178" t="n">
        <f aca="false">(BM258^2)*AU258</f>
        <v>0.337756784137337</v>
      </c>
      <c r="BO258" s="178" t="n">
        <f aca="false">((AY258*BB258)/2)*Fsw*(tr_sw_fix+tf_sw_fix)</f>
        <v>1.31189333333333</v>
      </c>
      <c r="BP258" s="191" t="n">
        <f aca="false">BN258+BO258</f>
        <v>1.64965011747067</v>
      </c>
      <c r="BQ258" s="189" t="n">
        <f aca="false">BE258*BB258</f>
        <v>0.278888888888889</v>
      </c>
      <c r="BR258" s="190" t="n">
        <f aca="false">CHOOSE(BC258,BG258*SQRT(BE258/3),SQRT(BE258*((BG258^2)+((BF258^2)/3)-(BF258*BG258))))</f>
        <v>0.791994677012187</v>
      </c>
      <c r="BS258" s="190" t="n">
        <f aca="false">AZ258*Vd_rect</f>
        <v>0.10542</v>
      </c>
      <c r="BT258" s="190" t="n">
        <f aca="false">CHOOSE(BC258,(AY258+Vd_rect)*Qrr*Fsw,(AY258+Vd_rect)*Qrr*Fsw)</f>
        <v>0.42441</v>
      </c>
      <c r="BU258" s="191" t="n">
        <f aca="false">BS258+BT258</f>
        <v>0.52983</v>
      </c>
      <c r="BV258" s="177" t="n">
        <f aca="false">(BM258^2)*0</f>
        <v>0</v>
      </c>
      <c r="BW258" s="190" t="n">
        <f aca="false">Qg_tot*Vcc*Fsw</f>
        <v>0.0735</v>
      </c>
      <c r="BX258" s="191" t="n">
        <f aca="false">IQ*BA258</f>
        <v>0.00385</v>
      </c>
      <c r="BY258" s="189" t="n">
        <f aca="false">BV258+BU258+BP258+BK258+BW258+BX258</f>
        <v>2.30500334512499</v>
      </c>
      <c r="BZ258" s="190" t="n">
        <f aca="false">AY258*AZ258</f>
        <v>10.04</v>
      </c>
      <c r="CA258" s="191" t="n">
        <f aca="false">(BZ258/(BZ258+BY258))*100</f>
        <v>81.328451028446</v>
      </c>
      <c r="CB258" s="169" t="n">
        <f aca="false">BP258+BW258+BX258+BV258</f>
        <v>1.72700011747067</v>
      </c>
      <c r="CC258" s="0" t="n">
        <f aca="false">Ta+Tk_f*CB258</f>
        <v>85.4450041114735</v>
      </c>
    </row>
    <row r="259" customFormat="false" ht="15.75" hidden="false" customHeight="false" outlineLevel="0" collapsed="false">
      <c r="Q259" s="0" t="n">
        <v>252</v>
      </c>
      <c r="S259" s="189" t="n">
        <f aca="false">VOUT</f>
        <v>40</v>
      </c>
      <c r="T259" s="178" t="n">
        <f aca="false">Q259*$O$12</f>
        <v>0.252</v>
      </c>
      <c r="U259" s="190" t="n">
        <f aca="false">VIN_var</f>
        <v>5</v>
      </c>
      <c r="V259" s="191" t="n">
        <f aca="false">(S259*T259)/(U259*EFF_est)</f>
        <v>2.24</v>
      </c>
      <c r="W259" s="189" t="n">
        <f aca="false">IF((T259*S259/U259)&lt;((U259*(1-(U259/S259)))/(2*Lm*Fsw)),1,2)</f>
        <v>2</v>
      </c>
      <c r="X259" s="190" t="n">
        <f aca="false">CHOOSE(W259,SQRT((2*T259*Lm*Fsw*(S259-U259))/((U259)^2)),1-(U259/S259))</f>
        <v>0.875</v>
      </c>
      <c r="Y259" s="179" t="n">
        <f aca="false">CHOOSE(W259,(Lm*AA259*Fsw)/(S259-U259),1-X259)</f>
        <v>0.125</v>
      </c>
      <c r="Z259" s="189" t="n">
        <f aca="false">(U259*X259)/(Lm*Fsw)</f>
        <v>0.694444444444444</v>
      </c>
      <c r="AA259" s="190" t="n">
        <f aca="false">CHOOSE(W259,Z259,V259+(0.5*Z259))</f>
        <v>2.58722222222222</v>
      </c>
      <c r="AB259" s="190" t="n">
        <f aca="false">CHOOSE(W259,AA259*SQRT((X259+Y259)/3),SQRT((V259^2)+((Z259^2)/12)))</f>
        <v>2.24895259114141</v>
      </c>
      <c r="AC259" s="190" t="n">
        <v>0</v>
      </c>
      <c r="AD259" s="190" t="n">
        <f aca="false">(AB259^2)*Rdcr</f>
        <v>0.0485547624691358</v>
      </c>
      <c r="AE259" s="191" t="n">
        <f aca="false">AC259+AD259</f>
        <v>0.0485547624691358</v>
      </c>
      <c r="AF259" s="189" t="n">
        <f aca="false">V259*X259</f>
        <v>1.96</v>
      </c>
      <c r="AG259" s="178" t="n">
        <f aca="false">CHOOSE(W259,AA259*SQRT(X259/3),SQRT(X259*((AA259^2)+((Z259^2)/3)-(AA259*Z259))))</f>
        <v>2.10370251878716</v>
      </c>
      <c r="AH259" s="190" t="n">
        <f aca="false">(AG259^2)*RDS_on</f>
        <v>0.229346116419652</v>
      </c>
      <c r="AI259" s="178" t="n">
        <f aca="false">((S259*V259)/2)*Fsw*(tr_sw_fix+tf_sw_fix)</f>
        <v>1.31712</v>
      </c>
      <c r="AJ259" s="191" t="n">
        <f aca="false">AH259+AI259</f>
        <v>1.54646611641965</v>
      </c>
      <c r="AK259" s="189" t="n">
        <f aca="false">Y259*V259</f>
        <v>0.28</v>
      </c>
      <c r="AL259" s="190" t="n">
        <f aca="false">CHOOSE(W259,AA259*SQRT(Y259/3),SQRT(Y259*((AA259^2)+((Z259^2)/3)-(Z259*AA259))))</f>
        <v>0.795124813881573</v>
      </c>
      <c r="AM259" s="190" t="n">
        <f aca="false">T259*Vd_rect</f>
        <v>0.10584</v>
      </c>
      <c r="AN259" s="190" t="n">
        <f aca="false">CHOOSE(W259,(S259+Vd_rect)*Qrr*Fsw,(S259+Vd_rect)*Qrr*Fsw)</f>
        <v>0.42441</v>
      </c>
      <c r="AO259" s="191" t="n">
        <f aca="false">AM259+AN259</f>
        <v>0.53025</v>
      </c>
      <c r="AP259" s="177" t="n">
        <f aca="false">(AG259^2)*0</f>
        <v>0</v>
      </c>
      <c r="AQ259" s="190" t="n">
        <f aca="false">Qg_tot*Vcc*Fsw</f>
        <v>0.0735</v>
      </c>
      <c r="AR259" s="191" t="n">
        <f aca="false">IQ*U259</f>
        <v>0.00385</v>
      </c>
      <c r="AS259" s="177" t="n">
        <f aca="false">AP259+AJ259+AQ259+AR259</f>
        <v>1.62381611641965</v>
      </c>
      <c r="AT259" s="187" t="n">
        <f aca="false">Ta+Tk*AS259</f>
        <v>122.428966985179</v>
      </c>
      <c r="AU259" s="188" t="n">
        <f aca="false">RDS_on/51.8*(47.12+AT259*0.244)</f>
        <v>0.0770268869079146</v>
      </c>
      <c r="AV259" s="190" t="n">
        <f aca="false">S259*T259</f>
        <v>10.08</v>
      </c>
      <c r="AW259" s="191" t="n">
        <f aca="false">(AV259/(AV259+AS259))*100</f>
        <v>86.125755050598</v>
      </c>
      <c r="AY259" s="189" t="n">
        <f aca="false">VOUT</f>
        <v>40</v>
      </c>
      <c r="AZ259" s="190" t="n">
        <f aca="false">Q259*$O$12</f>
        <v>0.252</v>
      </c>
      <c r="BA259" s="190" t="n">
        <f aca="false">VIN_var</f>
        <v>5</v>
      </c>
      <c r="BB259" s="191" t="n">
        <f aca="false">(AY259*AZ259)/(BA259*EFF_est)</f>
        <v>2.24</v>
      </c>
      <c r="BC259" s="189" t="n">
        <f aca="false">IF((AZ259*AY259/BA259)&lt;((BA259*(1-(BA259/AY259)))/(2*Lm*Fsw)),1,2)</f>
        <v>2</v>
      </c>
      <c r="BD259" s="190" t="n">
        <f aca="false">CHOOSE(BC259,SQRT((2*AZ259*Lm*Fsw*(AY259-BA259))/((BA259)^2)),1-(BA259/AY259))</f>
        <v>0.875</v>
      </c>
      <c r="BE259" s="179" t="n">
        <f aca="false">CHOOSE(BC259,(Lm*BG259*Fsw)/(AY259-BA259),1-BD259)</f>
        <v>0.125</v>
      </c>
      <c r="BF259" s="189" t="n">
        <f aca="false">(BA259*BD259)/(Lm*Fsw)</f>
        <v>0.694444444444444</v>
      </c>
      <c r="BG259" s="190" t="n">
        <f aca="false">CHOOSE(BC259,BF259,BB259+(0.5*BF259))</f>
        <v>2.58722222222222</v>
      </c>
      <c r="BH259" s="190" t="n">
        <f aca="false">CHOOSE(BC259,BG259*SQRT((BD259+BE259)/3),SQRT((BB259^2)+((BF259^2)/12)))</f>
        <v>2.24895259114141</v>
      </c>
      <c r="BI259" s="190" t="n">
        <v>0</v>
      </c>
      <c r="BJ259" s="190" t="n">
        <f aca="false">(BH259^2)*Rdcr</f>
        <v>0.0485547624691358</v>
      </c>
      <c r="BK259" s="191" t="n">
        <f aca="false">BI259+BJ259</f>
        <v>0.0485547624691358</v>
      </c>
      <c r="BL259" s="189" t="n">
        <f aca="false">BB259*BD259</f>
        <v>1.96</v>
      </c>
      <c r="BM259" s="178" t="n">
        <f aca="false">CHOOSE(BC259,BG259*SQRT(BD259/3),SQRT(BD259*((BG259^2)+((BF259^2)/3)-(BG259*BF259))))</f>
        <v>2.10370251878716</v>
      </c>
      <c r="BN259" s="178" t="n">
        <f aca="false">(BM259^2)*AU259</f>
        <v>0.34088743988093</v>
      </c>
      <c r="BO259" s="178" t="n">
        <f aca="false">((AY259*BB259)/2)*Fsw*(tr_sw_fix+tf_sw_fix)</f>
        <v>1.31712</v>
      </c>
      <c r="BP259" s="191" t="n">
        <f aca="false">BN259+BO259</f>
        <v>1.65800743988093</v>
      </c>
      <c r="BQ259" s="189" t="n">
        <f aca="false">BE259*BB259</f>
        <v>0.28</v>
      </c>
      <c r="BR259" s="190" t="n">
        <f aca="false">CHOOSE(BC259,BG259*SQRT(BE259/3),SQRT(BE259*((BG259^2)+((BF259^2)/3)-(BF259*BG259))))</f>
        <v>0.795124813881573</v>
      </c>
      <c r="BS259" s="190" t="n">
        <f aca="false">AZ259*Vd_rect</f>
        <v>0.10584</v>
      </c>
      <c r="BT259" s="190" t="n">
        <f aca="false">CHOOSE(BC259,(AY259+Vd_rect)*Qrr*Fsw,(AY259+Vd_rect)*Qrr*Fsw)</f>
        <v>0.42441</v>
      </c>
      <c r="BU259" s="191" t="n">
        <f aca="false">BS259+BT259</f>
        <v>0.53025</v>
      </c>
      <c r="BV259" s="177" t="n">
        <f aca="false">(BM259^2)*0</f>
        <v>0</v>
      </c>
      <c r="BW259" s="190" t="n">
        <f aca="false">Qg_tot*Vcc*Fsw</f>
        <v>0.0735</v>
      </c>
      <c r="BX259" s="191" t="n">
        <f aca="false">IQ*BA259</f>
        <v>0.00385</v>
      </c>
      <c r="BY259" s="189" t="n">
        <f aca="false">BV259+BU259+BP259+BK259+BW259+BX259</f>
        <v>2.31416220235007</v>
      </c>
      <c r="BZ259" s="190" t="n">
        <f aca="false">AY259*AZ259</f>
        <v>10.08</v>
      </c>
      <c r="CA259" s="191" t="n">
        <f aca="false">(BZ259/(BZ259+BY259))*100</f>
        <v>81.3286112883751</v>
      </c>
      <c r="CB259" s="169" t="n">
        <f aca="false">BP259+BW259+BX259+BV259</f>
        <v>1.73535743988093</v>
      </c>
      <c r="CC259" s="0" t="n">
        <f aca="false">Ta+Tk_f*CB259</f>
        <v>85.7375103958326</v>
      </c>
    </row>
    <row r="260" customFormat="false" ht="15.75" hidden="false" customHeight="false" outlineLevel="0" collapsed="false">
      <c r="Q260" s="0" t="n">
        <v>253</v>
      </c>
      <c r="S260" s="189" t="n">
        <f aca="false">VOUT</f>
        <v>40</v>
      </c>
      <c r="T260" s="178" t="n">
        <f aca="false">Q260*$O$12</f>
        <v>0.253</v>
      </c>
      <c r="U260" s="190" t="n">
        <f aca="false">VIN_var</f>
        <v>5</v>
      </c>
      <c r="V260" s="191" t="n">
        <f aca="false">(S260*T260)/(U260*EFF_est)</f>
        <v>2.24888888888889</v>
      </c>
      <c r="W260" s="189" t="n">
        <f aca="false">IF((T260*S260/U260)&lt;((U260*(1-(U260/S260)))/(2*Lm*Fsw)),1,2)</f>
        <v>2</v>
      </c>
      <c r="X260" s="190" t="n">
        <f aca="false">CHOOSE(W260,SQRT((2*T260*Lm*Fsw*(S260-U260))/((U260)^2)),1-(U260/S260))</f>
        <v>0.875</v>
      </c>
      <c r="Y260" s="179" t="n">
        <f aca="false">CHOOSE(W260,(Lm*AA260*Fsw)/(S260-U260),1-X260)</f>
        <v>0.125</v>
      </c>
      <c r="Z260" s="189" t="n">
        <f aca="false">(U260*X260)/(Lm*Fsw)</f>
        <v>0.694444444444444</v>
      </c>
      <c r="AA260" s="190" t="n">
        <f aca="false">CHOOSE(W260,Z260,V260+(0.5*Z260))</f>
        <v>2.59611111111111</v>
      </c>
      <c r="AB260" s="190" t="n">
        <f aca="false">CHOOSE(W260,AA260*SQRT((X260+Y260)/3),SQRT((V260^2)+((Z260^2)/12)))</f>
        <v>2.25780623432782</v>
      </c>
      <c r="AC260" s="190" t="n">
        <v>0</v>
      </c>
      <c r="AD260" s="190" t="n">
        <f aca="false">(AB260^2)*Rdcr</f>
        <v>0.0489378143209877</v>
      </c>
      <c r="AE260" s="191" t="n">
        <f aca="false">AC260+AD260</f>
        <v>0.0489378143209877</v>
      </c>
      <c r="AF260" s="189" t="n">
        <f aca="false">V260*X260</f>
        <v>1.96777777777778</v>
      </c>
      <c r="AG260" s="178" t="n">
        <f aca="false">CHOOSE(W260,AA260*SQRT(X260/3),SQRT(X260*((AA260^2)+((Z260^2)/3)-(AA260*Z260))))</f>
        <v>2.11198434364423</v>
      </c>
      <c r="AH260" s="190" t="n">
        <f aca="false">(AG260^2)*RDS_on</f>
        <v>0.231155443664645</v>
      </c>
      <c r="AI260" s="178" t="n">
        <f aca="false">((S260*V260)/2)*Fsw*(tr_sw_fix+tf_sw_fix)</f>
        <v>1.32234666666667</v>
      </c>
      <c r="AJ260" s="191" t="n">
        <f aca="false">AH260+AI260</f>
        <v>1.55350211033131</v>
      </c>
      <c r="AK260" s="189" t="n">
        <f aca="false">Y260*V260</f>
        <v>0.281111111111111</v>
      </c>
      <c r="AL260" s="190" t="n">
        <f aca="false">CHOOSE(W260,AA260*SQRT(Y260/3),SQRT(Y260*((AA260^2)+((Z260^2)/3)-(Z260*AA260))))</f>
        <v>0.798255049449231</v>
      </c>
      <c r="AM260" s="190" t="n">
        <f aca="false">T260*Vd_rect</f>
        <v>0.10626</v>
      </c>
      <c r="AN260" s="190" t="n">
        <f aca="false">CHOOSE(W260,(S260+Vd_rect)*Qrr*Fsw,(S260+Vd_rect)*Qrr*Fsw)</f>
        <v>0.42441</v>
      </c>
      <c r="AO260" s="191" t="n">
        <f aca="false">AM260+AN260</f>
        <v>0.53067</v>
      </c>
      <c r="AP260" s="177" t="n">
        <f aca="false">(AG260^2)*0</f>
        <v>0</v>
      </c>
      <c r="AQ260" s="190" t="n">
        <f aca="false">Qg_tot*Vcc*Fsw</f>
        <v>0.0735</v>
      </c>
      <c r="AR260" s="191" t="n">
        <f aca="false">IQ*U260</f>
        <v>0.00385</v>
      </c>
      <c r="AS260" s="177" t="n">
        <f aca="false">AP260+AJ260+AQ260+AR260</f>
        <v>1.63085211033131</v>
      </c>
      <c r="AT260" s="187" t="n">
        <f aca="false">Ta+Tk*AS260</f>
        <v>122.851126619879</v>
      </c>
      <c r="AU260" s="188" t="n">
        <f aca="false">RDS_on/51.8*(47.12+AT260*0.244)</f>
        <v>0.0771299396396483</v>
      </c>
      <c r="AV260" s="190" t="n">
        <f aca="false">S260*T260</f>
        <v>10.12</v>
      </c>
      <c r="AW260" s="191" t="n">
        <f aca="false">(AV260/(AV260+AS260))*100</f>
        <v>86.1214140470931</v>
      </c>
      <c r="AY260" s="189" t="n">
        <f aca="false">VOUT</f>
        <v>40</v>
      </c>
      <c r="AZ260" s="190" t="n">
        <f aca="false">Q260*$O$12</f>
        <v>0.253</v>
      </c>
      <c r="BA260" s="190" t="n">
        <f aca="false">VIN_var</f>
        <v>5</v>
      </c>
      <c r="BB260" s="191" t="n">
        <f aca="false">(AY260*AZ260)/(BA260*EFF_est)</f>
        <v>2.24888888888889</v>
      </c>
      <c r="BC260" s="189" t="n">
        <f aca="false">IF((AZ260*AY260/BA260)&lt;((BA260*(1-(BA260/AY260)))/(2*Lm*Fsw)),1,2)</f>
        <v>2</v>
      </c>
      <c r="BD260" s="190" t="n">
        <f aca="false">CHOOSE(BC260,SQRT((2*AZ260*Lm*Fsw*(AY260-BA260))/((BA260)^2)),1-(BA260/AY260))</f>
        <v>0.875</v>
      </c>
      <c r="BE260" s="179" t="n">
        <f aca="false">CHOOSE(BC260,(Lm*BG260*Fsw)/(AY260-BA260),1-BD260)</f>
        <v>0.125</v>
      </c>
      <c r="BF260" s="189" t="n">
        <f aca="false">(BA260*BD260)/(Lm*Fsw)</f>
        <v>0.694444444444444</v>
      </c>
      <c r="BG260" s="190" t="n">
        <f aca="false">CHOOSE(BC260,BF260,BB260+(0.5*BF260))</f>
        <v>2.59611111111111</v>
      </c>
      <c r="BH260" s="190" t="n">
        <f aca="false">CHOOSE(BC260,BG260*SQRT((BD260+BE260)/3),SQRT((BB260^2)+((BF260^2)/12)))</f>
        <v>2.25780623432782</v>
      </c>
      <c r="BI260" s="190" t="n">
        <v>0</v>
      </c>
      <c r="BJ260" s="190" t="n">
        <f aca="false">(BH260^2)*Rdcr</f>
        <v>0.0489378143209877</v>
      </c>
      <c r="BK260" s="191" t="n">
        <f aca="false">BI260+BJ260</f>
        <v>0.0489378143209877</v>
      </c>
      <c r="BL260" s="189" t="n">
        <f aca="false">BB260*BD260</f>
        <v>1.96777777777778</v>
      </c>
      <c r="BM260" s="178" t="n">
        <f aca="false">CHOOSE(BC260,BG260*SQRT(BD260/3),SQRT(BD260*((BG260^2)+((BF260^2)/3)-(BG260*BF260))))</f>
        <v>2.11198434364423</v>
      </c>
      <c r="BN260" s="178" t="n">
        <f aca="false">(BM260^2)*AU260</f>
        <v>0.344036388707274</v>
      </c>
      <c r="BO260" s="178" t="n">
        <f aca="false">((AY260*BB260)/2)*Fsw*(tr_sw_fix+tf_sw_fix)</f>
        <v>1.32234666666667</v>
      </c>
      <c r="BP260" s="191" t="n">
        <f aca="false">BN260+BO260</f>
        <v>1.66638305537394</v>
      </c>
      <c r="BQ260" s="189" t="n">
        <f aca="false">BE260*BB260</f>
        <v>0.281111111111111</v>
      </c>
      <c r="BR260" s="190" t="n">
        <f aca="false">CHOOSE(BC260,BG260*SQRT(BE260/3),SQRT(BE260*((BG260^2)+((BF260^2)/3)-(BF260*BG260))))</f>
        <v>0.798255049449231</v>
      </c>
      <c r="BS260" s="190" t="n">
        <f aca="false">AZ260*Vd_rect</f>
        <v>0.10626</v>
      </c>
      <c r="BT260" s="190" t="n">
        <f aca="false">CHOOSE(BC260,(AY260+Vd_rect)*Qrr*Fsw,(AY260+Vd_rect)*Qrr*Fsw)</f>
        <v>0.42441</v>
      </c>
      <c r="BU260" s="191" t="n">
        <f aca="false">BS260+BT260</f>
        <v>0.53067</v>
      </c>
      <c r="BV260" s="177" t="n">
        <f aca="false">(BM260^2)*0</f>
        <v>0</v>
      </c>
      <c r="BW260" s="190" t="n">
        <f aca="false">Qg_tot*Vcc*Fsw</f>
        <v>0.0735</v>
      </c>
      <c r="BX260" s="191" t="n">
        <f aca="false">IQ*BA260</f>
        <v>0.00385</v>
      </c>
      <c r="BY260" s="189" t="n">
        <f aca="false">BV260+BU260+BP260+BK260+BW260+BX260</f>
        <v>2.32334086969493</v>
      </c>
      <c r="BZ260" s="190" t="n">
        <f aca="false">AY260*AZ260</f>
        <v>10.12</v>
      </c>
      <c r="CA260" s="191" t="n">
        <f aca="false">(BZ260/(BZ260+BY260))*100</f>
        <v>81.3286408045504</v>
      </c>
      <c r="CB260" s="169" t="n">
        <f aca="false">BP260+BW260+BX260+BV260</f>
        <v>1.74373305537394</v>
      </c>
      <c r="CC260" s="0" t="n">
        <f aca="false">Ta+Tk_f*CB260</f>
        <v>86.0306569380879</v>
      </c>
    </row>
    <row r="261" customFormat="false" ht="15.75" hidden="false" customHeight="false" outlineLevel="0" collapsed="false">
      <c r="Q261" s="0" t="n">
        <v>254</v>
      </c>
      <c r="S261" s="189" t="n">
        <f aca="false">VOUT</f>
        <v>40</v>
      </c>
      <c r="T261" s="178" t="n">
        <f aca="false">Q261*$O$12</f>
        <v>0.254</v>
      </c>
      <c r="U261" s="190" t="n">
        <f aca="false">VIN_var</f>
        <v>5</v>
      </c>
      <c r="V261" s="191" t="n">
        <f aca="false">(S261*T261)/(U261*EFF_est)</f>
        <v>2.25777777777778</v>
      </c>
      <c r="W261" s="189" t="n">
        <f aca="false">IF((T261*S261/U261)&lt;((U261*(1-(U261/S261)))/(2*Lm*Fsw)),1,2)</f>
        <v>2</v>
      </c>
      <c r="X261" s="190" t="n">
        <f aca="false">CHOOSE(W261,SQRT((2*T261*Lm*Fsw*(S261-U261))/((U261)^2)),1-(U261/S261))</f>
        <v>0.875</v>
      </c>
      <c r="Y261" s="179" t="n">
        <f aca="false">CHOOSE(W261,(Lm*AA261*Fsw)/(S261-U261),1-X261)</f>
        <v>0.125</v>
      </c>
      <c r="Z261" s="189" t="n">
        <f aca="false">(U261*X261)/(Lm*Fsw)</f>
        <v>0.694444444444444</v>
      </c>
      <c r="AA261" s="190" t="n">
        <f aca="false">CHOOSE(W261,Z261,V261+(0.5*Z261))</f>
        <v>2.605</v>
      </c>
      <c r="AB261" s="190" t="n">
        <f aca="false">CHOOSE(W261,AA261*SQRT((X261+Y261)/3),SQRT((V261^2)+((Z261^2)/12)))</f>
        <v>2.26666015340386</v>
      </c>
      <c r="AC261" s="190" t="n">
        <v>0</v>
      </c>
      <c r="AD261" s="190" t="n">
        <f aca="false">(AB261^2)*Rdcr</f>
        <v>0.0493223832098765</v>
      </c>
      <c r="AE261" s="191" t="n">
        <f aca="false">AC261+AD261</f>
        <v>0.0493223832098765</v>
      </c>
      <c r="AF261" s="189" t="n">
        <f aca="false">V261*X261</f>
        <v>1.97555555555556</v>
      </c>
      <c r="AG261" s="178" t="n">
        <f aca="false">CHOOSE(W261,AA261*SQRT(X261/3),SQRT(X261*((AA261^2)+((Z261^2)/3)-(AA261*Z261))))</f>
        <v>2.12026642657243</v>
      </c>
      <c r="AH261" s="190" t="n">
        <f aca="false">(AG261^2)*RDS_on</f>
        <v>0.232971936562093</v>
      </c>
      <c r="AI261" s="178" t="n">
        <f aca="false">((S261*V261)/2)*Fsw*(tr_sw_fix+tf_sw_fix)</f>
        <v>1.32757333333333</v>
      </c>
      <c r="AJ261" s="191" t="n">
        <f aca="false">AH261+AI261</f>
        <v>1.56054526989543</v>
      </c>
      <c r="AK261" s="189" t="n">
        <f aca="false">Y261*V261</f>
        <v>0.282222222222222</v>
      </c>
      <c r="AL261" s="190" t="n">
        <f aca="false">CHOOSE(W261,AA261*SQRT(Y261/3),SQRT(Y261*((AA261^2)+((Z261^2)/3)-(Z261*AA261))))</f>
        <v>0.801385382558604</v>
      </c>
      <c r="AM261" s="190" t="n">
        <f aca="false">T261*Vd_rect</f>
        <v>0.10668</v>
      </c>
      <c r="AN261" s="190" t="n">
        <f aca="false">CHOOSE(W261,(S261+Vd_rect)*Qrr*Fsw,(S261+Vd_rect)*Qrr*Fsw)</f>
        <v>0.42441</v>
      </c>
      <c r="AO261" s="191" t="n">
        <f aca="false">AM261+AN261</f>
        <v>0.53109</v>
      </c>
      <c r="AP261" s="177" t="n">
        <f aca="false">(AG261^2)*0</f>
        <v>0</v>
      </c>
      <c r="AQ261" s="190" t="n">
        <f aca="false">Qg_tot*Vcc*Fsw</f>
        <v>0.0735</v>
      </c>
      <c r="AR261" s="191" t="n">
        <f aca="false">IQ*U261</f>
        <v>0.00385</v>
      </c>
      <c r="AS261" s="177" t="n">
        <f aca="false">AP261+AJ261+AQ261+AR261</f>
        <v>1.63789526989543</v>
      </c>
      <c r="AT261" s="187" t="n">
        <f aca="false">Ta+Tk*AS261</f>
        <v>123.273716193726</v>
      </c>
      <c r="AU261" s="188" t="n">
        <f aca="false">RDS_on/51.8*(47.12+AT261*0.244)</f>
        <v>0.0772330973231585</v>
      </c>
      <c r="AV261" s="190" t="n">
        <f aca="false">S261*T261</f>
        <v>10.16</v>
      </c>
      <c r="AW261" s="191" t="n">
        <f aca="false">(AV261/(AV261+AS261))*100</f>
        <v>86.1170553524507</v>
      </c>
      <c r="AY261" s="189" t="n">
        <f aca="false">VOUT</f>
        <v>40</v>
      </c>
      <c r="AZ261" s="190" t="n">
        <f aca="false">Q261*$O$12</f>
        <v>0.254</v>
      </c>
      <c r="BA261" s="190" t="n">
        <f aca="false">VIN_var</f>
        <v>5</v>
      </c>
      <c r="BB261" s="191" t="n">
        <f aca="false">(AY261*AZ261)/(BA261*EFF_est)</f>
        <v>2.25777777777778</v>
      </c>
      <c r="BC261" s="189" t="n">
        <f aca="false">IF((AZ261*AY261/BA261)&lt;((BA261*(1-(BA261/AY261)))/(2*Lm*Fsw)),1,2)</f>
        <v>2</v>
      </c>
      <c r="BD261" s="190" t="n">
        <f aca="false">CHOOSE(BC261,SQRT((2*AZ261*Lm*Fsw*(AY261-BA261))/((BA261)^2)),1-(BA261/AY261))</f>
        <v>0.875</v>
      </c>
      <c r="BE261" s="179" t="n">
        <f aca="false">CHOOSE(BC261,(Lm*BG261*Fsw)/(AY261-BA261),1-BD261)</f>
        <v>0.125</v>
      </c>
      <c r="BF261" s="189" t="n">
        <f aca="false">(BA261*BD261)/(Lm*Fsw)</f>
        <v>0.694444444444444</v>
      </c>
      <c r="BG261" s="190" t="n">
        <f aca="false">CHOOSE(BC261,BF261,BB261+(0.5*BF261))</f>
        <v>2.605</v>
      </c>
      <c r="BH261" s="190" t="n">
        <f aca="false">CHOOSE(BC261,BG261*SQRT((BD261+BE261)/3),SQRT((BB261^2)+((BF261^2)/12)))</f>
        <v>2.26666015340386</v>
      </c>
      <c r="BI261" s="190" t="n">
        <v>0</v>
      </c>
      <c r="BJ261" s="190" t="n">
        <f aca="false">(BH261^2)*Rdcr</f>
        <v>0.0493223832098765</v>
      </c>
      <c r="BK261" s="191" t="n">
        <f aca="false">BI261+BJ261</f>
        <v>0.0493223832098765</v>
      </c>
      <c r="BL261" s="189" t="n">
        <f aca="false">BB261*BD261</f>
        <v>1.97555555555556</v>
      </c>
      <c r="BM261" s="178" t="n">
        <f aca="false">CHOOSE(BC261,BG261*SQRT(BD261/3),SQRT(BD261*((BG261^2)+((BF261^2)/3)-(BG261*BF261))))</f>
        <v>2.12026642657243</v>
      </c>
      <c r="BN261" s="178" t="n">
        <f aca="false">(BM261^2)*AU261</f>
        <v>0.347203684356896</v>
      </c>
      <c r="BO261" s="178" t="n">
        <f aca="false">((AY261*BB261)/2)*Fsw*(tr_sw_fix+tf_sw_fix)</f>
        <v>1.32757333333333</v>
      </c>
      <c r="BP261" s="191" t="n">
        <f aca="false">BN261+BO261</f>
        <v>1.67477701769023</v>
      </c>
      <c r="BQ261" s="189" t="n">
        <f aca="false">BE261*BB261</f>
        <v>0.282222222222222</v>
      </c>
      <c r="BR261" s="190" t="n">
        <f aca="false">CHOOSE(BC261,BG261*SQRT(BE261/3),SQRT(BE261*((BG261^2)+((BF261^2)/3)-(BF261*BG261))))</f>
        <v>0.801385382558604</v>
      </c>
      <c r="BS261" s="190" t="n">
        <f aca="false">AZ261*Vd_rect</f>
        <v>0.10668</v>
      </c>
      <c r="BT261" s="190" t="n">
        <f aca="false">CHOOSE(BC261,(AY261+Vd_rect)*Qrr*Fsw,(AY261+Vd_rect)*Qrr*Fsw)</f>
        <v>0.42441</v>
      </c>
      <c r="BU261" s="191" t="n">
        <f aca="false">BS261+BT261</f>
        <v>0.53109</v>
      </c>
      <c r="BV261" s="177" t="n">
        <f aca="false">(BM261^2)*0</f>
        <v>0</v>
      </c>
      <c r="BW261" s="190" t="n">
        <f aca="false">Qg_tot*Vcc*Fsw</f>
        <v>0.0735</v>
      </c>
      <c r="BX261" s="191" t="n">
        <f aca="false">IQ*BA261</f>
        <v>0.00385</v>
      </c>
      <c r="BY261" s="189" t="n">
        <f aca="false">BV261+BU261+BP261+BK261+BW261+BX261</f>
        <v>2.33253940090011</v>
      </c>
      <c r="BZ261" s="190" t="n">
        <f aca="false">AY261*AZ261</f>
        <v>10.16</v>
      </c>
      <c r="CA261" s="191" t="n">
        <f aca="false">(BZ261/(BZ261+BY261))*100</f>
        <v>81.3285407710458</v>
      </c>
      <c r="CB261" s="169" t="n">
        <f aca="false">BP261+BW261+BX261+BV261</f>
        <v>1.75212701769023</v>
      </c>
      <c r="CC261" s="0" t="n">
        <f aca="false">Ta+Tk_f*CB261</f>
        <v>86.324445619158</v>
      </c>
    </row>
    <row r="262" customFormat="false" ht="15.75" hidden="false" customHeight="false" outlineLevel="0" collapsed="false">
      <c r="Q262" s="0" t="n">
        <v>255</v>
      </c>
      <c r="S262" s="189" t="n">
        <f aca="false">VOUT</f>
        <v>40</v>
      </c>
      <c r="T262" s="178" t="n">
        <f aca="false">Q262*$O$12</f>
        <v>0.255</v>
      </c>
      <c r="U262" s="190" t="n">
        <f aca="false">VIN_var</f>
        <v>5</v>
      </c>
      <c r="V262" s="191" t="n">
        <f aca="false">(S262*T262)/(U262*EFF_est)</f>
        <v>2.26666666666667</v>
      </c>
      <c r="W262" s="189" t="n">
        <f aca="false">IF((T262*S262/U262)&lt;((U262*(1-(U262/S262)))/(2*Lm*Fsw)),1,2)</f>
        <v>2</v>
      </c>
      <c r="X262" s="190" t="n">
        <f aca="false">CHOOSE(W262,SQRT((2*T262*Lm*Fsw*(S262-U262))/((U262)^2)),1-(U262/S262))</f>
        <v>0.875</v>
      </c>
      <c r="Y262" s="179" t="n">
        <f aca="false">CHOOSE(W262,(Lm*AA262*Fsw)/(S262-U262),1-X262)</f>
        <v>0.125</v>
      </c>
      <c r="Z262" s="189" t="n">
        <f aca="false">(U262*X262)/(Lm*Fsw)</f>
        <v>0.694444444444444</v>
      </c>
      <c r="AA262" s="190" t="n">
        <f aca="false">CHOOSE(W262,Z262,V262+(0.5*Z262))</f>
        <v>2.61388888888889</v>
      </c>
      <c r="AB262" s="190" t="n">
        <f aca="false">CHOOSE(W262,AA262*SQRT((X262+Y262)/3),SQRT((V262^2)+((Z262^2)/12)))</f>
        <v>2.27551434514912</v>
      </c>
      <c r="AC262" s="190" t="n">
        <v>0</v>
      </c>
      <c r="AD262" s="190" t="n">
        <f aca="false">(AB262^2)*Rdcr</f>
        <v>0.0497084691358025</v>
      </c>
      <c r="AE262" s="191" t="n">
        <f aca="false">AC262+AD262</f>
        <v>0.0497084691358025</v>
      </c>
      <c r="AF262" s="189" t="n">
        <f aca="false">V262*X262</f>
        <v>1.98333333333333</v>
      </c>
      <c r="AG262" s="178" t="n">
        <f aca="false">CHOOSE(W262,AA262*SQRT(X262/3),SQRT(X262*((AA262^2)+((Z262^2)/3)-(AA262*Z262))))</f>
        <v>2.12854876455932</v>
      </c>
      <c r="AH262" s="190" t="n">
        <f aca="false">(AG262^2)*RDS_on</f>
        <v>0.234795595111997</v>
      </c>
      <c r="AI262" s="178" t="n">
        <f aca="false">((S262*V262)/2)*Fsw*(tr_sw_fix+tf_sw_fix)</f>
        <v>1.3328</v>
      </c>
      <c r="AJ262" s="191" t="n">
        <f aca="false">AH262+AI262</f>
        <v>1.567595595112</v>
      </c>
      <c r="AK262" s="189" t="n">
        <f aca="false">Y262*V262</f>
        <v>0.283333333333333</v>
      </c>
      <c r="AL262" s="190" t="n">
        <f aca="false">CHOOSE(W262,AA262*SQRT(Y262/3),SQRT(Y262*((AA262^2)+((Z262^2)/3)-(Z262*AA262))))</f>
        <v>0.804515812071104</v>
      </c>
      <c r="AM262" s="190" t="n">
        <f aca="false">T262*Vd_rect</f>
        <v>0.1071</v>
      </c>
      <c r="AN262" s="190" t="n">
        <f aca="false">CHOOSE(W262,(S262+Vd_rect)*Qrr*Fsw,(S262+Vd_rect)*Qrr*Fsw)</f>
        <v>0.42441</v>
      </c>
      <c r="AO262" s="191" t="n">
        <f aca="false">AM262+AN262</f>
        <v>0.53151</v>
      </c>
      <c r="AP262" s="177" t="n">
        <f aca="false">(AG262^2)*0</f>
        <v>0</v>
      </c>
      <c r="AQ262" s="190" t="n">
        <f aca="false">Qg_tot*Vcc*Fsw</f>
        <v>0.0735</v>
      </c>
      <c r="AR262" s="191" t="n">
        <f aca="false">IQ*U262</f>
        <v>0.00385</v>
      </c>
      <c r="AS262" s="177" t="n">
        <f aca="false">AP262+AJ262+AQ262+AR262</f>
        <v>1.644945595112</v>
      </c>
      <c r="AT262" s="187" t="n">
        <f aca="false">Ta+Tk*AS262</f>
        <v>123.69673570672</v>
      </c>
      <c r="AU262" s="188" t="n">
        <f aca="false">RDS_on/51.8*(47.12+AT262*0.244)</f>
        <v>0.0773363599584452</v>
      </c>
      <c r="AV262" s="190" t="n">
        <f aca="false">S262*T262</f>
        <v>10.2</v>
      </c>
      <c r="AW262" s="191" t="n">
        <f aca="false">(AV262/(AV262+AS262))*100</f>
        <v>86.1126791853666</v>
      </c>
      <c r="AY262" s="189" t="n">
        <f aca="false">VOUT</f>
        <v>40</v>
      </c>
      <c r="AZ262" s="190" t="n">
        <f aca="false">Q262*$O$12</f>
        <v>0.255</v>
      </c>
      <c r="BA262" s="190" t="n">
        <f aca="false">VIN_var</f>
        <v>5</v>
      </c>
      <c r="BB262" s="191" t="n">
        <f aca="false">(AY262*AZ262)/(BA262*EFF_est)</f>
        <v>2.26666666666667</v>
      </c>
      <c r="BC262" s="189" t="n">
        <f aca="false">IF((AZ262*AY262/BA262)&lt;((BA262*(1-(BA262/AY262)))/(2*Lm*Fsw)),1,2)</f>
        <v>2</v>
      </c>
      <c r="BD262" s="190" t="n">
        <f aca="false">CHOOSE(BC262,SQRT((2*AZ262*Lm*Fsw*(AY262-BA262))/((BA262)^2)),1-(BA262/AY262))</f>
        <v>0.875</v>
      </c>
      <c r="BE262" s="179" t="n">
        <f aca="false">CHOOSE(BC262,(Lm*BG262*Fsw)/(AY262-BA262),1-BD262)</f>
        <v>0.125</v>
      </c>
      <c r="BF262" s="189" t="n">
        <f aca="false">(BA262*BD262)/(Lm*Fsw)</f>
        <v>0.694444444444444</v>
      </c>
      <c r="BG262" s="190" t="n">
        <f aca="false">CHOOSE(BC262,BF262,BB262+(0.5*BF262))</f>
        <v>2.61388888888889</v>
      </c>
      <c r="BH262" s="190" t="n">
        <f aca="false">CHOOSE(BC262,BG262*SQRT((BD262+BE262)/3),SQRT((BB262^2)+((BF262^2)/12)))</f>
        <v>2.27551434514912</v>
      </c>
      <c r="BI262" s="190" t="n">
        <v>0</v>
      </c>
      <c r="BJ262" s="190" t="n">
        <f aca="false">(BH262^2)*Rdcr</f>
        <v>0.0497084691358025</v>
      </c>
      <c r="BK262" s="191" t="n">
        <f aca="false">BI262+BJ262</f>
        <v>0.0497084691358025</v>
      </c>
      <c r="BL262" s="189" t="n">
        <f aca="false">BB262*BD262</f>
        <v>1.98333333333333</v>
      </c>
      <c r="BM262" s="178" t="n">
        <f aca="false">CHOOSE(BC262,BG262*SQRT(BD262/3),SQRT(BD262*((BG262^2)+((BF262^2)/3)-(BG262*BF262))))</f>
        <v>2.12854876455932</v>
      </c>
      <c r="BN262" s="178" t="n">
        <f aca="false">(BM262^2)*AU262</f>
        <v>0.350389380657393</v>
      </c>
      <c r="BO262" s="178" t="n">
        <f aca="false">((AY262*BB262)/2)*Fsw*(tr_sw_fix+tf_sw_fix)</f>
        <v>1.3328</v>
      </c>
      <c r="BP262" s="191" t="n">
        <f aca="false">BN262+BO262</f>
        <v>1.68318938065739</v>
      </c>
      <c r="BQ262" s="189" t="n">
        <f aca="false">BE262*BB262</f>
        <v>0.283333333333333</v>
      </c>
      <c r="BR262" s="190" t="n">
        <f aca="false">CHOOSE(BC262,BG262*SQRT(BE262/3),SQRT(BE262*((BG262^2)+((BF262^2)/3)-(BF262*BG262))))</f>
        <v>0.804515812071104</v>
      </c>
      <c r="BS262" s="190" t="n">
        <f aca="false">AZ262*Vd_rect</f>
        <v>0.1071</v>
      </c>
      <c r="BT262" s="190" t="n">
        <f aca="false">CHOOSE(BC262,(AY262+Vd_rect)*Qrr*Fsw,(AY262+Vd_rect)*Qrr*Fsw)</f>
        <v>0.42441</v>
      </c>
      <c r="BU262" s="191" t="n">
        <f aca="false">BS262+BT262</f>
        <v>0.53151</v>
      </c>
      <c r="BV262" s="177" t="n">
        <f aca="false">(BM262^2)*0</f>
        <v>0</v>
      </c>
      <c r="BW262" s="190" t="n">
        <f aca="false">Qg_tot*Vcc*Fsw</f>
        <v>0.0735</v>
      </c>
      <c r="BX262" s="191" t="n">
        <f aca="false">IQ*BA262</f>
        <v>0.00385</v>
      </c>
      <c r="BY262" s="189" t="n">
        <f aca="false">BV262+BU262+BP262+BK262+BW262+BX262</f>
        <v>2.3417578497932</v>
      </c>
      <c r="BZ262" s="190" t="n">
        <f aca="false">AY262*AZ262</f>
        <v>10.2</v>
      </c>
      <c r="CA262" s="191" t="n">
        <f aca="false">(BZ262/(BZ262+BY262))*100</f>
        <v>81.32831236387</v>
      </c>
      <c r="CB262" s="169" t="n">
        <f aca="false">BP262+BW262+BX262+BV262</f>
        <v>1.76053938065739</v>
      </c>
      <c r="CC262" s="0" t="n">
        <f aca="false">Ta+Tk_f*CB262</f>
        <v>86.6188783230087</v>
      </c>
    </row>
    <row r="263" customFormat="false" ht="15.75" hidden="false" customHeight="false" outlineLevel="0" collapsed="false">
      <c r="Q263" s="0" t="n">
        <v>256</v>
      </c>
      <c r="S263" s="189" t="n">
        <f aca="false">VOUT</f>
        <v>40</v>
      </c>
      <c r="T263" s="178" t="n">
        <f aca="false">Q263*$O$12</f>
        <v>0.256</v>
      </c>
      <c r="U263" s="190" t="n">
        <f aca="false">VIN_var</f>
        <v>5</v>
      </c>
      <c r="V263" s="191" t="n">
        <f aca="false">(S263*T263)/(U263*EFF_est)</f>
        <v>2.27555555555556</v>
      </c>
      <c r="W263" s="189" t="n">
        <f aca="false">IF((T263*S263/U263)&lt;((U263*(1-(U263/S263)))/(2*Lm*Fsw)),1,2)</f>
        <v>2</v>
      </c>
      <c r="X263" s="190" t="n">
        <f aca="false">CHOOSE(W263,SQRT((2*T263*Lm*Fsw*(S263-U263))/((U263)^2)),1-(U263/S263))</f>
        <v>0.875</v>
      </c>
      <c r="Y263" s="179" t="n">
        <f aca="false">CHOOSE(W263,(Lm*AA263*Fsw)/(S263-U263),1-X263)</f>
        <v>0.125</v>
      </c>
      <c r="Z263" s="189" t="n">
        <f aca="false">(U263*X263)/(Lm*Fsw)</f>
        <v>0.694444444444444</v>
      </c>
      <c r="AA263" s="190" t="n">
        <f aca="false">CHOOSE(W263,Z263,V263+(0.5*Z263))</f>
        <v>2.62277777777778</v>
      </c>
      <c r="AB263" s="190" t="n">
        <f aca="false">CHOOSE(W263,AA263*SQRT((X263+Y263)/3),SQRT((V263^2)+((Z263^2)/12)))</f>
        <v>2.284368806393</v>
      </c>
      <c r="AC263" s="190" t="n">
        <v>0</v>
      </c>
      <c r="AD263" s="190" t="n">
        <f aca="false">(AB263^2)*Rdcr</f>
        <v>0.0500960720987654</v>
      </c>
      <c r="AE263" s="191" t="n">
        <f aca="false">AC263+AD263</f>
        <v>0.0500960720987654</v>
      </c>
      <c r="AF263" s="189" t="n">
        <f aca="false">V263*X263</f>
        <v>1.99111111111111</v>
      </c>
      <c r="AG263" s="178" t="n">
        <f aca="false">CHOOSE(W263,AA263*SQRT(X263/3),SQRT(X263*((AA263^2)+((Z263^2)/3)-(AA263*Z263))))</f>
        <v>2.13683135463909</v>
      </c>
      <c r="AH263" s="190" t="n">
        <f aca="false">(AG263^2)*RDS_on</f>
        <v>0.236626419314357</v>
      </c>
      <c r="AI263" s="178" t="n">
        <f aca="false">((S263*V263)/2)*Fsw*(tr_sw_fix+tf_sw_fix)</f>
        <v>1.33802666666667</v>
      </c>
      <c r="AJ263" s="191" t="n">
        <f aca="false">AH263+AI263</f>
        <v>1.57465308598102</v>
      </c>
      <c r="AK263" s="189" t="n">
        <f aca="false">Y263*V263</f>
        <v>0.284444444444444</v>
      </c>
      <c r="AL263" s="190" t="n">
        <f aca="false">CHOOSE(W263,AA263*SQRT(Y263/3),SQRT(Y263*((AA263^2)+((Z263^2)/3)-(Z263*AA263))))</f>
        <v>0.807646336865757</v>
      </c>
      <c r="AM263" s="190" t="n">
        <f aca="false">T263*Vd_rect</f>
        <v>0.10752</v>
      </c>
      <c r="AN263" s="190" t="n">
        <f aca="false">CHOOSE(W263,(S263+Vd_rect)*Qrr*Fsw,(S263+Vd_rect)*Qrr*Fsw)</f>
        <v>0.42441</v>
      </c>
      <c r="AO263" s="191" t="n">
        <f aca="false">AM263+AN263</f>
        <v>0.53193</v>
      </c>
      <c r="AP263" s="177" t="n">
        <f aca="false">(AG263^2)*0</f>
        <v>0</v>
      </c>
      <c r="AQ263" s="190" t="n">
        <f aca="false">Qg_tot*Vcc*Fsw</f>
        <v>0.0735</v>
      </c>
      <c r="AR263" s="191" t="n">
        <f aca="false">IQ*U263</f>
        <v>0.00385</v>
      </c>
      <c r="AS263" s="177" t="n">
        <f aca="false">AP263+AJ263+AQ263+AR263</f>
        <v>1.65200308598102</v>
      </c>
      <c r="AT263" s="187" t="n">
        <f aca="false">Ta+Tk*AS263</f>
        <v>124.120185158861</v>
      </c>
      <c r="AU263" s="188" t="n">
        <f aca="false">RDS_on/51.8*(47.12+AT263*0.244)</f>
        <v>0.0774397275455083</v>
      </c>
      <c r="AV263" s="190" t="n">
        <f aca="false">S263*T263</f>
        <v>10.24</v>
      </c>
      <c r="AW263" s="191" t="n">
        <f aca="false">(AV263/(AV263+AS263))*100</f>
        <v>86.1082857611389</v>
      </c>
      <c r="AY263" s="189" t="n">
        <f aca="false">VOUT</f>
        <v>40</v>
      </c>
      <c r="AZ263" s="190" t="n">
        <f aca="false">Q263*$O$12</f>
        <v>0.256</v>
      </c>
      <c r="BA263" s="190" t="n">
        <f aca="false">VIN_var</f>
        <v>5</v>
      </c>
      <c r="BB263" s="191" t="n">
        <f aca="false">(AY263*AZ263)/(BA263*EFF_est)</f>
        <v>2.27555555555556</v>
      </c>
      <c r="BC263" s="189" t="n">
        <f aca="false">IF((AZ263*AY263/BA263)&lt;((BA263*(1-(BA263/AY263)))/(2*Lm*Fsw)),1,2)</f>
        <v>2</v>
      </c>
      <c r="BD263" s="190" t="n">
        <f aca="false">CHOOSE(BC263,SQRT((2*AZ263*Lm*Fsw*(AY263-BA263))/((BA263)^2)),1-(BA263/AY263))</f>
        <v>0.875</v>
      </c>
      <c r="BE263" s="179" t="n">
        <f aca="false">CHOOSE(BC263,(Lm*BG263*Fsw)/(AY263-BA263),1-BD263)</f>
        <v>0.125</v>
      </c>
      <c r="BF263" s="189" t="n">
        <f aca="false">(BA263*BD263)/(Lm*Fsw)</f>
        <v>0.694444444444444</v>
      </c>
      <c r="BG263" s="190" t="n">
        <f aca="false">CHOOSE(BC263,BF263,BB263+(0.5*BF263))</f>
        <v>2.62277777777778</v>
      </c>
      <c r="BH263" s="190" t="n">
        <f aca="false">CHOOSE(BC263,BG263*SQRT((BD263+BE263)/3),SQRT((BB263^2)+((BF263^2)/12)))</f>
        <v>2.284368806393</v>
      </c>
      <c r="BI263" s="190" t="n">
        <v>0</v>
      </c>
      <c r="BJ263" s="190" t="n">
        <f aca="false">(BH263^2)*Rdcr</f>
        <v>0.0500960720987654</v>
      </c>
      <c r="BK263" s="191" t="n">
        <f aca="false">BI263+BJ263</f>
        <v>0.0500960720987654</v>
      </c>
      <c r="BL263" s="189" t="n">
        <f aca="false">BB263*BD263</f>
        <v>1.99111111111111</v>
      </c>
      <c r="BM263" s="178" t="n">
        <f aca="false">CHOOSE(BC263,BG263*SQRT(BD263/3),SQRT(BD263*((BG263^2)+((BF263^2)/3)-(BG263*BF263))))</f>
        <v>2.13683135463909</v>
      </c>
      <c r="BN263" s="178" t="n">
        <f aca="false">(BM263^2)*AU263</f>
        <v>0.353593531523434</v>
      </c>
      <c r="BO263" s="178" t="n">
        <f aca="false">((AY263*BB263)/2)*Fsw*(tr_sw_fix+tf_sw_fix)</f>
        <v>1.33802666666667</v>
      </c>
      <c r="BP263" s="191" t="n">
        <f aca="false">BN263+BO263</f>
        <v>1.6916201981901</v>
      </c>
      <c r="BQ263" s="189" t="n">
        <f aca="false">BE263*BB263</f>
        <v>0.284444444444444</v>
      </c>
      <c r="BR263" s="190" t="n">
        <f aca="false">CHOOSE(BC263,BG263*SQRT(BE263/3),SQRT(BE263*((BG263^2)+((BF263^2)/3)-(BF263*BG263))))</f>
        <v>0.807646336865757</v>
      </c>
      <c r="BS263" s="190" t="n">
        <f aca="false">AZ263*Vd_rect</f>
        <v>0.10752</v>
      </c>
      <c r="BT263" s="190" t="n">
        <f aca="false">CHOOSE(BC263,(AY263+Vd_rect)*Qrr*Fsw,(AY263+Vd_rect)*Qrr*Fsw)</f>
        <v>0.42441</v>
      </c>
      <c r="BU263" s="191" t="n">
        <f aca="false">BS263+BT263</f>
        <v>0.53193</v>
      </c>
      <c r="BV263" s="177" t="n">
        <f aca="false">(BM263^2)*0</f>
        <v>0</v>
      </c>
      <c r="BW263" s="190" t="n">
        <f aca="false">Qg_tot*Vcc*Fsw</f>
        <v>0.0735</v>
      </c>
      <c r="BX263" s="191" t="n">
        <f aca="false">IQ*BA263</f>
        <v>0.00385</v>
      </c>
      <c r="BY263" s="189" t="n">
        <f aca="false">BV263+BU263+BP263+BK263+BW263+BX263</f>
        <v>2.35099627028887</v>
      </c>
      <c r="BZ263" s="190" t="n">
        <f aca="false">AY263*AZ263</f>
        <v>10.24</v>
      </c>
      <c r="CA263" s="191" t="n">
        <f aca="false">(BZ263/(BZ263+BY263))*100</f>
        <v>81.3279567413061</v>
      </c>
      <c r="CB263" s="169" t="n">
        <f aca="false">BP263+BW263+BX263+BV263</f>
        <v>1.7689701981901</v>
      </c>
      <c r="CC263" s="0" t="n">
        <f aca="false">Ta+Tk_f*CB263</f>
        <v>86.9139569366535</v>
      </c>
    </row>
    <row r="264" customFormat="false" ht="15.75" hidden="false" customHeight="false" outlineLevel="0" collapsed="false">
      <c r="Q264" s="0" t="n">
        <v>257</v>
      </c>
      <c r="S264" s="189" t="n">
        <f aca="false">VOUT</f>
        <v>40</v>
      </c>
      <c r="T264" s="178" t="n">
        <f aca="false">Q264*$O$12</f>
        <v>0.257</v>
      </c>
      <c r="U264" s="190" t="n">
        <f aca="false">VIN_var</f>
        <v>5</v>
      </c>
      <c r="V264" s="191" t="n">
        <f aca="false">(S264*T264)/(U264*EFF_est)</f>
        <v>2.28444444444444</v>
      </c>
      <c r="W264" s="189" t="n">
        <f aca="false">IF((T264*S264/U264)&lt;((U264*(1-(U264/S264)))/(2*Lm*Fsw)),1,2)</f>
        <v>2</v>
      </c>
      <c r="X264" s="190" t="n">
        <f aca="false">CHOOSE(W264,SQRT((2*T264*Lm*Fsw*(S264-U264))/((U264)^2)),1-(U264/S264))</f>
        <v>0.875</v>
      </c>
      <c r="Y264" s="179" t="n">
        <f aca="false">CHOOSE(W264,(Lm*AA264*Fsw)/(S264-U264),1-X264)</f>
        <v>0.125</v>
      </c>
      <c r="Z264" s="189" t="n">
        <f aca="false">(U264*X264)/(Lm*Fsw)</f>
        <v>0.694444444444444</v>
      </c>
      <c r="AA264" s="190" t="n">
        <f aca="false">CHOOSE(W264,Z264,V264+(0.5*Z264))</f>
        <v>2.63166666666667</v>
      </c>
      <c r="AB264" s="190" t="n">
        <f aca="false">CHOOSE(W264,AA264*SQRT((X264+Y264)/3),SQRT((V264^2)+((Z264^2)/12)))</f>
        <v>2.2932235340138</v>
      </c>
      <c r="AC264" s="190" t="n">
        <v>0</v>
      </c>
      <c r="AD264" s="190" t="n">
        <f aca="false">(AB264^2)*Rdcr</f>
        <v>0.0504851920987654</v>
      </c>
      <c r="AE264" s="191" t="n">
        <f aca="false">AC264+AD264</f>
        <v>0.0504851920987654</v>
      </c>
      <c r="AF264" s="189" t="n">
        <f aca="false">V264*X264</f>
        <v>1.99888888888889</v>
      </c>
      <c r="AG264" s="178" t="n">
        <f aca="false">CHOOSE(W264,AA264*SQRT(X264/3),SQRT(X264*((AA264^2)+((Z264^2)/3)-(AA264*Z264))))</f>
        <v>2.14511419389164</v>
      </c>
      <c r="AH264" s="190" t="n">
        <f aca="false">(AG264^2)*RDS_on</f>
        <v>0.238464409169171</v>
      </c>
      <c r="AI264" s="178" t="n">
        <f aca="false">((S264*V264)/2)*Fsw*(tr_sw_fix+tf_sw_fix)</f>
        <v>1.34325333333333</v>
      </c>
      <c r="AJ264" s="191" t="n">
        <f aca="false">AH264+AI264</f>
        <v>1.5817177425025</v>
      </c>
      <c r="AK264" s="189" t="n">
        <f aca="false">Y264*V264</f>
        <v>0.285555555555556</v>
      </c>
      <c r="AL264" s="190" t="n">
        <f aca="false">CHOOSE(W264,AA264*SQRT(Y264/3),SQRT(Y264*((AA264^2)+((Z264^2)/3)-(Z264*AA264))))</f>
        <v>0.810776955838868</v>
      </c>
      <c r="AM264" s="190" t="n">
        <f aca="false">T264*Vd_rect</f>
        <v>0.10794</v>
      </c>
      <c r="AN264" s="190" t="n">
        <f aca="false">CHOOSE(W264,(S264+Vd_rect)*Qrr*Fsw,(S264+Vd_rect)*Qrr*Fsw)</f>
        <v>0.42441</v>
      </c>
      <c r="AO264" s="191" t="n">
        <f aca="false">AM264+AN264</f>
        <v>0.53235</v>
      </c>
      <c r="AP264" s="177" t="n">
        <f aca="false">(AG264^2)*0</f>
        <v>0</v>
      </c>
      <c r="AQ264" s="190" t="n">
        <f aca="false">Qg_tot*Vcc*Fsw</f>
        <v>0.0735</v>
      </c>
      <c r="AR264" s="191" t="n">
        <f aca="false">IQ*U264</f>
        <v>0.00385</v>
      </c>
      <c r="AS264" s="177" t="n">
        <f aca="false">AP264+AJ264+AQ264+AR264</f>
        <v>1.6590677425025</v>
      </c>
      <c r="AT264" s="187" t="n">
        <f aca="false">Ta+Tk*AS264</f>
        <v>124.54406455015</v>
      </c>
      <c r="AU264" s="188" t="n">
        <f aca="false">RDS_on/51.8*(47.12+AT264*0.244)</f>
        <v>0.0775432000843479</v>
      </c>
      <c r="AV264" s="190" t="n">
        <f aca="false">S264*T264</f>
        <v>10.28</v>
      </c>
      <c r="AW264" s="191" t="n">
        <f aca="false">(AV264/(AV264+AS264))*100</f>
        <v>86.103875291734</v>
      </c>
      <c r="AY264" s="189" t="n">
        <f aca="false">VOUT</f>
        <v>40</v>
      </c>
      <c r="AZ264" s="190" t="n">
        <f aca="false">Q264*$O$12</f>
        <v>0.257</v>
      </c>
      <c r="BA264" s="190" t="n">
        <f aca="false">VIN_var</f>
        <v>5</v>
      </c>
      <c r="BB264" s="191" t="n">
        <f aca="false">(AY264*AZ264)/(BA264*EFF_est)</f>
        <v>2.28444444444444</v>
      </c>
      <c r="BC264" s="189" t="n">
        <f aca="false">IF((AZ264*AY264/BA264)&lt;((BA264*(1-(BA264/AY264)))/(2*Lm*Fsw)),1,2)</f>
        <v>2</v>
      </c>
      <c r="BD264" s="190" t="n">
        <f aca="false">CHOOSE(BC264,SQRT((2*AZ264*Lm*Fsw*(AY264-BA264))/((BA264)^2)),1-(BA264/AY264))</f>
        <v>0.875</v>
      </c>
      <c r="BE264" s="179" t="n">
        <f aca="false">CHOOSE(BC264,(Lm*BG264*Fsw)/(AY264-BA264),1-BD264)</f>
        <v>0.125</v>
      </c>
      <c r="BF264" s="189" t="n">
        <f aca="false">(BA264*BD264)/(Lm*Fsw)</f>
        <v>0.694444444444444</v>
      </c>
      <c r="BG264" s="190" t="n">
        <f aca="false">CHOOSE(BC264,BF264,BB264+(0.5*BF264))</f>
        <v>2.63166666666667</v>
      </c>
      <c r="BH264" s="190" t="n">
        <f aca="false">CHOOSE(BC264,BG264*SQRT((BD264+BE264)/3),SQRT((BB264^2)+((BF264^2)/12)))</f>
        <v>2.2932235340138</v>
      </c>
      <c r="BI264" s="190" t="n">
        <v>0</v>
      </c>
      <c r="BJ264" s="190" t="n">
        <f aca="false">(BH264^2)*Rdcr</f>
        <v>0.0504851920987654</v>
      </c>
      <c r="BK264" s="191" t="n">
        <f aca="false">BI264+BJ264</f>
        <v>0.0504851920987654</v>
      </c>
      <c r="BL264" s="189" t="n">
        <f aca="false">BB264*BD264</f>
        <v>1.99888888888889</v>
      </c>
      <c r="BM264" s="178" t="n">
        <f aca="false">CHOOSE(BC264,BG264*SQRT(BD264/3),SQRT(BD264*((BG264^2)+((BF264^2)/3)-(BG264*BF264))))</f>
        <v>2.14511419389164</v>
      </c>
      <c r="BN264" s="178" t="n">
        <f aca="false">(BM264^2)*AU264</f>
        <v>0.35681619095676</v>
      </c>
      <c r="BO264" s="178" t="n">
        <f aca="false">((AY264*BB264)/2)*Fsw*(tr_sw_fix+tf_sw_fix)</f>
        <v>1.34325333333333</v>
      </c>
      <c r="BP264" s="191" t="n">
        <f aca="false">BN264+BO264</f>
        <v>1.70006952429009</v>
      </c>
      <c r="BQ264" s="189" t="n">
        <f aca="false">BE264*BB264</f>
        <v>0.285555555555556</v>
      </c>
      <c r="BR264" s="190" t="n">
        <f aca="false">CHOOSE(BC264,BG264*SQRT(BE264/3),SQRT(BE264*((BG264^2)+((BF264^2)/3)-(BF264*BG264))))</f>
        <v>0.810776955838868</v>
      </c>
      <c r="BS264" s="190" t="n">
        <f aca="false">AZ264*Vd_rect</f>
        <v>0.10794</v>
      </c>
      <c r="BT264" s="190" t="n">
        <f aca="false">CHOOSE(BC264,(AY264+Vd_rect)*Qrr*Fsw,(AY264+Vd_rect)*Qrr*Fsw)</f>
        <v>0.42441</v>
      </c>
      <c r="BU264" s="191" t="n">
        <f aca="false">BS264+BT264</f>
        <v>0.53235</v>
      </c>
      <c r="BV264" s="177" t="n">
        <f aca="false">(BM264^2)*0</f>
        <v>0</v>
      </c>
      <c r="BW264" s="190" t="n">
        <f aca="false">Qg_tot*Vcc*Fsw</f>
        <v>0.0735</v>
      </c>
      <c r="BX264" s="191" t="n">
        <f aca="false">IQ*BA264</f>
        <v>0.00385</v>
      </c>
      <c r="BY264" s="189" t="n">
        <f aca="false">BV264+BU264+BP264+BK264+BW264+BX264</f>
        <v>2.36025471638886</v>
      </c>
      <c r="BZ264" s="190" t="n">
        <f aca="false">AY264*AZ264</f>
        <v>10.28</v>
      </c>
      <c r="CA264" s="191" t="n">
        <f aca="false">(BZ264/(BZ264+BY264))*100</f>
        <v>81.3274750442438</v>
      </c>
      <c r="CB264" s="169" t="n">
        <f aca="false">BP264+BW264+BX264+BV264</f>
        <v>1.77741952429009</v>
      </c>
      <c r="CC264" s="0" t="n">
        <f aca="false">Ta+Tk_f*CB264</f>
        <v>87.2096833501533</v>
      </c>
    </row>
    <row r="265" customFormat="false" ht="15.75" hidden="false" customHeight="false" outlineLevel="0" collapsed="false">
      <c r="Q265" s="0" t="n">
        <v>258</v>
      </c>
      <c r="S265" s="189" t="n">
        <f aca="false">VOUT</f>
        <v>40</v>
      </c>
      <c r="T265" s="178" t="n">
        <f aca="false">Q265*$O$12</f>
        <v>0.258</v>
      </c>
      <c r="U265" s="190" t="n">
        <f aca="false">VIN_var</f>
        <v>5</v>
      </c>
      <c r="V265" s="191" t="n">
        <f aca="false">(S265*T265)/(U265*EFF_est)</f>
        <v>2.29333333333333</v>
      </c>
      <c r="W265" s="189" t="n">
        <f aca="false">IF((T265*S265/U265)&lt;((U265*(1-(U265/S265)))/(2*Lm*Fsw)),1,2)</f>
        <v>2</v>
      </c>
      <c r="X265" s="190" t="n">
        <f aca="false">CHOOSE(W265,SQRT((2*T265*Lm*Fsw*(S265-U265))/((U265)^2)),1-(U265/S265))</f>
        <v>0.875</v>
      </c>
      <c r="Y265" s="179" t="n">
        <f aca="false">CHOOSE(W265,(Lm*AA265*Fsw)/(S265-U265),1-X265)</f>
        <v>0.125</v>
      </c>
      <c r="Z265" s="189" t="n">
        <f aca="false">(U265*X265)/(Lm*Fsw)</f>
        <v>0.694444444444444</v>
      </c>
      <c r="AA265" s="190" t="n">
        <f aca="false">CHOOSE(W265,Z265,V265+(0.5*Z265))</f>
        <v>2.64055555555556</v>
      </c>
      <c r="AB265" s="190" t="n">
        <f aca="false">CHOOSE(W265,AA265*SQRT((X265+Y265)/3),SQRT((V265^2)+((Z265^2)/12)))</f>
        <v>2.30207852493772</v>
      </c>
      <c r="AC265" s="190" t="n">
        <v>0</v>
      </c>
      <c r="AD265" s="190" t="n">
        <f aca="false">(AB265^2)*Rdcr</f>
        <v>0.0508758291358025</v>
      </c>
      <c r="AE265" s="191" t="n">
        <f aca="false">AC265+AD265</f>
        <v>0.0508758291358025</v>
      </c>
      <c r="AF265" s="189" t="n">
        <f aca="false">V265*X265</f>
        <v>2.00666666666667</v>
      </c>
      <c r="AG265" s="178" t="n">
        <f aca="false">CHOOSE(W265,AA265*SQRT(X265/3),SQRT(X265*((AA265^2)+((Z265^2)/3)-(AA265*Z265))))</f>
        <v>2.15339727944172</v>
      </c>
      <c r="AH265" s="190" t="n">
        <f aca="false">(AG265^2)*RDS_on</f>
        <v>0.240309564676442</v>
      </c>
      <c r="AI265" s="178" t="n">
        <f aca="false">((S265*V265)/2)*Fsw*(tr_sw_fix+tf_sw_fix)</f>
        <v>1.34848</v>
      </c>
      <c r="AJ265" s="191" t="n">
        <f aca="false">AH265+AI265</f>
        <v>1.58878956467644</v>
      </c>
      <c r="AK265" s="189" t="n">
        <f aca="false">Y265*V265</f>
        <v>0.286666666666667</v>
      </c>
      <c r="AL265" s="190" t="n">
        <f aca="false">CHOOSE(W265,AA265*SQRT(Y265/3),SQRT(Y265*((AA265^2)+((Z265^2)/3)-(Z265*AA265))))</f>
        <v>0.813907667903693</v>
      </c>
      <c r="AM265" s="190" t="n">
        <f aca="false">T265*Vd_rect</f>
        <v>0.10836</v>
      </c>
      <c r="AN265" s="190" t="n">
        <f aca="false">CHOOSE(W265,(S265+Vd_rect)*Qrr*Fsw,(S265+Vd_rect)*Qrr*Fsw)</f>
        <v>0.42441</v>
      </c>
      <c r="AO265" s="191" t="n">
        <f aca="false">AM265+AN265</f>
        <v>0.53277</v>
      </c>
      <c r="AP265" s="177" t="n">
        <f aca="false">(AG265^2)*0</f>
        <v>0</v>
      </c>
      <c r="AQ265" s="190" t="n">
        <f aca="false">Qg_tot*Vcc*Fsw</f>
        <v>0.0735</v>
      </c>
      <c r="AR265" s="191" t="n">
        <f aca="false">IQ*U265</f>
        <v>0.00385</v>
      </c>
      <c r="AS265" s="177" t="n">
        <f aca="false">AP265+AJ265+AQ265+AR265</f>
        <v>1.66613956467644</v>
      </c>
      <c r="AT265" s="187" t="n">
        <f aca="false">Ta+Tk*AS265</f>
        <v>124.968373880586</v>
      </c>
      <c r="AU265" s="188" t="n">
        <f aca="false">RDS_on/51.8*(47.12+AT265*0.244)</f>
        <v>0.077646777574964</v>
      </c>
      <c r="AV265" s="190" t="n">
        <f aca="false">S265*T265</f>
        <v>10.32</v>
      </c>
      <c r="AW265" s="191" t="n">
        <f aca="false">(AV265/(AV265+AS265))*100</f>
        <v>86.0994479858502</v>
      </c>
      <c r="AY265" s="189" t="n">
        <f aca="false">VOUT</f>
        <v>40</v>
      </c>
      <c r="AZ265" s="190" t="n">
        <f aca="false">Q265*$O$12</f>
        <v>0.258</v>
      </c>
      <c r="BA265" s="190" t="n">
        <f aca="false">VIN_var</f>
        <v>5</v>
      </c>
      <c r="BB265" s="191" t="n">
        <f aca="false">(AY265*AZ265)/(BA265*EFF_est)</f>
        <v>2.29333333333333</v>
      </c>
      <c r="BC265" s="189" t="n">
        <f aca="false">IF((AZ265*AY265/BA265)&lt;((BA265*(1-(BA265/AY265)))/(2*Lm*Fsw)),1,2)</f>
        <v>2</v>
      </c>
      <c r="BD265" s="190" t="n">
        <f aca="false">CHOOSE(BC265,SQRT((2*AZ265*Lm*Fsw*(AY265-BA265))/((BA265)^2)),1-(BA265/AY265))</f>
        <v>0.875</v>
      </c>
      <c r="BE265" s="179" t="n">
        <f aca="false">CHOOSE(BC265,(Lm*BG265*Fsw)/(AY265-BA265),1-BD265)</f>
        <v>0.125</v>
      </c>
      <c r="BF265" s="189" t="n">
        <f aca="false">(BA265*BD265)/(Lm*Fsw)</f>
        <v>0.694444444444444</v>
      </c>
      <c r="BG265" s="190" t="n">
        <f aca="false">CHOOSE(BC265,BF265,BB265+(0.5*BF265))</f>
        <v>2.64055555555556</v>
      </c>
      <c r="BH265" s="190" t="n">
        <f aca="false">CHOOSE(BC265,BG265*SQRT((BD265+BE265)/3),SQRT((BB265^2)+((BF265^2)/12)))</f>
        <v>2.30207852493772</v>
      </c>
      <c r="BI265" s="190" t="n">
        <v>0</v>
      </c>
      <c r="BJ265" s="190" t="n">
        <f aca="false">(BH265^2)*Rdcr</f>
        <v>0.0508758291358025</v>
      </c>
      <c r="BK265" s="191" t="n">
        <f aca="false">BI265+BJ265</f>
        <v>0.0508758291358025</v>
      </c>
      <c r="BL265" s="189" t="n">
        <f aca="false">BB265*BD265</f>
        <v>2.00666666666667</v>
      </c>
      <c r="BM265" s="178" t="n">
        <f aca="false">CHOOSE(BC265,BG265*SQRT(BD265/3),SQRT(BD265*((BG265^2)+((BF265^2)/3)-(BG265*BF265))))</f>
        <v>2.15339727944172</v>
      </c>
      <c r="BN265" s="178" t="n">
        <f aca="false">(BM265^2)*AU265</f>
        <v>0.360057413046181</v>
      </c>
      <c r="BO265" s="178" t="n">
        <f aca="false">((AY265*BB265)/2)*Fsw*(tr_sw_fix+tf_sw_fix)</f>
        <v>1.34848</v>
      </c>
      <c r="BP265" s="191" t="n">
        <f aca="false">BN265+BO265</f>
        <v>1.70853741304618</v>
      </c>
      <c r="BQ265" s="189" t="n">
        <f aca="false">BE265*BB265</f>
        <v>0.286666666666667</v>
      </c>
      <c r="BR265" s="190" t="n">
        <f aca="false">CHOOSE(BC265,BG265*SQRT(BE265/3),SQRT(BE265*((BG265^2)+((BF265^2)/3)-(BF265*BG265))))</f>
        <v>0.813907667903693</v>
      </c>
      <c r="BS265" s="190" t="n">
        <f aca="false">AZ265*Vd_rect</f>
        <v>0.10836</v>
      </c>
      <c r="BT265" s="190" t="n">
        <f aca="false">CHOOSE(BC265,(AY265+Vd_rect)*Qrr*Fsw,(AY265+Vd_rect)*Qrr*Fsw)</f>
        <v>0.42441</v>
      </c>
      <c r="BU265" s="191" t="n">
        <f aca="false">BS265+BT265</f>
        <v>0.53277</v>
      </c>
      <c r="BV265" s="177" t="n">
        <f aca="false">(BM265^2)*0</f>
        <v>0</v>
      </c>
      <c r="BW265" s="190" t="n">
        <f aca="false">Qg_tot*Vcc*Fsw</f>
        <v>0.0735</v>
      </c>
      <c r="BX265" s="191" t="n">
        <f aca="false">IQ*BA265</f>
        <v>0.00385</v>
      </c>
      <c r="BY265" s="189" t="n">
        <f aca="false">BV265+BU265+BP265+BK265+BW265+BX265</f>
        <v>2.36953324218198</v>
      </c>
      <c r="BZ265" s="190" t="n">
        <f aca="false">AY265*AZ265</f>
        <v>10.32</v>
      </c>
      <c r="CA265" s="191" t="n">
        <f aca="false">(BZ265/(BZ265+BY265))*100</f>
        <v>81.3268683965043</v>
      </c>
      <c r="CB265" s="169" t="n">
        <f aca="false">BP265+BW265+BX265+BV265</f>
        <v>1.78588741304618</v>
      </c>
      <c r="CC265" s="0" t="n">
        <f aca="false">Ta+Tk_f*CB265</f>
        <v>87.5060594566163</v>
      </c>
    </row>
    <row r="266" customFormat="false" ht="15.75" hidden="false" customHeight="false" outlineLevel="0" collapsed="false">
      <c r="Q266" s="0" t="n">
        <v>259</v>
      </c>
      <c r="S266" s="189" t="n">
        <f aca="false">VOUT</f>
        <v>40</v>
      </c>
      <c r="T266" s="178" t="n">
        <f aca="false">Q266*$O$12</f>
        <v>0.259</v>
      </c>
      <c r="U266" s="190" t="n">
        <f aca="false">VIN_var</f>
        <v>5</v>
      </c>
      <c r="V266" s="191" t="n">
        <f aca="false">(S266*T266)/(U266*EFF_est)</f>
        <v>2.30222222222222</v>
      </c>
      <c r="W266" s="189" t="n">
        <f aca="false">IF((T266*S266/U266)&lt;((U266*(1-(U266/S266)))/(2*Lm*Fsw)),1,2)</f>
        <v>2</v>
      </c>
      <c r="X266" s="190" t="n">
        <f aca="false">CHOOSE(W266,SQRT((2*T266*Lm*Fsw*(S266-U266))/((U266)^2)),1-(U266/S266))</f>
        <v>0.875</v>
      </c>
      <c r="Y266" s="179" t="n">
        <f aca="false">CHOOSE(W266,(Lm*AA266*Fsw)/(S266-U266),1-X266)</f>
        <v>0.125</v>
      </c>
      <c r="Z266" s="189" t="n">
        <f aca="false">(U266*X266)/(Lm*Fsw)</f>
        <v>0.694444444444444</v>
      </c>
      <c r="AA266" s="190" t="n">
        <f aca="false">CHOOSE(W266,Z266,V266+(0.5*Z266))</f>
        <v>2.64944444444444</v>
      </c>
      <c r="AB266" s="190" t="n">
        <f aca="false">CHOOSE(W266,AA266*SQRT((X266+Y266)/3),SQRT((V266^2)+((Z266^2)/12)))</f>
        <v>2.31093377613801</v>
      </c>
      <c r="AC266" s="190" t="n">
        <v>0</v>
      </c>
      <c r="AD266" s="190" t="n">
        <f aca="false">(AB266^2)*Rdcr</f>
        <v>0.0512679832098765</v>
      </c>
      <c r="AE266" s="191" t="n">
        <f aca="false">AC266+AD266</f>
        <v>0.0512679832098765</v>
      </c>
      <c r="AF266" s="189" t="n">
        <f aca="false">V266*X266</f>
        <v>2.01444444444444</v>
      </c>
      <c r="AG266" s="178" t="n">
        <f aca="false">CHOOSE(W266,AA266*SQRT(X266/3),SQRT(X266*((AA266^2)+((Z266^2)/3)-(AA266*Z266))))</f>
        <v>2.16168060845804</v>
      </c>
      <c r="AH266" s="190" t="n">
        <f aca="false">(AG266^2)*RDS_on</f>
        <v>0.242161885836167</v>
      </c>
      <c r="AI266" s="178" t="n">
        <f aca="false">((S266*V266)/2)*Fsw*(tr_sw_fix+tf_sw_fix)</f>
        <v>1.35370666666667</v>
      </c>
      <c r="AJ266" s="191" t="n">
        <f aca="false">AH266+AI266</f>
        <v>1.59586855250283</v>
      </c>
      <c r="AK266" s="189" t="n">
        <f aca="false">Y266*V266</f>
        <v>0.287777777777778</v>
      </c>
      <c r="AL266" s="190" t="n">
        <f aca="false">CHOOSE(W266,AA266*SQRT(Y266/3),SQRT(Y266*((AA266^2)+((Z266^2)/3)-(Z266*AA266))))</f>
        <v>0.81703847199011</v>
      </c>
      <c r="AM266" s="190" t="n">
        <f aca="false">T266*Vd_rect</f>
        <v>0.10878</v>
      </c>
      <c r="AN266" s="190" t="n">
        <f aca="false">CHOOSE(W266,(S266+Vd_rect)*Qrr*Fsw,(S266+Vd_rect)*Qrr*Fsw)</f>
        <v>0.42441</v>
      </c>
      <c r="AO266" s="191" t="n">
        <f aca="false">AM266+AN266</f>
        <v>0.53319</v>
      </c>
      <c r="AP266" s="177" t="n">
        <f aca="false">(AG266^2)*0</f>
        <v>0</v>
      </c>
      <c r="AQ266" s="190" t="n">
        <f aca="false">Qg_tot*Vcc*Fsw</f>
        <v>0.0735</v>
      </c>
      <c r="AR266" s="191" t="n">
        <f aca="false">IQ*U266</f>
        <v>0.00385</v>
      </c>
      <c r="AS266" s="177" t="n">
        <f aca="false">AP266+AJ266+AQ266+AR266</f>
        <v>1.67321855250283</v>
      </c>
      <c r="AT266" s="187" t="n">
        <f aca="false">Ta+Tk*AS266</f>
        <v>125.39311315017</v>
      </c>
      <c r="AU266" s="188" t="n">
        <f aca="false">RDS_on/51.8*(47.12+AT266*0.244)</f>
        <v>0.0777504600173565</v>
      </c>
      <c r="AV266" s="190" t="n">
        <f aca="false">S266*T266</f>
        <v>10.36</v>
      </c>
      <c r="AW266" s="191" t="n">
        <f aca="false">(AV266/(AV266+AS266))*100</f>
        <v>86.0950040489806</v>
      </c>
      <c r="AY266" s="189" t="n">
        <f aca="false">VOUT</f>
        <v>40</v>
      </c>
      <c r="AZ266" s="190" t="n">
        <f aca="false">Q266*$O$12</f>
        <v>0.259</v>
      </c>
      <c r="BA266" s="190" t="n">
        <f aca="false">VIN_var</f>
        <v>5</v>
      </c>
      <c r="BB266" s="191" t="n">
        <f aca="false">(AY266*AZ266)/(BA266*EFF_est)</f>
        <v>2.30222222222222</v>
      </c>
      <c r="BC266" s="189" t="n">
        <f aca="false">IF((AZ266*AY266/BA266)&lt;((BA266*(1-(BA266/AY266)))/(2*Lm*Fsw)),1,2)</f>
        <v>2</v>
      </c>
      <c r="BD266" s="190" t="n">
        <f aca="false">CHOOSE(BC266,SQRT((2*AZ266*Lm*Fsw*(AY266-BA266))/((BA266)^2)),1-(BA266/AY266))</f>
        <v>0.875</v>
      </c>
      <c r="BE266" s="179" t="n">
        <f aca="false">CHOOSE(BC266,(Lm*BG266*Fsw)/(AY266-BA266),1-BD266)</f>
        <v>0.125</v>
      </c>
      <c r="BF266" s="189" t="n">
        <f aca="false">(BA266*BD266)/(Lm*Fsw)</f>
        <v>0.694444444444444</v>
      </c>
      <c r="BG266" s="190" t="n">
        <f aca="false">CHOOSE(BC266,BF266,BB266+(0.5*BF266))</f>
        <v>2.64944444444444</v>
      </c>
      <c r="BH266" s="190" t="n">
        <f aca="false">CHOOSE(BC266,BG266*SQRT((BD266+BE266)/3),SQRT((BB266^2)+((BF266^2)/12)))</f>
        <v>2.31093377613801</v>
      </c>
      <c r="BI266" s="190" t="n">
        <v>0</v>
      </c>
      <c r="BJ266" s="190" t="n">
        <f aca="false">(BH266^2)*Rdcr</f>
        <v>0.0512679832098765</v>
      </c>
      <c r="BK266" s="191" t="n">
        <f aca="false">BI266+BJ266</f>
        <v>0.0512679832098765</v>
      </c>
      <c r="BL266" s="189" t="n">
        <f aca="false">BB266*BD266</f>
        <v>2.01444444444444</v>
      </c>
      <c r="BM266" s="178" t="n">
        <f aca="false">CHOOSE(BC266,BG266*SQRT(BD266/3),SQRT(BD266*((BG266^2)+((BF266^2)/3)-(BG266*BF266))))</f>
        <v>2.16168060845804</v>
      </c>
      <c r="BN266" s="178" t="n">
        <f aca="false">(BM266^2)*AU266</f>
        <v>0.363317251967579</v>
      </c>
      <c r="BO266" s="178" t="n">
        <f aca="false">((AY266*BB266)/2)*Fsw*(tr_sw_fix+tf_sw_fix)</f>
        <v>1.35370666666667</v>
      </c>
      <c r="BP266" s="191" t="n">
        <f aca="false">BN266+BO266</f>
        <v>1.71702391863425</v>
      </c>
      <c r="BQ266" s="189" t="n">
        <f aca="false">BE266*BB266</f>
        <v>0.287777777777778</v>
      </c>
      <c r="BR266" s="190" t="n">
        <f aca="false">CHOOSE(BC266,BG266*SQRT(BE266/3),SQRT(BE266*((BG266^2)+((BF266^2)/3)-(BF266*BG266))))</f>
        <v>0.81703847199011</v>
      </c>
      <c r="BS266" s="190" t="n">
        <f aca="false">AZ266*Vd_rect</f>
        <v>0.10878</v>
      </c>
      <c r="BT266" s="190" t="n">
        <f aca="false">CHOOSE(BC266,(AY266+Vd_rect)*Qrr*Fsw,(AY266+Vd_rect)*Qrr*Fsw)</f>
        <v>0.42441</v>
      </c>
      <c r="BU266" s="191" t="n">
        <f aca="false">BS266+BT266</f>
        <v>0.53319</v>
      </c>
      <c r="BV266" s="177" t="n">
        <f aca="false">(BM266^2)*0</f>
        <v>0</v>
      </c>
      <c r="BW266" s="190" t="n">
        <f aca="false">Qg_tot*Vcc*Fsw</f>
        <v>0.0735</v>
      </c>
      <c r="BX266" s="191" t="n">
        <f aca="false">IQ*BA266</f>
        <v>0.00385</v>
      </c>
      <c r="BY266" s="189" t="n">
        <f aca="false">BV266+BU266+BP266+BK266+BW266+BX266</f>
        <v>2.37883190184412</v>
      </c>
      <c r="BZ266" s="190" t="n">
        <f aca="false">AY266*AZ266</f>
        <v>10.36</v>
      </c>
      <c r="CA266" s="191" t="n">
        <f aca="false">(BZ266/(BZ266+BY266))*100</f>
        <v>81.3261379051579</v>
      </c>
      <c r="CB266" s="169" t="n">
        <f aca="false">BP266+BW266+BX266+BV266</f>
        <v>1.79437391863425</v>
      </c>
      <c r="CC266" s="0" t="n">
        <f aca="false">Ta+Tk_f*CB266</f>
        <v>87.8030871521986</v>
      </c>
    </row>
    <row r="267" customFormat="false" ht="15.75" hidden="false" customHeight="false" outlineLevel="0" collapsed="false">
      <c r="Q267" s="0" t="n">
        <v>260</v>
      </c>
      <c r="S267" s="189" t="n">
        <f aca="false">VOUT</f>
        <v>40</v>
      </c>
      <c r="T267" s="178" t="n">
        <f aca="false">Q267*$O$12</f>
        <v>0.26</v>
      </c>
      <c r="U267" s="190" t="n">
        <f aca="false">VIN_var</f>
        <v>5</v>
      </c>
      <c r="V267" s="191" t="n">
        <f aca="false">(S267*T267)/(U267*EFF_est)</f>
        <v>2.31111111111111</v>
      </c>
      <c r="W267" s="189" t="n">
        <f aca="false">IF((T267*S267/U267)&lt;((U267*(1-(U267/S267)))/(2*Lm*Fsw)),1,2)</f>
        <v>2</v>
      </c>
      <c r="X267" s="190" t="n">
        <f aca="false">CHOOSE(W267,SQRT((2*T267*Lm*Fsw*(S267-U267))/((U267)^2)),1-(U267/S267))</f>
        <v>0.875</v>
      </c>
      <c r="Y267" s="179" t="n">
        <f aca="false">CHOOSE(W267,(Lm*AA267*Fsw)/(S267-U267),1-X267)</f>
        <v>0.125</v>
      </c>
      <c r="Z267" s="189" t="n">
        <f aca="false">(U267*X267)/(Lm*Fsw)</f>
        <v>0.694444444444444</v>
      </c>
      <c r="AA267" s="190" t="n">
        <f aca="false">CHOOSE(W267,Z267,V267+(0.5*Z267))</f>
        <v>2.65833333333333</v>
      </c>
      <c r="AB267" s="190" t="n">
        <f aca="false">CHOOSE(W267,AA267*SQRT((X267+Y267)/3),SQRT((V267^2)+((Z267^2)/12)))</f>
        <v>2.31978928463403</v>
      </c>
      <c r="AC267" s="190" t="n">
        <v>0</v>
      </c>
      <c r="AD267" s="190" t="n">
        <f aca="false">(AB267^2)*Rdcr</f>
        <v>0.0516616543209877</v>
      </c>
      <c r="AE267" s="191" t="n">
        <f aca="false">AC267+AD267</f>
        <v>0.0516616543209877</v>
      </c>
      <c r="AF267" s="189" t="n">
        <f aca="false">V267*X267</f>
        <v>2.02222222222222</v>
      </c>
      <c r="AG267" s="178" t="n">
        <f aca="false">CHOOSE(W267,AA267*SQRT(X267/3),SQRT(X267*((AA267^2)+((Z267^2)/3)-(AA267*Z267))))</f>
        <v>2.16996417815249</v>
      </c>
      <c r="AH267" s="190" t="n">
        <f aca="false">(AG267^2)*RDS_on</f>
        <v>0.244021372648348</v>
      </c>
      <c r="AI267" s="178" t="n">
        <f aca="false">((S267*V267)/2)*Fsw*(tr_sw_fix+tf_sw_fix)</f>
        <v>1.35893333333333</v>
      </c>
      <c r="AJ267" s="191" t="n">
        <f aca="false">AH267+AI267</f>
        <v>1.60295470598168</v>
      </c>
      <c r="AK267" s="189" t="n">
        <f aca="false">Y267*V267</f>
        <v>0.288888888888889</v>
      </c>
      <c r="AL267" s="190" t="n">
        <f aca="false">CHOOSE(W267,AA267*SQRT(Y267/3),SQRT(Y267*((AA267^2)+((Z267^2)/3)-(Z267*AA267))))</f>
        <v>0.820169367044308</v>
      </c>
      <c r="AM267" s="190" t="n">
        <f aca="false">T267*Vd_rect</f>
        <v>0.1092</v>
      </c>
      <c r="AN267" s="190" t="n">
        <f aca="false">CHOOSE(W267,(S267+Vd_rect)*Qrr*Fsw,(S267+Vd_rect)*Qrr*Fsw)</f>
        <v>0.42441</v>
      </c>
      <c r="AO267" s="191" t="n">
        <f aca="false">AM267+AN267</f>
        <v>0.53361</v>
      </c>
      <c r="AP267" s="177" t="n">
        <f aca="false">(AG267^2)*0</f>
        <v>0</v>
      </c>
      <c r="AQ267" s="190" t="n">
        <f aca="false">Qg_tot*Vcc*Fsw</f>
        <v>0.0735</v>
      </c>
      <c r="AR267" s="191" t="n">
        <f aca="false">IQ*U267</f>
        <v>0.00385</v>
      </c>
      <c r="AS267" s="177" t="n">
        <f aca="false">AP267+AJ267+AQ267+AR267</f>
        <v>1.68030470598168</v>
      </c>
      <c r="AT267" s="187" t="n">
        <f aca="false">Ta+Tk*AS267</f>
        <v>125.818282358901</v>
      </c>
      <c r="AU267" s="188" t="n">
        <f aca="false">RDS_on/51.8*(47.12+AT267*0.244)</f>
        <v>0.0778542474115254</v>
      </c>
      <c r="AV267" s="190" t="n">
        <f aca="false">S267*T267</f>
        <v>10.4</v>
      </c>
      <c r="AW267" s="191" t="n">
        <f aca="false">(AV267/(AV267+AS267))*100</f>
        <v>86.0905436834746</v>
      </c>
      <c r="AY267" s="189" t="n">
        <f aca="false">VOUT</f>
        <v>40</v>
      </c>
      <c r="AZ267" s="190" t="n">
        <f aca="false">Q267*$O$12</f>
        <v>0.26</v>
      </c>
      <c r="BA267" s="190" t="n">
        <f aca="false">VIN_var</f>
        <v>5</v>
      </c>
      <c r="BB267" s="191" t="n">
        <f aca="false">(AY267*AZ267)/(BA267*EFF_est)</f>
        <v>2.31111111111111</v>
      </c>
      <c r="BC267" s="189" t="n">
        <f aca="false">IF((AZ267*AY267/BA267)&lt;((BA267*(1-(BA267/AY267)))/(2*Lm*Fsw)),1,2)</f>
        <v>2</v>
      </c>
      <c r="BD267" s="190" t="n">
        <f aca="false">CHOOSE(BC267,SQRT((2*AZ267*Lm*Fsw*(AY267-BA267))/((BA267)^2)),1-(BA267/AY267))</f>
        <v>0.875</v>
      </c>
      <c r="BE267" s="179" t="n">
        <f aca="false">CHOOSE(BC267,(Lm*BG267*Fsw)/(AY267-BA267),1-BD267)</f>
        <v>0.125</v>
      </c>
      <c r="BF267" s="189" t="n">
        <f aca="false">(BA267*BD267)/(Lm*Fsw)</f>
        <v>0.694444444444444</v>
      </c>
      <c r="BG267" s="190" t="n">
        <f aca="false">CHOOSE(BC267,BF267,BB267+(0.5*BF267))</f>
        <v>2.65833333333333</v>
      </c>
      <c r="BH267" s="190" t="n">
        <f aca="false">CHOOSE(BC267,BG267*SQRT((BD267+BE267)/3),SQRT((BB267^2)+((BF267^2)/12)))</f>
        <v>2.31978928463403</v>
      </c>
      <c r="BI267" s="190" t="n">
        <v>0</v>
      </c>
      <c r="BJ267" s="190" t="n">
        <f aca="false">(BH267^2)*Rdcr</f>
        <v>0.0516616543209877</v>
      </c>
      <c r="BK267" s="191" t="n">
        <f aca="false">BI267+BJ267</f>
        <v>0.0516616543209877</v>
      </c>
      <c r="BL267" s="189" t="n">
        <f aca="false">BB267*BD267</f>
        <v>2.02222222222222</v>
      </c>
      <c r="BM267" s="178" t="n">
        <f aca="false">CHOOSE(BC267,BG267*SQRT(BD267/3),SQRT(BD267*((BG267^2)+((BF267^2)/3)-(BG267*BF267))))</f>
        <v>2.16996417815249</v>
      </c>
      <c r="BN267" s="178" t="n">
        <f aca="false">(BM267^2)*AU267</f>
        <v>0.366595761983908</v>
      </c>
      <c r="BO267" s="178" t="n">
        <f aca="false">((AY267*BB267)/2)*Fsw*(tr_sw_fix+tf_sw_fix)</f>
        <v>1.35893333333333</v>
      </c>
      <c r="BP267" s="191" t="n">
        <f aca="false">BN267+BO267</f>
        <v>1.72552909531724</v>
      </c>
      <c r="BQ267" s="189" t="n">
        <f aca="false">BE267*BB267</f>
        <v>0.288888888888889</v>
      </c>
      <c r="BR267" s="190" t="n">
        <f aca="false">CHOOSE(BC267,BG267*SQRT(BE267/3),SQRT(BE267*((BG267^2)+((BF267^2)/3)-(BF267*BG267))))</f>
        <v>0.820169367044308</v>
      </c>
      <c r="BS267" s="190" t="n">
        <f aca="false">AZ267*Vd_rect</f>
        <v>0.1092</v>
      </c>
      <c r="BT267" s="190" t="n">
        <f aca="false">CHOOSE(BC267,(AY267+Vd_rect)*Qrr*Fsw,(AY267+Vd_rect)*Qrr*Fsw)</f>
        <v>0.42441</v>
      </c>
      <c r="BU267" s="191" t="n">
        <f aca="false">BS267+BT267</f>
        <v>0.53361</v>
      </c>
      <c r="BV267" s="177" t="n">
        <f aca="false">(BM267^2)*0</f>
        <v>0</v>
      </c>
      <c r="BW267" s="190" t="n">
        <f aca="false">Qg_tot*Vcc*Fsw</f>
        <v>0.0735</v>
      </c>
      <c r="BX267" s="191" t="n">
        <f aca="false">IQ*BA267</f>
        <v>0.00385</v>
      </c>
      <c r="BY267" s="189" t="n">
        <f aca="false">BV267+BU267+BP267+BK267+BW267+BX267</f>
        <v>2.38815074963823</v>
      </c>
      <c r="BZ267" s="190" t="n">
        <f aca="false">AY267*AZ267</f>
        <v>10.4</v>
      </c>
      <c r="CA267" s="191" t="n">
        <f aca="false">(BZ267/(BZ267+BY267))*100</f>
        <v>81.325284660835</v>
      </c>
      <c r="CB267" s="169" t="n">
        <f aca="false">BP267+BW267+BX267+BV267</f>
        <v>1.80287909531724</v>
      </c>
      <c r="CC267" s="0" t="n">
        <f aca="false">Ta+Tk_f*CB267</f>
        <v>88.1007683361034</v>
      </c>
    </row>
    <row r="268" customFormat="false" ht="15.75" hidden="false" customHeight="false" outlineLevel="0" collapsed="false">
      <c r="Q268" s="0" t="n">
        <v>261</v>
      </c>
      <c r="S268" s="189" t="n">
        <f aca="false">VOUT</f>
        <v>40</v>
      </c>
      <c r="T268" s="178" t="n">
        <f aca="false">Q268*$O$12</f>
        <v>0.261</v>
      </c>
      <c r="U268" s="190" t="n">
        <f aca="false">VIN_var</f>
        <v>5</v>
      </c>
      <c r="V268" s="191" t="n">
        <f aca="false">(S268*T268)/(U268*EFF_est)</f>
        <v>2.32</v>
      </c>
      <c r="W268" s="189" t="n">
        <f aca="false">IF((T268*S268/U268)&lt;((U268*(1-(U268/S268)))/(2*Lm*Fsw)),1,2)</f>
        <v>2</v>
      </c>
      <c r="X268" s="190" t="n">
        <f aca="false">CHOOSE(W268,SQRT((2*T268*Lm*Fsw*(S268-U268))/((U268)^2)),1-(U268/S268))</f>
        <v>0.875</v>
      </c>
      <c r="Y268" s="179" t="n">
        <f aca="false">CHOOSE(W268,(Lm*AA268*Fsw)/(S268-U268),1-X268)</f>
        <v>0.125</v>
      </c>
      <c r="Z268" s="189" t="n">
        <f aca="false">(U268*X268)/(Lm*Fsw)</f>
        <v>0.694444444444444</v>
      </c>
      <c r="AA268" s="190" t="n">
        <f aca="false">CHOOSE(W268,Z268,V268+(0.5*Z268))</f>
        <v>2.66722222222222</v>
      </c>
      <c r="AB268" s="190" t="n">
        <f aca="false">CHOOSE(W268,AA268*SQRT((X268+Y268)/3),SQRT((V268^2)+((Z268^2)/12)))</f>
        <v>2.32864504749042</v>
      </c>
      <c r="AC268" s="190" t="n">
        <v>0</v>
      </c>
      <c r="AD268" s="190" t="n">
        <f aca="false">(AB268^2)*Rdcr</f>
        <v>0.0520568424691358</v>
      </c>
      <c r="AE268" s="191" t="n">
        <f aca="false">AC268+AD268</f>
        <v>0.0520568424691358</v>
      </c>
      <c r="AF268" s="189" t="n">
        <f aca="false">V268*X268</f>
        <v>2.03</v>
      </c>
      <c r="AG268" s="178" t="n">
        <f aca="false">CHOOSE(W268,AA268*SQRT(X268/3),SQRT(X268*((AA268^2)+((Z268^2)/3)-(AA268*Z268))))</f>
        <v>2.17824798577927</v>
      </c>
      <c r="AH268" s="190" t="n">
        <f aca="false">(AG268^2)*RDS_on</f>
        <v>0.245888025112985</v>
      </c>
      <c r="AI268" s="178" t="n">
        <f aca="false">((S268*V268)/2)*Fsw*(tr_sw_fix+tf_sw_fix)</f>
        <v>1.36416</v>
      </c>
      <c r="AJ268" s="191" t="n">
        <f aca="false">AH268+AI268</f>
        <v>1.61004802511299</v>
      </c>
      <c r="AK268" s="189" t="n">
        <f aca="false">Y268*V268</f>
        <v>0.29</v>
      </c>
      <c r="AL268" s="190" t="n">
        <f aca="false">CHOOSE(W268,AA268*SQRT(Y268/3),SQRT(Y268*((AA268^2)+((Z268^2)/3)-(Z268*AA268))))</f>
        <v>0.823300352028472</v>
      </c>
      <c r="AM268" s="190" t="n">
        <f aca="false">T268*Vd_rect</f>
        <v>0.10962</v>
      </c>
      <c r="AN268" s="190" t="n">
        <f aca="false">CHOOSE(W268,(S268+Vd_rect)*Qrr*Fsw,(S268+Vd_rect)*Qrr*Fsw)</f>
        <v>0.42441</v>
      </c>
      <c r="AO268" s="191" t="n">
        <f aca="false">AM268+AN268</f>
        <v>0.53403</v>
      </c>
      <c r="AP268" s="177" t="n">
        <f aca="false">(AG268^2)*0</f>
        <v>0</v>
      </c>
      <c r="AQ268" s="190" t="n">
        <f aca="false">Qg_tot*Vcc*Fsw</f>
        <v>0.0735</v>
      </c>
      <c r="AR268" s="191" t="n">
        <f aca="false">IQ*U268</f>
        <v>0.00385</v>
      </c>
      <c r="AS268" s="177" t="n">
        <f aca="false">AP268+AJ268+AQ268+AR268</f>
        <v>1.68739802511298</v>
      </c>
      <c r="AT268" s="187" t="n">
        <f aca="false">Ta+Tk*AS268</f>
        <v>126.243881506779</v>
      </c>
      <c r="AU268" s="188" t="n">
        <f aca="false">RDS_on/51.8*(47.12+AT268*0.244)</f>
        <v>0.0779581397574709</v>
      </c>
      <c r="AV268" s="190" t="n">
        <f aca="false">S268*T268</f>
        <v>10.44</v>
      </c>
      <c r="AW268" s="191" t="n">
        <f aca="false">(AV268/(AV268+AS268))*100</f>
        <v>86.0860670885974</v>
      </c>
      <c r="AY268" s="189" t="n">
        <f aca="false">VOUT</f>
        <v>40</v>
      </c>
      <c r="AZ268" s="190" t="n">
        <f aca="false">Q268*$O$12</f>
        <v>0.261</v>
      </c>
      <c r="BA268" s="190" t="n">
        <f aca="false">VIN_var</f>
        <v>5</v>
      </c>
      <c r="BB268" s="191" t="n">
        <f aca="false">(AY268*AZ268)/(BA268*EFF_est)</f>
        <v>2.32</v>
      </c>
      <c r="BC268" s="189" t="n">
        <f aca="false">IF((AZ268*AY268/BA268)&lt;((BA268*(1-(BA268/AY268)))/(2*Lm*Fsw)),1,2)</f>
        <v>2</v>
      </c>
      <c r="BD268" s="190" t="n">
        <f aca="false">CHOOSE(BC268,SQRT((2*AZ268*Lm*Fsw*(AY268-BA268))/((BA268)^2)),1-(BA268/AY268))</f>
        <v>0.875</v>
      </c>
      <c r="BE268" s="179" t="n">
        <f aca="false">CHOOSE(BC268,(Lm*BG268*Fsw)/(AY268-BA268),1-BD268)</f>
        <v>0.125</v>
      </c>
      <c r="BF268" s="189" t="n">
        <f aca="false">(BA268*BD268)/(Lm*Fsw)</f>
        <v>0.694444444444444</v>
      </c>
      <c r="BG268" s="190" t="n">
        <f aca="false">CHOOSE(BC268,BF268,BB268+(0.5*BF268))</f>
        <v>2.66722222222222</v>
      </c>
      <c r="BH268" s="190" t="n">
        <f aca="false">CHOOSE(BC268,BG268*SQRT((BD268+BE268)/3),SQRT((BB268^2)+((BF268^2)/12)))</f>
        <v>2.32864504749042</v>
      </c>
      <c r="BI268" s="190" t="n">
        <v>0</v>
      </c>
      <c r="BJ268" s="190" t="n">
        <f aca="false">(BH268^2)*Rdcr</f>
        <v>0.0520568424691358</v>
      </c>
      <c r="BK268" s="191" t="n">
        <f aca="false">BI268+BJ268</f>
        <v>0.0520568424691358</v>
      </c>
      <c r="BL268" s="189" t="n">
        <f aca="false">BB268*BD268</f>
        <v>2.03</v>
      </c>
      <c r="BM268" s="178" t="n">
        <f aca="false">CHOOSE(BC268,BG268*SQRT(BD268/3),SQRT(BD268*((BG268^2)+((BF268^2)/3)-(BG268*BF268))))</f>
        <v>2.17824798577927</v>
      </c>
      <c r="BN268" s="178" t="n">
        <f aca="false">(BM268^2)*AU268</f>
        <v>0.369892997445192</v>
      </c>
      <c r="BO268" s="178" t="n">
        <f aca="false">((AY268*BB268)/2)*Fsw*(tr_sw_fix+tf_sw_fix)</f>
        <v>1.36416</v>
      </c>
      <c r="BP268" s="191" t="n">
        <f aca="false">BN268+BO268</f>
        <v>1.73405299744519</v>
      </c>
      <c r="BQ268" s="189" t="n">
        <f aca="false">BE268*BB268</f>
        <v>0.29</v>
      </c>
      <c r="BR268" s="190" t="n">
        <f aca="false">CHOOSE(BC268,BG268*SQRT(BE268/3),SQRT(BE268*((BG268^2)+((BF268^2)/3)-(BF268*BG268))))</f>
        <v>0.823300352028472</v>
      </c>
      <c r="BS268" s="190" t="n">
        <f aca="false">AZ268*Vd_rect</f>
        <v>0.10962</v>
      </c>
      <c r="BT268" s="190" t="n">
        <f aca="false">CHOOSE(BC268,(AY268+Vd_rect)*Qrr*Fsw,(AY268+Vd_rect)*Qrr*Fsw)</f>
        <v>0.42441</v>
      </c>
      <c r="BU268" s="191" t="n">
        <f aca="false">BS268+BT268</f>
        <v>0.53403</v>
      </c>
      <c r="BV268" s="177" t="n">
        <f aca="false">(BM268^2)*0</f>
        <v>0</v>
      </c>
      <c r="BW268" s="190" t="n">
        <f aca="false">Qg_tot*Vcc*Fsw</f>
        <v>0.0735</v>
      </c>
      <c r="BX268" s="191" t="n">
        <f aca="false">IQ*BA268</f>
        <v>0.00385</v>
      </c>
      <c r="BY268" s="189" t="n">
        <f aca="false">BV268+BU268+BP268+BK268+BW268+BX268</f>
        <v>2.39748983991433</v>
      </c>
      <c r="BZ268" s="190" t="n">
        <f aca="false">AY268*AZ268</f>
        <v>10.44</v>
      </c>
      <c r="CA268" s="191" t="n">
        <f aca="false">(BZ268/(BZ268+BY268))*100</f>
        <v>81.3243097380295</v>
      </c>
      <c r="CB268" s="169" t="n">
        <f aca="false">BP268+BW268+BX268+BV268</f>
        <v>1.81140299744519</v>
      </c>
      <c r="CC268" s="0" t="n">
        <f aca="false">Ta+Tk_f*CB268</f>
        <v>88.3991049105817</v>
      </c>
    </row>
    <row r="269" customFormat="false" ht="15.75" hidden="false" customHeight="false" outlineLevel="0" collapsed="false">
      <c r="Q269" s="0" t="n">
        <v>262</v>
      </c>
      <c r="S269" s="189" t="n">
        <f aca="false">VOUT</f>
        <v>40</v>
      </c>
      <c r="T269" s="178" t="n">
        <f aca="false">Q269*$O$12</f>
        <v>0.262</v>
      </c>
      <c r="U269" s="190" t="n">
        <f aca="false">VIN_var</f>
        <v>5</v>
      </c>
      <c r="V269" s="191" t="n">
        <f aca="false">(S269*T269)/(U269*EFF_est)</f>
        <v>2.32888888888889</v>
      </c>
      <c r="W269" s="189" t="n">
        <f aca="false">IF((T269*S269/U269)&lt;((U269*(1-(U269/S269)))/(2*Lm*Fsw)),1,2)</f>
        <v>2</v>
      </c>
      <c r="X269" s="190" t="n">
        <f aca="false">CHOOSE(W269,SQRT((2*T269*Lm*Fsw*(S269-U269))/((U269)^2)),1-(U269/S269))</f>
        <v>0.875</v>
      </c>
      <c r="Y269" s="179" t="n">
        <f aca="false">CHOOSE(W269,(Lm*AA269*Fsw)/(S269-U269),1-X269)</f>
        <v>0.125</v>
      </c>
      <c r="Z269" s="189" t="n">
        <f aca="false">(U269*X269)/(Lm*Fsw)</f>
        <v>0.694444444444444</v>
      </c>
      <c r="AA269" s="190" t="n">
        <f aca="false">CHOOSE(W269,Z269,V269+(0.5*Z269))</f>
        <v>2.67611111111111</v>
      </c>
      <c r="AB269" s="190" t="n">
        <f aca="false">CHOOSE(W269,AA269*SQRT((X269+Y269)/3),SQRT((V269^2)+((Z269^2)/12)))</f>
        <v>2.33750106181618</v>
      </c>
      <c r="AC269" s="190" t="n">
        <v>0</v>
      </c>
      <c r="AD269" s="190" t="n">
        <f aca="false">(AB269^2)*Rdcr</f>
        <v>0.052453547654321</v>
      </c>
      <c r="AE269" s="191" t="n">
        <f aca="false">AC269+AD269</f>
        <v>0.052453547654321</v>
      </c>
      <c r="AF269" s="189" t="n">
        <f aca="false">V269*X269</f>
        <v>2.03777777777778</v>
      </c>
      <c r="AG269" s="178" t="n">
        <f aca="false">CHOOSE(W269,AA269*SQRT(X269/3),SQRT(X269*((AA269^2)+((Z269^2)/3)-(AA269*Z269))))</f>
        <v>2.18653202863411</v>
      </c>
      <c r="AH269" s="190" t="n">
        <f aca="false">(AG269^2)*RDS_on</f>
        <v>0.247761843230077</v>
      </c>
      <c r="AI269" s="178" t="n">
        <f aca="false">((S269*V269)/2)*Fsw*(tr_sw_fix+tf_sw_fix)</f>
        <v>1.36938666666667</v>
      </c>
      <c r="AJ269" s="191" t="n">
        <f aca="false">AH269+AI269</f>
        <v>1.61714850989674</v>
      </c>
      <c r="AK269" s="189" t="n">
        <f aca="false">Y269*V269</f>
        <v>0.291111111111111</v>
      </c>
      <c r="AL269" s="190" t="n">
        <f aca="false">CHOOSE(W269,AA269*SQRT(Y269/3),SQRT(Y269*((AA269^2)+((Z269^2)/3)-(Z269*AA269))))</f>
        <v>0.826431425920488</v>
      </c>
      <c r="AM269" s="190" t="n">
        <f aca="false">T269*Vd_rect</f>
        <v>0.11004</v>
      </c>
      <c r="AN269" s="190" t="n">
        <f aca="false">CHOOSE(W269,(S269+Vd_rect)*Qrr*Fsw,(S269+Vd_rect)*Qrr*Fsw)</f>
        <v>0.42441</v>
      </c>
      <c r="AO269" s="191" t="n">
        <f aca="false">AM269+AN269</f>
        <v>0.53445</v>
      </c>
      <c r="AP269" s="177" t="n">
        <f aca="false">(AG269^2)*0</f>
        <v>0</v>
      </c>
      <c r="AQ269" s="190" t="n">
        <f aca="false">Qg_tot*Vcc*Fsw</f>
        <v>0.0735</v>
      </c>
      <c r="AR269" s="191" t="n">
        <f aca="false">IQ*U269</f>
        <v>0.00385</v>
      </c>
      <c r="AS269" s="177" t="n">
        <f aca="false">AP269+AJ269+AQ269+AR269</f>
        <v>1.69449850989674</v>
      </c>
      <c r="AT269" s="187" t="n">
        <f aca="false">Ta+Tk*AS269</f>
        <v>126.669910593805</v>
      </c>
      <c r="AU269" s="188" t="n">
        <f aca="false">RDS_on/51.8*(47.12+AT269*0.244)</f>
        <v>0.0780621370551927</v>
      </c>
      <c r="AV269" s="190" t="n">
        <f aca="false">S269*T269</f>
        <v>10.48</v>
      </c>
      <c r="AW269" s="191" t="n">
        <f aca="false">(AV269/(AV269+AS269))*100</f>
        <v>86.0815744605885</v>
      </c>
      <c r="AY269" s="189" t="n">
        <f aca="false">VOUT</f>
        <v>40</v>
      </c>
      <c r="AZ269" s="190" t="n">
        <f aca="false">Q269*$O$12</f>
        <v>0.262</v>
      </c>
      <c r="BA269" s="190" t="n">
        <f aca="false">VIN_var</f>
        <v>5</v>
      </c>
      <c r="BB269" s="191" t="n">
        <f aca="false">(AY269*AZ269)/(BA269*EFF_est)</f>
        <v>2.32888888888889</v>
      </c>
      <c r="BC269" s="189" t="n">
        <f aca="false">IF((AZ269*AY269/BA269)&lt;((BA269*(1-(BA269/AY269)))/(2*Lm*Fsw)),1,2)</f>
        <v>2</v>
      </c>
      <c r="BD269" s="190" t="n">
        <f aca="false">CHOOSE(BC269,SQRT((2*AZ269*Lm*Fsw*(AY269-BA269))/((BA269)^2)),1-(BA269/AY269))</f>
        <v>0.875</v>
      </c>
      <c r="BE269" s="179" t="n">
        <f aca="false">CHOOSE(BC269,(Lm*BG269*Fsw)/(AY269-BA269),1-BD269)</f>
        <v>0.125</v>
      </c>
      <c r="BF269" s="189" t="n">
        <f aca="false">(BA269*BD269)/(Lm*Fsw)</f>
        <v>0.694444444444444</v>
      </c>
      <c r="BG269" s="190" t="n">
        <f aca="false">CHOOSE(BC269,BF269,BB269+(0.5*BF269))</f>
        <v>2.67611111111111</v>
      </c>
      <c r="BH269" s="190" t="n">
        <f aca="false">CHOOSE(BC269,BG269*SQRT((BD269+BE269)/3),SQRT((BB269^2)+((BF269^2)/12)))</f>
        <v>2.33750106181618</v>
      </c>
      <c r="BI269" s="190" t="n">
        <v>0</v>
      </c>
      <c r="BJ269" s="190" t="n">
        <f aca="false">(BH269^2)*Rdcr</f>
        <v>0.052453547654321</v>
      </c>
      <c r="BK269" s="191" t="n">
        <f aca="false">BI269+BJ269</f>
        <v>0.052453547654321</v>
      </c>
      <c r="BL269" s="189" t="n">
        <f aca="false">BB269*BD269</f>
        <v>2.03777777777778</v>
      </c>
      <c r="BM269" s="178" t="n">
        <f aca="false">CHOOSE(BC269,BG269*SQRT(BD269/3),SQRT(BD269*((BG269^2)+((BF269^2)/3)-(BG269*BF269))))</f>
        <v>2.18653202863411</v>
      </c>
      <c r="BN269" s="178" t="n">
        <f aca="false">(BM269^2)*AU269</f>
        <v>0.373209012788526</v>
      </c>
      <c r="BO269" s="178" t="n">
        <f aca="false">((AY269*BB269)/2)*Fsw*(tr_sw_fix+tf_sw_fix)</f>
        <v>1.36938666666667</v>
      </c>
      <c r="BP269" s="191" t="n">
        <f aca="false">BN269+BO269</f>
        <v>1.74259567945519</v>
      </c>
      <c r="BQ269" s="189" t="n">
        <f aca="false">BE269*BB269</f>
        <v>0.291111111111111</v>
      </c>
      <c r="BR269" s="190" t="n">
        <f aca="false">CHOOSE(BC269,BG269*SQRT(BE269/3),SQRT(BE269*((BG269^2)+((BF269^2)/3)-(BF269*BG269))))</f>
        <v>0.826431425920488</v>
      </c>
      <c r="BS269" s="190" t="n">
        <f aca="false">AZ269*Vd_rect</f>
        <v>0.11004</v>
      </c>
      <c r="BT269" s="190" t="n">
        <f aca="false">CHOOSE(BC269,(AY269+Vd_rect)*Qrr*Fsw,(AY269+Vd_rect)*Qrr*Fsw)</f>
        <v>0.42441</v>
      </c>
      <c r="BU269" s="191" t="n">
        <f aca="false">BS269+BT269</f>
        <v>0.53445</v>
      </c>
      <c r="BV269" s="177" t="n">
        <f aca="false">(BM269^2)*0</f>
        <v>0</v>
      </c>
      <c r="BW269" s="190" t="n">
        <f aca="false">Qg_tot*Vcc*Fsw</f>
        <v>0.0735</v>
      </c>
      <c r="BX269" s="191" t="n">
        <f aca="false">IQ*BA269</f>
        <v>0.00385</v>
      </c>
      <c r="BY269" s="189" t="n">
        <f aca="false">BV269+BU269+BP269+BK269+BW269+BX269</f>
        <v>2.40684922710951</v>
      </c>
      <c r="BZ269" s="190" t="n">
        <f aca="false">AY269*AZ269</f>
        <v>10.48</v>
      </c>
      <c r="CA269" s="191" t="n">
        <f aca="false">(BZ269/(BZ269+BY269))*100</f>
        <v>81.323214195396</v>
      </c>
      <c r="CB269" s="169" t="n">
        <f aca="false">BP269+BW269+BX269+BV269</f>
        <v>1.81994567945519</v>
      </c>
      <c r="CC269" s="0" t="n">
        <f aca="false">Ta+Tk_f*CB269</f>
        <v>88.6980987809317</v>
      </c>
    </row>
    <row r="270" customFormat="false" ht="15.75" hidden="false" customHeight="false" outlineLevel="0" collapsed="false">
      <c r="Q270" s="0" t="n">
        <v>263</v>
      </c>
      <c r="S270" s="189" t="n">
        <f aca="false">VOUT</f>
        <v>40</v>
      </c>
      <c r="T270" s="178" t="n">
        <f aca="false">Q270*$O$12</f>
        <v>0.263</v>
      </c>
      <c r="U270" s="190" t="n">
        <f aca="false">VIN_var</f>
        <v>5</v>
      </c>
      <c r="V270" s="191" t="n">
        <f aca="false">(S270*T270)/(U270*EFF_est)</f>
        <v>2.33777777777778</v>
      </c>
      <c r="W270" s="189" t="n">
        <f aca="false">IF((T270*S270/U270)&lt;((U270*(1-(U270/S270)))/(2*Lm*Fsw)),1,2)</f>
        <v>2</v>
      </c>
      <c r="X270" s="190" t="n">
        <f aca="false">CHOOSE(W270,SQRT((2*T270*Lm*Fsw*(S270-U270))/((U270)^2)),1-(U270/S270))</f>
        <v>0.875</v>
      </c>
      <c r="Y270" s="179" t="n">
        <f aca="false">CHOOSE(W270,(Lm*AA270*Fsw)/(S270-U270),1-X270)</f>
        <v>0.125</v>
      </c>
      <c r="Z270" s="189" t="n">
        <f aca="false">(U270*X270)/(Lm*Fsw)</f>
        <v>0.694444444444444</v>
      </c>
      <c r="AA270" s="190" t="n">
        <f aca="false">CHOOSE(W270,Z270,V270+(0.5*Z270))</f>
        <v>2.685</v>
      </c>
      <c r="AB270" s="190" t="n">
        <f aca="false">CHOOSE(W270,AA270*SQRT((X270+Y270)/3),SQRT((V270^2)+((Z270^2)/12)))</f>
        <v>2.34635732476391</v>
      </c>
      <c r="AC270" s="190" t="n">
        <v>0</v>
      </c>
      <c r="AD270" s="190" t="n">
        <f aca="false">(AB270^2)*Rdcr</f>
        <v>0.0528517698765432</v>
      </c>
      <c r="AE270" s="191" t="n">
        <f aca="false">AC270+AD270</f>
        <v>0.0528517698765432</v>
      </c>
      <c r="AF270" s="189" t="n">
        <f aca="false">V270*X270</f>
        <v>2.04555555555556</v>
      </c>
      <c r="AG270" s="178" t="n">
        <f aca="false">CHOOSE(W270,AA270*SQRT(X270/3),SQRT(X270*((AA270^2)+((Z270^2)/3)-(AA270*Z270))))</f>
        <v>2.19481630405351</v>
      </c>
      <c r="AH270" s="190" t="n">
        <f aca="false">(AG270^2)*RDS_on</f>
        <v>0.249642826999624</v>
      </c>
      <c r="AI270" s="178" t="n">
        <f aca="false">((S270*V270)/2)*Fsw*(tr_sw_fix+tf_sw_fix)</f>
        <v>1.37461333333333</v>
      </c>
      <c r="AJ270" s="191" t="n">
        <f aca="false">AH270+AI270</f>
        <v>1.62425616033296</v>
      </c>
      <c r="AK270" s="189" t="n">
        <f aca="false">Y270*V270</f>
        <v>0.292222222222222</v>
      </c>
      <c r="AL270" s="190" t="n">
        <f aca="false">CHOOSE(W270,AA270*SQRT(Y270/3),SQRT(Y270*((AA270^2)+((Z270^2)/3)-(Z270*AA270))))</f>
        <v>0.829562587713643</v>
      </c>
      <c r="AM270" s="190" t="n">
        <f aca="false">T270*Vd_rect</f>
        <v>0.11046</v>
      </c>
      <c r="AN270" s="190" t="n">
        <f aca="false">CHOOSE(W270,(S270+Vd_rect)*Qrr*Fsw,(S270+Vd_rect)*Qrr*Fsw)</f>
        <v>0.42441</v>
      </c>
      <c r="AO270" s="191" t="n">
        <f aca="false">AM270+AN270</f>
        <v>0.53487</v>
      </c>
      <c r="AP270" s="177" t="n">
        <f aca="false">(AG270^2)*0</f>
        <v>0</v>
      </c>
      <c r="AQ270" s="190" t="n">
        <f aca="false">Qg_tot*Vcc*Fsw</f>
        <v>0.0735</v>
      </c>
      <c r="AR270" s="191" t="n">
        <f aca="false">IQ*U270</f>
        <v>0.00385</v>
      </c>
      <c r="AS270" s="177" t="n">
        <f aca="false">AP270+AJ270+AQ270+AR270</f>
        <v>1.70160616033296</v>
      </c>
      <c r="AT270" s="187" t="n">
        <f aca="false">Ta+Tk*AS270</f>
        <v>127.096369619977</v>
      </c>
      <c r="AU270" s="188" t="n">
        <f aca="false">RDS_on/51.8*(47.12+AT270*0.244)</f>
        <v>0.0781662393046911</v>
      </c>
      <c r="AV270" s="190" t="n">
        <f aca="false">S270*T270</f>
        <v>10.52</v>
      </c>
      <c r="AW270" s="191" t="n">
        <f aca="false">(AV270/(AV270+AS270))*100</f>
        <v>86.0770659927189</v>
      </c>
      <c r="AY270" s="189" t="n">
        <f aca="false">VOUT</f>
        <v>40</v>
      </c>
      <c r="AZ270" s="190" t="n">
        <f aca="false">Q270*$O$12</f>
        <v>0.263</v>
      </c>
      <c r="BA270" s="190" t="n">
        <f aca="false">VIN_var</f>
        <v>5</v>
      </c>
      <c r="BB270" s="191" t="n">
        <f aca="false">(AY270*AZ270)/(BA270*EFF_est)</f>
        <v>2.33777777777778</v>
      </c>
      <c r="BC270" s="189" t="n">
        <f aca="false">IF((AZ270*AY270/BA270)&lt;((BA270*(1-(BA270/AY270)))/(2*Lm*Fsw)),1,2)</f>
        <v>2</v>
      </c>
      <c r="BD270" s="190" t="n">
        <f aca="false">CHOOSE(BC270,SQRT((2*AZ270*Lm*Fsw*(AY270-BA270))/((BA270)^2)),1-(BA270/AY270))</f>
        <v>0.875</v>
      </c>
      <c r="BE270" s="179" t="n">
        <f aca="false">CHOOSE(BC270,(Lm*BG270*Fsw)/(AY270-BA270),1-BD270)</f>
        <v>0.125</v>
      </c>
      <c r="BF270" s="189" t="n">
        <f aca="false">(BA270*BD270)/(Lm*Fsw)</f>
        <v>0.694444444444444</v>
      </c>
      <c r="BG270" s="190" t="n">
        <f aca="false">CHOOSE(BC270,BF270,BB270+(0.5*BF270))</f>
        <v>2.685</v>
      </c>
      <c r="BH270" s="190" t="n">
        <f aca="false">CHOOSE(BC270,BG270*SQRT((BD270+BE270)/3),SQRT((BB270^2)+((BF270^2)/12)))</f>
        <v>2.34635732476391</v>
      </c>
      <c r="BI270" s="190" t="n">
        <v>0</v>
      </c>
      <c r="BJ270" s="190" t="n">
        <f aca="false">(BH270^2)*Rdcr</f>
        <v>0.0528517698765432</v>
      </c>
      <c r="BK270" s="191" t="n">
        <f aca="false">BI270+BJ270</f>
        <v>0.0528517698765432</v>
      </c>
      <c r="BL270" s="189" t="n">
        <f aca="false">BB270*BD270</f>
        <v>2.04555555555556</v>
      </c>
      <c r="BM270" s="178" t="n">
        <f aca="false">CHOOSE(BC270,BG270*SQRT(BD270/3),SQRT(BD270*((BG270^2)+((BF270^2)/3)-(BG270*BF270))))</f>
        <v>2.19481630405351</v>
      </c>
      <c r="BN270" s="178" t="n">
        <f aca="false">(BM270^2)*AU270</f>
        <v>0.376543862538078</v>
      </c>
      <c r="BO270" s="178" t="n">
        <f aca="false">((AY270*BB270)/2)*Fsw*(tr_sw_fix+tf_sw_fix)</f>
        <v>1.37461333333333</v>
      </c>
      <c r="BP270" s="191" t="n">
        <f aca="false">BN270+BO270</f>
        <v>1.75115719587141</v>
      </c>
      <c r="BQ270" s="189" t="n">
        <f aca="false">BE270*BB270</f>
        <v>0.292222222222222</v>
      </c>
      <c r="BR270" s="190" t="n">
        <f aca="false">CHOOSE(BC270,BG270*SQRT(BE270/3),SQRT(BE270*((BG270^2)+((BF270^2)/3)-(BF270*BG270))))</f>
        <v>0.829562587713643</v>
      </c>
      <c r="BS270" s="190" t="n">
        <f aca="false">AZ270*Vd_rect</f>
        <v>0.11046</v>
      </c>
      <c r="BT270" s="190" t="n">
        <f aca="false">CHOOSE(BC270,(AY270+Vd_rect)*Qrr*Fsw,(AY270+Vd_rect)*Qrr*Fsw)</f>
        <v>0.42441</v>
      </c>
      <c r="BU270" s="191" t="n">
        <f aca="false">BS270+BT270</f>
        <v>0.53487</v>
      </c>
      <c r="BV270" s="177" t="n">
        <f aca="false">(BM270^2)*0</f>
        <v>0</v>
      </c>
      <c r="BW270" s="190" t="n">
        <f aca="false">Qg_tot*Vcc*Fsw</f>
        <v>0.0735</v>
      </c>
      <c r="BX270" s="191" t="n">
        <f aca="false">IQ*BA270</f>
        <v>0.00385</v>
      </c>
      <c r="BY270" s="189" t="n">
        <f aca="false">BV270+BU270+BP270+BK270+BW270+BX270</f>
        <v>2.41622896574795</v>
      </c>
      <c r="BZ270" s="190" t="n">
        <f aca="false">AY270*AZ270</f>
        <v>10.52</v>
      </c>
      <c r="CA270" s="191" t="n">
        <f aca="false">(BZ270/(BZ270+BY270))*100</f>
        <v>81.3219990760402</v>
      </c>
      <c r="CB270" s="169" t="n">
        <f aca="false">BP270+BW270+BX270+BV270</f>
        <v>1.82850719587141</v>
      </c>
      <c r="CC270" s="0" t="n">
        <f aca="false">Ta+Tk_f*CB270</f>
        <v>88.9977518554994</v>
      </c>
    </row>
    <row r="271" customFormat="false" ht="15.75" hidden="false" customHeight="false" outlineLevel="0" collapsed="false">
      <c r="Q271" s="0" t="n">
        <v>264</v>
      </c>
      <c r="S271" s="189" t="n">
        <f aca="false">VOUT</f>
        <v>40</v>
      </c>
      <c r="T271" s="178" t="n">
        <f aca="false">Q271*$O$12</f>
        <v>0.264</v>
      </c>
      <c r="U271" s="190" t="n">
        <f aca="false">VIN_var</f>
        <v>5</v>
      </c>
      <c r="V271" s="191" t="n">
        <f aca="false">(S271*T271)/(U271*EFF_est)</f>
        <v>2.34666666666667</v>
      </c>
      <c r="W271" s="189" t="n">
        <f aca="false">IF((T271*S271/U271)&lt;((U271*(1-(U271/S271)))/(2*Lm*Fsw)),1,2)</f>
        <v>2</v>
      </c>
      <c r="X271" s="190" t="n">
        <f aca="false">CHOOSE(W271,SQRT((2*T271*Lm*Fsw*(S271-U271))/((U271)^2)),1-(U271/S271))</f>
        <v>0.875</v>
      </c>
      <c r="Y271" s="179" t="n">
        <f aca="false">CHOOSE(W271,(Lm*AA271*Fsw)/(S271-U271),1-X271)</f>
        <v>0.125</v>
      </c>
      <c r="Z271" s="189" t="n">
        <f aca="false">(U271*X271)/(Lm*Fsw)</f>
        <v>0.694444444444444</v>
      </c>
      <c r="AA271" s="190" t="n">
        <f aca="false">CHOOSE(W271,Z271,V271+(0.5*Z271))</f>
        <v>2.69388888888889</v>
      </c>
      <c r="AB271" s="190" t="n">
        <f aca="false">CHOOSE(W271,AA271*SQRT((X271+Y271)/3),SQRT((V271^2)+((Z271^2)/12)))</f>
        <v>2.35521383352894</v>
      </c>
      <c r="AC271" s="190" t="n">
        <v>0</v>
      </c>
      <c r="AD271" s="190" t="n">
        <f aca="false">(AB271^2)*Rdcr</f>
        <v>0.0532515091358025</v>
      </c>
      <c r="AE271" s="191" t="n">
        <f aca="false">AC271+AD271</f>
        <v>0.0532515091358025</v>
      </c>
      <c r="AF271" s="189" t="n">
        <f aca="false">V271*X271</f>
        <v>2.05333333333333</v>
      </c>
      <c r="AG271" s="178" t="n">
        <f aca="false">CHOOSE(W271,AA271*SQRT(X271/3),SQRT(X271*((AA271^2)+((Z271^2)/3)-(AA271*Z271))))</f>
        <v>2.20310080941393</v>
      </c>
      <c r="AH271" s="190" t="n">
        <f aca="false">(AG271^2)*RDS_on</f>
        <v>0.251530976421627</v>
      </c>
      <c r="AI271" s="178" t="n">
        <f aca="false">((S271*V271)/2)*Fsw*(tr_sw_fix+tf_sw_fix)</f>
        <v>1.37984</v>
      </c>
      <c r="AJ271" s="191" t="n">
        <f aca="false">AH271+AI271</f>
        <v>1.63137097642163</v>
      </c>
      <c r="AK271" s="189" t="n">
        <f aca="false">Y271*V271</f>
        <v>0.293333333333333</v>
      </c>
      <c r="AL271" s="190" t="n">
        <f aca="false">CHOOSE(W271,AA271*SQRT(Y271/3),SQRT(Y271*((AA271^2)+((Z271^2)/3)-(Z271*AA271))))</f>
        <v>0.832693836416339</v>
      </c>
      <c r="AM271" s="190" t="n">
        <f aca="false">T271*Vd_rect</f>
        <v>0.11088</v>
      </c>
      <c r="AN271" s="190" t="n">
        <f aca="false">CHOOSE(W271,(S271+Vd_rect)*Qrr*Fsw,(S271+Vd_rect)*Qrr*Fsw)</f>
        <v>0.42441</v>
      </c>
      <c r="AO271" s="191" t="n">
        <f aca="false">AM271+AN271</f>
        <v>0.53529</v>
      </c>
      <c r="AP271" s="177" t="n">
        <f aca="false">(AG271^2)*0</f>
        <v>0</v>
      </c>
      <c r="AQ271" s="190" t="n">
        <f aca="false">Qg_tot*Vcc*Fsw</f>
        <v>0.0735</v>
      </c>
      <c r="AR271" s="191" t="n">
        <f aca="false">IQ*U271</f>
        <v>0.00385</v>
      </c>
      <c r="AS271" s="177" t="n">
        <f aca="false">AP271+AJ271+AQ271+AR271</f>
        <v>1.70872097642163</v>
      </c>
      <c r="AT271" s="187" t="n">
        <f aca="false">Ta+Tk*AS271</f>
        <v>127.523258585298</v>
      </c>
      <c r="AU271" s="188" t="n">
        <f aca="false">RDS_on/51.8*(47.12+AT271*0.244)</f>
        <v>0.0782704465059659</v>
      </c>
      <c r="AV271" s="190" t="n">
        <f aca="false">S271*T271</f>
        <v>10.56</v>
      </c>
      <c r="AW271" s="191" t="n">
        <f aca="false">(AV271/(AV271+AS271))*100</f>
        <v>86.0725418753471</v>
      </c>
      <c r="AY271" s="189" t="n">
        <f aca="false">VOUT</f>
        <v>40</v>
      </c>
      <c r="AZ271" s="190" t="n">
        <f aca="false">Q271*$O$12</f>
        <v>0.264</v>
      </c>
      <c r="BA271" s="190" t="n">
        <f aca="false">VIN_var</f>
        <v>5</v>
      </c>
      <c r="BB271" s="191" t="n">
        <f aca="false">(AY271*AZ271)/(BA271*EFF_est)</f>
        <v>2.34666666666667</v>
      </c>
      <c r="BC271" s="189" t="n">
        <f aca="false">IF((AZ271*AY271/BA271)&lt;((BA271*(1-(BA271/AY271)))/(2*Lm*Fsw)),1,2)</f>
        <v>2</v>
      </c>
      <c r="BD271" s="190" t="n">
        <f aca="false">CHOOSE(BC271,SQRT((2*AZ271*Lm*Fsw*(AY271-BA271))/((BA271)^2)),1-(BA271/AY271))</f>
        <v>0.875</v>
      </c>
      <c r="BE271" s="179" t="n">
        <f aca="false">CHOOSE(BC271,(Lm*BG271*Fsw)/(AY271-BA271),1-BD271)</f>
        <v>0.125</v>
      </c>
      <c r="BF271" s="189" t="n">
        <f aca="false">(BA271*BD271)/(Lm*Fsw)</f>
        <v>0.694444444444444</v>
      </c>
      <c r="BG271" s="190" t="n">
        <f aca="false">CHOOSE(BC271,BF271,BB271+(0.5*BF271))</f>
        <v>2.69388888888889</v>
      </c>
      <c r="BH271" s="190" t="n">
        <f aca="false">CHOOSE(BC271,BG271*SQRT((BD271+BE271)/3),SQRT((BB271^2)+((BF271^2)/12)))</f>
        <v>2.35521383352894</v>
      </c>
      <c r="BI271" s="190" t="n">
        <v>0</v>
      </c>
      <c r="BJ271" s="190" t="n">
        <f aca="false">(BH271^2)*Rdcr</f>
        <v>0.0532515091358025</v>
      </c>
      <c r="BK271" s="191" t="n">
        <f aca="false">BI271+BJ271</f>
        <v>0.0532515091358025</v>
      </c>
      <c r="BL271" s="189" t="n">
        <f aca="false">BB271*BD271</f>
        <v>2.05333333333333</v>
      </c>
      <c r="BM271" s="178" t="n">
        <f aca="false">CHOOSE(BC271,BG271*SQRT(BD271/3),SQRT(BD271*((BG271^2)+((BF271^2)/3)-(BG271*BF271))))</f>
        <v>2.20310080941393</v>
      </c>
      <c r="BN271" s="178" t="n">
        <f aca="false">(BM271^2)*AU271</f>
        <v>0.379897601305084</v>
      </c>
      <c r="BO271" s="178" t="n">
        <f aca="false">((AY271*BB271)/2)*Fsw*(tr_sw_fix+tf_sw_fix)</f>
        <v>1.37984</v>
      </c>
      <c r="BP271" s="191" t="n">
        <f aca="false">BN271+BO271</f>
        <v>1.75973760130508</v>
      </c>
      <c r="BQ271" s="189" t="n">
        <f aca="false">BE271*BB271</f>
        <v>0.293333333333333</v>
      </c>
      <c r="BR271" s="190" t="n">
        <f aca="false">CHOOSE(BC271,BG271*SQRT(BE271/3),SQRT(BE271*((BG271^2)+((BF271^2)/3)-(BF271*BG271))))</f>
        <v>0.832693836416339</v>
      </c>
      <c r="BS271" s="190" t="n">
        <f aca="false">AZ271*Vd_rect</f>
        <v>0.11088</v>
      </c>
      <c r="BT271" s="190" t="n">
        <f aca="false">CHOOSE(BC271,(AY271+Vd_rect)*Qrr*Fsw,(AY271+Vd_rect)*Qrr*Fsw)</f>
        <v>0.42441</v>
      </c>
      <c r="BU271" s="191" t="n">
        <f aca="false">BS271+BT271</f>
        <v>0.53529</v>
      </c>
      <c r="BV271" s="177" t="n">
        <f aca="false">(BM271^2)*0</f>
        <v>0</v>
      </c>
      <c r="BW271" s="190" t="n">
        <f aca="false">Qg_tot*Vcc*Fsw</f>
        <v>0.0735</v>
      </c>
      <c r="BX271" s="191" t="n">
        <f aca="false">IQ*BA271</f>
        <v>0.00385</v>
      </c>
      <c r="BY271" s="189" t="n">
        <f aca="false">BV271+BU271+BP271+BK271+BW271+BX271</f>
        <v>2.42562911044089</v>
      </c>
      <c r="BZ271" s="190" t="n">
        <f aca="false">AY271*AZ271</f>
        <v>10.56</v>
      </c>
      <c r="CA271" s="191" t="n">
        <f aca="false">(BZ271/(BZ271+BY271))*100</f>
        <v>81.3206654078038</v>
      </c>
      <c r="CB271" s="169" t="n">
        <f aca="false">BP271+BW271+BX271+BV271</f>
        <v>1.83708760130508</v>
      </c>
      <c r="CC271" s="0" t="n">
        <f aca="false">Ta+Tk_f*CB271</f>
        <v>89.2980660456779</v>
      </c>
    </row>
    <row r="272" customFormat="false" ht="15.75" hidden="false" customHeight="false" outlineLevel="0" collapsed="false">
      <c r="Q272" s="0" t="n">
        <v>265</v>
      </c>
      <c r="S272" s="189" t="n">
        <f aca="false">VOUT</f>
        <v>40</v>
      </c>
      <c r="T272" s="178" t="n">
        <f aca="false">Q272*$O$12</f>
        <v>0.265</v>
      </c>
      <c r="U272" s="190" t="n">
        <f aca="false">VIN_var</f>
        <v>5</v>
      </c>
      <c r="V272" s="191" t="n">
        <f aca="false">(S272*T272)/(U272*EFF_est)</f>
        <v>2.35555555555556</v>
      </c>
      <c r="W272" s="189" t="n">
        <f aca="false">IF((T272*S272/U272)&lt;((U272*(1-(U272/S272)))/(2*Lm*Fsw)),1,2)</f>
        <v>2</v>
      </c>
      <c r="X272" s="190" t="n">
        <f aca="false">CHOOSE(W272,SQRT((2*T272*Lm*Fsw*(S272-U272))/((U272)^2)),1-(U272/S272))</f>
        <v>0.875</v>
      </c>
      <c r="Y272" s="179" t="n">
        <f aca="false">CHOOSE(W272,(Lm*AA272*Fsw)/(S272-U272),1-X272)</f>
        <v>0.125</v>
      </c>
      <c r="Z272" s="189" t="n">
        <f aca="false">(U272*X272)/(Lm*Fsw)</f>
        <v>0.694444444444444</v>
      </c>
      <c r="AA272" s="190" t="n">
        <f aca="false">CHOOSE(W272,Z272,V272+(0.5*Z272))</f>
        <v>2.70277777777778</v>
      </c>
      <c r="AB272" s="190" t="n">
        <f aca="false">CHOOSE(W272,AA272*SQRT((X272+Y272)/3),SQRT((V272^2)+((Z272^2)/12)))</f>
        <v>2.36407058534856</v>
      </c>
      <c r="AC272" s="190" t="n">
        <v>0</v>
      </c>
      <c r="AD272" s="190" t="n">
        <f aca="false">(AB272^2)*Rdcr</f>
        <v>0.0536527654320988</v>
      </c>
      <c r="AE272" s="191" t="n">
        <f aca="false">AC272+AD272</f>
        <v>0.0536527654320988</v>
      </c>
      <c r="AF272" s="189" t="n">
        <f aca="false">V272*X272</f>
        <v>2.06111111111111</v>
      </c>
      <c r="AG272" s="178" t="n">
        <f aca="false">CHOOSE(W272,AA272*SQRT(X272/3),SQRT(X272*((AA272^2)+((Z272^2)/3)-(AA272*Z272))))</f>
        <v>2.21138554213111</v>
      </c>
      <c r="AH272" s="190" t="n">
        <f aca="false">(AG272^2)*RDS_on</f>
        <v>0.253426291496085</v>
      </c>
      <c r="AI272" s="178" t="n">
        <f aca="false">((S272*V272)/2)*Fsw*(tr_sw_fix+tf_sw_fix)</f>
        <v>1.38506666666667</v>
      </c>
      <c r="AJ272" s="191" t="n">
        <f aca="false">AH272+AI272</f>
        <v>1.63849295816275</v>
      </c>
      <c r="AK272" s="189" t="n">
        <f aca="false">Y272*V272</f>
        <v>0.294444444444445</v>
      </c>
      <c r="AL272" s="190" t="n">
        <f aca="false">CHOOSE(W272,AA272*SQRT(Y272/3),SQRT(Y272*((AA272^2)+((Z272^2)/3)-(Z272*AA272))))</f>
        <v>0.835825171051809</v>
      </c>
      <c r="AM272" s="190" t="n">
        <f aca="false">T272*Vd_rect</f>
        <v>0.1113</v>
      </c>
      <c r="AN272" s="190" t="n">
        <f aca="false">CHOOSE(W272,(S272+Vd_rect)*Qrr*Fsw,(S272+Vd_rect)*Qrr*Fsw)</f>
        <v>0.42441</v>
      </c>
      <c r="AO272" s="191" t="n">
        <f aca="false">AM272+AN272</f>
        <v>0.53571</v>
      </c>
      <c r="AP272" s="177" t="n">
        <f aca="false">(AG272^2)*0</f>
        <v>0</v>
      </c>
      <c r="AQ272" s="190" t="n">
        <f aca="false">Qg_tot*Vcc*Fsw</f>
        <v>0.0735</v>
      </c>
      <c r="AR272" s="191" t="n">
        <f aca="false">IQ*U272</f>
        <v>0.00385</v>
      </c>
      <c r="AS272" s="177" t="n">
        <f aca="false">AP272+AJ272+AQ272+AR272</f>
        <v>1.71584295816275</v>
      </c>
      <c r="AT272" s="187" t="n">
        <f aca="false">Ta+Tk*AS272</f>
        <v>127.950577489765</v>
      </c>
      <c r="AU272" s="188" t="n">
        <f aca="false">RDS_on/51.8*(47.12+AT272*0.244)</f>
        <v>0.0783747586590172</v>
      </c>
      <c r="AV272" s="190" t="n">
        <f aca="false">S272*T272</f>
        <v>10.6</v>
      </c>
      <c r="AW272" s="191" t="n">
        <f aca="false">(AV272/(AV272+AS272))*100</f>
        <v>86.0680022959734</v>
      </c>
      <c r="AY272" s="189" t="n">
        <f aca="false">VOUT</f>
        <v>40</v>
      </c>
      <c r="AZ272" s="190" t="n">
        <f aca="false">Q272*$O$12</f>
        <v>0.265</v>
      </c>
      <c r="BA272" s="190" t="n">
        <f aca="false">VIN_var</f>
        <v>5</v>
      </c>
      <c r="BB272" s="191" t="n">
        <f aca="false">(AY272*AZ272)/(BA272*EFF_est)</f>
        <v>2.35555555555556</v>
      </c>
      <c r="BC272" s="189" t="n">
        <f aca="false">IF((AZ272*AY272/BA272)&lt;((BA272*(1-(BA272/AY272)))/(2*Lm*Fsw)),1,2)</f>
        <v>2</v>
      </c>
      <c r="BD272" s="190" t="n">
        <f aca="false">CHOOSE(BC272,SQRT((2*AZ272*Lm*Fsw*(AY272-BA272))/((BA272)^2)),1-(BA272/AY272))</f>
        <v>0.875</v>
      </c>
      <c r="BE272" s="179" t="n">
        <f aca="false">CHOOSE(BC272,(Lm*BG272*Fsw)/(AY272-BA272),1-BD272)</f>
        <v>0.125</v>
      </c>
      <c r="BF272" s="189" t="n">
        <f aca="false">(BA272*BD272)/(Lm*Fsw)</f>
        <v>0.694444444444444</v>
      </c>
      <c r="BG272" s="190" t="n">
        <f aca="false">CHOOSE(BC272,BF272,BB272+(0.5*BF272))</f>
        <v>2.70277777777778</v>
      </c>
      <c r="BH272" s="190" t="n">
        <f aca="false">CHOOSE(BC272,BG272*SQRT((BD272+BE272)/3),SQRT((BB272^2)+((BF272^2)/12)))</f>
        <v>2.36407058534856</v>
      </c>
      <c r="BI272" s="190" t="n">
        <v>0</v>
      </c>
      <c r="BJ272" s="190" t="n">
        <f aca="false">(BH272^2)*Rdcr</f>
        <v>0.0536527654320988</v>
      </c>
      <c r="BK272" s="191" t="n">
        <f aca="false">BI272+BJ272</f>
        <v>0.0536527654320988</v>
      </c>
      <c r="BL272" s="189" t="n">
        <f aca="false">BB272*BD272</f>
        <v>2.06111111111111</v>
      </c>
      <c r="BM272" s="178" t="n">
        <f aca="false">CHOOSE(BC272,BG272*SQRT(BD272/3),SQRT(BD272*((BG272^2)+((BF272^2)/3)-(BG272*BF272))))</f>
        <v>2.21138554213111</v>
      </c>
      <c r="BN272" s="178" t="n">
        <f aca="false">(BM272^2)*AU272</f>
        <v>0.383270283787854</v>
      </c>
      <c r="BO272" s="178" t="n">
        <f aca="false">((AY272*BB272)/2)*Fsw*(tr_sw_fix+tf_sw_fix)</f>
        <v>1.38506666666667</v>
      </c>
      <c r="BP272" s="191" t="n">
        <f aca="false">BN272+BO272</f>
        <v>1.76833695045452</v>
      </c>
      <c r="BQ272" s="189" t="n">
        <f aca="false">BE272*BB272</f>
        <v>0.294444444444445</v>
      </c>
      <c r="BR272" s="190" t="n">
        <f aca="false">CHOOSE(BC272,BG272*SQRT(BE272/3),SQRT(BE272*((BG272^2)+((BF272^2)/3)-(BF272*BG272))))</f>
        <v>0.835825171051809</v>
      </c>
      <c r="BS272" s="190" t="n">
        <f aca="false">AZ272*Vd_rect</f>
        <v>0.1113</v>
      </c>
      <c r="BT272" s="190" t="n">
        <f aca="false">CHOOSE(BC272,(AY272+Vd_rect)*Qrr*Fsw,(AY272+Vd_rect)*Qrr*Fsw)</f>
        <v>0.42441</v>
      </c>
      <c r="BU272" s="191" t="n">
        <f aca="false">BS272+BT272</f>
        <v>0.53571</v>
      </c>
      <c r="BV272" s="177" t="n">
        <f aca="false">(BM272^2)*0</f>
        <v>0</v>
      </c>
      <c r="BW272" s="190" t="n">
        <f aca="false">Qg_tot*Vcc*Fsw</f>
        <v>0.0735</v>
      </c>
      <c r="BX272" s="191" t="n">
        <f aca="false">IQ*BA272</f>
        <v>0.00385</v>
      </c>
      <c r="BY272" s="189" t="n">
        <f aca="false">BV272+BU272+BP272+BK272+BW272+BX272</f>
        <v>2.43504971588662</v>
      </c>
      <c r="BZ272" s="190" t="n">
        <f aca="false">AY272*AZ272</f>
        <v>10.6</v>
      </c>
      <c r="CA272" s="191" t="n">
        <f aca="false">(BZ272/(BZ272+BY272))*100</f>
        <v>81.3192142035418</v>
      </c>
      <c r="CB272" s="169" t="n">
        <f aca="false">BP272+BW272+BX272+BV272</f>
        <v>1.84568695045452</v>
      </c>
      <c r="CC272" s="0" t="n">
        <f aca="false">Ta+Tk_f*CB272</f>
        <v>89.5990432659082</v>
      </c>
    </row>
    <row r="273" customFormat="false" ht="15.75" hidden="false" customHeight="false" outlineLevel="0" collapsed="false">
      <c r="Q273" s="0" t="n">
        <v>266</v>
      </c>
      <c r="S273" s="189" t="n">
        <f aca="false">VOUT</f>
        <v>40</v>
      </c>
      <c r="T273" s="178" t="n">
        <f aca="false">Q273*$O$12</f>
        <v>0.266</v>
      </c>
      <c r="U273" s="190" t="n">
        <f aca="false">VIN_var</f>
        <v>5</v>
      </c>
      <c r="V273" s="191" t="n">
        <f aca="false">(S273*T273)/(U273*EFF_est)</f>
        <v>2.36444444444444</v>
      </c>
      <c r="W273" s="189" t="n">
        <f aca="false">IF((T273*S273/U273)&lt;((U273*(1-(U273/S273)))/(2*Lm*Fsw)),1,2)</f>
        <v>2</v>
      </c>
      <c r="X273" s="190" t="n">
        <f aca="false">CHOOSE(W273,SQRT((2*T273*Lm*Fsw*(S273-U273))/((U273)^2)),1-(U273/S273))</f>
        <v>0.875</v>
      </c>
      <c r="Y273" s="179" t="n">
        <f aca="false">CHOOSE(W273,(Lm*AA273*Fsw)/(S273-U273),1-X273)</f>
        <v>0.125</v>
      </c>
      <c r="Z273" s="189" t="n">
        <f aca="false">(U273*X273)/(Lm*Fsw)</f>
        <v>0.694444444444444</v>
      </c>
      <c r="AA273" s="190" t="n">
        <f aca="false">CHOOSE(W273,Z273,V273+(0.5*Z273))</f>
        <v>2.71166666666667</v>
      </c>
      <c r="AB273" s="190" t="n">
        <f aca="false">CHOOSE(W273,AA273*SQRT((X273+Y273)/3),SQRT((V273^2)+((Z273^2)/12)))</f>
        <v>2.37292757750123</v>
      </c>
      <c r="AC273" s="190" t="n">
        <v>0</v>
      </c>
      <c r="AD273" s="190" t="n">
        <f aca="false">(AB273^2)*Rdcr</f>
        <v>0.0540555387654321</v>
      </c>
      <c r="AE273" s="191" t="n">
        <f aca="false">AC273+AD273</f>
        <v>0.0540555387654321</v>
      </c>
      <c r="AF273" s="189" t="n">
        <f aca="false">V273*X273</f>
        <v>2.06888888888889</v>
      </c>
      <c r="AG273" s="178" t="n">
        <f aca="false">CHOOSE(W273,AA273*SQRT(X273/3),SQRT(X273*((AA273^2)+((Z273^2)/3)-(AA273*Z273))))</f>
        <v>2.21967049965927</v>
      </c>
      <c r="AH273" s="190" t="n">
        <f aca="false">(AG273^2)*RDS_on</f>
        <v>0.255328772222999</v>
      </c>
      <c r="AI273" s="178" t="n">
        <f aca="false">((S273*V273)/2)*Fsw*(tr_sw_fix+tf_sw_fix)</f>
        <v>1.39029333333333</v>
      </c>
      <c r="AJ273" s="191" t="n">
        <f aca="false">AH273+AI273</f>
        <v>1.64562210555633</v>
      </c>
      <c r="AK273" s="189" t="n">
        <f aca="false">Y273*V273</f>
        <v>0.295555555555556</v>
      </c>
      <c r="AL273" s="190" t="n">
        <f aca="false">CHOOSE(W273,AA273*SQRT(Y273/3),SQRT(Y273*((AA273^2)+((Z273^2)/3)-(Z273*AA273))))</f>
        <v>0.838956590657842</v>
      </c>
      <c r="AM273" s="190" t="n">
        <f aca="false">T273*Vd_rect</f>
        <v>0.11172</v>
      </c>
      <c r="AN273" s="190" t="n">
        <f aca="false">CHOOSE(W273,(S273+Vd_rect)*Qrr*Fsw,(S273+Vd_rect)*Qrr*Fsw)</f>
        <v>0.42441</v>
      </c>
      <c r="AO273" s="191" t="n">
        <f aca="false">AM273+AN273</f>
        <v>0.53613</v>
      </c>
      <c r="AP273" s="177" t="n">
        <f aca="false">(AG273^2)*0</f>
        <v>0</v>
      </c>
      <c r="AQ273" s="190" t="n">
        <f aca="false">Qg_tot*Vcc*Fsw</f>
        <v>0.0735</v>
      </c>
      <c r="AR273" s="191" t="n">
        <f aca="false">IQ*U273</f>
        <v>0.00385</v>
      </c>
      <c r="AS273" s="177" t="n">
        <f aca="false">AP273+AJ273+AQ273+AR273</f>
        <v>1.72297210555633</v>
      </c>
      <c r="AT273" s="187" t="n">
        <f aca="false">Ta+Tk*AS273</f>
        <v>128.37832633338</v>
      </c>
      <c r="AU273" s="188" t="n">
        <f aca="false">RDS_on/51.8*(47.12+AT273*0.244)</f>
        <v>0.0784791757638449</v>
      </c>
      <c r="AV273" s="190" t="n">
        <f aca="false">S273*T273</f>
        <v>10.64</v>
      </c>
      <c r="AW273" s="191" t="n">
        <f aca="false">(AV273/(AV273+AS273))*100</f>
        <v>86.0634474392936</v>
      </c>
      <c r="AY273" s="189" t="n">
        <f aca="false">VOUT</f>
        <v>40</v>
      </c>
      <c r="AZ273" s="190" t="n">
        <f aca="false">Q273*$O$12</f>
        <v>0.266</v>
      </c>
      <c r="BA273" s="190" t="n">
        <f aca="false">VIN_var</f>
        <v>5</v>
      </c>
      <c r="BB273" s="191" t="n">
        <f aca="false">(AY273*AZ273)/(BA273*EFF_est)</f>
        <v>2.36444444444444</v>
      </c>
      <c r="BC273" s="189" t="n">
        <f aca="false">IF((AZ273*AY273/BA273)&lt;((BA273*(1-(BA273/AY273)))/(2*Lm*Fsw)),1,2)</f>
        <v>2</v>
      </c>
      <c r="BD273" s="190" t="n">
        <f aca="false">CHOOSE(BC273,SQRT((2*AZ273*Lm*Fsw*(AY273-BA273))/((BA273)^2)),1-(BA273/AY273))</f>
        <v>0.875</v>
      </c>
      <c r="BE273" s="179" t="n">
        <f aca="false">CHOOSE(BC273,(Lm*BG273*Fsw)/(AY273-BA273),1-BD273)</f>
        <v>0.125</v>
      </c>
      <c r="BF273" s="189" t="n">
        <f aca="false">(BA273*BD273)/(Lm*Fsw)</f>
        <v>0.694444444444444</v>
      </c>
      <c r="BG273" s="190" t="n">
        <f aca="false">CHOOSE(BC273,BF273,BB273+(0.5*BF273))</f>
        <v>2.71166666666667</v>
      </c>
      <c r="BH273" s="190" t="n">
        <f aca="false">CHOOSE(BC273,BG273*SQRT((BD273+BE273)/3),SQRT((BB273^2)+((BF273^2)/12)))</f>
        <v>2.37292757750123</v>
      </c>
      <c r="BI273" s="190" t="n">
        <v>0</v>
      </c>
      <c r="BJ273" s="190" t="n">
        <f aca="false">(BH273^2)*Rdcr</f>
        <v>0.0540555387654321</v>
      </c>
      <c r="BK273" s="191" t="n">
        <f aca="false">BI273+BJ273</f>
        <v>0.0540555387654321</v>
      </c>
      <c r="BL273" s="189" t="n">
        <f aca="false">BB273*BD273</f>
        <v>2.06888888888889</v>
      </c>
      <c r="BM273" s="178" t="n">
        <f aca="false">CHOOSE(BC273,BG273*SQRT(BD273/3),SQRT(BD273*((BG273^2)+((BF273^2)/3)-(BG273*BF273))))</f>
        <v>2.21967049965927</v>
      </c>
      <c r="BN273" s="178" t="n">
        <f aca="false">(BM273^2)*AU273</f>
        <v>0.386661964771768</v>
      </c>
      <c r="BO273" s="178" t="n">
        <f aca="false">((AY273*BB273)/2)*Fsw*(tr_sw_fix+tf_sw_fix)</f>
        <v>1.39029333333333</v>
      </c>
      <c r="BP273" s="191" t="n">
        <f aca="false">BN273+BO273</f>
        <v>1.7769552981051</v>
      </c>
      <c r="BQ273" s="189" t="n">
        <f aca="false">BE273*BB273</f>
        <v>0.295555555555556</v>
      </c>
      <c r="BR273" s="190" t="n">
        <f aca="false">CHOOSE(BC273,BG273*SQRT(BE273/3),SQRT(BE273*((BG273^2)+((BF273^2)/3)-(BF273*BG273))))</f>
        <v>0.838956590657842</v>
      </c>
      <c r="BS273" s="190" t="n">
        <f aca="false">AZ273*Vd_rect</f>
        <v>0.11172</v>
      </c>
      <c r="BT273" s="190" t="n">
        <f aca="false">CHOOSE(BC273,(AY273+Vd_rect)*Qrr*Fsw,(AY273+Vd_rect)*Qrr*Fsw)</f>
        <v>0.42441</v>
      </c>
      <c r="BU273" s="191" t="n">
        <f aca="false">BS273+BT273</f>
        <v>0.53613</v>
      </c>
      <c r="BV273" s="177" t="n">
        <f aca="false">(BM273^2)*0</f>
        <v>0</v>
      </c>
      <c r="BW273" s="190" t="n">
        <f aca="false">Qg_tot*Vcc*Fsw</f>
        <v>0.0735</v>
      </c>
      <c r="BX273" s="191" t="n">
        <f aca="false">IQ*BA273</f>
        <v>0.00385</v>
      </c>
      <c r="BY273" s="189" t="n">
        <f aca="false">BV273+BU273+BP273+BK273+BW273+BX273</f>
        <v>2.44449083687053</v>
      </c>
      <c r="BZ273" s="190" t="n">
        <f aca="false">AY273*AZ273</f>
        <v>10.64</v>
      </c>
      <c r="CA273" s="191" t="n">
        <f aca="false">(BZ273/(BZ273+BY273))*100</f>
        <v>81.317646461395</v>
      </c>
      <c r="CB273" s="169" t="n">
        <f aca="false">BP273+BW273+BX273+BV273</f>
        <v>1.8543052981051</v>
      </c>
      <c r="CC273" s="0" t="n">
        <f aca="false">Ta+Tk_f*CB273</f>
        <v>89.9006854336785</v>
      </c>
    </row>
    <row r="274" customFormat="false" ht="15.75" hidden="false" customHeight="false" outlineLevel="0" collapsed="false">
      <c r="Q274" s="0" t="n">
        <v>267</v>
      </c>
      <c r="S274" s="189" t="n">
        <f aca="false">VOUT</f>
        <v>40</v>
      </c>
      <c r="T274" s="178" t="n">
        <f aca="false">Q274*$O$12</f>
        <v>0.267</v>
      </c>
      <c r="U274" s="190" t="n">
        <f aca="false">VIN_var</f>
        <v>5</v>
      </c>
      <c r="V274" s="191" t="n">
        <f aca="false">(S274*T274)/(U274*EFF_est)</f>
        <v>2.37333333333333</v>
      </c>
      <c r="W274" s="189" t="n">
        <f aca="false">IF((T274*S274/U274)&lt;((U274*(1-(U274/S274)))/(2*Lm*Fsw)),1,2)</f>
        <v>2</v>
      </c>
      <c r="X274" s="190" t="n">
        <f aca="false">CHOOSE(W274,SQRT((2*T274*Lm*Fsw*(S274-U274))/((U274)^2)),1-(U274/S274))</f>
        <v>0.875</v>
      </c>
      <c r="Y274" s="179" t="n">
        <f aca="false">CHOOSE(W274,(Lm*AA274*Fsw)/(S274-U274),1-X274)</f>
        <v>0.125</v>
      </c>
      <c r="Z274" s="189" t="n">
        <f aca="false">(U274*X274)/(Lm*Fsw)</f>
        <v>0.694444444444444</v>
      </c>
      <c r="AA274" s="190" t="n">
        <f aca="false">CHOOSE(W274,Z274,V274+(0.5*Z274))</f>
        <v>2.72055555555556</v>
      </c>
      <c r="AB274" s="190" t="n">
        <f aca="false">CHOOSE(W274,AA274*SQRT((X274+Y274)/3),SQRT((V274^2)+((Z274^2)/12)))</f>
        <v>2.38178480730581</v>
      </c>
      <c r="AC274" s="190" t="n">
        <v>0</v>
      </c>
      <c r="AD274" s="190" t="n">
        <f aca="false">(AB274^2)*Rdcr</f>
        <v>0.0544598291358025</v>
      </c>
      <c r="AE274" s="191" t="n">
        <f aca="false">AC274+AD274</f>
        <v>0.0544598291358025</v>
      </c>
      <c r="AF274" s="189" t="n">
        <f aca="false">V274*X274</f>
        <v>2.07666666666667</v>
      </c>
      <c r="AG274" s="178" t="n">
        <f aca="false">CHOOSE(W274,AA274*SQRT(X274/3),SQRT(X274*((AA274^2)+((Z274^2)/3)-(AA274*Z274))))</f>
        <v>2.22795567949043</v>
      </c>
      <c r="AH274" s="190" t="n">
        <f aca="false">(AG274^2)*RDS_on</f>
        <v>0.257238418602367</v>
      </c>
      <c r="AI274" s="178" t="n">
        <f aca="false">((S274*V274)/2)*Fsw*(tr_sw_fix+tf_sw_fix)</f>
        <v>1.39552</v>
      </c>
      <c r="AJ274" s="191" t="n">
        <f aca="false">AH274+AI274</f>
        <v>1.65275841860237</v>
      </c>
      <c r="AK274" s="189" t="n">
        <f aca="false">Y274*V274</f>
        <v>0.296666666666667</v>
      </c>
      <c r="AL274" s="190" t="n">
        <f aca="false">CHOOSE(W274,AA274*SQRT(Y274/3),SQRT(Y274*((AA274^2)+((Z274^2)/3)-(Z274*AA274))))</f>
        <v>0.842088094286515</v>
      </c>
      <c r="AM274" s="190" t="n">
        <f aca="false">T274*Vd_rect</f>
        <v>0.11214</v>
      </c>
      <c r="AN274" s="190" t="n">
        <f aca="false">CHOOSE(W274,(S274+Vd_rect)*Qrr*Fsw,(S274+Vd_rect)*Qrr*Fsw)</f>
        <v>0.42441</v>
      </c>
      <c r="AO274" s="191" t="n">
        <f aca="false">AM274+AN274</f>
        <v>0.53655</v>
      </c>
      <c r="AP274" s="177" t="n">
        <f aca="false">(AG274^2)*0</f>
        <v>0</v>
      </c>
      <c r="AQ274" s="190" t="n">
        <f aca="false">Qg_tot*Vcc*Fsw</f>
        <v>0.0735</v>
      </c>
      <c r="AR274" s="191" t="n">
        <f aca="false">IQ*U274</f>
        <v>0.00385</v>
      </c>
      <c r="AS274" s="177" t="n">
        <f aca="false">AP274+AJ274+AQ274+AR274</f>
        <v>1.73010841860237</v>
      </c>
      <c r="AT274" s="187" t="n">
        <f aca="false">Ta+Tk*AS274</f>
        <v>128.806505116142</v>
      </c>
      <c r="AU274" s="188" t="n">
        <f aca="false">RDS_on/51.8*(47.12+AT274*0.244)</f>
        <v>0.0785836978204491</v>
      </c>
      <c r="AV274" s="190" t="n">
        <f aca="false">S274*T274</f>
        <v>10.68</v>
      </c>
      <c r="AW274" s="191" t="n">
        <f aca="false">(AV274/(AV274+AS274))*100</f>
        <v>86.0588774872507</v>
      </c>
      <c r="AY274" s="189" t="n">
        <f aca="false">VOUT</f>
        <v>40</v>
      </c>
      <c r="AZ274" s="190" t="n">
        <f aca="false">Q274*$O$12</f>
        <v>0.267</v>
      </c>
      <c r="BA274" s="190" t="n">
        <f aca="false">VIN_var</f>
        <v>5</v>
      </c>
      <c r="BB274" s="191" t="n">
        <f aca="false">(AY274*AZ274)/(BA274*EFF_est)</f>
        <v>2.37333333333333</v>
      </c>
      <c r="BC274" s="189" t="n">
        <f aca="false">IF((AZ274*AY274/BA274)&lt;((BA274*(1-(BA274/AY274)))/(2*Lm*Fsw)),1,2)</f>
        <v>2</v>
      </c>
      <c r="BD274" s="190" t="n">
        <f aca="false">CHOOSE(BC274,SQRT((2*AZ274*Lm*Fsw*(AY274-BA274))/((BA274)^2)),1-(BA274/AY274))</f>
        <v>0.875</v>
      </c>
      <c r="BE274" s="179" t="n">
        <f aca="false">CHOOSE(BC274,(Lm*BG274*Fsw)/(AY274-BA274),1-BD274)</f>
        <v>0.125</v>
      </c>
      <c r="BF274" s="189" t="n">
        <f aca="false">(BA274*BD274)/(Lm*Fsw)</f>
        <v>0.694444444444444</v>
      </c>
      <c r="BG274" s="190" t="n">
        <f aca="false">CHOOSE(BC274,BF274,BB274+(0.5*BF274))</f>
        <v>2.72055555555556</v>
      </c>
      <c r="BH274" s="190" t="n">
        <f aca="false">CHOOSE(BC274,BG274*SQRT((BD274+BE274)/3),SQRT((BB274^2)+((BF274^2)/12)))</f>
        <v>2.38178480730581</v>
      </c>
      <c r="BI274" s="190" t="n">
        <v>0</v>
      </c>
      <c r="BJ274" s="190" t="n">
        <f aca="false">(BH274^2)*Rdcr</f>
        <v>0.0544598291358025</v>
      </c>
      <c r="BK274" s="191" t="n">
        <f aca="false">BI274+BJ274</f>
        <v>0.0544598291358025</v>
      </c>
      <c r="BL274" s="189" t="n">
        <f aca="false">BB274*BD274</f>
        <v>2.07666666666667</v>
      </c>
      <c r="BM274" s="178" t="n">
        <f aca="false">CHOOSE(BC274,BG274*SQRT(BD274/3),SQRT(BD274*((BG274^2)+((BF274^2)/3)-(BG274*BF274))))</f>
        <v>2.22795567949043</v>
      </c>
      <c r="BN274" s="178" t="n">
        <f aca="false">(BM274^2)*AU274</f>
        <v>0.390072699129275</v>
      </c>
      <c r="BO274" s="178" t="n">
        <f aca="false">((AY274*BB274)/2)*Fsw*(tr_sw_fix+tf_sw_fix)</f>
        <v>1.39552</v>
      </c>
      <c r="BP274" s="191" t="n">
        <f aca="false">BN274+BO274</f>
        <v>1.78559269912927</v>
      </c>
      <c r="BQ274" s="189" t="n">
        <f aca="false">BE274*BB274</f>
        <v>0.296666666666667</v>
      </c>
      <c r="BR274" s="190" t="n">
        <f aca="false">CHOOSE(BC274,BG274*SQRT(BE274/3),SQRT(BE274*((BG274^2)+((BF274^2)/3)-(BF274*BG274))))</f>
        <v>0.842088094286515</v>
      </c>
      <c r="BS274" s="190" t="n">
        <f aca="false">AZ274*Vd_rect</f>
        <v>0.11214</v>
      </c>
      <c r="BT274" s="190" t="n">
        <f aca="false">CHOOSE(BC274,(AY274+Vd_rect)*Qrr*Fsw,(AY274+Vd_rect)*Qrr*Fsw)</f>
        <v>0.42441</v>
      </c>
      <c r="BU274" s="191" t="n">
        <f aca="false">BS274+BT274</f>
        <v>0.53655</v>
      </c>
      <c r="BV274" s="177" t="n">
        <f aca="false">(BM274^2)*0</f>
        <v>0</v>
      </c>
      <c r="BW274" s="190" t="n">
        <f aca="false">Qg_tot*Vcc*Fsw</f>
        <v>0.0735</v>
      </c>
      <c r="BX274" s="191" t="n">
        <f aca="false">IQ*BA274</f>
        <v>0.00385</v>
      </c>
      <c r="BY274" s="189" t="n">
        <f aca="false">BV274+BU274+BP274+BK274+BW274+BX274</f>
        <v>2.45395252826508</v>
      </c>
      <c r="BZ274" s="190" t="n">
        <f aca="false">AY274*AZ274</f>
        <v>10.68</v>
      </c>
      <c r="CA274" s="191" t="n">
        <f aca="false">(BZ274/(BZ274+BY274))*100</f>
        <v>81.3159631650562</v>
      </c>
      <c r="CB274" s="169" t="n">
        <f aca="false">BP274+BW274+BX274+BV274</f>
        <v>1.86294269912927</v>
      </c>
      <c r="CC274" s="0" t="n">
        <f aca="false">Ta+Tk_f*CB274</f>
        <v>90.2029944695246</v>
      </c>
    </row>
    <row r="275" customFormat="false" ht="15.75" hidden="false" customHeight="false" outlineLevel="0" collapsed="false">
      <c r="Q275" s="0" t="n">
        <v>268</v>
      </c>
      <c r="S275" s="189" t="n">
        <f aca="false">VOUT</f>
        <v>40</v>
      </c>
      <c r="T275" s="178" t="n">
        <f aca="false">Q275*$O$12</f>
        <v>0.268</v>
      </c>
      <c r="U275" s="190" t="n">
        <f aca="false">VIN_var</f>
        <v>5</v>
      </c>
      <c r="V275" s="191" t="n">
        <f aca="false">(S275*T275)/(U275*EFF_est)</f>
        <v>2.38222222222222</v>
      </c>
      <c r="W275" s="189" t="n">
        <f aca="false">IF((T275*S275/U275)&lt;((U275*(1-(U275/S275)))/(2*Lm*Fsw)),1,2)</f>
        <v>2</v>
      </c>
      <c r="X275" s="190" t="n">
        <f aca="false">CHOOSE(W275,SQRT((2*T275*Lm*Fsw*(S275-U275))/((U275)^2)),1-(U275/S275))</f>
        <v>0.875</v>
      </c>
      <c r="Y275" s="179" t="n">
        <f aca="false">CHOOSE(W275,(Lm*AA275*Fsw)/(S275-U275),1-X275)</f>
        <v>0.125</v>
      </c>
      <c r="Z275" s="189" t="n">
        <f aca="false">(U275*X275)/(Lm*Fsw)</f>
        <v>0.694444444444444</v>
      </c>
      <c r="AA275" s="190" t="n">
        <f aca="false">CHOOSE(W275,Z275,V275+(0.5*Z275))</f>
        <v>2.72944444444445</v>
      </c>
      <c r="AB275" s="190" t="n">
        <f aca="false">CHOOSE(W275,AA275*SQRT((X275+Y275)/3),SQRT((V275^2)+((Z275^2)/12)))</f>
        <v>2.39064227212083</v>
      </c>
      <c r="AC275" s="190" t="n">
        <v>0</v>
      </c>
      <c r="AD275" s="190" t="n">
        <f aca="false">(AB275^2)*Rdcr</f>
        <v>0.0548656365432099</v>
      </c>
      <c r="AE275" s="191" t="n">
        <f aca="false">AC275+AD275</f>
        <v>0.0548656365432099</v>
      </c>
      <c r="AF275" s="189" t="n">
        <f aca="false">V275*X275</f>
        <v>2.08444444444444</v>
      </c>
      <c r="AG275" s="178" t="n">
        <f aca="false">CHOOSE(W275,AA275*SQRT(X275/3),SQRT(X275*((AA275^2)+((Z275^2)/3)-(AA275*Z275))))</f>
        <v>2.23624107915373</v>
      </c>
      <c r="AH275" s="190" t="n">
        <f aca="false">(AG275^2)*RDS_on</f>
        <v>0.259155230634192</v>
      </c>
      <c r="AI275" s="178" t="n">
        <f aca="false">((S275*V275)/2)*Fsw*(tr_sw_fix+tf_sw_fix)</f>
        <v>1.40074666666667</v>
      </c>
      <c r="AJ275" s="191" t="n">
        <f aca="false">AH275+AI275</f>
        <v>1.65990189730086</v>
      </c>
      <c r="AK275" s="189" t="n">
        <f aca="false">Y275*V275</f>
        <v>0.297777777777778</v>
      </c>
      <c r="AL275" s="190" t="n">
        <f aca="false">CHOOSE(W275,AA275*SQRT(Y275/3),SQRT(Y275*((AA275^2)+((Z275^2)/3)-(Z275*AA275))))</f>
        <v>0.845219681003926</v>
      </c>
      <c r="AM275" s="190" t="n">
        <f aca="false">T275*Vd_rect</f>
        <v>0.11256</v>
      </c>
      <c r="AN275" s="190" t="n">
        <f aca="false">CHOOSE(W275,(S275+Vd_rect)*Qrr*Fsw,(S275+Vd_rect)*Qrr*Fsw)</f>
        <v>0.42441</v>
      </c>
      <c r="AO275" s="191" t="n">
        <f aca="false">AM275+AN275</f>
        <v>0.53697</v>
      </c>
      <c r="AP275" s="177" t="n">
        <f aca="false">(AG275^2)*0</f>
        <v>0</v>
      </c>
      <c r="AQ275" s="190" t="n">
        <f aca="false">Qg_tot*Vcc*Fsw</f>
        <v>0.0735</v>
      </c>
      <c r="AR275" s="191" t="n">
        <f aca="false">IQ*U275</f>
        <v>0.00385</v>
      </c>
      <c r="AS275" s="177" t="n">
        <f aca="false">AP275+AJ275+AQ275+AR275</f>
        <v>1.73725189730086</v>
      </c>
      <c r="AT275" s="187" t="n">
        <f aca="false">Ta+Tk*AS275</f>
        <v>129.235113838052</v>
      </c>
      <c r="AU275" s="188" t="n">
        <f aca="false">RDS_on/51.8*(47.12+AT275*0.244)</f>
        <v>0.0786883248288297</v>
      </c>
      <c r="AV275" s="190" t="n">
        <f aca="false">S275*T275</f>
        <v>10.72</v>
      </c>
      <c r="AW275" s="191" t="n">
        <f aca="false">(AV275/(AV275+AS275))*100</f>
        <v>86.0542926190866</v>
      </c>
      <c r="AY275" s="189" t="n">
        <f aca="false">VOUT</f>
        <v>40</v>
      </c>
      <c r="AZ275" s="190" t="n">
        <f aca="false">Q275*$O$12</f>
        <v>0.268</v>
      </c>
      <c r="BA275" s="190" t="n">
        <f aca="false">VIN_var</f>
        <v>5</v>
      </c>
      <c r="BB275" s="191" t="n">
        <f aca="false">(AY275*AZ275)/(BA275*EFF_est)</f>
        <v>2.38222222222222</v>
      </c>
      <c r="BC275" s="189" t="n">
        <f aca="false">IF((AZ275*AY275/BA275)&lt;((BA275*(1-(BA275/AY275)))/(2*Lm*Fsw)),1,2)</f>
        <v>2</v>
      </c>
      <c r="BD275" s="190" t="n">
        <f aca="false">CHOOSE(BC275,SQRT((2*AZ275*Lm*Fsw*(AY275-BA275))/((BA275)^2)),1-(BA275/AY275))</f>
        <v>0.875</v>
      </c>
      <c r="BE275" s="179" t="n">
        <f aca="false">CHOOSE(BC275,(Lm*BG275*Fsw)/(AY275-BA275),1-BD275)</f>
        <v>0.125</v>
      </c>
      <c r="BF275" s="189" t="n">
        <f aca="false">(BA275*BD275)/(Lm*Fsw)</f>
        <v>0.694444444444444</v>
      </c>
      <c r="BG275" s="190" t="n">
        <f aca="false">CHOOSE(BC275,BF275,BB275+(0.5*BF275))</f>
        <v>2.72944444444445</v>
      </c>
      <c r="BH275" s="190" t="n">
        <f aca="false">CHOOSE(BC275,BG275*SQRT((BD275+BE275)/3),SQRT((BB275^2)+((BF275^2)/12)))</f>
        <v>2.39064227212083</v>
      </c>
      <c r="BI275" s="190" t="n">
        <v>0</v>
      </c>
      <c r="BJ275" s="190" t="n">
        <f aca="false">(BH275^2)*Rdcr</f>
        <v>0.0548656365432099</v>
      </c>
      <c r="BK275" s="191" t="n">
        <f aca="false">BI275+BJ275</f>
        <v>0.0548656365432099</v>
      </c>
      <c r="BL275" s="189" t="n">
        <f aca="false">BB275*BD275</f>
        <v>2.08444444444444</v>
      </c>
      <c r="BM275" s="178" t="n">
        <f aca="false">CHOOSE(BC275,BG275*SQRT(BD275/3),SQRT(BD275*((BG275^2)+((BF275^2)/3)-(BG275*BF275))))</f>
        <v>2.23624107915373</v>
      </c>
      <c r="BN275" s="178" t="n">
        <f aca="false">(BM275^2)*AU275</f>
        <v>0.393502541819899</v>
      </c>
      <c r="BO275" s="178" t="n">
        <f aca="false">((AY275*BB275)/2)*Fsw*(tr_sw_fix+tf_sw_fix)</f>
        <v>1.40074666666667</v>
      </c>
      <c r="BP275" s="191" t="n">
        <f aca="false">BN275+BO275</f>
        <v>1.79424920848657</v>
      </c>
      <c r="BQ275" s="189" t="n">
        <f aca="false">BE275*BB275</f>
        <v>0.297777777777778</v>
      </c>
      <c r="BR275" s="190" t="n">
        <f aca="false">CHOOSE(BC275,BG275*SQRT(BE275/3),SQRT(BE275*((BG275^2)+((BF275^2)/3)-(BF275*BG275))))</f>
        <v>0.845219681003926</v>
      </c>
      <c r="BS275" s="190" t="n">
        <f aca="false">AZ275*Vd_rect</f>
        <v>0.11256</v>
      </c>
      <c r="BT275" s="190" t="n">
        <f aca="false">CHOOSE(BC275,(AY275+Vd_rect)*Qrr*Fsw,(AY275+Vd_rect)*Qrr*Fsw)</f>
        <v>0.42441</v>
      </c>
      <c r="BU275" s="191" t="n">
        <f aca="false">BS275+BT275</f>
        <v>0.53697</v>
      </c>
      <c r="BV275" s="177" t="n">
        <f aca="false">(BM275^2)*0</f>
        <v>0</v>
      </c>
      <c r="BW275" s="190" t="n">
        <f aca="false">Qg_tot*Vcc*Fsw</f>
        <v>0.0735</v>
      </c>
      <c r="BX275" s="191" t="n">
        <f aca="false">IQ*BA275</f>
        <v>0.00385</v>
      </c>
      <c r="BY275" s="189" t="n">
        <f aca="false">BV275+BU275+BP275+BK275+BW275+BX275</f>
        <v>2.46343484502978</v>
      </c>
      <c r="BZ275" s="190" t="n">
        <f aca="false">AY275*AZ275</f>
        <v>10.72</v>
      </c>
      <c r="CA275" s="191" t="n">
        <f aca="false">(BZ275/(BZ275+BY275))*100</f>
        <v>81.3141652840306</v>
      </c>
      <c r="CB275" s="169" t="n">
        <f aca="false">BP275+BW275+BX275+BV275</f>
        <v>1.87159920848657</v>
      </c>
      <c r="CC275" s="0" t="n">
        <f aca="false">Ta+Tk_f*CB275</f>
        <v>90.5059722970298</v>
      </c>
    </row>
    <row r="276" customFormat="false" ht="15.75" hidden="false" customHeight="false" outlineLevel="0" collapsed="false">
      <c r="Q276" s="0" t="n">
        <v>269</v>
      </c>
      <c r="S276" s="189" t="n">
        <f aca="false">VOUT</f>
        <v>40</v>
      </c>
      <c r="T276" s="178" t="n">
        <f aca="false">Q276*$O$12</f>
        <v>0.269</v>
      </c>
      <c r="U276" s="190" t="n">
        <f aca="false">VIN_var</f>
        <v>5</v>
      </c>
      <c r="V276" s="191" t="n">
        <f aca="false">(S276*T276)/(U276*EFF_est)</f>
        <v>2.39111111111111</v>
      </c>
      <c r="W276" s="189" t="n">
        <f aca="false">IF((T276*S276/U276)&lt;((U276*(1-(U276/S276)))/(2*Lm*Fsw)),1,2)</f>
        <v>2</v>
      </c>
      <c r="X276" s="190" t="n">
        <f aca="false">CHOOSE(W276,SQRT((2*T276*Lm*Fsw*(S276-U276))/((U276)^2)),1-(U276/S276))</f>
        <v>0.875</v>
      </c>
      <c r="Y276" s="179" t="n">
        <f aca="false">CHOOSE(W276,(Lm*AA276*Fsw)/(S276-U276),1-X276)</f>
        <v>0.125</v>
      </c>
      <c r="Z276" s="189" t="n">
        <f aca="false">(U276*X276)/(Lm*Fsw)</f>
        <v>0.694444444444444</v>
      </c>
      <c r="AA276" s="190" t="n">
        <f aca="false">CHOOSE(W276,Z276,V276+(0.5*Z276))</f>
        <v>2.73833333333333</v>
      </c>
      <c r="AB276" s="190" t="n">
        <f aca="false">CHOOSE(W276,AA276*SQRT((X276+Y276)/3),SQRT((V276^2)+((Z276^2)/12)))</f>
        <v>2.39949996934375</v>
      </c>
      <c r="AC276" s="190" t="n">
        <v>0</v>
      </c>
      <c r="AD276" s="190" t="n">
        <f aca="false">(AB276^2)*Rdcr</f>
        <v>0.0552729609876543</v>
      </c>
      <c r="AE276" s="191" t="n">
        <f aca="false">AC276+AD276</f>
        <v>0.0552729609876543</v>
      </c>
      <c r="AF276" s="189" t="n">
        <f aca="false">V276*X276</f>
        <v>2.09222222222222</v>
      </c>
      <c r="AG276" s="178" t="n">
        <f aca="false">CHOOSE(W276,AA276*SQRT(X276/3),SQRT(X276*((AA276^2)+((Z276^2)/3)-(AA276*Z276))))</f>
        <v>2.24452669621472</v>
      </c>
      <c r="AH276" s="190" t="n">
        <f aca="false">(AG276^2)*RDS_on</f>
        <v>0.261079208318472</v>
      </c>
      <c r="AI276" s="178" t="n">
        <f aca="false">((S276*V276)/2)*Fsw*(tr_sw_fix+tf_sw_fix)</f>
        <v>1.40597333333333</v>
      </c>
      <c r="AJ276" s="191" t="n">
        <f aca="false">AH276+AI276</f>
        <v>1.66705254165181</v>
      </c>
      <c r="AK276" s="189" t="n">
        <f aca="false">Y276*V276</f>
        <v>0.298888888888889</v>
      </c>
      <c r="AL276" s="190" t="n">
        <f aca="false">CHOOSE(W276,AA276*SQRT(Y276/3),SQRT(Y276*((AA276^2)+((Z276^2)/3)-(Z276*AA276))))</f>
        <v>0.84835134988994</v>
      </c>
      <c r="AM276" s="190" t="n">
        <f aca="false">T276*Vd_rect</f>
        <v>0.11298</v>
      </c>
      <c r="AN276" s="190" t="n">
        <f aca="false">CHOOSE(W276,(S276+Vd_rect)*Qrr*Fsw,(S276+Vd_rect)*Qrr*Fsw)</f>
        <v>0.42441</v>
      </c>
      <c r="AO276" s="191" t="n">
        <f aca="false">AM276+AN276</f>
        <v>0.53739</v>
      </c>
      <c r="AP276" s="177" t="n">
        <f aca="false">(AG276^2)*0</f>
        <v>0</v>
      </c>
      <c r="AQ276" s="190" t="n">
        <f aca="false">Qg_tot*Vcc*Fsw</f>
        <v>0.0735</v>
      </c>
      <c r="AR276" s="191" t="n">
        <f aca="false">IQ*U276</f>
        <v>0.00385</v>
      </c>
      <c r="AS276" s="177" t="n">
        <f aca="false">AP276+AJ276+AQ276+AR276</f>
        <v>1.74440254165181</v>
      </c>
      <c r="AT276" s="187" t="n">
        <f aca="false">Ta+Tk*AS276</f>
        <v>129.664152499108</v>
      </c>
      <c r="AU276" s="188" t="n">
        <f aca="false">RDS_on/51.8*(47.12+AT276*0.244)</f>
        <v>0.0787930567889868</v>
      </c>
      <c r="AV276" s="190" t="n">
        <f aca="false">S276*T276</f>
        <v>10.76</v>
      </c>
      <c r="AW276" s="191" t="n">
        <f aca="false">(AV276/(AV276+AS276))*100</f>
        <v>86.0496930113914</v>
      </c>
      <c r="AY276" s="189" t="n">
        <f aca="false">VOUT</f>
        <v>40</v>
      </c>
      <c r="AZ276" s="190" t="n">
        <f aca="false">Q276*$O$12</f>
        <v>0.269</v>
      </c>
      <c r="BA276" s="190" t="n">
        <f aca="false">VIN_var</f>
        <v>5</v>
      </c>
      <c r="BB276" s="191" t="n">
        <f aca="false">(AY276*AZ276)/(BA276*EFF_est)</f>
        <v>2.39111111111111</v>
      </c>
      <c r="BC276" s="189" t="n">
        <f aca="false">IF((AZ276*AY276/BA276)&lt;((BA276*(1-(BA276/AY276)))/(2*Lm*Fsw)),1,2)</f>
        <v>2</v>
      </c>
      <c r="BD276" s="190" t="n">
        <f aca="false">CHOOSE(BC276,SQRT((2*AZ276*Lm*Fsw*(AY276-BA276))/((BA276)^2)),1-(BA276/AY276))</f>
        <v>0.875</v>
      </c>
      <c r="BE276" s="179" t="n">
        <f aca="false">CHOOSE(BC276,(Lm*BG276*Fsw)/(AY276-BA276),1-BD276)</f>
        <v>0.125</v>
      </c>
      <c r="BF276" s="189" t="n">
        <f aca="false">(BA276*BD276)/(Lm*Fsw)</f>
        <v>0.694444444444444</v>
      </c>
      <c r="BG276" s="190" t="n">
        <f aca="false">CHOOSE(BC276,BF276,BB276+(0.5*BF276))</f>
        <v>2.73833333333333</v>
      </c>
      <c r="BH276" s="190" t="n">
        <f aca="false">CHOOSE(BC276,BG276*SQRT((BD276+BE276)/3),SQRT((BB276^2)+((BF276^2)/12)))</f>
        <v>2.39949996934375</v>
      </c>
      <c r="BI276" s="190" t="n">
        <v>0</v>
      </c>
      <c r="BJ276" s="190" t="n">
        <f aca="false">(BH276^2)*Rdcr</f>
        <v>0.0552729609876543</v>
      </c>
      <c r="BK276" s="191" t="n">
        <f aca="false">BI276+BJ276</f>
        <v>0.0552729609876543</v>
      </c>
      <c r="BL276" s="189" t="n">
        <f aca="false">BB276*BD276</f>
        <v>2.09222222222222</v>
      </c>
      <c r="BM276" s="178" t="n">
        <f aca="false">CHOOSE(BC276,BG276*SQRT(BD276/3),SQRT(BD276*((BG276^2)+((BF276^2)/3)-(BG276*BF276))))</f>
        <v>2.24452669621472</v>
      </c>
      <c r="BN276" s="178" t="n">
        <f aca="false">(BM276^2)*AU276</f>
        <v>0.396951547890233</v>
      </c>
      <c r="BO276" s="178" t="n">
        <f aca="false">((AY276*BB276)/2)*Fsw*(tr_sw_fix+tf_sw_fix)</f>
        <v>1.40597333333333</v>
      </c>
      <c r="BP276" s="191" t="n">
        <f aca="false">BN276+BO276</f>
        <v>1.80292488122357</v>
      </c>
      <c r="BQ276" s="189" t="n">
        <f aca="false">BE276*BB276</f>
        <v>0.298888888888889</v>
      </c>
      <c r="BR276" s="190" t="n">
        <f aca="false">CHOOSE(BC276,BG276*SQRT(BE276/3),SQRT(BE276*((BG276^2)+((BF276^2)/3)-(BF276*BG276))))</f>
        <v>0.84835134988994</v>
      </c>
      <c r="BS276" s="190" t="n">
        <f aca="false">AZ276*Vd_rect</f>
        <v>0.11298</v>
      </c>
      <c r="BT276" s="190" t="n">
        <f aca="false">CHOOSE(BC276,(AY276+Vd_rect)*Qrr*Fsw,(AY276+Vd_rect)*Qrr*Fsw)</f>
        <v>0.42441</v>
      </c>
      <c r="BU276" s="191" t="n">
        <f aca="false">BS276+BT276</f>
        <v>0.53739</v>
      </c>
      <c r="BV276" s="177" t="n">
        <f aca="false">(BM276^2)*0</f>
        <v>0</v>
      </c>
      <c r="BW276" s="190" t="n">
        <f aca="false">Qg_tot*Vcc*Fsw</f>
        <v>0.0735</v>
      </c>
      <c r="BX276" s="191" t="n">
        <f aca="false">IQ*BA276</f>
        <v>0.00385</v>
      </c>
      <c r="BY276" s="189" t="n">
        <f aca="false">BV276+BU276+BP276+BK276+BW276+BX276</f>
        <v>2.47293784221122</v>
      </c>
      <c r="BZ276" s="190" t="n">
        <f aca="false">AY276*AZ276</f>
        <v>10.76</v>
      </c>
      <c r="CA276" s="191" t="n">
        <f aca="false">(BZ276/(BZ276+BY276))*100</f>
        <v>81.3122537738907</v>
      </c>
      <c r="CB276" s="169" t="n">
        <f aca="false">BP276+BW276+BX276+BV276</f>
        <v>1.88027488122357</v>
      </c>
      <c r="CC276" s="0" t="n">
        <f aca="false">Ta+Tk_f*CB276</f>
        <v>90.8096208428248</v>
      </c>
    </row>
    <row r="277" customFormat="false" ht="15.75" hidden="false" customHeight="false" outlineLevel="0" collapsed="false">
      <c r="Q277" s="0" t="n">
        <v>270</v>
      </c>
      <c r="S277" s="189" t="n">
        <f aca="false">VOUT</f>
        <v>40</v>
      </c>
      <c r="T277" s="178" t="n">
        <f aca="false">Q277*$O$12</f>
        <v>0.27</v>
      </c>
      <c r="U277" s="190" t="n">
        <f aca="false">VIN_var</f>
        <v>5</v>
      </c>
      <c r="V277" s="191" t="n">
        <f aca="false">(S277*T277)/(U277*EFF_est)</f>
        <v>2.4</v>
      </c>
      <c r="W277" s="189" t="n">
        <f aca="false">IF((T277*S277/U277)&lt;((U277*(1-(U277/S277)))/(2*Lm*Fsw)),1,2)</f>
        <v>2</v>
      </c>
      <c r="X277" s="190" t="n">
        <f aca="false">CHOOSE(W277,SQRT((2*T277*Lm*Fsw*(S277-U277))/((U277)^2)),1-(U277/S277))</f>
        <v>0.875</v>
      </c>
      <c r="Y277" s="179" t="n">
        <f aca="false">CHOOSE(W277,(Lm*AA277*Fsw)/(S277-U277),1-X277)</f>
        <v>0.125</v>
      </c>
      <c r="Z277" s="189" t="n">
        <f aca="false">(U277*X277)/(Lm*Fsw)</f>
        <v>0.694444444444444</v>
      </c>
      <c r="AA277" s="190" t="n">
        <f aca="false">CHOOSE(W277,Z277,V277+(0.5*Z277))</f>
        <v>2.74722222222222</v>
      </c>
      <c r="AB277" s="190" t="n">
        <f aca="false">CHOOSE(W277,AA277*SQRT((X277+Y277)/3),SQRT((V277^2)+((Z277^2)/12)))</f>
        <v>2.40835789641026</v>
      </c>
      <c r="AC277" s="190" t="n">
        <v>0</v>
      </c>
      <c r="AD277" s="190" t="n">
        <f aca="false">(AB277^2)*Rdcr</f>
        <v>0.0556818024691358</v>
      </c>
      <c r="AE277" s="191" t="n">
        <f aca="false">AC277+AD277</f>
        <v>0.0556818024691358</v>
      </c>
      <c r="AF277" s="189" t="n">
        <f aca="false">V277*X277</f>
        <v>2.1</v>
      </c>
      <c r="AG277" s="178" t="n">
        <f aca="false">CHOOSE(W277,AA277*SQRT(X277/3),SQRT(X277*((AA277^2)+((Z277^2)/3)-(AA277*Z277))))</f>
        <v>2.2528125282747</v>
      </c>
      <c r="AH277" s="190" t="n">
        <f aca="false">(AG277^2)*RDS_on</f>
        <v>0.263010351655207</v>
      </c>
      <c r="AI277" s="178" t="n">
        <f aca="false">((S277*V277)/2)*Fsw*(tr_sw_fix+tf_sw_fix)</f>
        <v>1.4112</v>
      </c>
      <c r="AJ277" s="191" t="n">
        <f aca="false">AH277+AI277</f>
        <v>1.67421035165521</v>
      </c>
      <c r="AK277" s="189" t="n">
        <f aca="false">Y277*V277</f>
        <v>0.3</v>
      </c>
      <c r="AL277" s="190" t="n">
        <f aca="false">CHOOSE(W277,AA277*SQRT(Y277/3),SQRT(Y277*((AA277^2)+((Z277^2)/3)-(Z277*AA277))))</f>
        <v>0.851483100037932</v>
      </c>
      <c r="AM277" s="190" t="n">
        <f aca="false">T277*Vd_rect</f>
        <v>0.1134</v>
      </c>
      <c r="AN277" s="190" t="n">
        <f aca="false">CHOOSE(W277,(S277+Vd_rect)*Qrr*Fsw,(S277+Vd_rect)*Qrr*Fsw)</f>
        <v>0.42441</v>
      </c>
      <c r="AO277" s="191" t="n">
        <f aca="false">AM277+AN277</f>
        <v>0.53781</v>
      </c>
      <c r="AP277" s="177" t="n">
        <f aca="false">(AG277^2)*0</f>
        <v>0</v>
      </c>
      <c r="AQ277" s="190" t="n">
        <f aca="false">Qg_tot*Vcc*Fsw</f>
        <v>0.0735</v>
      </c>
      <c r="AR277" s="191" t="n">
        <f aca="false">IQ*U277</f>
        <v>0.00385</v>
      </c>
      <c r="AS277" s="177" t="n">
        <f aca="false">AP277+AJ277+AQ277+AR277</f>
        <v>1.75156035165521</v>
      </c>
      <c r="AT277" s="187" t="n">
        <f aca="false">Ta+Tk*AS277</f>
        <v>130.093621099312</v>
      </c>
      <c r="AU277" s="188" t="n">
        <f aca="false">RDS_on/51.8*(47.12+AT277*0.244)</f>
        <v>0.0788978937009204</v>
      </c>
      <c r="AV277" s="190" t="n">
        <f aca="false">S277*T277</f>
        <v>10.8</v>
      </c>
      <c r="AW277" s="191" t="n">
        <f aca="false">(AV277/(AV277+AS277))*100</f>
        <v>86.0450788381524</v>
      </c>
      <c r="AY277" s="189" t="n">
        <f aca="false">VOUT</f>
        <v>40</v>
      </c>
      <c r="AZ277" s="190" t="n">
        <f aca="false">Q277*$O$12</f>
        <v>0.27</v>
      </c>
      <c r="BA277" s="190" t="n">
        <f aca="false">VIN_var</f>
        <v>5</v>
      </c>
      <c r="BB277" s="191" t="n">
        <f aca="false">(AY277*AZ277)/(BA277*EFF_est)</f>
        <v>2.4</v>
      </c>
      <c r="BC277" s="189" t="n">
        <f aca="false">IF((AZ277*AY277/BA277)&lt;((BA277*(1-(BA277/AY277)))/(2*Lm*Fsw)),1,2)</f>
        <v>2</v>
      </c>
      <c r="BD277" s="190" t="n">
        <f aca="false">CHOOSE(BC277,SQRT((2*AZ277*Lm*Fsw*(AY277-BA277))/((BA277)^2)),1-(BA277/AY277))</f>
        <v>0.875</v>
      </c>
      <c r="BE277" s="179" t="n">
        <f aca="false">CHOOSE(BC277,(Lm*BG277*Fsw)/(AY277-BA277),1-BD277)</f>
        <v>0.125</v>
      </c>
      <c r="BF277" s="189" t="n">
        <f aca="false">(BA277*BD277)/(Lm*Fsw)</f>
        <v>0.694444444444444</v>
      </c>
      <c r="BG277" s="190" t="n">
        <f aca="false">CHOOSE(BC277,BF277,BB277+(0.5*BF277))</f>
        <v>2.74722222222222</v>
      </c>
      <c r="BH277" s="190" t="n">
        <f aca="false">CHOOSE(BC277,BG277*SQRT((BD277+BE277)/3),SQRT((BB277^2)+((BF277^2)/12)))</f>
        <v>2.40835789641026</v>
      </c>
      <c r="BI277" s="190" t="n">
        <v>0</v>
      </c>
      <c r="BJ277" s="190" t="n">
        <f aca="false">(BH277^2)*Rdcr</f>
        <v>0.0556818024691358</v>
      </c>
      <c r="BK277" s="191" t="n">
        <f aca="false">BI277+BJ277</f>
        <v>0.0556818024691358</v>
      </c>
      <c r="BL277" s="189" t="n">
        <f aca="false">BB277*BD277</f>
        <v>2.1</v>
      </c>
      <c r="BM277" s="178" t="n">
        <f aca="false">CHOOSE(BC277,BG277*SQRT(BD277/3),SQRT(BD277*((BG277^2)+((BF277^2)/3)-(BG277*BF277))))</f>
        <v>2.2528125282747</v>
      </c>
      <c r="BN277" s="178" t="n">
        <f aca="false">(BM277^2)*AU277</f>
        <v>0.400419772473941</v>
      </c>
      <c r="BO277" s="178" t="n">
        <f aca="false">((AY277*BB277)/2)*Fsw*(tr_sw_fix+tf_sw_fix)</f>
        <v>1.4112</v>
      </c>
      <c r="BP277" s="191" t="n">
        <f aca="false">BN277+BO277</f>
        <v>1.81161977247394</v>
      </c>
      <c r="BQ277" s="189" t="n">
        <f aca="false">BE277*BB277</f>
        <v>0.3</v>
      </c>
      <c r="BR277" s="190" t="n">
        <f aca="false">CHOOSE(BC277,BG277*SQRT(BE277/3),SQRT(BE277*((BG277^2)+((BF277^2)/3)-(BF277*BG277))))</f>
        <v>0.851483100037932</v>
      </c>
      <c r="BS277" s="190" t="n">
        <f aca="false">AZ277*Vd_rect</f>
        <v>0.1134</v>
      </c>
      <c r="BT277" s="190" t="n">
        <f aca="false">CHOOSE(BC277,(AY277+Vd_rect)*Qrr*Fsw,(AY277+Vd_rect)*Qrr*Fsw)</f>
        <v>0.42441</v>
      </c>
      <c r="BU277" s="191" t="n">
        <f aca="false">BS277+BT277</f>
        <v>0.53781</v>
      </c>
      <c r="BV277" s="177" t="n">
        <f aca="false">(BM277^2)*0</f>
        <v>0</v>
      </c>
      <c r="BW277" s="190" t="n">
        <f aca="false">Qg_tot*Vcc*Fsw</f>
        <v>0.0735</v>
      </c>
      <c r="BX277" s="191" t="n">
        <f aca="false">IQ*BA277</f>
        <v>0.00385</v>
      </c>
      <c r="BY277" s="189" t="n">
        <f aca="false">BV277+BU277+BP277+BK277+BW277+BX277</f>
        <v>2.48246157494308</v>
      </c>
      <c r="BZ277" s="190" t="n">
        <f aca="false">AY277*AZ277</f>
        <v>10.8</v>
      </c>
      <c r="CA277" s="191" t="n">
        <f aca="false">(BZ277/(BZ277+BY277))*100</f>
        <v>81.3102295765255</v>
      </c>
      <c r="CB277" s="169" t="n">
        <f aca="false">BP277+BW277+BX277+BV277</f>
        <v>1.88896977247394</v>
      </c>
      <c r="CC277" s="0" t="n">
        <f aca="false">Ta+Tk_f*CB277</f>
        <v>91.1139420365879</v>
      </c>
    </row>
    <row r="278" customFormat="false" ht="15.75" hidden="false" customHeight="false" outlineLevel="0" collapsed="false">
      <c r="Q278" s="0" t="n">
        <v>271</v>
      </c>
      <c r="S278" s="189" t="n">
        <f aca="false">VOUT</f>
        <v>40</v>
      </c>
      <c r="T278" s="178" t="n">
        <f aca="false">Q278*$O$12</f>
        <v>0.271</v>
      </c>
      <c r="U278" s="190" t="n">
        <f aca="false">VIN_var</f>
        <v>5</v>
      </c>
      <c r="V278" s="191" t="n">
        <f aca="false">(S278*T278)/(U278*EFF_est)</f>
        <v>2.40888888888889</v>
      </c>
      <c r="W278" s="189" t="n">
        <f aca="false">IF((T278*S278/U278)&lt;((U278*(1-(U278/S278)))/(2*Lm*Fsw)),1,2)</f>
        <v>2</v>
      </c>
      <c r="X278" s="190" t="n">
        <f aca="false">CHOOSE(W278,SQRT((2*T278*Lm*Fsw*(S278-U278))/((U278)^2)),1-(U278/S278))</f>
        <v>0.875</v>
      </c>
      <c r="Y278" s="179" t="n">
        <f aca="false">CHOOSE(W278,(Lm*AA278*Fsw)/(S278-U278),1-X278)</f>
        <v>0.125</v>
      </c>
      <c r="Z278" s="189" t="n">
        <f aca="false">(U278*X278)/(Lm*Fsw)</f>
        <v>0.694444444444444</v>
      </c>
      <c r="AA278" s="190" t="n">
        <f aca="false">CHOOSE(W278,Z278,V278+(0.5*Z278))</f>
        <v>2.75611111111111</v>
      </c>
      <c r="AB278" s="190" t="n">
        <f aca="false">CHOOSE(W278,AA278*SQRT((X278+Y278)/3),SQRT((V278^2)+((Z278^2)/12)))</f>
        <v>2.41721605079356</v>
      </c>
      <c r="AC278" s="190" t="n">
        <v>0</v>
      </c>
      <c r="AD278" s="190" t="n">
        <f aca="false">(AB278^2)*Rdcr</f>
        <v>0.0560921609876543</v>
      </c>
      <c r="AE278" s="191" t="n">
        <f aca="false">AC278+AD278</f>
        <v>0.0560921609876543</v>
      </c>
      <c r="AF278" s="189" t="n">
        <f aca="false">V278*X278</f>
        <v>2.10777777777778</v>
      </c>
      <c r="AG278" s="178" t="n">
        <f aca="false">CHOOSE(W278,AA278*SQRT(X278/3),SQRT(X278*((AA278^2)+((Z278^2)/3)-(AA278*Z278))))</f>
        <v>2.26109857297006</v>
      </c>
      <c r="AH278" s="190" t="n">
        <f aca="false">(AG278^2)*RDS_on</f>
        <v>0.264948660644398</v>
      </c>
      <c r="AI278" s="178" t="n">
        <f aca="false">((S278*V278)/2)*Fsw*(tr_sw_fix+tf_sw_fix)</f>
        <v>1.41642666666667</v>
      </c>
      <c r="AJ278" s="191" t="n">
        <f aca="false">AH278+AI278</f>
        <v>1.68137532731106</v>
      </c>
      <c r="AK278" s="189" t="n">
        <f aca="false">Y278*V278</f>
        <v>0.301111111111111</v>
      </c>
      <c r="AL278" s="190" t="n">
        <f aca="false">CHOOSE(W278,AA278*SQRT(Y278/3),SQRT(Y278*((AA278^2)+((Z278^2)/3)-(Z278*AA278))))</f>
        <v>0.854614930554545</v>
      </c>
      <c r="AM278" s="190" t="n">
        <f aca="false">T278*Vd_rect</f>
        <v>0.11382</v>
      </c>
      <c r="AN278" s="190" t="n">
        <f aca="false">CHOOSE(W278,(S278+Vd_rect)*Qrr*Fsw,(S278+Vd_rect)*Qrr*Fsw)</f>
        <v>0.42441</v>
      </c>
      <c r="AO278" s="191" t="n">
        <f aca="false">AM278+AN278</f>
        <v>0.53823</v>
      </c>
      <c r="AP278" s="177" t="n">
        <f aca="false">(AG278^2)*0</f>
        <v>0</v>
      </c>
      <c r="AQ278" s="190" t="n">
        <f aca="false">Qg_tot*Vcc*Fsw</f>
        <v>0.0735</v>
      </c>
      <c r="AR278" s="191" t="n">
        <f aca="false">IQ*U278</f>
        <v>0.00385</v>
      </c>
      <c r="AS278" s="177" t="n">
        <f aca="false">AP278+AJ278+AQ278+AR278</f>
        <v>1.75872532731106</v>
      </c>
      <c r="AT278" s="187" t="n">
        <f aca="false">Ta+Tk*AS278</f>
        <v>130.523519638664</v>
      </c>
      <c r="AU278" s="188" t="n">
        <f aca="false">RDS_on/51.8*(47.12+AT278*0.244)</f>
        <v>0.0790028355646304</v>
      </c>
      <c r="AV278" s="190" t="n">
        <f aca="false">S278*T278</f>
        <v>10.84</v>
      </c>
      <c r="AW278" s="191" t="n">
        <f aca="false">(AV278/(AV278+AS278))*100</f>
        <v>86.0404502708019</v>
      </c>
      <c r="AY278" s="189" t="n">
        <f aca="false">VOUT</f>
        <v>40</v>
      </c>
      <c r="AZ278" s="190" t="n">
        <f aca="false">Q278*$O$12</f>
        <v>0.271</v>
      </c>
      <c r="BA278" s="190" t="n">
        <f aca="false">VIN_var</f>
        <v>5</v>
      </c>
      <c r="BB278" s="191" t="n">
        <f aca="false">(AY278*AZ278)/(BA278*EFF_est)</f>
        <v>2.40888888888889</v>
      </c>
      <c r="BC278" s="189" t="n">
        <f aca="false">IF((AZ278*AY278/BA278)&lt;((BA278*(1-(BA278/AY278)))/(2*Lm*Fsw)),1,2)</f>
        <v>2</v>
      </c>
      <c r="BD278" s="190" t="n">
        <f aca="false">CHOOSE(BC278,SQRT((2*AZ278*Lm*Fsw*(AY278-BA278))/((BA278)^2)),1-(BA278/AY278))</f>
        <v>0.875</v>
      </c>
      <c r="BE278" s="179" t="n">
        <f aca="false">CHOOSE(BC278,(Lm*BG278*Fsw)/(AY278-BA278),1-BD278)</f>
        <v>0.125</v>
      </c>
      <c r="BF278" s="189" t="n">
        <f aca="false">(BA278*BD278)/(Lm*Fsw)</f>
        <v>0.694444444444444</v>
      </c>
      <c r="BG278" s="190" t="n">
        <f aca="false">CHOOSE(BC278,BF278,BB278+(0.5*BF278))</f>
        <v>2.75611111111111</v>
      </c>
      <c r="BH278" s="190" t="n">
        <f aca="false">CHOOSE(BC278,BG278*SQRT((BD278+BE278)/3),SQRT((BB278^2)+((BF278^2)/12)))</f>
        <v>2.41721605079356</v>
      </c>
      <c r="BI278" s="190" t="n">
        <v>0</v>
      </c>
      <c r="BJ278" s="190" t="n">
        <f aca="false">(BH278^2)*Rdcr</f>
        <v>0.0560921609876543</v>
      </c>
      <c r="BK278" s="191" t="n">
        <f aca="false">BI278+BJ278</f>
        <v>0.0560921609876543</v>
      </c>
      <c r="BL278" s="189" t="n">
        <f aca="false">BB278*BD278</f>
        <v>2.10777777777778</v>
      </c>
      <c r="BM278" s="178" t="n">
        <f aca="false">CHOOSE(BC278,BG278*SQRT(BD278/3),SQRT(BD278*((BG278^2)+((BF278^2)/3)-(BG278*BF278))))</f>
        <v>2.26109857297006</v>
      </c>
      <c r="BN278" s="178" t="n">
        <f aca="false">(BM278^2)*AU278</f>
        <v>0.403907270791758</v>
      </c>
      <c r="BO278" s="178" t="n">
        <f aca="false">((AY278*BB278)/2)*Fsw*(tr_sw_fix+tf_sw_fix)</f>
        <v>1.41642666666667</v>
      </c>
      <c r="BP278" s="191" t="n">
        <f aca="false">BN278+BO278</f>
        <v>1.82033393745842</v>
      </c>
      <c r="BQ278" s="189" t="n">
        <f aca="false">BE278*BB278</f>
        <v>0.301111111111111</v>
      </c>
      <c r="BR278" s="190" t="n">
        <f aca="false">CHOOSE(BC278,BG278*SQRT(BE278/3),SQRT(BE278*((BG278^2)+((BF278^2)/3)-(BF278*BG278))))</f>
        <v>0.854614930554545</v>
      </c>
      <c r="BS278" s="190" t="n">
        <f aca="false">AZ278*Vd_rect</f>
        <v>0.11382</v>
      </c>
      <c r="BT278" s="190" t="n">
        <f aca="false">CHOOSE(BC278,(AY278+Vd_rect)*Qrr*Fsw,(AY278+Vd_rect)*Qrr*Fsw)</f>
        <v>0.42441</v>
      </c>
      <c r="BU278" s="191" t="n">
        <f aca="false">BS278+BT278</f>
        <v>0.53823</v>
      </c>
      <c r="BV278" s="177" t="n">
        <f aca="false">(BM278^2)*0</f>
        <v>0</v>
      </c>
      <c r="BW278" s="190" t="n">
        <f aca="false">Qg_tot*Vcc*Fsw</f>
        <v>0.0735</v>
      </c>
      <c r="BX278" s="191" t="n">
        <f aca="false">IQ*BA278</f>
        <v>0.00385</v>
      </c>
      <c r="BY278" s="189" t="n">
        <f aca="false">BV278+BU278+BP278+BK278+BW278+BX278</f>
        <v>2.49200609844608</v>
      </c>
      <c r="BZ278" s="190" t="n">
        <f aca="false">AY278*AZ278</f>
        <v>10.84</v>
      </c>
      <c r="CA278" s="191" t="n">
        <f aca="false">(BZ278/(BZ278+BY278))*100</f>
        <v>81.3080936203852</v>
      </c>
      <c r="CB278" s="169" t="n">
        <f aca="false">BP278+BW278+BX278+BV278</f>
        <v>1.89768393745842</v>
      </c>
      <c r="CC278" s="0" t="n">
        <f aca="false">Ta+Tk_f*CB278</f>
        <v>91.4189378110448</v>
      </c>
    </row>
    <row r="279" customFormat="false" ht="15.75" hidden="false" customHeight="false" outlineLevel="0" collapsed="false">
      <c r="Q279" s="0" t="n">
        <v>272</v>
      </c>
      <c r="S279" s="189" t="n">
        <f aca="false">VOUT</f>
        <v>40</v>
      </c>
      <c r="T279" s="178" t="n">
        <f aca="false">Q279*$O$12</f>
        <v>0.272</v>
      </c>
      <c r="U279" s="190" t="n">
        <f aca="false">VIN_var</f>
        <v>5</v>
      </c>
      <c r="V279" s="191" t="n">
        <f aca="false">(S279*T279)/(U279*EFF_est)</f>
        <v>2.41777777777778</v>
      </c>
      <c r="W279" s="189" t="n">
        <f aca="false">IF((T279*S279/U279)&lt;((U279*(1-(U279/S279)))/(2*Lm*Fsw)),1,2)</f>
        <v>2</v>
      </c>
      <c r="X279" s="190" t="n">
        <f aca="false">CHOOSE(W279,SQRT((2*T279*Lm*Fsw*(S279-U279))/((U279)^2)),1-(U279/S279))</f>
        <v>0.875</v>
      </c>
      <c r="Y279" s="179" t="n">
        <f aca="false">CHOOSE(W279,(Lm*AA279*Fsw)/(S279-U279),1-X279)</f>
        <v>0.125</v>
      </c>
      <c r="Z279" s="189" t="n">
        <f aca="false">(U279*X279)/(Lm*Fsw)</f>
        <v>0.694444444444444</v>
      </c>
      <c r="AA279" s="190" t="n">
        <f aca="false">CHOOSE(W279,Z279,V279+(0.5*Z279))</f>
        <v>2.765</v>
      </c>
      <c r="AB279" s="190" t="n">
        <f aca="false">CHOOSE(W279,AA279*SQRT((X279+Y279)/3),SQRT((V279^2)+((Z279^2)/12)))</f>
        <v>2.42607443000368</v>
      </c>
      <c r="AC279" s="190" t="n">
        <v>0</v>
      </c>
      <c r="AD279" s="190" t="n">
        <f aca="false">(AB279^2)*Rdcr</f>
        <v>0.0565040365432099</v>
      </c>
      <c r="AE279" s="191" t="n">
        <f aca="false">AC279+AD279</f>
        <v>0.0565040365432099</v>
      </c>
      <c r="AF279" s="189" t="n">
        <f aca="false">V279*X279</f>
        <v>2.11555555555556</v>
      </c>
      <c r="AG279" s="178" t="n">
        <f aca="false">CHOOSE(W279,AA279*SQRT(X279/3),SQRT(X279*((AA279^2)+((Z279^2)/3)-(AA279*Z279))))</f>
        <v>2.26938482797167</v>
      </c>
      <c r="AH279" s="190" t="n">
        <f aca="false">(AG279^2)*RDS_on</f>
        <v>0.266894135286044</v>
      </c>
      <c r="AI279" s="178" t="n">
        <f aca="false">((S279*V279)/2)*Fsw*(tr_sw_fix+tf_sw_fix)</f>
        <v>1.42165333333333</v>
      </c>
      <c r="AJ279" s="191" t="n">
        <f aca="false">AH279+AI279</f>
        <v>1.68854746861938</v>
      </c>
      <c r="AK279" s="189" t="n">
        <f aca="false">Y279*V279</f>
        <v>0.302222222222222</v>
      </c>
      <c r="AL279" s="190" t="n">
        <f aca="false">CHOOSE(W279,AA279*SQRT(Y279/3),SQRT(Y279*((AA279^2)+((Z279^2)/3)-(Z279*AA279))))</f>
        <v>0.857746840559446</v>
      </c>
      <c r="AM279" s="190" t="n">
        <f aca="false">T279*Vd_rect</f>
        <v>0.11424</v>
      </c>
      <c r="AN279" s="190" t="n">
        <f aca="false">CHOOSE(W279,(S279+Vd_rect)*Qrr*Fsw,(S279+Vd_rect)*Qrr*Fsw)</f>
        <v>0.42441</v>
      </c>
      <c r="AO279" s="191" t="n">
        <f aca="false">AM279+AN279</f>
        <v>0.53865</v>
      </c>
      <c r="AP279" s="177" t="n">
        <f aca="false">(AG279^2)*0</f>
        <v>0</v>
      </c>
      <c r="AQ279" s="190" t="n">
        <f aca="false">Qg_tot*Vcc*Fsw</f>
        <v>0.0735</v>
      </c>
      <c r="AR279" s="191" t="n">
        <f aca="false">IQ*U279</f>
        <v>0.00385</v>
      </c>
      <c r="AS279" s="177" t="n">
        <f aca="false">AP279+AJ279+AQ279+AR279</f>
        <v>1.76589746861938</v>
      </c>
      <c r="AT279" s="187" t="n">
        <f aca="false">Ta+Tk*AS279</f>
        <v>130.953848117163</v>
      </c>
      <c r="AU279" s="188" t="n">
        <f aca="false">RDS_on/51.8*(47.12+AT279*0.244)</f>
        <v>0.0791078823801169</v>
      </c>
      <c r="AV279" s="190" t="n">
        <f aca="false">S279*T279</f>
        <v>10.88</v>
      </c>
      <c r="AW279" s="191" t="n">
        <f aca="false">(AV279/(AV279+AS279))*100</f>
        <v>86.0358074782638</v>
      </c>
      <c r="AY279" s="189" t="n">
        <f aca="false">VOUT</f>
        <v>40</v>
      </c>
      <c r="AZ279" s="190" t="n">
        <f aca="false">Q279*$O$12</f>
        <v>0.272</v>
      </c>
      <c r="BA279" s="190" t="n">
        <f aca="false">VIN_var</f>
        <v>5</v>
      </c>
      <c r="BB279" s="191" t="n">
        <f aca="false">(AY279*AZ279)/(BA279*EFF_est)</f>
        <v>2.41777777777778</v>
      </c>
      <c r="BC279" s="189" t="n">
        <f aca="false">IF((AZ279*AY279/BA279)&lt;((BA279*(1-(BA279/AY279)))/(2*Lm*Fsw)),1,2)</f>
        <v>2</v>
      </c>
      <c r="BD279" s="190" t="n">
        <f aca="false">CHOOSE(BC279,SQRT((2*AZ279*Lm*Fsw*(AY279-BA279))/((BA279)^2)),1-(BA279/AY279))</f>
        <v>0.875</v>
      </c>
      <c r="BE279" s="179" t="n">
        <f aca="false">CHOOSE(BC279,(Lm*BG279*Fsw)/(AY279-BA279),1-BD279)</f>
        <v>0.125</v>
      </c>
      <c r="BF279" s="189" t="n">
        <f aca="false">(BA279*BD279)/(Lm*Fsw)</f>
        <v>0.694444444444444</v>
      </c>
      <c r="BG279" s="190" t="n">
        <f aca="false">CHOOSE(BC279,BF279,BB279+(0.5*BF279))</f>
        <v>2.765</v>
      </c>
      <c r="BH279" s="190" t="n">
        <f aca="false">CHOOSE(BC279,BG279*SQRT((BD279+BE279)/3),SQRT((BB279^2)+((BF279^2)/12)))</f>
        <v>2.42607443000368</v>
      </c>
      <c r="BI279" s="190" t="n">
        <v>0</v>
      </c>
      <c r="BJ279" s="190" t="n">
        <f aca="false">(BH279^2)*Rdcr</f>
        <v>0.0565040365432099</v>
      </c>
      <c r="BK279" s="191" t="n">
        <f aca="false">BI279+BJ279</f>
        <v>0.0565040365432099</v>
      </c>
      <c r="BL279" s="189" t="n">
        <f aca="false">BB279*BD279</f>
        <v>2.11555555555556</v>
      </c>
      <c r="BM279" s="178" t="n">
        <f aca="false">CHOOSE(BC279,BG279*SQRT(BD279/3),SQRT(BD279*((BG279^2)+((BF279^2)/3)-(BG279*BF279))))</f>
        <v>2.26938482797167</v>
      </c>
      <c r="BN279" s="178" t="n">
        <f aca="false">(BM279^2)*AU279</f>
        <v>0.407414098151491</v>
      </c>
      <c r="BO279" s="178" t="n">
        <f aca="false">((AY279*BB279)/2)*Fsw*(tr_sw_fix+tf_sw_fix)</f>
        <v>1.42165333333333</v>
      </c>
      <c r="BP279" s="191" t="n">
        <f aca="false">BN279+BO279</f>
        <v>1.82906743148482</v>
      </c>
      <c r="BQ279" s="189" t="n">
        <f aca="false">BE279*BB279</f>
        <v>0.302222222222222</v>
      </c>
      <c r="BR279" s="190" t="n">
        <f aca="false">CHOOSE(BC279,BG279*SQRT(BE279/3),SQRT(BE279*((BG279^2)+((BF279^2)/3)-(BF279*BG279))))</f>
        <v>0.857746840559446</v>
      </c>
      <c r="BS279" s="190" t="n">
        <f aca="false">AZ279*Vd_rect</f>
        <v>0.11424</v>
      </c>
      <c r="BT279" s="190" t="n">
        <f aca="false">CHOOSE(BC279,(AY279+Vd_rect)*Qrr*Fsw,(AY279+Vd_rect)*Qrr*Fsw)</f>
        <v>0.42441</v>
      </c>
      <c r="BU279" s="191" t="n">
        <f aca="false">BS279+BT279</f>
        <v>0.53865</v>
      </c>
      <c r="BV279" s="177" t="n">
        <f aca="false">(BM279^2)*0</f>
        <v>0</v>
      </c>
      <c r="BW279" s="190" t="n">
        <f aca="false">Qg_tot*Vcc*Fsw</f>
        <v>0.0735</v>
      </c>
      <c r="BX279" s="191" t="n">
        <f aca="false">IQ*BA279</f>
        <v>0.00385</v>
      </c>
      <c r="BY279" s="189" t="n">
        <f aca="false">BV279+BU279+BP279+BK279+BW279+BX279</f>
        <v>2.50157146802803</v>
      </c>
      <c r="BZ279" s="190" t="n">
        <f aca="false">AY279*AZ279</f>
        <v>10.88</v>
      </c>
      <c r="CA279" s="191" t="n">
        <f aca="false">(BZ279/(BZ279+BY279))*100</f>
        <v>81.3058468207197</v>
      </c>
      <c r="CB279" s="169" t="n">
        <f aca="false">BP279+BW279+BX279+BV279</f>
        <v>1.90641743148482</v>
      </c>
      <c r="CC279" s="0" t="n">
        <f aca="false">Ta+Tk_f*CB279</f>
        <v>91.7246101019688</v>
      </c>
    </row>
    <row r="280" customFormat="false" ht="15.75" hidden="false" customHeight="false" outlineLevel="0" collapsed="false">
      <c r="Q280" s="0" t="n">
        <v>273</v>
      </c>
      <c r="S280" s="189" t="n">
        <f aca="false">VOUT</f>
        <v>40</v>
      </c>
      <c r="T280" s="178" t="n">
        <f aca="false">Q280*$O$12</f>
        <v>0.273</v>
      </c>
      <c r="U280" s="190" t="n">
        <f aca="false">VIN_var</f>
        <v>5</v>
      </c>
      <c r="V280" s="191" t="n">
        <f aca="false">(S280*T280)/(U280*EFF_est)</f>
        <v>2.42666666666667</v>
      </c>
      <c r="W280" s="189" t="n">
        <f aca="false">IF((T280*S280/U280)&lt;((U280*(1-(U280/S280)))/(2*Lm*Fsw)),1,2)</f>
        <v>2</v>
      </c>
      <c r="X280" s="190" t="n">
        <f aca="false">CHOOSE(W280,SQRT((2*T280*Lm*Fsw*(S280-U280))/((U280)^2)),1-(U280/S280))</f>
        <v>0.875</v>
      </c>
      <c r="Y280" s="179" t="n">
        <f aca="false">CHOOSE(W280,(Lm*AA280*Fsw)/(S280-U280),1-X280)</f>
        <v>0.125</v>
      </c>
      <c r="Z280" s="189" t="n">
        <f aca="false">(U280*X280)/(Lm*Fsw)</f>
        <v>0.694444444444444</v>
      </c>
      <c r="AA280" s="190" t="n">
        <f aca="false">CHOOSE(W280,Z280,V280+(0.5*Z280))</f>
        <v>2.77388888888889</v>
      </c>
      <c r="AB280" s="190" t="n">
        <f aca="false">CHOOSE(W280,AA280*SQRT((X280+Y280)/3),SQRT((V280^2)+((Z280^2)/12)))</f>
        <v>2.43493303158686</v>
      </c>
      <c r="AC280" s="190" t="n">
        <v>0</v>
      </c>
      <c r="AD280" s="190" t="n">
        <f aca="false">(AB280^2)*Rdcr</f>
        <v>0.0569174291358025</v>
      </c>
      <c r="AE280" s="191" t="n">
        <f aca="false">AC280+AD280</f>
        <v>0.0569174291358025</v>
      </c>
      <c r="AF280" s="189" t="n">
        <f aca="false">V280*X280</f>
        <v>2.12333333333333</v>
      </c>
      <c r="AG280" s="178" t="n">
        <f aca="false">CHOOSE(W280,AA280*SQRT(X280/3),SQRT(X280*((AA280^2)+((Z280^2)/3)-(AA280*Z280))))</f>
        <v>2.27767129098421</v>
      </c>
      <c r="AH280" s="190" t="n">
        <f aca="false">(AG280^2)*RDS_on</f>
        <v>0.268846775580145</v>
      </c>
      <c r="AI280" s="178" t="n">
        <f aca="false">((S280*V280)/2)*Fsw*(tr_sw_fix+tf_sw_fix)</f>
        <v>1.42688</v>
      </c>
      <c r="AJ280" s="191" t="n">
        <f aca="false">AH280+AI280</f>
        <v>1.69572677558015</v>
      </c>
      <c r="AK280" s="189" t="n">
        <f aca="false">Y280*V280</f>
        <v>0.303333333333333</v>
      </c>
      <c r="AL280" s="190" t="n">
        <f aca="false">CHOOSE(W280,AA280*SQRT(Y280/3),SQRT(Y280*((AA280^2)+((Z280^2)/3)-(Z280*AA280))))</f>
        <v>0.860878829185092</v>
      </c>
      <c r="AM280" s="190" t="n">
        <f aca="false">T280*Vd_rect</f>
        <v>0.11466</v>
      </c>
      <c r="AN280" s="190" t="n">
        <f aca="false">CHOOSE(W280,(S280+Vd_rect)*Qrr*Fsw,(S280+Vd_rect)*Qrr*Fsw)</f>
        <v>0.42441</v>
      </c>
      <c r="AO280" s="191" t="n">
        <f aca="false">AM280+AN280</f>
        <v>0.53907</v>
      </c>
      <c r="AP280" s="177" t="n">
        <f aca="false">(AG280^2)*0</f>
        <v>0</v>
      </c>
      <c r="AQ280" s="190" t="n">
        <f aca="false">Qg_tot*Vcc*Fsw</f>
        <v>0.0735</v>
      </c>
      <c r="AR280" s="191" t="n">
        <f aca="false">IQ*U280</f>
        <v>0.00385</v>
      </c>
      <c r="AS280" s="177" t="n">
        <f aca="false">AP280+AJ280+AQ280+AR280</f>
        <v>1.77307677558015</v>
      </c>
      <c r="AT280" s="187" t="n">
        <f aca="false">Ta+Tk*AS280</f>
        <v>131.384606534809</v>
      </c>
      <c r="AU280" s="188" t="n">
        <f aca="false">RDS_on/51.8*(47.12+AT280*0.244)</f>
        <v>0.0792130341473798</v>
      </c>
      <c r="AV280" s="190" t="n">
        <f aca="false">S280*T280</f>
        <v>10.92</v>
      </c>
      <c r="AW280" s="191" t="n">
        <f aca="false">(AV280/(AV280+AS280))*100</f>
        <v>86.0311506269991</v>
      </c>
      <c r="AY280" s="189" t="n">
        <f aca="false">VOUT</f>
        <v>40</v>
      </c>
      <c r="AZ280" s="190" t="n">
        <f aca="false">Q280*$O$12</f>
        <v>0.273</v>
      </c>
      <c r="BA280" s="190" t="n">
        <f aca="false">VIN_var</f>
        <v>5</v>
      </c>
      <c r="BB280" s="191" t="n">
        <f aca="false">(AY280*AZ280)/(BA280*EFF_est)</f>
        <v>2.42666666666667</v>
      </c>
      <c r="BC280" s="189" t="n">
        <f aca="false">IF((AZ280*AY280/BA280)&lt;((BA280*(1-(BA280/AY280)))/(2*Lm*Fsw)),1,2)</f>
        <v>2</v>
      </c>
      <c r="BD280" s="190" t="n">
        <f aca="false">CHOOSE(BC280,SQRT((2*AZ280*Lm*Fsw*(AY280-BA280))/((BA280)^2)),1-(BA280/AY280))</f>
        <v>0.875</v>
      </c>
      <c r="BE280" s="179" t="n">
        <f aca="false">CHOOSE(BC280,(Lm*BG280*Fsw)/(AY280-BA280),1-BD280)</f>
        <v>0.125</v>
      </c>
      <c r="BF280" s="189" t="n">
        <f aca="false">(BA280*BD280)/(Lm*Fsw)</f>
        <v>0.694444444444444</v>
      </c>
      <c r="BG280" s="190" t="n">
        <f aca="false">CHOOSE(BC280,BF280,BB280+(0.5*BF280))</f>
        <v>2.77388888888889</v>
      </c>
      <c r="BH280" s="190" t="n">
        <f aca="false">CHOOSE(BC280,BG280*SQRT((BD280+BE280)/3),SQRT((BB280^2)+((BF280^2)/12)))</f>
        <v>2.43493303158686</v>
      </c>
      <c r="BI280" s="190" t="n">
        <v>0</v>
      </c>
      <c r="BJ280" s="190" t="n">
        <f aca="false">(BH280^2)*Rdcr</f>
        <v>0.0569174291358025</v>
      </c>
      <c r="BK280" s="191" t="n">
        <f aca="false">BI280+BJ280</f>
        <v>0.0569174291358025</v>
      </c>
      <c r="BL280" s="189" t="n">
        <f aca="false">BB280*BD280</f>
        <v>2.12333333333333</v>
      </c>
      <c r="BM280" s="178" t="n">
        <f aca="false">CHOOSE(BC280,BG280*SQRT(BD280/3),SQRT(BD280*((BG280^2)+((BF280^2)/3)-(BG280*BF280))))</f>
        <v>2.27767129098421</v>
      </c>
      <c r="BN280" s="178" t="n">
        <f aca="false">(BM280^2)*AU280</f>
        <v>0.410940309948018</v>
      </c>
      <c r="BO280" s="178" t="n">
        <f aca="false">((AY280*BB280)/2)*Fsw*(tr_sw_fix+tf_sw_fix)</f>
        <v>1.42688</v>
      </c>
      <c r="BP280" s="191" t="n">
        <f aca="false">BN280+BO280</f>
        <v>1.83782030994802</v>
      </c>
      <c r="BQ280" s="189" t="n">
        <f aca="false">BE280*BB280</f>
        <v>0.303333333333333</v>
      </c>
      <c r="BR280" s="190" t="n">
        <f aca="false">CHOOSE(BC280,BG280*SQRT(BE280/3),SQRT(BE280*((BG280^2)+((BF280^2)/3)-(BF280*BG280))))</f>
        <v>0.860878829185092</v>
      </c>
      <c r="BS280" s="190" t="n">
        <f aca="false">AZ280*Vd_rect</f>
        <v>0.11466</v>
      </c>
      <c r="BT280" s="190" t="n">
        <f aca="false">CHOOSE(BC280,(AY280+Vd_rect)*Qrr*Fsw,(AY280+Vd_rect)*Qrr*Fsw)</f>
        <v>0.42441</v>
      </c>
      <c r="BU280" s="191" t="n">
        <f aca="false">BS280+BT280</f>
        <v>0.53907</v>
      </c>
      <c r="BV280" s="177" t="n">
        <f aca="false">(BM280^2)*0</f>
        <v>0</v>
      </c>
      <c r="BW280" s="190" t="n">
        <f aca="false">Qg_tot*Vcc*Fsw</f>
        <v>0.0735</v>
      </c>
      <c r="BX280" s="191" t="n">
        <f aca="false">IQ*BA280</f>
        <v>0.00385</v>
      </c>
      <c r="BY280" s="189" t="n">
        <f aca="false">BV280+BU280+BP280+BK280+BW280+BX280</f>
        <v>2.51115773908382</v>
      </c>
      <c r="BZ280" s="190" t="n">
        <f aca="false">AY280*AZ280</f>
        <v>10.92</v>
      </c>
      <c r="CA280" s="191" t="n">
        <f aca="false">(BZ280/(BZ280+BY280))*100</f>
        <v>81.3034900798126</v>
      </c>
      <c r="CB280" s="169" t="n">
        <f aca="false">BP280+BW280+BX280+BV280</f>
        <v>1.91517030994802</v>
      </c>
      <c r="CC280" s="0" t="n">
        <f aca="false">Ta+Tk_f*CB280</f>
        <v>92.0309608481806</v>
      </c>
    </row>
    <row r="281" customFormat="false" ht="15.75" hidden="false" customHeight="false" outlineLevel="0" collapsed="false">
      <c r="Q281" s="0" t="n">
        <v>274</v>
      </c>
      <c r="S281" s="189" t="n">
        <f aca="false">VOUT</f>
        <v>40</v>
      </c>
      <c r="T281" s="178" t="n">
        <f aca="false">Q281*$O$12</f>
        <v>0.274</v>
      </c>
      <c r="U281" s="190" t="n">
        <f aca="false">VIN_var</f>
        <v>5</v>
      </c>
      <c r="V281" s="191" t="n">
        <f aca="false">(S281*T281)/(U281*EFF_est)</f>
        <v>2.43555555555556</v>
      </c>
      <c r="W281" s="189" t="n">
        <f aca="false">IF((T281*S281/U281)&lt;((U281*(1-(U281/S281)))/(2*Lm*Fsw)),1,2)</f>
        <v>2</v>
      </c>
      <c r="X281" s="190" t="n">
        <f aca="false">CHOOSE(W281,SQRT((2*T281*Lm*Fsw*(S281-U281))/((U281)^2)),1-(U281/S281))</f>
        <v>0.875</v>
      </c>
      <c r="Y281" s="179" t="n">
        <f aca="false">CHOOSE(W281,(Lm*AA281*Fsw)/(S281-U281),1-X281)</f>
        <v>0.125</v>
      </c>
      <c r="Z281" s="189" t="n">
        <f aca="false">(U281*X281)/(Lm*Fsw)</f>
        <v>0.694444444444444</v>
      </c>
      <c r="AA281" s="190" t="n">
        <f aca="false">CHOOSE(W281,Z281,V281+(0.5*Z281))</f>
        <v>2.78277777777778</v>
      </c>
      <c r="AB281" s="190" t="n">
        <f aca="false">CHOOSE(W281,AA281*SQRT((X281+Y281)/3),SQRT((V281^2)+((Z281^2)/12)))</f>
        <v>2.44379185312481</v>
      </c>
      <c r="AC281" s="190" t="n">
        <v>0</v>
      </c>
      <c r="AD281" s="190" t="n">
        <f aca="false">(AB281^2)*Rdcr</f>
        <v>0.0573323387654321</v>
      </c>
      <c r="AE281" s="191" t="n">
        <f aca="false">AC281+AD281</f>
        <v>0.0573323387654321</v>
      </c>
      <c r="AF281" s="189" t="n">
        <f aca="false">V281*X281</f>
        <v>2.13111111111111</v>
      </c>
      <c r="AG281" s="178" t="n">
        <f aca="false">CHOOSE(W281,AA281*SQRT(X281/3),SQRT(X281*((AA281^2)+((Z281^2)/3)-(AA281*Z281))))</f>
        <v>2.2859579597456</v>
      </c>
      <c r="AH281" s="190" t="n">
        <f aca="false">(AG281^2)*RDS_on</f>
        <v>0.270806581526702</v>
      </c>
      <c r="AI281" s="178" t="n">
        <f aca="false">((S281*V281)/2)*Fsw*(tr_sw_fix+tf_sw_fix)</f>
        <v>1.43210666666667</v>
      </c>
      <c r="AJ281" s="191" t="n">
        <f aca="false">AH281+AI281</f>
        <v>1.70291324819337</v>
      </c>
      <c r="AK281" s="189" t="n">
        <f aca="false">Y281*V281</f>
        <v>0.304444444444444</v>
      </c>
      <c r="AL281" s="190" t="n">
        <f aca="false">CHOOSE(W281,AA281*SQRT(Y281/3),SQRT(Y281*((AA281^2)+((Z281^2)/3)-(Z281*AA281))))</f>
        <v>0.864010895576495</v>
      </c>
      <c r="AM281" s="190" t="n">
        <f aca="false">T281*Vd_rect</f>
        <v>0.11508</v>
      </c>
      <c r="AN281" s="190" t="n">
        <f aca="false">CHOOSE(W281,(S281+Vd_rect)*Qrr*Fsw,(S281+Vd_rect)*Qrr*Fsw)</f>
        <v>0.42441</v>
      </c>
      <c r="AO281" s="191" t="n">
        <f aca="false">AM281+AN281</f>
        <v>0.53949</v>
      </c>
      <c r="AP281" s="177" t="n">
        <f aca="false">(AG281^2)*0</f>
        <v>0</v>
      </c>
      <c r="AQ281" s="190" t="n">
        <f aca="false">Qg_tot*Vcc*Fsw</f>
        <v>0.0735</v>
      </c>
      <c r="AR281" s="191" t="n">
        <f aca="false">IQ*U281</f>
        <v>0.00385</v>
      </c>
      <c r="AS281" s="177" t="n">
        <f aca="false">AP281+AJ281+AQ281+AR281</f>
        <v>1.78026324819337</v>
      </c>
      <c r="AT281" s="187" t="n">
        <f aca="false">Ta+Tk*AS281</f>
        <v>131.815794891602</v>
      </c>
      <c r="AU281" s="188" t="n">
        <f aca="false">RDS_on/51.8*(47.12+AT281*0.244)</f>
        <v>0.0793182908664192</v>
      </c>
      <c r="AV281" s="190" t="n">
        <f aca="false">S281*T281</f>
        <v>10.96</v>
      </c>
      <c r="AW281" s="191" t="n">
        <f aca="false">(AV281/(AV281+AS281))*100</f>
        <v>86.026479881051</v>
      </c>
      <c r="AY281" s="189" t="n">
        <f aca="false">VOUT</f>
        <v>40</v>
      </c>
      <c r="AZ281" s="190" t="n">
        <f aca="false">Q281*$O$12</f>
        <v>0.274</v>
      </c>
      <c r="BA281" s="190" t="n">
        <f aca="false">VIN_var</f>
        <v>5</v>
      </c>
      <c r="BB281" s="191" t="n">
        <f aca="false">(AY281*AZ281)/(BA281*EFF_est)</f>
        <v>2.43555555555556</v>
      </c>
      <c r="BC281" s="189" t="n">
        <f aca="false">IF((AZ281*AY281/BA281)&lt;((BA281*(1-(BA281/AY281)))/(2*Lm*Fsw)),1,2)</f>
        <v>2</v>
      </c>
      <c r="BD281" s="190" t="n">
        <f aca="false">CHOOSE(BC281,SQRT((2*AZ281*Lm*Fsw*(AY281-BA281))/((BA281)^2)),1-(BA281/AY281))</f>
        <v>0.875</v>
      </c>
      <c r="BE281" s="179" t="n">
        <f aca="false">CHOOSE(BC281,(Lm*BG281*Fsw)/(AY281-BA281),1-BD281)</f>
        <v>0.125</v>
      </c>
      <c r="BF281" s="189" t="n">
        <f aca="false">(BA281*BD281)/(Lm*Fsw)</f>
        <v>0.694444444444444</v>
      </c>
      <c r="BG281" s="190" t="n">
        <f aca="false">CHOOSE(BC281,BF281,BB281+(0.5*BF281))</f>
        <v>2.78277777777778</v>
      </c>
      <c r="BH281" s="190" t="n">
        <f aca="false">CHOOSE(BC281,BG281*SQRT((BD281+BE281)/3),SQRT((BB281^2)+((BF281^2)/12)))</f>
        <v>2.44379185312481</v>
      </c>
      <c r="BI281" s="190" t="n">
        <v>0</v>
      </c>
      <c r="BJ281" s="190" t="n">
        <f aca="false">(BH281^2)*Rdcr</f>
        <v>0.0573323387654321</v>
      </c>
      <c r="BK281" s="191" t="n">
        <f aca="false">BI281+BJ281</f>
        <v>0.0573323387654321</v>
      </c>
      <c r="BL281" s="189" t="n">
        <f aca="false">BB281*BD281</f>
        <v>2.13111111111111</v>
      </c>
      <c r="BM281" s="178" t="n">
        <f aca="false">CHOOSE(BC281,BG281*SQRT(BD281/3),SQRT(BD281*((BG281^2)+((BF281^2)/3)-(BG281*BF281))))</f>
        <v>2.2859579597456</v>
      </c>
      <c r="BN281" s="178" t="n">
        <f aca="false">(BM281^2)*AU281</f>
        <v>0.414485961663286</v>
      </c>
      <c r="BO281" s="178" t="n">
        <f aca="false">((AY281*BB281)/2)*Fsw*(tr_sw_fix+tf_sw_fix)</f>
        <v>1.43210666666667</v>
      </c>
      <c r="BP281" s="191" t="n">
        <f aca="false">BN281+BO281</f>
        <v>1.84659262832995</v>
      </c>
      <c r="BQ281" s="189" t="n">
        <f aca="false">BE281*BB281</f>
        <v>0.304444444444444</v>
      </c>
      <c r="BR281" s="190" t="n">
        <f aca="false">CHOOSE(BC281,BG281*SQRT(BE281/3),SQRT(BE281*((BG281^2)+((BF281^2)/3)-(BF281*BG281))))</f>
        <v>0.864010895576495</v>
      </c>
      <c r="BS281" s="190" t="n">
        <f aca="false">AZ281*Vd_rect</f>
        <v>0.11508</v>
      </c>
      <c r="BT281" s="190" t="n">
        <f aca="false">CHOOSE(BC281,(AY281+Vd_rect)*Qrr*Fsw,(AY281+Vd_rect)*Qrr*Fsw)</f>
        <v>0.42441</v>
      </c>
      <c r="BU281" s="191" t="n">
        <f aca="false">BS281+BT281</f>
        <v>0.53949</v>
      </c>
      <c r="BV281" s="177" t="n">
        <f aca="false">(BM281^2)*0</f>
        <v>0</v>
      </c>
      <c r="BW281" s="190" t="n">
        <f aca="false">Qg_tot*Vcc*Fsw</f>
        <v>0.0735</v>
      </c>
      <c r="BX281" s="191" t="n">
        <f aca="false">IQ*BA281</f>
        <v>0.00385</v>
      </c>
      <c r="BY281" s="189" t="n">
        <f aca="false">BV281+BU281+BP281+BK281+BW281+BX281</f>
        <v>2.52076496709539</v>
      </c>
      <c r="BZ281" s="190" t="n">
        <f aca="false">AY281*AZ281</f>
        <v>10.96</v>
      </c>
      <c r="CA281" s="191" t="n">
        <f aca="false">(BZ281/(BZ281+BY281))*100</f>
        <v>81.3010242872106</v>
      </c>
      <c r="CB281" s="169" t="n">
        <f aca="false">BP281+BW281+BX281+BV281</f>
        <v>1.92394262832995</v>
      </c>
      <c r="CC281" s="0" t="n">
        <f aca="false">Ta+Tk_f*CB281</f>
        <v>92.3379919915484</v>
      </c>
    </row>
    <row r="282" customFormat="false" ht="15.75" hidden="false" customHeight="false" outlineLevel="0" collapsed="false">
      <c r="Q282" s="0" t="n">
        <v>275</v>
      </c>
      <c r="S282" s="189" t="n">
        <f aca="false">VOUT</f>
        <v>40</v>
      </c>
      <c r="T282" s="178" t="n">
        <f aca="false">Q282*$O$12</f>
        <v>0.275</v>
      </c>
      <c r="U282" s="190" t="n">
        <f aca="false">VIN_var</f>
        <v>5</v>
      </c>
      <c r="V282" s="191" t="n">
        <f aca="false">(S282*T282)/(U282*EFF_est)</f>
        <v>2.44444444444444</v>
      </c>
      <c r="W282" s="189" t="n">
        <f aca="false">IF((T282*S282/U282)&lt;((U282*(1-(U282/S282)))/(2*Lm*Fsw)),1,2)</f>
        <v>2</v>
      </c>
      <c r="X282" s="190" t="n">
        <f aca="false">CHOOSE(W282,SQRT((2*T282*Lm*Fsw*(S282-U282))/((U282)^2)),1-(U282/S282))</f>
        <v>0.875</v>
      </c>
      <c r="Y282" s="179" t="n">
        <f aca="false">CHOOSE(W282,(Lm*AA282*Fsw)/(S282-U282),1-X282)</f>
        <v>0.125</v>
      </c>
      <c r="Z282" s="189" t="n">
        <f aca="false">(U282*X282)/(Lm*Fsw)</f>
        <v>0.694444444444444</v>
      </c>
      <c r="AA282" s="190" t="n">
        <f aca="false">CHOOSE(W282,Z282,V282+(0.5*Z282))</f>
        <v>2.79166666666667</v>
      </c>
      <c r="AB282" s="190" t="n">
        <f aca="false">CHOOSE(W282,AA282*SQRT((X282+Y282)/3),SQRT((V282^2)+((Z282^2)/12)))</f>
        <v>2.45265089223415</v>
      </c>
      <c r="AC282" s="190" t="n">
        <v>0</v>
      </c>
      <c r="AD282" s="190" t="n">
        <f aca="false">(AB282^2)*Rdcr</f>
        <v>0.0577487654320988</v>
      </c>
      <c r="AE282" s="191" t="n">
        <f aca="false">AC282+AD282</f>
        <v>0.0577487654320988</v>
      </c>
      <c r="AF282" s="189" t="n">
        <f aca="false">V282*X282</f>
        <v>2.13888888888889</v>
      </c>
      <c r="AG282" s="178" t="n">
        <f aca="false">CHOOSE(W282,AA282*SQRT(X282/3),SQRT(X282*((AA282^2)+((Z282^2)/3)-(AA282*Z282))))</f>
        <v>2.2942448320264</v>
      </c>
      <c r="AH282" s="190" t="n">
        <f aca="false">(AG282^2)*RDS_on</f>
        <v>0.272773553125715</v>
      </c>
      <c r="AI282" s="178" t="n">
        <f aca="false">((S282*V282)/2)*Fsw*(tr_sw_fix+tf_sw_fix)</f>
        <v>1.43733333333333</v>
      </c>
      <c r="AJ282" s="191" t="n">
        <f aca="false">AH282+AI282</f>
        <v>1.71010688645905</v>
      </c>
      <c r="AK282" s="189" t="n">
        <f aca="false">Y282*V282</f>
        <v>0.305555555555556</v>
      </c>
      <c r="AL282" s="190" t="n">
        <f aca="false">CHOOSE(W282,AA282*SQRT(Y282/3),SQRT(Y282*((AA282^2)+((Z282^2)/3)-(Z282*AA282))))</f>
        <v>0.867143038891001</v>
      </c>
      <c r="AM282" s="190" t="n">
        <f aca="false">T282*Vd_rect</f>
        <v>0.1155</v>
      </c>
      <c r="AN282" s="190" t="n">
        <f aca="false">CHOOSE(W282,(S282+Vd_rect)*Qrr*Fsw,(S282+Vd_rect)*Qrr*Fsw)</f>
        <v>0.42441</v>
      </c>
      <c r="AO282" s="191" t="n">
        <f aca="false">AM282+AN282</f>
        <v>0.53991</v>
      </c>
      <c r="AP282" s="177" t="n">
        <f aca="false">(AG282^2)*0</f>
        <v>0</v>
      </c>
      <c r="AQ282" s="190" t="n">
        <f aca="false">Qg_tot*Vcc*Fsw</f>
        <v>0.0735</v>
      </c>
      <c r="AR282" s="191" t="n">
        <f aca="false">IQ*U282</f>
        <v>0.00385</v>
      </c>
      <c r="AS282" s="177" t="n">
        <f aca="false">AP282+AJ282+AQ282+AR282</f>
        <v>1.78745688645905</v>
      </c>
      <c r="AT282" s="187" t="n">
        <f aca="false">Ta+Tk*AS282</f>
        <v>132.247413187543</v>
      </c>
      <c r="AU282" s="188" t="n">
        <f aca="false">RDS_on/51.8*(47.12+AT282*0.244)</f>
        <v>0.0794236525372351</v>
      </c>
      <c r="AV282" s="190" t="n">
        <f aca="false">S282*T282</f>
        <v>11</v>
      </c>
      <c r="AW282" s="191" t="n">
        <f aca="false">(AV282/(AV282+AS282))*100</f>
        <v>86.0217954020879</v>
      </c>
      <c r="AY282" s="189" t="n">
        <f aca="false">VOUT</f>
        <v>40</v>
      </c>
      <c r="AZ282" s="190" t="n">
        <f aca="false">Q282*$O$12</f>
        <v>0.275</v>
      </c>
      <c r="BA282" s="190" t="n">
        <f aca="false">VIN_var</f>
        <v>5</v>
      </c>
      <c r="BB282" s="191" t="n">
        <f aca="false">(AY282*AZ282)/(BA282*EFF_est)</f>
        <v>2.44444444444444</v>
      </c>
      <c r="BC282" s="189" t="n">
        <f aca="false">IF((AZ282*AY282/BA282)&lt;((BA282*(1-(BA282/AY282)))/(2*Lm*Fsw)),1,2)</f>
        <v>2</v>
      </c>
      <c r="BD282" s="190" t="n">
        <f aca="false">CHOOSE(BC282,SQRT((2*AZ282*Lm*Fsw*(AY282-BA282))/((BA282)^2)),1-(BA282/AY282))</f>
        <v>0.875</v>
      </c>
      <c r="BE282" s="179" t="n">
        <f aca="false">CHOOSE(BC282,(Lm*BG282*Fsw)/(AY282-BA282),1-BD282)</f>
        <v>0.125</v>
      </c>
      <c r="BF282" s="189" t="n">
        <f aca="false">(BA282*BD282)/(Lm*Fsw)</f>
        <v>0.694444444444444</v>
      </c>
      <c r="BG282" s="190" t="n">
        <f aca="false">CHOOSE(BC282,BF282,BB282+(0.5*BF282))</f>
        <v>2.79166666666667</v>
      </c>
      <c r="BH282" s="190" t="n">
        <f aca="false">CHOOSE(BC282,BG282*SQRT((BD282+BE282)/3),SQRT((BB282^2)+((BF282^2)/12)))</f>
        <v>2.45265089223415</v>
      </c>
      <c r="BI282" s="190" t="n">
        <v>0</v>
      </c>
      <c r="BJ282" s="190" t="n">
        <f aca="false">(BH282^2)*Rdcr</f>
        <v>0.0577487654320988</v>
      </c>
      <c r="BK282" s="191" t="n">
        <f aca="false">BI282+BJ282</f>
        <v>0.0577487654320988</v>
      </c>
      <c r="BL282" s="189" t="n">
        <f aca="false">BB282*BD282</f>
        <v>2.13888888888889</v>
      </c>
      <c r="BM282" s="178" t="n">
        <f aca="false">CHOOSE(BC282,BG282*SQRT(BD282/3),SQRT(BD282*((BG282^2)+((BF282^2)/3)-(BG282*BF282))))</f>
        <v>2.2942448320264</v>
      </c>
      <c r="BN282" s="178" t="n">
        <f aca="false">(BM282^2)*AU282</f>
        <v>0.418051108866317</v>
      </c>
      <c r="BO282" s="178" t="n">
        <f aca="false">((AY282*BB282)/2)*Fsw*(tr_sw_fix+tf_sw_fix)</f>
        <v>1.43733333333333</v>
      </c>
      <c r="BP282" s="191" t="n">
        <f aca="false">BN282+BO282</f>
        <v>1.85538444219965</v>
      </c>
      <c r="BQ282" s="189" t="n">
        <f aca="false">BE282*BB282</f>
        <v>0.305555555555556</v>
      </c>
      <c r="BR282" s="190" t="n">
        <f aca="false">CHOOSE(BC282,BG282*SQRT(BE282/3),SQRT(BE282*((BG282^2)+((BF282^2)/3)-(BF282*BG282))))</f>
        <v>0.867143038891001</v>
      </c>
      <c r="BS282" s="190" t="n">
        <f aca="false">AZ282*Vd_rect</f>
        <v>0.1155</v>
      </c>
      <c r="BT282" s="190" t="n">
        <f aca="false">CHOOSE(BC282,(AY282+Vd_rect)*Qrr*Fsw,(AY282+Vd_rect)*Qrr*Fsw)</f>
        <v>0.42441</v>
      </c>
      <c r="BU282" s="191" t="n">
        <f aca="false">BS282+BT282</f>
        <v>0.53991</v>
      </c>
      <c r="BV282" s="177" t="n">
        <f aca="false">(BM282^2)*0</f>
        <v>0</v>
      </c>
      <c r="BW282" s="190" t="n">
        <f aca="false">Qg_tot*Vcc*Fsw</f>
        <v>0.0735</v>
      </c>
      <c r="BX282" s="191" t="n">
        <f aca="false">IQ*BA282</f>
        <v>0.00385</v>
      </c>
      <c r="BY282" s="189" t="n">
        <f aca="false">BV282+BU282+BP282+BK282+BW282+BX282</f>
        <v>2.53039320763175</v>
      </c>
      <c r="BZ282" s="190" t="n">
        <f aca="false">AY282*AZ282</f>
        <v>11</v>
      </c>
      <c r="CA282" s="191" t="n">
        <f aca="false">(BZ282/(BZ282+BY282))*100</f>
        <v>81.2984503199472</v>
      </c>
      <c r="CB282" s="169" t="n">
        <f aca="false">BP282+BW282+BX282+BV282</f>
        <v>1.93273444219965</v>
      </c>
      <c r="CC282" s="0" t="n">
        <f aca="false">Ta+Tk_f*CB282</f>
        <v>92.6457054769877</v>
      </c>
    </row>
    <row r="283" customFormat="false" ht="15.75" hidden="false" customHeight="false" outlineLevel="0" collapsed="false">
      <c r="Q283" s="0" t="n">
        <v>276</v>
      </c>
      <c r="S283" s="189" t="n">
        <f aca="false">VOUT</f>
        <v>40</v>
      </c>
      <c r="T283" s="178" t="n">
        <f aca="false">Q283*$O$12</f>
        <v>0.276</v>
      </c>
      <c r="U283" s="190" t="n">
        <f aca="false">VIN_var</f>
        <v>5</v>
      </c>
      <c r="V283" s="191" t="n">
        <f aca="false">(S283*T283)/(U283*EFF_est)</f>
        <v>2.45333333333333</v>
      </c>
      <c r="W283" s="189" t="n">
        <f aca="false">IF((T283*S283/U283)&lt;((U283*(1-(U283/S283)))/(2*Lm*Fsw)),1,2)</f>
        <v>2</v>
      </c>
      <c r="X283" s="190" t="n">
        <f aca="false">CHOOSE(W283,SQRT((2*T283*Lm*Fsw*(S283-U283))/((U283)^2)),1-(U283/S283))</f>
        <v>0.875</v>
      </c>
      <c r="Y283" s="179" t="n">
        <f aca="false">CHOOSE(W283,(Lm*AA283*Fsw)/(S283-U283),1-X283)</f>
        <v>0.125</v>
      </c>
      <c r="Z283" s="189" t="n">
        <f aca="false">(U283*X283)/(Lm*Fsw)</f>
        <v>0.694444444444444</v>
      </c>
      <c r="AA283" s="190" t="n">
        <f aca="false">CHOOSE(W283,Z283,V283+(0.5*Z283))</f>
        <v>2.80055555555556</v>
      </c>
      <c r="AB283" s="190" t="n">
        <f aca="false">CHOOSE(W283,AA283*SQRT((X283+Y283)/3),SQRT((V283^2)+((Z283^2)/12)))</f>
        <v>2.46151014656574</v>
      </c>
      <c r="AC283" s="190" t="n">
        <v>0</v>
      </c>
      <c r="AD283" s="190" t="n">
        <f aca="false">(AB283^2)*Rdcr</f>
        <v>0.0581667091358025</v>
      </c>
      <c r="AE283" s="191" t="n">
        <f aca="false">AC283+AD283</f>
        <v>0.0581667091358025</v>
      </c>
      <c r="AF283" s="189" t="n">
        <f aca="false">V283*X283</f>
        <v>2.14666666666667</v>
      </c>
      <c r="AG283" s="178" t="n">
        <f aca="false">CHOOSE(W283,AA283*SQRT(X283/3),SQRT(X283*((AA283^2)+((Z283^2)/3)-(AA283*Z283))))</f>
        <v>2.30253190562918</v>
      </c>
      <c r="AH283" s="190" t="n">
        <f aca="false">(AG283^2)*RDS_on</f>
        <v>0.274747690377182</v>
      </c>
      <c r="AI283" s="178" t="n">
        <f aca="false">((S283*V283)/2)*Fsw*(tr_sw_fix+tf_sw_fix)</f>
        <v>1.44256</v>
      </c>
      <c r="AJ283" s="191" t="n">
        <f aca="false">AH283+AI283</f>
        <v>1.71730769037718</v>
      </c>
      <c r="AK283" s="189" t="n">
        <f aca="false">Y283*V283</f>
        <v>0.306666666666667</v>
      </c>
      <c r="AL283" s="190" t="n">
        <f aca="false">CHOOSE(W283,AA283*SQRT(Y283/3),SQRT(Y283*((AA283^2)+((Z283^2)/3)-(Z283*AA283))))</f>
        <v>0.870275258298064</v>
      </c>
      <c r="AM283" s="190" t="n">
        <f aca="false">T283*Vd_rect</f>
        <v>0.11592</v>
      </c>
      <c r="AN283" s="190" t="n">
        <f aca="false">CHOOSE(W283,(S283+Vd_rect)*Qrr*Fsw,(S283+Vd_rect)*Qrr*Fsw)</f>
        <v>0.42441</v>
      </c>
      <c r="AO283" s="191" t="n">
        <f aca="false">AM283+AN283</f>
        <v>0.54033</v>
      </c>
      <c r="AP283" s="177" t="n">
        <f aca="false">(AG283^2)*0</f>
        <v>0</v>
      </c>
      <c r="AQ283" s="190" t="n">
        <f aca="false">Qg_tot*Vcc*Fsw</f>
        <v>0.0735</v>
      </c>
      <c r="AR283" s="191" t="n">
        <f aca="false">IQ*U283</f>
        <v>0.00385</v>
      </c>
      <c r="AS283" s="177" t="n">
        <f aca="false">AP283+AJ283+AQ283+AR283</f>
        <v>1.79465769037718</v>
      </c>
      <c r="AT283" s="187" t="n">
        <f aca="false">Ta+Tk*AS283</f>
        <v>132.679461422631</v>
      </c>
      <c r="AU283" s="188" t="n">
        <f aca="false">RDS_on/51.8*(47.12+AT283*0.244)</f>
        <v>0.0795291191598274</v>
      </c>
      <c r="AV283" s="190" t="n">
        <f aca="false">S283*T283</f>
        <v>11.04</v>
      </c>
      <c r="AW283" s="191" t="n">
        <f aca="false">(AV283/(AV283+AS283))*100</f>
        <v>86.0170973494468</v>
      </c>
      <c r="AY283" s="189" t="n">
        <f aca="false">VOUT</f>
        <v>40</v>
      </c>
      <c r="AZ283" s="190" t="n">
        <f aca="false">Q283*$O$12</f>
        <v>0.276</v>
      </c>
      <c r="BA283" s="190" t="n">
        <f aca="false">VIN_var</f>
        <v>5</v>
      </c>
      <c r="BB283" s="191" t="n">
        <f aca="false">(AY283*AZ283)/(BA283*EFF_est)</f>
        <v>2.45333333333333</v>
      </c>
      <c r="BC283" s="189" t="n">
        <f aca="false">IF((AZ283*AY283/BA283)&lt;((BA283*(1-(BA283/AY283)))/(2*Lm*Fsw)),1,2)</f>
        <v>2</v>
      </c>
      <c r="BD283" s="190" t="n">
        <f aca="false">CHOOSE(BC283,SQRT((2*AZ283*Lm*Fsw*(AY283-BA283))/((BA283)^2)),1-(BA283/AY283))</f>
        <v>0.875</v>
      </c>
      <c r="BE283" s="179" t="n">
        <f aca="false">CHOOSE(BC283,(Lm*BG283*Fsw)/(AY283-BA283),1-BD283)</f>
        <v>0.125</v>
      </c>
      <c r="BF283" s="189" t="n">
        <f aca="false">(BA283*BD283)/(Lm*Fsw)</f>
        <v>0.694444444444444</v>
      </c>
      <c r="BG283" s="190" t="n">
        <f aca="false">CHOOSE(BC283,BF283,BB283+(0.5*BF283))</f>
        <v>2.80055555555556</v>
      </c>
      <c r="BH283" s="190" t="n">
        <f aca="false">CHOOSE(BC283,BG283*SQRT((BD283+BE283)/3),SQRT((BB283^2)+((BF283^2)/12)))</f>
        <v>2.46151014656574</v>
      </c>
      <c r="BI283" s="190" t="n">
        <v>0</v>
      </c>
      <c r="BJ283" s="190" t="n">
        <f aca="false">(BH283^2)*Rdcr</f>
        <v>0.0581667091358025</v>
      </c>
      <c r="BK283" s="191" t="n">
        <f aca="false">BI283+BJ283</f>
        <v>0.0581667091358025</v>
      </c>
      <c r="BL283" s="189" t="n">
        <f aca="false">BB283*BD283</f>
        <v>2.14666666666667</v>
      </c>
      <c r="BM283" s="178" t="n">
        <f aca="false">CHOOSE(BC283,BG283*SQRT(BD283/3),SQRT(BD283*((BG283^2)+((BF283^2)/3)-(BG283*BF283))))</f>
        <v>2.30253190562918</v>
      </c>
      <c r="BN283" s="178" t="n">
        <f aca="false">(BM283^2)*AU283</f>
        <v>0.4216358072132</v>
      </c>
      <c r="BO283" s="178" t="n">
        <f aca="false">((AY283*BB283)/2)*Fsw*(tr_sw_fix+tf_sw_fix)</f>
        <v>1.44256</v>
      </c>
      <c r="BP283" s="191" t="n">
        <f aca="false">BN283+BO283</f>
        <v>1.8641958072132</v>
      </c>
      <c r="BQ283" s="189" t="n">
        <f aca="false">BE283*BB283</f>
        <v>0.306666666666667</v>
      </c>
      <c r="BR283" s="190" t="n">
        <f aca="false">CHOOSE(BC283,BG283*SQRT(BE283/3),SQRT(BE283*((BG283^2)+((BF283^2)/3)-(BF283*BG283))))</f>
        <v>0.870275258298064</v>
      </c>
      <c r="BS283" s="190" t="n">
        <f aca="false">AZ283*Vd_rect</f>
        <v>0.11592</v>
      </c>
      <c r="BT283" s="190" t="n">
        <f aca="false">CHOOSE(BC283,(AY283+Vd_rect)*Qrr*Fsw,(AY283+Vd_rect)*Qrr*Fsw)</f>
        <v>0.42441</v>
      </c>
      <c r="BU283" s="191" t="n">
        <f aca="false">BS283+BT283</f>
        <v>0.54033</v>
      </c>
      <c r="BV283" s="177" t="n">
        <f aca="false">(BM283^2)*0</f>
        <v>0</v>
      </c>
      <c r="BW283" s="190" t="n">
        <f aca="false">Qg_tot*Vcc*Fsw</f>
        <v>0.0735</v>
      </c>
      <c r="BX283" s="191" t="n">
        <f aca="false">IQ*BA283</f>
        <v>0.00385</v>
      </c>
      <c r="BY283" s="189" t="n">
        <f aca="false">BV283+BU283+BP283+BK283+BW283+BX283</f>
        <v>2.540042516349</v>
      </c>
      <c r="BZ283" s="190" t="n">
        <f aca="false">AY283*AZ283</f>
        <v>11.04</v>
      </c>
      <c r="CA283" s="191" t="n">
        <f aca="false">(BZ283/(BZ283+BY283))*100</f>
        <v>81.2957690427622</v>
      </c>
      <c r="CB283" s="169" t="n">
        <f aca="false">BP283+BW283+BX283+BV283</f>
        <v>1.9415458072132</v>
      </c>
      <c r="CC283" s="0" t="n">
        <f aca="false">Ta+Tk_f*CB283</f>
        <v>92.954103252462</v>
      </c>
    </row>
    <row r="284" customFormat="false" ht="15.75" hidden="false" customHeight="false" outlineLevel="0" collapsed="false">
      <c r="Q284" s="0" t="n">
        <v>277</v>
      </c>
      <c r="S284" s="189" t="n">
        <f aca="false">VOUT</f>
        <v>40</v>
      </c>
      <c r="T284" s="178" t="n">
        <f aca="false">Q284*$O$12</f>
        <v>0.277</v>
      </c>
      <c r="U284" s="190" t="n">
        <f aca="false">VIN_var</f>
        <v>5</v>
      </c>
      <c r="V284" s="191" t="n">
        <f aca="false">(S284*T284)/(U284*EFF_est)</f>
        <v>2.46222222222222</v>
      </c>
      <c r="W284" s="189" t="n">
        <f aca="false">IF((T284*S284/U284)&lt;((U284*(1-(U284/S284)))/(2*Lm*Fsw)),1,2)</f>
        <v>2</v>
      </c>
      <c r="X284" s="190" t="n">
        <f aca="false">CHOOSE(W284,SQRT((2*T284*Lm*Fsw*(S284-U284))/((U284)^2)),1-(U284/S284))</f>
        <v>0.875</v>
      </c>
      <c r="Y284" s="179" t="n">
        <f aca="false">CHOOSE(W284,(Lm*AA284*Fsw)/(S284-U284),1-X284)</f>
        <v>0.125</v>
      </c>
      <c r="Z284" s="189" t="n">
        <f aca="false">(U284*X284)/(Lm*Fsw)</f>
        <v>0.694444444444444</v>
      </c>
      <c r="AA284" s="190" t="n">
        <f aca="false">CHOOSE(W284,Z284,V284+(0.5*Z284))</f>
        <v>2.80944444444445</v>
      </c>
      <c r="AB284" s="190" t="n">
        <f aca="false">CHOOSE(W284,AA284*SQRT((X284+Y284)/3),SQRT((V284^2)+((Z284^2)/12)))</f>
        <v>2.47036961380409</v>
      </c>
      <c r="AC284" s="190" t="n">
        <v>0</v>
      </c>
      <c r="AD284" s="190" t="n">
        <f aca="false">(AB284^2)*Rdcr</f>
        <v>0.0585861698765432</v>
      </c>
      <c r="AE284" s="191" t="n">
        <f aca="false">AC284+AD284</f>
        <v>0.0585861698765432</v>
      </c>
      <c r="AF284" s="189" t="n">
        <f aca="false">V284*X284</f>
        <v>2.15444444444444</v>
      </c>
      <c r="AG284" s="178" t="n">
        <f aca="false">CHOOSE(W284,AA284*SQRT(X284/3),SQRT(X284*((AA284^2)+((Z284^2)/3)-(AA284*Z284))))</f>
        <v>2.31081917838799</v>
      </c>
      <c r="AH284" s="190" t="n">
        <f aca="false">(AG284^2)*RDS_on</f>
        <v>0.276728993281106</v>
      </c>
      <c r="AI284" s="178" t="n">
        <f aca="false">((S284*V284)/2)*Fsw*(tr_sw_fix+tf_sw_fix)</f>
        <v>1.44778666666667</v>
      </c>
      <c r="AJ284" s="191" t="n">
        <f aca="false">AH284+AI284</f>
        <v>1.72451565994777</v>
      </c>
      <c r="AK284" s="189" t="n">
        <f aca="false">Y284*V284</f>
        <v>0.307777777777778</v>
      </c>
      <c r="AL284" s="190" t="n">
        <f aca="false">CHOOSE(W284,AA284*SQRT(Y284/3),SQRT(Y284*((AA284^2)+((Z284^2)/3)-(Z284*AA284))))</f>
        <v>0.873407552979034</v>
      </c>
      <c r="AM284" s="190" t="n">
        <f aca="false">T284*Vd_rect</f>
        <v>0.11634</v>
      </c>
      <c r="AN284" s="190" t="n">
        <f aca="false">CHOOSE(W284,(S284+Vd_rect)*Qrr*Fsw,(S284+Vd_rect)*Qrr*Fsw)</f>
        <v>0.42441</v>
      </c>
      <c r="AO284" s="191" t="n">
        <f aca="false">AM284+AN284</f>
        <v>0.54075</v>
      </c>
      <c r="AP284" s="177" t="n">
        <f aca="false">(AG284^2)*0</f>
        <v>0</v>
      </c>
      <c r="AQ284" s="190" t="n">
        <f aca="false">Qg_tot*Vcc*Fsw</f>
        <v>0.0735</v>
      </c>
      <c r="AR284" s="191" t="n">
        <f aca="false">IQ*U284</f>
        <v>0.00385</v>
      </c>
      <c r="AS284" s="177" t="n">
        <f aca="false">AP284+AJ284+AQ284+AR284</f>
        <v>1.80186565994777</v>
      </c>
      <c r="AT284" s="187" t="n">
        <f aca="false">Ta+Tk*AS284</f>
        <v>133.111939596866</v>
      </c>
      <c r="AU284" s="188" t="n">
        <f aca="false">RDS_on/51.8*(47.12+AT284*0.244)</f>
        <v>0.0796346907341961</v>
      </c>
      <c r="AV284" s="190" t="n">
        <f aca="false">S284*T284</f>
        <v>11.08</v>
      </c>
      <c r="AW284" s="191" t="n">
        <f aca="false">(AV284/(AV284+AS284))*100</f>
        <v>86.0123858801748</v>
      </c>
      <c r="AY284" s="189" t="n">
        <f aca="false">VOUT</f>
        <v>40</v>
      </c>
      <c r="AZ284" s="190" t="n">
        <f aca="false">Q284*$O$12</f>
        <v>0.277</v>
      </c>
      <c r="BA284" s="190" t="n">
        <f aca="false">VIN_var</f>
        <v>5</v>
      </c>
      <c r="BB284" s="191" t="n">
        <f aca="false">(AY284*AZ284)/(BA284*EFF_est)</f>
        <v>2.46222222222222</v>
      </c>
      <c r="BC284" s="189" t="n">
        <f aca="false">IF((AZ284*AY284/BA284)&lt;((BA284*(1-(BA284/AY284)))/(2*Lm*Fsw)),1,2)</f>
        <v>2</v>
      </c>
      <c r="BD284" s="190" t="n">
        <f aca="false">CHOOSE(BC284,SQRT((2*AZ284*Lm*Fsw*(AY284-BA284))/((BA284)^2)),1-(BA284/AY284))</f>
        <v>0.875</v>
      </c>
      <c r="BE284" s="179" t="n">
        <f aca="false">CHOOSE(BC284,(Lm*BG284*Fsw)/(AY284-BA284),1-BD284)</f>
        <v>0.125</v>
      </c>
      <c r="BF284" s="189" t="n">
        <f aca="false">(BA284*BD284)/(Lm*Fsw)</f>
        <v>0.694444444444444</v>
      </c>
      <c r="BG284" s="190" t="n">
        <f aca="false">CHOOSE(BC284,BF284,BB284+(0.5*BF284))</f>
        <v>2.80944444444445</v>
      </c>
      <c r="BH284" s="190" t="n">
        <f aca="false">CHOOSE(BC284,BG284*SQRT((BD284+BE284)/3),SQRT((BB284^2)+((BF284^2)/12)))</f>
        <v>2.47036961380409</v>
      </c>
      <c r="BI284" s="190" t="n">
        <v>0</v>
      </c>
      <c r="BJ284" s="190" t="n">
        <f aca="false">(BH284^2)*Rdcr</f>
        <v>0.0585861698765432</v>
      </c>
      <c r="BK284" s="191" t="n">
        <f aca="false">BI284+BJ284</f>
        <v>0.0585861698765432</v>
      </c>
      <c r="BL284" s="189" t="n">
        <f aca="false">BB284*BD284</f>
        <v>2.15444444444444</v>
      </c>
      <c r="BM284" s="178" t="n">
        <f aca="false">CHOOSE(BC284,BG284*SQRT(BD284/3),SQRT(BD284*((BG284^2)+((BF284^2)/3)-(BG284*BF284))))</f>
        <v>2.31081917838799</v>
      </c>
      <c r="BN284" s="178" t="n">
        <f aca="false">(BM284^2)*AU284</f>
        <v>0.425240112447099</v>
      </c>
      <c r="BO284" s="178" t="n">
        <f aca="false">((AY284*BB284)/2)*Fsw*(tr_sw_fix+tf_sw_fix)</f>
        <v>1.44778666666667</v>
      </c>
      <c r="BP284" s="191" t="n">
        <f aca="false">BN284+BO284</f>
        <v>1.87302677911377</v>
      </c>
      <c r="BQ284" s="189" t="n">
        <f aca="false">BE284*BB284</f>
        <v>0.307777777777778</v>
      </c>
      <c r="BR284" s="190" t="n">
        <f aca="false">CHOOSE(BC284,BG284*SQRT(BE284/3),SQRT(BE284*((BG284^2)+((BF284^2)/3)-(BF284*BG284))))</f>
        <v>0.873407552979034</v>
      </c>
      <c r="BS284" s="190" t="n">
        <f aca="false">AZ284*Vd_rect</f>
        <v>0.11634</v>
      </c>
      <c r="BT284" s="190" t="n">
        <f aca="false">CHOOSE(BC284,(AY284+Vd_rect)*Qrr*Fsw,(AY284+Vd_rect)*Qrr*Fsw)</f>
        <v>0.42441</v>
      </c>
      <c r="BU284" s="191" t="n">
        <f aca="false">BS284+BT284</f>
        <v>0.54075</v>
      </c>
      <c r="BV284" s="177" t="n">
        <f aca="false">(BM284^2)*0</f>
        <v>0</v>
      </c>
      <c r="BW284" s="190" t="n">
        <f aca="false">Qg_tot*Vcc*Fsw</f>
        <v>0.0735</v>
      </c>
      <c r="BX284" s="191" t="n">
        <f aca="false">IQ*BA284</f>
        <v>0.00385</v>
      </c>
      <c r="BY284" s="189" t="n">
        <f aca="false">BV284+BU284+BP284+BK284+BW284+BX284</f>
        <v>2.54971294899031</v>
      </c>
      <c r="BZ284" s="190" t="n">
        <f aca="false">AY284*AZ284</f>
        <v>11.08</v>
      </c>
      <c r="CA284" s="191" t="n">
        <f aca="false">(BZ284/(BZ284+BY284))*100</f>
        <v>81.2929813083174</v>
      </c>
      <c r="CB284" s="169" t="n">
        <f aca="false">BP284+BW284+BX284+BV284</f>
        <v>1.95037677911377</v>
      </c>
      <c r="CC284" s="0" t="n">
        <f aca="false">Ta+Tk_f*CB284</f>
        <v>93.2631872689818</v>
      </c>
    </row>
    <row r="285" customFormat="false" ht="15.75" hidden="false" customHeight="false" outlineLevel="0" collapsed="false">
      <c r="Q285" s="0" t="n">
        <v>278</v>
      </c>
      <c r="S285" s="189" t="n">
        <f aca="false">VOUT</f>
        <v>40</v>
      </c>
      <c r="T285" s="178" t="n">
        <f aca="false">Q285*$O$12</f>
        <v>0.278</v>
      </c>
      <c r="U285" s="190" t="n">
        <f aca="false">VIN_var</f>
        <v>5</v>
      </c>
      <c r="V285" s="191" t="n">
        <f aca="false">(S285*T285)/(U285*EFF_est)</f>
        <v>2.47111111111111</v>
      </c>
      <c r="W285" s="189" t="n">
        <f aca="false">IF((T285*S285/U285)&lt;((U285*(1-(U285/S285)))/(2*Lm*Fsw)),1,2)</f>
        <v>2</v>
      </c>
      <c r="X285" s="190" t="n">
        <f aca="false">CHOOSE(W285,SQRT((2*T285*Lm*Fsw*(S285-U285))/((U285)^2)),1-(U285/S285))</f>
        <v>0.875</v>
      </c>
      <c r="Y285" s="179" t="n">
        <f aca="false">CHOOSE(W285,(Lm*AA285*Fsw)/(S285-U285),1-X285)</f>
        <v>0.125</v>
      </c>
      <c r="Z285" s="189" t="n">
        <f aca="false">(U285*X285)/(Lm*Fsw)</f>
        <v>0.694444444444444</v>
      </c>
      <c r="AA285" s="190" t="n">
        <f aca="false">CHOOSE(W285,Z285,V285+(0.5*Z285))</f>
        <v>2.81833333333333</v>
      </c>
      <c r="AB285" s="190" t="n">
        <f aca="false">CHOOSE(W285,AA285*SQRT((X285+Y285)/3),SQRT((V285^2)+((Z285^2)/12)))</f>
        <v>2.47922929166675</v>
      </c>
      <c r="AC285" s="190" t="n">
        <v>0</v>
      </c>
      <c r="AD285" s="190" t="n">
        <f aca="false">(AB285^2)*Rdcr</f>
        <v>0.059007147654321</v>
      </c>
      <c r="AE285" s="191" t="n">
        <f aca="false">AC285+AD285</f>
        <v>0.059007147654321</v>
      </c>
      <c r="AF285" s="189" t="n">
        <f aca="false">V285*X285</f>
        <v>2.16222222222222</v>
      </c>
      <c r="AG285" s="178" t="n">
        <f aca="false">CHOOSE(W285,AA285*SQRT(X285/3),SQRT(X285*((AA285^2)+((Z285^2)/3)-(AA285*Z285))))</f>
        <v>2.31910664816781</v>
      </c>
      <c r="AH285" s="190" t="n">
        <f aca="false">(AG285^2)*RDS_on</f>
        <v>0.278717461837484</v>
      </c>
      <c r="AI285" s="178" t="n">
        <f aca="false">((S285*V285)/2)*Fsw*(tr_sw_fix+tf_sw_fix)</f>
        <v>1.45301333333333</v>
      </c>
      <c r="AJ285" s="191" t="n">
        <f aca="false">AH285+AI285</f>
        <v>1.73173079517082</v>
      </c>
      <c r="AK285" s="189" t="n">
        <f aca="false">Y285*V285</f>
        <v>0.308888888888889</v>
      </c>
      <c r="AL285" s="190" t="n">
        <f aca="false">CHOOSE(W285,AA285*SQRT(Y285/3),SQRT(Y285*((AA285^2)+((Z285^2)/3)-(Z285*AA285))))</f>
        <v>0.876539922126942</v>
      </c>
      <c r="AM285" s="190" t="n">
        <f aca="false">T285*Vd_rect</f>
        <v>0.11676</v>
      </c>
      <c r="AN285" s="190" t="n">
        <f aca="false">CHOOSE(W285,(S285+Vd_rect)*Qrr*Fsw,(S285+Vd_rect)*Qrr*Fsw)</f>
        <v>0.42441</v>
      </c>
      <c r="AO285" s="191" t="n">
        <f aca="false">AM285+AN285</f>
        <v>0.54117</v>
      </c>
      <c r="AP285" s="177" t="n">
        <f aca="false">(AG285^2)*0</f>
        <v>0</v>
      </c>
      <c r="AQ285" s="190" t="n">
        <f aca="false">Qg_tot*Vcc*Fsw</f>
        <v>0.0735</v>
      </c>
      <c r="AR285" s="191" t="n">
        <f aca="false">IQ*U285</f>
        <v>0.00385</v>
      </c>
      <c r="AS285" s="177" t="n">
        <f aca="false">AP285+AJ285+AQ285+AR285</f>
        <v>1.80908079517082</v>
      </c>
      <c r="AT285" s="187" t="n">
        <f aca="false">Ta+Tk*AS285</f>
        <v>133.544847710249</v>
      </c>
      <c r="AU285" s="188" t="n">
        <f aca="false">RDS_on/51.8*(47.12+AT285*0.244)</f>
        <v>0.0797403672603414</v>
      </c>
      <c r="AV285" s="190" t="n">
        <f aca="false">S285*T285</f>
        <v>11.12</v>
      </c>
      <c r="AW285" s="191" t="n">
        <f aca="false">(AV285/(AV285+AS285))*100</f>
        <v>86.00766114907</v>
      </c>
      <c r="AY285" s="189" t="n">
        <f aca="false">VOUT</f>
        <v>40</v>
      </c>
      <c r="AZ285" s="190" t="n">
        <f aca="false">Q285*$O$12</f>
        <v>0.278</v>
      </c>
      <c r="BA285" s="190" t="n">
        <f aca="false">VIN_var</f>
        <v>5</v>
      </c>
      <c r="BB285" s="191" t="n">
        <f aca="false">(AY285*AZ285)/(BA285*EFF_est)</f>
        <v>2.47111111111111</v>
      </c>
      <c r="BC285" s="189" t="n">
        <f aca="false">IF((AZ285*AY285/BA285)&lt;((BA285*(1-(BA285/AY285)))/(2*Lm*Fsw)),1,2)</f>
        <v>2</v>
      </c>
      <c r="BD285" s="190" t="n">
        <f aca="false">CHOOSE(BC285,SQRT((2*AZ285*Lm*Fsw*(AY285-BA285))/((BA285)^2)),1-(BA285/AY285))</f>
        <v>0.875</v>
      </c>
      <c r="BE285" s="179" t="n">
        <f aca="false">CHOOSE(BC285,(Lm*BG285*Fsw)/(AY285-BA285),1-BD285)</f>
        <v>0.125</v>
      </c>
      <c r="BF285" s="189" t="n">
        <f aca="false">(BA285*BD285)/(Lm*Fsw)</f>
        <v>0.694444444444444</v>
      </c>
      <c r="BG285" s="190" t="n">
        <f aca="false">CHOOSE(BC285,BF285,BB285+(0.5*BF285))</f>
        <v>2.81833333333333</v>
      </c>
      <c r="BH285" s="190" t="n">
        <f aca="false">CHOOSE(BC285,BG285*SQRT((BD285+BE285)/3),SQRT((BB285^2)+((BF285^2)/12)))</f>
        <v>2.47922929166675</v>
      </c>
      <c r="BI285" s="190" t="n">
        <v>0</v>
      </c>
      <c r="BJ285" s="190" t="n">
        <f aca="false">(BH285^2)*Rdcr</f>
        <v>0.059007147654321</v>
      </c>
      <c r="BK285" s="191" t="n">
        <f aca="false">BI285+BJ285</f>
        <v>0.059007147654321</v>
      </c>
      <c r="BL285" s="189" t="n">
        <f aca="false">BB285*BD285</f>
        <v>2.16222222222222</v>
      </c>
      <c r="BM285" s="178" t="n">
        <f aca="false">CHOOSE(BC285,BG285*SQRT(BD285/3),SQRT(BD285*((BG285^2)+((BF285^2)/3)-(BG285*BF285))))</f>
        <v>2.31910664816781</v>
      </c>
      <c r="BN285" s="178" t="n">
        <f aca="false">(BM285^2)*AU285</f>
        <v>0.428864080398245</v>
      </c>
      <c r="BO285" s="178" t="n">
        <f aca="false">((AY285*BB285)/2)*Fsw*(tr_sw_fix+tf_sw_fix)</f>
        <v>1.45301333333333</v>
      </c>
      <c r="BP285" s="191" t="n">
        <f aca="false">BN285+BO285</f>
        <v>1.88187741373158</v>
      </c>
      <c r="BQ285" s="189" t="n">
        <f aca="false">BE285*BB285</f>
        <v>0.308888888888889</v>
      </c>
      <c r="BR285" s="190" t="n">
        <f aca="false">CHOOSE(BC285,BG285*SQRT(BE285/3),SQRT(BE285*((BG285^2)+((BF285^2)/3)-(BF285*BG285))))</f>
        <v>0.876539922126942</v>
      </c>
      <c r="BS285" s="190" t="n">
        <f aca="false">AZ285*Vd_rect</f>
        <v>0.11676</v>
      </c>
      <c r="BT285" s="190" t="n">
        <f aca="false">CHOOSE(BC285,(AY285+Vd_rect)*Qrr*Fsw,(AY285+Vd_rect)*Qrr*Fsw)</f>
        <v>0.42441</v>
      </c>
      <c r="BU285" s="191" t="n">
        <f aca="false">BS285+BT285</f>
        <v>0.54117</v>
      </c>
      <c r="BV285" s="177" t="n">
        <f aca="false">(BM285^2)*0</f>
        <v>0</v>
      </c>
      <c r="BW285" s="190" t="n">
        <f aca="false">Qg_tot*Vcc*Fsw</f>
        <v>0.0735</v>
      </c>
      <c r="BX285" s="191" t="n">
        <f aca="false">IQ*BA285</f>
        <v>0.00385</v>
      </c>
      <c r="BY285" s="189" t="n">
        <f aca="false">BV285+BU285+BP285+BK285+BW285+BX285</f>
        <v>2.5594045613859</v>
      </c>
      <c r="BZ285" s="190" t="n">
        <f aca="false">AY285*AZ285</f>
        <v>11.12</v>
      </c>
      <c r="CA285" s="191" t="n">
        <f aca="false">(BZ285/(BZ285+BY285))*100</f>
        <v>81.290087957406</v>
      </c>
      <c r="CB285" s="169" t="n">
        <f aca="false">BP285+BW285+BX285+BV285</f>
        <v>1.95922741373158</v>
      </c>
      <c r="CC285" s="0" t="n">
        <f aca="false">Ta+Tk_f*CB285</f>
        <v>93.5729594806053</v>
      </c>
    </row>
    <row r="286" customFormat="false" ht="15.75" hidden="false" customHeight="false" outlineLevel="0" collapsed="false">
      <c r="Q286" s="0" t="n">
        <v>279</v>
      </c>
      <c r="S286" s="189" t="n">
        <f aca="false">VOUT</f>
        <v>40</v>
      </c>
      <c r="T286" s="178" t="n">
        <f aca="false">Q286*$O$12</f>
        <v>0.279</v>
      </c>
      <c r="U286" s="190" t="n">
        <f aca="false">VIN_var</f>
        <v>5</v>
      </c>
      <c r="V286" s="191" t="n">
        <f aca="false">(S286*T286)/(U286*EFF_est)</f>
        <v>2.48</v>
      </c>
      <c r="W286" s="189" t="n">
        <f aca="false">IF((T286*S286/U286)&lt;((U286*(1-(U286/S286)))/(2*Lm*Fsw)),1,2)</f>
        <v>2</v>
      </c>
      <c r="X286" s="190" t="n">
        <f aca="false">CHOOSE(W286,SQRT((2*T286*Lm*Fsw*(S286-U286))/((U286)^2)),1-(U286/S286))</f>
        <v>0.875</v>
      </c>
      <c r="Y286" s="179" t="n">
        <f aca="false">CHOOSE(W286,(Lm*AA286*Fsw)/(S286-U286),1-X286)</f>
        <v>0.125</v>
      </c>
      <c r="Z286" s="189" t="n">
        <f aca="false">(U286*X286)/(Lm*Fsw)</f>
        <v>0.694444444444444</v>
      </c>
      <c r="AA286" s="190" t="n">
        <f aca="false">CHOOSE(W286,Z286,V286+(0.5*Z286))</f>
        <v>2.82722222222222</v>
      </c>
      <c r="AB286" s="190" t="n">
        <f aca="false">CHOOSE(W286,AA286*SQRT((X286+Y286)/3),SQRT((V286^2)+((Z286^2)/12)))</f>
        <v>2.48808917790373</v>
      </c>
      <c r="AC286" s="190" t="n">
        <v>0</v>
      </c>
      <c r="AD286" s="190" t="n">
        <f aca="false">(AB286^2)*Rdcr</f>
        <v>0.0594296424691358</v>
      </c>
      <c r="AE286" s="191" t="n">
        <f aca="false">AC286+AD286</f>
        <v>0.0594296424691358</v>
      </c>
      <c r="AF286" s="189" t="n">
        <f aca="false">V286*X286</f>
        <v>2.17</v>
      </c>
      <c r="AG286" s="178" t="n">
        <f aca="false">CHOOSE(W286,AA286*SQRT(X286/3),SQRT(X286*((AA286^2)+((Z286^2)/3)-(AA286*Z286))))</f>
        <v>2.32739431286395</v>
      </c>
      <c r="AH286" s="190" t="n">
        <f aca="false">(AG286^2)*RDS_on</f>
        <v>0.280713096046318</v>
      </c>
      <c r="AI286" s="178" t="n">
        <f aca="false">((S286*V286)/2)*Fsw*(tr_sw_fix+tf_sw_fix)</f>
        <v>1.45824</v>
      </c>
      <c r="AJ286" s="191" t="n">
        <f aca="false">AH286+AI286</f>
        <v>1.73895309604632</v>
      </c>
      <c r="AK286" s="189" t="n">
        <f aca="false">Y286*V286</f>
        <v>0.31</v>
      </c>
      <c r="AL286" s="190" t="n">
        <f aca="false">CHOOSE(W286,AA286*SQRT(Y286/3),SQRT(Y286*((AA286^2)+((Z286^2)/3)-(Z286*AA286))))</f>
        <v>0.879672364946294</v>
      </c>
      <c r="AM286" s="190" t="n">
        <f aca="false">T286*Vd_rect</f>
        <v>0.11718</v>
      </c>
      <c r="AN286" s="190" t="n">
        <f aca="false">CHOOSE(W286,(S286+Vd_rect)*Qrr*Fsw,(S286+Vd_rect)*Qrr*Fsw)</f>
        <v>0.42441</v>
      </c>
      <c r="AO286" s="191" t="n">
        <f aca="false">AM286+AN286</f>
        <v>0.54159</v>
      </c>
      <c r="AP286" s="177" t="n">
        <f aca="false">(AG286^2)*0</f>
        <v>0</v>
      </c>
      <c r="AQ286" s="190" t="n">
        <f aca="false">Qg_tot*Vcc*Fsw</f>
        <v>0.0735</v>
      </c>
      <c r="AR286" s="191" t="n">
        <f aca="false">IQ*U286</f>
        <v>0.00385</v>
      </c>
      <c r="AS286" s="177" t="n">
        <f aca="false">AP286+AJ286+AQ286+AR286</f>
        <v>1.81630309604632</v>
      </c>
      <c r="AT286" s="187" t="n">
        <f aca="false">Ta+Tk*AS286</f>
        <v>133.978185762779</v>
      </c>
      <c r="AU286" s="188" t="n">
        <f aca="false">RDS_on/51.8*(47.12+AT286*0.244)</f>
        <v>0.0798461487382631</v>
      </c>
      <c r="AV286" s="190" t="n">
        <f aca="false">S286*T286</f>
        <v>11.16</v>
      </c>
      <c r="AW286" s="191" t="n">
        <f aca="false">(AV286/(AV286+AS286))*100</f>
        <v>86.0029233087218</v>
      </c>
      <c r="AY286" s="189" t="n">
        <f aca="false">VOUT</f>
        <v>40</v>
      </c>
      <c r="AZ286" s="190" t="n">
        <f aca="false">Q286*$O$12</f>
        <v>0.279</v>
      </c>
      <c r="BA286" s="190" t="n">
        <f aca="false">VIN_var</f>
        <v>5</v>
      </c>
      <c r="BB286" s="191" t="n">
        <f aca="false">(AY286*AZ286)/(BA286*EFF_est)</f>
        <v>2.48</v>
      </c>
      <c r="BC286" s="189" t="n">
        <f aca="false">IF((AZ286*AY286/BA286)&lt;((BA286*(1-(BA286/AY286)))/(2*Lm*Fsw)),1,2)</f>
        <v>2</v>
      </c>
      <c r="BD286" s="190" t="n">
        <f aca="false">CHOOSE(BC286,SQRT((2*AZ286*Lm*Fsw*(AY286-BA286))/((BA286)^2)),1-(BA286/AY286))</f>
        <v>0.875</v>
      </c>
      <c r="BE286" s="179" t="n">
        <f aca="false">CHOOSE(BC286,(Lm*BG286*Fsw)/(AY286-BA286),1-BD286)</f>
        <v>0.125</v>
      </c>
      <c r="BF286" s="189" t="n">
        <f aca="false">(BA286*BD286)/(Lm*Fsw)</f>
        <v>0.694444444444444</v>
      </c>
      <c r="BG286" s="190" t="n">
        <f aca="false">CHOOSE(BC286,BF286,BB286+(0.5*BF286))</f>
        <v>2.82722222222222</v>
      </c>
      <c r="BH286" s="190" t="n">
        <f aca="false">CHOOSE(BC286,BG286*SQRT((BD286+BE286)/3),SQRT((BB286^2)+((BF286^2)/12)))</f>
        <v>2.48808917790373</v>
      </c>
      <c r="BI286" s="190" t="n">
        <v>0</v>
      </c>
      <c r="BJ286" s="190" t="n">
        <f aca="false">(BH286^2)*Rdcr</f>
        <v>0.0594296424691358</v>
      </c>
      <c r="BK286" s="191" t="n">
        <f aca="false">BI286+BJ286</f>
        <v>0.0594296424691358</v>
      </c>
      <c r="BL286" s="189" t="n">
        <f aca="false">BB286*BD286</f>
        <v>2.17</v>
      </c>
      <c r="BM286" s="178" t="n">
        <f aca="false">CHOOSE(BC286,BG286*SQRT(BD286/3),SQRT(BD286*((BG286^2)+((BF286^2)/3)-(BG286*BF286))))</f>
        <v>2.32739431286395</v>
      </c>
      <c r="BN286" s="178" t="n">
        <f aca="false">(BM286^2)*AU286</f>
        <v>0.432507766983944</v>
      </c>
      <c r="BO286" s="178" t="n">
        <f aca="false">((AY286*BB286)/2)*Fsw*(tr_sw_fix+tf_sw_fix)</f>
        <v>1.45824</v>
      </c>
      <c r="BP286" s="191" t="n">
        <f aca="false">BN286+BO286</f>
        <v>1.89074776698394</v>
      </c>
      <c r="BQ286" s="189" t="n">
        <f aca="false">BE286*BB286</f>
        <v>0.31</v>
      </c>
      <c r="BR286" s="190" t="n">
        <f aca="false">CHOOSE(BC286,BG286*SQRT(BE286/3),SQRT(BE286*((BG286^2)+((BF286^2)/3)-(BF286*BG286))))</f>
        <v>0.879672364946294</v>
      </c>
      <c r="BS286" s="190" t="n">
        <f aca="false">AZ286*Vd_rect</f>
        <v>0.11718</v>
      </c>
      <c r="BT286" s="190" t="n">
        <f aca="false">CHOOSE(BC286,(AY286+Vd_rect)*Qrr*Fsw,(AY286+Vd_rect)*Qrr*Fsw)</f>
        <v>0.42441</v>
      </c>
      <c r="BU286" s="191" t="n">
        <f aca="false">BS286+BT286</f>
        <v>0.54159</v>
      </c>
      <c r="BV286" s="177" t="n">
        <f aca="false">(BM286^2)*0</f>
        <v>0</v>
      </c>
      <c r="BW286" s="190" t="n">
        <f aca="false">Qg_tot*Vcc*Fsw</f>
        <v>0.0735</v>
      </c>
      <c r="BX286" s="191" t="n">
        <f aca="false">IQ*BA286</f>
        <v>0.00385</v>
      </c>
      <c r="BY286" s="189" t="n">
        <f aca="false">BV286+BU286+BP286+BK286+BW286+BX286</f>
        <v>2.56911740945308</v>
      </c>
      <c r="BZ286" s="190" t="n">
        <f aca="false">AY286*AZ286</f>
        <v>11.16</v>
      </c>
      <c r="CA286" s="191" t="n">
        <f aca="false">(BZ286/(BZ286+BY286))*100</f>
        <v>81.2870898191596</v>
      </c>
      <c r="CB286" s="169" t="n">
        <f aca="false">BP286+BW286+BX286+BV286</f>
        <v>1.96809776698394</v>
      </c>
      <c r="CC286" s="0" t="n">
        <f aca="false">Ta+Tk_f*CB286</f>
        <v>93.883421844438</v>
      </c>
    </row>
    <row r="287" customFormat="false" ht="15.75" hidden="false" customHeight="false" outlineLevel="0" collapsed="false">
      <c r="Q287" s="0" t="n">
        <v>280</v>
      </c>
      <c r="S287" s="189" t="n">
        <f aca="false">VOUT</f>
        <v>40</v>
      </c>
      <c r="T287" s="178" t="n">
        <f aca="false">Q287*$O$12</f>
        <v>0.28</v>
      </c>
      <c r="U287" s="190" t="n">
        <f aca="false">VIN_var</f>
        <v>5</v>
      </c>
      <c r="V287" s="191" t="n">
        <f aca="false">(S287*T287)/(U287*EFF_est)</f>
        <v>2.48888888888889</v>
      </c>
      <c r="W287" s="189" t="n">
        <f aca="false">IF((T287*S287/U287)&lt;((U287*(1-(U287/S287)))/(2*Lm*Fsw)),1,2)</f>
        <v>2</v>
      </c>
      <c r="X287" s="190" t="n">
        <f aca="false">CHOOSE(W287,SQRT((2*T287*Lm*Fsw*(S287-U287))/((U287)^2)),1-(U287/S287))</f>
        <v>0.875</v>
      </c>
      <c r="Y287" s="179" t="n">
        <f aca="false">CHOOSE(W287,(Lm*AA287*Fsw)/(S287-U287),1-X287)</f>
        <v>0.125</v>
      </c>
      <c r="Z287" s="189" t="n">
        <f aca="false">(U287*X287)/(Lm*Fsw)</f>
        <v>0.694444444444444</v>
      </c>
      <c r="AA287" s="190" t="n">
        <f aca="false">CHOOSE(W287,Z287,V287+(0.5*Z287))</f>
        <v>2.83611111111111</v>
      </c>
      <c r="AB287" s="190" t="n">
        <f aca="false">CHOOSE(W287,AA287*SQRT((X287+Y287)/3),SQRT((V287^2)+((Z287^2)/12)))</f>
        <v>2.4969492702969</v>
      </c>
      <c r="AC287" s="190" t="n">
        <v>0</v>
      </c>
      <c r="AD287" s="190" t="n">
        <f aca="false">(AB287^2)*Rdcr</f>
        <v>0.0598536543209876</v>
      </c>
      <c r="AE287" s="191" t="n">
        <f aca="false">AC287+AD287</f>
        <v>0.0598536543209876</v>
      </c>
      <c r="AF287" s="189" t="n">
        <f aca="false">V287*X287</f>
        <v>2.17777777777778</v>
      </c>
      <c r="AG287" s="178" t="n">
        <f aca="false">CHOOSE(W287,AA287*SQRT(X287/3),SQRT(X287*((AA287^2)+((Z287^2)/3)-(AA287*Z287))))</f>
        <v>2.33568217040155</v>
      </c>
      <c r="AH287" s="190" t="n">
        <f aca="false">(AG287^2)*RDS_on</f>
        <v>0.282715895907608</v>
      </c>
      <c r="AI287" s="178" t="n">
        <f aca="false">((S287*V287)/2)*Fsw*(tr_sw_fix+tf_sw_fix)</f>
        <v>1.46346666666667</v>
      </c>
      <c r="AJ287" s="191" t="n">
        <f aca="false">AH287+AI287</f>
        <v>1.74618256257427</v>
      </c>
      <c r="AK287" s="189" t="n">
        <f aca="false">Y287*V287</f>
        <v>0.311111111111111</v>
      </c>
      <c r="AL287" s="190" t="n">
        <f aca="false">CHOOSE(W287,AA287*SQRT(Y287/3),SQRT(Y287*((AA287^2)+((Z287^2)/3)-(Z287*AA287))))</f>
        <v>0.882804880652869</v>
      </c>
      <c r="AM287" s="190" t="n">
        <f aca="false">T287*Vd_rect</f>
        <v>0.1176</v>
      </c>
      <c r="AN287" s="190" t="n">
        <f aca="false">CHOOSE(W287,(S287+Vd_rect)*Qrr*Fsw,(S287+Vd_rect)*Qrr*Fsw)</f>
        <v>0.42441</v>
      </c>
      <c r="AO287" s="191" t="n">
        <f aca="false">AM287+AN287</f>
        <v>0.54201</v>
      </c>
      <c r="AP287" s="177" t="n">
        <f aca="false">(AG287^2)*0</f>
        <v>0</v>
      </c>
      <c r="AQ287" s="190" t="n">
        <f aca="false">Qg_tot*Vcc*Fsw</f>
        <v>0.0735</v>
      </c>
      <c r="AR287" s="191" t="n">
        <f aca="false">IQ*U287</f>
        <v>0.00385</v>
      </c>
      <c r="AS287" s="177" t="n">
        <f aca="false">AP287+AJ287+AQ287+AR287</f>
        <v>1.82353256257427</v>
      </c>
      <c r="AT287" s="187" t="n">
        <f aca="false">Ta+Tk*AS287</f>
        <v>134.411953754456</v>
      </c>
      <c r="AU287" s="188" t="n">
        <f aca="false">RDS_on/51.8*(47.12+AT287*0.244)</f>
        <v>0.0799520351679612</v>
      </c>
      <c r="AV287" s="190" t="n">
        <f aca="false">S287*T287</f>
        <v>11.2</v>
      </c>
      <c r="AW287" s="191" t="n">
        <f aca="false">(AV287/(AV287+AS287))*100</f>
        <v>85.9981725095497</v>
      </c>
      <c r="AY287" s="189" t="n">
        <f aca="false">VOUT</f>
        <v>40</v>
      </c>
      <c r="AZ287" s="190" t="n">
        <f aca="false">Q287*$O$12</f>
        <v>0.28</v>
      </c>
      <c r="BA287" s="190" t="n">
        <f aca="false">VIN_var</f>
        <v>5</v>
      </c>
      <c r="BB287" s="191" t="n">
        <f aca="false">(AY287*AZ287)/(BA287*EFF_est)</f>
        <v>2.48888888888889</v>
      </c>
      <c r="BC287" s="189" t="n">
        <f aca="false">IF((AZ287*AY287/BA287)&lt;((BA287*(1-(BA287/AY287)))/(2*Lm*Fsw)),1,2)</f>
        <v>2</v>
      </c>
      <c r="BD287" s="190" t="n">
        <f aca="false">CHOOSE(BC287,SQRT((2*AZ287*Lm*Fsw*(AY287-BA287))/((BA287)^2)),1-(BA287/AY287))</f>
        <v>0.875</v>
      </c>
      <c r="BE287" s="179" t="n">
        <f aca="false">CHOOSE(BC287,(Lm*BG287*Fsw)/(AY287-BA287),1-BD287)</f>
        <v>0.125</v>
      </c>
      <c r="BF287" s="189" t="n">
        <f aca="false">(BA287*BD287)/(Lm*Fsw)</f>
        <v>0.694444444444444</v>
      </c>
      <c r="BG287" s="190" t="n">
        <f aca="false">CHOOSE(BC287,BF287,BB287+(0.5*BF287))</f>
        <v>2.83611111111111</v>
      </c>
      <c r="BH287" s="190" t="n">
        <f aca="false">CHOOSE(BC287,BG287*SQRT((BD287+BE287)/3),SQRT((BB287^2)+((BF287^2)/12)))</f>
        <v>2.4969492702969</v>
      </c>
      <c r="BI287" s="190" t="n">
        <v>0</v>
      </c>
      <c r="BJ287" s="190" t="n">
        <f aca="false">(BH287^2)*Rdcr</f>
        <v>0.0598536543209876</v>
      </c>
      <c r="BK287" s="191" t="n">
        <f aca="false">BI287+BJ287</f>
        <v>0.0598536543209876</v>
      </c>
      <c r="BL287" s="189" t="n">
        <f aca="false">BB287*BD287</f>
        <v>2.17777777777778</v>
      </c>
      <c r="BM287" s="178" t="n">
        <f aca="false">CHOOSE(BC287,BG287*SQRT(BD287/3),SQRT(BD287*((BG287^2)+((BF287^2)/3)-(BG287*BF287))))</f>
        <v>2.33568217040155</v>
      </c>
      <c r="BN287" s="178" t="n">
        <f aca="false">(BM287^2)*AU287</f>
        <v>0.43617122820857</v>
      </c>
      <c r="BO287" s="178" t="n">
        <f aca="false">((AY287*BB287)/2)*Fsw*(tr_sw_fix+tf_sw_fix)</f>
        <v>1.46346666666667</v>
      </c>
      <c r="BP287" s="191" t="n">
        <f aca="false">BN287+BO287</f>
        <v>1.89963789487524</v>
      </c>
      <c r="BQ287" s="189" t="n">
        <f aca="false">BE287*BB287</f>
        <v>0.311111111111111</v>
      </c>
      <c r="BR287" s="190" t="n">
        <f aca="false">CHOOSE(BC287,BG287*SQRT(BE287/3),SQRT(BE287*((BG287^2)+((BF287^2)/3)-(BF287*BG287))))</f>
        <v>0.882804880652869</v>
      </c>
      <c r="BS287" s="190" t="n">
        <f aca="false">AZ287*Vd_rect</f>
        <v>0.1176</v>
      </c>
      <c r="BT287" s="190" t="n">
        <f aca="false">CHOOSE(BC287,(AY287+Vd_rect)*Qrr*Fsw,(AY287+Vd_rect)*Qrr*Fsw)</f>
        <v>0.42441</v>
      </c>
      <c r="BU287" s="191" t="n">
        <f aca="false">BS287+BT287</f>
        <v>0.54201</v>
      </c>
      <c r="BV287" s="177" t="n">
        <f aca="false">(BM287^2)*0</f>
        <v>0</v>
      </c>
      <c r="BW287" s="190" t="n">
        <f aca="false">Qg_tot*Vcc*Fsw</f>
        <v>0.0735</v>
      </c>
      <c r="BX287" s="191" t="n">
        <f aca="false">IQ*BA287</f>
        <v>0.00385</v>
      </c>
      <c r="BY287" s="189" t="n">
        <f aca="false">BV287+BU287+BP287+BK287+BW287+BX287</f>
        <v>2.57885154919622</v>
      </c>
      <c r="BZ287" s="190" t="n">
        <f aca="false">AY287*AZ287</f>
        <v>11.2</v>
      </c>
      <c r="CA287" s="191" t="n">
        <f aca="false">(BZ287/(BZ287+BY287))*100</f>
        <v>81.2839877112497</v>
      </c>
      <c r="CB287" s="169" t="n">
        <f aca="false">BP287+BW287+BX287+BV287</f>
        <v>1.97698789487524</v>
      </c>
      <c r="CC287" s="0" t="n">
        <f aca="false">Ta+Tk_f*CB287</f>
        <v>94.1945763206333</v>
      </c>
    </row>
    <row r="288" customFormat="false" ht="15.75" hidden="false" customHeight="false" outlineLevel="0" collapsed="false">
      <c r="Q288" s="0" t="n">
        <v>281</v>
      </c>
      <c r="S288" s="189" t="n">
        <f aca="false">VOUT</f>
        <v>40</v>
      </c>
      <c r="T288" s="178" t="n">
        <f aca="false">Q288*$O$12</f>
        <v>0.281</v>
      </c>
      <c r="U288" s="190" t="n">
        <f aca="false">VIN_var</f>
        <v>5</v>
      </c>
      <c r="V288" s="191" t="n">
        <f aca="false">(S288*T288)/(U288*EFF_est)</f>
        <v>2.49777777777778</v>
      </c>
      <c r="W288" s="189" t="n">
        <f aca="false">IF((T288*S288/U288)&lt;((U288*(1-(U288/S288)))/(2*Lm*Fsw)),1,2)</f>
        <v>2</v>
      </c>
      <c r="X288" s="190" t="n">
        <f aca="false">CHOOSE(W288,SQRT((2*T288*Lm*Fsw*(S288-U288))/((U288)^2)),1-(U288/S288))</f>
        <v>0.875</v>
      </c>
      <c r="Y288" s="179" t="n">
        <f aca="false">CHOOSE(W288,(Lm*AA288*Fsw)/(S288-U288),1-X288)</f>
        <v>0.125</v>
      </c>
      <c r="Z288" s="189" t="n">
        <f aca="false">(U288*X288)/(Lm*Fsw)</f>
        <v>0.694444444444444</v>
      </c>
      <c r="AA288" s="190" t="n">
        <f aca="false">CHOOSE(W288,Z288,V288+(0.5*Z288))</f>
        <v>2.845</v>
      </c>
      <c r="AB288" s="190" t="n">
        <f aca="false">CHOOSE(W288,AA288*SQRT((X288+Y288)/3),SQRT((V288^2)+((Z288^2)/12)))</f>
        <v>2.50580956665947</v>
      </c>
      <c r="AC288" s="190" t="n">
        <v>0</v>
      </c>
      <c r="AD288" s="190" t="n">
        <f aca="false">(AB288^2)*Rdcr</f>
        <v>0.0602791832098766</v>
      </c>
      <c r="AE288" s="191" t="n">
        <f aca="false">AC288+AD288</f>
        <v>0.0602791832098766</v>
      </c>
      <c r="AF288" s="189" t="n">
        <f aca="false">V288*X288</f>
        <v>2.18555555555556</v>
      </c>
      <c r="AG288" s="178" t="n">
        <f aca="false">CHOOSE(W288,AA288*SQRT(X288/3),SQRT(X288*((AA288^2)+((Z288^2)/3)-(AA288*Z288))))</f>
        <v>2.34397021873506</v>
      </c>
      <c r="AH288" s="190" t="n">
        <f aca="false">(AG288^2)*RDS_on</f>
        <v>0.284725861421353</v>
      </c>
      <c r="AI288" s="178" t="n">
        <f aca="false">((S288*V288)/2)*Fsw*(tr_sw_fix+tf_sw_fix)</f>
        <v>1.46869333333333</v>
      </c>
      <c r="AJ288" s="191" t="n">
        <f aca="false">AH288+AI288</f>
        <v>1.75341919475469</v>
      </c>
      <c r="AK288" s="189" t="n">
        <f aca="false">Y288*V288</f>
        <v>0.312222222222222</v>
      </c>
      <c r="AL288" s="190" t="n">
        <f aca="false">CHOOSE(W288,AA288*SQRT(Y288/3),SQRT(Y288*((AA288^2)+((Z288^2)/3)-(Z288*AA288))))</f>
        <v>0.885937468473519</v>
      </c>
      <c r="AM288" s="190" t="n">
        <f aca="false">T288*Vd_rect</f>
        <v>0.11802</v>
      </c>
      <c r="AN288" s="190" t="n">
        <f aca="false">CHOOSE(W288,(S288+Vd_rect)*Qrr*Fsw,(S288+Vd_rect)*Qrr*Fsw)</f>
        <v>0.42441</v>
      </c>
      <c r="AO288" s="191" t="n">
        <f aca="false">AM288+AN288</f>
        <v>0.54243</v>
      </c>
      <c r="AP288" s="177" t="n">
        <f aca="false">(AG288^2)*0</f>
        <v>0</v>
      </c>
      <c r="AQ288" s="190" t="n">
        <f aca="false">Qg_tot*Vcc*Fsw</f>
        <v>0.0735</v>
      </c>
      <c r="AR288" s="191" t="n">
        <f aca="false">IQ*U288</f>
        <v>0.00385</v>
      </c>
      <c r="AS288" s="177" t="n">
        <f aca="false">AP288+AJ288+AQ288+AR288</f>
        <v>1.83076919475469</v>
      </c>
      <c r="AT288" s="187" t="n">
        <f aca="false">Ta+Tk*AS288</f>
        <v>134.846151685281</v>
      </c>
      <c r="AU288" s="188" t="n">
        <f aca="false">RDS_on/51.8*(47.12+AT288*0.244)</f>
        <v>0.0800580265494359</v>
      </c>
      <c r="AV288" s="190" t="n">
        <f aca="false">S288*T288</f>
        <v>11.24</v>
      </c>
      <c r="AW288" s="191" t="n">
        <f aca="false">(AV288/(AV288+AS288))*100</f>
        <v>85.9934088998421</v>
      </c>
      <c r="AY288" s="189" t="n">
        <f aca="false">VOUT</f>
        <v>40</v>
      </c>
      <c r="AZ288" s="190" t="n">
        <f aca="false">Q288*$O$12</f>
        <v>0.281</v>
      </c>
      <c r="BA288" s="190" t="n">
        <f aca="false">VIN_var</f>
        <v>5</v>
      </c>
      <c r="BB288" s="191" t="n">
        <f aca="false">(AY288*AZ288)/(BA288*EFF_est)</f>
        <v>2.49777777777778</v>
      </c>
      <c r="BC288" s="189" t="n">
        <f aca="false">IF((AZ288*AY288/BA288)&lt;((BA288*(1-(BA288/AY288)))/(2*Lm*Fsw)),1,2)</f>
        <v>2</v>
      </c>
      <c r="BD288" s="190" t="n">
        <f aca="false">CHOOSE(BC288,SQRT((2*AZ288*Lm*Fsw*(AY288-BA288))/((BA288)^2)),1-(BA288/AY288))</f>
        <v>0.875</v>
      </c>
      <c r="BE288" s="179" t="n">
        <f aca="false">CHOOSE(BC288,(Lm*BG288*Fsw)/(AY288-BA288),1-BD288)</f>
        <v>0.125</v>
      </c>
      <c r="BF288" s="189" t="n">
        <f aca="false">(BA288*BD288)/(Lm*Fsw)</f>
        <v>0.694444444444444</v>
      </c>
      <c r="BG288" s="190" t="n">
        <f aca="false">CHOOSE(BC288,BF288,BB288+(0.5*BF288))</f>
        <v>2.845</v>
      </c>
      <c r="BH288" s="190" t="n">
        <f aca="false">CHOOSE(BC288,BG288*SQRT((BD288+BE288)/3),SQRT((BB288^2)+((BF288^2)/12)))</f>
        <v>2.50580956665947</v>
      </c>
      <c r="BI288" s="190" t="n">
        <v>0</v>
      </c>
      <c r="BJ288" s="190" t="n">
        <f aca="false">(BH288^2)*Rdcr</f>
        <v>0.0602791832098766</v>
      </c>
      <c r="BK288" s="191" t="n">
        <f aca="false">BI288+BJ288</f>
        <v>0.0602791832098766</v>
      </c>
      <c r="BL288" s="189" t="n">
        <f aca="false">BB288*BD288</f>
        <v>2.18555555555556</v>
      </c>
      <c r="BM288" s="178" t="n">
        <f aca="false">CHOOSE(BC288,BG288*SQRT(BD288/3),SQRT(BD288*((BG288^2)+((BF288^2)/3)-(BG288*BF288))))</f>
        <v>2.34397021873506</v>
      </c>
      <c r="BN288" s="178" t="n">
        <f aca="false">(BM288^2)*AU288</f>
        <v>0.439854520163571</v>
      </c>
      <c r="BO288" s="178" t="n">
        <f aca="false">((AY288*BB288)/2)*Fsw*(tr_sw_fix+tf_sw_fix)</f>
        <v>1.46869333333333</v>
      </c>
      <c r="BP288" s="191" t="n">
        <f aca="false">BN288+BO288</f>
        <v>1.9085478534969</v>
      </c>
      <c r="BQ288" s="189" t="n">
        <f aca="false">BE288*BB288</f>
        <v>0.312222222222222</v>
      </c>
      <c r="BR288" s="190" t="n">
        <f aca="false">CHOOSE(BC288,BG288*SQRT(BE288/3),SQRT(BE288*((BG288^2)+((BF288^2)/3)-(BF288*BG288))))</f>
        <v>0.885937468473519</v>
      </c>
      <c r="BS288" s="190" t="n">
        <f aca="false">AZ288*Vd_rect</f>
        <v>0.11802</v>
      </c>
      <c r="BT288" s="190" t="n">
        <f aca="false">CHOOSE(BC288,(AY288+Vd_rect)*Qrr*Fsw,(AY288+Vd_rect)*Qrr*Fsw)</f>
        <v>0.42441</v>
      </c>
      <c r="BU288" s="191" t="n">
        <f aca="false">BS288+BT288</f>
        <v>0.54243</v>
      </c>
      <c r="BV288" s="177" t="n">
        <f aca="false">(BM288^2)*0</f>
        <v>0</v>
      </c>
      <c r="BW288" s="190" t="n">
        <f aca="false">Qg_tot*Vcc*Fsw</f>
        <v>0.0735</v>
      </c>
      <c r="BX288" s="191" t="n">
        <f aca="false">IQ*BA288</f>
        <v>0.00385</v>
      </c>
      <c r="BY288" s="189" t="n">
        <f aca="false">BV288+BU288+BP288+BK288+BW288+BX288</f>
        <v>2.58860703670678</v>
      </c>
      <c r="BZ288" s="190" t="n">
        <f aca="false">AY288*AZ288</f>
        <v>11.24</v>
      </c>
      <c r="CA288" s="191" t="n">
        <f aca="false">(BZ288/(BZ288+BY288))*100</f>
        <v>81.2807824400856</v>
      </c>
      <c r="CB288" s="169" t="n">
        <f aca="false">BP288+BW288+BX288+BV288</f>
        <v>1.9858978534969</v>
      </c>
      <c r="CC288" s="0" t="n">
        <f aca="false">Ta+Tk_f*CB288</f>
        <v>94.5064248723917</v>
      </c>
    </row>
    <row r="289" customFormat="false" ht="15.75" hidden="false" customHeight="false" outlineLevel="0" collapsed="false">
      <c r="Q289" s="0" t="n">
        <v>282</v>
      </c>
      <c r="S289" s="189" t="n">
        <f aca="false">VOUT</f>
        <v>40</v>
      </c>
      <c r="T289" s="178" t="n">
        <f aca="false">Q289*$O$12</f>
        <v>0.282</v>
      </c>
      <c r="U289" s="190" t="n">
        <f aca="false">VIN_var</f>
        <v>5</v>
      </c>
      <c r="V289" s="191" t="n">
        <f aca="false">(S289*T289)/(U289*EFF_est)</f>
        <v>2.50666666666667</v>
      </c>
      <c r="W289" s="189" t="n">
        <f aca="false">IF((T289*S289/U289)&lt;((U289*(1-(U289/S289)))/(2*Lm*Fsw)),1,2)</f>
        <v>2</v>
      </c>
      <c r="X289" s="190" t="n">
        <f aca="false">CHOOSE(W289,SQRT((2*T289*Lm*Fsw*(S289-U289))/((U289)^2)),1-(U289/S289))</f>
        <v>0.875</v>
      </c>
      <c r="Y289" s="179" t="n">
        <f aca="false">CHOOSE(W289,(Lm*AA289*Fsw)/(S289-U289),1-X289)</f>
        <v>0.125</v>
      </c>
      <c r="Z289" s="189" t="n">
        <f aca="false">(U289*X289)/(Lm*Fsw)</f>
        <v>0.694444444444444</v>
      </c>
      <c r="AA289" s="190" t="n">
        <f aca="false">CHOOSE(W289,Z289,V289+(0.5*Z289))</f>
        <v>2.85388888888889</v>
      </c>
      <c r="AB289" s="190" t="n">
        <f aca="false">CHOOSE(W289,AA289*SQRT((X289+Y289)/3),SQRT((V289^2)+((Z289^2)/12)))</f>
        <v>2.51467006483543</v>
      </c>
      <c r="AC289" s="190" t="n">
        <v>0</v>
      </c>
      <c r="AD289" s="190" t="n">
        <f aca="false">(AB289^2)*Rdcr</f>
        <v>0.0607062291358025</v>
      </c>
      <c r="AE289" s="191" t="n">
        <f aca="false">AC289+AD289</f>
        <v>0.0607062291358025</v>
      </c>
      <c r="AF289" s="189" t="n">
        <f aca="false">V289*X289</f>
        <v>2.19333333333333</v>
      </c>
      <c r="AG289" s="178" t="n">
        <f aca="false">CHOOSE(W289,AA289*SQRT(X289/3),SQRT(X289*((AA289^2)+((Z289^2)/3)-(AA289*Z289))))</f>
        <v>2.3522584558477</v>
      </c>
      <c r="AH289" s="190" t="n">
        <f aca="false">(AG289^2)*RDS_on</f>
        <v>0.286742992587553</v>
      </c>
      <c r="AI289" s="178" t="n">
        <f aca="false">((S289*V289)/2)*Fsw*(tr_sw_fix+tf_sw_fix)</f>
        <v>1.47392</v>
      </c>
      <c r="AJ289" s="191" t="n">
        <f aca="false">AH289+AI289</f>
        <v>1.76066299258755</v>
      </c>
      <c r="AK289" s="189" t="n">
        <f aca="false">Y289*V289</f>
        <v>0.313333333333333</v>
      </c>
      <c r="AL289" s="190" t="n">
        <f aca="false">CHOOSE(W289,AA289*SQRT(Y289/3),SQRT(Y289*((AA289^2)+((Z289^2)/3)-(Z289*AA289))))</f>
        <v>0.889070127645974</v>
      </c>
      <c r="AM289" s="190" t="n">
        <f aca="false">T289*Vd_rect</f>
        <v>0.11844</v>
      </c>
      <c r="AN289" s="190" t="n">
        <f aca="false">CHOOSE(W289,(S289+Vd_rect)*Qrr*Fsw,(S289+Vd_rect)*Qrr*Fsw)</f>
        <v>0.42441</v>
      </c>
      <c r="AO289" s="191" t="n">
        <f aca="false">AM289+AN289</f>
        <v>0.54285</v>
      </c>
      <c r="AP289" s="177" t="n">
        <f aca="false">(AG289^2)*0</f>
        <v>0</v>
      </c>
      <c r="AQ289" s="190" t="n">
        <f aca="false">Qg_tot*Vcc*Fsw</f>
        <v>0.0735</v>
      </c>
      <c r="AR289" s="191" t="n">
        <f aca="false">IQ*U289</f>
        <v>0.00385</v>
      </c>
      <c r="AS289" s="177" t="n">
        <f aca="false">AP289+AJ289+AQ289+AR289</f>
        <v>1.83801299258755</v>
      </c>
      <c r="AT289" s="187" t="n">
        <f aca="false">Ta+Tk*AS289</f>
        <v>135.280779555253</v>
      </c>
      <c r="AU289" s="188" t="n">
        <f aca="false">RDS_on/51.8*(47.12+AT289*0.244)</f>
        <v>0.0801641228826869</v>
      </c>
      <c r="AV289" s="190" t="n">
        <f aca="false">S289*T289</f>
        <v>11.28</v>
      </c>
      <c r="AW289" s="191" t="n">
        <f aca="false">(AV289/(AV289+AS289))*100</f>
        <v>85.9886326257937</v>
      </c>
      <c r="AY289" s="189" t="n">
        <f aca="false">VOUT</f>
        <v>40</v>
      </c>
      <c r="AZ289" s="190" t="n">
        <f aca="false">Q289*$O$12</f>
        <v>0.282</v>
      </c>
      <c r="BA289" s="190" t="n">
        <f aca="false">VIN_var</f>
        <v>5</v>
      </c>
      <c r="BB289" s="191" t="n">
        <f aca="false">(AY289*AZ289)/(BA289*EFF_est)</f>
        <v>2.50666666666667</v>
      </c>
      <c r="BC289" s="189" t="n">
        <f aca="false">IF((AZ289*AY289/BA289)&lt;((BA289*(1-(BA289/AY289)))/(2*Lm*Fsw)),1,2)</f>
        <v>2</v>
      </c>
      <c r="BD289" s="190" t="n">
        <f aca="false">CHOOSE(BC289,SQRT((2*AZ289*Lm*Fsw*(AY289-BA289))/((BA289)^2)),1-(BA289/AY289))</f>
        <v>0.875</v>
      </c>
      <c r="BE289" s="179" t="n">
        <f aca="false">CHOOSE(BC289,(Lm*BG289*Fsw)/(AY289-BA289),1-BD289)</f>
        <v>0.125</v>
      </c>
      <c r="BF289" s="189" t="n">
        <f aca="false">(BA289*BD289)/(Lm*Fsw)</f>
        <v>0.694444444444444</v>
      </c>
      <c r="BG289" s="190" t="n">
        <f aca="false">CHOOSE(BC289,BF289,BB289+(0.5*BF289))</f>
        <v>2.85388888888889</v>
      </c>
      <c r="BH289" s="190" t="n">
        <f aca="false">CHOOSE(BC289,BG289*SQRT((BD289+BE289)/3),SQRT((BB289^2)+((BF289^2)/12)))</f>
        <v>2.51467006483543</v>
      </c>
      <c r="BI289" s="190" t="n">
        <v>0</v>
      </c>
      <c r="BJ289" s="190" t="n">
        <f aca="false">(BH289^2)*Rdcr</f>
        <v>0.0607062291358025</v>
      </c>
      <c r="BK289" s="191" t="n">
        <f aca="false">BI289+BJ289</f>
        <v>0.0607062291358025</v>
      </c>
      <c r="BL289" s="189" t="n">
        <f aca="false">BB289*BD289</f>
        <v>2.19333333333333</v>
      </c>
      <c r="BM289" s="178" t="n">
        <f aca="false">CHOOSE(BC289,BG289*SQRT(BD289/3),SQRT(BD289*((BG289^2)+((BF289^2)/3)-(BG289*BF289))))</f>
        <v>2.3522584558477</v>
      </c>
      <c r="BN289" s="178" t="n">
        <f aca="false">(BM289^2)*AU289</f>
        <v>0.443557699027463</v>
      </c>
      <c r="BO289" s="178" t="n">
        <f aca="false">((AY289*BB289)/2)*Fsw*(tr_sw_fix+tf_sw_fix)</f>
        <v>1.47392</v>
      </c>
      <c r="BP289" s="191" t="n">
        <f aca="false">BN289+BO289</f>
        <v>1.91747769902746</v>
      </c>
      <c r="BQ289" s="189" t="n">
        <f aca="false">BE289*BB289</f>
        <v>0.313333333333333</v>
      </c>
      <c r="BR289" s="190" t="n">
        <f aca="false">CHOOSE(BC289,BG289*SQRT(BE289/3),SQRT(BE289*((BG289^2)+((BF289^2)/3)-(BF289*BG289))))</f>
        <v>0.889070127645974</v>
      </c>
      <c r="BS289" s="190" t="n">
        <f aca="false">AZ289*Vd_rect</f>
        <v>0.11844</v>
      </c>
      <c r="BT289" s="190" t="n">
        <f aca="false">CHOOSE(BC289,(AY289+Vd_rect)*Qrr*Fsw,(AY289+Vd_rect)*Qrr*Fsw)</f>
        <v>0.42441</v>
      </c>
      <c r="BU289" s="191" t="n">
        <f aca="false">BS289+BT289</f>
        <v>0.54285</v>
      </c>
      <c r="BV289" s="177" t="n">
        <f aca="false">(BM289^2)*0</f>
        <v>0</v>
      </c>
      <c r="BW289" s="190" t="n">
        <f aca="false">Qg_tot*Vcc*Fsw</f>
        <v>0.0735</v>
      </c>
      <c r="BX289" s="191" t="n">
        <f aca="false">IQ*BA289</f>
        <v>0.00385</v>
      </c>
      <c r="BY289" s="189" t="n">
        <f aca="false">BV289+BU289+BP289+BK289+BW289+BX289</f>
        <v>2.59838392816327</v>
      </c>
      <c r="BZ289" s="190" t="n">
        <f aca="false">AY289*AZ289</f>
        <v>11.28</v>
      </c>
      <c r="CA289" s="191" t="n">
        <f aca="false">(BZ289/(BZ289+BY289))*100</f>
        <v>81.2774748010077</v>
      </c>
      <c r="CB289" s="169" t="n">
        <f aca="false">BP289+BW289+BX289+BV289</f>
        <v>1.99482769902746</v>
      </c>
      <c r="CC289" s="0" t="n">
        <f aca="false">Ta+Tk_f*CB289</f>
        <v>94.8189694659612</v>
      </c>
    </row>
    <row r="290" customFormat="false" ht="15.75" hidden="false" customHeight="false" outlineLevel="0" collapsed="false">
      <c r="Q290" s="0" t="n">
        <v>283</v>
      </c>
      <c r="S290" s="189" t="n">
        <f aca="false">VOUT</f>
        <v>40</v>
      </c>
      <c r="T290" s="178" t="n">
        <f aca="false">Q290*$O$12</f>
        <v>0.283</v>
      </c>
      <c r="U290" s="190" t="n">
        <f aca="false">VIN_var</f>
        <v>5</v>
      </c>
      <c r="V290" s="191" t="n">
        <f aca="false">(S290*T290)/(U290*EFF_est)</f>
        <v>2.51555555555556</v>
      </c>
      <c r="W290" s="189" t="n">
        <f aca="false">IF((T290*S290/U290)&lt;((U290*(1-(U290/S290)))/(2*Lm*Fsw)),1,2)</f>
        <v>2</v>
      </c>
      <c r="X290" s="190" t="n">
        <f aca="false">CHOOSE(W290,SQRT((2*T290*Lm*Fsw*(S290-U290))/((U290)^2)),1-(U290/S290))</f>
        <v>0.875</v>
      </c>
      <c r="Y290" s="179" t="n">
        <f aca="false">CHOOSE(W290,(Lm*AA290*Fsw)/(S290-U290),1-X290)</f>
        <v>0.125</v>
      </c>
      <c r="Z290" s="189" t="n">
        <f aca="false">(U290*X290)/(Lm*Fsw)</f>
        <v>0.694444444444444</v>
      </c>
      <c r="AA290" s="190" t="n">
        <f aca="false">CHOOSE(W290,Z290,V290+(0.5*Z290))</f>
        <v>2.86277777777778</v>
      </c>
      <c r="AB290" s="190" t="n">
        <f aca="false">CHOOSE(W290,AA290*SQRT((X290+Y290)/3),SQRT((V290^2)+((Z290^2)/12)))</f>
        <v>2.52353076269897</v>
      </c>
      <c r="AC290" s="190" t="n">
        <v>0</v>
      </c>
      <c r="AD290" s="190" t="n">
        <f aca="false">(AB290^2)*Rdcr</f>
        <v>0.0611347920987654</v>
      </c>
      <c r="AE290" s="191" t="n">
        <f aca="false">AC290+AD290</f>
        <v>0.0611347920987654</v>
      </c>
      <c r="AF290" s="189" t="n">
        <f aca="false">V290*X290</f>
        <v>2.20111111111111</v>
      </c>
      <c r="AG290" s="178" t="n">
        <f aca="false">CHOOSE(W290,AA290*SQRT(X290/3),SQRT(X290*((AA290^2)+((Z290^2)/3)-(AA290*Z290))))</f>
        <v>2.36054687975097</v>
      </c>
      <c r="AH290" s="190" t="n">
        <f aca="false">(AG290^2)*RDS_on</f>
        <v>0.288767289406208</v>
      </c>
      <c r="AI290" s="178" t="n">
        <f aca="false">((S290*V290)/2)*Fsw*(tr_sw_fix+tf_sw_fix)</f>
        <v>1.47914666666667</v>
      </c>
      <c r="AJ290" s="191" t="n">
        <f aca="false">AH290+AI290</f>
        <v>1.76791395607288</v>
      </c>
      <c r="AK290" s="189" t="n">
        <f aca="false">Y290*V290</f>
        <v>0.314444444444444</v>
      </c>
      <c r="AL290" s="190" t="n">
        <f aca="false">CHOOSE(W290,AA290*SQRT(Y290/3),SQRT(Y290*((AA290^2)+((Z290^2)/3)-(Z290*AA290))))</f>
        <v>0.892202857418653</v>
      </c>
      <c r="AM290" s="190" t="n">
        <f aca="false">T290*Vd_rect</f>
        <v>0.11886</v>
      </c>
      <c r="AN290" s="190" t="n">
        <f aca="false">CHOOSE(W290,(S290+Vd_rect)*Qrr*Fsw,(S290+Vd_rect)*Qrr*Fsw)</f>
        <v>0.42441</v>
      </c>
      <c r="AO290" s="191" t="n">
        <f aca="false">AM290+AN290</f>
        <v>0.54327</v>
      </c>
      <c r="AP290" s="177" t="n">
        <f aca="false">(AG290^2)*0</f>
        <v>0</v>
      </c>
      <c r="AQ290" s="190" t="n">
        <f aca="false">Qg_tot*Vcc*Fsw</f>
        <v>0.0735</v>
      </c>
      <c r="AR290" s="191" t="n">
        <f aca="false">IQ*U290</f>
        <v>0.00385</v>
      </c>
      <c r="AS290" s="177" t="n">
        <f aca="false">AP290+AJ290+AQ290+AR290</f>
        <v>1.84526395607288</v>
      </c>
      <c r="AT290" s="187" t="n">
        <f aca="false">Ta+Tk*AS290</f>
        <v>135.715837364373</v>
      </c>
      <c r="AU290" s="188" t="n">
        <f aca="false">RDS_on/51.8*(47.12+AT290*0.244)</f>
        <v>0.0802703241677144</v>
      </c>
      <c r="AV290" s="190" t="n">
        <f aca="false">S290*T290</f>
        <v>11.32</v>
      </c>
      <c r="AW290" s="191" t="n">
        <f aca="false">(AV290/(AV290+AS290))*100</f>
        <v>85.9838438315421</v>
      </c>
      <c r="AY290" s="189" t="n">
        <f aca="false">VOUT</f>
        <v>40</v>
      </c>
      <c r="AZ290" s="190" t="n">
        <f aca="false">Q290*$O$12</f>
        <v>0.283</v>
      </c>
      <c r="BA290" s="190" t="n">
        <f aca="false">VIN_var</f>
        <v>5</v>
      </c>
      <c r="BB290" s="191" t="n">
        <f aca="false">(AY290*AZ290)/(BA290*EFF_est)</f>
        <v>2.51555555555556</v>
      </c>
      <c r="BC290" s="189" t="n">
        <f aca="false">IF((AZ290*AY290/BA290)&lt;((BA290*(1-(BA290/AY290)))/(2*Lm*Fsw)),1,2)</f>
        <v>2</v>
      </c>
      <c r="BD290" s="190" t="n">
        <f aca="false">CHOOSE(BC290,SQRT((2*AZ290*Lm*Fsw*(AY290-BA290))/((BA290)^2)),1-(BA290/AY290))</f>
        <v>0.875</v>
      </c>
      <c r="BE290" s="179" t="n">
        <f aca="false">CHOOSE(BC290,(Lm*BG290*Fsw)/(AY290-BA290),1-BD290)</f>
        <v>0.125</v>
      </c>
      <c r="BF290" s="189" t="n">
        <f aca="false">(BA290*BD290)/(Lm*Fsw)</f>
        <v>0.694444444444444</v>
      </c>
      <c r="BG290" s="190" t="n">
        <f aca="false">CHOOSE(BC290,BF290,BB290+(0.5*BF290))</f>
        <v>2.86277777777778</v>
      </c>
      <c r="BH290" s="190" t="n">
        <f aca="false">CHOOSE(BC290,BG290*SQRT((BD290+BE290)/3),SQRT((BB290^2)+((BF290^2)/12)))</f>
        <v>2.52353076269897</v>
      </c>
      <c r="BI290" s="190" t="n">
        <v>0</v>
      </c>
      <c r="BJ290" s="190" t="n">
        <f aca="false">(BH290^2)*Rdcr</f>
        <v>0.0611347920987654</v>
      </c>
      <c r="BK290" s="191" t="n">
        <f aca="false">BI290+BJ290</f>
        <v>0.0611347920987654</v>
      </c>
      <c r="BL290" s="189" t="n">
        <f aca="false">BB290*BD290</f>
        <v>2.20111111111111</v>
      </c>
      <c r="BM290" s="178" t="n">
        <f aca="false">CHOOSE(BC290,BG290*SQRT(BD290/3),SQRT(BD290*((BG290^2)+((BF290^2)/3)-(BG290*BF290))))</f>
        <v>2.36054687975097</v>
      </c>
      <c r="BN290" s="178" t="n">
        <f aca="false">(BM290^2)*AU290</f>
        <v>0.447280821065835</v>
      </c>
      <c r="BO290" s="178" t="n">
        <f aca="false">((AY290*BB290)/2)*Fsw*(tr_sw_fix+tf_sw_fix)</f>
        <v>1.47914666666667</v>
      </c>
      <c r="BP290" s="191" t="n">
        <f aca="false">BN290+BO290</f>
        <v>1.9264274877325</v>
      </c>
      <c r="BQ290" s="189" t="n">
        <f aca="false">BE290*BB290</f>
        <v>0.314444444444444</v>
      </c>
      <c r="BR290" s="190" t="n">
        <f aca="false">CHOOSE(BC290,BG290*SQRT(BE290/3),SQRT(BE290*((BG290^2)+((BF290^2)/3)-(BF290*BG290))))</f>
        <v>0.892202857418653</v>
      </c>
      <c r="BS290" s="190" t="n">
        <f aca="false">AZ290*Vd_rect</f>
        <v>0.11886</v>
      </c>
      <c r="BT290" s="190" t="n">
        <f aca="false">CHOOSE(BC290,(AY290+Vd_rect)*Qrr*Fsw,(AY290+Vd_rect)*Qrr*Fsw)</f>
        <v>0.42441</v>
      </c>
      <c r="BU290" s="191" t="n">
        <f aca="false">BS290+BT290</f>
        <v>0.54327</v>
      </c>
      <c r="BV290" s="177" t="n">
        <f aca="false">(BM290^2)*0</f>
        <v>0</v>
      </c>
      <c r="BW290" s="190" t="n">
        <f aca="false">Qg_tot*Vcc*Fsw</f>
        <v>0.0735</v>
      </c>
      <c r="BX290" s="191" t="n">
        <f aca="false">IQ*BA290</f>
        <v>0.00385</v>
      </c>
      <c r="BY290" s="189" t="n">
        <f aca="false">BV290+BU290+BP290+BK290+BW290+BX290</f>
        <v>2.60818227983127</v>
      </c>
      <c r="BZ290" s="190" t="n">
        <f aca="false">AY290*AZ290</f>
        <v>11.32</v>
      </c>
      <c r="CA290" s="191" t="n">
        <f aca="false">(BZ290/(BZ290+BY290))*100</f>
        <v>81.2740655784779</v>
      </c>
      <c r="CB290" s="169" t="n">
        <f aca="false">BP290+BW290+BX290+BV290</f>
        <v>2.0037774877325</v>
      </c>
      <c r="CC290" s="0" t="n">
        <f aca="false">Ta+Tk_f*CB290</f>
        <v>95.1322120706376</v>
      </c>
    </row>
    <row r="291" customFormat="false" ht="15.75" hidden="false" customHeight="false" outlineLevel="0" collapsed="false">
      <c r="Q291" s="0" t="n">
        <v>284</v>
      </c>
      <c r="S291" s="189" t="n">
        <f aca="false">VOUT</f>
        <v>40</v>
      </c>
      <c r="T291" s="178" t="n">
        <f aca="false">Q291*$O$12</f>
        <v>0.284</v>
      </c>
      <c r="U291" s="190" t="n">
        <f aca="false">VIN_var</f>
        <v>5</v>
      </c>
      <c r="V291" s="191" t="n">
        <f aca="false">(S291*T291)/(U291*EFF_est)</f>
        <v>2.52444444444444</v>
      </c>
      <c r="W291" s="189" t="n">
        <f aca="false">IF((T291*S291/U291)&lt;((U291*(1-(U291/S291)))/(2*Lm*Fsw)),1,2)</f>
        <v>2</v>
      </c>
      <c r="X291" s="190" t="n">
        <f aca="false">CHOOSE(W291,SQRT((2*T291*Lm*Fsw*(S291-U291))/((U291)^2)),1-(U291/S291))</f>
        <v>0.875</v>
      </c>
      <c r="Y291" s="179" t="n">
        <f aca="false">CHOOSE(W291,(Lm*AA291*Fsw)/(S291-U291),1-X291)</f>
        <v>0.125</v>
      </c>
      <c r="Z291" s="189" t="n">
        <f aca="false">(U291*X291)/(Lm*Fsw)</f>
        <v>0.694444444444444</v>
      </c>
      <c r="AA291" s="190" t="n">
        <f aca="false">CHOOSE(W291,Z291,V291+(0.5*Z291))</f>
        <v>2.87166666666667</v>
      </c>
      <c r="AB291" s="190" t="n">
        <f aca="false">CHOOSE(W291,AA291*SQRT((X291+Y291)/3),SQRT((V291^2)+((Z291^2)/12)))</f>
        <v>2.53239165815402</v>
      </c>
      <c r="AC291" s="190" t="n">
        <v>0</v>
      </c>
      <c r="AD291" s="190" t="n">
        <f aca="false">(AB291^2)*Rdcr</f>
        <v>0.0615648720987655</v>
      </c>
      <c r="AE291" s="191" t="n">
        <f aca="false">AC291+AD291</f>
        <v>0.0615648720987655</v>
      </c>
      <c r="AF291" s="189" t="n">
        <f aca="false">V291*X291</f>
        <v>2.20888888888889</v>
      </c>
      <c r="AG291" s="178" t="n">
        <f aca="false">CHOOSE(W291,AA291*SQRT(X291/3),SQRT(X291*((AA291^2)+((Z291^2)/3)-(AA291*Z291))))</f>
        <v>2.36883548848418</v>
      </c>
      <c r="AH291" s="190" t="n">
        <f aca="false">(AG291^2)*RDS_on</f>
        <v>0.29079875187732</v>
      </c>
      <c r="AI291" s="178" t="n">
        <f aca="false">((S291*V291)/2)*Fsw*(tr_sw_fix+tf_sw_fix)</f>
        <v>1.48437333333333</v>
      </c>
      <c r="AJ291" s="191" t="n">
        <f aca="false">AH291+AI291</f>
        <v>1.77517208521065</v>
      </c>
      <c r="AK291" s="189" t="n">
        <f aca="false">Y291*V291</f>
        <v>0.315555555555556</v>
      </c>
      <c r="AL291" s="190" t="n">
        <f aca="false">CHOOSE(W291,AA291*SQRT(Y291/3),SQRT(Y291*((AA291^2)+((Z291^2)/3)-(Z291*AA291))))</f>
        <v>0.895335657050477</v>
      </c>
      <c r="AM291" s="190" t="n">
        <f aca="false">T291*Vd_rect</f>
        <v>0.11928</v>
      </c>
      <c r="AN291" s="190" t="n">
        <f aca="false">CHOOSE(W291,(S291+Vd_rect)*Qrr*Fsw,(S291+Vd_rect)*Qrr*Fsw)</f>
        <v>0.42441</v>
      </c>
      <c r="AO291" s="191" t="n">
        <f aca="false">AM291+AN291</f>
        <v>0.54369</v>
      </c>
      <c r="AP291" s="177" t="n">
        <f aca="false">(AG291^2)*0</f>
        <v>0</v>
      </c>
      <c r="AQ291" s="190" t="n">
        <f aca="false">Qg_tot*Vcc*Fsw</f>
        <v>0.0735</v>
      </c>
      <c r="AR291" s="191" t="n">
        <f aca="false">IQ*U291</f>
        <v>0.00385</v>
      </c>
      <c r="AS291" s="177" t="n">
        <f aca="false">AP291+AJ291+AQ291+AR291</f>
        <v>1.85252208521065</v>
      </c>
      <c r="AT291" s="187" t="n">
        <f aca="false">Ta+Tk*AS291</f>
        <v>136.151325112639</v>
      </c>
      <c r="AU291" s="188" t="n">
        <f aca="false">RDS_on/51.8*(47.12+AT291*0.244)</f>
        <v>0.0803766304045184</v>
      </c>
      <c r="AV291" s="190" t="n">
        <f aca="false">S291*T291</f>
        <v>11.36</v>
      </c>
      <c r="AW291" s="191" t="n">
        <f aca="false">(AV291/(AV291+AS291))*100</f>
        <v>85.9790426592039</v>
      </c>
      <c r="AY291" s="189" t="n">
        <f aca="false">VOUT</f>
        <v>40</v>
      </c>
      <c r="AZ291" s="190" t="n">
        <f aca="false">Q291*$O$12</f>
        <v>0.284</v>
      </c>
      <c r="BA291" s="190" t="n">
        <f aca="false">VIN_var</f>
        <v>5</v>
      </c>
      <c r="BB291" s="191" t="n">
        <f aca="false">(AY291*AZ291)/(BA291*EFF_est)</f>
        <v>2.52444444444444</v>
      </c>
      <c r="BC291" s="189" t="n">
        <f aca="false">IF((AZ291*AY291/BA291)&lt;((BA291*(1-(BA291/AY291)))/(2*Lm*Fsw)),1,2)</f>
        <v>2</v>
      </c>
      <c r="BD291" s="190" t="n">
        <f aca="false">CHOOSE(BC291,SQRT((2*AZ291*Lm*Fsw*(AY291-BA291))/((BA291)^2)),1-(BA291/AY291))</f>
        <v>0.875</v>
      </c>
      <c r="BE291" s="179" t="n">
        <f aca="false">CHOOSE(BC291,(Lm*BG291*Fsw)/(AY291-BA291),1-BD291)</f>
        <v>0.125</v>
      </c>
      <c r="BF291" s="189" t="n">
        <f aca="false">(BA291*BD291)/(Lm*Fsw)</f>
        <v>0.694444444444444</v>
      </c>
      <c r="BG291" s="190" t="n">
        <f aca="false">CHOOSE(BC291,BF291,BB291+(0.5*BF291))</f>
        <v>2.87166666666667</v>
      </c>
      <c r="BH291" s="190" t="n">
        <f aca="false">CHOOSE(BC291,BG291*SQRT((BD291+BE291)/3),SQRT((BB291^2)+((BF291^2)/12)))</f>
        <v>2.53239165815402</v>
      </c>
      <c r="BI291" s="190" t="n">
        <v>0</v>
      </c>
      <c r="BJ291" s="190" t="n">
        <f aca="false">(BH291^2)*Rdcr</f>
        <v>0.0615648720987655</v>
      </c>
      <c r="BK291" s="191" t="n">
        <f aca="false">BI291+BJ291</f>
        <v>0.0615648720987655</v>
      </c>
      <c r="BL291" s="189" t="n">
        <f aca="false">BB291*BD291</f>
        <v>2.20888888888889</v>
      </c>
      <c r="BM291" s="178" t="n">
        <f aca="false">CHOOSE(BC291,BG291*SQRT(BD291/3),SQRT(BD291*((BG291^2)+((BF291^2)/3)-(BG291*BF291))))</f>
        <v>2.36883548848418</v>
      </c>
      <c r="BN291" s="178" t="n">
        <f aca="false">(BM291^2)*AU291</f>
        <v>0.451023942631347</v>
      </c>
      <c r="BO291" s="178" t="n">
        <f aca="false">((AY291*BB291)/2)*Fsw*(tr_sw_fix+tf_sw_fix)</f>
        <v>1.48437333333333</v>
      </c>
      <c r="BP291" s="191" t="n">
        <f aca="false">BN291+BO291</f>
        <v>1.93539727596468</v>
      </c>
      <c r="BQ291" s="189" t="n">
        <f aca="false">BE291*BB291</f>
        <v>0.315555555555556</v>
      </c>
      <c r="BR291" s="190" t="n">
        <f aca="false">CHOOSE(BC291,BG291*SQRT(BE291/3),SQRT(BE291*((BG291^2)+((BF291^2)/3)-(BF291*BG291))))</f>
        <v>0.895335657050477</v>
      </c>
      <c r="BS291" s="190" t="n">
        <f aca="false">AZ291*Vd_rect</f>
        <v>0.11928</v>
      </c>
      <c r="BT291" s="190" t="n">
        <f aca="false">CHOOSE(BC291,(AY291+Vd_rect)*Qrr*Fsw,(AY291+Vd_rect)*Qrr*Fsw)</f>
        <v>0.42441</v>
      </c>
      <c r="BU291" s="191" t="n">
        <f aca="false">BS291+BT291</f>
        <v>0.54369</v>
      </c>
      <c r="BV291" s="177" t="n">
        <f aca="false">(BM291^2)*0</f>
        <v>0</v>
      </c>
      <c r="BW291" s="190" t="n">
        <f aca="false">Qg_tot*Vcc*Fsw</f>
        <v>0.0735</v>
      </c>
      <c r="BX291" s="191" t="n">
        <f aca="false">IQ*BA291</f>
        <v>0.00385</v>
      </c>
      <c r="BY291" s="189" t="n">
        <f aca="false">BV291+BU291+BP291+BK291+BW291+BX291</f>
        <v>2.61800214806345</v>
      </c>
      <c r="BZ291" s="190" t="n">
        <f aca="false">AY291*AZ291</f>
        <v>11.36</v>
      </c>
      <c r="CA291" s="191" t="n">
        <f aca="false">(BZ291/(BZ291+BY291))*100</f>
        <v>81.2705555462649</v>
      </c>
      <c r="CB291" s="169" t="n">
        <f aca="false">BP291+BW291+BX291+BV291</f>
        <v>2.01274727596468</v>
      </c>
      <c r="CC291" s="0" t="n">
        <f aca="false">Ta+Tk_f*CB291</f>
        <v>95.4461546587638</v>
      </c>
    </row>
    <row r="292" customFormat="false" ht="15.75" hidden="false" customHeight="false" outlineLevel="0" collapsed="false">
      <c r="Q292" s="0" t="n">
        <v>285</v>
      </c>
      <c r="S292" s="189" t="n">
        <f aca="false">VOUT</f>
        <v>40</v>
      </c>
      <c r="T292" s="178" t="n">
        <f aca="false">Q292*$O$12</f>
        <v>0.285</v>
      </c>
      <c r="U292" s="190" t="n">
        <f aca="false">VIN_var</f>
        <v>5</v>
      </c>
      <c r="V292" s="191" t="n">
        <f aca="false">(S292*T292)/(U292*EFF_est)</f>
        <v>2.53333333333333</v>
      </c>
      <c r="W292" s="189" t="n">
        <f aca="false">IF((T292*S292/U292)&lt;((U292*(1-(U292/S292)))/(2*Lm*Fsw)),1,2)</f>
        <v>2</v>
      </c>
      <c r="X292" s="190" t="n">
        <f aca="false">CHOOSE(W292,SQRT((2*T292*Lm*Fsw*(S292-U292))/((U292)^2)),1-(U292/S292))</f>
        <v>0.875</v>
      </c>
      <c r="Y292" s="179" t="n">
        <f aca="false">CHOOSE(W292,(Lm*AA292*Fsw)/(S292-U292),1-X292)</f>
        <v>0.125</v>
      </c>
      <c r="Z292" s="189" t="n">
        <f aca="false">(U292*X292)/(Lm*Fsw)</f>
        <v>0.694444444444444</v>
      </c>
      <c r="AA292" s="190" t="n">
        <f aca="false">CHOOSE(W292,Z292,V292+(0.5*Z292))</f>
        <v>2.88055555555556</v>
      </c>
      <c r="AB292" s="190" t="n">
        <f aca="false">CHOOSE(W292,AA292*SQRT((X292+Y292)/3),SQRT((V292^2)+((Z292^2)/12)))</f>
        <v>2.54125274913367</v>
      </c>
      <c r="AC292" s="190" t="n">
        <v>0</v>
      </c>
      <c r="AD292" s="190" t="n">
        <f aca="false">(AB292^2)*Rdcr</f>
        <v>0.0619964691358025</v>
      </c>
      <c r="AE292" s="191" t="n">
        <f aca="false">AC292+AD292</f>
        <v>0.0619964691358025</v>
      </c>
      <c r="AF292" s="189" t="n">
        <f aca="false">V292*X292</f>
        <v>2.21666666666667</v>
      </c>
      <c r="AG292" s="178" t="n">
        <f aca="false">CHOOSE(W292,AA292*SQRT(X292/3),SQRT(X292*((AA292^2)+((Z292^2)/3)-(AA292*Z292))))</f>
        <v>2.37712428011389</v>
      </c>
      <c r="AH292" s="190" t="n">
        <f aca="false">(AG292^2)*RDS_on</f>
        <v>0.292837380000886</v>
      </c>
      <c r="AI292" s="178" t="n">
        <f aca="false">((S292*V292)/2)*Fsw*(tr_sw_fix+tf_sw_fix)</f>
        <v>1.4896</v>
      </c>
      <c r="AJ292" s="191" t="n">
        <f aca="false">AH292+AI292</f>
        <v>1.78243738000089</v>
      </c>
      <c r="AK292" s="189" t="n">
        <f aca="false">Y292*V292</f>
        <v>0.316666666666667</v>
      </c>
      <c r="AL292" s="190" t="n">
        <f aca="false">CHOOSE(W292,AA292*SQRT(Y292/3),SQRT(Y292*((AA292^2)+((Z292^2)/3)-(Z292*AA292))))</f>
        <v>0.898468525810687</v>
      </c>
      <c r="AM292" s="190" t="n">
        <f aca="false">T292*Vd_rect</f>
        <v>0.1197</v>
      </c>
      <c r="AN292" s="190" t="n">
        <f aca="false">CHOOSE(W292,(S292+Vd_rect)*Qrr*Fsw,(S292+Vd_rect)*Qrr*Fsw)</f>
        <v>0.42441</v>
      </c>
      <c r="AO292" s="191" t="n">
        <f aca="false">AM292+AN292</f>
        <v>0.54411</v>
      </c>
      <c r="AP292" s="177" t="n">
        <f aca="false">(AG292^2)*0</f>
        <v>0</v>
      </c>
      <c r="AQ292" s="190" t="n">
        <f aca="false">Qg_tot*Vcc*Fsw</f>
        <v>0.0735</v>
      </c>
      <c r="AR292" s="191" t="n">
        <f aca="false">IQ*U292</f>
        <v>0.00385</v>
      </c>
      <c r="AS292" s="177" t="n">
        <f aca="false">AP292+AJ292+AQ292+AR292</f>
        <v>1.85978738000089</v>
      </c>
      <c r="AT292" s="187" t="n">
        <f aca="false">Ta+Tk*AS292</f>
        <v>136.587242800053</v>
      </c>
      <c r="AU292" s="188" t="n">
        <f aca="false">RDS_on/51.8*(47.12+AT292*0.244)</f>
        <v>0.0804830415930989</v>
      </c>
      <c r="AV292" s="190" t="n">
        <f aca="false">S292*T292</f>
        <v>11.4</v>
      </c>
      <c r="AW292" s="191" t="n">
        <f aca="false">(AV292/(AV292+AS292))*100</f>
        <v>85.97422924891</v>
      </c>
      <c r="AY292" s="189" t="n">
        <f aca="false">VOUT</f>
        <v>40</v>
      </c>
      <c r="AZ292" s="190" t="n">
        <f aca="false">Q292*$O$12</f>
        <v>0.285</v>
      </c>
      <c r="BA292" s="190" t="n">
        <f aca="false">VIN_var</f>
        <v>5</v>
      </c>
      <c r="BB292" s="191" t="n">
        <f aca="false">(AY292*AZ292)/(BA292*EFF_est)</f>
        <v>2.53333333333333</v>
      </c>
      <c r="BC292" s="189" t="n">
        <f aca="false">IF((AZ292*AY292/BA292)&lt;((BA292*(1-(BA292/AY292)))/(2*Lm*Fsw)),1,2)</f>
        <v>2</v>
      </c>
      <c r="BD292" s="190" t="n">
        <f aca="false">CHOOSE(BC292,SQRT((2*AZ292*Lm*Fsw*(AY292-BA292))/((BA292)^2)),1-(BA292/AY292))</f>
        <v>0.875</v>
      </c>
      <c r="BE292" s="179" t="n">
        <f aca="false">CHOOSE(BC292,(Lm*BG292*Fsw)/(AY292-BA292),1-BD292)</f>
        <v>0.125</v>
      </c>
      <c r="BF292" s="189" t="n">
        <f aca="false">(BA292*BD292)/(Lm*Fsw)</f>
        <v>0.694444444444444</v>
      </c>
      <c r="BG292" s="190" t="n">
        <f aca="false">CHOOSE(BC292,BF292,BB292+(0.5*BF292))</f>
        <v>2.88055555555556</v>
      </c>
      <c r="BH292" s="190" t="n">
        <f aca="false">CHOOSE(BC292,BG292*SQRT((BD292+BE292)/3),SQRT((BB292^2)+((BF292^2)/12)))</f>
        <v>2.54125274913367</v>
      </c>
      <c r="BI292" s="190" t="n">
        <v>0</v>
      </c>
      <c r="BJ292" s="190" t="n">
        <f aca="false">(BH292^2)*Rdcr</f>
        <v>0.0619964691358025</v>
      </c>
      <c r="BK292" s="191" t="n">
        <f aca="false">BI292+BJ292</f>
        <v>0.0619964691358025</v>
      </c>
      <c r="BL292" s="189" t="n">
        <f aca="false">BB292*BD292</f>
        <v>2.21666666666667</v>
      </c>
      <c r="BM292" s="178" t="n">
        <f aca="false">CHOOSE(BC292,BG292*SQRT(BD292/3),SQRT(BD292*((BG292^2)+((BF292^2)/3)-(BG292*BF292))))</f>
        <v>2.37712428011389</v>
      </c>
      <c r="BN292" s="178" t="n">
        <f aca="false">(BM292^2)*AU292</f>
        <v>0.45478712016373</v>
      </c>
      <c r="BO292" s="178" t="n">
        <f aca="false">((AY292*BB292)/2)*Fsw*(tr_sw_fix+tf_sw_fix)</f>
        <v>1.4896</v>
      </c>
      <c r="BP292" s="191" t="n">
        <f aca="false">BN292+BO292</f>
        <v>1.94438712016373</v>
      </c>
      <c r="BQ292" s="189" t="n">
        <f aca="false">BE292*BB292</f>
        <v>0.316666666666667</v>
      </c>
      <c r="BR292" s="190" t="n">
        <f aca="false">CHOOSE(BC292,BG292*SQRT(BE292/3),SQRT(BE292*((BG292^2)+((BF292^2)/3)-(BF292*BG292))))</f>
        <v>0.898468525810687</v>
      </c>
      <c r="BS292" s="190" t="n">
        <f aca="false">AZ292*Vd_rect</f>
        <v>0.1197</v>
      </c>
      <c r="BT292" s="190" t="n">
        <f aca="false">CHOOSE(BC292,(AY292+Vd_rect)*Qrr*Fsw,(AY292+Vd_rect)*Qrr*Fsw)</f>
        <v>0.42441</v>
      </c>
      <c r="BU292" s="191" t="n">
        <f aca="false">BS292+BT292</f>
        <v>0.54411</v>
      </c>
      <c r="BV292" s="177" t="n">
        <f aca="false">(BM292^2)*0</f>
        <v>0</v>
      </c>
      <c r="BW292" s="190" t="n">
        <f aca="false">Qg_tot*Vcc*Fsw</f>
        <v>0.0735</v>
      </c>
      <c r="BX292" s="191" t="n">
        <f aca="false">IQ*BA292</f>
        <v>0.00385</v>
      </c>
      <c r="BY292" s="189" t="n">
        <f aca="false">BV292+BU292+BP292+BK292+BW292+BX292</f>
        <v>2.62784358929953</v>
      </c>
      <c r="BZ292" s="190" t="n">
        <f aca="false">AY292*AZ292</f>
        <v>11.4</v>
      </c>
      <c r="CA292" s="191" t="n">
        <f aca="false">(BZ292/(BZ292+BY292))*100</f>
        <v>81.2669454676266</v>
      </c>
      <c r="CB292" s="169" t="n">
        <f aca="false">BP292+BW292+BX292+BV292</f>
        <v>2.02173712016373</v>
      </c>
      <c r="CC292" s="0" t="n">
        <f aca="false">Ta+Tk_f*CB292</f>
        <v>95.7607992057306</v>
      </c>
    </row>
    <row r="293" customFormat="false" ht="15.75" hidden="false" customHeight="false" outlineLevel="0" collapsed="false">
      <c r="Q293" s="0" t="n">
        <v>286</v>
      </c>
      <c r="S293" s="189" t="n">
        <f aca="false">VOUT</f>
        <v>40</v>
      </c>
      <c r="T293" s="178" t="n">
        <f aca="false">Q293*$O$12</f>
        <v>0.286</v>
      </c>
      <c r="U293" s="190" t="n">
        <f aca="false">VIN_var</f>
        <v>5</v>
      </c>
      <c r="V293" s="191" t="n">
        <f aca="false">(S293*T293)/(U293*EFF_est)</f>
        <v>2.54222222222222</v>
      </c>
      <c r="W293" s="189" t="n">
        <f aca="false">IF((T293*S293/U293)&lt;((U293*(1-(U293/S293)))/(2*Lm*Fsw)),1,2)</f>
        <v>2</v>
      </c>
      <c r="X293" s="190" t="n">
        <f aca="false">CHOOSE(W293,SQRT((2*T293*Lm*Fsw*(S293-U293))/((U293)^2)),1-(U293/S293))</f>
        <v>0.875</v>
      </c>
      <c r="Y293" s="179" t="n">
        <f aca="false">CHOOSE(W293,(Lm*AA293*Fsw)/(S293-U293),1-X293)</f>
        <v>0.125</v>
      </c>
      <c r="Z293" s="189" t="n">
        <f aca="false">(U293*X293)/(Lm*Fsw)</f>
        <v>0.694444444444444</v>
      </c>
      <c r="AA293" s="190" t="n">
        <f aca="false">CHOOSE(W293,Z293,V293+(0.5*Z293))</f>
        <v>2.88944444444445</v>
      </c>
      <c r="AB293" s="190" t="n">
        <f aca="false">CHOOSE(W293,AA293*SQRT((X293+Y293)/3),SQRT((V293^2)+((Z293^2)/12)))</f>
        <v>2.5501140335997</v>
      </c>
      <c r="AC293" s="190" t="n">
        <v>0</v>
      </c>
      <c r="AD293" s="190" t="n">
        <f aca="false">(AB293^2)*Rdcr</f>
        <v>0.0624295832098766</v>
      </c>
      <c r="AE293" s="191" t="n">
        <f aca="false">AC293+AD293</f>
        <v>0.0624295832098766</v>
      </c>
      <c r="AF293" s="189" t="n">
        <f aca="false">V293*X293</f>
        <v>2.22444444444445</v>
      </c>
      <c r="AG293" s="178" t="n">
        <f aca="false">CHOOSE(W293,AA293*SQRT(X293/3),SQRT(X293*((AA293^2)+((Z293^2)/3)-(AA293*Z293))))</f>
        <v>2.38541325273355</v>
      </c>
      <c r="AH293" s="190" t="n">
        <f aca="false">(AG293^2)*RDS_on</f>
        <v>0.294883173776908</v>
      </c>
      <c r="AI293" s="178" t="n">
        <f aca="false">((S293*V293)/2)*Fsw*(tr_sw_fix+tf_sw_fix)</f>
        <v>1.49482666666667</v>
      </c>
      <c r="AJ293" s="191" t="n">
        <f aca="false">AH293+AI293</f>
        <v>1.78970984044357</v>
      </c>
      <c r="AK293" s="189" t="n">
        <f aca="false">Y293*V293</f>
        <v>0.317777777777778</v>
      </c>
      <c r="AL293" s="190" t="n">
        <f aca="false">CHOOSE(W293,AA293*SQRT(Y293/3),SQRT(Y293*((AA293^2)+((Z293^2)/3)-(Z293*AA293))))</f>
        <v>0.901601462978664</v>
      </c>
      <c r="AM293" s="190" t="n">
        <f aca="false">T293*Vd_rect</f>
        <v>0.12012</v>
      </c>
      <c r="AN293" s="190" t="n">
        <f aca="false">CHOOSE(W293,(S293+Vd_rect)*Qrr*Fsw,(S293+Vd_rect)*Qrr*Fsw)</f>
        <v>0.42441</v>
      </c>
      <c r="AO293" s="191" t="n">
        <f aca="false">AM293+AN293</f>
        <v>0.54453</v>
      </c>
      <c r="AP293" s="177" t="n">
        <f aca="false">(AG293^2)*0</f>
        <v>0</v>
      </c>
      <c r="AQ293" s="190" t="n">
        <f aca="false">Qg_tot*Vcc*Fsw</f>
        <v>0.0735</v>
      </c>
      <c r="AR293" s="191" t="n">
        <f aca="false">IQ*U293</f>
        <v>0.00385</v>
      </c>
      <c r="AS293" s="177" t="n">
        <f aca="false">AP293+AJ293+AQ293+AR293</f>
        <v>1.86705984044357</v>
      </c>
      <c r="AT293" s="187" t="n">
        <f aca="false">Ta+Tk*AS293</f>
        <v>137.023590426614</v>
      </c>
      <c r="AU293" s="188" t="n">
        <f aca="false">RDS_on/51.8*(47.12+AT293*0.244)</f>
        <v>0.0805895577334558</v>
      </c>
      <c r="AV293" s="190" t="n">
        <f aca="false">S293*T293</f>
        <v>11.44</v>
      </c>
      <c r="AW293" s="191" t="n">
        <f aca="false">(AV293/(AV293+AS293))*100</f>
        <v>85.9694037388402</v>
      </c>
      <c r="AY293" s="189" t="n">
        <f aca="false">VOUT</f>
        <v>40</v>
      </c>
      <c r="AZ293" s="190" t="n">
        <f aca="false">Q293*$O$12</f>
        <v>0.286</v>
      </c>
      <c r="BA293" s="190" t="n">
        <f aca="false">VIN_var</f>
        <v>5</v>
      </c>
      <c r="BB293" s="191" t="n">
        <f aca="false">(AY293*AZ293)/(BA293*EFF_est)</f>
        <v>2.54222222222222</v>
      </c>
      <c r="BC293" s="189" t="n">
        <f aca="false">IF((AZ293*AY293/BA293)&lt;((BA293*(1-(BA293/AY293)))/(2*Lm*Fsw)),1,2)</f>
        <v>2</v>
      </c>
      <c r="BD293" s="190" t="n">
        <f aca="false">CHOOSE(BC293,SQRT((2*AZ293*Lm*Fsw*(AY293-BA293))/((BA293)^2)),1-(BA293/AY293))</f>
        <v>0.875</v>
      </c>
      <c r="BE293" s="179" t="n">
        <f aca="false">CHOOSE(BC293,(Lm*BG293*Fsw)/(AY293-BA293),1-BD293)</f>
        <v>0.125</v>
      </c>
      <c r="BF293" s="189" t="n">
        <f aca="false">(BA293*BD293)/(Lm*Fsw)</f>
        <v>0.694444444444444</v>
      </c>
      <c r="BG293" s="190" t="n">
        <f aca="false">CHOOSE(BC293,BF293,BB293+(0.5*BF293))</f>
        <v>2.88944444444445</v>
      </c>
      <c r="BH293" s="190" t="n">
        <f aca="false">CHOOSE(BC293,BG293*SQRT((BD293+BE293)/3),SQRT((BB293^2)+((BF293^2)/12)))</f>
        <v>2.5501140335997</v>
      </c>
      <c r="BI293" s="190" t="n">
        <v>0</v>
      </c>
      <c r="BJ293" s="190" t="n">
        <f aca="false">(BH293^2)*Rdcr</f>
        <v>0.0624295832098766</v>
      </c>
      <c r="BK293" s="191" t="n">
        <f aca="false">BI293+BJ293</f>
        <v>0.0624295832098766</v>
      </c>
      <c r="BL293" s="189" t="n">
        <f aca="false">BB293*BD293</f>
        <v>2.22444444444445</v>
      </c>
      <c r="BM293" s="178" t="n">
        <f aca="false">CHOOSE(BC293,BG293*SQRT(BD293/3),SQRT(BD293*((BG293^2)+((BF293^2)/3)-(BG293*BF293))))</f>
        <v>2.38541325273355</v>
      </c>
      <c r="BN293" s="178" t="n">
        <f aca="false">(BM293^2)*AU293</f>
        <v>0.458570410189785</v>
      </c>
      <c r="BO293" s="178" t="n">
        <f aca="false">((AY293*BB293)/2)*Fsw*(tr_sw_fix+tf_sw_fix)</f>
        <v>1.49482666666667</v>
      </c>
      <c r="BP293" s="191" t="n">
        <f aca="false">BN293+BO293</f>
        <v>1.95339707685645</v>
      </c>
      <c r="BQ293" s="189" t="n">
        <f aca="false">BE293*BB293</f>
        <v>0.317777777777778</v>
      </c>
      <c r="BR293" s="190" t="n">
        <f aca="false">CHOOSE(BC293,BG293*SQRT(BE293/3),SQRT(BE293*((BG293^2)+((BF293^2)/3)-(BF293*BG293))))</f>
        <v>0.901601462978664</v>
      </c>
      <c r="BS293" s="190" t="n">
        <f aca="false">AZ293*Vd_rect</f>
        <v>0.12012</v>
      </c>
      <c r="BT293" s="190" t="n">
        <f aca="false">CHOOSE(BC293,(AY293+Vd_rect)*Qrr*Fsw,(AY293+Vd_rect)*Qrr*Fsw)</f>
        <v>0.42441</v>
      </c>
      <c r="BU293" s="191" t="n">
        <f aca="false">BS293+BT293</f>
        <v>0.54453</v>
      </c>
      <c r="BV293" s="177" t="n">
        <f aca="false">(BM293^2)*0</f>
        <v>0</v>
      </c>
      <c r="BW293" s="190" t="n">
        <f aca="false">Qg_tot*Vcc*Fsw</f>
        <v>0.0735</v>
      </c>
      <c r="BX293" s="191" t="n">
        <f aca="false">IQ*BA293</f>
        <v>0.00385</v>
      </c>
      <c r="BY293" s="189" t="n">
        <f aca="false">BV293+BU293+BP293+BK293+BW293+BX293</f>
        <v>2.63770666006633</v>
      </c>
      <c r="BZ293" s="190" t="n">
        <f aca="false">AY293*AZ293</f>
        <v>11.44</v>
      </c>
      <c r="CA293" s="191" t="n">
        <f aca="false">(BZ293/(BZ293+BY293))*100</f>
        <v>81.2632360954884</v>
      </c>
      <c r="CB293" s="169" t="n">
        <f aca="false">BP293+BW293+BX293+BV293</f>
        <v>2.03074707685645</v>
      </c>
      <c r="CC293" s="0" t="n">
        <f aca="false">Ta+Tk_f*CB293</f>
        <v>96.0761476899758</v>
      </c>
    </row>
    <row r="294" customFormat="false" ht="15.75" hidden="false" customHeight="false" outlineLevel="0" collapsed="false">
      <c r="Q294" s="0" t="n">
        <v>287</v>
      </c>
      <c r="S294" s="189" t="n">
        <f aca="false">VOUT</f>
        <v>40</v>
      </c>
      <c r="T294" s="178" t="n">
        <f aca="false">Q294*$O$12</f>
        <v>0.287</v>
      </c>
      <c r="U294" s="190" t="n">
        <f aca="false">VIN_var</f>
        <v>5</v>
      </c>
      <c r="V294" s="191" t="n">
        <f aca="false">(S294*T294)/(U294*EFF_est)</f>
        <v>2.55111111111111</v>
      </c>
      <c r="W294" s="189" t="n">
        <f aca="false">IF((T294*S294/U294)&lt;((U294*(1-(U294/S294)))/(2*Lm*Fsw)),1,2)</f>
        <v>2</v>
      </c>
      <c r="X294" s="190" t="n">
        <f aca="false">CHOOSE(W294,SQRT((2*T294*Lm*Fsw*(S294-U294))/((U294)^2)),1-(U294/S294))</f>
        <v>0.875</v>
      </c>
      <c r="Y294" s="179" t="n">
        <f aca="false">CHOOSE(W294,(Lm*AA294*Fsw)/(S294-U294),1-X294)</f>
        <v>0.125</v>
      </c>
      <c r="Z294" s="189" t="n">
        <f aca="false">(U294*X294)/(Lm*Fsw)</f>
        <v>0.694444444444444</v>
      </c>
      <c r="AA294" s="190" t="n">
        <f aca="false">CHOOSE(W294,Z294,V294+(0.5*Z294))</f>
        <v>2.89833333333333</v>
      </c>
      <c r="AB294" s="190" t="n">
        <f aca="false">CHOOSE(W294,AA294*SQRT((X294+Y294)/3),SQRT((V294^2)+((Z294^2)/12)))</f>
        <v>2.55897550954209</v>
      </c>
      <c r="AC294" s="190" t="n">
        <v>0</v>
      </c>
      <c r="AD294" s="190" t="n">
        <f aca="false">(AB294^2)*Rdcr</f>
        <v>0.0628642143209876</v>
      </c>
      <c r="AE294" s="191" t="n">
        <f aca="false">AC294+AD294</f>
        <v>0.0628642143209876</v>
      </c>
      <c r="AF294" s="189" t="n">
        <f aca="false">V294*X294</f>
        <v>2.23222222222222</v>
      </c>
      <c r="AG294" s="178" t="n">
        <f aca="false">CHOOSE(W294,AA294*SQRT(X294/3),SQRT(X294*((AA294^2)+((Z294^2)/3)-(AA294*Z294))))</f>
        <v>2.39370240446295</v>
      </c>
      <c r="AH294" s="190" t="n">
        <f aca="false">(AG294^2)*RDS_on</f>
        <v>0.296936133205385</v>
      </c>
      <c r="AI294" s="178" t="n">
        <f aca="false">((S294*V294)/2)*Fsw*(tr_sw_fix+tf_sw_fix)</f>
        <v>1.50005333333333</v>
      </c>
      <c r="AJ294" s="191" t="n">
        <f aca="false">AH294+AI294</f>
        <v>1.79698946653872</v>
      </c>
      <c r="AK294" s="189" t="n">
        <f aca="false">Y294*V294</f>
        <v>0.318888888888889</v>
      </c>
      <c r="AL294" s="190" t="n">
        <f aca="false">CHOOSE(W294,AA294*SQRT(Y294/3),SQRT(Y294*((AA294^2)+((Z294^2)/3)-(Z294*AA294))))</f>
        <v>0.904734467843757</v>
      </c>
      <c r="AM294" s="190" t="n">
        <f aca="false">T294*Vd_rect</f>
        <v>0.12054</v>
      </c>
      <c r="AN294" s="190" t="n">
        <f aca="false">CHOOSE(W294,(S294+Vd_rect)*Qrr*Fsw,(S294+Vd_rect)*Qrr*Fsw)</f>
        <v>0.42441</v>
      </c>
      <c r="AO294" s="191" t="n">
        <f aca="false">AM294+AN294</f>
        <v>0.54495</v>
      </c>
      <c r="AP294" s="177" t="n">
        <f aca="false">(AG294^2)*0</f>
        <v>0</v>
      </c>
      <c r="AQ294" s="190" t="n">
        <f aca="false">Qg_tot*Vcc*Fsw</f>
        <v>0.0735</v>
      </c>
      <c r="AR294" s="191" t="n">
        <f aca="false">IQ*U294</f>
        <v>0.00385</v>
      </c>
      <c r="AS294" s="177" t="n">
        <f aca="false">AP294+AJ294+AQ294+AR294</f>
        <v>1.87433946653872</v>
      </c>
      <c r="AT294" s="187" t="n">
        <f aca="false">Ta+Tk*AS294</f>
        <v>137.460367992323</v>
      </c>
      <c r="AU294" s="188" t="n">
        <f aca="false">RDS_on/51.8*(47.12+AT294*0.244)</f>
        <v>0.0806961788255892</v>
      </c>
      <c r="AV294" s="190" t="n">
        <f aca="false">S294*T294</f>
        <v>11.48</v>
      </c>
      <c r="AW294" s="191" t="n">
        <f aca="false">(AV294/(AV294+AS294))*100</f>
        <v>85.9645662652567</v>
      </c>
      <c r="AY294" s="189" t="n">
        <f aca="false">VOUT</f>
        <v>40</v>
      </c>
      <c r="AZ294" s="190" t="n">
        <f aca="false">Q294*$O$12</f>
        <v>0.287</v>
      </c>
      <c r="BA294" s="190" t="n">
        <f aca="false">VIN_var</f>
        <v>5</v>
      </c>
      <c r="BB294" s="191" t="n">
        <f aca="false">(AY294*AZ294)/(BA294*EFF_est)</f>
        <v>2.55111111111111</v>
      </c>
      <c r="BC294" s="189" t="n">
        <f aca="false">IF((AZ294*AY294/BA294)&lt;((BA294*(1-(BA294/AY294)))/(2*Lm*Fsw)),1,2)</f>
        <v>2</v>
      </c>
      <c r="BD294" s="190" t="n">
        <f aca="false">CHOOSE(BC294,SQRT((2*AZ294*Lm*Fsw*(AY294-BA294))/((BA294)^2)),1-(BA294/AY294))</f>
        <v>0.875</v>
      </c>
      <c r="BE294" s="179" t="n">
        <f aca="false">CHOOSE(BC294,(Lm*BG294*Fsw)/(AY294-BA294),1-BD294)</f>
        <v>0.125</v>
      </c>
      <c r="BF294" s="189" t="n">
        <f aca="false">(BA294*BD294)/(Lm*Fsw)</f>
        <v>0.694444444444444</v>
      </c>
      <c r="BG294" s="190" t="n">
        <f aca="false">CHOOSE(BC294,BF294,BB294+(0.5*BF294))</f>
        <v>2.89833333333333</v>
      </c>
      <c r="BH294" s="190" t="n">
        <f aca="false">CHOOSE(BC294,BG294*SQRT((BD294+BE294)/3),SQRT((BB294^2)+((BF294^2)/12)))</f>
        <v>2.55897550954209</v>
      </c>
      <c r="BI294" s="190" t="n">
        <v>0</v>
      </c>
      <c r="BJ294" s="190" t="n">
        <f aca="false">(BH294^2)*Rdcr</f>
        <v>0.0628642143209876</v>
      </c>
      <c r="BK294" s="191" t="n">
        <f aca="false">BI294+BJ294</f>
        <v>0.0628642143209876</v>
      </c>
      <c r="BL294" s="189" t="n">
        <f aca="false">BB294*BD294</f>
        <v>2.23222222222222</v>
      </c>
      <c r="BM294" s="178" t="n">
        <f aca="false">CHOOSE(BC294,BG294*SQRT(BD294/3),SQRT(BD294*((BG294^2)+((BF294^2)/3)-(BG294*BF294))))</f>
        <v>2.39370240446295</v>
      </c>
      <c r="BN294" s="178" t="n">
        <f aca="false">(BM294^2)*AU294</f>
        <v>0.462373869323386</v>
      </c>
      <c r="BO294" s="178" t="n">
        <f aca="false">((AY294*BB294)/2)*Fsw*(tr_sw_fix+tf_sw_fix)</f>
        <v>1.50005333333333</v>
      </c>
      <c r="BP294" s="191" t="n">
        <f aca="false">BN294+BO294</f>
        <v>1.96242720265672</v>
      </c>
      <c r="BQ294" s="189" t="n">
        <f aca="false">BE294*BB294</f>
        <v>0.318888888888889</v>
      </c>
      <c r="BR294" s="190" t="n">
        <f aca="false">CHOOSE(BC294,BG294*SQRT(BE294/3),SQRT(BE294*((BG294^2)+((BF294^2)/3)-(BF294*BG294))))</f>
        <v>0.904734467843757</v>
      </c>
      <c r="BS294" s="190" t="n">
        <f aca="false">AZ294*Vd_rect</f>
        <v>0.12054</v>
      </c>
      <c r="BT294" s="190" t="n">
        <f aca="false">CHOOSE(BC294,(AY294+Vd_rect)*Qrr*Fsw,(AY294+Vd_rect)*Qrr*Fsw)</f>
        <v>0.42441</v>
      </c>
      <c r="BU294" s="191" t="n">
        <f aca="false">BS294+BT294</f>
        <v>0.54495</v>
      </c>
      <c r="BV294" s="177" t="n">
        <f aca="false">(BM294^2)*0</f>
        <v>0</v>
      </c>
      <c r="BW294" s="190" t="n">
        <f aca="false">Qg_tot*Vcc*Fsw</f>
        <v>0.0735</v>
      </c>
      <c r="BX294" s="191" t="n">
        <f aca="false">IQ*BA294</f>
        <v>0.00385</v>
      </c>
      <c r="BY294" s="189" t="n">
        <f aca="false">BV294+BU294+BP294+BK294+BW294+BX294</f>
        <v>2.64759141697771</v>
      </c>
      <c r="BZ294" s="190" t="n">
        <f aca="false">AY294*AZ294</f>
        <v>11.48</v>
      </c>
      <c r="CA294" s="191" t="n">
        <f aca="false">(BZ294/(BZ294+BY294))*100</f>
        <v>81.2594281726184</v>
      </c>
      <c r="CB294" s="169" t="n">
        <f aca="false">BP294+BW294+BX294+BV294</f>
        <v>2.03977720265672</v>
      </c>
      <c r="CC294" s="0" t="n">
        <f aca="false">Ta+Tk_f*CB294</f>
        <v>96.3922020929852</v>
      </c>
    </row>
    <row r="295" customFormat="false" ht="15.75" hidden="false" customHeight="false" outlineLevel="0" collapsed="false">
      <c r="Q295" s="0" t="n">
        <v>288</v>
      </c>
      <c r="S295" s="189" t="n">
        <f aca="false">VOUT</f>
        <v>40</v>
      </c>
      <c r="T295" s="178" t="n">
        <f aca="false">Q295*$O$12</f>
        <v>0.288</v>
      </c>
      <c r="U295" s="190" t="n">
        <f aca="false">VIN_var</f>
        <v>5</v>
      </c>
      <c r="V295" s="191" t="n">
        <f aca="false">(S295*T295)/(U295*EFF_est)</f>
        <v>2.56</v>
      </c>
      <c r="W295" s="189" t="n">
        <f aca="false">IF((T295*S295/U295)&lt;((U295*(1-(U295/S295)))/(2*Lm*Fsw)),1,2)</f>
        <v>2</v>
      </c>
      <c r="X295" s="190" t="n">
        <f aca="false">CHOOSE(W295,SQRT((2*T295*Lm*Fsw*(S295-U295))/((U295)^2)),1-(U295/S295))</f>
        <v>0.875</v>
      </c>
      <c r="Y295" s="179" t="n">
        <f aca="false">CHOOSE(W295,(Lm*AA295*Fsw)/(S295-U295),1-X295)</f>
        <v>0.125</v>
      </c>
      <c r="Z295" s="189" t="n">
        <f aca="false">(U295*X295)/(Lm*Fsw)</f>
        <v>0.694444444444444</v>
      </c>
      <c r="AA295" s="190" t="n">
        <f aca="false">CHOOSE(W295,Z295,V295+(0.5*Z295))</f>
        <v>2.90722222222222</v>
      </c>
      <c r="AB295" s="190" t="n">
        <f aca="false">CHOOSE(W295,AA295*SQRT((X295+Y295)/3),SQRT((V295^2)+((Z295^2)/12)))</f>
        <v>2.56783717497852</v>
      </c>
      <c r="AC295" s="190" t="n">
        <v>0</v>
      </c>
      <c r="AD295" s="190" t="n">
        <f aca="false">(AB295^2)*Rdcr</f>
        <v>0.0633003624691358</v>
      </c>
      <c r="AE295" s="191" t="n">
        <f aca="false">AC295+AD295</f>
        <v>0.0633003624691358</v>
      </c>
      <c r="AF295" s="189" t="n">
        <f aca="false">V295*X295</f>
        <v>2.24</v>
      </c>
      <c r="AG295" s="178" t="n">
        <f aca="false">CHOOSE(W295,AA295*SQRT(X295/3),SQRT(X295*((AA295^2)+((Z295^2)/3)-(AA295*Z295))))</f>
        <v>2.40199173344777</v>
      </c>
      <c r="AH295" s="190" t="n">
        <f aca="false">(AG295^2)*RDS_on</f>
        <v>0.298996258286318</v>
      </c>
      <c r="AI295" s="178" t="n">
        <f aca="false">((S295*V295)/2)*Fsw*(tr_sw_fix+tf_sw_fix)</f>
        <v>1.50528</v>
      </c>
      <c r="AJ295" s="191" t="n">
        <f aca="false">AH295+AI295</f>
        <v>1.80427625828632</v>
      </c>
      <c r="AK295" s="189" t="n">
        <f aca="false">Y295*V295</f>
        <v>0.32</v>
      </c>
      <c r="AL295" s="190" t="n">
        <f aca="false">CHOOSE(W295,AA295*SQRT(Y295/3),SQRT(Y295*((AA295^2)+((Z295^2)/3)-(Z295*AA295))))</f>
        <v>0.907867539705108</v>
      </c>
      <c r="AM295" s="190" t="n">
        <f aca="false">T295*Vd_rect</f>
        <v>0.12096</v>
      </c>
      <c r="AN295" s="190" t="n">
        <f aca="false">CHOOSE(W295,(S295+Vd_rect)*Qrr*Fsw,(S295+Vd_rect)*Qrr*Fsw)</f>
        <v>0.42441</v>
      </c>
      <c r="AO295" s="191" t="n">
        <f aca="false">AM295+AN295</f>
        <v>0.54537</v>
      </c>
      <c r="AP295" s="177" t="n">
        <f aca="false">(AG295^2)*0</f>
        <v>0</v>
      </c>
      <c r="AQ295" s="190" t="n">
        <f aca="false">Qg_tot*Vcc*Fsw</f>
        <v>0.0735</v>
      </c>
      <c r="AR295" s="191" t="n">
        <f aca="false">IQ*U295</f>
        <v>0.00385</v>
      </c>
      <c r="AS295" s="177" t="n">
        <f aca="false">AP295+AJ295+AQ295+AR295</f>
        <v>1.88162625828632</v>
      </c>
      <c r="AT295" s="187" t="n">
        <f aca="false">Ta+Tk*AS295</f>
        <v>137.897575497179</v>
      </c>
      <c r="AU295" s="188" t="n">
        <f aca="false">RDS_on/51.8*(47.12+AT295*0.244)</f>
        <v>0.080802904869499</v>
      </c>
      <c r="AV295" s="190" t="n">
        <f aca="false">S295*T295</f>
        <v>11.52</v>
      </c>
      <c r="AW295" s="191" t="n">
        <f aca="false">(AV295/(AV295+AS295))*100</f>
        <v>85.9597169625373</v>
      </c>
      <c r="AY295" s="189" t="n">
        <f aca="false">VOUT</f>
        <v>40</v>
      </c>
      <c r="AZ295" s="190" t="n">
        <f aca="false">Q295*$O$12</f>
        <v>0.288</v>
      </c>
      <c r="BA295" s="190" t="n">
        <f aca="false">VIN_var</f>
        <v>5</v>
      </c>
      <c r="BB295" s="191" t="n">
        <f aca="false">(AY295*AZ295)/(BA295*EFF_est)</f>
        <v>2.56</v>
      </c>
      <c r="BC295" s="189" t="n">
        <f aca="false">IF((AZ295*AY295/BA295)&lt;((BA295*(1-(BA295/AY295)))/(2*Lm*Fsw)),1,2)</f>
        <v>2</v>
      </c>
      <c r="BD295" s="190" t="n">
        <f aca="false">CHOOSE(BC295,SQRT((2*AZ295*Lm*Fsw*(AY295-BA295))/((BA295)^2)),1-(BA295/AY295))</f>
        <v>0.875</v>
      </c>
      <c r="BE295" s="179" t="n">
        <f aca="false">CHOOSE(BC295,(Lm*BG295*Fsw)/(AY295-BA295),1-BD295)</f>
        <v>0.125</v>
      </c>
      <c r="BF295" s="189" t="n">
        <f aca="false">(BA295*BD295)/(Lm*Fsw)</f>
        <v>0.694444444444444</v>
      </c>
      <c r="BG295" s="190" t="n">
        <f aca="false">CHOOSE(BC295,BF295,BB295+(0.5*BF295))</f>
        <v>2.90722222222222</v>
      </c>
      <c r="BH295" s="190" t="n">
        <f aca="false">CHOOSE(BC295,BG295*SQRT((BD295+BE295)/3),SQRT((BB295^2)+((BF295^2)/12)))</f>
        <v>2.56783717497852</v>
      </c>
      <c r="BI295" s="190" t="n">
        <v>0</v>
      </c>
      <c r="BJ295" s="190" t="n">
        <f aca="false">(BH295^2)*Rdcr</f>
        <v>0.0633003624691358</v>
      </c>
      <c r="BK295" s="191" t="n">
        <f aca="false">BI295+BJ295</f>
        <v>0.0633003624691358</v>
      </c>
      <c r="BL295" s="189" t="n">
        <f aca="false">BB295*BD295</f>
        <v>2.24</v>
      </c>
      <c r="BM295" s="178" t="n">
        <f aca="false">CHOOSE(BC295,BG295*SQRT(BD295/3),SQRT(BD295*((BG295^2)+((BF295^2)/3)-(BG295*BF295))))</f>
        <v>2.40199173344777</v>
      </c>
      <c r="BN295" s="178" t="n">
        <f aca="false">(BM295^2)*AU295</f>
        <v>0.466197554265478</v>
      </c>
      <c r="BO295" s="178" t="n">
        <f aca="false">((AY295*BB295)/2)*Fsw*(tr_sw_fix+tf_sw_fix)</f>
        <v>1.50528</v>
      </c>
      <c r="BP295" s="191" t="n">
        <f aca="false">BN295+BO295</f>
        <v>1.97147755426548</v>
      </c>
      <c r="BQ295" s="189" t="n">
        <f aca="false">BE295*BB295</f>
        <v>0.32</v>
      </c>
      <c r="BR295" s="190" t="n">
        <f aca="false">CHOOSE(BC295,BG295*SQRT(BE295/3),SQRT(BE295*((BG295^2)+((BF295^2)/3)-(BF295*BG295))))</f>
        <v>0.907867539705108</v>
      </c>
      <c r="BS295" s="190" t="n">
        <f aca="false">AZ295*Vd_rect</f>
        <v>0.12096</v>
      </c>
      <c r="BT295" s="190" t="n">
        <f aca="false">CHOOSE(BC295,(AY295+Vd_rect)*Qrr*Fsw,(AY295+Vd_rect)*Qrr*Fsw)</f>
        <v>0.42441</v>
      </c>
      <c r="BU295" s="191" t="n">
        <f aca="false">BS295+BT295</f>
        <v>0.54537</v>
      </c>
      <c r="BV295" s="177" t="n">
        <f aca="false">(BM295^2)*0</f>
        <v>0</v>
      </c>
      <c r="BW295" s="190" t="n">
        <f aca="false">Qg_tot*Vcc*Fsw</f>
        <v>0.0735</v>
      </c>
      <c r="BX295" s="191" t="n">
        <f aca="false">IQ*BA295</f>
        <v>0.00385</v>
      </c>
      <c r="BY295" s="189" t="n">
        <f aca="false">BV295+BU295+BP295+BK295+BW295+BX295</f>
        <v>2.65749791673461</v>
      </c>
      <c r="BZ295" s="190" t="n">
        <f aca="false">AY295*AZ295</f>
        <v>11.52</v>
      </c>
      <c r="CA295" s="191" t="n">
        <f aca="false">(BZ295/(BZ295+BY295))*100</f>
        <v>81.2555224317981</v>
      </c>
      <c r="CB295" s="169" t="n">
        <f aca="false">BP295+BW295+BX295+BV295</f>
        <v>2.04882755426548</v>
      </c>
      <c r="CC295" s="0" t="n">
        <f aca="false">Ta+Tk_f*CB295</f>
        <v>96.7089643992917</v>
      </c>
    </row>
    <row r="296" customFormat="false" ht="15.75" hidden="false" customHeight="false" outlineLevel="0" collapsed="false">
      <c r="Q296" s="0" t="n">
        <v>289</v>
      </c>
      <c r="S296" s="189" t="n">
        <f aca="false">VOUT</f>
        <v>40</v>
      </c>
      <c r="T296" s="178" t="n">
        <f aca="false">Q296*$O$12</f>
        <v>0.289</v>
      </c>
      <c r="U296" s="190" t="n">
        <f aca="false">VIN_var</f>
        <v>5</v>
      </c>
      <c r="V296" s="191" t="n">
        <f aca="false">(S296*T296)/(U296*EFF_est)</f>
        <v>2.56888888888889</v>
      </c>
      <c r="W296" s="189" t="n">
        <f aca="false">IF((T296*S296/U296)&lt;((U296*(1-(U296/S296)))/(2*Lm*Fsw)),1,2)</f>
        <v>2</v>
      </c>
      <c r="X296" s="190" t="n">
        <f aca="false">CHOOSE(W296,SQRT((2*T296*Lm*Fsw*(S296-U296))/((U296)^2)),1-(U296/S296))</f>
        <v>0.875</v>
      </c>
      <c r="Y296" s="179" t="n">
        <f aca="false">CHOOSE(W296,(Lm*AA296*Fsw)/(S296-U296),1-X296)</f>
        <v>0.125</v>
      </c>
      <c r="Z296" s="189" t="n">
        <f aca="false">(U296*X296)/(Lm*Fsw)</f>
        <v>0.694444444444444</v>
      </c>
      <c r="AA296" s="190" t="n">
        <f aca="false">CHOOSE(W296,Z296,V296+(0.5*Z296))</f>
        <v>2.91611111111111</v>
      </c>
      <c r="AB296" s="190" t="n">
        <f aca="false">CHOOSE(W296,AA296*SQRT((X296+Y296)/3),SQRT((V296^2)+((Z296^2)/12)))</f>
        <v>2.57669902795387</v>
      </c>
      <c r="AC296" s="190" t="n">
        <v>0</v>
      </c>
      <c r="AD296" s="190" t="n">
        <f aca="false">(AB296^2)*Rdcr</f>
        <v>0.063738027654321</v>
      </c>
      <c r="AE296" s="191" t="n">
        <f aca="false">AC296+AD296</f>
        <v>0.063738027654321</v>
      </c>
      <c r="AF296" s="189" t="n">
        <f aca="false">V296*X296</f>
        <v>2.24777777777778</v>
      </c>
      <c r="AG296" s="178" t="n">
        <f aca="false">CHOOSE(W296,AA296*SQRT(X296/3),SQRT(X296*((AA296^2)+((Z296^2)/3)-(AA296*Z296))))</f>
        <v>2.41028123785921</v>
      </c>
      <c r="AH296" s="190" t="n">
        <f aca="false">(AG296^2)*RDS_on</f>
        <v>0.301063549019706</v>
      </c>
      <c r="AI296" s="178" t="n">
        <f aca="false">((S296*V296)/2)*Fsw*(tr_sw_fix+tf_sw_fix)</f>
        <v>1.51050666666667</v>
      </c>
      <c r="AJ296" s="191" t="n">
        <f aca="false">AH296+AI296</f>
        <v>1.81157021568637</v>
      </c>
      <c r="AK296" s="189" t="n">
        <f aca="false">Y296*V296</f>
        <v>0.321111111111111</v>
      </c>
      <c r="AL296" s="190" t="n">
        <f aca="false">CHOOSE(W296,AA296*SQRT(Y296/3),SQRT(Y296*((AA296^2)+((Z296^2)/3)-(Z296*AA296))))</f>
        <v>0.911000677871485</v>
      </c>
      <c r="AM296" s="190" t="n">
        <f aca="false">T296*Vd_rect</f>
        <v>0.12138</v>
      </c>
      <c r="AN296" s="190" t="n">
        <f aca="false">CHOOSE(W296,(S296+Vd_rect)*Qrr*Fsw,(S296+Vd_rect)*Qrr*Fsw)</f>
        <v>0.42441</v>
      </c>
      <c r="AO296" s="191" t="n">
        <f aca="false">AM296+AN296</f>
        <v>0.54579</v>
      </c>
      <c r="AP296" s="177" t="n">
        <f aca="false">(AG296^2)*0</f>
        <v>0</v>
      </c>
      <c r="AQ296" s="190" t="n">
        <f aca="false">Qg_tot*Vcc*Fsw</f>
        <v>0.0735</v>
      </c>
      <c r="AR296" s="191" t="n">
        <f aca="false">IQ*U296</f>
        <v>0.00385</v>
      </c>
      <c r="AS296" s="177" t="n">
        <f aca="false">AP296+AJ296+AQ296+AR296</f>
        <v>1.88892021568637</v>
      </c>
      <c r="AT296" s="187" t="n">
        <f aca="false">Ta+Tk*AS296</f>
        <v>138.335212941182</v>
      </c>
      <c r="AU296" s="188" t="n">
        <f aca="false">RDS_on/51.8*(47.12+AT296*0.244)</f>
        <v>0.0809097358651853</v>
      </c>
      <c r="AV296" s="190" t="n">
        <f aca="false">S296*T296</f>
        <v>11.56</v>
      </c>
      <c r="AW296" s="191" t="n">
        <f aca="false">(AV296/(AV296+AS296))*100</f>
        <v>85.9548559632081</v>
      </c>
      <c r="AY296" s="189" t="n">
        <f aca="false">VOUT</f>
        <v>40</v>
      </c>
      <c r="AZ296" s="190" t="n">
        <f aca="false">Q296*$O$12</f>
        <v>0.289</v>
      </c>
      <c r="BA296" s="190" t="n">
        <f aca="false">VIN_var</f>
        <v>5</v>
      </c>
      <c r="BB296" s="191" t="n">
        <f aca="false">(AY296*AZ296)/(BA296*EFF_est)</f>
        <v>2.56888888888889</v>
      </c>
      <c r="BC296" s="189" t="n">
        <f aca="false">IF((AZ296*AY296/BA296)&lt;((BA296*(1-(BA296/AY296)))/(2*Lm*Fsw)),1,2)</f>
        <v>2</v>
      </c>
      <c r="BD296" s="190" t="n">
        <f aca="false">CHOOSE(BC296,SQRT((2*AZ296*Lm*Fsw*(AY296-BA296))/((BA296)^2)),1-(BA296/AY296))</f>
        <v>0.875</v>
      </c>
      <c r="BE296" s="179" t="n">
        <f aca="false">CHOOSE(BC296,(Lm*BG296*Fsw)/(AY296-BA296),1-BD296)</f>
        <v>0.125</v>
      </c>
      <c r="BF296" s="189" t="n">
        <f aca="false">(BA296*BD296)/(Lm*Fsw)</f>
        <v>0.694444444444444</v>
      </c>
      <c r="BG296" s="190" t="n">
        <f aca="false">CHOOSE(BC296,BF296,BB296+(0.5*BF296))</f>
        <v>2.91611111111111</v>
      </c>
      <c r="BH296" s="190" t="n">
        <f aca="false">CHOOSE(BC296,BG296*SQRT((BD296+BE296)/3),SQRT((BB296^2)+((BF296^2)/12)))</f>
        <v>2.57669902795387</v>
      </c>
      <c r="BI296" s="190" t="n">
        <v>0</v>
      </c>
      <c r="BJ296" s="190" t="n">
        <f aca="false">(BH296^2)*Rdcr</f>
        <v>0.063738027654321</v>
      </c>
      <c r="BK296" s="191" t="n">
        <f aca="false">BI296+BJ296</f>
        <v>0.063738027654321</v>
      </c>
      <c r="BL296" s="189" t="n">
        <f aca="false">BB296*BD296</f>
        <v>2.24777777777778</v>
      </c>
      <c r="BM296" s="178" t="n">
        <f aca="false">CHOOSE(BC296,BG296*SQRT(BD296/3),SQRT(BD296*((BG296^2)+((BF296^2)/3)-(BG296*BF296))))</f>
        <v>2.41028123785921</v>
      </c>
      <c r="BN296" s="178" t="n">
        <f aca="false">(BM296^2)*AU296</f>
        <v>0.470041521804074</v>
      </c>
      <c r="BO296" s="178" t="n">
        <f aca="false">((AY296*BB296)/2)*Fsw*(tr_sw_fix+tf_sw_fix)</f>
        <v>1.51050666666667</v>
      </c>
      <c r="BP296" s="191" t="n">
        <f aca="false">BN296+BO296</f>
        <v>1.98054818847074</v>
      </c>
      <c r="BQ296" s="189" t="n">
        <f aca="false">BE296*BB296</f>
        <v>0.321111111111111</v>
      </c>
      <c r="BR296" s="190" t="n">
        <f aca="false">CHOOSE(BC296,BG296*SQRT(BE296/3),SQRT(BE296*((BG296^2)+((BF296^2)/3)-(BF296*BG296))))</f>
        <v>0.911000677871485</v>
      </c>
      <c r="BS296" s="190" t="n">
        <f aca="false">AZ296*Vd_rect</f>
        <v>0.12138</v>
      </c>
      <c r="BT296" s="190" t="n">
        <f aca="false">CHOOSE(BC296,(AY296+Vd_rect)*Qrr*Fsw,(AY296+Vd_rect)*Qrr*Fsw)</f>
        <v>0.42441</v>
      </c>
      <c r="BU296" s="191" t="n">
        <f aca="false">BS296+BT296</f>
        <v>0.54579</v>
      </c>
      <c r="BV296" s="177" t="n">
        <f aca="false">(BM296^2)*0</f>
        <v>0</v>
      </c>
      <c r="BW296" s="190" t="n">
        <f aca="false">Qg_tot*Vcc*Fsw</f>
        <v>0.0735</v>
      </c>
      <c r="BX296" s="191" t="n">
        <f aca="false">IQ*BA296</f>
        <v>0.00385</v>
      </c>
      <c r="BY296" s="189" t="n">
        <f aca="false">BV296+BU296+BP296+BK296+BW296+BX296</f>
        <v>2.66742621612506</v>
      </c>
      <c r="BZ296" s="190" t="n">
        <f aca="false">AY296*AZ296</f>
        <v>11.56</v>
      </c>
      <c r="CA296" s="191" t="n">
        <f aca="false">(BZ296/(BZ296+BY296))*100</f>
        <v>81.2515195959909</v>
      </c>
      <c r="CB296" s="169" t="n">
        <f aca="false">BP296+BW296+BX296+BV296</f>
        <v>2.05789818847074</v>
      </c>
      <c r="CC296" s="0" t="n">
        <f aca="false">Ta+Tk_f*CB296</f>
        <v>97.0264365964759</v>
      </c>
    </row>
    <row r="297" customFormat="false" ht="15.75" hidden="false" customHeight="false" outlineLevel="0" collapsed="false">
      <c r="Q297" s="0" t="n">
        <v>290</v>
      </c>
      <c r="S297" s="189" t="n">
        <f aca="false">VOUT</f>
        <v>40</v>
      </c>
      <c r="T297" s="178" t="n">
        <f aca="false">Q297*$O$12</f>
        <v>0.29</v>
      </c>
      <c r="U297" s="190" t="n">
        <f aca="false">VIN_var</f>
        <v>5</v>
      </c>
      <c r="V297" s="191" t="n">
        <f aca="false">(S297*T297)/(U297*EFF_est)</f>
        <v>2.57777777777778</v>
      </c>
      <c r="W297" s="189" t="n">
        <f aca="false">IF((T297*S297/U297)&lt;((U297*(1-(U297/S297)))/(2*Lm*Fsw)),1,2)</f>
        <v>2</v>
      </c>
      <c r="X297" s="190" t="n">
        <f aca="false">CHOOSE(W297,SQRT((2*T297*Lm*Fsw*(S297-U297))/((U297)^2)),1-(U297/S297))</f>
        <v>0.875</v>
      </c>
      <c r="Y297" s="179" t="n">
        <f aca="false">CHOOSE(W297,(Lm*AA297*Fsw)/(S297-U297),1-X297)</f>
        <v>0.125</v>
      </c>
      <c r="Z297" s="189" t="n">
        <f aca="false">(U297*X297)/(Lm*Fsw)</f>
        <v>0.694444444444444</v>
      </c>
      <c r="AA297" s="190" t="n">
        <f aca="false">CHOOSE(W297,Z297,V297+(0.5*Z297))</f>
        <v>2.925</v>
      </c>
      <c r="AB297" s="190" t="n">
        <f aca="false">CHOOSE(W297,AA297*SQRT((X297+Y297)/3),SQRT((V297^2)+((Z297^2)/12)))</f>
        <v>2.58556106653983</v>
      </c>
      <c r="AC297" s="190" t="n">
        <v>0</v>
      </c>
      <c r="AD297" s="190" t="n">
        <f aca="false">(AB297^2)*Rdcr</f>
        <v>0.0641772098765432</v>
      </c>
      <c r="AE297" s="191" t="n">
        <f aca="false">AC297+AD297</f>
        <v>0.0641772098765432</v>
      </c>
      <c r="AF297" s="189" t="n">
        <f aca="false">V297*X297</f>
        <v>2.25555555555556</v>
      </c>
      <c r="AG297" s="178" t="n">
        <f aca="false">CHOOSE(W297,AA297*SQRT(X297/3),SQRT(X297*((AA297^2)+((Z297^2)/3)-(AA297*Z297))))</f>
        <v>2.41857091589347</v>
      </c>
      <c r="AH297" s="190" t="n">
        <f aca="false">(AG297^2)*RDS_on</f>
        <v>0.30313800540555</v>
      </c>
      <c r="AI297" s="178" t="n">
        <f aca="false">((S297*V297)/2)*Fsw*(tr_sw_fix+tf_sw_fix)</f>
        <v>1.51573333333333</v>
      </c>
      <c r="AJ297" s="191" t="n">
        <f aca="false">AH297+AI297</f>
        <v>1.81887133873888</v>
      </c>
      <c r="AK297" s="189" t="n">
        <f aca="false">Y297*V297</f>
        <v>0.322222222222222</v>
      </c>
      <c r="AL297" s="190" t="n">
        <f aca="false">CHOOSE(W297,AA297*SQRT(Y297/3),SQRT(Y297*((AA297^2)+((Z297^2)/3)-(Z297*AA297))))</f>
        <v>0.914133881661118</v>
      </c>
      <c r="AM297" s="190" t="n">
        <f aca="false">T297*Vd_rect</f>
        <v>0.1218</v>
      </c>
      <c r="AN297" s="190" t="n">
        <f aca="false">CHOOSE(W297,(S297+Vd_rect)*Qrr*Fsw,(S297+Vd_rect)*Qrr*Fsw)</f>
        <v>0.42441</v>
      </c>
      <c r="AO297" s="191" t="n">
        <f aca="false">AM297+AN297</f>
        <v>0.54621</v>
      </c>
      <c r="AP297" s="177" t="n">
        <f aca="false">(AG297^2)*0</f>
        <v>0</v>
      </c>
      <c r="AQ297" s="190" t="n">
        <f aca="false">Qg_tot*Vcc*Fsw</f>
        <v>0.0735</v>
      </c>
      <c r="AR297" s="191" t="n">
        <f aca="false">IQ*U297</f>
        <v>0.00385</v>
      </c>
      <c r="AS297" s="177" t="n">
        <f aca="false">AP297+AJ297+AQ297+AR297</f>
        <v>1.89622133873888</v>
      </c>
      <c r="AT297" s="187" t="n">
        <f aca="false">Ta+Tk*AS297</f>
        <v>138.773280324333</v>
      </c>
      <c r="AU297" s="188" t="n">
        <f aca="false">RDS_on/51.8*(47.12+AT297*0.244)</f>
        <v>0.081016671812648</v>
      </c>
      <c r="AV297" s="190" t="n">
        <f aca="false">S297*T297</f>
        <v>11.6</v>
      </c>
      <c r="AW297" s="191" t="n">
        <f aca="false">(AV297/(AV297+AS297))*100</f>
        <v>85.9499833979748</v>
      </c>
      <c r="AY297" s="189" t="n">
        <f aca="false">VOUT</f>
        <v>40</v>
      </c>
      <c r="AZ297" s="190" t="n">
        <f aca="false">Q297*$O$12</f>
        <v>0.29</v>
      </c>
      <c r="BA297" s="190" t="n">
        <f aca="false">VIN_var</f>
        <v>5</v>
      </c>
      <c r="BB297" s="191" t="n">
        <f aca="false">(AY297*AZ297)/(BA297*EFF_est)</f>
        <v>2.57777777777778</v>
      </c>
      <c r="BC297" s="189" t="n">
        <f aca="false">IF((AZ297*AY297/BA297)&lt;((BA297*(1-(BA297/AY297)))/(2*Lm*Fsw)),1,2)</f>
        <v>2</v>
      </c>
      <c r="BD297" s="190" t="n">
        <f aca="false">CHOOSE(BC297,SQRT((2*AZ297*Lm*Fsw*(AY297-BA297))/((BA297)^2)),1-(BA297/AY297))</f>
        <v>0.875</v>
      </c>
      <c r="BE297" s="179" t="n">
        <f aca="false">CHOOSE(BC297,(Lm*BG297*Fsw)/(AY297-BA297),1-BD297)</f>
        <v>0.125</v>
      </c>
      <c r="BF297" s="189" t="n">
        <f aca="false">(BA297*BD297)/(Lm*Fsw)</f>
        <v>0.694444444444444</v>
      </c>
      <c r="BG297" s="190" t="n">
        <f aca="false">CHOOSE(BC297,BF297,BB297+(0.5*BF297))</f>
        <v>2.925</v>
      </c>
      <c r="BH297" s="190" t="n">
        <f aca="false">CHOOSE(BC297,BG297*SQRT((BD297+BE297)/3),SQRT((BB297^2)+((BF297^2)/12)))</f>
        <v>2.58556106653983</v>
      </c>
      <c r="BI297" s="190" t="n">
        <v>0</v>
      </c>
      <c r="BJ297" s="190" t="n">
        <f aca="false">(BH297^2)*Rdcr</f>
        <v>0.0641772098765432</v>
      </c>
      <c r="BK297" s="191" t="n">
        <f aca="false">BI297+BJ297</f>
        <v>0.0641772098765432</v>
      </c>
      <c r="BL297" s="189" t="n">
        <f aca="false">BB297*BD297</f>
        <v>2.25555555555556</v>
      </c>
      <c r="BM297" s="178" t="n">
        <f aca="false">CHOOSE(BC297,BG297*SQRT(BD297/3),SQRT(BD297*((BG297^2)+((BF297^2)/3)-(BG297*BF297))))</f>
        <v>2.41857091589347</v>
      </c>
      <c r="BN297" s="178" t="n">
        <f aca="false">(BM297^2)*AU297</f>
        <v>0.473905828814262</v>
      </c>
      <c r="BO297" s="178" t="n">
        <f aca="false">((AY297*BB297)/2)*Fsw*(tr_sw_fix+tf_sw_fix)</f>
        <v>1.51573333333333</v>
      </c>
      <c r="BP297" s="191" t="n">
        <f aca="false">BN297+BO297</f>
        <v>1.9896391621476</v>
      </c>
      <c r="BQ297" s="189" t="n">
        <f aca="false">BE297*BB297</f>
        <v>0.322222222222222</v>
      </c>
      <c r="BR297" s="190" t="n">
        <f aca="false">CHOOSE(BC297,BG297*SQRT(BE297/3),SQRT(BE297*((BG297^2)+((BF297^2)/3)-(BF297*BG297))))</f>
        <v>0.914133881661118</v>
      </c>
      <c r="BS297" s="190" t="n">
        <f aca="false">AZ297*Vd_rect</f>
        <v>0.1218</v>
      </c>
      <c r="BT297" s="190" t="n">
        <f aca="false">CHOOSE(BC297,(AY297+Vd_rect)*Qrr*Fsw,(AY297+Vd_rect)*Qrr*Fsw)</f>
        <v>0.42441</v>
      </c>
      <c r="BU297" s="191" t="n">
        <f aca="false">BS297+BT297</f>
        <v>0.54621</v>
      </c>
      <c r="BV297" s="177" t="n">
        <f aca="false">(BM297^2)*0</f>
        <v>0</v>
      </c>
      <c r="BW297" s="190" t="n">
        <f aca="false">Qg_tot*Vcc*Fsw</f>
        <v>0.0735</v>
      </c>
      <c r="BX297" s="191" t="n">
        <f aca="false">IQ*BA297</f>
        <v>0.00385</v>
      </c>
      <c r="BY297" s="189" t="n">
        <f aca="false">BV297+BU297+BP297+BK297+BW297+BX297</f>
        <v>2.67737637202414</v>
      </c>
      <c r="BZ297" s="190" t="n">
        <f aca="false">AY297*AZ297</f>
        <v>11.6</v>
      </c>
      <c r="CA297" s="191" t="n">
        <f aca="false">(BZ297/(BZ297+BY297))*100</f>
        <v>81.2474203785064</v>
      </c>
      <c r="CB297" s="169" t="n">
        <f aca="false">BP297+BW297+BX297+BV297</f>
        <v>2.0669891621476</v>
      </c>
      <c r="CC297" s="0" t="n">
        <f aca="false">Ta+Tk_f*CB297</f>
        <v>97.3446206751658</v>
      </c>
    </row>
    <row r="298" customFormat="false" ht="15.75" hidden="false" customHeight="false" outlineLevel="0" collapsed="false">
      <c r="Q298" s="0" t="n">
        <v>291</v>
      </c>
      <c r="S298" s="189" t="n">
        <f aca="false">VOUT</f>
        <v>40</v>
      </c>
      <c r="T298" s="178" t="n">
        <f aca="false">Q298*$O$12</f>
        <v>0.291</v>
      </c>
      <c r="U298" s="190" t="n">
        <f aca="false">VIN_var</f>
        <v>5</v>
      </c>
      <c r="V298" s="191" t="n">
        <f aca="false">(S298*T298)/(U298*EFF_est)</f>
        <v>2.58666666666667</v>
      </c>
      <c r="W298" s="189" t="n">
        <f aca="false">IF((T298*S298/U298)&lt;((U298*(1-(U298/S298)))/(2*Lm*Fsw)),1,2)</f>
        <v>2</v>
      </c>
      <c r="X298" s="190" t="n">
        <f aca="false">CHOOSE(W298,SQRT((2*T298*Lm*Fsw*(S298-U298))/((U298)^2)),1-(U298/S298))</f>
        <v>0.875</v>
      </c>
      <c r="Y298" s="179" t="n">
        <f aca="false">CHOOSE(W298,(Lm*AA298*Fsw)/(S298-U298),1-X298)</f>
        <v>0.125</v>
      </c>
      <c r="Z298" s="189" t="n">
        <f aca="false">(U298*X298)/(Lm*Fsw)</f>
        <v>0.694444444444444</v>
      </c>
      <c r="AA298" s="190" t="n">
        <f aca="false">CHOOSE(W298,Z298,V298+(0.5*Z298))</f>
        <v>2.93388888888889</v>
      </c>
      <c r="AB298" s="190" t="n">
        <f aca="false">CHOOSE(W298,AA298*SQRT((X298+Y298)/3),SQRT((V298^2)+((Z298^2)/12)))</f>
        <v>2.59442328883436</v>
      </c>
      <c r="AC298" s="190" t="n">
        <v>0</v>
      </c>
      <c r="AD298" s="190" t="n">
        <f aca="false">(AB298^2)*Rdcr</f>
        <v>0.0646179091358025</v>
      </c>
      <c r="AE298" s="191" t="n">
        <f aca="false">AC298+AD298</f>
        <v>0.0646179091358025</v>
      </c>
      <c r="AF298" s="189" t="n">
        <f aca="false">V298*X298</f>
        <v>2.26333333333333</v>
      </c>
      <c r="AG298" s="178" t="n">
        <f aca="false">CHOOSE(W298,AA298*SQRT(X298/3),SQRT(X298*((AA298^2)+((Z298^2)/3)-(AA298*Z298))))</f>
        <v>2.42686076577136</v>
      </c>
      <c r="AH298" s="190" t="n">
        <f aca="false">(AG298^2)*RDS_on</f>
        <v>0.305219627443849</v>
      </c>
      <c r="AI298" s="178" t="n">
        <f aca="false">((S298*V298)/2)*Fsw*(tr_sw_fix+tf_sw_fix)</f>
        <v>1.52096</v>
      </c>
      <c r="AJ298" s="191" t="n">
        <f aca="false">AH298+AI298</f>
        <v>1.82617962744385</v>
      </c>
      <c r="AK298" s="189" t="n">
        <f aca="false">Y298*V298</f>
        <v>0.323333333333333</v>
      </c>
      <c r="AL298" s="190" t="n">
        <f aca="false">CHOOSE(W298,AA298*SQRT(Y298/3),SQRT(Y298*((AA298^2)+((Z298^2)/3)-(Z298*AA298))))</f>
        <v>0.91726715040154</v>
      </c>
      <c r="AM298" s="190" t="n">
        <f aca="false">T298*Vd_rect</f>
        <v>0.12222</v>
      </c>
      <c r="AN298" s="190" t="n">
        <f aca="false">CHOOSE(W298,(S298+Vd_rect)*Qrr*Fsw,(S298+Vd_rect)*Qrr*Fsw)</f>
        <v>0.42441</v>
      </c>
      <c r="AO298" s="191" t="n">
        <f aca="false">AM298+AN298</f>
        <v>0.54663</v>
      </c>
      <c r="AP298" s="177" t="n">
        <f aca="false">(AG298^2)*0</f>
        <v>0</v>
      </c>
      <c r="AQ298" s="190" t="n">
        <f aca="false">Qg_tot*Vcc*Fsw</f>
        <v>0.0735</v>
      </c>
      <c r="AR298" s="191" t="n">
        <f aca="false">IQ*U298</f>
        <v>0.00385</v>
      </c>
      <c r="AS298" s="177" t="n">
        <f aca="false">AP298+AJ298+AQ298+AR298</f>
        <v>1.90352962744385</v>
      </c>
      <c r="AT298" s="187" t="n">
        <f aca="false">Ta+Tk*AS298</f>
        <v>139.211777646631</v>
      </c>
      <c r="AU298" s="188" t="n">
        <f aca="false">RDS_on/51.8*(47.12+AT298*0.244)</f>
        <v>0.0811237127118872</v>
      </c>
      <c r="AV298" s="190" t="n">
        <f aca="false">S298*T298</f>
        <v>11.64</v>
      </c>
      <c r="AW298" s="191" t="n">
        <f aca="false">(AV298/(AV298+AS298))*100</f>
        <v>85.9450993957539</v>
      </c>
      <c r="AY298" s="189" t="n">
        <f aca="false">VOUT</f>
        <v>40</v>
      </c>
      <c r="AZ298" s="190" t="n">
        <f aca="false">Q298*$O$12</f>
        <v>0.291</v>
      </c>
      <c r="BA298" s="190" t="n">
        <f aca="false">VIN_var</f>
        <v>5</v>
      </c>
      <c r="BB298" s="191" t="n">
        <f aca="false">(AY298*AZ298)/(BA298*EFF_est)</f>
        <v>2.58666666666667</v>
      </c>
      <c r="BC298" s="189" t="n">
        <f aca="false">IF((AZ298*AY298/BA298)&lt;((BA298*(1-(BA298/AY298)))/(2*Lm*Fsw)),1,2)</f>
        <v>2</v>
      </c>
      <c r="BD298" s="190" t="n">
        <f aca="false">CHOOSE(BC298,SQRT((2*AZ298*Lm*Fsw*(AY298-BA298))/((BA298)^2)),1-(BA298/AY298))</f>
        <v>0.875</v>
      </c>
      <c r="BE298" s="179" t="n">
        <f aca="false">CHOOSE(BC298,(Lm*BG298*Fsw)/(AY298-BA298),1-BD298)</f>
        <v>0.125</v>
      </c>
      <c r="BF298" s="189" t="n">
        <f aca="false">(BA298*BD298)/(Lm*Fsw)</f>
        <v>0.694444444444444</v>
      </c>
      <c r="BG298" s="190" t="n">
        <f aca="false">CHOOSE(BC298,BF298,BB298+(0.5*BF298))</f>
        <v>2.93388888888889</v>
      </c>
      <c r="BH298" s="190" t="n">
        <f aca="false">CHOOSE(BC298,BG298*SQRT((BD298+BE298)/3),SQRT((BB298^2)+((BF298^2)/12)))</f>
        <v>2.59442328883436</v>
      </c>
      <c r="BI298" s="190" t="n">
        <v>0</v>
      </c>
      <c r="BJ298" s="190" t="n">
        <f aca="false">(BH298^2)*Rdcr</f>
        <v>0.0646179091358025</v>
      </c>
      <c r="BK298" s="191" t="n">
        <f aca="false">BI298+BJ298</f>
        <v>0.0646179091358025</v>
      </c>
      <c r="BL298" s="189" t="n">
        <f aca="false">BB298*BD298</f>
        <v>2.26333333333333</v>
      </c>
      <c r="BM298" s="178" t="n">
        <f aca="false">CHOOSE(BC298,BG298*SQRT(BD298/3),SQRT(BD298*((BG298^2)+((BF298^2)/3)-(BG298*BF298))))</f>
        <v>2.42686076577136</v>
      </c>
      <c r="BN298" s="178" t="n">
        <f aca="false">(BM298^2)*AU298</f>
        <v>0.477790532258199</v>
      </c>
      <c r="BO298" s="178" t="n">
        <f aca="false">((AY298*BB298)/2)*Fsw*(tr_sw_fix+tf_sw_fix)</f>
        <v>1.52096</v>
      </c>
      <c r="BP298" s="191" t="n">
        <f aca="false">BN298+BO298</f>
        <v>1.9987505322582</v>
      </c>
      <c r="BQ298" s="189" t="n">
        <f aca="false">BE298*BB298</f>
        <v>0.323333333333333</v>
      </c>
      <c r="BR298" s="190" t="n">
        <f aca="false">CHOOSE(BC298,BG298*SQRT(BE298/3),SQRT(BE298*((BG298^2)+((BF298^2)/3)-(BF298*BG298))))</f>
        <v>0.91726715040154</v>
      </c>
      <c r="BS298" s="190" t="n">
        <f aca="false">AZ298*Vd_rect</f>
        <v>0.12222</v>
      </c>
      <c r="BT298" s="190" t="n">
        <f aca="false">CHOOSE(BC298,(AY298+Vd_rect)*Qrr*Fsw,(AY298+Vd_rect)*Qrr*Fsw)</f>
        <v>0.42441</v>
      </c>
      <c r="BU298" s="191" t="n">
        <f aca="false">BS298+BT298</f>
        <v>0.54663</v>
      </c>
      <c r="BV298" s="177" t="n">
        <f aca="false">(BM298^2)*0</f>
        <v>0</v>
      </c>
      <c r="BW298" s="190" t="n">
        <f aca="false">Qg_tot*Vcc*Fsw</f>
        <v>0.0735</v>
      </c>
      <c r="BX298" s="191" t="n">
        <f aca="false">IQ*BA298</f>
        <v>0.00385</v>
      </c>
      <c r="BY298" s="189" t="n">
        <f aca="false">BV298+BU298+BP298+BK298+BW298+BX298</f>
        <v>2.687348441394</v>
      </c>
      <c r="BZ298" s="190" t="n">
        <f aca="false">AY298*AZ298</f>
        <v>11.64</v>
      </c>
      <c r="CA298" s="191" t="n">
        <f aca="false">(BZ298/(BZ298+BY298))*100</f>
        <v>81.2432254831618</v>
      </c>
      <c r="CB298" s="169" t="n">
        <f aca="false">BP298+BW298+BX298+BV298</f>
        <v>2.0761005322582</v>
      </c>
      <c r="CC298" s="0" t="n">
        <f aca="false">Ta+Tk_f*CB298</f>
        <v>97.663518629037</v>
      </c>
    </row>
    <row r="299" customFormat="false" ht="15.75" hidden="false" customHeight="false" outlineLevel="0" collapsed="false">
      <c r="Q299" s="0" t="n">
        <v>292</v>
      </c>
      <c r="S299" s="189" t="n">
        <f aca="false">VOUT</f>
        <v>40</v>
      </c>
      <c r="T299" s="178" t="n">
        <f aca="false">Q299*$O$12</f>
        <v>0.292</v>
      </c>
      <c r="U299" s="190" t="n">
        <f aca="false">VIN_var</f>
        <v>5</v>
      </c>
      <c r="V299" s="191" t="n">
        <f aca="false">(S299*T299)/(U299*EFF_est)</f>
        <v>2.59555555555556</v>
      </c>
      <c r="W299" s="189" t="n">
        <f aca="false">IF((T299*S299/U299)&lt;((U299*(1-(U299/S299)))/(2*Lm*Fsw)),1,2)</f>
        <v>2</v>
      </c>
      <c r="X299" s="190" t="n">
        <f aca="false">CHOOSE(W299,SQRT((2*T299*Lm*Fsw*(S299-U299))/((U299)^2)),1-(U299/S299))</f>
        <v>0.875</v>
      </c>
      <c r="Y299" s="179" t="n">
        <f aca="false">CHOOSE(W299,(Lm*AA299*Fsw)/(S299-U299),1-X299)</f>
        <v>0.125</v>
      </c>
      <c r="Z299" s="189" t="n">
        <f aca="false">(U299*X299)/(Lm*Fsw)</f>
        <v>0.694444444444444</v>
      </c>
      <c r="AA299" s="190" t="n">
        <f aca="false">CHOOSE(W299,Z299,V299+(0.5*Z299))</f>
        <v>2.94277777777778</v>
      </c>
      <c r="AB299" s="190" t="n">
        <f aca="false">CHOOSE(W299,AA299*SQRT((X299+Y299)/3),SQRT((V299^2)+((Z299^2)/12)))</f>
        <v>2.60328569296129</v>
      </c>
      <c r="AC299" s="190" t="n">
        <v>0</v>
      </c>
      <c r="AD299" s="190" t="n">
        <f aca="false">(AB299^2)*Rdcr</f>
        <v>0.0650601254320988</v>
      </c>
      <c r="AE299" s="191" t="n">
        <f aca="false">AC299+AD299</f>
        <v>0.0650601254320988</v>
      </c>
      <c r="AF299" s="189" t="n">
        <f aca="false">V299*X299</f>
        <v>2.27111111111111</v>
      </c>
      <c r="AG299" s="178" t="n">
        <f aca="false">CHOOSE(W299,AA299*SQRT(X299/3),SQRT(X299*((AA299^2)+((Z299^2)/3)-(AA299*Z299))))</f>
        <v>2.43515078573788</v>
      </c>
      <c r="AH299" s="190" t="n">
        <f aca="false">(AG299^2)*RDS_on</f>
        <v>0.307308415134604</v>
      </c>
      <c r="AI299" s="178" t="n">
        <f aca="false">((S299*V299)/2)*Fsw*(tr_sw_fix+tf_sw_fix)</f>
        <v>1.52618666666667</v>
      </c>
      <c r="AJ299" s="191" t="n">
        <f aca="false">AH299+AI299</f>
        <v>1.83349508180127</v>
      </c>
      <c r="AK299" s="189" t="n">
        <f aca="false">Y299*V299</f>
        <v>0.324444444444444</v>
      </c>
      <c r="AL299" s="190" t="n">
        <f aca="false">CHOOSE(W299,AA299*SQRT(Y299/3),SQRT(Y299*((AA299^2)+((Z299^2)/3)-(Z299*AA299))))</f>
        <v>0.920400483429425</v>
      </c>
      <c r="AM299" s="190" t="n">
        <f aca="false">T299*Vd_rect</f>
        <v>0.12264</v>
      </c>
      <c r="AN299" s="190" t="n">
        <f aca="false">CHOOSE(W299,(S299+Vd_rect)*Qrr*Fsw,(S299+Vd_rect)*Qrr*Fsw)</f>
        <v>0.42441</v>
      </c>
      <c r="AO299" s="191" t="n">
        <f aca="false">AM299+AN299</f>
        <v>0.54705</v>
      </c>
      <c r="AP299" s="177" t="n">
        <f aca="false">(AG299^2)*0</f>
        <v>0</v>
      </c>
      <c r="AQ299" s="190" t="n">
        <f aca="false">Qg_tot*Vcc*Fsw</f>
        <v>0.0735</v>
      </c>
      <c r="AR299" s="191" t="n">
        <f aca="false">IQ*U299</f>
        <v>0.00385</v>
      </c>
      <c r="AS299" s="177" t="n">
        <f aca="false">AP299+AJ299+AQ299+AR299</f>
        <v>1.91084508180127</v>
      </c>
      <c r="AT299" s="187" t="n">
        <f aca="false">Ta+Tk*AS299</f>
        <v>139.650704908076</v>
      </c>
      <c r="AU299" s="188" t="n">
        <f aca="false">RDS_on/51.8*(47.12+AT299*0.244)</f>
        <v>0.0812308585629029</v>
      </c>
      <c r="AV299" s="190" t="n">
        <f aca="false">S299*T299</f>
        <v>11.68</v>
      </c>
      <c r="AW299" s="191" t="n">
        <f aca="false">(AV299/(AV299+AS299))*100</f>
        <v>85.9402040837036</v>
      </c>
      <c r="AY299" s="189" t="n">
        <f aca="false">VOUT</f>
        <v>40</v>
      </c>
      <c r="AZ299" s="190" t="n">
        <f aca="false">Q299*$O$12</f>
        <v>0.292</v>
      </c>
      <c r="BA299" s="190" t="n">
        <f aca="false">VIN_var</f>
        <v>5</v>
      </c>
      <c r="BB299" s="191" t="n">
        <f aca="false">(AY299*AZ299)/(BA299*EFF_est)</f>
        <v>2.59555555555556</v>
      </c>
      <c r="BC299" s="189" t="n">
        <f aca="false">IF((AZ299*AY299/BA299)&lt;((BA299*(1-(BA299/AY299)))/(2*Lm*Fsw)),1,2)</f>
        <v>2</v>
      </c>
      <c r="BD299" s="190" t="n">
        <f aca="false">CHOOSE(BC299,SQRT((2*AZ299*Lm*Fsw*(AY299-BA299))/((BA299)^2)),1-(BA299/AY299))</f>
        <v>0.875</v>
      </c>
      <c r="BE299" s="179" t="n">
        <f aca="false">CHOOSE(BC299,(Lm*BG299*Fsw)/(AY299-BA299),1-BD299)</f>
        <v>0.125</v>
      </c>
      <c r="BF299" s="189" t="n">
        <f aca="false">(BA299*BD299)/(Lm*Fsw)</f>
        <v>0.694444444444444</v>
      </c>
      <c r="BG299" s="190" t="n">
        <f aca="false">CHOOSE(BC299,BF299,BB299+(0.5*BF299))</f>
        <v>2.94277777777778</v>
      </c>
      <c r="BH299" s="190" t="n">
        <f aca="false">CHOOSE(BC299,BG299*SQRT((BD299+BE299)/3),SQRT((BB299^2)+((BF299^2)/12)))</f>
        <v>2.60328569296129</v>
      </c>
      <c r="BI299" s="190" t="n">
        <v>0</v>
      </c>
      <c r="BJ299" s="190" t="n">
        <f aca="false">(BH299^2)*Rdcr</f>
        <v>0.0650601254320988</v>
      </c>
      <c r="BK299" s="191" t="n">
        <f aca="false">BI299+BJ299</f>
        <v>0.0650601254320988</v>
      </c>
      <c r="BL299" s="189" t="n">
        <f aca="false">BB299*BD299</f>
        <v>2.27111111111111</v>
      </c>
      <c r="BM299" s="178" t="n">
        <f aca="false">CHOOSE(BC299,BG299*SQRT(BD299/3),SQRT(BD299*((BG299^2)+((BF299^2)/3)-(BG299*BF299))))</f>
        <v>2.43515078573788</v>
      </c>
      <c r="BN299" s="178" t="n">
        <f aca="false">(BM299^2)*AU299</f>
        <v>0.481695689185114</v>
      </c>
      <c r="BO299" s="178" t="n">
        <f aca="false">((AY299*BB299)/2)*Fsw*(tr_sw_fix+tf_sw_fix)</f>
        <v>1.52618666666667</v>
      </c>
      <c r="BP299" s="191" t="n">
        <f aca="false">BN299+BO299</f>
        <v>2.00788235585178</v>
      </c>
      <c r="BQ299" s="189" t="n">
        <f aca="false">BE299*BB299</f>
        <v>0.324444444444444</v>
      </c>
      <c r="BR299" s="190" t="n">
        <f aca="false">CHOOSE(BC299,BG299*SQRT(BE299/3),SQRT(BE299*((BG299^2)+((BF299^2)/3)-(BF299*BG299))))</f>
        <v>0.920400483429425</v>
      </c>
      <c r="BS299" s="190" t="n">
        <f aca="false">AZ299*Vd_rect</f>
        <v>0.12264</v>
      </c>
      <c r="BT299" s="190" t="n">
        <f aca="false">CHOOSE(BC299,(AY299+Vd_rect)*Qrr*Fsw,(AY299+Vd_rect)*Qrr*Fsw)</f>
        <v>0.42441</v>
      </c>
      <c r="BU299" s="191" t="n">
        <f aca="false">BS299+BT299</f>
        <v>0.54705</v>
      </c>
      <c r="BV299" s="177" t="n">
        <f aca="false">(BM299^2)*0</f>
        <v>0</v>
      </c>
      <c r="BW299" s="190" t="n">
        <f aca="false">Qg_tot*Vcc*Fsw</f>
        <v>0.0735</v>
      </c>
      <c r="BX299" s="191" t="n">
        <f aca="false">IQ*BA299</f>
        <v>0.00385</v>
      </c>
      <c r="BY299" s="189" t="n">
        <f aca="false">BV299+BU299+BP299+BK299+BW299+BX299</f>
        <v>2.69734248128388</v>
      </c>
      <c r="BZ299" s="190" t="n">
        <f aca="false">AY299*AZ299</f>
        <v>11.68</v>
      </c>
      <c r="CA299" s="191" t="n">
        <f aca="false">(BZ299/(BZ299+BY299))*100</f>
        <v>81.23893560444</v>
      </c>
      <c r="CB299" s="169" t="n">
        <f aca="false">BP299+BW299+BX299+BV299</f>
        <v>2.08523235585178</v>
      </c>
      <c r="CC299" s="0" t="n">
        <f aca="false">Ta+Tk_f*CB299</f>
        <v>97.9831324548123</v>
      </c>
    </row>
    <row r="300" customFormat="false" ht="15.75" hidden="false" customHeight="false" outlineLevel="0" collapsed="false">
      <c r="Q300" s="0" t="n">
        <v>293</v>
      </c>
      <c r="S300" s="189" t="n">
        <f aca="false">VOUT</f>
        <v>40</v>
      </c>
      <c r="T300" s="178" t="n">
        <f aca="false">Q300*$O$12</f>
        <v>0.293</v>
      </c>
      <c r="U300" s="190" t="n">
        <f aca="false">VIN_var</f>
        <v>5</v>
      </c>
      <c r="V300" s="191" t="n">
        <f aca="false">(S300*T300)/(U300*EFF_est)</f>
        <v>2.60444444444444</v>
      </c>
      <c r="W300" s="189" t="n">
        <f aca="false">IF((T300*S300/U300)&lt;((U300*(1-(U300/S300)))/(2*Lm*Fsw)),1,2)</f>
        <v>2</v>
      </c>
      <c r="X300" s="190" t="n">
        <f aca="false">CHOOSE(W300,SQRT((2*T300*Lm*Fsw*(S300-U300))/((U300)^2)),1-(U300/S300))</f>
        <v>0.875</v>
      </c>
      <c r="Y300" s="179" t="n">
        <f aca="false">CHOOSE(W300,(Lm*AA300*Fsw)/(S300-U300),1-X300)</f>
        <v>0.125</v>
      </c>
      <c r="Z300" s="189" t="n">
        <f aca="false">(U300*X300)/(Lm*Fsw)</f>
        <v>0.694444444444444</v>
      </c>
      <c r="AA300" s="190" t="n">
        <f aca="false">CHOOSE(W300,Z300,V300+(0.5*Z300))</f>
        <v>2.95166666666667</v>
      </c>
      <c r="AB300" s="190" t="n">
        <f aca="false">CHOOSE(W300,AA300*SQRT((X300+Y300)/3),SQRT((V300^2)+((Z300^2)/12)))</f>
        <v>2.61214827706989</v>
      </c>
      <c r="AC300" s="190" t="n">
        <v>0</v>
      </c>
      <c r="AD300" s="190" t="n">
        <f aca="false">(AB300^2)*Rdcr</f>
        <v>0.0655038587654321</v>
      </c>
      <c r="AE300" s="191" t="n">
        <f aca="false">AC300+AD300</f>
        <v>0.0655038587654321</v>
      </c>
      <c r="AF300" s="189" t="n">
        <f aca="false">V300*X300</f>
        <v>2.27888888888889</v>
      </c>
      <c r="AG300" s="178" t="n">
        <f aca="false">CHOOSE(W300,AA300*SQRT(X300/3),SQRT(X300*((AA300^2)+((Z300^2)/3)-(AA300*Z300))))</f>
        <v>2.44344097406184</v>
      </c>
      <c r="AH300" s="190" t="n">
        <f aca="false">(AG300^2)*RDS_on</f>
        <v>0.309404368477813</v>
      </c>
      <c r="AI300" s="178" t="n">
        <f aca="false">((S300*V300)/2)*Fsw*(tr_sw_fix+tf_sw_fix)</f>
        <v>1.53141333333333</v>
      </c>
      <c r="AJ300" s="191" t="n">
        <f aca="false">AH300+AI300</f>
        <v>1.84081770181115</v>
      </c>
      <c r="AK300" s="189" t="n">
        <f aca="false">Y300*V300</f>
        <v>0.325555555555556</v>
      </c>
      <c r="AL300" s="190" t="n">
        <f aca="false">CHOOSE(W300,AA300*SQRT(Y300/3),SQRT(Y300*((AA300^2)+((Z300^2)/3)-(Z300*AA300))))</f>
        <v>0.923533880090437</v>
      </c>
      <c r="AM300" s="190" t="n">
        <f aca="false">T300*Vd_rect</f>
        <v>0.12306</v>
      </c>
      <c r="AN300" s="190" t="n">
        <f aca="false">CHOOSE(W300,(S300+Vd_rect)*Qrr*Fsw,(S300+Vd_rect)*Qrr*Fsw)</f>
        <v>0.42441</v>
      </c>
      <c r="AO300" s="191" t="n">
        <f aca="false">AM300+AN300</f>
        <v>0.54747</v>
      </c>
      <c r="AP300" s="177" t="n">
        <f aca="false">(AG300^2)*0</f>
        <v>0</v>
      </c>
      <c r="AQ300" s="190" t="n">
        <f aca="false">Qg_tot*Vcc*Fsw</f>
        <v>0.0735</v>
      </c>
      <c r="AR300" s="191" t="n">
        <f aca="false">IQ*U300</f>
        <v>0.00385</v>
      </c>
      <c r="AS300" s="177" t="n">
        <f aca="false">AP300+AJ300+AQ300+AR300</f>
        <v>1.91816770181115</v>
      </c>
      <c r="AT300" s="187" t="n">
        <f aca="false">Ta+Tk*AS300</f>
        <v>140.090062108669</v>
      </c>
      <c r="AU300" s="188" t="n">
        <f aca="false">RDS_on/51.8*(47.12+AT300*0.244)</f>
        <v>0.081338109365695</v>
      </c>
      <c r="AV300" s="190" t="n">
        <f aca="false">S300*T300</f>
        <v>11.72</v>
      </c>
      <c r="AW300" s="191" t="n">
        <f aca="false">(AV300/(AV300+AS300))*100</f>
        <v>85.9352975872528</v>
      </c>
      <c r="AY300" s="189" t="n">
        <f aca="false">VOUT</f>
        <v>40</v>
      </c>
      <c r="AZ300" s="190" t="n">
        <f aca="false">Q300*$O$12</f>
        <v>0.293</v>
      </c>
      <c r="BA300" s="190" t="n">
        <f aca="false">VIN_var</f>
        <v>5</v>
      </c>
      <c r="BB300" s="191" t="n">
        <f aca="false">(AY300*AZ300)/(BA300*EFF_est)</f>
        <v>2.60444444444444</v>
      </c>
      <c r="BC300" s="189" t="n">
        <f aca="false">IF((AZ300*AY300/BA300)&lt;((BA300*(1-(BA300/AY300)))/(2*Lm*Fsw)),1,2)</f>
        <v>2</v>
      </c>
      <c r="BD300" s="190" t="n">
        <f aca="false">CHOOSE(BC300,SQRT((2*AZ300*Lm*Fsw*(AY300-BA300))/((BA300)^2)),1-(BA300/AY300))</f>
        <v>0.875</v>
      </c>
      <c r="BE300" s="179" t="n">
        <f aca="false">CHOOSE(BC300,(Lm*BG300*Fsw)/(AY300-BA300),1-BD300)</f>
        <v>0.125</v>
      </c>
      <c r="BF300" s="189" t="n">
        <f aca="false">(BA300*BD300)/(Lm*Fsw)</f>
        <v>0.694444444444444</v>
      </c>
      <c r="BG300" s="190" t="n">
        <f aca="false">CHOOSE(BC300,BF300,BB300+(0.5*BF300))</f>
        <v>2.95166666666667</v>
      </c>
      <c r="BH300" s="190" t="n">
        <f aca="false">CHOOSE(BC300,BG300*SQRT((BD300+BE300)/3),SQRT((BB300^2)+((BF300^2)/12)))</f>
        <v>2.61214827706989</v>
      </c>
      <c r="BI300" s="190" t="n">
        <v>0</v>
      </c>
      <c r="BJ300" s="190" t="n">
        <f aca="false">(BH300^2)*Rdcr</f>
        <v>0.0655038587654321</v>
      </c>
      <c r="BK300" s="191" t="n">
        <f aca="false">BI300+BJ300</f>
        <v>0.0655038587654321</v>
      </c>
      <c r="BL300" s="189" t="n">
        <f aca="false">BB300*BD300</f>
        <v>2.27888888888889</v>
      </c>
      <c r="BM300" s="178" t="n">
        <f aca="false">CHOOSE(BC300,BG300*SQRT(BD300/3),SQRT(BD300*((BG300^2)+((BF300^2)/3)-(BG300*BF300))))</f>
        <v>2.44344097406184</v>
      </c>
      <c r="BN300" s="178" t="n">
        <f aca="false">(BM300^2)*AU300</f>
        <v>0.485621356731306</v>
      </c>
      <c r="BO300" s="178" t="n">
        <f aca="false">((AY300*BB300)/2)*Fsw*(tr_sw_fix+tf_sw_fix)</f>
        <v>1.53141333333333</v>
      </c>
      <c r="BP300" s="191" t="n">
        <f aca="false">BN300+BO300</f>
        <v>2.01703469006464</v>
      </c>
      <c r="BQ300" s="189" t="n">
        <f aca="false">BE300*BB300</f>
        <v>0.325555555555556</v>
      </c>
      <c r="BR300" s="190" t="n">
        <f aca="false">CHOOSE(BC300,BG300*SQRT(BE300/3),SQRT(BE300*((BG300^2)+((BF300^2)/3)-(BF300*BG300))))</f>
        <v>0.923533880090437</v>
      </c>
      <c r="BS300" s="190" t="n">
        <f aca="false">AZ300*Vd_rect</f>
        <v>0.12306</v>
      </c>
      <c r="BT300" s="190" t="n">
        <f aca="false">CHOOSE(BC300,(AY300+Vd_rect)*Qrr*Fsw,(AY300+Vd_rect)*Qrr*Fsw)</f>
        <v>0.42441</v>
      </c>
      <c r="BU300" s="191" t="n">
        <f aca="false">BS300+BT300</f>
        <v>0.54747</v>
      </c>
      <c r="BV300" s="177" t="n">
        <f aca="false">(BM300^2)*0</f>
        <v>0</v>
      </c>
      <c r="BW300" s="190" t="n">
        <f aca="false">Qg_tot*Vcc*Fsw</f>
        <v>0.0735</v>
      </c>
      <c r="BX300" s="191" t="n">
        <f aca="false">IQ*BA300</f>
        <v>0.00385</v>
      </c>
      <c r="BY300" s="189" t="n">
        <f aca="false">BV300+BU300+BP300+BK300+BW300+BX300</f>
        <v>2.70735854883007</v>
      </c>
      <c r="BZ300" s="190" t="n">
        <f aca="false">AY300*AZ300</f>
        <v>11.72</v>
      </c>
      <c r="CA300" s="191" t="n">
        <f aca="false">(BZ300/(BZ300+BY300))*100</f>
        <v>81.2345514276443</v>
      </c>
      <c r="CB300" s="169" t="n">
        <f aca="false">BP300+BW300+BX300+BV300</f>
        <v>2.09438469006464</v>
      </c>
      <c r="CC300" s="0" t="n">
        <f aca="false">Ta+Tk_f*CB300</f>
        <v>98.3034641522624</v>
      </c>
    </row>
    <row r="301" customFormat="false" ht="15.75" hidden="false" customHeight="false" outlineLevel="0" collapsed="false">
      <c r="Q301" s="0" t="n">
        <v>294</v>
      </c>
      <c r="S301" s="189" t="n">
        <f aca="false">VOUT</f>
        <v>40</v>
      </c>
      <c r="T301" s="178" t="n">
        <f aca="false">Q301*$O$12</f>
        <v>0.294</v>
      </c>
      <c r="U301" s="190" t="n">
        <f aca="false">VIN_var</f>
        <v>5</v>
      </c>
      <c r="V301" s="191" t="n">
        <f aca="false">(S301*T301)/(U301*EFF_est)</f>
        <v>2.61333333333333</v>
      </c>
      <c r="W301" s="189" t="n">
        <f aca="false">IF((T301*S301/U301)&lt;((U301*(1-(U301/S301)))/(2*Lm*Fsw)),1,2)</f>
        <v>2</v>
      </c>
      <c r="X301" s="190" t="n">
        <f aca="false">CHOOSE(W301,SQRT((2*T301*Lm*Fsw*(S301-U301))/((U301)^2)),1-(U301/S301))</f>
        <v>0.875</v>
      </c>
      <c r="Y301" s="179" t="n">
        <f aca="false">CHOOSE(W301,(Lm*AA301*Fsw)/(S301-U301),1-X301)</f>
        <v>0.125</v>
      </c>
      <c r="Z301" s="189" t="n">
        <f aca="false">(U301*X301)/(Lm*Fsw)</f>
        <v>0.694444444444444</v>
      </c>
      <c r="AA301" s="190" t="n">
        <f aca="false">CHOOSE(W301,Z301,V301+(0.5*Z301))</f>
        <v>2.96055555555556</v>
      </c>
      <c r="AB301" s="190" t="n">
        <f aca="false">CHOOSE(W301,AA301*SQRT((X301+Y301)/3),SQRT((V301^2)+((Z301^2)/12)))</f>
        <v>2.62101103933439</v>
      </c>
      <c r="AC301" s="190" t="n">
        <v>0</v>
      </c>
      <c r="AD301" s="190" t="n">
        <f aca="false">(AB301^2)*Rdcr</f>
        <v>0.0659491091358025</v>
      </c>
      <c r="AE301" s="191" t="n">
        <f aca="false">AC301+AD301</f>
        <v>0.0659491091358025</v>
      </c>
      <c r="AF301" s="189" t="n">
        <f aca="false">V301*X301</f>
        <v>2.28666666666667</v>
      </c>
      <c r="AG301" s="178" t="n">
        <f aca="false">CHOOSE(W301,AA301*SQRT(X301/3),SQRT(X301*((AA301^2)+((Z301^2)/3)-(AA301*Z301))))</f>
        <v>2.45173132903539</v>
      </c>
      <c r="AH301" s="190" t="n">
        <f aca="false">(AG301^2)*RDS_on</f>
        <v>0.311507487473479</v>
      </c>
      <c r="AI301" s="178" t="n">
        <f aca="false">((S301*V301)/2)*Fsw*(tr_sw_fix+tf_sw_fix)</f>
        <v>1.53664</v>
      </c>
      <c r="AJ301" s="191" t="n">
        <f aca="false">AH301+AI301</f>
        <v>1.84814748747348</v>
      </c>
      <c r="AK301" s="189" t="n">
        <f aca="false">Y301*V301</f>
        <v>0.326666666666667</v>
      </c>
      <c r="AL301" s="190" t="n">
        <f aca="false">CHOOSE(W301,AA301*SQRT(Y301/3),SQRT(Y301*((AA301^2)+((Z301^2)/3)-(Z301*AA301))))</f>
        <v>0.926667339739075</v>
      </c>
      <c r="AM301" s="190" t="n">
        <f aca="false">T301*Vd_rect</f>
        <v>0.12348</v>
      </c>
      <c r="AN301" s="190" t="n">
        <f aca="false">CHOOSE(W301,(S301+Vd_rect)*Qrr*Fsw,(S301+Vd_rect)*Qrr*Fsw)</f>
        <v>0.42441</v>
      </c>
      <c r="AO301" s="191" t="n">
        <f aca="false">AM301+AN301</f>
        <v>0.54789</v>
      </c>
      <c r="AP301" s="177" t="n">
        <f aca="false">(AG301^2)*0</f>
        <v>0</v>
      </c>
      <c r="AQ301" s="190" t="n">
        <f aca="false">Qg_tot*Vcc*Fsw</f>
        <v>0.0735</v>
      </c>
      <c r="AR301" s="191" t="n">
        <f aca="false">IQ*U301</f>
        <v>0.00385</v>
      </c>
      <c r="AS301" s="177" t="n">
        <f aca="false">AP301+AJ301+AQ301+AR301</f>
        <v>1.92549748747348</v>
      </c>
      <c r="AT301" s="187" t="n">
        <f aca="false">Ta+Tk*AS301</f>
        <v>140.529849248409</v>
      </c>
      <c r="AU301" s="188" t="n">
        <f aca="false">RDS_on/51.8*(47.12+AT301*0.244)</f>
        <v>0.0814454651202636</v>
      </c>
      <c r="AV301" s="190" t="n">
        <f aca="false">S301*T301</f>
        <v>11.76</v>
      </c>
      <c r="AW301" s="191" t="n">
        <f aca="false">(AV301/(AV301+AS301))*100</f>
        <v>85.9303800301311</v>
      </c>
      <c r="AY301" s="189" t="n">
        <f aca="false">VOUT</f>
        <v>40</v>
      </c>
      <c r="AZ301" s="190" t="n">
        <f aca="false">Q301*$O$12</f>
        <v>0.294</v>
      </c>
      <c r="BA301" s="190" t="n">
        <f aca="false">VIN_var</f>
        <v>5</v>
      </c>
      <c r="BB301" s="191" t="n">
        <f aca="false">(AY301*AZ301)/(BA301*EFF_est)</f>
        <v>2.61333333333333</v>
      </c>
      <c r="BC301" s="189" t="n">
        <f aca="false">IF((AZ301*AY301/BA301)&lt;((BA301*(1-(BA301/AY301)))/(2*Lm*Fsw)),1,2)</f>
        <v>2</v>
      </c>
      <c r="BD301" s="190" t="n">
        <f aca="false">CHOOSE(BC301,SQRT((2*AZ301*Lm*Fsw*(AY301-BA301))/((BA301)^2)),1-(BA301/AY301))</f>
        <v>0.875</v>
      </c>
      <c r="BE301" s="179" t="n">
        <f aca="false">CHOOSE(BC301,(Lm*BG301*Fsw)/(AY301-BA301),1-BD301)</f>
        <v>0.125</v>
      </c>
      <c r="BF301" s="189" t="n">
        <f aca="false">(BA301*BD301)/(Lm*Fsw)</f>
        <v>0.694444444444444</v>
      </c>
      <c r="BG301" s="190" t="n">
        <f aca="false">CHOOSE(BC301,BF301,BB301+(0.5*BF301))</f>
        <v>2.96055555555556</v>
      </c>
      <c r="BH301" s="190" t="n">
        <f aca="false">CHOOSE(BC301,BG301*SQRT((BD301+BE301)/3),SQRT((BB301^2)+((BF301^2)/12)))</f>
        <v>2.62101103933439</v>
      </c>
      <c r="BI301" s="190" t="n">
        <v>0</v>
      </c>
      <c r="BJ301" s="190" t="n">
        <f aca="false">(BH301^2)*Rdcr</f>
        <v>0.0659491091358025</v>
      </c>
      <c r="BK301" s="191" t="n">
        <f aca="false">BI301+BJ301</f>
        <v>0.0659491091358025</v>
      </c>
      <c r="BL301" s="189" t="n">
        <f aca="false">BB301*BD301</f>
        <v>2.28666666666667</v>
      </c>
      <c r="BM301" s="178" t="n">
        <f aca="false">CHOOSE(BC301,BG301*SQRT(BD301/3),SQRT(BD301*((BG301^2)+((BF301^2)/3)-(BG301*BF301))))</f>
        <v>2.45173132903539</v>
      </c>
      <c r="BN301" s="178" t="n">
        <f aca="false">(BM301^2)*AU301</f>
        <v>0.489567592120146</v>
      </c>
      <c r="BO301" s="178" t="n">
        <f aca="false">((AY301*BB301)/2)*Fsw*(tr_sw_fix+tf_sw_fix)</f>
        <v>1.53664</v>
      </c>
      <c r="BP301" s="191" t="n">
        <f aca="false">BN301+BO301</f>
        <v>2.02620759212015</v>
      </c>
      <c r="BQ301" s="189" t="n">
        <f aca="false">BE301*BB301</f>
        <v>0.326666666666667</v>
      </c>
      <c r="BR301" s="190" t="n">
        <f aca="false">CHOOSE(BC301,BG301*SQRT(BE301/3),SQRT(BE301*((BG301^2)+((BF301^2)/3)-(BF301*BG301))))</f>
        <v>0.926667339739075</v>
      </c>
      <c r="BS301" s="190" t="n">
        <f aca="false">AZ301*Vd_rect</f>
        <v>0.12348</v>
      </c>
      <c r="BT301" s="190" t="n">
        <f aca="false">CHOOSE(BC301,(AY301+Vd_rect)*Qrr*Fsw,(AY301+Vd_rect)*Qrr*Fsw)</f>
        <v>0.42441</v>
      </c>
      <c r="BU301" s="191" t="n">
        <f aca="false">BS301+BT301</f>
        <v>0.54789</v>
      </c>
      <c r="BV301" s="177" t="n">
        <f aca="false">(BM301^2)*0</f>
        <v>0</v>
      </c>
      <c r="BW301" s="190" t="n">
        <f aca="false">Qg_tot*Vcc*Fsw</f>
        <v>0.0735</v>
      </c>
      <c r="BX301" s="191" t="n">
        <f aca="false">IQ*BA301</f>
        <v>0.00385</v>
      </c>
      <c r="BY301" s="189" t="n">
        <f aca="false">BV301+BU301+BP301+BK301+BW301+BX301</f>
        <v>2.71739670125595</v>
      </c>
      <c r="BZ301" s="190" t="n">
        <f aca="false">AY301*AZ301</f>
        <v>11.76</v>
      </c>
      <c r="CA301" s="191" t="n">
        <f aca="false">(BZ301/(BZ301+BY301))*100</f>
        <v>81.230073629051</v>
      </c>
      <c r="CB301" s="169" t="n">
        <f aca="false">BP301+BW301+BX301+BV301</f>
        <v>2.10355759212015</v>
      </c>
      <c r="CC301" s="0" t="n">
        <f aca="false">Ta+Tk_f*CB301</f>
        <v>98.6245157242051</v>
      </c>
    </row>
    <row r="302" customFormat="false" ht="15.75" hidden="false" customHeight="false" outlineLevel="0" collapsed="false">
      <c r="Q302" s="0" t="n">
        <v>295</v>
      </c>
      <c r="S302" s="189" t="n">
        <f aca="false">VOUT</f>
        <v>40</v>
      </c>
      <c r="T302" s="178" t="n">
        <f aca="false">Q302*$O$12</f>
        <v>0.295</v>
      </c>
      <c r="U302" s="190" t="n">
        <f aca="false">VIN_var</f>
        <v>5</v>
      </c>
      <c r="V302" s="191" t="n">
        <f aca="false">(S302*T302)/(U302*EFF_est)</f>
        <v>2.62222222222222</v>
      </c>
      <c r="W302" s="189" t="n">
        <f aca="false">IF((T302*S302/U302)&lt;((U302*(1-(U302/S302)))/(2*Lm*Fsw)),1,2)</f>
        <v>2</v>
      </c>
      <c r="X302" s="190" t="n">
        <f aca="false">CHOOSE(W302,SQRT((2*T302*Lm*Fsw*(S302-U302))/((U302)^2)),1-(U302/S302))</f>
        <v>0.875</v>
      </c>
      <c r="Y302" s="179" t="n">
        <f aca="false">CHOOSE(W302,(Lm*AA302*Fsw)/(S302-U302),1-X302)</f>
        <v>0.125</v>
      </c>
      <c r="Z302" s="189" t="n">
        <f aca="false">(U302*X302)/(Lm*Fsw)</f>
        <v>0.694444444444444</v>
      </c>
      <c r="AA302" s="190" t="n">
        <f aca="false">CHOOSE(W302,Z302,V302+(0.5*Z302))</f>
        <v>2.96944444444444</v>
      </c>
      <c r="AB302" s="190" t="n">
        <f aca="false">CHOOSE(W302,AA302*SQRT((X302+Y302)/3),SQRT((V302^2)+((Z302^2)/12)))</f>
        <v>2.62987397795364</v>
      </c>
      <c r="AC302" s="190" t="n">
        <v>0</v>
      </c>
      <c r="AD302" s="190" t="n">
        <f aca="false">(AB302^2)*Rdcr</f>
        <v>0.0663958765432099</v>
      </c>
      <c r="AE302" s="191" t="n">
        <f aca="false">AC302+AD302</f>
        <v>0.0663958765432099</v>
      </c>
      <c r="AF302" s="189" t="n">
        <f aca="false">V302*X302</f>
        <v>2.29444444444444</v>
      </c>
      <c r="AG302" s="178" t="n">
        <f aca="false">CHOOSE(W302,AA302*SQRT(X302/3),SQRT(X302*((AA302^2)+((Z302^2)/3)-(AA302*Z302))))</f>
        <v>2.4600218489737</v>
      </c>
      <c r="AH302" s="190" t="n">
        <f aca="false">(AG302^2)*RDS_on</f>
        <v>0.313617772121599</v>
      </c>
      <c r="AI302" s="178" t="n">
        <f aca="false">((S302*V302)/2)*Fsw*(tr_sw_fix+tf_sw_fix)</f>
        <v>1.54186666666667</v>
      </c>
      <c r="AJ302" s="191" t="n">
        <f aca="false">AH302+AI302</f>
        <v>1.85548443878827</v>
      </c>
      <c r="AK302" s="189" t="n">
        <f aca="false">Y302*V302</f>
        <v>0.327777777777778</v>
      </c>
      <c r="AL302" s="190" t="n">
        <f aca="false">CHOOSE(W302,AA302*SQRT(Y302/3),SQRT(Y302*((AA302^2)+((Z302^2)/3)-(Z302*AA302))))</f>
        <v>0.929800861738529</v>
      </c>
      <c r="AM302" s="190" t="n">
        <f aca="false">T302*Vd_rect</f>
        <v>0.1239</v>
      </c>
      <c r="AN302" s="190" t="n">
        <f aca="false">CHOOSE(W302,(S302+Vd_rect)*Qrr*Fsw,(S302+Vd_rect)*Qrr*Fsw)</f>
        <v>0.42441</v>
      </c>
      <c r="AO302" s="191" t="n">
        <f aca="false">AM302+AN302</f>
        <v>0.54831</v>
      </c>
      <c r="AP302" s="177" t="n">
        <f aca="false">(AG302^2)*0</f>
        <v>0</v>
      </c>
      <c r="AQ302" s="190" t="n">
        <f aca="false">Qg_tot*Vcc*Fsw</f>
        <v>0.0735</v>
      </c>
      <c r="AR302" s="191" t="n">
        <f aca="false">IQ*U302</f>
        <v>0.00385</v>
      </c>
      <c r="AS302" s="177" t="n">
        <f aca="false">AP302+AJ302+AQ302+AR302</f>
        <v>1.93283443878827</v>
      </c>
      <c r="AT302" s="187" t="n">
        <f aca="false">Ta+Tk*AS302</f>
        <v>140.970066327296</v>
      </c>
      <c r="AU302" s="188" t="n">
        <f aca="false">RDS_on/51.8*(47.12+AT302*0.244)</f>
        <v>0.0815529258266086</v>
      </c>
      <c r="AV302" s="190" t="n">
        <f aca="false">S302*T302</f>
        <v>11.8</v>
      </c>
      <c r="AW302" s="191" t="n">
        <f aca="false">(AV302/(AV302+AS302))*100</f>
        <v>85.9254515343971</v>
      </c>
      <c r="AY302" s="189" t="n">
        <f aca="false">VOUT</f>
        <v>40</v>
      </c>
      <c r="AZ302" s="190" t="n">
        <f aca="false">Q302*$O$12</f>
        <v>0.295</v>
      </c>
      <c r="BA302" s="190" t="n">
        <f aca="false">VIN_var</f>
        <v>5</v>
      </c>
      <c r="BB302" s="191" t="n">
        <f aca="false">(AY302*AZ302)/(BA302*EFF_est)</f>
        <v>2.62222222222222</v>
      </c>
      <c r="BC302" s="189" t="n">
        <f aca="false">IF((AZ302*AY302/BA302)&lt;((BA302*(1-(BA302/AY302)))/(2*Lm*Fsw)),1,2)</f>
        <v>2</v>
      </c>
      <c r="BD302" s="190" t="n">
        <f aca="false">CHOOSE(BC302,SQRT((2*AZ302*Lm*Fsw*(AY302-BA302))/((BA302)^2)),1-(BA302/AY302))</f>
        <v>0.875</v>
      </c>
      <c r="BE302" s="179" t="n">
        <f aca="false">CHOOSE(BC302,(Lm*BG302*Fsw)/(AY302-BA302),1-BD302)</f>
        <v>0.125</v>
      </c>
      <c r="BF302" s="189" t="n">
        <f aca="false">(BA302*BD302)/(Lm*Fsw)</f>
        <v>0.694444444444444</v>
      </c>
      <c r="BG302" s="190" t="n">
        <f aca="false">CHOOSE(BC302,BF302,BB302+(0.5*BF302))</f>
        <v>2.96944444444444</v>
      </c>
      <c r="BH302" s="190" t="n">
        <f aca="false">CHOOSE(BC302,BG302*SQRT((BD302+BE302)/3),SQRT((BB302^2)+((BF302^2)/12)))</f>
        <v>2.62987397795364</v>
      </c>
      <c r="BI302" s="190" t="n">
        <v>0</v>
      </c>
      <c r="BJ302" s="190" t="n">
        <f aca="false">(BH302^2)*Rdcr</f>
        <v>0.0663958765432099</v>
      </c>
      <c r="BK302" s="191" t="n">
        <f aca="false">BI302+BJ302</f>
        <v>0.0663958765432099</v>
      </c>
      <c r="BL302" s="189" t="n">
        <f aca="false">BB302*BD302</f>
        <v>2.29444444444444</v>
      </c>
      <c r="BM302" s="178" t="n">
        <f aca="false">CHOOSE(BC302,BG302*SQRT(BD302/3),SQRT(BD302*((BG302^2)+((BF302^2)/3)-(BG302*BF302))))</f>
        <v>2.4600218489737</v>
      </c>
      <c r="BN302" s="178" t="n">
        <f aca="false">(BM302^2)*AU302</f>
        <v>0.493534452662076</v>
      </c>
      <c r="BO302" s="178" t="n">
        <f aca="false">((AY302*BB302)/2)*Fsw*(tr_sw_fix+tf_sw_fix)</f>
        <v>1.54186666666667</v>
      </c>
      <c r="BP302" s="191" t="n">
        <f aca="false">BN302+BO302</f>
        <v>2.03540111932874</v>
      </c>
      <c r="BQ302" s="189" t="n">
        <f aca="false">BE302*BB302</f>
        <v>0.327777777777778</v>
      </c>
      <c r="BR302" s="190" t="n">
        <f aca="false">CHOOSE(BC302,BG302*SQRT(BE302/3),SQRT(BE302*((BG302^2)+((BF302^2)/3)-(BF302*BG302))))</f>
        <v>0.929800861738529</v>
      </c>
      <c r="BS302" s="190" t="n">
        <f aca="false">AZ302*Vd_rect</f>
        <v>0.1239</v>
      </c>
      <c r="BT302" s="190" t="n">
        <f aca="false">CHOOSE(BC302,(AY302+Vd_rect)*Qrr*Fsw,(AY302+Vd_rect)*Qrr*Fsw)</f>
        <v>0.42441</v>
      </c>
      <c r="BU302" s="191" t="n">
        <f aca="false">BS302+BT302</f>
        <v>0.54831</v>
      </c>
      <c r="BV302" s="177" t="n">
        <f aca="false">(BM302^2)*0</f>
        <v>0</v>
      </c>
      <c r="BW302" s="190" t="n">
        <f aca="false">Qg_tot*Vcc*Fsw</f>
        <v>0.0735</v>
      </c>
      <c r="BX302" s="191" t="n">
        <f aca="false">IQ*BA302</f>
        <v>0.00385</v>
      </c>
      <c r="BY302" s="189" t="n">
        <f aca="false">BV302+BU302+BP302+BK302+BW302+BX302</f>
        <v>2.72745699587195</v>
      </c>
      <c r="BZ302" s="190" t="n">
        <f aca="false">AY302*AZ302</f>
        <v>11.8</v>
      </c>
      <c r="CA302" s="191" t="n">
        <f aca="false">(BZ302/(BZ302+BY302))*100</f>
        <v>81.2255028760576</v>
      </c>
      <c r="CB302" s="169" t="n">
        <f aca="false">BP302+BW302+BX302+BV302</f>
        <v>2.11275111932874</v>
      </c>
      <c r="CC302" s="0" t="n">
        <f aca="false">Ta+Tk_f*CB302</f>
        <v>98.946289176506</v>
      </c>
    </row>
    <row r="303" customFormat="false" ht="15.75" hidden="false" customHeight="false" outlineLevel="0" collapsed="false">
      <c r="Q303" s="0" t="n">
        <v>296</v>
      </c>
      <c r="S303" s="189" t="n">
        <f aca="false">VOUT</f>
        <v>40</v>
      </c>
      <c r="T303" s="178" t="n">
        <f aca="false">Q303*$O$12</f>
        <v>0.296</v>
      </c>
      <c r="U303" s="190" t="n">
        <f aca="false">VIN_var</f>
        <v>5</v>
      </c>
      <c r="V303" s="191" t="n">
        <f aca="false">(S303*T303)/(U303*EFF_est)</f>
        <v>2.63111111111111</v>
      </c>
      <c r="W303" s="189" t="n">
        <f aca="false">IF((T303*S303/U303)&lt;((U303*(1-(U303/S303)))/(2*Lm*Fsw)),1,2)</f>
        <v>2</v>
      </c>
      <c r="X303" s="190" t="n">
        <f aca="false">CHOOSE(W303,SQRT((2*T303*Lm*Fsw*(S303-U303))/((U303)^2)),1-(U303/S303))</f>
        <v>0.875</v>
      </c>
      <c r="Y303" s="179" t="n">
        <f aca="false">CHOOSE(W303,(Lm*AA303*Fsw)/(S303-U303),1-X303)</f>
        <v>0.125</v>
      </c>
      <c r="Z303" s="189" t="n">
        <f aca="false">(U303*X303)/(Lm*Fsw)</f>
        <v>0.694444444444444</v>
      </c>
      <c r="AA303" s="190" t="n">
        <f aca="false">CHOOSE(W303,Z303,V303+(0.5*Z303))</f>
        <v>2.97833333333333</v>
      </c>
      <c r="AB303" s="190" t="n">
        <f aca="false">CHOOSE(W303,AA303*SQRT((X303+Y303)/3),SQRT((V303^2)+((Z303^2)/12)))</f>
        <v>2.63873709115061</v>
      </c>
      <c r="AC303" s="190" t="n">
        <v>0</v>
      </c>
      <c r="AD303" s="190" t="n">
        <f aca="false">(AB303^2)*Rdcr</f>
        <v>0.0668441609876543</v>
      </c>
      <c r="AE303" s="191" t="n">
        <f aca="false">AC303+AD303</f>
        <v>0.0668441609876543</v>
      </c>
      <c r="AF303" s="189" t="n">
        <f aca="false">V303*X303</f>
        <v>2.30222222222222</v>
      </c>
      <c r="AG303" s="178" t="n">
        <f aca="false">CHOOSE(W303,AA303*SQRT(X303/3),SQRT(X303*((AA303^2)+((Z303^2)/3)-(AA303*Z303))))</f>
        <v>2.46831253221452</v>
      </c>
      <c r="AH303" s="190" t="n">
        <f aca="false">(AG303^2)*RDS_on</f>
        <v>0.315735222422175</v>
      </c>
      <c r="AI303" s="178" t="n">
        <f aca="false">((S303*V303)/2)*Fsw*(tr_sw_fix+tf_sw_fix)</f>
        <v>1.54709333333333</v>
      </c>
      <c r="AJ303" s="191" t="n">
        <f aca="false">AH303+AI303</f>
        <v>1.86282855575551</v>
      </c>
      <c r="AK303" s="189" t="n">
        <f aca="false">Y303*V303</f>
        <v>0.328888888888889</v>
      </c>
      <c r="AL303" s="190" t="n">
        <f aca="false">CHOOSE(W303,AA303*SQRT(Y303/3),SQRT(Y303*((AA303^2)+((Z303^2)/3)-(Z303*AA303))))</f>
        <v>0.932934445460531</v>
      </c>
      <c r="AM303" s="190" t="n">
        <f aca="false">T303*Vd_rect</f>
        <v>0.12432</v>
      </c>
      <c r="AN303" s="190" t="n">
        <f aca="false">CHOOSE(W303,(S303+Vd_rect)*Qrr*Fsw,(S303+Vd_rect)*Qrr*Fsw)</f>
        <v>0.42441</v>
      </c>
      <c r="AO303" s="191" t="n">
        <f aca="false">AM303+AN303</f>
        <v>0.54873</v>
      </c>
      <c r="AP303" s="177" t="n">
        <f aca="false">(AG303^2)*0</f>
        <v>0</v>
      </c>
      <c r="AQ303" s="190" t="n">
        <f aca="false">Qg_tot*Vcc*Fsw</f>
        <v>0.0735</v>
      </c>
      <c r="AR303" s="191" t="n">
        <f aca="false">IQ*U303</f>
        <v>0.00385</v>
      </c>
      <c r="AS303" s="177" t="n">
        <f aca="false">AP303+AJ303+AQ303+AR303</f>
        <v>1.94017855575551</v>
      </c>
      <c r="AT303" s="187" t="n">
        <f aca="false">Ta+Tk*AS303</f>
        <v>141.410713345331</v>
      </c>
      <c r="AU303" s="188" t="n">
        <f aca="false">RDS_on/51.8*(47.12+AT303*0.244)</f>
        <v>0.0816604914847301</v>
      </c>
      <c r="AV303" s="190" t="n">
        <f aca="false">S303*T303</f>
        <v>11.84</v>
      </c>
      <c r="AW303" s="191" t="n">
        <f aca="false">(AV303/(AV303+AS303))*100</f>
        <v>85.9205122204664</v>
      </c>
      <c r="AY303" s="189" t="n">
        <f aca="false">VOUT</f>
        <v>40</v>
      </c>
      <c r="AZ303" s="190" t="n">
        <f aca="false">Q303*$O$12</f>
        <v>0.296</v>
      </c>
      <c r="BA303" s="190" t="n">
        <f aca="false">VIN_var</f>
        <v>5</v>
      </c>
      <c r="BB303" s="191" t="n">
        <f aca="false">(AY303*AZ303)/(BA303*EFF_est)</f>
        <v>2.63111111111111</v>
      </c>
      <c r="BC303" s="189" t="n">
        <f aca="false">IF((AZ303*AY303/BA303)&lt;((BA303*(1-(BA303/AY303)))/(2*Lm*Fsw)),1,2)</f>
        <v>2</v>
      </c>
      <c r="BD303" s="190" t="n">
        <f aca="false">CHOOSE(BC303,SQRT((2*AZ303*Lm*Fsw*(AY303-BA303))/((BA303)^2)),1-(BA303/AY303))</f>
        <v>0.875</v>
      </c>
      <c r="BE303" s="179" t="n">
        <f aca="false">CHOOSE(BC303,(Lm*BG303*Fsw)/(AY303-BA303),1-BD303)</f>
        <v>0.125</v>
      </c>
      <c r="BF303" s="189" t="n">
        <f aca="false">(BA303*BD303)/(Lm*Fsw)</f>
        <v>0.694444444444444</v>
      </c>
      <c r="BG303" s="190" t="n">
        <f aca="false">CHOOSE(BC303,BF303,BB303+(0.5*BF303))</f>
        <v>2.97833333333333</v>
      </c>
      <c r="BH303" s="190" t="n">
        <f aca="false">CHOOSE(BC303,BG303*SQRT((BD303+BE303)/3),SQRT((BB303^2)+((BF303^2)/12)))</f>
        <v>2.63873709115061</v>
      </c>
      <c r="BI303" s="190" t="n">
        <v>0</v>
      </c>
      <c r="BJ303" s="190" t="n">
        <f aca="false">(BH303^2)*Rdcr</f>
        <v>0.0668441609876543</v>
      </c>
      <c r="BK303" s="191" t="n">
        <f aca="false">BI303+BJ303</f>
        <v>0.0668441609876543</v>
      </c>
      <c r="BL303" s="189" t="n">
        <f aca="false">BB303*BD303</f>
        <v>2.30222222222222</v>
      </c>
      <c r="BM303" s="178" t="n">
        <f aca="false">CHOOSE(BC303,BG303*SQRT(BD303/3),SQRT(BD303*((BG303^2)+((BF303^2)/3)-(BG303*BF303))))</f>
        <v>2.46831253221452</v>
      </c>
      <c r="BN303" s="178" t="n">
        <f aca="false">(BM303^2)*AU303</f>
        <v>0.497521995754608</v>
      </c>
      <c r="BO303" s="178" t="n">
        <f aca="false">((AY303*BB303)/2)*Fsw*(tr_sw_fix+tf_sw_fix)</f>
        <v>1.54709333333333</v>
      </c>
      <c r="BP303" s="191" t="n">
        <f aca="false">BN303+BO303</f>
        <v>2.04461532908794</v>
      </c>
      <c r="BQ303" s="189" t="n">
        <f aca="false">BE303*BB303</f>
        <v>0.328888888888889</v>
      </c>
      <c r="BR303" s="190" t="n">
        <f aca="false">CHOOSE(BC303,BG303*SQRT(BE303/3),SQRT(BE303*((BG303^2)+((BF303^2)/3)-(BF303*BG303))))</f>
        <v>0.932934445460531</v>
      </c>
      <c r="BS303" s="190" t="n">
        <f aca="false">AZ303*Vd_rect</f>
        <v>0.12432</v>
      </c>
      <c r="BT303" s="190" t="n">
        <f aca="false">CHOOSE(BC303,(AY303+Vd_rect)*Qrr*Fsw,(AY303+Vd_rect)*Qrr*Fsw)</f>
        <v>0.42441</v>
      </c>
      <c r="BU303" s="191" t="n">
        <f aca="false">BS303+BT303</f>
        <v>0.54873</v>
      </c>
      <c r="BV303" s="177" t="n">
        <f aca="false">(BM303^2)*0</f>
        <v>0</v>
      </c>
      <c r="BW303" s="190" t="n">
        <f aca="false">Qg_tot*Vcc*Fsw</f>
        <v>0.0735</v>
      </c>
      <c r="BX303" s="191" t="n">
        <f aca="false">IQ*BA303</f>
        <v>0.00385</v>
      </c>
      <c r="BY303" s="189" t="n">
        <f aca="false">BV303+BU303+BP303+BK303+BW303+BX303</f>
        <v>2.7375394900756</v>
      </c>
      <c r="BZ303" s="190" t="n">
        <f aca="false">AY303*AZ303</f>
        <v>11.84</v>
      </c>
      <c r="CA303" s="191" t="n">
        <f aca="false">(BZ303/(BZ303+BY303))*100</f>
        <v>81.2208398273295</v>
      </c>
      <c r="CB303" s="169" t="n">
        <f aca="false">BP303+BW303+BX303+BV303</f>
        <v>2.12196532908794</v>
      </c>
      <c r="CC303" s="0" t="n">
        <f aca="false">Ta+Tk_f*CB303</f>
        <v>99.268786518078</v>
      </c>
    </row>
    <row r="304" customFormat="false" ht="15.75" hidden="false" customHeight="false" outlineLevel="0" collapsed="false">
      <c r="Q304" s="0" t="n">
        <v>297</v>
      </c>
      <c r="S304" s="189" t="n">
        <f aca="false">VOUT</f>
        <v>40</v>
      </c>
      <c r="T304" s="178" t="n">
        <f aca="false">Q304*$O$12</f>
        <v>0.297</v>
      </c>
      <c r="U304" s="190" t="n">
        <f aca="false">VIN_var</f>
        <v>5</v>
      </c>
      <c r="V304" s="191" t="n">
        <f aca="false">(S304*T304)/(U304*EFF_est)</f>
        <v>2.64</v>
      </c>
      <c r="W304" s="189" t="n">
        <f aca="false">IF((T304*S304/U304)&lt;((U304*(1-(U304/S304)))/(2*Lm*Fsw)),1,2)</f>
        <v>2</v>
      </c>
      <c r="X304" s="190" t="n">
        <f aca="false">CHOOSE(W304,SQRT((2*T304*Lm*Fsw*(S304-U304))/((U304)^2)),1-(U304/S304))</f>
        <v>0.875</v>
      </c>
      <c r="Y304" s="179" t="n">
        <f aca="false">CHOOSE(W304,(Lm*AA304*Fsw)/(S304-U304),1-X304)</f>
        <v>0.125</v>
      </c>
      <c r="Z304" s="189" t="n">
        <f aca="false">(U304*X304)/(Lm*Fsw)</f>
        <v>0.694444444444444</v>
      </c>
      <c r="AA304" s="190" t="n">
        <f aca="false">CHOOSE(W304,Z304,V304+(0.5*Z304))</f>
        <v>2.98722222222222</v>
      </c>
      <c r="AB304" s="190" t="n">
        <f aca="false">CHOOSE(W304,AA304*SQRT((X304+Y304)/3),SQRT((V304^2)+((Z304^2)/12)))</f>
        <v>2.64760037717206</v>
      </c>
      <c r="AC304" s="190" t="n">
        <v>0</v>
      </c>
      <c r="AD304" s="190" t="n">
        <f aca="false">(AB304^2)*Rdcr</f>
        <v>0.0672939624691358</v>
      </c>
      <c r="AE304" s="191" t="n">
        <f aca="false">AC304+AD304</f>
        <v>0.0672939624691358</v>
      </c>
      <c r="AF304" s="189" t="n">
        <f aca="false">V304*X304</f>
        <v>2.31</v>
      </c>
      <c r="AG304" s="178" t="n">
        <f aca="false">CHOOSE(W304,AA304*SQRT(X304/3),SQRT(X304*((AA304^2)+((Z304^2)/3)-(AA304*Z304))))</f>
        <v>2.47660337711783</v>
      </c>
      <c r="AH304" s="190" t="n">
        <f aca="false">(AG304^2)*RDS_on</f>
        <v>0.317859838375207</v>
      </c>
      <c r="AI304" s="178" t="n">
        <f aca="false">((S304*V304)/2)*Fsw*(tr_sw_fix+tf_sw_fix)</f>
        <v>1.55232</v>
      </c>
      <c r="AJ304" s="191" t="n">
        <f aca="false">AH304+AI304</f>
        <v>1.87017983837521</v>
      </c>
      <c r="AK304" s="189" t="n">
        <f aca="false">Y304*V304</f>
        <v>0.33</v>
      </c>
      <c r="AL304" s="190" t="n">
        <f aca="false">CHOOSE(W304,AA304*SQRT(Y304/3),SQRT(Y304*((AA304^2)+((Z304^2)/3)-(Z304*AA304))))</f>
        <v>0.936068090285213</v>
      </c>
      <c r="AM304" s="190" t="n">
        <f aca="false">T304*Vd_rect</f>
        <v>0.12474</v>
      </c>
      <c r="AN304" s="190" t="n">
        <f aca="false">CHOOSE(W304,(S304+Vd_rect)*Qrr*Fsw,(S304+Vd_rect)*Qrr*Fsw)</f>
        <v>0.42441</v>
      </c>
      <c r="AO304" s="191" t="n">
        <f aca="false">AM304+AN304</f>
        <v>0.54915</v>
      </c>
      <c r="AP304" s="177" t="n">
        <f aca="false">(AG304^2)*0</f>
        <v>0</v>
      </c>
      <c r="AQ304" s="190" t="n">
        <f aca="false">Qg_tot*Vcc*Fsw</f>
        <v>0.0735</v>
      </c>
      <c r="AR304" s="191" t="n">
        <f aca="false">IQ*U304</f>
        <v>0.00385</v>
      </c>
      <c r="AS304" s="177" t="n">
        <f aca="false">AP304+AJ304+AQ304+AR304</f>
        <v>1.94752983837521</v>
      </c>
      <c r="AT304" s="187" t="n">
        <f aca="false">Ta+Tk*AS304</f>
        <v>141.851790302512</v>
      </c>
      <c r="AU304" s="188" t="n">
        <f aca="false">RDS_on/51.8*(47.12+AT304*0.244)</f>
        <v>0.0817681620946281</v>
      </c>
      <c r="AV304" s="190" t="n">
        <f aca="false">S304*T304</f>
        <v>11.88</v>
      </c>
      <c r="AW304" s="191" t="n">
        <f aca="false">(AV304/(AV304+AS304))*100</f>
        <v>85.9155622071393</v>
      </c>
      <c r="AY304" s="189" t="n">
        <f aca="false">VOUT</f>
        <v>40</v>
      </c>
      <c r="AZ304" s="190" t="n">
        <f aca="false">Q304*$O$12</f>
        <v>0.297</v>
      </c>
      <c r="BA304" s="190" t="n">
        <f aca="false">VIN_var</f>
        <v>5</v>
      </c>
      <c r="BB304" s="191" t="n">
        <f aca="false">(AY304*AZ304)/(BA304*EFF_est)</f>
        <v>2.64</v>
      </c>
      <c r="BC304" s="189" t="n">
        <f aca="false">IF((AZ304*AY304/BA304)&lt;((BA304*(1-(BA304/AY304)))/(2*Lm*Fsw)),1,2)</f>
        <v>2</v>
      </c>
      <c r="BD304" s="190" t="n">
        <f aca="false">CHOOSE(BC304,SQRT((2*AZ304*Lm*Fsw*(AY304-BA304))/((BA304)^2)),1-(BA304/AY304))</f>
        <v>0.875</v>
      </c>
      <c r="BE304" s="179" t="n">
        <f aca="false">CHOOSE(BC304,(Lm*BG304*Fsw)/(AY304-BA304),1-BD304)</f>
        <v>0.125</v>
      </c>
      <c r="BF304" s="189" t="n">
        <f aca="false">(BA304*BD304)/(Lm*Fsw)</f>
        <v>0.694444444444444</v>
      </c>
      <c r="BG304" s="190" t="n">
        <f aca="false">CHOOSE(BC304,BF304,BB304+(0.5*BF304))</f>
        <v>2.98722222222222</v>
      </c>
      <c r="BH304" s="190" t="n">
        <f aca="false">CHOOSE(BC304,BG304*SQRT((BD304+BE304)/3),SQRT((BB304^2)+((BF304^2)/12)))</f>
        <v>2.64760037717206</v>
      </c>
      <c r="BI304" s="190" t="n">
        <v>0</v>
      </c>
      <c r="BJ304" s="190" t="n">
        <f aca="false">(BH304^2)*Rdcr</f>
        <v>0.0672939624691358</v>
      </c>
      <c r="BK304" s="191" t="n">
        <f aca="false">BI304+BJ304</f>
        <v>0.0672939624691358</v>
      </c>
      <c r="BL304" s="189" t="n">
        <f aca="false">BB304*BD304</f>
        <v>2.31</v>
      </c>
      <c r="BM304" s="178" t="n">
        <f aca="false">CHOOSE(BC304,BG304*SQRT(BD304/3),SQRT(BD304*((BG304^2)+((BF304^2)/3)-(BG304*BF304))))</f>
        <v>2.47660337711783</v>
      </c>
      <c r="BN304" s="178" t="n">
        <f aca="false">(BM304^2)*AU304</f>
        <v>0.501530278882328</v>
      </c>
      <c r="BO304" s="178" t="n">
        <f aca="false">((AY304*BB304)/2)*Fsw*(tr_sw_fix+tf_sw_fix)</f>
        <v>1.55232</v>
      </c>
      <c r="BP304" s="191" t="n">
        <f aca="false">BN304+BO304</f>
        <v>2.05385027888233</v>
      </c>
      <c r="BQ304" s="189" t="n">
        <f aca="false">BE304*BB304</f>
        <v>0.33</v>
      </c>
      <c r="BR304" s="190" t="n">
        <f aca="false">CHOOSE(BC304,BG304*SQRT(BE304/3),SQRT(BE304*((BG304^2)+((BF304^2)/3)-(BF304*BG304))))</f>
        <v>0.936068090285213</v>
      </c>
      <c r="BS304" s="190" t="n">
        <f aca="false">AZ304*Vd_rect</f>
        <v>0.12474</v>
      </c>
      <c r="BT304" s="190" t="n">
        <f aca="false">CHOOSE(BC304,(AY304+Vd_rect)*Qrr*Fsw,(AY304+Vd_rect)*Qrr*Fsw)</f>
        <v>0.42441</v>
      </c>
      <c r="BU304" s="191" t="n">
        <f aca="false">BS304+BT304</f>
        <v>0.54915</v>
      </c>
      <c r="BV304" s="177" t="n">
        <f aca="false">(BM304^2)*0</f>
        <v>0</v>
      </c>
      <c r="BW304" s="190" t="n">
        <f aca="false">Qg_tot*Vcc*Fsw</f>
        <v>0.0735</v>
      </c>
      <c r="BX304" s="191" t="n">
        <f aca="false">IQ*BA304</f>
        <v>0.00385</v>
      </c>
      <c r="BY304" s="189" t="n">
        <f aca="false">BV304+BU304+BP304+BK304+BW304+BX304</f>
        <v>2.74764424135146</v>
      </c>
      <c r="BZ304" s="190" t="n">
        <f aca="false">AY304*AZ304</f>
        <v>11.88</v>
      </c>
      <c r="CA304" s="191" t="n">
        <f aca="false">(BZ304/(BZ304+BY304))*100</f>
        <v>81.2160851329427</v>
      </c>
      <c r="CB304" s="169" t="n">
        <f aca="false">BP304+BW304+BX304+BV304</f>
        <v>2.13120027888233</v>
      </c>
      <c r="CC304" s="0" t="n">
        <f aca="false">Ta+Tk_f*CB304</f>
        <v>99.5920097608815</v>
      </c>
    </row>
    <row r="305" customFormat="false" ht="15.75" hidden="false" customHeight="false" outlineLevel="0" collapsed="false">
      <c r="Q305" s="0" t="n">
        <v>298</v>
      </c>
      <c r="S305" s="189" t="n">
        <f aca="false">VOUT</f>
        <v>40</v>
      </c>
      <c r="T305" s="178" t="n">
        <f aca="false">Q305*$O$12</f>
        <v>0.298</v>
      </c>
      <c r="U305" s="190" t="n">
        <f aca="false">VIN_var</f>
        <v>5</v>
      </c>
      <c r="V305" s="191" t="n">
        <f aca="false">(S305*T305)/(U305*EFF_est)</f>
        <v>2.64888888888889</v>
      </c>
      <c r="W305" s="189" t="n">
        <f aca="false">IF((T305*S305/U305)&lt;((U305*(1-(U305/S305)))/(2*Lm*Fsw)),1,2)</f>
        <v>2</v>
      </c>
      <c r="X305" s="190" t="n">
        <f aca="false">CHOOSE(W305,SQRT((2*T305*Lm*Fsw*(S305-U305))/((U305)^2)),1-(U305/S305))</f>
        <v>0.875</v>
      </c>
      <c r="Y305" s="179" t="n">
        <f aca="false">CHOOSE(W305,(Lm*AA305*Fsw)/(S305-U305),1-X305)</f>
        <v>0.125</v>
      </c>
      <c r="Z305" s="189" t="n">
        <f aca="false">(U305*X305)/(Lm*Fsw)</f>
        <v>0.694444444444444</v>
      </c>
      <c r="AA305" s="190" t="n">
        <f aca="false">CHOOSE(W305,Z305,V305+(0.5*Z305))</f>
        <v>2.99611111111111</v>
      </c>
      <c r="AB305" s="190" t="n">
        <f aca="false">CHOOSE(W305,AA305*SQRT((X305+Y305)/3),SQRT((V305^2)+((Z305^2)/12)))</f>
        <v>2.65646383428811</v>
      </c>
      <c r="AC305" s="190" t="n">
        <v>0</v>
      </c>
      <c r="AD305" s="190" t="n">
        <f aca="false">(AB305^2)*Rdcr</f>
        <v>0.0677452809876543</v>
      </c>
      <c r="AE305" s="191" t="n">
        <f aca="false">AC305+AD305</f>
        <v>0.0677452809876543</v>
      </c>
      <c r="AF305" s="189" t="n">
        <f aca="false">V305*X305</f>
        <v>2.31777777777778</v>
      </c>
      <c r="AG305" s="178" t="n">
        <f aca="false">CHOOSE(W305,AA305*SQRT(X305/3),SQRT(X305*((AA305^2)+((Z305^2)/3)-(AA305*Z305))))</f>
        <v>2.48489438206548</v>
      </c>
      <c r="AH305" s="190" t="n">
        <f aca="false">(AG305^2)*RDS_on</f>
        <v>0.319991619980694</v>
      </c>
      <c r="AI305" s="178" t="n">
        <f aca="false">((S305*V305)/2)*Fsw*(tr_sw_fix+tf_sw_fix)</f>
        <v>1.55754666666667</v>
      </c>
      <c r="AJ305" s="191" t="n">
        <f aca="false">AH305+AI305</f>
        <v>1.87753828664736</v>
      </c>
      <c r="AK305" s="189" t="n">
        <f aca="false">Y305*V305</f>
        <v>0.331111111111111</v>
      </c>
      <c r="AL305" s="190" t="n">
        <f aca="false">CHOOSE(W305,AA305*SQRT(Y305/3),SQRT(Y305*((AA305^2)+((Z305^2)/3)-(Z305*AA305))))</f>
        <v>0.939201795600968</v>
      </c>
      <c r="AM305" s="190" t="n">
        <f aca="false">T305*Vd_rect</f>
        <v>0.12516</v>
      </c>
      <c r="AN305" s="190" t="n">
        <f aca="false">CHOOSE(W305,(S305+Vd_rect)*Qrr*Fsw,(S305+Vd_rect)*Qrr*Fsw)</f>
        <v>0.42441</v>
      </c>
      <c r="AO305" s="191" t="n">
        <f aca="false">AM305+AN305</f>
        <v>0.54957</v>
      </c>
      <c r="AP305" s="177" t="n">
        <f aca="false">(AG305^2)*0</f>
        <v>0</v>
      </c>
      <c r="AQ305" s="190" t="n">
        <f aca="false">Qg_tot*Vcc*Fsw</f>
        <v>0.0735</v>
      </c>
      <c r="AR305" s="191" t="n">
        <f aca="false">IQ*U305</f>
        <v>0.00385</v>
      </c>
      <c r="AS305" s="177" t="n">
        <f aca="false">AP305+AJ305+AQ305+AR305</f>
        <v>1.95488828664736</v>
      </c>
      <c r="AT305" s="187" t="n">
        <f aca="false">Ta+Tk*AS305</f>
        <v>142.293297198842</v>
      </c>
      <c r="AU305" s="188" t="n">
        <f aca="false">RDS_on/51.8*(47.12+AT305*0.244)</f>
        <v>0.0818759376563025</v>
      </c>
      <c r="AV305" s="190" t="n">
        <f aca="false">S305*T305</f>
        <v>11.92</v>
      </c>
      <c r="AW305" s="191" t="n">
        <f aca="false">(AV305/(AV305+AS305))*100</f>
        <v>85.9106016116276</v>
      </c>
      <c r="AY305" s="189" t="n">
        <f aca="false">VOUT</f>
        <v>40</v>
      </c>
      <c r="AZ305" s="190" t="n">
        <f aca="false">Q305*$O$12</f>
        <v>0.298</v>
      </c>
      <c r="BA305" s="190" t="n">
        <f aca="false">VIN_var</f>
        <v>5</v>
      </c>
      <c r="BB305" s="191" t="n">
        <f aca="false">(AY305*AZ305)/(BA305*EFF_est)</f>
        <v>2.64888888888889</v>
      </c>
      <c r="BC305" s="189" t="n">
        <f aca="false">IF((AZ305*AY305/BA305)&lt;((BA305*(1-(BA305/AY305)))/(2*Lm*Fsw)),1,2)</f>
        <v>2</v>
      </c>
      <c r="BD305" s="190" t="n">
        <f aca="false">CHOOSE(BC305,SQRT((2*AZ305*Lm*Fsw*(AY305-BA305))/((BA305)^2)),1-(BA305/AY305))</f>
        <v>0.875</v>
      </c>
      <c r="BE305" s="179" t="n">
        <f aca="false">CHOOSE(BC305,(Lm*BG305*Fsw)/(AY305-BA305),1-BD305)</f>
        <v>0.125</v>
      </c>
      <c r="BF305" s="189" t="n">
        <f aca="false">(BA305*BD305)/(Lm*Fsw)</f>
        <v>0.694444444444444</v>
      </c>
      <c r="BG305" s="190" t="n">
        <f aca="false">CHOOSE(BC305,BF305,BB305+(0.5*BF305))</f>
        <v>2.99611111111111</v>
      </c>
      <c r="BH305" s="190" t="n">
        <f aca="false">CHOOSE(BC305,BG305*SQRT((BD305+BE305)/3),SQRT((BB305^2)+((BF305^2)/12)))</f>
        <v>2.65646383428811</v>
      </c>
      <c r="BI305" s="190" t="n">
        <v>0</v>
      </c>
      <c r="BJ305" s="190" t="n">
        <f aca="false">(BH305^2)*Rdcr</f>
        <v>0.0677452809876543</v>
      </c>
      <c r="BK305" s="191" t="n">
        <f aca="false">BI305+BJ305</f>
        <v>0.0677452809876543</v>
      </c>
      <c r="BL305" s="189" t="n">
        <f aca="false">BB305*BD305</f>
        <v>2.31777777777778</v>
      </c>
      <c r="BM305" s="178" t="n">
        <f aca="false">CHOOSE(BC305,BG305*SQRT(BD305/3),SQRT(BD305*((BG305^2)+((BF305^2)/3)-(BG305*BF305))))</f>
        <v>2.48489438206548</v>
      </c>
      <c r="BN305" s="178" t="n">
        <f aca="false">(BM305^2)*AU305</f>
        <v>0.50555935961689</v>
      </c>
      <c r="BO305" s="178" t="n">
        <f aca="false">((AY305*BB305)/2)*Fsw*(tr_sw_fix+tf_sw_fix)</f>
        <v>1.55754666666667</v>
      </c>
      <c r="BP305" s="191" t="n">
        <f aca="false">BN305+BO305</f>
        <v>2.06310602628356</v>
      </c>
      <c r="BQ305" s="189" t="n">
        <f aca="false">BE305*BB305</f>
        <v>0.331111111111111</v>
      </c>
      <c r="BR305" s="190" t="n">
        <f aca="false">CHOOSE(BC305,BG305*SQRT(BE305/3),SQRT(BE305*((BG305^2)+((BF305^2)/3)-(BF305*BG305))))</f>
        <v>0.939201795600968</v>
      </c>
      <c r="BS305" s="190" t="n">
        <f aca="false">AZ305*Vd_rect</f>
        <v>0.12516</v>
      </c>
      <c r="BT305" s="190" t="n">
        <f aca="false">CHOOSE(BC305,(AY305+Vd_rect)*Qrr*Fsw,(AY305+Vd_rect)*Qrr*Fsw)</f>
        <v>0.42441</v>
      </c>
      <c r="BU305" s="191" t="n">
        <f aca="false">BS305+BT305</f>
        <v>0.54957</v>
      </c>
      <c r="BV305" s="177" t="n">
        <f aca="false">(BM305^2)*0</f>
        <v>0</v>
      </c>
      <c r="BW305" s="190" t="n">
        <f aca="false">Qg_tot*Vcc*Fsw</f>
        <v>0.0735</v>
      </c>
      <c r="BX305" s="191" t="n">
        <f aca="false">IQ*BA305</f>
        <v>0.00385</v>
      </c>
      <c r="BY305" s="189" t="n">
        <f aca="false">BV305+BU305+BP305+BK305+BW305+BX305</f>
        <v>2.75777130727121</v>
      </c>
      <c r="BZ305" s="190" t="n">
        <f aca="false">AY305*AZ305</f>
        <v>11.92</v>
      </c>
      <c r="CA305" s="191" t="n">
        <f aca="false">(BZ305/(BZ305+BY305))*100</f>
        <v>81.2112394345248</v>
      </c>
      <c r="CB305" s="169" t="n">
        <f aca="false">BP305+BW305+BX305+BV305</f>
        <v>2.14045602628356</v>
      </c>
      <c r="CC305" s="0" t="n">
        <f aca="false">Ta+Tk_f*CB305</f>
        <v>99.9159609199245</v>
      </c>
    </row>
    <row r="306" customFormat="false" ht="15.75" hidden="false" customHeight="false" outlineLevel="0" collapsed="false">
      <c r="Q306" s="0" t="n">
        <v>299</v>
      </c>
      <c r="S306" s="189" t="n">
        <f aca="false">VOUT</f>
        <v>40</v>
      </c>
      <c r="T306" s="178" t="n">
        <f aca="false">Q306*$O$12</f>
        <v>0.299</v>
      </c>
      <c r="U306" s="190" t="n">
        <f aca="false">VIN_var</f>
        <v>5</v>
      </c>
      <c r="V306" s="191" t="n">
        <f aca="false">(S306*T306)/(U306*EFF_est)</f>
        <v>2.65777777777778</v>
      </c>
      <c r="W306" s="189" t="n">
        <f aca="false">IF((T306*S306/U306)&lt;((U306*(1-(U306/S306)))/(2*Lm*Fsw)),1,2)</f>
        <v>2</v>
      </c>
      <c r="X306" s="190" t="n">
        <f aca="false">CHOOSE(W306,SQRT((2*T306*Lm*Fsw*(S306-U306))/((U306)^2)),1-(U306/S306))</f>
        <v>0.875</v>
      </c>
      <c r="Y306" s="179" t="n">
        <f aca="false">CHOOSE(W306,(Lm*AA306*Fsw)/(S306-U306),1-X306)</f>
        <v>0.125</v>
      </c>
      <c r="Z306" s="189" t="n">
        <f aca="false">(U306*X306)/(Lm*Fsw)</f>
        <v>0.694444444444444</v>
      </c>
      <c r="AA306" s="190" t="n">
        <f aca="false">CHOOSE(W306,Z306,V306+(0.5*Z306))</f>
        <v>3.005</v>
      </c>
      <c r="AB306" s="190" t="n">
        <f aca="false">CHOOSE(W306,AA306*SQRT((X306+Y306)/3),SQRT((V306^2)+((Z306^2)/12)))</f>
        <v>2.66532746079183</v>
      </c>
      <c r="AC306" s="190" t="n">
        <v>0</v>
      </c>
      <c r="AD306" s="190" t="n">
        <f aca="false">(AB306^2)*Rdcr</f>
        <v>0.0681981165432098</v>
      </c>
      <c r="AE306" s="191" t="n">
        <f aca="false">AC306+AD306</f>
        <v>0.0681981165432098</v>
      </c>
      <c r="AF306" s="189" t="n">
        <f aca="false">V306*X306</f>
        <v>2.32555555555556</v>
      </c>
      <c r="AG306" s="178" t="n">
        <f aca="false">CHOOSE(W306,AA306*SQRT(X306/3),SQRT(X306*((AA306^2)+((Z306^2)/3)-(AA306*Z306))))</f>
        <v>2.4931855454608</v>
      </c>
      <c r="AH306" s="190" t="n">
        <f aca="false">(AG306^2)*RDS_on</f>
        <v>0.322130567238636</v>
      </c>
      <c r="AI306" s="178" t="n">
        <f aca="false">((S306*V306)/2)*Fsw*(tr_sw_fix+tf_sw_fix)</f>
        <v>1.56277333333333</v>
      </c>
      <c r="AJ306" s="191" t="n">
        <f aca="false">AH306+AI306</f>
        <v>1.88490390057197</v>
      </c>
      <c r="AK306" s="189" t="n">
        <f aca="false">Y306*V306</f>
        <v>0.332222222222222</v>
      </c>
      <c r="AL306" s="190" t="n">
        <f aca="false">CHOOSE(W306,AA306*SQRT(Y306/3),SQRT(Y306*((AA306^2)+((Z306^2)/3)-(Z306*AA306))))</f>
        <v>0.942335560804313</v>
      </c>
      <c r="AM306" s="190" t="n">
        <f aca="false">T306*Vd_rect</f>
        <v>0.12558</v>
      </c>
      <c r="AN306" s="190" t="n">
        <f aca="false">CHOOSE(W306,(S306+Vd_rect)*Qrr*Fsw,(S306+Vd_rect)*Qrr*Fsw)</f>
        <v>0.42441</v>
      </c>
      <c r="AO306" s="191" t="n">
        <f aca="false">AM306+AN306</f>
        <v>0.54999</v>
      </c>
      <c r="AP306" s="177" t="n">
        <f aca="false">(AG306^2)*0</f>
        <v>0</v>
      </c>
      <c r="AQ306" s="190" t="n">
        <f aca="false">Qg_tot*Vcc*Fsw</f>
        <v>0.0735</v>
      </c>
      <c r="AR306" s="191" t="n">
        <f aca="false">IQ*U306</f>
        <v>0.00385</v>
      </c>
      <c r="AS306" s="177" t="n">
        <f aca="false">AP306+AJ306+AQ306+AR306</f>
        <v>1.96225390057197</v>
      </c>
      <c r="AT306" s="187" t="n">
        <f aca="false">Ta+Tk*AS306</f>
        <v>142.735234034318</v>
      </c>
      <c r="AU306" s="188" t="n">
        <f aca="false">RDS_on/51.8*(47.12+AT306*0.244)</f>
        <v>0.0819838181697534</v>
      </c>
      <c r="AV306" s="190" t="n">
        <f aca="false">S306*T306</f>
        <v>11.96</v>
      </c>
      <c r="AW306" s="191" t="n">
        <f aca="false">(AV306/(AV306+AS306))*100</f>
        <v>85.9056305495811</v>
      </c>
      <c r="AY306" s="189" t="n">
        <f aca="false">VOUT</f>
        <v>40</v>
      </c>
      <c r="AZ306" s="190" t="n">
        <f aca="false">Q306*$O$12</f>
        <v>0.299</v>
      </c>
      <c r="BA306" s="190" t="n">
        <f aca="false">VIN_var</f>
        <v>5</v>
      </c>
      <c r="BB306" s="191" t="n">
        <f aca="false">(AY306*AZ306)/(BA306*EFF_est)</f>
        <v>2.65777777777778</v>
      </c>
      <c r="BC306" s="189" t="n">
        <f aca="false">IF((AZ306*AY306/BA306)&lt;((BA306*(1-(BA306/AY306)))/(2*Lm*Fsw)),1,2)</f>
        <v>2</v>
      </c>
      <c r="BD306" s="190" t="n">
        <f aca="false">CHOOSE(BC306,SQRT((2*AZ306*Lm*Fsw*(AY306-BA306))/((BA306)^2)),1-(BA306/AY306))</f>
        <v>0.875</v>
      </c>
      <c r="BE306" s="179" t="n">
        <f aca="false">CHOOSE(BC306,(Lm*BG306*Fsw)/(AY306-BA306),1-BD306)</f>
        <v>0.125</v>
      </c>
      <c r="BF306" s="189" t="n">
        <f aca="false">(BA306*BD306)/(Lm*Fsw)</f>
        <v>0.694444444444444</v>
      </c>
      <c r="BG306" s="190" t="n">
        <f aca="false">CHOOSE(BC306,BF306,BB306+(0.5*BF306))</f>
        <v>3.005</v>
      </c>
      <c r="BH306" s="190" t="n">
        <f aca="false">CHOOSE(BC306,BG306*SQRT((BD306+BE306)/3),SQRT((BB306^2)+((BF306^2)/12)))</f>
        <v>2.66532746079183</v>
      </c>
      <c r="BI306" s="190" t="n">
        <v>0</v>
      </c>
      <c r="BJ306" s="190" t="n">
        <f aca="false">(BH306^2)*Rdcr</f>
        <v>0.0681981165432098</v>
      </c>
      <c r="BK306" s="191" t="n">
        <f aca="false">BI306+BJ306</f>
        <v>0.0681981165432098</v>
      </c>
      <c r="BL306" s="189" t="n">
        <f aca="false">BB306*BD306</f>
        <v>2.32555555555556</v>
      </c>
      <c r="BM306" s="178" t="n">
        <f aca="false">CHOOSE(BC306,BG306*SQRT(BD306/3),SQRT(BD306*((BG306^2)+((BF306^2)/3)-(BG306*BF306))))</f>
        <v>2.4931855454608</v>
      </c>
      <c r="BN306" s="178" t="n">
        <f aca="false">(BM306^2)*AU306</f>
        <v>0.509609295617021</v>
      </c>
      <c r="BO306" s="178" t="n">
        <f aca="false">((AY306*BB306)/2)*Fsw*(tr_sw_fix+tf_sw_fix)</f>
        <v>1.56277333333333</v>
      </c>
      <c r="BP306" s="191" t="n">
        <f aca="false">BN306+BO306</f>
        <v>2.07238262895035</v>
      </c>
      <c r="BQ306" s="189" t="n">
        <f aca="false">BE306*BB306</f>
        <v>0.332222222222222</v>
      </c>
      <c r="BR306" s="190" t="n">
        <f aca="false">CHOOSE(BC306,BG306*SQRT(BE306/3),SQRT(BE306*((BG306^2)+((BF306^2)/3)-(BF306*BG306))))</f>
        <v>0.942335560804313</v>
      </c>
      <c r="BS306" s="190" t="n">
        <f aca="false">AZ306*Vd_rect</f>
        <v>0.12558</v>
      </c>
      <c r="BT306" s="190" t="n">
        <f aca="false">CHOOSE(BC306,(AY306+Vd_rect)*Qrr*Fsw,(AY306+Vd_rect)*Qrr*Fsw)</f>
        <v>0.42441</v>
      </c>
      <c r="BU306" s="191" t="n">
        <f aca="false">BS306+BT306</f>
        <v>0.54999</v>
      </c>
      <c r="BV306" s="177" t="n">
        <f aca="false">(BM306^2)*0</f>
        <v>0</v>
      </c>
      <c r="BW306" s="190" t="n">
        <f aca="false">Qg_tot*Vcc*Fsw</f>
        <v>0.0735</v>
      </c>
      <c r="BX306" s="191" t="n">
        <f aca="false">IQ*BA306</f>
        <v>0.00385</v>
      </c>
      <c r="BY306" s="189" t="n">
        <f aca="false">BV306+BU306+BP306+BK306+BW306+BX306</f>
        <v>2.76792074549356</v>
      </c>
      <c r="BZ306" s="190" t="n">
        <f aca="false">AY306*AZ306</f>
        <v>11.96</v>
      </c>
      <c r="CA306" s="191" t="n">
        <f aca="false">(BZ306/(BZ306+BY306))*100</f>
        <v>81.206303365392</v>
      </c>
      <c r="CB306" s="169" t="n">
        <f aca="false">BP306+BW306+BX306+BV306</f>
        <v>2.14973262895035</v>
      </c>
      <c r="CC306" s="0" t="n">
        <f aca="false">Ta+Tk_f*CB306</f>
        <v>100.240642013262</v>
      </c>
    </row>
    <row r="307" customFormat="false" ht="15.75" hidden="false" customHeight="false" outlineLevel="0" collapsed="false">
      <c r="Q307" s="0" t="n">
        <v>300</v>
      </c>
      <c r="S307" s="189" t="n">
        <f aca="false">VOUT</f>
        <v>40</v>
      </c>
      <c r="T307" s="178" t="n">
        <f aca="false">Q307*$O$12</f>
        <v>0.3</v>
      </c>
      <c r="U307" s="190" t="n">
        <f aca="false">VIN_var</f>
        <v>5</v>
      </c>
      <c r="V307" s="191" t="n">
        <f aca="false">(S307*T307)/(U307*EFF_est)</f>
        <v>2.66666666666667</v>
      </c>
      <c r="W307" s="189" t="n">
        <f aca="false">IF((T307*S307/U307)&lt;((U307*(1-(U307/S307)))/(2*Lm*Fsw)),1,2)</f>
        <v>2</v>
      </c>
      <c r="X307" s="190" t="n">
        <f aca="false">CHOOSE(W307,SQRT((2*T307*Lm*Fsw*(S307-U307))/((U307)^2)),1-(U307/S307))</f>
        <v>0.875</v>
      </c>
      <c r="Y307" s="179" t="n">
        <f aca="false">CHOOSE(W307,(Lm*AA307*Fsw)/(S307-U307),1-X307)</f>
        <v>0.125</v>
      </c>
      <c r="Z307" s="189" t="n">
        <f aca="false">(U307*X307)/(Lm*Fsw)</f>
        <v>0.694444444444444</v>
      </c>
      <c r="AA307" s="190" t="n">
        <f aca="false">CHOOSE(W307,Z307,V307+(0.5*Z307))</f>
        <v>3.01388888888889</v>
      </c>
      <c r="AB307" s="190" t="n">
        <f aca="false">CHOOSE(W307,AA307*SQRT((X307+Y307)/3),SQRT((V307^2)+((Z307^2)/12)))</f>
        <v>2.67419125499893</v>
      </c>
      <c r="AC307" s="190" t="n">
        <v>0</v>
      </c>
      <c r="AD307" s="190" t="n">
        <f aca="false">(AB307^2)*Rdcr</f>
        <v>0.0686524691358025</v>
      </c>
      <c r="AE307" s="191" t="n">
        <f aca="false">AC307+AD307</f>
        <v>0.0686524691358025</v>
      </c>
      <c r="AF307" s="189" t="n">
        <f aca="false">V307*X307</f>
        <v>2.33333333333333</v>
      </c>
      <c r="AG307" s="178" t="n">
        <f aca="false">CHOOSE(W307,AA307*SQRT(X307/3),SQRT(X307*((AA307^2)+((Z307^2)/3)-(AA307*Z307))))</f>
        <v>2.50147686572826</v>
      </c>
      <c r="AH307" s="190" t="n">
        <f aca="false">(AG307^2)*RDS_on</f>
        <v>0.324276680149034</v>
      </c>
      <c r="AI307" s="178" t="n">
        <f aca="false">((S307*V307)/2)*Fsw*(tr_sw_fix+tf_sw_fix)</f>
        <v>1.568</v>
      </c>
      <c r="AJ307" s="191" t="n">
        <f aca="false">AH307+AI307</f>
        <v>1.89227668014903</v>
      </c>
      <c r="AK307" s="189" t="n">
        <f aca="false">Y307*V307</f>
        <v>0.333333333333333</v>
      </c>
      <c r="AL307" s="190" t="n">
        <f aca="false">CHOOSE(W307,AA307*SQRT(Y307/3),SQRT(Y307*((AA307^2)+((Z307^2)/3)-(Z307*AA307))))</f>
        <v>0.945469385299754</v>
      </c>
      <c r="AM307" s="190" t="n">
        <f aca="false">T307*Vd_rect</f>
        <v>0.126</v>
      </c>
      <c r="AN307" s="190" t="n">
        <f aca="false">CHOOSE(W307,(S307+Vd_rect)*Qrr*Fsw,(S307+Vd_rect)*Qrr*Fsw)</f>
        <v>0.42441</v>
      </c>
      <c r="AO307" s="191" t="n">
        <f aca="false">AM307+AN307</f>
        <v>0.55041</v>
      </c>
      <c r="AP307" s="177" t="n">
        <f aca="false">(AG307^2)*0</f>
        <v>0</v>
      </c>
      <c r="AQ307" s="190" t="n">
        <f aca="false">Qg_tot*Vcc*Fsw</f>
        <v>0.0735</v>
      </c>
      <c r="AR307" s="191" t="n">
        <f aca="false">IQ*U307</f>
        <v>0.00385</v>
      </c>
      <c r="AS307" s="177" t="n">
        <f aca="false">AP307+AJ307+AQ307+AR307</f>
        <v>1.96962668014903</v>
      </c>
      <c r="AT307" s="187" t="n">
        <f aca="false">Ta+Tk*AS307</f>
        <v>143.177600808942</v>
      </c>
      <c r="AU307" s="188" t="n">
        <f aca="false">RDS_on/51.8*(47.12+AT307*0.244)</f>
        <v>0.0820918036349807</v>
      </c>
      <c r="AV307" s="190" t="n">
        <f aca="false">S307*T307</f>
        <v>12</v>
      </c>
      <c r="AW307" s="191" t="n">
        <f aca="false">(AV307/(AV307+AS307))*100</f>
        <v>85.9006491351133</v>
      </c>
      <c r="AY307" s="189" t="n">
        <f aca="false">VOUT</f>
        <v>40</v>
      </c>
      <c r="AZ307" s="190" t="n">
        <f aca="false">Q307*$O$12</f>
        <v>0.3</v>
      </c>
      <c r="BA307" s="190" t="n">
        <f aca="false">VIN_var</f>
        <v>5</v>
      </c>
      <c r="BB307" s="191" t="n">
        <f aca="false">(AY307*AZ307)/(BA307*EFF_est)</f>
        <v>2.66666666666667</v>
      </c>
      <c r="BC307" s="189" t="n">
        <f aca="false">IF((AZ307*AY307/BA307)&lt;((BA307*(1-(BA307/AY307)))/(2*Lm*Fsw)),1,2)</f>
        <v>2</v>
      </c>
      <c r="BD307" s="190" t="n">
        <f aca="false">CHOOSE(BC307,SQRT((2*AZ307*Lm*Fsw*(AY307-BA307))/((BA307)^2)),1-(BA307/AY307))</f>
        <v>0.875</v>
      </c>
      <c r="BE307" s="179" t="n">
        <f aca="false">CHOOSE(BC307,(Lm*BG307*Fsw)/(AY307-BA307),1-BD307)</f>
        <v>0.125</v>
      </c>
      <c r="BF307" s="189" t="n">
        <f aca="false">(BA307*BD307)/(Lm*Fsw)</f>
        <v>0.694444444444444</v>
      </c>
      <c r="BG307" s="190" t="n">
        <f aca="false">CHOOSE(BC307,BF307,BB307+(0.5*BF307))</f>
        <v>3.01388888888889</v>
      </c>
      <c r="BH307" s="190" t="n">
        <f aca="false">CHOOSE(BC307,BG307*SQRT((BD307+BE307)/3),SQRT((BB307^2)+((BF307^2)/12)))</f>
        <v>2.67419125499893</v>
      </c>
      <c r="BI307" s="190" t="n">
        <v>0</v>
      </c>
      <c r="BJ307" s="190" t="n">
        <f aca="false">(BH307^2)*Rdcr</f>
        <v>0.0686524691358025</v>
      </c>
      <c r="BK307" s="191" t="n">
        <f aca="false">BI307+BJ307</f>
        <v>0.0686524691358025</v>
      </c>
      <c r="BL307" s="189" t="n">
        <f aca="false">BB307*BD307</f>
        <v>2.33333333333333</v>
      </c>
      <c r="BM307" s="178" t="n">
        <f aca="false">CHOOSE(BC307,BG307*SQRT(BD307/3),SQRT(BD307*((BG307^2)+((BF307^2)/3)-(BG307*BF307))))</f>
        <v>2.50147686572826</v>
      </c>
      <c r="BN307" s="178" t="n">
        <f aca="false">(BM307^2)*AU307</f>
        <v>0.513680144628517</v>
      </c>
      <c r="BO307" s="178" t="n">
        <f aca="false">((AY307*BB307)/2)*Fsw*(tr_sw_fix+tf_sw_fix)</f>
        <v>1.568</v>
      </c>
      <c r="BP307" s="191" t="n">
        <f aca="false">BN307+BO307</f>
        <v>2.08168014462852</v>
      </c>
      <c r="BQ307" s="189" t="n">
        <f aca="false">BE307*BB307</f>
        <v>0.333333333333333</v>
      </c>
      <c r="BR307" s="190" t="n">
        <f aca="false">CHOOSE(BC307,BG307*SQRT(BE307/3),SQRT(BE307*((BG307^2)+((BF307^2)/3)-(BF307*BG307))))</f>
        <v>0.945469385299754</v>
      </c>
      <c r="BS307" s="190" t="n">
        <f aca="false">AZ307*Vd_rect</f>
        <v>0.126</v>
      </c>
      <c r="BT307" s="190" t="n">
        <f aca="false">CHOOSE(BC307,(AY307+Vd_rect)*Qrr*Fsw,(AY307+Vd_rect)*Qrr*Fsw)</f>
        <v>0.42441</v>
      </c>
      <c r="BU307" s="191" t="n">
        <f aca="false">BS307+BT307</f>
        <v>0.55041</v>
      </c>
      <c r="BV307" s="177" t="n">
        <f aca="false">(BM307^2)*0</f>
        <v>0</v>
      </c>
      <c r="BW307" s="190" t="n">
        <f aca="false">Qg_tot*Vcc*Fsw</f>
        <v>0.0735</v>
      </c>
      <c r="BX307" s="191" t="n">
        <f aca="false">IQ*BA307</f>
        <v>0.00385</v>
      </c>
      <c r="BY307" s="189" t="n">
        <f aca="false">BV307+BU307+BP307+BK307+BW307+BX307</f>
        <v>2.77809261376432</v>
      </c>
      <c r="BZ307" s="190" t="n">
        <f aca="false">AY307*AZ307</f>
        <v>12</v>
      </c>
      <c r="CA307" s="191" t="n">
        <f aca="false">(BZ307/(BZ307+BY307))*100</f>
        <v>81.2012775506847</v>
      </c>
      <c r="CB307" s="169" t="n">
        <f aca="false">BP307+BW307+BX307+BV307</f>
        <v>2.15903014462852</v>
      </c>
      <c r="CC307" s="0" t="n">
        <f aca="false">Ta+Tk_f*CB307</f>
        <v>100.566055061998</v>
      </c>
    </row>
    <row r="308" customFormat="false" ht="15.75" hidden="false" customHeight="false" outlineLevel="0" collapsed="false">
      <c r="Q308" s="0" t="n">
        <v>301</v>
      </c>
      <c r="S308" s="189" t="n">
        <f aca="false">VOUT</f>
        <v>40</v>
      </c>
      <c r="T308" s="178" t="n">
        <f aca="false">Q308*$O$12</f>
        <v>0.301</v>
      </c>
      <c r="U308" s="190" t="n">
        <f aca="false">VIN_var</f>
        <v>5</v>
      </c>
      <c r="V308" s="191" t="n">
        <f aca="false">(S308*T308)/(U308*EFF_est)</f>
        <v>2.67555555555556</v>
      </c>
      <c r="W308" s="189" t="n">
        <f aca="false">IF((T308*S308/U308)&lt;((U308*(1-(U308/S308)))/(2*Lm*Fsw)),1,2)</f>
        <v>2</v>
      </c>
      <c r="X308" s="190" t="n">
        <f aca="false">CHOOSE(W308,SQRT((2*T308*Lm*Fsw*(S308-U308))/((U308)^2)),1-(U308/S308))</f>
        <v>0.875</v>
      </c>
      <c r="Y308" s="179" t="n">
        <f aca="false">CHOOSE(W308,(Lm*AA308*Fsw)/(S308-U308),1-X308)</f>
        <v>0.125</v>
      </c>
      <c r="Z308" s="189" t="n">
        <f aca="false">(U308*X308)/(Lm*Fsw)</f>
        <v>0.694444444444444</v>
      </c>
      <c r="AA308" s="190" t="n">
        <f aca="false">CHOOSE(W308,Z308,V308+(0.5*Z308))</f>
        <v>3.02277777777778</v>
      </c>
      <c r="AB308" s="190" t="n">
        <f aca="false">CHOOSE(W308,AA308*SQRT((X308+Y308)/3),SQRT((V308^2)+((Z308^2)/12)))</f>
        <v>2.68305521524732</v>
      </c>
      <c r="AC308" s="190" t="n">
        <v>0</v>
      </c>
      <c r="AD308" s="190" t="n">
        <f aca="false">(AB308^2)*Rdcr</f>
        <v>0.0691083387654321</v>
      </c>
      <c r="AE308" s="191" t="n">
        <f aca="false">AC308+AD308</f>
        <v>0.0691083387654321</v>
      </c>
      <c r="AF308" s="189" t="n">
        <f aca="false">V308*X308</f>
        <v>2.34111111111111</v>
      </c>
      <c r="AG308" s="178" t="n">
        <f aca="false">CHOOSE(W308,AA308*SQRT(X308/3),SQRT(X308*((AA308^2)+((Z308^2)/3)-(AA308*Z308))))</f>
        <v>2.50976834131312</v>
      </c>
      <c r="AH308" s="190" t="n">
        <f aca="false">(AG308^2)*RDS_on</f>
        <v>0.326429958711888</v>
      </c>
      <c r="AI308" s="178" t="n">
        <f aca="false">((S308*V308)/2)*Fsw*(tr_sw_fix+tf_sw_fix)</f>
        <v>1.57322666666667</v>
      </c>
      <c r="AJ308" s="191" t="n">
        <f aca="false">AH308+AI308</f>
        <v>1.89965662537855</v>
      </c>
      <c r="AK308" s="189" t="n">
        <f aca="false">Y308*V308</f>
        <v>0.334444444444444</v>
      </c>
      <c r="AL308" s="190" t="n">
        <f aca="false">CHOOSE(W308,AA308*SQRT(Y308/3),SQRT(Y308*((AA308^2)+((Z308^2)/3)-(Z308*AA308))))</f>
        <v>0.948603268499656</v>
      </c>
      <c r="AM308" s="190" t="n">
        <f aca="false">T308*Vd_rect</f>
        <v>0.12642</v>
      </c>
      <c r="AN308" s="190" t="n">
        <f aca="false">CHOOSE(W308,(S308+Vd_rect)*Qrr*Fsw,(S308+Vd_rect)*Qrr*Fsw)</f>
        <v>0.42441</v>
      </c>
      <c r="AO308" s="191" t="n">
        <f aca="false">AM308+AN308</f>
        <v>0.55083</v>
      </c>
      <c r="AP308" s="177" t="n">
        <f aca="false">(AG308^2)*0</f>
        <v>0</v>
      </c>
      <c r="AQ308" s="190" t="n">
        <f aca="false">Qg_tot*Vcc*Fsw</f>
        <v>0.0735</v>
      </c>
      <c r="AR308" s="191" t="n">
        <f aca="false">IQ*U308</f>
        <v>0.00385</v>
      </c>
      <c r="AS308" s="177" t="n">
        <f aca="false">AP308+AJ308+AQ308+AR308</f>
        <v>1.97700662537855</v>
      </c>
      <c r="AT308" s="187" t="n">
        <f aca="false">Ta+Tk*AS308</f>
        <v>143.620397522713</v>
      </c>
      <c r="AU308" s="188" t="n">
        <f aca="false">RDS_on/51.8*(47.12+AT308*0.244)</f>
        <v>0.0821998940519845</v>
      </c>
      <c r="AV308" s="190" t="n">
        <f aca="false">S308*T308</f>
        <v>12.04</v>
      </c>
      <c r="AW308" s="191" t="n">
        <f aca="false">(AV308/(AV308+AS308))*100</f>
        <v>85.8956574808271</v>
      </c>
      <c r="AY308" s="189" t="n">
        <f aca="false">VOUT</f>
        <v>40</v>
      </c>
      <c r="AZ308" s="190" t="n">
        <f aca="false">Q308*$O$12</f>
        <v>0.301</v>
      </c>
      <c r="BA308" s="190" t="n">
        <f aca="false">VIN_var</f>
        <v>5</v>
      </c>
      <c r="BB308" s="191" t="n">
        <f aca="false">(AY308*AZ308)/(BA308*EFF_est)</f>
        <v>2.67555555555556</v>
      </c>
      <c r="BC308" s="189" t="n">
        <f aca="false">IF((AZ308*AY308/BA308)&lt;((BA308*(1-(BA308/AY308)))/(2*Lm*Fsw)),1,2)</f>
        <v>2</v>
      </c>
      <c r="BD308" s="190" t="n">
        <f aca="false">CHOOSE(BC308,SQRT((2*AZ308*Lm*Fsw*(AY308-BA308))/((BA308)^2)),1-(BA308/AY308))</f>
        <v>0.875</v>
      </c>
      <c r="BE308" s="179" t="n">
        <f aca="false">CHOOSE(BC308,(Lm*BG308*Fsw)/(AY308-BA308),1-BD308)</f>
        <v>0.125</v>
      </c>
      <c r="BF308" s="189" t="n">
        <f aca="false">(BA308*BD308)/(Lm*Fsw)</f>
        <v>0.694444444444444</v>
      </c>
      <c r="BG308" s="190" t="n">
        <f aca="false">CHOOSE(BC308,BF308,BB308+(0.5*BF308))</f>
        <v>3.02277777777778</v>
      </c>
      <c r="BH308" s="190" t="n">
        <f aca="false">CHOOSE(BC308,BG308*SQRT((BD308+BE308)/3),SQRT((BB308^2)+((BF308^2)/12)))</f>
        <v>2.68305521524732</v>
      </c>
      <c r="BI308" s="190" t="n">
        <v>0</v>
      </c>
      <c r="BJ308" s="190" t="n">
        <f aca="false">(BH308^2)*Rdcr</f>
        <v>0.0691083387654321</v>
      </c>
      <c r="BK308" s="191" t="n">
        <f aca="false">BI308+BJ308</f>
        <v>0.0691083387654321</v>
      </c>
      <c r="BL308" s="189" t="n">
        <f aca="false">BB308*BD308</f>
        <v>2.34111111111111</v>
      </c>
      <c r="BM308" s="178" t="n">
        <f aca="false">CHOOSE(BC308,BG308*SQRT(BD308/3),SQRT(BD308*((BG308^2)+((BF308^2)/3)-(BG308*BF308))))</f>
        <v>2.50976834131312</v>
      </c>
      <c r="BN308" s="178" t="n">
        <f aca="false">(BM308^2)*AU308</f>
        <v>0.517771964484248</v>
      </c>
      <c r="BO308" s="178" t="n">
        <f aca="false">((AY308*BB308)/2)*Fsw*(tr_sw_fix+tf_sw_fix)</f>
        <v>1.57322666666667</v>
      </c>
      <c r="BP308" s="191" t="n">
        <f aca="false">BN308+BO308</f>
        <v>2.09099863115091</v>
      </c>
      <c r="BQ308" s="189" t="n">
        <f aca="false">BE308*BB308</f>
        <v>0.334444444444444</v>
      </c>
      <c r="BR308" s="190" t="n">
        <f aca="false">CHOOSE(BC308,BG308*SQRT(BE308/3),SQRT(BE308*((BG308^2)+((BF308^2)/3)-(BF308*BG308))))</f>
        <v>0.948603268499656</v>
      </c>
      <c r="BS308" s="190" t="n">
        <f aca="false">AZ308*Vd_rect</f>
        <v>0.12642</v>
      </c>
      <c r="BT308" s="190" t="n">
        <f aca="false">CHOOSE(BC308,(AY308+Vd_rect)*Qrr*Fsw,(AY308+Vd_rect)*Qrr*Fsw)</f>
        <v>0.42441</v>
      </c>
      <c r="BU308" s="191" t="n">
        <f aca="false">BS308+BT308</f>
        <v>0.55083</v>
      </c>
      <c r="BV308" s="177" t="n">
        <f aca="false">(BM308^2)*0</f>
        <v>0</v>
      </c>
      <c r="BW308" s="190" t="n">
        <f aca="false">Qg_tot*Vcc*Fsw</f>
        <v>0.0735</v>
      </c>
      <c r="BX308" s="191" t="n">
        <f aca="false">IQ*BA308</f>
        <v>0.00385</v>
      </c>
      <c r="BY308" s="189" t="n">
        <f aca="false">BV308+BU308+BP308+BK308+BW308+BX308</f>
        <v>2.78828696991635</v>
      </c>
      <c r="BZ308" s="190" t="n">
        <f aca="false">AY308*AZ308</f>
        <v>12.04</v>
      </c>
      <c r="CA308" s="191" t="n">
        <f aca="false">(BZ308/(BZ308+BY308))*100</f>
        <v>81.1961626074999</v>
      </c>
      <c r="CB308" s="169" t="n">
        <f aca="false">BP308+BW308+BX308+BV308</f>
        <v>2.16834863115091</v>
      </c>
      <c r="CC308" s="0" t="n">
        <f aca="false">Ta+Tk_f*CB308</f>
        <v>100.892202090282</v>
      </c>
    </row>
    <row r="309" customFormat="false" ht="15.75" hidden="false" customHeight="false" outlineLevel="0" collapsed="false">
      <c r="Q309" s="0" t="n">
        <v>302</v>
      </c>
      <c r="S309" s="189" t="n">
        <f aca="false">VOUT</f>
        <v>40</v>
      </c>
      <c r="T309" s="178" t="n">
        <f aca="false">Q309*$O$12</f>
        <v>0.302</v>
      </c>
      <c r="U309" s="190" t="n">
        <f aca="false">VIN_var</f>
        <v>5</v>
      </c>
      <c r="V309" s="191" t="n">
        <f aca="false">(S309*T309)/(U309*EFF_est)</f>
        <v>2.68444444444444</v>
      </c>
      <c r="W309" s="189" t="n">
        <f aca="false">IF((T309*S309/U309)&lt;((U309*(1-(U309/S309)))/(2*Lm*Fsw)),1,2)</f>
        <v>2</v>
      </c>
      <c r="X309" s="190" t="n">
        <f aca="false">CHOOSE(W309,SQRT((2*T309*Lm*Fsw*(S309-U309))/((U309)^2)),1-(U309/S309))</f>
        <v>0.875</v>
      </c>
      <c r="Y309" s="179" t="n">
        <f aca="false">CHOOSE(W309,(Lm*AA309*Fsw)/(S309-U309),1-X309)</f>
        <v>0.125</v>
      </c>
      <c r="Z309" s="189" t="n">
        <f aca="false">(U309*X309)/(Lm*Fsw)</f>
        <v>0.694444444444444</v>
      </c>
      <c r="AA309" s="190" t="n">
        <f aca="false">CHOOSE(W309,Z309,V309+(0.5*Z309))</f>
        <v>3.03166666666667</v>
      </c>
      <c r="AB309" s="190" t="n">
        <f aca="false">CHOOSE(W309,AA309*SQRT((X309+Y309)/3),SQRT((V309^2)+((Z309^2)/12)))</f>
        <v>2.69191933989677</v>
      </c>
      <c r="AC309" s="190" t="n">
        <v>0</v>
      </c>
      <c r="AD309" s="190" t="n">
        <f aca="false">(AB309^2)*Rdcr</f>
        <v>0.0695657254320988</v>
      </c>
      <c r="AE309" s="191" t="n">
        <f aca="false">AC309+AD309</f>
        <v>0.0695657254320988</v>
      </c>
      <c r="AF309" s="189" t="n">
        <f aca="false">V309*X309</f>
        <v>2.34888888888889</v>
      </c>
      <c r="AG309" s="178" t="n">
        <f aca="false">CHOOSE(W309,AA309*SQRT(X309/3),SQRT(X309*((AA309^2)+((Z309^2)/3)-(AA309*Z309))))</f>
        <v>2.5180599706811</v>
      </c>
      <c r="AH309" s="190" t="n">
        <f aca="false">(AG309^2)*RDS_on</f>
        <v>0.328590402927196</v>
      </c>
      <c r="AI309" s="178" t="n">
        <f aca="false">((S309*V309)/2)*Fsw*(tr_sw_fix+tf_sw_fix)</f>
        <v>1.57845333333333</v>
      </c>
      <c r="AJ309" s="191" t="n">
        <f aca="false">AH309+AI309</f>
        <v>1.90704373626053</v>
      </c>
      <c r="AK309" s="189" t="n">
        <f aca="false">Y309*V309</f>
        <v>0.335555555555556</v>
      </c>
      <c r="AL309" s="190" t="n">
        <f aca="false">CHOOSE(W309,AA309*SQRT(Y309/3),SQRT(Y309*((AA309^2)+((Z309^2)/3)-(Z309*AA309))))</f>
        <v>0.951737209824112</v>
      </c>
      <c r="AM309" s="190" t="n">
        <f aca="false">T309*Vd_rect</f>
        <v>0.12684</v>
      </c>
      <c r="AN309" s="190" t="n">
        <f aca="false">CHOOSE(W309,(S309+Vd_rect)*Qrr*Fsw,(S309+Vd_rect)*Qrr*Fsw)</f>
        <v>0.42441</v>
      </c>
      <c r="AO309" s="191" t="n">
        <f aca="false">AM309+AN309</f>
        <v>0.55125</v>
      </c>
      <c r="AP309" s="177" t="n">
        <f aca="false">(AG309^2)*0</f>
        <v>0</v>
      </c>
      <c r="AQ309" s="190" t="n">
        <f aca="false">Qg_tot*Vcc*Fsw</f>
        <v>0.0735</v>
      </c>
      <c r="AR309" s="191" t="n">
        <f aca="false">IQ*U309</f>
        <v>0.00385</v>
      </c>
      <c r="AS309" s="177" t="n">
        <f aca="false">AP309+AJ309+AQ309+AR309</f>
        <v>1.98439373626053</v>
      </c>
      <c r="AT309" s="187" t="n">
        <f aca="false">Ta+Tk*AS309</f>
        <v>144.063624175632</v>
      </c>
      <c r="AU309" s="188" t="n">
        <f aca="false">RDS_on/51.8*(47.12+AT309*0.244)</f>
        <v>0.0823080894207648</v>
      </c>
      <c r="AV309" s="190" t="n">
        <f aca="false">S309*T309</f>
        <v>12.08</v>
      </c>
      <c r="AW309" s="191" t="n">
        <f aca="false">(AV309/(AV309+AS309))*100</f>
        <v>85.8906556978393</v>
      </c>
      <c r="AY309" s="189" t="n">
        <f aca="false">VOUT</f>
        <v>40</v>
      </c>
      <c r="AZ309" s="190" t="n">
        <f aca="false">Q309*$O$12</f>
        <v>0.302</v>
      </c>
      <c r="BA309" s="190" t="n">
        <f aca="false">VIN_var</f>
        <v>5</v>
      </c>
      <c r="BB309" s="191" t="n">
        <f aca="false">(AY309*AZ309)/(BA309*EFF_est)</f>
        <v>2.68444444444444</v>
      </c>
      <c r="BC309" s="189" t="n">
        <f aca="false">IF((AZ309*AY309/BA309)&lt;((BA309*(1-(BA309/AY309)))/(2*Lm*Fsw)),1,2)</f>
        <v>2</v>
      </c>
      <c r="BD309" s="190" t="n">
        <f aca="false">CHOOSE(BC309,SQRT((2*AZ309*Lm*Fsw*(AY309-BA309))/((BA309)^2)),1-(BA309/AY309))</f>
        <v>0.875</v>
      </c>
      <c r="BE309" s="179" t="n">
        <f aca="false">CHOOSE(BC309,(Lm*BG309*Fsw)/(AY309-BA309),1-BD309)</f>
        <v>0.125</v>
      </c>
      <c r="BF309" s="189" t="n">
        <f aca="false">(BA309*BD309)/(Lm*Fsw)</f>
        <v>0.694444444444444</v>
      </c>
      <c r="BG309" s="190" t="n">
        <f aca="false">CHOOSE(BC309,BF309,BB309+(0.5*BF309))</f>
        <v>3.03166666666667</v>
      </c>
      <c r="BH309" s="190" t="n">
        <f aca="false">CHOOSE(BC309,BG309*SQRT((BD309+BE309)/3),SQRT((BB309^2)+((BF309^2)/12)))</f>
        <v>2.69191933989677</v>
      </c>
      <c r="BI309" s="190" t="n">
        <v>0</v>
      </c>
      <c r="BJ309" s="190" t="n">
        <f aca="false">(BH309^2)*Rdcr</f>
        <v>0.0695657254320988</v>
      </c>
      <c r="BK309" s="191" t="n">
        <f aca="false">BI309+BJ309</f>
        <v>0.0695657254320988</v>
      </c>
      <c r="BL309" s="189" t="n">
        <f aca="false">BB309*BD309</f>
        <v>2.34888888888889</v>
      </c>
      <c r="BM309" s="178" t="n">
        <f aca="false">CHOOSE(BC309,BG309*SQRT(BD309/3),SQRT(BD309*((BG309^2)+((BF309^2)/3)-(BG309*BF309))))</f>
        <v>2.5180599706811</v>
      </c>
      <c r="BN309" s="178" t="n">
        <f aca="false">(BM309^2)*AU309</f>
        <v>0.521884813104152</v>
      </c>
      <c r="BO309" s="178" t="n">
        <f aca="false">((AY309*BB309)/2)*Fsw*(tr_sw_fix+tf_sw_fix)</f>
        <v>1.57845333333333</v>
      </c>
      <c r="BP309" s="191" t="n">
        <f aca="false">BN309+BO309</f>
        <v>2.10033814643749</v>
      </c>
      <c r="BQ309" s="189" t="n">
        <f aca="false">BE309*BB309</f>
        <v>0.335555555555556</v>
      </c>
      <c r="BR309" s="190" t="n">
        <f aca="false">CHOOSE(BC309,BG309*SQRT(BE309/3),SQRT(BE309*((BG309^2)+((BF309^2)/3)-(BF309*BG309))))</f>
        <v>0.951737209824112</v>
      </c>
      <c r="BS309" s="190" t="n">
        <f aca="false">AZ309*Vd_rect</f>
        <v>0.12684</v>
      </c>
      <c r="BT309" s="190" t="n">
        <f aca="false">CHOOSE(BC309,(AY309+Vd_rect)*Qrr*Fsw,(AY309+Vd_rect)*Qrr*Fsw)</f>
        <v>0.42441</v>
      </c>
      <c r="BU309" s="191" t="n">
        <f aca="false">BS309+BT309</f>
        <v>0.55125</v>
      </c>
      <c r="BV309" s="177" t="n">
        <f aca="false">(BM309^2)*0</f>
        <v>0</v>
      </c>
      <c r="BW309" s="190" t="n">
        <f aca="false">Qg_tot*Vcc*Fsw</f>
        <v>0.0735</v>
      </c>
      <c r="BX309" s="191" t="n">
        <f aca="false">IQ*BA309</f>
        <v>0.00385</v>
      </c>
      <c r="BY309" s="189" t="n">
        <f aca="false">BV309+BU309+BP309+BK309+BW309+BX309</f>
        <v>2.79850387186958</v>
      </c>
      <c r="BZ309" s="190" t="n">
        <f aca="false">AY309*AZ309</f>
        <v>12.08</v>
      </c>
      <c r="CA309" s="191" t="n">
        <f aca="false">(BZ309/(BZ309+BY309))*100</f>
        <v>81.190959145021</v>
      </c>
      <c r="CB309" s="169" t="n">
        <f aca="false">BP309+BW309+BX309+BV309</f>
        <v>2.17768814643749</v>
      </c>
      <c r="CC309" s="0" t="n">
        <f aca="false">Ta+Tk_f*CB309</f>
        <v>101.219085125312</v>
      </c>
    </row>
    <row r="310" customFormat="false" ht="15.75" hidden="false" customHeight="false" outlineLevel="0" collapsed="false">
      <c r="Q310" s="0" t="n">
        <v>303</v>
      </c>
      <c r="S310" s="189" t="n">
        <f aca="false">VOUT</f>
        <v>40</v>
      </c>
      <c r="T310" s="178" t="n">
        <f aca="false">Q310*$O$12</f>
        <v>0.303</v>
      </c>
      <c r="U310" s="190" t="n">
        <f aca="false">VIN_var</f>
        <v>5</v>
      </c>
      <c r="V310" s="191" t="n">
        <f aca="false">(S310*T310)/(U310*EFF_est)</f>
        <v>2.69333333333333</v>
      </c>
      <c r="W310" s="189" t="n">
        <f aca="false">IF((T310*S310/U310)&lt;((U310*(1-(U310/S310)))/(2*Lm*Fsw)),1,2)</f>
        <v>2</v>
      </c>
      <c r="X310" s="190" t="n">
        <f aca="false">CHOOSE(W310,SQRT((2*T310*Lm*Fsw*(S310-U310))/((U310)^2)),1-(U310/S310))</f>
        <v>0.875</v>
      </c>
      <c r="Y310" s="179" t="n">
        <f aca="false">CHOOSE(W310,(Lm*AA310*Fsw)/(S310-U310),1-X310)</f>
        <v>0.125</v>
      </c>
      <c r="Z310" s="189" t="n">
        <f aca="false">(U310*X310)/(Lm*Fsw)</f>
        <v>0.694444444444444</v>
      </c>
      <c r="AA310" s="190" t="n">
        <f aca="false">CHOOSE(W310,Z310,V310+(0.5*Z310))</f>
        <v>3.04055555555556</v>
      </c>
      <c r="AB310" s="190" t="n">
        <f aca="false">CHOOSE(W310,AA310*SQRT((X310+Y310)/3),SQRT((V310^2)+((Z310^2)/12)))</f>
        <v>2.70078362732857</v>
      </c>
      <c r="AC310" s="190" t="n">
        <v>0</v>
      </c>
      <c r="AD310" s="190" t="n">
        <f aca="false">(AB310^2)*Rdcr</f>
        <v>0.0700246291358024</v>
      </c>
      <c r="AE310" s="191" t="n">
        <f aca="false">AC310+AD310</f>
        <v>0.0700246291358024</v>
      </c>
      <c r="AF310" s="189" t="n">
        <f aca="false">V310*X310</f>
        <v>2.35666666666667</v>
      </c>
      <c r="AG310" s="178" t="n">
        <f aca="false">CHOOSE(W310,AA310*SQRT(X310/3),SQRT(X310*((AA310^2)+((Z310^2)/3)-(AA310*Z310))))</f>
        <v>2.52635175231802</v>
      </c>
      <c r="AH310" s="190" t="n">
        <f aca="false">(AG310^2)*RDS_on</f>
        <v>0.33075801279496</v>
      </c>
      <c r="AI310" s="178" t="n">
        <f aca="false">((S310*V310)/2)*Fsw*(tr_sw_fix+tf_sw_fix)</f>
        <v>1.58368</v>
      </c>
      <c r="AJ310" s="191" t="n">
        <f aca="false">AH310+AI310</f>
        <v>1.91443801279496</v>
      </c>
      <c r="AK310" s="189" t="n">
        <f aca="false">Y310*V310</f>
        <v>0.336666666666667</v>
      </c>
      <c r="AL310" s="190" t="n">
        <f aca="false">CHOOSE(W310,AA310*SQRT(Y310/3),SQRT(Y310*((AA310^2)+((Z310^2)/3)-(Z310*AA310))))</f>
        <v>0.954871208700818</v>
      </c>
      <c r="AM310" s="190" t="n">
        <f aca="false">T310*Vd_rect</f>
        <v>0.12726</v>
      </c>
      <c r="AN310" s="190" t="n">
        <f aca="false">CHOOSE(W310,(S310+Vd_rect)*Qrr*Fsw,(S310+Vd_rect)*Qrr*Fsw)</f>
        <v>0.42441</v>
      </c>
      <c r="AO310" s="191" t="n">
        <f aca="false">AM310+AN310</f>
        <v>0.55167</v>
      </c>
      <c r="AP310" s="177" t="n">
        <f aca="false">(AG310^2)*0</f>
        <v>0</v>
      </c>
      <c r="AQ310" s="190" t="n">
        <f aca="false">Qg_tot*Vcc*Fsw</f>
        <v>0.0735</v>
      </c>
      <c r="AR310" s="191" t="n">
        <f aca="false">IQ*U310</f>
        <v>0.00385</v>
      </c>
      <c r="AS310" s="177" t="n">
        <f aca="false">AP310+AJ310+AQ310+AR310</f>
        <v>1.99178801279496</v>
      </c>
      <c r="AT310" s="187" t="n">
        <f aca="false">Ta+Tk*AS310</f>
        <v>144.507280767698</v>
      </c>
      <c r="AU310" s="188" t="n">
        <f aca="false">RDS_on/51.8*(47.12+AT310*0.244)</f>
        <v>0.0824163897413215</v>
      </c>
      <c r="AV310" s="190" t="n">
        <f aca="false">S310*T310</f>
        <v>12.12</v>
      </c>
      <c r="AW310" s="191" t="n">
        <f aca="false">(AV310/(AV310+AS310))*100</f>
        <v>85.8856438958052</v>
      </c>
      <c r="AY310" s="189" t="n">
        <f aca="false">VOUT</f>
        <v>40</v>
      </c>
      <c r="AZ310" s="190" t="n">
        <f aca="false">Q310*$O$12</f>
        <v>0.303</v>
      </c>
      <c r="BA310" s="190" t="n">
        <f aca="false">VIN_var</f>
        <v>5</v>
      </c>
      <c r="BB310" s="191" t="n">
        <f aca="false">(AY310*AZ310)/(BA310*EFF_est)</f>
        <v>2.69333333333333</v>
      </c>
      <c r="BC310" s="189" t="n">
        <f aca="false">IF((AZ310*AY310/BA310)&lt;((BA310*(1-(BA310/AY310)))/(2*Lm*Fsw)),1,2)</f>
        <v>2</v>
      </c>
      <c r="BD310" s="190" t="n">
        <f aca="false">CHOOSE(BC310,SQRT((2*AZ310*Lm*Fsw*(AY310-BA310))/((BA310)^2)),1-(BA310/AY310))</f>
        <v>0.875</v>
      </c>
      <c r="BE310" s="179" t="n">
        <f aca="false">CHOOSE(BC310,(Lm*BG310*Fsw)/(AY310-BA310),1-BD310)</f>
        <v>0.125</v>
      </c>
      <c r="BF310" s="189" t="n">
        <f aca="false">(BA310*BD310)/(Lm*Fsw)</f>
        <v>0.694444444444444</v>
      </c>
      <c r="BG310" s="190" t="n">
        <f aca="false">CHOOSE(BC310,BF310,BB310+(0.5*BF310))</f>
        <v>3.04055555555556</v>
      </c>
      <c r="BH310" s="190" t="n">
        <f aca="false">CHOOSE(BC310,BG310*SQRT((BD310+BE310)/3),SQRT((BB310^2)+((BF310^2)/12)))</f>
        <v>2.70078362732857</v>
      </c>
      <c r="BI310" s="190" t="n">
        <v>0</v>
      </c>
      <c r="BJ310" s="190" t="n">
        <f aca="false">(BH310^2)*Rdcr</f>
        <v>0.0700246291358024</v>
      </c>
      <c r="BK310" s="191" t="n">
        <f aca="false">BI310+BJ310</f>
        <v>0.0700246291358024</v>
      </c>
      <c r="BL310" s="189" t="n">
        <f aca="false">BB310*BD310</f>
        <v>2.35666666666667</v>
      </c>
      <c r="BM310" s="178" t="n">
        <f aca="false">CHOOSE(BC310,BG310*SQRT(BD310/3),SQRT(BD310*((BG310^2)+((BF310^2)/3)-(BG310*BF310))))</f>
        <v>2.52635175231802</v>
      </c>
      <c r="BN310" s="178" t="n">
        <f aca="false">(BM310^2)*AU310</f>
        <v>0.526018748495242</v>
      </c>
      <c r="BO310" s="178" t="n">
        <f aca="false">((AY310*BB310)/2)*Fsw*(tr_sw_fix+tf_sw_fix)</f>
        <v>1.58368</v>
      </c>
      <c r="BP310" s="191" t="n">
        <f aca="false">BN310+BO310</f>
        <v>2.10969874849524</v>
      </c>
      <c r="BQ310" s="189" t="n">
        <f aca="false">BE310*BB310</f>
        <v>0.336666666666667</v>
      </c>
      <c r="BR310" s="190" t="n">
        <f aca="false">CHOOSE(BC310,BG310*SQRT(BE310/3),SQRT(BE310*((BG310^2)+((BF310^2)/3)-(BF310*BG310))))</f>
        <v>0.954871208700818</v>
      </c>
      <c r="BS310" s="190" t="n">
        <f aca="false">AZ310*Vd_rect</f>
        <v>0.12726</v>
      </c>
      <c r="BT310" s="190" t="n">
        <f aca="false">CHOOSE(BC310,(AY310+Vd_rect)*Qrr*Fsw,(AY310+Vd_rect)*Qrr*Fsw)</f>
        <v>0.42441</v>
      </c>
      <c r="BU310" s="191" t="n">
        <f aca="false">BS310+BT310</f>
        <v>0.55167</v>
      </c>
      <c r="BV310" s="177" t="n">
        <f aca="false">(BM310^2)*0</f>
        <v>0</v>
      </c>
      <c r="BW310" s="190" t="n">
        <f aca="false">Qg_tot*Vcc*Fsw</f>
        <v>0.0735</v>
      </c>
      <c r="BX310" s="191" t="n">
        <f aca="false">IQ*BA310</f>
        <v>0.00385</v>
      </c>
      <c r="BY310" s="189" t="n">
        <f aca="false">BV310+BU310+BP310+BK310+BW310+BX310</f>
        <v>2.80874337763104</v>
      </c>
      <c r="BZ310" s="190" t="n">
        <f aca="false">AY310*AZ310</f>
        <v>12.12</v>
      </c>
      <c r="CA310" s="191" t="n">
        <f aca="false">(BZ310/(BZ310+BY310))*100</f>
        <v>81.1856677646451</v>
      </c>
      <c r="CB310" s="169" t="n">
        <f aca="false">BP310+BW310+BX310+BV310</f>
        <v>2.18704874849524</v>
      </c>
      <c r="CC310" s="0" t="n">
        <f aca="false">Ta+Tk_f*CB310</f>
        <v>101.546706197333</v>
      </c>
    </row>
    <row r="311" customFormat="false" ht="15.75" hidden="false" customHeight="false" outlineLevel="0" collapsed="false">
      <c r="Q311" s="0" t="n">
        <v>304</v>
      </c>
      <c r="S311" s="189" t="n">
        <f aca="false">VOUT</f>
        <v>40</v>
      </c>
      <c r="T311" s="178" t="n">
        <f aca="false">Q311*$O$12</f>
        <v>0.304</v>
      </c>
      <c r="U311" s="190" t="n">
        <f aca="false">VIN_var</f>
        <v>5</v>
      </c>
      <c r="V311" s="191" t="n">
        <f aca="false">(S311*T311)/(U311*EFF_est)</f>
        <v>2.70222222222222</v>
      </c>
      <c r="W311" s="189" t="n">
        <f aca="false">IF((T311*S311/U311)&lt;((U311*(1-(U311/S311)))/(2*Lm*Fsw)),1,2)</f>
        <v>2</v>
      </c>
      <c r="X311" s="190" t="n">
        <f aca="false">CHOOSE(W311,SQRT((2*T311*Lm*Fsw*(S311-U311))/((U311)^2)),1-(U311/S311))</f>
        <v>0.875</v>
      </c>
      <c r="Y311" s="179" t="n">
        <f aca="false">CHOOSE(W311,(Lm*AA311*Fsw)/(S311-U311),1-X311)</f>
        <v>0.125</v>
      </c>
      <c r="Z311" s="189" t="n">
        <f aca="false">(U311*X311)/(Lm*Fsw)</f>
        <v>0.694444444444444</v>
      </c>
      <c r="AA311" s="190" t="n">
        <f aca="false">CHOOSE(W311,Z311,V311+(0.5*Z311))</f>
        <v>3.04944444444444</v>
      </c>
      <c r="AB311" s="190" t="n">
        <f aca="false">CHOOSE(W311,AA311*SQRT((X311+Y311)/3),SQRT((V311^2)+((Z311^2)/12)))</f>
        <v>2.70964807594515</v>
      </c>
      <c r="AC311" s="190" t="n">
        <v>0</v>
      </c>
      <c r="AD311" s="190" t="n">
        <f aca="false">(AB311^2)*Rdcr</f>
        <v>0.0704850498765432</v>
      </c>
      <c r="AE311" s="191" t="n">
        <f aca="false">AC311+AD311</f>
        <v>0.0704850498765432</v>
      </c>
      <c r="AF311" s="189" t="n">
        <f aca="false">V311*X311</f>
        <v>2.36444444444444</v>
      </c>
      <c r="AG311" s="178" t="n">
        <f aca="false">CHOOSE(W311,AA311*SQRT(X311/3),SQRT(X311*((AA311^2)+((Z311^2)/3)-(AA311*Z311))))</f>
        <v>2.53464368472949</v>
      </c>
      <c r="AH311" s="190" t="n">
        <f aca="false">(AG311^2)*RDS_on</f>
        <v>0.33293278831518</v>
      </c>
      <c r="AI311" s="178" t="n">
        <f aca="false">((S311*V311)/2)*Fsw*(tr_sw_fix+tf_sw_fix)</f>
        <v>1.58890666666667</v>
      </c>
      <c r="AJ311" s="191" t="n">
        <f aca="false">AH311+AI311</f>
        <v>1.92183945498185</v>
      </c>
      <c r="AK311" s="189" t="n">
        <f aca="false">Y311*V311</f>
        <v>0.337777777777778</v>
      </c>
      <c r="AL311" s="190" t="n">
        <f aca="false">CHOOSE(W311,AA311*SQRT(Y311/3),SQRT(Y311*((AA311^2)+((Z311^2)/3)-(Z311*AA311))))</f>
        <v>0.958005264564948</v>
      </c>
      <c r="AM311" s="190" t="n">
        <f aca="false">T311*Vd_rect</f>
        <v>0.12768</v>
      </c>
      <c r="AN311" s="190" t="n">
        <f aca="false">CHOOSE(W311,(S311+Vd_rect)*Qrr*Fsw,(S311+Vd_rect)*Qrr*Fsw)</f>
        <v>0.42441</v>
      </c>
      <c r="AO311" s="191" t="n">
        <f aca="false">AM311+AN311</f>
        <v>0.55209</v>
      </c>
      <c r="AP311" s="177" t="n">
        <f aca="false">(AG311^2)*0</f>
        <v>0</v>
      </c>
      <c r="AQ311" s="190" t="n">
        <f aca="false">Qg_tot*Vcc*Fsw</f>
        <v>0.0735</v>
      </c>
      <c r="AR311" s="191" t="n">
        <f aca="false">IQ*U311</f>
        <v>0.00385</v>
      </c>
      <c r="AS311" s="177" t="n">
        <f aca="false">AP311+AJ311+AQ311+AR311</f>
        <v>1.99918945498185</v>
      </c>
      <c r="AT311" s="187" t="n">
        <f aca="false">Ta+Tk*AS311</f>
        <v>144.951367298911</v>
      </c>
      <c r="AU311" s="188" t="n">
        <f aca="false">RDS_on/51.8*(47.12+AT311*0.244)</f>
        <v>0.0825247950136547</v>
      </c>
      <c r="AV311" s="190" t="n">
        <f aca="false">S311*T311</f>
        <v>12.16</v>
      </c>
      <c r="AW311" s="191" t="n">
        <f aca="false">(AV311/(AV311+AS311))*100</f>
        <v>85.8806221829426</v>
      </c>
      <c r="AY311" s="189" t="n">
        <f aca="false">VOUT</f>
        <v>40</v>
      </c>
      <c r="AZ311" s="190" t="n">
        <f aca="false">Q311*$O$12</f>
        <v>0.304</v>
      </c>
      <c r="BA311" s="190" t="n">
        <f aca="false">VIN_var</f>
        <v>5</v>
      </c>
      <c r="BB311" s="191" t="n">
        <f aca="false">(AY311*AZ311)/(BA311*EFF_est)</f>
        <v>2.70222222222222</v>
      </c>
      <c r="BC311" s="189" t="n">
        <f aca="false">IF((AZ311*AY311/BA311)&lt;((BA311*(1-(BA311/AY311)))/(2*Lm*Fsw)),1,2)</f>
        <v>2</v>
      </c>
      <c r="BD311" s="190" t="n">
        <f aca="false">CHOOSE(BC311,SQRT((2*AZ311*Lm*Fsw*(AY311-BA311))/((BA311)^2)),1-(BA311/AY311))</f>
        <v>0.875</v>
      </c>
      <c r="BE311" s="179" t="n">
        <f aca="false">CHOOSE(BC311,(Lm*BG311*Fsw)/(AY311-BA311),1-BD311)</f>
        <v>0.125</v>
      </c>
      <c r="BF311" s="189" t="n">
        <f aca="false">(BA311*BD311)/(Lm*Fsw)</f>
        <v>0.694444444444444</v>
      </c>
      <c r="BG311" s="190" t="n">
        <f aca="false">CHOOSE(BC311,BF311,BB311+(0.5*BF311))</f>
        <v>3.04944444444444</v>
      </c>
      <c r="BH311" s="190" t="n">
        <f aca="false">CHOOSE(BC311,BG311*SQRT((BD311+BE311)/3),SQRT((BB311^2)+((BF311^2)/12)))</f>
        <v>2.70964807594515</v>
      </c>
      <c r="BI311" s="190" t="n">
        <v>0</v>
      </c>
      <c r="BJ311" s="190" t="n">
        <f aca="false">(BH311^2)*Rdcr</f>
        <v>0.0704850498765432</v>
      </c>
      <c r="BK311" s="191" t="n">
        <f aca="false">BI311+BJ311</f>
        <v>0.0704850498765432</v>
      </c>
      <c r="BL311" s="189" t="n">
        <f aca="false">BB311*BD311</f>
        <v>2.36444444444444</v>
      </c>
      <c r="BM311" s="178" t="n">
        <f aca="false">CHOOSE(BC311,BG311*SQRT(BD311/3),SQRT(BD311*((BG311^2)+((BF311^2)/3)-(BG311*BF311))))</f>
        <v>2.53464368472949</v>
      </c>
      <c r="BN311" s="178" t="n">
        <f aca="false">(BM311^2)*AU311</f>
        <v>0.530173828751598</v>
      </c>
      <c r="BO311" s="178" t="n">
        <f aca="false">((AY311*BB311)/2)*Fsw*(tr_sw_fix+tf_sw_fix)</f>
        <v>1.58890666666667</v>
      </c>
      <c r="BP311" s="191" t="n">
        <f aca="false">BN311+BO311</f>
        <v>2.11908049541826</v>
      </c>
      <c r="BQ311" s="189" t="n">
        <f aca="false">BE311*BB311</f>
        <v>0.337777777777778</v>
      </c>
      <c r="BR311" s="190" t="n">
        <f aca="false">CHOOSE(BC311,BG311*SQRT(BE311/3),SQRT(BE311*((BG311^2)+((BF311^2)/3)-(BF311*BG311))))</f>
        <v>0.958005264564948</v>
      </c>
      <c r="BS311" s="190" t="n">
        <f aca="false">AZ311*Vd_rect</f>
        <v>0.12768</v>
      </c>
      <c r="BT311" s="190" t="n">
        <f aca="false">CHOOSE(BC311,(AY311+Vd_rect)*Qrr*Fsw,(AY311+Vd_rect)*Qrr*Fsw)</f>
        <v>0.42441</v>
      </c>
      <c r="BU311" s="191" t="n">
        <f aca="false">BS311+BT311</f>
        <v>0.55209</v>
      </c>
      <c r="BV311" s="177" t="n">
        <f aca="false">(BM311^2)*0</f>
        <v>0</v>
      </c>
      <c r="BW311" s="190" t="n">
        <f aca="false">Qg_tot*Vcc*Fsw</f>
        <v>0.0735</v>
      </c>
      <c r="BX311" s="191" t="n">
        <f aca="false">IQ*BA311</f>
        <v>0.00385</v>
      </c>
      <c r="BY311" s="189" t="n">
        <f aca="false">BV311+BU311+BP311+BK311+BW311+BX311</f>
        <v>2.81900554529481</v>
      </c>
      <c r="BZ311" s="190" t="n">
        <f aca="false">AY311*AZ311</f>
        <v>12.16</v>
      </c>
      <c r="CA311" s="191" t="n">
        <f aca="false">(BZ311/(BZ311+BY311))*100</f>
        <v>81.1802890601085</v>
      </c>
      <c r="CB311" s="169" t="n">
        <f aca="false">BP311+BW311+BX311+BV311</f>
        <v>2.19643049541826</v>
      </c>
      <c r="CC311" s="0" t="n">
        <f aca="false">Ta+Tk_f*CB311</f>
        <v>101.875067339639</v>
      </c>
    </row>
    <row r="312" customFormat="false" ht="15.75" hidden="false" customHeight="false" outlineLevel="0" collapsed="false">
      <c r="Q312" s="0" t="n">
        <v>305</v>
      </c>
      <c r="S312" s="189" t="n">
        <f aca="false">VOUT</f>
        <v>40</v>
      </c>
      <c r="T312" s="178" t="n">
        <f aca="false">Q312*$O$12</f>
        <v>0.305</v>
      </c>
      <c r="U312" s="190" t="n">
        <f aca="false">VIN_var</f>
        <v>5</v>
      </c>
      <c r="V312" s="191" t="n">
        <f aca="false">(S312*T312)/(U312*EFF_est)</f>
        <v>2.71111111111111</v>
      </c>
      <c r="W312" s="189" t="n">
        <f aca="false">IF((T312*S312/U312)&lt;((U312*(1-(U312/S312)))/(2*Lm*Fsw)),1,2)</f>
        <v>2</v>
      </c>
      <c r="X312" s="190" t="n">
        <f aca="false">CHOOSE(W312,SQRT((2*T312*Lm*Fsw*(S312-U312))/((U312)^2)),1-(U312/S312))</f>
        <v>0.875</v>
      </c>
      <c r="Y312" s="179" t="n">
        <f aca="false">CHOOSE(W312,(Lm*AA312*Fsw)/(S312-U312),1-X312)</f>
        <v>0.125</v>
      </c>
      <c r="Z312" s="189" t="n">
        <f aca="false">(U312*X312)/(Lm*Fsw)</f>
        <v>0.694444444444444</v>
      </c>
      <c r="AA312" s="190" t="n">
        <f aca="false">CHOOSE(W312,Z312,V312+(0.5*Z312))</f>
        <v>3.05833333333333</v>
      </c>
      <c r="AB312" s="190" t="n">
        <f aca="false">CHOOSE(W312,AA312*SQRT((X312+Y312)/3),SQRT((V312^2)+((Z312^2)/12)))</f>
        <v>2.71851268416974</v>
      </c>
      <c r="AC312" s="190" t="n">
        <v>0</v>
      </c>
      <c r="AD312" s="190" t="n">
        <f aca="false">(AB312^2)*Rdcr</f>
        <v>0.070946987654321</v>
      </c>
      <c r="AE312" s="191" t="n">
        <f aca="false">AC312+AD312</f>
        <v>0.070946987654321</v>
      </c>
      <c r="AF312" s="189" t="n">
        <f aca="false">V312*X312</f>
        <v>2.37222222222222</v>
      </c>
      <c r="AG312" s="178" t="n">
        <f aca="false">CHOOSE(W312,AA312*SQRT(X312/3),SQRT(X312*((AA312^2)+((Z312^2)/3)-(AA312*Z312))))</f>
        <v>2.54293576644059</v>
      </c>
      <c r="AH312" s="190" t="n">
        <f aca="false">(AG312^2)*RDS_on</f>
        <v>0.335114729487855</v>
      </c>
      <c r="AI312" s="178" t="n">
        <f aca="false">((S312*V312)/2)*Fsw*(tr_sw_fix+tf_sw_fix)</f>
        <v>1.59413333333333</v>
      </c>
      <c r="AJ312" s="191" t="n">
        <f aca="false">AH312+AI312</f>
        <v>1.92924806282119</v>
      </c>
      <c r="AK312" s="189" t="n">
        <f aca="false">Y312*V312</f>
        <v>0.338888888888889</v>
      </c>
      <c r="AL312" s="190" t="n">
        <f aca="false">CHOOSE(W312,AA312*SQRT(Y312/3),SQRT(Y312*((AA312^2)+((Z312^2)/3)-(Z312*AA312))))</f>
        <v>0.961139376859034</v>
      </c>
      <c r="AM312" s="190" t="n">
        <f aca="false">T312*Vd_rect</f>
        <v>0.1281</v>
      </c>
      <c r="AN312" s="190" t="n">
        <f aca="false">CHOOSE(W312,(S312+Vd_rect)*Qrr*Fsw,(S312+Vd_rect)*Qrr*Fsw)</f>
        <v>0.42441</v>
      </c>
      <c r="AO312" s="191" t="n">
        <f aca="false">AM312+AN312</f>
        <v>0.55251</v>
      </c>
      <c r="AP312" s="177" t="n">
        <f aca="false">(AG312^2)*0</f>
        <v>0</v>
      </c>
      <c r="AQ312" s="190" t="n">
        <f aca="false">Qg_tot*Vcc*Fsw</f>
        <v>0.0735</v>
      </c>
      <c r="AR312" s="191" t="n">
        <f aca="false">IQ*U312</f>
        <v>0.00385</v>
      </c>
      <c r="AS312" s="177" t="n">
        <f aca="false">AP312+AJ312+AQ312+AR312</f>
        <v>2.00659806282119</v>
      </c>
      <c r="AT312" s="187" t="n">
        <f aca="false">Ta+Tk*AS312</f>
        <v>145.395883769271</v>
      </c>
      <c r="AU312" s="188" t="n">
        <f aca="false">RDS_on/51.8*(47.12+AT312*0.244)</f>
        <v>0.0826333052377643</v>
      </c>
      <c r="AV312" s="190" t="n">
        <f aca="false">S312*T312</f>
        <v>12.2</v>
      </c>
      <c r="AW312" s="191" t="n">
        <f aca="false">(AV312/(AV312+AS312))*100</f>
        <v>85.8755906660549</v>
      </c>
      <c r="AY312" s="189" t="n">
        <f aca="false">VOUT</f>
        <v>40</v>
      </c>
      <c r="AZ312" s="190" t="n">
        <f aca="false">Q312*$O$12</f>
        <v>0.305</v>
      </c>
      <c r="BA312" s="190" t="n">
        <f aca="false">VIN_var</f>
        <v>5</v>
      </c>
      <c r="BB312" s="191" t="n">
        <f aca="false">(AY312*AZ312)/(BA312*EFF_est)</f>
        <v>2.71111111111111</v>
      </c>
      <c r="BC312" s="189" t="n">
        <f aca="false">IF((AZ312*AY312/BA312)&lt;((BA312*(1-(BA312/AY312)))/(2*Lm*Fsw)),1,2)</f>
        <v>2</v>
      </c>
      <c r="BD312" s="190" t="n">
        <f aca="false">CHOOSE(BC312,SQRT((2*AZ312*Lm*Fsw*(AY312-BA312))/((BA312)^2)),1-(BA312/AY312))</f>
        <v>0.875</v>
      </c>
      <c r="BE312" s="179" t="n">
        <f aca="false">CHOOSE(BC312,(Lm*BG312*Fsw)/(AY312-BA312),1-BD312)</f>
        <v>0.125</v>
      </c>
      <c r="BF312" s="189" t="n">
        <f aca="false">(BA312*BD312)/(Lm*Fsw)</f>
        <v>0.694444444444444</v>
      </c>
      <c r="BG312" s="190" t="n">
        <f aca="false">CHOOSE(BC312,BF312,BB312+(0.5*BF312))</f>
        <v>3.05833333333333</v>
      </c>
      <c r="BH312" s="190" t="n">
        <f aca="false">CHOOSE(BC312,BG312*SQRT((BD312+BE312)/3),SQRT((BB312^2)+((BF312^2)/12)))</f>
        <v>2.71851268416974</v>
      </c>
      <c r="BI312" s="190" t="n">
        <v>0</v>
      </c>
      <c r="BJ312" s="190" t="n">
        <f aca="false">(BH312^2)*Rdcr</f>
        <v>0.070946987654321</v>
      </c>
      <c r="BK312" s="191" t="n">
        <f aca="false">BI312+BJ312</f>
        <v>0.070946987654321</v>
      </c>
      <c r="BL312" s="189" t="n">
        <f aca="false">BB312*BD312</f>
        <v>2.37222222222222</v>
      </c>
      <c r="BM312" s="178" t="n">
        <f aca="false">CHOOSE(BC312,BG312*SQRT(BD312/3),SQRT(BD312*((BG312^2)+((BF312^2)/3)-(BG312*BF312))))</f>
        <v>2.54293576644059</v>
      </c>
      <c r="BN312" s="178" t="n">
        <f aca="false">(BM312^2)*AU312</f>
        <v>0.534350112054373</v>
      </c>
      <c r="BO312" s="178" t="n">
        <f aca="false">((AY312*BB312)/2)*Fsw*(tr_sw_fix+tf_sw_fix)</f>
        <v>1.59413333333333</v>
      </c>
      <c r="BP312" s="191" t="n">
        <f aca="false">BN312+BO312</f>
        <v>2.12848344538771</v>
      </c>
      <c r="BQ312" s="189" t="n">
        <f aca="false">BE312*BB312</f>
        <v>0.338888888888889</v>
      </c>
      <c r="BR312" s="190" t="n">
        <f aca="false">CHOOSE(BC312,BG312*SQRT(BE312/3),SQRT(BE312*((BG312^2)+((BF312^2)/3)-(BF312*BG312))))</f>
        <v>0.961139376859034</v>
      </c>
      <c r="BS312" s="190" t="n">
        <f aca="false">AZ312*Vd_rect</f>
        <v>0.1281</v>
      </c>
      <c r="BT312" s="190" t="n">
        <f aca="false">CHOOSE(BC312,(AY312+Vd_rect)*Qrr*Fsw,(AY312+Vd_rect)*Qrr*Fsw)</f>
        <v>0.42441</v>
      </c>
      <c r="BU312" s="191" t="n">
        <f aca="false">BS312+BT312</f>
        <v>0.55251</v>
      </c>
      <c r="BV312" s="177" t="n">
        <f aca="false">(BM312^2)*0</f>
        <v>0</v>
      </c>
      <c r="BW312" s="190" t="n">
        <f aca="false">Qg_tot*Vcc*Fsw</f>
        <v>0.0735</v>
      </c>
      <c r="BX312" s="191" t="n">
        <f aca="false">IQ*BA312</f>
        <v>0.00385</v>
      </c>
      <c r="BY312" s="189" t="n">
        <f aca="false">BV312+BU312+BP312+BK312+BW312+BX312</f>
        <v>2.82929043304203</v>
      </c>
      <c r="BZ312" s="190" t="n">
        <f aca="false">AY312*AZ312</f>
        <v>12.2</v>
      </c>
      <c r="CA312" s="191" t="n">
        <f aca="false">(BZ312/(BZ312+BY312))*100</f>
        <v>81.1748236176087</v>
      </c>
      <c r="CB312" s="169" t="n">
        <f aca="false">BP312+BW312+BX312+BV312</f>
        <v>2.20583344538771</v>
      </c>
      <c r="CC312" s="0" t="n">
        <f aca="false">Ta+Tk_f*CB312</f>
        <v>102.20417058857</v>
      </c>
    </row>
    <row r="313" customFormat="false" ht="15.75" hidden="false" customHeight="false" outlineLevel="0" collapsed="false">
      <c r="Q313" s="0" t="n">
        <v>306</v>
      </c>
      <c r="S313" s="189" t="n">
        <f aca="false">VOUT</f>
        <v>40</v>
      </c>
      <c r="T313" s="178" t="n">
        <f aca="false">Q313*$O$12</f>
        <v>0.306</v>
      </c>
      <c r="U313" s="190" t="n">
        <f aca="false">VIN_var</f>
        <v>5</v>
      </c>
      <c r="V313" s="191" t="n">
        <f aca="false">(S313*T313)/(U313*EFF_est)</f>
        <v>2.72</v>
      </c>
      <c r="W313" s="189" t="n">
        <f aca="false">IF((T313*S313/U313)&lt;((U313*(1-(U313/S313)))/(2*Lm*Fsw)),1,2)</f>
        <v>2</v>
      </c>
      <c r="X313" s="190" t="n">
        <f aca="false">CHOOSE(W313,SQRT((2*T313*Lm*Fsw*(S313-U313))/((U313)^2)),1-(U313/S313))</f>
        <v>0.875</v>
      </c>
      <c r="Y313" s="179" t="n">
        <f aca="false">CHOOSE(W313,(Lm*AA313*Fsw)/(S313-U313),1-X313)</f>
        <v>0.125</v>
      </c>
      <c r="Z313" s="189" t="n">
        <f aca="false">(U313*X313)/(Lm*Fsw)</f>
        <v>0.694444444444444</v>
      </c>
      <c r="AA313" s="190" t="n">
        <f aca="false">CHOOSE(W313,Z313,V313+(0.5*Z313))</f>
        <v>3.06722222222222</v>
      </c>
      <c r="AB313" s="190" t="n">
        <f aca="false">CHOOSE(W313,AA313*SQRT((X313+Y313)/3),SQRT((V313^2)+((Z313^2)/12)))</f>
        <v>2.72737745044606</v>
      </c>
      <c r="AC313" s="190" t="n">
        <v>0</v>
      </c>
      <c r="AD313" s="190" t="n">
        <f aca="false">(AB313^2)*Rdcr</f>
        <v>0.0714104424691358</v>
      </c>
      <c r="AE313" s="191" t="n">
        <f aca="false">AC313+AD313</f>
        <v>0.0714104424691358</v>
      </c>
      <c r="AF313" s="189" t="n">
        <f aca="false">V313*X313</f>
        <v>2.38</v>
      </c>
      <c r="AG313" s="178" t="n">
        <f aca="false">CHOOSE(W313,AA313*SQRT(X313/3),SQRT(X313*((AA313^2)+((Z313^2)/3)-(AA313*Z313))))</f>
        <v>2.55122799599554</v>
      </c>
      <c r="AH313" s="190" t="n">
        <f aca="false">(AG313^2)*RDS_on</f>
        <v>0.337303836312985</v>
      </c>
      <c r="AI313" s="178" t="n">
        <f aca="false">((S313*V313)/2)*Fsw*(tr_sw_fix+tf_sw_fix)</f>
        <v>1.59936</v>
      </c>
      <c r="AJ313" s="191" t="n">
        <f aca="false">AH313+AI313</f>
        <v>1.93666383631298</v>
      </c>
      <c r="AK313" s="189" t="n">
        <f aca="false">Y313*V313</f>
        <v>0.34</v>
      </c>
      <c r="AL313" s="190" t="n">
        <f aca="false">CHOOSE(W313,AA313*SQRT(Y313/3),SQRT(Y313*((AA313^2)+((Z313^2)/3)-(Z313*AA313))))</f>
        <v>0.964273545032843</v>
      </c>
      <c r="AM313" s="190" t="n">
        <f aca="false">T313*Vd_rect</f>
        <v>0.12852</v>
      </c>
      <c r="AN313" s="190" t="n">
        <f aca="false">CHOOSE(W313,(S313+Vd_rect)*Qrr*Fsw,(S313+Vd_rect)*Qrr*Fsw)</f>
        <v>0.42441</v>
      </c>
      <c r="AO313" s="191" t="n">
        <f aca="false">AM313+AN313</f>
        <v>0.55293</v>
      </c>
      <c r="AP313" s="177" t="n">
        <f aca="false">(AG313^2)*0</f>
        <v>0</v>
      </c>
      <c r="AQ313" s="190" t="n">
        <f aca="false">Qg_tot*Vcc*Fsw</f>
        <v>0.0735</v>
      </c>
      <c r="AR313" s="191" t="n">
        <f aca="false">IQ*U313</f>
        <v>0.00385</v>
      </c>
      <c r="AS313" s="177" t="n">
        <f aca="false">AP313+AJ313+AQ313+AR313</f>
        <v>2.01401383631299</v>
      </c>
      <c r="AT313" s="187" t="n">
        <f aca="false">Ta+Tk*AS313</f>
        <v>145.840830178779</v>
      </c>
      <c r="AU313" s="188" t="n">
        <f aca="false">RDS_on/51.8*(47.12+AT313*0.244)</f>
        <v>0.0827419204136504</v>
      </c>
      <c r="AV313" s="190" t="n">
        <f aca="false">S313*T313</f>
        <v>12.24</v>
      </c>
      <c r="AW313" s="191" t="n">
        <f aca="false">(AV313/(AV313+AS313))*100</f>
        <v>85.8705494505544</v>
      </c>
      <c r="AY313" s="189" t="n">
        <f aca="false">VOUT</f>
        <v>40</v>
      </c>
      <c r="AZ313" s="190" t="n">
        <f aca="false">Q313*$O$12</f>
        <v>0.306</v>
      </c>
      <c r="BA313" s="190" t="n">
        <f aca="false">VIN_var</f>
        <v>5</v>
      </c>
      <c r="BB313" s="191" t="n">
        <f aca="false">(AY313*AZ313)/(BA313*EFF_est)</f>
        <v>2.72</v>
      </c>
      <c r="BC313" s="189" t="n">
        <f aca="false">IF((AZ313*AY313/BA313)&lt;((BA313*(1-(BA313/AY313)))/(2*Lm*Fsw)),1,2)</f>
        <v>2</v>
      </c>
      <c r="BD313" s="190" t="n">
        <f aca="false">CHOOSE(BC313,SQRT((2*AZ313*Lm*Fsw*(AY313-BA313))/((BA313)^2)),1-(BA313/AY313))</f>
        <v>0.875</v>
      </c>
      <c r="BE313" s="179" t="n">
        <f aca="false">CHOOSE(BC313,(Lm*BG313*Fsw)/(AY313-BA313),1-BD313)</f>
        <v>0.125</v>
      </c>
      <c r="BF313" s="189" t="n">
        <f aca="false">(BA313*BD313)/(Lm*Fsw)</f>
        <v>0.694444444444444</v>
      </c>
      <c r="BG313" s="190" t="n">
        <f aca="false">CHOOSE(BC313,BF313,BB313+(0.5*BF313))</f>
        <v>3.06722222222222</v>
      </c>
      <c r="BH313" s="190" t="n">
        <f aca="false">CHOOSE(BC313,BG313*SQRT((BD313+BE313)/3),SQRT((BB313^2)+((BF313^2)/12)))</f>
        <v>2.72737745044606</v>
      </c>
      <c r="BI313" s="190" t="n">
        <v>0</v>
      </c>
      <c r="BJ313" s="190" t="n">
        <f aca="false">(BH313^2)*Rdcr</f>
        <v>0.0714104424691358</v>
      </c>
      <c r="BK313" s="191" t="n">
        <f aca="false">BI313+BJ313</f>
        <v>0.0714104424691358</v>
      </c>
      <c r="BL313" s="189" t="n">
        <f aca="false">BB313*BD313</f>
        <v>2.38</v>
      </c>
      <c r="BM313" s="178" t="n">
        <f aca="false">CHOOSE(BC313,BG313*SQRT(BD313/3),SQRT(BD313*((BG313^2)+((BF313^2)/3)-(BG313*BF313))))</f>
        <v>2.55122799599554</v>
      </c>
      <c r="BN313" s="178" t="n">
        <f aca="false">(BM313^2)*AU313</f>
        <v>0.538547656671791</v>
      </c>
      <c r="BO313" s="178" t="n">
        <f aca="false">((AY313*BB313)/2)*Fsw*(tr_sw_fix+tf_sw_fix)</f>
        <v>1.59936</v>
      </c>
      <c r="BP313" s="191" t="n">
        <f aca="false">BN313+BO313</f>
        <v>2.13790765667179</v>
      </c>
      <c r="BQ313" s="189" t="n">
        <f aca="false">BE313*BB313</f>
        <v>0.34</v>
      </c>
      <c r="BR313" s="190" t="n">
        <f aca="false">CHOOSE(BC313,BG313*SQRT(BE313/3),SQRT(BE313*((BG313^2)+((BF313^2)/3)-(BF313*BG313))))</f>
        <v>0.964273545032843</v>
      </c>
      <c r="BS313" s="190" t="n">
        <f aca="false">AZ313*Vd_rect</f>
        <v>0.12852</v>
      </c>
      <c r="BT313" s="190" t="n">
        <f aca="false">CHOOSE(BC313,(AY313+Vd_rect)*Qrr*Fsw,(AY313+Vd_rect)*Qrr*Fsw)</f>
        <v>0.42441</v>
      </c>
      <c r="BU313" s="191" t="n">
        <f aca="false">BS313+BT313</f>
        <v>0.55293</v>
      </c>
      <c r="BV313" s="177" t="n">
        <f aca="false">(BM313^2)*0</f>
        <v>0</v>
      </c>
      <c r="BW313" s="190" t="n">
        <f aca="false">Qg_tot*Vcc*Fsw</f>
        <v>0.0735</v>
      </c>
      <c r="BX313" s="191" t="n">
        <f aca="false">IQ*BA313</f>
        <v>0.00385</v>
      </c>
      <c r="BY313" s="189" t="n">
        <f aca="false">BV313+BU313+BP313+BK313+BW313+BX313</f>
        <v>2.83959809914093</v>
      </c>
      <c r="BZ313" s="190" t="n">
        <f aca="false">AY313*AZ313</f>
        <v>12.24</v>
      </c>
      <c r="CA313" s="191" t="n">
        <f aca="false">(BZ313/(BZ313+BY313))*100</f>
        <v>81.1692720159253</v>
      </c>
      <c r="CB313" s="169" t="n">
        <f aca="false">BP313+BW313+BX313+BV313</f>
        <v>2.21525765667179</v>
      </c>
      <c r="CC313" s="0" t="n">
        <f aca="false">Ta+Tk_f*CB313</f>
        <v>102.534017983513</v>
      </c>
    </row>
    <row r="314" customFormat="false" ht="15.75" hidden="false" customHeight="false" outlineLevel="0" collapsed="false">
      <c r="Q314" s="0" t="n">
        <v>307</v>
      </c>
      <c r="S314" s="189" t="n">
        <f aca="false">VOUT</f>
        <v>40</v>
      </c>
      <c r="T314" s="178" t="n">
        <f aca="false">Q314*$O$12</f>
        <v>0.307</v>
      </c>
      <c r="U314" s="190" t="n">
        <f aca="false">VIN_var</f>
        <v>5</v>
      </c>
      <c r="V314" s="191" t="n">
        <f aca="false">(S314*T314)/(U314*EFF_est)</f>
        <v>2.72888888888889</v>
      </c>
      <c r="W314" s="189" t="n">
        <f aca="false">IF((T314*S314/U314)&lt;((U314*(1-(U314/S314)))/(2*Lm*Fsw)),1,2)</f>
        <v>2</v>
      </c>
      <c r="X314" s="190" t="n">
        <f aca="false">CHOOSE(W314,SQRT((2*T314*Lm*Fsw*(S314-U314))/((U314)^2)),1-(U314/S314))</f>
        <v>0.875</v>
      </c>
      <c r="Y314" s="179" t="n">
        <f aca="false">CHOOSE(W314,(Lm*AA314*Fsw)/(S314-U314),1-X314)</f>
        <v>0.125</v>
      </c>
      <c r="Z314" s="189" t="n">
        <f aca="false">(U314*X314)/(Lm*Fsw)</f>
        <v>0.694444444444444</v>
      </c>
      <c r="AA314" s="190" t="n">
        <f aca="false">CHOOSE(W314,Z314,V314+(0.5*Z314))</f>
        <v>3.07611111111111</v>
      </c>
      <c r="AB314" s="190" t="n">
        <f aca="false">CHOOSE(W314,AA314*SQRT((X314+Y314)/3),SQRT((V314^2)+((Z314^2)/12)))</f>
        <v>2.73624237323796</v>
      </c>
      <c r="AC314" s="190" t="n">
        <v>0</v>
      </c>
      <c r="AD314" s="190" t="n">
        <f aca="false">(AB314^2)*Rdcr</f>
        <v>0.0718754143209876</v>
      </c>
      <c r="AE314" s="191" t="n">
        <f aca="false">AC314+AD314</f>
        <v>0.0718754143209876</v>
      </c>
      <c r="AF314" s="189" t="n">
        <f aca="false">V314*X314</f>
        <v>2.38777777777778</v>
      </c>
      <c r="AG314" s="178" t="n">
        <f aca="false">CHOOSE(W314,AA314*SQRT(X314/3),SQRT(X314*((AA314^2)+((Z314^2)/3)-(AA314*Z314))))</f>
        <v>2.55952037195741</v>
      </c>
      <c r="AH314" s="190" t="n">
        <f aca="false">(AG314^2)*RDS_on</f>
        <v>0.33950010879057</v>
      </c>
      <c r="AI314" s="178" t="n">
        <f aca="false">((S314*V314)/2)*Fsw*(tr_sw_fix+tf_sw_fix)</f>
        <v>1.60458666666667</v>
      </c>
      <c r="AJ314" s="191" t="n">
        <f aca="false">AH314+AI314</f>
        <v>1.94408677545724</v>
      </c>
      <c r="AK314" s="189" t="n">
        <f aca="false">Y314*V314</f>
        <v>0.341111111111111</v>
      </c>
      <c r="AL314" s="190" t="n">
        <f aca="false">CHOOSE(W314,AA314*SQRT(Y314/3),SQRT(Y314*((AA314^2)+((Z314^2)/3)-(Z314*AA314))))</f>
        <v>0.967407768543265</v>
      </c>
      <c r="AM314" s="190" t="n">
        <f aca="false">T314*Vd_rect</f>
        <v>0.12894</v>
      </c>
      <c r="AN314" s="190" t="n">
        <f aca="false">CHOOSE(W314,(S314+Vd_rect)*Qrr*Fsw,(S314+Vd_rect)*Qrr*Fsw)</f>
        <v>0.42441</v>
      </c>
      <c r="AO314" s="191" t="n">
        <f aca="false">AM314+AN314</f>
        <v>0.55335</v>
      </c>
      <c r="AP314" s="177" t="n">
        <f aca="false">(AG314^2)*0</f>
        <v>0</v>
      </c>
      <c r="AQ314" s="190" t="n">
        <f aca="false">Qg_tot*Vcc*Fsw</f>
        <v>0.0735</v>
      </c>
      <c r="AR314" s="191" t="n">
        <f aca="false">IQ*U314</f>
        <v>0.00385</v>
      </c>
      <c r="AS314" s="177" t="n">
        <f aca="false">AP314+AJ314+AQ314+AR314</f>
        <v>2.02143677545724</v>
      </c>
      <c r="AT314" s="187" t="n">
        <f aca="false">Ta+Tk*AS314</f>
        <v>146.286206527434</v>
      </c>
      <c r="AU314" s="188" t="n">
        <f aca="false">RDS_on/51.8*(47.12+AT314*0.244)</f>
        <v>0.082850640541313</v>
      </c>
      <c r="AV314" s="190" t="n">
        <f aca="false">S314*T314</f>
        <v>12.28</v>
      </c>
      <c r="AW314" s="191" t="n">
        <f aca="false">(AV314/(AV314+AS314))*100</f>
        <v>85.8654986404846</v>
      </c>
      <c r="AY314" s="189" t="n">
        <f aca="false">VOUT</f>
        <v>40</v>
      </c>
      <c r="AZ314" s="190" t="n">
        <f aca="false">Q314*$O$12</f>
        <v>0.307</v>
      </c>
      <c r="BA314" s="190" t="n">
        <f aca="false">VIN_var</f>
        <v>5</v>
      </c>
      <c r="BB314" s="191" t="n">
        <f aca="false">(AY314*AZ314)/(BA314*EFF_est)</f>
        <v>2.72888888888889</v>
      </c>
      <c r="BC314" s="189" t="n">
        <f aca="false">IF((AZ314*AY314/BA314)&lt;((BA314*(1-(BA314/AY314)))/(2*Lm*Fsw)),1,2)</f>
        <v>2</v>
      </c>
      <c r="BD314" s="190" t="n">
        <f aca="false">CHOOSE(BC314,SQRT((2*AZ314*Lm*Fsw*(AY314-BA314))/((BA314)^2)),1-(BA314/AY314))</f>
        <v>0.875</v>
      </c>
      <c r="BE314" s="179" t="n">
        <f aca="false">CHOOSE(BC314,(Lm*BG314*Fsw)/(AY314-BA314),1-BD314)</f>
        <v>0.125</v>
      </c>
      <c r="BF314" s="189" t="n">
        <f aca="false">(BA314*BD314)/(Lm*Fsw)</f>
        <v>0.694444444444444</v>
      </c>
      <c r="BG314" s="190" t="n">
        <f aca="false">CHOOSE(BC314,BF314,BB314+(0.5*BF314))</f>
        <v>3.07611111111111</v>
      </c>
      <c r="BH314" s="190" t="n">
        <f aca="false">CHOOSE(BC314,BG314*SQRT((BD314+BE314)/3),SQRT((BB314^2)+((BF314^2)/12)))</f>
        <v>2.73624237323796</v>
      </c>
      <c r="BI314" s="190" t="n">
        <v>0</v>
      </c>
      <c r="BJ314" s="190" t="n">
        <f aca="false">(BH314^2)*Rdcr</f>
        <v>0.0718754143209876</v>
      </c>
      <c r="BK314" s="191" t="n">
        <f aca="false">BI314+BJ314</f>
        <v>0.0718754143209876</v>
      </c>
      <c r="BL314" s="189" t="n">
        <f aca="false">BB314*BD314</f>
        <v>2.38777777777778</v>
      </c>
      <c r="BM314" s="178" t="n">
        <f aca="false">CHOOSE(BC314,BG314*SQRT(BD314/3),SQRT(BD314*((BG314^2)+((BF314^2)/3)-(BG314*BF314))))</f>
        <v>2.55952037195741</v>
      </c>
      <c r="BN314" s="178" t="n">
        <f aca="false">(BM314^2)*AU314</f>
        <v>0.542766520959148</v>
      </c>
      <c r="BO314" s="178" t="n">
        <f aca="false">((AY314*BB314)/2)*Fsw*(tr_sw_fix+tf_sw_fix)</f>
        <v>1.60458666666667</v>
      </c>
      <c r="BP314" s="191" t="n">
        <f aca="false">BN314+BO314</f>
        <v>2.14735318762582</v>
      </c>
      <c r="BQ314" s="189" t="n">
        <f aca="false">BE314*BB314</f>
        <v>0.341111111111111</v>
      </c>
      <c r="BR314" s="190" t="n">
        <f aca="false">CHOOSE(BC314,BG314*SQRT(BE314/3),SQRT(BE314*((BG314^2)+((BF314^2)/3)-(BF314*BG314))))</f>
        <v>0.967407768543265</v>
      </c>
      <c r="BS314" s="190" t="n">
        <f aca="false">AZ314*Vd_rect</f>
        <v>0.12894</v>
      </c>
      <c r="BT314" s="190" t="n">
        <f aca="false">CHOOSE(BC314,(AY314+Vd_rect)*Qrr*Fsw,(AY314+Vd_rect)*Qrr*Fsw)</f>
        <v>0.42441</v>
      </c>
      <c r="BU314" s="191" t="n">
        <f aca="false">BS314+BT314</f>
        <v>0.55335</v>
      </c>
      <c r="BV314" s="177" t="n">
        <f aca="false">(BM314^2)*0</f>
        <v>0</v>
      </c>
      <c r="BW314" s="190" t="n">
        <f aca="false">Qg_tot*Vcc*Fsw</f>
        <v>0.0735</v>
      </c>
      <c r="BX314" s="191" t="n">
        <f aca="false">IQ*BA314</f>
        <v>0.00385</v>
      </c>
      <c r="BY314" s="189" t="n">
        <f aca="false">BV314+BU314+BP314+BK314+BW314+BX314</f>
        <v>2.8499286019468</v>
      </c>
      <c r="BZ314" s="190" t="n">
        <f aca="false">AY314*AZ314</f>
        <v>12.28</v>
      </c>
      <c r="CA314" s="191" t="n">
        <f aca="false">(BZ314/(BZ314+BY314))*100</f>
        <v>81.1636348265378</v>
      </c>
      <c r="CB314" s="169" t="n">
        <f aca="false">BP314+BW314+BX314+BV314</f>
        <v>2.22470318762582</v>
      </c>
      <c r="CC314" s="0" t="n">
        <f aca="false">Ta+Tk_f*CB314</f>
        <v>102.864611566904</v>
      </c>
    </row>
    <row r="315" customFormat="false" ht="15.75" hidden="false" customHeight="false" outlineLevel="0" collapsed="false">
      <c r="Q315" s="0" t="n">
        <v>308</v>
      </c>
      <c r="S315" s="189" t="n">
        <f aca="false">VOUT</f>
        <v>40</v>
      </c>
      <c r="T315" s="178" t="n">
        <f aca="false">Q315*$O$12</f>
        <v>0.308</v>
      </c>
      <c r="U315" s="190" t="n">
        <f aca="false">VIN_var</f>
        <v>5</v>
      </c>
      <c r="V315" s="191" t="n">
        <f aca="false">(S315*T315)/(U315*EFF_est)</f>
        <v>2.73777777777778</v>
      </c>
      <c r="W315" s="189" t="n">
        <f aca="false">IF((T315*S315/U315)&lt;((U315*(1-(U315/S315)))/(2*Lm*Fsw)),1,2)</f>
        <v>2</v>
      </c>
      <c r="X315" s="190" t="n">
        <f aca="false">CHOOSE(W315,SQRT((2*T315*Lm*Fsw*(S315-U315))/((U315)^2)),1-(U315/S315))</f>
        <v>0.875</v>
      </c>
      <c r="Y315" s="179" t="n">
        <f aca="false">CHOOSE(W315,(Lm*AA315*Fsw)/(S315-U315),1-X315)</f>
        <v>0.125</v>
      </c>
      <c r="Z315" s="189" t="n">
        <f aca="false">(U315*X315)/(Lm*Fsw)</f>
        <v>0.694444444444444</v>
      </c>
      <c r="AA315" s="190" t="n">
        <f aca="false">CHOOSE(W315,Z315,V315+(0.5*Z315))</f>
        <v>3.085</v>
      </c>
      <c r="AB315" s="190" t="n">
        <f aca="false">CHOOSE(W315,AA315*SQRT((X315+Y315)/3),SQRT((V315^2)+((Z315^2)/12)))</f>
        <v>2.7451074510291</v>
      </c>
      <c r="AC315" s="190" t="n">
        <v>0</v>
      </c>
      <c r="AD315" s="190" t="n">
        <f aca="false">(AB315^2)*Rdcr</f>
        <v>0.0723419032098765</v>
      </c>
      <c r="AE315" s="191" t="n">
        <f aca="false">AC315+AD315</f>
        <v>0.0723419032098765</v>
      </c>
      <c r="AF315" s="189" t="n">
        <f aca="false">V315*X315</f>
        <v>2.39555555555556</v>
      </c>
      <c r="AG315" s="178" t="n">
        <f aca="false">CHOOSE(W315,AA315*SQRT(X315/3),SQRT(X315*((AA315^2)+((Z315^2)/3)-(AA315*Z315))))</f>
        <v>2.5678128929078</v>
      </c>
      <c r="AH315" s="190" t="n">
        <f aca="false">(AG315^2)*RDS_on</f>
        <v>0.341703546920612</v>
      </c>
      <c r="AI315" s="178" t="n">
        <f aca="false">((S315*V315)/2)*Fsw*(tr_sw_fix+tf_sw_fix)</f>
        <v>1.60981333333333</v>
      </c>
      <c r="AJ315" s="191" t="n">
        <f aca="false">AH315+AI315</f>
        <v>1.95151688025394</v>
      </c>
      <c r="AK315" s="189" t="n">
        <f aca="false">Y315*V315</f>
        <v>0.342222222222222</v>
      </c>
      <c r="AL315" s="190" t="n">
        <f aca="false">CHOOSE(W315,AA315*SQRT(Y315/3),SQRT(Y315*((AA315^2)+((Z315^2)/3)-(Z315*AA315))))</f>
        <v>0.970542046854197</v>
      </c>
      <c r="AM315" s="190" t="n">
        <f aca="false">T315*Vd_rect</f>
        <v>0.12936</v>
      </c>
      <c r="AN315" s="190" t="n">
        <f aca="false">CHOOSE(W315,(S315+Vd_rect)*Qrr*Fsw,(S315+Vd_rect)*Qrr*Fsw)</f>
        <v>0.42441</v>
      </c>
      <c r="AO315" s="191" t="n">
        <f aca="false">AM315+AN315</f>
        <v>0.55377</v>
      </c>
      <c r="AP315" s="177" t="n">
        <f aca="false">(AG315^2)*0</f>
        <v>0</v>
      </c>
      <c r="AQ315" s="190" t="n">
        <f aca="false">Qg_tot*Vcc*Fsw</f>
        <v>0.0735</v>
      </c>
      <c r="AR315" s="191" t="n">
        <f aca="false">IQ*U315</f>
        <v>0.00385</v>
      </c>
      <c r="AS315" s="177" t="n">
        <f aca="false">AP315+AJ315+AQ315+AR315</f>
        <v>2.02886688025394</v>
      </c>
      <c r="AT315" s="187" t="n">
        <f aca="false">Ta+Tk*AS315</f>
        <v>146.732012815237</v>
      </c>
      <c r="AU315" s="188" t="n">
        <f aca="false">RDS_on/51.8*(47.12+AT315*0.244)</f>
        <v>0.082959465620752</v>
      </c>
      <c r="AV315" s="190" t="n">
        <f aca="false">S315*T315</f>
        <v>12.32</v>
      </c>
      <c r="AW315" s="191" t="n">
        <f aca="false">(AV315/(AV315+AS315))*100</f>
        <v>85.8604383385426</v>
      </c>
      <c r="AY315" s="189" t="n">
        <f aca="false">VOUT</f>
        <v>40</v>
      </c>
      <c r="AZ315" s="190" t="n">
        <f aca="false">Q315*$O$12</f>
        <v>0.308</v>
      </c>
      <c r="BA315" s="190" t="n">
        <f aca="false">VIN_var</f>
        <v>5</v>
      </c>
      <c r="BB315" s="191" t="n">
        <f aca="false">(AY315*AZ315)/(BA315*EFF_est)</f>
        <v>2.73777777777778</v>
      </c>
      <c r="BC315" s="189" t="n">
        <f aca="false">IF((AZ315*AY315/BA315)&lt;((BA315*(1-(BA315/AY315)))/(2*Lm*Fsw)),1,2)</f>
        <v>2</v>
      </c>
      <c r="BD315" s="190" t="n">
        <f aca="false">CHOOSE(BC315,SQRT((2*AZ315*Lm*Fsw*(AY315-BA315))/((BA315)^2)),1-(BA315/AY315))</f>
        <v>0.875</v>
      </c>
      <c r="BE315" s="179" t="n">
        <f aca="false">CHOOSE(BC315,(Lm*BG315*Fsw)/(AY315-BA315),1-BD315)</f>
        <v>0.125</v>
      </c>
      <c r="BF315" s="189" t="n">
        <f aca="false">(BA315*BD315)/(Lm*Fsw)</f>
        <v>0.694444444444444</v>
      </c>
      <c r="BG315" s="190" t="n">
        <f aca="false">CHOOSE(BC315,BF315,BB315+(0.5*BF315))</f>
        <v>3.085</v>
      </c>
      <c r="BH315" s="190" t="n">
        <f aca="false">CHOOSE(BC315,BG315*SQRT((BD315+BE315)/3),SQRT((BB315^2)+((BF315^2)/12)))</f>
        <v>2.7451074510291</v>
      </c>
      <c r="BI315" s="190" t="n">
        <v>0</v>
      </c>
      <c r="BJ315" s="190" t="n">
        <f aca="false">(BH315^2)*Rdcr</f>
        <v>0.0723419032098765</v>
      </c>
      <c r="BK315" s="191" t="n">
        <f aca="false">BI315+BJ315</f>
        <v>0.0723419032098765</v>
      </c>
      <c r="BL315" s="189" t="n">
        <f aca="false">BB315*BD315</f>
        <v>2.39555555555556</v>
      </c>
      <c r="BM315" s="178" t="n">
        <f aca="false">CHOOSE(BC315,BG315*SQRT(BD315/3),SQRT(BD315*((BG315^2)+((BF315^2)/3)-(BG315*BF315))))</f>
        <v>2.5678128929078</v>
      </c>
      <c r="BN315" s="178" t="n">
        <f aca="false">(BM315^2)*AU315</f>
        <v>0.54700676335881</v>
      </c>
      <c r="BO315" s="178" t="n">
        <f aca="false">((AY315*BB315)/2)*Fsw*(tr_sw_fix+tf_sw_fix)</f>
        <v>1.60981333333333</v>
      </c>
      <c r="BP315" s="191" t="n">
        <f aca="false">BN315+BO315</f>
        <v>2.15682009669214</v>
      </c>
      <c r="BQ315" s="189" t="n">
        <f aca="false">BE315*BB315</f>
        <v>0.342222222222222</v>
      </c>
      <c r="BR315" s="190" t="n">
        <f aca="false">CHOOSE(BC315,BG315*SQRT(BE315/3),SQRT(BE315*((BG315^2)+((BF315^2)/3)-(BF315*BG315))))</f>
        <v>0.970542046854197</v>
      </c>
      <c r="BS315" s="190" t="n">
        <f aca="false">AZ315*Vd_rect</f>
        <v>0.12936</v>
      </c>
      <c r="BT315" s="190" t="n">
        <f aca="false">CHOOSE(BC315,(AY315+Vd_rect)*Qrr*Fsw,(AY315+Vd_rect)*Qrr*Fsw)</f>
        <v>0.42441</v>
      </c>
      <c r="BU315" s="191" t="n">
        <f aca="false">BS315+BT315</f>
        <v>0.55377</v>
      </c>
      <c r="BV315" s="177" t="n">
        <f aca="false">(BM315^2)*0</f>
        <v>0</v>
      </c>
      <c r="BW315" s="190" t="n">
        <f aca="false">Qg_tot*Vcc*Fsw</f>
        <v>0.0735</v>
      </c>
      <c r="BX315" s="191" t="n">
        <f aca="false">IQ*BA315</f>
        <v>0.00385</v>
      </c>
      <c r="BY315" s="189" t="n">
        <f aca="false">BV315+BU315+BP315+BK315+BW315+BX315</f>
        <v>2.86028199990202</v>
      </c>
      <c r="BZ315" s="190" t="n">
        <f aca="false">AY315*AZ315</f>
        <v>12.32</v>
      </c>
      <c r="CA315" s="191" t="n">
        <f aca="false">(BZ315/(BZ315+BY315))*100</f>
        <v>81.1579126137414</v>
      </c>
      <c r="CB315" s="169" t="n">
        <f aca="false">BP315+BW315+BX315+BV315</f>
        <v>2.23417009669214</v>
      </c>
      <c r="CC315" s="0" t="n">
        <f aca="false">Ta+Tk_f*CB315</f>
        <v>103.195953384225</v>
      </c>
    </row>
    <row r="316" customFormat="false" ht="15.75" hidden="false" customHeight="false" outlineLevel="0" collapsed="false">
      <c r="Q316" s="0" t="n">
        <v>309</v>
      </c>
      <c r="S316" s="189" t="n">
        <f aca="false">VOUT</f>
        <v>40</v>
      </c>
      <c r="T316" s="178" t="n">
        <f aca="false">Q316*$O$12</f>
        <v>0.309</v>
      </c>
      <c r="U316" s="190" t="n">
        <f aca="false">VIN_var</f>
        <v>5</v>
      </c>
      <c r="V316" s="191" t="n">
        <f aca="false">(S316*T316)/(U316*EFF_est)</f>
        <v>2.74666666666667</v>
      </c>
      <c r="W316" s="189" t="n">
        <f aca="false">IF((T316*S316/U316)&lt;((U316*(1-(U316/S316)))/(2*Lm*Fsw)),1,2)</f>
        <v>2</v>
      </c>
      <c r="X316" s="190" t="n">
        <f aca="false">CHOOSE(W316,SQRT((2*T316*Lm*Fsw*(S316-U316))/((U316)^2)),1-(U316/S316))</f>
        <v>0.875</v>
      </c>
      <c r="Y316" s="179" t="n">
        <f aca="false">CHOOSE(W316,(Lm*AA316*Fsw)/(S316-U316),1-X316)</f>
        <v>0.125</v>
      </c>
      <c r="Z316" s="189" t="n">
        <f aca="false">(U316*X316)/(Lm*Fsw)</f>
        <v>0.694444444444444</v>
      </c>
      <c r="AA316" s="190" t="n">
        <f aca="false">CHOOSE(W316,Z316,V316+(0.5*Z316))</f>
        <v>3.09388888888889</v>
      </c>
      <c r="AB316" s="190" t="n">
        <f aca="false">CHOOSE(W316,AA316*SQRT((X316+Y316)/3),SQRT((V316^2)+((Z316^2)/12)))</f>
        <v>2.75397268232265</v>
      </c>
      <c r="AC316" s="190" t="n">
        <v>0</v>
      </c>
      <c r="AD316" s="190" t="n">
        <f aca="false">(AB316^2)*Rdcr</f>
        <v>0.0728099091358025</v>
      </c>
      <c r="AE316" s="191" t="n">
        <f aca="false">AC316+AD316</f>
        <v>0.0728099091358025</v>
      </c>
      <c r="AF316" s="189" t="n">
        <f aca="false">V316*X316</f>
        <v>2.40333333333333</v>
      </c>
      <c r="AG316" s="178" t="n">
        <f aca="false">CHOOSE(W316,AA316*SQRT(X316/3),SQRT(X316*((AA316^2)+((Z316^2)/3)-(AA316*Z316))))</f>
        <v>2.57610555744655</v>
      </c>
      <c r="AH316" s="190" t="n">
        <f aca="false">(AG316^2)*RDS_on</f>
        <v>0.343914150703108</v>
      </c>
      <c r="AI316" s="178" t="n">
        <f aca="false">((S316*V316)/2)*Fsw*(tr_sw_fix+tf_sw_fix)</f>
        <v>1.61504</v>
      </c>
      <c r="AJ316" s="191" t="n">
        <f aca="false">AH316+AI316</f>
        <v>1.95895415070311</v>
      </c>
      <c r="AK316" s="189" t="n">
        <f aca="false">Y316*V316</f>
        <v>0.343333333333333</v>
      </c>
      <c r="AL316" s="190" t="n">
        <f aca="false">CHOOSE(W316,AA316*SQRT(Y316/3),SQRT(Y316*((AA316^2)+((Z316^2)/3)-(Z316*AA316))))</f>
        <v>0.973676379436427</v>
      </c>
      <c r="AM316" s="190" t="n">
        <f aca="false">T316*Vd_rect</f>
        <v>0.12978</v>
      </c>
      <c r="AN316" s="190" t="n">
        <f aca="false">CHOOSE(W316,(S316+Vd_rect)*Qrr*Fsw,(S316+Vd_rect)*Qrr*Fsw)</f>
        <v>0.42441</v>
      </c>
      <c r="AO316" s="191" t="n">
        <f aca="false">AM316+AN316</f>
        <v>0.55419</v>
      </c>
      <c r="AP316" s="177" t="n">
        <f aca="false">(AG316^2)*0</f>
        <v>0</v>
      </c>
      <c r="AQ316" s="190" t="n">
        <f aca="false">Qg_tot*Vcc*Fsw</f>
        <v>0.0735</v>
      </c>
      <c r="AR316" s="191" t="n">
        <f aca="false">IQ*U316</f>
        <v>0.00385</v>
      </c>
      <c r="AS316" s="177" t="n">
        <f aca="false">AP316+AJ316+AQ316+AR316</f>
        <v>2.03630415070311</v>
      </c>
      <c r="AT316" s="187" t="n">
        <f aca="false">Ta+Tk*AS316</f>
        <v>147.178249042186</v>
      </c>
      <c r="AU316" s="188" t="n">
        <f aca="false">RDS_on/51.8*(47.12+AT316*0.244)</f>
        <v>0.0830683956519674</v>
      </c>
      <c r="AV316" s="190" t="n">
        <f aca="false">S316*T316</f>
        <v>12.36</v>
      </c>
      <c r="AW316" s="191" t="n">
        <f aca="false">(AV316/(AV316+AS316))*100</f>
        <v>85.8553686461004</v>
      </c>
      <c r="AY316" s="189" t="n">
        <f aca="false">VOUT</f>
        <v>40</v>
      </c>
      <c r="AZ316" s="190" t="n">
        <f aca="false">Q316*$O$12</f>
        <v>0.309</v>
      </c>
      <c r="BA316" s="190" t="n">
        <f aca="false">VIN_var</f>
        <v>5</v>
      </c>
      <c r="BB316" s="191" t="n">
        <f aca="false">(AY316*AZ316)/(BA316*EFF_est)</f>
        <v>2.74666666666667</v>
      </c>
      <c r="BC316" s="189" t="n">
        <f aca="false">IF((AZ316*AY316/BA316)&lt;((BA316*(1-(BA316/AY316)))/(2*Lm*Fsw)),1,2)</f>
        <v>2</v>
      </c>
      <c r="BD316" s="190" t="n">
        <f aca="false">CHOOSE(BC316,SQRT((2*AZ316*Lm*Fsw*(AY316-BA316))/((BA316)^2)),1-(BA316/AY316))</f>
        <v>0.875</v>
      </c>
      <c r="BE316" s="179" t="n">
        <f aca="false">CHOOSE(BC316,(Lm*BG316*Fsw)/(AY316-BA316),1-BD316)</f>
        <v>0.125</v>
      </c>
      <c r="BF316" s="189" t="n">
        <f aca="false">(BA316*BD316)/(Lm*Fsw)</f>
        <v>0.694444444444444</v>
      </c>
      <c r="BG316" s="190" t="n">
        <f aca="false">CHOOSE(BC316,BF316,BB316+(0.5*BF316))</f>
        <v>3.09388888888889</v>
      </c>
      <c r="BH316" s="190" t="n">
        <f aca="false">CHOOSE(BC316,BG316*SQRT((BD316+BE316)/3),SQRT((BB316^2)+((BF316^2)/12)))</f>
        <v>2.75397268232265</v>
      </c>
      <c r="BI316" s="190" t="n">
        <v>0</v>
      </c>
      <c r="BJ316" s="190" t="n">
        <f aca="false">(BH316^2)*Rdcr</f>
        <v>0.0728099091358025</v>
      </c>
      <c r="BK316" s="191" t="n">
        <f aca="false">BI316+BJ316</f>
        <v>0.0728099091358025</v>
      </c>
      <c r="BL316" s="189" t="n">
        <f aca="false">BB316*BD316</f>
        <v>2.40333333333333</v>
      </c>
      <c r="BM316" s="178" t="n">
        <f aca="false">CHOOSE(BC316,BG316*SQRT(BD316/3),SQRT(BD316*((BG316^2)+((BF316^2)/3)-(BG316*BF316))))</f>
        <v>2.57610555744655</v>
      </c>
      <c r="BN316" s="178" t="n">
        <f aca="false">(BM316^2)*AU316</f>
        <v>0.551268442400215</v>
      </c>
      <c r="BO316" s="178" t="n">
        <f aca="false">((AY316*BB316)/2)*Fsw*(tr_sw_fix+tf_sw_fix)</f>
        <v>1.61504</v>
      </c>
      <c r="BP316" s="191" t="n">
        <f aca="false">BN316+BO316</f>
        <v>2.16630844240021</v>
      </c>
      <c r="BQ316" s="189" t="n">
        <f aca="false">BE316*BB316</f>
        <v>0.343333333333333</v>
      </c>
      <c r="BR316" s="190" t="n">
        <f aca="false">CHOOSE(BC316,BG316*SQRT(BE316/3),SQRT(BE316*((BG316^2)+((BF316^2)/3)-(BF316*BG316))))</f>
        <v>0.973676379436427</v>
      </c>
      <c r="BS316" s="190" t="n">
        <f aca="false">AZ316*Vd_rect</f>
        <v>0.12978</v>
      </c>
      <c r="BT316" s="190" t="n">
        <f aca="false">CHOOSE(BC316,(AY316+Vd_rect)*Qrr*Fsw,(AY316+Vd_rect)*Qrr*Fsw)</f>
        <v>0.42441</v>
      </c>
      <c r="BU316" s="191" t="n">
        <f aca="false">BS316+BT316</f>
        <v>0.55419</v>
      </c>
      <c r="BV316" s="177" t="n">
        <f aca="false">(BM316^2)*0</f>
        <v>0</v>
      </c>
      <c r="BW316" s="190" t="n">
        <f aca="false">Qg_tot*Vcc*Fsw</f>
        <v>0.0735</v>
      </c>
      <c r="BX316" s="191" t="n">
        <f aca="false">IQ*BA316</f>
        <v>0.00385</v>
      </c>
      <c r="BY316" s="189" t="n">
        <f aca="false">BV316+BU316+BP316+BK316+BW316+BX316</f>
        <v>2.87065835153602</v>
      </c>
      <c r="BZ316" s="190" t="n">
        <f aca="false">AY316*AZ316</f>
        <v>12.36</v>
      </c>
      <c r="CA316" s="191" t="n">
        <f aca="false">(BZ316/(BZ316+BY316))*100</f>
        <v>81.1521059347608</v>
      </c>
      <c r="CB316" s="169" t="n">
        <f aca="false">BP316+BW316+BX316+BV316</f>
        <v>2.24365844240021</v>
      </c>
      <c r="CC316" s="0" t="n">
        <f aca="false">Ta+Tk_f*CB316</f>
        <v>103.528045484008</v>
      </c>
    </row>
    <row r="317" customFormat="false" ht="15.75" hidden="false" customHeight="false" outlineLevel="0" collapsed="false">
      <c r="Q317" s="0" t="n">
        <v>310</v>
      </c>
      <c r="S317" s="189" t="n">
        <f aca="false">VOUT</f>
        <v>40</v>
      </c>
      <c r="T317" s="178" t="n">
        <f aca="false">Q317*$O$12</f>
        <v>0.31</v>
      </c>
      <c r="U317" s="190" t="n">
        <f aca="false">VIN_var</f>
        <v>5</v>
      </c>
      <c r="V317" s="191" t="n">
        <f aca="false">(S317*T317)/(U317*EFF_est)</f>
        <v>2.75555555555556</v>
      </c>
      <c r="W317" s="189" t="n">
        <f aca="false">IF((T317*S317/U317)&lt;((U317*(1-(U317/S317)))/(2*Lm*Fsw)),1,2)</f>
        <v>2</v>
      </c>
      <c r="X317" s="190" t="n">
        <f aca="false">CHOOSE(W317,SQRT((2*T317*Lm*Fsw*(S317-U317))/((U317)^2)),1-(U317/S317))</f>
        <v>0.875</v>
      </c>
      <c r="Y317" s="179" t="n">
        <f aca="false">CHOOSE(W317,(Lm*AA317*Fsw)/(S317-U317),1-X317)</f>
        <v>0.125</v>
      </c>
      <c r="Z317" s="189" t="n">
        <f aca="false">(U317*X317)/(Lm*Fsw)</f>
        <v>0.694444444444444</v>
      </c>
      <c r="AA317" s="190" t="n">
        <f aca="false">CHOOSE(W317,Z317,V317+(0.5*Z317))</f>
        <v>3.10277777777778</v>
      </c>
      <c r="AB317" s="190" t="n">
        <f aca="false">CHOOSE(W317,AA317*SQRT((X317+Y317)/3),SQRT((V317^2)+((Z317^2)/12)))</f>
        <v>2.76283806564097</v>
      </c>
      <c r="AC317" s="190" t="n">
        <v>0</v>
      </c>
      <c r="AD317" s="190" t="n">
        <f aca="false">(AB317^2)*Rdcr</f>
        <v>0.0732794320987654</v>
      </c>
      <c r="AE317" s="191" t="n">
        <f aca="false">AC317+AD317</f>
        <v>0.0732794320987654</v>
      </c>
      <c r="AF317" s="189" t="n">
        <f aca="false">V317*X317</f>
        <v>2.41111111111111</v>
      </c>
      <c r="AG317" s="178" t="n">
        <f aca="false">CHOOSE(W317,AA317*SQRT(X317/3),SQRT(X317*((AA317^2)+((Z317^2)/3)-(AA317*Z317))))</f>
        <v>2.58439836419144</v>
      </c>
      <c r="AH317" s="190" t="n">
        <f aca="false">(AG317^2)*RDS_on</f>
        <v>0.34613192013806</v>
      </c>
      <c r="AI317" s="178" t="n">
        <f aca="false">((S317*V317)/2)*Fsw*(tr_sw_fix+tf_sw_fix)</f>
        <v>1.62026666666667</v>
      </c>
      <c r="AJ317" s="191" t="n">
        <f aca="false">AH317+AI317</f>
        <v>1.96639858680473</v>
      </c>
      <c r="AK317" s="189" t="n">
        <f aca="false">Y317*V317</f>
        <v>0.344444444444444</v>
      </c>
      <c r="AL317" s="190" t="n">
        <f aca="false">CHOOSE(W317,AA317*SQRT(Y317/3),SQRT(Y317*((AA317^2)+((Z317^2)/3)-(Z317*AA317))))</f>
        <v>0.976810765767527</v>
      </c>
      <c r="AM317" s="190" t="n">
        <f aca="false">T317*Vd_rect</f>
        <v>0.1302</v>
      </c>
      <c r="AN317" s="190" t="n">
        <f aca="false">CHOOSE(W317,(S317+Vd_rect)*Qrr*Fsw,(S317+Vd_rect)*Qrr*Fsw)</f>
        <v>0.42441</v>
      </c>
      <c r="AO317" s="191" t="n">
        <f aca="false">AM317+AN317</f>
        <v>0.55461</v>
      </c>
      <c r="AP317" s="177" t="n">
        <f aca="false">(AG317^2)*0</f>
        <v>0</v>
      </c>
      <c r="AQ317" s="190" t="n">
        <f aca="false">Qg_tot*Vcc*Fsw</f>
        <v>0.0735</v>
      </c>
      <c r="AR317" s="191" t="n">
        <f aca="false">IQ*U317</f>
        <v>0.00385</v>
      </c>
      <c r="AS317" s="177" t="n">
        <f aca="false">AP317+AJ317+AQ317+AR317</f>
        <v>2.04374858680473</v>
      </c>
      <c r="AT317" s="187" t="n">
        <f aca="false">Ta+Tk*AS317</f>
        <v>147.624915208284</v>
      </c>
      <c r="AU317" s="188" t="n">
        <f aca="false">RDS_on/51.8*(47.12+AT317*0.244)</f>
        <v>0.0831774306349594</v>
      </c>
      <c r="AV317" s="190" t="n">
        <f aca="false">S317*T317</f>
        <v>12.4</v>
      </c>
      <c r="AW317" s="191" t="n">
        <f aca="false">(AV317/(AV317+AS317))*100</f>
        <v>85.8502896632262</v>
      </c>
      <c r="AY317" s="189" t="n">
        <f aca="false">VOUT</f>
        <v>40</v>
      </c>
      <c r="AZ317" s="190" t="n">
        <f aca="false">Q317*$O$12</f>
        <v>0.31</v>
      </c>
      <c r="BA317" s="190" t="n">
        <f aca="false">VIN_var</f>
        <v>5</v>
      </c>
      <c r="BB317" s="191" t="n">
        <f aca="false">(AY317*AZ317)/(BA317*EFF_est)</f>
        <v>2.75555555555556</v>
      </c>
      <c r="BC317" s="189" t="n">
        <f aca="false">IF((AZ317*AY317/BA317)&lt;((BA317*(1-(BA317/AY317)))/(2*Lm*Fsw)),1,2)</f>
        <v>2</v>
      </c>
      <c r="BD317" s="190" t="n">
        <f aca="false">CHOOSE(BC317,SQRT((2*AZ317*Lm*Fsw*(AY317-BA317))/((BA317)^2)),1-(BA317/AY317))</f>
        <v>0.875</v>
      </c>
      <c r="BE317" s="179" t="n">
        <f aca="false">CHOOSE(BC317,(Lm*BG317*Fsw)/(AY317-BA317),1-BD317)</f>
        <v>0.125</v>
      </c>
      <c r="BF317" s="189" t="n">
        <f aca="false">(BA317*BD317)/(Lm*Fsw)</f>
        <v>0.694444444444444</v>
      </c>
      <c r="BG317" s="190" t="n">
        <f aca="false">CHOOSE(BC317,BF317,BB317+(0.5*BF317))</f>
        <v>3.10277777777778</v>
      </c>
      <c r="BH317" s="190" t="n">
        <f aca="false">CHOOSE(BC317,BG317*SQRT((BD317+BE317)/3),SQRT((BB317^2)+((BF317^2)/12)))</f>
        <v>2.76283806564097</v>
      </c>
      <c r="BI317" s="190" t="n">
        <v>0</v>
      </c>
      <c r="BJ317" s="190" t="n">
        <f aca="false">(BH317^2)*Rdcr</f>
        <v>0.0732794320987654</v>
      </c>
      <c r="BK317" s="191" t="n">
        <f aca="false">BI317+BJ317</f>
        <v>0.0732794320987654</v>
      </c>
      <c r="BL317" s="189" t="n">
        <f aca="false">BB317*BD317</f>
        <v>2.41111111111111</v>
      </c>
      <c r="BM317" s="178" t="n">
        <f aca="false">CHOOSE(BC317,BG317*SQRT(BD317/3),SQRT(BD317*((BG317^2)+((BF317^2)/3)-(BG317*BF317))))</f>
        <v>2.58439836419144</v>
      </c>
      <c r="BN317" s="178" t="n">
        <f aca="false">(BM317^2)*AU317</f>
        <v>0.555551616699869</v>
      </c>
      <c r="BO317" s="178" t="n">
        <f aca="false">((AY317*BB317)/2)*Fsw*(tr_sw_fix+tf_sw_fix)</f>
        <v>1.62026666666667</v>
      </c>
      <c r="BP317" s="191" t="n">
        <f aca="false">BN317+BO317</f>
        <v>2.17581828336654</v>
      </c>
      <c r="BQ317" s="189" t="n">
        <f aca="false">BE317*BB317</f>
        <v>0.344444444444444</v>
      </c>
      <c r="BR317" s="190" t="n">
        <f aca="false">CHOOSE(BC317,BG317*SQRT(BE317/3),SQRT(BE317*((BG317^2)+((BF317^2)/3)-(BF317*BG317))))</f>
        <v>0.976810765767527</v>
      </c>
      <c r="BS317" s="190" t="n">
        <f aca="false">AZ317*Vd_rect</f>
        <v>0.1302</v>
      </c>
      <c r="BT317" s="190" t="n">
        <f aca="false">CHOOSE(BC317,(AY317+Vd_rect)*Qrr*Fsw,(AY317+Vd_rect)*Qrr*Fsw)</f>
        <v>0.42441</v>
      </c>
      <c r="BU317" s="191" t="n">
        <f aca="false">BS317+BT317</f>
        <v>0.55461</v>
      </c>
      <c r="BV317" s="177" t="n">
        <f aca="false">(BM317^2)*0</f>
        <v>0</v>
      </c>
      <c r="BW317" s="190" t="n">
        <f aca="false">Qg_tot*Vcc*Fsw</f>
        <v>0.0735</v>
      </c>
      <c r="BX317" s="191" t="n">
        <f aca="false">IQ*BA317</f>
        <v>0.00385</v>
      </c>
      <c r="BY317" s="189" t="n">
        <f aca="false">BV317+BU317+BP317+BK317+BW317+BX317</f>
        <v>2.8810577154653</v>
      </c>
      <c r="BZ317" s="190" t="n">
        <f aca="false">AY317*AZ317</f>
        <v>12.4</v>
      </c>
      <c r="CA317" s="191" t="n">
        <f aca="false">(BZ317/(BZ317+BY317))*100</f>
        <v>81.1462153398615</v>
      </c>
      <c r="CB317" s="169" t="n">
        <f aca="false">BP317+BW317+BX317+BV317</f>
        <v>2.25316828336654</v>
      </c>
      <c r="CC317" s="0" t="n">
        <f aca="false">Ta+Tk_f*CB317</f>
        <v>103.860889917829</v>
      </c>
    </row>
    <row r="318" customFormat="false" ht="15.75" hidden="false" customHeight="false" outlineLevel="0" collapsed="false">
      <c r="Q318" s="0" t="n">
        <v>311</v>
      </c>
      <c r="S318" s="189" t="n">
        <f aca="false">VOUT</f>
        <v>40</v>
      </c>
      <c r="T318" s="178" t="n">
        <f aca="false">Q318*$O$12</f>
        <v>0.311</v>
      </c>
      <c r="U318" s="190" t="n">
        <f aca="false">VIN_var</f>
        <v>5</v>
      </c>
      <c r="V318" s="191" t="n">
        <f aca="false">(S318*T318)/(U318*EFF_est)</f>
        <v>2.76444444444444</v>
      </c>
      <c r="W318" s="189" t="n">
        <f aca="false">IF((T318*S318/U318)&lt;((U318*(1-(U318/S318)))/(2*Lm*Fsw)),1,2)</f>
        <v>2</v>
      </c>
      <c r="X318" s="190" t="n">
        <f aca="false">CHOOSE(W318,SQRT((2*T318*Lm*Fsw*(S318-U318))/((U318)^2)),1-(U318/S318))</f>
        <v>0.875</v>
      </c>
      <c r="Y318" s="179" t="n">
        <f aca="false">CHOOSE(W318,(Lm*AA318*Fsw)/(S318-U318),1-X318)</f>
        <v>0.125</v>
      </c>
      <c r="Z318" s="189" t="n">
        <f aca="false">(U318*X318)/(Lm*Fsw)</f>
        <v>0.694444444444444</v>
      </c>
      <c r="AA318" s="190" t="n">
        <f aca="false">CHOOSE(W318,Z318,V318+(0.5*Z318))</f>
        <v>3.11166666666667</v>
      </c>
      <c r="AB318" s="190" t="n">
        <f aca="false">CHOOSE(W318,AA318*SQRT((X318+Y318)/3),SQRT((V318^2)+((Z318^2)/12)))</f>
        <v>2.77170359952528</v>
      </c>
      <c r="AC318" s="190" t="n">
        <v>0</v>
      </c>
      <c r="AD318" s="190" t="n">
        <f aca="false">(AB318^2)*Rdcr</f>
        <v>0.0737504720987654</v>
      </c>
      <c r="AE318" s="191" t="n">
        <f aca="false">AC318+AD318</f>
        <v>0.0737504720987654</v>
      </c>
      <c r="AF318" s="189" t="n">
        <f aca="false">V318*X318</f>
        <v>2.41888888888889</v>
      </c>
      <c r="AG318" s="178" t="n">
        <f aca="false">CHOOSE(W318,AA318*SQRT(X318/3),SQRT(X318*((AA318^2)+((Z318^2)/3)-(AA318*Z318))))</f>
        <v>2.59269131177792</v>
      </c>
      <c r="AH318" s="190" t="n">
        <f aca="false">(AG318^2)*RDS_on</f>
        <v>0.348356855225468</v>
      </c>
      <c r="AI318" s="178" t="n">
        <f aca="false">((S318*V318)/2)*Fsw*(tr_sw_fix+tf_sw_fix)</f>
        <v>1.62549333333333</v>
      </c>
      <c r="AJ318" s="191" t="n">
        <f aca="false">AH318+AI318</f>
        <v>1.9738501885588</v>
      </c>
      <c r="AK318" s="189" t="n">
        <f aca="false">Y318*V318</f>
        <v>0.345555555555556</v>
      </c>
      <c r="AL318" s="190" t="n">
        <f aca="false">CHOOSE(W318,AA318*SQRT(Y318/3),SQRT(Y318*((AA318^2)+((Z318^2)/3)-(Z318*AA318))))</f>
        <v>0.979945205331745</v>
      </c>
      <c r="AM318" s="190" t="n">
        <f aca="false">T318*Vd_rect</f>
        <v>0.13062</v>
      </c>
      <c r="AN318" s="190" t="n">
        <f aca="false">CHOOSE(W318,(S318+Vd_rect)*Qrr*Fsw,(S318+Vd_rect)*Qrr*Fsw)</f>
        <v>0.42441</v>
      </c>
      <c r="AO318" s="191" t="n">
        <f aca="false">AM318+AN318</f>
        <v>0.55503</v>
      </c>
      <c r="AP318" s="177" t="n">
        <f aca="false">(AG318^2)*0</f>
        <v>0</v>
      </c>
      <c r="AQ318" s="190" t="n">
        <f aca="false">Qg_tot*Vcc*Fsw</f>
        <v>0.0735</v>
      </c>
      <c r="AR318" s="191" t="n">
        <f aca="false">IQ*U318</f>
        <v>0.00385</v>
      </c>
      <c r="AS318" s="177" t="n">
        <f aca="false">AP318+AJ318+AQ318+AR318</f>
        <v>2.0512001885588</v>
      </c>
      <c r="AT318" s="187" t="n">
        <f aca="false">Ta+Tk*AS318</f>
        <v>148.072011313528</v>
      </c>
      <c r="AU318" s="188" t="n">
        <f aca="false">RDS_on/51.8*(47.12+AT318*0.244)</f>
        <v>0.0832865705697278</v>
      </c>
      <c r="AV318" s="190" t="n">
        <f aca="false">S318*T318</f>
        <v>12.44</v>
      </c>
      <c r="AW318" s="191" t="n">
        <f aca="false">(AV318/(AV318+AS318))*100</f>
        <v>85.8452014887057</v>
      </c>
      <c r="AY318" s="189" t="n">
        <f aca="false">VOUT</f>
        <v>40</v>
      </c>
      <c r="AZ318" s="190" t="n">
        <f aca="false">Q318*$O$12</f>
        <v>0.311</v>
      </c>
      <c r="BA318" s="190" t="n">
        <f aca="false">VIN_var</f>
        <v>5</v>
      </c>
      <c r="BB318" s="191" t="n">
        <f aca="false">(AY318*AZ318)/(BA318*EFF_est)</f>
        <v>2.76444444444444</v>
      </c>
      <c r="BC318" s="189" t="n">
        <f aca="false">IF((AZ318*AY318/BA318)&lt;((BA318*(1-(BA318/AY318)))/(2*Lm*Fsw)),1,2)</f>
        <v>2</v>
      </c>
      <c r="BD318" s="190" t="n">
        <f aca="false">CHOOSE(BC318,SQRT((2*AZ318*Lm*Fsw*(AY318-BA318))/((BA318)^2)),1-(BA318/AY318))</f>
        <v>0.875</v>
      </c>
      <c r="BE318" s="179" t="n">
        <f aca="false">CHOOSE(BC318,(Lm*BG318*Fsw)/(AY318-BA318),1-BD318)</f>
        <v>0.125</v>
      </c>
      <c r="BF318" s="189" t="n">
        <f aca="false">(BA318*BD318)/(Lm*Fsw)</f>
        <v>0.694444444444444</v>
      </c>
      <c r="BG318" s="190" t="n">
        <f aca="false">CHOOSE(BC318,BF318,BB318+(0.5*BF318))</f>
        <v>3.11166666666667</v>
      </c>
      <c r="BH318" s="190" t="n">
        <f aca="false">CHOOSE(BC318,BG318*SQRT((BD318+BE318)/3),SQRT((BB318^2)+((BF318^2)/12)))</f>
        <v>2.77170359952528</v>
      </c>
      <c r="BI318" s="190" t="n">
        <v>0</v>
      </c>
      <c r="BJ318" s="190" t="n">
        <f aca="false">(BH318^2)*Rdcr</f>
        <v>0.0737504720987654</v>
      </c>
      <c r="BK318" s="191" t="n">
        <f aca="false">BI318+BJ318</f>
        <v>0.0737504720987654</v>
      </c>
      <c r="BL318" s="189" t="n">
        <f aca="false">BB318*BD318</f>
        <v>2.41888888888889</v>
      </c>
      <c r="BM318" s="178" t="n">
        <f aca="false">CHOOSE(BC318,BG318*SQRT(BD318/3),SQRT(BD318*((BG318^2)+((BF318^2)/3)-(BG318*BF318))))</f>
        <v>2.59269131177792</v>
      </c>
      <c r="BN318" s="178" t="n">
        <f aca="false">(BM318^2)*AU318</f>
        <v>0.559856344961354</v>
      </c>
      <c r="BO318" s="178" t="n">
        <f aca="false">((AY318*BB318)/2)*Fsw*(tr_sw_fix+tf_sw_fix)</f>
        <v>1.62549333333333</v>
      </c>
      <c r="BP318" s="191" t="n">
        <f aca="false">BN318+BO318</f>
        <v>2.18534967829469</v>
      </c>
      <c r="BQ318" s="189" t="n">
        <f aca="false">BE318*BB318</f>
        <v>0.345555555555556</v>
      </c>
      <c r="BR318" s="190" t="n">
        <f aca="false">CHOOSE(BC318,BG318*SQRT(BE318/3),SQRT(BE318*((BG318^2)+((BF318^2)/3)-(BF318*BG318))))</f>
        <v>0.979945205331745</v>
      </c>
      <c r="BS318" s="190" t="n">
        <f aca="false">AZ318*Vd_rect</f>
        <v>0.13062</v>
      </c>
      <c r="BT318" s="190" t="n">
        <f aca="false">CHOOSE(BC318,(AY318+Vd_rect)*Qrr*Fsw,(AY318+Vd_rect)*Qrr*Fsw)</f>
        <v>0.42441</v>
      </c>
      <c r="BU318" s="191" t="n">
        <f aca="false">BS318+BT318</f>
        <v>0.55503</v>
      </c>
      <c r="BV318" s="177" t="n">
        <f aca="false">(BM318^2)*0</f>
        <v>0</v>
      </c>
      <c r="BW318" s="190" t="n">
        <f aca="false">Qg_tot*Vcc*Fsw</f>
        <v>0.0735</v>
      </c>
      <c r="BX318" s="191" t="n">
        <f aca="false">IQ*BA318</f>
        <v>0.00385</v>
      </c>
      <c r="BY318" s="189" t="n">
        <f aca="false">BV318+BU318+BP318+BK318+BW318+BX318</f>
        <v>2.89148015039345</v>
      </c>
      <c r="BZ318" s="190" t="n">
        <f aca="false">AY318*AZ318</f>
        <v>12.44</v>
      </c>
      <c r="CA318" s="191" t="n">
        <f aca="false">(BZ318/(BZ318+BY318))*100</f>
        <v>81.1402413724597</v>
      </c>
      <c r="CB318" s="169" t="n">
        <f aca="false">BP318+BW318+BX318+BV318</f>
        <v>2.26269967829469</v>
      </c>
      <c r="CC318" s="0" t="n">
        <f aca="false">Ta+Tk_f*CB318</f>
        <v>104.194488740314</v>
      </c>
    </row>
    <row r="319" customFormat="false" ht="15.75" hidden="false" customHeight="false" outlineLevel="0" collapsed="false">
      <c r="Q319" s="0" t="n">
        <v>312</v>
      </c>
      <c r="S319" s="189" t="n">
        <f aca="false">VOUT</f>
        <v>40</v>
      </c>
      <c r="T319" s="178" t="n">
        <f aca="false">Q319*$O$12</f>
        <v>0.312</v>
      </c>
      <c r="U319" s="190" t="n">
        <f aca="false">VIN_var</f>
        <v>5</v>
      </c>
      <c r="V319" s="191" t="n">
        <f aca="false">(S319*T319)/(U319*EFF_est)</f>
        <v>2.77333333333333</v>
      </c>
      <c r="W319" s="189" t="n">
        <f aca="false">IF((T319*S319/U319)&lt;((U319*(1-(U319/S319)))/(2*Lm*Fsw)),1,2)</f>
        <v>2</v>
      </c>
      <c r="X319" s="190" t="n">
        <f aca="false">CHOOSE(W319,SQRT((2*T319*Lm*Fsw*(S319-U319))/((U319)^2)),1-(U319/S319))</f>
        <v>0.875</v>
      </c>
      <c r="Y319" s="179" t="n">
        <f aca="false">CHOOSE(W319,(Lm*AA319*Fsw)/(S319-U319),1-X319)</f>
        <v>0.125</v>
      </c>
      <c r="Z319" s="189" t="n">
        <f aca="false">(U319*X319)/(Lm*Fsw)</f>
        <v>0.694444444444444</v>
      </c>
      <c r="AA319" s="190" t="n">
        <f aca="false">CHOOSE(W319,Z319,V319+(0.5*Z319))</f>
        <v>3.12055555555556</v>
      </c>
      <c r="AB319" s="190" t="n">
        <f aca="false">CHOOSE(W319,AA319*SQRT((X319+Y319)/3),SQRT((V319^2)+((Z319^2)/12)))</f>
        <v>2.7805692825354</v>
      </c>
      <c r="AC319" s="190" t="n">
        <v>0</v>
      </c>
      <c r="AD319" s="190" t="n">
        <f aca="false">(AB319^2)*Rdcr</f>
        <v>0.0742230291358025</v>
      </c>
      <c r="AE319" s="191" t="n">
        <f aca="false">AC319+AD319</f>
        <v>0.0742230291358025</v>
      </c>
      <c r="AF319" s="189" t="n">
        <f aca="false">V319*X319</f>
        <v>2.42666666666667</v>
      </c>
      <c r="AG319" s="178" t="n">
        <f aca="false">CHOOSE(W319,AA319*SQRT(X319/3),SQRT(X319*((AA319^2)+((Z319^2)/3)-(AA319*Z319))))</f>
        <v>2.60098439885882</v>
      </c>
      <c r="AH319" s="190" t="n">
        <f aca="false">(AG319^2)*RDS_on</f>
        <v>0.350588955965331</v>
      </c>
      <c r="AI319" s="178" t="n">
        <f aca="false">((S319*V319)/2)*Fsw*(tr_sw_fix+tf_sw_fix)</f>
        <v>1.63072</v>
      </c>
      <c r="AJ319" s="191" t="n">
        <f aca="false">AH319+AI319</f>
        <v>1.98130895596533</v>
      </c>
      <c r="AK319" s="189" t="n">
        <f aca="false">Y319*V319</f>
        <v>0.346666666666667</v>
      </c>
      <c r="AL319" s="190" t="n">
        <f aca="false">CHOOSE(W319,AA319*SQRT(Y319/3),SQRT(Y319*((AA319^2)+((Z319^2)/3)-(Z319*AA319))))</f>
        <v>0.983079697619897</v>
      </c>
      <c r="AM319" s="190" t="n">
        <f aca="false">T319*Vd_rect</f>
        <v>0.13104</v>
      </c>
      <c r="AN319" s="190" t="n">
        <f aca="false">CHOOSE(W319,(S319+Vd_rect)*Qrr*Fsw,(S319+Vd_rect)*Qrr*Fsw)</f>
        <v>0.42441</v>
      </c>
      <c r="AO319" s="191" t="n">
        <f aca="false">AM319+AN319</f>
        <v>0.55545</v>
      </c>
      <c r="AP319" s="177" t="n">
        <f aca="false">(AG319^2)*0</f>
        <v>0</v>
      </c>
      <c r="AQ319" s="190" t="n">
        <f aca="false">Qg_tot*Vcc*Fsw</f>
        <v>0.0735</v>
      </c>
      <c r="AR319" s="191" t="n">
        <f aca="false">IQ*U319</f>
        <v>0.00385</v>
      </c>
      <c r="AS319" s="177" t="n">
        <f aca="false">AP319+AJ319+AQ319+AR319</f>
        <v>2.05865895596533</v>
      </c>
      <c r="AT319" s="187" t="n">
        <f aca="false">Ta+Tk*AS319</f>
        <v>148.51953735792</v>
      </c>
      <c r="AU319" s="188" t="n">
        <f aca="false">RDS_on/51.8*(47.12+AT319*0.244)</f>
        <v>0.0833958154562726</v>
      </c>
      <c r="AV319" s="190" t="n">
        <f aca="false">S319*T319</f>
        <v>12.48</v>
      </c>
      <c r="AW319" s="191" t="n">
        <f aca="false">(AV319/(AV319+AS319))*100</f>
        <v>85.8401042200619</v>
      </c>
      <c r="AY319" s="189" t="n">
        <f aca="false">VOUT</f>
        <v>40</v>
      </c>
      <c r="AZ319" s="190" t="n">
        <f aca="false">Q319*$O$12</f>
        <v>0.312</v>
      </c>
      <c r="BA319" s="190" t="n">
        <f aca="false">VIN_var</f>
        <v>5</v>
      </c>
      <c r="BB319" s="191" t="n">
        <f aca="false">(AY319*AZ319)/(BA319*EFF_est)</f>
        <v>2.77333333333333</v>
      </c>
      <c r="BC319" s="189" t="n">
        <f aca="false">IF((AZ319*AY319/BA319)&lt;((BA319*(1-(BA319/AY319)))/(2*Lm*Fsw)),1,2)</f>
        <v>2</v>
      </c>
      <c r="BD319" s="190" t="n">
        <f aca="false">CHOOSE(BC319,SQRT((2*AZ319*Lm*Fsw*(AY319-BA319))/((BA319)^2)),1-(BA319/AY319))</f>
        <v>0.875</v>
      </c>
      <c r="BE319" s="179" t="n">
        <f aca="false">CHOOSE(BC319,(Lm*BG319*Fsw)/(AY319-BA319),1-BD319)</f>
        <v>0.125</v>
      </c>
      <c r="BF319" s="189" t="n">
        <f aca="false">(BA319*BD319)/(Lm*Fsw)</f>
        <v>0.694444444444444</v>
      </c>
      <c r="BG319" s="190" t="n">
        <f aca="false">CHOOSE(BC319,BF319,BB319+(0.5*BF319))</f>
        <v>3.12055555555556</v>
      </c>
      <c r="BH319" s="190" t="n">
        <f aca="false">CHOOSE(BC319,BG319*SQRT((BD319+BE319)/3),SQRT((BB319^2)+((BF319^2)/12)))</f>
        <v>2.7805692825354</v>
      </c>
      <c r="BI319" s="190" t="n">
        <v>0</v>
      </c>
      <c r="BJ319" s="190" t="n">
        <f aca="false">(BH319^2)*Rdcr</f>
        <v>0.0742230291358025</v>
      </c>
      <c r="BK319" s="191" t="n">
        <f aca="false">BI319+BJ319</f>
        <v>0.0742230291358025</v>
      </c>
      <c r="BL319" s="189" t="n">
        <f aca="false">BB319*BD319</f>
        <v>2.42666666666667</v>
      </c>
      <c r="BM319" s="178" t="n">
        <f aca="false">CHOOSE(BC319,BG319*SQRT(BD319/3),SQRT(BD319*((BG319^2)+((BF319^2)/3)-(BG319*BF319))))</f>
        <v>2.60098439885882</v>
      </c>
      <c r="BN319" s="178" t="n">
        <f aca="false">(BM319^2)*AU319</f>
        <v>0.564182685975319</v>
      </c>
      <c r="BO319" s="178" t="n">
        <f aca="false">((AY319*BB319)/2)*Fsw*(tr_sw_fix+tf_sw_fix)</f>
        <v>1.63072</v>
      </c>
      <c r="BP319" s="191" t="n">
        <f aca="false">BN319+BO319</f>
        <v>2.19490268597532</v>
      </c>
      <c r="BQ319" s="189" t="n">
        <f aca="false">BE319*BB319</f>
        <v>0.346666666666667</v>
      </c>
      <c r="BR319" s="190" t="n">
        <f aca="false">CHOOSE(BC319,BG319*SQRT(BE319/3),SQRT(BE319*((BG319^2)+((BF319^2)/3)-(BF319*BG319))))</f>
        <v>0.983079697619897</v>
      </c>
      <c r="BS319" s="190" t="n">
        <f aca="false">AZ319*Vd_rect</f>
        <v>0.13104</v>
      </c>
      <c r="BT319" s="190" t="n">
        <f aca="false">CHOOSE(BC319,(AY319+Vd_rect)*Qrr*Fsw,(AY319+Vd_rect)*Qrr*Fsw)</f>
        <v>0.42441</v>
      </c>
      <c r="BU319" s="191" t="n">
        <f aca="false">BS319+BT319</f>
        <v>0.55545</v>
      </c>
      <c r="BV319" s="177" t="n">
        <f aca="false">(BM319^2)*0</f>
        <v>0</v>
      </c>
      <c r="BW319" s="190" t="n">
        <f aca="false">Qg_tot*Vcc*Fsw</f>
        <v>0.0735</v>
      </c>
      <c r="BX319" s="191" t="n">
        <f aca="false">IQ*BA319</f>
        <v>0.00385</v>
      </c>
      <c r="BY319" s="189" t="n">
        <f aca="false">BV319+BU319+BP319+BK319+BW319+BX319</f>
        <v>2.90192571511112</v>
      </c>
      <c r="BZ319" s="190" t="n">
        <f aca="false">AY319*AZ319</f>
        <v>12.48</v>
      </c>
      <c r="CA319" s="191" t="n">
        <f aca="false">(BZ319/(BZ319+BY319))*100</f>
        <v>81.1341845692293</v>
      </c>
      <c r="CB319" s="169" t="n">
        <f aca="false">BP319+BW319+BX319+BV319</f>
        <v>2.27225268597532</v>
      </c>
      <c r="CC319" s="0" t="n">
        <f aca="false">Ta+Tk_f*CB319</f>
        <v>104.528844009136</v>
      </c>
    </row>
    <row r="320" customFormat="false" ht="15.75" hidden="false" customHeight="false" outlineLevel="0" collapsed="false">
      <c r="Q320" s="0" t="n">
        <v>313</v>
      </c>
      <c r="S320" s="189" t="n">
        <f aca="false">VOUT</f>
        <v>40</v>
      </c>
      <c r="T320" s="178" t="n">
        <f aca="false">Q320*$O$12</f>
        <v>0.313</v>
      </c>
      <c r="U320" s="190" t="n">
        <f aca="false">VIN_var</f>
        <v>5</v>
      </c>
      <c r="V320" s="191" t="n">
        <f aca="false">(S320*T320)/(U320*EFF_est)</f>
        <v>2.78222222222222</v>
      </c>
      <c r="W320" s="189" t="n">
        <f aca="false">IF((T320*S320/U320)&lt;((U320*(1-(U320/S320)))/(2*Lm*Fsw)),1,2)</f>
        <v>2</v>
      </c>
      <c r="X320" s="190" t="n">
        <f aca="false">CHOOSE(W320,SQRT((2*T320*Lm*Fsw*(S320-U320))/((U320)^2)),1-(U320/S320))</f>
        <v>0.875</v>
      </c>
      <c r="Y320" s="179" t="n">
        <f aca="false">CHOOSE(W320,(Lm*AA320*Fsw)/(S320-U320),1-X320)</f>
        <v>0.125</v>
      </c>
      <c r="Z320" s="189" t="n">
        <f aca="false">(U320*X320)/(Lm*Fsw)</f>
        <v>0.694444444444444</v>
      </c>
      <c r="AA320" s="190" t="n">
        <f aca="false">CHOOSE(W320,Z320,V320+(0.5*Z320))</f>
        <v>3.12944444444444</v>
      </c>
      <c r="AB320" s="190" t="n">
        <f aca="false">CHOOSE(W320,AA320*SQRT((X320+Y320)/3),SQRT((V320^2)+((Z320^2)/12)))</f>
        <v>2.78943511324942</v>
      </c>
      <c r="AC320" s="190" t="n">
        <v>0</v>
      </c>
      <c r="AD320" s="190" t="n">
        <f aca="false">(AB320^2)*Rdcr</f>
        <v>0.0746971032098765</v>
      </c>
      <c r="AE320" s="191" t="n">
        <f aca="false">AC320+AD320</f>
        <v>0.0746971032098765</v>
      </c>
      <c r="AF320" s="189" t="n">
        <f aca="false">V320*X320</f>
        <v>2.43444444444444</v>
      </c>
      <c r="AG320" s="178" t="n">
        <f aca="false">CHOOSE(W320,AA320*SQRT(X320/3),SQRT(X320*((AA320^2)+((Z320^2)/3)-(AA320*Z320))))</f>
        <v>2.60927762410408</v>
      </c>
      <c r="AH320" s="190" t="n">
        <f aca="false">(AG320^2)*RDS_on</f>
        <v>0.352828222357649</v>
      </c>
      <c r="AI320" s="178" t="n">
        <f aca="false">((S320*V320)/2)*Fsw*(tr_sw_fix+tf_sw_fix)</f>
        <v>1.63594666666667</v>
      </c>
      <c r="AJ320" s="191" t="n">
        <f aca="false">AH320+AI320</f>
        <v>1.98877488902432</v>
      </c>
      <c r="AK320" s="189" t="n">
        <f aca="false">Y320*V320</f>
        <v>0.347777777777778</v>
      </c>
      <c r="AL320" s="190" t="n">
        <f aca="false">CHOOSE(W320,AA320*SQRT(Y320/3),SQRT(Y320*((AA320^2)+((Z320^2)/3)-(Z320*AA320))))</f>
        <v>0.986214242129265</v>
      </c>
      <c r="AM320" s="190" t="n">
        <f aca="false">T320*Vd_rect</f>
        <v>0.13146</v>
      </c>
      <c r="AN320" s="190" t="n">
        <f aca="false">CHOOSE(W320,(S320+Vd_rect)*Qrr*Fsw,(S320+Vd_rect)*Qrr*Fsw)</f>
        <v>0.42441</v>
      </c>
      <c r="AO320" s="191" t="n">
        <f aca="false">AM320+AN320</f>
        <v>0.55587</v>
      </c>
      <c r="AP320" s="177" t="n">
        <f aca="false">(AG320^2)*0</f>
        <v>0</v>
      </c>
      <c r="AQ320" s="190" t="n">
        <f aca="false">Qg_tot*Vcc*Fsw</f>
        <v>0.0735</v>
      </c>
      <c r="AR320" s="191" t="n">
        <f aca="false">IQ*U320</f>
        <v>0.00385</v>
      </c>
      <c r="AS320" s="177" t="n">
        <f aca="false">AP320+AJ320+AQ320+AR320</f>
        <v>2.06612488902432</v>
      </c>
      <c r="AT320" s="187" t="n">
        <f aca="false">Ta+Tk*AS320</f>
        <v>148.967493341459</v>
      </c>
      <c r="AU320" s="188" t="n">
        <f aca="false">RDS_on/51.8*(47.12+AT320*0.244)</f>
        <v>0.0835051652945939</v>
      </c>
      <c r="AV320" s="190" t="n">
        <f aca="false">S320*T320</f>
        <v>12.52</v>
      </c>
      <c r="AW320" s="191" t="n">
        <f aca="false">(AV320/(AV320+AS320))*100</f>
        <v>85.8349979535756</v>
      </c>
      <c r="AY320" s="189" t="n">
        <f aca="false">VOUT</f>
        <v>40</v>
      </c>
      <c r="AZ320" s="190" t="n">
        <f aca="false">Q320*$O$12</f>
        <v>0.313</v>
      </c>
      <c r="BA320" s="190" t="n">
        <f aca="false">VIN_var</f>
        <v>5</v>
      </c>
      <c r="BB320" s="191" t="n">
        <f aca="false">(AY320*AZ320)/(BA320*EFF_est)</f>
        <v>2.78222222222222</v>
      </c>
      <c r="BC320" s="189" t="n">
        <f aca="false">IF((AZ320*AY320/BA320)&lt;((BA320*(1-(BA320/AY320)))/(2*Lm*Fsw)),1,2)</f>
        <v>2</v>
      </c>
      <c r="BD320" s="190" t="n">
        <f aca="false">CHOOSE(BC320,SQRT((2*AZ320*Lm*Fsw*(AY320-BA320))/((BA320)^2)),1-(BA320/AY320))</f>
        <v>0.875</v>
      </c>
      <c r="BE320" s="179" t="n">
        <f aca="false">CHOOSE(BC320,(Lm*BG320*Fsw)/(AY320-BA320),1-BD320)</f>
        <v>0.125</v>
      </c>
      <c r="BF320" s="189" t="n">
        <f aca="false">(BA320*BD320)/(Lm*Fsw)</f>
        <v>0.694444444444444</v>
      </c>
      <c r="BG320" s="190" t="n">
        <f aca="false">CHOOSE(BC320,BF320,BB320+(0.5*BF320))</f>
        <v>3.12944444444444</v>
      </c>
      <c r="BH320" s="190" t="n">
        <f aca="false">CHOOSE(BC320,BG320*SQRT((BD320+BE320)/3),SQRT((BB320^2)+((BF320^2)/12)))</f>
        <v>2.78943511324942</v>
      </c>
      <c r="BI320" s="190" t="n">
        <v>0</v>
      </c>
      <c r="BJ320" s="190" t="n">
        <f aca="false">(BH320^2)*Rdcr</f>
        <v>0.0746971032098765</v>
      </c>
      <c r="BK320" s="191" t="n">
        <f aca="false">BI320+BJ320</f>
        <v>0.0746971032098765</v>
      </c>
      <c r="BL320" s="189" t="n">
        <f aca="false">BB320*BD320</f>
        <v>2.43444444444444</v>
      </c>
      <c r="BM320" s="178" t="n">
        <f aca="false">CHOOSE(BC320,BG320*SQRT(BD320/3),SQRT(BD320*((BG320^2)+((BF320^2)/3)-(BG320*BF320))))</f>
        <v>2.60927762410408</v>
      </c>
      <c r="BN320" s="178" t="n">
        <f aca="false">(BM320^2)*AU320</f>
        <v>0.568530698619487</v>
      </c>
      <c r="BO320" s="178" t="n">
        <f aca="false">((AY320*BB320)/2)*Fsw*(tr_sw_fix+tf_sw_fix)</f>
        <v>1.63594666666667</v>
      </c>
      <c r="BP320" s="191" t="n">
        <f aca="false">BN320+BO320</f>
        <v>2.20447736528615</v>
      </c>
      <c r="BQ320" s="189" t="n">
        <f aca="false">BE320*BB320</f>
        <v>0.347777777777778</v>
      </c>
      <c r="BR320" s="190" t="n">
        <f aca="false">CHOOSE(BC320,BG320*SQRT(BE320/3),SQRT(BE320*((BG320^2)+((BF320^2)/3)-(BF320*BG320))))</f>
        <v>0.986214242129265</v>
      </c>
      <c r="BS320" s="190" t="n">
        <f aca="false">AZ320*Vd_rect</f>
        <v>0.13146</v>
      </c>
      <c r="BT320" s="190" t="n">
        <f aca="false">CHOOSE(BC320,(AY320+Vd_rect)*Qrr*Fsw,(AY320+Vd_rect)*Qrr*Fsw)</f>
        <v>0.42441</v>
      </c>
      <c r="BU320" s="191" t="n">
        <f aca="false">BS320+BT320</f>
        <v>0.55587</v>
      </c>
      <c r="BV320" s="177" t="n">
        <f aca="false">(BM320^2)*0</f>
        <v>0</v>
      </c>
      <c r="BW320" s="190" t="n">
        <f aca="false">Qg_tot*Vcc*Fsw</f>
        <v>0.0735</v>
      </c>
      <c r="BX320" s="191" t="n">
        <f aca="false">IQ*BA320</f>
        <v>0.00385</v>
      </c>
      <c r="BY320" s="189" t="n">
        <f aca="false">BV320+BU320+BP320+BK320+BW320+BX320</f>
        <v>2.91239446849603</v>
      </c>
      <c r="BZ320" s="190" t="n">
        <f aca="false">AY320*AZ320</f>
        <v>12.52</v>
      </c>
      <c r="CA320" s="191" t="n">
        <f aca="false">(BZ320/(BZ320+BY320))*100</f>
        <v>81.1280454602075</v>
      </c>
      <c r="CB320" s="169" t="n">
        <f aca="false">BP320+BW320+BX320+BV320</f>
        <v>2.28182736528615</v>
      </c>
      <c r="CC320" s="0" t="n">
        <f aca="false">Ta+Tk_f*CB320</f>
        <v>104.863957785015</v>
      </c>
    </row>
    <row r="321" customFormat="false" ht="15.75" hidden="false" customHeight="false" outlineLevel="0" collapsed="false">
      <c r="Q321" s="0" t="n">
        <v>314</v>
      </c>
      <c r="S321" s="189" t="n">
        <f aca="false">VOUT</f>
        <v>40</v>
      </c>
      <c r="T321" s="178" t="n">
        <f aca="false">Q321*$O$12</f>
        <v>0.314</v>
      </c>
      <c r="U321" s="190" t="n">
        <f aca="false">VIN_var</f>
        <v>5</v>
      </c>
      <c r="V321" s="191" t="n">
        <f aca="false">(S321*T321)/(U321*EFF_est)</f>
        <v>2.79111111111111</v>
      </c>
      <c r="W321" s="189" t="n">
        <f aca="false">IF((T321*S321/U321)&lt;((U321*(1-(U321/S321)))/(2*Lm*Fsw)),1,2)</f>
        <v>2</v>
      </c>
      <c r="X321" s="190" t="n">
        <f aca="false">CHOOSE(W321,SQRT((2*T321*Lm*Fsw*(S321-U321))/((U321)^2)),1-(U321/S321))</f>
        <v>0.875</v>
      </c>
      <c r="Y321" s="179" t="n">
        <f aca="false">CHOOSE(W321,(Lm*AA321*Fsw)/(S321-U321),1-X321)</f>
        <v>0.125</v>
      </c>
      <c r="Z321" s="189" t="n">
        <f aca="false">(U321*X321)/(Lm*Fsw)</f>
        <v>0.694444444444444</v>
      </c>
      <c r="AA321" s="190" t="n">
        <f aca="false">CHOOSE(W321,Z321,V321+(0.5*Z321))</f>
        <v>3.13833333333333</v>
      </c>
      <c r="AB321" s="190" t="n">
        <f aca="false">CHOOSE(W321,AA321*SQRT((X321+Y321)/3),SQRT((V321^2)+((Z321^2)/12)))</f>
        <v>2.79830109026344</v>
      </c>
      <c r="AC321" s="190" t="n">
        <v>0</v>
      </c>
      <c r="AD321" s="190" t="n">
        <f aca="false">(AB321^2)*Rdcr</f>
        <v>0.0751726943209877</v>
      </c>
      <c r="AE321" s="191" t="n">
        <f aca="false">AC321+AD321</f>
        <v>0.0751726943209877</v>
      </c>
      <c r="AF321" s="189" t="n">
        <f aca="false">V321*X321</f>
        <v>2.44222222222222</v>
      </c>
      <c r="AG321" s="178" t="n">
        <f aca="false">CHOOSE(W321,AA321*SQRT(X321/3),SQRT(X321*((AA321^2)+((Z321^2)/3)-(AA321*Z321))))</f>
        <v>2.61757098620044</v>
      </c>
      <c r="AH321" s="190" t="n">
        <f aca="false">(AG321^2)*RDS_on</f>
        <v>0.355074654402423</v>
      </c>
      <c r="AI321" s="178" t="n">
        <f aca="false">((S321*V321)/2)*Fsw*(tr_sw_fix+tf_sw_fix)</f>
        <v>1.64117333333333</v>
      </c>
      <c r="AJ321" s="191" t="n">
        <f aca="false">AH321+AI321</f>
        <v>1.99624798773576</v>
      </c>
      <c r="AK321" s="189" t="n">
        <f aca="false">Y321*V321</f>
        <v>0.348888888888889</v>
      </c>
      <c r="AL321" s="190" t="n">
        <f aca="false">CHOOSE(W321,AA321*SQRT(Y321/3),SQRT(Y321*((AA321^2)+((Z321^2)/3)-(Z321*AA321))))</f>
        <v>0.989348838363493</v>
      </c>
      <c r="AM321" s="190" t="n">
        <f aca="false">T321*Vd_rect</f>
        <v>0.13188</v>
      </c>
      <c r="AN321" s="190" t="n">
        <f aca="false">CHOOSE(W321,(S321+Vd_rect)*Qrr*Fsw,(S321+Vd_rect)*Qrr*Fsw)</f>
        <v>0.42441</v>
      </c>
      <c r="AO321" s="191" t="n">
        <f aca="false">AM321+AN321</f>
        <v>0.55629</v>
      </c>
      <c r="AP321" s="177" t="n">
        <f aca="false">(AG321^2)*0</f>
        <v>0</v>
      </c>
      <c r="AQ321" s="190" t="n">
        <f aca="false">Qg_tot*Vcc*Fsw</f>
        <v>0.0735</v>
      </c>
      <c r="AR321" s="191" t="n">
        <f aca="false">IQ*U321</f>
        <v>0.00385</v>
      </c>
      <c r="AS321" s="177" t="n">
        <f aca="false">AP321+AJ321+AQ321+AR321</f>
        <v>2.07359798773576</v>
      </c>
      <c r="AT321" s="187" t="n">
        <f aca="false">Ta+Tk*AS321</f>
        <v>149.415879264145</v>
      </c>
      <c r="AU321" s="188" t="n">
        <f aca="false">RDS_on/51.8*(47.12+AT321*0.244)</f>
        <v>0.0836146200846917</v>
      </c>
      <c r="AV321" s="190" t="n">
        <f aca="false">S321*T321</f>
        <v>12.56</v>
      </c>
      <c r="AW321" s="191" t="n">
        <f aca="false">(AV321/(AV321+AS321))*100</f>
        <v>85.8298827843049</v>
      </c>
      <c r="AY321" s="189" t="n">
        <f aca="false">VOUT</f>
        <v>40</v>
      </c>
      <c r="AZ321" s="190" t="n">
        <f aca="false">Q321*$O$12</f>
        <v>0.314</v>
      </c>
      <c r="BA321" s="190" t="n">
        <f aca="false">VIN_var</f>
        <v>5</v>
      </c>
      <c r="BB321" s="191" t="n">
        <f aca="false">(AY321*AZ321)/(BA321*EFF_est)</f>
        <v>2.79111111111111</v>
      </c>
      <c r="BC321" s="189" t="n">
        <f aca="false">IF((AZ321*AY321/BA321)&lt;((BA321*(1-(BA321/AY321)))/(2*Lm*Fsw)),1,2)</f>
        <v>2</v>
      </c>
      <c r="BD321" s="190" t="n">
        <f aca="false">CHOOSE(BC321,SQRT((2*AZ321*Lm*Fsw*(AY321-BA321))/((BA321)^2)),1-(BA321/AY321))</f>
        <v>0.875</v>
      </c>
      <c r="BE321" s="179" t="n">
        <f aca="false">CHOOSE(BC321,(Lm*BG321*Fsw)/(AY321-BA321),1-BD321)</f>
        <v>0.125</v>
      </c>
      <c r="BF321" s="189" t="n">
        <f aca="false">(BA321*BD321)/(Lm*Fsw)</f>
        <v>0.694444444444444</v>
      </c>
      <c r="BG321" s="190" t="n">
        <f aca="false">CHOOSE(BC321,BF321,BB321+(0.5*BF321))</f>
        <v>3.13833333333333</v>
      </c>
      <c r="BH321" s="190" t="n">
        <f aca="false">CHOOSE(BC321,BG321*SQRT((BD321+BE321)/3),SQRT((BB321^2)+((BF321^2)/12)))</f>
        <v>2.79830109026344</v>
      </c>
      <c r="BI321" s="190" t="n">
        <v>0</v>
      </c>
      <c r="BJ321" s="190" t="n">
        <f aca="false">(BH321^2)*Rdcr</f>
        <v>0.0751726943209877</v>
      </c>
      <c r="BK321" s="191" t="n">
        <f aca="false">BI321+BJ321</f>
        <v>0.0751726943209877</v>
      </c>
      <c r="BL321" s="189" t="n">
        <f aca="false">BB321*BD321</f>
        <v>2.44222222222222</v>
      </c>
      <c r="BM321" s="178" t="n">
        <f aca="false">CHOOSE(BC321,BG321*SQRT(BD321/3),SQRT(BD321*((BG321^2)+((BF321^2)/3)-(BG321*BF321))))</f>
        <v>2.61757098620044</v>
      </c>
      <c r="BN321" s="178" t="n">
        <f aca="false">(BM321^2)*AU321</f>
        <v>0.57290044185865</v>
      </c>
      <c r="BO321" s="178" t="n">
        <f aca="false">((AY321*BB321)/2)*Fsw*(tr_sw_fix+tf_sw_fix)</f>
        <v>1.64117333333333</v>
      </c>
      <c r="BP321" s="191" t="n">
        <f aca="false">BN321+BO321</f>
        <v>2.21407377519198</v>
      </c>
      <c r="BQ321" s="189" t="n">
        <f aca="false">BE321*BB321</f>
        <v>0.348888888888889</v>
      </c>
      <c r="BR321" s="190" t="n">
        <f aca="false">CHOOSE(BC321,BG321*SQRT(BE321/3),SQRT(BE321*((BG321^2)+((BF321^2)/3)-(BF321*BG321))))</f>
        <v>0.989348838363493</v>
      </c>
      <c r="BS321" s="190" t="n">
        <f aca="false">AZ321*Vd_rect</f>
        <v>0.13188</v>
      </c>
      <c r="BT321" s="190" t="n">
        <f aca="false">CHOOSE(BC321,(AY321+Vd_rect)*Qrr*Fsw,(AY321+Vd_rect)*Qrr*Fsw)</f>
        <v>0.42441</v>
      </c>
      <c r="BU321" s="191" t="n">
        <f aca="false">BS321+BT321</f>
        <v>0.55629</v>
      </c>
      <c r="BV321" s="177" t="n">
        <f aca="false">(BM321^2)*0</f>
        <v>0</v>
      </c>
      <c r="BW321" s="190" t="n">
        <f aca="false">Qg_tot*Vcc*Fsw</f>
        <v>0.0735</v>
      </c>
      <c r="BX321" s="191" t="n">
        <f aca="false">IQ*BA321</f>
        <v>0.00385</v>
      </c>
      <c r="BY321" s="189" t="n">
        <f aca="false">BV321+BU321+BP321+BK321+BW321+BX321</f>
        <v>2.92288646951297</v>
      </c>
      <c r="BZ321" s="190" t="n">
        <f aca="false">AY321*AZ321</f>
        <v>12.56</v>
      </c>
      <c r="CA321" s="191" t="n">
        <f aca="false">(BZ321/(BZ321+BY321))*100</f>
        <v>81.1218245688983</v>
      </c>
      <c r="CB321" s="169" t="n">
        <f aca="false">BP321+BW321+BX321+BV321</f>
        <v>2.29142377519198</v>
      </c>
      <c r="CC321" s="0" t="n">
        <f aca="false">Ta+Tk_f*CB321</f>
        <v>105.199832131719</v>
      </c>
    </row>
    <row r="322" customFormat="false" ht="15.75" hidden="false" customHeight="false" outlineLevel="0" collapsed="false">
      <c r="Q322" s="0" t="n">
        <v>315</v>
      </c>
      <c r="S322" s="189" t="n">
        <f aca="false">VOUT</f>
        <v>40</v>
      </c>
      <c r="T322" s="178" t="n">
        <f aca="false">Q322*$O$12</f>
        <v>0.315</v>
      </c>
      <c r="U322" s="190" t="n">
        <f aca="false">VIN_var</f>
        <v>5</v>
      </c>
      <c r="V322" s="191" t="n">
        <f aca="false">(S322*T322)/(U322*EFF_est)</f>
        <v>2.8</v>
      </c>
      <c r="W322" s="189" t="n">
        <f aca="false">IF((T322*S322/U322)&lt;((U322*(1-(U322/S322)))/(2*Lm*Fsw)),1,2)</f>
        <v>2</v>
      </c>
      <c r="X322" s="190" t="n">
        <f aca="false">CHOOSE(W322,SQRT((2*T322*Lm*Fsw*(S322-U322))/((U322)^2)),1-(U322/S322))</f>
        <v>0.875</v>
      </c>
      <c r="Y322" s="179" t="n">
        <f aca="false">CHOOSE(W322,(Lm*AA322*Fsw)/(S322-U322),1-X322)</f>
        <v>0.125</v>
      </c>
      <c r="Z322" s="189" t="n">
        <f aca="false">(U322*X322)/(Lm*Fsw)</f>
        <v>0.694444444444444</v>
      </c>
      <c r="AA322" s="190" t="n">
        <f aca="false">CHOOSE(W322,Z322,V322+(0.5*Z322))</f>
        <v>3.14722222222222</v>
      </c>
      <c r="AB322" s="190" t="n">
        <f aca="false">CHOOSE(W322,AA322*SQRT((X322+Y322)/3),SQRT((V322^2)+((Z322^2)/12)))</f>
        <v>2.80716721219126</v>
      </c>
      <c r="AC322" s="190" t="n">
        <v>0</v>
      </c>
      <c r="AD322" s="190" t="n">
        <f aca="false">(AB322^2)*Rdcr</f>
        <v>0.0756498024691358</v>
      </c>
      <c r="AE322" s="191" t="n">
        <f aca="false">AC322+AD322</f>
        <v>0.0756498024691358</v>
      </c>
      <c r="AF322" s="189" t="n">
        <f aca="false">V322*X322</f>
        <v>2.45</v>
      </c>
      <c r="AG322" s="178" t="n">
        <f aca="false">CHOOSE(W322,AA322*SQRT(X322/3),SQRT(X322*((AA322^2)+((Z322^2)/3)-(AA322*Z322))))</f>
        <v>2.62586448385126</v>
      </c>
      <c r="AH322" s="190" t="n">
        <f aca="false">(AG322^2)*RDS_on</f>
        <v>0.357328252099652</v>
      </c>
      <c r="AI322" s="178" t="n">
        <f aca="false">((S322*V322)/2)*Fsw*(tr_sw_fix+tf_sw_fix)</f>
        <v>1.6464</v>
      </c>
      <c r="AJ322" s="191" t="n">
        <f aca="false">AH322+AI322</f>
        <v>2.00372825209965</v>
      </c>
      <c r="AK322" s="189" t="n">
        <f aca="false">Y322*V322</f>
        <v>0.35</v>
      </c>
      <c r="AL322" s="190" t="n">
        <f aca="false">CHOOSE(W322,AA322*SQRT(Y322/3),SQRT(Y322*((AA322^2)+((Z322^2)/3)-(Z322*AA322))))</f>
        <v>0.992483485832488</v>
      </c>
      <c r="AM322" s="190" t="n">
        <f aca="false">T322*Vd_rect</f>
        <v>0.1323</v>
      </c>
      <c r="AN322" s="190" t="n">
        <f aca="false">CHOOSE(W322,(S322+Vd_rect)*Qrr*Fsw,(S322+Vd_rect)*Qrr*Fsw)</f>
        <v>0.42441</v>
      </c>
      <c r="AO322" s="191" t="n">
        <f aca="false">AM322+AN322</f>
        <v>0.55671</v>
      </c>
      <c r="AP322" s="177" t="n">
        <f aca="false">(AG322^2)*0</f>
        <v>0</v>
      </c>
      <c r="AQ322" s="190" t="n">
        <f aca="false">Qg_tot*Vcc*Fsw</f>
        <v>0.0735</v>
      </c>
      <c r="AR322" s="191" t="n">
        <f aca="false">IQ*U322</f>
        <v>0.00385</v>
      </c>
      <c r="AS322" s="177" t="n">
        <f aca="false">AP322+AJ322+AQ322+AR322</f>
        <v>2.08107825209965</v>
      </c>
      <c r="AT322" s="187" t="n">
        <f aca="false">Ta+Tk*AS322</f>
        <v>149.864695125979</v>
      </c>
      <c r="AU322" s="188" t="n">
        <f aca="false">RDS_on/51.8*(47.12+AT322*0.244)</f>
        <v>0.0837241798265659</v>
      </c>
      <c r="AV322" s="190" t="n">
        <f aca="false">S322*T322</f>
        <v>12.6</v>
      </c>
      <c r="AW322" s="191" t="n">
        <f aca="false">(AV322/(AV322+AS322))*100</f>
        <v>85.8247588061046</v>
      </c>
      <c r="AY322" s="189" t="n">
        <f aca="false">VOUT</f>
        <v>40</v>
      </c>
      <c r="AZ322" s="190" t="n">
        <f aca="false">Q322*$O$12</f>
        <v>0.315</v>
      </c>
      <c r="BA322" s="190" t="n">
        <f aca="false">VIN_var</f>
        <v>5</v>
      </c>
      <c r="BB322" s="191" t="n">
        <f aca="false">(AY322*AZ322)/(BA322*EFF_est)</f>
        <v>2.8</v>
      </c>
      <c r="BC322" s="189" t="n">
        <f aca="false">IF((AZ322*AY322/BA322)&lt;((BA322*(1-(BA322/AY322)))/(2*Lm*Fsw)),1,2)</f>
        <v>2</v>
      </c>
      <c r="BD322" s="190" t="n">
        <f aca="false">CHOOSE(BC322,SQRT((2*AZ322*Lm*Fsw*(AY322-BA322))/((BA322)^2)),1-(BA322/AY322))</f>
        <v>0.875</v>
      </c>
      <c r="BE322" s="179" t="n">
        <f aca="false">CHOOSE(BC322,(Lm*BG322*Fsw)/(AY322-BA322),1-BD322)</f>
        <v>0.125</v>
      </c>
      <c r="BF322" s="189" t="n">
        <f aca="false">(BA322*BD322)/(Lm*Fsw)</f>
        <v>0.694444444444444</v>
      </c>
      <c r="BG322" s="190" t="n">
        <f aca="false">CHOOSE(BC322,BF322,BB322+(0.5*BF322))</f>
        <v>3.14722222222222</v>
      </c>
      <c r="BH322" s="190" t="n">
        <f aca="false">CHOOSE(BC322,BG322*SQRT((BD322+BE322)/3),SQRT((BB322^2)+((BF322^2)/12)))</f>
        <v>2.80716721219126</v>
      </c>
      <c r="BI322" s="190" t="n">
        <v>0</v>
      </c>
      <c r="BJ322" s="190" t="n">
        <f aca="false">(BH322^2)*Rdcr</f>
        <v>0.0756498024691358</v>
      </c>
      <c r="BK322" s="191" t="n">
        <f aca="false">BI322+BJ322</f>
        <v>0.0756498024691358</v>
      </c>
      <c r="BL322" s="189" t="n">
        <f aca="false">BB322*BD322</f>
        <v>2.45</v>
      </c>
      <c r="BM322" s="178" t="n">
        <f aca="false">CHOOSE(BC322,BG322*SQRT(BD322/3),SQRT(BD322*((BG322^2)+((BF322^2)/3)-(BG322*BF322))))</f>
        <v>2.62586448385126</v>
      </c>
      <c r="BN322" s="178" t="n">
        <f aca="false">(BM322^2)*AU322</f>
        <v>0.577291974744672</v>
      </c>
      <c r="BO322" s="178" t="n">
        <f aca="false">((AY322*BB322)/2)*Fsw*(tr_sw_fix+tf_sw_fix)</f>
        <v>1.6464</v>
      </c>
      <c r="BP322" s="191" t="n">
        <f aca="false">BN322+BO322</f>
        <v>2.22369197474467</v>
      </c>
      <c r="BQ322" s="189" t="n">
        <f aca="false">BE322*BB322</f>
        <v>0.35</v>
      </c>
      <c r="BR322" s="190" t="n">
        <f aca="false">CHOOSE(BC322,BG322*SQRT(BE322/3),SQRT(BE322*((BG322^2)+((BF322^2)/3)-(BF322*BG322))))</f>
        <v>0.992483485832488</v>
      </c>
      <c r="BS322" s="190" t="n">
        <f aca="false">AZ322*Vd_rect</f>
        <v>0.1323</v>
      </c>
      <c r="BT322" s="190" t="n">
        <f aca="false">CHOOSE(BC322,(AY322+Vd_rect)*Qrr*Fsw,(AY322+Vd_rect)*Qrr*Fsw)</f>
        <v>0.42441</v>
      </c>
      <c r="BU322" s="191" t="n">
        <f aca="false">BS322+BT322</f>
        <v>0.55671</v>
      </c>
      <c r="BV322" s="177" t="n">
        <f aca="false">(BM322^2)*0</f>
        <v>0</v>
      </c>
      <c r="BW322" s="190" t="n">
        <f aca="false">Qg_tot*Vcc*Fsw</f>
        <v>0.0735</v>
      </c>
      <c r="BX322" s="191" t="n">
        <f aca="false">IQ*BA322</f>
        <v>0.00385</v>
      </c>
      <c r="BY322" s="189" t="n">
        <f aca="false">BV322+BU322+BP322+BK322+BW322+BX322</f>
        <v>2.93340177721381</v>
      </c>
      <c r="BZ322" s="190" t="n">
        <f aca="false">AY322*AZ322</f>
        <v>12.6</v>
      </c>
      <c r="CA322" s="191" t="n">
        <f aca="false">(BZ322/(BZ322+BY322))*100</f>
        <v>81.1155224123742</v>
      </c>
      <c r="CB322" s="169" t="n">
        <f aca="false">BP322+BW322+BX322+BV322</f>
        <v>2.30104197474467</v>
      </c>
      <c r="CC322" s="0" t="n">
        <f aca="false">Ta+Tk_f*CB322</f>
        <v>105.536469116064</v>
      </c>
    </row>
    <row r="323" customFormat="false" ht="15.75" hidden="false" customHeight="false" outlineLevel="0" collapsed="false">
      <c r="Q323" s="0" t="n">
        <v>316</v>
      </c>
      <c r="S323" s="189" t="n">
        <f aca="false">VOUT</f>
        <v>40</v>
      </c>
      <c r="T323" s="178" t="n">
        <f aca="false">Q323*$O$12</f>
        <v>0.316</v>
      </c>
      <c r="U323" s="190" t="n">
        <f aca="false">VIN_var</f>
        <v>5</v>
      </c>
      <c r="V323" s="191" t="n">
        <f aca="false">(S323*T323)/(U323*EFF_est)</f>
        <v>2.80888888888889</v>
      </c>
      <c r="W323" s="189" t="n">
        <f aca="false">IF((T323*S323/U323)&lt;((U323*(1-(U323/S323)))/(2*Lm*Fsw)),1,2)</f>
        <v>2</v>
      </c>
      <c r="X323" s="190" t="n">
        <f aca="false">CHOOSE(W323,SQRT((2*T323*Lm*Fsw*(S323-U323))/((U323)^2)),1-(U323/S323))</f>
        <v>0.875</v>
      </c>
      <c r="Y323" s="179" t="n">
        <f aca="false">CHOOSE(W323,(Lm*AA323*Fsw)/(S323-U323),1-X323)</f>
        <v>0.125</v>
      </c>
      <c r="Z323" s="189" t="n">
        <f aca="false">(U323*X323)/(Lm*Fsw)</f>
        <v>0.694444444444444</v>
      </c>
      <c r="AA323" s="190" t="n">
        <f aca="false">CHOOSE(W323,Z323,V323+(0.5*Z323))</f>
        <v>3.15611111111111</v>
      </c>
      <c r="AB323" s="190" t="n">
        <f aca="false">CHOOSE(W323,AA323*SQRT((X323+Y323)/3),SQRT((V323^2)+((Z323^2)/12)))</f>
        <v>2.81603347766412</v>
      </c>
      <c r="AC323" s="190" t="n">
        <v>0</v>
      </c>
      <c r="AD323" s="190" t="n">
        <f aca="false">(AB323^2)*Rdcr</f>
        <v>0.076128427654321</v>
      </c>
      <c r="AE323" s="191" t="n">
        <f aca="false">AC323+AD323</f>
        <v>0.076128427654321</v>
      </c>
      <c r="AF323" s="189" t="n">
        <f aca="false">V323*X323</f>
        <v>2.45777777777778</v>
      </c>
      <c r="AG323" s="178" t="n">
        <f aca="false">CHOOSE(W323,AA323*SQRT(X323/3),SQRT(X323*((AA323^2)+((Z323^2)/3)-(AA323*Z323))))</f>
        <v>2.63415811577617</v>
      </c>
      <c r="AH323" s="190" t="n">
        <f aca="false">(AG323^2)*RDS_on</f>
        <v>0.359589015449336</v>
      </c>
      <c r="AI323" s="178" t="n">
        <f aca="false">((S323*V323)/2)*Fsw*(tr_sw_fix+tf_sw_fix)</f>
        <v>1.65162666666667</v>
      </c>
      <c r="AJ323" s="191" t="n">
        <f aca="false">AH323+AI323</f>
        <v>2.011215682116</v>
      </c>
      <c r="AK323" s="189" t="n">
        <f aca="false">Y323*V323</f>
        <v>0.351111111111111</v>
      </c>
      <c r="AL323" s="190" t="n">
        <f aca="false">CHOOSE(W323,AA323*SQRT(Y323/3),SQRT(Y323*((AA323^2)+((Z323^2)/3)-(Z323*AA323))))</f>
        <v>0.99561818405232</v>
      </c>
      <c r="AM323" s="190" t="n">
        <f aca="false">T323*Vd_rect</f>
        <v>0.13272</v>
      </c>
      <c r="AN323" s="190" t="n">
        <f aca="false">CHOOSE(W323,(S323+Vd_rect)*Qrr*Fsw,(S323+Vd_rect)*Qrr*Fsw)</f>
        <v>0.42441</v>
      </c>
      <c r="AO323" s="191" t="n">
        <f aca="false">AM323+AN323</f>
        <v>0.55713</v>
      </c>
      <c r="AP323" s="177" t="n">
        <f aca="false">(AG323^2)*0</f>
        <v>0</v>
      </c>
      <c r="AQ323" s="190" t="n">
        <f aca="false">Qg_tot*Vcc*Fsw</f>
        <v>0.0735</v>
      </c>
      <c r="AR323" s="191" t="n">
        <f aca="false">IQ*U323</f>
        <v>0.00385</v>
      </c>
      <c r="AS323" s="177" t="n">
        <f aca="false">AP323+AJ323+AQ323+AR323</f>
        <v>2.088565682116</v>
      </c>
      <c r="AT323" s="187" t="n">
        <f aca="false">Ta+Tk*AS323</f>
        <v>150.31394092696</v>
      </c>
      <c r="AU323" s="188" t="n">
        <f aca="false">RDS_on/51.8*(47.12+AT323*0.244)</f>
        <v>0.0838338445202166</v>
      </c>
      <c r="AV323" s="190" t="n">
        <f aca="false">S323*T323</f>
        <v>12.64</v>
      </c>
      <c r="AW323" s="191" t="n">
        <f aca="false">(AV323/(AV323+AS323))*100</f>
        <v>85.8196261116449</v>
      </c>
      <c r="AY323" s="189" t="n">
        <f aca="false">VOUT</f>
        <v>40</v>
      </c>
      <c r="AZ323" s="190" t="n">
        <f aca="false">Q323*$O$12</f>
        <v>0.316</v>
      </c>
      <c r="BA323" s="190" t="n">
        <f aca="false">VIN_var</f>
        <v>5</v>
      </c>
      <c r="BB323" s="191" t="n">
        <f aca="false">(AY323*AZ323)/(BA323*EFF_est)</f>
        <v>2.80888888888889</v>
      </c>
      <c r="BC323" s="189" t="n">
        <f aca="false">IF((AZ323*AY323/BA323)&lt;((BA323*(1-(BA323/AY323)))/(2*Lm*Fsw)),1,2)</f>
        <v>2</v>
      </c>
      <c r="BD323" s="190" t="n">
        <f aca="false">CHOOSE(BC323,SQRT((2*AZ323*Lm*Fsw*(AY323-BA323))/((BA323)^2)),1-(BA323/AY323))</f>
        <v>0.875</v>
      </c>
      <c r="BE323" s="179" t="n">
        <f aca="false">CHOOSE(BC323,(Lm*BG323*Fsw)/(AY323-BA323),1-BD323)</f>
        <v>0.125</v>
      </c>
      <c r="BF323" s="189" t="n">
        <f aca="false">(BA323*BD323)/(Lm*Fsw)</f>
        <v>0.694444444444444</v>
      </c>
      <c r="BG323" s="190" t="n">
        <f aca="false">CHOOSE(BC323,BF323,BB323+(0.5*BF323))</f>
        <v>3.15611111111111</v>
      </c>
      <c r="BH323" s="190" t="n">
        <f aca="false">CHOOSE(BC323,BG323*SQRT((BD323+BE323)/3),SQRT((BB323^2)+((BF323^2)/12)))</f>
        <v>2.81603347766412</v>
      </c>
      <c r="BI323" s="190" t="n">
        <v>0</v>
      </c>
      <c r="BJ323" s="190" t="n">
        <f aca="false">(BH323^2)*Rdcr</f>
        <v>0.076128427654321</v>
      </c>
      <c r="BK323" s="191" t="n">
        <f aca="false">BI323+BJ323</f>
        <v>0.076128427654321</v>
      </c>
      <c r="BL323" s="189" t="n">
        <f aca="false">BB323*BD323</f>
        <v>2.45777777777778</v>
      </c>
      <c r="BM323" s="178" t="n">
        <f aca="false">CHOOSE(BC323,BG323*SQRT(BD323/3),SQRT(BD323*((BG323^2)+((BF323^2)/3)-(BG323*BF323))))</f>
        <v>2.63415811577617</v>
      </c>
      <c r="BN323" s="178" t="n">
        <f aca="false">(BM323^2)*AU323</f>
        <v>0.581705356416489</v>
      </c>
      <c r="BO323" s="178" t="n">
        <f aca="false">((AY323*BB323)/2)*Fsw*(tr_sw_fix+tf_sw_fix)</f>
        <v>1.65162666666667</v>
      </c>
      <c r="BP323" s="191" t="n">
        <f aca="false">BN323+BO323</f>
        <v>2.23333202308316</v>
      </c>
      <c r="BQ323" s="189" t="n">
        <f aca="false">BE323*BB323</f>
        <v>0.351111111111111</v>
      </c>
      <c r="BR323" s="190" t="n">
        <f aca="false">CHOOSE(BC323,BG323*SQRT(BE323/3),SQRT(BE323*((BG323^2)+((BF323^2)/3)-(BF323*BG323))))</f>
        <v>0.99561818405232</v>
      </c>
      <c r="BS323" s="190" t="n">
        <f aca="false">AZ323*Vd_rect</f>
        <v>0.13272</v>
      </c>
      <c r="BT323" s="190" t="n">
        <f aca="false">CHOOSE(BC323,(AY323+Vd_rect)*Qrr*Fsw,(AY323+Vd_rect)*Qrr*Fsw)</f>
        <v>0.42441</v>
      </c>
      <c r="BU323" s="191" t="n">
        <f aca="false">BS323+BT323</f>
        <v>0.55713</v>
      </c>
      <c r="BV323" s="177" t="n">
        <f aca="false">(BM323^2)*0</f>
        <v>0</v>
      </c>
      <c r="BW323" s="190" t="n">
        <f aca="false">Qg_tot*Vcc*Fsw</f>
        <v>0.0735</v>
      </c>
      <c r="BX323" s="191" t="n">
        <f aca="false">IQ*BA323</f>
        <v>0.00385</v>
      </c>
      <c r="BY323" s="189" t="n">
        <f aca="false">BV323+BU323+BP323+BK323+BW323+BX323</f>
        <v>2.94394045073748</v>
      </c>
      <c r="BZ323" s="190" t="n">
        <f aca="false">AY323*AZ323</f>
        <v>12.64</v>
      </c>
      <c r="CA323" s="191" t="n">
        <f aca="false">(BZ323/(BZ323+BY323))*100</f>
        <v>81.1091395013759</v>
      </c>
      <c r="CB323" s="169" t="n">
        <f aca="false">BP323+BW323+BX323+BV323</f>
        <v>2.31068202308316</v>
      </c>
      <c r="CC323" s="0" t="n">
        <f aca="false">Ta+Tk_f*CB323</f>
        <v>105.87387080791</v>
      </c>
    </row>
    <row r="324" customFormat="false" ht="15.75" hidden="false" customHeight="false" outlineLevel="0" collapsed="false">
      <c r="Q324" s="0" t="n">
        <v>317</v>
      </c>
      <c r="S324" s="189" t="n">
        <f aca="false">VOUT</f>
        <v>40</v>
      </c>
      <c r="T324" s="178" t="n">
        <f aca="false">Q324*$O$12</f>
        <v>0.317</v>
      </c>
      <c r="U324" s="190" t="n">
        <f aca="false">VIN_var</f>
        <v>5</v>
      </c>
      <c r="V324" s="191" t="n">
        <f aca="false">(S324*T324)/(U324*EFF_est)</f>
        <v>2.81777777777778</v>
      </c>
      <c r="W324" s="189" t="n">
        <f aca="false">IF((T324*S324/U324)&lt;((U324*(1-(U324/S324)))/(2*Lm*Fsw)),1,2)</f>
        <v>2</v>
      </c>
      <c r="X324" s="190" t="n">
        <f aca="false">CHOOSE(W324,SQRT((2*T324*Lm*Fsw*(S324-U324))/((U324)^2)),1-(U324/S324))</f>
        <v>0.875</v>
      </c>
      <c r="Y324" s="179" t="n">
        <f aca="false">CHOOSE(W324,(Lm*AA324*Fsw)/(S324-U324),1-X324)</f>
        <v>0.125</v>
      </c>
      <c r="Z324" s="189" t="n">
        <f aca="false">(U324*X324)/(Lm*Fsw)</f>
        <v>0.694444444444444</v>
      </c>
      <c r="AA324" s="190" t="n">
        <f aca="false">CHOOSE(W324,Z324,V324+(0.5*Z324))</f>
        <v>3.165</v>
      </c>
      <c r="AB324" s="190" t="n">
        <f aca="false">CHOOSE(W324,AA324*SQRT((X324+Y324)/3),SQRT((V324^2)+((Z324^2)/12)))</f>
        <v>2.82489988533044</v>
      </c>
      <c r="AC324" s="190" t="n">
        <v>0</v>
      </c>
      <c r="AD324" s="190" t="n">
        <f aca="false">(AB324^2)*Rdcr</f>
        <v>0.0766085698765432</v>
      </c>
      <c r="AE324" s="191" t="n">
        <f aca="false">AC324+AD324</f>
        <v>0.0766085698765432</v>
      </c>
      <c r="AF324" s="189" t="n">
        <f aca="false">V324*X324</f>
        <v>2.46555555555556</v>
      </c>
      <c r="AG324" s="178" t="n">
        <f aca="false">CHOOSE(W324,AA324*SQRT(X324/3),SQRT(X324*((AA324^2)+((Z324^2)/3)-(AA324*Z324))))</f>
        <v>2.64245188071087</v>
      </c>
      <c r="AH324" s="190" t="n">
        <f aca="false">(AG324^2)*RDS_on</f>
        <v>0.361856944451476</v>
      </c>
      <c r="AI324" s="178" t="n">
        <f aca="false">((S324*V324)/2)*Fsw*(tr_sw_fix+tf_sw_fix)</f>
        <v>1.65685333333333</v>
      </c>
      <c r="AJ324" s="191" t="n">
        <f aca="false">AH324+AI324</f>
        <v>2.01871027778481</v>
      </c>
      <c r="AK324" s="189" t="n">
        <f aca="false">Y324*V324</f>
        <v>0.352222222222222</v>
      </c>
      <c r="AL324" s="190" t="n">
        <f aca="false">CHOOSE(W324,AA324*SQRT(Y324/3),SQRT(Y324*((AA324^2)+((Z324^2)/3)-(Z324*AA324))))</f>
        <v>0.998752932545126</v>
      </c>
      <c r="AM324" s="190" t="n">
        <f aca="false">T324*Vd_rect</f>
        <v>0.13314</v>
      </c>
      <c r="AN324" s="190" t="n">
        <f aca="false">CHOOSE(W324,(S324+Vd_rect)*Qrr*Fsw,(S324+Vd_rect)*Qrr*Fsw)</f>
        <v>0.42441</v>
      </c>
      <c r="AO324" s="191" t="n">
        <f aca="false">AM324+AN324</f>
        <v>0.55755</v>
      </c>
      <c r="AP324" s="177" t="n">
        <f aca="false">(AG324^2)*0</f>
        <v>0</v>
      </c>
      <c r="AQ324" s="190" t="n">
        <f aca="false">Qg_tot*Vcc*Fsw</f>
        <v>0.0735</v>
      </c>
      <c r="AR324" s="191" t="n">
        <f aca="false">IQ*U324</f>
        <v>0.00385</v>
      </c>
      <c r="AS324" s="177" t="n">
        <f aca="false">AP324+AJ324+AQ324+AR324</f>
        <v>2.09606027778481</v>
      </c>
      <c r="AT324" s="187" t="n">
        <f aca="false">Ta+Tk*AS324</f>
        <v>150.763616667089</v>
      </c>
      <c r="AU324" s="188" t="n">
        <f aca="false">RDS_on/51.8*(47.12+AT324*0.244)</f>
        <v>0.0839436141656438</v>
      </c>
      <c r="AV324" s="190" t="n">
        <f aca="false">S324*T324</f>
        <v>12.68</v>
      </c>
      <c r="AW324" s="191" t="n">
        <f aca="false">(AV324/(AV324+AS324))*100</f>
        <v>85.8144847924305</v>
      </c>
      <c r="AY324" s="189" t="n">
        <f aca="false">VOUT</f>
        <v>40</v>
      </c>
      <c r="AZ324" s="190" t="n">
        <f aca="false">Q324*$O$12</f>
        <v>0.317</v>
      </c>
      <c r="BA324" s="190" t="n">
        <f aca="false">VIN_var</f>
        <v>5</v>
      </c>
      <c r="BB324" s="191" t="n">
        <f aca="false">(AY324*AZ324)/(BA324*EFF_est)</f>
        <v>2.81777777777778</v>
      </c>
      <c r="BC324" s="189" t="n">
        <f aca="false">IF((AZ324*AY324/BA324)&lt;((BA324*(1-(BA324/AY324)))/(2*Lm*Fsw)),1,2)</f>
        <v>2</v>
      </c>
      <c r="BD324" s="190" t="n">
        <f aca="false">CHOOSE(BC324,SQRT((2*AZ324*Lm*Fsw*(AY324-BA324))/((BA324)^2)),1-(BA324/AY324))</f>
        <v>0.875</v>
      </c>
      <c r="BE324" s="179" t="n">
        <f aca="false">CHOOSE(BC324,(Lm*BG324*Fsw)/(AY324-BA324),1-BD324)</f>
        <v>0.125</v>
      </c>
      <c r="BF324" s="189" t="n">
        <f aca="false">(BA324*BD324)/(Lm*Fsw)</f>
        <v>0.694444444444444</v>
      </c>
      <c r="BG324" s="190" t="n">
        <f aca="false">CHOOSE(BC324,BF324,BB324+(0.5*BF324))</f>
        <v>3.165</v>
      </c>
      <c r="BH324" s="190" t="n">
        <f aca="false">CHOOSE(BC324,BG324*SQRT((BD324+BE324)/3),SQRT((BB324^2)+((BF324^2)/12)))</f>
        <v>2.82489988533044</v>
      </c>
      <c r="BI324" s="190" t="n">
        <v>0</v>
      </c>
      <c r="BJ324" s="190" t="n">
        <f aca="false">(BH324^2)*Rdcr</f>
        <v>0.0766085698765432</v>
      </c>
      <c r="BK324" s="191" t="n">
        <f aca="false">BI324+BJ324</f>
        <v>0.0766085698765432</v>
      </c>
      <c r="BL324" s="189" t="n">
        <f aca="false">BB324*BD324</f>
        <v>2.46555555555556</v>
      </c>
      <c r="BM324" s="178" t="n">
        <f aca="false">CHOOSE(BC324,BG324*SQRT(BD324/3),SQRT(BD324*((BG324^2)+((BF324^2)/3)-(BG324*BF324))))</f>
        <v>2.64245188071087</v>
      </c>
      <c r="BN324" s="178" t="n">
        <f aca="false">(BM324^2)*AU324</f>
        <v>0.586140646100106</v>
      </c>
      <c r="BO324" s="178" t="n">
        <f aca="false">((AY324*BB324)/2)*Fsw*(tr_sw_fix+tf_sw_fix)</f>
        <v>1.65685333333333</v>
      </c>
      <c r="BP324" s="191" t="n">
        <f aca="false">BN324+BO324</f>
        <v>2.24299397943344</v>
      </c>
      <c r="BQ324" s="189" t="n">
        <f aca="false">BE324*BB324</f>
        <v>0.352222222222222</v>
      </c>
      <c r="BR324" s="190" t="n">
        <f aca="false">CHOOSE(BC324,BG324*SQRT(BE324/3),SQRT(BE324*((BG324^2)+((BF324^2)/3)-(BF324*BG324))))</f>
        <v>0.998752932545126</v>
      </c>
      <c r="BS324" s="190" t="n">
        <f aca="false">AZ324*Vd_rect</f>
        <v>0.13314</v>
      </c>
      <c r="BT324" s="190" t="n">
        <f aca="false">CHOOSE(BC324,(AY324+Vd_rect)*Qrr*Fsw,(AY324+Vd_rect)*Qrr*Fsw)</f>
        <v>0.42441</v>
      </c>
      <c r="BU324" s="191" t="n">
        <f aca="false">BS324+BT324</f>
        <v>0.55755</v>
      </c>
      <c r="BV324" s="177" t="n">
        <f aca="false">(BM324^2)*0</f>
        <v>0</v>
      </c>
      <c r="BW324" s="190" t="n">
        <f aca="false">Qg_tot*Vcc*Fsw</f>
        <v>0.0735</v>
      </c>
      <c r="BX324" s="191" t="n">
        <f aca="false">IQ*BA324</f>
        <v>0.00385</v>
      </c>
      <c r="BY324" s="189" t="n">
        <f aca="false">BV324+BU324+BP324+BK324+BW324+BX324</f>
        <v>2.95450254930998</v>
      </c>
      <c r="BZ324" s="190" t="n">
        <f aca="false">AY324*AZ324</f>
        <v>12.68</v>
      </c>
      <c r="CA324" s="191" t="n">
        <f aca="false">(BZ324/(BZ324+BY324))*100</f>
        <v>81.1026763404098</v>
      </c>
      <c r="CB324" s="169" t="n">
        <f aca="false">BP324+BW324+BX324+BV324</f>
        <v>2.32034397943344</v>
      </c>
      <c r="CC324" s="0" t="n">
        <f aca="false">Ta+Tk_f*CB324</f>
        <v>106.21203928017</v>
      </c>
    </row>
    <row r="325" customFormat="false" ht="15.75" hidden="false" customHeight="false" outlineLevel="0" collapsed="false">
      <c r="Q325" s="0" t="n">
        <v>318</v>
      </c>
      <c r="S325" s="189" t="n">
        <f aca="false">VOUT</f>
        <v>40</v>
      </c>
      <c r="T325" s="178" t="n">
        <f aca="false">Q325*$O$12</f>
        <v>0.318</v>
      </c>
      <c r="U325" s="190" t="n">
        <f aca="false">VIN_var</f>
        <v>5</v>
      </c>
      <c r="V325" s="191" t="n">
        <f aca="false">(S325*T325)/(U325*EFF_est)</f>
        <v>2.82666666666667</v>
      </c>
      <c r="W325" s="189" t="n">
        <f aca="false">IF((T325*S325/U325)&lt;((U325*(1-(U325/S325)))/(2*Lm*Fsw)),1,2)</f>
        <v>2</v>
      </c>
      <c r="X325" s="190" t="n">
        <f aca="false">CHOOSE(W325,SQRT((2*T325*Lm*Fsw*(S325-U325))/((U325)^2)),1-(U325/S325))</f>
        <v>0.875</v>
      </c>
      <c r="Y325" s="179" t="n">
        <f aca="false">CHOOSE(W325,(Lm*AA325*Fsw)/(S325-U325),1-X325)</f>
        <v>0.125</v>
      </c>
      <c r="Z325" s="189" t="n">
        <f aca="false">(U325*X325)/(Lm*Fsw)</f>
        <v>0.694444444444444</v>
      </c>
      <c r="AA325" s="190" t="n">
        <f aca="false">CHOOSE(W325,Z325,V325+(0.5*Z325))</f>
        <v>3.17388888888889</v>
      </c>
      <c r="AB325" s="190" t="n">
        <f aca="false">CHOOSE(W325,AA325*SQRT((X325+Y325)/3),SQRT((V325^2)+((Z325^2)/12)))</f>
        <v>2.8337664338555</v>
      </c>
      <c r="AC325" s="190" t="n">
        <v>0</v>
      </c>
      <c r="AD325" s="190" t="n">
        <f aca="false">(AB325^2)*Rdcr</f>
        <v>0.0770902291358024</v>
      </c>
      <c r="AE325" s="191" t="n">
        <f aca="false">AC325+AD325</f>
        <v>0.0770902291358024</v>
      </c>
      <c r="AF325" s="189" t="n">
        <f aca="false">V325*X325</f>
        <v>2.47333333333333</v>
      </c>
      <c r="AG325" s="178" t="n">
        <f aca="false">CHOOSE(W325,AA325*SQRT(X325/3),SQRT(X325*((AA325^2)+((Z325^2)/3)-(AA325*Z325))))</f>
        <v>2.65074577740687</v>
      </c>
      <c r="AH325" s="190" t="n">
        <f aca="false">(AG325^2)*RDS_on</f>
        <v>0.364132039106071</v>
      </c>
      <c r="AI325" s="178" t="n">
        <f aca="false">((S325*V325)/2)*Fsw*(tr_sw_fix+tf_sw_fix)</f>
        <v>1.66208</v>
      </c>
      <c r="AJ325" s="191" t="n">
        <f aca="false">AH325+AI325</f>
        <v>2.02621203910607</v>
      </c>
      <c r="AK325" s="189" t="n">
        <f aca="false">Y325*V325</f>
        <v>0.353333333333333</v>
      </c>
      <c r="AL325" s="190" t="n">
        <f aca="false">CHOOSE(W325,AA325*SQRT(Y325/3),SQRT(Y325*((AA325^2)+((Z325^2)/3)-(Z325*AA325))))</f>
        <v>1.00188773083902</v>
      </c>
      <c r="AM325" s="190" t="n">
        <f aca="false">T325*Vd_rect</f>
        <v>0.13356</v>
      </c>
      <c r="AN325" s="190" t="n">
        <f aca="false">CHOOSE(W325,(S325+Vd_rect)*Qrr*Fsw,(S325+Vd_rect)*Qrr*Fsw)</f>
        <v>0.42441</v>
      </c>
      <c r="AO325" s="191" t="n">
        <f aca="false">AM325+AN325</f>
        <v>0.55797</v>
      </c>
      <c r="AP325" s="177" t="n">
        <f aca="false">(AG325^2)*0</f>
        <v>0</v>
      </c>
      <c r="AQ325" s="190" t="n">
        <f aca="false">Qg_tot*Vcc*Fsw</f>
        <v>0.0735</v>
      </c>
      <c r="AR325" s="191" t="n">
        <f aca="false">IQ*U325</f>
        <v>0.00385</v>
      </c>
      <c r="AS325" s="177" t="n">
        <f aca="false">AP325+AJ325+AQ325+AR325</f>
        <v>2.10356203910607</v>
      </c>
      <c r="AT325" s="187" t="n">
        <f aca="false">Ta+Tk*AS325</f>
        <v>151.213722346364</v>
      </c>
      <c r="AU325" s="188" t="n">
        <f aca="false">RDS_on/51.8*(47.12+AT325*0.244)</f>
        <v>0.0840534887628474</v>
      </c>
      <c r="AV325" s="190" t="n">
        <f aca="false">S325*T325</f>
        <v>12.72</v>
      </c>
      <c r="AW325" s="191" t="n">
        <f aca="false">(AV325/(AV325+AS325))*100</f>
        <v>85.809334938818</v>
      </c>
      <c r="AY325" s="189" t="n">
        <f aca="false">VOUT</f>
        <v>40</v>
      </c>
      <c r="AZ325" s="190" t="n">
        <f aca="false">Q325*$O$12</f>
        <v>0.318</v>
      </c>
      <c r="BA325" s="190" t="n">
        <f aca="false">VIN_var</f>
        <v>5</v>
      </c>
      <c r="BB325" s="191" t="n">
        <f aca="false">(AY325*AZ325)/(BA325*EFF_est)</f>
        <v>2.82666666666667</v>
      </c>
      <c r="BC325" s="189" t="n">
        <f aca="false">IF((AZ325*AY325/BA325)&lt;((BA325*(1-(BA325/AY325)))/(2*Lm*Fsw)),1,2)</f>
        <v>2</v>
      </c>
      <c r="BD325" s="190" t="n">
        <f aca="false">CHOOSE(BC325,SQRT((2*AZ325*Lm*Fsw*(AY325-BA325))/((BA325)^2)),1-(BA325/AY325))</f>
        <v>0.875</v>
      </c>
      <c r="BE325" s="179" t="n">
        <f aca="false">CHOOSE(BC325,(Lm*BG325*Fsw)/(AY325-BA325),1-BD325)</f>
        <v>0.125</v>
      </c>
      <c r="BF325" s="189" t="n">
        <f aca="false">(BA325*BD325)/(Lm*Fsw)</f>
        <v>0.694444444444444</v>
      </c>
      <c r="BG325" s="190" t="n">
        <f aca="false">CHOOSE(BC325,BF325,BB325+(0.5*BF325))</f>
        <v>3.17388888888889</v>
      </c>
      <c r="BH325" s="190" t="n">
        <f aca="false">CHOOSE(BC325,BG325*SQRT((BD325+BE325)/3),SQRT((BB325^2)+((BF325^2)/12)))</f>
        <v>2.8337664338555</v>
      </c>
      <c r="BI325" s="190" t="n">
        <v>0</v>
      </c>
      <c r="BJ325" s="190" t="n">
        <f aca="false">(BH325^2)*Rdcr</f>
        <v>0.0770902291358024</v>
      </c>
      <c r="BK325" s="191" t="n">
        <f aca="false">BI325+BJ325</f>
        <v>0.0770902291358024</v>
      </c>
      <c r="BL325" s="189" t="n">
        <f aca="false">BB325*BD325</f>
        <v>2.47333333333333</v>
      </c>
      <c r="BM325" s="178" t="n">
        <f aca="false">CHOOSE(BC325,BG325*SQRT(BD325/3),SQRT(BD325*((BG325^2)+((BF325^2)/3)-(BG325*BF325))))</f>
        <v>2.65074577740687</v>
      </c>
      <c r="BN325" s="178" t="n">
        <f aca="false">(BM325^2)*AU325</f>
        <v>0.590597903108601</v>
      </c>
      <c r="BO325" s="178" t="n">
        <f aca="false">((AY325*BB325)/2)*Fsw*(tr_sw_fix+tf_sw_fix)</f>
        <v>1.66208</v>
      </c>
      <c r="BP325" s="191" t="n">
        <f aca="false">BN325+BO325</f>
        <v>2.2526779031086</v>
      </c>
      <c r="BQ325" s="189" t="n">
        <f aca="false">BE325*BB325</f>
        <v>0.353333333333333</v>
      </c>
      <c r="BR325" s="190" t="n">
        <f aca="false">CHOOSE(BC325,BG325*SQRT(BE325/3),SQRT(BE325*((BG325^2)+((BF325^2)/3)-(BF325*BG325))))</f>
        <v>1.00188773083902</v>
      </c>
      <c r="BS325" s="190" t="n">
        <f aca="false">AZ325*Vd_rect</f>
        <v>0.13356</v>
      </c>
      <c r="BT325" s="190" t="n">
        <f aca="false">CHOOSE(BC325,(AY325+Vd_rect)*Qrr*Fsw,(AY325+Vd_rect)*Qrr*Fsw)</f>
        <v>0.42441</v>
      </c>
      <c r="BU325" s="191" t="n">
        <f aca="false">BS325+BT325</f>
        <v>0.55797</v>
      </c>
      <c r="BV325" s="177" t="n">
        <f aca="false">(BM325^2)*0</f>
        <v>0</v>
      </c>
      <c r="BW325" s="190" t="n">
        <f aca="false">Qg_tot*Vcc*Fsw</f>
        <v>0.0735</v>
      </c>
      <c r="BX325" s="191" t="n">
        <f aca="false">IQ*BA325</f>
        <v>0.00385</v>
      </c>
      <c r="BY325" s="189" t="n">
        <f aca="false">BV325+BU325+BP325+BK325+BW325+BX325</f>
        <v>2.9650881322444</v>
      </c>
      <c r="BZ325" s="190" t="n">
        <f aca="false">AY325*AZ325</f>
        <v>12.72</v>
      </c>
      <c r="CA325" s="191" t="n">
        <f aca="false">(BZ325/(BZ325+BY325))*100</f>
        <v>81.096133427845</v>
      </c>
      <c r="CB325" s="169" t="n">
        <f aca="false">BP325+BW325+BX325+BV325</f>
        <v>2.3300279031086</v>
      </c>
      <c r="CC325" s="0" t="n">
        <f aca="false">Ta+Tk_f*CB325</f>
        <v>106.550976608801</v>
      </c>
    </row>
  </sheetData>
  <mergeCells count="14">
    <mergeCell ref="A1:M1"/>
    <mergeCell ref="S2:AW3"/>
    <mergeCell ref="S5:V5"/>
    <mergeCell ref="W5:Y5"/>
    <mergeCell ref="Z5:AE5"/>
    <mergeCell ref="AF5:AJ5"/>
    <mergeCell ref="AK5:AO5"/>
    <mergeCell ref="AP5:AR5"/>
    <mergeCell ref="AY5:BB5"/>
    <mergeCell ref="BC5:BE5"/>
    <mergeCell ref="BF5:BK5"/>
    <mergeCell ref="BL5:BP5"/>
    <mergeCell ref="BQ5:BU5"/>
    <mergeCell ref="BV5:BX5"/>
  </mergeCells>
  <printOptions headings="false" gridLines="false" gridLinesSet="true" horizontalCentered="false" verticalCentered="false"/>
  <pageMargins left="0.7" right="0.7" top="0.75" bottom="0.75" header="0.511811023622047" footer="0.511811023622047"/>
  <pageSetup paperSize="1" scale="100" fitToWidth="1" fitToHeight="1" pageOrder="downThenOver" orientation="portrait" blackAndWhite="false" draft="false" cellComments="none" horizontalDpi="300" verticalDpi="300" copies="1"/>
  <headerFooter differentFirst="false" differentOddEven="false">
    <oddHeader/>
    <oddFooter/>
  </headerFooter>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AZ708"/>
  <sheetViews>
    <sheetView showFormulas="false" showGridLines="true" showRowColHeaders="true" showZeros="true" rightToLeft="false" tabSelected="false" showOutlineSymbols="true" defaultGridColor="true" view="normal" topLeftCell="A1" colorId="64" zoomScale="70" zoomScaleNormal="70" zoomScalePageLayoutView="100" workbookViewId="0">
      <selection pane="topLeft" activeCell="A118" activeCellId="0" sqref="A118"/>
    </sheetView>
  </sheetViews>
  <sheetFormatPr defaultColWidth="8.2734375" defaultRowHeight="15" zeroHeight="false" outlineLevelRow="0" outlineLevelCol="0"/>
  <cols>
    <col collapsed="false" customWidth="true" hidden="false" outlineLevel="0" max="1" min="1" style="0" width="13.15"/>
    <col collapsed="false" customWidth="true" hidden="false" outlineLevel="0" max="2" min="2" style="0" width="25"/>
    <col collapsed="false" customWidth="true" hidden="false" outlineLevel="0" max="4" min="4" style="0" width="12.86"/>
    <col collapsed="false" customWidth="true" hidden="false" outlineLevel="0" max="10" min="8" style="0" width="8.86"/>
    <col collapsed="false" customWidth="true" hidden="false" outlineLevel="0" max="14" min="14" style="0" width="12.42"/>
    <col collapsed="false" customWidth="true" hidden="false" outlineLevel="0" max="15" min="15" style="192" width="16.71"/>
    <col collapsed="false" customWidth="true" hidden="false" outlineLevel="0" max="16" min="16" style="0" width="16.71"/>
    <col collapsed="false" customWidth="true" hidden="false" outlineLevel="0" max="20" min="20" style="0" width="12.57"/>
    <col collapsed="false" customWidth="true" hidden="false" outlineLevel="0" max="26" min="26" style="0" width="32.86"/>
    <col collapsed="false" customWidth="true" hidden="false" outlineLevel="0" max="29" min="29" style="0" width="9.57"/>
    <col collapsed="false" customWidth="true" hidden="false" outlineLevel="0" max="33" min="33" style="0" width="10.14"/>
    <col collapsed="false" customWidth="true" hidden="false" outlineLevel="0" max="34" min="34" style="0" width="12"/>
    <col collapsed="false" customWidth="true" hidden="false" outlineLevel="0" max="42" min="42" style="0" width="8.86"/>
    <col collapsed="false" customWidth="true" hidden="false" outlineLevel="0" max="45" min="45" style="0" width="8.86"/>
    <col collapsed="false" customWidth="true" hidden="false" outlineLevel="0" max="46" min="46" style="0" width="10"/>
  </cols>
  <sheetData>
    <row r="1" customFormat="false" ht="27.75" hidden="false" customHeight="false" outlineLevel="0" collapsed="false">
      <c r="A1" s="121" t="s">
        <v>87</v>
      </c>
      <c r="B1" s="121"/>
      <c r="C1" s="121"/>
      <c r="D1" s="121"/>
      <c r="E1" s="121"/>
      <c r="F1" s="121"/>
      <c r="G1" s="121"/>
      <c r="H1" s="121"/>
      <c r="I1" s="121"/>
      <c r="J1" s="121"/>
      <c r="K1" s="121"/>
      <c r="L1" s="121"/>
      <c r="M1" s="121"/>
      <c r="N1" s="121" t="s">
        <v>433</v>
      </c>
      <c r="O1" s="121"/>
      <c r="P1" s="121"/>
      <c r="Q1" s="121"/>
      <c r="R1" s="121"/>
      <c r="S1" s="121"/>
      <c r="T1" s="121"/>
      <c r="U1" s="121"/>
      <c r="V1" s="121"/>
      <c r="W1" s="121"/>
      <c r="X1" s="121"/>
    </row>
    <row r="2" customFormat="false" ht="14.25" hidden="false" customHeight="true" outlineLevel="0" collapsed="false">
      <c r="A2" s="122"/>
      <c r="B2" s="122" t="s">
        <v>88</v>
      </c>
      <c r="C2" s="123"/>
      <c r="D2" s="124"/>
      <c r="E2" s="122"/>
      <c r="F2" s="122"/>
      <c r="G2" s="122"/>
      <c r="H2" s="122"/>
      <c r="I2" s="122"/>
      <c r="J2" s="122"/>
      <c r="K2" s="122"/>
      <c r="L2" s="122"/>
      <c r="M2" s="122"/>
      <c r="O2" s="0"/>
      <c r="AC2" s="0" t="str">
        <f aca="false">(IMDIV(IMPRODUCT(T7,W7),IMPRODUCT(Q7,Z7)))</f>
        <v>-0.00047957214688604-0.00563740423881562i</v>
      </c>
      <c r="AD2" s="0" t="n">
        <f aca="false">IMABS(AC2)</f>
        <v>0.0056577659898484</v>
      </c>
    </row>
    <row r="3" customFormat="false" ht="15.75" hidden="false" customHeight="false" outlineLevel="0" collapsed="false">
      <c r="A3" s="122"/>
      <c r="B3" s="122" t="s">
        <v>89</v>
      </c>
      <c r="C3" s="125"/>
      <c r="D3" s="124"/>
      <c r="E3" s="122"/>
      <c r="F3" s="126"/>
      <c r="G3" s="127"/>
      <c r="H3" s="127"/>
      <c r="I3" s="127"/>
      <c r="J3" s="127"/>
      <c r="K3" s="128"/>
      <c r="L3" s="122"/>
      <c r="M3" s="122"/>
      <c r="O3" s="0"/>
    </row>
    <row r="4" customFormat="false" ht="15.75" hidden="false" customHeight="false" outlineLevel="0" collapsed="false">
      <c r="A4" s="122"/>
      <c r="B4" s="122" t="s">
        <v>93</v>
      </c>
      <c r="C4" s="129"/>
      <c r="D4" s="124"/>
      <c r="E4" s="122"/>
      <c r="F4" s="126"/>
      <c r="G4" s="127"/>
      <c r="H4" s="127"/>
      <c r="I4" s="127"/>
      <c r="J4" s="127"/>
      <c r="K4" s="128"/>
      <c r="L4" s="122"/>
      <c r="M4" s="122"/>
      <c r="N4" s="193"/>
      <c r="O4" s="194"/>
      <c r="P4" s="195" t="s">
        <v>434</v>
      </c>
      <c r="Q4" s="195"/>
      <c r="R4" s="195"/>
      <c r="S4" s="195"/>
      <c r="T4" s="195"/>
      <c r="U4" s="195"/>
      <c r="V4" s="195"/>
      <c r="W4" s="195"/>
      <c r="X4" s="195"/>
      <c r="Y4" s="195"/>
      <c r="Z4" s="195"/>
      <c r="AA4" s="195"/>
      <c r="AB4" s="195"/>
      <c r="AC4" s="195"/>
      <c r="AD4" s="195"/>
      <c r="AE4" s="195"/>
      <c r="AF4" s="196" t="s">
        <v>435</v>
      </c>
      <c r="AG4" s="196"/>
      <c r="AH4" s="196"/>
      <c r="AI4" s="196"/>
      <c r="AJ4" s="196"/>
      <c r="AK4" s="196"/>
      <c r="AL4" s="196"/>
      <c r="AM4" s="196"/>
      <c r="AN4" s="196"/>
      <c r="AO4" s="196"/>
      <c r="AP4" s="196"/>
      <c r="AQ4" s="196"/>
      <c r="AR4" s="196"/>
      <c r="AS4" s="196" t="s">
        <v>436</v>
      </c>
      <c r="AT4" s="196"/>
      <c r="AU4" s="196"/>
    </row>
    <row r="5" customFormat="false" ht="15" hidden="false" customHeight="false" outlineLevel="0" collapsed="false">
      <c r="A5" s="122"/>
      <c r="D5" s="124"/>
      <c r="E5" s="122"/>
      <c r="F5" s="122"/>
      <c r="G5" s="122"/>
      <c r="H5" s="122"/>
      <c r="I5" s="122"/>
      <c r="J5" s="122"/>
      <c r="K5" s="122"/>
      <c r="L5" s="122"/>
      <c r="M5" s="122"/>
      <c r="N5" s="197"/>
      <c r="O5" s="198"/>
      <c r="P5" s="169"/>
      <c r="Q5" s="199" t="s">
        <v>437</v>
      </c>
      <c r="R5" s="199"/>
      <c r="S5" s="199"/>
      <c r="T5" s="200" t="s">
        <v>438</v>
      </c>
      <c r="U5" s="200"/>
      <c r="V5" s="200"/>
      <c r="W5" s="200" t="s">
        <v>438</v>
      </c>
      <c r="X5" s="200"/>
      <c r="Y5" s="200"/>
      <c r="Z5" s="200" t="s">
        <v>439</v>
      </c>
      <c r="AA5" s="200"/>
      <c r="AB5" s="200"/>
      <c r="AC5" s="201" t="s">
        <v>440</v>
      </c>
      <c r="AD5" s="201"/>
      <c r="AE5" s="201"/>
      <c r="AF5" s="169"/>
      <c r="AG5" s="200" t="s">
        <v>441</v>
      </c>
      <c r="AH5" s="200"/>
      <c r="AI5" s="200"/>
      <c r="AJ5" s="200" t="s">
        <v>442</v>
      </c>
      <c r="AK5" s="200"/>
      <c r="AL5" s="200"/>
      <c r="AM5" s="200" t="s">
        <v>443</v>
      </c>
      <c r="AN5" s="200"/>
      <c r="AO5" s="200"/>
      <c r="AP5" s="201" t="s">
        <v>440</v>
      </c>
      <c r="AQ5" s="201"/>
      <c r="AR5" s="201"/>
      <c r="AS5" s="201" t="s">
        <v>440</v>
      </c>
      <c r="AT5" s="201"/>
      <c r="AU5" s="201"/>
    </row>
    <row r="6" customFormat="false" ht="15.75" hidden="false" customHeight="false" outlineLevel="0" collapsed="false">
      <c r="A6" s="130" t="s">
        <v>94</v>
      </c>
      <c r="B6" s="130" t="s">
        <v>95</v>
      </c>
      <c r="C6" s="130" t="s">
        <v>96</v>
      </c>
      <c r="D6" s="124"/>
      <c r="E6" s="131" t="s">
        <v>97</v>
      </c>
      <c r="F6" s="131"/>
      <c r="G6" s="131"/>
      <c r="H6" s="131"/>
      <c r="I6" s="131"/>
      <c r="J6" s="131"/>
      <c r="K6" s="131"/>
      <c r="L6" s="132"/>
      <c r="M6" s="133"/>
      <c r="N6" s="197"/>
      <c r="O6" s="198"/>
      <c r="P6" s="202" t="s">
        <v>444</v>
      </c>
      <c r="Q6" s="169" t="s">
        <v>445</v>
      </c>
      <c r="R6" s="202" t="s">
        <v>446</v>
      </c>
      <c r="S6" s="202" t="s">
        <v>447</v>
      </c>
      <c r="T6" s="202" t="s">
        <v>445</v>
      </c>
      <c r="U6" s="202" t="s">
        <v>446</v>
      </c>
      <c r="V6" s="202" t="s">
        <v>447</v>
      </c>
      <c r="W6" s="203" t="s">
        <v>445</v>
      </c>
      <c r="X6" s="202" t="s">
        <v>446</v>
      </c>
      <c r="Y6" s="202" t="s">
        <v>447</v>
      </c>
      <c r="Z6" s="203" t="s">
        <v>445</v>
      </c>
      <c r="AA6" s="203" t="s">
        <v>446</v>
      </c>
      <c r="AB6" s="203" t="s">
        <v>447</v>
      </c>
      <c r="AC6" s="204" t="s">
        <v>448</v>
      </c>
      <c r="AD6" s="203" t="s">
        <v>446</v>
      </c>
      <c r="AE6" s="205" t="s">
        <v>447</v>
      </c>
      <c r="AF6" s="202" t="s">
        <v>449</v>
      </c>
      <c r="AG6" s="203" t="s">
        <v>445</v>
      </c>
      <c r="AH6" s="203" t="s">
        <v>450</v>
      </c>
      <c r="AI6" s="203" t="s">
        <v>447</v>
      </c>
      <c r="AJ6" s="203" t="s">
        <v>445</v>
      </c>
      <c r="AK6" s="203" t="s">
        <v>450</v>
      </c>
      <c r="AL6" s="203" t="s">
        <v>447</v>
      </c>
      <c r="AM6" s="203" t="s">
        <v>445</v>
      </c>
      <c r="AN6" s="203" t="s">
        <v>450</v>
      </c>
      <c r="AO6" s="203" t="s">
        <v>447</v>
      </c>
      <c r="AP6" s="204" t="s">
        <v>448</v>
      </c>
      <c r="AQ6" s="203" t="s">
        <v>446</v>
      </c>
      <c r="AR6" s="205" t="s">
        <v>447</v>
      </c>
      <c r="AS6" s="204" t="s">
        <v>448</v>
      </c>
      <c r="AT6" s="203" t="s">
        <v>446</v>
      </c>
      <c r="AU6" s="205" t="s">
        <v>447</v>
      </c>
    </row>
    <row r="7" customFormat="false" ht="15.75" hidden="false" customHeight="false" outlineLevel="0" collapsed="false">
      <c r="A7" s="130"/>
      <c r="B7" s="130"/>
      <c r="C7" s="130"/>
      <c r="D7" s="124"/>
      <c r="E7" s="132"/>
      <c r="F7" s="132"/>
      <c r="G7" s="132"/>
      <c r="H7" s="132"/>
      <c r="I7" s="132"/>
      <c r="J7" s="132"/>
      <c r="K7" s="132"/>
      <c r="L7" s="132"/>
      <c r="M7" s="133"/>
      <c r="N7" s="0" t="s">
        <v>451</v>
      </c>
      <c r="O7" s="194" t="n">
        <f aca="false">fcross</f>
        <v>15000</v>
      </c>
      <c r="P7" s="206" t="str">
        <f aca="false">COMPLEX(ADC_VINmin,0)</f>
        <v>171.929824561404</v>
      </c>
      <c r="Q7" s="207" t="str">
        <f aca="false">IMSUM(COMPLEX(1,0),IMDIV(COMPLEX(0,2*PI()*O7),COMPLEX(wp_lf_VINmin,0)))</f>
        <v>1+177.185825662464i</v>
      </c>
      <c r="R7" s="207" t="n">
        <f aca="false">IMABS(Q7)</f>
        <v>177.188647536147</v>
      </c>
      <c r="S7" s="207" t="n">
        <f aca="false">IMARGUMENT(Q7)</f>
        <v>1.56515259440829</v>
      </c>
      <c r="T7" s="207" t="str">
        <f aca="false">IMSUM(COMPLEX(1,0),IMDIV(COMPLEX(0,2*PI()*O7),COMPLEX(wz_esr_VINmin,0)))</f>
        <v>1+0.000292356612343066i</v>
      </c>
      <c r="U7" s="207" t="n">
        <f aca="false">IMABS(T7)</f>
        <v>1.00000004273619</v>
      </c>
      <c r="V7" s="207" t="n">
        <f aca="false">IMARGUMENT(T7)</f>
        <v>0.000292356604170276</v>
      </c>
      <c r="W7" s="208" t="str">
        <f aca="false">IMSUB(COMPLEX(1,0),IMDIV(COMPLEX(0,2*PI()*O7),COMPLEX(wz_RHP_VINmin,0)))</f>
        <v>1-0.0706563945413781i</v>
      </c>
      <c r="X7" s="207" t="n">
        <f aca="false">IMABS(W7)</f>
        <v>1.00249305538222</v>
      </c>
      <c r="Y7" s="207" t="n">
        <f aca="false">IMARGUMENT(W7)</f>
        <v>-0.0705391655680753</v>
      </c>
      <c r="Z7" s="208" t="str">
        <f aca="false">IMSUM(COMPLEX(1,0),IMDIV(COMPLEX(0,2*PI()*O7),COMPLEX(Q_VINmin*(wsl_VINmin/2),0)),IMDIV(IMPOWER(COMPLEX(0,2*PI()*O7),2),IMPOWER(COMPLEX(wsl_VINmin/2,0),2)))</f>
        <v>0.999795918367347+0.0202609105159146i</v>
      </c>
      <c r="AA7" s="207" t="n">
        <f aca="false">IMABS(Z7)</f>
        <v>1.00000119143876</v>
      </c>
      <c r="AB7" s="207" t="n">
        <f aca="false">IMARGUMENT(Z7)</f>
        <v>0.020262272826629</v>
      </c>
      <c r="AC7" s="209" t="str">
        <f aca="false">(IMDIV(IMPRODUCT(P7,T7,W7),IMPRODUCT(Q7,Z7)))</f>
        <v>-0.0824527550786529-0.969237921761283i</v>
      </c>
      <c r="AD7" s="210" t="n">
        <f aca="false">20*LOG(IMABS(AC7))</f>
        <v>-0.240075985746268</v>
      </c>
      <c r="AE7" s="194" t="n">
        <f aca="false">(180/PI())*IMARGUMENT(AC7)</f>
        <v>-94.8624263477568</v>
      </c>
      <c r="AF7" s="208" t="str">
        <f aca="false">COMPLEX(Adc_ea,0)</f>
        <v>-0.434440565864413</v>
      </c>
      <c r="AG7" s="208" t="str">
        <f aca="false">IMDIV(COMPLEX(0,2*PI()*O7),COMPLEX(wp0_ea,0))</f>
        <v>2.45986704776081i</v>
      </c>
      <c r="AH7" s="208" t="n">
        <f aca="false">IMABS(AG7)</f>
        <v>2.45986704776081</v>
      </c>
      <c r="AI7" s="208" t="n">
        <f aca="false">IMARGUMENT(AG7)</f>
        <v>1.5707963267949</v>
      </c>
      <c r="AJ7" s="208" t="str">
        <f aca="false">IMSUM(COMPLEX(1,0),IMDIV(COMPLEX(0,2*PI()*O7),COMPLEX(wp1_ea,0)))</f>
        <v>1+0.0243551192847605i</v>
      </c>
      <c r="AK7" s="208" t="n">
        <f aca="false">IMABS(AJ7)</f>
        <v>1.00029654194912</v>
      </c>
      <c r="AL7" s="208" t="n">
        <f aca="false">IMARGUMENT(AJ7)</f>
        <v>0.0243503054076468</v>
      </c>
      <c r="AM7" s="208" t="str">
        <f aca="false">IMSUM(COMPLEX(1,0),IMDIV(COMPLEX(0,2*PI()*O7),COMPLEX(wz_ea,0)))</f>
        <v>1+2.45986704776081i</v>
      </c>
      <c r="AN7" s="208" t="n">
        <f aca="false">IMABS(AM7)</f>
        <v>2.65536172538874</v>
      </c>
      <c r="AO7" s="208" t="n">
        <f aca="false">IMARGUMENT(AM7)</f>
        <v>1.18467674738123</v>
      </c>
      <c r="AP7" s="193" t="str">
        <f aca="false">IMPRODUCT(AF7,IMDIV(AM7,IMPRODUCT(AG7,AJ7)))</f>
        <v>-0.429884178935763+0.187081281572733i</v>
      </c>
      <c r="AQ7" s="208" t="n">
        <f aca="false">20*LOG(IMABS(AP7))</f>
        <v>-6.57972680975718</v>
      </c>
      <c r="AR7" s="194" t="n">
        <f aca="false">(180/PI())*IMARGUMENT(AP7)</f>
        <v>156.481807982518</v>
      </c>
      <c r="AS7" s="193" t="str">
        <f aca="false">IMPRODUCT(AC7,AP7)</f>
        <v>0.216771407469971+0.401234681100437i</v>
      </c>
      <c r="AT7" s="210" t="n">
        <f aca="false">20*LOG(IMABS(AS7))</f>
        <v>-6.81980279550346</v>
      </c>
      <c r="AU7" s="194" t="n">
        <f aca="false">(180/PI())*IMARGUMENT(AS7)</f>
        <v>61.619381634761</v>
      </c>
    </row>
    <row r="8" customFormat="false" ht="15.75" hidden="false" customHeight="false" outlineLevel="0" collapsed="false">
      <c r="A8" s="130"/>
      <c r="B8" s="130"/>
      <c r="C8" s="130"/>
      <c r="D8" s="124"/>
      <c r="E8" s="132"/>
      <c r="F8" s="132"/>
      <c r="G8" s="132"/>
      <c r="H8" s="132"/>
      <c r="I8" s="132"/>
      <c r="J8" s="132"/>
      <c r="K8" s="132"/>
      <c r="L8" s="132"/>
      <c r="M8" s="133"/>
      <c r="N8" s="193" t="s">
        <v>452</v>
      </c>
      <c r="O8" s="194" t="n">
        <f aca="false">fcross</f>
        <v>15000</v>
      </c>
      <c r="P8" s="206" t="str">
        <f aca="false">COMPLEX(Adc,0)</f>
        <v>175.438596491228</v>
      </c>
      <c r="Q8" s="207" t="str">
        <f aca="false">IMSUM(COMPLEX(1,0),IMDIV(COMPLEX(0,2*PI()*O8),COMPLEX(wp_lf,0)))</f>
        <v>1+177.185825662464i</v>
      </c>
      <c r="R8" s="207" t="n">
        <f aca="false">IMABS(Q8)</f>
        <v>177.188647536147</v>
      </c>
      <c r="S8" s="207" t="n">
        <f aca="false">IMARGUMENT(Q8)</f>
        <v>1.56515259440829</v>
      </c>
      <c r="T8" s="207" t="str">
        <f aca="false">IMSUM(COMPLEX(1,0),IMDIV(COMPLEX(0,2*PI()*O8),COMPLEX(wz_esr,0)))</f>
        <v>1+0.000292356612343066i</v>
      </c>
      <c r="U8" s="207" t="n">
        <f aca="false">IMABS(T8)</f>
        <v>1.00000004273619</v>
      </c>
      <c r="V8" s="207" t="n">
        <f aca="false">IMARGUMENT(T8)</f>
        <v>0.000292356604170276</v>
      </c>
      <c r="W8" s="208" t="str">
        <f aca="false">IMSUB(COMPLEX(1,0),IMDIV(COMPLEX(0,2*PI()*O8),COMPLEX(wz_rhp,0)))</f>
        <v>1-0.0678584013175395i</v>
      </c>
      <c r="X8" s="207" t="n">
        <f aca="false">IMABS(W8)</f>
        <v>1.00229973691974</v>
      </c>
      <c r="Y8" s="207" t="n">
        <f aca="false">IMARGUMENT(W8)</f>
        <v>-0.0677545308692989</v>
      </c>
      <c r="Z8" s="208" t="str">
        <f aca="false">IMSUM(COMPLEX(1,0),IMDIV(COMPLEX(0,2*PI()*O8),COMPLEX(Q*(wsl/2),0)),IMDIV(IMPOWER(COMPLEX(0,2*PI()*O8),2),IMPOWER(COMPLEX(wsl/2,0),2)))</f>
        <v>0.999795918367347+0.0203731102535428i</v>
      </c>
      <c r="AA8" s="207" t="n">
        <f aca="false">IMABS(Z8)</f>
        <v>1.00000347099668</v>
      </c>
      <c r="AB8" s="207" t="n">
        <f aca="false">IMARGUMENT(Z8)</f>
        <v>0.0203744491435645</v>
      </c>
      <c r="AC8" s="209" t="str">
        <f aca="false">(IMDIV(IMPRODUCT(P8,T8,W8),IMPRODUCT(Q8,Z8)))</f>
        <v>-0.0814761563801226-0.989046586688305i</v>
      </c>
      <c r="AD8" s="210" t="n">
        <f aca="false">20*LOG(IMABS(AC8))</f>
        <v>-0.0662924281022717</v>
      </c>
      <c r="AE8" s="194" t="n">
        <f aca="false">(180/PI())*IMARGUMENT(AC8)</f>
        <v>-94.7093057615533</v>
      </c>
      <c r="AF8" s="208" t="str">
        <f aca="false">COMPLEX(Adc_ea,0)</f>
        <v>-0.434440565864413</v>
      </c>
      <c r="AG8" s="208" t="str">
        <f aca="false">IMDIV(COMPLEX(0,2*PI()*O8),COMPLEX(wp0_ea,0))</f>
        <v>2.45986704776081i</v>
      </c>
      <c r="AH8" s="208" t="n">
        <f aca="false">IMABS(AG8)</f>
        <v>2.45986704776081</v>
      </c>
      <c r="AI8" s="208" t="n">
        <f aca="false">IMARGUMENT(AG8)</f>
        <v>1.5707963267949</v>
      </c>
      <c r="AJ8" s="208" t="str">
        <f aca="false">IMSUM(COMPLEX(1,0),IMDIV(COMPLEX(0,2*PI()*O8),COMPLEX(wp1_ea,0)))</f>
        <v>1+0.0243551192847605i</v>
      </c>
      <c r="AK8" s="208" t="n">
        <f aca="false">IMABS(AJ8)</f>
        <v>1.00029654194912</v>
      </c>
      <c r="AL8" s="208" t="n">
        <f aca="false">IMARGUMENT(AJ8)</f>
        <v>0.0243503054076468</v>
      </c>
      <c r="AM8" s="208" t="str">
        <f aca="false">IMSUM(COMPLEX(1,0),IMDIV(COMPLEX(0,2*PI()*O8),COMPLEX(wz_ea,0)))</f>
        <v>1+2.45986704776081i</v>
      </c>
      <c r="AN8" s="208" t="n">
        <f aca="false">IMABS(AM8)</f>
        <v>2.65536172538874</v>
      </c>
      <c r="AO8" s="208" t="n">
        <f aca="false">IMARGUMENT(AM8)</f>
        <v>1.18467674738123</v>
      </c>
      <c r="AP8" s="193" t="str">
        <f aca="false">IMPRODUCT(AF8,IMDIV(AM8,IMPRODUCT(AG8,AJ8)))</f>
        <v>-0.429884178935763+0.187081281572733i</v>
      </c>
      <c r="AQ8" s="208" t="n">
        <f aca="false">20*LOG(IMABS(AP8))</f>
        <v>-6.57972680975718</v>
      </c>
      <c r="AR8" s="194" t="n">
        <f aca="false">(180/PI())*IMARGUMENT(AP8)</f>
        <v>156.481807982518</v>
      </c>
      <c r="AS8" s="193" t="str">
        <f aca="false">IMPRODUCT(AC8,AP8)</f>
        <v>0.220057413561096+0.409932816094507i</v>
      </c>
      <c r="AT8" s="210" t="n">
        <f aca="false">20*LOG(IMABS(AS8))</f>
        <v>-6.64601923785946</v>
      </c>
      <c r="AU8" s="194" t="n">
        <f aca="false">(180/PI())*IMARGUMENT(AS8)</f>
        <v>61.7725022209645</v>
      </c>
    </row>
    <row r="9" customFormat="false" ht="15" hidden="false" customHeight="false" outlineLevel="0" collapsed="false">
      <c r="A9" s="211" t="s">
        <v>453</v>
      </c>
      <c r="B9" s="130"/>
      <c r="C9" s="130"/>
      <c r="D9" s="124"/>
      <c r="E9" s="132"/>
      <c r="F9" s="132"/>
      <c r="G9" s="132"/>
      <c r="H9" s="132"/>
      <c r="I9" s="132"/>
      <c r="J9" s="132"/>
      <c r="K9" s="132"/>
      <c r="L9" s="132"/>
      <c r="M9" s="133"/>
      <c r="N9" s="212" t="s">
        <v>454</v>
      </c>
      <c r="O9" s="213" t="n">
        <f aca="false">wz_rhp/(2*PI())</f>
        <v>221048.532072077</v>
      </c>
      <c r="P9" s="214" t="str">
        <f aca="false">COMPLEX(Adc,0)</f>
        <v>175.438596491228</v>
      </c>
      <c r="Q9" s="215" t="str">
        <f aca="false">IMSUM(COMPLEX(1,0),IMDIV(COMPLEX(0,2*PI()*O9),COMPLEX(wp_lf,0)))</f>
        <v>1+2611.11111111111i</v>
      </c>
      <c r="R9" s="215" t="n">
        <f aca="false">IMABS(Q9)</f>
        <v>2611.11130260046</v>
      </c>
      <c r="S9" s="215" t="n">
        <f aca="false">IMARGUMENT(Q9)</f>
        <v>1.57041334809022</v>
      </c>
      <c r="T9" s="215" t="str">
        <f aca="false">IMSUM(COMPLEX(1,0),IMDIV(COMPLEX(0,2*PI()*O9),COMPLEX(wz_esr,0)))</f>
        <v>1+0.00430833333333333i</v>
      </c>
      <c r="U9" s="215" t="n">
        <f aca="false">IMABS(T9)</f>
        <v>1.00000928082499</v>
      </c>
      <c r="V9" s="215" t="n">
        <f aca="false">IMARGUMENT(T9)</f>
        <v>0.0043083066769332</v>
      </c>
      <c r="W9" s="216" t="str">
        <f aca="false">IMSUB(COMPLEX(1,0),IMDIV(COMPLEX(0,2*PI()*O9),COMPLEX(wz_rhp,0)))</f>
        <v>1-i</v>
      </c>
      <c r="X9" s="215" t="n">
        <f aca="false">IMABS(W9)</f>
        <v>1.4142135623731</v>
      </c>
      <c r="Y9" s="215" t="n">
        <f aca="false">IMARGUMENT(W9)</f>
        <v>-0.785398163397448</v>
      </c>
      <c r="Z9" s="216" t="str">
        <f aca="false">IMSUM(COMPLEX(1,0),IMDIV(COMPLEX(0,2*PI()*O9),COMPLEX(Q*(wsl/2),0)),IMDIV(IMPOWER(COMPLEX(0,2*PI()*O9),2),IMPOWER(COMPLEX(wsl/2,0),2)))</f>
        <v>0.955680314257397+0.300229741019215i</v>
      </c>
      <c r="AA9" s="215" t="n">
        <f aca="false">IMABS(Z9)</f>
        <v>1.00172988397651</v>
      </c>
      <c r="AB9" s="215" t="n">
        <f aca="false">IMARGUMENT(Z9)</f>
        <v>0.304390002674741</v>
      </c>
      <c r="AC9" s="217" t="str">
        <f aca="false">(IMDIV(IMPRODUCT(P9,T9,W9),IMPRODUCT(Q9,Z9)))</f>
        <v>-0.0838864223833606-0.0442816862453979i</v>
      </c>
      <c r="AD9" s="218" t="n">
        <f aca="false">20*LOG(IMABS(AC9))</f>
        <v>-20.4586368386211</v>
      </c>
      <c r="AE9" s="219" t="n">
        <f aca="false">(180/PI())*IMARGUMENT(AC9)</f>
        <v>-152.171471626382</v>
      </c>
      <c r="AF9" s="216" t="str">
        <f aca="false">COMPLEX(Adc_ea,0)</f>
        <v>-0.434440565864413</v>
      </c>
      <c r="AG9" s="216" t="str">
        <f aca="false">IMDIV(COMPLEX(0,2*PI()*O9),COMPLEX(wp0_ea,0))</f>
        <v>36.25i</v>
      </c>
      <c r="AH9" s="216" t="n">
        <f aca="false">IMABS(AG9)</f>
        <v>36.25</v>
      </c>
      <c r="AI9" s="216" t="n">
        <f aca="false">IMARGUMENT(AG9)</f>
        <v>1.5707963267949</v>
      </c>
      <c r="AJ9" s="216" t="str">
        <f aca="false">IMSUM(COMPLEX(1,0),IMDIV(COMPLEX(0,2*PI()*O9),COMPLEX(wp1_ea,0)))</f>
        <v>1+0.358910891089109i</v>
      </c>
      <c r="AK9" s="216" t="n">
        <f aca="false">IMABS(AJ9)</f>
        <v>1.0624580122256</v>
      </c>
      <c r="AL9" s="216" t="n">
        <f aca="false">IMARGUMENT(AJ9)</f>
        <v>0.344591091621684</v>
      </c>
      <c r="AM9" s="216" t="str">
        <f aca="false">IMSUM(COMPLEX(1,0),IMDIV(COMPLEX(0,2*PI()*O9),COMPLEX(wz_ea,0)))</f>
        <v>1+36.25i</v>
      </c>
      <c r="AN9" s="216" t="n">
        <f aca="false">IMABS(AM9)</f>
        <v>36.2637904803125</v>
      </c>
      <c r="AO9" s="216" t="n">
        <f aca="false">IMARGUMENT(AM9)</f>
        <v>1.54321711439516</v>
      </c>
      <c r="AP9" s="212" t="str">
        <f aca="false">IMPRODUCT(AF9,IMDIV(AM9,IMPRODUCT(AG9,AJ9)))</f>
        <v>-0.381053052489344+0.148748657955366i</v>
      </c>
      <c r="AQ9" s="216" t="n">
        <f aca="false">20*LOG(IMABS(AP9))</f>
        <v>-7.76432438660032</v>
      </c>
      <c r="AR9" s="219" t="n">
        <f aca="false">(180/PI())*IMARGUMENT(AP9)</f>
        <v>158.676212319472</v>
      </c>
      <c r="AS9" s="212" t="str">
        <f aca="false">IMPRODUCT(AC9,AP9)</f>
        <v>0.0385520187125935+0.00439567896298241i</v>
      </c>
      <c r="AT9" s="218" t="n">
        <f aca="false">20*LOG(IMABS(AS9))</f>
        <v>-28.2229612252215</v>
      </c>
      <c r="AU9" s="219" t="n">
        <f aca="false">(180/PI())*IMARGUMENT(AS9)</f>
        <v>6.50474069308994</v>
      </c>
    </row>
    <row r="10" customFormat="false" ht="15" hidden="false" customHeight="false" outlineLevel="0" collapsed="false">
      <c r="A10" s="0" t="s">
        <v>101</v>
      </c>
      <c r="B10" s="136" t="n">
        <f aca="false">VIN_min</f>
        <v>4.9</v>
      </c>
      <c r="C10" s="0" t="s">
        <v>8</v>
      </c>
      <c r="E10" s="0" t="s">
        <v>102</v>
      </c>
      <c r="N10" s="197" t="s">
        <v>438</v>
      </c>
      <c r="O10" s="220" t="n">
        <f aca="false">wz_esr/(2*PI())</f>
        <v>51307202.8020294</v>
      </c>
      <c r="P10" s="221" t="str">
        <f aca="false">COMPLEX(Adc,0)</f>
        <v>175.438596491228</v>
      </c>
      <c r="Q10" s="202" t="str">
        <f aca="false">IMSUM(COMPLEX(1,0),IMDIV(COMPLEX(0,2*PI()*O10),COMPLEX(wp_lf,0)))</f>
        <v>1+606060.606060607i</v>
      </c>
      <c r="R10" s="202" t="n">
        <f aca="false">IMABS(Q10)</f>
        <v>606060.606061432</v>
      </c>
      <c r="S10" s="202" t="n">
        <f aca="false">IMARGUMENT(Q10)</f>
        <v>1.5707946767949</v>
      </c>
      <c r="T10" s="202" t="str">
        <f aca="false">IMSUM(COMPLEX(1,0),IMDIV(COMPLEX(0,2*PI()*O10),COMPLEX(wz_esr,0)))</f>
        <v>1+i</v>
      </c>
      <c r="U10" s="202" t="n">
        <f aca="false">IMABS(T10)</f>
        <v>1.4142135623731</v>
      </c>
      <c r="V10" s="202" t="n">
        <f aca="false">IMARGUMENT(T10)</f>
        <v>0.785398163397448</v>
      </c>
      <c r="W10" s="169" t="str">
        <f aca="false">IMSUB(COMPLEX(1,0),IMDIV(COMPLEX(0,2*PI()*O10),COMPLEX(wz_rhp,0)))</f>
        <v>1-232.1083172147i</v>
      </c>
      <c r="X10" s="202" t="n">
        <f aca="false">IMABS(W10)</f>
        <v>232.110471371371</v>
      </c>
      <c r="Y10" s="202" t="n">
        <f aca="false">IMARGUMENT(W10)</f>
        <v>-1.56648802011798</v>
      </c>
      <c r="Z10" s="169" t="str">
        <f aca="false">IMSUM(COMPLEX(1,0),IMDIV(COMPLEX(0,2*PI()*O10),COMPLEX(Q*(wsl/2),0)),IMDIV(IMPOWER(COMPLEX(0,2*PI()*O10),2),IMPOWER(COMPLEX(wsl/2,0),2)))</f>
        <v>-2386.6907567969+69.6858199657755i</v>
      </c>
      <c r="AA10" s="202" t="n">
        <f aca="false">IMABS(Z10)</f>
        <v>2387.70787201535</v>
      </c>
      <c r="AB10" s="202" t="n">
        <f aca="false">IMARGUMENT(Z10)</f>
        <v>3.11240327184626</v>
      </c>
      <c r="AC10" s="222" t="str">
        <f aca="false">(IMDIV(IMPRODUCT(P10,T10,W10),IMPRODUCT(Q10,Z10)))</f>
        <v>2.71816254415426e-05+2.90666092572049e-05i</v>
      </c>
      <c r="AD10" s="223" t="n">
        <f aca="false">20*LOG(IMABS(AC10))</f>
        <v>-88.0032474265443</v>
      </c>
      <c r="AE10" s="198" t="n">
        <f aca="false">(180/PI())*IMARGUMENT(AC10)</f>
        <v>46.9193707079724</v>
      </c>
      <c r="AF10" s="169" t="str">
        <f aca="false">COMPLEX(Adc_ea,0)</f>
        <v>-0.434440565864413</v>
      </c>
      <c r="AG10" s="169" t="str">
        <f aca="false">IMDIV(COMPLEX(0,2*PI()*O10),COMPLEX(wp0_ea,0))</f>
        <v>8413.9264990329i</v>
      </c>
      <c r="AH10" s="169" t="n">
        <f aca="false">IMABS(AG10)</f>
        <v>8413.9264990329</v>
      </c>
      <c r="AI10" s="169" t="n">
        <f aca="false">IMARGUMENT(AG10)</f>
        <v>1.5707963267949</v>
      </c>
      <c r="AJ10" s="169" t="str">
        <f aca="false">IMSUM(COMPLEX(1,0),IMDIV(COMPLEX(0,2*PI()*O10),COMPLEX(wp1_ea,0)))</f>
        <v>1+83.3062029607218i</v>
      </c>
      <c r="AK10" s="169" t="n">
        <f aca="false">IMABS(AJ10)</f>
        <v>83.3122046985493</v>
      </c>
      <c r="AL10" s="169" t="n">
        <f aca="false">IMARGUMENT(AJ10)</f>
        <v>1.55879299526202</v>
      </c>
      <c r="AM10" s="169" t="str">
        <f aca="false">IMSUM(COMPLEX(1,0),IMDIV(COMPLEX(0,2*PI()*O10),COMPLEX(wz_ea,0)))</f>
        <v>1+8413.9264990329i</v>
      </c>
      <c r="AN10" s="169" t="n">
        <f aca="false">IMABS(AM10)</f>
        <v>8413.92655845819</v>
      </c>
      <c r="AO10" s="169" t="n">
        <f aca="false">IMARGUMENT(AM10)</f>
        <v>1.57067747622074</v>
      </c>
      <c r="AP10" s="197" t="str">
        <f aca="false">IMPRODUCT(AF10,IMDIV(AM10,IMPRODUCT(AG10,AJ10)))</f>
        <v>-0.0000619714620272589+0.00521424070434698i</v>
      </c>
      <c r="AQ10" s="169" t="n">
        <f aca="false">20*LOG(IMABS(AP10))</f>
        <v>-45.6555650726311</v>
      </c>
      <c r="AR10" s="198" t="n">
        <f aca="false">(180/PI())*IMARGUMENT(AP10)</f>
        <v>90.6809306006384</v>
      </c>
      <c r="AS10" s="197" t="str">
        <f aca="false">IMPRODUCT(AC10,AP10)</f>
        <v>-1.53244782195156e-07+1.39930237515761e-07i</v>
      </c>
      <c r="AT10" s="223" t="n">
        <f aca="false">20*LOG(IMABS(AS10))</f>
        <v>-133.658812499175</v>
      </c>
      <c r="AU10" s="198" t="n">
        <f aca="false">(180/PI())*IMARGUMENT(AS10)</f>
        <v>137.600301308611</v>
      </c>
    </row>
    <row r="11" customFormat="false" ht="15.75" hidden="false" customHeight="false" outlineLevel="0" collapsed="false">
      <c r="A11" s="0" t="s">
        <v>103</v>
      </c>
      <c r="B11" s="136" t="n">
        <f aca="false">VIN_nom</f>
        <v>5</v>
      </c>
      <c r="C11" s="0" t="s">
        <v>8</v>
      </c>
      <c r="E11" s="0" t="s">
        <v>104</v>
      </c>
      <c r="N11" s="224" t="s">
        <v>437</v>
      </c>
      <c r="O11" s="225" t="n">
        <f aca="false">wp_lf/(2*PI())</f>
        <v>84.6568846233486</v>
      </c>
      <c r="P11" s="226" t="str">
        <f aca="false">COMPLEX(Adc,0)</f>
        <v>175.438596491228</v>
      </c>
      <c r="Q11" s="227" t="str">
        <f aca="false">IMSUM(COMPLEX(1,0),IMDIV(COMPLEX(0,2*PI()*O11),COMPLEX(wp_lf,0)))</f>
        <v>1+i</v>
      </c>
      <c r="R11" s="227" t="n">
        <f aca="false">IMABS(Q11)</f>
        <v>1.4142135623731</v>
      </c>
      <c r="S11" s="227" t="n">
        <f aca="false">IMARGUMENT(Q11)</f>
        <v>0.785398163397448</v>
      </c>
      <c r="T11" s="227" t="str">
        <f aca="false">IMSUM(COMPLEX(1,0),IMDIV(COMPLEX(0,2*PI()*O11),COMPLEX(wz_esr,0)))</f>
        <v>1+1.65e-06i</v>
      </c>
      <c r="U11" s="227" t="n">
        <f aca="false">IMABS(T11)</f>
        <v>1.00000000000136</v>
      </c>
      <c r="V11" s="227" t="n">
        <f aca="false">IMARGUMENT(T11)</f>
        <v>1.64992934890604E-006</v>
      </c>
      <c r="W11" s="228" t="str">
        <f aca="false">IMSUB(COMPLEX(1,0),IMDIV(COMPLEX(0,2*PI()*O11),COMPLEX(wz_rhp,0)))</f>
        <v>1-0.00038297872340425i</v>
      </c>
      <c r="X11" s="227" t="n">
        <f aca="false">IMABS(W11)</f>
        <v>1.00000007333635</v>
      </c>
      <c r="Y11" s="227" t="n">
        <f aca="false">IMARGUMENT(W11)</f>
        <v>-0.00038297870467363</v>
      </c>
      <c r="Z11" s="228" t="str">
        <f aca="false">IMSUM(COMPLEX(1,0),IMDIV(COMPLEX(0,2*PI()*O11),COMPLEX(Q*(wsl/2),0)),IMDIV(IMPOWER(COMPLEX(0,2*PI()*O11),2),IMPOWER(COMPLEX(wsl/2,0),2)))</f>
        <v>0.999999993499512+0.00011498160294352i</v>
      </c>
      <c r="AA11" s="227" t="n">
        <f aca="false">IMABS(Z11)</f>
        <v>1.0000000001099</v>
      </c>
      <c r="AB11" s="227" t="n">
        <f aca="false">IMARGUMENT(Z11)</f>
        <v>0.000114981601643883</v>
      </c>
      <c r="AC11" s="229" t="str">
        <f aca="false">(IMDIV(IMPRODUCT(P11,T11,W11),IMPRODUCT(Q11,Z11)))</f>
        <v>87.6757578721059-87.7628298587435i</v>
      </c>
      <c r="AD11" s="230" t="n">
        <f aca="false">20*LOG(IMABS(AC11))</f>
        <v>41.872203565959</v>
      </c>
      <c r="AE11" s="231" t="n">
        <f aca="false">(180/PI())*IMARGUMENT(AC11)</f>
        <v>-45.0284364859696</v>
      </c>
      <c r="AF11" s="228" t="str">
        <f aca="false">COMPLEX(Adc_ea,0)</f>
        <v>-0.434440565864413</v>
      </c>
      <c r="AG11" s="228" t="str">
        <f aca="false">IMDIV(COMPLEX(0,2*PI()*O11),COMPLEX(wp0_ea,0))</f>
        <v>0.0138829787234043i</v>
      </c>
      <c r="AH11" s="228" t="n">
        <f aca="false">IMABS(AG11)</f>
        <v>0.0138829787234043</v>
      </c>
      <c r="AI11" s="228" t="n">
        <f aca="false">IMARGUMENT(AG11)</f>
        <v>1.5707963267949</v>
      </c>
      <c r="AJ11" s="228" t="str">
        <f aca="false">IMSUM(COMPLEX(1,0),IMDIV(COMPLEX(0,2*PI()*O11),COMPLEX(wp1_ea,0)))</f>
        <v>1+0.00013745523488519i</v>
      </c>
      <c r="AK11" s="228" t="n">
        <f aca="false">IMABS(AJ11)</f>
        <v>1.00000000944697</v>
      </c>
      <c r="AL11" s="228" t="n">
        <f aca="false">IMARGUMENT(AJ11)</f>
        <v>0.000137455233913224</v>
      </c>
      <c r="AM11" s="228" t="str">
        <f aca="false">IMSUM(COMPLEX(1,0),IMDIV(COMPLEX(0,2*PI()*O11),COMPLEX(wz_ea,0)))</f>
        <v>1+0.0138829787234043i</v>
      </c>
      <c r="AN11" s="228" t="n">
        <f aca="false">IMABS(AM11)</f>
        <v>1.00009636390612</v>
      </c>
      <c r="AO11" s="228" t="n">
        <f aca="false">IMARGUMENT(AM11)</f>
        <v>0.0138820869048506</v>
      </c>
      <c r="AP11" s="224" t="str">
        <f aca="false">IMPRODUCT(AF11,IMDIV(AM11,IMPRODUCT(AG11,AJ11)))</f>
        <v>-0.430139165996157+31.2930960530446i</v>
      </c>
      <c r="AQ11" s="228" t="n">
        <f aca="false">20*LOG(IMABS(AP11))</f>
        <v>29.9097911363406</v>
      </c>
      <c r="AR11" s="231" t="n">
        <f aca="false">(180/PI())*IMARGUMENT(AP11)</f>
        <v>90.7875093857008</v>
      </c>
      <c r="AS11" s="224" t="str">
        <f aca="false">IMPRODUCT(AC11,AP11)</f>
        <v>2708.65788728748+2781.39614305619i</v>
      </c>
      <c r="AT11" s="230" t="n">
        <f aca="false">20*LOG(IMABS(AS11))</f>
        <v>71.7819947022996</v>
      </c>
      <c r="AU11" s="231" t="n">
        <f aca="false">(180/PI())*IMARGUMENT(AS11)</f>
        <v>45.7590728997312</v>
      </c>
      <c r="AX11" s="232" t="s">
        <v>455</v>
      </c>
      <c r="AY11" s="232"/>
      <c r="AZ11" s="92"/>
    </row>
    <row r="12" customFormat="false" ht="15" hidden="false" customHeight="false" outlineLevel="0" collapsed="false">
      <c r="A12" s="0" t="s">
        <v>105</v>
      </c>
      <c r="B12" s="136" t="n">
        <f aca="false">VIN_max</f>
        <v>5.1</v>
      </c>
      <c r="C12" s="0" t="s">
        <v>8</v>
      </c>
      <c r="E12" s="0" t="s">
        <v>106</v>
      </c>
      <c r="N12" s="212" t="s">
        <v>443</v>
      </c>
      <c r="O12" s="219" t="n">
        <f aca="false">wz_ea/(2*PI())</f>
        <v>6097.89053991936</v>
      </c>
      <c r="P12" s="214" t="str">
        <f aca="false">COMPLEX(Adc,0)</f>
        <v>175.438596491228</v>
      </c>
      <c r="Q12" s="215" t="str">
        <f aca="false">IMSUM(COMPLEX(1,0),IMDIV(COMPLEX(0,2*PI()*O12),COMPLEX(wp_lf,0)))</f>
        <v>1+72.0306513409962i</v>
      </c>
      <c r="R12" s="215" t="n">
        <f aca="false">IMABS(Q12)</f>
        <v>72.0375924959195</v>
      </c>
      <c r="S12" s="215" t="n">
        <f aca="false">IMARGUMENT(Q12)</f>
        <v>1.55691423989004</v>
      </c>
      <c r="T12" s="215" t="str">
        <f aca="false">IMSUM(COMPLEX(1,0),IMDIV(COMPLEX(0,2*PI()*O12),COMPLEX(wz_esr,0)))</f>
        <v>1+0.000118850574712643i</v>
      </c>
      <c r="U12" s="215" t="n">
        <f aca="false">IMABS(T12)</f>
        <v>1.00000000706273</v>
      </c>
      <c r="V12" s="215" t="n">
        <f aca="false">IMARGUMENT(T12)</f>
        <v>0.000118850574425665</v>
      </c>
      <c r="W12" s="216" t="str">
        <f aca="false">IMSUB(COMPLEX(1,0),IMDIV(COMPLEX(0,2*PI()*O12),COMPLEX(wz_rhp,0)))</f>
        <v>1-0.0275862068965517i</v>
      </c>
      <c r="X12" s="215" t="n">
        <f aca="false">IMABS(W12)</f>
        <v>1.0003804270431</v>
      </c>
      <c r="Y12" s="215" t="n">
        <f aca="false">IMARGUMENT(W12)</f>
        <v>-0.0275792123997369</v>
      </c>
      <c r="Z12" s="216" t="str">
        <f aca="false">IMSUM(COMPLEX(1,0),IMDIV(COMPLEX(0,2*PI()*O12),COMPLEX(Q*(wsl/2),0)),IMDIV(IMPOWER(COMPLEX(0,2*PI()*O12),2),IMPOWER(COMPLEX(wsl/2,0),2)))</f>
        <v>0.999966272771849+0.0082821997522542i</v>
      </c>
      <c r="AA12" s="215" t="n">
        <f aca="false">IMABS(Z12)</f>
        <v>1.00000057075682</v>
      </c>
      <c r="AB12" s="215" t="n">
        <f aca="false">IMARGUMENT(Z12)</f>
        <v>0.00828228971391937</v>
      </c>
      <c r="AC12" s="217" t="str">
        <f aca="false">(IMDIV(IMPRODUCT(P12,T12,W12),IMPRODUCT(Q12,Z12)))</f>
        <v>-0.0532546677345239-2.43571861772661i</v>
      </c>
      <c r="AD12" s="218" t="n">
        <f aca="false">20*LOG(IMABS(AC12))</f>
        <v>7.73461790487091</v>
      </c>
      <c r="AE12" s="219" t="n">
        <f aca="false">(180/PI())*IMARGUMENT(AC12)</f>
        <v>-91.2525180913381</v>
      </c>
      <c r="AF12" s="216" t="str">
        <f aca="false">COMPLEX(Adc_ea,0)</f>
        <v>-0.434440565864413</v>
      </c>
      <c r="AG12" s="216" t="str">
        <f aca="false">IMDIV(COMPLEX(0,2*PI()*O12),COMPLEX(wp0_ea,0))</f>
        <v>i</v>
      </c>
      <c r="AH12" s="216" t="n">
        <f aca="false">IMABS(AG12)</f>
        <v>1</v>
      </c>
      <c r="AI12" s="216" t="n">
        <f aca="false">IMARGUMENT(AG12)</f>
        <v>1.5707963267949</v>
      </c>
      <c r="AJ12" s="216" t="str">
        <f aca="false">IMSUM(COMPLEX(1,0),IMDIV(COMPLEX(0,2*PI()*O12),COMPLEX(wp1_ea,0)))</f>
        <v>1+0.0099009900990099i</v>
      </c>
      <c r="AK12" s="216" t="n">
        <f aca="false">IMABS(AJ12)</f>
        <v>1.0000490136013</v>
      </c>
      <c r="AL12" s="216" t="n">
        <f aca="false">IMARGUMENT(AJ12)</f>
        <v>0.00990066658798676</v>
      </c>
      <c r="AM12" s="216" t="str">
        <f aca="false">IMSUM(COMPLEX(1,0),IMDIV(COMPLEX(0,2*PI()*O12),COMPLEX(wz_ea,0)))</f>
        <v>1+i</v>
      </c>
      <c r="AN12" s="216" t="n">
        <f aca="false">IMABS(AM12)</f>
        <v>1.4142135623731</v>
      </c>
      <c r="AO12" s="216" t="n">
        <f aca="false">IMARGUMENT(AM12)</f>
        <v>0.785398163397448</v>
      </c>
      <c r="AP12" s="212" t="str">
        <f aca="false">IMPRODUCT(AF12,IMDIV(AM12,IMPRODUCT(AG12,AJ12)))</f>
        <v>-0.43009701188302+0.43869895212068i</v>
      </c>
      <c r="AQ12" s="216" t="n">
        <f aca="false">20*LOG(IMABS(AP12))</f>
        <v>-4.23151834569862</v>
      </c>
      <c r="AR12" s="219" t="n">
        <f aca="false">(180/PI())*IMARGUMENT(AP12)</f>
        <v>134.432733590142</v>
      </c>
      <c r="AS12" s="212" t="str">
        <f aca="false">IMPRODUCT(AC12,AP12)</f>
        <v>1.09145187871894+1.02423253234138i</v>
      </c>
      <c r="AT12" s="218" t="n">
        <f aca="false">20*LOG(IMABS(AS12))</f>
        <v>3.50309955917228</v>
      </c>
      <c r="AU12" s="219" t="n">
        <f aca="false">(180/PI())*IMARGUMENT(AS12)</f>
        <v>43.1802154988038</v>
      </c>
      <c r="AX12" s="0" t="s">
        <v>456</v>
      </c>
      <c r="AY12" s="0" t="n">
        <f aca="false">SUM(AX19:AX559)/1000</f>
        <v>7.94328234724281</v>
      </c>
      <c r="AZ12" s="92"/>
    </row>
    <row r="13" customFormat="false" ht="15.75" hidden="false" customHeight="false" outlineLevel="0" collapsed="false">
      <c r="A13" s="0" t="s">
        <v>107</v>
      </c>
      <c r="B13" s="136" t="n">
        <f aca="false">Fsw</f>
        <v>2100000</v>
      </c>
      <c r="C13" s="0" t="s">
        <v>108</v>
      </c>
      <c r="E13" s="0" t="s">
        <v>109</v>
      </c>
      <c r="N13" s="224" t="s">
        <v>442</v>
      </c>
      <c r="O13" s="231" t="n">
        <f aca="false">wp1_ea/(2*PI())</f>
        <v>615886.944531856</v>
      </c>
      <c r="P13" s="226" t="str">
        <f aca="false">COMPLEX(Adc,0)</f>
        <v>175.438596491228</v>
      </c>
      <c r="Q13" s="227" t="str">
        <f aca="false">IMSUM(COMPLEX(1,0),IMDIV(COMPLEX(0,2*PI()*O13),COMPLEX(wp_lf,0)))</f>
        <v>1+7275.09578544061i</v>
      </c>
      <c r="R13" s="227" t="n">
        <f aca="false">IMABS(Q13)</f>
        <v>7275.09585416823</v>
      </c>
      <c r="S13" s="227" t="n">
        <f aca="false">IMARGUMENT(Q13)</f>
        <v>1.57065887156088</v>
      </c>
      <c r="T13" s="227" t="str">
        <f aca="false">IMSUM(COMPLEX(1,0),IMDIV(COMPLEX(0,2*PI()*O13),COMPLEX(wz_esr,0)))</f>
        <v>1+0.012003908045977i</v>
      </c>
      <c r="U13" s="227" t="n">
        <f aca="false">IMABS(T13)</f>
        <v>1.000072044309</v>
      </c>
      <c r="V13" s="227" t="n">
        <f aca="false">IMARGUMENT(T13)</f>
        <v>0.0120033315328854</v>
      </c>
      <c r="W13" s="228" t="str">
        <f aca="false">IMSUB(COMPLEX(1,0),IMDIV(COMPLEX(0,2*PI()*O13),COMPLEX(wz_rhp,0)))</f>
        <v>1-2.78620689655172i</v>
      </c>
      <c r="X13" s="227" t="n">
        <f aca="false">IMABS(W13)</f>
        <v>2.96022784095961</v>
      </c>
      <c r="Y13" s="227" t="n">
        <f aca="false">IMARGUMENT(W13)</f>
        <v>-1.22620523517321</v>
      </c>
      <c r="Z13" s="228" t="str">
        <f aca="false">IMSUM(COMPLEX(1,0),IMDIV(COMPLEX(0,2*PI()*O13),COMPLEX(Q*(wsl/2),0)),IMDIV(IMPOWER(COMPLEX(0,2*PI()*O13),2),IMPOWER(COMPLEX(wsl/2,0),2)))</f>
        <v>0.655948545628315+0.836502174977673i</v>
      </c>
      <c r="AA13" s="227" t="n">
        <f aca="false">IMABS(Z13)</f>
        <v>1.06301664298085</v>
      </c>
      <c r="AB13" s="227" t="n">
        <f aca="false">IMARGUMENT(Z13)</f>
        <v>0.905791045486595</v>
      </c>
      <c r="AC13" s="229" t="str">
        <f aca="false">(IMDIV(IMPRODUCT(P13,T13,W13),IMPRODUCT(Q13,Z13)))</f>
        <v>-0.0572875060450296+0.0350491532325215i</v>
      </c>
      <c r="AD13" s="230" t="n">
        <f aca="false">20*LOG(IMABS(AC13))</f>
        <v>-23.4579442673006</v>
      </c>
      <c r="AE13" s="231" t="n">
        <f aca="false">(180/PI())*IMARGUMENT(AC13)</f>
        <v>148.541227022316</v>
      </c>
      <c r="AF13" s="228" t="str">
        <f aca="false">COMPLEX(Adc_ea,0)</f>
        <v>-0.434440565864413</v>
      </c>
      <c r="AG13" s="228" t="str">
        <f aca="false">IMDIV(COMPLEX(0,2*PI()*O13),COMPLEX(wp0_ea,0))</f>
        <v>101i</v>
      </c>
      <c r="AH13" s="228" t="n">
        <f aca="false">IMABS(AG13)</f>
        <v>101</v>
      </c>
      <c r="AI13" s="228" t="n">
        <f aca="false">IMARGUMENT(AG13)</f>
        <v>1.5707963267949</v>
      </c>
      <c r="AJ13" s="228" t="str">
        <f aca="false">IMSUM(COMPLEX(1,0),IMDIV(COMPLEX(0,2*PI()*O13),COMPLEX(wp1_ea,0)))</f>
        <v>1+i</v>
      </c>
      <c r="AK13" s="228" t="n">
        <f aca="false">IMABS(AJ13)</f>
        <v>1.4142135623731</v>
      </c>
      <c r="AL13" s="228" t="n">
        <f aca="false">IMARGUMENT(AJ13)</f>
        <v>0.785398163397448</v>
      </c>
      <c r="AM13" s="228" t="str">
        <f aca="false">IMSUM(COMPLEX(1,0),IMDIV(COMPLEX(0,2*PI()*O13),COMPLEX(wz_ea,0)))</f>
        <v>1+101i</v>
      </c>
      <c r="AN13" s="228" t="n">
        <f aca="false">IMABS(AM13)</f>
        <v>101.004950373732</v>
      </c>
      <c r="AO13" s="228" t="n">
        <f aca="false">IMARGUMENT(AM13)</f>
        <v>1.56089566020691</v>
      </c>
      <c r="AP13" s="224" t="str">
        <f aca="false">IMPRODUCT(AF13,IMDIV(AM13,IMPRODUCT(AG13,AJ13)))</f>
        <v>-0.215069587061591+0.219370978802822i</v>
      </c>
      <c r="AQ13" s="228" t="n">
        <f aca="false">20*LOG(IMABS(AP13))</f>
        <v>-10.2512668263806</v>
      </c>
      <c r="AR13" s="231" t="n">
        <f aca="false">(180/PI())*IMARGUMENT(AP13)</f>
        <v>134.432733590142</v>
      </c>
      <c r="AS13" s="224" t="str">
        <f aca="false">IMPRODUCT(AC13,AP13)</f>
        <v>0.00463203321806458-0.0201052231868476i</v>
      </c>
      <c r="AT13" s="230" t="n">
        <f aca="false">20*LOG(IMABS(AS13))</f>
        <v>-33.7092110936812</v>
      </c>
      <c r="AU13" s="231" t="n">
        <f aca="false">(180/PI())*IMARGUMENT(AS13)</f>
        <v>-77.0260393875424</v>
      </c>
      <c r="AZ13" s="92"/>
    </row>
    <row r="14" customFormat="false" ht="15" hidden="false" customHeight="false" outlineLevel="0" collapsed="false">
      <c r="B14" s="142"/>
      <c r="AX14" s="0" t="s">
        <v>457</v>
      </c>
      <c r="AY14" s="161" t="n">
        <f aca="false">SUM(AY19:AY559)</f>
        <v>49.6917093384098</v>
      </c>
      <c r="AZ14" s="92"/>
    </row>
    <row r="15" customFormat="false" ht="15.75" hidden="false" customHeight="false" outlineLevel="0" collapsed="false">
      <c r="A15" s="233" t="s">
        <v>458</v>
      </c>
      <c r="O15" s="192" t="s">
        <v>459</v>
      </c>
      <c r="P15" s="0" t="n">
        <f aca="false">B16</f>
        <v>5</v>
      </c>
      <c r="Q15" s="0" t="s">
        <v>8</v>
      </c>
      <c r="AX15" s="92"/>
      <c r="AY15" s="92"/>
      <c r="AZ15" s="92"/>
    </row>
    <row r="16" customFormat="false" ht="15.75" hidden="false" customHeight="false" outlineLevel="0" collapsed="false">
      <c r="A16" s="0" t="s">
        <v>429</v>
      </c>
      <c r="B16" s="0" t="n">
        <f aca="false">VIN_var</f>
        <v>5</v>
      </c>
      <c r="C16" s="0" t="s">
        <v>8</v>
      </c>
      <c r="E16" s="0" t="s">
        <v>460</v>
      </c>
      <c r="O16" s="234"/>
      <c r="P16" s="195" t="s">
        <v>434</v>
      </c>
      <c r="Q16" s="195"/>
      <c r="R16" s="195"/>
      <c r="S16" s="195"/>
      <c r="T16" s="195"/>
      <c r="U16" s="195"/>
      <c r="V16" s="195"/>
      <c r="W16" s="195"/>
      <c r="X16" s="195"/>
      <c r="Y16" s="195"/>
      <c r="Z16" s="195"/>
      <c r="AA16" s="195"/>
      <c r="AB16" s="195"/>
      <c r="AC16" s="195"/>
      <c r="AD16" s="195"/>
      <c r="AE16" s="195"/>
      <c r="AF16" s="196" t="s">
        <v>435</v>
      </c>
      <c r="AG16" s="196"/>
      <c r="AH16" s="196"/>
      <c r="AI16" s="196"/>
      <c r="AJ16" s="196"/>
      <c r="AK16" s="196"/>
      <c r="AL16" s="196"/>
      <c r="AM16" s="196"/>
      <c r="AN16" s="196"/>
      <c r="AO16" s="196"/>
      <c r="AP16" s="196"/>
      <c r="AQ16" s="196"/>
      <c r="AR16" s="196"/>
      <c r="AS16" s="196" t="s">
        <v>436</v>
      </c>
      <c r="AT16" s="196"/>
      <c r="AU16" s="196"/>
      <c r="AX16" s="92"/>
      <c r="AY16" s="92"/>
      <c r="AZ16" s="92"/>
    </row>
    <row r="17" customFormat="false" ht="15" hidden="false" customHeight="false" outlineLevel="0" collapsed="false">
      <c r="A17" s="0" t="s">
        <v>461</v>
      </c>
      <c r="C17" s="0" t="s">
        <v>13</v>
      </c>
      <c r="E17" s="0" t="s">
        <v>462</v>
      </c>
      <c r="O17" s="235"/>
      <c r="P17" s="169"/>
      <c r="Q17" s="199" t="s">
        <v>437</v>
      </c>
      <c r="R17" s="199"/>
      <c r="S17" s="199"/>
      <c r="T17" s="200" t="s">
        <v>438</v>
      </c>
      <c r="U17" s="200"/>
      <c r="V17" s="200"/>
      <c r="W17" s="200" t="s">
        <v>438</v>
      </c>
      <c r="X17" s="200"/>
      <c r="Y17" s="200"/>
      <c r="Z17" s="200" t="s">
        <v>439</v>
      </c>
      <c r="AA17" s="200"/>
      <c r="AB17" s="200"/>
      <c r="AC17" s="201" t="s">
        <v>440</v>
      </c>
      <c r="AD17" s="201"/>
      <c r="AE17" s="201"/>
      <c r="AF17" s="169"/>
      <c r="AG17" s="200" t="s">
        <v>441</v>
      </c>
      <c r="AH17" s="200"/>
      <c r="AI17" s="200"/>
      <c r="AJ17" s="200" t="s">
        <v>442</v>
      </c>
      <c r="AK17" s="200"/>
      <c r="AL17" s="200"/>
      <c r="AM17" s="200" t="s">
        <v>443</v>
      </c>
      <c r="AN17" s="200"/>
      <c r="AO17" s="200"/>
      <c r="AP17" s="201" t="s">
        <v>440</v>
      </c>
      <c r="AQ17" s="201"/>
      <c r="AR17" s="201"/>
      <c r="AS17" s="201" t="s">
        <v>440</v>
      </c>
      <c r="AT17" s="201"/>
      <c r="AU17" s="201"/>
      <c r="AX17" s="92"/>
      <c r="AY17" s="92"/>
      <c r="AZ17" s="92"/>
    </row>
    <row r="18" customFormat="false" ht="15.75" hidden="false" customHeight="false" outlineLevel="0" collapsed="false">
      <c r="N18" s="130"/>
      <c r="O18" s="236" t="s">
        <v>463</v>
      </c>
      <c r="P18" s="227" t="s">
        <v>444</v>
      </c>
      <c r="Q18" s="228" t="s">
        <v>445</v>
      </c>
      <c r="R18" s="227" t="s">
        <v>446</v>
      </c>
      <c r="S18" s="227" t="s">
        <v>447</v>
      </c>
      <c r="T18" s="227" t="s">
        <v>445</v>
      </c>
      <c r="U18" s="227" t="s">
        <v>446</v>
      </c>
      <c r="V18" s="227" t="s">
        <v>447</v>
      </c>
      <c r="W18" s="237" t="s">
        <v>445</v>
      </c>
      <c r="X18" s="227" t="s">
        <v>446</v>
      </c>
      <c r="Y18" s="227" t="s">
        <v>447</v>
      </c>
      <c r="Z18" s="237" t="s">
        <v>445</v>
      </c>
      <c r="AA18" s="237" t="s">
        <v>446</v>
      </c>
      <c r="AB18" s="237" t="s">
        <v>447</v>
      </c>
      <c r="AC18" s="238" t="s">
        <v>448</v>
      </c>
      <c r="AD18" s="237" t="s">
        <v>446</v>
      </c>
      <c r="AE18" s="239" t="s">
        <v>447</v>
      </c>
      <c r="AF18" s="227" t="s">
        <v>449</v>
      </c>
      <c r="AG18" s="237" t="s">
        <v>445</v>
      </c>
      <c r="AH18" s="237" t="s">
        <v>450</v>
      </c>
      <c r="AI18" s="237" t="s">
        <v>447</v>
      </c>
      <c r="AJ18" s="237" t="s">
        <v>445</v>
      </c>
      <c r="AK18" s="237" t="s">
        <v>450</v>
      </c>
      <c r="AL18" s="237" t="s">
        <v>447</v>
      </c>
      <c r="AM18" s="237" t="s">
        <v>445</v>
      </c>
      <c r="AN18" s="237" t="s">
        <v>450</v>
      </c>
      <c r="AO18" s="237" t="s">
        <v>447</v>
      </c>
      <c r="AP18" s="238" t="s">
        <v>448</v>
      </c>
      <c r="AQ18" s="237" t="s">
        <v>446</v>
      </c>
      <c r="AR18" s="239" t="s">
        <v>447</v>
      </c>
      <c r="AS18" s="238" t="s">
        <v>448</v>
      </c>
      <c r="AT18" s="237" t="s">
        <v>446</v>
      </c>
      <c r="AU18" s="239" t="s">
        <v>447</v>
      </c>
      <c r="AX18" s="92" t="s">
        <v>464</v>
      </c>
      <c r="AY18" s="92" t="s">
        <v>465</v>
      </c>
      <c r="AZ18" s="92"/>
    </row>
    <row r="19" customFormat="false" ht="15" hidden="false" customHeight="false" outlineLevel="0" collapsed="false">
      <c r="A19" s="0" t="s">
        <v>113</v>
      </c>
      <c r="B19" s="154" t="n">
        <f aca="false">VOUT</f>
        <v>40</v>
      </c>
      <c r="C19" s="0" t="s">
        <v>8</v>
      </c>
      <c r="E19" s="0" t="s">
        <v>466</v>
      </c>
      <c r="N19" s="130" t="n">
        <v>1</v>
      </c>
      <c r="O19" s="192" t="n">
        <f aca="false">10^(1+(N19/100))</f>
        <v>10.2329299228075</v>
      </c>
      <c r="P19" s="240" t="str">
        <f aca="false">COMPLEX(Adc,0)</f>
        <v>175.438596491228</v>
      </c>
      <c r="Q19" s="124" t="str">
        <f aca="false">IMSUM(COMPLEX(1,0),IMDIV(COMPLEX(0,2*PI()*O19),COMPLEX(wp_lf,0)))</f>
        <v>1+0.12087534248792i</v>
      </c>
      <c r="R19" s="124" t="n">
        <f aca="false">IMABS(Q19)</f>
        <v>1.00727893277958</v>
      </c>
      <c r="S19" s="124" t="n">
        <f aca="false">IMARGUMENT(Q19)</f>
        <v>0.120291752948946</v>
      </c>
      <c r="T19" s="124" t="str">
        <f aca="false">IMSUM(COMPLEX(1,0),IMDIV(COMPLEX(0,2*PI()*O19),COMPLEX(wz_esr,0)))</f>
        <v>1+1.99444315105067E-07i</v>
      </c>
      <c r="U19" s="124" t="n">
        <f aca="false">IMABS(T19)</f>
        <v>1.00000000000002</v>
      </c>
      <c r="V19" s="124" t="n">
        <f aca="false">IMARGUMENT(T19)</f>
        <v>1.99444315105064E-007</v>
      </c>
      <c r="W19" s="0" t="str">
        <f aca="false">IMSUB(COMPLEX(1,0),IMDIV(COMPLEX(0,2*PI()*O19),COMPLEX(wz_rhp,0)))</f>
        <v>1-4.62926843570755e-05i</v>
      </c>
      <c r="X19" s="124" t="n">
        <f aca="false">IMABS(W19)</f>
        <v>1.00000000107151</v>
      </c>
      <c r="Y19" s="124" t="n">
        <f aca="false">IMARGUMENT(W19)</f>
        <v>-4.62926823003109E-005</v>
      </c>
      <c r="Z19" s="0" t="str">
        <f aca="false">IMSUM(COMPLEX(1,0),IMDIV(COMPLEX(0,2*PI()*O19),COMPLEX(Q*(wsl/2),0)),IMDIV(IMPOWER(COMPLEX(0,2*PI()*O19),2),IMPOWER(COMPLEX(wsl/2,0),2)))</f>
        <v>0.999999999905022+1.3898440635609e-05i</v>
      </c>
      <c r="AA19" s="124" t="n">
        <f aca="false">IMABS(Z19)</f>
        <v>1.00000000000161</v>
      </c>
      <c r="AB19" s="124" t="n">
        <f aca="false">IMARGUMENT(Z19)</f>
        <v>1.38984305513252E-005</v>
      </c>
      <c r="AC19" s="222" t="str">
        <f aca="false">(IMDIV(IMPRODUCT(P19,T19,W19),IMPRODUCT(Q19,Z19)))</f>
        <v>172.910948508538-20.9111949771391i</v>
      </c>
      <c r="AD19" s="223" t="n">
        <f aca="false">20*LOG(IMABS(AC19))</f>
        <v>44.819507880149</v>
      </c>
      <c r="AE19" s="198" t="n">
        <f aca="false">(180/PI())*IMARGUMENT(AC19)</f>
        <v>-6.89564702431188</v>
      </c>
      <c r="AF19" s="0" t="str">
        <f aca="false">COMPLEX(Adc_ea,0)</f>
        <v>-0.434440565864413</v>
      </c>
      <c r="AG19" s="0" t="str">
        <f aca="false">IMDIV(COMPLEX(0,2*PI()*O19),COMPLEX(wp0_ea,0))</f>
        <v>0.00167810980794399i</v>
      </c>
      <c r="AH19" s="0" t="n">
        <f aca="false">IMABS(AG19)</f>
        <v>0.00167810980794399</v>
      </c>
      <c r="AI19" s="0" t="n">
        <f aca="false">IMARGUMENT(AG19)</f>
        <v>1.5707963267949</v>
      </c>
      <c r="AJ19" s="0" t="str">
        <f aca="false">IMSUM(COMPLEX(1,0),IMDIV(COMPLEX(0,2*PI()*O19),COMPLEX(wp1_ea,0)))</f>
        <v>1+0.0000166149485935049i</v>
      </c>
      <c r="AK19" s="0" t="n">
        <f aca="false">IMABS(AJ19)</f>
        <v>1.00000000013803</v>
      </c>
      <c r="AL19" s="0" t="n">
        <f aca="false">IMARGUMENT(AJ19)</f>
        <v>1.6614948591976E-005</v>
      </c>
      <c r="AM19" s="0" t="str">
        <f aca="false">IMSUM(COMPLEX(1,0),IMDIV(COMPLEX(0,2*PI()*O19),COMPLEX(wz_ea,0)))</f>
        <v>1+0.00167810980794399i</v>
      </c>
      <c r="AN19" s="0" t="n">
        <f aca="false">IMABS(AM19)</f>
        <v>1.00000140802527</v>
      </c>
      <c r="AO19" s="0" t="n">
        <f aca="false">IMARGUMENT(AM19)</f>
        <v>0.00167810823273153</v>
      </c>
      <c r="AP19" s="197" t="str">
        <f aca="false">IMPRODUCT(AF19,IMDIV(AM19,IMPRODUCT(AG19,AJ19)))</f>
        <v>-0.430139174004439+258.886859370485i</v>
      </c>
      <c r="AQ19" s="169" t="n">
        <f aca="false">20*LOG(IMABS(AP19))</f>
        <v>48.2622121287771</v>
      </c>
      <c r="AR19" s="198" t="n">
        <f aca="false">(180/PI())*IMARGUMENT(AP19)</f>
        <v>90.0951965528705</v>
      </c>
      <c r="AS19" s="197" t="str">
        <f aca="false">IMPRODUCT(AC19,AP19)</f>
        <v>5339.25782074762+44773.367134282i</v>
      </c>
      <c r="AT19" s="223" t="n">
        <f aca="false">20*LOG(IMABS(AS19))</f>
        <v>93.0817200089261</v>
      </c>
      <c r="AU19" s="198" t="n">
        <f aca="false">(180/PI())*IMARGUMENT(AS19)</f>
        <v>83.1995495285586</v>
      </c>
      <c r="AX19" s="0" t="n">
        <f aca="false">SUM((AT20&lt;0)*(AT19&gt;0))*O19</f>
        <v>0</v>
      </c>
      <c r="AY19" s="0" t="n">
        <f aca="false">IF(AX19&gt;0,AU19,0)</f>
        <v>0</v>
      </c>
      <c r="AZ19" s="92"/>
    </row>
    <row r="20" customFormat="false" ht="15" hidden="false" customHeight="false" outlineLevel="0" collapsed="false">
      <c r="A20" s="0" t="s">
        <v>115</v>
      </c>
      <c r="B20" s="154" t="n">
        <f aca="false">IOUT</f>
        <v>0.15</v>
      </c>
      <c r="C20" s="0" t="s">
        <v>13</v>
      </c>
      <c r="E20" s="0" t="s">
        <v>116</v>
      </c>
      <c r="N20" s="130" t="n">
        <v>2</v>
      </c>
      <c r="O20" s="192" t="n">
        <f aca="false">10^(1+(N20/100))</f>
        <v>10.471285480509</v>
      </c>
      <c r="P20" s="240" t="str">
        <f aca="false">COMPLEX(Adc,0)</f>
        <v>175.438596491228</v>
      </c>
      <c r="Q20" s="124" t="str">
        <f aca="false">IMSUM(COMPLEX(1,0),IMDIV(COMPLEX(0,2*PI()*O20),COMPLEX(wp_lf,0)))</f>
        <v>1+0.123690890907424i</v>
      </c>
      <c r="R20" s="124" t="n">
        <f aca="false">IMABS(Q20)</f>
        <v>1.00762068085836</v>
      </c>
      <c r="S20" s="124" t="n">
        <f aca="false">IMARGUMENT(Q20)</f>
        <v>0.123065818594677</v>
      </c>
      <c r="T20" s="124" t="str">
        <f aca="false">IMSUM(COMPLEX(1,0),IMDIV(COMPLEX(0,2*PI()*O20),COMPLEX(wz_esr,0)))</f>
        <v>1+2.0408996999725E-07i</v>
      </c>
      <c r="U20" s="124" t="n">
        <f aca="false">IMABS(T20)</f>
        <v>1.00000000000002</v>
      </c>
      <c r="V20" s="124" t="n">
        <f aca="false">IMARGUMENT(T20)</f>
        <v>2.04314428579839E-007</v>
      </c>
      <c r="W20" s="0" t="str">
        <f aca="false">IMSUB(COMPLEX(1,0),IMDIV(COMPLEX(0,2*PI()*O20),COMPLEX(wz_rhp,0)))</f>
        <v>1-4.73709794964603e-05i</v>
      </c>
      <c r="X20" s="124" t="n">
        <f aca="false">IMABS(W20)</f>
        <v>1.000000001122</v>
      </c>
      <c r="Y20" s="124" t="n">
        <f aca="false">IMARGUMENT(W20)</f>
        <v>-4.73709765905727E-005</v>
      </c>
      <c r="Z20" s="0" t="str">
        <f aca="false">IMSUM(COMPLEX(1,0),IMDIV(COMPLEX(0,2*PI()*O20),COMPLEX(Q*(wsl/2),0)),IMDIV(IMPOWER(COMPLEX(0,2*PI()*O20),2),IMPOWER(COMPLEX(wsl/2,0),2)))</f>
        <v>0.999999999900546+1.42221769060488e-05i</v>
      </c>
      <c r="AA20" s="124" t="n">
        <f aca="false">IMABS(Z20)</f>
        <v>1.00000000000168</v>
      </c>
      <c r="AB20" s="124" t="n">
        <f aca="false">IMARGUMENT(Z20)</f>
        <v>1.42221728505963E-005</v>
      </c>
      <c r="AC20" s="222" t="str">
        <f aca="false">(IMDIV(IMPRODUCT(P20,T20,W20),IMPRODUCT(Q20,Z20)))</f>
        <v>172.793619201413-21.383766713795i</v>
      </c>
      <c r="AD20" s="223" t="n">
        <f aca="false">20*LOG(IMABS(AC20))</f>
        <v>44.8165614448393</v>
      </c>
      <c r="AE20" s="198" t="n">
        <f aca="false">(180/PI())*IMARGUMENT(AC20)</f>
        <v>-7.05466934221049</v>
      </c>
      <c r="AF20" s="0" t="str">
        <f aca="false">COMPLEX(Adc_ea,0)</f>
        <v>-0.434440565864413</v>
      </c>
      <c r="AG20" s="0" t="str">
        <f aca="false">IMDIV(COMPLEX(0,2*PI()*O20),COMPLEX(wp0_ea,0))</f>
        <v>0.00171719800674669i</v>
      </c>
      <c r="AH20" s="0" t="n">
        <f aca="false">IMABS(AG20)</f>
        <v>0.00171719800674669</v>
      </c>
      <c r="AI20" s="0" t="n">
        <f aca="false">IMARGUMENT(AG20)</f>
        <v>1.5707963267949</v>
      </c>
      <c r="AJ20" s="0" t="str">
        <f aca="false">IMSUM(COMPLEX(1,0),IMDIV(COMPLEX(0,2*PI()*O20),COMPLEX(wp1_ea,0)))</f>
        <v>1+0.0000170019604628385i</v>
      </c>
      <c r="AK20" s="0" t="n">
        <f aca="false">IMABS(AJ20)</f>
        <v>1.00000000014453</v>
      </c>
      <c r="AL20" s="0" t="n">
        <f aca="false">IMARGUMENT(AJ20)</f>
        <v>1.70019571956456E-005</v>
      </c>
      <c r="AM20" s="0" t="str">
        <f aca="false">IMSUM(COMPLEX(1,0),IMDIV(COMPLEX(0,2*PI()*O20),COMPLEX(wz_ea,0)))</f>
        <v>1+0.00171719800674669i</v>
      </c>
      <c r="AN20" s="0" t="n">
        <f aca="false">IMABS(AM20)</f>
        <v>1.00000147438341</v>
      </c>
      <c r="AO20" s="0" t="n">
        <f aca="false">IMARGUMENT(AM20)</f>
        <v>0.00171719631884812</v>
      </c>
      <c r="AP20" s="197" t="str">
        <f aca="false">IMPRODUCT(AF20,IMDIV(AM20,IMPRODUCT(AG20,AJ20)))</f>
        <v>-0.430139173998842+252.993875322339i</v>
      </c>
      <c r="AQ20" s="169" t="n">
        <f aca="false">20*LOG(IMABS(AP20))</f>
        <v>48.0622127050992</v>
      </c>
      <c r="AR20" s="198" t="n">
        <f aca="false">(180/PI())*IMARGUMENT(AP20)</f>
        <v>90.0974139610892</v>
      </c>
      <c r="AS20" s="197" t="str">
        <f aca="false">IMPRODUCT(AC20,AP20)</f>
        <v>5335.63670527627+43724.9253484893i</v>
      </c>
      <c r="AT20" s="223" t="n">
        <f aca="false">20*LOG(IMABS(AS20))</f>
        <v>92.8787741499385</v>
      </c>
      <c r="AU20" s="198" t="n">
        <f aca="false">(180/PI())*IMARGUMENT(AS20)</f>
        <v>83.0427446188787</v>
      </c>
      <c r="AX20" s="0" t="n">
        <f aca="false">SUM((AT21&lt;0)*(AT20&gt;0))*O20</f>
        <v>0</v>
      </c>
      <c r="AY20" s="0" t="n">
        <f aca="false">IF(AX20&gt;0,AU20,0)</f>
        <v>0</v>
      </c>
    </row>
    <row r="21" customFormat="false" ht="15" hidden="false" customHeight="false" outlineLevel="0" collapsed="false">
      <c r="N21" s="130" t="n">
        <v>3</v>
      </c>
      <c r="O21" s="192" t="n">
        <f aca="false">10^(1+(N21/100))</f>
        <v>10.7151930523761</v>
      </c>
      <c r="P21" s="240" t="str">
        <f aca="false">COMPLEX(Adc,0)</f>
        <v>175.438596491228</v>
      </c>
      <c r="Q21" s="124" t="str">
        <f aca="false">IMSUM(COMPLEX(1,0),IMDIV(COMPLEX(0,2*PI()*O21),COMPLEX(wp_lf,0)))</f>
        <v>1+0.12657202187453i</v>
      </c>
      <c r="R21" s="124" t="n">
        <f aca="false">IMABS(Q21)</f>
        <v>1.00797841084093</v>
      </c>
      <c r="S21" s="124" t="n">
        <f aca="false">IMARGUMENT(Q21)</f>
        <v>0.125902530817032</v>
      </c>
      <c r="T21" s="124" t="str">
        <f aca="false">IMSUM(COMPLEX(1,0),IMDIV(COMPLEX(0,2*PI()*O21),COMPLEX(wz_esr,0)))</f>
        <v>1+2.08843836092975E-07i</v>
      </c>
      <c r="U21" s="124" t="n">
        <f aca="false">IMABS(T21)</f>
        <v>1.00000000000002</v>
      </c>
      <c r="V21" s="124" t="n">
        <f aca="false">IMARGUMENT(T21)</f>
        <v>2.08616256713868E-007</v>
      </c>
      <c r="W21" s="0" t="str">
        <f aca="false">IMSUB(COMPLEX(1,0),IMDIV(COMPLEX(0,2*PI()*O21),COMPLEX(wz_rhp,0)))</f>
        <v>1-4.84743913562031e-05i</v>
      </c>
      <c r="X21" s="124" t="n">
        <f aca="false">IMABS(W21)</f>
        <v>1.00000000117488</v>
      </c>
      <c r="Y21" s="124" t="n">
        <f aca="false">IMARGUMENT(W21)</f>
        <v>-4.84743912182052E-005</v>
      </c>
      <c r="Z21" s="0" t="str">
        <f aca="false">IMSUM(COMPLEX(1,0),IMDIV(COMPLEX(0,2*PI()*O21),COMPLEX(Q*(wsl/2),0)),IMDIV(IMPOWER(COMPLEX(0,2*PI()*O21),2),IMPOWER(COMPLEX(wsl/2,0),2)))</f>
        <v>0.999999999895859+1.45534539629369e-05i</v>
      </c>
      <c r="AA21" s="124" t="n">
        <f aca="false">IMABS(Z21)</f>
        <v>1.00000000000176</v>
      </c>
      <c r="AB21" s="124" t="n">
        <f aca="false">IMARGUMENT(Z21)</f>
        <v>1.45534462422686E-005</v>
      </c>
      <c r="AC21" s="222" t="str">
        <f aca="false">(IMDIV(IMPRODUCT(P21,T21,W21),IMPRODUCT(Q21,Z21)))</f>
        <v>172.670930788972-21.8663297063696i</v>
      </c>
      <c r="AD21" s="223" t="n">
        <f aca="false">20*LOG(IMABS(AC21))</f>
        <v>44.8134782893328</v>
      </c>
      <c r="AE21" s="198" t="n">
        <f aca="false">(180/PI())*IMARGUMENT(AC21)</f>
        <v>-7.21728290948775</v>
      </c>
      <c r="AF21" s="0" t="str">
        <f aca="false">COMPLEX(Adc_ea,0)</f>
        <v>-0.434440565864413</v>
      </c>
      <c r="AG21" s="0" t="str">
        <f aca="false">IMDIV(COMPLEX(0,2*PI()*O21),COMPLEX(wp0_ea,0))</f>
        <v>0.00175719668666236i</v>
      </c>
      <c r="AH21" s="0" t="n">
        <f aca="false">IMABS(AG21)</f>
        <v>0.00175719668666236</v>
      </c>
      <c r="AI21" s="0" t="n">
        <f aca="false">IMARGUMENT(AG21)</f>
        <v>1.5707963267949</v>
      </c>
      <c r="AJ21" s="0" t="str">
        <f aca="false">IMSUM(COMPLEX(1,0),IMDIV(COMPLEX(0,2*PI()*O21),COMPLEX(wp1_ea,0)))</f>
        <v>1+0.0000173979869966571i</v>
      </c>
      <c r="AK21" s="0" t="n">
        <f aca="false">IMABS(AJ21)</f>
        <v>1.00000000015135</v>
      </c>
      <c r="AL21" s="0" t="n">
        <f aca="false">IMARGUMENT(AJ21)</f>
        <v>1.73979847446136E-005</v>
      </c>
      <c r="AM21" s="0" t="str">
        <f aca="false">IMSUM(COMPLEX(1,0),IMDIV(COMPLEX(0,2*PI()*O21),COMPLEX(wz_ea,0)))</f>
        <v>1+0.00175719668666236i</v>
      </c>
      <c r="AN21" s="0" t="n">
        <f aca="false">IMABS(AM21)</f>
        <v>1.00000154386891</v>
      </c>
      <c r="AO21" s="0" t="n">
        <f aca="false">IMARGUMENT(AM21)</f>
        <v>0.00175719487807544</v>
      </c>
      <c r="AP21" s="197" t="str">
        <f aca="false">IMPRODUCT(AF21,IMDIV(AM21,IMPRODUCT(AG21,AJ21)))</f>
        <v>-0.430139173992982+247.23503197566i</v>
      </c>
      <c r="AQ21" s="169" t="n">
        <f aca="false">20*LOG(IMABS(AP21))</f>
        <v>47.8622133085825</v>
      </c>
      <c r="AR21" s="198" t="n">
        <f aca="false">(180/PI())*IMARGUMENT(AP21)</f>
        <v>90.099683019069</v>
      </c>
      <c r="AS21" s="197" t="str">
        <f aca="false">IMPRODUCT(AC21,AP21)</f>
        <v>5331.85019260245+42699.7086598766i</v>
      </c>
      <c r="AT21" s="223" t="n">
        <f aca="false">20*LOG(IMABS(AS21))</f>
        <v>92.6756915979153</v>
      </c>
      <c r="AU21" s="198" t="n">
        <f aca="false">(180/PI())*IMARGUMENT(AS21)</f>
        <v>82.8824001095812</v>
      </c>
      <c r="AX21" s="0" t="n">
        <f aca="false">SUM((AT22&lt;0)*(AT21&gt;0))*O21</f>
        <v>0</v>
      </c>
      <c r="AY21" s="0" t="n">
        <f aca="false">IF(AX21&gt;0,AU21,0)</f>
        <v>0</v>
      </c>
    </row>
    <row r="22" customFormat="false" ht="15" hidden="false" customHeight="false" outlineLevel="0" collapsed="false">
      <c r="A22" s="0" t="s">
        <v>467</v>
      </c>
      <c r="N22" s="130" t="n">
        <v>4</v>
      </c>
      <c r="O22" s="192" t="n">
        <f aca="false">10^(1+(N22/100))</f>
        <v>10.9647819614319</v>
      </c>
      <c r="P22" s="240" t="str">
        <f aca="false">COMPLEX(Adc,0)</f>
        <v>175.438596491228</v>
      </c>
      <c r="Q22" s="124" t="str">
        <f aca="false">IMSUM(COMPLEX(1,0),IMDIV(COMPLEX(0,2*PI()*O22),COMPLEX(wp_lf,0)))</f>
        <v>1+0.129520263003013i</v>
      </c>
      <c r="R22" s="124" t="n">
        <f aca="false">IMABS(Q22)</f>
        <v>1.00835286409489</v>
      </c>
      <c r="S22" s="124" t="n">
        <f aca="false">IMARGUMENT(Q22)</f>
        <v>0.128803210966079</v>
      </c>
      <c r="T22" s="124" t="str">
        <f aca="false">IMSUM(COMPLEX(1,0),IMDIV(COMPLEX(0,2*PI()*O22),COMPLEX(wz_esr,0)))</f>
        <v>1+2.13708433954972E-07i</v>
      </c>
      <c r="U22" s="124" t="n">
        <f aca="false">IMABS(T22)</f>
        <v>1.00000000000002</v>
      </c>
      <c r="V22" s="124" t="n">
        <f aca="false">IMARGUMENT(T22)</f>
        <v>2.13871897673716E-007</v>
      </c>
      <c r="W22" s="0" t="str">
        <f aca="false">IMSUB(COMPLEX(1,0),IMDIV(COMPLEX(0,2*PI()*O22),COMPLEX(wz_rhp,0)))</f>
        <v>1-4.96035049798774e-05i</v>
      </c>
      <c r="X22" s="124" t="n">
        <f aca="false">IMABS(W22)</f>
        <v>1.00000000123025</v>
      </c>
      <c r="Y22" s="124" t="n">
        <f aca="false">IMARGUMENT(W22)</f>
        <v>-4.96035059044487E-005</v>
      </c>
      <c r="Z22" s="0" t="str">
        <f aca="false">IMSUM(COMPLEX(1,0),IMDIV(COMPLEX(0,2*PI()*O22),COMPLEX(Q*(wsl/2),0)),IMDIV(IMPOWER(COMPLEX(0,2*PI()*O22),2),IMPOWER(COMPLEX(wsl/2,0),2)))</f>
        <v>0.999999999890951+1.48924474537539e-05i</v>
      </c>
      <c r="AA22" s="124" t="n">
        <f aca="false">IMABS(Z22)</f>
        <v>1.00000000000184</v>
      </c>
      <c r="AB22" s="124" t="n">
        <f aca="false">IMARGUMENT(Z22)</f>
        <v>1.48924489183604E-005</v>
      </c>
      <c r="AC22" s="222" t="str">
        <f aca="false">(IMDIV(IMPRODUCT(P22,T22,W22),IMPRODUCT(Q22,Z22)))</f>
        <v>172.542646751615-22.3590465731708i</v>
      </c>
      <c r="AD22" s="223" t="n">
        <f aca="false">20*LOG(IMABS(AC22))</f>
        <v>44.8102521734339</v>
      </c>
      <c r="AE22" s="198" t="n">
        <f aca="false">(180/PI())*IMARGUMENT(AC22)</f>
        <v>-7.38356347736604</v>
      </c>
      <c r="AF22" s="0" t="str">
        <f aca="false">COMPLEX(Adc_ea,0)</f>
        <v>-0.434440565864413</v>
      </c>
      <c r="AG22" s="0" t="str">
        <f aca="false">IMDIV(COMPLEX(0,2*PI()*O22),COMPLEX(wp0_ea,0))</f>
        <v>0.00179812705552056i</v>
      </c>
      <c r="AH22" s="0" t="n">
        <f aca="false">IMABS(AG22)</f>
        <v>0.00179812705552056</v>
      </c>
      <c r="AI22" s="0" t="n">
        <f aca="false">IMARGUMENT(AG22)</f>
        <v>1.5707963267949</v>
      </c>
      <c r="AJ22" s="0" t="str">
        <f aca="false">IMSUM(COMPLEX(1,0),IMDIV(COMPLEX(0,2*PI()*O22),COMPLEX(wp1_ea,0)))</f>
        <v>1+0.0000178032381734709i</v>
      </c>
      <c r="AK22" s="0" t="n">
        <f aca="false">IMABS(AJ22)</f>
        <v>1.00000000015848</v>
      </c>
      <c r="AL22" s="0" t="n">
        <f aca="false">IMARGUMENT(AJ22)</f>
        <v>1.78032398979107E-005</v>
      </c>
      <c r="AM22" s="0" t="str">
        <f aca="false">IMSUM(COMPLEX(1,0),IMDIV(COMPLEX(0,2*PI()*O22),COMPLEX(wz_ea,0)))</f>
        <v>1+0.00179812705552056i</v>
      </c>
      <c r="AN22" s="0" t="n">
        <f aca="false">IMABS(AM22)</f>
        <v>1.00000161662915</v>
      </c>
      <c r="AO22" s="0" t="n">
        <f aca="false">IMARGUMENT(AM22)</f>
        <v>0.00179812511763325</v>
      </c>
      <c r="AP22" s="197" t="str">
        <f aca="false">IMPRODUCT(AF22,IMDIV(AM22,IMPRODUCT(AG22,AJ22)))</f>
        <v>-0.430139173986846+241.607275915475i</v>
      </c>
      <c r="AQ22" s="169" t="n">
        <f aca="false">20*LOG(IMABS(AP22))</f>
        <v>47.6622139405069</v>
      </c>
      <c r="AR22" s="198" t="n">
        <f aca="false">(180/PI())*IMARGUMENT(AP22)</f>
        <v>90.1020049298653</v>
      </c>
      <c r="AS22" s="197" t="str">
        <f aca="false">IMPRODUCT(AC22,AP22)</f>
        <v>5327.89098305979+41697.1763627279i</v>
      </c>
      <c r="AT22" s="223" t="n">
        <f aca="false">20*LOG(IMABS(AS22))</f>
        <v>92.4724661139409</v>
      </c>
      <c r="AU22" s="198" t="n">
        <f aca="false">(180/PI())*IMARGUMENT(AS22)</f>
        <v>82.7184414524992</v>
      </c>
      <c r="AX22" s="0" t="n">
        <f aca="false">SUM((AT23&lt;0)*(AT22&gt;0))*O22</f>
        <v>0</v>
      </c>
      <c r="AY22" s="0" t="n">
        <f aca="false">IF(AX22&gt;0,AU22,0)</f>
        <v>0</v>
      </c>
    </row>
    <row r="23" customFormat="false" ht="15" hidden="false" customHeight="false" outlineLevel="0" collapsed="false">
      <c r="A23" s="0" t="s">
        <v>468</v>
      </c>
      <c r="B23" s="154" t="n">
        <f aca="false">Lm</f>
        <v>3E-006</v>
      </c>
      <c r="C23" s="0" t="s">
        <v>146</v>
      </c>
      <c r="E23" s="0" t="s">
        <v>469</v>
      </c>
      <c r="N23" s="130" t="n">
        <v>5</v>
      </c>
      <c r="O23" s="192" t="n">
        <f aca="false">10^(1+(N23/100))</f>
        <v>11.2201845430196</v>
      </c>
      <c r="P23" s="240" t="str">
        <f aca="false">COMPLEX(Adc,0)</f>
        <v>175.438596491228</v>
      </c>
      <c r="Q23" s="124" t="str">
        <f aca="false">IMSUM(COMPLEX(1,0),IMDIV(COMPLEX(0,2*PI()*O23),COMPLEX(wp_lf,0)))</f>
        <v>1+0.132537177489344i</v>
      </c>
      <c r="R23" s="124" t="n">
        <f aca="false">IMABS(Q23)</f>
        <v>1.00874481580667</v>
      </c>
      <c r="S23" s="124" t="n">
        <f aca="false">IMARGUMENT(Q23)</f>
        <v>0.131769201667571</v>
      </c>
      <c r="T23" s="124" t="str">
        <f aca="false">IMSUM(COMPLEX(1,0),IMDIV(COMPLEX(0,2*PI()*O23),COMPLEX(wz_esr,0)))</f>
        <v>1+2.18686342857417E-07i</v>
      </c>
      <c r="U23" s="124" t="n">
        <f aca="false">IMABS(T23)</f>
        <v>1.00000000000002</v>
      </c>
      <c r="V23" s="124" t="n">
        <f aca="false">IMARGUMENT(T23)</f>
        <v>2.17985195492623E-007</v>
      </c>
      <c r="W23" s="0" t="str">
        <f aca="false">IMSUB(COMPLEX(1,0),IMDIV(COMPLEX(0,2*PI()*O23),COMPLEX(wz_rhp,0)))</f>
        <v>1-5.0758919038472e-05i</v>
      </c>
      <c r="X23" s="124" t="n">
        <f aca="false">IMABS(W23)</f>
        <v>1.00000000128823</v>
      </c>
      <c r="Y23" s="124" t="n">
        <f aca="false">IMARGUMENT(W23)</f>
        <v>-5.07589196934706E-005</v>
      </c>
      <c r="Z23" s="0" t="str">
        <f aca="false">IMSUM(COMPLEX(1,0),IMDIV(COMPLEX(0,2*PI()*O23),COMPLEX(Q*(wsl/2),0)),IMDIV(IMPOWER(COMPLEX(0,2*PI()*O23),2),IMPOWER(COMPLEX(wsl/2,0),2)))</f>
        <v>0.999999999885812+1.52393371173357e-05i</v>
      </c>
      <c r="AA23" s="124" t="n">
        <f aca="false">IMABS(Z23)</f>
        <v>1.00000000000193</v>
      </c>
      <c r="AB23" s="124" t="n">
        <f aca="false">IMARGUMENT(Z23)</f>
        <v>1.52393353028931E-005</v>
      </c>
      <c r="AC23" s="222" t="str">
        <f aca="false">(IMDIV(IMPRODUCT(P23,T23,W23),IMPRODUCT(Q23,Z23)))</f>
        <v>172.408520913501-22.8620790123927i</v>
      </c>
      <c r="AD23" s="223" t="n">
        <f aca="false">20*LOG(IMABS(AC23))</f>
        <v>44.8068765819773</v>
      </c>
      <c r="AE23" s="198" t="n">
        <f aca="false">(180/PI())*IMARGUMENT(AC23)</f>
        <v>-7.55358801708604</v>
      </c>
      <c r="AF23" s="0" t="str">
        <f aca="false">COMPLEX(Adc_ea,0)</f>
        <v>-0.434440565864413</v>
      </c>
      <c r="AG23" s="0" t="str">
        <f aca="false">IMDIV(COMPLEX(0,2*PI()*O23),COMPLEX(wp0_ea,0))</f>
        <v>0.00184001081514461i</v>
      </c>
      <c r="AH23" s="0" t="n">
        <f aca="false">IMABS(AG23)</f>
        <v>0.00184001081514461</v>
      </c>
      <c r="AI23" s="0" t="n">
        <f aca="false">IMARGUMENT(AG23)</f>
        <v>1.5707963267949</v>
      </c>
      <c r="AJ23" s="0" t="str">
        <f aca="false">IMSUM(COMPLEX(1,0),IMDIV(COMPLEX(0,2*PI()*O23),COMPLEX(wp1_ea,0)))</f>
        <v>1+0.000018217928862818i</v>
      </c>
      <c r="AK23" s="0" t="n">
        <f aca="false">IMABS(AJ23)</f>
        <v>1.00000000016595</v>
      </c>
      <c r="AL23" s="0" t="n">
        <f aca="false">IMARGUMENT(AJ23)</f>
        <v>1.82179234690972E-005</v>
      </c>
      <c r="AM23" s="0" t="str">
        <f aca="false">IMSUM(COMPLEX(1,0),IMDIV(COMPLEX(0,2*PI()*O23),COMPLEX(wz_ea,0)))</f>
        <v>1+0.00184001081514461i</v>
      </c>
      <c r="AN23" s="0" t="n">
        <f aca="false">IMABS(AM23)</f>
        <v>1.00000169281847</v>
      </c>
      <c r="AO23" s="0" t="n">
        <f aca="false">IMARGUMENT(AM23)</f>
        <v>0.00184000873866848</v>
      </c>
      <c r="AP23" s="197" t="str">
        <f aca="false">IMPRODUCT(AF23,IMDIV(AM23,IMPRODUCT(AG23,AJ23)))</f>
        <v>-0.430139173980421+236.107623231032i</v>
      </c>
      <c r="AQ23" s="169" t="n">
        <f aca="false">20*LOG(IMABS(AP23))</f>
        <v>47.462214602213</v>
      </c>
      <c r="AR23" s="198" t="n">
        <f aca="false">(180/PI())*IMARGUMENT(AP23)</f>
        <v>90.1043809245544</v>
      </c>
      <c r="AS23" s="197" t="str">
        <f aca="false">IMPRODUCT(AC23,AP23)</f>
        <v>5323.75147896318+40716.7999734463i</v>
      </c>
      <c r="AT23" s="223" t="n">
        <f aca="false">20*LOG(IMABS(AS23))</f>
        <v>92.2690911841903</v>
      </c>
      <c r="AU23" s="198" t="n">
        <f aca="false">(180/PI())*IMARGUMENT(AS23)</f>
        <v>82.5507929074684</v>
      </c>
      <c r="AX23" s="0" t="n">
        <f aca="false">SUM((AT24&lt;0)*(AT23&gt;0))*O23</f>
        <v>0</v>
      </c>
      <c r="AY23" s="0" t="n">
        <f aca="false">IF(AX23&gt;0,AU23,0)</f>
        <v>0</v>
      </c>
    </row>
    <row r="24" customFormat="false" ht="15" hidden="false" customHeight="false" outlineLevel="0" collapsed="false">
      <c r="N24" s="130" t="n">
        <v>6</v>
      </c>
      <c r="O24" s="192" t="n">
        <f aca="false">10^(1+(N24/100))</f>
        <v>11.4815362149688</v>
      </c>
      <c r="P24" s="240" t="str">
        <f aca="false">COMPLEX(Adc,0)</f>
        <v>175.438596491228</v>
      </c>
      <c r="Q24" s="124" t="str">
        <f aca="false">IMSUM(COMPLEX(1,0),IMDIV(COMPLEX(0,2*PI()*O24),COMPLEX(wp_lf,0)))</f>
        <v>1+0.135624364941516i</v>
      </c>
      <c r="R24" s="124" t="n">
        <f aca="false">IMABS(Q24)</f>
        <v>1.00915507647031</v>
      </c>
      <c r="S24" s="124" t="n">
        <f aca="false">IMARGUMENT(Q24)</f>
        <v>0.134801866681346</v>
      </c>
      <c r="T24" s="124" t="str">
        <f aca="false">IMSUM(COMPLEX(1,0),IMDIV(COMPLEX(0,2*PI()*O24),COMPLEX(wz_esr,0)))</f>
        <v>1+2.23780202153501E-07i</v>
      </c>
      <c r="U24" s="124" t="n">
        <f aca="false">IMABS(T24)</f>
        <v>1.00000000000003</v>
      </c>
      <c r="V24" s="124" t="n">
        <f aca="false">IMARGUMENT(T24)</f>
        <v>2.24013572609021E-007</v>
      </c>
      <c r="W24" s="0" t="str">
        <f aca="false">IMSUB(COMPLEX(1,0),IMDIV(COMPLEX(0,2*PI()*O24),COMPLEX(wz_rhp,0)))</f>
        <v>1-5.19412461478146e-05i</v>
      </c>
      <c r="X24" s="124" t="n">
        <f aca="false">IMABS(W24)</f>
        <v>1.00000000134895</v>
      </c>
      <c r="Y24" s="124" t="n">
        <f aca="false">IMARGUMENT(W24)</f>
        <v>-5.19412458524516E-005</v>
      </c>
      <c r="Z24" s="0" t="str">
        <f aca="false">IMSUM(COMPLEX(1,0),IMDIV(COMPLEX(0,2*PI()*O24),COMPLEX(Q*(wsl/2),0)),IMDIV(IMPOWER(COMPLEX(0,2*PI()*O24),2),IMPOWER(COMPLEX(wsl/2,0),2)))</f>
        <v>0.99999999988043+1.55943068791737e-05i</v>
      </c>
      <c r="AA24" s="124" t="n">
        <f aca="false">IMABS(Z24)</f>
        <v>1.00000000000202</v>
      </c>
      <c r="AB24" s="124" t="n">
        <f aca="false">IMARGUMENT(Z24)</f>
        <v>1.55942983521477E-005</v>
      </c>
      <c r="AC24" s="222" t="str">
        <f aca="false">(IMDIV(IMPRODUCT(P24,T24,W24),IMPRODUCT(Q24,Z24)))</f>
        <v>172.268297123005-23.3755874798146i</v>
      </c>
      <c r="AD24" s="223" t="n">
        <f aca="false">20*LOG(IMABS(AC24))</f>
        <v>44.8033447136437</v>
      </c>
      <c r="AE24" s="198" t="n">
        <f aca="false">(180/PI())*IMARGUMENT(AC24)</f>
        <v>-7.72743471181815</v>
      </c>
      <c r="AF24" s="0" t="str">
        <f aca="false">COMPLEX(Adc_ea,0)</f>
        <v>-0.434440565864413</v>
      </c>
      <c r="AG24" s="0" t="str">
        <f aca="false">IMDIV(COMPLEX(0,2*PI()*O24),COMPLEX(wp0_ea,0))</f>
        <v>0.00188287017285828i</v>
      </c>
      <c r="AH24" s="0" t="n">
        <f aca="false">IMABS(AG24)</f>
        <v>0.00188287017285828</v>
      </c>
      <c r="AI24" s="0" t="n">
        <f aca="false">IMARGUMENT(AG24)</f>
        <v>1.5707963267949</v>
      </c>
      <c r="AJ24" s="0" t="str">
        <f aca="false">IMSUM(COMPLEX(1,0),IMDIV(COMPLEX(0,2*PI()*O24),COMPLEX(wp1_ea,0)))</f>
        <v>1+0.0000186422789391909i</v>
      </c>
      <c r="AK24" s="0" t="n">
        <f aca="false">IMABS(AJ24)</f>
        <v>1.00000000017377</v>
      </c>
      <c r="AL24" s="0" t="n">
        <f aca="false">IMARGUMENT(AJ24)</f>
        <v>1.86422757644046E-005</v>
      </c>
      <c r="AM24" s="0" t="str">
        <f aca="false">IMSUM(COMPLEX(1,0),IMDIV(COMPLEX(0,2*PI()*O24),COMPLEX(wz_ea,0)))</f>
        <v>1+0.00188287017285828i</v>
      </c>
      <c r="AN24" s="0" t="n">
        <f aca="false">IMABS(AM24)</f>
        <v>1.00000177259847</v>
      </c>
      <c r="AO24" s="0" t="n">
        <f aca="false">IMARGUMENT(AM24)</f>
        <v>0.00188286794779812</v>
      </c>
      <c r="AP24" s="197" t="str">
        <f aca="false">IMPRODUCT(AF24,IMDIV(AM24,IMPRODUCT(AG24,AJ24)))</f>
        <v>-0.430139173973693+230.733157933679i</v>
      </c>
      <c r="AQ24" s="169" t="n">
        <f aca="false">20*LOG(IMABS(AP24))</f>
        <v>47.2622152951042</v>
      </c>
      <c r="AR24" s="198" t="n">
        <f aca="false">(180/PI())*IMARGUMENT(AP24)</f>
        <v>90.1068122628865</v>
      </c>
      <c r="AS24" s="197" t="str">
        <f aca="false">IMPRODUCT(AC24,AP24)</f>
        <v>5319.42377474625+39758.062962938i</v>
      </c>
      <c r="AT24" s="223" t="n">
        <f aca="false">20*LOG(IMABS(AS24))</f>
        <v>92.0655600087479</v>
      </c>
      <c r="AU24" s="198" t="n">
        <f aca="false">(180/PI())*IMARGUMENT(AS24)</f>
        <v>82.3793775510684</v>
      </c>
      <c r="AX24" s="0" t="n">
        <f aca="false">SUM((AT25&lt;0)*(AT24&gt;0))*O24</f>
        <v>0</v>
      </c>
      <c r="AY24" s="0" t="n">
        <f aca="false">IF(AX24&gt;0,AU24,0)</f>
        <v>0</v>
      </c>
    </row>
    <row r="25" customFormat="false" ht="15" hidden="false" customHeight="false" outlineLevel="0" collapsed="false">
      <c r="A25" s="0" t="s">
        <v>470</v>
      </c>
      <c r="B25" s="154" t="n">
        <f aca="false">R_cs</f>
        <v>0.095</v>
      </c>
      <c r="C25" s="138" t="s">
        <v>111</v>
      </c>
      <c r="E25" s="0" t="s">
        <v>471</v>
      </c>
      <c r="N25" s="130" t="n">
        <v>7</v>
      </c>
      <c r="O25" s="192" t="n">
        <f aca="false">10^(1+(N25/100))</f>
        <v>11.7489755493953</v>
      </c>
      <c r="P25" s="240" t="str">
        <f aca="false">COMPLEX(Adc,0)</f>
        <v>175.438596491228</v>
      </c>
      <c r="Q25" s="124" t="str">
        <f aca="false">IMSUM(COMPLEX(1,0),IMDIV(COMPLEX(0,2*PI()*O25),COMPLEX(wp_lf,0)))</f>
        <v>1+0.138783462227181i</v>
      </c>
      <c r="R25" s="124" t="n">
        <f aca="false">IMABS(Q25)</f>
        <v>1.00958449343666</v>
      </c>
      <c r="S25" s="124" t="n">
        <f aca="false">IMARGUMENT(Q25)</f>
        <v>0.137902590715875</v>
      </c>
      <c r="T25" s="124" t="str">
        <f aca="false">IMSUM(COMPLEX(1,0),IMDIV(COMPLEX(0,2*PI()*O25),COMPLEX(wz_esr,0)))</f>
        <v>1+2.28992712674848E-07i</v>
      </c>
      <c r="U25" s="124" t="n">
        <f aca="false">IMABS(T25)</f>
        <v>1.00000000000003</v>
      </c>
      <c r="V25" s="124" t="n">
        <f aca="false">IMARGUMENT(T25)</f>
        <v>2.28915981884856E-007</v>
      </c>
      <c r="W25" s="0" t="str">
        <f aca="false">IMSUB(COMPLEX(1,0),IMDIV(COMPLEX(0,2*PI()*O25),COMPLEX(wz_rhp,0)))</f>
        <v>1-5.31511131933883e-05i</v>
      </c>
      <c r="X25" s="124" t="n">
        <f aca="false">IMABS(W25)</f>
        <v>1.00000000141252</v>
      </c>
      <c r="Y25" s="124" t="n">
        <f aca="false">IMARGUMENT(W25)</f>
        <v>-5.31511114326381E-005</v>
      </c>
      <c r="Z25" s="0" t="str">
        <f aca="false">IMSUM(COMPLEX(1,0),IMDIV(COMPLEX(0,2*PI()*O25),COMPLEX(Q*(wsl/2),0)),IMDIV(IMPOWER(COMPLEX(0,2*PI()*O25),2),IMPOWER(COMPLEX(wsl/2,0),2)))</f>
        <v>0.999999999874795+1.59575449489339e-05i</v>
      </c>
      <c r="AA25" s="124" t="n">
        <f aca="false">IMABS(Z25)</f>
        <v>1.00000000000212</v>
      </c>
      <c r="AB25" s="124" t="n">
        <f aca="false">IMARGUMENT(Z25)</f>
        <v>1.59575365698932E-005</v>
      </c>
      <c r="AC25" s="222" t="str">
        <f aca="false">(IMDIV(IMPRODUCT(P25,T25,W25),IMPRODUCT(Q25,Z25)))</f>
        <v>172.121708930001-23.8997308415934i</v>
      </c>
      <c r="AD25" s="223" t="n">
        <f aca="false">20*LOG(IMABS(AC25))</f>
        <v>44.7996494694093</v>
      </c>
      <c r="AE25" s="198" t="n">
        <f aca="false">(180/PI())*IMARGUMENT(AC25)</f>
        <v>-7.90518294606022</v>
      </c>
      <c r="AF25" s="0" t="str">
        <f aca="false">COMPLEX(Adc_ea,0)</f>
        <v>-0.434440565864413</v>
      </c>
      <c r="AG25" s="0" t="str">
        <f aca="false">IMDIV(COMPLEX(0,2*PI()*O25),COMPLEX(wp0_ea,0))</f>
        <v>0.00192672785326033i</v>
      </c>
      <c r="AH25" s="0" t="n">
        <f aca="false">IMABS(AG25)</f>
        <v>0.00192672785326033</v>
      </c>
      <c r="AI25" s="0" t="n">
        <f aca="false">IMARGUMENT(AG25)</f>
        <v>1.5707963267949</v>
      </c>
      <c r="AJ25" s="0" t="str">
        <f aca="false">IMSUM(COMPLEX(1,0),IMDIV(COMPLEX(0,2*PI()*O25),COMPLEX(wp1_ea,0)))</f>
        <v>1+0.0000190765133986171i</v>
      </c>
      <c r="AK25" s="0" t="n">
        <f aca="false">IMABS(AJ25)</f>
        <v>1.00000000018196</v>
      </c>
      <c r="AL25" s="0" t="n">
        <f aca="false">IMARGUMENT(AJ25)</f>
        <v>1.90765128866564E-005</v>
      </c>
      <c r="AM25" s="0" t="str">
        <f aca="false">IMSUM(COMPLEX(1,0),IMDIV(COMPLEX(0,2*PI()*O25),COMPLEX(wz_ea,0)))</f>
        <v>1+0.00192672785326033i</v>
      </c>
      <c r="AN25" s="0" t="n">
        <f aca="false">IMABS(AM25)</f>
        <v>1.00000185613839</v>
      </c>
      <c r="AO25" s="0" t="n">
        <f aca="false">IMARGUMENT(AM25)</f>
        <v>0.00192672546908962</v>
      </c>
      <c r="AP25" s="197" t="str">
        <f aca="false">IMPRODUCT(AF25,IMDIV(AM25,IMPRODUCT(AG25,AJ25)))</f>
        <v>-0.430139173966648+225.481030410778i</v>
      </c>
      <c r="AQ25" s="169" t="n">
        <f aca="false">20*LOG(IMABS(AP25))</f>
        <v>47.0622160206502</v>
      </c>
      <c r="AR25" s="198" t="n">
        <f aca="false">(180/PI())*IMARGUMENT(AP25)</f>
        <v>90.1093002339533</v>
      </c>
      <c r="AS25" s="197" t="str">
        <f aca="false">IMPRODUCT(AC25,AP25)</f>
        <v>5314.89964700185+38820.4604960829i</v>
      </c>
      <c r="AT25" s="223" t="n">
        <f aca="false">20*LOG(IMABS(AS25))</f>
        <v>91.8618654900596</v>
      </c>
      <c r="AU25" s="198" t="n">
        <f aca="false">(180/PI())*IMARGUMENT(AS25)</f>
        <v>82.2041172878931</v>
      </c>
      <c r="AX25" s="0" t="n">
        <f aca="false">SUM((AT26&lt;0)*(AT25&gt;0))*O25</f>
        <v>0</v>
      </c>
      <c r="AY25" s="0" t="n">
        <f aca="false">IF(AX25&gt;0,AU25,0)</f>
        <v>0</v>
      </c>
    </row>
    <row r="26" customFormat="false" ht="15" hidden="false" customHeight="false" outlineLevel="0" collapsed="false">
      <c r="A26" s="0" t="s">
        <v>201</v>
      </c>
      <c r="B26" s="154" t="n">
        <f aca="false">R_sl</f>
        <v>0</v>
      </c>
      <c r="C26" s="138" t="s">
        <v>111</v>
      </c>
      <c r="E26" s="0" t="s">
        <v>472</v>
      </c>
      <c r="N26" s="130" t="n">
        <v>8</v>
      </c>
      <c r="O26" s="192" t="n">
        <f aca="false">10^(1+(N26/100))</f>
        <v>12.0226443461741</v>
      </c>
      <c r="P26" s="240" t="str">
        <f aca="false">COMPLEX(Adc,0)</f>
        <v>175.438596491228</v>
      </c>
      <c r="Q26" s="124" t="str">
        <f aca="false">IMSUM(COMPLEX(1,0),IMDIV(COMPLEX(0,2*PI()*O26),COMPLEX(wp_lf,0)))</f>
        <v>1+0.142016144341535i</v>
      </c>
      <c r="R26" s="124" t="n">
        <f aca="false">IMABS(Q26)</f>
        <v>1.01003395252518</v>
      </c>
      <c r="S26" s="124" t="n">
        <f aca="false">IMARGUMENT(Q26)</f>
        <v>0.14107277919551</v>
      </c>
      <c r="T26" s="124" t="str">
        <f aca="false">IMSUM(COMPLEX(1,0),IMDIV(COMPLEX(0,2*PI()*O26),COMPLEX(wz_esr,0)))</f>
        <v>1+2.34326638163532E-07i</v>
      </c>
      <c r="U26" s="124" t="n">
        <f aca="false">IMABS(T26)</f>
        <v>1.00000000000003</v>
      </c>
      <c r="V26" s="124" t="n">
        <f aca="false">IMARGUMENT(T26)</f>
        <v>2.33715581020089E-007</v>
      </c>
      <c r="W26" s="0" t="str">
        <f aca="false">IMSUB(COMPLEX(1,0),IMDIV(COMPLEX(0,2*PI()*O26),COMPLEX(wz_rhp,0)))</f>
        <v>1-5.43891616627154e-05i</v>
      </c>
      <c r="X26" s="124" t="n">
        <f aca="false">IMABS(W26)</f>
        <v>1.00000000147909</v>
      </c>
      <c r="Y26" s="124" t="n">
        <f aca="false">IMARGUMENT(W26)</f>
        <v>-5.43891607965041E-005</v>
      </c>
      <c r="Z26" s="0" t="str">
        <f aca="false">IMSUM(COMPLEX(1,0),IMDIV(COMPLEX(0,2*PI()*O26),COMPLEX(Q*(wsl/2),0)),IMDIV(IMPOWER(COMPLEX(0,2*PI()*O26),2),IMPOWER(COMPLEX(wsl/2,0),2)))</f>
        <v>0.999999999868894+1.63292439202492e-05i</v>
      </c>
      <c r="AA26" s="124" t="n">
        <f aca="false">IMABS(Z26)</f>
        <v>1.00000000000222</v>
      </c>
      <c r="AB26" s="124" t="n">
        <f aca="false">IMARGUMENT(Z26)</f>
        <v>1.63292456112214E-005</v>
      </c>
      <c r="AC26" s="222" t="str">
        <f aca="false">(IMDIV(IMPRODUCT(P26,T26,W26),IMPRODUCT(Q26,Z26)))</f>
        <v>171.968479260839-24.4346660007853i</v>
      </c>
      <c r="AD26" s="223" t="n">
        <f aca="false">20*LOG(IMABS(AC26))</f>
        <v>44.7957834406266</v>
      </c>
      <c r="AE26" s="198" t="n">
        <f aca="false">(180/PI())*IMARGUMENT(AC26)</f>
        <v>-8.08691329232701</v>
      </c>
      <c r="AF26" s="0" t="str">
        <f aca="false">COMPLEX(Adc_ea,0)</f>
        <v>-0.434440565864413</v>
      </c>
      <c r="AG26" s="0" t="str">
        <f aca="false">IMDIV(COMPLEX(0,2*PI()*O26),COMPLEX(wp0_ea,0))</f>
        <v>0.00197160711027344i</v>
      </c>
      <c r="AH26" s="0" t="n">
        <f aca="false">IMABS(AG26)</f>
        <v>0.00197160711027344</v>
      </c>
      <c r="AI26" s="0" t="n">
        <f aca="false">IMARGUMENT(AG26)</f>
        <v>1.5707963267949</v>
      </c>
      <c r="AJ26" s="0" t="str">
        <f aca="false">IMSUM(COMPLEX(1,0),IMDIV(COMPLEX(0,2*PI()*O26),COMPLEX(wp1_ea,0)))</f>
        <v>1+0.0000195208624779548i</v>
      </c>
      <c r="AK26" s="0" t="n">
        <f aca="false">IMABS(AJ26)</f>
        <v>1.00000000019053</v>
      </c>
      <c r="AL26" s="0" t="n">
        <f aca="false">IMARGUMENT(AJ26)</f>
        <v>1.95208624092339E-005</v>
      </c>
      <c r="AM26" s="0" t="str">
        <f aca="false">IMSUM(COMPLEX(1,0),IMDIV(COMPLEX(0,2*PI()*O26),COMPLEX(wz_ea,0)))</f>
        <v>1+0.00197160711027344i</v>
      </c>
      <c r="AN26" s="0" t="n">
        <f aca="false">IMABS(AM26)</f>
        <v>1.00000194361541</v>
      </c>
      <c r="AO26" s="0" t="n">
        <f aca="false">IMARGUMENT(AM26)</f>
        <v>0.00197160455563954</v>
      </c>
      <c r="AP26" s="197" t="str">
        <f aca="false">IMPRODUCT(AF26,IMDIV(AM26,IMPRODUCT(AG26,AJ26)))</f>
        <v>-0.430139173959271+220.348455914794i</v>
      </c>
      <c r="AQ26" s="169" t="n">
        <f aca="false">20*LOG(IMABS(AP26))</f>
        <v>46.8622167803901</v>
      </c>
      <c r="AR26" s="198" t="n">
        <f aca="false">(180/PI())*IMARGUMENT(AP26)</f>
        <v>90.1118461568712</v>
      </c>
      <c r="AS26" s="197" t="str">
        <f aca="false">IMPRODUCT(AC26,AP26)</f>
        <v>5310.17054445047+37903.4991781907i</v>
      </c>
      <c r="AT26" s="223" t="n">
        <f aca="false">20*LOG(IMABS(AS26))</f>
        <v>91.6580002210167</v>
      </c>
      <c r="AU26" s="198" t="n">
        <f aca="false">(180/PI())*IMARGUMENT(AS26)</f>
        <v>82.0249328645441</v>
      </c>
      <c r="AX26" s="0" t="n">
        <f aca="false">SUM((AT27&lt;0)*(AT26&gt;0))*O26</f>
        <v>0</v>
      </c>
      <c r="AY26" s="0" t="n">
        <f aca="false">IF(AX26&gt;0,AU26,0)</f>
        <v>0</v>
      </c>
    </row>
    <row r="27" customFormat="false" ht="15" hidden="false" customHeight="true" outlineLevel="0" collapsed="false">
      <c r="A27" s="0" t="s">
        <v>473</v>
      </c>
      <c r="B27" s="141" t="n">
        <f aca="false">Rsl_int</f>
        <v>50000</v>
      </c>
      <c r="C27" s="138" t="s">
        <v>111</v>
      </c>
      <c r="E27" s="241" t="s">
        <v>474</v>
      </c>
      <c r="F27" s="241"/>
      <c r="G27" s="241"/>
      <c r="H27" s="241"/>
      <c r="I27" s="241"/>
      <c r="J27" s="241"/>
      <c r="K27" s="241"/>
      <c r="N27" s="130" t="n">
        <v>9</v>
      </c>
      <c r="O27" s="192" t="n">
        <f aca="false">10^(1+(N27/100))</f>
        <v>12.3026877081238</v>
      </c>
      <c r="P27" s="240" t="str">
        <f aca="false">COMPLEX(Adc,0)</f>
        <v>175.438596491228</v>
      </c>
      <c r="Q27" s="124" t="str">
        <f aca="false">IMSUM(COMPLEX(1,0),IMDIV(COMPLEX(0,2*PI()*O27),COMPLEX(wp_lf,0)))</f>
        <v>1+0.145324125295425i</v>
      </c>
      <c r="R27" s="124" t="n">
        <f aca="false">IMABS(Q27)</f>
        <v>1.0105043797</v>
      </c>
      <c r="S27" s="124" t="n">
        <f aca="false">IMARGUMENT(Q27)</f>
        <v>0.144313857976971</v>
      </c>
      <c r="T27" s="124" t="str">
        <f aca="false">IMSUM(COMPLEX(1,0),IMDIV(COMPLEX(0,2*PI()*O27),COMPLEX(wz_esr,0)))</f>
        <v>1+2.39784806737451E-07i</v>
      </c>
      <c r="U27" s="124" t="n">
        <f aca="false">IMABS(T27)</f>
        <v>1.00000000000003</v>
      </c>
      <c r="V27" s="124" t="n">
        <f aca="false">IMARGUMENT(T27)</f>
        <v>2.39348089757697E-007</v>
      </c>
      <c r="W27" s="0" t="str">
        <f aca="false">IMSUB(COMPLEX(1,0),IMDIV(COMPLEX(0,2*PI()*O27),COMPLEX(wz_rhp,0)))</f>
        <v>1-5.56560479854818e-05i</v>
      </c>
      <c r="X27" s="124" t="n">
        <f aca="false">IMABS(W27)</f>
        <v>1.0000000015488</v>
      </c>
      <c r="Y27" s="124" t="n">
        <f aca="false">IMARGUMENT(W27)</f>
        <v>-5.56560465198832E-005</v>
      </c>
      <c r="Z27" s="0" t="str">
        <f aca="false">IMSUM(COMPLEX(1,0),IMDIV(COMPLEX(0,2*PI()*O27),COMPLEX(Q*(wsl/2),0)),IMDIV(IMPOWER(COMPLEX(0,2*PI()*O27),2),IMPOWER(COMPLEX(wsl/2,0),2)))</f>
        <v>0.999999999862715+1.67096008728342e-05i</v>
      </c>
      <c r="AA27" s="124" t="n">
        <f aca="false">IMABS(Z27)</f>
        <v>1.00000000000232</v>
      </c>
      <c r="AB27" s="124" t="n">
        <f aca="false">IMARGUMENT(Z27)</f>
        <v>1.67095910350519E-005</v>
      </c>
      <c r="AC27" s="222" t="str">
        <f aca="false">(IMDIV(IMPRODUCT(P27,T27,W27),IMPRODUCT(Q27,Z27)))</f>
        <v>171.808320091931-24.9805474961949i</v>
      </c>
      <c r="AD27" s="223" t="n">
        <f aca="false">20*LOG(IMABS(AC27))</f>
        <v>44.7917388967334</v>
      </c>
      <c r="AE27" s="198" t="n">
        <f aca="false">(180/PI())*IMARGUMENT(AC27)</f>
        <v>-8.27270749493145</v>
      </c>
      <c r="AF27" s="0" t="str">
        <f aca="false">COMPLEX(Adc_ea,0)</f>
        <v>-0.434440565864413</v>
      </c>
      <c r="AG27" s="0" t="str">
        <f aca="false">IMDIV(COMPLEX(0,2*PI()*O27),COMPLEX(wp0_ea,0))</f>
        <v>0.00201753173947372i</v>
      </c>
      <c r="AH27" s="0" t="n">
        <f aca="false">IMABS(AG27)</f>
        <v>0.00201753173947372</v>
      </c>
      <c r="AI27" s="0" t="n">
        <f aca="false">IMARGUMENT(AG27)</f>
        <v>1.5707963267949</v>
      </c>
      <c r="AJ27" s="0" t="str">
        <f aca="false">IMSUM(COMPLEX(1,0),IMDIV(COMPLEX(0,2*PI()*O27),COMPLEX(wp1_ea,0)))</f>
        <v>1+0.0000199755617769675i</v>
      </c>
      <c r="AK27" s="0" t="n">
        <f aca="false">IMABS(AJ27)</f>
        <v>1.00000000019951</v>
      </c>
      <c r="AL27" s="0" t="n">
        <f aca="false">IMARGUMENT(AJ27)</f>
        <v>1.99755609895629E-005</v>
      </c>
      <c r="AM27" s="0" t="str">
        <f aca="false">IMSUM(COMPLEX(1,0),IMDIV(COMPLEX(0,2*PI()*O27),COMPLEX(wz_ea,0)))</f>
        <v>1+0.00201753173947372i</v>
      </c>
      <c r="AN27" s="0" t="n">
        <f aca="false">IMABS(AM27)</f>
        <v>1.00000203521509</v>
      </c>
      <c r="AO27" s="0" t="n">
        <f aca="false">IMARGUMENT(AM27)</f>
        <v>0.00201752900208103</v>
      </c>
      <c r="AP27" s="197" t="str">
        <f aca="false">IMPRODUCT(AF27,IMDIV(AM27,IMPRODUCT(AG27,AJ27)))</f>
        <v>-0.430139173951546+215.332713086794i</v>
      </c>
      <c r="AQ27" s="169" t="n">
        <f aca="false">20*LOG(IMABS(AP27))</f>
        <v>46.6622175759352</v>
      </c>
      <c r="AR27" s="198" t="n">
        <f aca="false">(180/PI())*IMARGUMENT(AP27)</f>
        <v>90.1144513814808</v>
      </c>
      <c r="AS27" s="197" t="str">
        <f aca="false">IMPRODUCT(AC27,AP27)</f>
        <v>5305.22757786682+37006.6968083447i</v>
      </c>
      <c r="AT27" s="223" t="n">
        <f aca="false">20*LOG(IMABS(AS27))</f>
        <v>91.4539564726686</v>
      </c>
      <c r="AU27" s="198" t="n">
        <f aca="false">(180/PI())*IMARGUMENT(AS27)</f>
        <v>81.8417438865494</v>
      </c>
      <c r="AX27" s="0" t="n">
        <f aca="false">SUM((AT28&lt;0)*(AT27&gt;0))*O27</f>
        <v>0</v>
      </c>
      <c r="AY27" s="0" t="n">
        <f aca="false">IF(AX27&gt;0,AU27,0)</f>
        <v>0</v>
      </c>
    </row>
    <row r="28" customFormat="false" ht="15" hidden="false" customHeight="false" outlineLevel="0" collapsed="false">
      <c r="A28" s="0" t="s">
        <v>475</v>
      </c>
      <c r="B28" s="141" t="n">
        <f aca="false">Isl</f>
        <v>1E-005</v>
      </c>
      <c r="C28" s="138" t="s">
        <v>13</v>
      </c>
      <c r="E28" s="241"/>
      <c r="F28" s="241"/>
      <c r="G28" s="241"/>
      <c r="H28" s="241"/>
      <c r="I28" s="241"/>
      <c r="J28" s="241"/>
      <c r="K28" s="241"/>
      <c r="N28" s="130" t="n">
        <v>10</v>
      </c>
      <c r="O28" s="192" t="n">
        <f aca="false">10^(1+(N28/100))</f>
        <v>12.5892541179417</v>
      </c>
      <c r="P28" s="240" t="str">
        <f aca="false">COMPLEX(Adc,0)</f>
        <v>175.438596491228</v>
      </c>
      <c r="Q28" s="124" t="str">
        <f aca="false">IMSUM(COMPLEX(1,0),IMDIV(COMPLEX(0,2*PI()*O28),COMPLEX(wp_lf,0)))</f>
        <v>1+0.148709159024138i</v>
      </c>
      <c r="R28" s="124" t="n">
        <f aca="false">IMABS(Q28)</f>
        <v>1.01099674281259</v>
      </c>
      <c r="S28" s="124" t="n">
        <f aca="false">IMARGUMENT(Q28)</f>
        <v>0.147627273011295</v>
      </c>
      <c r="T28" s="124" t="str">
        <f aca="false">IMSUM(COMPLEX(1,0),IMDIV(COMPLEX(0,2*PI()*O28),COMPLEX(wz_esr,0)))</f>
        <v>1+2.45370112389828E-07i</v>
      </c>
      <c r="U28" s="124" t="n">
        <f aca="false">IMABS(T28)</f>
        <v>1.00000000000003</v>
      </c>
      <c r="V28" s="124" t="n">
        <f aca="false">IMARGUMENT(T28)</f>
        <v>2.4485106356673E-007</v>
      </c>
      <c r="W28" s="0" t="str">
        <f aca="false">IMSUB(COMPLEX(1,0),IMDIV(COMPLEX(0,2*PI()*O28),COMPLEX(wz_rhp,0)))</f>
        <v>1-5.69524438815848e-05i</v>
      </c>
      <c r="X28" s="124" t="n">
        <f aca="false">IMABS(W28)</f>
        <v>1.00000000162179</v>
      </c>
      <c r="Y28" s="124" t="n">
        <f aca="false">IMARGUMENT(W28)</f>
        <v>-5.69524447258812E-005</v>
      </c>
      <c r="Z28" s="0" t="str">
        <f aca="false">IMSUM(COMPLEX(1,0),IMDIV(COMPLEX(0,2*PI()*O28),COMPLEX(Q*(wsl/2),0)),IMDIV(IMPOWER(COMPLEX(0,2*PI()*O28),2),IMPOWER(COMPLEX(wsl/2,0),2)))</f>
        <v>0.999999999856246+1.70988174769796e-05i</v>
      </c>
      <c r="AA28" s="124" t="n">
        <f aca="false">IMABS(Z28)</f>
        <v>1.00000000000243</v>
      </c>
      <c r="AB28" s="124" t="n">
        <f aca="false">IMARGUMENT(Z28)</f>
        <v>1.70988081437386E-005</v>
      </c>
      <c r="AC28" s="222" t="str">
        <f aca="false">(IMDIV(IMPRODUCT(P28,T28,W28),IMPRODUCT(Q28,Z28)))</f>
        <v>171.640932123048-25.5375270721091i</v>
      </c>
      <c r="AD28" s="223" t="n">
        <f aca="false">20*LOG(IMABS(AC28))</f>
        <v>44.7875077725902</v>
      </c>
      <c r="AE28" s="198" t="n">
        <f aca="false">(180/PI())*IMARGUMENT(AC28)</f>
        <v>-8.46264845064085</v>
      </c>
      <c r="AF28" s="0" t="str">
        <f aca="false">COMPLEX(Adc_ea,0)</f>
        <v>-0.434440565864413</v>
      </c>
      <c r="AG28" s="0" t="str">
        <f aca="false">IMDIV(COMPLEX(0,2*PI()*O28),COMPLEX(wp0_ea,0))</f>
        <v>0.00206452609070746i</v>
      </c>
      <c r="AH28" s="0" t="n">
        <f aca="false">IMABS(AG28)</f>
        <v>0.00206452609070746</v>
      </c>
      <c r="AI28" s="0" t="n">
        <f aca="false">IMARGUMENT(AG28)</f>
        <v>1.5707963267949</v>
      </c>
      <c r="AJ28" s="0" t="str">
        <f aca="false">IMSUM(COMPLEX(1,0),IMDIV(COMPLEX(0,2*PI()*O28),COMPLEX(wp1_ea,0)))</f>
        <v>1+0.0000204408523832421i</v>
      </c>
      <c r="AK28" s="0" t="n">
        <f aca="false">IMABS(AJ28)</f>
        <v>1.00000000020891</v>
      </c>
      <c r="AL28" s="0" t="n">
        <f aca="false">IMARGUMENT(AJ28)</f>
        <v>2.0440852196749E-005</v>
      </c>
      <c r="AM28" s="0" t="str">
        <f aca="false">IMSUM(COMPLEX(1,0),IMDIV(COMPLEX(0,2*PI()*O28),COMPLEX(wz_ea,0)))</f>
        <v>1+0.00206452609070746i</v>
      </c>
      <c r="AN28" s="0" t="n">
        <f aca="false">IMABS(AM28)</f>
        <v>1.00000213113172</v>
      </c>
      <c r="AO28" s="0" t="n">
        <f aca="false">IMARGUMENT(AM28)</f>
        <v>0.00206452315748838</v>
      </c>
      <c r="AP28" s="197" t="str">
        <f aca="false">IMPRODUCT(AF28,IMDIV(AM28,IMPRODUCT(AG28,AJ28)))</f>
        <v>-0.430139173943457+210.431142513536i</v>
      </c>
      <c r="AQ28" s="169" t="n">
        <f aca="false">20*LOG(IMABS(AP28))</f>
        <v>46.462218408973</v>
      </c>
      <c r="AR28" s="198" t="n">
        <f aca="false">(180/PI())*IMARGUMENT(AP28)</f>
        <v>90.1171172890623</v>
      </c>
      <c r="AS28" s="197" t="str">
        <f aca="false">IMPRODUCT(AC28,AP28)</f>
        <v>5300.06150999598+36129.5821395406i</v>
      </c>
      <c r="AT28" s="223" t="n">
        <f aca="false">20*LOG(IMABS(AS28))</f>
        <v>91.2497261815632</v>
      </c>
      <c r="AU28" s="198" t="n">
        <f aca="false">(180/PI())*IMARGUMENT(AS28)</f>
        <v>81.6544688384215</v>
      </c>
      <c r="AX28" s="0" t="n">
        <f aca="false">SUM((AT29&lt;0)*(AT28&gt;0))*O28</f>
        <v>0</v>
      </c>
      <c r="AY28" s="0" t="n">
        <f aca="false">IF(AX28&gt;0,AU28,0)</f>
        <v>0</v>
      </c>
    </row>
    <row r="29" customFormat="false" ht="15" hidden="false" customHeight="false" outlineLevel="0" collapsed="false">
      <c r="B29" s="142"/>
      <c r="C29" s="138"/>
      <c r="N29" s="130" t="n">
        <v>11</v>
      </c>
      <c r="O29" s="192" t="n">
        <f aca="false">10^(1+(N29/100))</f>
        <v>12.8824955169313</v>
      </c>
      <c r="P29" s="240" t="str">
        <f aca="false">COMPLEX(Adc,0)</f>
        <v>175.438596491228</v>
      </c>
      <c r="Q29" s="124" t="str">
        <f aca="false">IMSUM(COMPLEX(1,0),IMDIV(COMPLEX(0,2*PI()*O29),COMPLEX(wp_lf,0)))</f>
        <v>1+0.152173040317365i</v>
      </c>
      <c r="R29" s="124" t="n">
        <f aca="false">IMABS(Q29)</f>
        <v>1.01151205341283</v>
      </c>
      <c r="S29" s="124" t="n">
        <f aca="false">IMARGUMENT(Q29)</f>
        <v>0.151014489947367</v>
      </c>
      <c r="T29" s="124" t="str">
        <f aca="false">IMSUM(COMPLEX(1,0),IMDIV(COMPLEX(0,2*PI()*O29),COMPLEX(wz_esr,0)))</f>
        <v>1+2.51085516523652E-07i</v>
      </c>
      <c r="U29" s="124" t="n">
        <f aca="false">IMABS(T29)</f>
        <v>1.00000000000003</v>
      </c>
      <c r="V29" s="124" t="n">
        <f aca="false">IMARGUMENT(T29)</f>
        <v>2.51118832027208E-007</v>
      </c>
      <c r="W29" s="0" t="str">
        <f aca="false">IMSUB(COMPLEX(1,0),IMDIV(COMPLEX(0,2*PI()*O29),COMPLEX(wz_rhp,0)))</f>
        <v>1-5.82790367172887e-05i</v>
      </c>
      <c r="X29" s="124" t="n">
        <f aca="false">IMABS(W29)</f>
        <v>1.00000000169822</v>
      </c>
      <c r="Y29" s="124" t="n">
        <f aca="false">IMARGUMENT(W29)</f>
        <v>-5.82790338993616E-005</v>
      </c>
      <c r="Z29" s="0" t="str">
        <f aca="false">IMSUM(COMPLEX(1,0),IMDIV(COMPLEX(0,2*PI()*O29),COMPLEX(Q*(wsl/2),0)),IMDIV(IMPOWER(COMPLEX(0,2*PI()*O29),2),IMPOWER(COMPLEX(wsl/2,0),2)))</f>
        <v>0.999999999849471+1.74971001004809e-05i</v>
      </c>
      <c r="AA29" s="124" t="n">
        <f aca="false">IMABS(Z29)</f>
        <v>1.00000000000255</v>
      </c>
      <c r="AB29" s="124" t="n">
        <f aca="false">IMARGUMENT(Z29)</f>
        <v>1.74970980433984E-005</v>
      </c>
      <c r="AC29" s="222" t="str">
        <f aca="false">(IMDIV(IMPRODUCT(P29,T29,W29),IMPRODUCT(Q29,Z29)))</f>
        <v>171.466004451492-26.1057532174531i</v>
      </c>
      <c r="AD29" s="223" t="n">
        <f aca="false">20*LOG(IMABS(AC29))</f>
        <v>44.7830816554452</v>
      </c>
      <c r="AE29" s="198" t="n">
        <f aca="false">(180/PI())*IMARGUMENT(AC29)</f>
        <v>-8.65682018598825</v>
      </c>
      <c r="AF29" s="0" t="str">
        <f aca="false">COMPLEX(Adc_ea,0)</f>
        <v>-0.434440565864413</v>
      </c>
      <c r="AG29" s="0" t="str">
        <f aca="false">IMDIV(COMPLEX(0,2*PI()*O29),COMPLEX(wp0_ea,0))</f>
        <v>0.00211261508100172i</v>
      </c>
      <c r="AH29" s="0" t="n">
        <f aca="false">IMABS(AG29)</f>
        <v>0.00211261508100172</v>
      </c>
      <c r="AI29" s="0" t="n">
        <f aca="false">IMARGUMENT(AG29)</f>
        <v>1.5707963267949</v>
      </c>
      <c r="AJ29" s="0" t="str">
        <f aca="false">IMSUM(COMPLEX(1,0),IMDIV(COMPLEX(0,2*PI()*O29),COMPLEX(wp1_ea,0)))</f>
        <v>1+0.000020916981000017i</v>
      </c>
      <c r="AK29" s="0" t="n">
        <f aca="false">IMABS(AJ29)</f>
        <v>1.00000000021876</v>
      </c>
      <c r="AL29" s="0" t="n">
        <f aca="false">IMARGUMENT(AJ29)</f>
        <v>2.09169739251332E-005</v>
      </c>
      <c r="AM29" s="0" t="str">
        <f aca="false">IMSUM(COMPLEX(1,0),IMDIV(COMPLEX(0,2*PI()*O29),COMPLEX(wz_ea,0)))</f>
        <v>1+0.00211261508100172i</v>
      </c>
      <c r="AN29" s="0" t="n">
        <f aca="false">IMABS(AM29)</f>
        <v>1.00000223156875</v>
      </c>
      <c r="AO29" s="0" t="n">
        <f aca="false">IMARGUMENT(AM29)</f>
        <v>0.0021126119380082</v>
      </c>
      <c r="AP29" s="197" t="str">
        <f aca="false">IMPRODUCT(AF29,IMDIV(AM29,IMPRODUCT(AG29,AJ29)))</f>
        <v>-0.430139173934987+205.641145317426i</v>
      </c>
      <c r="AQ29" s="169" t="n">
        <f aca="false">20*LOG(IMABS(AP29))</f>
        <v>46.2622192812706</v>
      </c>
      <c r="AR29" s="198" t="n">
        <f aca="false">(180/PI())*IMARGUMENT(AP29)</f>
        <v>90.1198452930675</v>
      </c>
      <c r="AS29" s="197" t="str">
        <f aca="false">IMPRODUCT(AC29,AP29)</f>
        <v>5294.66274549844+35271.6946455316i</v>
      </c>
      <c r="AT29" s="223" t="n">
        <f aca="false">20*LOG(IMABS(AS29))</f>
        <v>91.0453009367158</v>
      </c>
      <c r="AU29" s="198" t="n">
        <f aca="false">(180/PI())*IMARGUMENT(AS29)</f>
        <v>81.4630251070793</v>
      </c>
      <c r="AX29" s="0" t="n">
        <f aca="false">SUM((AT30&lt;0)*(AT29&gt;0))*O29</f>
        <v>0</v>
      </c>
      <c r="AY29" s="0" t="n">
        <f aca="false">IF(AX29&gt;0,AU29,0)</f>
        <v>0</v>
      </c>
    </row>
    <row r="30" customFormat="false" ht="15" hidden="false" customHeight="false" outlineLevel="0" collapsed="false">
      <c r="A30" s="0" t="s">
        <v>476</v>
      </c>
      <c r="B30" s="141" t="n">
        <f aca="false">Gcomp</f>
        <v>1</v>
      </c>
      <c r="C30" s="138"/>
      <c r="E30" s="0" t="s">
        <v>477</v>
      </c>
      <c r="N30" s="130" t="n">
        <v>12</v>
      </c>
      <c r="O30" s="192" t="n">
        <f aca="false">10^(1+(N30/100))</f>
        <v>13.1825673855641</v>
      </c>
      <c r="P30" s="240" t="str">
        <f aca="false">COMPLEX(Adc,0)</f>
        <v>175.438596491228</v>
      </c>
      <c r="Q30" s="124" t="str">
        <f aca="false">IMSUM(COMPLEX(1,0),IMDIV(COMPLEX(0,2*PI()*O30),COMPLEX(wp_lf,0)))</f>
        <v>1+0.155717605770816i</v>
      </c>
      <c r="R30" s="124" t="n">
        <f aca="false">IMABS(Q30)</f>
        <v>1.01205136863056</v>
      </c>
      <c r="S30" s="124" t="n">
        <f aca="false">IMARGUMENT(Q30)</f>
        <v>0.154476993672894</v>
      </c>
      <c r="T30" s="124" t="str">
        <f aca="false">IMSUM(COMPLEX(1,0),IMDIV(COMPLEX(0,2*PI()*O30),COMPLEX(wz_esr,0)))</f>
        <v>1+2.56934049521847E-07i</v>
      </c>
      <c r="U30" s="124" t="n">
        <f aca="false">IMABS(T30)</f>
        <v>1.00000000000003</v>
      </c>
      <c r="V30" s="124" t="n">
        <f aca="false">IMARGUMENT(T30)</f>
        <v>2.56369270892222E-007</v>
      </c>
      <c r="W30" s="0" t="str">
        <f aca="false">IMSUB(COMPLEX(1,0),IMDIV(COMPLEX(0,2*PI()*O30),COMPLEX(wz_rhp,0)))</f>
        <v>1-5.96365298696743e-05i</v>
      </c>
      <c r="X30" s="124" t="n">
        <f aca="false">IMABS(W30)</f>
        <v>1.00000000177826</v>
      </c>
      <c r="Y30" s="124" t="n">
        <f aca="false">IMARGUMENT(W30)</f>
        <v>-5.96365284668725E-005</v>
      </c>
      <c r="Z30" s="0" t="str">
        <f aca="false">IMSUM(COMPLEX(1,0),IMDIV(COMPLEX(0,2*PI()*O30),COMPLEX(Q*(wsl/2),0)),IMDIV(IMPOWER(COMPLEX(0,2*PI()*O30),2),IMPOWER(COMPLEX(wsl/2,0),2)))</f>
        <v>0.999999999842376+1.7904659918057e-05i</v>
      </c>
      <c r="AA30" s="124" t="n">
        <f aca="false">IMABS(Z30)</f>
        <v>1.00000000000266</v>
      </c>
      <c r="AB30" s="124" t="n">
        <f aca="false">IMARGUMENT(Z30)</f>
        <v>1.79046551579323E-005</v>
      </c>
      <c r="AC30" s="222" t="str">
        <f aca="false">(IMDIV(IMPRODUCT(P30,T30,W30),IMPRODUCT(Q30,Z30)))</f>
        <v>171.283214248521-26.6853706728653i</v>
      </c>
      <c r="AD30" s="223" t="n">
        <f aca="false">20*LOG(IMABS(AC30))</f>
        <v>44.7784517715295</v>
      </c>
      <c r="AE30" s="198" t="n">
        <f aca="false">(180/PI())*IMARGUMENT(AC30)</f>
        <v>-8.85530783099851</v>
      </c>
      <c r="AF30" s="0" t="str">
        <f aca="false">COMPLEX(Adc_ea,0)</f>
        <v>-0.434440565864413</v>
      </c>
      <c r="AG30" s="0" t="str">
        <f aca="false">IMDIV(COMPLEX(0,2*PI()*O30),COMPLEX(wp0_ea,0))</f>
        <v>0.0021618242077757i</v>
      </c>
      <c r="AH30" s="0" t="n">
        <f aca="false">IMABS(AG30)</f>
        <v>0.0021618242077757</v>
      </c>
      <c r="AI30" s="0" t="n">
        <f aca="false">IMARGUMENT(AG30)</f>
        <v>1.5707963267949</v>
      </c>
      <c r="AJ30" s="0" t="str">
        <f aca="false">IMSUM(COMPLEX(1,0),IMDIV(COMPLEX(0,2*PI()*O30),COMPLEX(wp1_ea,0)))</f>
        <v>1+0.0000214042000769871i</v>
      </c>
      <c r="AK30" s="0" t="n">
        <f aca="false">IMABS(AJ30)</f>
        <v>1.00000000022907</v>
      </c>
      <c r="AL30" s="0" t="n">
        <f aca="false">IMARGUMENT(AJ30)</f>
        <v>2.14041993164426E-005</v>
      </c>
      <c r="AM30" s="0" t="str">
        <f aca="false">IMSUM(COMPLEX(1,0),IMDIV(COMPLEX(0,2*PI()*O30),COMPLEX(wz_ea,0)))</f>
        <v>1+0.0021618242077757i</v>
      </c>
      <c r="AN30" s="0" t="n">
        <f aca="false">IMABS(AM30)</f>
        <v>1.00000233673922</v>
      </c>
      <c r="AO30" s="0" t="n">
        <f aca="false">IMARGUMENT(AM30)</f>
        <v>0.00216182084008806</v>
      </c>
      <c r="AP30" s="197" t="str">
        <f aca="false">IMPRODUCT(AF30,IMDIV(AM30,IMPRODUCT(AG30,AJ30)))</f>
        <v>-0.430139173926117+200.960181778545i</v>
      </c>
      <c r="AQ30" s="169" t="n">
        <f aca="false">20*LOG(IMABS(AP30))</f>
        <v>46.0622201946781</v>
      </c>
      <c r="AR30" s="198" t="n">
        <f aca="false">(180/PI())*IMARGUMENT(AP30)</f>
        <v>90.1226368398693</v>
      </c>
      <c r="AS30" s="197" t="str">
        <f aca="false">IMPRODUCT(AC30,AP30)</f>
        <v>5289.0213209626+34432.5842942934i</v>
      </c>
      <c r="AT30" s="223" t="n">
        <f aca="false">20*LOG(IMABS(AS30))</f>
        <v>90.8406719662076</v>
      </c>
      <c r="AU30" s="198" t="n">
        <f aca="false">(180/PI())*IMARGUMENT(AS30)</f>
        <v>81.2673290088708</v>
      </c>
      <c r="AX30" s="0" t="n">
        <f aca="false">SUM((AT31&lt;0)*(AT30&gt;0))*O30</f>
        <v>0</v>
      </c>
      <c r="AY30" s="0" t="n">
        <f aca="false">IF(AX30&gt;0,AU30,0)</f>
        <v>0</v>
      </c>
    </row>
    <row r="31" customFormat="false" ht="15" hidden="false" customHeight="false" outlineLevel="0" collapsed="false">
      <c r="N31" s="130" t="n">
        <v>13</v>
      </c>
      <c r="O31" s="192" t="n">
        <f aca="false">10^(1+(N31/100))</f>
        <v>13.4896288259165</v>
      </c>
      <c r="P31" s="240" t="str">
        <f aca="false">COMPLEX(Adc,0)</f>
        <v>175.438596491228</v>
      </c>
      <c r="Q31" s="124" t="str">
        <f aca="false">IMSUM(COMPLEX(1,0),IMDIV(COMPLEX(0,2*PI()*O31),COMPLEX(wp_lf,0)))</f>
        <v>1+0.159344734760013i</v>
      </c>
      <c r="R31" s="124" t="n">
        <f aca="false">IMABS(Q31)</f>
        <v>1.01261579312972</v>
      </c>
      <c r="S31" s="124" t="n">
        <f aca="false">IMARGUMENT(Q31)</f>
        <v>0.158016287788545</v>
      </c>
      <c r="T31" s="124" t="str">
        <f aca="false">IMSUM(COMPLEX(1,0),IMDIV(COMPLEX(0,2*PI()*O31),COMPLEX(wz_esr,0)))</f>
        <v>1+2.62918812354022E-07i</v>
      </c>
      <c r="U31" s="124" t="n">
        <f aca="false">IMABS(T31)</f>
        <v>1.00000000000003</v>
      </c>
      <c r="V31" s="124" t="n">
        <f aca="false">IMARGUMENT(T31)</f>
        <v>2.62362016166137E-007</v>
      </c>
      <c r="W31" s="0" t="str">
        <f aca="false">IMSUB(COMPLEX(1,0),IMDIV(COMPLEX(0,2*PI()*O31),COMPLEX(wz_rhp,0)))</f>
        <v>1-6.10256430995796e-05i</v>
      </c>
      <c r="X31" s="124" t="n">
        <f aca="false">IMABS(W31)</f>
        <v>1.00000000186206</v>
      </c>
      <c r="Y31" s="124" t="n">
        <f aca="false">IMARGUMENT(W31)</f>
        <v>-6.10256422033715E-005</v>
      </c>
      <c r="Z31" s="0" t="str">
        <f aca="false">IMSUM(COMPLEX(1,0),IMDIV(COMPLEX(0,2*PI()*O31),COMPLEX(Q*(wsl/2),0)),IMDIV(IMPOWER(COMPLEX(0,2*PI()*O31),2),IMPOWER(COMPLEX(wsl/2,0),2)))</f>
        <v>0.999999999834948+1.83217130233178e-05i</v>
      </c>
      <c r="AA31" s="124" t="n">
        <f aca="false">IMABS(Z31)</f>
        <v>1.00000000000279</v>
      </c>
      <c r="AB31" s="124" t="n">
        <f aca="false">IMARGUMENT(Z31)</f>
        <v>1.83217093998788E-005</v>
      </c>
      <c r="AC31" s="222" t="str">
        <f aca="false">(IMDIV(IMPRODUCT(P31,T31,W31),IMPRODUCT(Q31,Z31)))</f>
        <v>171.092226439487-27.2765199041844i</v>
      </c>
      <c r="AD31" s="223" t="n">
        <f aca="false">20*LOG(IMABS(AC31))</f>
        <v>44.7736089722858</v>
      </c>
      <c r="AE31" s="198" t="n">
        <f aca="false">(180/PI())*IMARGUMENT(AC31)</f>
        <v>-9.05819758908693</v>
      </c>
      <c r="AF31" s="0" t="str">
        <f aca="false">COMPLEX(Adc_ea,0)</f>
        <v>-0.434440565864413</v>
      </c>
      <c r="AG31" s="0" t="str">
        <f aca="false">IMDIV(COMPLEX(0,2*PI()*O31),COMPLEX(wp0_ea,0))</f>
        <v>0.00221217956235976i</v>
      </c>
      <c r="AH31" s="0" t="n">
        <f aca="false">IMABS(AG31)</f>
        <v>0.00221217956235976</v>
      </c>
      <c r="AI31" s="0" t="n">
        <f aca="false">IMARGUMENT(AG31)</f>
        <v>1.5707963267949</v>
      </c>
      <c r="AJ31" s="0" t="str">
        <f aca="false">IMSUM(COMPLEX(1,0),IMDIV(COMPLEX(0,2*PI()*O31),COMPLEX(wp1_ea,0)))</f>
        <v>1+0.0000219027679441561i</v>
      </c>
      <c r="AK31" s="0" t="n">
        <f aca="false">IMABS(AJ31)</f>
        <v>1.00000000023987</v>
      </c>
      <c r="AL31" s="0" t="n">
        <f aca="false">IMARGUMENT(AJ31)</f>
        <v>2.1902760594806E-005</v>
      </c>
      <c r="AM31" s="0" t="str">
        <f aca="false">IMSUM(COMPLEX(1,0),IMDIV(COMPLEX(0,2*PI()*O31),COMPLEX(wz_ea,0)))</f>
        <v>1+0.00221217956235976i</v>
      </c>
      <c r="AN31" s="0" t="n">
        <f aca="false">IMABS(AM31)</f>
        <v>1.00000244686621</v>
      </c>
      <c r="AO31" s="0" t="n">
        <f aca="false">IMARGUMENT(AM31)</f>
        <v>0.00221217595380157</v>
      </c>
      <c r="AP31" s="197" t="str">
        <f aca="false">IMPRODUCT(AF31,IMDIV(AM31,IMPRODUCT(AG31,AJ31)))</f>
        <v>-0.43013917391683+196.385769988066i</v>
      </c>
      <c r="AQ31" s="169" t="n">
        <f aca="false">20*LOG(IMABS(AP31))</f>
        <v>45.8622211511329</v>
      </c>
      <c r="AR31" s="198" t="n">
        <f aca="false">(180/PI())*IMARGUMENT(AP31)</f>
        <v>90.1254934095282</v>
      </c>
      <c r="AS31" s="197" t="str">
        <f aca="false">IMPRODUCT(AC31,AP31)</f>
        <v>5283.12689503379+33611.8113280301i</v>
      </c>
      <c r="AT31" s="223" t="n">
        <f aca="false">20*LOG(IMABS(AS31))</f>
        <v>90.6358301234187</v>
      </c>
      <c r="AU31" s="198" t="n">
        <f aca="false">(180/PI())*IMARGUMENT(AS31)</f>
        <v>81.0672958204412</v>
      </c>
      <c r="AX31" s="0" t="n">
        <f aca="false">SUM((AT32&lt;0)*(AT31&gt;0))*O31</f>
        <v>0</v>
      </c>
      <c r="AY31" s="0" t="n">
        <f aca="false">IF(AX31&gt;0,AU31,0)</f>
        <v>0</v>
      </c>
    </row>
    <row r="32" customFormat="false" ht="15" hidden="false" customHeight="false" outlineLevel="0" collapsed="false">
      <c r="N32" s="130" t="n">
        <v>14</v>
      </c>
      <c r="O32" s="192" t="n">
        <f aca="false">10^(1+(N32/100))</f>
        <v>13.8038426460289</v>
      </c>
      <c r="P32" s="240" t="str">
        <f aca="false">COMPLEX(Adc,0)</f>
        <v>175.438596491228</v>
      </c>
      <c r="Q32" s="124" t="str">
        <f aca="false">IMSUM(COMPLEX(1,0),IMDIV(COMPLEX(0,2*PI()*O32),COMPLEX(wp_lf,0)))</f>
        <v>1+0.163056350436757i</v>
      </c>
      <c r="R32" s="124" t="n">
        <f aca="false">IMABS(Q32)</f>
        <v>1.01320648113687</v>
      </c>
      <c r="S32" s="124" t="n">
        <f aca="false">IMARGUMENT(Q32)</f>
        <v>0.161633894010722</v>
      </c>
      <c r="T32" s="124" t="str">
        <f aca="false">IMSUM(COMPLEX(1,0),IMDIV(COMPLEX(0,2*PI()*O32),COMPLEX(wz_esr,0)))</f>
        <v>1+2.69042978220649E-07i</v>
      </c>
      <c r="U32" s="124" t="n">
        <f aca="false">IMABS(T32)</f>
        <v>1.00000000000004</v>
      </c>
      <c r="V32" s="124" t="n">
        <f aca="false">IMARGUMENT(T32)</f>
        <v>2.6904747017127E-007</v>
      </c>
      <c r="W32" s="0" t="str">
        <f aca="false">IMSUB(COMPLEX(1,0),IMDIV(COMPLEX(0,2*PI()*O32),COMPLEX(wz_rhp,0)))</f>
        <v>1-6.24471129332262e-05i</v>
      </c>
      <c r="X32" s="124" t="n">
        <f aca="false">IMABS(W32)</f>
        <v>1.00000000194982</v>
      </c>
      <c r="Y32" s="124" t="n">
        <f aca="false">IMARGUMENT(W32)</f>
        <v>-6.24471131755693E-005</v>
      </c>
      <c r="Z32" s="0" t="str">
        <f aca="false">IMSUM(COMPLEX(1,0),IMDIV(COMPLEX(0,2*PI()*O32),COMPLEX(Q*(wsl/2),0)),IMDIV(IMPOWER(COMPLEX(0,2*PI()*O32),2),IMPOWER(COMPLEX(wsl/2,0),2)))</f>
        <v>0.999999999827169+1.87484805433402e-05i</v>
      </c>
      <c r="AA32" s="124" t="n">
        <f aca="false">IMABS(Z32)</f>
        <v>1.00000000000292</v>
      </c>
      <c r="AB32" s="124" t="n">
        <f aca="false">IMARGUMENT(Z32)</f>
        <v>1.87484797087875E-005</v>
      </c>
      <c r="AC32" s="222" t="str">
        <f aca="false">(IMDIV(IMPRODUCT(P32,T32,W32),IMPRODUCT(Q32,Z32)))</f>
        <v>170.89269338937-27.8793365408147i</v>
      </c>
      <c r="AD32" s="223" t="n">
        <f aca="false">20*LOG(IMABS(AC32))</f>
        <v>44.7685437202346</v>
      </c>
      <c r="AE32" s="198" t="n">
        <f aca="false">(180/PI())*IMARGUMENT(AC32)</f>
        <v>-9.26557670286877</v>
      </c>
      <c r="AF32" s="0" t="str">
        <f aca="false">COMPLEX(Adc_ea,0)</f>
        <v>-0.434440565864413</v>
      </c>
      <c r="AG32" s="0" t="str">
        <f aca="false">IMDIV(COMPLEX(0,2*PI()*O32),COMPLEX(wp0_ea,0))</f>
        <v>0.00226370784382945i</v>
      </c>
      <c r="AH32" s="0" t="n">
        <f aca="false">IMABS(AG32)</f>
        <v>0.00226370784382945</v>
      </c>
      <c r="AI32" s="0" t="n">
        <f aca="false">IMARGUMENT(AG32)</f>
        <v>1.5707963267949</v>
      </c>
      <c r="AJ32" s="0" t="str">
        <f aca="false">IMSUM(COMPLEX(1,0),IMDIV(COMPLEX(0,2*PI()*O32),COMPLEX(wp1_ea,0)))</f>
        <v>1+0.0000224129489488065i</v>
      </c>
      <c r="AK32" s="0" t="n">
        <f aca="false">IMABS(AJ32)</f>
        <v>1.00000000025117</v>
      </c>
      <c r="AL32" s="0" t="n">
        <f aca="false">IMARGUMENT(AJ32)</f>
        <v>2.24129514238336E-005</v>
      </c>
      <c r="AM32" s="0" t="str">
        <f aca="false">IMSUM(COMPLEX(1,0),IMDIV(COMPLEX(0,2*PI()*O32),COMPLEX(wz_ea,0)))</f>
        <v>1+0.00226370784382945i</v>
      </c>
      <c r="AN32" s="0" t="n">
        <f aca="false">IMABS(AM32)</f>
        <v>1.00000256218332</v>
      </c>
      <c r="AO32" s="0" t="n">
        <f aca="false">IMARGUMENT(AM32)</f>
        <v>0.00226370397711306</v>
      </c>
      <c r="AP32" s="197" t="str">
        <f aca="false">IMPRODUCT(AF32,IMDIV(AM32,IMPRODUCT(AG32,AJ32)))</f>
        <v>-0.430139173907105+191.915484532307i</v>
      </c>
      <c r="AQ32" s="169" t="n">
        <f aca="false">20*LOG(IMABS(AP32))</f>
        <v>45.6622221526639</v>
      </c>
      <c r="AR32" s="198" t="n">
        <f aca="false">(180/PI())*IMARGUMENT(AP32)</f>
        <v>90.1284165165765</v>
      </c>
      <c r="AS32" s="197" t="str">
        <f aca="false">IMPRODUCT(AC32,AP32)</f>
        <v>5276.96873870844+32808.9460496407i</v>
      </c>
      <c r="AT32" s="223" t="n">
        <f aca="false">20*LOG(IMABS(AS32))</f>
        <v>90.4307658728985</v>
      </c>
      <c r="AU32" s="198" t="n">
        <f aca="false">(180/PI())*IMARGUMENT(AS32)</f>
        <v>80.8628398137077</v>
      </c>
      <c r="AX32" s="0" t="n">
        <f aca="false">SUM((AT33&lt;0)*(AT32&gt;0))*O32</f>
        <v>0</v>
      </c>
      <c r="AY32" s="0" t="n">
        <f aca="false">IF(AX32&gt;0,AU32,0)</f>
        <v>0</v>
      </c>
    </row>
    <row r="33" customFormat="false" ht="15" hidden="false" customHeight="false" outlineLevel="0" collapsed="false">
      <c r="N33" s="130" t="n">
        <v>15</v>
      </c>
      <c r="O33" s="192" t="n">
        <f aca="false">10^(1+(N33/100))</f>
        <v>14.1253754462275</v>
      </c>
      <c r="P33" s="240" t="str">
        <f aca="false">COMPLEX(Adc,0)</f>
        <v>175.438596491228</v>
      </c>
      <c r="Q33" s="124" t="str">
        <f aca="false">IMSUM(COMPLEX(1,0),IMDIV(COMPLEX(0,2*PI()*O33),COMPLEX(wp_lf,0)))</f>
        <v>1+0.166854420748809i</v>
      </c>
      <c r="R33" s="124" t="n">
        <f aca="false">IMABS(Q33)</f>
        <v>1.01382463854624</v>
      </c>
      <c r="S33" s="124" t="n">
        <f aca="false">IMARGUMENT(Q33)</f>
        <v>0.165331351498278</v>
      </c>
      <c r="T33" s="124" t="str">
        <f aca="false">IMSUM(COMPLEX(1,0),IMDIV(COMPLEX(0,2*PI()*O33),COMPLEX(wz_esr,0)))</f>
        <v>1+2.75309794235534E-07i</v>
      </c>
      <c r="U33" s="124" t="n">
        <f aca="false">IMABS(T33)</f>
        <v>1.00000000000004</v>
      </c>
      <c r="V33" s="124" t="n">
        <f aca="false">IMARGUMENT(T33)</f>
        <v>2.74763836183933E-007</v>
      </c>
      <c r="W33" s="0" t="str">
        <f aca="false">IMSUB(COMPLEX(1,0),IMDIV(COMPLEX(0,2*PI()*O33),COMPLEX(wz_rhp,0)))</f>
        <v>1-6.39016930527351e-05i</v>
      </c>
      <c r="X33" s="124" t="n">
        <f aca="false">IMABS(W33)</f>
        <v>1.00000000204171</v>
      </c>
      <c r="Y33" s="124" t="n">
        <f aca="false">IMARGUMENT(W33)</f>
        <v>-6.3901693930789E-005</v>
      </c>
      <c r="Z33" s="0" t="str">
        <f aca="false">IMSUM(COMPLEX(1,0),IMDIV(COMPLEX(0,2*PI()*O33),COMPLEX(Q*(wsl/2),0)),IMDIV(IMPOWER(COMPLEX(0,2*PI()*O33),2),IMPOWER(COMPLEX(wsl/2,0),2)))</f>
        <v>0.999999999819024+1.9185188755912e-05i</v>
      </c>
      <c r="AA33" s="124" t="n">
        <f aca="false">IMABS(Z33)</f>
        <v>1.00000000000306</v>
      </c>
      <c r="AB33" s="124" t="n">
        <f aca="false">IMARGUMENT(Z33)</f>
        <v>1.91851915088553E-005</v>
      </c>
      <c r="AC33" s="222" t="str">
        <f aca="false">(IMDIV(IMPRODUCT(P33,T33,W33),IMPRODUCT(Q33,Z33)))</f>
        <v>170.68425459552-28.4939507774431i</v>
      </c>
      <c r="AD33" s="223" t="n">
        <f aca="false">20*LOG(IMABS(AC33))</f>
        <v>44.7632460744872</v>
      </c>
      <c r="AE33" s="198" t="n">
        <f aca="false">(180/PI())*IMARGUMENT(AC33)</f>
        <v>-9.47753341561162</v>
      </c>
      <c r="AF33" s="0" t="str">
        <f aca="false">COMPLEX(Adc_ea,0)</f>
        <v>-0.434440565864413</v>
      </c>
      <c r="AG33" s="0" t="str">
        <f aca="false">IMDIV(COMPLEX(0,2*PI()*O33),COMPLEX(wp0_ea,0))</f>
        <v>0.00231643637316165i</v>
      </c>
      <c r="AH33" s="0" t="n">
        <f aca="false">IMABS(AG33)</f>
        <v>0.00231643637316165</v>
      </c>
      <c r="AI33" s="0" t="n">
        <f aca="false">IMARGUMENT(AG33)</f>
        <v>1.5707963267949</v>
      </c>
      <c r="AJ33" s="0" t="str">
        <f aca="false">IMSUM(COMPLEX(1,0),IMDIV(COMPLEX(0,2*PI()*O33),COMPLEX(wp1_ea,0)))</f>
        <v>1+0.0000229350135956599i</v>
      </c>
      <c r="AK33" s="0" t="n">
        <f aca="false">IMABS(AJ33)</f>
        <v>1.00000000026301</v>
      </c>
      <c r="AL33" s="0" t="n">
        <f aca="false">IMARGUMENT(AJ33)</f>
        <v>2.293501225869E-005</v>
      </c>
      <c r="AM33" s="0" t="str">
        <f aca="false">IMSUM(COMPLEX(1,0),IMDIV(COMPLEX(0,2*PI()*O33),COMPLEX(wz_ea,0)))</f>
        <v>1+0.00231643637316165i</v>
      </c>
      <c r="AN33" s="0" t="n">
        <f aca="false">IMABS(AM33)</f>
        <v>1.00000268293514</v>
      </c>
      <c r="AO33" s="0" t="n">
        <f aca="false">IMARGUMENT(AM33)</f>
        <v>0.00231643222988777</v>
      </c>
      <c r="AP33" s="197" t="str">
        <f aca="false">IMPRODUCT(AF33,IMDIV(AM33,IMPRODUCT(AG33,AJ33)))</f>
        <v>-0.430139173896921+187.546955206749i</v>
      </c>
      <c r="AQ33" s="169" t="n">
        <f aca="false">20*LOG(IMABS(AP33))</f>
        <v>45.4622232013953</v>
      </c>
      <c r="AR33" s="198" t="n">
        <f aca="false">(180/PI())*IMARGUMENT(AP33)</f>
        <v>90.1314077108216</v>
      </c>
      <c r="AS33" s="197" t="str">
        <f aca="false">IMPRODUCT(AC33,AP33)</f>
        <v>5270.5357258515+32023.5686155718i</v>
      </c>
      <c r="AT33" s="223" t="n">
        <f aca="false">20*LOG(IMABS(AS33))</f>
        <v>90.2254692758825</v>
      </c>
      <c r="AU33" s="198" t="n">
        <f aca="false">(180/PI())*IMARGUMENT(AS33)</f>
        <v>80.65387429521</v>
      </c>
      <c r="AX33" s="0" t="n">
        <f aca="false">SUM((AT34&lt;0)*(AT33&gt;0))*O33</f>
        <v>0</v>
      </c>
      <c r="AY33" s="0" t="n">
        <f aca="false">IF(AX33&gt;0,AU33,0)</f>
        <v>0</v>
      </c>
    </row>
    <row r="34" customFormat="false" ht="15" hidden="false" customHeight="false" outlineLevel="0" collapsed="false">
      <c r="A34" s="0" t="s">
        <v>444</v>
      </c>
      <c r="B34" s="148" t="n">
        <f aca="false">(Gcomp*(VIN_var/VOUT)*(VOUT/IOUT))/(2*R_cs*Acs)</f>
        <v>175.438596491228</v>
      </c>
      <c r="C34" s="0" t="s">
        <v>204</v>
      </c>
      <c r="E34" s="0" t="s">
        <v>478</v>
      </c>
      <c r="N34" s="130" t="n">
        <v>16</v>
      </c>
      <c r="O34" s="192" t="n">
        <f aca="false">10^(1+(N34/100))</f>
        <v>14.4543977074593</v>
      </c>
      <c r="P34" s="240" t="str">
        <f aca="false">COMPLEX(Adc,0)</f>
        <v>175.438596491228</v>
      </c>
      <c r="Q34" s="124" t="str">
        <f aca="false">IMSUM(COMPLEX(1,0),IMDIV(COMPLEX(0,2*PI()*O34),COMPLEX(wp_lf,0)))</f>
        <v>1+0.17074095948332i</v>
      </c>
      <c r="R34" s="124" t="n">
        <f aca="false">IMABS(Q34)</f>
        <v>1.01447152510324</v>
      </c>
      <c r="S34" s="124" t="n">
        <f aca="false">IMARGUMENT(Q34)</f>
        <v>0.169110216098249</v>
      </c>
      <c r="T34" s="124" t="str">
        <f aca="false">IMSUM(COMPLEX(1,0),IMDIV(COMPLEX(0,2*PI()*O34),COMPLEX(wz_esr,0)))</f>
        <v>1+2.81722583147478E-07i</v>
      </c>
      <c r="U34" s="124" t="n">
        <f aca="false">IMABS(T34)</f>
        <v>1.00000000000004</v>
      </c>
      <c r="V34" s="124" t="n">
        <f aca="false">IMARGUMENT(T34)</f>
        <v>2.81154547096987E-007</v>
      </c>
      <c r="W34" s="0" t="str">
        <f aca="false">IMSUB(COMPLEX(1,0),IMDIV(COMPLEX(0,2*PI()*O34),COMPLEX(wz_rhp,0)))</f>
        <v>1-6.53901546957396e-05i</v>
      </c>
      <c r="X34" s="124" t="n">
        <f aca="false">IMABS(W34)</f>
        <v>1.00000000213794</v>
      </c>
      <c r="Y34" s="124" t="n">
        <f aca="false">IMARGUMENT(W34)</f>
        <v>-6.53901529464308E-005</v>
      </c>
      <c r="Z34" s="0" t="str">
        <f aca="false">IMSUM(COMPLEX(1,0),IMDIV(COMPLEX(0,2*PI()*O34),COMPLEX(Q*(wsl/2),0)),IMDIV(IMPOWER(COMPLEX(0,2*PI()*O34),2),IMPOWER(COMPLEX(wsl/2,0),2)))</f>
        <v>0.999999999810495+1.96320692095083e-05i</v>
      </c>
      <c r="AA34" s="124" t="n">
        <f aca="false">IMABS(Z34)</f>
        <v>1.0000000000032</v>
      </c>
      <c r="AB34" s="124" t="n">
        <f aca="false">IMARGUMENT(Z34)</f>
        <v>1.96320692199904E-005</v>
      </c>
      <c r="AC34" s="222" t="str">
        <f aca="false">(IMDIV(IMPRODUCT(P34,T34,W34),IMPRODUCT(Q34,Z34)))</f>
        <v>170.466536389645-29.120486737582i</v>
      </c>
      <c r="AD34" s="223" t="n">
        <f aca="false">20*LOG(IMABS(AC34))</f>
        <v>44.7577056759131</v>
      </c>
      <c r="AE34" s="198" t="n">
        <f aca="false">(180/PI())*IMARGUMENT(AC34)</f>
        <v>-9.69415692804931</v>
      </c>
      <c r="AF34" s="0" t="str">
        <f aca="false">COMPLEX(Adc_ea,0)</f>
        <v>-0.434440565864413</v>
      </c>
      <c r="AG34" s="0" t="str">
        <f aca="false">IMDIV(COMPLEX(0,2*PI()*O34),COMPLEX(wp0_ea,0))</f>
        <v>0.00237039310772056i</v>
      </c>
      <c r="AH34" s="0" t="n">
        <f aca="false">IMABS(AG34)</f>
        <v>0.00237039310772056</v>
      </c>
      <c r="AI34" s="0" t="n">
        <f aca="false">IMARGUMENT(AG34)</f>
        <v>1.5707963267949</v>
      </c>
      <c r="AJ34" s="0" t="str">
        <f aca="false">IMSUM(COMPLEX(1,0),IMDIV(COMPLEX(0,2*PI()*O34),COMPLEX(wp1_ea,0)))</f>
        <v>1+0.0000234692386903026i</v>
      </c>
      <c r="AK34" s="0" t="n">
        <f aca="false">IMABS(AJ34)</f>
        <v>1.0000000002754</v>
      </c>
      <c r="AL34" s="0" t="n">
        <f aca="false">IMARGUMENT(AJ34)</f>
        <v>2.34692390006567E-005</v>
      </c>
      <c r="AM34" s="0" t="str">
        <f aca="false">IMSUM(COMPLEX(1,0),IMDIV(COMPLEX(0,2*PI()*O34),COMPLEX(wz_ea,0)))</f>
        <v>1+0.00237039310772056i</v>
      </c>
      <c r="AN34" s="0" t="n">
        <f aca="false">IMABS(AM34)</f>
        <v>1.0000028093778</v>
      </c>
      <c r="AO34" s="0" t="n">
        <f aca="false">IMARGUMENT(AM34)</f>
        <v>0.00237038866814191</v>
      </c>
      <c r="AP34" s="197" t="str">
        <f aca="false">IMPRODUCT(AF34,IMDIV(AM34,IMPRODUCT(AG34,AJ34)))</f>
        <v>-0.430139173886258+183.277865759319i</v>
      </c>
      <c r="AQ34" s="169" t="n">
        <f aca="false">20*LOG(IMABS(AP34))</f>
        <v>45.2622242995516</v>
      </c>
      <c r="AR34" s="198" t="n">
        <f aca="false">(180/PI())*IMARGUMENT(AP34)</f>
        <v>90.134468578167</v>
      </c>
      <c r="AS34" s="197" t="str">
        <f aca="false">IMPRODUCT(AC34,AP34)</f>
        <v>5263.81632399869+31255.2688349859i</v>
      </c>
      <c r="AT34" s="223" t="n">
        <f aca="false">20*LOG(IMABS(AS34))</f>
        <v>90.0199299754647</v>
      </c>
      <c r="AU34" s="198" t="n">
        <f aca="false">(180/PI())*IMARGUMENT(AS34)</f>
        <v>80.4403116501178</v>
      </c>
      <c r="AX34" s="0" t="n">
        <f aca="false">SUM((AT35&lt;0)*(AT34&gt;0))*O34</f>
        <v>0</v>
      </c>
      <c r="AY34" s="0" t="n">
        <f aca="false">IF(AX34&gt;0,AU34,0)</f>
        <v>0</v>
      </c>
    </row>
    <row r="35" customFormat="false" ht="15" hidden="false" customHeight="false" outlineLevel="0" collapsed="false">
      <c r="A35" s="0" t="s">
        <v>437</v>
      </c>
      <c r="B35" s="137" t="n">
        <f aca="false">2/(Cout*(VOUT/IOUT))</f>
        <v>531.914893617021</v>
      </c>
      <c r="C35" s="0" t="s">
        <v>306</v>
      </c>
      <c r="D35" s="242" t="n">
        <f aca="false">B35/(2*PI())</f>
        <v>84.6568846233486</v>
      </c>
      <c r="E35" s="0" t="s">
        <v>479</v>
      </c>
      <c r="N35" s="130" t="n">
        <v>17</v>
      </c>
      <c r="O35" s="192" t="n">
        <f aca="false">10^(1+(N35/100))</f>
        <v>14.7910838816821</v>
      </c>
      <c r="P35" s="240" t="str">
        <f aca="false">COMPLEX(Adc,0)</f>
        <v>175.438596491228</v>
      </c>
      <c r="Q35" s="124" t="str">
        <f aca="false">IMSUM(COMPLEX(1,0),IMDIV(COMPLEX(0,2*PI()*O35),COMPLEX(wp_lf,0)))</f>
        <v>1+0.174718027334574i</v>
      </c>
      <c r="R35" s="124" t="n">
        <f aca="false">IMABS(Q35)</f>
        <v>1.01514845666813</v>
      </c>
      <c r="S35" s="124" t="n">
        <f aca="false">IMARGUMENT(Q35)</f>
        <v>0.172972059505529</v>
      </c>
      <c r="T35" s="124" t="str">
        <f aca="false">IMSUM(COMPLEX(1,0),IMDIV(COMPLEX(0,2*PI()*O35),COMPLEX(wz_esr,0)))</f>
        <v>1+2.88284745102046E-07i</v>
      </c>
      <c r="U35" s="124" t="n">
        <f aca="false">IMABS(T35)</f>
        <v>1.00000000000004</v>
      </c>
      <c r="V35" s="124" t="n">
        <f aca="false">IMARGUMENT(T35)</f>
        <v>2.88174742546883E-007</v>
      </c>
      <c r="W35" s="0" t="str">
        <f aca="false">IMSUB(COMPLEX(1,0),IMDIV(COMPLEX(0,2*PI()*O35),COMPLEX(wz_rhp,0)))</f>
        <v>1-6.69132870643048e-05i</v>
      </c>
      <c r="X35" s="124" t="n">
        <f aca="false">IMABS(W35)</f>
        <v>1.00000000223869</v>
      </c>
      <c r="Y35" s="124" t="n">
        <f aca="false">IMARGUMENT(W35)</f>
        <v>-6.69132856428818E-005</v>
      </c>
      <c r="Z35" s="0" t="str">
        <f aca="false">IMSUM(COMPLEX(1,0),IMDIV(COMPLEX(0,2*PI()*O35),COMPLEX(Q*(wsl/2),0)),IMDIV(IMPOWER(COMPLEX(0,2*PI()*O35),2),IMPOWER(COMPLEX(wsl/2,0),2)))</f>
        <v>0.999999999801564+2.00893588460606e-05i</v>
      </c>
      <c r="AA35" s="124" t="n">
        <f aca="false">IMABS(Z35)</f>
        <v>1.00000000000336</v>
      </c>
      <c r="AB35" s="124" t="n">
        <f aca="false">IMARGUMENT(Z35)</f>
        <v>2.00893573496261E-005</v>
      </c>
      <c r="AC35" s="222" t="str">
        <f aca="false">(IMDIV(IMPRODUCT(P35,T35,W35),IMPRODUCT(Q35,Z35)))</f>
        <v>170.23915165123-29.7590617974305i</v>
      </c>
      <c r="AD35" s="223" t="n">
        <f aca="false">20*LOG(IMABS(AC35))</f>
        <v>44.7519117319736</v>
      </c>
      <c r="AE35" s="198" t="n">
        <f aca="false">(180/PI())*IMARGUMENT(AC35)</f>
        <v>-9.9155373502648</v>
      </c>
      <c r="AF35" s="0" t="str">
        <f aca="false">COMPLEX(Adc_ea,0)</f>
        <v>-0.434440565864413</v>
      </c>
      <c r="AG35" s="0" t="str">
        <f aca="false">IMDIV(COMPLEX(0,2*PI()*O35),COMPLEX(wp0_ea,0))</f>
        <v>0.00242560665608105i</v>
      </c>
      <c r="AH35" s="0" t="n">
        <f aca="false">IMABS(AG35)</f>
        <v>0.00242560665608105</v>
      </c>
      <c r="AI35" s="0" t="n">
        <f aca="false">IMARGUMENT(AG35)</f>
        <v>1.5707963267949</v>
      </c>
      <c r="AJ35" s="0" t="str">
        <f aca="false">IMSUM(COMPLEX(1,0),IMDIV(COMPLEX(0,2*PI()*O35),COMPLEX(wp1_ea,0)))</f>
        <v>1+0.000024015907485951i</v>
      </c>
      <c r="AK35" s="0" t="n">
        <f aca="false">IMABS(AJ35)</f>
        <v>1.00000000028838</v>
      </c>
      <c r="AL35" s="0" t="n">
        <f aca="false">IMARGUMENT(AJ35)</f>
        <v>2.40159015207789E-005</v>
      </c>
      <c r="AM35" s="0" t="str">
        <f aca="false">IMSUM(COMPLEX(1,0),IMDIV(COMPLEX(0,2*PI()*O35),COMPLEX(wz_ea,0)))</f>
        <v>1+0.00242560665608105i</v>
      </c>
      <c r="AN35" s="0" t="n">
        <f aca="false">IMABS(AM35)</f>
        <v>1.0000029417795</v>
      </c>
      <c r="AO35" s="0" t="n">
        <f aca="false">IMARGUMENT(AM35)</f>
        <v>0.002425601899018</v>
      </c>
      <c r="AP35" s="197" t="str">
        <f aca="false">IMPRODUCT(AF35,IMDIV(AM35,IMPRODUCT(AG35,AJ35)))</f>
        <v>-0.430139173875093+179.105952662283i</v>
      </c>
      <c r="AQ35" s="169" t="n">
        <f aca="false">20*LOG(IMABS(AP35))</f>
        <v>45.0622254494621</v>
      </c>
      <c r="AR35" s="198" t="n">
        <f aca="false">(180/PI())*IMARGUMENT(AP35)</f>
        <v>90.1376007414532</v>
      </c>
      <c r="AS35" s="197" t="str">
        <f aca="false">IMPRODUCT(AC35,AP35)</f>
        <v>5256.79858551208+30503.6459751693i</v>
      </c>
      <c r="AT35" s="223" t="n">
        <f aca="false">20*LOG(IMABS(AS35))</f>
        <v>89.8141371814357</v>
      </c>
      <c r="AU35" s="198" t="n">
        <f aca="false">(180/PI())*IMARGUMENT(AS35)</f>
        <v>80.2220633911884</v>
      </c>
      <c r="AX35" s="0" t="n">
        <f aca="false">SUM((AT36&lt;0)*(AT35&gt;0))*O35</f>
        <v>0</v>
      </c>
      <c r="AY35" s="0" t="n">
        <f aca="false">IF(AX35&gt;0,AU35,0)</f>
        <v>0</v>
      </c>
    </row>
    <row r="36" customFormat="false" ht="15" hidden="false" customHeight="false" outlineLevel="0" collapsed="false">
      <c r="B36" s="144" t="n">
        <f aca="false">wp_lf/(2*PI())</f>
        <v>84.6568846233486</v>
      </c>
      <c r="C36" s="0" t="s">
        <v>108</v>
      </c>
      <c r="N36" s="130" t="n">
        <v>18</v>
      </c>
      <c r="O36" s="192" t="n">
        <f aca="false">10^(1+(N36/100))</f>
        <v>15.1356124843621</v>
      </c>
      <c r="P36" s="240" t="str">
        <f aca="false">COMPLEX(Adc,0)</f>
        <v>175.438596491228</v>
      </c>
      <c r="Q36" s="124" t="str">
        <f aca="false">IMSUM(COMPLEX(1,0),IMDIV(COMPLEX(0,2*PI()*O36),COMPLEX(wp_lf,0)))</f>
        <v>1+0.178787732996587i</v>
      </c>
      <c r="R36" s="124" t="n">
        <f aca="false">IMABS(Q36)</f>
        <v>1.015856807562</v>
      </c>
      <c r="S36" s="124" t="n">
        <f aca="false">IMARGUMENT(Q36)</f>
        <v>0.176918468331139</v>
      </c>
      <c r="T36" s="124" t="str">
        <f aca="false">IMSUM(COMPLEX(1,0),IMDIV(COMPLEX(0,2*PI()*O36),COMPLEX(wz_esr,0)))</f>
        <v>1+2.94999759444368E-07i</v>
      </c>
      <c r="U36" s="124" t="n">
        <f aca="false">IMABS(T36)</f>
        <v>1.00000000000004</v>
      </c>
      <c r="V36" s="124" t="n">
        <f aca="false">IMARGUMENT(T36)</f>
        <v>2.95027939576259E-007</v>
      </c>
      <c r="W36" s="0" t="str">
        <f aca="false">IMSUB(COMPLEX(1,0),IMDIV(COMPLEX(0,2*PI()*O36),COMPLEX(wz_rhp,0)))</f>
        <v>1-6.84718977433735e-05i</v>
      </c>
      <c r="X36" s="124" t="n">
        <f aca="false">IMABS(W36)</f>
        <v>1.0000000023442</v>
      </c>
      <c r="Y36" s="124" t="n">
        <f aca="false">IMARGUMENT(W36)</f>
        <v>-6.84718977431634E-005</v>
      </c>
      <c r="Z36" s="0" t="str">
        <f aca="false">IMSUM(COMPLEX(1,0),IMDIV(COMPLEX(0,2*PI()*O36),COMPLEX(Q*(wsl/2),0)),IMDIV(IMPOWER(COMPLEX(0,2*PI()*O36),2),IMPOWER(COMPLEX(wsl/2,0),2)))</f>
        <v>0.999999999792212+2.05573001265872e-05i</v>
      </c>
      <c r="AA36" s="124" t="n">
        <f aca="false">IMABS(Z36)</f>
        <v>1.00000000000351</v>
      </c>
      <c r="AB36" s="124" t="n">
        <f aca="false">IMARGUMENT(Z36)</f>
        <v>2.05573008826588E-005</v>
      </c>
      <c r="AC36" s="222" t="str">
        <f aca="false">(IMDIV(IMPRODUCT(P36,T36,W36),IMPRODUCT(Q36,Z36)))</f>
        <v>170.001699534848-30.4097858685772i</v>
      </c>
      <c r="AD36" s="223" t="n">
        <f aca="false">20*LOG(IMABS(AC36))</f>
        <v>44.7458530012379</v>
      </c>
      <c r="AE36" s="198" t="n">
        <f aca="false">(180/PI())*IMARGUMENT(AC36)</f>
        <v>-10.1417656483374</v>
      </c>
      <c r="AF36" s="0" t="str">
        <f aca="false">COMPLEX(Adc_ea,0)</f>
        <v>-0.434440565864413</v>
      </c>
      <c r="AG36" s="0" t="str">
        <f aca="false">IMDIV(COMPLEX(0,2*PI()*O36),COMPLEX(wp0_ea,0))</f>
        <v>0.0024821062931973i</v>
      </c>
      <c r="AH36" s="0" t="n">
        <f aca="false">IMABS(AG36)</f>
        <v>0.0024821062931973</v>
      </c>
      <c r="AI36" s="0" t="n">
        <f aca="false">IMARGUMENT(AG36)</f>
        <v>1.5707963267949</v>
      </c>
      <c r="AJ36" s="0" t="str">
        <f aca="false">IMSUM(COMPLEX(1,0),IMDIV(COMPLEX(0,2*PI()*O36),COMPLEX(wp1_ea,0)))</f>
        <v>1+0.0000245753098336366i</v>
      </c>
      <c r="AK36" s="0" t="n">
        <f aca="false">IMABS(AJ36)</f>
        <v>1.00000000030197</v>
      </c>
      <c r="AL36" s="0" t="n">
        <f aca="false">IMARGUMENT(AJ36)</f>
        <v>2.45753083867555E-005</v>
      </c>
      <c r="AM36" s="0" t="str">
        <f aca="false">IMSUM(COMPLEX(1,0),IMDIV(COMPLEX(0,2*PI()*O36),COMPLEX(wz_ea,0)))</f>
        <v>1+0.0024821062931973i</v>
      </c>
      <c r="AN36" s="0" t="n">
        <f aca="false">IMABS(AM36)</f>
        <v>1.00000308042108</v>
      </c>
      <c r="AO36" s="0" t="n">
        <f aca="false">IMARGUMENT(AM36)</f>
        <v>0.0024821011959251</v>
      </c>
      <c r="AP36" s="197" t="str">
        <f aca="false">IMPRODUCT(AF36,IMDIV(AM36,IMPRODUCT(AG36,AJ36)))</f>
        <v>-0.4301391738634+175.029003912097i</v>
      </c>
      <c r="AQ36" s="169" t="n">
        <f aca="false">20*LOG(IMABS(AP36))</f>
        <v>44.8622266535659</v>
      </c>
      <c r="AR36" s="198" t="n">
        <f aca="false">(180/PI())*IMARGUMENT(AP36)</f>
        <v>90.1408058613172</v>
      </c>
      <c r="AS36" s="197" t="str">
        <f aca="false">IMPRODUCT(AC36,AP36)</f>
        <v>5249.47013916394+29768.3085731189i</v>
      </c>
      <c r="AT36" s="223" t="n">
        <f aca="false">20*LOG(IMABS(AS36))</f>
        <v>89.6080796548038</v>
      </c>
      <c r="AU36" s="198" t="n">
        <f aca="false">(180/PI())*IMARGUMENT(AS36)</f>
        <v>79.9990402129798</v>
      </c>
      <c r="AX36" s="0" t="n">
        <f aca="false">SUM((AT37&lt;0)*(AT36&gt;0))*O36</f>
        <v>0</v>
      </c>
      <c r="AY36" s="0" t="n">
        <f aca="false">IF(AX36&gt;0,AU36,0)</f>
        <v>0</v>
      </c>
    </row>
    <row r="37" customFormat="false" ht="15" hidden="false" customHeight="false" outlineLevel="0" collapsed="false">
      <c r="B37" s="139"/>
      <c r="C37" s="0" t="s">
        <v>313</v>
      </c>
      <c r="E37" s="0" t="s">
        <v>480</v>
      </c>
      <c r="N37" s="130" t="n">
        <v>19</v>
      </c>
      <c r="O37" s="192" t="n">
        <f aca="false">10^(1+(N37/100))</f>
        <v>15.4881661891248</v>
      </c>
      <c r="P37" s="240" t="str">
        <f aca="false">COMPLEX(Adc,0)</f>
        <v>175.438596491228</v>
      </c>
      <c r="Q37" s="124" t="str">
        <f aca="false">IMSUM(COMPLEX(1,0),IMDIV(COMPLEX(0,2*PI()*O37),COMPLEX(wp_lf,0)))</f>
        <v>1+0.18295223428117i</v>
      </c>
      <c r="R37" s="124" t="n">
        <f aca="false">IMABS(Q37)</f>
        <v>1.01659801299652</v>
      </c>
      <c r="S37" s="124" t="n">
        <f aca="false">IMARGUMENT(Q37)</f>
        <v>0.180951043073649</v>
      </c>
      <c r="T37" s="124" t="str">
        <f aca="false">IMSUM(COMPLEX(1,0),IMDIV(COMPLEX(0,2*PI()*O37),COMPLEX(wz_esr,0)))</f>
        <v>1+3.0187118656393E-07i</v>
      </c>
      <c r="U37" s="124" t="n">
        <f aca="false">IMABS(T37)</f>
        <v>1.00000000000005</v>
      </c>
      <c r="V37" s="124" t="n">
        <f aca="false">IMARGUMENT(T37)</f>
        <v>3.01725517679999E-007</v>
      </c>
      <c r="W37" s="0" t="str">
        <f aca="false">IMSUB(COMPLEX(1,0),IMDIV(COMPLEX(0,2*PI()*O37),COMPLEX(wz_rhp,0)))</f>
        <v>1-7.00668131289586e-05i</v>
      </c>
      <c r="X37" s="124" t="n">
        <f aca="false">IMABS(W37)</f>
        <v>1.00000000245468</v>
      </c>
      <c r="Y37" s="124" t="n">
        <f aca="false">IMARGUMENT(W37)</f>
        <v>-7.00668127951191E-005</v>
      </c>
      <c r="Z37" s="0" t="str">
        <f aca="false">IMSUM(COMPLEX(1,0),IMDIV(COMPLEX(0,2*PI()*O37),COMPLEX(Q*(wsl/2),0)),IMDIV(IMPOWER(COMPLEX(0,2*PI()*O37),2),IMPOWER(COMPLEX(wsl/2,0),2)))</f>
        <v>0.999999999782419+2.10361411597489e-05i</v>
      </c>
      <c r="AA37" s="124" t="n">
        <f aca="false">IMABS(Z37)</f>
        <v>1.00000000000368</v>
      </c>
      <c r="AB37" s="124" t="n">
        <f aca="false">IMARGUMENT(Z37)</f>
        <v>2.10361334474839E-005</v>
      </c>
      <c r="AC37" s="222" t="str">
        <f aca="false">(IMDIV(IMPRODUCT(P37,T37,W37),IMPRODUCT(Q37,Z37)))</f>
        <v>169.753765213978-31.0727606381151i</v>
      </c>
      <c r="AD37" s="223" t="n">
        <f aca="false">20*LOG(IMABS(AC37))</f>
        <v>44.7395177775961</v>
      </c>
      <c r="AE37" s="198" t="n">
        <f aca="false">(180/PI())*IMARGUMENT(AC37)</f>
        <v>-10.3729335854406</v>
      </c>
      <c r="AF37" s="0" t="str">
        <f aca="false">COMPLEX(Adc_ea,0)</f>
        <v>-0.434440565864413</v>
      </c>
      <c r="AG37" s="0" t="str">
        <f aca="false">IMDIV(COMPLEX(0,2*PI()*O37),COMPLEX(wp0_ea,0))</f>
        <v>0.00253992197592475i</v>
      </c>
      <c r="AH37" s="0" t="n">
        <f aca="false">IMABS(AG37)</f>
        <v>0.00253992197592475</v>
      </c>
      <c r="AI37" s="0" t="n">
        <f aca="false">IMARGUMENT(AG37)</f>
        <v>1.5707963267949</v>
      </c>
      <c r="AJ37" s="0" t="str">
        <f aca="false">IMSUM(COMPLEX(1,0),IMDIV(COMPLEX(0,2*PI()*O37),COMPLEX(wp1_ea,0)))</f>
        <v>1+0.0000251477423358886i</v>
      </c>
      <c r="AK37" s="0" t="n">
        <f aca="false">IMABS(AJ37)</f>
        <v>1.0000000003162</v>
      </c>
      <c r="AL37" s="0" t="n">
        <f aca="false">IMARGUMENT(AJ37)</f>
        <v>2.51477393026488E-005</v>
      </c>
      <c r="AM37" s="0" t="str">
        <f aca="false">IMSUM(COMPLEX(1,0),IMDIV(COMPLEX(0,2*PI()*O37),COMPLEX(wz_ea,0)))</f>
        <v>1+0.00253992197592475i</v>
      </c>
      <c r="AN37" s="0" t="n">
        <f aca="false">IMABS(AM37)</f>
        <v>1.00000322559662</v>
      </c>
      <c r="AO37" s="0" t="n">
        <f aca="false">IMARGUMENT(AM37)</f>
        <v>0.00253991651405979</v>
      </c>
      <c r="AP37" s="197" t="str">
        <f aca="false">IMPRODUCT(AF37,IMDIV(AM37,IMPRODUCT(AG37,AJ37)))</f>
        <v>-0.430139173851157+171.044857856568i</v>
      </c>
      <c r="AQ37" s="169" t="n">
        <f aca="false">20*LOG(IMABS(AP37))</f>
        <v>44.662227914417</v>
      </c>
      <c r="AR37" s="198" t="n">
        <f aca="false">(180/PI())*IMARGUMENT(AP37)</f>
        <v>90.1440856370734</v>
      </c>
      <c r="AS37" s="197" t="str">
        <f aca="false">IMPRODUCT(AC37,AP37)</f>
        <v>5241.81818223029+29048.8742532322i</v>
      </c>
      <c r="AT37" s="223" t="n">
        <f aca="false">20*LOG(IMABS(AS37))</f>
        <v>89.4017456920131</v>
      </c>
      <c r="AU37" s="198" t="n">
        <f aca="false">(180/PI())*IMARGUMENT(AS37)</f>
        <v>79.7711520516328</v>
      </c>
      <c r="AX37" s="0" t="n">
        <f aca="false">SUM((AT38&lt;0)*(AT37&gt;0))*O37</f>
        <v>0</v>
      </c>
      <c r="AY37" s="0" t="n">
        <f aca="false">IF(AX37&gt;0,AU37,0)</f>
        <v>0</v>
      </c>
    </row>
    <row r="38" customFormat="false" ht="15" hidden="false" customHeight="false" outlineLevel="0" collapsed="false">
      <c r="A38" s="0" t="s">
        <v>481</v>
      </c>
      <c r="B38" s="137" t="n">
        <f aca="false">((VOUT/IOUT)*((VIN_var/VOUT)^2))/(Lm)</f>
        <v>1388888.88888889</v>
      </c>
      <c r="C38" s="0" t="s">
        <v>306</v>
      </c>
      <c r="D38" s="242" t="n">
        <f aca="false">B38/(2*PI())</f>
        <v>221048.532072077</v>
      </c>
      <c r="E38" s="0" t="s">
        <v>482</v>
      </c>
      <c r="N38" s="130" t="n">
        <v>20</v>
      </c>
      <c r="O38" s="192" t="n">
        <f aca="false">10^(1+(N38/100))</f>
        <v>15.8489319246111</v>
      </c>
      <c r="P38" s="240" t="str">
        <f aca="false">COMPLEX(Adc,0)</f>
        <v>175.438596491228</v>
      </c>
      <c r="Q38" s="124" t="str">
        <f aca="false">IMSUM(COMPLEX(1,0),IMDIV(COMPLEX(0,2*PI()*O38),COMPLEX(wp_lf,0)))</f>
        <v>1+0.187213739262028i</v>
      </c>
      <c r="R38" s="124" t="n">
        <f aca="false">IMABS(Q38)</f>
        <v>1.01737357158935</v>
      </c>
      <c r="S38" s="124" t="n">
        <f aca="false">IMARGUMENT(Q38)</f>
        <v>0.185071396988021</v>
      </c>
      <c r="T38" s="124" t="str">
        <f aca="false">IMSUM(COMPLEX(1,0),IMDIV(COMPLEX(0,2*PI()*O38),COMPLEX(wz_esr,0)))</f>
        <v>1+3.08902669782345E-07i</v>
      </c>
      <c r="U38" s="124" t="n">
        <f aca="false">IMABS(T38)</f>
        <v>1.00000000000005</v>
      </c>
      <c r="V38" s="124" t="n">
        <f aca="false">IMARGUMENT(T38)</f>
        <v>3.08997055192706E-007</v>
      </c>
      <c r="W38" s="0" t="str">
        <f aca="false">IMSUB(COMPLEX(1,0),IMDIV(COMPLEX(0,2*PI()*O38),COMPLEX(wz_rhp,0)))</f>
        <v>1-7.16988788663084e-05i</v>
      </c>
      <c r="X38" s="124" t="n">
        <f aca="false">IMABS(W38)</f>
        <v>1.00000000257036</v>
      </c>
      <c r="Y38" s="124" t="n">
        <f aca="false">IMARGUMENT(W38)</f>
        <v>-7.16988784980709E-005</v>
      </c>
      <c r="Z38" s="0" t="str">
        <f aca="false">IMSUM(COMPLEX(1,0),IMDIV(COMPLEX(0,2*PI()*O38),COMPLEX(Q*(wsl/2),0)),IMDIV(IMPOWER(COMPLEX(0,2*PI()*O38),2),IMPOWER(COMPLEX(wsl/2,0),2)))</f>
        <v>0.999999999772164+2.15261358333998e-05i</v>
      </c>
      <c r="AA38" s="124" t="n">
        <f aca="false">IMABS(Z38)</f>
        <v>1.00000000000385</v>
      </c>
      <c r="AB38" s="124" t="n">
        <f aca="false">IMARGUMENT(Z38)</f>
        <v>2.15261341150591E-005</v>
      </c>
      <c r="AC38" s="222" t="str">
        <f aca="false">(IMDIV(IMPRODUCT(P38,T38,W38),IMPRODUCT(Q38,Z38)))</f>
        <v>169.494919644243-31.7480787647986i</v>
      </c>
      <c r="AD38" s="223" t="n">
        <f aca="false">20*LOG(IMABS(AC38))</f>
        <v>44.7328938741923</v>
      </c>
      <c r="AE38" s="198" t="n">
        <f aca="false">(180/PI())*IMARGUMENT(AC38)</f>
        <v>-10.6091336570648</v>
      </c>
      <c r="AF38" s="0" t="str">
        <f aca="false">COMPLEX(Adc_ea,0)</f>
        <v>-0.434440565864413</v>
      </c>
      <c r="AG38" s="0" t="str">
        <f aca="false">IMDIV(COMPLEX(0,2*PI()*O38),COMPLEX(wp0_ea,0))</f>
        <v>0.00259908435890368i</v>
      </c>
      <c r="AH38" s="0" t="n">
        <f aca="false">IMABS(AG38)</f>
        <v>0.00259908435890368</v>
      </c>
      <c r="AI38" s="0" t="n">
        <f aca="false">IMARGUMENT(AG38)</f>
        <v>1.5707963267949</v>
      </c>
      <c r="AJ38" s="0" t="str">
        <f aca="false">IMSUM(COMPLEX(1,0),IMDIV(COMPLEX(0,2*PI()*O38),COMPLEX(wp1_ea,0)))</f>
        <v>1+0.0000257335085039969i</v>
      </c>
      <c r="AK38" s="0" t="n">
        <f aca="false">IMABS(AJ38)</f>
        <v>1.00000000033111</v>
      </c>
      <c r="AL38" s="0" t="n">
        <f aca="false">IMARGUMENT(AJ38)</f>
        <v>2.57335072476933E-005</v>
      </c>
      <c r="AM38" s="0" t="str">
        <f aca="false">IMSUM(COMPLEX(1,0),IMDIV(COMPLEX(0,2*PI()*O38),COMPLEX(wz_ea,0)))</f>
        <v>1+0.00259908435890368i</v>
      </c>
      <c r="AN38" s="0" t="n">
        <f aca="false">IMABS(AM38)</f>
        <v>1.00000337761405</v>
      </c>
      <c r="AO38" s="0" t="n">
        <f aca="false">IMARGUMENT(AM38)</f>
        <v>0.00259907850646662</v>
      </c>
      <c r="AP38" s="197" t="str">
        <f aca="false">IMPRODUCT(AF38,IMDIV(AM38,IMPRODUCT(AG38,AJ38)))</f>
        <v>-0.430139173838337+167.151402048721i</v>
      </c>
      <c r="AQ38" s="169" t="n">
        <f aca="false">20*LOG(IMABS(AP38))</f>
        <v>44.4622292346898</v>
      </c>
      <c r="AR38" s="198" t="n">
        <f aca="false">(180/PI())*IMARGUMENT(AP38)</f>
        <v>90.1474418076137</v>
      </c>
      <c r="AS38" s="197" t="str">
        <f aca="false">IMPRODUCT(AC38,AP38)</f>
        <v>5233.82947318374+28344.9695510414i</v>
      </c>
      <c r="AT38" s="223" t="n">
        <f aca="false">20*LOG(IMABS(AS38))</f>
        <v>89.1951231088821</v>
      </c>
      <c r="AU38" s="198" t="n">
        <f aca="false">(180/PI())*IMARGUMENT(AS38)</f>
        <v>79.5383081505488</v>
      </c>
      <c r="AX38" s="0" t="n">
        <f aca="false">SUM((AT39&lt;0)*(AT38&gt;0))*O38</f>
        <v>0</v>
      </c>
      <c r="AY38" s="0" t="n">
        <f aca="false">IF(AX38&gt;0,AU38,0)</f>
        <v>0</v>
      </c>
    </row>
    <row r="39" customFormat="false" ht="15" hidden="false" customHeight="false" outlineLevel="0" collapsed="false">
      <c r="B39" s="139" t="n">
        <f aca="false">wz_rhp/(2*PI())</f>
        <v>221048.532072077</v>
      </c>
      <c r="C39" s="0" t="s">
        <v>108</v>
      </c>
      <c r="N39" s="130" t="n">
        <v>21</v>
      </c>
      <c r="O39" s="192" t="n">
        <f aca="false">10^(1+(N39/100))</f>
        <v>16.2181009735893</v>
      </c>
      <c r="P39" s="240" t="str">
        <f aca="false">COMPLEX(Adc,0)</f>
        <v>175.438596491228</v>
      </c>
      <c r="Q39" s="124" t="str">
        <f aca="false">IMSUM(COMPLEX(1,0),IMDIV(COMPLEX(0,2*PI()*O39),COMPLEX(wp_lf,0)))</f>
        <v>1+0.191574507445509i</v>
      </c>
      <c r="R39" s="124" t="n">
        <f aca="false">IMABS(Q39)</f>
        <v>1.01818504796672</v>
      </c>
      <c r="S39" s="124" t="n">
        <f aca="false">IMARGUMENT(Q39)</f>
        <v>0.189281154846064</v>
      </c>
      <c r="T39" s="124" t="str">
        <f aca="false">IMSUM(COMPLEX(1,0),IMDIV(COMPLEX(0,2*PI()*O39),COMPLEX(wz_esr,0)))</f>
        <v>1+3.16097937285089E-07i</v>
      </c>
      <c r="U39" s="124" t="n">
        <f aca="false">IMABS(T39)</f>
        <v>1.00000000000005</v>
      </c>
      <c r="V39" s="124" t="n">
        <f aca="false">IMARGUMENT(T39)</f>
        <v>3.16101363831707E-007</v>
      </c>
      <c r="W39" s="0" t="str">
        <f aca="false">IMSUB(COMPLEX(1,0),IMDIV(COMPLEX(0,2*PI()*O39),COMPLEX(wz_rhp,0)))</f>
        <v>1-7.33689602982799e-05i</v>
      </c>
      <c r="X39" s="124" t="n">
        <f aca="false">IMABS(W39)</f>
        <v>1.0000000026915</v>
      </c>
      <c r="Y39" s="124" t="n">
        <f aca="false">IMARGUMENT(W39)</f>
        <v>-7.33689598329794E-005</v>
      </c>
      <c r="Z39" s="0" t="str">
        <f aca="false">IMSUM(COMPLEX(1,0),IMDIV(COMPLEX(0,2*PI()*O39),COMPLEX(Q*(wsl/2),0)),IMDIV(IMPOWER(COMPLEX(0,2*PI()*O39),2),IMPOWER(COMPLEX(wsl/2,0),2)))</f>
        <v>0.999999999761427+2.20275439492016e-05i</v>
      </c>
      <c r="AA39" s="124" t="n">
        <f aca="false">IMABS(Z39)</f>
        <v>1.00000000000403</v>
      </c>
      <c r="AB39" s="124" t="n">
        <f aca="false">IMARGUMENT(Z39)</f>
        <v>2.20275404172961E-005</v>
      </c>
      <c r="AC39" s="222" t="str">
        <f aca="false">(IMDIV(IMPRODUCT(P39,T39,W39),IMPRODUCT(Q39,Z39)))</f>
        <v>169.224719349162-32.4358230299541i</v>
      </c>
      <c r="AD39" s="223" t="n">
        <f aca="false">20*LOG(IMABS(AC39))</f>
        <v>44.7259686070994</v>
      </c>
      <c r="AE39" s="198" t="n">
        <f aca="false">(180/PI())*IMARGUMENT(AC39)</f>
        <v>-10.8504590200303</v>
      </c>
      <c r="AF39" s="0" t="str">
        <f aca="false">COMPLEX(Adc_ea,0)</f>
        <v>-0.434440565864413</v>
      </c>
      <c r="AG39" s="0" t="str">
        <f aca="false">IMDIV(COMPLEX(0,2*PI()*O39),COMPLEX(wp0_ea,0))</f>
        <v>0.00265962481081265i</v>
      </c>
      <c r="AH39" s="0" t="n">
        <f aca="false">IMABS(AG39)</f>
        <v>0.00265962481081265</v>
      </c>
      <c r="AI39" s="0" t="n">
        <f aca="false">IMARGUMENT(AG39)</f>
        <v>1.5707963267949</v>
      </c>
      <c r="AJ39" s="0" t="str">
        <f aca="false">IMSUM(COMPLEX(1,0),IMDIV(COMPLEX(0,2*PI()*O39),COMPLEX(wp1_ea,0)))</f>
        <v>1+0.0000263329189189371i</v>
      </c>
      <c r="AK39" s="0" t="n">
        <f aca="false">IMABS(AJ39)</f>
        <v>1.00000000034671</v>
      </c>
      <c r="AL39" s="0" t="n">
        <f aca="false">IMARGUMENT(AJ39)</f>
        <v>2.63329195622369E-005</v>
      </c>
      <c r="AM39" s="0" t="str">
        <f aca="false">IMSUM(COMPLEX(1,0),IMDIV(COMPLEX(0,2*PI()*O39),COMPLEX(wz_ea,0)))</f>
        <v>1+0.00265962481081265i</v>
      </c>
      <c r="AN39" s="0" t="n">
        <f aca="false">IMABS(AM39)</f>
        <v>1.00000353679581</v>
      </c>
      <c r="AO39" s="0" t="n">
        <f aca="false">IMARGUMENT(AM39)</f>
        <v>0.002659618539787</v>
      </c>
      <c r="AP39" s="197" t="str">
        <f aca="false">IMPRODUCT(AF39,IMDIV(AM39,IMPRODUCT(AG39,AJ39)))</f>
        <v>-0.430139173824913+163.346572126751i</v>
      </c>
      <c r="AQ39" s="169" t="n">
        <f aca="false">20*LOG(IMABS(AP39))</f>
        <v>44.2622306171848</v>
      </c>
      <c r="AR39" s="198" t="n">
        <f aca="false">(180/PI())*IMARGUMENT(AP39)</f>
        <v>90.150876152329</v>
      </c>
      <c r="AS39" s="197" t="str">
        <f aca="false">IMPRODUCT(AC39,AP39)</f>
        <v>5225.49032508133+27656.2297429175i</v>
      </c>
      <c r="AT39" s="223" t="n">
        <f aca="false">20*LOG(IMABS(AS39))</f>
        <v>88.9881992242841</v>
      </c>
      <c r="AU39" s="198" t="n">
        <f aca="false">(180/PI())*IMARGUMENT(AS39)</f>
        <v>79.3004171322988</v>
      </c>
      <c r="AX39" s="0" t="n">
        <f aca="false">SUM((AT40&lt;0)*(AT39&gt;0))*O39</f>
        <v>0</v>
      </c>
      <c r="AY39" s="0" t="n">
        <f aca="false">IF(AX39&gt;0,AU39,0)</f>
        <v>0</v>
      </c>
    </row>
    <row r="40" customFormat="false" ht="15" hidden="false" customHeight="false" outlineLevel="0" collapsed="false">
      <c r="B40" s="139"/>
      <c r="N40" s="130" t="n">
        <v>22</v>
      </c>
      <c r="O40" s="192" t="n">
        <f aca="false">10^(1+(N40/100))</f>
        <v>16.5958690743756</v>
      </c>
      <c r="P40" s="240" t="str">
        <f aca="false">COMPLEX(Adc,0)</f>
        <v>175.438596491228</v>
      </c>
      <c r="Q40" s="124" t="str">
        <f aca="false">IMSUM(COMPLEX(1,0),IMDIV(COMPLEX(0,2*PI()*O40),COMPLEX(wp_lf,0)))</f>
        <v>1+0.196036850968627i</v>
      </c>
      <c r="R40" s="124" t="n">
        <f aca="false">IMABS(Q40)</f>
        <v>1.01903407545464</v>
      </c>
      <c r="S40" s="124" t="n">
        <f aca="false">IMARGUMENT(Q40)</f>
        <v>0.19358195158247</v>
      </c>
      <c r="T40" s="124" t="str">
        <f aca="false">IMSUM(COMPLEX(1,0),IMDIV(COMPLEX(0,2*PI()*O40),COMPLEX(wz_esr,0)))</f>
        <v>1+3.23460804098234E-07i</v>
      </c>
      <c r="U40" s="124" t="n">
        <f aca="false">IMABS(T40)</f>
        <v>1.00000000000005</v>
      </c>
      <c r="V40" s="124" t="n">
        <f aca="false">IMARGUMENT(T40)</f>
        <v>3.23049476574047E-007</v>
      </c>
      <c r="W40" s="0" t="str">
        <f aca="false">IMSUB(COMPLEX(1,0),IMDIV(COMPLEX(0,2*PI()*O40),COMPLEX(wz_rhp,0)))</f>
        <v>1-7.50779429241549e-05i</v>
      </c>
      <c r="X40" s="124" t="n">
        <f aca="false">IMABS(W40)</f>
        <v>1.00000000281835</v>
      </c>
      <c r="Y40" s="124" t="n">
        <f aca="false">IMARGUMENT(W40)</f>
        <v>-7.50779417256529E-005</v>
      </c>
      <c r="Z40" s="0" t="str">
        <f aca="false">IMSUM(COMPLEX(1,0),IMDIV(COMPLEX(0,2*PI()*O40),COMPLEX(Q*(wsl/2),0)),IMDIV(IMPOWER(COMPLEX(0,2*PI()*O40),2),IMPOWER(COMPLEX(wsl/2,0),2)))</f>
        <v>0.999999999750183+2.25406313603744e-05i</v>
      </c>
      <c r="AA40" s="124" t="n">
        <f aca="false">IMABS(Z40)</f>
        <v>1.00000000000422</v>
      </c>
      <c r="AB40" s="124" t="n">
        <f aca="false">IMARGUMENT(Z40)</f>
        <v>2.25406304818724E-005</v>
      </c>
      <c r="AC40" s="222" t="str">
        <f aca="false">(IMDIV(IMPRODUCT(P40,T40,W40),IMPRODUCT(Q40,Z40)))</f>
        <v>168.942706231831-33.1360654419571i</v>
      </c>
      <c r="AD40" s="223" t="n">
        <f aca="false">20*LOG(IMABS(AC40))</f>
        <v>44.7187287787654</v>
      </c>
      <c r="AE40" s="198" t="n">
        <f aca="false">(180/PI())*IMARGUMENT(AC40)</f>
        <v>-11.097003414943</v>
      </c>
      <c r="AF40" s="0" t="str">
        <f aca="false">COMPLEX(Adc_ea,0)</f>
        <v>-0.434440565864413</v>
      </c>
      <c r="AG40" s="0" t="str">
        <f aca="false">IMDIV(COMPLEX(0,2*PI()*O40),COMPLEX(wp0_ea,0))</f>
        <v>0.00272157543100062i</v>
      </c>
      <c r="AH40" s="0" t="n">
        <f aca="false">IMABS(AG40)</f>
        <v>0.00272157543100062</v>
      </c>
      <c r="AI40" s="0" t="n">
        <f aca="false">IMARGUMENT(AG40)</f>
        <v>1.5707963267949</v>
      </c>
      <c r="AJ40" s="0" t="str">
        <f aca="false">IMSUM(COMPLEX(1,0),IMDIV(COMPLEX(0,2*PI()*O40),COMPLEX(wp1_ea,0)))</f>
        <v>1+0.0000269462913960457i</v>
      </c>
      <c r="AK40" s="0" t="n">
        <f aca="false">IMABS(AJ40)</f>
        <v>1.00000000036305</v>
      </c>
      <c r="AL40" s="0" t="n">
        <f aca="false">IMARGUMENT(AJ40)</f>
        <v>2.69462852625283E-005</v>
      </c>
      <c r="AM40" s="0" t="str">
        <f aca="false">IMSUM(COMPLEX(1,0),IMDIV(COMPLEX(0,2*PI()*O40),COMPLEX(wz_ea,0)))</f>
        <v>1+0.00272157543100062i</v>
      </c>
      <c r="AN40" s="0" t="n">
        <f aca="false">IMABS(AM40)</f>
        <v>1.00000370347956</v>
      </c>
      <c r="AO40" s="0" t="n">
        <f aca="false">IMARGUMENT(AM40)</f>
        <v>0.00272156871150543</v>
      </c>
      <c r="AP40" s="197" t="str">
        <f aca="false">IMPRODUCT(AF40,IMDIV(AM40,IMPRODUCT(AG40,AJ40)))</f>
        <v>-0.430139173810856+159.628350719469i</v>
      </c>
      <c r="AQ40" s="169" t="n">
        <f aca="false">20*LOG(IMABS(AP40))</f>
        <v>44.0622320648342</v>
      </c>
      <c r="AR40" s="198" t="n">
        <f aca="false">(180/PI())*IMARGUMENT(AP40)</f>
        <v>90.1543904920528</v>
      </c>
      <c r="AS40" s="197" t="str">
        <f aca="false">IMPRODUCT(AC40,AP40)</f>
        <v>5216.78659975207+26982.2986816835i</v>
      </c>
      <c r="AT40" s="223" t="n">
        <f aca="false">20*LOG(IMABS(AS40))</f>
        <v>88.7809608435996</v>
      </c>
      <c r="AU40" s="198" t="n">
        <f aca="false">(180/PI())*IMARGUMENT(AS40)</f>
        <v>79.0573870771098</v>
      </c>
      <c r="AX40" s="0" t="n">
        <f aca="false">SUM((AT41&lt;0)*(AT40&gt;0))*O40</f>
        <v>0</v>
      </c>
      <c r="AY40" s="0" t="n">
        <f aca="false">IF(AX40&gt;0,AU40,0)</f>
        <v>0</v>
      </c>
    </row>
    <row r="41" customFormat="false" ht="15" hidden="false" customHeight="false" outlineLevel="0" collapsed="false">
      <c r="A41" s="0" t="s">
        <v>438</v>
      </c>
      <c r="B41" s="137" t="n">
        <f aca="false">1/(Cout*Resr)</f>
        <v>322372662.798195</v>
      </c>
      <c r="C41" s="0" t="s">
        <v>306</v>
      </c>
      <c r="D41" s="242" t="n">
        <f aca="false">B41/(2*PI())</f>
        <v>51307202.8020294</v>
      </c>
      <c r="E41" s="0" t="s">
        <v>483</v>
      </c>
      <c r="N41" s="130" t="n">
        <v>23</v>
      </c>
      <c r="O41" s="192" t="n">
        <f aca="false">10^(1+(N41/100))</f>
        <v>16.9824365246174</v>
      </c>
      <c r="P41" s="240" t="str">
        <f aca="false">COMPLEX(Adc,0)</f>
        <v>175.438596491228</v>
      </c>
      <c r="Q41" s="124" t="str">
        <f aca="false">IMSUM(COMPLEX(1,0),IMDIV(COMPLEX(0,2*PI()*O41),COMPLEX(wp_lf,0)))</f>
        <v>1+0.200603135824982i</v>
      </c>
      <c r="R41" s="124" t="n">
        <f aca="false">IMABS(Q41)</f>
        <v>1.01992235886013</v>
      </c>
      <c r="S41" s="124" t="n">
        <f aca="false">IMARGUMENT(Q41)</f>
        <v>0.197975430820256</v>
      </c>
      <c r="T41" s="124" t="str">
        <f aca="false">IMSUM(COMPLEX(1,0),IMDIV(COMPLEX(0,2*PI()*O41),COMPLEX(wz_esr,0)))</f>
        <v>1+3.3099517411122E-07i</v>
      </c>
      <c r="U41" s="124" t="n">
        <f aca="false">IMABS(T41)</f>
        <v>1.00000000000005</v>
      </c>
      <c r="V41" s="124" t="n">
        <f aca="false">IMARGUMENT(T41)</f>
        <v>3.30523744416519E-007</v>
      </c>
      <c r="W41" s="0" t="str">
        <f aca="false">IMSUB(COMPLEX(1,0),IMDIV(COMPLEX(0,2*PI()*O41),COMPLEX(wz_rhp,0)))</f>
        <v>1-7.68267328691419e-05i</v>
      </c>
      <c r="X41" s="124" t="n">
        <f aca="false">IMABS(W41)</f>
        <v>1.00000000295117</v>
      </c>
      <c r="Y41" s="124" t="n">
        <f aca="false">IMARGUMENT(W41)</f>
        <v>-7.68267311185825E-005</v>
      </c>
      <c r="Z41" s="0" t="str">
        <f aca="false">IMSUM(COMPLEX(1,0),IMDIV(COMPLEX(0,2*PI()*O41),COMPLEX(Q*(wsl/2),0)),IMDIV(IMPOWER(COMPLEX(0,2*PI()*O41),2),IMPOWER(COMPLEX(wsl/2,0),2)))</f>
        <v>0.99999999973841+2.30656701126549e-05i</v>
      </c>
      <c r="AA41" s="124" t="n">
        <f aca="false">IMABS(Z41)</f>
        <v>1.00000000000442</v>
      </c>
      <c r="AB41" s="124" t="n">
        <f aca="false">IMARGUMENT(Z41)</f>
        <v>2.30656642789297E-005</v>
      </c>
      <c r="AC41" s="222" t="str">
        <f aca="false">(IMDIV(IMPRODUCT(P41,T41,W41),IMPRODUCT(Q41,Z41)))</f>
        <v>168.648407416156-33.848866293217i</v>
      </c>
      <c r="AD41" s="223" t="n">
        <f aca="false">20*LOG(IMABS(AC41))</f>
        <v>44.7111606612605</v>
      </c>
      <c r="AE41" s="198" t="n">
        <f aca="false">(180/PI())*IMARGUMENT(AC41)</f>
        <v>-11.3488610817461</v>
      </c>
      <c r="AF41" s="0" t="str">
        <f aca="false">COMPLEX(Adc_ea,0)</f>
        <v>-0.434440565864413</v>
      </c>
      <c r="AG41" s="0" t="str">
        <f aca="false">IMDIV(COMPLEX(0,2*PI()*O41),COMPLEX(wp0_ea,0))</f>
        <v>0.0027849690665064i</v>
      </c>
      <c r="AH41" s="0" t="n">
        <f aca="false">IMABS(AG41)</f>
        <v>0.0027849690665064</v>
      </c>
      <c r="AI41" s="0" t="n">
        <f aca="false">IMARGUMENT(AG41)</f>
        <v>1.5707963267949</v>
      </c>
      <c r="AJ41" s="0" t="str">
        <f aca="false">IMSUM(COMPLEX(1,0),IMDIV(COMPLEX(0,2*PI()*O41),COMPLEX(wp1_ea,0)))</f>
        <v>1+0.0000275739511535287i</v>
      </c>
      <c r="AK41" s="0" t="n">
        <f aca="false">IMABS(AJ41)</f>
        <v>1.00000000038016</v>
      </c>
      <c r="AL41" s="0" t="n">
        <f aca="false">IMARGUMENT(AJ41)</f>
        <v>2.7573945522852E-005</v>
      </c>
      <c r="AM41" s="0" t="str">
        <f aca="false">IMSUM(COMPLEX(1,0),IMDIV(COMPLEX(0,2*PI()*O41),COMPLEX(wz_ea,0)))</f>
        <v>1+0.0027849690665064i</v>
      </c>
      <c r="AN41" s="0" t="n">
        <f aca="false">IMABS(AM41)</f>
        <v>1.00000387801883</v>
      </c>
      <c r="AO41" s="0" t="n">
        <f aca="false">IMARGUMENT(AM41)</f>
        <v>0.00278496186641385</v>
      </c>
      <c r="AP41" s="197" t="str">
        <f aca="false">IMPRODUCT(AF41,IMDIV(AM41,IMPRODUCT(AG41,AJ41)))</f>
        <v>-0.430139173796136+155.99476637667i</v>
      </c>
      <c r="AQ41" s="169" t="n">
        <f aca="false">20*LOG(IMABS(AP41))</f>
        <v>43.8622335807087</v>
      </c>
      <c r="AR41" s="198" t="n">
        <f aca="false">(180/PI())*IMARGUMENT(AP41)</f>
        <v>90.1579866900254</v>
      </c>
      <c r="AS41" s="197" t="str">
        <f aca="false">IMPRODUCT(AC41,AP41)</f>
        <v>5207.70370289751+26322.828638062i</v>
      </c>
      <c r="AT41" s="223" t="n">
        <f aca="false">20*LOG(IMABS(AS41))</f>
        <v>88.5733942419692</v>
      </c>
      <c r="AU41" s="198" t="n">
        <f aca="false">(180/PI())*IMARGUMENT(AS41)</f>
        <v>78.8091256082794</v>
      </c>
      <c r="AX41" s="0" t="n">
        <f aca="false">SUM((AT42&lt;0)*(AT41&gt;0))*O41</f>
        <v>0</v>
      </c>
      <c r="AY41" s="0" t="n">
        <f aca="false">IF(AX41&gt;0,AU41,0)</f>
        <v>0</v>
      </c>
    </row>
    <row r="42" customFormat="false" ht="15" hidden="false" customHeight="false" outlineLevel="0" collapsed="false">
      <c r="B42" s="137"/>
      <c r="N42" s="130" t="n">
        <v>24</v>
      </c>
      <c r="O42" s="192" t="n">
        <f aca="false">10^(1+(N42/100))</f>
        <v>17.3780082874938</v>
      </c>
      <c r="P42" s="240" t="str">
        <f aca="false">COMPLEX(Adc,0)</f>
        <v>175.438596491228</v>
      </c>
      <c r="Q42" s="124" t="str">
        <f aca="false">IMSUM(COMPLEX(1,0),IMDIV(COMPLEX(0,2*PI()*O42),COMPLEX(wp_lf,0)))</f>
        <v>1+0.205275783119249i</v>
      </c>
      <c r="R42" s="124" t="n">
        <f aca="false">IMABS(Q42)</f>
        <v>1.02085167734359</v>
      </c>
      <c r="S42" s="124" t="n">
        <f aca="false">IMARGUMENT(Q42)</f>
        <v>0.202463243269353</v>
      </c>
      <c r="T42" s="124" t="str">
        <f aca="false">IMSUM(COMPLEX(1,0),IMDIV(COMPLEX(0,2*PI()*O42),COMPLEX(wz_esr,0)))</f>
        <v>1+3.3870504214676E-07i</v>
      </c>
      <c r="U42" s="124" t="n">
        <f aca="false">IMABS(T42)</f>
        <v>1.00000000000006</v>
      </c>
      <c r="V42" s="124" t="n">
        <f aca="false">IMARGUMENT(T42)</f>
        <v>3.38489314663428E-007</v>
      </c>
      <c r="W42" s="0" t="str">
        <f aca="false">IMSUB(COMPLEX(1,0),IMDIV(COMPLEX(0,2*PI()*O42),COMPLEX(wz_rhp,0)))</f>
        <v>1-7.86162573648187e-05i</v>
      </c>
      <c r="X42" s="124" t="n">
        <f aca="false">IMABS(W42)</f>
        <v>1.00000000309026</v>
      </c>
      <c r="Y42" s="124" t="n">
        <f aca="false">IMARGUMENT(W42)</f>
        <v>-7.86162556854634E-005</v>
      </c>
      <c r="Z42" s="0" t="str">
        <f aca="false">IMSUM(COMPLEX(1,0),IMDIV(COMPLEX(0,2*PI()*O42),COMPLEX(Q*(wsl/2),0)),IMDIV(IMPOWER(COMPLEX(0,2*PI()*O42),2),IMPOWER(COMPLEX(wsl/2,0),2)))</f>
        <v>0.999999999726081+2.36029385885394e-05i</v>
      </c>
      <c r="AA42" s="124" t="n">
        <f aca="false">IMABS(Z42)</f>
        <v>1.00000000000463</v>
      </c>
      <c r="AB42" s="124" t="n">
        <f aca="false">IMARGUMENT(Z42)</f>
        <v>2.36029360357544E-005</v>
      </c>
      <c r="AC42" s="222" t="str">
        <f aca="false">(IMDIV(IMPRODUCT(P42,T42,W42),IMPRODUCT(Q42,Z42)))</f>
        <v>168.341335121587-34.5742731687553i</v>
      </c>
      <c r="AD42" s="223" t="n">
        <f aca="false">20*LOG(IMABS(AC42))</f>
        <v>44.7032499793626</v>
      </c>
      <c r="AE42" s="198" t="n">
        <f aca="false">(180/PI())*IMARGUMENT(AC42)</f>
        <v>-11.6061266679992</v>
      </c>
      <c r="AF42" s="0" t="str">
        <f aca="false">COMPLEX(Adc_ea,0)</f>
        <v>-0.434440565864413</v>
      </c>
      <c r="AG42" s="0" t="str">
        <f aca="false">IMDIV(COMPLEX(0,2*PI()*O42),COMPLEX(wp0_ea,0))</f>
        <v>0.00284983932947468i</v>
      </c>
      <c r="AH42" s="0" t="n">
        <f aca="false">IMABS(AG42)</f>
        <v>0.00284983932947468</v>
      </c>
      <c r="AI42" s="0" t="n">
        <f aca="false">IMARGUMENT(AG42)</f>
        <v>1.5707963267949</v>
      </c>
      <c r="AJ42" s="0" t="str">
        <f aca="false">IMSUM(COMPLEX(1,0),IMDIV(COMPLEX(0,2*PI()*O42),COMPLEX(wp1_ea,0)))</f>
        <v>1+0.0000282162309848978i</v>
      </c>
      <c r="AK42" s="0" t="n">
        <f aca="false">IMABS(AJ42)</f>
        <v>1.00000000039808</v>
      </c>
      <c r="AL42" s="0" t="n">
        <f aca="false">IMARGUMENT(AJ42)</f>
        <v>2.82162291235992E-005</v>
      </c>
      <c r="AM42" s="0" t="str">
        <f aca="false">IMSUM(COMPLEX(1,0),IMDIV(COMPLEX(0,2*PI()*O42),COMPLEX(wz_ea,0)))</f>
        <v>1+0.00284983932947468i</v>
      </c>
      <c r="AN42" s="0" t="n">
        <f aca="false">IMABS(AM42)</f>
        <v>1.00000406078386</v>
      </c>
      <c r="AO42" s="0" t="n">
        <f aca="false">IMARGUMENT(AM42)</f>
        <v>0.00284983161444302</v>
      </c>
      <c r="AP42" s="197" t="str">
        <f aca="false">IMPRODUCT(AF42,IMDIV(AM42,IMPRODUCT(AG42,AJ42)))</f>
        <v>-0.430139173780723+152.443892523839i</v>
      </c>
      <c r="AQ42" s="169" t="n">
        <f aca="false">20*LOG(IMABS(AP42))</f>
        <v>43.6622351680237</v>
      </c>
      <c r="AR42" s="198" t="n">
        <f aca="false">(180/PI())*IMARGUMENT(AP42)</f>
        <v>90.1616666528817</v>
      </c>
      <c r="AS42" s="197" t="str">
        <f aca="false">IMPRODUCT(AC42,AP42)</f>
        <v>5198.22658022524+25677.4801478897i</v>
      </c>
      <c r="AT42" s="223" t="n">
        <f aca="false">20*LOG(IMABS(AS42))</f>
        <v>88.3654851473862</v>
      </c>
      <c r="AU42" s="198" t="n">
        <f aca="false">(180/PI())*IMARGUMENT(AS42)</f>
        <v>78.5555399848825</v>
      </c>
      <c r="AX42" s="0" t="n">
        <f aca="false">SUM((AT43&lt;0)*(AT42&gt;0))*O42</f>
        <v>0</v>
      </c>
      <c r="AY42" s="0" t="n">
        <f aca="false">IF(AX42&gt;0,AU42,0)</f>
        <v>0</v>
      </c>
    </row>
    <row r="43" customFormat="false" ht="15" hidden="false" customHeight="false" outlineLevel="0" collapsed="false">
      <c r="B43" s="139"/>
      <c r="N43" s="130" t="n">
        <v>25</v>
      </c>
      <c r="O43" s="192" t="n">
        <f aca="false">10^(1+(N43/100))</f>
        <v>17.7827941003892</v>
      </c>
      <c r="P43" s="240" t="str">
        <f aca="false">COMPLEX(Adc,0)</f>
        <v>175.438596491228</v>
      </c>
      <c r="Q43" s="124" t="str">
        <f aca="false">IMSUM(COMPLEX(1,0),IMDIV(COMPLEX(0,2*PI()*O43),COMPLEX(wp_lf,0)))</f>
        <v>1+0.21005727035087i</v>
      </c>
      <c r="R43" s="124" t="n">
        <f aca="false">IMABS(Q43)</f>
        <v>1.02182388738337</v>
      </c>
      <c r="S43" s="124" t="n">
        <f aca="false">IMARGUMENT(Q43)</f>
        <v>0.207047044991907</v>
      </c>
      <c r="T43" s="124" t="str">
        <f aca="false">IMSUM(COMPLEX(1,0),IMDIV(COMPLEX(0,2*PI()*O43),COMPLEX(wz_esr,0)))</f>
        <v>1+3.46594496078936E-07i</v>
      </c>
      <c r="U43" s="124" t="n">
        <f aca="false">IMABS(T43)</f>
        <v>1.00000000000006</v>
      </c>
      <c r="V43" s="124" t="n">
        <f aca="false">IMARGUMENT(T43)</f>
        <v>3.46271694857547E-007</v>
      </c>
      <c r="W43" s="0" t="str">
        <f aca="false">IMSUB(COMPLEX(1,0),IMDIV(COMPLEX(0,2*PI()*O43),COMPLEX(wz_rhp,0)))</f>
        <v>1-8.04474652407587e-05i</v>
      </c>
      <c r="X43" s="124" t="n">
        <f aca="false">IMABS(W43)</f>
        <v>1.0000000032359</v>
      </c>
      <c r="Y43" s="124" t="n">
        <f aca="false">IMARGUMENT(W43)</f>
        <v>-8.04474652131957E-005</v>
      </c>
      <c r="Z43" s="0" t="str">
        <f aca="false">IMSUM(COMPLEX(1,0),IMDIV(COMPLEX(0,2*PI()*O43),COMPLEX(Q*(wsl/2),0)),IMDIV(IMPOWER(COMPLEX(0,2*PI()*O43),2),IMPOWER(COMPLEX(wsl/2,0),2)))</f>
        <v>0.999999999713172+2.41527216548853e-05i</v>
      </c>
      <c r="AA43" s="124" t="n">
        <f aca="false">IMABS(Z43)</f>
        <v>1.00000000000485</v>
      </c>
      <c r="AB43" s="124" t="n">
        <f aca="false">IMARGUMENT(Z43)</f>
        <v>2.41527184749577E-005</v>
      </c>
      <c r="AC43" s="222" t="str">
        <f aca="false">(IMDIV(IMPRODUCT(P43,T43,W43),IMPRODUCT(Q43,Z43)))</f>
        <v>168.020986575548-35.3123199056456i</v>
      </c>
      <c r="AD43" s="223" t="n">
        <f aca="false">20*LOG(IMABS(AC43))</f>
        <v>44.6949818935208</v>
      </c>
      <c r="AE43" s="198" t="n">
        <f aca="false">(180/PI())*IMARGUMENT(AC43)</f>
        <v>-11.8688951295253</v>
      </c>
      <c r="AF43" s="0" t="str">
        <f aca="false">COMPLEX(Adc_ea,0)</f>
        <v>-0.434440565864413</v>
      </c>
      <c r="AG43" s="0" t="str">
        <f aca="false">IMDIV(COMPLEX(0,2*PI()*O43),COMPLEX(wp0_ea,0))</f>
        <v>0.00291622061497751i</v>
      </c>
      <c r="AH43" s="0" t="n">
        <f aca="false">IMABS(AG43)</f>
        <v>0.00291622061497751</v>
      </c>
      <c r="AI43" s="0" t="n">
        <f aca="false">IMARGUMENT(AG43)</f>
        <v>1.5707963267949</v>
      </c>
      <c r="AJ43" s="0" t="str">
        <f aca="false">IMSUM(COMPLEX(1,0),IMDIV(COMPLEX(0,2*PI()*O43),COMPLEX(wp1_ea,0)))</f>
        <v>1+0.0000288734714354209i</v>
      </c>
      <c r="AK43" s="0" t="n">
        <f aca="false">IMABS(AJ43)</f>
        <v>1.00000000041684</v>
      </c>
      <c r="AL43" s="0" t="n">
        <f aca="false">IMARGUMENT(AJ43)</f>
        <v>2.88734675331867E-005</v>
      </c>
      <c r="AM43" s="0" t="str">
        <f aca="false">IMSUM(COMPLEX(1,0),IMDIV(COMPLEX(0,2*PI()*O43),COMPLEX(wz_ea,0)))</f>
        <v>1+0.00291622061497751i</v>
      </c>
      <c r="AN43" s="0" t="n">
        <f aca="false">IMABS(AM43)</f>
        <v>1.0000042521623</v>
      </c>
      <c r="AO43" s="0" t="n">
        <f aca="false">IMARGUMENT(AM43)</f>
        <v>0.00291621234818641</v>
      </c>
      <c r="AP43" s="197" t="str">
        <f aca="false">IMPRODUCT(AF43,IMDIV(AM43,IMPRODUCT(AG43,AJ43)))</f>
        <v>-0.430139173764584+148.973846440657i</v>
      </c>
      <c r="AQ43" s="169" t="n">
        <f aca="false">20*LOG(IMABS(AP43))</f>
        <v>43.4622368301458</v>
      </c>
      <c r="AR43" s="198" t="n">
        <f aca="false">(180/PI())*IMARGUMENT(AP43)</f>
        <v>90.1654323316616</v>
      </c>
      <c r="AS43" s="197" t="str">
        <f aca="false">IMPRODUCT(AC43,AP43)</f>
        <v>5188.33971474629+25045.9218650213i</v>
      </c>
      <c r="AT43" s="223" t="n">
        <f aca="false">20*LOG(IMABS(AS43))</f>
        <v>88.1572187236665</v>
      </c>
      <c r="AU43" s="198" t="n">
        <f aca="false">(180/PI())*IMARGUMENT(AS43)</f>
        <v>78.2965372021363</v>
      </c>
      <c r="AX43" s="0" t="n">
        <f aca="false">SUM((AT44&lt;0)*(AT43&gt;0))*O43</f>
        <v>0</v>
      </c>
      <c r="AY43" s="0" t="n">
        <f aca="false">IF(AX43&gt;0,AU43,0)</f>
        <v>0</v>
      </c>
    </row>
    <row r="44" customFormat="false" ht="15" hidden="false" customHeight="false" outlineLevel="0" collapsed="false">
      <c r="A44" s="0" t="s">
        <v>218</v>
      </c>
      <c r="B44" s="139" t="n">
        <f aca="false">(Isl*(Rsl_int+R_sl)*Fsw)</f>
        <v>1050000</v>
      </c>
      <c r="C44" s="0" t="s">
        <v>204</v>
      </c>
      <c r="E44" s="0" t="s">
        <v>302</v>
      </c>
      <c r="N44" s="130" t="n">
        <v>26</v>
      </c>
      <c r="O44" s="192" t="n">
        <f aca="false">10^(1+(N44/100))</f>
        <v>18.1970085860998</v>
      </c>
      <c r="P44" s="240" t="str">
        <f aca="false">COMPLEX(Adc,0)</f>
        <v>175.438596491228</v>
      </c>
      <c r="Q44" s="124" t="str">
        <f aca="false">IMSUM(COMPLEX(1,0),IMDIV(COMPLEX(0,2*PI()*O44),COMPLEX(wp_lf,0)))</f>
        <v>1+0.21495013272767i</v>
      </c>
      <c r="R44" s="124" t="n">
        <f aca="false">IMABS(Q44)</f>
        <v>1.02284092583336</v>
      </c>
      <c r="S44" s="124" t="n">
        <f aca="false">IMARGUMENT(Q44)</f>
        <v>0.211728495527829</v>
      </c>
      <c r="T44" s="124" t="str">
        <f aca="false">IMSUM(COMPLEX(1,0),IMDIV(COMPLEX(0,2*PI()*O44),COMPLEX(wz_esr,0)))</f>
        <v>1+3.54667719000655E-07i</v>
      </c>
      <c r="U44" s="124" t="n">
        <f aca="false">IMABS(T44)</f>
        <v>1.00000000000006</v>
      </c>
      <c r="V44" s="124" t="n">
        <f aca="false">IMARGUMENT(T44)</f>
        <v>3.54509867828202E-007</v>
      </c>
      <c r="W44" s="0" t="str">
        <f aca="false">IMSUB(COMPLEX(1,0),IMDIV(COMPLEX(0,2*PI()*O44),COMPLEX(wz_rhp,0)))</f>
        <v>1-8.23213274276181e-05i</v>
      </c>
      <c r="X44" s="124" t="n">
        <f aca="false">IMABS(W44)</f>
        <v>1.0000000033884</v>
      </c>
      <c r="Y44" s="124" t="n">
        <f aca="false">IMARGUMENT(W44)</f>
        <v>-8.23213271397506E-005</v>
      </c>
      <c r="Z44" s="0" t="str">
        <f aca="false">IMSUM(COMPLEX(1,0),IMDIV(COMPLEX(0,2*PI()*O44),COMPLEX(Q*(wsl/2),0)),IMDIV(IMPOWER(COMPLEX(0,2*PI()*O44),2),IMPOWER(COMPLEX(wsl/2,0),2)))</f>
        <v>0.999999999699654+2.47153108139518e-05i</v>
      </c>
      <c r="AA44" s="124" t="n">
        <f aca="false">IMABS(Z44)</f>
        <v>1.00000000000508</v>
      </c>
      <c r="AB44" s="124" t="n">
        <f aca="false">IMARGUMENT(Z44)</f>
        <v>2.47153087081002E-005</v>
      </c>
      <c r="AC44" s="222" t="str">
        <f aca="false">(IMDIV(IMPRODUCT(P44,T44,W44),IMPRODUCT(Q44,Z44)))</f>
        <v>167.686843968079-36.0630255027979i</v>
      </c>
      <c r="AD44" s="223" t="n">
        <f aca="false">20*LOG(IMABS(AC44))</f>
        <v>44.686340982743</v>
      </c>
      <c r="AE44" s="198" t="n">
        <f aca="false">(180/PI())*IMARGUMENT(AC44)</f>
        <v>-12.1372616230497</v>
      </c>
      <c r="AF44" s="0" t="str">
        <f aca="false">COMPLEX(Adc_ea,0)</f>
        <v>-0.434440565864413</v>
      </c>
      <c r="AG44" s="0" t="str">
        <f aca="false">IMDIV(COMPLEX(0,2*PI()*O44),COMPLEX(wp0_ea,0))</f>
        <v>0.00298414811925116i</v>
      </c>
      <c r="AH44" s="0" t="n">
        <f aca="false">IMABS(AG44)</f>
        <v>0.00298414811925116</v>
      </c>
      <c r="AI44" s="0" t="n">
        <f aca="false">IMARGUMENT(AG44)</f>
        <v>1.5707963267949</v>
      </c>
      <c r="AJ44" s="0" t="str">
        <f aca="false">IMSUM(COMPLEX(1,0),IMDIV(COMPLEX(0,2*PI()*O44),COMPLEX(wp1_ea,0)))</f>
        <v>1+0.0000295460209826848i</v>
      </c>
      <c r="AK44" s="0" t="n">
        <f aca="false">IMABS(AJ44)</f>
        <v>1.00000000043648</v>
      </c>
      <c r="AL44" s="0" t="n">
        <f aca="false">IMARGUMENT(AJ44)</f>
        <v>2.95460155022405E-005</v>
      </c>
      <c r="AM44" s="0" t="str">
        <f aca="false">IMSUM(COMPLEX(1,0),IMDIV(COMPLEX(0,2*PI()*O44),COMPLEX(wz_ea,0)))</f>
        <v>1+0.00298414811925116i</v>
      </c>
      <c r="AN44" s="0" t="n">
        <f aca="false">IMABS(AM44)</f>
        <v>1.00000445256009</v>
      </c>
      <c r="AO44" s="0" t="n">
        <f aca="false">IMARGUMENT(AM44)</f>
        <v>0.00298413926120245</v>
      </c>
      <c r="AP44" s="197" t="str">
        <f aca="false">IMPRODUCT(AF44,IMDIV(AM44,IMPRODUCT(AG44,AJ44)))</f>
        <v>-0.430139173747684+145.58278826276i</v>
      </c>
      <c r="AQ44" s="169" t="n">
        <f aca="false">20*LOG(IMABS(AP44))</f>
        <v>43.2622385706006</v>
      </c>
      <c r="AR44" s="198" t="n">
        <f aca="false">(180/PI())*IMARGUMENT(AP44)</f>
        <v>90.1692857228436</v>
      </c>
      <c r="AS44" s="197" t="str">
        <f aca="false">IMPRODUCT(AC44,AP44)</f>
        <v>5178.02712537555+24427.8304198479i</v>
      </c>
      <c r="AT44" s="223" t="n">
        <f aca="false">20*LOG(IMABS(AS44))</f>
        <v>87.9485795533437</v>
      </c>
      <c r="AU44" s="198" t="n">
        <f aca="false">(180/PI())*IMARGUMENT(AS44)</f>
        <v>78.0320240997938</v>
      </c>
      <c r="AX44" s="0" t="n">
        <f aca="false">SUM((AT45&lt;0)*(AT44&gt;0))*O44</f>
        <v>0</v>
      </c>
      <c r="AY44" s="0" t="n">
        <f aca="false">IF(AX44&gt;0,AU44,0)</f>
        <v>0</v>
      </c>
    </row>
    <row r="45" customFormat="false" ht="15" hidden="false" customHeight="false" outlineLevel="0" collapsed="false">
      <c r="A45" s="0" t="s">
        <v>214</v>
      </c>
      <c r="B45" s="139" t="n">
        <f aca="false">(R_cs*VIN_var*Acs)/Lm</f>
        <v>158333.333333333</v>
      </c>
      <c r="C45" s="0" t="s">
        <v>204</v>
      </c>
      <c r="E45" s="0" t="s">
        <v>304</v>
      </c>
      <c r="N45" s="130" t="n">
        <v>27</v>
      </c>
      <c r="O45" s="192" t="n">
        <f aca="false">10^(1+(N45/100))</f>
        <v>18.6208713666287</v>
      </c>
      <c r="P45" s="240" t="str">
        <f aca="false">COMPLEX(Adc,0)</f>
        <v>175.438596491228</v>
      </c>
      <c r="Q45" s="124" t="str">
        <f aca="false">IMSUM(COMPLEX(1,0),IMDIV(COMPLEX(0,2*PI()*O45),COMPLEX(wp_lf,0)))</f>
        <v>1+0.219956964510042i</v>
      </c>
      <c r="R45" s="124" t="n">
        <f aca="false">IMABS(Q45)</f>
        <v>1.02390481307418</v>
      </c>
      <c r="S45" s="124" t="n">
        <f aca="false">IMARGUMENT(Q45)</f>
        <v>0.216509255874049</v>
      </c>
      <c r="T45" s="124" t="str">
        <f aca="false">IMSUM(COMPLEX(1,0),IMDIV(COMPLEX(0,2*PI()*O45),COMPLEX(wz_esr,0)))</f>
        <v>1+3.62928991441569E-07i</v>
      </c>
      <c r="U45" s="124" t="n">
        <f aca="false">IMABS(T45)</f>
        <v>1.00000000000007</v>
      </c>
      <c r="V45" s="124" t="n">
        <f aca="false">IMARGUMENT(T45)</f>
        <v>3.62560899871484E-007</v>
      </c>
      <c r="W45" s="0" t="str">
        <f aca="false">IMSUB(COMPLEX(1,0),IMDIV(COMPLEX(0,2*PI()*O45),COMPLEX(wz_rhp,0)))</f>
        <v>1-8.4238837471931e-05i</v>
      </c>
      <c r="X45" s="124" t="n">
        <f aca="false">IMABS(W45)</f>
        <v>1.00000000354809</v>
      </c>
      <c r="Y45" s="124" t="n">
        <f aca="false">IMARGUMENT(W45)</f>
        <v>-8.42388356071488E-005</v>
      </c>
      <c r="Z45" s="0" t="str">
        <f aca="false">IMSUM(COMPLEX(1,0),IMDIV(COMPLEX(0,2*PI()*O45),COMPLEX(Q*(wsl/2),0)),IMDIV(IMPOWER(COMPLEX(0,2*PI()*O45),2),IMPOWER(COMPLEX(wsl/2,0),2)))</f>
        <v>0.999999999685499+2.52910043579576e-05i</v>
      </c>
      <c r="AA45" s="124" t="n">
        <f aca="false">IMABS(Z45)</f>
        <v>1.00000000000532</v>
      </c>
      <c r="AB45" s="124" t="n">
        <f aca="false">IMARGUMENT(Z45)</f>
        <v>2.52910065370565E-005</v>
      </c>
      <c r="AC45" s="222" t="str">
        <f aca="false">(IMDIV(IMPRODUCT(P45,T45,W45),IMPRODUCT(Q45,Z45)))</f>
        <v>167.338374453481-36.8263929807995i</v>
      </c>
      <c r="AD45" s="223" t="n">
        <f aca="false">20*LOG(IMABS(AC45))</f>
        <v>44.6773112274585</v>
      </c>
      <c r="AE45" s="198" t="n">
        <f aca="false">(180/PI())*IMARGUMENT(AC45)</f>
        <v>-12.4113213904579</v>
      </c>
      <c r="AF45" s="0" t="str">
        <f aca="false">COMPLEX(Adc_ea,0)</f>
        <v>-0.434440565864413</v>
      </c>
      <c r="AG45" s="0" t="str">
        <f aca="false">IMDIV(COMPLEX(0,2*PI()*O45),COMPLEX(wp0_ea,0))</f>
        <v>0.0030536578583575i</v>
      </c>
      <c r="AH45" s="0" t="n">
        <f aca="false">IMABS(AG45)</f>
        <v>0.0030536578583575</v>
      </c>
      <c r="AI45" s="0" t="n">
        <f aca="false">IMARGUMENT(AG45)</f>
        <v>1.5707963267949</v>
      </c>
      <c r="AJ45" s="0" t="str">
        <f aca="false">IMSUM(COMPLEX(1,0),IMDIV(COMPLEX(0,2*PI()*O45),COMPLEX(wp1_ea,0)))</f>
        <v>1+0.0000302342362213614i</v>
      </c>
      <c r="AK45" s="0" t="n">
        <f aca="false">IMABS(AJ45)</f>
        <v>1.00000000045705</v>
      </c>
      <c r="AL45" s="0" t="n">
        <f aca="false">IMARGUMENT(AJ45)</f>
        <v>3.02342320678549E-005</v>
      </c>
      <c r="AM45" s="0" t="str">
        <f aca="false">IMSUM(COMPLEX(1,0),IMDIV(COMPLEX(0,2*PI()*O45),COMPLEX(wz_ea,0)))</f>
        <v>1+0.0030536578583575i</v>
      </c>
      <c r="AN45" s="0" t="n">
        <f aca="false">IMABS(AM45)</f>
        <v>1.00000466240229</v>
      </c>
      <c r="AO45" s="0" t="n">
        <f aca="false">IMARGUMENT(AM45)</f>
        <v>0.00305364836676987</v>
      </c>
      <c r="AP45" s="197" t="str">
        <f aca="false">IMPRODUCT(AF45,IMDIV(AM45,IMPRODUCT(AG45,AJ45)))</f>
        <v>-0.430139173729987+142.268920006217i</v>
      </c>
      <c r="AQ45" s="169" t="n">
        <f aca="false">20*LOG(IMABS(AP45))</f>
        <v>43.0622403930799</v>
      </c>
      <c r="AR45" s="198" t="n">
        <f aca="false">(180/PI())*IMARGUMENT(AP45)</f>
        <v>90.173228869403</v>
      </c>
      <c r="AS45" s="197" t="str">
        <f aca="false">IMPRODUCT(AC45,AP45)</f>
        <v>5167.27236698214+23822.8902833409i</v>
      </c>
      <c r="AT45" s="223" t="n">
        <f aca="false">20*LOG(IMABS(AS45))</f>
        <v>87.7395516205385</v>
      </c>
      <c r="AU45" s="198" t="n">
        <f aca="false">(180/PI())*IMARGUMENT(AS45)</f>
        <v>77.761907478945</v>
      </c>
      <c r="AX45" s="0" t="n">
        <f aca="false">SUM((AT46&lt;0)*(AT45&gt;0))*O45</f>
        <v>0</v>
      </c>
      <c r="AY45" s="0" t="n">
        <f aca="false">IF(AX45&gt;0,AU45,0)</f>
        <v>0</v>
      </c>
    </row>
    <row r="46" customFormat="false" ht="15" hidden="false" customHeight="false" outlineLevel="0" collapsed="false">
      <c r="B46" s="139"/>
      <c r="N46" s="130" t="n">
        <v>28</v>
      </c>
      <c r="O46" s="192" t="n">
        <f aca="false">10^(1+(N46/100))</f>
        <v>19.0546071796325</v>
      </c>
      <c r="P46" s="240" t="str">
        <f aca="false">COMPLEX(Adc,0)</f>
        <v>175.438596491228</v>
      </c>
      <c r="Q46" s="124" t="str">
        <f aca="false">IMSUM(COMPLEX(1,0),IMDIV(COMPLEX(0,2*PI()*O46),COMPLEX(wp_lf,0)))</f>
        <v>1+0.225080420386473i</v>
      </c>
      <c r="R46" s="124" t="n">
        <f aca="false">IMABS(Q46)</f>
        <v>1.02501765625835</v>
      </c>
      <c r="S46" s="124" t="n">
        <f aca="false">IMARGUMENT(Q46)</f>
        <v>0.221390986310941</v>
      </c>
      <c r="T46" s="124" t="str">
        <f aca="false">IMSUM(COMPLEX(1,0),IMDIV(COMPLEX(0,2*PI()*O46),COMPLEX(wz_esr,0)))</f>
        <v>1+3.71382693637679E-07i</v>
      </c>
      <c r="U46" s="124" t="n">
        <f aca="false">IMABS(T46)</f>
        <v>1.00000000000007</v>
      </c>
      <c r="V46" s="124" t="n">
        <f aca="false">IMARGUMENT(T46)</f>
        <v>3.71035921513701E-007</v>
      </c>
      <c r="W46" s="0" t="str">
        <f aca="false">IMSUB(COMPLEX(1,0),IMDIV(COMPLEX(0,2*PI()*O46),COMPLEX(wz_rhp,0)))</f>
        <v>1-8.62010120629043e-05i</v>
      </c>
      <c r="X46" s="124" t="n">
        <f aca="false">IMABS(W46)</f>
        <v>1.00000000371531</v>
      </c>
      <c r="Y46" s="124" t="n">
        <f aca="false">IMARGUMENT(W46)</f>
        <v>-8.62010113087436E-005</v>
      </c>
      <c r="Z46" s="0" t="str">
        <f aca="false">IMSUM(COMPLEX(1,0),IMDIV(COMPLEX(0,2*PI()*O46),COMPLEX(Q*(wsl/2),0)),IMDIV(IMPOWER(COMPLEX(0,2*PI()*O46),2),IMPOWER(COMPLEX(wsl/2,0),2)))</f>
        <v>0.999999999670678+2.588010752724e-05i</v>
      </c>
      <c r="AA46" s="124" t="n">
        <f aca="false">IMABS(Z46)</f>
        <v>1.00000000000557</v>
      </c>
      <c r="AB46" s="124" t="n">
        <f aca="false">IMARGUMENT(Z46)</f>
        <v>2.58801040806514E-005</v>
      </c>
      <c r="AC46" s="222" t="str">
        <f aca="false">(IMDIV(IMPRODUCT(P46,T46,W46),IMPRODUCT(Q46,Z46)))</f>
        <v>166.975030204057-37.6024081918236i</v>
      </c>
      <c r="AD46" s="223" t="n">
        <f aca="false">20*LOG(IMABS(AC46))</f>
        <v>44.6678759924103</v>
      </c>
      <c r="AE46" s="198" t="n">
        <f aca="false">(180/PI())*IMARGUMENT(AC46)</f>
        <v>-12.6911696342981</v>
      </c>
      <c r="AF46" s="0" t="str">
        <f aca="false">COMPLEX(Adc_ea,0)</f>
        <v>-0.434440565864413</v>
      </c>
      <c r="AG46" s="0" t="str">
        <f aca="false">IMDIV(COMPLEX(0,2*PI()*O46),COMPLEX(wp0_ea,0))</f>
        <v>0.00312478668728029i</v>
      </c>
      <c r="AH46" s="0" t="n">
        <f aca="false">IMABS(AG46)</f>
        <v>0.00312478668728029</v>
      </c>
      <c r="AI46" s="0" t="n">
        <f aca="false">IMARGUMENT(AG46)</f>
        <v>1.5707963267949</v>
      </c>
      <c r="AJ46" s="0" t="str">
        <f aca="false">IMSUM(COMPLEX(1,0),IMDIV(COMPLEX(0,2*PI()*O46),COMPLEX(wp1_ea,0)))</f>
        <v>1+0.0000309384820522801i</v>
      </c>
      <c r="AK46" s="0" t="n">
        <f aca="false">IMABS(AJ46)</f>
        <v>1.00000000047859</v>
      </c>
      <c r="AL46" s="0" t="n">
        <f aca="false">IMARGUMENT(AJ46)</f>
        <v>3.09384782899542E-005</v>
      </c>
      <c r="AM46" s="0" t="str">
        <f aca="false">IMSUM(COMPLEX(1,0),IMDIV(COMPLEX(0,2*PI()*O46),COMPLEX(wz_ea,0)))</f>
        <v>1+0.00312478668728029i</v>
      </c>
      <c r="AN46" s="0" t="n">
        <f aca="false">IMABS(AM46)</f>
        <v>1.000004882134</v>
      </c>
      <c r="AO46" s="0" t="n">
        <f aca="false">IMARGUMENT(AM46)</f>
        <v>0.00312477651687197</v>
      </c>
      <c r="AP46" s="197" t="str">
        <f aca="false">IMPRODUCT(AF46,IMDIV(AM46,IMPRODUCT(AG46,AJ46)))</f>
        <v>-0.430139173711457+139.030484614211i</v>
      </c>
      <c r="AQ46" s="169" t="n">
        <f aca="false">20*LOG(IMABS(AP46))</f>
        <v>42.8622423014491</v>
      </c>
      <c r="AR46" s="198" t="n">
        <f aca="false">(180/PI())*IMARGUMENT(AP46)</f>
        <v>90.1772638618942</v>
      </c>
      <c r="AS46" s="197" t="str">
        <f aca="false">IMPRODUCT(AC46,AP46)</f>
        <v>5156.05853204819+23230.7936365318i</v>
      </c>
      <c r="AT46" s="223" t="n">
        <f aca="false">20*LOG(IMABS(AS46))</f>
        <v>87.5301182938594</v>
      </c>
      <c r="AU46" s="198" t="n">
        <f aca="false">(180/PI())*IMARGUMENT(AS46)</f>
        <v>77.4860942275961</v>
      </c>
      <c r="AX46" s="0" t="n">
        <f aca="false">SUM((AT47&lt;0)*(AT46&gt;0))*O46</f>
        <v>0</v>
      </c>
      <c r="AY46" s="0" t="n">
        <f aca="false">IF(AX46&gt;0,AU46,0)</f>
        <v>0</v>
      </c>
    </row>
    <row r="47" customFormat="false" ht="15" hidden="false" customHeight="false" outlineLevel="0" collapsed="false">
      <c r="A47" s="0" t="s">
        <v>484</v>
      </c>
      <c r="B47" s="139" t="n">
        <f aca="false">2*PI()*Fsw</f>
        <v>13194689.1450771</v>
      </c>
      <c r="C47" s="0" t="s">
        <v>306</v>
      </c>
      <c r="D47" s="242" t="n">
        <f aca="false">B47/(2*PI())</f>
        <v>2100000</v>
      </c>
      <c r="N47" s="130" t="n">
        <v>29</v>
      </c>
      <c r="O47" s="192" t="n">
        <f aca="false">10^(1+(N47/100))</f>
        <v>19.4984459975805</v>
      </c>
      <c r="P47" s="240" t="str">
        <f aca="false">COMPLEX(Adc,0)</f>
        <v>175.438596491228</v>
      </c>
      <c r="Q47" s="124" t="str">
        <f aca="false">IMSUM(COMPLEX(1,0),IMDIV(COMPLEX(0,2*PI()*O47),COMPLEX(wp_lf,0)))</f>
        <v>1+0.230323216881084i</v>
      </c>
      <c r="R47" s="124" t="n">
        <f aca="false">IMABS(Q47)</f>
        <v>1.0261816526495</v>
      </c>
      <c r="S47" s="124" t="n">
        <f aca="false">IMARGUMENT(Q47)</f>
        <v>0.226375344069346</v>
      </c>
      <c r="T47" s="124" t="str">
        <f aca="false">IMSUM(COMPLEX(1,0),IMDIV(COMPLEX(0,2*PI()*O47),COMPLEX(wz_esr,0)))</f>
        <v>1+3.80033307853788E-07i</v>
      </c>
      <c r="U47" s="124" t="n">
        <f aca="false">IMABS(T47)</f>
        <v>1.00000000000007</v>
      </c>
      <c r="V47" s="124" t="n">
        <f aca="false">IMARGUMENT(T47)</f>
        <v>3.79906558513106E-007</v>
      </c>
      <c r="W47" s="0" t="str">
        <f aca="false">IMSUB(COMPLEX(1,0),IMDIV(COMPLEX(0,2*PI()*O47),COMPLEX(wz_rhp,0)))</f>
        <v>1-8.8208891571479e-05i</v>
      </c>
      <c r="X47" s="124" t="n">
        <f aca="false">IMABS(W47)</f>
        <v>1.0000000038904</v>
      </c>
      <c r="Y47" s="124" t="n">
        <f aca="false">IMARGUMENT(W47)</f>
        <v>-8.82088909749912E-005</v>
      </c>
      <c r="Z47" s="0" t="str">
        <f aca="false">IMSUM(COMPLEX(1,0),IMDIV(COMPLEX(0,2*PI()*O47),COMPLEX(Q*(wsl/2),0)),IMDIV(IMPOWER(COMPLEX(0,2*PI()*O47),2),IMPOWER(COMPLEX(wsl/2,0),2)))</f>
        <v>0.999999999655157+2.64829326720971e-05i</v>
      </c>
      <c r="AA47" s="124" t="n">
        <f aca="false">IMABS(Z47)</f>
        <v>1.00000000000583</v>
      </c>
      <c r="AB47" s="124" t="n">
        <f aca="false">IMARGUMENT(Z47)</f>
        <v>2.64829270704824E-005</v>
      </c>
      <c r="AC47" s="222" t="str">
        <f aca="false">(IMDIV(IMPRODUCT(P47,T47,W47),IMPRODUCT(Q47,Z47)))</f>
        <v>166.596248521367-38.3910385799206i</v>
      </c>
      <c r="AD47" s="223" t="n">
        <f aca="false">20*LOG(IMABS(AC47))</f>
        <v>44.6580180096424</v>
      </c>
      <c r="AE47" s="198" t="n">
        <f aca="false">(180/PI())*IMARGUMENT(AC47)</f>
        <v>-12.9769013841517</v>
      </c>
      <c r="AF47" s="0" t="str">
        <f aca="false">COMPLEX(Adc_ea,0)</f>
        <v>-0.434440565864413</v>
      </c>
      <c r="AG47" s="0" t="str">
        <f aca="false">IMDIV(COMPLEX(0,2*PI()*O47),COMPLEX(wp0_ea,0))</f>
        <v>0.00319757231946612i</v>
      </c>
      <c r="AH47" s="0" t="n">
        <f aca="false">IMABS(AG47)</f>
        <v>0.00319757231946612</v>
      </c>
      <c r="AI47" s="0" t="n">
        <f aca="false">IMARGUMENT(AG47)</f>
        <v>1.5707963267949</v>
      </c>
      <c r="AJ47" s="0" t="str">
        <f aca="false">IMSUM(COMPLEX(1,0),IMDIV(COMPLEX(0,2*PI()*O47),COMPLEX(wp1_ea,0)))</f>
        <v>1+0.0000316591318759022i</v>
      </c>
      <c r="AK47" s="0" t="n">
        <f aca="false">IMABS(AJ47)</f>
        <v>1.00000000050115</v>
      </c>
      <c r="AL47" s="0" t="n">
        <f aca="false">IMARGUMENT(AJ47)</f>
        <v>3.16591292509935E-005</v>
      </c>
      <c r="AM47" s="0" t="str">
        <f aca="false">IMSUM(COMPLEX(1,0),IMDIV(COMPLEX(0,2*PI()*O47),COMPLEX(wz_ea,0)))</f>
        <v>1+0.00319757231946612i</v>
      </c>
      <c r="AN47" s="0" t="n">
        <f aca="false">IMABS(AM47)</f>
        <v>1.0000051122213</v>
      </c>
      <c r="AO47" s="0" t="n">
        <f aca="false">IMARGUMENT(AM47)</f>
        <v>0.00319756142168684</v>
      </c>
      <c r="AP47" s="197" t="str">
        <f aca="false">IMPRODUCT(AF47,IMDIV(AM47,IMPRODUCT(AG47,AJ47)))</f>
        <v>-0.430139173692052+135.865765025435i</v>
      </c>
      <c r="AQ47" s="169" t="n">
        <f aca="false">20*LOG(IMABS(AP47))</f>
        <v>42.6622442997561</v>
      </c>
      <c r="AR47" s="198" t="n">
        <f aca="false">(180/PI())*IMARGUMENT(AP47)</f>
        <v>90.1813928395587</v>
      </c>
      <c r="AS47" s="197" t="str">
        <f aca="false">IMPRODUCT(AC47,AP47)</f>
        <v>5144.36825410272+22651.240245335i</v>
      </c>
      <c r="AT47" s="223" t="n">
        <f aca="false">20*LOG(IMABS(AS47))</f>
        <v>87.3202623093985</v>
      </c>
      <c r="AU47" s="198" t="n">
        <f aca="false">(180/PI())*IMARGUMENT(AS47)</f>
        <v>77.2044914554071</v>
      </c>
      <c r="AX47" s="0" t="n">
        <f aca="false">SUM((AT48&lt;0)*(AT47&gt;0))*O47</f>
        <v>0</v>
      </c>
      <c r="AY47" s="0" t="n">
        <f aca="false">IF(AX47&gt;0,AU47,0)</f>
        <v>0</v>
      </c>
    </row>
    <row r="48" customFormat="false" ht="15" hidden="false" customHeight="false" outlineLevel="0" collapsed="false">
      <c r="A48" s="0" t="s">
        <v>485</v>
      </c>
      <c r="B48" s="139" t="n">
        <f aca="false">1/(PI()*(((VIN_var/VOUT)*(1+(B44/B45)))-0.5))</f>
        <v>0.701204386955597</v>
      </c>
      <c r="N48" s="130" t="n">
        <v>30</v>
      </c>
      <c r="O48" s="192" t="n">
        <f aca="false">10^(1+(N48/100))</f>
        <v>19.9526231496888</v>
      </c>
      <c r="P48" s="240" t="str">
        <f aca="false">COMPLEX(Adc,0)</f>
        <v>175.438596491228</v>
      </c>
      <c r="Q48" s="124" t="str">
        <f aca="false">IMSUM(COMPLEX(1,0),IMDIV(COMPLEX(0,2*PI()*O48),COMPLEX(wp_lf,0)))</f>
        <v>1+0.235688133793974i</v>
      </c>
      <c r="R48" s="124" t="n">
        <f aca="false">IMABS(Q48)</f>
        <v>1.02739909305551</v>
      </c>
      <c r="S48" s="124" t="n">
        <f aca="false">IMARGUMENT(Q48)</f>
        <v>0.231463980831765</v>
      </c>
      <c r="T48" s="124" t="str">
        <f aca="false">IMSUM(COMPLEX(1,0),IMDIV(COMPLEX(0,2*PI()*O48),COMPLEX(wz_esr,0)))</f>
        <v>1+3.88885420760057E-07i</v>
      </c>
      <c r="U48" s="124" t="n">
        <f aca="false">IMABS(T48)</f>
        <v>1.00000000000008</v>
      </c>
      <c r="V48" s="124" t="n">
        <f aca="false">IMARGUMENT(T48)</f>
        <v>3.88574743580979E-007</v>
      </c>
      <c r="W48" s="0" t="str">
        <f aca="false">IMSUB(COMPLEX(1,0),IMDIV(COMPLEX(0,2*PI()*O48),COMPLEX(wz_rhp,0)))</f>
        <v>1-9.02635406019475e-05i</v>
      </c>
      <c r="X48" s="124" t="n">
        <f aca="false">IMABS(W48)</f>
        <v>1.00000000407375</v>
      </c>
      <c r="Y48" s="124" t="n">
        <f aca="false">IMARGUMENT(W48)</f>
        <v>-9.02635401192715E-005</v>
      </c>
      <c r="Z48" s="0" t="str">
        <f aca="false">IMSUM(COMPLEX(1,0),IMDIV(COMPLEX(0,2*PI()*O48),COMPLEX(Q*(wsl/2),0)),IMDIV(IMPOWER(COMPLEX(0,2*PI()*O48),2),IMPOWER(COMPLEX(wsl/2,0),2)))</f>
        <v>0.999999999638905+2.70997994184001e-05i</v>
      </c>
      <c r="AA48" s="124" t="n">
        <f aca="false">IMABS(Z48)</f>
        <v>1.0000000000061</v>
      </c>
      <c r="AB48" s="124" t="n">
        <f aca="false">IMARGUMENT(Z48)</f>
        <v>2.7099800887796E-005</v>
      </c>
      <c r="AC48" s="222" t="str">
        <f aca="false">(IMDIV(IMPRODUCT(P48,T48,W48),IMPRODUCT(Q48,Z48)))</f>
        <v>166.201452010663-39.1922318923766i</v>
      </c>
      <c r="AD48" s="223" t="n">
        <f aca="false">20*LOG(IMABS(AC48))</f>
        <v>44.6477193616484</v>
      </c>
      <c r="AE48" s="198" t="n">
        <f aca="false">(180/PI())*IMARGUMENT(AC48)</f>
        <v>-13.2686113535027</v>
      </c>
      <c r="AF48" s="0" t="str">
        <f aca="false">COMPLEX(Adc_ea,0)</f>
        <v>-0.434440565864413</v>
      </c>
      <c r="AG48" s="0" t="str">
        <f aca="false">IMDIV(COMPLEX(0,2*PI()*O48),COMPLEX(wp0_ea,0))</f>
        <v>0.0032720533468206i</v>
      </c>
      <c r="AH48" s="0" t="n">
        <f aca="false">IMABS(AG48)</f>
        <v>0.0032720533468206</v>
      </c>
      <c r="AI48" s="0" t="n">
        <f aca="false">IMARGUMENT(AG48)</f>
        <v>1.5707963267949</v>
      </c>
      <c r="AJ48" s="0" t="str">
        <f aca="false">IMSUM(COMPLEX(1,0),IMDIV(COMPLEX(0,2*PI()*O48),COMPLEX(wp1_ea,0)))</f>
        <v>1+0.000032396567790303i</v>
      </c>
      <c r="AK48" s="0" t="n">
        <f aca="false">IMABS(AJ48)</f>
        <v>1.00000000052477</v>
      </c>
      <c r="AL48" s="0" t="n">
        <f aca="false">IMARGUMENT(AJ48)</f>
        <v>3.23965637994606E-005</v>
      </c>
      <c r="AM48" s="0" t="str">
        <f aca="false">IMSUM(COMPLEX(1,0),IMDIV(COMPLEX(0,2*PI()*O48),COMPLEX(wz_ea,0)))</f>
        <v>1+0.0032720533468206i</v>
      </c>
      <c r="AN48" s="0" t="n">
        <f aca="false">IMABS(AM48)</f>
        <v>1.00000535315222</v>
      </c>
      <c r="AO48" s="0" t="n">
        <f aca="false">IMARGUMENT(AM48)</f>
        <v>0.00327204166968619</v>
      </c>
      <c r="AP48" s="197" t="str">
        <f aca="false">IMPRODUCT(AF48,IMDIV(AM48,IMPRODUCT(AG48,AJ48)))</f>
        <v>-0.430139173671734+132.773083263671i</v>
      </c>
      <c r="AQ48" s="169" t="n">
        <f aca="false">20*LOG(IMABS(AP48))</f>
        <v>42.4622463922394</v>
      </c>
      <c r="AR48" s="198" t="n">
        <f aca="false">(180/PI())*IMARGUMENT(AP48)</f>
        <v>90.1856179914583</v>
      </c>
      <c r="AS48" s="197" t="str">
        <f aca="false">IMPRODUCT(AC48,AP48)</f>
        <v>5132.18371310471+22083.9373405953i</v>
      </c>
      <c r="AT48" s="223" t="n">
        <f aca="false">20*LOG(IMABS(AS48))</f>
        <v>87.1099657538878</v>
      </c>
      <c r="AU48" s="198" t="n">
        <f aca="false">(180/PI())*IMARGUMENT(AS48)</f>
        <v>76.9170066379555</v>
      </c>
      <c r="AX48" s="0" t="n">
        <f aca="false">SUM((AT49&lt;0)*(AT48&gt;0))*O48</f>
        <v>0</v>
      </c>
      <c r="AY48" s="0" t="n">
        <f aca="false">IF(AX48&gt;0,AU48,0)</f>
        <v>0</v>
      </c>
    </row>
    <row r="49" customFormat="false" ht="15" hidden="false" customHeight="false" outlineLevel="0" collapsed="false">
      <c r="N49" s="130" t="n">
        <v>31</v>
      </c>
      <c r="O49" s="192" t="n">
        <f aca="false">10^(1+(N49/100))</f>
        <v>20.4173794466953</v>
      </c>
      <c r="P49" s="240" t="str">
        <f aca="false">COMPLEX(Adc,0)</f>
        <v>175.438596491228</v>
      </c>
      <c r="Q49" s="124" t="str">
        <f aca="false">IMSUM(COMPLEX(1,0),IMDIV(COMPLEX(0,2*PI()*O49),COMPLEX(wp_lf,0)))</f>
        <v>1+0.241178015675102i</v>
      </c>
      <c r="R49" s="124" t="n">
        <f aca="false">IMABS(Q49)</f>
        <v>1.02867236535497</v>
      </c>
      <c r="S49" s="124" t="n">
        <f aca="false">IMARGUMENT(Q49)</f>
        <v>0.236658540061349</v>
      </c>
      <c r="T49" s="124" t="str">
        <f aca="false">IMSUM(COMPLEX(1,0),IMDIV(COMPLEX(0,2*PI()*O49),COMPLEX(wz_esr,0)))</f>
        <v>1+3.97943725863917E-07i</v>
      </c>
      <c r="U49" s="124" t="n">
        <f aca="false">IMABS(T49)</f>
        <v>1.00000000000008</v>
      </c>
      <c r="V49" s="124" t="n">
        <f aca="false">IMARGUMENT(T49)</f>
        <v>3.97612573627425E-007</v>
      </c>
      <c r="W49" s="0" t="str">
        <f aca="false">IMSUB(COMPLEX(1,0),IMDIV(COMPLEX(0,2*PI()*O49),COMPLEX(wz_rhp,0)))</f>
        <v>1-9.23660485564219e-05i</v>
      </c>
      <c r="X49" s="124" t="n">
        <f aca="false">IMABS(W49)</f>
        <v>1.00000000426574</v>
      </c>
      <c r="Y49" s="124" t="n">
        <f aca="false">IMARGUMENT(W49)</f>
        <v>-9.23660469779726E-005</v>
      </c>
      <c r="Z49" s="0" t="str">
        <f aca="false">IMSUM(COMPLEX(1,0),IMDIV(COMPLEX(0,2*PI()*O49),COMPLEX(Q*(wsl/2),0)),IMDIV(IMPOWER(COMPLEX(0,2*PI()*O49),2),IMPOWER(COMPLEX(wsl/2,0),2)))</f>
        <v>0.999999999621887+2.77310348370628e-05i</v>
      </c>
      <c r="AA49" s="124" t="n">
        <f aca="false">IMABS(Z49)</f>
        <v>1.00000000000639</v>
      </c>
      <c r="AB49" s="124" t="n">
        <f aca="false">IMARGUMENT(Z49)</f>
        <v>2.77310329578725E-005</v>
      </c>
      <c r="AC49" s="222" t="str">
        <f aca="false">(IMDIV(IMPRODUCT(P49,T49,W49),IMPRODUCT(Q49,Z49)))</f>
        <v>165.790048824507-40.0059148432313i</v>
      </c>
      <c r="AD49" s="223" t="n">
        <f aca="false">20*LOG(IMABS(AC49))</f>
        <v>44.6369614647582</v>
      </c>
      <c r="AE49" s="198" t="n">
        <f aca="false">(180/PI())*IMARGUMENT(AC49)</f>
        <v>-13.5663937867425</v>
      </c>
      <c r="AF49" s="0" t="str">
        <f aca="false">COMPLEX(Adc_ea,0)</f>
        <v>-0.434440565864413</v>
      </c>
      <c r="AG49" s="0" t="str">
        <f aca="false">IMDIV(COMPLEX(0,2*PI()*O49),COMPLEX(wp0_ea,0))</f>
        <v>0.0033482692601703i</v>
      </c>
      <c r="AH49" s="0" t="n">
        <f aca="false">IMABS(AG49)</f>
        <v>0.0033482692601703</v>
      </c>
      <c r="AI49" s="0" t="n">
        <f aca="false">IMARGUMENT(AG49)</f>
        <v>1.5707963267949</v>
      </c>
      <c r="AJ49" s="0" t="str">
        <f aca="false">IMSUM(COMPLEX(1,0),IMDIV(COMPLEX(0,2*PI()*O49),COMPLEX(wp1_ea,0)))</f>
        <v>1+0.0000331511807937653i</v>
      </c>
      <c r="AK49" s="0" t="n">
        <f aca="false">IMABS(AJ49)</f>
        <v>1.0000000005495</v>
      </c>
      <c r="AL49" s="0" t="n">
        <f aca="false">IMARGUMENT(AJ49)</f>
        <v>3.31511823377824E-005</v>
      </c>
      <c r="AM49" s="0" t="str">
        <f aca="false">IMSUM(COMPLEX(1,0),IMDIV(COMPLEX(0,2*PI()*O49),COMPLEX(wz_ea,0)))</f>
        <v>1+0.0033482692601703i</v>
      </c>
      <c r="AN49" s="0" t="n">
        <f aca="false">IMABS(AM49)</f>
        <v>1.00000560543781</v>
      </c>
      <c r="AO49" s="0" t="n">
        <f aca="false">IMARGUMENT(AM49)</f>
        <v>0.00334825674786903</v>
      </c>
      <c r="AP49" s="197" t="str">
        <f aca="false">IMPRODUCT(AF49,IMDIV(AM49,IMPRODUCT(AG49,AJ49)))</f>
        <v>-0.430139173650458+129.750799548113i</v>
      </c>
      <c r="AQ49" s="169" t="n">
        <f aca="false">20*LOG(IMABS(AP49))</f>
        <v>42.2622485833373</v>
      </c>
      <c r="AR49" s="198" t="n">
        <f aca="false">(180/PI())*IMARGUMENT(AP49)</f>
        <v>90.1899415576348</v>
      </c>
      <c r="AS49" s="197" t="str">
        <f aca="false">IMPRODUCT(AC49,AP49)</f>
        <v>5119.48664296214+21528.5995032523i</v>
      </c>
      <c r="AT49" s="223" t="n">
        <f aca="false">20*LOG(IMABS(AS49))</f>
        <v>86.8992100480955</v>
      </c>
      <c r="AU49" s="198" t="n">
        <f aca="false">(180/PI())*IMARGUMENT(AS49)</f>
        <v>76.6235477708924</v>
      </c>
      <c r="AX49" s="0" t="n">
        <f aca="false">SUM((AT50&lt;0)*(AT49&gt;0))*O49</f>
        <v>0</v>
      </c>
      <c r="AY49" s="0" t="n">
        <f aca="false">IF(AX49&gt;0,AU49,0)</f>
        <v>0</v>
      </c>
    </row>
    <row r="50" customFormat="false" ht="15.75" hidden="false" customHeight="false" outlineLevel="0" collapsed="false">
      <c r="A50" s="243" t="s">
        <v>435</v>
      </c>
      <c r="N50" s="130" t="n">
        <v>32</v>
      </c>
      <c r="O50" s="192" t="n">
        <f aca="false">10^(1+(N50/100))</f>
        <v>20.8929613085404</v>
      </c>
      <c r="P50" s="240" t="str">
        <f aca="false">COMPLEX(Adc,0)</f>
        <v>175.438596491228</v>
      </c>
      <c r="Q50" s="124" t="str">
        <f aca="false">IMSUM(COMPLEX(1,0),IMDIV(COMPLEX(0,2*PI()*O50),COMPLEX(wp_lf,0)))</f>
        <v>1+0.246795773332511i</v>
      </c>
      <c r="R50" s="124" t="n">
        <f aca="false">IMABS(Q50)</f>
        <v>1.03000395811608</v>
      </c>
      <c r="S50" s="124" t="n">
        <f aca="false">IMARGUMENT(Q50)</f>
        <v>0.241960654152505</v>
      </c>
      <c r="T50" s="124" t="str">
        <f aca="false">IMSUM(COMPLEX(1,0),IMDIV(COMPLEX(0,2*PI()*O50),COMPLEX(wz_esr,0)))</f>
        <v>1+4.07213025998642E-07i</v>
      </c>
      <c r="U50" s="124" t="n">
        <f aca="false">IMABS(T50)</f>
        <v>1.00000000000008</v>
      </c>
      <c r="V50" s="124" t="n">
        <f aca="false">IMARGUMENT(T50)</f>
        <v>4.06995424143903E-007</v>
      </c>
      <c r="W50" s="0" t="str">
        <f aca="false">IMSUB(COMPLEX(1,0),IMDIV(COMPLEX(0,2*PI()*O50),COMPLEX(wz_rhp,0)))</f>
        <v>1-9.45175302124509e-05i</v>
      </c>
      <c r="X50" s="124" t="n">
        <f aca="false">IMABS(W50)</f>
        <v>1.00000000446678</v>
      </c>
      <c r="Y50" s="124" t="n">
        <f aca="false">IMARGUMENT(W50)</f>
        <v>-9.4517528687348E-005</v>
      </c>
      <c r="Z50" s="0" t="str">
        <f aca="false">IMSUM(COMPLEX(1,0),IMDIV(COMPLEX(0,2*PI()*O50),COMPLEX(Q*(wsl/2),0)),IMDIV(IMPOWER(COMPLEX(0,2*PI()*O50),2),IMPOWER(COMPLEX(wsl/2,0),2)))</f>
        <v>0.999999999604067+2.83769736174599e-05i</v>
      </c>
      <c r="AA50" s="124" t="n">
        <f aca="false">IMABS(Z50)</f>
        <v>1.00000000000669</v>
      </c>
      <c r="AB50" s="124" t="n">
        <f aca="false">IMARGUMENT(Z50)</f>
        <v>2.83769718500025E-005</v>
      </c>
      <c r="AC50" s="222" t="str">
        <f aca="false">(IMDIV(IMPRODUCT(P50,T50,W50),IMPRODUCT(Q50,Z50)))</f>
        <v>165.361432981814-40.831991730499i</v>
      </c>
      <c r="AD50" s="223" t="n">
        <f aca="false">20*LOG(IMABS(AC50))</f>
        <v>44.6257250528442</v>
      </c>
      <c r="AE50" s="198" t="n">
        <f aca="false">(180/PI())*IMARGUMENT(AC50)</f>
        <v>-13.8703422959542</v>
      </c>
      <c r="AF50" s="0" t="str">
        <f aca="false">COMPLEX(Adc_ea,0)</f>
        <v>-0.434440565864413</v>
      </c>
      <c r="AG50" s="0" t="str">
        <f aca="false">IMDIV(COMPLEX(0,2*PI()*O50),COMPLEX(wp0_ea,0))</f>
        <v>0.00342626047020135i</v>
      </c>
      <c r="AH50" s="0" t="n">
        <f aca="false">IMABS(AG50)</f>
        <v>0.00342626047020135</v>
      </c>
      <c r="AI50" s="0" t="n">
        <f aca="false">IMARGUMENT(AG50)</f>
        <v>1.5707963267949</v>
      </c>
      <c r="AJ50" s="0" t="str">
        <f aca="false">IMSUM(COMPLEX(1,0),IMDIV(COMPLEX(0,2*PI()*O50),COMPLEX(wp1_ea,0)))</f>
        <v>1+0.0000339233709920926i</v>
      </c>
      <c r="AK50" s="0" t="n">
        <f aca="false">IMABS(AJ50)</f>
        <v>1.0000000005754</v>
      </c>
      <c r="AL50" s="0" t="n">
        <f aca="false">IMARGUMENT(AJ50)</f>
        <v>3.39233697463477E-005</v>
      </c>
      <c r="AM50" s="0" t="str">
        <f aca="false">IMSUM(COMPLEX(1,0),IMDIV(COMPLEX(0,2*PI()*O50),COMPLEX(wz_ea,0)))</f>
        <v>1+0.00342626047020135i</v>
      </c>
      <c r="AN50" s="0" t="n">
        <f aca="false">IMABS(AM50)</f>
        <v>1.00000586961318</v>
      </c>
      <c r="AO50" s="0" t="n">
        <f aca="false">IMARGUMENT(AM50)</f>
        <v>0.00342624706304266</v>
      </c>
      <c r="AP50" s="197" t="str">
        <f aca="false">IMPRODUCT(AF50,IMDIV(AM50,IMPRODUCT(AG50,AJ50)))</f>
        <v>-0.430139173628179+126.79731142393i</v>
      </c>
      <c r="AQ50" s="169" t="n">
        <f aca="false">20*LOG(IMABS(AP50))</f>
        <v>42.0622508776973</v>
      </c>
      <c r="AR50" s="198" t="n">
        <f aca="false">(180/PI())*IMARGUMENT(AP50)</f>
        <v>90.1943658302974</v>
      </c>
      <c r="AS50" s="197" t="str">
        <f aca="false">IMPRODUCT(AC50,AP50)</f>
        <v>5106.25834137865+20984.948554483i</v>
      </c>
      <c r="AT50" s="223" t="n">
        <f aca="false">20*LOG(IMABS(AS50))</f>
        <v>86.6879759305415</v>
      </c>
      <c r="AU50" s="198" t="n">
        <f aca="false">(180/PI())*IMARGUMENT(AS50)</f>
        <v>76.3240235343432</v>
      </c>
      <c r="AX50" s="0" t="n">
        <f aca="false">SUM((AT51&lt;0)*(AT50&gt;0))*O50</f>
        <v>0</v>
      </c>
      <c r="AY50" s="0" t="n">
        <f aca="false">IF(AX50&gt;0,AU50,0)</f>
        <v>0</v>
      </c>
    </row>
    <row r="51" customFormat="false" ht="15" hidden="false" customHeight="false" outlineLevel="0" collapsed="false">
      <c r="A51" s="0" t="s">
        <v>486</v>
      </c>
      <c r="N51" s="130" t="n">
        <v>33</v>
      </c>
      <c r="O51" s="192" t="n">
        <f aca="false">10^(1+(N51/100))</f>
        <v>21.3796208950223</v>
      </c>
      <c r="P51" s="240" t="str">
        <f aca="false">COMPLEX(Adc,0)</f>
        <v>175.438596491228</v>
      </c>
      <c r="Q51" s="124" t="str">
        <f aca="false">IMSUM(COMPLEX(1,0),IMDIV(COMPLEX(0,2*PI()*O51),COMPLEX(wp_lf,0)))</f>
        <v>1+0.252544385375667i</v>
      </c>
      <c r="R51" s="124" t="n">
        <f aca="false">IMABS(Q51)</f>
        <v>1.0313964643069</v>
      </c>
      <c r="S51" s="124" t="n">
        <f aca="false">IMARGUMENT(Q51)</f>
        <v>0.247371941397183</v>
      </c>
      <c r="T51" s="124" t="str">
        <f aca="false">IMSUM(COMPLEX(1,0),IMDIV(COMPLEX(0,2*PI()*O51),COMPLEX(wz_esr,0)))</f>
        <v>1+4.1669823586985E-07i</v>
      </c>
      <c r="U51" s="124" t="n">
        <f aca="false">IMABS(T51)</f>
        <v>1.00000000000009</v>
      </c>
      <c r="V51" s="124" t="n">
        <f aca="false">IMARGUMENT(T51)</f>
        <v>4.16699989262511E-007</v>
      </c>
      <c r="W51" s="0" t="str">
        <f aca="false">IMSUB(COMPLEX(1,0),IMDIV(COMPLEX(0,2*PI()*O51),COMPLEX(wz_rhp,0)))</f>
        <v>1-9.67191263140852e-05i</v>
      </c>
      <c r="X51" s="124" t="n">
        <f aca="false">IMABS(W51)</f>
        <v>1.00000000467729</v>
      </c>
      <c r="Y51" s="124" t="n">
        <f aca="false">IMARGUMENT(W51)</f>
        <v>-9.67191248442158E-005</v>
      </c>
      <c r="Z51" s="0" t="str">
        <f aca="false">IMSUM(COMPLEX(1,0),IMDIV(COMPLEX(0,2*PI()*O51),COMPLEX(Q*(wsl/2),0)),IMDIV(IMPOWER(COMPLEX(0,2*PI()*O51),2),IMPOWER(COMPLEX(wsl/2,0),2)))</f>
        <v>0.999999999585408+2.90379582448825e-05i</v>
      </c>
      <c r="AA51" s="124" t="n">
        <f aca="false">IMABS(Z51)</f>
        <v>1.00000000000701</v>
      </c>
      <c r="AB51" s="124" t="n">
        <f aca="false">IMARGUMENT(Z51)</f>
        <v>2.90379551783971E-005</v>
      </c>
      <c r="AC51" s="222" t="str">
        <f aca="false">(IMDIV(IMPRODUCT(P51,T51,W51),IMPRODUCT(Q51,Z51)))</f>
        <v>164.914984768866-41.6703430091437i</v>
      </c>
      <c r="AD51" s="223" t="n">
        <f aca="false">20*LOG(IMABS(AC51))</f>
        <v>44.6139901614372</v>
      </c>
      <c r="AE51" s="198" t="n">
        <f aca="false">(180/PI())*IMARGUMENT(AC51)</f>
        <v>-14.1805496871378</v>
      </c>
      <c r="AF51" s="0" t="str">
        <f aca="false">COMPLEX(Adc_ea,0)</f>
        <v>-0.434440565864413</v>
      </c>
      <c r="AG51" s="0" t="str">
        <f aca="false">IMDIV(COMPLEX(0,2*PI()*O51),COMPLEX(wp0_ea,0))</f>
        <v>0.00350606832888559i</v>
      </c>
      <c r="AH51" s="0" t="n">
        <f aca="false">IMABS(AG51)</f>
        <v>0.00350606832888559</v>
      </c>
      <c r="AI51" s="0" t="n">
        <f aca="false">IMARGUMENT(AG51)</f>
        <v>1.5707963267949</v>
      </c>
      <c r="AJ51" s="0" t="str">
        <f aca="false">IMSUM(COMPLEX(1,0),IMDIV(COMPLEX(0,2*PI()*O51),COMPLEX(wp1_ea,0)))</f>
        <v>1+0.0000347135478107485i</v>
      </c>
      <c r="AK51" s="0" t="n">
        <f aca="false">IMABS(AJ51)</f>
        <v>1.00000000060252</v>
      </c>
      <c r="AL51" s="0" t="n">
        <f aca="false">IMARGUMENT(AJ51)</f>
        <v>3.47135463168116E-005</v>
      </c>
      <c r="AM51" s="0" t="str">
        <f aca="false">IMSUM(COMPLEX(1,0),IMDIV(COMPLEX(0,2*PI()*O51),COMPLEX(wz_ea,0)))</f>
        <v>1+0.00350606832888559i</v>
      </c>
      <c r="AN51" s="0" t="n">
        <f aca="false">IMABS(AM51)</f>
        <v>1.00000614623868</v>
      </c>
      <c r="AO51" s="0" t="n">
        <f aca="false">IMARGUMENT(AM51)</f>
        <v>0.00350605396287962</v>
      </c>
      <c r="AP51" s="197" t="str">
        <f aca="false">IMPRODUCT(AF51,IMDIV(AM51,IMPRODUCT(AG51,AJ51)))</f>
        <v>-0.430139173604851+123.911052912625i</v>
      </c>
      <c r="AQ51" s="169" t="n">
        <f aca="false">20*LOG(IMABS(AP51))</f>
        <v>41.8622532801859</v>
      </c>
      <c r="AR51" s="198" t="n">
        <f aca="false">(180/PI())*IMARGUMENT(AP51)</f>
        <v>90.1988931550363</v>
      </c>
      <c r="AS51" s="197" t="str">
        <f aca="false">IMPRODUCT(AC51,AP51)</f>
        <v>5092.4796822297+20452.7134506855i</v>
      </c>
      <c r="AT51" s="223" t="n">
        <f aca="false">20*LOG(IMABS(AS51))</f>
        <v>86.4762434416231</v>
      </c>
      <c r="AU51" s="198" t="n">
        <f aca="false">(180/PI())*IMARGUMENT(AS51)</f>
        <v>76.0183434678984</v>
      </c>
      <c r="AX51" s="0" t="n">
        <f aca="false">SUM((AT52&lt;0)*(AT51&gt;0))*O51</f>
        <v>0</v>
      </c>
      <c r="AY51" s="0" t="n">
        <f aca="false">IF(AX51&gt;0,AU51,0)</f>
        <v>0</v>
      </c>
    </row>
    <row r="52" customFormat="false" ht="15" hidden="false" customHeight="false" outlineLevel="0" collapsed="false">
      <c r="A52" s="0" t="s">
        <v>272</v>
      </c>
      <c r="B52" s="136" t="n">
        <f aca="false">RFBT</f>
        <v>49900</v>
      </c>
      <c r="C52" s="138" t="s">
        <v>111</v>
      </c>
      <c r="E52" s="0" t="s">
        <v>487</v>
      </c>
      <c r="N52" s="130" t="n">
        <v>34</v>
      </c>
      <c r="O52" s="192" t="n">
        <f aca="false">10^(1+(N52/100))</f>
        <v>21.8776162394955</v>
      </c>
      <c r="P52" s="240" t="str">
        <f aca="false">COMPLEX(Adc,0)</f>
        <v>175.438596491228</v>
      </c>
      <c r="Q52" s="124" t="str">
        <f aca="false">IMSUM(COMPLEX(1,0),IMDIV(COMPLEX(0,2*PI()*O52),COMPLEX(wp_lf,0)))</f>
        <v>1+0.258426899794771i</v>
      </c>
      <c r="R52" s="124" t="n">
        <f aca="false">IMABS(Q52)</f>
        <v>1.03285258509505</v>
      </c>
      <c r="S52" s="124" t="n">
        <f aca="false">IMARGUMENT(Q52)</f>
        <v>0.252894002761204</v>
      </c>
      <c r="T52" s="124" t="str">
        <f aca="false">IMSUM(COMPLEX(1,0),IMDIV(COMPLEX(0,2*PI()*O52),COMPLEX(wz_esr,0)))</f>
        <v>1+4.26404384661371E-07i</v>
      </c>
      <c r="U52" s="124" t="n">
        <f aca="false">IMABS(T52)</f>
        <v>1.00000000000009</v>
      </c>
      <c r="V52" s="124" t="n">
        <f aca="false">IMARGUMENT(T52)</f>
        <v>4.26183630409098E-007</v>
      </c>
      <c r="W52" s="0" t="str">
        <f aca="false">IMSUB(COMPLEX(1,0),IMDIV(COMPLEX(0,2*PI()*O52),COMPLEX(wz_rhp,0)))</f>
        <v>1-9.89720041767206e-05i</v>
      </c>
      <c r="X52" s="124" t="n">
        <f aca="false">IMABS(W52)</f>
        <v>1.00000000489773</v>
      </c>
      <c r="Y52" s="124" t="n">
        <f aca="false">IMARGUMENT(W52)</f>
        <v>-9.89720028197145E-005</v>
      </c>
      <c r="Z52" s="0" t="str">
        <f aca="false">IMSUM(COMPLEX(1,0),IMDIV(COMPLEX(0,2*PI()*O52),COMPLEX(Q*(wsl/2),0)),IMDIV(IMPOWER(COMPLEX(0,2*PI()*O52),2),IMPOWER(COMPLEX(wsl/2,0),2)))</f>
        <v>0.999999999565868+2.97143391821295e-05i</v>
      </c>
      <c r="AA52" s="124" t="n">
        <f aca="false">IMABS(Z52)</f>
        <v>1.00000000000734</v>
      </c>
      <c r="AB52" s="124" t="n">
        <f aca="false">IMARGUMENT(Z52)</f>
        <v>2.97143389939461E-005</v>
      </c>
      <c r="AC52" s="222" t="str">
        <f aca="false">(IMDIV(IMPRODUCT(P52,T52,W52),IMPRODUCT(Q52,Z52)))</f>
        <v>164.450071229024-42.520823822418i</v>
      </c>
      <c r="AD52" s="223" t="n">
        <f aca="false">20*LOG(IMABS(AC52))</f>
        <v>44.6017361123497</v>
      </c>
      <c r="AE52" s="198" t="n">
        <f aca="false">(180/PI())*IMARGUMENT(AC52)</f>
        <v>-14.4971077755523</v>
      </c>
      <c r="AF52" s="0" t="str">
        <f aca="false">COMPLEX(Adc_ea,0)</f>
        <v>-0.434440565864413</v>
      </c>
      <c r="AG52" s="0" t="str">
        <f aca="false">IMDIV(COMPLEX(0,2*PI()*O52),COMPLEX(wp0_ea,0))</f>
        <v>0.00358773515140613i</v>
      </c>
      <c r="AH52" s="0" t="n">
        <f aca="false">IMABS(AG52)</f>
        <v>0.00358773515140613</v>
      </c>
      <c r="AI52" s="0" t="n">
        <f aca="false">IMARGUMENT(AG52)</f>
        <v>1.5707963267949</v>
      </c>
      <c r="AJ52" s="0" t="str">
        <f aca="false">IMSUM(COMPLEX(1,0),IMDIV(COMPLEX(0,2*PI()*O52),COMPLEX(wp1_ea,0)))</f>
        <v>1+0.0000355221302119418i</v>
      </c>
      <c r="AK52" s="0" t="n">
        <f aca="false">IMABS(AJ52)</f>
        <v>1.00000000063091</v>
      </c>
      <c r="AL52" s="0" t="n">
        <f aca="false">IMARGUMENT(AJ52)</f>
        <v>3.55221305431467E-005</v>
      </c>
      <c r="AM52" s="0" t="str">
        <f aca="false">IMSUM(COMPLEX(1,0),IMDIV(COMPLEX(0,2*PI()*O52),COMPLEX(wz_ea,0)))</f>
        <v>1+0.00358773515140613i</v>
      </c>
      <c r="AN52" s="0" t="n">
        <f aca="false">IMABS(AM52)</f>
        <v>1.00000643590105</v>
      </c>
      <c r="AO52" s="0" t="n">
        <f aca="false">IMARGUMENT(AM52)</f>
        <v>0.00358771975793372</v>
      </c>
      <c r="AP52" s="197" t="str">
        <f aca="false">IMPRODUCT(AF52,IMDIV(AM52,IMPRODUCT(AG52,AJ52)))</f>
        <v>-0.430139173580422+121.090493681731i</v>
      </c>
      <c r="AQ52" s="169" t="n">
        <f aca="false">20*LOG(IMABS(AP52))</f>
        <v>41.6622557958988</v>
      </c>
      <c r="AR52" s="198" t="n">
        <f aca="false">(180/PI())*IMARGUMENT(AP52)</f>
        <v>90.2035259320659</v>
      </c>
      <c r="AS52" s="197" t="str">
        <f aca="false">IMPRODUCT(AC52,AP52)</f>
        <v>5078.13113067681+19931.6301831373i</v>
      </c>
      <c r="AT52" s="223" t="n">
        <f aca="false">20*LOG(IMABS(AS52))</f>
        <v>86.2639919082485</v>
      </c>
      <c r="AU52" s="198" t="n">
        <f aca="false">(180/PI())*IMARGUMENT(AS52)</f>
        <v>75.7064181565136</v>
      </c>
      <c r="AX52" s="0" t="n">
        <f aca="false">SUM((AT53&lt;0)*(AT52&gt;0))*O52</f>
        <v>0</v>
      </c>
      <c r="AY52" s="0" t="n">
        <f aca="false">IF(AX52&gt;0,AU52,0)</f>
        <v>0</v>
      </c>
    </row>
    <row r="53" customFormat="false" ht="15" hidden="false" customHeight="false" outlineLevel="0" collapsed="false">
      <c r="A53" s="0" t="s">
        <v>276</v>
      </c>
      <c r="B53" s="136" t="n">
        <f aca="false">RFBB</f>
        <v>4530</v>
      </c>
      <c r="C53" s="138" t="s">
        <v>111</v>
      </c>
      <c r="E53" s="0" t="s">
        <v>488</v>
      </c>
      <c r="N53" s="130" t="n">
        <v>35</v>
      </c>
      <c r="O53" s="192" t="n">
        <f aca="false">10^(1+(N53/100))</f>
        <v>22.3872113856834</v>
      </c>
      <c r="P53" s="240" t="str">
        <f aca="false">COMPLEX(Adc,0)</f>
        <v>175.438596491228</v>
      </c>
      <c r="Q53" s="124" t="str">
        <f aca="false">IMSUM(COMPLEX(1,0),IMDIV(COMPLEX(0,2*PI()*O53),COMPLEX(wp_lf,0)))</f>
        <v>1+0.264446435576828i</v>
      </c>
      <c r="R53" s="124" t="n">
        <f aca="false">IMABS(Q53)</f>
        <v>1.034375133735</v>
      </c>
      <c r="S53" s="124" t="n">
        <f aca="false">IMARGUMENT(Q53)</f>
        <v>0.258528418465353</v>
      </c>
      <c r="T53" s="124" t="str">
        <f aca="false">IMSUM(COMPLEX(1,0),IMDIV(COMPLEX(0,2*PI()*O53),COMPLEX(wz_esr,0)))</f>
        <v>1+4.36336618701769E-07i</v>
      </c>
      <c r="U53" s="124" t="n">
        <f aca="false">IMABS(T53)</f>
        <v>1.0000000000001</v>
      </c>
      <c r="V53" s="124" t="n">
        <f aca="false">IMARGUMENT(T53)</f>
        <v>4.35970390985248E-007</v>
      </c>
      <c r="W53" s="0" t="str">
        <f aca="false">IMSUB(COMPLEX(1,0),IMDIV(COMPLEX(0,2*PI()*O53),COMPLEX(wz_rhp,0)))</f>
        <v>1-0.00010127735830601i</v>
      </c>
      <c r="X53" s="124" t="n">
        <f aca="false">IMABS(W53)</f>
        <v>1.00000000512855</v>
      </c>
      <c r="Y53" s="124" t="n">
        <f aca="false">IMARGUMENT(W53)</f>
        <v>-0.000101277357664926</v>
      </c>
      <c r="Z53" s="0" t="str">
        <f aca="false">IMSUM(COMPLEX(1,0),IMDIV(COMPLEX(0,2*PI()*O53),COMPLEX(Q*(wsl/2),0)),IMDIV(IMPOWER(COMPLEX(0,2*PI()*O53),2),IMPOWER(COMPLEX(wsl/2,0),2)))</f>
        <v>0.999999999545408+3.04064750553264e-05i</v>
      </c>
      <c r="AA53" s="124" t="n">
        <f aca="false">IMABS(Z53)</f>
        <v>1.00000000000769</v>
      </c>
      <c r="AB53" s="124" t="n">
        <f aca="false">IMARGUMENT(Z53)</f>
        <v>3.04064757403777E-005</v>
      </c>
      <c r="AC53" s="222" t="str">
        <f aca="false">(IMDIV(IMPRODUCT(P53,T53,W53),IMPRODUCT(Q53,Z53)))</f>
        <v>163.966046748158-43.3832624947873i</v>
      </c>
      <c r="AD53" s="223" t="n">
        <f aca="false">20*LOG(IMABS(AC53))</f>
        <v>44.58894149891</v>
      </c>
      <c r="AE53" s="198" t="n">
        <f aca="false">(180/PI())*IMARGUMENT(AC53)</f>
        <v>-14.8201071898722</v>
      </c>
      <c r="AF53" s="0" t="str">
        <f aca="false">COMPLEX(Adc_ea,0)</f>
        <v>-0.434440565864413</v>
      </c>
      <c r="AG53" s="0" t="str">
        <f aca="false">IMDIV(COMPLEX(0,2*PI()*O53),COMPLEX(wp0_ea,0))</f>
        <v>0.00367130423859323i</v>
      </c>
      <c r="AH53" s="0" t="n">
        <f aca="false">IMABS(AG53)</f>
        <v>0.00367130423859323</v>
      </c>
      <c r="AI53" s="0" t="n">
        <f aca="false">IMARGUMENT(AG53)</f>
        <v>1.5707963267949</v>
      </c>
      <c r="AJ53" s="0" t="str">
        <f aca="false">IMSUM(COMPLEX(1,0),IMDIV(COMPLEX(0,2*PI()*O53),COMPLEX(wp1_ea,0)))</f>
        <v>1+0.0000363495469167646i</v>
      </c>
      <c r="AK53" s="0" t="n">
        <f aca="false">IMABS(AJ53)</f>
        <v>1.00000000066064</v>
      </c>
      <c r="AL53" s="0" t="n">
        <f aca="false">IMARGUMENT(AJ53)</f>
        <v>3.63495433305423E-005</v>
      </c>
      <c r="AM53" s="0" t="str">
        <f aca="false">IMSUM(COMPLEX(1,0),IMDIV(COMPLEX(0,2*PI()*O53),COMPLEX(wz_ea,0)))</f>
        <v>1+0.00367130423859323i</v>
      </c>
      <c r="AN53" s="0" t="n">
        <f aca="false">IMABS(AM53)</f>
        <v>1.0000067392147</v>
      </c>
      <c r="AO53" s="0" t="n">
        <f aca="false">IMARGUMENT(AM53)</f>
        <v>0.00367128774420366</v>
      </c>
      <c r="AP53" s="197" t="str">
        <f aca="false">IMPRODUCT(AF53,IMDIV(AM53,IMPRODUCT(AG53,AJ53)))</f>
        <v>-0.430139173554843+118.334138233409i</v>
      </c>
      <c r="AQ53" s="169" t="n">
        <f aca="false">20*LOG(IMABS(AP53))</f>
        <v>41.462258430172</v>
      </c>
      <c r="AR53" s="198" t="n">
        <f aca="false">(180/PI())*IMARGUMENT(AP53)</f>
        <v>90.2082666174961</v>
      </c>
      <c r="AS53" s="197" t="str">
        <f aca="false">IMPRODUCT(AC53,AP53)</f>
        <v>5063.19276123512+19421.4416821578i</v>
      </c>
      <c r="AT53" s="223" t="n">
        <f aca="false">20*LOG(IMABS(AS53))</f>
        <v>86.051199929082</v>
      </c>
      <c r="AU53" s="198" t="n">
        <f aca="false">(180/PI())*IMARGUMENT(AS53)</f>
        <v>75.388159427624</v>
      </c>
      <c r="AX53" s="0" t="n">
        <f aca="false">SUM((AT54&lt;0)*(AT53&gt;0))*O53</f>
        <v>0</v>
      </c>
      <c r="AY53" s="0" t="n">
        <f aca="false">IF(AX53&gt;0,AU53,0)</f>
        <v>0</v>
      </c>
    </row>
    <row r="54" customFormat="false" ht="15" hidden="false" customHeight="false" outlineLevel="0" collapsed="false">
      <c r="A54" s="0" t="s">
        <v>329</v>
      </c>
      <c r="B54" s="136" t="n">
        <f aca="false">RCOMP</f>
        <v>2610</v>
      </c>
      <c r="C54" s="138" t="s">
        <v>111</v>
      </c>
      <c r="E54" s="0" t="s">
        <v>330</v>
      </c>
      <c r="N54" s="130" t="n">
        <v>36</v>
      </c>
      <c r="O54" s="192" t="n">
        <f aca="false">10^(1+(N54/100))</f>
        <v>22.9086765276777</v>
      </c>
      <c r="P54" s="240" t="str">
        <f aca="false">COMPLEX(Adc,0)</f>
        <v>175.438596491228</v>
      </c>
      <c r="Q54" s="124" t="str">
        <f aca="false">IMSUM(COMPLEX(1,0),IMDIV(COMPLEX(0,2*PI()*O54),COMPLEX(wp_lf,0)))</f>
        <v>1+0.270606184359394i</v>
      </c>
      <c r="R54" s="124" t="n">
        <f aca="false">IMABS(Q54)</f>
        <v>1.03596703954013</v>
      </c>
      <c r="S54" s="124" t="n">
        <f aca="false">IMARGUMENT(Q54)</f>
        <v>0.264276744366482</v>
      </c>
      <c r="T54" s="124" t="str">
        <f aca="false">IMSUM(COMPLEX(1,0),IMDIV(COMPLEX(0,2*PI()*O54),COMPLEX(wz_esr,0)))</f>
        <v>1+4.46500204192999E-07i</v>
      </c>
      <c r="U54" s="124" t="n">
        <f aca="false">IMABS(T54)</f>
        <v>1.0000000000001</v>
      </c>
      <c r="V54" s="124" t="n">
        <f aca="false">IMARGUMENT(T54)</f>
        <v>4.46537854187841E-007</v>
      </c>
      <c r="W54" s="0" t="str">
        <f aca="false">IMSUB(COMPLEX(1,0),IMDIV(COMPLEX(0,2*PI()*O54),COMPLEX(wz_rhp,0)))</f>
        <v>1-0.00010363641103125i</v>
      </c>
      <c r="X54" s="124" t="n">
        <f aca="false">IMABS(W54)</f>
        <v>1.00000000537025</v>
      </c>
      <c r="Y54" s="124" t="n">
        <f aca="false">IMARGUMENT(W54)</f>
        <v>-0.000103636409546005</v>
      </c>
      <c r="Z54" s="0" t="str">
        <f aca="false">IMSUM(COMPLEX(1,0),IMDIV(COMPLEX(0,2*PI()*O54),COMPLEX(Q*(wsl/2),0)),IMDIV(IMPOWER(COMPLEX(0,2*PI()*O54),2),IMPOWER(COMPLEX(wsl/2,0),2)))</f>
        <v>0.999999999523984+3.11147328440752e-05i</v>
      </c>
      <c r="AA54" s="124" t="n">
        <f aca="false">IMABS(Z54)</f>
        <v>1.00000000000805</v>
      </c>
      <c r="AB54" s="124" t="n">
        <f aca="false">IMARGUMENT(Z54)</f>
        <v>3.11147307229214E-005</v>
      </c>
      <c r="AC54" s="222" t="str">
        <f aca="false">(IMDIV(IMPRODUCT(P54,T54,W54),IMPRODUCT(Q54,Z54)))</f>
        <v>163.462253742909-44.2574589903347i</v>
      </c>
      <c r="AD54" s="223" t="n">
        <f aca="false">20*LOG(IMABS(AC54))</f>
        <v>44.5755841719221</v>
      </c>
      <c r="AE54" s="198" t="n">
        <f aca="false">(180/PI())*IMARGUMENT(AC54)</f>
        <v>-15.1496371648875</v>
      </c>
      <c r="AF54" s="0" t="str">
        <f aca="false">COMPLEX(Adc_ea,0)</f>
        <v>-0.434440565864413</v>
      </c>
      <c r="AG54" s="0" t="str">
        <f aca="false">IMDIV(COMPLEX(0,2*PI()*O54),COMPLEX(wp0_ea,0))</f>
        <v>0.00375681989988308i</v>
      </c>
      <c r="AH54" s="0" t="n">
        <f aca="false">IMABS(AG54)</f>
        <v>0.00375681989988308</v>
      </c>
      <c r="AI54" s="0" t="n">
        <f aca="false">IMARGUMENT(AG54)</f>
        <v>1.5707963267949</v>
      </c>
      <c r="AJ54" s="0" t="str">
        <f aca="false">IMSUM(COMPLEX(1,0),IMDIV(COMPLEX(0,2*PI()*O54),COMPLEX(wp1_ea,0)))</f>
        <v>1+0.0000371962366325057i</v>
      </c>
      <c r="AK54" s="0" t="n">
        <f aca="false">IMABS(AJ54)</f>
        <v>1.00000000069178</v>
      </c>
      <c r="AL54" s="0" t="n">
        <f aca="false">IMARGUMENT(AJ54)</f>
        <v>3.71962354741362E-005</v>
      </c>
      <c r="AM54" s="0" t="str">
        <f aca="false">IMSUM(COMPLEX(1,0),IMDIV(COMPLEX(0,2*PI()*O54),COMPLEX(wz_ea,0)))</f>
        <v>1+0.00375681989988308i</v>
      </c>
      <c r="AN54" s="0" t="n">
        <f aca="false">IMABS(AM54)</f>
        <v>1.00000705682298</v>
      </c>
      <c r="AO54" s="0" t="n">
        <f aca="false">IMARGUMENT(AM54)</f>
        <v>0.00375680222581279</v>
      </c>
      <c r="AP54" s="197" t="str">
        <f aca="false">IMPRODUCT(AF54,IMDIV(AM54,IMPRODUCT(AG54,AJ54)))</f>
        <v>-0.430139173528058+115.640525111516i</v>
      </c>
      <c r="AQ54" s="169" t="n">
        <f aca="false">20*LOG(IMABS(AP54))</f>
        <v>41.262261188593</v>
      </c>
      <c r="AR54" s="198" t="n">
        <f aca="false">(180/PI())*IMARGUMENT(AP54)</f>
        <v>90.2131177246335</v>
      </c>
      <c r="AS54" s="197" t="str">
        <f aca="false">IMPRODUCT(AC54,AP54)</f>
        <v>5047.64427901568+18921.8977255744i</v>
      </c>
      <c r="AT54" s="223" t="n">
        <f aca="false">20*LOG(IMABS(AS54))</f>
        <v>85.8378453605151</v>
      </c>
      <c r="AU54" s="198" t="n">
        <f aca="false">(180/PI())*IMARGUMENT(AS54)</f>
        <v>75.063480559746</v>
      </c>
      <c r="AX54" s="0" t="n">
        <f aca="false">SUM((AT55&lt;0)*(AT54&gt;0))*O54</f>
        <v>0</v>
      </c>
      <c r="AY54" s="0" t="n">
        <f aca="false">IF(AX54&gt;0,AU54,0)</f>
        <v>0</v>
      </c>
    </row>
    <row r="55" customFormat="false" ht="15" hidden="false" customHeight="false" outlineLevel="0" collapsed="false">
      <c r="A55" s="0" t="s">
        <v>332</v>
      </c>
      <c r="B55" s="136" t="n">
        <f aca="false">CCOMP</f>
        <v>1E-008</v>
      </c>
      <c r="C55" s="138" t="s">
        <v>229</v>
      </c>
      <c r="E55" s="0" t="s">
        <v>333</v>
      </c>
      <c r="N55" s="130" t="n">
        <v>37</v>
      </c>
      <c r="O55" s="192" t="n">
        <f aca="false">10^(1+(N55/100))</f>
        <v>23.4422881531992</v>
      </c>
      <c r="P55" s="240" t="str">
        <f aca="false">COMPLEX(Adc,0)</f>
        <v>175.438596491228</v>
      </c>
      <c r="Q55" s="124" t="str">
        <f aca="false">IMSUM(COMPLEX(1,0),IMDIV(COMPLEX(0,2*PI()*O55),COMPLEX(wp_lf,0)))</f>
        <v>1+0.2769094121228i</v>
      </c>
      <c r="R55" s="124" t="n">
        <f aca="false">IMABS(Q55)</f>
        <v>1.0376313519368</v>
      </c>
      <c r="S55" s="124" t="n">
        <f aca="false">IMARGUMENT(Q55)</f>
        <v>0.270140508134338</v>
      </c>
      <c r="T55" s="124" t="str">
        <f aca="false">IMSUM(COMPLEX(1,0),IMDIV(COMPLEX(0,2*PI()*O55),COMPLEX(wz_esr,0)))</f>
        <v>1+4.56900530002623E-07i</v>
      </c>
      <c r="U55" s="124" t="n">
        <f aca="false">IMABS(T55)</f>
        <v>1.0000000000001</v>
      </c>
      <c r="V55" s="124" t="n">
        <f aca="false">IMARGUMENT(T55)</f>
        <v>4.56860951088548E-007</v>
      </c>
      <c r="W55" s="0" t="str">
        <f aca="false">IMSUB(COMPLEX(1,0),IMDIV(COMPLEX(0,2*PI()*O55),COMPLEX(wz_rhp,0)))</f>
        <v>1-0.00010605041315341i</v>
      </c>
      <c r="X55" s="124" t="n">
        <f aca="false">IMABS(W55)</f>
        <v>1.00000000562335</v>
      </c>
      <c r="Y55" s="124" t="n">
        <f aca="false">IMARGUMENT(W55)</f>
        <v>-0.000106050411655124</v>
      </c>
      <c r="Z55" s="0" t="str">
        <f aca="false">IMSUM(COMPLEX(1,0),IMDIV(COMPLEX(0,2*PI()*O55),COMPLEX(Q*(wsl/2),0)),IMDIV(IMPOWER(COMPLEX(0,2*PI()*O55),2),IMPOWER(COMPLEX(wsl/2,0),2)))</f>
        <v>0.99999999950155+3.18394880760298e-05i</v>
      </c>
      <c r="AA55" s="124" t="n">
        <f aca="false">IMABS(Z55)</f>
        <v>1.00000000000843</v>
      </c>
      <c r="AB55" s="124" t="n">
        <f aca="false">IMARGUMENT(Z55)</f>
        <v>3.18394893421025E-005</v>
      </c>
      <c r="AC55" s="222" t="str">
        <f aca="false">(IMDIV(IMPRODUCT(P55,T55,W55),IMPRODUCT(Q55,Z55)))</f>
        <v>162.938023459113-45.1431833412589i</v>
      </c>
      <c r="AD55" s="223" t="n">
        <f aca="false">20*LOG(IMABS(AC55))</f>
        <v>44.5616412264718</v>
      </c>
      <c r="AE55" s="198" t="n">
        <f aca="false">(180/PI())*IMARGUMENT(AC55)</f>
        <v>-15.4857853225005</v>
      </c>
      <c r="AF55" s="0" t="str">
        <f aca="false">COMPLEX(Adc_ea,0)</f>
        <v>-0.434440565864413</v>
      </c>
      <c r="AG55" s="0" t="str">
        <f aca="false">IMDIV(COMPLEX(0,2*PI()*O55),COMPLEX(wp0_ea,0))</f>
        <v>0.00384432747681124i</v>
      </c>
      <c r="AH55" s="0" t="n">
        <f aca="false">IMABS(AG55)</f>
        <v>0.00384432747681124</v>
      </c>
      <c r="AI55" s="0" t="n">
        <f aca="false">IMARGUMENT(AG55)</f>
        <v>1.5707963267949</v>
      </c>
      <c r="AJ55" s="0" t="str">
        <f aca="false">IMSUM(COMPLEX(1,0),IMDIV(COMPLEX(0,2*PI()*O55),COMPLEX(wp1_ea,0)))</f>
        <v>1+0.0000380626482852598i</v>
      </c>
      <c r="AK55" s="0" t="n">
        <f aca="false">IMABS(AJ55)</f>
        <v>1.00000000072438</v>
      </c>
      <c r="AL55" s="0" t="n">
        <f aca="false">IMARGUMENT(AJ55)</f>
        <v>3.80626471498746E-005</v>
      </c>
      <c r="AM55" s="0" t="str">
        <f aca="false">IMSUM(COMPLEX(1,0),IMDIV(COMPLEX(0,2*PI()*O55),COMPLEX(wz_ea,0)))</f>
        <v>1+0.00384432747681124i</v>
      </c>
      <c r="AN55" s="0" t="n">
        <f aca="false">IMABS(AM55)</f>
        <v>1.00000738939957</v>
      </c>
      <c r="AO55" s="0" t="n">
        <f aca="false">IMARGUMENT(AM55)</f>
        <v>0.00384430853872121</v>
      </c>
      <c r="AP55" s="197" t="str">
        <f aca="false">IMPRODUCT(AF55,IMDIV(AM55,IMPRODUCT(AG55,AJ55)))</f>
        <v>-0.43013917350001+113.008226126721i</v>
      </c>
      <c r="AQ55" s="169" t="n">
        <f aca="false">20*LOG(IMABS(AP55))</f>
        <v>41.0622640770126</v>
      </c>
      <c r="AR55" s="198" t="n">
        <f aca="false">(180/PI())*IMARGUMENT(AP55)</f>
        <v>90.2180818253124</v>
      </c>
      <c r="AS55" s="197" t="str">
        <f aca="false">IMPRODUCT(AC55,AP55)</f>
        <v>5031.46504436658+18432.75485128i</v>
      </c>
      <c r="AT55" s="223" t="n">
        <f aca="false">20*LOG(IMABS(AS55))</f>
        <v>85.6239053034845</v>
      </c>
      <c r="AU55" s="198" t="n">
        <f aca="false">(180/PI())*IMARGUMENT(AS55)</f>
        <v>74.732296502812</v>
      </c>
      <c r="AX55" s="0" t="n">
        <f aca="false">SUM((AT56&lt;0)*(AT55&gt;0))*O55</f>
        <v>0</v>
      </c>
      <c r="AY55" s="0" t="n">
        <f aca="false">IF(AX55&gt;0,AU55,0)</f>
        <v>0</v>
      </c>
    </row>
    <row r="56" customFormat="false" ht="15" hidden="false" customHeight="false" outlineLevel="0" collapsed="false">
      <c r="A56" s="0" t="s">
        <v>338</v>
      </c>
      <c r="B56" s="136" t="n">
        <f aca="false">CHF</f>
        <v>1E-010</v>
      </c>
      <c r="C56" s="138" t="s">
        <v>229</v>
      </c>
      <c r="E56" s="0" t="s">
        <v>339</v>
      </c>
      <c r="N56" s="130" t="n">
        <v>38</v>
      </c>
      <c r="O56" s="192" t="n">
        <f aca="false">10^(1+(N56/100))</f>
        <v>23.9883291901949</v>
      </c>
      <c r="P56" s="240" t="str">
        <f aca="false">COMPLEX(Adc,0)</f>
        <v>175.438596491228</v>
      </c>
      <c r="Q56" s="124" t="str">
        <f aca="false">IMSUM(COMPLEX(1,0),IMDIV(COMPLEX(0,2*PI()*O56),COMPLEX(wp_lf,0)))</f>
        <v>1+0.283359460921846i</v>
      </c>
      <c r="R56" s="124" t="n">
        <f aca="false">IMABS(Q56)</f>
        <v>1.03937124459642</v>
      </c>
      <c r="S56" s="124" t="n">
        <f aca="false">IMARGUMENT(Q56)</f>
        <v>0.276121205220602</v>
      </c>
      <c r="T56" s="124" t="str">
        <f aca="false">IMSUM(COMPLEX(1,0),IMDIV(COMPLEX(0,2*PI()*O56),COMPLEX(wz_esr,0)))</f>
        <v>1+4.67543110521045E-07i</v>
      </c>
      <c r="U56" s="124" t="n">
        <f aca="false">IMABS(T56)</f>
        <v>1.00000000000011</v>
      </c>
      <c r="V56" s="124" t="n">
        <f aca="false">IMARGUMENT(T56)</f>
        <v>4.67431162040182E-007</v>
      </c>
      <c r="W56" s="0" t="str">
        <f aca="false">IMSUB(COMPLEX(1,0),IMDIV(COMPLEX(0,2*PI()*O56),COMPLEX(wz_rhp,0)))</f>
        <v>1-0.00010852064460836i</v>
      </c>
      <c r="X56" s="124" t="n">
        <f aca="false">IMABS(W56)</f>
        <v>1.00000000588837</v>
      </c>
      <c r="Y56" s="124" t="n">
        <f aca="false">IMARGUMENT(W56)</f>
        <v>-0.000108520644437861</v>
      </c>
      <c r="Z56" s="0" t="str">
        <f aca="false">IMSUM(COMPLEX(1,0),IMDIV(COMPLEX(0,2*PI()*O56),COMPLEX(Q*(wsl/2),0)),IMDIV(IMPOWER(COMPLEX(0,2*PI()*O56),2),IMPOWER(COMPLEX(wsl/2,0),2)))</f>
        <v>0.999999999478059+3.25811250260081e-05i</v>
      </c>
      <c r="AA56" s="124" t="n">
        <f aca="false">IMABS(Z56)</f>
        <v>1.00000000000882</v>
      </c>
      <c r="AB56" s="124" t="n">
        <f aca="false">IMARGUMENT(Z56)</f>
        <v>3.25811223108938E-005</v>
      </c>
      <c r="AC56" s="222" t="str">
        <f aca="false">(IMDIV(IMPRODUCT(P56,T56,W56),IMPRODUCT(Q56,Z56)))</f>
        <v>162.392676887746-46.0401740518773i</v>
      </c>
      <c r="AD56" s="223" t="n">
        <f aca="false">20*LOG(IMABS(AC56))</f>
        <v>44.5470889897084</v>
      </c>
      <c r="AE56" s="198" t="n">
        <f aca="false">(180/PI())*IMARGUMENT(AC56)</f>
        <v>-15.8286374408171</v>
      </c>
      <c r="AF56" s="0" t="str">
        <f aca="false">COMPLEX(Adc_ea,0)</f>
        <v>-0.434440565864413</v>
      </c>
      <c r="AG56" s="0" t="str">
        <f aca="false">IMDIV(COMPLEX(0,2*PI()*O56),COMPLEX(wp0_ea,0))</f>
        <v>0.00393387336705328i</v>
      </c>
      <c r="AH56" s="0" t="n">
        <f aca="false">IMABS(AG56)</f>
        <v>0.00393387336705328</v>
      </c>
      <c r="AI56" s="0" t="n">
        <f aca="false">IMARGUMENT(AG56)</f>
        <v>1.5707963267949</v>
      </c>
      <c r="AJ56" s="0" t="str">
        <f aca="false">IMSUM(COMPLEX(1,0),IMDIV(COMPLEX(0,2*PI()*O56),COMPLEX(wp1_ea,0)))</f>
        <v>1+0.0000389492412579533i</v>
      </c>
      <c r="AK56" s="0" t="n">
        <f aca="false">IMABS(AJ56)</f>
        <v>1.00000000075852</v>
      </c>
      <c r="AL56" s="0" t="n">
        <f aca="false">IMARGUMENT(AJ56)</f>
        <v>3.89492410708857E-005</v>
      </c>
      <c r="AM56" s="0" t="str">
        <f aca="false">IMSUM(COMPLEX(1,0),IMDIV(COMPLEX(0,2*PI()*O56),COMPLEX(wz_ea,0)))</f>
        <v>1+0.00393387336705328i</v>
      </c>
      <c r="AN56" s="0" t="n">
        <f aca="false">IMABS(AM56)</f>
        <v>1.0000077376499</v>
      </c>
      <c r="AO56" s="0" t="n">
        <f aca="false">IMARGUMENT(AM56)</f>
        <v>0.00393385307452981</v>
      </c>
      <c r="AP56" s="197" t="str">
        <f aca="false">IMPRODUCT(AF56,IMDIV(AM56,IMPRODUCT(AG56,AJ56)))</f>
        <v>-0.430139173470641+110.435845599258i</v>
      </c>
      <c r="AQ56" s="169" t="n">
        <f aca="false">20*LOG(IMABS(AP56))</f>
        <v>40.8622671015571</v>
      </c>
      <c r="AR56" s="198" t="n">
        <f aca="false">(180/PI())*IMARGUMENT(AP56)</f>
        <v>90.2231615512575</v>
      </c>
      <c r="AS56" s="197" t="str">
        <f aca="false">IMPRODUCT(AC56,AP56)</f>
        <v>5014.63410114191+17953.7762736384i</v>
      </c>
      <c r="AT56" s="223" t="n">
        <f aca="false">20*LOG(IMABS(AS56))</f>
        <v>85.4093560912654</v>
      </c>
      <c r="AU56" s="198" t="n">
        <f aca="false">(180/PI())*IMARGUMENT(AS56)</f>
        <v>74.3945241104404</v>
      </c>
      <c r="AX56" s="0" t="n">
        <f aca="false">SUM((AT57&lt;0)*(AT56&gt;0))*O56</f>
        <v>0</v>
      </c>
      <c r="AY56" s="0" t="n">
        <f aca="false">IF(AX56&gt;0,AU56,0)</f>
        <v>0</v>
      </c>
    </row>
    <row r="57" customFormat="false" ht="15" hidden="false" customHeight="false" outlineLevel="0" collapsed="false">
      <c r="N57" s="130" t="n">
        <v>39</v>
      </c>
      <c r="O57" s="192" t="n">
        <f aca="false">10^(1+(N57/100))</f>
        <v>24.5470891568503</v>
      </c>
      <c r="P57" s="240" t="str">
        <f aca="false">COMPLEX(Adc,0)</f>
        <v>175.438596491228</v>
      </c>
      <c r="Q57" s="124" t="str">
        <f aca="false">IMSUM(COMPLEX(1,0),IMDIV(COMPLEX(0,2*PI()*O57),COMPLEX(wp_lf,0)))</f>
        <v>1+0.289959750657776i</v>
      </c>
      <c r="R57" s="124" t="n">
        <f aca="false">IMABS(Q57)</f>
        <v>1.04119001964172</v>
      </c>
      <c r="S57" s="124" t="n">
        <f aca="false">IMARGUMENT(Q57)</f>
        <v>0.282220294617255</v>
      </c>
      <c r="T57" s="124" t="str">
        <f aca="false">IMSUM(COMPLEX(1,0),IMDIV(COMPLEX(0,2*PI()*O57),COMPLEX(wz_esr,0)))</f>
        <v>1+4.7843358858533E-07i</v>
      </c>
      <c r="U57" s="124" t="n">
        <f aca="false">IMABS(T57)</f>
        <v>1.00000000000011</v>
      </c>
      <c r="V57" s="124" t="n">
        <f aca="false">IMARGUMENT(T57)</f>
        <v>4.78232101675313E-007</v>
      </c>
      <c r="W57" s="0" t="str">
        <f aca="false">IMSUB(COMPLEX(1,0),IMDIV(COMPLEX(0,2*PI()*O57),COMPLEX(wz_rhp,0)))</f>
        <v>1-0.00011104841514553i</v>
      </c>
      <c r="X57" s="124" t="n">
        <f aca="false">IMABS(W57)</f>
        <v>1.00000000616588</v>
      </c>
      <c r="Y57" s="124" t="n">
        <f aca="false">IMARGUMENT(W57)</f>
        <v>-0.000111048414217669</v>
      </c>
      <c r="Z57" s="0" t="str">
        <f aca="false">IMSUM(COMPLEX(1,0),IMDIV(COMPLEX(0,2*PI()*O57),COMPLEX(Q*(wsl/2),0)),IMDIV(IMPOWER(COMPLEX(0,2*PI()*O57),2),IMPOWER(COMPLEX(wsl/2,0),2)))</f>
        <v>0.999999999453461+3.33400369197371e-05i</v>
      </c>
      <c r="AA57" s="124" t="n">
        <f aca="false">IMABS(Z57)</f>
        <v>1.00000000000924</v>
      </c>
      <c r="AB57" s="124" t="n">
        <f aca="false">IMARGUMENT(Z57)</f>
        <v>3.33400320163062E-005</v>
      </c>
      <c r="AC57" s="222" t="str">
        <f aca="false">(IMDIV(IMPRODUCT(P57,T57,W57),IMPRODUCT(Q57,Z57)))</f>
        <v>161.825525805829-46.9481364843733i</v>
      </c>
      <c r="AD57" s="223" t="n">
        <f aca="false">20*LOG(IMABS(AC57))</f>
        <v>44.5319030097407</v>
      </c>
      <c r="AE57" s="198" t="n">
        <f aca="false">(180/PI())*IMARGUMENT(AC57)</f>
        <v>-16.1782772111699</v>
      </c>
      <c r="AF57" s="0" t="str">
        <f aca="false">COMPLEX(Adc_ea,0)</f>
        <v>-0.434440565864413</v>
      </c>
      <c r="AG57" s="0" t="str">
        <f aca="false">IMDIV(COMPLEX(0,2*PI()*O57),COMPLEX(wp0_ea,0))</f>
        <v>0.00402550504902551i</v>
      </c>
      <c r="AH57" s="0" t="n">
        <f aca="false">IMABS(AG57)</f>
        <v>0.00402550504902551</v>
      </c>
      <c r="AI57" s="0" t="n">
        <f aca="false">IMARGUMENT(AG57)</f>
        <v>1.5707963267949</v>
      </c>
      <c r="AJ57" s="0" t="str">
        <f aca="false">IMSUM(COMPLEX(1,0),IMDIV(COMPLEX(0,2*PI()*O57),COMPLEX(wp1_ea,0)))</f>
        <v>1+0.000039856485633916i</v>
      </c>
      <c r="AK57" s="0" t="n">
        <f aca="false">IMABS(AJ57)</f>
        <v>1.00000000079427</v>
      </c>
      <c r="AL57" s="0" t="n">
        <f aca="false">IMARGUMENT(AJ57)</f>
        <v>3.98564865781755E-005</v>
      </c>
      <c r="AM57" s="0" t="str">
        <f aca="false">IMSUM(COMPLEX(1,0),IMDIV(COMPLEX(0,2*PI()*O57),COMPLEX(wz_ea,0)))</f>
        <v>1+0.00402550504902551i</v>
      </c>
      <c r="AN57" s="0" t="n">
        <f aca="false">IMABS(AM57)</f>
        <v>1.00000810231263</v>
      </c>
      <c r="AO57" s="0" t="n">
        <f aca="false">IMARGUMENT(AM57)</f>
        <v>0.00402548330522336</v>
      </c>
      <c r="AP57" s="197" t="str">
        <f aca="false">IMPRODUCT(AF57,IMDIV(AM57,IMPRODUCT(AG57,AJ57)))</f>
        <v>-0.430139173439888+107.922019618924i</v>
      </c>
      <c r="AQ57" s="169" t="n">
        <f aca="false">20*LOG(IMABS(AP57))</f>
        <v>40.6622702686417</v>
      </c>
      <c r="AR57" s="198" t="n">
        <f aca="false">(180/PI())*IMARGUMENT(AP57)</f>
        <v>90.2283595954774</v>
      </c>
      <c r="AS57" s="197" t="str">
        <f aca="false">IMPRODUCT(AC57,AP57)</f>
        <v>4997.13020882686+17484.7318034813i</v>
      </c>
      <c r="AT57" s="223" t="n">
        <f aca="false">20*LOG(IMABS(AS57))</f>
        <v>85.1941732783824</v>
      </c>
      <c r="AU57" s="198" t="n">
        <f aca="false">(180/PI())*IMARGUMENT(AS57)</f>
        <v>74.0500823843075</v>
      </c>
      <c r="AX57" s="0" t="n">
        <f aca="false">SUM((AT58&lt;0)*(AT57&gt;0))*O57</f>
        <v>0</v>
      </c>
      <c r="AY57" s="0" t="n">
        <f aca="false">IF(AX57&gt;0,AU57,0)</f>
        <v>0</v>
      </c>
    </row>
    <row r="58" customFormat="false" ht="15" hidden="false" customHeight="false" outlineLevel="0" collapsed="false">
      <c r="A58" s="0" t="s">
        <v>489</v>
      </c>
      <c r="B58" s="139" t="n">
        <f aca="false">-(RFBB)/(RFBB+RFBT)*gm_ea*RCOMP</f>
        <v>-0.434440565864413</v>
      </c>
      <c r="C58" s="0" t="s">
        <v>204</v>
      </c>
      <c r="N58" s="130" t="n">
        <v>40</v>
      </c>
      <c r="O58" s="192" t="n">
        <f aca="false">10^(1+(N58/100))</f>
        <v>25.1188643150958</v>
      </c>
      <c r="P58" s="240" t="str">
        <f aca="false">COMPLEX(Adc,0)</f>
        <v>175.438596491228</v>
      </c>
      <c r="Q58" s="124" t="str">
        <f aca="false">IMSUM(COMPLEX(1,0),IMDIV(COMPLEX(0,2*PI()*O58),COMPLEX(wp_lf,0)))</f>
        <v>1+0.296713780891578i</v>
      </c>
      <c r="R58" s="124" t="n">
        <f aca="false">IMABS(Q58)</f>
        <v>1.04309111192214</v>
      </c>
      <c r="S58" s="124" t="n">
        <f aca="false">IMARGUMENT(Q58)</f>
        <v>0.288439194402406</v>
      </c>
      <c r="T58" s="124" t="str">
        <f aca="false">IMSUM(COMPLEX(1,0),IMDIV(COMPLEX(0,2*PI()*O58),COMPLEX(wz_esr,0)))</f>
        <v>1+4.89577738471104E-07i</v>
      </c>
      <c r="U58" s="124" t="n">
        <f aca="false">IMABS(T58)</f>
        <v>1.00000000000012</v>
      </c>
      <c r="V58" s="124" t="n">
        <f aca="false">IMARGUMENT(T58)</f>
        <v>4.89248489123051E-007</v>
      </c>
      <c r="W58" s="0" t="str">
        <f aca="false">IMSUB(COMPLEX(1,0),IMDIV(COMPLEX(0,2*PI()*O58),COMPLEX(wz_rhp,0)))</f>
        <v>1-0.0001136350650223i</v>
      </c>
      <c r="X58" s="124" t="n">
        <f aca="false">IMABS(W58)</f>
        <v>1.00000000645646</v>
      </c>
      <c r="Y58" s="124" t="n">
        <f aca="false">IMARGUMENT(W58)</f>
        <v>-0.00011363506533661</v>
      </c>
      <c r="Z58" s="0" t="str">
        <f aca="false">IMSUM(COMPLEX(1,0),IMDIV(COMPLEX(0,2*PI()*O58),COMPLEX(Q*(wsl/2),0)),IMDIV(IMPOWER(COMPLEX(0,2*PI()*O58),2),IMPOWER(COMPLEX(wsl/2,0),2)))</f>
        <v>0.999999999427703+3.41166261423487e-05i</v>
      </c>
      <c r="AA58" s="124" t="n">
        <f aca="false">IMABS(Z58)</f>
        <v>1.00000000000968</v>
      </c>
      <c r="AB58" s="124" t="n">
        <f aca="false">IMARGUMENT(Z58)</f>
        <v>3.41166275356901E-005</v>
      </c>
      <c r="AC58" s="222" t="str">
        <f aca="false">(IMDIV(IMPRODUCT(P58,T58,W58),IMPRODUCT(Q58,Z58)))</f>
        <v>161.23587394964-47.8667412334397i</v>
      </c>
      <c r="AD58" s="223" t="n">
        <f aca="false">20*LOG(IMABS(AC58))</f>
        <v>44.5160580457939</v>
      </c>
      <c r="AE58" s="198" t="n">
        <f aca="false">(180/PI())*IMARGUMENT(AC58)</f>
        <v>-16.5347859829651</v>
      </c>
      <c r="AF58" s="0" t="str">
        <f aca="false">COMPLEX(Adc_ea,0)</f>
        <v>-0.434440565864413</v>
      </c>
      <c r="AG58" s="0" t="str">
        <f aca="false">IMDIV(COMPLEX(0,2*PI()*O58),COMPLEX(wp0_ea,0))</f>
        <v>0.00411927110705862i</v>
      </c>
      <c r="AH58" s="0" t="n">
        <f aca="false">IMABS(AG58)</f>
        <v>0.00411927110705862</v>
      </c>
      <c r="AI58" s="0" t="n">
        <f aca="false">IMARGUMENT(AG58)</f>
        <v>1.5707963267949</v>
      </c>
      <c r="AJ58" s="0" t="str">
        <f aca="false">IMSUM(COMPLEX(1,0),IMDIV(COMPLEX(0,2*PI()*O58),COMPLEX(wp1_ea,0)))</f>
        <v>1+0.0000407848624461249i</v>
      </c>
      <c r="AK58" s="0" t="n">
        <f aca="false">IMABS(AJ58)</f>
        <v>1.0000000008317</v>
      </c>
      <c r="AL58" s="0" t="n">
        <f aca="false">IMARGUMENT(AJ58)</f>
        <v>4.0784862014619E-005</v>
      </c>
      <c r="AM58" s="0" t="str">
        <f aca="false">IMSUM(COMPLEX(1,0),IMDIV(COMPLEX(0,2*PI()*O58),COMPLEX(wz_ea,0)))</f>
        <v>1+0.00411927110705862i</v>
      </c>
      <c r="AN58" s="0" t="n">
        <f aca="false">IMABS(AM58)</f>
        <v>1.00000848416124</v>
      </c>
      <c r="AO58" s="0" t="n">
        <f aca="false">IMARGUMENT(AM58)</f>
        <v>0.00411924780814551</v>
      </c>
      <c r="AP58" s="197" t="str">
        <f aca="false">IMPRODUCT(AF58,IMDIV(AM58,IMPRODUCT(AG58,AJ58)))</f>
        <v>-0.430139173407686+105.465415321908i</v>
      </c>
      <c r="AQ58" s="169" t="n">
        <f aca="false">20*LOG(IMABS(AP58))</f>
        <v>40.4622735849839</v>
      </c>
      <c r="AR58" s="198" t="n">
        <f aca="false">(180/PI())*IMARGUMENT(AP58)</f>
        <v>90.233678713691</v>
      </c>
      <c r="AS58" s="197" t="str">
        <f aca="false">IMPRODUCT(AC58,AP58)</f>
        <v>4978.93187874665+17025.3977713975i</v>
      </c>
      <c r="AT58" s="223" t="n">
        <f aca="false">20*LOG(IMABS(AS58))</f>
        <v>84.9783316307778</v>
      </c>
      <c r="AU58" s="198" t="n">
        <f aca="false">(180/PI())*IMARGUMENT(AS58)</f>
        <v>73.698892730726</v>
      </c>
      <c r="AX58" s="0" t="n">
        <f aca="false">SUM((AT59&lt;0)*(AT58&gt;0))*O58</f>
        <v>0</v>
      </c>
      <c r="AY58" s="0" t="n">
        <f aca="false">IF(AX58&gt;0,AU58,0)</f>
        <v>0</v>
      </c>
    </row>
    <row r="59" customFormat="false" ht="15" hidden="false" customHeight="false" outlineLevel="0" collapsed="false">
      <c r="A59" s="0" t="s">
        <v>443</v>
      </c>
      <c r="B59" s="244" t="n">
        <f aca="false">1/(RCOMP*CCOMP)</f>
        <v>38314.1762452107</v>
      </c>
      <c r="C59" s="0" t="s">
        <v>306</v>
      </c>
      <c r="D59" s="242" t="n">
        <f aca="false">B59/(2*PI())</f>
        <v>6097.89053991936</v>
      </c>
      <c r="E59" s="0" t="s">
        <v>490</v>
      </c>
      <c r="N59" s="130" t="n">
        <v>41</v>
      </c>
      <c r="O59" s="192" t="n">
        <f aca="false">10^(1+(N59/100))</f>
        <v>25.7039578276886</v>
      </c>
      <c r="P59" s="240" t="str">
        <f aca="false">COMPLEX(Adc,0)</f>
        <v>175.438596491228</v>
      </c>
      <c r="Q59" s="124" t="str">
        <f aca="false">IMSUM(COMPLEX(1,0),IMDIV(COMPLEX(0,2*PI()*O59),COMPLEX(wp_lf,0)))</f>
        <v>1+0.303625132699478i</v>
      </c>
      <c r="R59" s="124" t="n">
        <f aca="false">IMABS(Q59)</f>
        <v>1.04507809335321</v>
      </c>
      <c r="S59" s="124" t="n">
        <f aca="false">IMARGUMENT(Q59)</f>
        <v>0.294779277072574</v>
      </c>
      <c r="T59" s="124" t="str">
        <f aca="false">IMSUM(COMPLEX(1,0),IMDIV(COMPLEX(0,2*PI()*O59),COMPLEX(wz_esr,0)))</f>
        <v>1+5.00981468954139E-07i</v>
      </c>
      <c r="U59" s="124" t="n">
        <f aca="false">IMABS(T59)</f>
        <v>1.00000000000013</v>
      </c>
      <c r="V59" s="124" t="n">
        <f aca="false">IMARGUMENT(T59)</f>
        <v>5.00909576236361E-007</v>
      </c>
      <c r="W59" s="0" t="str">
        <f aca="false">IMSUB(COMPLEX(1,0),IMDIV(COMPLEX(0,2*PI()*O59),COMPLEX(wz_rhp,0)))</f>
        <v>1-0.00011628196571469i</v>
      </c>
      <c r="X59" s="124" t="n">
        <f aca="false">IMABS(W59)</f>
        <v>1.00000000676075</v>
      </c>
      <c r="Y59" s="124" t="n">
        <f aca="false">IMARGUMENT(W59)</f>
        <v>-0.000116281965472196</v>
      </c>
      <c r="Z59" s="0" t="str">
        <f aca="false">IMSUM(COMPLEX(1,0),IMDIV(COMPLEX(0,2*PI()*O59),COMPLEX(Q*(wsl/2),0)),IMDIV(IMPOWER(COMPLEX(0,2*PI()*O59),2),IMPOWER(COMPLEX(wsl/2,0),2)))</f>
        <v>0.999999999400732+3.49113044517277e-05i</v>
      </c>
      <c r="AA59" s="124" t="n">
        <f aca="false">IMABS(Z59)</f>
        <v>1.00000000001013</v>
      </c>
      <c r="AB59" s="124" t="n">
        <f aca="false">IMARGUMENT(Z59)</f>
        <v>3.49113059601558E-005</v>
      </c>
      <c r="AC59" s="222" t="str">
        <f aca="false">(IMDIV(IMPRODUCT(P59,T59,W59),IMPRODUCT(Q59,Z59)))</f>
        <v>160.623018327543-48.7956224979096i</v>
      </c>
      <c r="AD59" s="223" t="n">
        <f aca="false">20*LOG(IMABS(AC59))</f>
        <v>44.4995280597823</v>
      </c>
      <c r="AE59" s="198" t="n">
        <f aca="false">(180/PI())*IMARGUMENT(AC59)</f>
        <v>-16.8982424962939</v>
      </c>
      <c r="AF59" s="0" t="str">
        <f aca="false">COMPLEX(Adc_ea,0)</f>
        <v>-0.434440565864413</v>
      </c>
      <c r="AG59" s="0" t="str">
        <f aca="false">IMDIV(COMPLEX(0,2*PI()*O59),COMPLEX(wp0_ea,0))</f>
        <v>0.00421522125715765i</v>
      </c>
      <c r="AH59" s="0" t="n">
        <f aca="false">IMABS(AG59)</f>
        <v>0.00421522125715765</v>
      </c>
      <c r="AI59" s="0" t="n">
        <f aca="false">IMARGUMENT(AG59)</f>
        <v>1.5707963267949</v>
      </c>
      <c r="AJ59" s="0" t="str">
        <f aca="false">IMSUM(COMPLEX(1,0),IMDIV(COMPLEX(0,2*PI()*O59),COMPLEX(wp1_ea,0)))</f>
        <v>1+0.000041734863932254i</v>
      </c>
      <c r="AK59" s="0" t="n">
        <f aca="false">IMABS(AJ59)</f>
        <v>1.0000000008709</v>
      </c>
      <c r="AL59" s="0" t="n">
        <f aca="false">IMARGUMENT(AJ59)</f>
        <v>4.17348619923555E-005</v>
      </c>
      <c r="AM59" s="0" t="str">
        <f aca="false">IMSUM(COMPLEX(1,0),IMDIV(COMPLEX(0,2*PI()*O59),COMPLEX(wz_ea,0)))</f>
        <v>1+0.00421522125715765i</v>
      </c>
      <c r="AN59" s="0" t="n">
        <f aca="false">IMABS(AM59)</f>
        <v>1.00000888400566</v>
      </c>
      <c r="AO59" s="0" t="n">
        <f aca="false">IMARGUMENT(AM59)</f>
        <v>0.00421519629195869</v>
      </c>
      <c r="AP59" s="197" t="str">
        <f aca="false">IMPRODUCT(AF59,IMDIV(AM59,IMPRODUCT(AG59,AJ59)))</f>
        <v>-0.430139173373965+103.064730184096i</v>
      </c>
      <c r="AQ59" s="169" t="n">
        <f aca="false">20*LOG(IMABS(AP59))</f>
        <v>40.2622770576178</v>
      </c>
      <c r="AR59" s="198" t="n">
        <f aca="false">(180/PI())*IMARGUMENT(AP59)</f>
        <v>90.2391217257873</v>
      </c>
      <c r="AS59" s="197" t="str">
        <f aca="false">IMPRODUCT(AC59,AP59)</f>
        <v>4960.01741458382+16575.5569540088i</v>
      </c>
      <c r="AT59" s="223" t="n">
        <f aca="false">20*LOG(IMABS(AS59))</f>
        <v>84.7618051174001</v>
      </c>
      <c r="AU59" s="198" t="n">
        <f aca="false">(180/PI())*IMARGUMENT(AS59)</f>
        <v>73.3408792294933</v>
      </c>
      <c r="AX59" s="0" t="n">
        <f aca="false">SUM((AT60&lt;0)*(AT59&gt;0))*O59</f>
        <v>0</v>
      </c>
      <c r="AY59" s="0" t="n">
        <f aca="false">IF(AX59&gt;0,AU59,0)</f>
        <v>0</v>
      </c>
    </row>
    <row r="60" customFormat="false" ht="15" hidden="false" customHeight="false" outlineLevel="0" collapsed="false">
      <c r="B60" s="244" t="n">
        <f aca="false">wz_ea/(2*PI())</f>
        <v>6097.89053991936</v>
      </c>
      <c r="C60" s="0" t="s">
        <v>108</v>
      </c>
      <c r="N60" s="130" t="n">
        <v>42</v>
      </c>
      <c r="O60" s="192" t="n">
        <f aca="false">10^(1+(N60/100))</f>
        <v>26.3026799189538</v>
      </c>
      <c r="P60" s="240" t="str">
        <f aca="false">COMPLEX(Adc,0)</f>
        <v>175.438596491228</v>
      </c>
      <c r="Q60" s="124" t="str">
        <f aca="false">IMSUM(COMPLEX(1,0),IMDIV(COMPLEX(0,2*PI()*O60),COMPLEX(wp_lf,0)))</f>
        <v>1+0.31069747057169i</v>
      </c>
      <c r="R60" s="124" t="n">
        <f aca="false">IMABS(Q60)</f>
        <v>1.04715467731355</v>
      </c>
      <c r="S60" s="124" t="n">
        <f aca="false">IMARGUMENT(Q60)</f>
        <v>0.301241864661694</v>
      </c>
      <c r="T60" s="124" t="str">
        <f aca="false">IMSUM(COMPLEX(1,0),IMDIV(COMPLEX(0,2*PI()*O60),COMPLEX(wz_esr,0)))</f>
        <v>1+5.12650826443288E-07i</v>
      </c>
      <c r="U60" s="124" t="n">
        <f aca="false">IMABS(T60)</f>
        <v>1.00000000000013</v>
      </c>
      <c r="V60" s="124" t="n">
        <f aca="false">IMARGUMENT(T60)</f>
        <v>5.12738541784449E-007</v>
      </c>
      <c r="W60" s="0" t="str">
        <f aca="false">IMSUB(COMPLEX(1,0),IMDIV(COMPLEX(0,2*PI()*O60),COMPLEX(wz_rhp,0)))</f>
        <v>1-0.00011899052064447i</v>
      </c>
      <c r="X60" s="124" t="n">
        <f aca="false">IMABS(W60)</f>
        <v>1.00000000707937</v>
      </c>
      <c r="Y60" s="124" t="n">
        <f aca="false">IMARGUMENT(W60)</f>
        <v>-0.000118990520512167</v>
      </c>
      <c r="Z60" s="0" t="str">
        <f aca="false">IMSUM(COMPLEX(1,0),IMDIV(COMPLEX(0,2*PI()*O60),COMPLEX(Q*(wsl/2),0)),IMDIV(IMPOWER(COMPLEX(0,2*PI()*O60),2),IMPOWER(COMPLEX(wsl/2,0),2)))</f>
        <v>0.999999999372489+3.57244931968328e-05i</v>
      </c>
      <c r="AA60" s="124" t="n">
        <f aca="false">IMABS(Z60)</f>
        <v>1.00000000001061</v>
      </c>
      <c r="AB60" s="124" t="n">
        <f aca="false">IMARGUMENT(Z60)</f>
        <v>3.57244890029961E-005</v>
      </c>
      <c r="AC60" s="222" t="str">
        <f aca="false">(IMDIV(IMPRODUCT(P60,T60,W60),IMPRODUCT(Q60,Z60)))</f>
        <v>159.986250679452-49.7343764584839i</v>
      </c>
      <c r="AD60" s="223" t="n">
        <f aca="false">20*LOG(IMABS(AC60))</f>
        <v>44.48228620946</v>
      </c>
      <c r="AE60" s="198" t="n">
        <f aca="false">(180/PI())*IMARGUMENT(AC60)</f>
        <v>-17.2687226023262</v>
      </c>
      <c r="AF60" s="0" t="str">
        <f aca="false">COMPLEX(Adc_ea,0)</f>
        <v>-0.434440565864413</v>
      </c>
      <c r="AG60" s="0" t="str">
        <f aca="false">IMDIV(COMPLEX(0,2*PI()*O60),COMPLEX(wp0_ea,0))</f>
        <v>0.00431340637336229i</v>
      </c>
      <c r="AH60" s="0" t="n">
        <f aca="false">IMABS(AG60)</f>
        <v>0.00431340637336229</v>
      </c>
      <c r="AI60" s="0" t="n">
        <f aca="false">IMARGUMENT(AG60)</f>
        <v>1.5707963267949</v>
      </c>
      <c r="AJ60" s="0" t="str">
        <f aca="false">IMSUM(COMPLEX(1,0),IMDIV(COMPLEX(0,2*PI()*O60),COMPLEX(wp1_ea,0)))</f>
        <v>1+0.0000427069937956663i</v>
      </c>
      <c r="AK60" s="0" t="n">
        <f aca="false">IMABS(AJ60)</f>
        <v>1.00000000091194</v>
      </c>
      <c r="AL60" s="0" t="n">
        <f aca="false">IMARGUMENT(AJ60)</f>
        <v>4.27069931477095E-005</v>
      </c>
      <c r="AM60" s="0" t="str">
        <f aca="false">IMSUM(COMPLEX(1,0),IMDIV(COMPLEX(0,2*PI()*O60),COMPLEX(wz_ea,0)))</f>
        <v>1+0.00431340637336229i</v>
      </c>
      <c r="AN60" s="0" t="n">
        <f aca="false">IMABS(AM60)</f>
        <v>1.000009302694</v>
      </c>
      <c r="AO60" s="0" t="n">
        <f aca="false">IMARGUMENT(AM60)</f>
        <v>0.00431337962263185</v>
      </c>
      <c r="AP60" s="197" t="str">
        <f aca="false">IMPRODUCT(AF60,IMDIV(AM60,IMPRODUCT(AG60,AJ60)))</f>
        <v>-0.430139173338656+100.718691330451i</v>
      </c>
      <c r="AQ60" s="169" t="n">
        <f aca="false">20*LOG(IMABS(AP60))</f>
        <v>40.062280693909</v>
      </c>
      <c r="AR60" s="198" t="n">
        <f aca="false">(180/PI())*IMARGUMENT(AP60)</f>
        <v>90.244691517318</v>
      </c>
      <c r="AS60" s="197" t="str">
        <f aca="false">IMPRODUCT(AC60,AP60)</f>
        <v>4940.36495742168+16134.9985028762i</v>
      </c>
      <c r="AT60" s="223" t="n">
        <f aca="false">20*LOG(IMABS(AS60))</f>
        <v>84.544566903369</v>
      </c>
      <c r="AU60" s="198" t="n">
        <f aca="false">(180/PI())*IMARGUMENT(AS60)</f>
        <v>72.9759689149918</v>
      </c>
      <c r="AX60" s="0" t="n">
        <f aca="false">SUM((AT61&lt;0)*(AT60&gt;0))*O60</f>
        <v>0</v>
      </c>
      <c r="AY60" s="0" t="n">
        <f aca="false">IF(AX60&gt;0,AU60,0)</f>
        <v>0</v>
      </c>
    </row>
    <row r="61" customFormat="false" ht="15" hidden="false" customHeight="false" outlineLevel="0" collapsed="false">
      <c r="A61" s="0" t="s">
        <v>441</v>
      </c>
      <c r="B61" s="244" t="n">
        <f aca="false">1/(RCOMP*CCOMP)</f>
        <v>38314.1762452107</v>
      </c>
      <c r="C61" s="0" t="s">
        <v>306</v>
      </c>
      <c r="D61" s="242" t="n">
        <f aca="false">B61/(2*PI())</f>
        <v>6097.89053991936</v>
      </c>
      <c r="E61" s="0" t="s">
        <v>491</v>
      </c>
      <c r="N61" s="130" t="n">
        <v>43</v>
      </c>
      <c r="O61" s="192" t="n">
        <f aca="false">10^(1+(N61/100))</f>
        <v>26.9153480392692</v>
      </c>
      <c r="P61" s="240" t="str">
        <f aca="false">COMPLEX(Adc,0)</f>
        <v>175.438596491228</v>
      </c>
      <c r="Q61" s="124" t="str">
        <f aca="false">IMSUM(COMPLEX(1,0),IMDIV(COMPLEX(0,2*PI()*O61),COMPLEX(wp_lf,0)))</f>
        <v>1+0.317934544355367i</v>
      </c>
      <c r="R61" s="124" t="n">
        <f aca="false">IMABS(Q61)</f>
        <v>1.04932472309312</v>
      </c>
      <c r="S61" s="124" t="n">
        <f aca="false">IMARGUMENT(Q61)</f>
        <v>0.307828223648216</v>
      </c>
      <c r="T61" s="124" t="str">
        <f aca="false">IMSUM(COMPLEX(1,0),IMDIV(COMPLEX(0,2*PI()*O61),COMPLEX(wz_esr,0)))</f>
        <v>1+5.24591998186355E-07i</v>
      </c>
      <c r="U61" s="124" t="n">
        <f aca="false">IMABS(T61)</f>
        <v>1.00000000000014</v>
      </c>
      <c r="V61" s="124" t="n">
        <f aca="false">IMARGUMENT(T61)</f>
        <v>5.24300697021466E-007</v>
      </c>
      <c r="W61" s="0" t="str">
        <f aca="false">IMSUB(COMPLEX(1,0),IMDIV(COMPLEX(0,2*PI()*O61),COMPLEX(wz_rhp,0)))</f>
        <v>1-0.00012176216592333i</v>
      </c>
      <c r="X61" s="124" t="n">
        <f aca="false">IMABS(W61)</f>
        <v>1.00000000741301</v>
      </c>
      <c r="Y61" s="124" t="n">
        <f aca="false">IMARGUMENT(W61)</f>
        <v>-0.000121762165185136</v>
      </c>
      <c r="Z61" s="0" t="str">
        <f aca="false">IMSUM(COMPLEX(1,0),IMDIV(COMPLEX(0,2*PI()*O61),COMPLEX(Q*(wsl/2),0)),IMDIV(IMPOWER(COMPLEX(0,2*PI()*O61),2),IMPOWER(COMPLEX(wsl/2,0),2)))</f>
        <v>0.999999999342915+3.65566235411006e-05i</v>
      </c>
      <c r="AA61" s="124" t="n">
        <f aca="false">IMABS(Z61)</f>
        <v>1.00000000001111</v>
      </c>
      <c r="AB61" s="124" t="n">
        <f aca="false">IMARGUMENT(Z61)</f>
        <v>3.65566212486928E-005</v>
      </c>
      <c r="AC61" s="222" t="str">
        <f aca="false">(IMDIV(IMPRODUCT(P61,T61,W61),IMPRODUCT(Q61,Z61)))</f>
        <v>159.324859089723-50.6825596716979i</v>
      </c>
      <c r="AD61" s="223" t="n">
        <f aca="false">20*LOG(IMABS(AC61))</f>
        <v>44.4643048433225</v>
      </c>
      <c r="AE61" s="198" t="n">
        <f aca="false">(180/PI())*IMARGUMENT(AC61)</f>
        <v>-17.6462989715644</v>
      </c>
      <c r="AF61" s="0" t="str">
        <f aca="false">COMPLEX(Adc_ea,0)</f>
        <v>-0.434440565864413</v>
      </c>
      <c r="AG61" s="0" t="str">
        <f aca="false">IMDIV(COMPLEX(0,2*PI()*O61),COMPLEX(wp0_ea,0))</f>
        <v>0.00441387851472079i</v>
      </c>
      <c r="AH61" s="0" t="n">
        <f aca="false">IMABS(AG61)</f>
        <v>0.00441387851472079</v>
      </c>
      <c r="AI61" s="0" t="n">
        <f aca="false">IMARGUMENT(AG61)</f>
        <v>1.5707963267949</v>
      </c>
      <c r="AJ61" s="0" t="str">
        <f aca="false">IMSUM(COMPLEX(1,0),IMDIV(COMPLEX(0,2*PI()*O61),COMPLEX(wp1_ea,0)))</f>
        <v>1+0.000043701767472483i</v>
      </c>
      <c r="AK61" s="0" t="n">
        <f aca="false">IMABS(AJ61)</f>
        <v>1.00000000095492</v>
      </c>
      <c r="AL61" s="0" t="n">
        <f aca="false">IMARGUMENT(AJ61)</f>
        <v>4.37017652163549E-005</v>
      </c>
      <c r="AM61" s="0" t="str">
        <f aca="false">IMSUM(COMPLEX(1,0),IMDIV(COMPLEX(0,2*PI()*O61),COMPLEX(wz_ea,0)))</f>
        <v>1+0.00441387851472079i</v>
      </c>
      <c r="AN61" s="0" t="n">
        <f aca="false">IMABS(AM61)</f>
        <v>1.00000974111433</v>
      </c>
      <c r="AO61" s="0" t="n">
        <f aca="false">IMARGUMENT(AM61)</f>
        <v>0.00441384985084666</v>
      </c>
      <c r="AP61" s="197" t="str">
        <f aca="false">IMPRODUCT(AF61,IMDIV(AM61,IMPRODUCT(AG61,AJ61)))</f>
        <v>-0.430139173301682+98.4260548601179i</v>
      </c>
      <c r="AQ61" s="169" t="n">
        <f aca="false">20*LOG(IMABS(AP61))</f>
        <v>39.86228450157</v>
      </c>
      <c r="AR61" s="198" t="n">
        <f aca="false">(180/PI())*IMARGUMENT(AP61)</f>
        <v>90.2503910410265</v>
      </c>
      <c r="AS61" s="197" t="str">
        <f aca="false">IMPRODUCT(AC61,AP61)</f>
        <v>4919.95253552248+15703.5178756636i</v>
      </c>
      <c r="AT61" s="223" t="n">
        <f aca="false">20*LOG(IMABS(AS61))</f>
        <v>84.3265893448925</v>
      </c>
      <c r="AU61" s="198" t="n">
        <f aca="false">(180/PI())*IMARGUMENT(AS61)</f>
        <v>72.604092069462</v>
      </c>
      <c r="AX61" s="0" t="n">
        <f aca="false">SUM((AT62&lt;0)*(AT61&gt;0))*O61</f>
        <v>0</v>
      </c>
      <c r="AY61" s="0" t="n">
        <f aca="false">IF(AX61&gt;0,AU61,0)</f>
        <v>0</v>
      </c>
    </row>
    <row r="62" customFormat="false" ht="15" hidden="false" customHeight="false" outlineLevel="0" collapsed="false">
      <c r="B62" s="244" t="n">
        <f aca="false">wp0_ea/(2*PI())</f>
        <v>6097.89053991936</v>
      </c>
      <c r="C62" s="0" t="s">
        <v>108</v>
      </c>
      <c r="N62" s="130" t="n">
        <v>44</v>
      </c>
      <c r="O62" s="192" t="n">
        <f aca="false">10^(1+(N62/100))</f>
        <v>27.5422870333817</v>
      </c>
      <c r="P62" s="240" t="str">
        <f aca="false">COMPLEX(Adc,0)</f>
        <v>175.438596491228</v>
      </c>
      <c r="Q62" s="124" t="str">
        <f aca="false">IMSUM(COMPLEX(1,0),IMDIV(COMPLEX(0,2*PI()*O62),COMPLEX(wp_lf,0)))</f>
        <v>1+0.32534019124282i</v>
      </c>
      <c r="R62" s="124" t="n">
        <f aca="false">IMABS(Q62)</f>
        <v>1.05159224038499</v>
      </c>
      <c r="S62" s="124" t="n">
        <f aca="false">IMARGUMENT(Q62)</f>
        <v>0.314539559653221</v>
      </c>
      <c r="T62" s="124" t="str">
        <f aca="false">IMSUM(COMPLEX(1,0),IMDIV(COMPLEX(0,2*PI()*O62),COMPLEX(wz_esr,0)))</f>
        <v>1+5.36811315550656E-07i</v>
      </c>
      <c r="U62" s="124" t="n">
        <f aca="false">IMABS(T62)</f>
        <v>1.00000000000014</v>
      </c>
      <c r="V62" s="124" t="n">
        <f aca="false">IMARGUMENT(T62)</f>
        <v>5.36855564554096E-007</v>
      </c>
      <c r="W62" s="0" t="str">
        <f aca="false">IMSUB(COMPLEX(1,0),IMDIV(COMPLEX(0,2*PI()*O62),COMPLEX(wz_rhp,0)))</f>
        <v>1-0.00012459837111427i</v>
      </c>
      <c r="X62" s="124" t="n">
        <f aca="false">IMABS(W62)</f>
        <v>1.00000000776238</v>
      </c>
      <c r="Y62" s="124" t="n">
        <f aca="false">IMARGUMENT(W62)</f>
        <v>-0.000124598369671897</v>
      </c>
      <c r="Z62" s="0" t="str">
        <f aca="false">IMSUM(COMPLEX(1,0),IMDIV(COMPLEX(0,2*PI()*O62),COMPLEX(Q*(wsl/2),0)),IMDIV(IMPOWER(COMPLEX(0,2*PI()*O62),2),IMPOWER(COMPLEX(wsl/2,0),2)))</f>
        <v>0.999999999311948+3.74081366910537e-05i</v>
      </c>
      <c r="AA62" s="124" t="n">
        <f aca="false">IMABS(Z62)</f>
        <v>1.00000000001163</v>
      </c>
      <c r="AB62" s="124" t="n">
        <f aca="false">IMARGUMENT(Z62)</f>
        <v>3.74081357613995E-005</v>
      </c>
      <c r="AC62" s="222" t="str">
        <f aca="false">(IMDIV(IMPRODUCT(P62,T62,W62),IMPRODUCT(Q62,Z62)))</f>
        <v>158.638129759812-51.6396874913733i</v>
      </c>
      <c r="AD62" s="223" t="n">
        <f aca="false">20*LOG(IMABS(AC62))</f>
        <v>44.4455554974353</v>
      </c>
      <c r="AE62" s="198" t="n">
        <f aca="false">(180/PI())*IMARGUMENT(AC62)</f>
        <v>-18.0310407901246</v>
      </c>
      <c r="AF62" s="0" t="str">
        <f aca="false">COMPLEX(Adc_ea,0)</f>
        <v>-0.434440565864413</v>
      </c>
      <c r="AG62" s="0" t="str">
        <f aca="false">IMDIV(COMPLEX(0,2*PI()*O62),COMPLEX(wp0_ea,0))</f>
        <v>0.00451669095289237i</v>
      </c>
      <c r="AH62" s="0" t="n">
        <f aca="false">IMABS(AG62)</f>
        <v>0.00451669095289237</v>
      </c>
      <c r="AI62" s="0" t="n">
        <f aca="false">IMARGUMENT(AG62)</f>
        <v>1.5707963267949</v>
      </c>
      <c r="AJ62" s="0" t="str">
        <f aca="false">IMSUM(COMPLEX(1,0),IMDIV(COMPLEX(0,2*PI()*O62),COMPLEX(wp1_ea,0)))</f>
        <v>1+0.000044719712404875i</v>
      </c>
      <c r="AK62" s="0" t="n">
        <f aca="false">IMABS(AJ62)</f>
        <v>1.00000000099993</v>
      </c>
      <c r="AL62" s="0" t="n">
        <f aca="false">IMARGUMENT(AJ62)</f>
        <v>4.47197129708628E-005</v>
      </c>
      <c r="AM62" s="0" t="str">
        <f aca="false">IMSUM(COMPLEX(1,0),IMDIV(COMPLEX(0,2*PI()*O62),COMPLEX(wz_ea,0)))</f>
        <v>1+0.00451669095289237i</v>
      </c>
      <c r="AN62" s="0" t="n">
        <f aca="false">IMABS(AM62)</f>
        <v>1.00001020019656</v>
      </c>
      <c r="AO62" s="0" t="n">
        <f aca="false">IMARGUMENT(AM62)</f>
        <v>0.00451666023903217</v>
      </c>
      <c r="AP62" s="197" t="str">
        <f aca="false">IMPRODUCT(AF62,IMDIV(AM62,IMPRODUCT(AG62,AJ62)))</f>
        <v>-0.430139173262966+96.1856051868951i</v>
      </c>
      <c r="AQ62" s="169" t="n">
        <f aca="false">20*LOG(IMABS(AP62))</f>
        <v>39.662288488677</v>
      </c>
      <c r="AR62" s="198" t="n">
        <f aca="false">(180/PI())*IMARGUMENT(AP62)</f>
        <v>90.2562233184103</v>
      </c>
      <c r="AS62" s="197" t="str">
        <f aca="false">IMPRODUCT(AC62,AP62)</f>
        <v>4898.75811903701+15280.9167691498i</v>
      </c>
      <c r="AT62" s="223" t="n">
        <f aca="false">20*LOG(IMABS(AS62))</f>
        <v>84.1078439861123</v>
      </c>
      <c r="AU62" s="198" t="n">
        <f aca="false">(180/PI())*IMARGUMENT(AS62)</f>
        <v>72.2251825282857</v>
      </c>
      <c r="AX62" s="0" t="n">
        <f aca="false">SUM((AT63&lt;0)*(AT62&gt;0))*O62</f>
        <v>0</v>
      </c>
      <c r="AY62" s="0" t="n">
        <f aca="false">IF(AX62&gt;0,AU62,0)</f>
        <v>0</v>
      </c>
    </row>
    <row r="63" customFormat="false" ht="15" hidden="false" customHeight="false" outlineLevel="0" collapsed="false">
      <c r="A63" s="0" t="s">
        <v>442</v>
      </c>
      <c r="B63" s="244" t="n">
        <f aca="false">(CCOMP+CHF)/(RCOMP*CHF*CCOMP)</f>
        <v>3869731.80076628</v>
      </c>
      <c r="C63" s="0" t="s">
        <v>306</v>
      </c>
      <c r="D63" s="242" t="n">
        <f aca="false">B63/(2*PI())</f>
        <v>615886.944531856</v>
      </c>
      <c r="E63" s="0" t="s">
        <v>492</v>
      </c>
      <c r="N63" s="130" t="n">
        <v>45</v>
      </c>
      <c r="O63" s="192" t="n">
        <f aca="false">10^(1+(N63/100))</f>
        <v>28.1838293126445</v>
      </c>
      <c r="P63" s="240" t="str">
        <f aca="false">COMPLEX(Adc,0)</f>
        <v>175.438596491228</v>
      </c>
      <c r="Q63" s="124" t="str">
        <f aca="false">IMSUM(COMPLEX(1,0),IMDIV(COMPLEX(0,2*PI()*O63),COMPLEX(wp_lf,0)))</f>
        <v>1+0.332918337806058i</v>
      </c>
      <c r="R63" s="124" t="n">
        <f aca="false">IMABS(Q63)</f>
        <v>1.05396139381267</v>
      </c>
      <c r="S63" s="124" t="n">
        <f aca="false">IMARGUMENT(Q63)</f>
        <v>0.321377011933931</v>
      </c>
      <c r="T63" s="124" t="str">
        <f aca="false">IMSUM(COMPLEX(1,0),IMDIV(COMPLEX(0,2*PI()*O63),COMPLEX(wz_esr,0)))</f>
        <v>1+5.49315257379999E-07i</v>
      </c>
      <c r="U63" s="124" t="n">
        <f aca="false">IMABS(T63)</f>
        <v>1.00000000000015</v>
      </c>
      <c r="V63" s="124" t="n">
        <f aca="false">IMARGUMENT(T63)</f>
        <v>5.49123459240452E-007</v>
      </c>
      <c r="W63" s="0" t="str">
        <f aca="false">IMSUB(COMPLEX(1,0),IMDIV(COMPLEX(0,2*PI()*O63),COMPLEX(wz_rhp,0)))</f>
        <v>1-0.00012750064001083i</v>
      </c>
      <c r="X63" s="124" t="n">
        <f aca="false">IMABS(W63)</f>
        <v>1.00000000812821</v>
      </c>
      <c r="Y63" s="124" t="n">
        <f aca="false">IMARGUMENT(W63)</f>
        <v>-0.000127500638839658</v>
      </c>
      <c r="Z63" s="0" t="str">
        <f aca="false">IMSUM(COMPLEX(1,0),IMDIV(COMPLEX(0,2*PI()*O63),COMPLEX(Q*(wsl/2),0)),IMDIV(IMPOWER(COMPLEX(0,2*PI()*O63),2),IMPOWER(COMPLEX(wsl/2,0),2)))</f>
        <v>0.999999999279521+3.82794841302358e-05i</v>
      </c>
      <c r="AA63" s="124" t="n">
        <f aca="false">IMABS(Z63)</f>
        <v>1.00000000001218</v>
      </c>
      <c r="AB63" s="124" t="n">
        <f aca="false">IMARGUMENT(Z63)</f>
        <v>3.82794821725901E-005</v>
      </c>
      <c r="AC63" s="222" t="str">
        <f aca="false">(IMDIV(IMPRODUCT(P63,T63,W63),IMPRODUCT(Q63,Z63)))</f>
        <v>157.925348946517-52.6052325299075i</v>
      </c>
      <c r="AD63" s="223" t="n">
        <f aca="false">20*LOG(IMABS(AC63))</f>
        <v>44.4260088943772</v>
      </c>
      <c r="AE63" s="198" t="n">
        <f aca="false">(180/PI())*IMARGUMENT(AC63)</f>
        <v>-18.4230134442952</v>
      </c>
      <c r="AF63" s="0" t="str">
        <f aca="false">COMPLEX(Adc_ea,0)</f>
        <v>-0.434440565864413</v>
      </c>
      <c r="AG63" s="0" t="str">
        <f aca="false">IMDIV(COMPLEX(0,2*PI()*O63),COMPLEX(wp0_ea,0))</f>
        <v>0.00462189820039265i</v>
      </c>
      <c r="AH63" s="0" t="n">
        <f aca="false">IMABS(AG63)</f>
        <v>0.00462189820039265</v>
      </c>
      <c r="AI63" s="0" t="n">
        <f aca="false">IMARGUMENT(AG63)</f>
        <v>1.5707963267949</v>
      </c>
      <c r="AJ63" s="0" t="str">
        <f aca="false">IMSUM(COMPLEX(1,0),IMDIV(COMPLEX(0,2*PI()*O63),COMPLEX(wp1_ea,0)))</f>
        <v>1+0.0000457613683207193i</v>
      </c>
      <c r="AK63" s="0" t="n">
        <f aca="false">IMABS(AJ63)</f>
        <v>1.00000000104705</v>
      </c>
      <c r="AL63" s="0" t="n">
        <f aca="false">IMARGUMENT(AJ63)</f>
        <v>4.57613665597238E-005</v>
      </c>
      <c r="AM63" s="0" t="str">
        <f aca="false">IMSUM(COMPLEX(1,0),IMDIV(COMPLEX(0,2*PI()*O63),COMPLEX(wz_ea,0)))</f>
        <v>1+0.00462189820039265i</v>
      </c>
      <c r="AN63" s="0" t="n">
        <f aca="false">IMABS(AM63)</f>
        <v>1.00001068091445</v>
      </c>
      <c r="AO63" s="0" t="n">
        <f aca="false">IMARGUMENT(AM63)</f>
        <v>0.00462186528990339</v>
      </c>
      <c r="AP63" s="197" t="str">
        <f aca="false">IMPRODUCT(AF63,IMDIV(AM63,IMPRODUCT(AG63,AJ63)))</f>
        <v>-0.430139173222426+93.9961543947089i</v>
      </c>
      <c r="AQ63" s="169" t="n">
        <f aca="false">20*LOG(IMABS(AP63))</f>
        <v>39.4622926636865</v>
      </c>
      <c r="AR63" s="198" t="n">
        <f aca="false">(180/PI())*IMARGUMENT(AP63)</f>
        <v>90.2621914413219</v>
      </c>
      <c r="AS63" s="197" t="str">
        <f aca="false">IMPRODUCT(AC63,AP63)</f>
        <v>4876.75967982403+14867.0030536427i</v>
      </c>
      <c r="AT63" s="223" t="n">
        <f aca="false">20*LOG(IMABS(AS63))</f>
        <v>83.8883015580638</v>
      </c>
      <c r="AU63" s="198" t="n">
        <f aca="false">(180/PI())*IMARGUMENT(AS63)</f>
        <v>71.8391779970267</v>
      </c>
      <c r="AX63" s="0" t="n">
        <f aca="false">SUM((AT64&lt;0)*(AT63&gt;0))*O63</f>
        <v>0</v>
      </c>
      <c r="AY63" s="0" t="n">
        <f aca="false">IF(AX63&gt;0,AU63,0)</f>
        <v>0</v>
      </c>
    </row>
    <row r="64" customFormat="false" ht="15" hidden="false" customHeight="false" outlineLevel="0" collapsed="false">
      <c r="B64" s="244" t="n">
        <f aca="false">wp1_ea/(2*PI())</f>
        <v>615886.944531856</v>
      </c>
      <c r="C64" s="0" t="s">
        <v>108</v>
      </c>
      <c r="N64" s="130" t="n">
        <v>46</v>
      </c>
      <c r="O64" s="192" t="n">
        <f aca="false">10^(1+(N64/100))</f>
        <v>28.8403150312661</v>
      </c>
      <c r="P64" s="240" t="str">
        <f aca="false">COMPLEX(Adc,0)</f>
        <v>175.438596491228</v>
      </c>
      <c r="Q64" s="124" t="str">
        <f aca="false">IMSUM(COMPLEX(1,0),IMDIV(COMPLEX(0,2*PI()*O64),COMPLEX(wp_lf,0)))</f>
        <v>1+0.340673002078696i</v>
      </c>
      <c r="R64" s="124" t="n">
        <f aca="false">IMABS(Q64)</f>
        <v>1.05643650748415</v>
      </c>
      <c r="S64" s="124" t="n">
        <f aca="false">IMARGUMENT(Q64)</f>
        <v>0.328341647678692</v>
      </c>
      <c r="T64" s="124" t="str">
        <f aca="false">IMSUM(COMPLEX(1,0),IMDIV(COMPLEX(0,2*PI()*O64),COMPLEX(wz_esr,0)))</f>
        <v>1+5.62110453429851E-07i</v>
      </c>
      <c r="U64" s="124" t="n">
        <f aca="false">IMABS(T64)</f>
        <v>1.00000000000016</v>
      </c>
      <c r="V64" s="124" t="n">
        <f aca="false">IMARGUMENT(T64)</f>
        <v>5.61914075462969E-007</v>
      </c>
      <c r="W64" s="0" t="str">
        <f aca="false">IMSUB(COMPLEX(1,0),IMDIV(COMPLEX(0,2*PI()*O64),COMPLEX(wz_rhp,0)))</f>
        <v>1-0.00013047051143439i</v>
      </c>
      <c r="X64" s="124" t="n">
        <f aca="false">IMABS(W64)</f>
        <v>1.00000000851128</v>
      </c>
      <c r="Y64" s="124" t="n">
        <f aca="false">IMARGUMENT(W64)</f>
        <v>-0.000130470509446089</v>
      </c>
      <c r="Z64" s="0" t="str">
        <f aca="false">IMSUM(COMPLEX(1,0),IMDIV(COMPLEX(0,2*PI()*O64),COMPLEX(Q*(wsl/2),0)),IMDIV(IMPOWER(COMPLEX(0,2*PI()*O64),2),IMPOWER(COMPLEX(wsl/2,0),2)))</f>
        <v>0.999999999245566+3.91711278585927e-05i</v>
      </c>
      <c r="AA64" s="124" t="n">
        <f aca="false">IMABS(Z64)</f>
        <v>1.00000000001275</v>
      </c>
      <c r="AB64" s="124" t="n">
        <f aca="false">IMARGUMENT(Z64)</f>
        <v>3.91711282973295E-005</v>
      </c>
      <c r="AC64" s="222" t="str">
        <f aca="false">(IMDIV(IMPRODUCT(P64,T64,W64),IMPRODUCT(Q64,Z64)))</f>
        <v>157.18580507096-53.5786231728982i</v>
      </c>
      <c r="AD64" s="223" t="n">
        <f aca="false">20*LOG(IMABS(AC64))</f>
        <v>44.4056349444881</v>
      </c>
      <c r="AE64" s="198" t="n">
        <f aca="false">(180/PI())*IMARGUMENT(AC64)</f>
        <v>-18.8222781937232</v>
      </c>
      <c r="AF64" s="0" t="str">
        <f aca="false">COMPLEX(Adc_ea,0)</f>
        <v>-0.434440565864413</v>
      </c>
      <c r="AG64" s="0" t="str">
        <f aca="false">IMDIV(COMPLEX(0,2*PI()*O64),COMPLEX(wp0_ea,0))</f>
        <v>0.00472955603949682i</v>
      </c>
      <c r="AH64" s="0" t="n">
        <f aca="false">IMABS(AG64)</f>
        <v>0.00472955603949682</v>
      </c>
      <c r="AI64" s="0" t="n">
        <f aca="false">IMARGUMENT(AG64)</f>
        <v>1.5707963267949</v>
      </c>
      <c r="AJ64" s="0" t="str">
        <f aca="false">IMSUM(COMPLEX(1,0),IMDIV(COMPLEX(0,2*PI()*O64),COMPLEX(wp1_ea,0)))</f>
        <v>1+0.0000468272875197705i</v>
      </c>
      <c r="AK64" s="0" t="n">
        <f aca="false">IMABS(AJ64)</f>
        <v>1.0000000010964</v>
      </c>
      <c r="AL64" s="0" t="n">
        <f aca="false">IMARGUMENT(AJ64)</f>
        <v>4.68272872906353E-005</v>
      </c>
      <c r="AM64" s="0" t="str">
        <f aca="false">IMSUM(COMPLEX(1,0),IMDIV(COMPLEX(0,2*PI()*O64),COMPLEX(wz_ea,0)))</f>
        <v>1+0.00472955603949682i</v>
      </c>
      <c r="AN64" s="0" t="n">
        <f aca="false">IMABS(AM64)</f>
        <v>1.00001118428762</v>
      </c>
      <c r="AO64" s="0" t="n">
        <f aca="false">IMARGUMENT(AM64)</f>
        <v>0.00472952077526885</v>
      </c>
      <c r="AP64" s="197" t="str">
        <f aca="false">IMPRODUCT(AF64,IMDIV(AM64,IMPRODUCT(AG64,AJ64)))</f>
        <v>-0.430139173179974+91.8565416077694i</v>
      </c>
      <c r="AQ64" s="169" t="n">
        <f aca="false">20*LOG(IMABS(AP64))</f>
        <v>39.262297035454</v>
      </c>
      <c r="AR64" s="198" t="n">
        <f aca="false">(180/PI())*IMARGUMENT(AP64)</f>
        <v>90.268298573605</v>
      </c>
      <c r="AS64" s="197" t="str">
        <f aca="false">IMPRODUCT(AC64,AP64)</f>
        <v>4853.93525653947+14461.5907083231i</v>
      </c>
      <c r="AT64" s="223" t="n">
        <f aca="false">20*LOG(IMABS(AS64))</f>
        <v>83.6679319799421</v>
      </c>
      <c r="AU64" s="198" t="n">
        <f aca="false">(180/PI())*IMARGUMENT(AS64)</f>
        <v>71.4460203798818</v>
      </c>
      <c r="AX64" s="0" t="n">
        <f aca="false">SUM((AT65&lt;0)*(AT64&gt;0))*O64</f>
        <v>0</v>
      </c>
      <c r="AY64" s="0" t="n">
        <f aca="false">IF(AX64&gt;0,AU64,0)</f>
        <v>0</v>
      </c>
    </row>
    <row r="65" customFormat="false" ht="15" hidden="false" customHeight="false" outlineLevel="0" collapsed="false">
      <c r="N65" s="130" t="n">
        <v>47</v>
      </c>
      <c r="O65" s="192" t="n">
        <f aca="false">10^(1+(N65/100))</f>
        <v>29.5120922666639</v>
      </c>
      <c r="P65" s="240" t="str">
        <f aca="false">COMPLEX(Adc,0)</f>
        <v>175.438596491228</v>
      </c>
      <c r="Q65" s="124" t="str">
        <f aca="false">IMSUM(COMPLEX(1,0),IMDIV(COMPLEX(0,2*PI()*O65),COMPLEX(wp_lf,0)))</f>
        <v>1+0.348608295686378i</v>
      </c>
      <c r="R65" s="124" t="n">
        <f aca="false">IMABS(Q65)</f>
        <v>1.05902206956293</v>
      </c>
      <c r="S65" s="124" t="n">
        <f aca="false">IMARGUMENT(Q65)</f>
        <v>0.335434456111421</v>
      </c>
      <c r="T65" s="124" t="str">
        <f aca="false">IMSUM(COMPLEX(1,0),IMDIV(COMPLEX(0,2*PI()*O65),COMPLEX(wz_esr,0)))</f>
        <v>1+5.75203687882524E-07i</v>
      </c>
      <c r="U65" s="124" t="n">
        <f aca="false">IMABS(T65)</f>
        <v>1.00000000000017</v>
      </c>
      <c r="V65" s="124" t="n">
        <f aca="false">IMARGUMENT(T65)</f>
        <v>5.75192542839618E-007</v>
      </c>
      <c r="W65" s="0" t="str">
        <f aca="false">IMSUB(COMPLEX(1,0),IMDIV(COMPLEX(0,2*PI()*O65),COMPLEX(wz_rhp,0)))</f>
        <v>1-0.0001335095600501i</v>
      </c>
      <c r="X65" s="124" t="n">
        <f aca="false">IMABS(W65)</f>
        <v>1.0000000089124</v>
      </c>
      <c r="Y65" s="124" t="n">
        <f aca="false">IMARGUMENT(W65)</f>
        <v>-0.000133509558936106</v>
      </c>
      <c r="Z65" s="0" t="str">
        <f aca="false">IMSUM(COMPLEX(1,0),IMDIV(COMPLEX(0,2*PI()*O65),COMPLEX(Q*(wsl/2),0)),IMDIV(IMPOWER(COMPLEX(0,2*PI()*O65),2),IMPOWER(COMPLEX(wsl/2,0),2)))</f>
        <v>0.99999999921001+4.00835406374315e-05i</v>
      </c>
      <c r="AA65" s="124" t="n">
        <f aca="false">IMABS(Z65)</f>
        <v>1.00000000001336</v>
      </c>
      <c r="AB65" s="124" t="n">
        <f aca="false">IMARGUMENT(Z65)</f>
        <v>4.00835391963023E-005</v>
      </c>
      <c r="AC65" s="222" t="str">
        <f aca="false">(IMDIV(IMPRODUCT(P65,T65,W65),IMPRODUCT(Q65,Z65)))</f>
        <v>156.418791002649-54.5592421617561i</v>
      </c>
      <c r="AD65" s="223" t="n">
        <f aca="false">20*LOG(IMABS(AC65))</f>
        <v>44.3844027496201</v>
      </c>
      <c r="AE65" s="198" t="n">
        <f aca="false">(180/PI())*IMARGUMENT(AC65)</f>
        <v>-19.2288918336841</v>
      </c>
      <c r="AF65" s="0" t="str">
        <f aca="false">COMPLEX(Adc_ea,0)</f>
        <v>-0.434440565864413</v>
      </c>
      <c r="AG65" s="0" t="str">
        <f aca="false">IMDIV(COMPLEX(0,2*PI()*O65),COMPLEX(wp0_ea,0))</f>
        <v>0.00483972155181621i</v>
      </c>
      <c r="AH65" s="0" t="n">
        <f aca="false">IMABS(AG65)</f>
        <v>0.00483972155181621</v>
      </c>
      <c r="AI65" s="0" t="n">
        <f aca="false">IMARGUMENT(AG65)</f>
        <v>1.5707963267949</v>
      </c>
      <c r="AJ65" s="0" t="str">
        <f aca="false">IMSUM(COMPLEX(1,0),IMDIV(COMPLEX(0,2*PI()*O65),COMPLEX(wp1_ea,0)))</f>
        <v>1+0.0000479180351664972i</v>
      </c>
      <c r="AK65" s="0" t="n">
        <f aca="false">IMABS(AJ65)</f>
        <v>1.00000000114807</v>
      </c>
      <c r="AL65" s="0" t="n">
        <f aca="false">IMARGUMENT(AJ65)</f>
        <v>4.79180336291478E-005</v>
      </c>
      <c r="AM65" s="0" t="str">
        <f aca="false">IMSUM(COMPLEX(1,0),IMDIV(COMPLEX(0,2*PI()*O65),COMPLEX(wz_ea,0)))</f>
        <v>1+0.00483972155181621i</v>
      </c>
      <c r="AN65" s="0" t="n">
        <f aca="false">IMABS(AM65)</f>
        <v>1.00001171138377</v>
      </c>
      <c r="AO65" s="0" t="n">
        <f aca="false">IMARGUMENT(AM65)</f>
        <v>0.00483968376553821</v>
      </c>
      <c r="AP65" s="197" t="str">
        <f aca="false">IMPRODUCT(AF65,IMDIV(AM65,IMPRODUCT(AG65,AJ65)))</f>
        <v>-0.430139173135522+89.7656323750554i</v>
      </c>
      <c r="AQ65" s="169" t="n">
        <f aca="false">20*LOG(IMABS(AP65))</f>
        <v>39.0623016132518</v>
      </c>
      <c r="AR65" s="198" t="n">
        <f aca="false">(180/PI())*IMARGUMENT(AP65)</f>
        <v>90.2745479527696</v>
      </c>
      <c r="AS65" s="197" t="str">
        <f aca="false">IMPRODUCT(AC65,AP65)</f>
        <v>4830.26302512908+14064.4997570048i</v>
      </c>
      <c r="AT65" s="223" t="n">
        <f aca="false">20*LOG(IMABS(AS65))</f>
        <v>83.4467043628718</v>
      </c>
      <c r="AU65" s="198" t="n">
        <f aca="false">(180/PI())*IMARGUMENT(AS65)</f>
        <v>71.0456561190855</v>
      </c>
      <c r="AX65" s="0" t="n">
        <f aca="false">SUM((AT66&lt;0)*(AT65&gt;0))*O65</f>
        <v>0</v>
      </c>
      <c r="AY65" s="0" t="n">
        <f aca="false">IF(AX65&gt;0,AU65,0)</f>
        <v>0</v>
      </c>
    </row>
    <row r="66" customFormat="false" ht="15" hidden="false" customHeight="false" outlineLevel="0" collapsed="false">
      <c r="N66" s="130" t="n">
        <v>48</v>
      </c>
      <c r="O66" s="192" t="n">
        <f aca="false">10^(1+(N66/100))</f>
        <v>30.1995172040202</v>
      </c>
      <c r="P66" s="240" t="str">
        <f aca="false">COMPLEX(Adc,0)</f>
        <v>175.438596491228</v>
      </c>
      <c r="Q66" s="124" t="str">
        <f aca="false">IMSUM(COMPLEX(1,0),IMDIV(COMPLEX(0,2*PI()*O66),COMPLEX(wp_lf,0)))</f>
        <v>1+0.356728426026808i</v>
      </c>
      <c r="R66" s="124" t="n">
        <f aca="false">IMABS(Q66)</f>
        <v>1.06172273684591</v>
      </c>
      <c r="S66" s="124" t="n">
        <f aca="false">IMARGUMENT(Q66)</f>
        <v>0.342656342415407</v>
      </c>
      <c r="T66" s="124" t="str">
        <f aca="false">IMSUM(COMPLEX(1,0),IMDIV(COMPLEX(0,2*PI()*O66),COMPLEX(wz_esr,0)))</f>
        <v>1+5.88601902944233E-07i</v>
      </c>
      <c r="U66" s="124" t="n">
        <f aca="false">IMABS(T66)</f>
        <v>1.00000000000017</v>
      </c>
      <c r="V66" s="124" t="n">
        <f aca="false">IMARGUMENT(T66)</f>
        <v>5.88548709694498E-007</v>
      </c>
      <c r="W66" s="0" t="str">
        <f aca="false">IMSUB(COMPLEX(1,0),IMDIV(COMPLEX(0,2*PI()*O66),COMPLEX(wz_rhp,0)))</f>
        <v>1-0.00013661939720175i</v>
      </c>
      <c r="X66" s="124" t="n">
        <f aca="false">IMABS(W66)</f>
        <v>1.00000000933243</v>
      </c>
      <c r="Y66" s="124" t="n">
        <f aca="false">IMARGUMENT(W66)</f>
        <v>-0.000136619395558569</v>
      </c>
      <c r="Z66" s="0" t="str">
        <f aca="false">IMSUM(COMPLEX(1,0),IMDIV(COMPLEX(0,2*PI()*O66),COMPLEX(Q*(wsl/2),0)),IMDIV(IMPOWER(COMPLEX(0,2*PI()*O66),2),IMPOWER(COMPLEX(wsl/2,0),2)))</f>
        <v>0.999999999172779+4.10172062400845e-05i</v>
      </c>
      <c r="AA66" s="124" t="n">
        <f aca="false">IMABS(Z66)</f>
        <v>1.00000000001398</v>
      </c>
      <c r="AB66" s="124" t="n">
        <f aca="false">IMARGUMENT(Z66)</f>
        <v>4.10172049213495E-005</v>
      </c>
      <c r="AC66" s="222" t="str">
        <f aca="false">(IMDIV(IMPRODUCT(P66,T66,W66),IMPRODUCT(Q66,Z66)))</f>
        <v>155.62360652198-55.5464252600827i</v>
      </c>
      <c r="AD66" s="223" t="n">
        <f aca="false">20*LOG(IMABS(AC66))</f>
        <v>44.3622806095912</v>
      </c>
      <c r="AE66" s="198" t="n">
        <f aca="false">(180/PI())*IMARGUMENT(AC66)</f>
        <v>-19.6429063470037</v>
      </c>
      <c r="AF66" s="0" t="str">
        <f aca="false">COMPLEX(Adc_ea,0)</f>
        <v>-0.434440565864413</v>
      </c>
      <c r="AG66" s="0" t="str">
        <f aca="false">IMDIV(COMPLEX(0,2*PI()*O66),COMPLEX(wp0_ea,0))</f>
        <v>0.00495245314856367i</v>
      </c>
      <c r="AH66" s="0" t="n">
        <f aca="false">IMABS(AG66)</f>
        <v>0.00495245314856367</v>
      </c>
      <c r="AI66" s="0" t="n">
        <f aca="false">IMARGUMENT(AG66)</f>
        <v>1.5707963267949</v>
      </c>
      <c r="AJ66" s="0" t="str">
        <f aca="false">IMSUM(COMPLEX(1,0),IMDIV(COMPLEX(0,2*PI()*O66),COMPLEX(wp1_ea,0)))</f>
        <v>1+0.0000490341895897393i</v>
      </c>
      <c r="AK66" s="0" t="n">
        <f aca="false">IMABS(AJ66)</f>
        <v>1.00000000120218</v>
      </c>
      <c r="AL66" s="0" t="n">
        <f aca="false">IMARGUMENT(AJ66)</f>
        <v>4.90341904106304E-005</v>
      </c>
      <c r="AM66" s="0" t="str">
        <f aca="false">IMSUM(COMPLEX(1,0),IMDIV(COMPLEX(0,2*PI()*O66),COMPLEX(wz_ea,0)))</f>
        <v>1+0.00495245314856367i</v>
      </c>
      <c r="AN66" s="0" t="n">
        <f aca="false">IMABS(AM66)</f>
        <v>1.0000122633209</v>
      </c>
      <c r="AO66" s="0" t="n">
        <f aca="false">IMARGUMENT(AM66)</f>
        <v>0.00495241265991326</v>
      </c>
      <c r="AP66" s="197" t="str">
        <f aca="false">IMPRODUCT(AF66,IMDIV(AM66,IMPRODUCT(AG66,AJ66)))</f>
        <v>-0.430139173088975+87.722318068815i</v>
      </c>
      <c r="AQ66" s="169" t="n">
        <f aca="false">20*LOG(IMABS(AP66))</f>
        <v>38.8623064067893</v>
      </c>
      <c r="AR66" s="198" t="n">
        <f aca="false">(180/PI())*IMARGUMENT(AP66)</f>
        <v>90.2809428917062</v>
      </c>
      <c r="AS66" s="197" t="str">
        <f aca="false">IMPRODUCT(AC66,AP66)</f>
        <v>4805.72137482815+13675.5562037667i</v>
      </c>
      <c r="AT66" s="223" t="n">
        <f aca="false">20*LOG(IMABS(AS66))</f>
        <v>83.2245870163805</v>
      </c>
      <c r="AU66" s="198" t="n">
        <f aca="false">(180/PI())*IMARGUMENT(AS66)</f>
        <v>70.6380365447025</v>
      </c>
      <c r="AX66" s="0" t="n">
        <f aca="false">SUM((AT67&lt;0)*(AT66&gt;0))*O66</f>
        <v>0</v>
      </c>
      <c r="AY66" s="0" t="n">
        <f aca="false">IF(AX66&gt;0,AU66,0)</f>
        <v>0</v>
      </c>
    </row>
    <row r="67" customFormat="false" ht="15" hidden="false" customHeight="false" outlineLevel="0" collapsed="false">
      <c r="N67" s="130" t="n">
        <v>49</v>
      </c>
      <c r="O67" s="192" t="n">
        <f aca="false">10^(1+(N67/100))</f>
        <v>30.9029543251359</v>
      </c>
      <c r="P67" s="240" t="str">
        <f aca="false">COMPLEX(Adc,0)</f>
        <v>175.438596491228</v>
      </c>
      <c r="Q67" s="124" t="str">
        <f aca="false">IMSUM(COMPLEX(1,0),IMDIV(COMPLEX(0,2*PI()*O67),COMPLEX(wp_lf,0)))</f>
        <v>1+0.365037698500576i</v>
      </c>
      <c r="R67" s="124" t="n">
        <f aca="false">IMABS(Q67)</f>
        <v>1.06454333933692</v>
      </c>
      <c r="S67" s="124" t="n">
        <f aca="false">IMARGUMENT(Q67)</f>
        <v>0.350008121488604</v>
      </c>
      <c r="T67" s="124" t="str">
        <f aca="false">IMSUM(COMPLEX(1,0),IMDIV(COMPLEX(0,2*PI()*O67),COMPLEX(wz_esr,0)))</f>
        <v>1+6.02312202525949E-07i</v>
      </c>
      <c r="U67" s="124" t="n">
        <f aca="false">IMABS(T67)</f>
        <v>1.00000000000018</v>
      </c>
      <c r="V67" s="124" t="n">
        <f aca="false">IMARGUMENT(T67)</f>
        <v>6.02346150022985E-007</v>
      </c>
      <c r="W67" s="0" t="str">
        <f aca="false">IMSUB(COMPLEX(1,0),IMDIV(COMPLEX(0,2*PI()*O67),COMPLEX(wz_rhp,0)))</f>
        <v>1-0.00013980167176617i</v>
      </c>
      <c r="X67" s="124" t="n">
        <f aca="false">IMABS(W67)</f>
        <v>1.00000000977225</v>
      </c>
      <c r="Y67" s="124" t="n">
        <f aca="false">IMARGUMENT(W67)</f>
        <v>-0.000139801670789936</v>
      </c>
      <c r="Z67" s="0" t="str">
        <f aca="false">IMSUM(COMPLEX(1,0),IMDIV(COMPLEX(0,2*PI()*O67),COMPLEX(Q*(wsl/2),0)),IMDIV(IMPOWER(COMPLEX(0,2*PI()*O67),2),IMPOWER(COMPLEX(wsl/2,0),2)))</f>
        <v>0.999999999133794+4.19726197084128e-05i</v>
      </c>
      <c r="AA67" s="124" t="n">
        <f aca="false">IMABS(Z67)</f>
        <v>1.00000000001464</v>
      </c>
      <c r="AB67" s="124" t="n">
        <f aca="false">IMARGUMENT(Z67)</f>
        <v>4.19726194740191E-005</v>
      </c>
      <c r="AC67" s="222" t="str">
        <f aca="false">(IMDIV(IMPRODUCT(P67,T67,W67),IMPRODUCT(Q67,Z67)))</f>
        <v>154.799560963449-56.5394600207425i</v>
      </c>
      <c r="AD67" s="223" t="n">
        <f aca="false">20*LOG(IMABS(AC67))</f>
        <v>44.3392360315492</v>
      </c>
      <c r="AE67" s="198" t="n">
        <f aca="false">(180/PI())*IMARGUMENT(AC67)</f>
        <v>-20.0643685463259</v>
      </c>
      <c r="AF67" s="0" t="str">
        <f aca="false">COMPLEX(Adc_ea,0)</f>
        <v>-0.434440565864413</v>
      </c>
      <c r="AG67" s="0" t="str">
        <f aca="false">IMDIV(COMPLEX(0,2*PI()*O67),COMPLEX(wp0_ea,0))</f>
        <v>0.00506781060152395i</v>
      </c>
      <c r="AH67" s="0" t="n">
        <f aca="false">IMABS(AG67)</f>
        <v>0.00506781060152395</v>
      </c>
      <c r="AI67" s="0" t="n">
        <f aca="false">IMARGUMENT(AG67)</f>
        <v>1.5707963267949</v>
      </c>
      <c r="AJ67" s="0" t="str">
        <f aca="false">IMSUM(COMPLEX(1,0),IMDIV(COMPLEX(0,2*PI()*O67),COMPLEX(wp1_ea,0)))</f>
        <v>1+0.0000501763425893461i</v>
      </c>
      <c r="AK67" s="0" t="n">
        <f aca="false">IMABS(AJ67)</f>
        <v>1.00000000125883</v>
      </c>
      <c r="AL67" s="0" t="n">
        <f aca="false">IMARGUMENT(AJ67)</f>
        <v>5.01763409184903E-005</v>
      </c>
      <c r="AM67" s="0" t="str">
        <f aca="false">IMSUM(COMPLEX(1,0),IMDIV(COMPLEX(0,2*PI()*O67),COMPLEX(wz_ea,0)))</f>
        <v>1+0.00506781060152395i</v>
      </c>
      <c r="AN67" s="0" t="n">
        <f aca="false">IMABS(AM67)</f>
        <v>1.0000128412697</v>
      </c>
      <c r="AO67" s="0" t="n">
        <f aca="false">IMARGUMENT(AM67)</f>
        <v>0.00506776721716523</v>
      </c>
      <c r="AP67" s="197" t="str">
        <f aca="false">IMPRODUCT(AF67,IMDIV(AM67,IMPRODUCT(AG67,AJ67)))</f>
        <v>-0.430139173040235+85.7255152967571i</v>
      </c>
      <c r="AQ67" s="169" t="n">
        <f aca="false">20*LOG(IMABS(AP67))</f>
        <v>38.6623114262337</v>
      </c>
      <c r="AR67" s="198" t="n">
        <f aca="false">(180/PI())*IMARGUMENT(AP67)</f>
        <v>90.287486780439</v>
      </c>
      <c r="AS67" s="197" t="str">
        <f aca="false">IMPRODUCT(AC67,AP67)</f>
        <v>4780.28898973874+13294.5919678809i</v>
      </c>
      <c r="AT67" s="223" t="n">
        <f aca="false">20*LOG(IMABS(AS67))</f>
        <v>83.0015474577829</v>
      </c>
      <c r="AU67" s="198" t="n">
        <f aca="false">(180/PI())*IMARGUMENT(AS67)</f>
        <v>70.223118234113</v>
      </c>
      <c r="AX67" s="0" t="n">
        <f aca="false">SUM((AT68&lt;0)*(AT67&gt;0))*O67</f>
        <v>0</v>
      </c>
      <c r="AY67" s="0" t="n">
        <f aca="false">IF(AX67&gt;0,AU67,0)</f>
        <v>0</v>
      </c>
    </row>
    <row r="68" customFormat="false" ht="15" hidden="false" customHeight="false" outlineLevel="0" collapsed="false">
      <c r="A68" s="245" t="str">
        <f aca="false">"Crossover Frequency = "&amp;B68</f>
        <v>Crossover Frequency = 7.9 kHz</v>
      </c>
      <c r="B68" s="246" t="str">
        <f aca="false">ROUND(D68,1)&amp;" kHz"</f>
        <v>7.9 kHz</v>
      </c>
      <c r="C68" s="247"/>
      <c r="D68" s="248" t="n">
        <f aca="false">AY12</f>
        <v>7.94328234724281</v>
      </c>
      <c r="N68" s="130" t="n">
        <v>50</v>
      </c>
      <c r="O68" s="192" t="n">
        <f aca="false">10^(1+(N68/100))</f>
        <v>31.6227766016838</v>
      </c>
      <c r="P68" s="240" t="str">
        <f aca="false">COMPLEX(Adc,0)</f>
        <v>175.438596491228</v>
      </c>
      <c r="Q68" s="124" t="str">
        <f aca="false">IMSUM(COMPLEX(1,0),IMDIV(COMPLEX(0,2*PI()*O68),COMPLEX(wp_lf,0)))</f>
        <v>1+0.373540518793934i</v>
      </c>
      <c r="R68" s="124" t="n">
        <f aca="false">IMABS(Q68)</f>
        <v>1.06748888480435</v>
      </c>
      <c r="S68" s="124" t="n">
        <f aca="false">IMARGUMENT(Q68)</f>
        <v>0.357490511544744</v>
      </c>
      <c r="T68" s="124" t="str">
        <f aca="false">IMSUM(COMPLEX(1,0),IMDIV(COMPLEX(0,2*PI()*O68),COMPLEX(wz_esr,0)))</f>
        <v>1+6.1634185600999E-07i</v>
      </c>
      <c r="U68" s="124" t="n">
        <f aca="false">IMABS(T68)</f>
        <v>1.00000000000019</v>
      </c>
      <c r="V68" s="124" t="n">
        <f aca="false">IMARGUMENT(T68)</f>
        <v>6.16194997076263E-007</v>
      </c>
      <c r="W68" s="0" t="str">
        <f aca="false">IMSUB(COMPLEX(1,0),IMDIV(COMPLEX(0,2*PI()*O68),COMPLEX(wz_rhp,0)))</f>
        <v>1-0.00014305807102746i</v>
      </c>
      <c r="X68" s="124" t="n">
        <f aca="false">IMABS(W68)</f>
        <v>1.00000001023281</v>
      </c>
      <c r="Y68" s="124" t="n">
        <f aca="false">IMARGUMENT(W68)</f>
        <v>-0.000143058069470497</v>
      </c>
      <c r="Z68" s="0" t="str">
        <f aca="false">IMSUM(COMPLEX(1,0),IMDIV(COMPLEX(0,2*PI()*O68),COMPLEX(Q*(wsl/2),0)),IMDIV(IMPOWER(COMPLEX(0,2*PI()*O68),2),IMPOWER(COMPLEX(wsl/2,0),2)))</f>
        <v>0.999999999092971+4.29502876152839e-05i</v>
      </c>
      <c r="AA68" s="124" t="n">
        <f aca="false">IMABS(Z68)</f>
        <v>1.00000000001533</v>
      </c>
      <c r="AB68" s="124" t="n">
        <f aca="false">IMARGUMENT(Z68)</f>
        <v>4.29502882425731E-005</v>
      </c>
      <c r="AC68" s="222" t="str">
        <f aca="false">(IMDIV(IMPRODUCT(P68,T68,W68),IMPRODUCT(Q68,Z68)))</f>
        <v>153.945976040489-57.5375846716055i</v>
      </c>
      <c r="AD68" s="223" t="n">
        <f aca="false">20*LOG(IMABS(AC68))</f>
        <v>44.3152357424501</v>
      </c>
      <c r="AE68" s="198" t="n">
        <f aca="false">(180/PI())*IMARGUMENT(AC68)</f>
        <v>-20.4933197075488</v>
      </c>
      <c r="AF68" s="0" t="str">
        <f aca="false">COMPLEX(Adc_ea,0)</f>
        <v>-0.434440565864413</v>
      </c>
      <c r="AG68" s="0" t="str">
        <f aca="false">IMDIV(COMPLEX(0,2*PI()*O68),COMPLEX(wp0_ea,0))</f>
        <v>0.00518585507474557i</v>
      </c>
      <c r="AH68" s="0" t="n">
        <f aca="false">IMABS(AG68)</f>
        <v>0.00518585507474557</v>
      </c>
      <c r="AI68" s="0" t="n">
        <f aca="false">IMARGUMENT(AG68)</f>
        <v>1.5707963267949</v>
      </c>
      <c r="AJ68" s="0" t="str">
        <f aca="false">IMSUM(COMPLEX(1,0),IMDIV(COMPLEX(0,2*PI()*O68),COMPLEX(wp1_ea,0)))</f>
        <v>1+0.0000513450997499561i</v>
      </c>
      <c r="AK68" s="0" t="n">
        <f aca="false">IMABS(AJ68)</f>
        <v>1.00000000131816</v>
      </c>
      <c r="AL68" s="0" t="n">
        <f aca="false">IMARGUMENT(AJ68)</f>
        <v>5.13450987296092E-005</v>
      </c>
      <c r="AM68" s="0" t="str">
        <f aca="false">IMSUM(COMPLEX(1,0),IMDIV(COMPLEX(0,2*PI()*O68),COMPLEX(wz_ea,0)))</f>
        <v>1+0.00518585507474557i</v>
      </c>
      <c r="AN68" s="0" t="n">
        <f aca="false">IMABS(AM68)</f>
        <v>1.00001344645602</v>
      </c>
      <c r="AO68" s="0" t="n">
        <f aca="false">IMARGUMENT(AM68)</f>
        <v>0.00518580858758517</v>
      </c>
      <c r="AP68" s="197" t="str">
        <f aca="false">IMPRODUCT(AF68,IMDIV(AM68,IMPRODUCT(AG68,AJ68)))</f>
        <v>-0.430139172989197+83.7741653276207i</v>
      </c>
      <c r="AQ68" s="169" t="n">
        <f aca="false">20*LOG(IMABS(AP68))</f>
        <v>38.4623166822309</v>
      </c>
      <c r="AR68" s="198" t="n">
        <f aca="false">(180/PI())*IMARGUMENT(AP68)</f>
        <v>90.2941830879205</v>
      </c>
      <c r="AS68" s="197" t="str">
        <f aca="false">IMPRODUCT(AC68,AP68)</f>
        <v>4753.94493601198+12921.4448174243i</v>
      </c>
      <c r="AT68" s="223" t="n">
        <f aca="false">20*LOG(IMABS(AS68))</f>
        <v>82.777552424681</v>
      </c>
      <c r="AU68" s="198" t="n">
        <f aca="false">(180/PI())*IMARGUMENT(AS68)</f>
        <v>69.8008633803718</v>
      </c>
      <c r="AX68" s="0" t="n">
        <f aca="false">SUM((AT69&lt;0)*(AT68&gt;0))*O68</f>
        <v>0</v>
      </c>
      <c r="AY68" s="0" t="n">
        <f aca="false">IF(AX68&gt;0,AU68,0)</f>
        <v>0</v>
      </c>
    </row>
    <row r="69" customFormat="false" ht="15" hidden="false" customHeight="false" outlineLevel="0" collapsed="false">
      <c r="A69" s="245" t="str">
        <f aca="false">"Phase Margin = "&amp;B69</f>
        <v>Phase Margin = 50°</v>
      </c>
      <c r="B69" s="249" t="str">
        <f aca="false">ROUND(D69,0)&amp;"°"</f>
        <v>50°</v>
      </c>
      <c r="C69" s="250"/>
      <c r="D69" s="251" t="n">
        <f aca="false">AY14</f>
        <v>49.6917093384098</v>
      </c>
      <c r="N69" s="130" t="n">
        <v>51</v>
      </c>
      <c r="O69" s="192" t="n">
        <f aca="false">10^(1+(N69/100))</f>
        <v>32.3593656929628</v>
      </c>
      <c r="P69" s="240" t="str">
        <f aca="false">COMPLEX(Adc,0)</f>
        <v>175.438596491228</v>
      </c>
      <c r="Q69" s="124" t="str">
        <f aca="false">IMSUM(COMPLEX(1,0),IMDIV(COMPLEX(0,2*PI()*O69),COMPLEX(wp_lf,0)))</f>
        <v>1+0.382241395214749i</v>
      </c>
      <c r="R69" s="124" t="n">
        <f aca="false">IMABS(Q69)</f>
        <v>1.07056456331027</v>
      </c>
      <c r="S69" s="124" t="n">
        <f aca="false">IMARGUMENT(Q69)</f>
        <v>0.365104127577116</v>
      </c>
      <c r="T69" s="124" t="str">
        <f aca="false">IMSUM(COMPLEX(1,0),IMDIV(COMPLEX(0,2*PI()*O69),COMPLEX(wz_esr,0)))</f>
        <v>1+6.30698302104335E-07i</v>
      </c>
      <c r="U69" s="124" t="n">
        <f aca="false">IMABS(T69)</f>
        <v>1.0000000000002</v>
      </c>
      <c r="V69" s="124" t="n">
        <f aca="false">IMARGUMENT(T69)</f>
        <v>6.30444163122968E-007</v>
      </c>
      <c r="W69" s="0" t="str">
        <f aca="false">IMSUB(COMPLEX(1,0),IMDIV(COMPLEX(0,2*PI()*O69),COMPLEX(wz_rhp,0)))</f>
        <v>1-0.0001463903215716i</v>
      </c>
      <c r="X69" s="124" t="n">
        <f aca="false">IMABS(W69)</f>
        <v>1.00000001071506</v>
      </c>
      <c r="Y69" s="124" t="n">
        <f aca="false">IMARGUMENT(W69)</f>
        <v>-0.000146390320493983</v>
      </c>
      <c r="Z69" s="0" t="str">
        <f aca="false">IMSUM(COMPLEX(1,0),IMDIV(COMPLEX(0,2*PI()*O69),COMPLEX(Q*(wsl/2),0)),IMDIV(IMPOWER(COMPLEX(0,2*PI()*O69),2),IMPOWER(COMPLEX(wsl/2,0),2)))</f>
        <v>0.999999999050224+4.39507283331628e-05i</v>
      </c>
      <c r="AA69" s="124" t="n">
        <f aca="false">IMABS(Z69)</f>
        <v>1.00000000001606</v>
      </c>
      <c r="AB69" s="124" t="n">
        <f aca="false">IMARGUMENT(Z69)</f>
        <v>4.3950726759807E-005</v>
      </c>
      <c r="AC69" s="222" t="str">
        <f aca="false">(IMDIV(IMPRODUCT(P69,T69,W69),IMPRODUCT(Q69,Z69)))</f>
        <v>153.062188851404-58.5399871389844i</v>
      </c>
      <c r="AD69" s="223" t="n">
        <f aca="false">20*LOG(IMABS(AC69))</f>
        <v>44.2902457048579</v>
      </c>
      <c r="AE69" s="198" t="n">
        <f aca="false">(180/PI())*IMARGUMENT(AC69)</f>
        <v>-20.9297951953923</v>
      </c>
      <c r="AF69" s="0" t="str">
        <f aca="false">COMPLEX(Adc_ea,0)</f>
        <v>-0.434440565864413</v>
      </c>
      <c r="AG69" s="0" t="str">
        <f aca="false">IMDIV(COMPLEX(0,2*PI()*O69),COMPLEX(wp0_ea,0))</f>
        <v>0.00530664915697072i</v>
      </c>
      <c r="AH69" s="0" t="n">
        <f aca="false">IMABS(AG69)</f>
        <v>0.00530664915697072</v>
      </c>
      <c r="AI69" s="0" t="n">
        <f aca="false">IMARGUMENT(AG69)</f>
        <v>1.5707963267949</v>
      </c>
      <c r="AJ69" s="0" t="str">
        <f aca="false">IMSUM(COMPLEX(1,0),IMDIV(COMPLEX(0,2*PI()*O69),COMPLEX(wp1_ea,0)))</f>
        <v>1+0.0000525410807620864i</v>
      </c>
      <c r="AK69" s="0" t="n">
        <f aca="false">IMABS(AJ69)</f>
        <v>1.00000000138028</v>
      </c>
      <c r="AL69" s="0" t="n">
        <f aca="false">IMARGUMENT(AJ69)</f>
        <v>5.25410802179915E-005</v>
      </c>
      <c r="AM69" s="0" t="str">
        <f aca="false">IMSUM(COMPLEX(1,0),IMDIV(COMPLEX(0,2*PI()*O69),COMPLEX(wz_ea,0)))</f>
        <v>1+0.00530664915697072i</v>
      </c>
      <c r="AN69" s="0" t="n">
        <f aca="false">IMABS(AM69)</f>
        <v>1.00001408016351</v>
      </c>
      <c r="AO69" s="0" t="n">
        <f aca="false">IMARGUMENT(AM69)</f>
        <v>0.00530659934512512</v>
      </c>
      <c r="AP69" s="197" t="str">
        <f aca="false">IMPRODUCT(AF69,IMDIV(AM69,IMPRODUCT(AG69,AJ69)))</f>
        <v>-0.430139172935754+81.8672335298232i</v>
      </c>
      <c r="AQ69" s="169" t="n">
        <f aca="false">20*LOG(IMABS(AP69))</f>
        <v>38.2623221859289</v>
      </c>
      <c r="AR69" s="198" t="n">
        <f aca="false">(180/PI())*IMARGUMENT(AP69)</f>
        <v>90.3010353638673</v>
      </c>
      <c r="AS69" s="197" t="str">
        <f aca="false">IMPRODUCT(AC69,AP69)</f>
        <v>4726.6687546198+12555.9583009354i</v>
      </c>
      <c r="AT69" s="223" t="n">
        <f aca="false">20*LOG(IMABS(AS69))</f>
        <v>82.5525678907867</v>
      </c>
      <c r="AU69" s="198" t="n">
        <f aca="false">(180/PI())*IMARGUMENT(AS69)</f>
        <v>69.3712401684749</v>
      </c>
      <c r="AX69" s="0" t="n">
        <f aca="false">SUM((AT70&lt;0)*(AT69&gt;0))*O69</f>
        <v>0</v>
      </c>
      <c r="AY69" s="0" t="n">
        <f aca="false">IF(AX69&gt;0,AU69,0)</f>
        <v>0</v>
      </c>
    </row>
    <row r="70" customFormat="false" ht="15" hidden="false" customHeight="false" outlineLevel="0" collapsed="false">
      <c r="N70" s="130" t="n">
        <v>52</v>
      </c>
      <c r="O70" s="192" t="n">
        <f aca="false">10^(1+(N70/100))</f>
        <v>33.1131121482591</v>
      </c>
      <c r="P70" s="240" t="str">
        <f aca="false">COMPLEX(Adc,0)</f>
        <v>175.438596491228</v>
      </c>
      <c r="Q70" s="124" t="str">
        <f aca="false">IMSUM(COMPLEX(1,0),IMDIV(COMPLEX(0,2*PI()*O70),COMPLEX(wp_lf,0)))</f>
        <v>1+0.391144941082872i</v>
      </c>
      <c r="R70" s="124" t="n">
        <f aca="false">IMABS(Q70)</f>
        <v>1.07377575169806</v>
      </c>
      <c r="S70" s="124" t="n">
        <f aca="false">IMARGUMENT(Q70)</f>
        <v>0.372849474704339</v>
      </c>
      <c r="T70" s="124" t="str">
        <f aca="false">IMSUM(COMPLEX(1,0),IMDIV(COMPLEX(0,2*PI()*O70),COMPLEX(wz_esr,0)))</f>
        <v>1+6.45389152786739E-07i</v>
      </c>
      <c r="U70" s="124" t="n">
        <f aca="false">IMABS(T70)</f>
        <v>1.00000000000021</v>
      </c>
      <c r="V70" s="124" t="n">
        <f aca="false">IMARGUMENT(T70)</f>
        <v>6.45411247840765E-007</v>
      </c>
      <c r="W70" s="0" t="str">
        <f aca="false">IMSUB(COMPLEX(1,0),IMDIV(COMPLEX(0,2*PI()*O70),COMPLEX(wz_rhp,0)))</f>
        <v>1-0.00014980019020195i</v>
      </c>
      <c r="X70" s="124" t="n">
        <f aca="false">IMABS(W70)</f>
        <v>1.00000001122005</v>
      </c>
      <c r="Y70" s="124" t="n">
        <f aca="false">IMARGUMENT(W70)</f>
        <v>-0.00014980018929128</v>
      </c>
      <c r="Z70" s="0" t="str">
        <f aca="false">IMSUM(COMPLEX(1,0),IMDIV(COMPLEX(0,2*PI()*O70),COMPLEX(Q*(wsl/2),0)),IMDIV(IMPOWER(COMPLEX(0,2*PI()*O70),2),IMPOWER(COMPLEX(wsl/2,0),2)))</f>
        <v>0.999999999005462+4.49744723089608e-05i</v>
      </c>
      <c r="AA70" s="124" t="n">
        <f aca="false">IMABS(Z70)</f>
        <v>1.00000000001681</v>
      </c>
      <c r="AB70" s="124" t="n">
        <f aca="false">IMARGUMENT(Z70)</f>
        <v>4.49744693621575E-005</v>
      </c>
      <c r="AC70" s="222" t="str">
        <f aca="false">(IMDIV(IMPRODUCT(P70,T70,W70),IMPRODUCT(Q70,Z70)))</f>
        <v>152.147555064169-59.5458042287071i</v>
      </c>
      <c r="AD70" s="223" t="n">
        <f aca="false">20*LOG(IMABS(AC70))</f>
        <v>44.2642311362727</v>
      </c>
      <c r="AE70" s="198" t="n">
        <f aca="false">(180/PI())*IMARGUMENT(AC70)</f>
        <v>-21.3738240822085</v>
      </c>
      <c r="AF70" s="0" t="str">
        <f aca="false">COMPLEX(Adc_ea,0)</f>
        <v>-0.434440565864413</v>
      </c>
      <c r="AG70" s="0" t="str">
        <f aca="false">IMDIV(COMPLEX(0,2*PI()*O70),COMPLEX(wp0_ea,0))</f>
        <v>0.00543025689482073i</v>
      </c>
      <c r="AH70" s="0" t="n">
        <f aca="false">IMABS(AG70)</f>
        <v>0.00543025689482073</v>
      </c>
      <c r="AI70" s="0" t="n">
        <f aca="false">IMARGUMENT(AG70)</f>
        <v>1.5707963267949</v>
      </c>
      <c r="AJ70" s="0" t="str">
        <f aca="false">IMSUM(COMPLEX(1,0),IMDIV(COMPLEX(0,2*PI()*O70),COMPLEX(wp1_ea,0)))</f>
        <v>1+0.0000537649197507003i</v>
      </c>
      <c r="AK70" s="0" t="n">
        <f aca="false">IMABS(AJ70)</f>
        <v>1.00000000144533</v>
      </c>
      <c r="AL70" s="0" t="n">
        <f aca="false">IMARGUMENT(AJ70)</f>
        <v>5.37649176845904E-005</v>
      </c>
      <c r="AM70" s="0" t="str">
        <f aca="false">IMSUM(COMPLEX(1,0),IMDIV(COMPLEX(0,2*PI()*O70),COMPLEX(wz_ea,0)))</f>
        <v>1+0.00543025689482073i</v>
      </c>
      <c r="AN70" s="0" t="n">
        <f aca="false">IMABS(AM70)</f>
        <v>1.00001474373628</v>
      </c>
      <c r="AO70" s="0" t="n">
        <f aca="false">IMARGUMENT(AM70)</f>
        <v>0.00543020352051389</v>
      </c>
      <c r="AP70" s="197" t="str">
        <f aca="false">IMPRODUCT(AF70,IMDIV(AM70,IMPRODUCT(AG70,AJ70)))</f>
        <v>-0.430139172879792+80.0037088228841i</v>
      </c>
      <c r="AQ70" s="169" t="n">
        <f aca="false">20*LOG(IMABS(AP70))</f>
        <v>38.0623279490006</v>
      </c>
      <c r="AR70" s="198" t="n">
        <f aca="false">(180/PI())*IMARGUMENT(AP70)</f>
        <v>90.3080472406383</v>
      </c>
      <c r="AS70" s="197" t="str">
        <f aca="false">IMPRODUCT(AC70,AP70)</f>
        <v>4698.44055964696+12197.9816764469i</v>
      </c>
      <c r="AT70" s="223" t="n">
        <f aca="false">20*LOG(IMABS(AS70))</f>
        <v>82.3265590852733</v>
      </c>
      <c r="AU70" s="198" t="n">
        <f aca="false">(180/PI())*IMARGUMENT(AS70)</f>
        <v>68.9342231584298</v>
      </c>
      <c r="AX70" s="0" t="n">
        <f aca="false">SUM((AT71&lt;0)*(AT70&gt;0))*O70</f>
        <v>0</v>
      </c>
      <c r="AY70" s="0" t="n">
        <f aca="false">IF(AX70&gt;0,AU70,0)</f>
        <v>0</v>
      </c>
    </row>
    <row r="71" customFormat="false" ht="15" hidden="false" customHeight="false" outlineLevel="0" collapsed="false">
      <c r="N71" s="130" t="n">
        <v>53</v>
      </c>
      <c r="O71" s="192" t="n">
        <f aca="false">10^(1+(N71/100))</f>
        <v>33.8844156139203</v>
      </c>
      <c r="P71" s="240" t="str">
        <f aca="false">COMPLEX(Adc,0)</f>
        <v>175.438596491228</v>
      </c>
      <c r="Q71" s="124" t="str">
        <f aca="false">IMSUM(COMPLEX(1,0),IMDIV(COMPLEX(0,2*PI()*O71),COMPLEX(wp_lf,0)))</f>
        <v>1+0.40025587717617i</v>
      </c>
      <c r="R71" s="124" t="n">
        <f aca="false">IMABS(Q71)</f>
        <v>1.07712801802481</v>
      </c>
      <c r="S71" s="124" t="n">
        <f aca="false">IMARGUMENT(Q71)</f>
        <v>0.380726941420186</v>
      </c>
      <c r="T71" s="124" t="str">
        <f aca="false">IMSUM(COMPLEX(1,0),IMDIV(COMPLEX(0,2*PI()*O71),COMPLEX(wz_esr,0)))</f>
        <v>1+6.6042219734068E-07i</v>
      </c>
      <c r="U71" s="124" t="n">
        <f aca="false">IMABS(T71)</f>
        <v>1.00000000000022</v>
      </c>
      <c r="V71" s="124" t="n">
        <f aca="false">IMARGUMENT(T71)</f>
        <v>6.60375350897334E-007</v>
      </c>
      <c r="W71" s="0" t="str">
        <f aca="false">IMSUB(COMPLEX(1,0),IMDIV(COMPLEX(0,2*PI()*O71),COMPLEX(wz_rhp,0)))</f>
        <v>1-0.00015328948487598i</v>
      </c>
      <c r="X71" s="124" t="n">
        <f aca="false">IMABS(W71)</f>
        <v>1.00000001174883</v>
      </c>
      <c r="Y71" s="124" t="n">
        <f aca="false">IMARGUMENT(W71)</f>
        <v>-0.0001532894838504</v>
      </c>
      <c r="Z71" s="0" t="str">
        <f aca="false">IMSUM(COMPLEX(1,0),IMDIV(COMPLEX(0,2*PI()*O71),COMPLEX(Q*(wsl/2),0)),IMDIV(IMPOWER(COMPLEX(0,2*PI()*O71),2),IMPOWER(COMPLEX(wsl/2,0),2)))</f>
        <v>0.999999998958591+4.60220623452843e-05i</v>
      </c>
      <c r="AA71" s="124" t="n">
        <f aca="false">IMABS(Z71)</f>
        <v>1.00000000001761</v>
      </c>
      <c r="AB71" s="124" t="n">
        <f aca="false">IMARGUMENT(Z71)</f>
        <v>4.6022059645391E-005</v>
      </c>
      <c r="AC71" s="222" t="str">
        <f aca="false">(IMDIV(IMPRODUCT(P71,T71,W71),IMPRODUCT(Q71,Z71)))</f>
        <v>151.201452276051-60.5541209855989i</v>
      </c>
      <c r="AD71" s="223" t="n">
        <f aca="false">20*LOG(IMABS(AC71))</f>
        <v>44.2371565321875</v>
      </c>
      <c r="AE71" s="198" t="n">
        <f aca="false">(180/PI())*IMARGUMENT(AC71)</f>
        <v>-21.8254287612927</v>
      </c>
      <c r="AF71" s="0" t="str">
        <f aca="false">COMPLEX(Adc_ea,0)</f>
        <v>-0.434440565864413</v>
      </c>
      <c r="AG71" s="0" t="str">
        <f aca="false">IMDIV(COMPLEX(0,2*PI()*O71),COMPLEX(wp0_ea,0))</f>
        <v>0.00555674382675428i</v>
      </c>
      <c r="AH71" s="0" t="n">
        <f aca="false">IMABS(AG71)</f>
        <v>0.00555674382675428</v>
      </c>
      <c r="AI71" s="0" t="n">
        <f aca="false">IMARGUMENT(AG71)</f>
        <v>1.5707963267949</v>
      </c>
      <c r="AJ71" s="0" t="str">
        <f aca="false">IMSUM(COMPLEX(1,0),IMDIV(COMPLEX(0,2*PI()*O71),COMPLEX(wp1_ea,0)))</f>
        <v>1+0.0000550172656114285i</v>
      </c>
      <c r="AK71" s="0" t="n">
        <f aca="false">IMABS(AJ71)</f>
        <v>1.00000000151345</v>
      </c>
      <c r="AL71" s="0" t="n">
        <f aca="false">IMARGUMENT(AJ71)</f>
        <v>5.50172665679027E-005</v>
      </c>
      <c r="AM71" s="0" t="str">
        <f aca="false">IMSUM(COMPLEX(1,0),IMDIV(COMPLEX(0,2*PI()*O71),COMPLEX(wz_ea,0)))</f>
        <v>1+0.00555674382675428i</v>
      </c>
      <c r="AN71" s="0" t="n">
        <f aca="false">IMABS(AM71)</f>
        <v>1.0000154385818</v>
      </c>
      <c r="AO71" s="0" t="n">
        <f aca="false">IMARGUMENT(AM71)</f>
        <v>0.00555668663521344</v>
      </c>
      <c r="AP71" s="197" t="str">
        <f aca="false">IMPRODUCT(AF71,IMDIV(AM71,IMPRODUCT(AG71,AJ71)))</f>
        <v>-0.430139172821193+78.1826031413374i</v>
      </c>
      <c r="AQ71" s="169" t="n">
        <f aca="false">20*LOG(IMABS(AP71))</f>
        <v>37.8623339836694</v>
      </c>
      <c r="AR71" s="198" t="n">
        <f aca="false">(180/PI())*IMARGUMENT(AP71)</f>
        <v>90.3152224351576</v>
      </c>
      <c r="AS71" s="197" t="str">
        <f aca="false">IMPRODUCT(AC71,AP71)</f>
        <v>4669.24114197823+11847.369837204i</v>
      </c>
      <c r="AT71" s="223" t="n">
        <f aca="false">20*LOG(IMABS(AS71))</f>
        <v>82.0994905158569</v>
      </c>
      <c r="AU71" s="198" t="n">
        <f aca="false">(180/PI())*IMARGUMENT(AS71)</f>
        <v>68.4897936738649</v>
      </c>
      <c r="AX71" s="0" t="n">
        <f aca="false">SUM((AT72&lt;0)*(AT71&gt;0))*O71</f>
        <v>0</v>
      </c>
      <c r="AY71" s="0" t="n">
        <f aca="false">IF(AX71&gt;0,AU71,0)</f>
        <v>0</v>
      </c>
    </row>
    <row r="72" customFormat="false" ht="15" hidden="false" customHeight="false" outlineLevel="0" collapsed="false">
      <c r="N72" s="130" t="n">
        <v>54</v>
      </c>
      <c r="O72" s="192" t="n">
        <f aca="false">10^(1+(N72/100))</f>
        <v>34.6736850452532</v>
      </c>
      <c r="P72" s="240" t="str">
        <f aca="false">COMPLEX(Adc,0)</f>
        <v>175.438596491228</v>
      </c>
      <c r="Q72" s="124" t="str">
        <f aca="false">IMSUM(COMPLEX(1,0),IMDIV(COMPLEX(0,2*PI()*O72),COMPLEX(wp_lf,0)))</f>
        <v>1+0.409579034233561i</v>
      </c>
      <c r="R72" s="124" t="n">
        <f aca="false">IMABS(Q72)</f>
        <v>1.08062712592443</v>
      </c>
      <c r="S72" s="124" t="n">
        <f aca="false">IMARGUMENT(Q72)</f>
        <v>0.388736792772253</v>
      </c>
      <c r="T72" s="124" t="str">
        <f aca="false">IMSUM(COMPLEX(1,0),IMDIV(COMPLEX(0,2*PI()*O72),COMPLEX(wz_esr,0)))</f>
        <v>1+6.75805406485375E-07i</v>
      </c>
      <c r="U72" s="124" t="n">
        <f aca="false">IMABS(T72)</f>
        <v>1.00000000000023</v>
      </c>
      <c r="V72" s="124" t="n">
        <f aca="false">IMARGUMENT(T72)</f>
        <v>6.75665381476572E-007</v>
      </c>
      <c r="W72" s="0" t="str">
        <f aca="false">IMSUB(COMPLEX(1,0),IMDIV(COMPLEX(0,2*PI()*O72),COMPLEX(wz_rhp,0)))</f>
        <v>1-0.00015686005566391i</v>
      </c>
      <c r="X72" s="124" t="n">
        <f aca="false">IMABS(W72)</f>
        <v>1.00000001230254</v>
      </c>
      <c r="Y72" s="124" t="n">
        <f aca="false">IMARGUMENT(W72)</f>
        <v>-0.000156860055193505</v>
      </c>
      <c r="Z72" s="0" t="str">
        <f aca="false">IMSUM(COMPLEX(1,0),IMDIV(COMPLEX(0,2*PI()*O72),COMPLEX(Q*(wsl/2),0)),IMDIV(IMPOWER(COMPLEX(0,2*PI()*O72),2),IMPOWER(COMPLEX(wsl/2,0),2)))</f>
        <v>0.999999998909511+4.70940538882374e-05i</v>
      </c>
      <c r="AA72" s="124" t="n">
        <f aca="false">IMABS(Z72)</f>
        <v>1.00000000001844</v>
      </c>
      <c r="AB72" s="124" t="n">
        <f aca="false">IMARGUMENT(Z72)</f>
        <v>4.70940514512696E-005</v>
      </c>
      <c r="AC72" s="222" t="str">
        <f aca="false">(IMDIV(IMPRODUCT(P72,T72,W72),IMPRODUCT(Q72,Z72)))</f>
        <v>150.223283541894-61.5639702528294i</v>
      </c>
      <c r="AD72" s="223" t="n">
        <f aca="false">20*LOG(IMABS(AC72))</f>
        <v>44.2089856930693</v>
      </c>
      <c r="AE72" s="198" t="n">
        <f aca="false">(180/PI())*IMARGUMENT(AC72)</f>
        <v>-22.2846245561231</v>
      </c>
      <c r="AF72" s="0" t="str">
        <f aca="false">COMPLEX(Adc_ea,0)</f>
        <v>-0.434440565864413</v>
      </c>
      <c r="AG72" s="0" t="str">
        <f aca="false">IMDIV(COMPLEX(0,2*PI()*O72),COMPLEX(wp0_ea,0))</f>
        <v>0.005686177017817i</v>
      </c>
      <c r="AH72" s="0" t="n">
        <f aca="false">IMABS(AG72)</f>
        <v>0.005686177017817</v>
      </c>
      <c r="AI72" s="0" t="n">
        <f aca="false">IMARGUMENT(AG72)</f>
        <v>1.5707963267949</v>
      </c>
      <c r="AJ72" s="0" t="str">
        <f aca="false">IMSUM(COMPLEX(1,0),IMDIV(COMPLEX(0,2*PI()*O72),COMPLEX(wp1_ea,0)))</f>
        <v>1+0.0000562987823546237i</v>
      </c>
      <c r="AK72" s="0" t="n">
        <f aca="false">IMABS(AJ72)</f>
        <v>1.00000000158478</v>
      </c>
      <c r="AL72" s="0" t="n">
        <f aca="false">IMARGUMENT(AJ72)</f>
        <v>5.62987799263947E-005</v>
      </c>
      <c r="AM72" s="0" t="str">
        <f aca="false">IMSUM(COMPLEX(1,0),IMDIV(COMPLEX(0,2*PI()*O72),COMPLEX(wz_ea,0)))</f>
        <v>1+0.005686177017817i</v>
      </c>
      <c r="AN72" s="0" t="n">
        <f aca="false">IMABS(AM72)</f>
        <v>1.00001616617387</v>
      </c>
      <c r="AO72" s="0" t="n">
        <f aca="false">IMARGUMENT(AM72)</f>
        <v>0.00568611573600099</v>
      </c>
      <c r="AP72" s="197" t="str">
        <f aca="false">IMPRODUCT(AF72,IMDIV(AM72,IMPRODUCT(AG72,AJ72)))</f>
        <v>-0.430139172759832+76.4029509108451i</v>
      </c>
      <c r="AQ72" s="169" t="n">
        <f aca="false">20*LOG(IMABS(AP72))</f>
        <v>37.6623403027344</v>
      </c>
      <c r="AR72" s="198" t="n">
        <f aca="false">(180/PI())*IMARGUMENT(AP72)</f>
        <v>90.32256475088</v>
      </c>
      <c r="AS72" s="197" t="str">
        <f aca="false">IMPRODUCT(AC72,AP72)</f>
        <v>4639.05207819168+11503.9832333537i</v>
      </c>
      <c r="AT72" s="223" t="n">
        <f aca="false">20*LOG(IMABS(AS72))</f>
        <v>81.8713259958037</v>
      </c>
      <c r="AU72" s="198" t="n">
        <f aca="false">(180/PI())*IMARGUMENT(AS72)</f>
        <v>68.0379401947569</v>
      </c>
      <c r="AX72" s="0" t="n">
        <f aca="false">SUM((AT73&lt;0)*(AT72&gt;0))*O72</f>
        <v>0</v>
      </c>
      <c r="AY72" s="0" t="n">
        <f aca="false">IF(AX72&gt;0,AU72,0)</f>
        <v>0</v>
      </c>
    </row>
    <row r="73" customFormat="false" ht="15" hidden="false" customHeight="false" outlineLevel="0" collapsed="false">
      <c r="N73" s="130" t="n">
        <v>55</v>
      </c>
      <c r="O73" s="192" t="n">
        <f aca="false">10^(1+(N73/100))</f>
        <v>35.4813389233576</v>
      </c>
      <c r="P73" s="240" t="str">
        <f aca="false">COMPLEX(Adc,0)</f>
        <v>175.438596491228</v>
      </c>
      <c r="Q73" s="124" t="str">
        <f aca="false">IMSUM(COMPLEX(1,0),IMDIV(COMPLEX(0,2*PI()*O73),COMPLEX(wp_lf,0)))</f>
        <v>1+0.419119355516322i</v>
      </c>
      <c r="R73" s="124" t="n">
        <f aca="false">IMABS(Q73)</f>
        <v>1.0842790388864</v>
      </c>
      <c r="S73" s="124" t="n">
        <f aca="false">IMARGUMENT(Q73)</f>
        <v>0.396879163497133</v>
      </c>
      <c r="T73" s="124" t="str">
        <f aca="false">IMSUM(COMPLEX(1,0),IMDIV(COMPLEX(0,2*PI()*O73),COMPLEX(wz_esr,0)))</f>
        <v>1+6.91546936601931E-07i</v>
      </c>
      <c r="U73" s="124" t="n">
        <f aca="false">IMABS(T73)</f>
        <v>1.00000000000024</v>
      </c>
      <c r="V73" s="124" t="n">
        <f aca="false">IMARGUMENT(T73)</f>
        <v>6.91580855004342E-007</v>
      </c>
      <c r="W73" s="0" t="str">
        <f aca="false">IMSUB(COMPLEX(1,0),IMDIV(COMPLEX(0,2*PI()*O73),COMPLEX(wz_rhp,0)))</f>
        <v>1-0.00016051379572965i</v>
      </c>
      <c r="X73" s="124" t="n">
        <f aca="false">IMABS(W73)</f>
        <v>1.00000001288234</v>
      </c>
      <c r="Y73" s="124" t="n">
        <f aca="false">IMARGUMENT(W73)</f>
        <v>-0.000160513794497686</v>
      </c>
      <c r="Z73" s="0" t="str">
        <f aca="false">IMSUM(COMPLEX(1,0),IMDIV(COMPLEX(0,2*PI()*O73),COMPLEX(Q*(wsl/2),0)),IMDIV(IMPOWER(COMPLEX(0,2*PI()*O73),2),IMPOWER(COMPLEX(wsl/2,0),2)))</f>
        <v>0.999999998858118+4.81910153219255e-05i</v>
      </c>
      <c r="AA73" s="124" t="n">
        <f aca="false">IMABS(Z73)</f>
        <v>1.00000000001931</v>
      </c>
      <c r="AB73" s="124" t="n">
        <f aca="false">IMARGUMENT(Z73)</f>
        <v>4.81910141959449E-005</v>
      </c>
      <c r="AC73" s="222" t="str">
        <f aca="false">(IMDIV(IMPRODUCT(P73,T73,W73),IMPRODUCT(Q73,Z73)))</f>
        <v>149.212481062766-62.5743324530933i</v>
      </c>
      <c r="AD73" s="223" t="n">
        <f aca="false">20*LOG(IMABS(AC73))</f>
        <v>44.1796817554533</v>
      </c>
      <c r="AE73" s="198" t="n">
        <f aca="false">(180/PI())*IMARGUMENT(AC73)</f>
        <v>-22.7514193271068</v>
      </c>
      <c r="AF73" s="0" t="str">
        <f aca="false">COMPLEX(Adc_ea,0)</f>
        <v>-0.434440565864413</v>
      </c>
      <c r="AG73" s="0" t="str">
        <f aca="false">IMDIV(COMPLEX(0,2*PI()*O73),COMPLEX(wp0_ea,0))</f>
        <v>0.00581862509520001i</v>
      </c>
      <c r="AH73" s="0" t="n">
        <f aca="false">IMABS(AG73)</f>
        <v>0.00581862509520001</v>
      </c>
      <c r="AI73" s="0" t="n">
        <f aca="false">IMARGUMENT(AG73)</f>
        <v>1.5707963267949</v>
      </c>
      <c r="AJ73" s="0" t="str">
        <f aca="false">IMSUM(COMPLEX(1,0),IMDIV(COMPLEX(0,2*PI()*O73),COMPLEX(wp1_ea,0)))</f>
        <v>1+0.0000576101494574258i</v>
      </c>
      <c r="AK73" s="0" t="n">
        <f aca="false">IMABS(AJ73)</f>
        <v>1.00000000165946</v>
      </c>
      <c r="AL73" s="0" t="n">
        <f aca="false">IMARGUMENT(AJ73)</f>
        <v>5.76101478252036E-005</v>
      </c>
      <c r="AM73" s="0" t="str">
        <f aca="false">IMSUM(COMPLEX(1,0),IMDIV(COMPLEX(0,2*PI()*O73),COMPLEX(wz_ea,0)))</f>
        <v>1+0.00581862509520001i</v>
      </c>
      <c r="AN73" s="0" t="n">
        <f aca="false">IMABS(AM73)</f>
        <v>1.00001692805572</v>
      </c>
      <c r="AO73" s="0" t="n">
        <f aca="false">IMARGUMENT(AM73)</f>
        <v>0.00581855943062227</v>
      </c>
      <c r="AP73" s="197" t="str">
        <f aca="false">IMPRODUCT(AF73,IMDIV(AM73,IMPRODUCT(AG73,AJ73)))</f>
        <v>-0.430139172695579+74.6638085362385i</v>
      </c>
      <c r="AQ73" s="169" t="n">
        <f aca="false">20*LOG(IMABS(AP73))</f>
        <v>37.4623469195978</v>
      </c>
      <c r="AR73" s="198" t="n">
        <f aca="false">(180/PI())*IMARGUMENT(AP73)</f>
        <v>90.3300780798042</v>
      </c>
      <c r="AS73" s="197" t="str">
        <f aca="false">IMPRODUCT(AC73,AP73)</f>
        <v>4607.8558444005+11167.6877888808i</v>
      </c>
      <c r="AT73" s="223" t="n">
        <f aca="false">20*LOG(IMABS(AS73))</f>
        <v>81.6420286750511</v>
      </c>
      <c r="AU73" s="198" t="n">
        <f aca="false">(180/PI())*IMARGUMENT(AS73)</f>
        <v>67.5786587526974</v>
      </c>
      <c r="AX73" s="0" t="n">
        <f aca="false">SUM((AT74&lt;0)*(AT73&gt;0))*O73</f>
        <v>0</v>
      </c>
      <c r="AY73" s="0" t="n">
        <f aca="false">IF(AX73&gt;0,AU73,0)</f>
        <v>0</v>
      </c>
    </row>
    <row r="74" customFormat="false" ht="15" hidden="false" customHeight="false" outlineLevel="0" collapsed="false">
      <c r="N74" s="130" t="n">
        <v>56</v>
      </c>
      <c r="O74" s="192" t="n">
        <f aca="false">10^(1+(N74/100))</f>
        <v>36.3078054770101</v>
      </c>
      <c r="P74" s="240" t="str">
        <f aca="false">COMPLEX(Adc,0)</f>
        <v>175.438596491228</v>
      </c>
      <c r="Q74" s="124" t="str">
        <f aca="false">IMSUM(COMPLEX(1,0),IMDIV(COMPLEX(0,2*PI()*O74),COMPLEX(wp_lf,0)))</f>
        <v>1+0.42888189942908i</v>
      </c>
      <c r="R74" s="124" t="n">
        <f aca="false">IMABS(Q74)</f>
        <v>1.08808992443543</v>
      </c>
      <c r="S74" s="124" t="n">
        <f aca="false">IMARGUMENT(Q74)</f>
        <v>0.405154051142646</v>
      </c>
      <c r="T74" s="124" t="str">
        <f aca="false">IMSUM(COMPLEX(1,0),IMDIV(COMPLEX(0,2*PI()*O74),COMPLEX(wz_esr,0)))</f>
        <v>1+7.07655134057981E-07i</v>
      </c>
      <c r="U74" s="124" t="n">
        <f aca="false">IMABS(T74)</f>
        <v>1.00000000000025</v>
      </c>
      <c r="V74" s="124" t="n">
        <f aca="false">IMARGUMENT(T74)</f>
        <v>7.07452146438925E-007</v>
      </c>
      <c r="W74" s="0" t="str">
        <f aca="false">IMSUB(COMPLEX(1,0),IMDIV(COMPLEX(0,2*PI()*O74),COMPLEX(wz_rhp,0)))</f>
        <v>1-0.00016425264233454i</v>
      </c>
      <c r="X74" s="124" t="n">
        <f aca="false">IMABS(W74)</f>
        <v>1.00000001348947</v>
      </c>
      <c r="Y74" s="124" t="n">
        <f aca="false">IMARGUMENT(W74)</f>
        <v>-0.000164252640214849</v>
      </c>
      <c r="Z74" s="0" t="str">
        <f aca="false">IMSUM(COMPLEX(1,0),IMDIV(COMPLEX(0,2*PI()*O74),COMPLEX(Q*(wsl/2),0)),IMDIV(IMPOWER(COMPLEX(0,2*PI()*O74),2),IMPOWER(COMPLEX(wsl/2,0),2)))</f>
        <v>0.999999998804302+4.9313528269821e-05i</v>
      </c>
      <c r="AA74" s="124" t="n">
        <f aca="false">IMABS(Z74)</f>
        <v>1.00000000002021</v>
      </c>
      <c r="AB74" s="124" t="n">
        <f aca="false">IMARGUMENT(Z74)</f>
        <v>4.93135283257725E-005</v>
      </c>
      <c r="AC74" s="222" t="str">
        <f aca="false">(IMDIV(IMPRODUCT(P74,T74,W74),IMPRODUCT(Q74,Z74)))</f>
        <v>148.168510024192-63.5841356139226i</v>
      </c>
      <c r="AD74" s="223" t="n">
        <f aca="false">20*LOG(IMABS(AC74))</f>
        <v>44.149207227326</v>
      </c>
      <c r="AE74" s="198" t="n">
        <f aca="false">(180/PI())*IMARGUMENT(AC74)</f>
        <v>-23.2258130775874</v>
      </c>
      <c r="AF74" s="0" t="str">
        <f aca="false">COMPLEX(Adc_ea,0)</f>
        <v>-0.434440565864413</v>
      </c>
      <c r="AG74" s="0" t="str">
        <f aca="false">IMDIV(COMPLEX(0,2*PI()*O74),COMPLEX(wp0_ea,0))</f>
        <v>0.00595415828462712i</v>
      </c>
      <c r="AH74" s="0" t="n">
        <f aca="false">IMABS(AG74)</f>
        <v>0.00595415828462712</v>
      </c>
      <c r="AI74" s="0" t="n">
        <f aca="false">IMARGUMENT(AG74)</f>
        <v>1.5707963267949</v>
      </c>
      <c r="AJ74" s="0" t="str">
        <f aca="false">IMSUM(COMPLEX(1,0),IMDIV(COMPLEX(0,2*PI()*O74),COMPLEX(wp1_ea,0)))</f>
        <v>1+0.0000589520622240309i</v>
      </c>
      <c r="AK74" s="0" t="n">
        <f aca="false">IMABS(AJ74)</f>
        <v>1.00000000173767</v>
      </c>
      <c r="AL74" s="0" t="n">
        <f aca="false">IMARGUMENT(AJ74)</f>
        <v>5.89520597252152E-005</v>
      </c>
      <c r="AM74" s="0" t="str">
        <f aca="false">IMSUM(COMPLEX(1,0),IMDIV(COMPLEX(0,2*PI()*O74),COMPLEX(wz_ea,0)))</f>
        <v>1+0.00595415828462712i</v>
      </c>
      <c r="AN74" s="0" t="n">
        <f aca="false">IMABS(AM74)</f>
        <v>1.00001772584334</v>
      </c>
      <c r="AO74" s="0" t="n">
        <f aca="false">IMARGUMENT(AM74)</f>
        <v>0.00595408792384844</v>
      </c>
      <c r="AP74" s="197" t="str">
        <f aca="false">IMPRODUCT(AF74,IMDIV(AM74,IMPRODUCT(AG74,AJ74)))</f>
        <v>-0.430139172628299+72.96425390121i</v>
      </c>
      <c r="AQ74" s="169" t="n">
        <f aca="false">20*LOG(IMABS(AP74))</f>
        <v>37.2623538482937</v>
      </c>
      <c r="AR74" s="198" t="n">
        <f aca="false">(180/PI())*IMARGUMENT(AP74)</f>
        <v>90.3377664045312</v>
      </c>
      <c r="AS74" s="197" t="str">
        <f aca="false">IMPRODUCT(AC74,AP74)</f>
        <v>4575.63593471184+10838.3548130544i</v>
      </c>
      <c r="AT74" s="223" t="n">
        <f aca="false">20*LOG(IMABS(AS74))</f>
        <v>81.4115610756197</v>
      </c>
      <c r="AU74" s="198" t="n">
        <f aca="false">(180/PI())*IMARGUMENT(AS74)</f>
        <v>67.1119533269439</v>
      </c>
      <c r="AX74" s="0" t="n">
        <f aca="false">SUM((AT75&lt;0)*(AT74&gt;0))*O74</f>
        <v>0</v>
      </c>
      <c r="AY74" s="0" t="n">
        <f aca="false">IF(AX74&gt;0,AU74,0)</f>
        <v>0</v>
      </c>
    </row>
    <row r="75" customFormat="false" ht="15" hidden="false" customHeight="false" outlineLevel="0" collapsed="false">
      <c r="N75" s="130" t="n">
        <v>57</v>
      </c>
      <c r="O75" s="192" t="n">
        <f aca="false">10^(1+(N75/100))</f>
        <v>37.1535229097172</v>
      </c>
      <c r="P75" s="240" t="str">
        <f aca="false">COMPLEX(Adc,0)</f>
        <v>175.438596491228</v>
      </c>
      <c r="Q75" s="124" t="str">
        <f aca="false">IMSUM(COMPLEX(1,0),IMDIV(COMPLEX(0,2*PI()*O75),COMPLEX(wp_lf,0)))</f>
        <v>1+0.438871842201837i</v>
      </c>
      <c r="R75" s="124" t="n">
        <f aca="false">IMABS(Q75)</f>
        <v>1.0920661581963</v>
      </c>
      <c r="S75" s="124" t="n">
        <f aca="false">IMARGUMENT(Q75)</f>
        <v>0.413561309210628</v>
      </c>
      <c r="T75" s="124" t="str">
        <f aca="false">IMSUM(COMPLEX(1,0),IMDIV(COMPLEX(0,2*PI()*O75),COMPLEX(wz_esr,0)))</f>
        <v>1+7.2413853963303E-07i</v>
      </c>
      <c r="U75" s="124" t="n">
        <f aca="false">IMABS(T75)</f>
        <v>1.00000000000026</v>
      </c>
      <c r="V75" s="124" t="n">
        <f aca="false">IMARGUMENT(T75)</f>
        <v>7.2420256616015E-007</v>
      </c>
      <c r="W75" s="0" t="str">
        <f aca="false">IMSUB(COMPLEX(1,0),IMDIV(COMPLEX(0,2*PI()*O75),COMPLEX(wz_rhp,0)))</f>
        <v>1-0.00016807857786453i</v>
      </c>
      <c r="X75" s="124" t="n">
        <f aca="false">IMABS(W75)</f>
        <v>1.0000000141252</v>
      </c>
      <c r="Y75" s="124" t="n">
        <f aca="false">IMARGUMENT(W75)</f>
        <v>-0.000168078576437841</v>
      </c>
      <c r="Z75" s="0" t="str">
        <f aca="false">IMSUM(COMPLEX(1,0),IMDIV(COMPLEX(0,2*PI()*O75),COMPLEX(Q*(wsl/2),0)),IMDIV(IMPOWER(COMPLEX(0,2*PI()*O75),2),IMPOWER(COMPLEX(wsl/2,0),2)))</f>
        <v>0.999999998747951+5.04621879031467e-05i</v>
      </c>
      <c r="AA75" s="124" t="n">
        <f aca="false">IMABS(Z75)</f>
        <v>1.00000000002117</v>
      </c>
      <c r="AB75" s="124" t="n">
        <f aca="false">IMARGUMENT(Z75)</f>
        <v>5.04621878124242E-005</v>
      </c>
      <c r="AC75" s="222" t="str">
        <f aca="false">(IMDIV(IMPRODUCT(P75,T75,W75),IMPRODUCT(Q75,Z75)))</f>
        <v>147.090872570651-64.5922556594933i</v>
      </c>
      <c r="AD75" s="223" t="n">
        <f aca="false">20*LOG(IMABS(AC75))</f>
        <v>44.1175240279614</v>
      </c>
      <c r="AE75" s="198" t="n">
        <f aca="false">(180/PI())*IMARGUMENT(AC75)</f>
        <v>-23.7077975610322</v>
      </c>
      <c r="AF75" s="0" t="str">
        <f aca="false">COMPLEX(Adc_ea,0)</f>
        <v>-0.434440565864413</v>
      </c>
      <c r="AG75" s="0" t="str">
        <f aca="false">IMDIV(COMPLEX(0,2*PI()*O75),COMPLEX(wp0_ea,0))</f>
        <v>0.00609284844758933i</v>
      </c>
      <c r="AH75" s="0" t="n">
        <f aca="false">IMABS(AG75)</f>
        <v>0.00609284844758933</v>
      </c>
      <c r="AI75" s="0" t="n">
        <f aca="false">IMARGUMENT(AG75)</f>
        <v>1.5707963267949</v>
      </c>
      <c r="AJ75" s="0" t="str">
        <f aca="false">IMSUM(COMPLEX(1,0),IMDIV(COMPLEX(0,2*PI()*O75),COMPLEX(wp1_ea,0)))</f>
        <v>1+0.0000603252321543498i</v>
      </c>
      <c r="AK75" s="0" t="n">
        <f aca="false">IMABS(AJ75)</f>
        <v>1.00000000181957</v>
      </c>
      <c r="AL75" s="0" t="n">
        <f aca="false">IMARGUMENT(AJ75)</f>
        <v>6.03252305436202E-005</v>
      </c>
      <c r="AM75" s="0" t="str">
        <f aca="false">IMSUM(COMPLEX(1,0),IMDIV(COMPLEX(0,2*PI()*O75),COMPLEX(wz_ea,0)))</f>
        <v>1+0.00609284844758933i</v>
      </c>
      <c r="AN75" s="0" t="n">
        <f aca="false">IMABS(AM75)</f>
        <v>1.00001856122884</v>
      </c>
      <c r="AO75" s="0" t="n">
        <f aca="false">IMARGUMENT(AM75)</f>
        <v>0.00609277305472434</v>
      </c>
      <c r="AP75" s="197" t="str">
        <f aca="false">IMPRODUCT(AF75,IMDIV(AM75,IMPRODUCT(AG75,AJ75)))</f>
        <v>-0.430139172557847+71.303385879396i</v>
      </c>
      <c r="AQ75" s="169" t="n">
        <f aca="false">20*LOG(IMABS(AP75))</f>
        <v>37.062361103517</v>
      </c>
      <c r="AR75" s="198" t="n">
        <f aca="false">(180/PI())*IMARGUMENT(AP75)</f>
        <v>90.3456338003708</v>
      </c>
      <c r="AS75" s="197" t="str">
        <f aca="false">IMPRODUCT(AC75,AP75)</f>
        <v>4542.3769838911+10515.8609056452i</v>
      </c>
      <c r="AT75" s="223" t="n">
        <f aca="false">20*LOG(IMABS(AS75))</f>
        <v>81.1798851314784</v>
      </c>
      <c r="AU75" s="198" t="n">
        <f aca="false">(180/PI())*IMARGUMENT(AS75)</f>
        <v>66.6378362393386</v>
      </c>
      <c r="AX75" s="0" t="n">
        <f aca="false">SUM((AT76&lt;0)*(AT75&gt;0))*O75</f>
        <v>0</v>
      </c>
      <c r="AY75" s="0" t="n">
        <f aca="false">IF(AX75&gt;0,AU75,0)</f>
        <v>0</v>
      </c>
    </row>
    <row r="76" customFormat="false" ht="15" hidden="false" customHeight="false" outlineLevel="0" collapsed="false">
      <c r="N76" s="130" t="n">
        <v>58</v>
      </c>
      <c r="O76" s="192" t="n">
        <f aca="false">10^(1+(N76/100))</f>
        <v>38.0189396320561</v>
      </c>
      <c r="P76" s="240" t="str">
        <f aca="false">COMPLEX(Adc,0)</f>
        <v>175.438596491228</v>
      </c>
      <c r="Q76" s="124" t="str">
        <f aca="false">IMSUM(COMPLEX(1,0),IMDIV(COMPLEX(0,2*PI()*O76),COMPLEX(wp_lf,0)))</f>
        <v>1+0.449094480634484i</v>
      </c>
      <c r="R76" s="124" t="n">
        <f aca="false">IMABS(Q76)</f>
        <v>1.09621432782844</v>
      </c>
      <c r="S76" s="124" t="n">
        <f aca="false">IMARGUMENT(Q76)</f>
        <v>0.422100640356703</v>
      </c>
      <c r="T76" s="124" t="str">
        <f aca="false">IMSUM(COMPLEX(1,0),IMDIV(COMPLEX(0,2*PI()*O76),COMPLEX(wz_esr,0)))</f>
        <v>1+7.41005893046898E-07i</v>
      </c>
      <c r="U76" s="124" t="n">
        <f aca="false">IMABS(T76)</f>
        <v>1.00000000000027</v>
      </c>
      <c r="V76" s="124" t="n">
        <f aca="false">IMARGUMENT(T76)</f>
        <v>7.40873986164113E-007</v>
      </c>
      <c r="W76" s="0" t="str">
        <f aca="false">IMSUB(COMPLEX(1,0),IMDIV(COMPLEX(0,2*PI()*O76),COMPLEX(wz_rhp,0)))</f>
        <v>1-0.00017199363088129i</v>
      </c>
      <c r="X76" s="124" t="n">
        <f aca="false">IMABS(W76)</f>
        <v>1.0000000147909</v>
      </c>
      <c r="Y76" s="124" t="n">
        <f aca="false">IMARGUMENT(W76)</f>
        <v>-0.000171993629623891</v>
      </c>
      <c r="Z76" s="0" t="str">
        <f aca="false">IMSUM(COMPLEX(1,0),IMDIV(COMPLEX(0,2*PI()*O76),COMPLEX(Q*(wsl/2),0)),IMDIV(IMPOWER(COMPLEX(0,2*PI()*O76),2),IMPOWER(COMPLEX(wsl/2,0),2)))</f>
        <v>0.999999998688944+5.16376032564446e-05i</v>
      </c>
      <c r="AA76" s="124" t="n">
        <f aca="false">IMABS(Z76)</f>
        <v>1.00000000002217</v>
      </c>
      <c r="AB76" s="124" t="n">
        <f aca="false">IMARGUMENT(Z76)</f>
        <v>5.16376043088752E-005</v>
      </c>
      <c r="AC76" s="222" t="str">
        <f aca="false">(IMDIV(IMPRODUCT(P76,T76,W76),IMPRODUCT(Q76,Z76)))</f>
        <v>145.979111900336-65.5975169911395i</v>
      </c>
      <c r="AD76" s="223" t="n">
        <f aca="false">20*LOG(IMABS(AC76))</f>
        <v>44.0845935323552</v>
      </c>
      <c r="AE76" s="198" t="n">
        <f aca="false">(180/PI())*IMARGUMENT(AC76)</f>
        <v>-24.1973558914857</v>
      </c>
      <c r="AF76" s="0" t="str">
        <f aca="false">COMPLEX(Adc_ea,0)</f>
        <v>-0.434440565864413</v>
      </c>
      <c r="AG76" s="0" t="str">
        <f aca="false">IMDIV(COMPLEX(0,2*PI()*O76),COMPLEX(wp0_ea,0))</f>
        <v>0.00623476911944683i</v>
      </c>
      <c r="AH76" s="0" t="n">
        <f aca="false">IMABS(AG76)</f>
        <v>0.00623476911944683</v>
      </c>
      <c r="AI76" s="0" t="n">
        <f aca="false">IMARGUMENT(AG76)</f>
        <v>1.5707963267949</v>
      </c>
      <c r="AJ76" s="0" t="str">
        <f aca="false">IMSUM(COMPLEX(1,0),IMDIV(COMPLEX(0,2*PI()*O76),COMPLEX(wp1_ea,0)))</f>
        <v>1+0.0000617303873212558i</v>
      </c>
      <c r="AK76" s="0" t="n">
        <f aca="false">IMABS(AJ76)</f>
        <v>1.00000000190532</v>
      </c>
      <c r="AL76" s="0" t="n">
        <f aca="false">IMARGUMENT(AJ76)</f>
        <v>6.17303871127624E-005</v>
      </c>
      <c r="AM76" s="0" t="str">
        <f aca="false">IMSUM(COMPLEX(1,0),IMDIV(COMPLEX(0,2*PI()*O76),COMPLEX(wz_ea,0)))</f>
        <v>1+0.00623476911944683i</v>
      </c>
      <c r="AN76" s="0" t="n">
        <f aca="false">IMABS(AM76)</f>
        <v>1.00001943598411</v>
      </c>
      <c r="AO76" s="0" t="n">
        <f aca="false">IMARGUMENT(AM76)</f>
        <v>0.00623468833463078</v>
      </c>
      <c r="AP76" s="197" t="str">
        <f aca="false">IMPRODUCT(AF76,IMDIV(AM76,IMPRODUCT(AG76,AJ76)))</f>
        <v>-0.430139172484076+69.680323856587i</v>
      </c>
      <c r="AQ76" s="169" t="n">
        <f aca="false">20*LOG(IMABS(AP76))</f>
        <v>36.8623687006555</v>
      </c>
      <c r="AR76" s="198" t="n">
        <f aca="false">(180/PI())*IMARGUMENT(AP76)</f>
        <v>90.353684437497</v>
      </c>
      <c r="AS76" s="197" t="str">
        <f aca="false">IMPRODUCT(AC76,AP76)</f>
        <v>4508.0648937378+10200.0878551879i</v>
      </c>
      <c r="AT76" s="223" t="n">
        <f aca="false">20*LOG(IMABS(AS76))</f>
        <v>80.9469622330106</v>
      </c>
      <c r="AU76" s="198" t="n">
        <f aca="false">(180/PI())*IMARGUMENT(AS76)</f>
        <v>66.1563285460113</v>
      </c>
      <c r="AX76" s="0" t="n">
        <f aca="false">SUM((AT77&lt;0)*(AT76&gt;0))*O76</f>
        <v>0</v>
      </c>
      <c r="AY76" s="0" t="n">
        <f aca="false">IF(AX76&gt;0,AU76,0)</f>
        <v>0</v>
      </c>
    </row>
    <row r="77" customFormat="false" ht="15" hidden="false" customHeight="false" outlineLevel="0" collapsed="false">
      <c r="N77" s="130" t="n">
        <v>59</v>
      </c>
      <c r="O77" s="192" t="n">
        <f aca="false">10^(1+(N77/100))</f>
        <v>38.904514499428</v>
      </c>
      <c r="P77" s="240" t="str">
        <f aca="false">COMPLEX(Adc,0)</f>
        <v>175.438596491228</v>
      </c>
      <c r="Q77" s="124" t="str">
        <f aca="false">IMSUM(COMPLEX(1,0),IMDIV(COMPLEX(0,2*PI()*O77),COMPLEX(wp_lf,0)))</f>
        <v>1+0.459555234905231i</v>
      </c>
      <c r="R77" s="124" t="n">
        <f aca="false">IMABS(Q77)</f>
        <v>1.10054123681432</v>
      </c>
      <c r="S77" s="124" t="n">
        <f aca="false">IMARGUMENT(Q77)</f>
        <v>0.430771589686323</v>
      </c>
      <c r="T77" s="124" t="str">
        <f aca="false">IMSUM(COMPLEX(1,0),IMDIV(COMPLEX(0,2*PI()*O77),COMPLEX(wz_esr,0)))</f>
        <v>1+7.58266137593633E-07i</v>
      </c>
      <c r="U77" s="124" t="n">
        <f aca="false">IMABS(T77)</f>
        <v>1.00000000000029</v>
      </c>
      <c r="V77" s="124" t="n">
        <f aca="false">IMARGUMENT(T77)</f>
        <v>7.58057674287391E-007</v>
      </c>
      <c r="W77" s="0" t="str">
        <f aca="false">IMSUB(COMPLEX(1,0),IMDIV(COMPLEX(0,2*PI()*O77),COMPLEX(wz_rhp,0)))</f>
        <v>1-0.00017599987719774i</v>
      </c>
      <c r="X77" s="124" t="n">
        <f aca="false">IMABS(W77)</f>
        <v>1.00000001548798</v>
      </c>
      <c r="Y77" s="124" t="n">
        <f aca="false">IMARGUMENT(W77)</f>
        <v>-0.000175999875290796</v>
      </c>
      <c r="Z77" s="0" t="str">
        <f aca="false">IMSUM(COMPLEX(1,0),IMDIV(COMPLEX(0,2*PI()*O77),COMPLEX(Q*(wsl/2),0)),IMDIV(IMPOWER(COMPLEX(0,2*PI()*O77),2),IMPOWER(COMPLEX(wsl/2,0),2)))</f>
        <v>0.999999998627155+5.28403975504934e-05i</v>
      </c>
      <c r="AA77" s="124" t="n">
        <f aca="false">IMABS(Z77)</f>
        <v>1.00000000002321</v>
      </c>
      <c r="AB77" s="124" t="n">
        <f aca="false">IMARGUMENT(Z77)</f>
        <v>5.28403958614622E-005</v>
      </c>
      <c r="AC77" s="222" t="str">
        <f aca="false">(IMDIV(IMPRODUCT(P77,T77,W77),IMPRODUCT(Q77,Z77)))</f>
        <v>144.832816461277-66.5986933782812i</v>
      </c>
      <c r="AD77" s="223" t="n">
        <f aca="false">20*LOG(IMABS(AC77))</f>
        <v>44.0503766203848</v>
      </c>
      <c r="AE77" s="198" t="n">
        <f aca="false">(180/PI())*IMARGUMENT(AC77)</f>
        <v>-24.6944621595411</v>
      </c>
      <c r="AF77" s="0" t="str">
        <f aca="false">COMPLEX(Adc_ea,0)</f>
        <v>-0.434440565864413</v>
      </c>
      <c r="AG77" s="0" t="str">
        <f aca="false">IMDIV(COMPLEX(0,2*PI()*O77),COMPLEX(wp0_ea,0))</f>
        <v>0.00637999554841839i</v>
      </c>
      <c r="AH77" s="0" t="n">
        <f aca="false">IMABS(AG77)</f>
        <v>0.00637999554841839</v>
      </c>
      <c r="AI77" s="0" t="n">
        <f aca="false">IMARGUMENT(AG77)</f>
        <v>1.5707963267949</v>
      </c>
      <c r="AJ77" s="0" t="str">
        <f aca="false">IMSUM(COMPLEX(1,0),IMDIV(COMPLEX(0,2*PI()*O77),COMPLEX(wp1_ea,0)))</f>
        <v>1+0.0000631682727566178i</v>
      </c>
      <c r="AK77" s="0" t="n">
        <f aca="false">IMABS(AJ77)</f>
        <v>1.00000000199512</v>
      </c>
      <c r="AL77" s="0" t="n">
        <f aca="false">IMARGUMENT(AJ77)</f>
        <v>6.31682702760778E-005</v>
      </c>
      <c r="AM77" s="0" t="str">
        <f aca="false">IMSUM(COMPLEX(1,0),IMDIV(COMPLEX(0,2*PI()*O77),COMPLEX(wz_ea,0)))</f>
        <v>1+0.00637999554841839i</v>
      </c>
      <c r="AN77" s="0" t="n">
        <f aca="false">IMABS(AM77)</f>
        <v>1.0000203519645</v>
      </c>
      <c r="AO77" s="0" t="n">
        <f aca="false">IMARGUMENT(AM77)</f>
        <v>0.00637990898602378</v>
      </c>
      <c r="AP77" s="197" t="str">
        <f aca="false">IMPRODUCT(AF77,IMDIV(AM77,IMPRODUCT(AG77,AJ77)))</f>
        <v>-0.430139172406827+68.0942072638149i</v>
      </c>
      <c r="AQ77" s="169" t="n">
        <f aca="false">20*LOG(IMABS(AP77))</f>
        <v>36.6623766558218</v>
      </c>
      <c r="AR77" s="198" t="n">
        <f aca="false">(180/PI())*IMARGUMENT(AP77)</f>
        <v>90.3619225831534</v>
      </c>
      <c r="AS77" s="197" t="str">
        <f aca="false">IMPRODUCT(AC77,AP77)</f>
        <v>4472.68696258993+9890.92252956937i</v>
      </c>
      <c r="AT77" s="223" t="n">
        <f aca="false">20*LOG(IMABS(AS77))</f>
        <v>80.7127532762065</v>
      </c>
      <c r="AU77" s="198" t="n">
        <f aca="false">(180/PI())*IMARGUMENT(AS77)</f>
        <v>65.6674604236124</v>
      </c>
      <c r="AX77" s="0" t="n">
        <f aca="false">SUM((AT78&lt;0)*(AT77&gt;0))*O77</f>
        <v>0</v>
      </c>
      <c r="AY77" s="0" t="n">
        <f aca="false">IF(AX77&gt;0,AU77,0)</f>
        <v>0</v>
      </c>
    </row>
    <row r="78" customFormat="false" ht="15" hidden="false" customHeight="false" outlineLevel="0" collapsed="false">
      <c r="N78" s="130" t="n">
        <v>60</v>
      </c>
      <c r="O78" s="192" t="n">
        <f aca="false">10^(1+(N78/100))</f>
        <v>39.8107170553497</v>
      </c>
      <c r="P78" s="240" t="str">
        <f aca="false">COMPLEX(Adc,0)</f>
        <v>175.438596491228</v>
      </c>
      <c r="Q78" s="124" t="str">
        <f aca="false">IMSUM(COMPLEX(1,0),IMDIV(COMPLEX(0,2*PI()*O78),COMPLEX(wp_lf,0)))</f>
        <v>1+0.470259651444459i</v>
      </c>
      <c r="R78" s="124" t="n">
        <f aca="false">IMABS(Q78)</f>
        <v>1.10505390808624</v>
      </c>
      <c r="S78" s="124" t="n">
        <f aca="false">IMARGUMENT(Q78)</f>
        <v>0.439573538189204</v>
      </c>
      <c r="T78" s="124" t="str">
        <f aca="false">IMSUM(COMPLEX(1,0),IMDIV(COMPLEX(0,2*PI()*O78),COMPLEX(wz_esr,0)))</f>
        <v>1+7.75928424883357E-07i</v>
      </c>
      <c r="U78" s="124" t="n">
        <f aca="false">IMABS(T78)</f>
        <v>1.0000000000003</v>
      </c>
      <c r="V78" s="124" t="n">
        <f aca="false">IMARGUMENT(T78)</f>
        <v>7.75719588090223E-007</v>
      </c>
      <c r="W78" s="0" t="str">
        <f aca="false">IMSUB(COMPLEX(1,0),IMDIV(COMPLEX(0,2*PI()*O78),COMPLEX(wz_rhp,0)))</f>
        <v>1-0.00018009944097872i</v>
      </c>
      <c r="X78" s="124" t="n">
        <f aca="false">IMABS(W78)</f>
        <v>1.0000000162179</v>
      </c>
      <c r="Y78" s="124" t="n">
        <f aca="false">IMARGUMENT(W78)</f>
        <v>-0.000180099438936091</v>
      </c>
      <c r="Z78" s="0" t="str">
        <f aca="false">IMSUM(COMPLEX(1,0),IMDIV(COMPLEX(0,2*PI()*O78),COMPLEX(Q*(wsl/2),0)),IMDIV(IMPOWER(COMPLEX(0,2*PI()*O78),2),IMPOWER(COMPLEX(wsl/2,0),2)))</f>
        <v>0.999999998562455+5.40712085227492e-05i</v>
      </c>
      <c r="AA78" s="124" t="n">
        <f aca="false">IMABS(Z78)</f>
        <v>1.0000000000243</v>
      </c>
      <c r="AB78" s="124" t="n">
        <f aca="false">IMARGUMENT(Z78)</f>
        <v>5.40712077600397E-005</v>
      </c>
      <c r="AC78" s="222" t="str">
        <f aca="false">(IMDIV(IMPRODUCT(P78,T78,W78),IMPRODUCT(Q78,Z78)))</f>
        <v>143.651624227051-67.5945091806916i</v>
      </c>
      <c r="AD78" s="223" t="n">
        <f aca="false">20*LOG(IMABS(AC78))</f>
        <v>44.0148337307984</v>
      </c>
      <c r="AE78" s="198" t="n">
        <f aca="false">(180/PI())*IMARGUMENT(AC78)</f>
        <v>-25.1990810562423</v>
      </c>
      <c r="AF78" s="0" t="str">
        <f aca="false">COMPLEX(Adc_ea,0)</f>
        <v>-0.434440565864413</v>
      </c>
      <c r="AG78" s="0" t="str">
        <f aca="false">IMDIV(COMPLEX(0,2*PI()*O78),COMPLEX(wp0_ea,0))</f>
        <v>0.00652860473547893i</v>
      </c>
      <c r="AH78" s="0" t="n">
        <f aca="false">IMABS(AG78)</f>
        <v>0.00652860473547893</v>
      </c>
      <c r="AI78" s="0" t="n">
        <f aca="false">IMARGUMENT(AG78)</f>
        <v>1.5707963267949</v>
      </c>
      <c r="AJ78" s="0" t="str">
        <f aca="false">IMSUM(COMPLEX(1,0),IMDIV(COMPLEX(0,2*PI()*O78),COMPLEX(wp1_ea,0)))</f>
        <v>1+0.0000646396508463261i</v>
      </c>
      <c r="AK78" s="0" t="n">
        <f aca="false">IMABS(AJ78)</f>
        <v>1.00000000208914</v>
      </c>
      <c r="AL78" s="0" t="n">
        <f aca="false">IMARGUMENT(AJ78)</f>
        <v>6.46396502667111E-005</v>
      </c>
      <c r="AM78" s="0" t="str">
        <f aca="false">IMSUM(COMPLEX(1,0),IMDIV(COMPLEX(0,2*PI()*O78),COMPLEX(wz_ea,0)))</f>
        <v>1+0.00652860473547893i</v>
      </c>
      <c r="AN78" s="0" t="n">
        <f aca="false">IMABS(AM78)</f>
        <v>1.00002131111281</v>
      </c>
      <c r="AO78" s="0" t="n">
        <f aca="false">IMARGUMENT(AM78)</f>
        <v>0.00652851198230135</v>
      </c>
      <c r="AP78" s="197" t="str">
        <f aca="false">IMPRODUCT(AF78,IMDIV(AM78,IMPRODUCT(AG78,AJ78)))</f>
        <v>-0.430139172325937+66.5441951210681i</v>
      </c>
      <c r="AQ78" s="169" t="n">
        <f aca="false">20*LOG(IMABS(AP78))</f>
        <v>36.462384985888</v>
      </c>
      <c r="AR78" s="198" t="n">
        <f aca="false">(180/PI())*IMARGUMENT(AP78)</f>
        <v>90.3703526039093</v>
      </c>
      <c r="AS78" s="197" t="str">
        <f aca="false">IMPRODUCT(AC78,AP78)</f>
        <v>4436.23201728447+9588.256758256i</v>
      </c>
      <c r="AT78" s="223" t="n">
        <f aca="false">20*LOG(IMABS(AS78))</f>
        <v>80.4772187166864</v>
      </c>
      <c r="AU78" s="198" t="n">
        <f aca="false">(180/PI())*IMARGUMENT(AS78)</f>
        <v>65.1712715476671</v>
      </c>
      <c r="AX78" s="0" t="n">
        <f aca="false">SUM((AT79&lt;0)*(AT78&gt;0))*O78</f>
        <v>0</v>
      </c>
      <c r="AY78" s="0" t="n">
        <f aca="false">IF(AX78&gt;0,AU78,0)</f>
        <v>0</v>
      </c>
    </row>
    <row r="79" customFormat="false" ht="15" hidden="false" customHeight="false" outlineLevel="0" collapsed="false">
      <c r="N79" s="130" t="n">
        <v>61</v>
      </c>
      <c r="O79" s="192" t="n">
        <f aca="false">10^(1+(N79/100))</f>
        <v>40.7380277804113</v>
      </c>
      <c r="P79" s="240" t="str">
        <f aca="false">COMPLEX(Adc,0)</f>
        <v>175.438596491228</v>
      </c>
      <c r="Q79" s="124" t="str">
        <f aca="false">IMSUM(COMPLEX(1,0),IMDIV(COMPLEX(0,2*PI()*O79),COMPLEX(wp_lf,0)))</f>
        <v>1+0.481213405875506i</v>
      </c>
      <c r="R79" s="124" t="n">
        <f aca="false">IMABS(Q79)</f>
        <v>1.10975958747573</v>
      </c>
      <c r="S79" s="124" t="n">
        <f aca="false">IMARGUMENT(Q79)</f>
        <v>0.448505696356906</v>
      </c>
      <c r="T79" s="124" t="str">
        <f aca="false">IMSUM(COMPLEX(1,0),IMDIV(COMPLEX(0,2*PI()*O79),COMPLEX(wz_esr,0)))</f>
        <v>1+7.94002119694583E-07i</v>
      </c>
      <c r="U79" s="124" t="n">
        <f aca="false">IMABS(T79)</f>
        <v>1.00000000000032</v>
      </c>
      <c r="V79" s="124" t="n">
        <f aca="false">IMARGUMENT(T79)</f>
        <v>7.93827808014605E-007</v>
      </c>
      <c r="W79" s="0" t="str">
        <f aca="false">IMSUB(COMPLEX(1,0),IMDIV(COMPLEX(0,2*PI()*O79),COMPLEX(wz_rhp,0)))</f>
        <v>1-0.00018429449586721i</v>
      </c>
      <c r="X79" s="124" t="n">
        <f aca="false">IMABS(W79)</f>
        <v>1.00000001698223</v>
      </c>
      <c r="Y79" s="124" t="n">
        <f aca="false">IMARGUMENT(W79)</f>
        <v>-0.000184294493817474</v>
      </c>
      <c r="Z79" s="0" t="str">
        <f aca="false">IMSUM(COMPLEX(1,0),IMDIV(COMPLEX(0,2*PI()*O79),COMPLEX(Q*(wsl/2),0)),IMDIV(IMPOWER(COMPLEX(0,2*PI()*O79),2),IMPOWER(COMPLEX(wsl/2,0),2)))</f>
        <v>0.999999998494706+5.53306887654806e-05i</v>
      </c>
      <c r="AA79" s="124" t="n">
        <f aca="false">IMABS(Z79)</f>
        <v>1.00000000002545</v>
      </c>
      <c r="AB79" s="124" t="n">
        <f aca="false">IMARGUMENT(Z79)</f>
        <v>5.53306862798133E-005</v>
      </c>
      <c r="AC79" s="222" t="str">
        <f aca="false">(IMDIV(IMPRODUCT(P79,T79,W79),IMPRODUCT(Q79,Z79)))</f>
        <v>142.435227027271-68.5836409218535i</v>
      </c>
      <c r="AD79" s="223" t="n">
        <f aca="false">20*LOG(IMABS(AC79))</f>
        <v>43.9779249201091</v>
      </c>
      <c r="AE79" s="198" t="n">
        <f aca="false">(180/PI())*IMARGUMENT(AC79)</f>
        <v>-25.711167507483</v>
      </c>
      <c r="AF79" s="0" t="str">
        <f aca="false">COMPLEX(Adc_ea,0)</f>
        <v>-0.434440565864413</v>
      </c>
      <c r="AG79" s="0" t="str">
        <f aca="false">IMDIV(COMPLEX(0,2*PI()*O79),COMPLEX(wp0_ea,0))</f>
        <v>0.00668067547518654i</v>
      </c>
      <c r="AH79" s="0" t="n">
        <f aca="false">IMABS(AG79)</f>
        <v>0.00668067547518654</v>
      </c>
      <c r="AI79" s="0" t="n">
        <f aca="false">IMARGUMENT(AG79)</f>
        <v>1.5707963267949</v>
      </c>
      <c r="AJ79" s="0" t="str">
        <f aca="false">IMSUM(COMPLEX(1,0),IMDIV(COMPLEX(0,2*PI()*O79),COMPLEX(wp1_ea,0)))</f>
        <v>1+0.0000661453017345202i</v>
      </c>
      <c r="AK79" s="0" t="n">
        <f aca="false">IMABS(AJ79)</f>
        <v>1.0000000021876</v>
      </c>
      <c r="AL79" s="0" t="n">
        <f aca="false">IMARGUMENT(AJ79)</f>
        <v>6.61452995141602E-005</v>
      </c>
      <c r="AM79" s="0" t="str">
        <f aca="false">IMSUM(COMPLEX(1,0),IMDIV(COMPLEX(0,2*PI()*O79),COMPLEX(wz_ea,0)))</f>
        <v>1+0.00668067547518654i</v>
      </c>
      <c r="AN79" s="0" t="n">
        <f aca="false">IMABS(AM79)</f>
        <v>1.00002231546341</v>
      </c>
      <c r="AO79" s="0" t="n">
        <f aca="false">IMARGUMENT(AM79)</f>
        <v>0.0066805760885022</v>
      </c>
      <c r="AP79" s="197" t="str">
        <f aca="false">IMPRODUCT(AF79,IMDIV(AM79,IMPRODUCT(AG79,AJ79)))</f>
        <v>-0.430139172241236+65.0294655913905i</v>
      </c>
      <c r="AQ79" s="169" t="n">
        <f aca="false">20*LOG(IMABS(AP79))</f>
        <v>36.262393708521</v>
      </c>
      <c r="AR79" s="198" t="n">
        <f aca="false">(180/PI())*IMARGUMENT(AP79)</f>
        <v>90.3789789679682</v>
      </c>
      <c r="AS79" s="197" t="str">
        <f aca="false">IMPRODUCT(AC79,AP79)</f>
        <v>4398.69054680845+9291.98720550723i</v>
      </c>
      <c r="AT79" s="223" t="n">
        <f aca="false">20*LOG(IMABS(AS79))</f>
        <v>80.24031862863</v>
      </c>
      <c r="AU79" s="198" t="n">
        <f aca="false">(180/PI())*IMARGUMENT(AS79)</f>
        <v>64.6678114604853</v>
      </c>
      <c r="AX79" s="0" t="n">
        <f aca="false">SUM((AT80&lt;0)*(AT79&gt;0))*O79</f>
        <v>0</v>
      </c>
      <c r="AY79" s="0" t="n">
        <f aca="false">IF(AX79&gt;0,AU79,0)</f>
        <v>0</v>
      </c>
    </row>
    <row r="80" customFormat="false" ht="15" hidden="false" customHeight="false" outlineLevel="0" collapsed="false">
      <c r="N80" s="130" t="n">
        <v>62</v>
      </c>
      <c r="O80" s="192" t="n">
        <f aca="false">10^(1+(N80/100))</f>
        <v>41.6869383470336</v>
      </c>
      <c r="P80" s="240" t="str">
        <f aca="false">COMPLEX(Adc,0)</f>
        <v>175.438596491228</v>
      </c>
      <c r="Q80" s="124" t="str">
        <f aca="false">IMSUM(COMPLEX(1,0),IMDIV(COMPLEX(0,2*PI()*O80),COMPLEX(wp_lf,0)))</f>
        <v>1+0.492422306023958i</v>
      </c>
      <c r="R80" s="124" t="n">
        <f aca="false">IMABS(Q80)</f>
        <v>1.11466574697079</v>
      </c>
      <c r="S80" s="124" t="n">
        <f aca="false">IMARGUMENT(Q80)</f>
        <v>0.457567098030858</v>
      </c>
      <c r="T80" s="124" t="str">
        <f aca="false">IMSUM(COMPLEX(1,0),IMDIV(COMPLEX(0,2*PI()*O80),COMPLEX(wz_esr,0)))</f>
        <v>1+8.12496804939533E-07i</v>
      </c>
      <c r="U80" s="124" t="n">
        <f aca="false">IMABS(T80)</f>
        <v>1.00000000000033</v>
      </c>
      <c r="V80" s="124" t="n">
        <f aca="false">IMARGUMENT(T80)</f>
        <v>8.1235248866316E-007</v>
      </c>
      <c r="W80" s="0" t="str">
        <f aca="false">IMSUB(COMPLEX(1,0),IMDIV(COMPLEX(0,2*PI()*O80),COMPLEX(wz_rhp,0)))</f>
        <v>1-0.00018858726613683i</v>
      </c>
      <c r="X80" s="124" t="n">
        <f aca="false">IMABS(W80)</f>
        <v>1.00000001778258</v>
      </c>
      <c r="Y80" s="124" t="n">
        <f aca="false">IMARGUMENT(W80)</f>
        <v>-0.00018858726371842</v>
      </c>
      <c r="Z80" s="0" t="str">
        <f aca="false">IMSUM(COMPLEX(1,0),IMDIV(COMPLEX(0,2*PI()*O80),COMPLEX(Q*(wsl/2),0)),IMDIV(IMPOWER(COMPLEX(0,2*PI()*O80),2),IMPOWER(COMPLEX(wsl/2,0),2)))</f>
        <v>0.999999998423763+5.66195060717837e-05i</v>
      </c>
      <c r="AA80" s="124" t="n">
        <f aca="false">IMABS(Z80)</f>
        <v>1.00000000002665</v>
      </c>
      <c r="AB80" s="124" t="n">
        <f aca="false">IMARGUMENT(Z80)</f>
        <v>5.66195067125487E-005</v>
      </c>
      <c r="AC80" s="222" t="str">
        <f aca="false">(IMDIV(IMPRODUCT(P80,T80,W80),IMPRODUCT(Q80,Z80)))</f>
        <v>141.183374905073-69.5647192316157i</v>
      </c>
      <c r="AD80" s="223" t="n">
        <f aca="false">20*LOG(IMABS(AC80))</f>
        <v>43.9396099264418</v>
      </c>
      <c r="AE80" s="198" t="n">
        <f aca="false">(180/PI())*IMARGUMENT(AC80)</f>
        <v>-26.2306663216083</v>
      </c>
      <c r="AF80" s="0" t="str">
        <f aca="false">COMPLEX(Adc_ea,0)</f>
        <v>-0.434440565864413</v>
      </c>
      <c r="AG80" s="0" t="str">
        <f aca="false">IMDIV(COMPLEX(0,2*PI()*O80),COMPLEX(wp0_ea,0))</f>
        <v>0.0068362883974603i</v>
      </c>
      <c r="AH80" s="0" t="n">
        <f aca="false">IMABS(AG80)</f>
        <v>0.0068362883974603</v>
      </c>
      <c r="AI80" s="0" t="n">
        <f aca="false">IMARGUMENT(AG80)</f>
        <v>1.5707963267949</v>
      </c>
      <c r="AJ80" s="0" t="str">
        <f aca="false">IMSUM(COMPLEX(1,0),IMDIV(COMPLEX(0,2*PI()*O80),COMPLEX(wp1_ea,0)))</f>
        <v>1+0.0000676860237372307i</v>
      </c>
      <c r="AK80" s="0" t="n">
        <f aca="false">IMABS(AJ80)</f>
        <v>1.0000000022907</v>
      </c>
      <c r="AL80" s="0" t="n">
        <f aca="false">IMARGUMENT(AJ80)</f>
        <v>6.76860213438062E-005</v>
      </c>
      <c r="AM80" s="0" t="str">
        <f aca="false">IMSUM(COMPLEX(1,0),IMDIV(COMPLEX(0,2*PI()*O80),COMPLEX(wz_ea,0)))</f>
        <v>1+0.0068362883974603i</v>
      </c>
      <c r="AN80" s="0" t="n">
        <f aca="false">IMABS(AM80)</f>
        <v>1.00002336714651</v>
      </c>
      <c r="AO80" s="0" t="n">
        <f aca="false">IMARGUMENT(AM80)</f>
        <v>0.00683618190283098</v>
      </c>
      <c r="AP80" s="197" t="str">
        <f aca="false">IMPRODUCT(AF80,IMDIV(AM80,IMPRODUCT(AG80,AJ80)))</f>
        <v>-0.430139172152543+63.549215545136i</v>
      </c>
      <c r="AQ80" s="169" t="n">
        <f aca="false">20*LOG(IMABS(AP80))</f>
        <v>36.0624028422202</v>
      </c>
      <c r="AR80" s="198" t="n">
        <f aca="false">(180/PI())*IMARGUMENT(AP80)</f>
        <v>90.3878062475299</v>
      </c>
      <c r="AS80" s="197" t="str">
        <f aca="false">IMPRODUCT(AC80,AP80)</f>
        <v>4360.05483678344+9002.01523397354i</v>
      </c>
      <c r="AT80" s="223" t="n">
        <f aca="false">20*LOG(IMABS(AS80))</f>
        <v>80.0020127686619</v>
      </c>
      <c r="AU80" s="198" t="n">
        <f aca="false">(180/PI())*IMARGUMENT(AS80)</f>
        <v>64.1571399259216</v>
      </c>
      <c r="AX80" s="0" t="n">
        <f aca="false">SUM((AT81&lt;0)*(AT80&gt;0))*O80</f>
        <v>0</v>
      </c>
      <c r="AY80" s="0" t="n">
        <f aca="false">IF(AX80&gt;0,AU80,0)</f>
        <v>0</v>
      </c>
    </row>
    <row r="81" customFormat="false" ht="15" hidden="false" customHeight="false" outlineLevel="0" collapsed="false">
      <c r="N81" s="130" t="n">
        <v>63</v>
      </c>
      <c r="O81" s="192" t="n">
        <f aca="false">10^(1+(N81/100))</f>
        <v>42.6579518801593</v>
      </c>
      <c r="P81" s="240" t="str">
        <f aca="false">COMPLEX(Adc,0)</f>
        <v>175.438596491228</v>
      </c>
      <c r="Q81" s="124" t="str">
        <f aca="false">IMSUM(COMPLEX(1,0),IMDIV(COMPLEX(0,2*PI()*O81),COMPLEX(wp_lf,0)))</f>
        <v>1+0.503892294997045i</v>
      </c>
      <c r="R81" s="124" t="n">
        <f aca="false">IMABS(Q81)</f>
        <v>1.11978008776607</v>
      </c>
      <c r="S81" s="124" t="n">
        <f aca="false">IMARGUMENT(Q81)</f>
        <v>0.466756594530344</v>
      </c>
      <c r="T81" s="124" t="str">
        <f aca="false">IMSUM(COMPLEX(1,0),IMDIV(COMPLEX(0,2*PI()*O81),COMPLEX(wz_esr,0)))</f>
        <v>1+8.31422286745127E-07i</v>
      </c>
      <c r="U81" s="124" t="n">
        <f aca="false">IMABS(T81)</f>
        <v>1.00000000000035</v>
      </c>
      <c r="V81" s="124" t="n">
        <f aca="false">IMARGUMENT(T81)</f>
        <v>8.31265788136825E-007</v>
      </c>
      <c r="W81" s="0" t="str">
        <f aca="false">IMSUB(COMPLEX(1,0),IMDIV(COMPLEX(0,2*PI()*O81),COMPLEX(wz_rhp,0)))</f>
        <v>1-0.0001929800278712i</v>
      </c>
      <c r="X81" s="124" t="n">
        <f aca="false">IMABS(W81)</f>
        <v>1.00000001862065</v>
      </c>
      <c r="Y81" s="124" t="n">
        <f aca="false">IMARGUMENT(W81)</f>
        <v>-0.000192980025881961</v>
      </c>
      <c r="Z81" s="0" t="str">
        <f aca="false">IMSUM(COMPLEX(1,0),IMDIV(COMPLEX(0,2*PI()*O81),COMPLEX(Q*(wsl/2),0)),IMDIV(IMPOWER(COMPLEX(0,2*PI()*O81),2),IMPOWER(COMPLEX(wsl/2,0),2)))</f>
        <v>0.999999998349478+5.79383437896538e-05i</v>
      </c>
      <c r="AA81" s="124" t="n">
        <f aca="false">IMABS(Z81)</f>
        <v>1.0000000000279</v>
      </c>
      <c r="AB81" s="124" t="n">
        <f aca="false">IMARGUMENT(Z81)</f>
        <v>5.79383419197015E-005</v>
      </c>
      <c r="AC81" s="222" t="str">
        <f aca="false">(IMDIV(IMPRODUCT(P81,T81,W81),IMPRODUCT(Q81,Z81)))</f>
        <v>139.895880470768-70.53633117439i</v>
      </c>
      <c r="AD81" s="223" t="n">
        <f aca="false">20*LOG(IMABS(AC81))</f>
        <v>43.8998482383459</v>
      </c>
      <c r="AE81" s="198" t="n">
        <f aca="false">(180/PI())*IMARGUMENT(AC81)</f>
        <v>-26.7575118530627</v>
      </c>
      <c r="AF81" s="0" t="str">
        <f aca="false">COMPLEX(Adc_ea,0)</f>
        <v>-0.434440565864413</v>
      </c>
      <c r="AG81" s="0" t="str">
        <f aca="false">IMDIV(COMPLEX(0,2*PI()*O81),COMPLEX(wp0_ea,0))</f>
        <v>0.00699552601033135i</v>
      </c>
      <c r="AH81" s="0" t="n">
        <f aca="false">IMABS(AG81)</f>
        <v>0.00699552601033135</v>
      </c>
      <c r="AI81" s="0" t="n">
        <f aca="false">IMARGUMENT(AG81)</f>
        <v>1.5707963267949</v>
      </c>
      <c r="AJ81" s="0" t="str">
        <f aca="false">IMSUM(COMPLEX(1,0),IMDIV(COMPLEX(0,2*PI()*O81),COMPLEX(wp1_ea,0)))</f>
        <v>1+0.0000692626337656569i</v>
      </c>
      <c r="AK81" s="0" t="n">
        <f aca="false">IMABS(AJ81)</f>
        <v>1.00000000239866</v>
      </c>
      <c r="AL81" s="0" t="n">
        <f aca="false">IMARGUMENT(AJ81)</f>
        <v>6.92626329782835E-005</v>
      </c>
      <c r="AM81" s="0" t="str">
        <f aca="false">IMSUM(COMPLEX(1,0),IMDIV(COMPLEX(0,2*PI()*O81),COMPLEX(wz_ea,0)))</f>
        <v>1+0.00699552601033135i</v>
      </c>
      <c r="AN81" s="0" t="n">
        <f aca="false">IMABS(AM81)</f>
        <v>1.00002446839273</v>
      </c>
      <c r="AO81" s="0" t="n">
        <f aca="false">IMARGUMENT(AM81)</f>
        <v>0.00699541189944474</v>
      </c>
      <c r="AP81" s="197" t="str">
        <f aca="false">IMPRODUCT(AF81,IMDIV(AM81,IMPRODUCT(AG81,AJ81)))</f>
        <v>-0.430139172059669+62.1026601341374i</v>
      </c>
      <c r="AQ81" s="169" t="n">
        <f aca="false">20*LOG(IMABS(AP81))</f>
        <v>35.8624124063568</v>
      </c>
      <c r="AR81" s="198" t="n">
        <f aca="false">(180/PI())*IMARGUMENT(AP81)</f>
        <v>90.3968391212068</v>
      </c>
      <c r="AS81" s="197" t="str">
        <f aca="false">IMPRODUCT(AC81,AP81)</f>
        <v>4320.31910383185+8718.24675813349i</v>
      </c>
      <c r="AT81" s="223" t="n">
        <f aca="false">20*LOG(IMABS(AS81))</f>
        <v>79.7622606447027</v>
      </c>
      <c r="AU81" s="198" t="n">
        <f aca="false">(180/PI())*IMARGUMENT(AS81)</f>
        <v>63.6393272681441</v>
      </c>
      <c r="AX81" s="0" t="n">
        <f aca="false">SUM((AT82&lt;0)*(AT81&gt;0))*O81</f>
        <v>0</v>
      </c>
      <c r="AY81" s="0" t="n">
        <f aca="false">IF(AX81&gt;0,AU81,0)</f>
        <v>0</v>
      </c>
    </row>
    <row r="82" customFormat="false" ht="15" hidden="false" customHeight="false" outlineLevel="0" collapsed="false">
      <c r="N82" s="130" t="n">
        <v>64</v>
      </c>
      <c r="O82" s="192" t="n">
        <f aca="false">10^(1+(N82/100))</f>
        <v>43.6515832240166</v>
      </c>
      <c r="P82" s="240" t="str">
        <f aca="false">COMPLEX(Adc,0)</f>
        <v>175.438596491228</v>
      </c>
      <c r="Q82" s="124" t="str">
        <f aca="false">IMSUM(COMPLEX(1,0),IMDIV(COMPLEX(0,2*PI()*O82),COMPLEX(wp_lf,0)))</f>
        <v>1+0.515629454334744i</v>
      </c>
      <c r="R82" s="124" t="n">
        <f aca="false">IMABS(Q82)</f>
        <v>1.12511054309234</v>
      </c>
      <c r="S82" s="124" t="n">
        <f aca="false">IMARGUMENT(Q82)</f>
        <v>0.476072849111963</v>
      </c>
      <c r="T82" s="124" t="str">
        <f aca="false">IMSUM(COMPLEX(1,0),IMDIV(COMPLEX(0,2*PI()*O82),COMPLEX(wz_esr,0)))</f>
        <v>1+8.50788599652327E-07i</v>
      </c>
      <c r="U82" s="124" t="n">
        <f aca="false">IMABS(T82)</f>
        <v>1.00000000000036</v>
      </c>
      <c r="V82" s="124" t="n">
        <f aca="false">IMARGUMENT(T82)</f>
        <v>8.5080280444745E-007</v>
      </c>
      <c r="W82" s="0" t="str">
        <f aca="false">IMSUB(COMPLEX(1,0),IMDIV(COMPLEX(0,2*PI()*O82),COMPLEX(wz_rhp,0)))</f>
        <v>1-0.00019747511017075i</v>
      </c>
      <c r="X82" s="124" t="n">
        <f aca="false">IMABS(W82)</f>
        <v>1.00000001949821</v>
      </c>
      <c r="Y82" s="124" t="n">
        <f aca="false">IMARGUMENT(W82)</f>
        <v>-0.000197475108414845</v>
      </c>
      <c r="Z82" s="0" t="str">
        <f aca="false">IMSUM(COMPLEX(1,0),IMDIV(COMPLEX(0,2*PI()*O82),COMPLEX(Q*(wsl/2),0)),IMDIV(IMPOWER(COMPLEX(0,2*PI()*O82),2),IMPOWER(COMPLEX(wsl/2,0),2)))</f>
        <v>0.999999998271691+5.9287901184306e-05i</v>
      </c>
      <c r="AA82" s="124" t="n">
        <f aca="false">IMABS(Z82)</f>
        <v>1.00000000002922</v>
      </c>
      <c r="AB82" s="124" t="n">
        <f aca="false">IMARGUMENT(Z82)</f>
        <v>5.92879004256303E-005</v>
      </c>
      <c r="AC82" s="222" t="str">
        <f aca="false">(IMDIV(IMPRODUCT(P82,T82,W82),IMPRODUCT(Q82,Z82)))</f>
        <v>138.572623218008-71.49702297676i</v>
      </c>
      <c r="AD82" s="223" t="n">
        <f aca="false">20*LOG(IMABS(AC82))</f>
        <v>43.8585991685509</v>
      </c>
      <c r="AE82" s="198" t="n">
        <f aca="false">(180/PI())*IMARGUMENT(AC82)</f>
        <v>-27.2916276850284</v>
      </c>
      <c r="AF82" s="0" t="str">
        <f aca="false">COMPLEX(Adc_ea,0)</f>
        <v>-0.434440565864413</v>
      </c>
      <c r="AG82" s="0" t="str">
        <f aca="false">IMDIV(COMPLEX(0,2*PI()*O82),COMPLEX(wp0_ea,0))</f>
        <v>0.0071584727436898i</v>
      </c>
      <c r="AH82" s="0" t="n">
        <f aca="false">IMABS(AG82)</f>
        <v>0.0071584727436898</v>
      </c>
      <c r="AI82" s="0" t="n">
        <f aca="false">IMARGUMENT(AG82)</f>
        <v>1.5707963267949</v>
      </c>
      <c r="AJ82" s="0" t="str">
        <f aca="false">IMSUM(COMPLEX(1,0),IMDIV(COMPLEX(0,2*PI()*O82),COMPLEX(wp1_ea,0)))</f>
        <v>1+0.000070875967759305i</v>
      </c>
      <c r="AK82" s="0" t="n">
        <f aca="false">IMABS(AJ82)</f>
        <v>1.0000000025117</v>
      </c>
      <c r="AL82" s="0" t="n">
        <f aca="false">IMARGUMENT(AJ82)</f>
        <v>7.08759662007948E-005</v>
      </c>
      <c r="AM82" s="0" t="str">
        <f aca="false">IMSUM(COMPLEX(1,0),IMDIV(COMPLEX(0,2*PI()*O82),COMPLEX(wz_ea,0)))</f>
        <v>1+0.0071584727436898i</v>
      </c>
      <c r="AN82" s="0" t="n">
        <f aca="false">IMABS(AM82)</f>
        <v>1.00002562153778</v>
      </c>
      <c r="AO82" s="0" t="n">
        <f aca="false">IMARGUMENT(AM82)</f>
        <v>0.00715835047182523</v>
      </c>
      <c r="AP82" s="197" t="str">
        <f aca="false">IMPRODUCT(AF82,IMDIV(AM82,IMPRODUCT(AG82,AJ82)))</f>
        <v>-0.430139171962419+60.6890323755676i</v>
      </c>
      <c r="AQ82" s="169" t="n">
        <f aca="false">20*LOG(IMABS(AP82))</f>
        <v>35.6624224212147</v>
      </c>
      <c r="AR82" s="198" t="n">
        <f aca="false">(180/PI())*IMARGUMENT(AP82)</f>
        <v>90.4060823764966</v>
      </c>
      <c r="AS82" s="197" t="str">
        <f aca="false">IMPRODUCT(AC82,AP82)</f>
        <v>4279.47962878563+8440.59208710602i</v>
      </c>
      <c r="AT82" s="223" t="n">
        <f aca="false">20*LOG(IMABS(AS82))</f>
        <v>79.5210215897657</v>
      </c>
      <c r="AU82" s="198" t="n">
        <f aca="false">(180/PI())*IMARGUMENT(AS82)</f>
        <v>63.1144546914683</v>
      </c>
      <c r="AX82" s="0" t="n">
        <f aca="false">SUM((AT83&lt;0)*(AT82&gt;0))*O82</f>
        <v>0</v>
      </c>
      <c r="AY82" s="0" t="n">
        <f aca="false">IF(AX82&gt;0,AU82,0)</f>
        <v>0</v>
      </c>
    </row>
    <row r="83" customFormat="false" ht="15" hidden="false" customHeight="false" outlineLevel="0" collapsed="false">
      <c r="N83" s="130" t="n">
        <v>65</v>
      </c>
      <c r="O83" s="192" t="n">
        <f aca="false">10^(1+(N83/100))</f>
        <v>44.6683592150963</v>
      </c>
      <c r="P83" s="240" t="str">
        <f aca="false">COMPLEX(Adc,0)</f>
        <v>175.438596491228</v>
      </c>
      <c r="Q83" s="124" t="str">
        <f aca="false">IMSUM(COMPLEX(1,0),IMDIV(COMPLEX(0,2*PI()*O83),COMPLEX(wp_lf,0)))</f>
        <v>1+0.527640007234293i</v>
      </c>
      <c r="R83" s="124" t="n">
        <f aca="false">IMABS(Q83)</f>
        <v>1.13066528081223</v>
      </c>
      <c r="S83" s="124" t="n">
        <f aca="false">IMARGUMENT(Q83)</f>
        <v>0.485514331813719</v>
      </c>
      <c r="T83" s="124" t="str">
        <f aca="false">IMSUM(COMPLEX(1,0),IMDIV(COMPLEX(0,2*PI()*O83),COMPLEX(wz_esr,0)))</f>
        <v>1+8.70606011936582E-07i</v>
      </c>
      <c r="U83" s="124" t="n">
        <f aca="false">IMABS(T83)</f>
        <v>1.00000000000038</v>
      </c>
      <c r="V83" s="124" t="n">
        <f aca="false">IMARGUMENT(T83)</f>
        <v>8.70666572927952E-007</v>
      </c>
      <c r="W83" s="0" t="str">
        <f aca="false">IMSUB(COMPLEX(1,0),IMDIV(COMPLEX(0,2*PI()*O83),COMPLEX(wz_rhp,0)))</f>
        <v>1-0.0002020748963876i</v>
      </c>
      <c r="X83" s="124" t="n">
        <f aca="false">IMABS(W83)</f>
        <v>1.00000002041713</v>
      </c>
      <c r="Y83" s="124" t="n">
        <f aca="false">IMARGUMENT(W83)</f>
        <v>-0.000202074893979569</v>
      </c>
      <c r="Z83" s="0" t="str">
        <f aca="false">IMSUM(COMPLEX(1,0),IMDIV(COMPLEX(0,2*PI()*O83),COMPLEX(Q*(wsl/2),0)),IMDIV(IMPOWER(COMPLEX(0,2*PI()*O83),2),IMPOWER(COMPLEX(wsl/2,0),2)))</f>
        <v>0.999999998190238+6.06688938089342e-05i</v>
      </c>
      <c r="AA83" s="124" t="n">
        <f aca="false">IMABS(Z83)</f>
        <v>1.0000000000306</v>
      </c>
      <c r="AB83" s="124" t="n">
        <f aca="false">IMARGUMENT(Z83)</f>
        <v>6.06688933730259E-005</v>
      </c>
      <c r="AC83" s="222" t="str">
        <f aca="false">(IMDIV(IMPRODUCT(P83,T83,W83),IMPRODUCT(Q83,Z83)))</f>
        <v>137.21355376595-72.4453031655359i</v>
      </c>
      <c r="AD83" s="223" t="n">
        <f aca="false">20*LOG(IMABS(AC83))</f>
        <v>43.8158219326014</v>
      </c>
      <c r="AE83" s="198" t="n">
        <f aca="false">(180/PI())*IMARGUMENT(AC83)</f>
        <v>-27.8329263341061</v>
      </c>
      <c r="AF83" s="0" t="str">
        <f aca="false">COMPLEX(Adc_ea,0)</f>
        <v>-0.434440565864413</v>
      </c>
      <c r="AG83" s="0" t="str">
        <f aca="false">IMDIV(COMPLEX(0,2*PI()*O83),COMPLEX(wp0_ea,0))</f>
        <v>0.00732521499405056i</v>
      </c>
      <c r="AH83" s="0" t="n">
        <f aca="false">IMABS(AG83)</f>
        <v>0.00732521499405056</v>
      </c>
      <c r="AI83" s="0" t="n">
        <f aca="false">IMARGUMENT(AG83)</f>
        <v>1.5707963267949</v>
      </c>
      <c r="AJ83" s="0" t="str">
        <f aca="false">IMSUM(COMPLEX(1,0),IMDIV(COMPLEX(0,2*PI()*O83),COMPLEX(wp1_ea,0)))</f>
        <v>1+0.0000725268811292134i</v>
      </c>
      <c r="AK83" s="0" t="n">
        <f aca="false">IMABS(AJ83)</f>
        <v>1.00000000263007</v>
      </c>
      <c r="AL83" s="0" t="n">
        <f aca="false">IMARGUMENT(AJ83)</f>
        <v>7.25268799771988E-005</v>
      </c>
      <c r="AM83" s="0" t="str">
        <f aca="false">IMSUM(COMPLEX(1,0),IMDIV(COMPLEX(0,2*PI()*O83),COMPLEX(wz_ea,0)))</f>
        <v>1+0.00732521499405056i</v>
      </c>
      <c r="AN83" s="0" t="n">
        <f aca="false">IMABS(AM83)</f>
        <v>1.00002682902746</v>
      </c>
      <c r="AO83" s="0" t="n">
        <f aca="false">IMARGUMENT(AM83)</f>
        <v>0.00732508397757875</v>
      </c>
      <c r="AP83" s="197" t="str">
        <f aca="false">IMPRODUCT(AF83,IMDIV(AM83,IMPRODUCT(AG83,AJ83)))</f>
        <v>-0.430139171860585+59.3075827452772i</v>
      </c>
      <c r="AQ83" s="169" t="n">
        <f aca="false">20*LOG(IMABS(AP83))</f>
        <v>35.4624329080335</v>
      </c>
      <c r="AR83" s="198" t="n">
        <f aca="false">(180/PI())*IMARGUMENT(AP83)</f>
        <v>90.4155409123117</v>
      </c>
      <c r="AS83" s="197" t="str">
        <f aca="false">IMPRODUCT(AC83,AP83)</f>
        <v>4237.53488761178+8168.96575645643i</v>
      </c>
      <c r="AT83" s="223" t="n">
        <f aca="false">20*LOG(IMABS(AS83))</f>
        <v>79.2782548406349</v>
      </c>
      <c r="AU83" s="198" t="n">
        <f aca="false">(180/PI())*IMARGUMENT(AS83)</f>
        <v>62.5826145782056</v>
      </c>
      <c r="AX83" s="0" t="n">
        <f aca="false">SUM((AT84&lt;0)*(AT83&gt;0))*O83</f>
        <v>0</v>
      </c>
      <c r="AY83" s="0" t="n">
        <f aca="false">IF(AX83&gt;0,AU83,0)</f>
        <v>0</v>
      </c>
    </row>
    <row r="84" customFormat="false" ht="15" hidden="false" customHeight="false" outlineLevel="0" collapsed="false">
      <c r="N84" s="130" t="n">
        <v>66</v>
      </c>
      <c r="O84" s="192" t="n">
        <f aca="false">10^(1+(N84/100))</f>
        <v>45.7088189614875</v>
      </c>
      <c r="P84" s="240" t="str">
        <f aca="false">COMPLEX(Adc,0)</f>
        <v>175.438596491228</v>
      </c>
      <c r="Q84" s="124" t="str">
        <f aca="false">IMSUM(COMPLEX(1,0),IMDIV(COMPLEX(0,2*PI()*O84),COMPLEX(wp_lf,0)))</f>
        <v>1+0.539930321849818i</v>
      </c>
      <c r="R84" s="124" t="n">
        <f aca="false">IMABS(Q84)</f>
        <v>1.13645270577039</v>
      </c>
      <c r="S84" s="124" t="n">
        <f aca="false">IMARGUMENT(Q84)</f>
        <v>0.495079314738147</v>
      </c>
      <c r="T84" s="124" t="str">
        <f aca="false">IMSUM(COMPLEX(1,0),IMDIV(COMPLEX(0,2*PI()*O84),COMPLEX(wz_esr,0)))</f>
        <v>1+8.90885031052199E-07i</v>
      </c>
      <c r="U84" s="124" t="n">
        <f aca="false">IMABS(T84)</f>
        <v>1.0000000000004</v>
      </c>
      <c r="V84" s="124" t="n">
        <f aca="false">IMARGUMENT(T84)</f>
        <v>8.90835236170031E-007</v>
      </c>
      <c r="W84" s="0" t="str">
        <f aca="false">IMSUB(COMPLEX(1,0),IMDIV(COMPLEX(0,2*PI()*O84),COMPLEX(wz_rhp,0)))</f>
        <v>1-0.00020678182538929i</v>
      </c>
      <c r="X84" s="124" t="n">
        <f aca="false">IMABS(W84)</f>
        <v>1.00000002137936</v>
      </c>
      <c r="Y84" s="124" t="n">
        <f aca="false">IMARGUMENT(W84)</f>
        <v>-0.000206781822336678</v>
      </c>
      <c r="Z84" s="0" t="str">
        <f aca="false">IMSUM(COMPLEX(1,0),IMDIV(COMPLEX(0,2*PI()*O84),COMPLEX(Q*(wsl/2),0)),IMDIV(IMPOWER(COMPLEX(0,2*PI()*O84),2),IMPOWER(COMPLEX(wsl/2,0),2)))</f>
        <v>0.999999998104947+6.20820538841076e-05i</v>
      </c>
      <c r="AA84" s="124" t="n">
        <f aca="false">IMABS(Z84)</f>
        <v>1.00000000003204</v>
      </c>
      <c r="AB84" s="124" t="n">
        <f aca="false">IMARGUMENT(Z84)</f>
        <v>6.20820539262278E-005</v>
      </c>
      <c r="AC84" s="222" t="str">
        <f aca="false">(IMDIV(IMPRODUCT(P84,T84,W84),IMPRODUCT(Q84,Z84)))</f>
        <v>135.818697988387-73.3796461240311i</v>
      </c>
      <c r="AD84" s="223" t="n">
        <f aca="false">20*LOG(IMABS(AC84))</f>
        <v>43.7714757322646</v>
      </c>
      <c r="AE84" s="198" t="n">
        <f aca="false">(180/PI())*IMARGUMENT(AC84)</f>
        <v>-28.3813089801516</v>
      </c>
      <c r="AF84" s="0" t="str">
        <f aca="false">COMPLEX(Adc_ea,0)</f>
        <v>-0.434440565864413</v>
      </c>
      <c r="AG84" s="0" t="str">
        <f aca="false">IMDIV(COMPLEX(0,2*PI()*O84),COMPLEX(wp0_ea,0))</f>
        <v>0.00749584117036184i</v>
      </c>
      <c r="AH84" s="0" t="n">
        <f aca="false">IMABS(AG84)</f>
        <v>0.00749584117036184</v>
      </c>
      <c r="AI84" s="0" t="n">
        <f aca="false">IMARGUMENT(AG84)</f>
        <v>1.5707963267949</v>
      </c>
      <c r="AJ84" s="0" t="str">
        <f aca="false">IMSUM(COMPLEX(1,0),IMDIV(COMPLEX(0,2*PI()*O84),COMPLEX(wp1_ea,0)))</f>
        <v>1+0.0000742162492115034i</v>
      </c>
      <c r="AK84" s="0" t="n">
        <f aca="false">IMABS(AJ84)</f>
        <v>1.00000000275403</v>
      </c>
      <c r="AL84" s="0" t="n">
        <f aca="false">IMARGUMENT(AJ84)</f>
        <v>7.42162472163989E-005</v>
      </c>
      <c r="AM84" s="0" t="str">
        <f aca="false">IMSUM(COMPLEX(1,0),IMDIV(COMPLEX(0,2*PI()*O84),COMPLEX(wz_ea,0)))</f>
        <v>1+0.00749584117036184i</v>
      </c>
      <c r="AN84" s="0" t="n">
        <f aca="false">IMABS(AM84)</f>
        <v>1.00002809342281</v>
      </c>
      <c r="AO84" s="0" t="n">
        <f aca="false">IMARGUMENT(AM84)</f>
        <v>0.00749570078389268</v>
      </c>
      <c r="AP84" s="197" t="str">
        <f aca="false">IMPRODUCT(AF84,IMDIV(AM84,IMPRODUCT(AG84,AJ84)))</f>
        <v>-0.430139171753953+57.9575787803875i</v>
      </c>
      <c r="AQ84" s="169" t="n">
        <f aca="false">20*LOG(IMABS(AP84))</f>
        <v>35.2624438890538</v>
      </c>
      <c r="AR84" s="198" t="n">
        <f aca="false">(180/PI())*IMARGUMENT(AP84)</f>
        <v>90.425219741567</v>
      </c>
      <c r="AS84" s="197" t="str">
        <f aca="false">IMPRODUCT(AC84,AP84)</f>
        <v>4194.48567884906+7903.28634871899i</v>
      </c>
      <c r="AT84" s="223" t="n">
        <f aca="false">20*LOG(IMABS(AS84))</f>
        <v>79.0339196213184</v>
      </c>
      <c r="AU84" s="198" t="n">
        <f aca="false">(180/PI())*IMARGUMENT(AS84)</f>
        <v>62.0439107614154</v>
      </c>
      <c r="AX84" s="0" t="n">
        <f aca="false">SUM((AT85&lt;0)*(AT84&gt;0))*O84</f>
        <v>0</v>
      </c>
      <c r="AY84" s="0" t="n">
        <f aca="false">IF(AX84&gt;0,AU84,0)</f>
        <v>0</v>
      </c>
    </row>
    <row r="85" customFormat="false" ht="15" hidden="false" customHeight="false" outlineLevel="0" collapsed="false">
      <c r="N85" s="130" t="n">
        <v>67</v>
      </c>
      <c r="O85" s="192" t="n">
        <f aca="false">10^(1+(N85/100))</f>
        <v>46.7735141287198</v>
      </c>
      <c r="P85" s="240" t="str">
        <f aca="false">COMPLEX(Adc,0)</f>
        <v>175.438596491228</v>
      </c>
      <c r="Q85" s="124" t="str">
        <f aca="false">IMSUM(COMPLEX(1,0),IMDIV(COMPLEX(0,2*PI()*O85),COMPLEX(wp_lf,0)))</f>
        <v>1+0.552506914668811i</v>
      </c>
      <c r="R85" s="124" t="n">
        <f aca="false">IMABS(Q85)</f>
        <v>1.14248146188761</v>
      </c>
      <c r="S85" s="124" t="n">
        <f aca="false">IMARGUMENT(Q85)</f>
        <v>0.504765867829625</v>
      </c>
      <c r="T85" s="124" t="str">
        <f aca="false">IMSUM(COMPLEX(1,0),IMDIV(COMPLEX(0,2*PI()*O85),COMPLEX(wz_esr,0)))</f>
        <v>1+9.11636409203537E-07i</v>
      </c>
      <c r="U85" s="124" t="n">
        <f aca="false">IMABS(T85)</f>
        <v>1.00000000000042</v>
      </c>
      <c r="V85" s="124" t="n">
        <f aca="false">IMARGUMENT(T85)</f>
        <v>9.11532178054908E-007</v>
      </c>
      <c r="W85" s="0" t="str">
        <f aca="false">IMSUB(COMPLEX(1,0),IMDIV(COMPLEX(0,2*PI()*O85),COMPLEX(wz_rhp,0)))</f>
        <v>1-0.00021159839285188i</v>
      </c>
      <c r="X85" s="124" t="n">
        <f aca="false">IMABS(W85)</f>
        <v>1.00000002238694</v>
      </c>
      <c r="Y85" s="124" t="n">
        <f aca="false">IMARGUMENT(W85)</f>
        <v>-0.000211598389236913</v>
      </c>
      <c r="Z85" s="0" t="str">
        <f aca="false">IMSUM(COMPLEX(1,0),IMDIV(COMPLEX(0,2*PI()*O85),COMPLEX(Q*(wsl/2),0)),IMDIV(IMPOWER(COMPLEX(0,2*PI()*O85),2),IMPOWER(COMPLEX(wsl/2,0),2)))</f>
        <v>0.999999998015636+6.35281306860034e-05i</v>
      </c>
      <c r="AA85" s="124" t="n">
        <f aca="false">IMABS(Z85)</f>
        <v>1.00000000003355</v>
      </c>
      <c r="AB85" s="124" t="n">
        <f aca="false">IMARGUMENT(Z85)</f>
        <v>6.35281294586939E-005</v>
      </c>
      <c r="AC85" s="222" t="str">
        <f aca="false">(IMDIV(IMPRODUCT(P85,T85,W85),IMPRODUCT(Q85,Z85)))</f>
        <v>134.388160988487-74.2984960706248i</v>
      </c>
      <c r="AD85" s="223" t="n">
        <f aca="false">20*LOG(IMABS(AC85))</f>
        <v>43.7255198435597</v>
      </c>
      <c r="AE85" s="198" t="n">
        <f aca="false">(180/PI())*IMARGUMENT(AC85)</f>
        <v>-28.9366652244293</v>
      </c>
      <c r="AF85" s="0" t="str">
        <f aca="false">COMPLEX(Adc_ea,0)</f>
        <v>-0.434440565864413</v>
      </c>
      <c r="AG85" s="0" t="str">
        <f aca="false">IMDIV(COMPLEX(0,2*PI()*O85),COMPLEX(wp0_ea,0))</f>
        <v>0.00767044174088083i</v>
      </c>
      <c r="AH85" s="0" t="n">
        <f aca="false">IMABS(AG85)</f>
        <v>0.00767044174088083</v>
      </c>
      <c r="AI85" s="0" t="n">
        <f aca="false">IMARGUMENT(AG85)</f>
        <v>1.5707963267949</v>
      </c>
      <c r="AJ85" s="0" t="str">
        <f aca="false">IMSUM(COMPLEX(1,0),IMDIV(COMPLEX(0,2*PI()*O85),COMPLEX(wp1_ea,0)))</f>
        <v>1+0.0000759449677314934i</v>
      </c>
      <c r="AK85" s="0" t="n">
        <f aca="false">IMABS(AJ85)</f>
        <v>1.00000000288382</v>
      </c>
      <c r="AL85" s="0" t="n">
        <f aca="false">IMARGUMENT(AJ85)</f>
        <v>7.5944966426931E-005</v>
      </c>
      <c r="AM85" s="0" t="str">
        <f aca="false">IMSUM(COMPLEX(1,0),IMDIV(COMPLEX(0,2*PI()*O85),COMPLEX(wz_ea,0)))</f>
        <v>1+0.00767044174088083i</v>
      </c>
      <c r="AN85" s="0" t="n">
        <f aca="false">IMABS(AM85)</f>
        <v>1.00002941740556</v>
      </c>
      <c r="AO85" s="0" t="n">
        <f aca="false">IMARGUMENT(AM85)</f>
        <v>0.00767029131432785</v>
      </c>
      <c r="AP85" s="197" t="str">
        <f aca="false">IMPRODUCT(AF85,IMDIV(AM85,IMPRODUCT(AG85,AJ85)))</f>
        <v>-0.430139171642294+56.6383046909265i</v>
      </c>
      <c r="AQ85" s="169" t="n">
        <f aca="false">20*LOG(IMABS(AP85))</f>
        <v>35.0624553875638</v>
      </c>
      <c r="AR85" s="198" t="n">
        <f aca="false">(180/PI())*IMARGUMENT(AP85)</f>
        <v>90.4351239938282</v>
      </c>
      <c r="AS85" s="197" t="str">
        <f aca="false">IMPRODUCT(AC85,AP85)</f>
        <v>4150.33524627953+7643.47630247329i</v>
      </c>
      <c r="AT85" s="223" t="n">
        <f aca="false">20*LOG(IMABS(AS85))</f>
        <v>78.7879752311236</v>
      </c>
      <c r="AU85" s="198" t="n">
        <f aca="false">(180/PI())*IMARGUMENT(AS85)</f>
        <v>61.4984587693989</v>
      </c>
      <c r="AX85" s="0" t="n">
        <f aca="false">SUM((AT86&lt;0)*(AT85&gt;0))*O85</f>
        <v>0</v>
      </c>
      <c r="AY85" s="0" t="n">
        <f aca="false">IF(AX85&gt;0,AU85,0)</f>
        <v>0</v>
      </c>
    </row>
    <row r="86" customFormat="false" ht="15" hidden="false" customHeight="false" outlineLevel="0" collapsed="false">
      <c r="N86" s="130" t="n">
        <v>68</v>
      </c>
      <c r="O86" s="192" t="n">
        <f aca="false">10^(1+(N86/100))</f>
        <v>47.8630092322639</v>
      </c>
      <c r="P86" s="240" t="str">
        <f aca="false">COMPLEX(Adc,0)</f>
        <v>175.438596491228</v>
      </c>
      <c r="Q86" s="124" t="str">
        <f aca="false">IMSUM(COMPLEX(1,0),IMDIV(COMPLEX(0,2*PI()*O86),COMPLEX(wp_lf,0)))</f>
        <v>1+0.565376453967255i</v>
      </c>
      <c r="R86" s="124" t="n">
        <f aca="false">IMABS(Q86)</f>
        <v>1.14876043398987</v>
      </c>
      <c r="S86" s="124" t="n">
        <f aca="false">IMARGUMENT(Q86)</f>
        <v>0.514571855201317</v>
      </c>
      <c r="T86" s="124" t="str">
        <f aca="false">IMSUM(COMPLEX(1,0),IMDIV(COMPLEX(0,2*PI()*O86),COMPLEX(wz_esr,0)))</f>
        <v>1+9.32871149045969E-07i</v>
      </c>
      <c r="U86" s="124" t="n">
        <f aca="false">IMABS(T86)</f>
        <v>1.00000000000044</v>
      </c>
      <c r="V86" s="124" t="n">
        <f aca="false">IMARGUMENT(T86)</f>
        <v>9.32722232015693E-007</v>
      </c>
      <c r="W86" s="0" t="str">
        <f aca="false">IMSUB(COMPLEX(1,0),IMDIV(COMPLEX(0,2*PI()*O86),COMPLEX(wz_rhp,0)))</f>
        <v>1-0.0002165271525832i</v>
      </c>
      <c r="X86" s="124" t="n">
        <f aca="false">IMABS(W86)</f>
        <v>1.000000023442</v>
      </c>
      <c r="Y86" s="124" t="n">
        <f aca="false">IMARGUMENT(W86)</f>
        <v>-0.000216527149374041</v>
      </c>
      <c r="Z86" s="0" t="str">
        <f aca="false">IMSUM(COMPLEX(1,0),IMDIV(COMPLEX(0,2*PI()*O86),COMPLEX(Q*(wsl/2),0)),IMDIV(IMPOWER(COMPLEX(0,2*PI()*O86),2),IMPOWER(COMPLEX(wsl/2,0),2)))</f>
        <v>0.999999997922115+6.50078909436833e-05i</v>
      </c>
      <c r="AA86" s="124" t="n">
        <f aca="false">IMABS(Z86)</f>
        <v>1.00000000003513</v>
      </c>
      <c r="AB86" s="124" t="n">
        <f aca="false">IMARGUMENT(Z86)</f>
        <v>6.50078899292377E-005</v>
      </c>
      <c r="AC86" s="222" t="str">
        <f aca="false">(IMDIV(IMPRODUCT(P86,T86,W86),IMPRODUCT(Q86,Z86)))</f>
        <v>132.922130875797-75.2002714595439i</v>
      </c>
      <c r="AD86" s="223" t="n">
        <f aca="false">20*LOG(IMABS(AC86))</f>
        <v>43.6779137092072</v>
      </c>
      <c r="AE86" s="198" t="n">
        <f aca="false">(180/PI())*IMARGUMENT(AC86)</f>
        <v>-29.4988728792604</v>
      </c>
      <c r="AF86" s="0" t="str">
        <f aca="false">COMPLEX(Adc_ea,0)</f>
        <v>-0.434440565864413</v>
      </c>
      <c r="AG86" s="0" t="str">
        <f aca="false">IMDIV(COMPLEX(0,2*PI()*O86),COMPLEX(wp0_ea,0))</f>
        <v>0.00784910928114115i</v>
      </c>
      <c r="AH86" s="0" t="n">
        <f aca="false">IMABS(AG86)</f>
        <v>0.00784910928114115</v>
      </c>
      <c r="AI86" s="0" t="n">
        <f aca="false">IMARGUMENT(AG86)</f>
        <v>1.5707963267949</v>
      </c>
      <c r="AJ86" s="0" t="str">
        <f aca="false">IMSUM(COMPLEX(1,0),IMDIV(COMPLEX(0,2*PI()*O86),COMPLEX(wp1_ea,0)))</f>
        <v>1+0.0000777139532786252i</v>
      </c>
      <c r="AK86" s="0" t="n">
        <f aca="false">IMABS(AJ86)</f>
        <v>1.00000000301973</v>
      </c>
      <c r="AL86" s="0" t="n">
        <f aca="false">IMARGUMENT(AJ86)</f>
        <v>7.77139515779902E-005</v>
      </c>
      <c r="AM86" s="0" t="str">
        <f aca="false">IMSUM(COMPLEX(1,0),IMDIV(COMPLEX(0,2*PI()*O86),COMPLEX(wz_ea,0)))</f>
        <v>1+0.00784910928114115i</v>
      </c>
      <c r="AN86" s="0" t="n">
        <f aca="false">IMABS(AM86)</f>
        <v>1.00003080378382</v>
      </c>
      <c r="AO86" s="0" t="n">
        <f aca="false">IMARGUMENT(AM86)</f>
        <v>0.00784894809642863</v>
      </c>
      <c r="AP86" s="197" t="str">
        <f aca="false">IMPRODUCT(AF86,IMDIV(AM86,IMPRODUCT(AG86,AJ86)))</f>
        <v>-0.430139171525373+55.3490609803087i</v>
      </c>
      <c r="AQ86" s="169" t="n">
        <f aca="false">20*LOG(IMABS(AP86))</f>
        <v>34.8624674279493</v>
      </c>
      <c r="AR86" s="198" t="n">
        <f aca="false">(180/PI())*IMARGUMENT(AP86)</f>
        <v>90.4452589180201</v>
      </c>
      <c r="AS86" s="197" t="str">
        <f aca="false">IMPRODUCT(AC86,AP86)</f>
        <v>4105.08939549776+7389.46170994115i</v>
      </c>
      <c r="AT86" s="223" t="n">
        <f aca="false">20*LOG(IMABS(AS86))</f>
        <v>78.5403811371565</v>
      </c>
      <c r="AU86" s="198" t="n">
        <f aca="false">(180/PI())*IMARGUMENT(AS86)</f>
        <v>60.9463860387597</v>
      </c>
      <c r="AX86" s="0" t="n">
        <f aca="false">SUM((AT87&lt;0)*(AT86&gt;0))*O86</f>
        <v>0</v>
      </c>
      <c r="AY86" s="0" t="n">
        <f aca="false">IF(AX86&gt;0,AU86,0)</f>
        <v>0</v>
      </c>
    </row>
    <row r="87" customFormat="false" ht="15" hidden="false" customHeight="false" outlineLevel="0" collapsed="false">
      <c r="N87" s="130" t="n">
        <v>69</v>
      </c>
      <c r="O87" s="192" t="n">
        <f aca="false">10^(1+(N87/100))</f>
        <v>48.9778819368446</v>
      </c>
      <c r="P87" s="240" t="str">
        <f aca="false">COMPLEX(Adc,0)</f>
        <v>175.438596491228</v>
      </c>
      <c r="Q87" s="124" t="str">
        <f aca="false">IMSUM(COMPLEX(1,0),IMDIV(COMPLEX(0,2*PI()*O87),COMPLEX(wp_lf,0)))</f>
        <v>1+0.578545763345235i</v>
      </c>
      <c r="R87" s="124" t="n">
        <f aca="false">IMABS(Q87)</f>
        <v>1.15529874936517</v>
      </c>
      <c r="S87" s="124" t="n">
        <f aca="false">IMARGUMENT(Q87)</f>
        <v>0.524494932066901</v>
      </c>
      <c r="T87" s="124" t="str">
        <f aca="false">IMSUM(COMPLEX(1,0),IMDIV(COMPLEX(0,2*PI()*O87),COMPLEX(wz_esr,0)))</f>
        <v>1+9.54600509519637E-07i</v>
      </c>
      <c r="U87" s="124" t="n">
        <f aca="false">IMABS(T87)</f>
        <v>1.00000000000046</v>
      </c>
      <c r="V87" s="124" t="n">
        <f aca="false">IMARGUMENT(T87)</f>
        <v>9.54605184677099E-007</v>
      </c>
      <c r="W87" s="0" t="str">
        <f aca="false">IMSUB(COMPLEX(1,0),IMDIV(COMPLEX(0,2*PI()*O87),COMPLEX(wz_rhp,0)))</f>
        <v>1-0.00022157071787689i</v>
      </c>
      <c r="X87" s="124" t="n">
        <f aca="false">IMABS(W87)</f>
        <v>1.00000002454679</v>
      </c>
      <c r="Y87" s="124" t="n">
        <f aca="false">IMARGUMENT(W87)</f>
        <v>-0.000221570714723772</v>
      </c>
      <c r="Z87" s="0" t="str">
        <f aca="false">IMSUM(COMPLEX(1,0),IMDIV(COMPLEX(0,2*PI()*O87),COMPLEX(Q*(wsl/2),0)),IMDIV(IMPOWER(COMPLEX(0,2*PI()*O87),2),IMPOWER(COMPLEX(wsl/2,0),2)))</f>
        <v>0.999999997824188+6.65221192456227e-05i</v>
      </c>
      <c r="AA87" s="124" t="n">
        <f aca="false">IMABS(Z87)</f>
        <v>1.00000000003678</v>
      </c>
      <c r="AB87" s="124" t="n">
        <f aca="false">IMARGUMENT(Z87)</f>
        <v>6.65221199026404E-005</v>
      </c>
      <c r="AC87" s="222" t="str">
        <f aca="false">(IMDIV(IMPRODUCT(P87,T87,W87),IMPRODUCT(Q87,Z87)))</f>
        <v>131.420882300608-76.0833697992547i</v>
      </c>
      <c r="AD87" s="223" t="n">
        <f aca="false">20*LOG(IMABS(AC87))</f>
        <v>43.6286170352478</v>
      </c>
      <c r="AE87" s="198" t="n">
        <f aca="false">(180/PI())*IMARGUMENT(AC87)</f>
        <v>-30.067797792324</v>
      </c>
      <c r="AF87" s="0" t="str">
        <f aca="false">COMPLEX(Adc_ea,0)</f>
        <v>-0.434440565864413</v>
      </c>
      <c r="AG87" s="0" t="str">
        <f aca="false">IMDIV(COMPLEX(0,2*PI()*O87),COMPLEX(wp0_ea,0))</f>
        <v>0.00803193852303758i</v>
      </c>
      <c r="AH87" s="0" t="n">
        <f aca="false">IMABS(AG87)</f>
        <v>0.00803193852303758</v>
      </c>
      <c r="AI87" s="0" t="n">
        <f aca="false">IMARGUMENT(AG87)</f>
        <v>1.5707963267949</v>
      </c>
      <c r="AJ87" s="0" t="str">
        <f aca="false">IMSUM(COMPLEX(1,0),IMDIV(COMPLEX(0,2*PI()*O87),COMPLEX(wp1_ea,0)))</f>
        <v>1+0.0000795241437924513i</v>
      </c>
      <c r="AK87" s="0" t="n">
        <f aca="false">IMABS(AJ87)</f>
        <v>1.00000000316204</v>
      </c>
      <c r="AL87" s="0" t="n">
        <f aca="false">IMARGUMENT(AJ87)</f>
        <v>7.95241425958625E-005</v>
      </c>
      <c r="AM87" s="0" t="str">
        <f aca="false">IMSUM(COMPLEX(1,0),IMDIV(COMPLEX(0,2*PI()*O87),COMPLEX(wz_ea,0)))</f>
        <v>1+0.00803193852303758i</v>
      </c>
      <c r="AN87" s="0" t="n">
        <f aca="false">IMABS(AM87)</f>
        <v>1.00003225549801</v>
      </c>
      <c r="AO87" s="0" t="n">
        <f aca="false">IMARGUMENT(AM87)</f>
        <v>0.00803176581082184</v>
      </c>
      <c r="AP87" s="197" t="str">
        <f aca="false">IMPRODUCT(AF87,IMDIV(AM87,IMPRODUCT(AG87,AJ87)))</f>
        <v>-0.430139171402942+54.0891640744543i</v>
      </c>
      <c r="AQ87" s="169" t="n">
        <f aca="false">20*LOG(IMABS(AP87))</f>
        <v>34.6624800357448</v>
      </c>
      <c r="AR87" s="198" t="n">
        <f aca="false">(180/PI())*IMARGUMENT(AP87)</f>
        <v>90.4556298851983</v>
      </c>
      <c r="AS87" s="197" t="str">
        <f aca="false">IMPRODUCT(AC87,AP87)</f>
        <v>4058.75660299144+7141.17210321013i</v>
      </c>
      <c r="AT87" s="223" t="n">
        <f aca="false">20*LOG(IMABS(AS87))</f>
        <v>78.2910970709927</v>
      </c>
      <c r="AU87" s="198" t="n">
        <f aca="false">(180/PI())*IMARGUMENT(AS87)</f>
        <v>60.3878320928743</v>
      </c>
      <c r="AX87" s="0" t="n">
        <f aca="false">SUM((AT88&lt;0)*(AT87&gt;0))*O87</f>
        <v>0</v>
      </c>
      <c r="AY87" s="0" t="n">
        <f aca="false">IF(AX87&gt;0,AU87,0)</f>
        <v>0</v>
      </c>
    </row>
    <row r="88" customFormat="false" ht="15" hidden="false" customHeight="false" outlineLevel="0" collapsed="false">
      <c r="N88" s="130" t="n">
        <v>70</v>
      </c>
      <c r="O88" s="192" t="n">
        <f aca="false">10^(1+(N88/100))</f>
        <v>50.1187233627272</v>
      </c>
      <c r="P88" s="240" t="str">
        <f aca="false">COMPLEX(Adc,0)</f>
        <v>175.438596491228</v>
      </c>
      <c r="Q88" s="124" t="str">
        <f aca="false">IMSUM(COMPLEX(1,0),IMDIV(COMPLEX(0,2*PI()*O88),COMPLEX(wp_lf,0)))</f>
        <v>1+0.592021825344898i</v>
      </c>
      <c r="R88" s="124" t="n">
        <f aca="false">IMABS(Q88)</f>
        <v>1.16210577904281</v>
      </c>
      <c r="S88" s="124" t="n">
        <f aca="false">IMARGUMENT(Q88)</f>
        <v>0.534532542331273</v>
      </c>
      <c r="T88" s="124" t="str">
        <f aca="false">IMSUM(COMPLEX(1,0),IMDIV(COMPLEX(0,2*PI()*O88),COMPLEX(wz_esr,0)))</f>
        <v>1+9.7683601181908E-07i</v>
      </c>
      <c r="U88" s="124" t="n">
        <f aca="false">IMABS(T88)</f>
        <v>1.00000000000048</v>
      </c>
      <c r="V88" s="124" t="n">
        <f aca="false">IMARGUMENT(T88)</f>
        <v>9.76679897795593E-007</v>
      </c>
      <c r="W88" s="0" t="str">
        <f aca="false">IMSUB(COMPLEX(1,0),IMDIV(COMPLEX(0,2*PI()*O88),COMPLEX(wz_rhp,0)))</f>
        <v>1-0.00022673176289804i</v>
      </c>
      <c r="X88" s="124" t="n">
        <f aca="false">IMABS(W88)</f>
        <v>1.00000002570365</v>
      </c>
      <c r="Y88" s="124" t="n">
        <f aca="false">IMARGUMENT(W88)</f>
        <v>-0.000226731759232682</v>
      </c>
      <c r="Z88" s="0" t="str">
        <f aca="false">IMSUM(COMPLEX(1,0),IMDIV(COMPLEX(0,2*PI()*O88),COMPLEX(Q*(wsl/2),0)),IMDIV(IMPOWER(COMPLEX(0,2*PI()*O88),2),IMPOWER(COMPLEX(wsl/2,0),2)))</f>
        <v>0.999999997721645+6.80716184557103e-05i</v>
      </c>
      <c r="AA88" s="124" t="n">
        <f aca="false">IMABS(Z88)</f>
        <v>1.00000000003852</v>
      </c>
      <c r="AB88" s="124" t="n">
        <f aca="false">IMARGUMENT(Z88)</f>
        <v>6.80716162955947E-005</v>
      </c>
      <c r="AC88" s="222" t="str">
        <f aca="false">(IMDIV(IMPRODUCT(P88,T88,W88),IMPRODUCT(Q88,Z88)))</f>
        <v>129.884779699694-76.9461728789678i</v>
      </c>
      <c r="AD88" s="223" t="n">
        <f aca="false">20*LOG(IMABS(AC88))</f>
        <v>43.5775898915293</v>
      </c>
      <c r="AE88" s="198" t="n">
        <f aca="false">(180/PI())*IMARGUMENT(AC88)</f>
        <v>-30.6432937087172</v>
      </c>
      <c r="AF88" s="0" t="str">
        <f aca="false">COMPLEX(Adc_ea,0)</f>
        <v>-0.434440565864413</v>
      </c>
      <c r="AG88" s="0" t="str">
        <f aca="false">IMDIV(COMPLEX(0,2*PI()*O88),COMPLEX(wp0_ea,0))</f>
        <v>0.00821902640505417i</v>
      </c>
      <c r="AH88" s="0" t="n">
        <f aca="false">IMABS(AG88)</f>
        <v>0.00821902640505417</v>
      </c>
      <c r="AI88" s="0" t="n">
        <f aca="false">IMARGUMENT(AG88)</f>
        <v>1.5707963267949</v>
      </c>
      <c r="AJ88" s="0" t="str">
        <f aca="false">IMSUM(COMPLEX(1,0),IMDIV(COMPLEX(0,2*PI()*O88),COMPLEX(wp1_ea,0)))</f>
        <v>1+0.0000813764990599423i</v>
      </c>
      <c r="AK88" s="0" t="n">
        <f aca="false">IMABS(AJ88)</f>
        <v>1.00000000331107</v>
      </c>
      <c r="AL88" s="0" t="n">
        <f aca="false">IMARGUMENT(AJ88)</f>
        <v>8.13764978359783E-005</v>
      </c>
      <c r="AM88" s="0" t="str">
        <f aca="false">IMSUM(COMPLEX(1,0),IMDIV(COMPLEX(0,2*PI()*O88),COMPLEX(wz_ea,0)))</f>
        <v>1+0.00821902640505417i</v>
      </c>
      <c r="AN88" s="0" t="n">
        <f aca="false">IMABS(AM88)</f>
        <v>1.00003377562713</v>
      </c>
      <c r="AO88" s="0" t="n">
        <f aca="false">IMARGUMENT(AM88)</f>
        <v>0.00821884134092936</v>
      </c>
      <c r="AP88" s="197" t="str">
        <f aca="false">IMPRODUCT(AF88,IMDIV(AM88,IMPRODUCT(AG88,AJ88)))</f>
        <v>-0.430139171274742+52.8579459593473i</v>
      </c>
      <c r="AQ88" s="169" t="n">
        <f aca="false">20*LOG(IMABS(AP88))</f>
        <v>34.4624932376883</v>
      </c>
      <c r="AR88" s="198" t="n">
        <f aca="false">(180/PI())*IMARGUMENT(AP88)</f>
        <v>90.4662423913847</v>
      </c>
      <c r="AS88" s="197" t="str">
        <f aca="false">IMPRODUCT(AC88,AP88)</f>
        <v>4011.34811631385+6898.54022934308i</v>
      </c>
      <c r="AT88" s="223" t="n">
        <f aca="false">20*LOG(IMABS(AS88))</f>
        <v>78.0400831292176</v>
      </c>
      <c r="AU88" s="198" t="n">
        <f aca="false">(180/PI())*IMARGUMENT(AS88)</f>
        <v>59.8229486826675</v>
      </c>
      <c r="AX88" s="0" t="n">
        <f aca="false">SUM((AT89&lt;0)*(AT88&gt;0))*O88</f>
        <v>0</v>
      </c>
      <c r="AY88" s="0" t="n">
        <f aca="false">IF(AX88&gt;0,AU88,0)</f>
        <v>0</v>
      </c>
    </row>
    <row r="89" customFormat="false" ht="15" hidden="false" customHeight="false" outlineLevel="0" collapsed="false">
      <c r="N89" s="130" t="n">
        <v>71</v>
      </c>
      <c r="O89" s="192" t="n">
        <f aca="false">10^(1+(N89/100))</f>
        <v>51.2861383991365</v>
      </c>
      <c r="P89" s="240" t="str">
        <f aca="false">COMPLEX(Adc,0)</f>
        <v>175.438596491228</v>
      </c>
      <c r="Q89" s="124" t="str">
        <f aca="false">IMSUM(COMPLEX(1,0),IMDIV(COMPLEX(0,2*PI()*O89),COMPLEX(wp_lf,0)))</f>
        <v>1+0.605811785152694i</v>
      </c>
      <c r="R89" s="124" t="n">
        <f aca="false">IMABS(Q89)</f>
        <v>1.16919113879207</v>
      </c>
      <c r="S89" s="124" t="n">
        <f aca="false">IMARGUMENT(Q89)</f>
        <v>0.544681916892877</v>
      </c>
      <c r="T89" s="124" t="str">
        <f aca="false">IMSUM(COMPLEX(1,0),IMDIV(COMPLEX(0,2*PI()*O89),COMPLEX(wz_esr,0)))</f>
        <v>1+9.99589445501944E-07i</v>
      </c>
      <c r="U89" s="124" t="n">
        <f aca="false">IMABS(T89)</f>
        <v>1.0000000000005</v>
      </c>
      <c r="V89" s="124" t="n">
        <f aca="false">IMARGUMENT(T89)</f>
        <v>9.996002811938E-007</v>
      </c>
      <c r="W89" s="0" t="str">
        <f aca="false">IMSUB(COMPLEX(1,0),IMDIV(COMPLEX(0,2*PI()*O89),COMPLEX(wz_rhp,0)))</f>
        <v>1-0.00023201302410103i</v>
      </c>
      <c r="X89" s="124" t="n">
        <f aca="false">IMABS(W89)</f>
        <v>1.00000002691502</v>
      </c>
      <c r="Y89" s="124" t="n">
        <f aca="false">IMARGUMENT(W89)</f>
        <v>-0.000232013019748347</v>
      </c>
      <c r="Z89" s="0" t="str">
        <f aca="false">IMSUM(COMPLEX(1,0),IMDIV(COMPLEX(0,2*PI()*O89),COMPLEX(Q*(wsl/2),0)),IMDIV(IMPOWER(COMPLEX(0,2*PI()*O89),2),IMPOWER(COMPLEX(wsl/2,0),2)))</f>
        <v>0.999999997614269+6.96572101389376e-05i</v>
      </c>
      <c r="AA89" s="124" t="n">
        <f aca="false">IMABS(Z89)</f>
        <v>1.00000000004033</v>
      </c>
      <c r="AB89" s="124" t="n">
        <f aca="false">IMARGUMENT(Z89)</f>
        <v>6.96572085457743E-005</v>
      </c>
      <c r="AC89" s="222" t="str">
        <f aca="false">(IMDIV(IMPRODUCT(P89,T89,W89),IMPRODUCT(Q89,Z89)))</f>
        <v>128.314280206843-77.7870523885215i</v>
      </c>
      <c r="AD89" s="223" t="n">
        <f aca="false">20*LOG(IMABS(AC89))</f>
        <v>43.5247928157039</v>
      </c>
      <c r="AE89" s="198" t="n">
        <f aca="false">(180/PI())*IMARGUMENT(AC89)</f>
        <v>-31.2252021737921</v>
      </c>
      <c r="AF89" s="0" t="str">
        <f aca="false">COMPLEX(Adc_ea,0)</f>
        <v>-0.434440565864413</v>
      </c>
      <c r="AG89" s="0" t="str">
        <f aca="false">IMDIV(COMPLEX(0,2*PI()*O89),COMPLEX(wp0_ea,0))</f>
        <v>0.00841047212366241i</v>
      </c>
      <c r="AH89" s="0" t="n">
        <f aca="false">IMABS(AG89)</f>
        <v>0.00841047212366241</v>
      </c>
      <c r="AI89" s="0" t="n">
        <f aca="false">IMARGUMENT(AG89)</f>
        <v>1.5707963267949</v>
      </c>
      <c r="AJ89" s="0" t="str">
        <f aca="false">IMSUM(COMPLEX(1,0),IMDIV(COMPLEX(0,2*PI()*O89),COMPLEX(wp1_ea,0)))</f>
        <v>1+0.0000832720012243803i</v>
      </c>
      <c r="AK89" s="0" t="n">
        <f aca="false">IMABS(AJ89)</f>
        <v>1.00000000346711</v>
      </c>
      <c r="AL89" s="0" t="n">
        <f aca="false">IMARGUMENT(AJ89)</f>
        <v>8.32720006138285E-005</v>
      </c>
      <c r="AM89" s="0" t="str">
        <f aca="false">IMSUM(COMPLEX(1,0),IMDIV(COMPLEX(0,2*PI()*O89),COMPLEX(wz_ea,0)))</f>
        <v>1+0.00841047212366241i</v>
      </c>
      <c r="AN89" s="0" t="n">
        <f aca="false">IMABS(AM89)</f>
        <v>1.00003536739525</v>
      </c>
      <c r="AO89" s="0" t="n">
        <f aca="false">IMARGUMENT(AM89)</f>
        <v>0.00841027382423752</v>
      </c>
      <c r="AP89" s="197" t="str">
        <f aca="false">IMPRODUCT(AF89,IMDIV(AM89,IMPRODUCT(AG89,AJ89)))</f>
        <v>-0.430139171140499+51.6547538268453i</v>
      </c>
      <c r="AQ89" s="169" t="n">
        <f aca="false">20*LOG(IMABS(AP89))</f>
        <v>34.2625070617772</v>
      </c>
      <c r="AR89" s="198" t="n">
        <f aca="false">(180/PI())*IMARGUMENT(AP89)</f>
        <v>90.4771020604678</v>
      </c>
      <c r="AS89" s="197" t="str">
        <f aca="false">IMPRODUCT(AC89,AP89)</f>
        <v>3962.87804391134+6661.50181479318i</v>
      </c>
      <c r="AT89" s="223" t="n">
        <f aca="false">20*LOG(IMABS(AS89))</f>
        <v>77.7872998774811</v>
      </c>
      <c r="AU89" s="198" t="n">
        <f aca="false">(180/PI())*IMARGUMENT(AS89)</f>
        <v>59.2518998866757</v>
      </c>
      <c r="AX89" s="0" t="n">
        <f aca="false">SUM((AT90&lt;0)*(AT89&gt;0))*O89</f>
        <v>0</v>
      </c>
      <c r="AY89" s="0" t="n">
        <f aca="false">IF(AX89&gt;0,AU89,0)</f>
        <v>0</v>
      </c>
    </row>
    <row r="90" customFormat="false" ht="15" hidden="false" customHeight="false" outlineLevel="0" collapsed="false">
      <c r="N90" s="130" t="n">
        <v>72</v>
      </c>
      <c r="O90" s="192" t="n">
        <f aca="false">10^(1+(N90/100))</f>
        <v>52.4807460249773</v>
      </c>
      <c r="P90" s="240" t="str">
        <f aca="false">COMPLEX(Adc,0)</f>
        <v>175.438596491228</v>
      </c>
      <c r="Q90" s="124" t="str">
        <f aca="false">IMSUM(COMPLEX(1,0),IMDIV(COMPLEX(0,2*PI()*O90),COMPLEX(wp_lf,0)))</f>
        <v>1+0.619922954387847i</v>
      </c>
      <c r="R90" s="124" t="n">
        <f aca="false">IMABS(Q90)</f>
        <v>1.17656468983943</v>
      </c>
      <c r="S90" s="124" t="n">
        <f aca="false">IMARGUMENT(Q90)</f>
        <v>0.554940072707989</v>
      </c>
      <c r="T90" s="124" t="str">
        <f aca="false">IMSUM(COMPLEX(1,0),IMDIV(COMPLEX(0,2*PI()*O90),COMPLEX(wz_esr,0)))</f>
        <v>1+1.02287287473995E-06i</v>
      </c>
      <c r="U90" s="124" t="n">
        <f aca="false">IMABS(T90)</f>
        <v>1.00000000000052</v>
      </c>
      <c r="V90" s="124" t="n">
        <f aca="false">IMARGUMENT(T90)</f>
        <v>1.02287544618435E-006</v>
      </c>
      <c r="W90" s="0" t="str">
        <f aca="false">IMSUB(COMPLEX(1,0),IMDIV(COMPLEX(0,2*PI()*O90),COMPLEX(wz_rhp,0)))</f>
        <v>1-0.00023741730168045i</v>
      </c>
      <c r="X90" s="124" t="n">
        <f aca="false">IMABS(W90)</f>
        <v>1.00000002818349</v>
      </c>
      <c r="Y90" s="124" t="n">
        <f aca="false">IMARGUMENT(W90)</f>
        <v>-0.000237417296989423</v>
      </c>
      <c r="Z90" s="0" t="str">
        <f aca="false">IMSUM(COMPLEX(1,0),IMDIV(COMPLEX(0,2*PI()*O90),COMPLEX(Q*(wsl/2),0)),IMDIV(IMPOWER(COMPLEX(0,2*PI()*O90),2),IMPOWER(COMPLEX(wsl/2,0),2)))</f>
        <v>0.999999997501833+7.12797349970028e-05i</v>
      </c>
      <c r="AA90" s="124" t="n">
        <f aca="false">IMABS(Z90)</f>
        <v>1.00000000004223</v>
      </c>
      <c r="AB90" s="124" t="n">
        <f aca="false">IMARGUMENT(Z90)</f>
        <v>7.12797337900742E-005</v>
      </c>
      <c r="AC90" s="222" t="str">
        <f aca="false">(IMDIV(IMPRODUCT(P90,T90,W90),IMPRODUCT(Q90,Z90)))</f>
        <v>126.709936181738-78.6043759114477i</v>
      </c>
      <c r="AD90" s="223" t="n">
        <f aca="false">20*LOG(IMABS(AC90))</f>
        <v>43.4701869203302</v>
      </c>
      <c r="AE90" s="198" t="n">
        <f aca="false">(180/PI())*IMARGUMENT(AC90)</f>
        <v>-31.8133524796496</v>
      </c>
      <c r="AF90" s="0" t="str">
        <f aca="false">COMPLEX(Adc_ea,0)</f>
        <v>-0.434440565864413</v>
      </c>
      <c r="AG90" s="0" t="str">
        <f aca="false">IMDIV(COMPLEX(0,2*PI()*O90),COMPLEX(wp0_ea,0))</f>
        <v>0.00860637718591639i</v>
      </c>
      <c r="AH90" s="0" t="n">
        <f aca="false">IMABS(AG90)</f>
        <v>0.00860637718591639</v>
      </c>
      <c r="AI90" s="0" t="n">
        <f aca="false">IMARGUMENT(AG90)</f>
        <v>1.5707963267949</v>
      </c>
      <c r="AJ90" s="0" t="str">
        <f aca="false">IMSUM(COMPLEX(1,0),IMDIV(COMPLEX(0,2*PI()*O90),COMPLEX(wp1_ea,0)))</f>
        <v>1+0.0000852116553061029i</v>
      </c>
      <c r="AK90" s="0" t="n">
        <f aca="false">IMABS(AJ90)</f>
        <v>1.00000000363051</v>
      </c>
      <c r="AL90" s="0" t="n">
        <f aca="false">IMARGUMENT(AJ90)</f>
        <v>8.52116541740282E-005</v>
      </c>
      <c r="AM90" s="0" t="str">
        <f aca="false">IMSUM(COMPLEX(1,0),IMDIV(COMPLEX(0,2*PI()*O90),COMPLEX(wz_ea,0)))</f>
        <v>1+0.00860637718591639i</v>
      </c>
      <c r="AN90" s="0" t="n">
        <f aca="false">IMABS(AM90)</f>
        <v>1.00003703417837</v>
      </c>
      <c r="AO90" s="0" t="n">
        <f aca="false">IMARGUMENT(AM90)</f>
        <v>0.00860616470468738</v>
      </c>
      <c r="AP90" s="197" t="str">
        <f aca="false">IMPRODUCT(AF90,IMDIV(AM90,IMPRODUCT(AG90,AJ90)))</f>
        <v>-0.430139170999929+50.4789497285535i</v>
      </c>
      <c r="AQ90" s="169" t="n">
        <f aca="false">20*LOG(IMABS(AP90))</f>
        <v>34.062521537328</v>
      </c>
      <c r="AR90" s="198" t="n">
        <f aca="false">(180/PI())*IMARGUMENT(AP90)</f>
        <v>90.4882146471704</v>
      </c>
      <c r="AS90" s="197" t="str">
        <f aca="false">IMPRODUCT(AC90,AP90)</f>
        <v>3913.36343317162+6429.99531971769i</v>
      </c>
      <c r="AT90" s="223" t="n">
        <f aca="false">20*LOG(IMABS(AS90))</f>
        <v>77.5327084576582</v>
      </c>
      <c r="AU90" s="198" t="n">
        <f aca="false">(180/PI())*IMARGUMENT(AS90)</f>
        <v>58.6748621675208</v>
      </c>
      <c r="AX90" s="0" t="n">
        <f aca="false">SUM((AT91&lt;0)*(AT90&gt;0))*O90</f>
        <v>0</v>
      </c>
      <c r="AY90" s="0" t="n">
        <f aca="false">IF(AX90&gt;0,AU90,0)</f>
        <v>0</v>
      </c>
    </row>
    <row r="91" customFormat="false" ht="15" hidden="false" customHeight="false" outlineLevel="0" collapsed="false">
      <c r="N91" s="130" t="n">
        <v>73</v>
      </c>
      <c r="O91" s="192" t="n">
        <f aca="false">10^(1+(N91/100))</f>
        <v>53.7031796370253</v>
      </c>
      <c r="P91" s="240" t="str">
        <f aca="false">COMPLEX(Adc,0)</f>
        <v>175.438596491228</v>
      </c>
      <c r="Q91" s="124" t="str">
        <f aca="false">IMSUM(COMPLEX(1,0),IMDIV(COMPLEX(0,2*PI()*O91),COMPLEX(wp_lf,0)))</f>
        <v>1+0.634362814979064i</v>
      </c>
      <c r="R91" s="124" t="n">
        <f aca="false">IMABS(Q91)</f>
        <v>1.1842365393063</v>
      </c>
      <c r="S91" s="124" t="n">
        <f aca="false">IMARGUMENT(Q91)</f>
        <v>0.565303812664274</v>
      </c>
      <c r="T91" s="124" t="str">
        <f aca="false">IMSUM(COMPLEX(1,0),IMDIV(COMPLEX(0,2*PI()*O91),COMPLEX(wz_esr,0)))</f>
        <v>1+1.04669864471545E-06i</v>
      </c>
      <c r="U91" s="124" t="n">
        <f aca="false">IMABS(T91)</f>
        <v>1.00000000000055</v>
      </c>
      <c r="V91" s="124" t="n">
        <f aca="false">IMARGUMENT(T91)</f>
        <v>1.04669388108473E-006</v>
      </c>
      <c r="W91" s="0" t="str">
        <f aca="false">IMSUB(COMPLEX(1,0),IMDIV(COMPLEX(0,2*PI()*O91),COMPLEX(wz_rhp,0)))</f>
        <v>1-0.00024294746105581i</v>
      </c>
      <c r="X91" s="124" t="n">
        <f aca="false">IMABS(W91)</f>
        <v>1.00000002951173</v>
      </c>
      <c r="Y91" s="124" t="n">
        <f aca="false">IMARGUMENT(W91)</f>
        <v>-0.000242947456057791</v>
      </c>
      <c r="Z91" s="0" t="str">
        <f aca="false">IMSUM(COMPLEX(1,0),IMDIV(COMPLEX(0,2*PI()*O91),COMPLEX(Q*(wsl/2),0)),IMDIV(IMPOWER(COMPLEX(0,2*PI()*O91),2),IMPOWER(COMPLEX(wsl/2,0),2)))</f>
        <v>0.999999997384098+7.29400533140621e-05i</v>
      </c>
      <c r="AA91" s="124" t="n">
        <f aca="false">IMABS(Z91)</f>
        <v>1.00000000004422</v>
      </c>
      <c r="AB91" s="124" t="n">
        <f aca="false">IMARGUMENT(Z91)</f>
        <v>7.29400516238952E-005</v>
      </c>
      <c r="AC91" s="222" t="str">
        <f aca="false">(IMDIV(IMPRODUCT(P91,T91,W91),IMPRODUCT(Q91,Z91)))</f>
        <v>125.072397311383-79.3965132653454i</v>
      </c>
      <c r="AD91" s="223" t="n">
        <f aca="false">20*LOG(IMABS(AC91))</f>
        <v>43.4137340026167</v>
      </c>
      <c r="AE91" s="198" t="n">
        <f aca="false">(180/PI())*IMARGUMENT(AC91)</f>
        <v>-32.4075616580063</v>
      </c>
      <c r="AF91" s="0" t="str">
        <f aca="false">COMPLEX(Adc_ea,0)</f>
        <v>-0.434440565864413</v>
      </c>
      <c r="AG91" s="0" t="str">
        <f aca="false">IMDIV(COMPLEX(0,2*PI()*O91),COMPLEX(wp0_ea,0))</f>
        <v>0.00880684546327318i</v>
      </c>
      <c r="AH91" s="0" t="n">
        <f aca="false">IMABS(AG91)</f>
        <v>0.00880684546327318</v>
      </c>
      <c r="AI91" s="0" t="n">
        <f aca="false">IMARGUMENT(AG91)</f>
        <v>1.5707963267949</v>
      </c>
      <c r="AJ91" s="0" t="str">
        <f aca="false">IMSUM(COMPLEX(1,0),IMDIV(COMPLEX(0,2*PI()*O91),COMPLEX(wp1_ea,0)))</f>
        <v>1+0.0000871964897353781i</v>
      </c>
      <c r="AK91" s="0" t="n">
        <f aca="false">IMABS(AJ91)</f>
        <v>1.00000000380161</v>
      </c>
      <c r="AL91" s="0" t="n">
        <f aca="false">IMARGUMENT(AJ91)</f>
        <v>8.71964897798772E-005</v>
      </c>
      <c r="AM91" s="0" t="str">
        <f aca="false">IMSUM(COMPLEX(1,0),IMDIV(COMPLEX(0,2*PI()*O91),COMPLEX(wz_ea,0)))</f>
        <v>1+0.00880684546327318i</v>
      </c>
      <c r="AN91" s="0" t="n">
        <f aca="false">IMABS(AM91)</f>
        <v>1.00003877951158</v>
      </c>
      <c r="AO91" s="0" t="n">
        <f aca="false">IMARGUMENT(AM91)</f>
        <v>0.00880661778600783</v>
      </c>
      <c r="AP91" s="197" t="str">
        <f aca="false">IMPRODUCT(AF91,IMDIV(AM91,IMPRODUCT(AG91,AJ91)))</f>
        <v>-0.430139170852735+49.3299102375762i</v>
      </c>
      <c r="AQ91" s="169" t="n">
        <f aca="false">20*LOG(IMABS(AP91))</f>
        <v>33.862536695039</v>
      </c>
      <c r="AR91" s="198" t="n">
        <f aca="false">(180/PI())*IMARGUMENT(AP91)</f>
        <v>90.4995860400857</v>
      </c>
      <c r="AS91" s="197" t="str">
        <f aca="false">IMPRODUCT(AC91,AP91)</f>
        <v>3862.82433527993+6203.96168295354i</v>
      </c>
      <c r="AT91" s="223" t="n">
        <f aca="false">20*LOG(IMABS(AS91))</f>
        <v>77.2762706976556</v>
      </c>
      <c r="AU91" s="198" t="n">
        <f aca="false">(180/PI())*IMARGUMENT(AS91)</f>
        <v>58.0920243820794</v>
      </c>
      <c r="AX91" s="0" t="n">
        <f aca="false">SUM((AT92&lt;0)*(AT91&gt;0))*O91</f>
        <v>0</v>
      </c>
      <c r="AY91" s="0" t="n">
        <f aca="false">IF(AX91&gt;0,AU91,0)</f>
        <v>0</v>
      </c>
    </row>
    <row r="92" customFormat="false" ht="15" hidden="false" customHeight="false" outlineLevel="0" collapsed="false">
      <c r="N92" s="130" t="n">
        <v>74</v>
      </c>
      <c r="O92" s="192" t="n">
        <f aca="false">10^(1+(N92/100))</f>
        <v>54.9540873857625</v>
      </c>
      <c r="P92" s="240" t="str">
        <f aca="false">COMPLEX(Adc,0)</f>
        <v>175.438596491228</v>
      </c>
      <c r="Q92" s="124" t="str">
        <f aca="false">IMSUM(COMPLEX(1,0),IMDIV(COMPLEX(0,2*PI()*O92),COMPLEX(wp_lf,0)))</f>
        <v>1+0.64913902313157i</v>
      </c>
      <c r="R92" s="124" t="n">
        <f aca="false">IMABS(Q92)</f>
        <v>1.19221704037151</v>
      </c>
      <c r="S92" s="124" t="n">
        <f aca="false">IMARGUMENT(Q92)</f>
        <v>0.575769726307188</v>
      </c>
      <c r="T92" s="124" t="str">
        <f aca="false">IMSUM(COMPLEX(1,0),IMDIV(COMPLEX(0,2*PI()*O92),COMPLEX(wz_esr,0)))</f>
        <v>1+1.07107938816709E-06i</v>
      </c>
      <c r="U92" s="124" t="n">
        <f aca="false">IMABS(T92)</f>
        <v>1.00000000000057</v>
      </c>
      <c r="V92" s="124" t="n">
        <f aca="false">IMARGUMENT(T92)</f>
        <v>1.07101934111519E-006</v>
      </c>
      <c r="W92" s="0" t="str">
        <f aca="false">IMSUB(COMPLEX(1,0),IMDIV(COMPLEX(0,2*PI()*O92),COMPLEX(wz_rhp,0)))</f>
        <v>1-0.00024860643439081i</v>
      </c>
      <c r="X92" s="124" t="n">
        <f aca="false">IMABS(W92)</f>
        <v>1.00000003090258</v>
      </c>
      <c r="Y92" s="124" t="n">
        <f aca="false">IMARGUMENT(W92)</f>
        <v>-0.000248606429209841</v>
      </c>
      <c r="Z92" s="0" t="str">
        <f aca="false">IMSUM(COMPLEX(1,0),IMDIV(COMPLEX(0,2*PI()*O92),COMPLEX(Q*(wsl/2),0)),IMDIV(IMPOWER(COMPLEX(0,2*PI()*O92),2),IMPOWER(COMPLEX(wsl/2,0),2)))</f>
        <v>0.999999997260815+7.46390454128644e-05i</v>
      </c>
      <c r="AA92" s="124" t="n">
        <f aca="false">IMABS(Z92)</f>
        <v>1.00000000004631</v>
      </c>
      <c r="AB92" s="124" t="n">
        <f aca="false">IMARGUMENT(Z92)</f>
        <v>7.46390433056672E-005</v>
      </c>
      <c r="AC92" s="222" t="str">
        <f aca="false">(IMDIV(IMPRODUCT(P92,T92,W92),IMPRODUCT(Q92,Z92)))</f>
        <v>123.402412239798-80.1618431579356i</v>
      </c>
      <c r="AD92" s="223" t="n">
        <f aca="false">20*LOG(IMABS(AC92))</f>
        <v>43.355396656295</v>
      </c>
      <c r="AE92" s="198" t="n">
        <f aca="false">(180/PI())*IMARGUMENT(AC92)</f>
        <v>-33.0076345219258</v>
      </c>
      <c r="AF92" s="0" t="str">
        <f aca="false">COMPLEX(Adc_ea,0)</f>
        <v>-0.434440565864413</v>
      </c>
      <c r="AG92" s="0" t="str">
        <f aca="false">IMDIV(COMPLEX(0,2*PI()*O92),COMPLEX(wp0_ea,0))</f>
        <v>0.00901198324666701i</v>
      </c>
      <c r="AH92" s="0" t="n">
        <f aca="false">IMABS(AG92)</f>
        <v>0.00901198324666701</v>
      </c>
      <c r="AI92" s="0" t="n">
        <f aca="false">IMARGUMENT(AG92)</f>
        <v>1.5707963267949</v>
      </c>
      <c r="AJ92" s="0" t="str">
        <f aca="false">IMSUM(COMPLEX(1,0),IMDIV(COMPLEX(0,2*PI()*O92),COMPLEX(wp1_ea,0)))</f>
        <v>1+0.0000892275568976932i</v>
      </c>
      <c r="AK92" s="0" t="n">
        <f aca="false">IMABS(AJ92)</f>
        <v>1.00000000398078</v>
      </c>
      <c r="AL92" s="0" t="n">
        <f aca="false">IMARGUMENT(AJ92)</f>
        <v>8.92275560154309E-005</v>
      </c>
      <c r="AM92" s="0" t="str">
        <f aca="false">IMSUM(COMPLEX(1,0),IMDIV(COMPLEX(0,2*PI()*O92),COMPLEX(wz_ea,0)))</f>
        <v>1+0.00901198324666701i</v>
      </c>
      <c r="AN92" s="0" t="n">
        <f aca="false">IMABS(AM92)</f>
        <v>1.00004060709655</v>
      </c>
      <c r="AO92" s="0" t="n">
        <f aca="false">IMARGUMENT(AM92)</f>
        <v>0.00901173928662707</v>
      </c>
      <c r="AP92" s="197" t="str">
        <f aca="false">IMPRODUCT(AF92,IMDIV(AM92,IMPRODUCT(AG92,AJ92)))</f>
        <v>-0.430139170698604+48.2070261179648i</v>
      </c>
      <c r="AQ92" s="169" t="n">
        <f aca="false">20*LOG(IMABS(AP92))</f>
        <v>33.662552567054</v>
      </c>
      <c r="AR92" s="198" t="n">
        <f aca="false">(180/PI())*IMARGUMENT(AP92)</f>
        <v>90.5112222647826</v>
      </c>
      <c r="AS92" s="197" t="str">
        <f aca="false">IMPRODUCT(AC92,AP92)</f>
        <v>3811.28385551577+5983.34405860143i</v>
      </c>
      <c r="AT92" s="223" t="n">
        <f aca="false">20*LOG(IMABS(AS92))</f>
        <v>77.017949223349</v>
      </c>
      <c r="AU92" s="198" t="n">
        <f aca="false">(180/PI())*IMARGUMENT(AS92)</f>
        <v>57.5035877428568</v>
      </c>
      <c r="AX92" s="0" t="n">
        <f aca="false">SUM((AT93&lt;0)*(AT92&gt;0))*O92</f>
        <v>0</v>
      </c>
      <c r="AY92" s="0" t="n">
        <f aca="false">IF(AX92&gt;0,AU92,0)</f>
        <v>0</v>
      </c>
    </row>
    <row r="93" customFormat="false" ht="15" hidden="false" customHeight="false" outlineLevel="0" collapsed="false">
      <c r="N93" s="130" t="n">
        <v>75</v>
      </c>
      <c r="O93" s="192" t="n">
        <f aca="false">10^(1+(N93/100))</f>
        <v>56.2341325190349</v>
      </c>
      <c r="P93" s="240" t="str">
        <f aca="false">COMPLEX(Adc,0)</f>
        <v>175.438596491228</v>
      </c>
      <c r="Q93" s="124" t="str">
        <f aca="false">IMSUM(COMPLEX(1,0),IMDIV(COMPLEX(0,2*PI()*O93),COMPLEX(wp_lf,0)))</f>
        <v>1+0.66425941338651i</v>
      </c>
      <c r="R93" s="124" t="n">
        <f aca="false">IMABS(Q93)</f>
        <v>1.20051679216602</v>
      </c>
      <c r="S93" s="124" t="n">
        <f aca="false">IMARGUMENT(Q93)</f>
        <v>0.586334191458201</v>
      </c>
      <c r="T93" s="124" t="str">
        <f aca="false">IMSUM(COMPLEX(1,0),IMDIV(COMPLEX(0,2*PI()*O93),COMPLEX(wz_esr,0)))</f>
        <v>1+1.09602803208774E-06i</v>
      </c>
      <c r="U93" s="124" t="n">
        <f aca="false">IMABS(T93)</f>
        <v>1.0000000000006</v>
      </c>
      <c r="V93" s="124" t="n">
        <f aca="false">IMARGUMENT(T93)</f>
        <v>1.09602067163195E-006</v>
      </c>
      <c r="W93" s="0" t="str">
        <f aca="false">IMSUB(COMPLEX(1,0),IMDIV(COMPLEX(0,2*PI()*O93),COMPLEX(wz_rhp,0)))</f>
        <v>1-0.00025439722214802i</v>
      </c>
      <c r="X93" s="124" t="n">
        <f aca="false">IMABS(W93)</f>
        <v>1.00000003235897</v>
      </c>
      <c r="Y93" s="124" t="n">
        <f aca="false">IMARGUMENT(W93)</f>
        <v>-0.000254397217004893</v>
      </c>
      <c r="Z93" s="0" t="str">
        <f aca="false">IMSUM(COMPLEX(1,0),IMDIV(COMPLEX(0,2*PI()*O93),COMPLEX(Q*(wsl/2),0)),IMDIV(IMPOWER(COMPLEX(0,2*PI()*O93),2),IMPOWER(COMPLEX(wsl/2,0),2)))</f>
        <v>0.999999997131721+7.63776121215091e-05i</v>
      </c>
      <c r="AA93" s="124" t="n">
        <f aca="false">IMABS(Z93)</f>
        <v>1.00000000004849</v>
      </c>
      <c r="AB93" s="124" t="n">
        <f aca="false">IMARGUMENT(Z93)</f>
        <v>7.63776108039883E-005</v>
      </c>
      <c r="AC93" s="222" t="str">
        <f aca="false">(IMDIV(IMPRODUCT(P93,T93,W93),IMPRODUCT(Q93,Z93)))</f>
        <v>121.700829683866-80.8987601213863i</v>
      </c>
      <c r="AD93" s="223" t="n">
        <f aca="false">20*LOG(IMABS(AC93))</f>
        <v>43.2951383850617</v>
      </c>
      <c r="AE93" s="198" t="n">
        <f aca="false">(180/PI())*IMARGUMENT(AC93)</f>
        <v>-33.6133637586524</v>
      </c>
      <c r="AF93" s="0" t="str">
        <f aca="false">COMPLEX(Adc_ea,0)</f>
        <v>-0.434440565864413</v>
      </c>
      <c r="AG93" s="0" t="str">
        <f aca="false">IMDIV(COMPLEX(0,2*PI()*O93),COMPLEX(wp0_ea,0))</f>
        <v>0.0092218993028659i</v>
      </c>
      <c r="AH93" s="0" t="n">
        <f aca="false">IMABS(AG93)</f>
        <v>0.00922189930286591</v>
      </c>
      <c r="AI93" s="0" t="n">
        <f aca="false">IMARGUMENT(AG93)</f>
        <v>1.5707963267949</v>
      </c>
      <c r="AJ93" s="0" t="str">
        <f aca="false">IMSUM(COMPLEX(1,0),IMDIV(COMPLEX(0,2*PI()*O93),COMPLEX(wp1_ea,0)))</f>
        <v>1+0.0000913059336917416i</v>
      </c>
      <c r="AK93" s="0" t="n">
        <f aca="false">IMABS(AJ93)</f>
        <v>1.00000000416839</v>
      </c>
      <c r="AL93" s="0" t="n">
        <f aca="false">IMARGUMENT(AJ93)</f>
        <v>9.13059335397132E-005</v>
      </c>
      <c r="AM93" s="0" t="str">
        <f aca="false">IMSUM(COMPLEX(1,0),IMDIV(COMPLEX(0,2*PI()*O93),COMPLEX(wz_ea,0)))</f>
        <v>1+0.0092218993028659i</v>
      </c>
      <c r="AN93" s="0" t="n">
        <f aca="false">IMABS(AM93)</f>
        <v>1.00004252080937</v>
      </c>
      <c r="AO93" s="0" t="n">
        <f aca="false">IMARGUMENT(AM93)</f>
        <v>0.00922163789557998</v>
      </c>
      <c r="AP93" s="197" t="str">
        <f aca="false">IMPRODUCT(AF93,IMDIV(AM93,IMPRODUCT(AG93,AJ93)))</f>
        <v>-0.430139170537208+47.1097020016971i</v>
      </c>
      <c r="AQ93" s="169" t="n">
        <f aca="false">20*LOG(IMABS(AP93))</f>
        <v>33.4625691870319</v>
      </c>
      <c r="AR93" s="198" t="n">
        <f aca="false">(180/PI())*IMARGUMENT(AP93)</f>
        <v>90.5231294869833</v>
      </c>
      <c r="AS93" s="197" t="str">
        <f aca="false">IMPRODUCT(AC93,AP93)</f>
        <v>3758.76818769138+5768.08754534232i</v>
      </c>
      <c r="AT93" s="223" t="n">
        <f aca="false">20*LOG(IMABS(AS93))</f>
        <v>76.7577075720936</v>
      </c>
      <c r="AU93" s="198" t="n">
        <f aca="false">(180/PI())*IMARGUMENT(AS93)</f>
        <v>56.9097657283309</v>
      </c>
      <c r="AX93" s="0" t="n">
        <f aca="false">SUM((AT94&lt;0)*(AT93&gt;0))*O93</f>
        <v>0</v>
      </c>
      <c r="AY93" s="0" t="n">
        <f aca="false">IF(AX93&gt;0,AU93,0)</f>
        <v>0</v>
      </c>
    </row>
    <row r="94" customFormat="false" ht="15" hidden="false" customHeight="false" outlineLevel="0" collapsed="false">
      <c r="N94" s="130" t="n">
        <v>76</v>
      </c>
      <c r="O94" s="192" t="n">
        <f aca="false">10^(1+(N94/100))</f>
        <v>57.5439937337157</v>
      </c>
      <c r="P94" s="240" t="str">
        <f aca="false">COMPLEX(Adc,0)</f>
        <v>175.438596491228</v>
      </c>
      <c r="Q94" s="124" t="str">
        <f aca="false">IMSUM(COMPLEX(1,0),IMDIV(COMPLEX(0,2*PI()*O94),COMPLEX(wp_lf,0)))</f>
        <v>1+0.67973200277494i</v>
      </c>
      <c r="R94" s="124" t="n">
        <f aca="false">IMABS(Q94)</f>
        <v>1.20914663940997</v>
      </c>
      <c r="S94" s="124" t="n">
        <f aca="false">IMARGUMENT(Q94)</f>
        <v>0.596993376758635</v>
      </c>
      <c r="T94" s="124" t="str">
        <f aca="false">IMSUM(COMPLEX(1,0),IMDIV(COMPLEX(0,2*PI()*O94),COMPLEX(wz_esr,0)))</f>
        <v>1+1.12155780457865E-06i</v>
      </c>
      <c r="U94" s="124" t="n">
        <f aca="false">IMABS(T94)</f>
        <v>1.00000000000063</v>
      </c>
      <c r="V94" s="124" t="n">
        <f aca="false">IMARGUMENT(T94)</f>
        <v>1.12145469917224E-006</v>
      </c>
      <c r="W94" s="0" t="str">
        <f aca="false">IMSUB(COMPLEX(1,0),IMDIV(COMPLEX(0,2*PI()*O94),COMPLEX(wz_rhp,0)))</f>
        <v>1-0.00026032289467976i</v>
      </c>
      <c r="X94" s="124" t="n">
        <f aca="false">IMABS(W94)</f>
        <v>1.000000033884</v>
      </c>
      <c r="Y94" s="124" t="n">
        <f aca="false">IMARGUMENT(W94)</f>
        <v>-0.000260322888460296</v>
      </c>
      <c r="Z94" s="0" t="str">
        <f aca="false">IMSUM(COMPLEX(1,0),IMDIV(COMPLEX(0,2*PI()*O94),COMPLEX(Q*(wsl/2),0)),IMDIV(IMPOWER(COMPLEX(0,2*PI()*O94),2),IMPOWER(COMPLEX(wsl/2,0),2)))</f>
        <v>0.999999996996543+7.81566752510779e-05i</v>
      </c>
      <c r="AA94" s="124" t="n">
        <f aca="false">IMABS(Z94)</f>
        <v>1.00000000005078</v>
      </c>
      <c r="AB94" s="124" t="n">
        <f aca="false">IMARGUMENT(Z94)</f>
        <v>7.81566757122415E-005</v>
      </c>
      <c r="AC94" s="222" t="str">
        <f aca="false">(IMDIV(IMPRODUCT(P94,T94,W94),IMPRODUCT(Q94,Z94)))</f>
        <v>119.968598996219-81.6056816818273i</v>
      </c>
      <c r="AD94" s="223" t="n">
        <f aca="false">20*LOG(IMABS(AC94))</f>
        <v>43.2329237169796</v>
      </c>
      <c r="AE94" s="198" t="n">
        <f aca="false">(180/PI())*IMARGUMENT(AC94)</f>
        <v>-34.2245300754803</v>
      </c>
      <c r="AF94" s="0" t="str">
        <f aca="false">COMPLEX(Adc_ea,0)</f>
        <v>-0.434440565864413</v>
      </c>
      <c r="AG94" s="0" t="str">
        <f aca="false">IMDIV(COMPLEX(0,2*PI()*O94),COMPLEX(wp0_ea,0))</f>
        <v>0.00943670493214146i</v>
      </c>
      <c r="AH94" s="0" t="n">
        <f aca="false">IMABS(AG94)</f>
        <v>0.00943670493214146</v>
      </c>
      <c r="AI94" s="0" t="n">
        <f aca="false">IMARGUMENT(AG94)</f>
        <v>1.5707963267949</v>
      </c>
      <c r="AJ94" s="0" t="str">
        <f aca="false">IMSUM(COMPLEX(1,0),IMDIV(COMPLEX(0,2*PI()*O94),COMPLEX(wp1_ea,0)))</f>
        <v>1+0.0000934327221004105i</v>
      </c>
      <c r="AK94" s="0" t="n">
        <f aca="false">IMABS(AJ94)</f>
        <v>1.00000000436484</v>
      </c>
      <c r="AL94" s="0" t="n">
        <f aca="false">IMARGUMENT(AJ94)</f>
        <v>9.34327214359422E-005</v>
      </c>
      <c r="AM94" s="0" t="str">
        <f aca="false">IMSUM(COMPLEX(1,0),IMDIV(COMPLEX(0,2*PI()*O94),COMPLEX(wz_ea,0)))</f>
        <v>1+0.00943670493214146i</v>
      </c>
      <c r="AN94" s="0" t="n">
        <f aca="false">IMABS(AM94)</f>
        <v>1.00004452470876</v>
      </c>
      <c r="AO94" s="0" t="n">
        <f aca="false">IMARGUMENT(AM94)</f>
        <v>0.00943642482984504</v>
      </c>
      <c r="AP94" s="197" t="str">
        <f aca="false">IMPRODUCT(AF94,IMDIV(AM94,IMPRODUCT(AG94,AJ94)))</f>
        <v>-0.430139170368207+46.037356073001i</v>
      </c>
      <c r="AQ94" s="169" t="n">
        <f aca="false">20*LOG(IMABS(AP94))</f>
        <v>33.262586590217</v>
      </c>
      <c r="AR94" s="198" t="n">
        <f aca="false">(180/PI())*IMARGUMENT(AP94)</f>
        <v>90.5353140158134</v>
      </c>
      <c r="AS94" s="197" t="str">
        <f aca="false">IMPRODUCT(AC94,AP94)</f>
        <v>3705.30663152379+5558.13890978396i</v>
      </c>
      <c r="AT94" s="223" t="n">
        <f aca="false">20*LOG(IMABS(AS94))</f>
        <v>76.4955103071967</v>
      </c>
      <c r="AU94" s="198" t="n">
        <f aca="false">(180/PI())*IMARGUMENT(AS94)</f>
        <v>56.3107839403331</v>
      </c>
      <c r="AX94" s="0" t="n">
        <f aca="false">SUM((AT95&lt;0)*(AT94&gt;0))*O94</f>
        <v>0</v>
      </c>
      <c r="AY94" s="0" t="n">
        <f aca="false">IF(AX94&gt;0,AU94,0)</f>
        <v>0</v>
      </c>
    </row>
    <row r="95" customFormat="false" ht="15" hidden="false" customHeight="false" outlineLevel="0" collapsed="false">
      <c r="N95" s="130" t="n">
        <v>77</v>
      </c>
      <c r="O95" s="192" t="n">
        <f aca="false">10^(1+(N95/100))</f>
        <v>58.8843655355589</v>
      </c>
      <c r="P95" s="240" t="str">
        <f aca="false">COMPLEX(Adc,0)</f>
        <v>175.438596491228</v>
      </c>
      <c r="Q95" s="124" t="str">
        <f aca="false">IMSUM(COMPLEX(1,0),IMDIV(COMPLEX(0,2*PI()*O95),COMPLEX(wp_lf,0)))</f>
        <v>1+0.695564995068559i</v>
      </c>
      <c r="R95" s="124" t="n">
        <f aca="false">IMABS(Q95)</f>
        <v>1.21811767180545</v>
      </c>
      <c r="S95" s="124" t="n">
        <f aca="false">IMARGUMENT(Q95)</f>
        <v>0.607743245166806</v>
      </c>
      <c r="T95" s="124" t="str">
        <f aca="false">IMSUM(COMPLEX(1,0),IMDIV(COMPLEX(0,2*PI()*O95),COMPLEX(wz_esr,0)))</f>
        <v>1+1.14768224186312E-06i</v>
      </c>
      <c r="U95" s="124" t="n">
        <f aca="false">IMABS(T95)</f>
        <v>1.00000000000066</v>
      </c>
      <c r="V95" s="124" t="n">
        <f aca="false">IMARGUMENT(T95)</f>
        <v>1.14767965757673E-006</v>
      </c>
      <c r="W95" s="0" t="str">
        <f aca="false">IMSUB(COMPLEX(1,0),IMDIV(COMPLEX(0,2*PI()*O95),COMPLEX(wz_rhp,0)))</f>
        <v>1-0.00026638659385604i</v>
      </c>
      <c r="X95" s="124" t="n">
        <f aca="false">IMABS(W95)</f>
        <v>1.00000003548091</v>
      </c>
      <c r="Y95" s="124" t="n">
        <f aca="false">IMARGUMENT(W95)</f>
        <v>-0.000266386587417642</v>
      </c>
      <c r="Z95" s="0" t="str">
        <f aca="false">IMSUM(COMPLEX(1,0),IMDIV(COMPLEX(0,2*PI()*O95),COMPLEX(Q*(wsl/2),0)),IMDIV(IMPOWER(COMPLEX(0,2*PI()*O95),2),IMPOWER(COMPLEX(wsl/2,0),2)))</f>
        <v>0.999999996854995+7.99771780843907e-05i</v>
      </c>
      <c r="AA95" s="124" t="n">
        <f aca="false">IMABS(Z95)</f>
        <v>1.00000000005317</v>
      </c>
      <c r="AB95" s="124" t="n">
        <f aca="false">IMARGUMENT(Z95)</f>
        <v>7.99771766654414E-005</v>
      </c>
      <c r="AC95" s="222" t="str">
        <f aca="false">(IMDIV(IMPRODUCT(P95,T95,W95),IMPRODUCT(Q95,Z95)))</f>
        <v>118.206770139863-82.2810557155185i</v>
      </c>
      <c r="AD95" s="223" t="n">
        <f aca="false">20*LOG(IMABS(AC95))</f>
        <v>43.1687183191885</v>
      </c>
      <c r="AE95" s="198" t="n">
        <f aca="false">(180/PI())*IMARGUMENT(AC95)</f>
        <v>-34.8409024002458</v>
      </c>
      <c r="AF95" s="0" t="str">
        <f aca="false">COMPLEX(Adc_ea,0)</f>
        <v>-0.434440565864413</v>
      </c>
      <c r="AG95" s="0" t="str">
        <f aca="false">IMDIV(COMPLEX(0,2*PI()*O95),COMPLEX(wp0_ea,0))</f>
        <v>0.00965651402728158i</v>
      </c>
      <c r="AH95" s="0" t="n">
        <f aca="false">IMABS(AG95)</f>
        <v>0.00965651402728158</v>
      </c>
      <c r="AI95" s="0" t="n">
        <f aca="false">IMARGUMENT(AG95)</f>
        <v>1.5707963267949</v>
      </c>
      <c r="AJ95" s="0" t="str">
        <f aca="false">IMSUM(COMPLEX(1,0),IMDIV(COMPLEX(0,2*PI()*O95),COMPLEX(wp1_ea,0)))</f>
        <v>1+0.0000956090497750652i</v>
      </c>
      <c r="AK95" s="0" t="n">
        <f aca="false">IMABS(AJ95)</f>
        <v>1.00000000457055</v>
      </c>
      <c r="AL95" s="0" t="n">
        <f aca="false">IMARGUMENT(AJ95)</f>
        <v>9.5609048285411E-005</v>
      </c>
      <c r="AM95" s="0" t="str">
        <f aca="false">IMSUM(COMPLEX(1,0),IMDIV(COMPLEX(0,2*PI()*O95),COMPLEX(wz_ea,0)))</f>
        <v>1+0.00965651402728158i</v>
      </c>
      <c r="AN95" s="0" t="n">
        <f aca="false">IMABS(AM95)</f>
        <v>1.00004662304473</v>
      </c>
      <c r="AO95" s="0" t="n">
        <f aca="false">IMARGUMENT(AM95)</f>
        <v>0.00965621389301602</v>
      </c>
      <c r="AP95" s="197" t="str">
        <f aca="false">IMPRODUCT(AF95,IMDIV(AM95,IMPRODUCT(AG95,AJ95)))</f>
        <v>-0.43013917019124+44.9894197598713i</v>
      </c>
      <c r="AQ95" s="169" t="n">
        <f aca="false">20*LOG(IMABS(AP95))</f>
        <v>33.0626048135143</v>
      </c>
      <c r="AR95" s="198" t="n">
        <f aca="false">(180/PI())*IMARGUMENT(AP95)</f>
        <v>90.547782307127</v>
      </c>
      <c r="AS95" s="197" t="str">
        <f aca="false">IMPRODUCT(AC95,AP95)</f>
        <v>3650.93159185187+5353.44630530885i</v>
      </c>
      <c r="AT95" s="223" t="n">
        <f aca="false">20*LOG(IMABS(AS95))</f>
        <v>76.2313231327028</v>
      </c>
      <c r="AU95" s="198" t="n">
        <f aca="false">(180/PI())*IMARGUMENT(AS95)</f>
        <v>55.7068799068812</v>
      </c>
      <c r="AX95" s="0" t="n">
        <f aca="false">SUM((AT96&lt;0)*(AT95&gt;0))*O95</f>
        <v>0</v>
      </c>
      <c r="AY95" s="0" t="n">
        <f aca="false">IF(AX95&gt;0,AU95,0)</f>
        <v>0</v>
      </c>
    </row>
    <row r="96" customFormat="false" ht="15" hidden="false" customHeight="false" outlineLevel="0" collapsed="false">
      <c r="N96" s="130" t="n">
        <v>78</v>
      </c>
      <c r="O96" s="192" t="n">
        <f aca="false">10^(1+(N96/100))</f>
        <v>60.2559586074358</v>
      </c>
      <c r="P96" s="240" t="str">
        <f aca="false">COMPLEX(Adc,0)</f>
        <v>175.438596491228</v>
      </c>
      <c r="Q96" s="124" t="str">
        <f aca="false">IMSUM(COMPLEX(1,0),IMDIV(COMPLEX(0,2*PI()*O96),COMPLEX(wp_lf,0)))</f>
        <v>1+0.711766785129453i</v>
      </c>
      <c r="R96" s="124" t="n">
        <f aca="false">IMABS(Q96)</f>
        <v>1.22744122320114</v>
      </c>
      <c r="S96" s="124" t="n">
        <f aca="false">IMARGUMENT(Q96)</f>
        <v>0.618579558429491</v>
      </c>
      <c r="T96" s="124" t="str">
        <f aca="false">IMSUM(COMPLEX(1,0),IMDIV(COMPLEX(0,2*PI()*O96),COMPLEX(wz_esr,0)))</f>
        <v>1+0.0000011744151954636i</v>
      </c>
      <c r="U96" s="124" t="n">
        <f aca="false">IMABS(T96)</f>
        <v>1.00000000000069</v>
      </c>
      <c r="V96" s="124" t="n">
        <f aca="false">IMARGUMENT(T96)</f>
        <v>1.17445352645154E-006</v>
      </c>
      <c r="W96" s="0" t="str">
        <f aca="false">IMSUB(COMPLEX(1,0),IMDIV(COMPLEX(0,2*PI()*O96),COMPLEX(wz_rhp,0)))</f>
        <v>1-0.00027259153473042i</v>
      </c>
      <c r="X96" s="124" t="n">
        <f aca="false">IMABS(W96)</f>
        <v>1.00000003715307</v>
      </c>
      <c r="Y96" s="124" t="n">
        <f aca="false">IMARGUMENT(W96)</f>
        <v>-0.000272591528217719</v>
      </c>
      <c r="Z96" s="0" t="str">
        <f aca="false">IMSUM(COMPLEX(1,0),IMDIV(COMPLEX(0,2*PI()*O96),COMPLEX(Q*(wsl/2),0)),IMDIV(IMPOWER(COMPLEX(0,2*PI()*O96),2),IMPOWER(COMPLEX(wsl/2,0),2)))</f>
        <v>0.999999996706775+8.18400858761468e-05i</v>
      </c>
      <c r="AA96" s="124" t="n">
        <f aca="false">IMABS(Z96)</f>
        <v>1.00000000005567</v>
      </c>
      <c r="AB96" s="124" t="n">
        <f aca="false">IMARGUMENT(Z96)</f>
        <v>8.18400844936651E-005</v>
      </c>
      <c r="AC96" s="222" t="str">
        <f aca="false">(IMDIV(IMPRODUCT(P96,T96,W96),IMPRODUCT(Q96,Z96)))</f>
        <v>116.416493043791-82.923367937983i</v>
      </c>
      <c r="AD96" s="223" t="n">
        <f aca="false">20*LOG(IMABS(AC96))</f>
        <v>43.1024891122375</v>
      </c>
      <c r="AE96" s="198" t="n">
        <f aca="false">(180/PI())*IMARGUMENT(AC96)</f>
        <v>-35.4622381376467</v>
      </c>
      <c r="AF96" s="0" t="str">
        <f aca="false">COMPLEX(Adc_ea,0)</f>
        <v>-0.434440565864413</v>
      </c>
      <c r="AG96" s="0" t="str">
        <f aca="false">IMDIV(COMPLEX(0,2*PI()*O96),COMPLEX(wp0_ea,0))</f>
        <v>0.00988144313397805i</v>
      </c>
      <c r="AH96" s="0" t="n">
        <f aca="false">IMABS(AG96)</f>
        <v>0.00988144313397805</v>
      </c>
      <c r="AI96" s="0" t="n">
        <f aca="false">IMARGUMENT(AG96)</f>
        <v>1.5707963267949</v>
      </c>
      <c r="AJ96" s="0" t="str">
        <f aca="false">IMSUM(COMPLEX(1,0),IMDIV(COMPLEX(0,2*PI()*O96),COMPLEX(wp1_ea,0)))</f>
        <v>1+0.000097836070633446i</v>
      </c>
      <c r="AK96" s="0" t="n">
        <f aca="false">IMABS(AJ96)</f>
        <v>1.00000000478595</v>
      </c>
      <c r="AL96" s="0" t="n">
        <f aca="false">IMARGUMENT(AJ96)</f>
        <v>9.78360701188335E-005</v>
      </c>
      <c r="AM96" s="0" t="str">
        <f aca="false">IMSUM(COMPLEX(1,0),IMDIV(COMPLEX(0,2*PI()*O96),COMPLEX(wz_ea,0)))</f>
        <v>1+0.00988144313397805i</v>
      </c>
      <c r="AN96" s="0" t="n">
        <f aca="false">IMABS(AM96)</f>
        <v>1.0000488202675</v>
      </c>
      <c r="AO96" s="0" t="n">
        <f aca="false">IMARGUMENT(AM96)</f>
        <v>0.0098811215351749</v>
      </c>
      <c r="AP96" s="197" t="str">
        <f aca="false">IMPRODUCT(AF96,IMDIV(AM96,IMPRODUCT(AG96,AJ96)))</f>
        <v>-0.430139170005934+43.9653374326039i</v>
      </c>
      <c r="AQ96" s="169" t="n">
        <f aca="false">20*LOG(IMABS(AP96))</f>
        <v>32.8626238955671</v>
      </c>
      <c r="AR96" s="198" t="n">
        <f aca="false">(180/PI())*IMARGUMENT(AP96)</f>
        <v>90.5605409669075</v>
      </c>
      <c r="AS96" s="197" t="str">
        <f aca="false">IMPRODUCT(AC96,AP96)</f>
        <v>3595.67855874853+5153.9589880496i</v>
      </c>
      <c r="AT96" s="223" t="n">
        <f aca="false">20*LOG(IMABS(AS96))</f>
        <v>75.9651130078046</v>
      </c>
      <c r="AU96" s="198" t="n">
        <f aca="false">(180/PI())*IMARGUMENT(AS96)</f>
        <v>55.0983028292609</v>
      </c>
      <c r="AX96" s="0" t="n">
        <f aca="false">SUM((AT97&lt;0)*(AT96&gt;0))*O96</f>
        <v>0</v>
      </c>
      <c r="AY96" s="0" t="n">
        <f aca="false">IF(AX96&gt;0,AU96,0)</f>
        <v>0</v>
      </c>
    </row>
    <row r="97" customFormat="false" ht="15" hidden="false" customHeight="false" outlineLevel="0" collapsed="false">
      <c r="N97" s="130" t="n">
        <v>79</v>
      </c>
      <c r="O97" s="192" t="n">
        <f aca="false">10^(1+(N97/100))</f>
        <v>61.6595001861482</v>
      </c>
      <c r="P97" s="240" t="str">
        <f aca="false">COMPLEX(Adc,0)</f>
        <v>175.438596491228</v>
      </c>
      <c r="Q97" s="124" t="str">
        <f aca="false">IMSUM(COMPLEX(1,0),IMDIV(COMPLEX(0,2*PI()*O97),COMPLEX(wp_lf,0)))</f>
        <v>1+0.728345963361169i</v>
      </c>
      <c r="R97" s="124" t="n">
        <f aca="false">IMABS(Q97)</f>
        <v>1.23712887054846</v>
      </c>
      <c r="S97" s="124" t="n">
        <f aca="false">IMARGUMENT(Q97)</f>
        <v>0.629497882541406</v>
      </c>
      <c r="T97" s="124" t="str">
        <f aca="false">IMSUM(COMPLEX(1,0),IMDIV(COMPLEX(0,2*PI()*O97),COMPLEX(wz_esr,0)))</f>
        <v>1+1.20177083954593E-06i</v>
      </c>
      <c r="U97" s="124" t="n">
        <f aca="false">IMABS(T97)</f>
        <v>1.00000000000072</v>
      </c>
      <c r="V97" s="124" t="n">
        <f aca="false">IMARGUMENT(T97)</f>
        <v>1.20173961840017E-006</v>
      </c>
      <c r="W97" s="0" t="str">
        <f aca="false">IMSUB(COMPLEX(1,0),IMDIV(COMPLEX(0,2*PI()*O97),COMPLEX(wz_rhp,0)))</f>
        <v>1-0.0002789410072447i</v>
      </c>
      <c r="X97" s="124" t="n">
        <f aca="false">IMABS(W97)</f>
        <v>1.00000003890404</v>
      </c>
      <c r="Y97" s="124" t="n">
        <f aca="false">IMARGUMENT(W97)</f>
        <v>-0.000278940999804121</v>
      </c>
      <c r="Z97" s="0" t="str">
        <f aca="false">IMSUM(COMPLEX(1,0),IMDIV(COMPLEX(0,2*PI()*O97),COMPLEX(Q*(wsl/2),0)),IMDIV(IMPOWER(COMPLEX(0,2*PI()*O97),2),IMPOWER(COMPLEX(wsl/2,0),2)))</f>
        <v>0.99999999655157+8.3746386364716e-05i</v>
      </c>
      <c r="AA97" s="124" t="n">
        <f aca="false">IMABS(Z97)</f>
        <v>1.0000000000583</v>
      </c>
      <c r="AB97" s="124" t="n">
        <f aca="false">IMARGUMENT(Z97)</f>
        <v>8.37463845812421E-005</v>
      </c>
      <c r="AC97" s="222" t="str">
        <f aca="false">(IMDIV(IMPRODUCT(P97,T97,W97),IMPRODUCT(Q97,Z97)))</f>
        <v>114.599016314201-83.5311494677488i</v>
      </c>
      <c r="AD97" s="223" t="n">
        <f aca="false">20*LOG(IMABS(AC97))</f>
        <v>43.0342043833173</v>
      </c>
      <c r="AE97" s="198" t="n">
        <f aca="false">(180/PI())*IMARGUMENT(AC97)</f>
        <v>-36.0882834821747</v>
      </c>
      <c r="AF97" s="0" t="str">
        <f aca="false">COMPLEX(Adc_ea,0)</f>
        <v>-0.434440565864413</v>
      </c>
      <c r="AG97" s="0" t="str">
        <f aca="false">IMDIV(COMPLEX(0,2*PI()*O97),COMPLEX(wp0_ea,0))</f>
        <v>0.0101116115126205i</v>
      </c>
      <c r="AH97" s="0" t="n">
        <f aca="false">IMABS(AG97)</f>
        <v>0.0101116115126205</v>
      </c>
      <c r="AI97" s="0" t="n">
        <f aca="false">IMARGUMENT(AG97)</f>
        <v>1.5707963267949</v>
      </c>
      <c r="AJ97" s="0" t="str">
        <f aca="false">IMSUM(COMPLEX(1,0),IMDIV(COMPLEX(0,2*PI()*O97),COMPLEX(wp1_ea,0)))</f>
        <v>1+0.00010011496547149i</v>
      </c>
      <c r="AK97" s="0" t="n">
        <f aca="false">IMABS(AJ97)</f>
        <v>1.0000000050115</v>
      </c>
      <c r="AL97" s="0" t="n">
        <f aca="false">IMARGUMENT(AJ97)</f>
        <v>0.000100114963862119</v>
      </c>
      <c r="AM97" s="0" t="str">
        <f aca="false">IMSUM(COMPLEX(1,0),IMDIV(COMPLEX(0,2*PI()*O97),COMPLEX(wz_ea,0)))</f>
        <v>1+0.0101116115126205i</v>
      </c>
      <c r="AN97" s="0" t="n">
        <f aca="false">IMABS(AM97)</f>
        <v>1.00005112103701</v>
      </c>
      <c r="AO97" s="0" t="n">
        <f aca="false">IMARGUMENT(AM97)</f>
        <v>0.0101112669142401</v>
      </c>
      <c r="AP97" s="197" t="str">
        <f aca="false">IMPRODUCT(AF97,IMDIV(AM97,IMPRODUCT(AG97,AJ97)))</f>
        <v>-0.430139169811894+42.9645661091931i</v>
      </c>
      <c r="AQ97" s="169" t="n">
        <f aca="false">20*LOG(IMABS(AP97))</f>
        <v>32.6626438768395</v>
      </c>
      <c r="AR97" s="198" t="n">
        <f aca="false">(180/PI())*IMARGUMENT(AP97)</f>
        <v>90.5735967547478</v>
      </c>
      <c r="AS97" s="197" t="str">
        <f aca="false">IMPRODUCT(AC97,AP97)</f>
        <v>3539.58606774533+4959.62703176548i</v>
      </c>
      <c r="AT97" s="223" t="n">
        <f aca="false">20*LOG(IMABS(AS97))</f>
        <v>75.6968482601567</v>
      </c>
      <c r="AU97" s="198" t="n">
        <f aca="false">(180/PI())*IMARGUMENT(AS97)</f>
        <v>54.4853132725731</v>
      </c>
      <c r="AX97" s="0" t="n">
        <f aca="false">SUM((AT98&lt;0)*(AT97&gt;0))*O97</f>
        <v>0</v>
      </c>
      <c r="AY97" s="0" t="n">
        <f aca="false">IF(AX97&gt;0,AU97,0)</f>
        <v>0</v>
      </c>
    </row>
    <row r="98" customFormat="false" ht="15" hidden="false" customHeight="false" outlineLevel="0" collapsed="false">
      <c r="N98" s="130" t="n">
        <v>80</v>
      </c>
      <c r="O98" s="192" t="n">
        <f aca="false">10^(1+(N98/100))</f>
        <v>63.0957344480193</v>
      </c>
      <c r="P98" s="240" t="str">
        <f aca="false">COMPLEX(Adc,0)</f>
        <v>175.438596491228</v>
      </c>
      <c r="Q98" s="124" t="str">
        <f aca="false">IMSUM(COMPLEX(1,0),IMDIV(COMPLEX(0,2*PI()*O98),COMPLEX(wp_lf,0)))</f>
        <v>1+0.74531132026346i</v>
      </c>
      <c r="R98" s="124" t="n">
        <f aca="false">IMABS(Q98)</f>
        <v>1.24719243267142</v>
      </c>
      <c r="S98" s="124" t="n">
        <f aca="false">IMARGUMENT(Q98)</f>
        <v>0.640493594198411</v>
      </c>
      <c r="T98" s="124" t="str">
        <f aca="false">IMSUM(COMPLEX(1,0),IMDIV(COMPLEX(0,2*PI()*O98),COMPLEX(wz_esr,0)))</f>
        <v>1+1.22976367843471E-06i</v>
      </c>
      <c r="U98" s="124" t="n">
        <f aca="false">IMABS(T98)</f>
        <v>1.00000000000076</v>
      </c>
      <c r="V98" s="124" t="n">
        <f aca="false">IMARGUMENT(T98)</f>
        <v>1.229684414612E-006</v>
      </c>
      <c r="W98" s="0" t="str">
        <f aca="false">IMSUB(COMPLEX(1,0),IMDIV(COMPLEX(0,2*PI()*O98),COMPLEX(wz_rhp,0)))</f>
        <v>1-0.00028543837797324i</v>
      </c>
      <c r="X98" s="124" t="n">
        <f aca="false">IMABS(W98)</f>
        <v>1.00000004073753</v>
      </c>
      <c r="Y98" s="124" t="n">
        <f aca="false">IMARGUMENT(W98)</f>
        <v>-0.000285438369928869</v>
      </c>
      <c r="Z98" s="0" t="str">
        <f aca="false">IMSUM(COMPLEX(1,0),IMDIV(COMPLEX(0,2*PI()*O98),COMPLEX(Q*(wsl/2),0)),IMDIV(IMPOWER(COMPLEX(0,2*PI()*O98),2),IMPOWER(COMPLEX(wsl/2,0),2)))</f>
        <v>0.999999996389051+8.56970902958505e-05i</v>
      </c>
      <c r="AA98" s="124" t="n">
        <f aca="false">IMABS(Z98)</f>
        <v>1.00000000006105</v>
      </c>
      <c r="AB98" s="124" t="n">
        <f aca="false">IMARGUMENT(Z98)</f>
        <v>8.56970897840093E-005</v>
      </c>
      <c r="AC98" s="222" t="str">
        <f aca="false">(IMDIV(IMPRODUCT(P98,T98,W98),IMPRODUCT(Q98,Z98)))</f>
        <v>112.75568528202-84.1029844022185i</v>
      </c>
      <c r="AD98" s="223" t="n">
        <f aca="false">20*LOG(IMABS(AC98))</f>
        <v>42.9638338976478</v>
      </c>
      <c r="AE98" s="198" t="n">
        <f aca="false">(180/PI())*IMARGUMENT(AC98)</f>
        <v>-36.7187737879862</v>
      </c>
      <c r="AF98" s="0" t="str">
        <f aca="false">COMPLEX(Adc_ea,0)</f>
        <v>-0.434440565864413</v>
      </c>
      <c r="AG98" s="0" t="str">
        <f aca="false">IMDIV(COMPLEX(0,2*PI()*O98),COMPLEX(wp0_ea,0))</f>
        <v>0.01034714120153i</v>
      </c>
      <c r="AH98" s="0" t="n">
        <f aca="false">IMABS(AG98)</f>
        <v>0.01034714120153</v>
      </c>
      <c r="AI98" s="0" t="n">
        <f aca="false">IMARGUMENT(AG98)</f>
        <v>1.5707963267949</v>
      </c>
      <c r="AJ98" s="0" t="str">
        <f aca="false">IMSUM(COMPLEX(1,0),IMDIV(COMPLEX(0,2*PI()*O98),COMPLEX(wp1_ea,0)))</f>
        <v>1+0.000102446942589406i</v>
      </c>
      <c r="AK98" s="0" t="n">
        <f aca="false">IMABS(AJ98)</f>
        <v>1.00000000524769</v>
      </c>
      <c r="AL98" s="0" t="n">
        <f aca="false">IMARGUMENT(AJ98)</f>
        <v>0.00010244694301404</v>
      </c>
      <c r="AM98" s="0" t="str">
        <f aca="false">IMSUM(COMPLEX(1,0),IMDIV(COMPLEX(0,2*PI()*O98),COMPLEX(wz_ea,0)))</f>
        <v>1+0.01034714120153i</v>
      </c>
      <c r="AN98" s="0" t="n">
        <f aca="false">IMABS(AM98)</f>
        <v>1.00005353023278</v>
      </c>
      <c r="AO98" s="0" t="n">
        <f aca="false">IMARGUMENT(AM98)</f>
        <v>0.0103467719587864</v>
      </c>
      <c r="AP98" s="197" t="str">
        <f aca="false">IMPRODUCT(AF98,IMDIV(AM98,IMPRODUCT(AG98,AJ98)))</f>
        <v>-0.430139169608709+41.9865751674366i</v>
      </c>
      <c r="AQ98" s="169" t="n">
        <f aca="false">20*LOG(IMABS(AP98))</f>
        <v>32.4626647997016</v>
      </c>
      <c r="AR98" s="198" t="n">
        <f aca="false">(180/PI())*IMARGUMENT(AP98)</f>
        <v>90.5869565874086</v>
      </c>
      <c r="AS98" s="197" t="str">
        <f aca="false">IMPRODUCT(AC98,AP98)</f>
        <v>3482.69563957363+4770.40104352174i</v>
      </c>
      <c r="AT98" s="223" t="n">
        <f aca="false">20*LOG(IMABS(AS98))</f>
        <v>75.4264986973495</v>
      </c>
      <c r="AU98" s="198" t="n">
        <f aca="false">(180/PI())*IMARGUMENT(AS98)</f>
        <v>53.8681827994224</v>
      </c>
      <c r="AX98" s="0" t="n">
        <f aca="false">SUM((AT99&lt;0)*(AT98&gt;0))*O98</f>
        <v>0</v>
      </c>
      <c r="AY98" s="0" t="n">
        <f aca="false">IF(AX98&gt;0,AU98,0)</f>
        <v>0</v>
      </c>
    </row>
    <row r="99" customFormat="false" ht="15" hidden="false" customHeight="false" outlineLevel="0" collapsed="false">
      <c r="N99" s="130" t="n">
        <v>81</v>
      </c>
      <c r="O99" s="192" t="n">
        <f aca="false">10^(1+(N99/100))</f>
        <v>64.5654229034656</v>
      </c>
      <c r="P99" s="240" t="str">
        <f aca="false">COMPLEX(Adc,0)</f>
        <v>175.438596491228</v>
      </c>
      <c r="Q99" s="124" t="str">
        <f aca="false">IMSUM(COMPLEX(1,0),IMDIV(COMPLEX(0,2*PI()*O99),COMPLEX(wp_lf,0)))</f>
        <v>1+0.762671851093116i</v>
      </c>
      <c r="R99" s="124" t="n">
        <f aca="false">IMABS(Q99)</f>
        <v>1.25764396887585</v>
      </c>
      <c r="S99" s="124" t="n">
        <f aca="false">IMARGUMENT(Q99)</f>
        <v>0.651561888241721</v>
      </c>
      <c r="T99" s="124" t="str">
        <f aca="false">IMSUM(COMPLEX(1,0),IMDIV(COMPLEX(0,2*PI()*O99),COMPLEX(wz_esr,0)))</f>
        <v>1+1.25840855430364E-06i</v>
      </c>
      <c r="U99" s="124" t="n">
        <f aca="false">IMABS(T99)</f>
        <v>1.00000000000079</v>
      </c>
      <c r="V99" s="124" t="n">
        <f aca="false">IMARGUMENT(T99)</f>
        <v>1.25842048708909E-006</v>
      </c>
      <c r="W99" s="0" t="str">
        <f aca="false">IMSUB(COMPLEX(1,0),IMDIV(COMPLEX(0,2*PI()*O99),COMPLEX(wz_rhp,0)))</f>
        <v>1-0.000292087091908i</v>
      </c>
      <c r="X99" s="124" t="n">
        <f aca="false">IMABS(W99)</f>
        <v>1.00000004265743</v>
      </c>
      <c r="Y99" s="124" t="n">
        <f aca="false">IMARGUMENT(W99)</f>
        <v>-0.000292087083289782</v>
      </c>
      <c r="Z99" s="0" t="str">
        <f aca="false">IMSUM(COMPLEX(1,0),IMDIV(COMPLEX(0,2*PI()*O99),COMPLEX(Q*(wsl/2),0)),IMDIV(IMPOWER(COMPLEX(0,2*PI()*O99),2),IMPOWER(COMPLEX(wsl/2,0),2)))</f>
        <v>0.999999996218872+8.76932319585948e-05i</v>
      </c>
      <c r="AA99" s="124" t="n">
        <f aca="false">IMABS(Z99)</f>
        <v>1.00000000006392</v>
      </c>
      <c r="AB99" s="124" t="n">
        <f aca="false">IMARGUMENT(Z99)</f>
        <v>8.76932323715146E-005</v>
      </c>
      <c r="AC99" s="222" t="str">
        <f aca="false">(IMDIV(IMPRODUCT(P99,T99,W99),IMPRODUCT(Q99,Z99)))</f>
        <v>110.887939374156-84.6375173397563i</v>
      </c>
      <c r="AD99" s="223" t="n">
        <f aca="false">20*LOG(IMABS(AC99))</f>
        <v>42.8913490072574</v>
      </c>
      <c r="AE99" s="198" t="n">
        <f aca="false">(180/PI())*IMARGUMENT(AC99)</f>
        <v>-37.3534339955559</v>
      </c>
      <c r="AF99" s="0" t="str">
        <f aca="false">COMPLEX(Adc_ea,0)</f>
        <v>-0.434440565864413</v>
      </c>
      <c r="AG99" s="0" t="str">
        <f aca="false">IMDIV(COMPLEX(0,2*PI()*O99),COMPLEX(wp0_ea,0))</f>
        <v>0.0105881570816651i</v>
      </c>
      <c r="AH99" s="0" t="n">
        <f aca="false">IMABS(AG99)</f>
        <v>0.0105881570816651</v>
      </c>
      <c r="AI99" s="0" t="n">
        <f aca="false">IMARGUMENT(AG99)</f>
        <v>1.5707963267949</v>
      </c>
      <c r="AJ99" s="0" t="str">
        <f aca="false">IMSUM(COMPLEX(1,0),IMDIV(COMPLEX(0,2*PI()*O99),COMPLEX(wp1_ea,0)))</f>
        <v>1+0.000104833238432327i</v>
      </c>
      <c r="AK99" s="0" t="n">
        <f aca="false">IMABS(AJ99)</f>
        <v>1.000000005495</v>
      </c>
      <c r="AL99" s="0" t="n">
        <f aca="false">IMARGUMENT(AJ99)</f>
        <v>0.000104833237003919</v>
      </c>
      <c r="AM99" s="0" t="str">
        <f aca="false">IMSUM(COMPLEX(1,0),IMDIV(COMPLEX(0,2*PI()*O99),COMPLEX(wz_ea,0)))</f>
        <v>1+0.0105881570816651i</v>
      </c>
      <c r="AN99" s="0" t="n">
        <f aca="false">IMABS(AM99)</f>
        <v>1.00005605296423</v>
      </c>
      <c r="AO99" s="0" t="n">
        <f aca="false">IMARGUMENT(AM99)</f>
        <v>0.0105877614321149</v>
      </c>
      <c r="AP99" s="197" t="str">
        <f aca="false">IMPRODUCT(AF99,IMDIV(AM99,IMPRODUCT(AG99,AJ99)))</f>
        <v>-0.430139169395948+41.030846063592i</v>
      </c>
      <c r="AQ99" s="169" t="n">
        <f aca="false">20*LOG(IMABS(AP99))</f>
        <v>32.2626867085199</v>
      </c>
      <c r="AR99" s="198" t="n">
        <f aca="false">(180/PI())*IMARGUMENT(AP99)</f>
        <v>90.6006275424595</v>
      </c>
      <c r="AS99" s="197" t="str">
        <f aca="false">IMPRODUCT(AC99,AP99)</f>
        <v>3425.05169903371+4586.23188217818i</v>
      </c>
      <c r="AT99" s="223" t="n">
        <f aca="false">20*LOG(IMABS(AS99))</f>
        <v>75.1540357157773</v>
      </c>
      <c r="AU99" s="198" t="n">
        <f aca="false">(180/PI())*IMARGUMENT(AS99)</f>
        <v>53.2471935469037</v>
      </c>
      <c r="AX99" s="0" t="n">
        <f aca="false">SUM((AT100&lt;0)*(AT99&gt;0))*O99</f>
        <v>0</v>
      </c>
      <c r="AY99" s="0" t="n">
        <f aca="false">IF(AX99&gt;0,AU99,0)</f>
        <v>0</v>
      </c>
    </row>
    <row r="100" customFormat="false" ht="15" hidden="false" customHeight="false" outlineLevel="0" collapsed="false">
      <c r="N100" s="130" t="n">
        <v>82</v>
      </c>
      <c r="O100" s="192" t="n">
        <f aca="false">10^(1+(N100/100))</f>
        <v>66.0693448007596</v>
      </c>
      <c r="P100" s="240" t="str">
        <f aca="false">COMPLEX(Adc,0)</f>
        <v>175.438596491228</v>
      </c>
      <c r="Q100" s="124" t="str">
        <f aca="false">IMSUM(COMPLEX(1,0),IMDIV(COMPLEX(0,2*PI()*O100),COMPLEX(wp_lf,0)))</f>
        <v>1+0.780436760633377i</v>
      </c>
      <c r="R100" s="124" t="n">
        <f aca="false">IMABS(Q100)</f>
        <v>1.26849577742613</v>
      </c>
      <c r="S100" s="124" t="n">
        <f aca="false">IMARGUMENT(Q100)</f>
        <v>0.662697786081651</v>
      </c>
      <c r="T100" s="124" t="str">
        <f aca="false">IMSUM(COMPLEX(1,0),IMDIV(COMPLEX(0,2*PI()*O100),COMPLEX(wz_esr,0)))</f>
        <v>1+1.28772065504507E-06i</v>
      </c>
      <c r="U100" s="124" t="n">
        <f aca="false">IMABS(T100)</f>
        <v>1.00000000000083</v>
      </c>
      <c r="V100" s="124" t="n">
        <f aca="false">IMARGUMENT(T100)</f>
        <v>1.28772245052277E-006</v>
      </c>
      <c r="W100" s="0" t="str">
        <f aca="false">IMSUB(COMPLEX(1,0),IMDIV(COMPLEX(0,2*PI()*O100),COMPLEX(wz_rhp,0)))</f>
        <v>1-0.00029889067428512i</v>
      </c>
      <c r="X100" s="124" t="n">
        <f aca="false">IMABS(W100)</f>
        <v>1.00000004466782</v>
      </c>
      <c r="Y100" s="124" t="n">
        <f aca="false">IMARGUMENT(W100)</f>
        <v>-0.000298890665263364</v>
      </c>
      <c r="Z100" s="0" t="str">
        <f aca="false">IMSUM(COMPLEX(1,0),IMDIV(COMPLEX(0,2*PI()*O100),COMPLEX(Q*(wsl/2),0)),IMDIV(IMPOWER(COMPLEX(0,2*PI()*O100),2),IMPOWER(COMPLEX(wsl/2,0),2)))</f>
        <v>0.999999996040673+8.97358697336808e-05i</v>
      </c>
      <c r="AA100" s="124" t="n">
        <f aca="false">IMABS(Z100)</f>
        <v>1.00000000006694</v>
      </c>
      <c r="AB100" s="124" t="n">
        <f aca="false">IMARGUMENT(Z100)</f>
        <v>8.97358691204359E-005</v>
      </c>
      <c r="AC100" s="222" t="str">
        <f aca="false">(IMDIV(IMPRODUCT(P100,T100,W100),IMPRODUCT(Q100,Z100)))</f>
        <v>108.997308803211-85.1334607794619i</v>
      </c>
      <c r="AD100" s="223" t="n">
        <f aca="false">20*LOG(IMABS(AC100))</f>
        <v>42.8167227563771</v>
      </c>
      <c r="AE100" s="198" t="n">
        <f aca="false">(180/PI())*IMARGUMENT(AC100)</f>
        <v>-37.9919791144591</v>
      </c>
      <c r="AF100" s="0" t="str">
        <f aca="false">COMPLEX(Adc_ea,0)</f>
        <v>-0.434440565864413</v>
      </c>
      <c r="AG100" s="0" t="str">
        <f aca="false">IMDIV(COMPLEX(0,2*PI()*O100),COMPLEX(wp0_ea,0))</f>
        <v>0.0108347869428357i</v>
      </c>
      <c r="AH100" s="0" t="n">
        <f aca="false">IMABS(AG100)</f>
        <v>0.0108347869428357</v>
      </c>
      <c r="AI100" s="0" t="n">
        <f aca="false">IMARGUMENT(AG100)</f>
        <v>1.5707963267949</v>
      </c>
      <c r="AJ100" s="0" t="str">
        <f aca="false">IMSUM(COMPLEX(1,0),IMDIV(COMPLEX(0,2*PI()*O100),COMPLEX(wp1_ea,0)))</f>
        <v>1+0.000107275118245898i</v>
      </c>
      <c r="AK100" s="0" t="n">
        <f aca="false">IMABS(AJ100)</f>
        <v>1.00000000575398</v>
      </c>
      <c r="AL100" s="0" t="n">
        <f aca="false">IMARGUMENT(AJ100)</f>
        <v>0.000107275118492524</v>
      </c>
      <c r="AM100" s="0" t="str">
        <f aca="false">IMSUM(COMPLEX(1,0),IMDIV(COMPLEX(0,2*PI()*O100),COMPLEX(wz_ea,0)))</f>
        <v>1+0.0108347869428357i</v>
      </c>
      <c r="AN100" s="0" t="n">
        <f aca="false">IMABS(AM100)</f>
        <v>1.00005869458152</v>
      </c>
      <c r="AO100" s="0" t="n">
        <f aca="false">IMARGUMENT(AM100)</f>
        <v>0.0108343629980543</v>
      </c>
      <c r="AP100" s="197" t="str">
        <f aca="false">IMPRODUCT(AF100,IMDIV(AM100,IMPRODUCT(AG100,AJ100)))</f>
        <v>-0.430139169173161+40.0968720574379i</v>
      </c>
      <c r="AQ100" s="169" t="n">
        <f aca="false">20*LOG(IMABS(AP100))</f>
        <v>32.0627096497504</v>
      </c>
      <c r="AR100" s="198" t="n">
        <f aca="false">(180/PI())*IMARGUMENT(AP100)</f>
        <v>90.6146168620031</v>
      </c>
      <c r="AS100" s="197" t="str">
        <f aca="false">IMPRODUCT(AC100,AP100)</f>
        <v>3366.70147283027+4407.07038177591i</v>
      </c>
      <c r="AT100" s="223" t="n">
        <f aca="false">20*LOG(IMABS(AS100))</f>
        <v>74.8794324061275</v>
      </c>
      <c r="AU100" s="198" t="n">
        <f aca="false">(180/PI())*IMARGUMENT(AS100)</f>
        <v>52.622637747544</v>
      </c>
      <c r="AX100" s="0" t="n">
        <f aca="false">SUM((AT101&lt;0)*(AT100&gt;0))*O100</f>
        <v>0</v>
      </c>
      <c r="AY100" s="0" t="n">
        <f aca="false">IF(AX100&gt;0,AU100,0)</f>
        <v>0</v>
      </c>
    </row>
    <row r="101" customFormat="false" ht="15" hidden="false" customHeight="false" outlineLevel="0" collapsed="false">
      <c r="N101" s="130" t="n">
        <v>83</v>
      </c>
      <c r="O101" s="192" t="n">
        <f aca="false">10^(1+(N101/100))</f>
        <v>67.6082975391982</v>
      </c>
      <c r="P101" s="240" t="str">
        <f aca="false">COMPLEX(Adc,0)</f>
        <v>175.438596491228</v>
      </c>
      <c r="Q101" s="124" t="str">
        <f aca="false">IMSUM(COMPLEX(1,0),IMDIV(COMPLEX(0,2*PI()*O101),COMPLEX(wp_lf,0)))</f>
        <v>1+0.798615468074427i</v>
      </c>
      <c r="R101" s="124" t="n">
        <f aca="false">IMABS(Q101)</f>
        <v>1.27976039392057</v>
      </c>
      <c r="S101" s="124" t="n">
        <f aca="false">IMARGUMENT(Q101)</f>
        <v>0.673896145080203</v>
      </c>
      <c r="T101" s="124" t="str">
        <f aca="false">IMSUM(COMPLEX(1,0),IMDIV(COMPLEX(0,2*PI()*O101),COMPLEX(wz_esr,0)))</f>
        <v>1+0.0000013177155223228i</v>
      </c>
      <c r="U101" s="124" t="n">
        <f aca="false">IMABS(T101)</f>
        <v>1.00000000000087</v>
      </c>
      <c r="V101" s="124" t="n">
        <f aca="false">IMARGUMENT(T101)</f>
        <v>1.31772106703733E-006</v>
      </c>
      <c r="W101" s="0" t="str">
        <f aca="false">IMSUB(COMPLEX(1,0),IMDIV(COMPLEX(0,2*PI()*O101),COMPLEX(wz_rhp,0)))</f>
        <v>1-0.00030585273245403i</v>
      </c>
      <c r="X101" s="124" t="n">
        <f aca="false">IMABS(W101)</f>
        <v>1.00000004677295</v>
      </c>
      <c r="Y101" s="124" t="n">
        <f aca="false">IMARGUMENT(W101)</f>
        <v>-0.00030585272307094</v>
      </c>
      <c r="Z101" s="0" t="str">
        <f aca="false">IMSUM(COMPLEX(1,0),IMDIV(COMPLEX(0,2*PI()*O101),COMPLEX(Q*(wsl/2),0)),IMDIV(IMPOWER(COMPLEX(0,2*PI()*O101),2),IMPOWER(COMPLEX(wsl/2,0),2)))</f>
        <v>0.999999995854075+9.18260866546942e-05i</v>
      </c>
      <c r="AA101" s="124" t="n">
        <f aca="false">IMABS(Z101)</f>
        <v>1.00000000007009</v>
      </c>
      <c r="AB101" s="124" t="n">
        <f aca="false">IMARGUMENT(Z101)</f>
        <v>9.18260866590495E-005</v>
      </c>
      <c r="AC101" s="222" t="str">
        <f aca="false">(IMDIV(IMPRODUCT(P101,T101,W101),IMPRODUCT(Q101,Z101)))</f>
        <v>107.085410578213-85.5896023283539i</v>
      </c>
      <c r="AD101" s="223" t="n">
        <f aca="false">20*LOG(IMABS(AC101))</f>
        <v>42.7399299826767</v>
      </c>
      <c r="AE101" s="198" t="n">
        <f aca="false">(180/PI())*IMARGUMENT(AC101)</f>
        <v>-38.6341147610907</v>
      </c>
      <c r="AF101" s="0" t="str">
        <f aca="false">COMPLEX(Adc_ea,0)</f>
        <v>-0.434440565864413</v>
      </c>
      <c r="AG101" s="0" t="str">
        <f aca="false">IMDIV(COMPLEX(0,2*PI()*O101),COMPLEX(wp0_ea,0))</f>
        <v>0.0110871615514588i</v>
      </c>
      <c r="AH101" s="0" t="n">
        <f aca="false">IMABS(AG101)</f>
        <v>0.0110871615514588</v>
      </c>
      <c r="AI101" s="0" t="n">
        <f aca="false">IMARGUMENT(AG101)</f>
        <v>1.5707963267949</v>
      </c>
      <c r="AJ101" s="0" t="str">
        <f aca="false">IMSUM(COMPLEX(1,0),IMDIV(COMPLEX(0,2*PI()*O101),COMPLEX(wp1_ea,0)))</f>
        <v>1+0.000109773876747117i</v>
      </c>
      <c r="AK101" s="0" t="n">
        <f aca="false">IMABS(AJ101)</f>
        <v>1.00000000602515</v>
      </c>
      <c r="AL101" s="0" t="n">
        <f aca="false">IMARGUMENT(AJ101)</f>
        <v>0.00010977387611797</v>
      </c>
      <c r="AM101" s="0" t="str">
        <f aca="false">IMSUM(COMPLEX(1,0),IMDIV(COMPLEX(0,2*PI()*O101),COMPLEX(wz_ea,0)))</f>
        <v>1+0.0110871615514588i</v>
      </c>
      <c r="AN101" s="0" t="n">
        <f aca="false">IMABS(AM101)</f>
        <v>1.00006146068693</v>
      </c>
      <c r="AO101" s="0" t="n">
        <f aca="false">IMARGUMENT(AM101)</f>
        <v>0.0110867072879558</v>
      </c>
      <c r="AP101" s="197" t="str">
        <f aca="false">IMPRODUCT(AF101,IMDIV(AM101,IMPRODUCT(AG101,AJ101)))</f>
        <v>-0.430139168939873+39.1841579435933i</v>
      </c>
      <c r="AQ101" s="169" t="n">
        <f aca="false">20*LOG(IMABS(AP101))</f>
        <v>31.8627336720379</v>
      </c>
      <c r="AR101" s="198" t="n">
        <f aca="false">(180/PI())*IMARGUMENT(AP101)</f>
        <v>90.6289319564838</v>
      </c>
      <c r="AS101" s="197" t="str">
        <f aca="false">IMPRODUCT(AC101,AP101)</f>
        <v>3307.69486645186+4232.86708196665i</v>
      </c>
      <c r="AT101" s="223" t="n">
        <f aca="false">20*LOG(IMABS(AS101))</f>
        <v>74.6026636547147</v>
      </c>
      <c r="AU101" s="198" t="n">
        <f aca="false">(180/PI())*IMARGUMENT(AS101)</f>
        <v>51.9948171953932</v>
      </c>
      <c r="AX101" s="0" t="n">
        <f aca="false">SUM((AT102&lt;0)*(AT101&gt;0))*O101</f>
        <v>0</v>
      </c>
      <c r="AY101" s="0" t="n">
        <f aca="false">IF(AX101&gt;0,AU101,0)</f>
        <v>0</v>
      </c>
    </row>
    <row r="102" customFormat="false" ht="15" hidden="false" customHeight="false" outlineLevel="0" collapsed="false">
      <c r="N102" s="130" t="n">
        <v>84</v>
      </c>
      <c r="O102" s="192" t="n">
        <f aca="false">10^(1+(N102/100))</f>
        <v>69.1830970918936</v>
      </c>
      <c r="P102" s="240" t="str">
        <f aca="false">COMPLEX(Adc,0)</f>
        <v>175.438596491228</v>
      </c>
      <c r="Q102" s="124" t="str">
        <f aca="false">IMSUM(COMPLEX(1,0),IMDIV(COMPLEX(0,2*PI()*O102),COMPLEX(wp_lf,0)))</f>
        <v>1+0.817217612007575i</v>
      </c>
      <c r="R102" s="124" t="n">
        <f aca="false">IMABS(Q102)</f>
        <v>1.29145058959891</v>
      </c>
      <c r="S102" s="124" t="n">
        <f aca="false">IMARGUMENT(Q102)</f>
        <v>0.685151668862594</v>
      </c>
      <c r="T102" s="124" t="str">
        <f aca="false">IMSUM(COMPLEX(1,0),IMDIV(COMPLEX(0,2*PI()*O102),COMPLEX(wz_esr,0)))</f>
        <v>1+0.0000013484090598125i</v>
      </c>
      <c r="U102" s="124" t="n">
        <f aca="false">IMABS(T102)</f>
        <v>1.00000000000091</v>
      </c>
      <c r="V102" s="124" t="n">
        <f aca="false">IMARGUMENT(T102)</f>
        <v>1.34836983989054E-006</v>
      </c>
      <c r="W102" s="0" t="str">
        <f aca="false">IMSUB(COMPLEX(1,0),IMDIV(COMPLEX(0,2*PI()*O102),COMPLEX(wz_rhp,0)))</f>
        <v>1-0.00031297695779013i</v>
      </c>
      <c r="X102" s="124" t="n">
        <f aca="false">IMABS(W102)</f>
        <v>1.00000004897729</v>
      </c>
      <c r="Y102" s="124" t="n">
        <f aca="false">IMARGUMENT(W102)</f>
        <v>-0.000312976947553963</v>
      </c>
      <c r="Z102" s="0" t="str">
        <f aca="false">IMSUM(COMPLEX(1,0),IMDIV(COMPLEX(0,2*PI()*O102),COMPLEX(Q*(wsl/2),0)),IMDIV(IMPOWER(COMPLEX(0,2*PI()*O102),2),IMPOWER(COMPLEX(wsl/2,0),2)))</f>
        <v>0.999999995658684+9.39649909823138e-05i</v>
      </c>
      <c r="AA102" s="124" t="n">
        <f aca="false">IMABS(Z102)</f>
        <v>1.00000000007339</v>
      </c>
      <c r="AB102" s="124" t="n">
        <f aca="false">IMARGUMENT(Z102)</f>
        <v>9.39649915998663E-005</v>
      </c>
      <c r="AC102" s="222" t="str">
        <f aca="false">(IMDIV(IMPRODUCT(P102,T102,W102),IMPRODUCT(Q102,Z102)))</f>
        <v>105.153943847012-86.0048116449465i</v>
      </c>
      <c r="AD102" s="223" t="n">
        <f aca="false">20*LOG(IMABS(AC102))</f>
        <v>42.6609474135731</v>
      </c>
      <c r="AE102" s="198" t="n">
        <f aca="false">(180/PI())*IMARGUMENT(AC102)</f>
        <v>-39.279537749617</v>
      </c>
      <c r="AF102" s="0" t="str">
        <f aca="false">COMPLEX(Adc_ea,0)</f>
        <v>-0.434440565864413</v>
      </c>
      <c r="AG102" s="0" t="str">
        <f aca="false">IMDIV(COMPLEX(0,2*PI()*O102),COMPLEX(wp0_ea,0))</f>
        <v>0.0113454147198924i</v>
      </c>
      <c r="AH102" s="0" t="n">
        <f aca="false">IMABS(AG102)</f>
        <v>0.0113454147198924</v>
      </c>
      <c r="AI102" s="0" t="n">
        <f aca="false">IMARGUMENT(AG102)</f>
        <v>1.5707963267949</v>
      </c>
      <c r="AJ102" s="0" t="str">
        <f aca="false">IMSUM(COMPLEX(1,0),IMDIV(COMPLEX(0,2*PI()*O102),COMPLEX(wp1_ea,0)))</f>
        <v>1+0.000112330838810816i</v>
      </c>
      <c r="AK102" s="0" t="n">
        <f aca="false">IMABS(AJ102)</f>
        <v>1.00000000630911</v>
      </c>
      <c r="AL102" s="0" t="n">
        <f aca="false">IMARGUMENT(AJ102)</f>
        <v>0.000112330837934629</v>
      </c>
      <c r="AM102" s="0" t="str">
        <f aca="false">IMSUM(COMPLEX(1,0),IMDIV(COMPLEX(0,2*PI()*O102),COMPLEX(wz_ea,0)))</f>
        <v>1+0.0113454147198924i</v>
      </c>
      <c r="AN102" s="0" t="n">
        <f aca="false">IMABS(AM102)</f>
        <v>1.00006435714666</v>
      </c>
      <c r="AO102" s="0" t="n">
        <f aca="false">IMARGUMENT(AM102)</f>
        <v>0.0113449279694842</v>
      </c>
      <c r="AP102" s="197" t="str">
        <f aca="false">IMPRODUCT(AF102,IMDIV(AM102,IMPRODUCT(AG102,AJ102)))</f>
        <v>-0.430139168695592+38.2922197889541i</v>
      </c>
      <c r="AQ102" s="169" t="n">
        <f aca="false">20*LOG(IMABS(AP102))</f>
        <v>31.6627588263186</v>
      </c>
      <c r="AR102" s="198" t="n">
        <f aca="false">(180/PI())*IMARGUMENT(AP102)</f>
        <v>90.6435804085849</v>
      </c>
      <c r="AS102" s="197" t="str">
        <f aca="false">IMPRODUCT(AC102,AP102)</f>
        <v>3248.08432042447+4063.5719676499i</v>
      </c>
      <c r="AT102" s="223" t="n">
        <f aca="false">20*LOG(IMABS(AS102))</f>
        <v>74.3237062398917</v>
      </c>
      <c r="AU102" s="198" t="n">
        <f aca="false">(180/PI())*IMARGUMENT(AS102)</f>
        <v>51.3640426589679</v>
      </c>
      <c r="AX102" s="0" t="n">
        <f aca="false">SUM((AT103&lt;0)*(AT102&gt;0))*O102</f>
        <v>0</v>
      </c>
      <c r="AY102" s="0" t="n">
        <f aca="false">IF(AX102&gt;0,AU102,0)</f>
        <v>0</v>
      </c>
    </row>
    <row r="103" customFormat="false" ht="15" hidden="false" customHeight="false" outlineLevel="0" collapsed="false">
      <c r="N103" s="130" t="n">
        <v>85</v>
      </c>
      <c r="O103" s="192" t="n">
        <f aca="false">10^(1+(N103/100))</f>
        <v>70.7945784384138</v>
      </c>
      <c r="P103" s="240" t="str">
        <f aca="false">COMPLEX(Adc,0)</f>
        <v>175.438596491228</v>
      </c>
      <c r="Q103" s="124" t="str">
        <f aca="false">IMSUM(COMPLEX(1,0),IMDIV(COMPLEX(0,2*PI()*O103),COMPLEX(wp_lf,0)))</f>
        <v>1+0.836253055535763i</v>
      </c>
      <c r="R103" s="124" t="n">
        <f aca="false">IMABS(Q103)</f>
        <v>1.30357936961771</v>
      </c>
      <c r="S103" s="124" t="n">
        <f aca="false">IMARGUMENT(Q103)</f>
        <v>0.696458918518504</v>
      </c>
      <c r="T103" s="124" t="str">
        <f aca="false">IMSUM(COMPLEX(1,0),IMDIV(COMPLEX(0,2*PI()*O103),COMPLEX(wz_esr,0)))</f>
        <v>1+1.37981754163401E-06i</v>
      </c>
      <c r="U103" s="124" t="n">
        <f aca="false">IMABS(T103)</f>
        <v>1.00000000000095</v>
      </c>
      <c r="V103" s="124" t="n">
        <f aca="false">IMARGUMENT(T103)</f>
        <v>1.37978637572181E-006</v>
      </c>
      <c r="W103" s="0" t="str">
        <f aca="false">IMSUB(COMPLEX(1,0),IMDIV(COMPLEX(0,2*PI()*O103),COMPLEX(wz_rhp,0)))</f>
        <v>1-0.00032026712765199i</v>
      </c>
      <c r="X103" s="124" t="n">
        <f aca="false">IMABS(W103)</f>
        <v>1.00000005128552</v>
      </c>
      <c r="Y103" s="124" t="n">
        <f aca="false">IMARGUMENT(W103)</f>
        <v>-0.000320267116456897</v>
      </c>
      <c r="Z103" s="0" t="str">
        <f aca="false">IMSUM(COMPLEX(1,0),IMDIV(COMPLEX(0,2*PI()*O103),COMPLEX(Q*(wsl/2),0)),IMDIV(IMPOWER(COMPLEX(0,2*PI()*O103),2),IMPOWER(COMPLEX(wsl/2,0),2)))</f>
        <v>0.999999995454084+9.61537167919259e-05i</v>
      </c>
      <c r="AA103" s="124" t="n">
        <f aca="false">IMABS(Z103)</f>
        <v>1.00000000007685</v>
      </c>
      <c r="AB103" s="124" t="n">
        <f aca="false">IMARGUMENT(Z103)</f>
        <v>9.61537166823184E-005</v>
      </c>
      <c r="AC103" s="222" t="str">
        <f aca="false">(IMDIV(IMPRODUCT(P103,T103,W103),IMPRODUCT(Q103,Z103)))</f>
        <v>103.204684589415-86.378047048491i</v>
      </c>
      <c r="AD103" s="223" t="n">
        <f aca="false">20*LOG(IMABS(AC103))</f>
        <v>42.5797537568589</v>
      </c>
      <c r="AE103" s="198" t="n">
        <f aca="false">(180/PI())*IMARGUMENT(AC103)</f>
        <v>-39.927936733903</v>
      </c>
      <c r="AF103" s="0" t="str">
        <f aca="false">COMPLEX(Adc_ea,0)</f>
        <v>-0.434440565864413</v>
      </c>
      <c r="AG103" s="0" t="str">
        <f aca="false">IMDIV(COMPLEX(0,2*PI()*O103),COMPLEX(wp0_ea,0))</f>
        <v>0.0116096833773848i</v>
      </c>
      <c r="AH103" s="0" t="n">
        <f aca="false">IMABS(AG103)</f>
        <v>0.0116096833773848</v>
      </c>
      <c r="AI103" s="0" t="n">
        <f aca="false">IMARGUMENT(AG103)</f>
        <v>1.5707963267949</v>
      </c>
      <c r="AJ103" s="0" t="str">
        <f aca="false">IMSUM(COMPLEX(1,0),IMDIV(COMPLEX(0,2*PI()*O103),COMPLEX(wp1_ea,0)))</f>
        <v>1+0.000114947360172127i</v>
      </c>
      <c r="AK103" s="0" t="n">
        <f aca="false">IMABS(AJ103)</f>
        <v>1.00000000660645</v>
      </c>
      <c r="AL103" s="0" t="n">
        <f aca="false">IMARGUMENT(AJ103)</f>
        <v>0.000114947360478693</v>
      </c>
      <c r="AM103" s="0" t="str">
        <f aca="false">IMSUM(COMPLEX(1,0),IMDIV(COMPLEX(0,2*PI()*O103),COMPLEX(wz_ea,0)))</f>
        <v>1+0.0116096833773848i</v>
      </c>
      <c r="AN103" s="0" t="n">
        <f aca="false">IMABS(AM103)</f>
        <v>1.00006739010335</v>
      </c>
      <c r="AO103" s="0" t="n">
        <f aca="false">IMARGUMENT(AM103)</f>
        <v>0.0116091618168108</v>
      </c>
      <c r="AP103" s="197" t="str">
        <f aca="false">IMPRODUCT(AF103,IMDIV(AM103,IMPRODUCT(AG103,AJ103)))</f>
        <v>-0.430139168439797+37.4205846761044i</v>
      </c>
      <c r="AQ103" s="169" t="n">
        <f aca="false">20*LOG(IMABS(AP103))</f>
        <v>31.4627851659277</v>
      </c>
      <c r="AR103" s="198" t="n">
        <f aca="false">(180/PI())*IMARGUMENT(AP103)</f>
        <v>90.6585699772128</v>
      </c>
      <c r="AS103" s="197" t="str">
        <f aca="false">IMPRODUCT(AC103,AP103)</f>
        <v>3187.9246465262+3899.13421997774i</v>
      </c>
      <c r="AT103" s="223" t="n">
        <f aca="false">20*LOG(IMABS(AS103))</f>
        <v>74.0425389227866</v>
      </c>
      <c r="AU103" s="198" t="n">
        <f aca="false">(180/PI())*IMARGUMENT(AS103)</f>
        <v>50.7306332433099</v>
      </c>
      <c r="AX103" s="0" t="n">
        <f aca="false">SUM((AT104&lt;0)*(AT103&gt;0))*O103</f>
        <v>0</v>
      </c>
      <c r="AY103" s="0" t="n">
        <f aca="false">IF(AX103&gt;0,AU103,0)</f>
        <v>0</v>
      </c>
    </row>
    <row r="104" customFormat="false" ht="15" hidden="false" customHeight="false" outlineLevel="0" collapsed="false">
      <c r="N104" s="130" t="n">
        <v>86</v>
      </c>
      <c r="O104" s="192" t="n">
        <f aca="false">10^(1+(N104/100))</f>
        <v>72.443596007499</v>
      </c>
      <c r="P104" s="240" t="str">
        <f aca="false">COMPLEX(Adc,0)</f>
        <v>175.438596491228</v>
      </c>
      <c r="Q104" s="124" t="str">
        <f aca="false">IMSUM(COMPLEX(1,0),IMDIV(COMPLEX(0,2*PI()*O104),COMPLEX(wp_lf,0)))</f>
        <v>1+0.855731891503114i</v>
      </c>
      <c r="R104" s="124" t="n">
        <f aca="false">IMABS(Q104)</f>
        <v>1.31615997133156</v>
      </c>
      <c r="S104" s="124" t="n">
        <f aca="false">IMARGUMENT(Q104)</f>
        <v>0.707812324644606</v>
      </c>
      <c r="T104" s="124" t="str">
        <f aca="false">IMSUM(COMPLEX(1,0),IMDIV(COMPLEX(0,2*PI()*O104),COMPLEX(wz_esr,0)))</f>
        <v>1+1.41195762098014E-06i</v>
      </c>
      <c r="U104" s="124" t="n">
        <f aca="false">IMABS(T104)</f>
        <v>1.000000000001</v>
      </c>
      <c r="V104" s="124" t="n">
        <f aca="false">IMARGUMENT(T104)</f>
        <v>1.41191942511507E-006</v>
      </c>
      <c r="W104" s="0" t="str">
        <f aca="false">IMSUB(COMPLEX(1,0),IMDIV(COMPLEX(0,2*PI()*O104),COMPLEX(wz_rhp,0)))</f>
        <v>1-0.00032772710738417i</v>
      </c>
      <c r="X104" s="124" t="n">
        <f aca="false">IMABS(W104)</f>
        <v>1.00000005370253</v>
      </c>
      <c r="Y104" s="124" t="n">
        <f aca="false">IMARGUMENT(W104)</f>
        <v>-0.000327727095877026</v>
      </c>
      <c r="Z104" s="0" t="str">
        <f aca="false">IMSUM(COMPLEX(1,0),IMDIV(COMPLEX(0,2*PI()*O104),COMPLEX(Q*(wsl/2),0)),IMDIV(IMPOWER(COMPLEX(0,2*PI()*O104),2),IMPOWER(COMPLEX(wsl/2,0),2)))</f>
        <v>0.999999995239842+9.8393424574926e-05i</v>
      </c>
      <c r="AA104" s="124" t="n">
        <f aca="false">IMABS(Z104)</f>
        <v>1.00000000008048</v>
      </c>
      <c r="AB104" s="124" t="n">
        <f aca="false">IMARGUMENT(Z104)</f>
        <v>9.83934235447249E-005</v>
      </c>
      <c r="AC104" s="222" t="str">
        <f aca="false">(IMDIV(IMPRODUCT(P104,T104,W104),IMPRODUCT(Q104,Z104)))</f>
        <v>101.239479688509-86.7083617245618i</v>
      </c>
      <c r="AD104" s="223" t="n">
        <f aca="false">20*LOG(IMABS(AC104))</f>
        <v>42.4963297849274</v>
      </c>
      <c r="AE104" s="198" t="n">
        <f aca="false">(180/PI())*IMARGUMENT(AC104)</f>
        <v>-40.5789928976485</v>
      </c>
      <c r="AF104" s="0" t="str">
        <f aca="false">COMPLEX(Adc_ea,0)</f>
        <v>-0.434440565864413</v>
      </c>
      <c r="AG104" s="0" t="str">
        <f aca="false">IMDIV(COMPLEX(0,2*PI()*O104),COMPLEX(wp0_ea,0))</f>
        <v>0.0118801076426762i</v>
      </c>
      <c r="AH104" s="0" t="n">
        <f aca="false">IMABS(AG104)</f>
        <v>0.0118801076426762</v>
      </c>
      <c r="AI104" s="0" t="n">
        <f aca="false">IMARGUMENT(AG104)</f>
        <v>1.5707963267949</v>
      </c>
      <c r="AJ104" s="0" t="str">
        <f aca="false">IMSUM(COMPLEX(1,0),IMDIV(COMPLEX(0,2*PI()*O104),COMPLEX(wp1_ea,0)))</f>
        <v>1+0.000117624828145309i</v>
      </c>
      <c r="AK104" s="0" t="n">
        <f aca="false">IMABS(AJ104)</f>
        <v>1.0000000069178</v>
      </c>
      <c r="AL104" s="0" t="n">
        <f aca="false">IMARGUMENT(AJ104)</f>
        <v>0.000117624828318723</v>
      </c>
      <c r="AM104" s="0" t="str">
        <f aca="false">IMSUM(COMPLEX(1,0),IMDIV(COMPLEX(0,2*PI()*O104),COMPLEX(wz_ea,0)))</f>
        <v>1+0.0118801076426762i</v>
      </c>
      <c r="AN104" s="0" t="n">
        <f aca="false">IMABS(AM104)</f>
        <v>1.00007056598902</v>
      </c>
      <c r="AO104" s="0" t="n">
        <f aca="false">IMARGUMENT(AM104)</f>
        <v>0.0118795487825857</v>
      </c>
      <c r="AP104" s="197" t="str">
        <f aca="false">IMPRODUCT(AF104,IMDIV(AM104,IMPRODUCT(AG104,AJ104)))</f>
        <v>-0.430139168171947+36.5687904525701i</v>
      </c>
      <c r="AQ104" s="169" t="n">
        <f aca="false">20*LOG(IMABS(AP104))</f>
        <v>31.2628127467132</v>
      </c>
      <c r="AR104" s="198" t="n">
        <f aca="false">(180/PI())*IMARGUMENT(AP104)</f>
        <v>90.6739086015743</v>
      </c>
      <c r="AS104" s="197" t="str">
        <f aca="false">IMPRODUCT(AC104,AP104)</f>
        <v>3127.27284481177+3739.50198084207i</v>
      </c>
      <c r="AT104" s="223" t="n">
        <f aca="false">20*LOG(IMABS(AS104))</f>
        <v>73.7591425316406</v>
      </c>
      <c r="AU104" s="198" t="n">
        <f aca="false">(180/PI())*IMARGUMENT(AS104)</f>
        <v>50.0949157039259</v>
      </c>
      <c r="AX104" s="0" t="n">
        <f aca="false">SUM((AT105&lt;0)*(AT104&gt;0))*O104</f>
        <v>0</v>
      </c>
      <c r="AY104" s="0" t="n">
        <f aca="false">IF(AX104&gt;0,AU104,0)</f>
        <v>0</v>
      </c>
    </row>
    <row r="105" customFormat="false" ht="15" hidden="false" customHeight="false" outlineLevel="0" collapsed="false">
      <c r="N105" s="130" t="n">
        <v>87</v>
      </c>
      <c r="O105" s="192" t="n">
        <f aca="false">10^(1+(N105/100))</f>
        <v>74.1310241300918</v>
      </c>
      <c r="P105" s="240" t="str">
        <f aca="false">COMPLEX(Adc,0)</f>
        <v>175.438596491228</v>
      </c>
      <c r="Q105" s="124" t="str">
        <f aca="false">IMSUM(COMPLEX(1,0),IMDIV(COMPLEX(0,2*PI()*O105),COMPLEX(wp_lf,0)))</f>
        <v>1+0.875664447846292i</v>
      </c>
      <c r="R105" s="124" t="n">
        <f aca="false">IMABS(Q105)</f>
        <v>1.32920586261946</v>
      </c>
      <c r="S105" s="124" t="n">
        <f aca="false">IMARGUMENT(Q105)</f>
        <v>0.719206200171009</v>
      </c>
      <c r="T105" s="124" t="str">
        <f aca="false">IMSUM(COMPLEX(1,0),IMDIV(COMPLEX(0,2*PI()*O105),COMPLEX(wz_esr,0)))</f>
        <v>1+1.44484633894638E-06i</v>
      </c>
      <c r="U105" s="124" t="n">
        <f aca="false">IMABS(T105)</f>
        <v>1.00000000000104</v>
      </c>
      <c r="V105" s="124" t="n">
        <f aca="false">IMARGUMENT(T105)</f>
        <v>1.44487486499887E-006</v>
      </c>
      <c r="W105" s="0" t="str">
        <f aca="false">IMSUB(COMPLEX(1,0),IMDIV(COMPLEX(0,2*PI()*O105),COMPLEX(wz_rhp,0)))</f>
        <v>1-0.00033536085236666i</v>
      </c>
      <c r="X105" s="124" t="n">
        <f aca="false">IMABS(W105)</f>
        <v>1.00000005623345</v>
      </c>
      <c r="Y105" s="124" t="n">
        <f aca="false">IMARGUMENT(W105)</f>
        <v>-0.000335360839773554</v>
      </c>
      <c r="Z105" s="0" t="str">
        <f aca="false">IMSUM(COMPLEX(1,0),IMDIV(COMPLEX(0,2*PI()*O105),COMPLEX(Q*(wsl/2),0)),IMDIV(IMPOWER(COMPLEX(0,2*PI()*O105),2),IMPOWER(COMPLEX(wsl/2,0),2)))</f>
        <v>0.999999995015502+0.00010068530185402i</v>
      </c>
      <c r="AA105" s="124" t="n">
        <f aca="false">IMABS(Z105)</f>
        <v>1.00000000008427</v>
      </c>
      <c r="AB105" s="124" t="n">
        <f aca="false">IMARGUMENT(Z105)</f>
        <v>0.000100685301485311</v>
      </c>
      <c r="AC105" s="222" t="str">
        <f aca="false">(IMDIV(IMPRODUCT(P105,T105,W105),IMPRODUCT(Q105,Z105)))</f>
        <v>99.2602404160032-86.9949094601614i</v>
      </c>
      <c r="AD105" s="223" t="n">
        <f aca="false">20*LOG(IMABS(AC105))</f>
        <v>42.4106584119046</v>
      </c>
      <c r="AE105" s="198" t="n">
        <f aca="false">(180/PI())*IMARGUMENT(AC105)</f>
        <v>-41.2323806894413</v>
      </c>
      <c r="AF105" s="0" t="str">
        <f aca="false">COMPLEX(Adc_ea,0)</f>
        <v>-0.434440565864413</v>
      </c>
      <c r="AG105" s="0" t="str">
        <f aca="false">IMDIV(COMPLEX(0,2*PI()*O105),COMPLEX(wp0_ea,0))</f>
        <v>0.0121568308982916i</v>
      </c>
      <c r="AH105" s="0" t="n">
        <f aca="false">IMABS(AG105)</f>
        <v>0.0121568308982916</v>
      </c>
      <c r="AI105" s="0" t="n">
        <f aca="false">IMARGUMENT(AG105)</f>
        <v>1.5707963267949</v>
      </c>
      <c r="AJ105" s="0" t="str">
        <f aca="false">IMSUM(COMPLEX(1,0),IMDIV(COMPLEX(0,2*PI()*O105),COMPLEX(wp1_ea,0)))</f>
        <v>1+0.000120364662359323i</v>
      </c>
      <c r="AK105" s="0" t="n">
        <f aca="false">IMABS(AJ105)</f>
        <v>1.00000000724383</v>
      </c>
      <c r="AL105" s="0" t="n">
        <f aca="false">IMARGUMENT(AJ105)</f>
        <v>0.000120364662523844</v>
      </c>
      <c r="AM105" s="0" t="str">
        <f aca="false">IMSUM(COMPLEX(1,0),IMDIV(COMPLEX(0,2*PI()*O105),COMPLEX(wz_ea,0)))</f>
        <v>1+0.0121568308982916i</v>
      </c>
      <c r="AN105" s="0" t="n">
        <f aca="false">IMABS(AM105)</f>
        <v>1.00007389153877</v>
      </c>
      <c r="AO105" s="0" t="n">
        <f aca="false">IMARGUMENT(AM105)</f>
        <v>0.0121562320712954</v>
      </c>
      <c r="AP105" s="197" t="str">
        <f aca="false">IMPRODUCT(AF105,IMDIV(AM105,IMPRODUCT(AG105,AJ105)))</f>
        <v>-0.430139167891474+35.7363854857788i</v>
      </c>
      <c r="AQ105" s="169" t="n">
        <f aca="false">20*LOG(IMABS(AP105))</f>
        <v>31.0628416271532</v>
      </c>
      <c r="AR105" s="198" t="n">
        <f aca="false">(180/PI())*IMARGUMENT(AP105)</f>
        <v>90.6896044053449</v>
      </c>
      <c r="AS105" s="197" t="str">
        <f aca="false">IMPRODUCT(AC105,AP105)</f>
        <v>3066.1879025515+3584.62213288336i</v>
      </c>
      <c r="AT105" s="223" t="n">
        <f aca="false">20*LOG(IMABS(AS105))</f>
        <v>73.4735000390578</v>
      </c>
      <c r="AU105" s="198" t="n">
        <f aca="false">(180/PI())*IMARGUMENT(AS105)</f>
        <v>49.4572237159037</v>
      </c>
      <c r="AX105" s="0" t="n">
        <f aca="false">SUM((AT106&lt;0)*(AT105&gt;0))*O105</f>
        <v>0</v>
      </c>
      <c r="AY105" s="0" t="n">
        <f aca="false">IF(AX105&gt;0,AU105,0)</f>
        <v>0</v>
      </c>
    </row>
    <row r="106" customFormat="false" ht="15" hidden="false" customHeight="false" outlineLevel="0" collapsed="false">
      <c r="N106" s="130" t="n">
        <v>88</v>
      </c>
      <c r="O106" s="192" t="n">
        <f aca="false">10^(1+(N106/100))</f>
        <v>75.8577575029184</v>
      </c>
      <c r="P106" s="240" t="str">
        <f aca="false">COMPLEX(Adc,0)</f>
        <v>175.438596491228</v>
      </c>
      <c r="Q106" s="124" t="str">
        <f aca="false">IMSUM(COMPLEX(1,0),IMDIV(COMPLEX(0,2*PI()*O106),COMPLEX(wp_lf,0)))</f>
        <v>1+0.896061293070507i</v>
      </c>
      <c r="R106" s="124" t="n">
        <f aca="false">IMABS(Q106)</f>
        <v>1.34273074029725</v>
      </c>
      <c r="S106" s="124" t="n">
        <f aca="false">IMARGUMENT(Q106)</f>
        <v>0.730634753905712</v>
      </c>
      <c r="T106" s="124" t="str">
        <f aca="false">IMSUM(COMPLEX(1,0),IMDIV(COMPLEX(0,2*PI()*O106),COMPLEX(wz_esr,0)))</f>
        <v>1+1.47850113356633E-06i</v>
      </c>
      <c r="U106" s="124" t="n">
        <f aca="false">IMABS(T106)</f>
        <v>1.00000000000109</v>
      </c>
      <c r="V106" s="124" t="n">
        <f aca="false">IMARGUMENT(T106)</f>
        <v>1.47844752726717E-006</v>
      </c>
      <c r="W106" s="0" t="str">
        <f aca="false">IMSUB(COMPLEX(1,0),IMDIV(COMPLEX(0,2*PI()*O106),COMPLEX(wz_rhp,0)))</f>
        <v>1-0.0003431724101121i</v>
      </c>
      <c r="X106" s="124" t="n">
        <f aca="false">IMABS(W106)</f>
        <v>1.00000005888365</v>
      </c>
      <c r="Y106" s="124" t="n">
        <f aca="false">IMARGUMENT(W106)</f>
        <v>-0.000343172396530176</v>
      </c>
      <c r="Z106" s="0" t="str">
        <f aca="false">IMSUM(COMPLEX(1,0),IMDIV(COMPLEX(0,2*PI()*O106),COMPLEX(Q*(wsl/2),0)),IMDIV(IMPOWER(COMPLEX(0,2*PI()*O106),2),IMPOWER(COMPLEX(wsl/2,0),2)))</f>
        <v>0.99999999478059+0.00010303056381289i</v>
      </c>
      <c r="AA106" s="124" t="n">
        <f aca="false">IMABS(Z106)</f>
        <v>1.00000000008824</v>
      </c>
      <c r="AB106" s="124" t="n">
        <f aca="false">IMARGUMENT(Z106)</f>
        <v>0.000103030562810934</v>
      </c>
      <c r="AC106" s="222" t="str">
        <f aca="false">(IMDIV(IMPRODUCT(P106,T106,W106),IMPRODUCT(Q106,Z106)))</f>
        <v>97.268935375499-87.2369498451756i</v>
      </c>
      <c r="AD106" s="223" t="n">
        <f aca="false">20*LOG(IMABS(AC106))</f>
        <v>42.3227247630447</v>
      </c>
      <c r="AE106" s="198" t="n">
        <f aca="false">(180/PI())*IMARGUMENT(AC106)</f>
        <v>-41.887768598952</v>
      </c>
      <c r="AF106" s="0" t="str">
        <f aca="false">COMPLEX(Adc_ea,0)</f>
        <v>-0.434440565864413</v>
      </c>
      <c r="AG106" s="0" t="str">
        <f aca="false">IMDIV(COMPLEX(0,2*PI()*O106),COMPLEX(wp0_ea,0))</f>
        <v>0.012439999866564i</v>
      </c>
      <c r="AH106" s="0" t="n">
        <f aca="false">IMABS(AG106)</f>
        <v>0.012439999866564</v>
      </c>
      <c r="AI106" s="0" t="n">
        <f aca="false">IMARGUMENT(AG106)</f>
        <v>1.5707963267949</v>
      </c>
      <c r="AJ106" s="0" t="str">
        <f aca="false">IMSUM(COMPLEX(1,0),IMDIV(COMPLEX(0,2*PI()*O106),COMPLEX(wp1_ea,0)))</f>
        <v>1+0.000123168315510534i</v>
      </c>
      <c r="AK106" s="0" t="n">
        <f aca="false">IMABS(AJ106)</f>
        <v>1.00000000758522</v>
      </c>
      <c r="AL106" s="0" t="n">
        <f aca="false">IMARGUMENT(AJ106)</f>
        <v>0.000123168314087657</v>
      </c>
      <c r="AM106" s="0" t="str">
        <f aca="false">IMSUM(COMPLEX(1,0),IMDIV(COMPLEX(0,2*PI()*O106),COMPLEX(wz_ea,0)))</f>
        <v>1+0.012439999866564i</v>
      </c>
      <c r="AN106" s="0" t="n">
        <f aca="false">IMABS(AM106)</f>
        <v>1.00007737380499</v>
      </c>
      <c r="AO106" s="0" t="n">
        <f aca="false">IMARGUMENT(AM106)</f>
        <v>0.0124393582145759</v>
      </c>
      <c r="AP106" s="197" t="str">
        <f aca="false">IMPRODUCT(AF106,IMDIV(AM106,IMPRODUCT(AG106,AJ106)))</f>
        <v>-0.430139167597783+34.9229284235989i</v>
      </c>
      <c r="AQ106" s="169" t="n">
        <f aca="false">20*LOG(IMABS(AP106))</f>
        <v>30.8628718684805</v>
      </c>
      <c r="AR106" s="198" t="n">
        <f aca="false">(180/PI())*IMARGUMENT(AP106)</f>
        <v>90.7056657009333</v>
      </c>
      <c r="AS106" s="197" t="str">
        <f aca="false">IMPRODUCT(AC106,AP106)</f>
        <v>3004.73057644061+3434.44009694839i</v>
      </c>
      <c r="AT106" s="223" t="n">
        <f aca="false">20*LOG(IMABS(AS106))</f>
        <v>73.1855966315252</v>
      </c>
      <c r="AU106" s="198" t="n">
        <f aca="false">(180/PI())*IMARGUMENT(AS106)</f>
        <v>48.8178971019813</v>
      </c>
      <c r="AX106" s="0" t="n">
        <f aca="false">SUM((AT107&lt;0)*(AT106&gt;0))*O106</f>
        <v>0</v>
      </c>
      <c r="AY106" s="0" t="n">
        <f aca="false">IF(AX106&gt;0,AU106,0)</f>
        <v>0</v>
      </c>
    </row>
    <row r="107" customFormat="false" ht="15" hidden="false" customHeight="false" outlineLevel="0" collapsed="false">
      <c r="N107" s="130" t="n">
        <v>89</v>
      </c>
      <c r="O107" s="192" t="n">
        <f aca="false">10^(1+(N107/100))</f>
        <v>77.6247116628692</v>
      </c>
      <c r="P107" s="240" t="str">
        <f aca="false">COMPLEX(Adc,0)</f>
        <v>175.438596491228</v>
      </c>
      <c r="Q107" s="124" t="str">
        <f aca="false">IMSUM(COMPLEX(1,0),IMDIV(COMPLEX(0,2*PI()*O107),COMPLEX(wp_lf,0)))</f>
        <v>1+0.916933241853082i</v>
      </c>
      <c r="R107" s="124" t="n">
        <f aca="false">IMABS(Q107)</f>
        <v>1.35674852865784</v>
      </c>
      <c r="S107" s="124" t="n">
        <f aca="false">IMARGUMENT(Q107)</f>
        <v>0.74209210472317</v>
      </c>
      <c r="T107" s="124" t="str">
        <f aca="false">IMSUM(COMPLEX(1,0),IMDIV(COMPLEX(0,2*PI()*O107),COMPLEX(wz_esr,0)))</f>
        <v>1+1.51293984905758E-06i</v>
      </c>
      <c r="U107" s="124" t="n">
        <f aca="false">IMABS(T107)</f>
        <v>1.00000000000114</v>
      </c>
      <c r="V107" s="124" t="n">
        <f aca="false">IMARGUMENT(T107)</f>
        <v>1.5128898795245E-006</v>
      </c>
      <c r="W107" s="0" t="str">
        <f aca="false">IMSUB(COMPLEX(1,0),IMDIV(COMPLEX(0,2*PI()*O107),COMPLEX(wz_rhp,0)))</f>
        <v>1-0.00035116592241181i</v>
      </c>
      <c r="X107" s="124" t="n">
        <f aca="false">IMABS(W107)</f>
        <v>1.00000006165875</v>
      </c>
      <c r="Y107" s="124" t="n">
        <f aca="false">IMARGUMENT(W107)</f>
        <v>-0.00035116590782315</v>
      </c>
      <c r="Z107" s="0" t="str">
        <f aca="false">IMSUM(COMPLEX(1,0),IMDIV(COMPLEX(0,2*PI()*O107),COMPLEX(Q*(wsl/2),0)),IMDIV(IMPOWER(COMPLEX(0,2*PI()*O107),2),IMPOWER(COMPLEX(wsl/2,0),2)))</f>
        <v>0.999999994534607+0.00010543045394047i</v>
      </c>
      <c r="AA107" s="124" t="n">
        <f aca="false">IMABS(Z107)</f>
        <v>1.0000000000924</v>
      </c>
      <c r="AB107" s="124" t="n">
        <f aca="false">IMARGUMENT(Z107)</f>
        <v>0.000105430454273986</v>
      </c>
      <c r="AC107" s="222" t="str">
        <f aca="false">(IMDIV(IMPRODUCT(P107,T107,W107),IMPRODUCT(Q107,Z107)))</f>
        <v>95.2675829552565-87.4338528817171i</v>
      </c>
      <c r="AD107" s="223" t="n">
        <f aca="false">20*LOG(IMABS(AC107))</f>
        <v>42.2325162358001</v>
      </c>
      <c r="AE107" s="198" t="n">
        <f aca="false">(180/PI())*IMARGUMENT(AC107)</f>
        <v>-42.5448199700395</v>
      </c>
      <c r="AF107" s="0" t="str">
        <f aca="false">COMPLEX(Adc_ea,0)</f>
        <v>-0.434440565864413</v>
      </c>
      <c r="AG107" s="0" t="str">
        <f aca="false">IMDIV(COMPLEX(0,2*PI()*O107),COMPLEX(wp0_ea,0))</f>
        <v>0.0127297646874284i</v>
      </c>
      <c r="AH107" s="0" t="n">
        <f aca="false">IMABS(AG107)</f>
        <v>0.0127297646874284</v>
      </c>
      <c r="AI107" s="0" t="n">
        <f aca="false">IMARGUMENT(AG107)</f>
        <v>1.5707963267949</v>
      </c>
      <c r="AJ107" s="0" t="str">
        <f aca="false">IMSUM(COMPLEX(1,0),IMDIV(COMPLEX(0,2*PI()*O107),COMPLEX(wp1_ea,0)))</f>
        <v>1+0.000126037274132955i</v>
      </c>
      <c r="AK107" s="0" t="n">
        <f aca="false">IMABS(AJ107)</f>
        <v>1.0000000079427</v>
      </c>
      <c r="AL107" s="0" t="n">
        <f aca="false">IMARGUMENT(AJ107)</f>
        <v>0.000126037272789702</v>
      </c>
      <c r="AM107" s="0" t="str">
        <f aca="false">IMSUM(COMPLEX(1,0),IMDIV(COMPLEX(0,2*PI()*O107),COMPLEX(wz_ea,0)))</f>
        <v>1+0.0127297646874284i</v>
      </c>
      <c r="AN107" s="0" t="n">
        <f aca="false">IMABS(AM107)</f>
        <v>1.00008102017236</v>
      </c>
      <c r="AO107" s="0" t="n">
        <f aca="false">IMARGUMENT(AM107)</f>
        <v>0.0127290771479306</v>
      </c>
      <c r="AP107" s="197" t="str">
        <f aca="false">IMPRODUCT(AF107,IMDIV(AM107,IMPRODUCT(AG107,AJ107)))</f>
        <v>-0.430139167290251+34.127987960329i</v>
      </c>
      <c r="AQ107" s="169" t="n">
        <f aca="false">20*LOG(IMABS(AP107))</f>
        <v>30.662903534812</v>
      </c>
      <c r="AR107" s="198" t="n">
        <f aca="false">(180/PI())*IMARGUMENT(AP107)</f>
        <v>90.7221009938422</v>
      </c>
      <c r="AS107" s="197" t="str">
        <f aca="false">IMPRODUCT(AC107,AP107)</f>
        <v>2942.96315967029+3288.89964877816i</v>
      </c>
      <c r="AT107" s="223" t="n">
        <f aca="false">20*LOG(IMABS(AS107))</f>
        <v>72.8954197706121</v>
      </c>
      <c r="AU107" s="198" t="n">
        <f aca="false">(180/PI())*IMARGUMENT(AS107)</f>
        <v>48.1772810238028</v>
      </c>
      <c r="AX107" s="0" t="n">
        <f aca="false">SUM((AT108&lt;0)*(AT107&gt;0))*O107</f>
        <v>0</v>
      </c>
      <c r="AY107" s="0" t="n">
        <f aca="false">IF(AX107&gt;0,AU107,0)</f>
        <v>0</v>
      </c>
    </row>
    <row r="108" customFormat="false" ht="15" hidden="false" customHeight="false" outlineLevel="0" collapsed="false">
      <c r="N108" s="130" t="n">
        <v>90</v>
      </c>
      <c r="O108" s="192" t="n">
        <f aca="false">10^(1+(N108/100))</f>
        <v>79.4328234724281</v>
      </c>
      <c r="P108" s="240" t="str">
        <f aca="false">COMPLEX(Adc,0)</f>
        <v>175.438596491228</v>
      </c>
      <c r="Q108" s="124" t="str">
        <f aca="false">IMSUM(COMPLEX(1,0),IMDIV(COMPLEX(0,2*PI()*O108),COMPLEX(wp_lf,0)))</f>
        <v>1+0.938291360777531i</v>
      </c>
      <c r="R108" s="124" t="n">
        <f aca="false">IMABS(Q108)</f>
        <v>1.37127337818166</v>
      </c>
      <c r="S108" s="124" t="n">
        <f aca="false">IMARGUMENT(Q108)</f>
        <v>0.753572296315768</v>
      </c>
      <c r="T108" s="124" t="str">
        <f aca="false">IMSUM(COMPLEX(1,0),IMDIV(COMPLEX(0,2*PI()*O108),COMPLEX(wz_esr,0)))</f>
        <v>1+1.54818074528293E-06i</v>
      </c>
      <c r="U108" s="124" t="n">
        <f aca="false">IMABS(T108)</f>
        <v>1.0000000000012</v>
      </c>
      <c r="V108" s="124" t="n">
        <f aca="false">IMARGUMENT(T108)</f>
        <v>1.54814387753893E-006</v>
      </c>
      <c r="W108" s="0" t="str">
        <f aca="false">IMSUB(COMPLEX(1,0),IMDIV(COMPLEX(0,2*PI()*O108),COMPLEX(wz_rhp,0)))</f>
        <v>1-0.00035934562753182i</v>
      </c>
      <c r="X108" s="124" t="n">
        <f aca="false">IMABS(W108)</f>
        <v>1.00000006456464</v>
      </c>
      <c r="Y108" s="124" t="n">
        <f aca="false">IMARGUMENT(W108)</f>
        <v>-0.000359345611728399</v>
      </c>
      <c r="Z108" s="0" t="str">
        <f aca="false">IMSUM(COMPLEX(1,0),IMDIV(COMPLEX(0,2*PI()*O108),COMPLEX(Q*(wsl/2),0)),IMDIV(IMPOWER(COMPLEX(0,2*PI()*O108),2),IMPOWER(COMPLEX(wsl/2,0),2)))</f>
        <v>0.999999994277031+0.00010788624469026i</v>
      </c>
      <c r="AA108" s="124" t="n">
        <f aca="false">IMABS(Z108)</f>
        <v>1.00000000009675</v>
      </c>
      <c r="AB108" s="124" t="n">
        <f aca="false">IMARGUMENT(Z108)</f>
        <v>0.000107886245027216</v>
      </c>
      <c r="AC108" s="222" t="str">
        <f aca="false">(IMDIV(IMPRODUCT(P108,T108,W108),IMPRODUCT(Q108,Z108)))</f>
        <v>93.2582433491352-87.5851029486593i</v>
      </c>
      <c r="AD108" s="223" t="n">
        <f aca="false">20*LOG(IMABS(AC108))</f>
        <v>42.1400225520403</v>
      </c>
      <c r="AE108" s="198" t="n">
        <f aca="false">(180/PI())*IMARGUMENT(AC108)</f>
        <v>-43.2031938461103</v>
      </c>
      <c r="AF108" s="0" t="str">
        <f aca="false">COMPLEX(Adc_ea,0)</f>
        <v>-0.434440565864413</v>
      </c>
      <c r="AG108" s="0" t="str">
        <f aca="false">IMDIV(COMPLEX(0,2*PI()*O108),COMPLEX(wp0_ea,0))</f>
        <v>0.0130262789980285i</v>
      </c>
      <c r="AH108" s="0" t="n">
        <f aca="false">IMABS(AG108)</f>
        <v>0.0130262789980285</v>
      </c>
      <c r="AI108" s="0" t="n">
        <f aca="false">IMARGUMENT(AG108)</f>
        <v>1.5707963267949</v>
      </c>
      <c r="AJ108" s="0" t="str">
        <f aca="false">IMSUM(COMPLEX(1,0),IMDIV(COMPLEX(0,2*PI()*O108),COMPLEX(wp1_ea,0)))</f>
        <v>1+0.000128973059386421i</v>
      </c>
      <c r="AK108" s="0" t="n">
        <f aca="false">IMABS(AJ108)</f>
        <v>1.00000000831703</v>
      </c>
      <c r="AL108" s="0" t="n">
        <f aca="false">IMARGUMENT(AJ108)</f>
        <v>0.000128973058963148</v>
      </c>
      <c r="AM108" s="0" t="str">
        <f aca="false">IMSUM(COMPLEX(1,0),IMDIV(COMPLEX(0,2*PI()*O108),COMPLEX(wz_ea,0)))</f>
        <v>1+0.0130262789980285i</v>
      </c>
      <c r="AN108" s="0" t="n">
        <f aca="false">IMABS(AM108)</f>
        <v>1.00008483837349</v>
      </c>
      <c r="AO108" s="0" t="n">
        <f aca="false">IMARGUMENT(AM108)</f>
        <v>0.0130255422895597</v>
      </c>
      <c r="AP108" s="197" t="str">
        <f aca="false">IMPRODUCT(AF108,IMDIV(AM108,IMPRODUCT(AG108,AJ108)))</f>
        <v>-0.430139166968225+33.351142608013i</v>
      </c>
      <c r="AQ108" s="169" t="n">
        <f aca="false">20*LOG(IMABS(AP108))</f>
        <v>30.4629366932842</v>
      </c>
      <c r="AR108" s="198" t="n">
        <f aca="false">(180/PI())*IMARGUMENT(AP108)</f>
        <v>90.7389189871284</v>
      </c>
      <c r="AS108" s="197" t="str">
        <f aca="false">IMPRODUCT(AC108,AP108)</f>
        <v>2880.94923567112+3147.94275653095i</v>
      </c>
      <c r="AT108" s="223" t="n">
        <f aca="false">20*LOG(IMABS(AS108))</f>
        <v>72.6029592453245</v>
      </c>
      <c r="AU108" s="198" t="n">
        <f aca="false">(180/PI())*IMARGUMENT(AS108)</f>
        <v>47.5357251410181</v>
      </c>
      <c r="AX108" s="0" t="n">
        <f aca="false">SUM((AT109&lt;0)*(AT108&gt;0))*O108</f>
        <v>0</v>
      </c>
      <c r="AY108" s="0" t="n">
        <f aca="false">IF(AX108&gt;0,AU108,0)</f>
        <v>0</v>
      </c>
    </row>
    <row r="109" customFormat="false" ht="15" hidden="false" customHeight="false" outlineLevel="0" collapsed="false">
      <c r="N109" s="130" t="n">
        <v>91</v>
      </c>
      <c r="O109" s="192" t="n">
        <f aca="false">10^(1+(N109/100))</f>
        <v>81.28305161641</v>
      </c>
      <c r="P109" s="240" t="str">
        <f aca="false">COMPLEX(Adc,0)</f>
        <v>175.438596491228</v>
      </c>
      <c r="Q109" s="124" t="str">
        <f aca="false">IMSUM(COMPLEX(1,0),IMDIV(COMPLEX(0,2*PI()*O109),COMPLEX(wp_lf,0)))</f>
        <v>1+0.960146974201221i</v>
      </c>
      <c r="R109" s="124" t="n">
        <f aca="false">IMABS(Q109)</f>
        <v>1.38631966445974</v>
      </c>
      <c r="S109" s="124" t="n">
        <f aca="false">IMARGUMENT(Q109)</f>
        <v>0.765069312420533</v>
      </c>
      <c r="T109" s="124" t="str">
        <f aca="false">IMSUM(COMPLEX(1,0),IMDIV(COMPLEX(0,2*PI()*O109),COMPLEX(wz_esr,0)))</f>
        <v>1+1.58424250743201E-06i</v>
      </c>
      <c r="U109" s="124" t="n">
        <f aca="false">IMABS(T109)</f>
        <v>1.00000000000125</v>
      </c>
      <c r="V109" s="124" t="n">
        <f aca="false">IMARGUMENT(T109)</f>
        <v>1.58415533482775E-006</v>
      </c>
      <c r="W109" s="0" t="str">
        <f aca="false">IMSUB(COMPLEX(1,0),IMDIV(COMPLEX(0,2*PI()*O109),COMPLEX(wz_rhp,0)))</f>
        <v>1-0.00036771586246004i</v>
      </c>
      <c r="X109" s="124" t="n">
        <f aca="false">IMABS(W109)</f>
        <v>1.00000006760748</v>
      </c>
      <c r="Y109" s="124" t="n">
        <f aca="false">IMARGUMENT(W109)</f>
        <v>-0.000367715845744194</v>
      </c>
      <c r="Z109" s="0" t="str">
        <f aca="false">IMSUM(COMPLEX(1,0),IMDIV(COMPLEX(0,2*PI()*O109),COMPLEX(Q*(wsl/2),0)),IMDIV(IMPOWER(COMPLEX(0,2*PI()*O109),2),IMPOWER(COMPLEX(wsl/2,0),2)))</f>
        <v>0.999999994007316+0.00011039923815503i</v>
      </c>
      <c r="AA109" s="124" t="n">
        <f aca="false">IMABS(Z109)</f>
        <v>1.00000000010131</v>
      </c>
      <c r="AB109" s="124" t="n">
        <f aca="false">IMARGUMENT(Z109)</f>
        <v>0.000110399237947343</v>
      </c>
      <c r="AC109" s="222" t="str">
        <f aca="false">(IMDIV(IMPRODUCT(P109,T109,W109),IMPRODUCT(Q109,Z109)))</f>
        <v>91.2430102107249-87.6903020753793i</v>
      </c>
      <c r="AD109" s="223" t="n">
        <f aca="false">20*LOG(IMABS(AC109))</f>
        <v>42.0452358009633</v>
      </c>
      <c r="AE109" s="198" t="n">
        <f aca="false">(180/PI())*IMARGUMENT(AC109)</f>
        <v>-43.8625458427123</v>
      </c>
      <c r="AF109" s="0" t="str">
        <f aca="false">COMPLEX(Adc_ea,0)</f>
        <v>-0.434440565864413</v>
      </c>
      <c r="AG109" s="0" t="str">
        <f aca="false">IMDIV(COMPLEX(0,2*PI()*O109),COMPLEX(wp0_ea,0))</f>
        <v>0.0133297000141765i</v>
      </c>
      <c r="AH109" s="0" t="n">
        <f aca="false">IMABS(AG109)</f>
        <v>0.0133297000141765</v>
      </c>
      <c r="AI109" s="0" t="n">
        <f aca="false">IMARGUMENT(AG109)</f>
        <v>1.5707963267949</v>
      </c>
      <c r="AJ109" s="0" t="str">
        <f aca="false">IMSUM(COMPLEX(1,0),IMDIV(COMPLEX(0,2*PI()*O109),COMPLEX(wp1_ea,0)))</f>
        <v>1+0.000131977227863134i</v>
      </c>
      <c r="AK109" s="0" t="n">
        <f aca="false">IMABS(AJ109)</f>
        <v>1.00000000870899</v>
      </c>
      <c r="AL109" s="0" t="n">
        <f aca="false">IMARGUMENT(AJ109)</f>
        <v>0.000131977226020956</v>
      </c>
      <c r="AM109" s="0" t="str">
        <f aca="false">IMSUM(COMPLEX(1,0),IMDIV(COMPLEX(0,2*PI()*O109),COMPLEX(wz_ea,0)))</f>
        <v>1+0.0133297000141765i</v>
      </c>
      <c r="AN109" s="0" t="n">
        <f aca="false">IMABS(AM109)</f>
        <v>1.00008883650527</v>
      </c>
      <c r="AO109" s="0" t="n">
        <f aca="false">IMARGUMENT(AM109)</f>
        <v>0.0133289106206151</v>
      </c>
      <c r="AP109" s="197" t="str">
        <f aca="false">IMPRODUCT(AF109,IMDIV(AM109,IMPRODUCT(AG109,AJ109)))</f>
        <v>-0.430139166631022+32.5919804729623i</v>
      </c>
      <c r="AQ109" s="169" t="n">
        <f aca="false">20*LOG(IMABS(AP109))</f>
        <v>30.2629714141956</v>
      </c>
      <c r="AR109" s="198" t="n">
        <f aca="false">(180/PI())*IMARGUMENT(AP109)</f>
        <v>90.7561285859642</v>
      </c>
      <c r="AS109" s="197" t="str">
        <f aca="false">IMPRODUCT(AC109,AP109)</f>
        <v>2818.75342053598+3011.50944053857i</v>
      </c>
      <c r="AT109" s="223" t="n">
        <f aca="false">20*LOG(IMABS(AS109))</f>
        <v>72.3082072151589</v>
      </c>
      <c r="AU109" s="198" t="n">
        <f aca="false">(180/PI())*IMARGUMENT(AS109)</f>
        <v>46.8935827432519</v>
      </c>
      <c r="AX109" s="0" t="n">
        <f aca="false">SUM((AT110&lt;0)*(AT109&gt;0))*O109</f>
        <v>0</v>
      </c>
      <c r="AY109" s="0" t="n">
        <f aca="false">IF(AX109&gt;0,AU109,0)</f>
        <v>0</v>
      </c>
    </row>
    <row r="110" customFormat="false" ht="15" hidden="false" customHeight="false" outlineLevel="0" collapsed="false">
      <c r="N110" s="130" t="n">
        <v>92</v>
      </c>
      <c r="O110" s="192" t="n">
        <f aca="false">10^(1+(N110/100))</f>
        <v>83.1763771102671</v>
      </c>
      <c r="P110" s="240" t="str">
        <f aca="false">COMPLEX(Adc,0)</f>
        <v>175.438596491228</v>
      </c>
      <c r="Q110" s="124" t="str">
        <f aca="false">IMSUM(COMPLEX(1,0),IMDIV(COMPLEX(0,2*PI()*O110),COMPLEX(wp_lf,0)))</f>
        <v>1+0.982511670259679i</v>
      </c>
      <c r="R110" s="124" t="n">
        <f aca="false">IMABS(Q110)</f>
        <v>1.40190198737161</v>
      </c>
      <c r="S110" s="124" t="n">
        <f aca="false">IMARGUMENT(Q110)</f>
        <v>0.776577092427833</v>
      </c>
      <c r="T110" s="124" t="str">
        <f aca="false">IMSUM(COMPLEX(1,0),IMDIV(COMPLEX(0,2*PI()*O110),COMPLEX(wz_esr,0)))</f>
        <v>1+1.62114425592847E-06i</v>
      </c>
      <c r="U110" s="124" t="n">
        <f aca="false">IMABS(T110)</f>
        <v>1.00000000000131</v>
      </c>
      <c r="V110" s="124" t="n">
        <f aca="false">IMARGUMENT(T110)</f>
        <v>1.62114772426613E-006</v>
      </c>
      <c r="W110" s="0" t="str">
        <f aca="false">IMSUB(COMPLEX(1,0),IMDIV(COMPLEX(0,2*PI()*O110),COMPLEX(wz_rhp,0)))</f>
        <v>1-0.00037628106520583i</v>
      </c>
      <c r="X110" s="124" t="n">
        <f aca="false">IMABS(W110)</f>
        <v>1.00000007079372</v>
      </c>
      <c r="Y110" s="124" t="n">
        <f aca="false">IMARGUMENT(W110)</f>
        <v>-0.000376281047606958</v>
      </c>
      <c r="Z110" s="0" t="str">
        <f aca="false">IMSUM(COMPLEX(1,0),IMDIV(COMPLEX(0,2*PI()*O110),COMPLEX(Q*(wsl/2),0)),IMDIV(IMPOWER(COMPLEX(0,2*PI()*O110),2),IMPOWER(COMPLEX(wsl/2,0),2)))</f>
        <v>0.999999993724889+0.00011297076675718i</v>
      </c>
      <c r="AA110" s="124" t="n">
        <f aca="false">IMABS(Z110)</f>
        <v>1.00000000010609</v>
      </c>
      <c r="AB110" s="124" t="n">
        <f aca="false">IMARGUMENT(Z110)</f>
        <v>0.000112970767307708</v>
      </c>
      <c r="AC110" s="222" t="str">
        <f aca="false">(IMDIV(IMPRODUCT(P110,T110,W110),IMPRODUCT(Q110,Z110)))</f>
        <v>89.224002011172-87.7491724862885i</v>
      </c>
      <c r="AD110" s="223" t="n">
        <f aca="false">20*LOG(IMABS(AC110))</f>
        <v>41.9481504723221</v>
      </c>
      <c r="AE110" s="198" t="n">
        <f aca="false">(180/PI())*IMARGUMENT(AC110)</f>
        <v>-44.5225290420179</v>
      </c>
      <c r="AF110" s="0" t="str">
        <f aca="false">COMPLEX(Adc_ea,0)</f>
        <v>-0.434440565864413</v>
      </c>
      <c r="AG110" s="0" t="str">
        <f aca="false">IMDIV(COMPLEX(0,2*PI()*O110),COMPLEX(wp0_ea,0))</f>
        <v>0.0136401886137115i</v>
      </c>
      <c r="AH110" s="0" t="n">
        <f aca="false">IMABS(AG110)</f>
        <v>0.0136401886137115</v>
      </c>
      <c r="AI110" s="0" t="n">
        <f aca="false">IMARGUMENT(AG110)</f>
        <v>1.5707963267949</v>
      </c>
      <c r="AJ110" s="0" t="str">
        <f aca="false">IMSUM(COMPLEX(1,0),IMDIV(COMPLEX(0,2*PI()*O110),COMPLEX(wp1_ea,0)))</f>
        <v>1+0.000135051372412985i</v>
      </c>
      <c r="AK110" s="0" t="n">
        <f aca="false">IMABS(AJ110)</f>
        <v>1.00000000911944</v>
      </c>
      <c r="AL110" s="0" t="n">
        <f aca="false">IMARGUMENT(AJ110)</f>
        <v>0.00013505137127841</v>
      </c>
      <c r="AM110" s="0" t="str">
        <f aca="false">IMSUM(COMPLEX(1,0),IMDIV(COMPLEX(0,2*PI()*O110),COMPLEX(wz_ea,0)))</f>
        <v>1+0.0136401886137115i</v>
      </c>
      <c r="AN110" s="0" t="n">
        <f aca="false">IMABS(AM110)</f>
        <v>1.00009302304607</v>
      </c>
      <c r="AO110" s="0" t="n">
        <f aca="false">IMARGUMENT(AM110)</f>
        <v>0.013639342767524</v>
      </c>
      <c r="AP110" s="197" t="str">
        <f aca="false">IMPRODUCT(AF110,IMDIV(AM110,IMPRODUCT(AG110,AJ110)))</f>
        <v>-0.430139166277927+31.8500990373641i</v>
      </c>
      <c r="AQ110" s="169" t="n">
        <f aca="false">20*LOG(IMABS(AP110))</f>
        <v>30.0630077711556</v>
      </c>
      <c r="AR110" s="198" t="n">
        <f aca="false">(180/PI())*IMARGUMENT(AP110)</f>
        <v>90.7737389023019</v>
      </c>
      <c r="AS110" s="197" t="str">
        <f aca="false">IMPRODUCT(AC110,AP110)</f>
        <v>2756.44109629797+2879.53765646063i</v>
      </c>
      <c r="AT110" s="223" t="n">
        <f aca="false">20*LOG(IMABS(AS110))</f>
        <v>72.0111582434777</v>
      </c>
      <c r="AU110" s="198" t="n">
        <f aca="false">(180/PI())*IMARGUMENT(AS110)</f>
        <v>46.2512098602839</v>
      </c>
      <c r="AX110" s="0" t="n">
        <f aca="false">SUM((AT111&lt;0)*(AT110&gt;0))*O110</f>
        <v>0</v>
      </c>
      <c r="AY110" s="0" t="n">
        <f aca="false">IF(AX110&gt;0,AU110,0)</f>
        <v>0</v>
      </c>
    </row>
    <row r="111" customFormat="false" ht="15" hidden="false" customHeight="false" outlineLevel="0" collapsed="false">
      <c r="N111" s="130" t="n">
        <v>93</v>
      </c>
      <c r="O111" s="192" t="n">
        <f aca="false">10^(1+(N111/100))</f>
        <v>85.1138038202377</v>
      </c>
      <c r="P111" s="240" t="str">
        <f aca="false">COMPLEX(Adc,0)</f>
        <v>175.438596491228</v>
      </c>
      <c r="Q111" s="124" t="str">
        <f aca="false">IMSUM(COMPLEX(1,0),IMDIV(COMPLEX(0,2*PI()*O111),COMPLEX(wp_lf,0)))</f>
        <v>1+1.00539730701079i</v>
      </c>
      <c r="R111" s="124" t="n">
        <f aca="false">IMABS(Q111)</f>
        <v>1.4180351705598</v>
      </c>
      <c r="S111" s="124" t="n">
        <f aca="false">IMARGUMENT(Q111)</f>
        <v>0.788089547274365</v>
      </c>
      <c r="T111" s="124" t="str">
        <f aca="false">IMSUM(COMPLEX(1,0),IMDIV(COMPLEX(0,2*PI()*O111),COMPLEX(wz_esr,0)))</f>
        <v>1+0.0000016589055565678i</v>
      </c>
      <c r="U111" s="124" t="n">
        <f aca="false">IMABS(T111)</f>
        <v>1.00000000000138</v>
      </c>
      <c r="V111" s="124" t="n">
        <f aca="false">IMARGUMENT(T111)</f>
        <v>1.65892158749034E-006</v>
      </c>
      <c r="W111" s="0" t="str">
        <f aca="false">IMSUB(COMPLEX(1,0),IMDIV(COMPLEX(0,2*PI()*O111),COMPLEX(wz_rhp,0)))</f>
        <v>1-0.00038504577715306i</v>
      </c>
      <c r="X111" s="124" t="n">
        <f aca="false">IMABS(W111)</f>
        <v>1.00000007413012</v>
      </c>
      <c r="Y111" s="124" t="n">
        <f aca="false">IMARGUMENT(W111)</f>
        <v>-0.000385045758217651</v>
      </c>
      <c r="Z111" s="0" t="str">
        <f aca="false">IMSUM(COMPLEX(1,0),IMDIV(COMPLEX(0,2*PI()*O111),COMPLEX(Q*(wsl/2),0)),IMDIV(IMPOWER(COMPLEX(0,2*PI()*O111),2),IMPOWER(COMPLEX(wsl/2,0),2)))</f>
        <v>0.999999993429152+0.0001156021939552i</v>
      </c>
      <c r="AA111" s="124" t="n">
        <f aca="false">IMABS(Z111)</f>
        <v>1.00000000011109</v>
      </c>
      <c r="AB111" s="124" t="n">
        <f aca="false">IMARGUMENT(Z111)</f>
        <v>0.00011560219444697</v>
      </c>
      <c r="AC111" s="222" t="str">
        <f aca="false">(IMDIV(IMPRODUCT(P111,T111,W111),IMPRODUCT(Q111,Z111)))</f>
        <v>87.2033531756699-87.7615583860055i</v>
      </c>
      <c r="AD111" s="223" t="n">
        <f aca="false">20*LOG(IMABS(AC111))</f>
        <v>41.8487634796703</v>
      </c>
      <c r="AE111" s="198" t="n">
        <f aca="false">(180/PI())*IMARGUMENT(AC111)</f>
        <v>-45.1827949035998</v>
      </c>
      <c r="AF111" s="0" t="str">
        <f aca="false">COMPLEX(Adc_ea,0)</f>
        <v>-0.434440565864413</v>
      </c>
      <c r="AG111" s="0" t="str">
        <f aca="false">IMDIV(COMPLEX(0,2*PI()*O111),COMPLEX(wp0_ea,0))</f>
        <v>0.0139579094217987i</v>
      </c>
      <c r="AH111" s="0" t="n">
        <f aca="false">IMABS(AG111)</f>
        <v>0.0139579094217987</v>
      </c>
      <c r="AI111" s="0" t="n">
        <f aca="false">IMARGUMENT(AG111)</f>
        <v>1.5707963267949</v>
      </c>
      <c r="AJ111" s="0" t="str">
        <f aca="false">IMSUM(COMPLEX(1,0),IMDIV(COMPLEX(0,2*PI()*O111),COMPLEX(wp1_ea,0)))</f>
        <v>1+0.000138197122988106i</v>
      </c>
      <c r="AK111" s="0" t="n">
        <f aca="false">IMABS(AJ111)</f>
        <v>1.00000000954922</v>
      </c>
      <c r="AL111" s="0" t="n">
        <f aca="false">IMARGUMENT(AJ111)</f>
        <v>0.000138197121576112</v>
      </c>
      <c r="AM111" s="0" t="str">
        <f aca="false">IMSUM(COMPLEX(1,0),IMDIV(COMPLEX(0,2*PI()*O111),COMPLEX(wz_ea,0)))</f>
        <v>1+0.0139579094217987i</v>
      </c>
      <c r="AN111" s="0" t="n">
        <f aca="false">IMABS(AM111)</f>
        <v>1.00009740687366</v>
      </c>
      <c r="AO111" s="0" t="n">
        <f aca="false">IMARGUMENT(AM111)</f>
        <v>0.0139570030860535</v>
      </c>
      <c r="AP111" s="197" t="str">
        <f aca="false">IMPRODUCT(AF111,IMDIV(AM111,IMPRODUCT(AG111,AJ111)))</f>
        <v>-0.430139165908192+31.1251049458615i</v>
      </c>
      <c r="AQ111" s="169" t="n">
        <f aca="false">20*LOG(IMABS(AP111))</f>
        <v>29.86304584124</v>
      </c>
      <c r="AR111" s="198" t="n">
        <f aca="false">(180/PI())*IMARGUMENT(AP111)</f>
        <v>90.7917592596441</v>
      </c>
      <c r="AS111" s="197" t="str">
        <f aca="false">IMPRODUCT(AC111,AP111)</f>
        <v>2694.07813737739+2751.96320274671i</v>
      </c>
      <c r="AT111" s="223" t="n">
        <f aca="false">20*LOG(IMABS(AS111))</f>
        <v>71.7118093209104</v>
      </c>
      <c r="AU111" s="198" t="n">
        <f aca="false">(180/PI())*IMARGUMENT(AS111)</f>
        <v>45.6089643560443</v>
      </c>
      <c r="AX111" s="0" t="n">
        <f aca="false">SUM((AT112&lt;0)*(AT111&gt;0))*O111</f>
        <v>0</v>
      </c>
      <c r="AY111" s="0" t="n">
        <f aca="false">IF(AX111&gt;0,AU111,0)</f>
        <v>0</v>
      </c>
    </row>
    <row r="112" customFormat="false" ht="15" hidden="false" customHeight="false" outlineLevel="0" collapsed="false">
      <c r="N112" s="130" t="n">
        <v>94</v>
      </c>
      <c r="O112" s="192" t="n">
        <f aca="false">10^(1+(N112/100))</f>
        <v>87.0963589956081</v>
      </c>
      <c r="P112" s="240" t="str">
        <f aca="false">COMPLEX(Adc,0)</f>
        <v>175.438596491228</v>
      </c>
      <c r="Q112" s="124" t="str">
        <f aca="false">IMSUM(COMPLEX(1,0),IMDIV(COMPLEX(0,2*PI()*O112),COMPLEX(wp_lf,0)))</f>
        <v>1+1.02881601872208i</v>
      </c>
      <c r="R112" s="124" t="n">
        <f aca="false">IMABS(Q112)</f>
        <v>1.43473426124114</v>
      </c>
      <c r="S112" s="124" t="n">
        <f aca="false">IMARGUMENT(Q112)</f>
        <v>0.799600575519293</v>
      </c>
      <c r="T112" s="124" t="str">
        <f aca="false">IMSUM(COMPLEX(1,0),IMDIV(COMPLEX(0,2*PI()*O112),COMPLEX(wz_esr,0)))</f>
        <v>1+1.69754643089143E-06i</v>
      </c>
      <c r="U112" s="124" t="n">
        <f aca="false">IMABS(T112)</f>
        <v>1.00000000000144</v>
      </c>
      <c r="V112" s="124" t="n">
        <f aca="false">IMARGUMENT(T112)</f>
        <v>1.69755556101052E-006</v>
      </c>
      <c r="W112" s="0" t="str">
        <f aca="false">IMSUB(COMPLEX(1,0),IMDIV(COMPLEX(0,2*PI()*O112),COMPLEX(wz_rhp,0)))</f>
        <v>1-0.00039401464546803i</v>
      </c>
      <c r="X112" s="124" t="n">
        <f aca="false">IMABS(W112)</f>
        <v>1.00000007762377</v>
      </c>
      <c r="Y112" s="124" t="n">
        <f aca="false">IMARGUMENT(W112)</f>
        <v>-0.000394014625167297</v>
      </c>
      <c r="Z112" s="0" t="str">
        <f aca="false">IMSUM(COMPLEX(1,0),IMDIV(COMPLEX(0,2*PI()*O112),COMPLEX(Q*(wsl/2),0)),IMDIV(IMPOWER(COMPLEX(0,2*PI()*O112),2),IMPOWER(COMPLEX(wsl/2,0),2)))</f>
        <v>0.999999993119478+0.00011829491496664i</v>
      </c>
      <c r="AA112" s="124" t="n">
        <f aca="false">IMABS(Z112)</f>
        <v>1.00000000011632</v>
      </c>
      <c r="AB112" s="124" t="n">
        <f aca="false">IMARGUMENT(Z112)</f>
        <v>0.00011829491490446</v>
      </c>
      <c r="AC112" s="222" t="str">
        <f aca="false">(IMDIV(IMPRODUCT(P112,T112,W112),IMPRODUCT(Q112,Z112)))</f>
        <v>85.1832050769764-87.7274269638896i</v>
      </c>
      <c r="AD112" s="223" t="n">
        <f aca="false">20*LOG(IMABS(AC112))</f>
        <v>41.7470741734198</v>
      </c>
      <c r="AE112" s="198" t="n">
        <f aca="false">(180/PI())*IMARGUMENT(AC112)</f>
        <v>-45.8429941857051</v>
      </c>
      <c r="AF112" s="0" t="str">
        <f aca="false">COMPLEX(Adc_ea,0)</f>
        <v>-0.434440565864413</v>
      </c>
      <c r="AG112" s="0" t="str">
        <f aca="false">IMDIV(COMPLEX(0,2*PI()*O112),COMPLEX(wp0_ea,0))</f>
        <v>0.0142830308982161i</v>
      </c>
      <c r="AH112" s="0" t="n">
        <f aca="false">IMABS(AG112)</f>
        <v>0.0142830308982161</v>
      </c>
      <c r="AI112" s="0" t="n">
        <f aca="false">IMARGUMENT(AG112)</f>
        <v>1.5707963267949</v>
      </c>
      <c r="AJ112" s="0" t="str">
        <f aca="false">IMSUM(COMPLEX(1,0),IMDIV(COMPLEX(0,2*PI()*O112),COMPLEX(wp1_ea,0)))</f>
        <v>1+0.00014141614750709i</v>
      </c>
      <c r="AK112" s="0" t="n">
        <f aca="false">IMABS(AJ112)</f>
        <v>1.00000000999926</v>
      </c>
      <c r="AL112" s="0" t="n">
        <f aca="false">IMARGUMENT(AJ112)</f>
        <v>0.00014141614704773</v>
      </c>
      <c r="AM112" s="0" t="str">
        <f aca="false">IMSUM(COMPLEX(1,0),IMDIV(COMPLEX(0,2*PI()*O112),COMPLEX(wz_ea,0)))</f>
        <v>1+0.0142830308982161i</v>
      </c>
      <c r="AN112" s="0" t="n">
        <f aca="false">IMABS(AM112)</f>
        <v>1.0001019972841</v>
      </c>
      <c r="AO112" s="0" t="n">
        <f aca="false">IMARGUMENT(AM112)</f>
        <v>0.0142820597473171</v>
      </c>
      <c r="AP112" s="197" t="str">
        <f aca="false">IMPRODUCT(AF112,IMDIV(AM112,IMPRODUCT(AG112,AJ112)))</f>
        <v>-0.430139165521032+30.4166137969907i</v>
      </c>
      <c r="AQ112" s="169" t="n">
        <f aca="false">20*LOG(IMABS(AP112))</f>
        <v>29.6630857051545</v>
      </c>
      <c r="AR112" s="198" t="n">
        <f aca="false">(180/PI())*IMARGUMENT(AP112)</f>
        <v>90.8101991979216</v>
      </c>
      <c r="AS112" s="197" t="str">
        <f aca="false">IMPRODUCT(AC112,AP112)</f>
        <v>2631.73063261612+2628.7196530438i</v>
      </c>
      <c r="AT112" s="223" t="n">
        <f aca="false">20*LOG(IMABS(AS112))</f>
        <v>71.4101598785743</v>
      </c>
      <c r="AU112" s="198" t="n">
        <f aca="false">(180/PI())*IMARGUMENT(AS112)</f>
        <v>44.9672050122165</v>
      </c>
      <c r="AX112" s="0" t="n">
        <f aca="false">SUM((AT113&lt;0)*(AT112&gt;0))*O112</f>
        <v>0</v>
      </c>
      <c r="AY112" s="0" t="n">
        <f aca="false">IF(AX112&gt;0,AU112,0)</f>
        <v>0</v>
      </c>
    </row>
    <row r="113" customFormat="false" ht="15" hidden="false" customHeight="false" outlineLevel="0" collapsed="false">
      <c r="N113" s="130" t="n">
        <v>95</v>
      </c>
      <c r="O113" s="192" t="n">
        <f aca="false">10^(1+(N113/100))</f>
        <v>89.1250938133745</v>
      </c>
      <c r="P113" s="240" t="str">
        <f aca="false">COMPLEX(Adc,0)</f>
        <v>175.438596491228</v>
      </c>
      <c r="Q113" s="124" t="str">
        <f aca="false">IMSUM(COMPLEX(1,0),IMDIV(COMPLEX(0,2*PI()*O113),COMPLEX(wp_lf,0)))</f>
        <v>1+1.05278022230449i</v>
      </c>
      <c r="R113" s="124" t="n">
        <f aca="false">IMABS(Q113)</f>
        <v>1.45201453039406</v>
      </c>
      <c r="S113" s="124" t="n">
        <f aca="false">IMARGUMENT(Q113)</f>
        <v>0.811104079500267</v>
      </c>
      <c r="T113" s="124" t="str">
        <f aca="false">IMSUM(COMPLEX(1,0),IMDIV(COMPLEX(0,2*PI()*O113),COMPLEX(wz_esr,0)))</f>
        <v>1+1.73708736680241E-06i</v>
      </c>
      <c r="U113" s="124" t="n">
        <f aca="false">IMABS(T113)</f>
        <v>1.00000000000151</v>
      </c>
      <c r="V113" s="124" t="n">
        <f aca="false">IMARGUMENT(T113)</f>
        <v>1.73699225436445E-006</v>
      </c>
      <c r="W113" s="0" t="str">
        <f aca="false">IMSUB(COMPLEX(1,0),IMDIV(COMPLEX(0,2*PI()*O113),COMPLEX(wz_rhp,0)))</f>
        <v>1-0.00040319242556342i</v>
      </c>
      <c r="X113" s="124" t="n">
        <f aca="false">IMABS(W113)</f>
        <v>1.00000008128206</v>
      </c>
      <c r="Y113" s="124" t="n">
        <f aca="false">IMARGUMENT(W113)</f>
        <v>-0.000403192403390553</v>
      </c>
      <c r="Z113" s="0" t="str">
        <f aca="false">IMSUM(COMPLEX(1,0),IMDIV(COMPLEX(0,2*PI()*O113),COMPLEX(Q*(wsl/2),0)),IMDIV(IMPOWER(COMPLEX(0,2*PI()*O113),2),IMPOWER(COMPLEX(wsl/2,0),2)))</f>
        <v>0.999999992795209+0.00012105035750781i</v>
      </c>
      <c r="AA113" s="124" t="n">
        <f aca="false">IMABS(Z113)</f>
        <v>1.0000000001218</v>
      </c>
      <c r="AB113" s="124" t="n">
        <f aca="false">IMARGUMENT(Z113)</f>
        <v>0.00012105035688666</v>
      </c>
      <c r="AC113" s="222" t="str">
        <f aca="false">(IMDIV(IMPRODUCT(P113,T113,W113),IMPRODUCT(Q113,Z113)))</f>
        <v>83.1656969664936-87.6468686058914i</v>
      </c>
      <c r="AD113" s="223" t="n">
        <f aca="false">20*LOG(IMABS(AC113))</f>
        <v>41.6430843435919</v>
      </c>
      <c r="AE113" s="198" t="n">
        <f aca="false">(180/PI())*IMARGUMENT(AC113)</f>
        <v>-46.5027778711087</v>
      </c>
      <c r="AF113" s="0" t="str">
        <f aca="false">COMPLEX(Adc_ea,0)</f>
        <v>-0.434440565864413</v>
      </c>
      <c r="AG113" s="0" t="str">
        <f aca="false">IMDIV(COMPLEX(0,2*PI()*O113),COMPLEX(wp0_ea,0))</f>
        <v>0.0146157254266741i</v>
      </c>
      <c r="AH113" s="0" t="n">
        <f aca="false">IMABS(AG113)</f>
        <v>0.0146157254266741</v>
      </c>
      <c r="AI113" s="0" t="n">
        <f aca="false">IMARGUMENT(AG113)</f>
        <v>1.5707963267949</v>
      </c>
      <c r="AJ113" s="0" t="str">
        <f aca="false">IMSUM(COMPLEX(1,0),IMDIV(COMPLEX(0,2*PI()*O113),COMPLEX(wp1_ea,0)))</f>
        <v>1+0.000144710152739347i</v>
      </c>
      <c r="AK113" s="0" t="n">
        <f aca="false">IMABS(AJ113)</f>
        <v>1.00000001047051</v>
      </c>
      <c r="AL113" s="0" t="n">
        <f aca="false">IMARGUMENT(AJ113)</f>
        <v>0.000144710151120254</v>
      </c>
      <c r="AM113" s="0" t="str">
        <f aca="false">IMSUM(COMPLEX(1,0),IMDIV(COMPLEX(0,2*PI()*O113),COMPLEX(wz_ea,0)))</f>
        <v>1+0.0146157254266741i</v>
      </c>
      <c r="AN113" s="0" t="n">
        <f aca="false">IMABS(AM113)</f>
        <v>1.00010680401133</v>
      </c>
      <c r="AO113" s="0" t="n">
        <f aca="false">IMARGUMENT(AM113)</f>
        <v>0.0146146848257269</v>
      </c>
      <c r="AP113" s="197" t="str">
        <f aca="false">IMPRODUCT(AF113,IMDIV(AM113,IMPRODUCT(AG113,AJ113)))</f>
        <v>-0.430139165115625+29.7242499393663i</v>
      </c>
      <c r="AQ113" s="169" t="n">
        <f aca="false">20*LOG(IMABS(AP113))</f>
        <v>29.4631274474051</v>
      </c>
      <c r="AR113" s="198" t="n">
        <f aca="false">(180/PI())*IMARGUMENT(AP113)</f>
        <v>90.8290684784818</v>
      </c>
      <c r="AS113" s="197" t="str">
        <f aca="false">IMPRODUCT(AC113,AP113)</f>
        <v>2569.46460538489+2509.73831390079i</v>
      </c>
      <c r="AT113" s="223" t="n">
        <f aca="false">20*LOG(IMABS(AS113))</f>
        <v>71.106211790997</v>
      </c>
      <c r="AU113" s="198" t="n">
        <f aca="false">(180/PI())*IMARGUMENT(AS113)</f>
        <v>44.3262906073731</v>
      </c>
      <c r="AX113" s="0" t="n">
        <f aca="false">SUM((AT114&lt;0)*(AT113&gt;0))*O113</f>
        <v>0</v>
      </c>
      <c r="AY113" s="0" t="n">
        <f aca="false">IF(AX113&gt;0,AU113,0)</f>
        <v>0</v>
      </c>
    </row>
    <row r="114" customFormat="false" ht="15" hidden="false" customHeight="false" outlineLevel="0" collapsed="false">
      <c r="N114" s="130" t="n">
        <v>96</v>
      </c>
      <c r="O114" s="192" t="n">
        <f aca="false">10^(1+(N114/100))</f>
        <v>91.201083935591</v>
      </c>
      <c r="P114" s="240" t="str">
        <f aca="false">COMPLEX(Adc,0)</f>
        <v>175.438596491228</v>
      </c>
      <c r="Q114" s="124" t="str">
        <f aca="false">IMSUM(COMPLEX(1,0),IMDIV(COMPLEX(0,2*PI()*O114),COMPLEX(wp_lf,0)))</f>
        <v>1+1.07730262389596i</v>
      </c>
      <c r="R114" s="124" t="n">
        <f aca="false">IMABS(Q114)</f>
        <v>1.46989147335887</v>
      </c>
      <c r="S114" s="124" t="n">
        <f aca="false">IMARGUMENT(Q114)</f>
        <v>0.822593981465023</v>
      </c>
      <c r="T114" s="124" t="str">
        <f aca="false">IMSUM(COMPLEX(1,0),IMDIV(COMPLEX(0,2*PI()*O114),COMPLEX(wz_esr,0)))</f>
        <v>1+1.77754932942833E-06i</v>
      </c>
      <c r="U114" s="124" t="n">
        <f aca="false">IMABS(T114)</f>
        <v>1.00000000000158</v>
      </c>
      <c r="V114" s="124" t="n">
        <f aca="false">IMARGUMENT(T114)</f>
        <v>1.7775530169545E-006</v>
      </c>
      <c r="W114" s="0" t="str">
        <f aca="false">IMSUB(COMPLEX(1,0),IMDIV(COMPLEX(0,2*PI()*O114),COMPLEX(wz_rhp,0)))</f>
        <v>1-0.00041258398361972i</v>
      </c>
      <c r="X114" s="124" t="n">
        <f aca="false">IMABS(W114)</f>
        <v>1.00000008511277</v>
      </c>
      <c r="Y114" s="124" t="n">
        <f aca="false">IMARGUMENT(W114)</f>
        <v>-0.000412583960322282</v>
      </c>
      <c r="Z114" s="0" t="str">
        <f aca="false">IMSUM(COMPLEX(1,0),IMDIV(COMPLEX(0,2*PI()*O114),COMPLEX(Q*(wsl/2),0)),IMDIV(IMPOWER(COMPLEX(0,2*PI()*O114),2),IMPOWER(COMPLEX(wsl/2,0),2)))</f>
        <v>0.999999992455657+0.00012386998255082i</v>
      </c>
      <c r="AA114" s="124" t="n">
        <f aca="false">IMABS(Z114)</f>
        <v>1.00000000012754</v>
      </c>
      <c r="AB114" s="124" t="n">
        <f aca="false">IMARGUMENT(Z114)</f>
        <v>0.000123869982216946</v>
      </c>
      <c r="AC114" s="222" t="str">
        <f aca="false">(IMDIV(IMPRODUCT(P114,T114,W114),IMPRODUCT(Q114,Z114)))</f>
        <v>81.1529569244244-87.520096311194i</v>
      </c>
      <c r="AD114" s="223" t="n">
        <f aca="false">20*LOG(IMABS(AC114))</f>
        <v>41.5367982122394</v>
      </c>
      <c r="AE114" s="198" t="n">
        <f aca="false">(180/PI())*IMARGUMENT(AC114)</f>
        <v>-47.1617980915745</v>
      </c>
      <c r="AF114" s="0" t="str">
        <f aca="false">COMPLEX(Adc_ea,0)</f>
        <v>-0.434440565864413</v>
      </c>
      <c r="AG114" s="0" t="str">
        <f aca="false">IMDIV(COMPLEX(0,2*PI()*O114),COMPLEX(wp0_ea,0))</f>
        <v>0.0149561694062152i</v>
      </c>
      <c r="AH114" s="0" t="n">
        <f aca="false">IMABS(AG114)</f>
        <v>0.0149561694062152</v>
      </c>
      <c r="AI114" s="0" t="n">
        <f aca="false">IMARGUMENT(AG114)</f>
        <v>1.5707963267949</v>
      </c>
      <c r="AJ114" s="0" t="str">
        <f aca="false">IMSUM(COMPLEX(1,0),IMDIV(COMPLEX(0,2*PI()*O114),COMPLEX(wp1_ea,0)))</f>
        <v>1+0.000148080885210051i</v>
      </c>
      <c r="AK114" s="0" t="n">
        <f aca="false">IMABS(AJ114)</f>
        <v>1.00000001096397</v>
      </c>
      <c r="AL114" s="0" t="n">
        <f aca="false">IMARGUMENT(AJ114)</f>
        <v>0.000148080883857488</v>
      </c>
      <c r="AM114" s="0" t="str">
        <f aca="false">IMSUM(COMPLEX(1,0),IMDIV(COMPLEX(0,2*PI()*O114),COMPLEX(wz_ea,0)))</f>
        <v>1+0.0149561694062152i</v>
      </c>
      <c r="AN114" s="0" t="n">
        <f aca="false">IMABS(AM114)</f>
        <v>1.00011183724787</v>
      </c>
      <c r="AO114" s="0" t="n">
        <f aca="false">IMARGUMENT(AM114)</f>
        <v>0.0149550543889632</v>
      </c>
      <c r="AP114" s="197" t="str">
        <f aca="false">IMPRODUCT(AF114,IMDIV(AM114,IMPRODUCT(AG114,AJ114)))</f>
        <v>-0.430139164691112+29.047646272507i</v>
      </c>
      <c r="AQ114" s="169" t="n">
        <f aca="false">20*LOG(IMABS(AP114))</f>
        <v>29.2631711564774</v>
      </c>
      <c r="AR114" s="198" t="n">
        <f aca="false">(180/PI())*IMARGUMENT(AP114)</f>
        <v>90.8483770891887</v>
      </c>
      <c r="AS114" s="197" t="str">
        <f aca="false">IMPRODUCT(AC114,AP114)</f>
        <v>2507.34573427962+2394.94820782966i</v>
      </c>
      <c r="AT114" s="223" t="n">
        <f aca="false">20*LOG(IMABS(AS114))</f>
        <v>70.7999693687168</v>
      </c>
      <c r="AU114" s="198" t="n">
        <f aca="false">(180/PI())*IMARGUMENT(AS114)</f>
        <v>43.6865789976141</v>
      </c>
      <c r="AX114" s="0" t="n">
        <f aca="false">SUM((AT115&lt;0)*(AT114&gt;0))*O114</f>
        <v>0</v>
      </c>
      <c r="AY114" s="0" t="n">
        <f aca="false">IF(AX114&gt;0,AU114,0)</f>
        <v>0</v>
      </c>
    </row>
    <row r="115" customFormat="false" ht="15" hidden="false" customHeight="false" outlineLevel="0" collapsed="false">
      <c r="N115" s="130" t="n">
        <v>97</v>
      </c>
      <c r="O115" s="192" t="n">
        <f aca="false">10^(1+(N115/100))</f>
        <v>93.3254300796991</v>
      </c>
      <c r="P115" s="240" t="str">
        <f aca="false">COMPLEX(Adc,0)</f>
        <v>175.438596491228</v>
      </c>
      <c r="Q115" s="124" t="str">
        <f aca="false">IMSUM(COMPLEX(1,0),IMDIV(COMPLEX(0,2*PI()*O115),COMPLEX(wp_lf,0)))</f>
        <v>1+1.1023962255984i</v>
      </c>
      <c r="R115" s="124" t="n">
        <f aca="false">IMABS(Q115)</f>
        <v>1.48838081088598</v>
      </c>
      <c r="S115" s="124" t="n">
        <f aca="false">IMARGUMENT(Q115)</f>
        <v>0.834064239574652</v>
      </c>
      <c r="T115" s="124" t="str">
        <f aca="false">IMSUM(COMPLEX(1,0),IMDIV(COMPLEX(0,2*PI()*O115),COMPLEX(wz_esr,0)))</f>
        <v>1+1.81895377223737E-06i</v>
      </c>
      <c r="U115" s="124" t="n">
        <f aca="false">IMABS(T115)</f>
        <v>1.00000000000165</v>
      </c>
      <c r="V115" s="124" t="n">
        <f aca="false">IMARGUMENT(T115)</f>
        <v>1.81891852851739E-006</v>
      </c>
      <c r="W115" s="0" t="str">
        <f aca="false">IMSUB(COMPLEX(1,0),IMDIV(COMPLEX(0,2*PI()*O115),COMPLEX(wz_rhp,0)))</f>
        <v>1-0.00042219429916534i</v>
      </c>
      <c r="X115" s="124" t="n">
        <f aca="false">IMABS(W115)</f>
        <v>1.00000008912401</v>
      </c>
      <c r="Y115" s="124" t="n">
        <f aca="false">IMARGUMENT(W115)</f>
        <v>-0.000422194274271877</v>
      </c>
      <c r="Z115" s="0" t="str">
        <f aca="false">IMSUM(COMPLEX(1,0),IMDIV(COMPLEX(0,2*PI()*O115),COMPLEX(Q*(wsl/2),0)),IMDIV(IMPOWER(COMPLEX(0,2*PI()*O115),2),IMPOWER(COMPLEX(wsl/2,0),2)))</f>
        <v>0.999999992100103+0.0001267552850982i</v>
      </c>
      <c r="AA115" s="124" t="n">
        <f aca="false">IMABS(Z115)</f>
        <v>1.00000000013355</v>
      </c>
      <c r="AB115" s="124" t="n">
        <f aca="false">IMARGUMENT(Z115)</f>
        <v>0.000126755284996717</v>
      </c>
      <c r="AC115" s="222" t="str">
        <f aca="false">(IMDIV(IMPRODUCT(P115,T115,W115),IMPRODUCT(Q115,Z115)))</f>
        <v>79.1470929102142-87.3474443206255i</v>
      </c>
      <c r="AD115" s="223" t="n">
        <f aca="false">20*LOG(IMABS(AC115))</f>
        <v>41.4282224156056</v>
      </c>
      <c r="AE115" s="198" t="n">
        <f aca="false">(180/PI())*IMARGUMENT(AC115)</f>
        <v>-47.8197090449666</v>
      </c>
      <c r="AF115" s="0" t="str">
        <f aca="false">COMPLEX(Adc_ea,0)</f>
        <v>-0.434440565864413</v>
      </c>
      <c r="AG115" s="0" t="str">
        <f aca="false">IMDIV(COMPLEX(0,2*PI()*O115),COMPLEX(wp0_ea,0))</f>
        <v>0.0153045433447438i</v>
      </c>
      <c r="AH115" s="0" t="n">
        <f aca="false">IMABS(AG115)</f>
        <v>0.0153045433447438</v>
      </c>
      <c r="AI115" s="0" t="n">
        <f aca="false">IMARGUMENT(AG115)</f>
        <v>1.5707963267949</v>
      </c>
      <c r="AJ115" s="0" t="str">
        <f aca="false">IMSUM(COMPLEX(1,0),IMDIV(COMPLEX(0,2*PI()*O115),COMPLEX(wp1_ea,0)))</f>
        <v>1+0.000151530132126177i</v>
      </c>
      <c r="AK115" s="0" t="n">
        <f aca="false">IMABS(AJ115)</f>
        <v>1.00000001148069</v>
      </c>
      <c r="AL115" s="0" t="n">
        <f aca="false">IMARGUMENT(AJ115)</f>
        <v>0.0001515301310585</v>
      </c>
      <c r="AM115" s="0" t="str">
        <f aca="false">IMSUM(COMPLEX(1,0),IMDIV(COMPLEX(0,2*PI()*O115),COMPLEX(wz_ea,0)))</f>
        <v>1+0.0153045433447438i</v>
      </c>
      <c r="AN115" s="0" t="n">
        <f aca="false">IMABS(AM115)</f>
        <v>1.00011710766639</v>
      </c>
      <c r="AO115" s="0" t="n">
        <f aca="false">IMARGUMENT(AM115)</f>
        <v>0.0153033485897786</v>
      </c>
      <c r="AP115" s="197" t="str">
        <f aca="false">IMPRODUCT(AF115,IMDIV(AM115,IMPRODUCT(AG115,AJ115)))</f>
        <v>-0.430139164246592+28.3864440521924i</v>
      </c>
      <c r="AQ115" s="169" t="n">
        <f aca="false">20*LOG(IMABS(AP115))</f>
        <v>29.0632169250232</v>
      </c>
      <c r="AR115" s="198" t="n">
        <f aca="false">(180/PI())*IMARGUMENT(AP115)</f>
        <v>90.8681352496384</v>
      </c>
      <c r="AS115" s="197" t="str">
        <f aca="false">IMPRODUCT(AC115,AP115)</f>
        <v>2445.43907691248+2284.27608148862i</v>
      </c>
      <c r="AT115" s="223" t="n">
        <f aca="false">20*LOG(IMABS(AS115))</f>
        <v>70.4914393406288</v>
      </c>
      <c r="AU115" s="198" t="n">
        <f aca="false">(180/PI())*IMARGUMENT(AS115)</f>
        <v>43.0484262046719</v>
      </c>
      <c r="AX115" s="0" t="n">
        <f aca="false">SUM((AT116&lt;0)*(AT115&gt;0))*O115</f>
        <v>0</v>
      </c>
      <c r="AY115" s="0" t="n">
        <f aca="false">IF(AX115&gt;0,AU115,0)</f>
        <v>0</v>
      </c>
    </row>
    <row r="116" customFormat="false" ht="15" hidden="false" customHeight="false" outlineLevel="0" collapsed="false">
      <c r="N116" s="130" t="n">
        <v>98</v>
      </c>
      <c r="O116" s="192" t="n">
        <f aca="false">10^(1+(N116/100))</f>
        <v>95.4992586021436</v>
      </c>
      <c r="P116" s="240" t="str">
        <f aca="false">COMPLEX(Adc,0)</f>
        <v>175.438596491228</v>
      </c>
      <c r="Q116" s="124" t="str">
        <f aca="false">IMSUM(COMPLEX(1,0),IMDIV(COMPLEX(0,2*PI()*O116),COMPLEX(wp_lf,0)))</f>
        <v>1+1.1280743323716i</v>
      </c>
      <c r="R116" s="124" t="n">
        <f aca="false">IMABS(Q116)</f>
        <v>1.50749849066446</v>
      </c>
      <c r="S116" s="124" t="n">
        <f aca="false">IMARGUMENT(Q116)</f>
        <v>0.845508863676085</v>
      </c>
      <c r="T116" s="124" t="str">
        <f aca="false">IMSUM(COMPLEX(1,0),IMDIV(COMPLEX(0,2*PI()*O116),COMPLEX(wz_esr,0)))</f>
        <v>1+1.86132264841314E-06i</v>
      </c>
      <c r="U116" s="124" t="n">
        <f aca="false">IMABS(T116)</f>
        <v>1.00000000000173</v>
      </c>
      <c r="V116" s="124" t="n">
        <f aca="false">IMARGUMENT(T116)</f>
        <v>1.86127373753603E-006</v>
      </c>
      <c r="W116" s="0" t="str">
        <f aca="false">IMSUB(COMPLEX(1,0),IMDIV(COMPLEX(0,2*PI()*O116),COMPLEX(wz_rhp,0)))</f>
        <v>1-0.00043202846771678i</v>
      </c>
      <c r="X116" s="124" t="n">
        <f aca="false">IMABS(W116)</f>
        <v>1.00000009332429</v>
      </c>
      <c r="Y116" s="124" t="n">
        <f aca="false">IMARGUMENT(W116)</f>
        <v>-0.000432028440874477</v>
      </c>
      <c r="Z116" s="0" t="str">
        <f aca="false">IMSUM(COMPLEX(1,0),IMDIV(COMPLEX(0,2*PI()*O116),COMPLEX(Q*(wsl/2),0)),IMDIV(IMPOWER(COMPLEX(0,2*PI()*O116),2),IMPOWER(COMPLEX(wsl/2,0),2)))</f>
        <v>0.999999991727793+0.00012970779497553i</v>
      </c>
      <c r="AA116" s="124" t="n">
        <f aca="false">IMABS(Z116)</f>
        <v>1.00000000013985</v>
      </c>
      <c r="AB116" s="124" t="n">
        <f aca="false">IMARGUMENT(Z116)</f>
        <v>0.000129707795166873</v>
      </c>
      <c r="AC116" s="222" t="str">
        <f aca="false">(IMDIV(IMPRODUCT(P116,T116,W116),IMPRODUCT(Q116,Z116)))</f>
        <v>77.1501839929535-87.1293659732554i</v>
      </c>
      <c r="AD116" s="223" t="n">
        <f aca="false">20*LOG(IMABS(AC116))</f>
        <v>41.3173659761812</v>
      </c>
      <c r="AE116" s="198" t="n">
        <f aca="false">(180/PI())*IMARGUMENT(AC116)</f>
        <v>-48.4761678991411</v>
      </c>
      <c r="AF116" s="0" t="str">
        <f aca="false">COMPLEX(Adc_ea,0)</f>
        <v>-0.434440565864413</v>
      </c>
      <c r="AG116" s="0" t="str">
        <f aca="false">IMDIV(COMPLEX(0,2*PI()*O116),COMPLEX(wp0_ea,0))</f>
        <v>0.0156610319547334i</v>
      </c>
      <c r="AH116" s="0" t="n">
        <f aca="false">IMABS(AG116)</f>
        <v>0.0156610319547334</v>
      </c>
      <c r="AI116" s="0" t="n">
        <f aca="false">IMARGUMENT(AG116)</f>
        <v>1.5707963267949</v>
      </c>
      <c r="AJ116" s="0" t="str">
        <f aca="false">IMSUM(COMPLEX(1,0),IMDIV(COMPLEX(0,2*PI()*O116),COMPLEX(wp1_ea,0)))</f>
        <v>1+0.000155059722324093i</v>
      </c>
      <c r="AK116" s="0" t="n">
        <f aca="false">IMABS(AJ116)</f>
        <v>1.00000001202176</v>
      </c>
      <c r="AL116" s="0" t="n">
        <f aca="false">IMARGUMENT(AJ116)</f>
        <v>0.000155059721479801</v>
      </c>
      <c r="AM116" s="0" t="str">
        <f aca="false">IMSUM(COMPLEX(1,0),IMDIV(COMPLEX(0,2*PI()*O116),COMPLEX(wz_ea,0)))</f>
        <v>1+0.0156610319547334i</v>
      </c>
      <c r="AN116" s="0" t="n">
        <f aca="false">IMABS(AM116)</f>
        <v>1.00012262644232</v>
      </c>
      <c r="AO116" s="0" t="n">
        <f aca="false">IMARGUMENT(AM116)</f>
        <v>0.0156597517601967</v>
      </c>
      <c r="AP116" s="197" t="str">
        <f aca="false">IMPRODUCT(AF116,IMDIV(AM116,IMPRODUCT(AG116,AJ116)))</f>
        <v>-0.430139163781123+27.7402927002531i</v>
      </c>
      <c r="AQ116" s="169" t="n">
        <f aca="false">20*LOG(IMABS(AP116))</f>
        <v>28.8632648500569</v>
      </c>
      <c r="AR116" s="198" t="n">
        <f aca="false">(180/PI())*IMARGUMENT(AP116)</f>
        <v>90.8883534164917</v>
      </c>
      <c r="AS116" s="197" t="str">
        <f aca="false">IMPRODUCT(AC116,AP116)</f>
        <v>2383.80879925729+2177.64643846343i</v>
      </c>
      <c r="AT116" s="223" t="n">
        <f aca="false">20*LOG(IMABS(AS116))</f>
        <v>70.1806308262381</v>
      </c>
      <c r="AU116" s="198" t="n">
        <f aca="false">(180/PI())*IMARGUMENT(AS116)</f>
        <v>42.4121855173506</v>
      </c>
      <c r="AX116" s="0" t="n">
        <f aca="false">SUM((AT117&lt;0)*(AT116&gt;0))*O116</f>
        <v>0</v>
      </c>
      <c r="AY116" s="0" t="n">
        <f aca="false">IF(AX116&gt;0,AU116,0)</f>
        <v>0</v>
      </c>
    </row>
    <row r="117" customFormat="false" ht="15" hidden="false" customHeight="false" outlineLevel="0" collapsed="false">
      <c r="N117" s="130" t="n">
        <v>99</v>
      </c>
      <c r="O117" s="192" t="n">
        <f aca="false">10^(1+(N117/100))</f>
        <v>97.7237220955811</v>
      </c>
      <c r="P117" s="240" t="str">
        <f aca="false">COMPLEX(Adc,0)</f>
        <v>175.438596491228</v>
      </c>
      <c r="Q117" s="124" t="str">
        <f aca="false">IMSUM(COMPLEX(1,0),IMDIV(COMPLEX(0,2*PI()*O117),COMPLEX(wp_lf,0)))</f>
        <v>1+1.15435055908765i</v>
      </c>
      <c r="R117" s="124" t="n">
        <f aca="false">IMABS(Q117)</f>
        <v>1.52726068936052</v>
      </c>
      <c r="S117" s="124" t="n">
        <f aca="false">IMARGUMENT(Q117)</f>
        <v>0.856921930744097</v>
      </c>
      <c r="T117" s="124" t="str">
        <f aca="false">IMSUM(COMPLEX(1,0),IMDIV(COMPLEX(0,2*PI()*O117),COMPLEX(wz_esr,0)))</f>
        <v>1+1.90467842249462E-06i</v>
      </c>
      <c r="U117" s="124" t="n">
        <f aca="false">IMABS(T117)</f>
        <v>1.00000000000181</v>
      </c>
      <c r="V117" s="124" t="n">
        <f aca="false">IMARGUMENT(T117)</f>
        <v>1.9046691983823E-006</v>
      </c>
      <c r="W117" s="0" t="str">
        <f aca="false">IMSUB(COMPLEX(1,0),IMDIV(COMPLEX(0,2*PI()*O117),COMPLEX(wz_rhp,0)))</f>
        <v>1-0.00044209170348037i</v>
      </c>
      <c r="X117" s="124" t="n">
        <f aca="false">IMABS(W117)</f>
        <v>1.00000009772253</v>
      </c>
      <c r="Y117" s="124" t="n">
        <f aca="false">IMARGUMENT(W117)</f>
        <v>-0.000442091674502371</v>
      </c>
      <c r="Z117" s="0" t="str">
        <f aca="false">IMSUM(COMPLEX(1,0),IMDIV(COMPLEX(0,2*PI()*O117),COMPLEX(Q*(wsl/2),0)),IMDIV(IMPOWER(COMPLEX(0,2*PI()*O117),2),IMPOWER(COMPLEX(wsl/2,0),2)))</f>
        <v>0.999999991337936+0.00013272907764265i</v>
      </c>
      <c r="AA117" s="124" t="n">
        <f aca="false">IMABS(Z117)</f>
        <v>1.00000000014644</v>
      </c>
      <c r="AB117" s="124" t="n">
        <f aca="false">IMARGUMENT(Z117)</f>
        <v>0.000132729077825583</v>
      </c>
      <c r="AC117" s="222" t="str">
        <f aca="false">(IMDIV(IMPRODUCT(P117,T117,W117),IMPRODUCT(Q117,Z117)))</f>
        <v>75.1642718386535-86.8664308166517i</v>
      </c>
      <c r="AD117" s="223" t="n">
        <f aca="false">20*LOG(IMABS(AC117))</f>
        <v>41.2042402649078</v>
      </c>
      <c r="AE117" s="198" t="n">
        <f aca="false">(180/PI())*IMARGUMENT(AC117)</f>
        <v>-49.1308356769093</v>
      </c>
      <c r="AF117" s="0" t="str">
        <f aca="false">COMPLEX(Adc_ea,0)</f>
        <v>-0.434440565864413</v>
      </c>
      <c r="AG117" s="0" t="str">
        <f aca="false">IMDIV(COMPLEX(0,2*PI()*O117),COMPLEX(wp0_ea,0))</f>
        <v>0.0160258242511637i</v>
      </c>
      <c r="AH117" s="0" t="n">
        <f aca="false">IMABS(AG117)</f>
        <v>0.0160258242511637</v>
      </c>
      <c r="AI117" s="0" t="n">
        <f aca="false">IMARGUMENT(AG117)</f>
        <v>1.5707963267949</v>
      </c>
      <c r="AJ117" s="0" t="str">
        <f aca="false">IMSUM(COMPLEX(1,0),IMDIV(COMPLEX(0,2*PI()*O117),COMPLEX(wp1_ea,0)))</f>
        <v>1+0.000158671527239244i</v>
      </c>
      <c r="AK117" s="0" t="n">
        <f aca="false">IMABS(AJ117)</f>
        <v>1.00000001258833</v>
      </c>
      <c r="AL117" s="0" t="n">
        <f aca="false">IMARGUMENT(AJ117)</f>
        <v>0.000158671527003233</v>
      </c>
      <c r="AM117" s="0" t="str">
        <f aca="false">IMSUM(COMPLEX(1,0),IMDIV(COMPLEX(0,2*PI()*O117),COMPLEX(wz_ea,0)))</f>
        <v>1+0.0160258242511637i</v>
      </c>
      <c r="AN117" s="0" t="n">
        <f aca="false">IMABS(AM117)</f>
        <v>1.00012840527751</v>
      </c>
      <c r="AO117" s="0" t="n">
        <f aca="false">IMARGUMENT(AM117)</f>
        <v>0.0160244525075268</v>
      </c>
      <c r="AP117" s="197" t="str">
        <f aca="false">IMPRODUCT(AF117,IMDIV(AM117,IMPRODUCT(AG117,AJ117)))</f>
        <v>-0.430139163293716+27.1088496186897i</v>
      </c>
      <c r="AQ117" s="169" t="n">
        <f aca="false">20*LOG(IMABS(AP117))</f>
        <v>28.663315033161</v>
      </c>
      <c r="AR117" s="198" t="n">
        <f aca="false">(180/PI())*IMARGUMENT(AP117)</f>
        <v>90.9090422889253</v>
      </c>
      <c r="AS117" s="197" t="str">
        <f aca="false">IMPRODUCT(AC117,AP117)</f>
        <v>2322.51791292266+2074.98159584216i</v>
      </c>
      <c r="AT117" s="223" t="n">
        <f aca="false">20*LOG(IMABS(AS117))</f>
        <v>69.8675552980688</v>
      </c>
      <c r="AU117" s="198" t="n">
        <f aca="false">(180/PI())*IMARGUMENT(AS117)</f>
        <v>41.7782066120161</v>
      </c>
      <c r="AX117" s="0" t="n">
        <f aca="false">SUM((AT118&lt;0)*(AT117&gt;0))*O117</f>
        <v>0</v>
      </c>
      <c r="AY117" s="0" t="n">
        <f aca="false">IF(AX117&gt;0,AU117,0)</f>
        <v>0</v>
      </c>
    </row>
    <row r="118" customFormat="false" ht="15" hidden="false" customHeight="false" outlineLevel="0" collapsed="false">
      <c r="N118" s="130" t="n">
        <v>100</v>
      </c>
      <c r="O118" s="192" t="n">
        <f aca="false">10^(1+(N118/100))</f>
        <v>100</v>
      </c>
      <c r="P118" s="240" t="str">
        <f aca="false">COMPLEX(Adc,0)</f>
        <v>175.438596491228</v>
      </c>
      <c r="Q118" s="124" t="str">
        <f aca="false">IMSUM(COMPLEX(1,0),IMDIV(COMPLEX(0,2*PI()*O118),COMPLEX(wp_lf,0)))</f>
        <v>1+1.18123883774976i</v>
      </c>
      <c r="R118" s="124" t="n">
        <f aca="false">IMABS(Q118)</f>
        <v>1.54768381519237</v>
      </c>
      <c r="S118" s="124" t="n">
        <f aca="false">IMARGUMENT(Q118)</f>
        <v>0.868297599897122</v>
      </c>
      <c r="T118" s="124" t="str">
        <f aca="false">IMSUM(COMPLEX(1,0),IMDIV(COMPLEX(0,2*PI()*O118),COMPLEX(wz_esr,0)))</f>
        <v>1+1.94904408228711E-06i</v>
      </c>
      <c r="U118" s="124" t="n">
        <f aca="false">IMABS(T118)</f>
        <v>1.0000000000019</v>
      </c>
      <c r="V118" s="124" t="n">
        <f aca="false">IMARGUMENT(T118)</f>
        <v>1.94903542837441E-006</v>
      </c>
      <c r="W118" s="0" t="str">
        <f aca="false">IMSUB(COMPLEX(1,0),IMDIV(COMPLEX(0,2*PI()*O118),COMPLEX(wz_rhp,0)))</f>
        <v>1-0.00045238934211693i</v>
      </c>
      <c r="X118" s="124" t="n">
        <f aca="false">IMABS(W118)</f>
        <v>1.00000010232805</v>
      </c>
      <c r="Y118" s="124" t="n">
        <f aca="false">IMARGUMENT(W118)</f>
        <v>-0.000452389311215697</v>
      </c>
      <c r="Z118" s="0" t="str">
        <f aca="false">IMSUM(COMPLEX(1,0),IMDIV(COMPLEX(0,2*PI()*O118),COMPLEX(Q*(wsl/2),0)),IMDIV(IMPOWER(COMPLEX(0,2*PI()*O118),2),IMPOWER(COMPLEX(wsl/2,0),2)))</f>
        <v>0.999999990929705+0.00013582073502361i</v>
      </c>
      <c r="AA118" s="124" t="n">
        <f aca="false">IMABS(Z118)</f>
        <v>1.00000000015334</v>
      </c>
      <c r="AB118" s="124" t="n">
        <f aca="false">IMARGUMENT(Z118)</f>
        <v>0.000135820735466403</v>
      </c>
      <c r="AC118" s="222" t="str">
        <f aca="false">(IMDIV(IMPRODUCT(P118,T118,W118),IMPRODUCT(Q118,Z118)))</f>
        <v>73.191352527412-86.5593210049031i</v>
      </c>
      <c r="AD118" s="223" t="n">
        <f aca="false">20*LOG(IMABS(AC118))</f>
        <v>41.0888589538634</v>
      </c>
      <c r="AE118" s="198" t="n">
        <f aca="false">(180/PI())*IMARGUMENT(AC118)</f>
        <v>-49.7833781165858</v>
      </c>
      <c r="AF118" s="0" t="str">
        <f aca="false">COMPLEX(Adc_ea,0)</f>
        <v>-0.434440565864413</v>
      </c>
      <c r="AG118" s="0" t="str">
        <f aca="false">IMDIV(COMPLEX(0,2*PI()*O118),COMPLEX(wp0_ea,0))</f>
        <v>0.0163991136517387i</v>
      </c>
      <c r="AH118" s="0" t="n">
        <f aca="false">IMABS(AG118)</f>
        <v>0.0163991136517387</v>
      </c>
      <c r="AI118" s="0" t="n">
        <f aca="false">IMARGUMENT(AG118)</f>
        <v>1.5707963267949</v>
      </c>
      <c r="AJ118" s="0" t="str">
        <f aca="false">IMSUM(COMPLEX(1,0),IMDIV(COMPLEX(0,2*PI()*O118),COMPLEX(wp1_ea,0)))</f>
        <v>1+0.000162367461898403i</v>
      </c>
      <c r="AK118" s="0" t="n">
        <f aca="false">IMABS(AJ118)</f>
        <v>1.0000000131816</v>
      </c>
      <c r="AL118" s="0" t="n">
        <f aca="false">IMARGUMENT(AJ118)</f>
        <v>0.000162367460199846</v>
      </c>
      <c r="AM118" s="0" t="str">
        <f aca="false">IMSUM(COMPLEX(1,0),IMDIV(COMPLEX(0,2*PI()*O118),COMPLEX(wz_ea,0)))</f>
        <v>1+0.0163991136517387i</v>
      </c>
      <c r="AN118" s="0" t="n">
        <f aca="false">IMABS(AM118)</f>
        <v>1.00013445642502</v>
      </c>
      <c r="AO118" s="0" t="n">
        <f aca="false">IMARGUMENT(AM118)</f>
        <v>0.0163976438126244</v>
      </c>
      <c r="AP118" s="197" t="str">
        <f aca="false">IMPRODUCT(AF118,IMDIV(AM118,IMPRODUCT(AG118,AJ118)))</f>
        <v>-0.43013916278334+26.4917800080223i</v>
      </c>
      <c r="AQ118" s="169" t="n">
        <f aca="false">20*LOG(IMABS(AP118))</f>
        <v>28.4633675807004</v>
      </c>
      <c r="AR118" s="198" t="n">
        <f aca="false">(180/PI())*IMARGUMENT(AP118)</f>
        <v>90.9302128142064</v>
      </c>
      <c r="AS118" s="197" t="str">
        <f aca="false">IMPRODUCT(AC118,AP118)</f>
        <v>2261.62802260656+1976.20176351395i</v>
      </c>
      <c r="AT118" s="223" t="n">
        <f aca="false">20*LOG(IMABS(AS118))</f>
        <v>69.5522265345638</v>
      </c>
      <c r="AU118" s="198" t="n">
        <f aca="false">(180/PI())*IMARGUMENT(AS118)</f>
        <v>41.1468346976205</v>
      </c>
      <c r="AX118" s="0" t="n">
        <f aca="false">SUM((AT119&lt;0)*(AT118&gt;0))*O118</f>
        <v>0</v>
      </c>
      <c r="AY118" s="0" t="n">
        <f aca="false">IF(AX118&gt;0,AU118,0)</f>
        <v>0</v>
      </c>
    </row>
    <row r="119" customFormat="false" ht="15" hidden="false" customHeight="false" outlineLevel="0" collapsed="false">
      <c r="N119" s="130" t="n">
        <v>1</v>
      </c>
      <c r="O119" s="192" t="n">
        <f aca="false">10^(2+(N119/100))</f>
        <v>102.329299228075</v>
      </c>
      <c r="P119" s="240" t="str">
        <f aca="false">COMPLEX(Adc,0)</f>
        <v>175.438596491228</v>
      </c>
      <c r="Q119" s="124" t="str">
        <f aca="false">IMSUM(COMPLEX(1,0),IMDIV(COMPLEX(0,2*PI()*O119),COMPLEX(wp_lf,0)))</f>
        <v>1+1.20875342487919i</v>
      </c>
      <c r="R119" s="124" t="n">
        <f aca="false">IMABS(Q119)</f>
        <v>1.56878451106491</v>
      </c>
      <c r="S119" s="124" t="n">
        <f aca="false">IMARGUMENT(Q119)</f>
        <v>0.879630126896092</v>
      </c>
      <c r="T119" s="124" t="str">
        <f aca="false">IMSUM(COMPLEX(1,0),IMDIV(COMPLEX(0,2*PI()*O119),COMPLEX(wz_esr,0)))</f>
        <v>1+1.99444315105067E-06i</v>
      </c>
      <c r="U119" s="124" t="n">
        <f aca="false">IMABS(T119)</f>
        <v>1.00000000000199</v>
      </c>
      <c r="V119" s="124" t="n">
        <f aca="false">IMARGUMENT(T119)</f>
        <v>1.99441897620042E-006</v>
      </c>
      <c r="W119" s="0" t="str">
        <f aca="false">IMSUB(COMPLEX(1,0),IMDIV(COMPLEX(0,2*PI()*O119),COMPLEX(wz_rhp,0)))</f>
        <v>1-0.00046292684357075i</v>
      </c>
      <c r="X119" s="124" t="n">
        <f aca="false">IMABS(W119)</f>
        <v>1.00000010715063</v>
      </c>
      <c r="Y119" s="124" t="n">
        <f aca="false">IMARGUMENT(W119)</f>
        <v>-0.000462926810547291</v>
      </c>
      <c r="Z119" s="0" t="str">
        <f aca="false">IMSUM(COMPLEX(1,0),IMDIV(COMPLEX(0,2*PI()*O119),COMPLEX(Q*(wsl/2),0)),IMDIV(IMPOWER(COMPLEX(0,2*PI()*O119),2),IMPOWER(COMPLEX(wsl/2,0),2)))</f>
        <v>0.999999990502235+0.00013898440635609i</v>
      </c>
      <c r="AA119" s="124" t="n">
        <f aca="false">IMABS(Z119)</f>
        <v>1.00000000016057</v>
      </c>
      <c r="AB119" s="124" t="n">
        <f aca="false">IMARGUMENT(Z119)</f>
        <v>0.000138984406274247</v>
      </c>
      <c r="AC119" s="222" t="str">
        <f aca="false">(IMDIV(IMPRODUCT(P119,T119,W119),IMPRODUCT(Q119,Z119)))</f>
        <v>71.2333687685285-86.2088270264541i</v>
      </c>
      <c r="AD119" s="223" t="n">
        <f aca="false">20*LOG(IMABS(AC119))</f>
        <v>40.9712379598445</v>
      </c>
      <c r="AE119" s="198" t="n">
        <f aca="false">(180/PI())*IMARGUMENT(AC119)</f>
        <v>-50.43346650292</v>
      </c>
      <c r="AF119" s="0" t="str">
        <f aca="false">COMPLEX(Adc_ea,0)</f>
        <v>-0.434440565864413</v>
      </c>
      <c r="AG119" s="0" t="str">
        <f aca="false">IMDIV(COMPLEX(0,2*PI()*O119),COMPLEX(wp0_ea,0))</f>
        <v>0.0167810980794399i</v>
      </c>
      <c r="AH119" s="0" t="n">
        <f aca="false">IMABS(AG119)</f>
        <v>0.0167810980794399</v>
      </c>
      <c r="AI119" s="0" t="n">
        <f aca="false">IMARGUMENT(AG119)</f>
        <v>1.5707963267949</v>
      </c>
      <c r="AJ119" s="0" t="str">
        <f aca="false">IMSUM(COMPLEX(1,0),IMDIV(COMPLEX(0,2*PI()*O119),COMPLEX(wp1_ea,0)))</f>
        <v>1+0.000166149485935049i</v>
      </c>
      <c r="AK119" s="0" t="n">
        <f aca="false">IMABS(AJ119)</f>
        <v>1.00000001380283</v>
      </c>
      <c r="AL119" s="0" t="n">
        <f aca="false">IMARGUMENT(AJ119)</f>
        <v>0.000166149484386469</v>
      </c>
      <c r="AM119" s="0" t="str">
        <f aca="false">IMSUM(COMPLEX(1,0),IMDIV(COMPLEX(0,2*PI()*O119),COMPLEX(wz_ea,0)))</f>
        <v>1+0.0167810980794399i</v>
      </c>
      <c r="AN119" s="0" t="n">
        <f aca="false">IMABS(AM119)</f>
        <v>1.00014079271508</v>
      </c>
      <c r="AO119" s="0" t="n">
        <f aca="false">IMARGUMENT(AM119)</f>
        <v>0.0167795231304192</v>
      </c>
      <c r="AP119" s="197" t="str">
        <f aca="false">IMPRODUCT(AF119,IMDIV(AM119,IMPRODUCT(AG119,AJ119)))</f>
        <v>-0.430139162248909+25.8887566897752i</v>
      </c>
      <c r="AQ119" s="169" t="n">
        <f aca="false">20*LOG(IMABS(AP119))</f>
        <v>28.2634226040474</v>
      </c>
      <c r="AR119" s="198" t="n">
        <f aca="false">(180/PI())*IMARGUMENT(AP119)</f>
        <v>90.9518761933903</v>
      </c>
      <c r="AS119" s="197" t="str">
        <f aca="false">IMPRODUCT(AC119,AP119)</f>
        <v>2201.19908583252+1881.22514487709i</v>
      </c>
      <c r="AT119" s="223" t="n">
        <f aca="false">20*LOG(IMABS(AS119))</f>
        <v>69.2346605638919</v>
      </c>
      <c r="AU119" s="198" t="n">
        <f aca="false">(180/PI())*IMARGUMENT(AS119)</f>
        <v>40.5184096904705</v>
      </c>
      <c r="AX119" s="0" t="n">
        <f aca="false">SUM((AT120&lt;0)*(AT119&gt;0))*O119</f>
        <v>0</v>
      </c>
      <c r="AY119" s="0" t="n">
        <f aca="false">IF(AX119&gt;0,AU119,0)</f>
        <v>0</v>
      </c>
    </row>
    <row r="120" customFormat="false" ht="15" hidden="false" customHeight="false" outlineLevel="0" collapsed="false">
      <c r="N120" s="130" t="n">
        <v>2</v>
      </c>
      <c r="O120" s="192" t="n">
        <f aca="false">10^(2+(N120/100))</f>
        <v>104.71285480509</v>
      </c>
      <c r="P120" s="240" t="str">
        <f aca="false">COMPLEX(Adc,0)</f>
        <v>175.438596491228</v>
      </c>
      <c r="Q120" s="124" t="str">
        <f aca="false">IMSUM(COMPLEX(1,0),IMDIV(COMPLEX(0,2*PI()*O120),COMPLEX(wp_lf,0)))</f>
        <v>1+1.23690890907424i</v>
      </c>
      <c r="R120" s="124" t="n">
        <f aca="false">IMABS(Q120)</f>
        <v>1.59057965828412</v>
      </c>
      <c r="S120" s="124" t="n">
        <f aca="false">IMARGUMENT(Q120)</f>
        <v>0.890913878041516</v>
      </c>
      <c r="T120" s="124" t="str">
        <f aca="false">IMSUM(COMPLEX(1,0),IMDIV(COMPLEX(0,2*PI()*O120),COMPLEX(wz_esr,0)))</f>
        <v>1+0.0000020408996999725i</v>
      </c>
      <c r="U120" s="124" t="n">
        <f aca="false">IMABS(T120)</f>
        <v>1.00000000000208</v>
      </c>
      <c r="V120" s="124" t="n">
        <f aca="false">IMARGUMENT(T120)</f>
        <v>2.04086077408166E-006</v>
      </c>
      <c r="W120" s="0" t="str">
        <f aca="false">IMSUB(COMPLEX(1,0),IMDIV(COMPLEX(0,2*PI()*O120),COMPLEX(wz_rhp,0)))</f>
        <v>1-0.0004737097949646i</v>
      </c>
      <c r="X120" s="124" t="n">
        <f aca="false">IMABS(W120)</f>
        <v>1.00000011220048</v>
      </c>
      <c r="Y120" s="124" t="n">
        <f aca="false">IMARGUMENT(W120)</f>
        <v>-0.00047370975974409</v>
      </c>
      <c r="Z120" s="0" t="str">
        <f aca="false">IMSUM(COMPLEX(1,0),IMDIV(COMPLEX(0,2*PI()*O120),COMPLEX(Q*(wsl/2),0)),IMDIV(IMPOWER(COMPLEX(0,2*PI()*O120),2),IMPOWER(COMPLEX(wsl/2,0),2)))</f>
        <v>0.999999990054619+0.00014222176906048i</v>
      </c>
      <c r="AA120" s="124" t="n">
        <f aca="false">IMABS(Z120)</f>
        <v>1.00000000016813</v>
      </c>
      <c r="AB120" s="124" t="n">
        <f aca="false">IMARGUMENT(Z120)</f>
        <v>0.000142221769217292</v>
      </c>
      <c r="AC120" s="222" t="str">
        <f aca="false">(IMDIV(IMPRODUCT(P120,T120,W120),IMPRODUCT(Q120,Z120)))</f>
        <v>69.2922025757142-85.815842810991i</v>
      </c>
      <c r="AD120" s="223" t="n">
        <f aca="false">20*LOG(IMABS(AC120))</f>
        <v>40.8513953793339</v>
      </c>
      <c r="AE120" s="198" t="n">
        <f aca="false">(180/PI())*IMARGUMENT(AC120)</f>
        <v>-51.080778463556</v>
      </c>
      <c r="AF120" s="0" t="str">
        <f aca="false">COMPLEX(Adc_ea,0)</f>
        <v>-0.434440565864413</v>
      </c>
      <c r="AG120" s="0" t="str">
        <f aca="false">IMDIV(COMPLEX(0,2*PI()*O120),COMPLEX(wp0_ea,0))</f>
        <v>0.0171719800674669i</v>
      </c>
      <c r="AH120" s="0" t="n">
        <f aca="false">IMABS(AG120)</f>
        <v>0.0171719800674669</v>
      </c>
      <c r="AI120" s="0" t="n">
        <f aca="false">IMARGUMENT(AG120)</f>
        <v>1.5707963267949</v>
      </c>
      <c r="AJ120" s="0" t="str">
        <f aca="false">IMSUM(COMPLEX(1,0),IMDIV(COMPLEX(0,2*PI()*O120),COMPLEX(wp1_ea,0)))</f>
        <v>1+0.000170019604628385i</v>
      </c>
      <c r="AK120" s="0" t="n">
        <f aca="false">IMABS(AJ120)</f>
        <v>1.00000001445333</v>
      </c>
      <c r="AL120" s="0" t="n">
        <f aca="false">IMARGUMENT(AJ120)</f>
        <v>0.00017001960350305</v>
      </c>
      <c r="AM120" s="0" t="str">
        <f aca="false">IMSUM(COMPLEX(1,0),IMDIV(COMPLEX(0,2*PI()*O120),COMPLEX(wz_ea,0)))</f>
        <v>1+0.0171719800674669i</v>
      </c>
      <c r="AN120" s="0" t="n">
        <f aca="false">IMABS(AM120)</f>
        <v>1.00014742758227</v>
      </c>
      <c r="AO120" s="0" t="n">
        <f aca="false">IMARGUMENT(AM120)</f>
        <v>0.0171702924926276</v>
      </c>
      <c r="AP120" s="197" t="str">
        <f aca="false">IMPRODUCT(AF120,IMDIV(AM120,IMPRODUCT(AG120,AJ120)))</f>
        <v>-0.430139161689292+25.2994599330032i</v>
      </c>
      <c r="AQ120" s="169" t="n">
        <f aca="false">20*LOG(IMABS(AP120))</f>
        <v>28.0634802198175</v>
      </c>
      <c r="AR120" s="198" t="n">
        <f aca="false">(180/PI())*IMARGUMENT(AP120)</f>
        <v>90.9740438871465</v>
      </c>
      <c r="AS120" s="197" t="str">
        <f aca="false">IMPRODUCT(AC120,AP120)</f>
        <v>2141.28918688605+1789.9680574202i</v>
      </c>
      <c r="AT120" s="223" t="n">
        <f aca="false">20*LOG(IMABS(AS120))</f>
        <v>68.9148755991514</v>
      </c>
      <c r="AU120" s="198" t="n">
        <f aca="false">(180/PI())*IMARGUMENT(AS120)</f>
        <v>39.8932654235903</v>
      </c>
      <c r="AX120" s="0" t="n">
        <f aca="false">SUM((AT121&lt;0)*(AT120&gt;0))*O120</f>
        <v>0</v>
      </c>
      <c r="AY120" s="0" t="n">
        <f aca="false">IF(AX120&gt;0,AU120,0)</f>
        <v>0</v>
      </c>
    </row>
    <row r="121" customFormat="false" ht="15" hidden="false" customHeight="false" outlineLevel="0" collapsed="false">
      <c r="N121" s="130" t="n">
        <v>3</v>
      </c>
      <c r="O121" s="192" t="n">
        <f aca="false">10^(2+(N121/100))</f>
        <v>107.151930523761</v>
      </c>
      <c r="P121" s="240" t="str">
        <f aca="false">COMPLEX(Adc,0)</f>
        <v>175.438596491228</v>
      </c>
      <c r="Q121" s="124" t="str">
        <f aca="false">IMSUM(COMPLEX(1,0),IMDIV(COMPLEX(0,2*PI()*O121),COMPLEX(wp_lf,0)))</f>
        <v>1+1.2657202187453i</v>
      </c>
      <c r="R121" s="124" t="n">
        <f aca="false">IMABS(Q121)</f>
        <v>1.61308638086764</v>
      </c>
      <c r="S121" s="124" t="n">
        <f aca="false">IMARGUMENT(Q121)</f>
        <v>0.902143343390966</v>
      </c>
      <c r="T121" s="124" t="str">
        <f aca="false">IMSUM(COMPLEX(1,0),IMDIV(COMPLEX(0,2*PI()*O121),COMPLEX(wz_esr,0)))</f>
        <v>1+2.08843836092975E-06i</v>
      </c>
      <c r="U121" s="124" t="n">
        <f aca="false">IMABS(T121)</f>
        <v>1.00000000000218</v>
      </c>
      <c r="V121" s="124" t="n">
        <f aca="false">IMARGUMENT(T121)</f>
        <v>2.08839654518462E-006</v>
      </c>
      <c r="W121" s="0" t="str">
        <f aca="false">IMSUB(COMPLEX(1,0),IMDIV(COMPLEX(0,2*PI()*O121),COMPLEX(wz_rhp,0)))</f>
        <v>1-0.00048474391356203i</v>
      </c>
      <c r="X121" s="124" t="n">
        <f aca="false">IMABS(W121)</f>
        <v>1.00000011748832</v>
      </c>
      <c r="Y121" s="124" t="n">
        <f aca="false">IMARGUMENT(W121)</f>
        <v>-0.000484743875654647</v>
      </c>
      <c r="Z121" s="0" t="str">
        <f aca="false">IMSUM(COMPLEX(1,0),IMDIV(COMPLEX(0,2*PI()*O121),COMPLEX(Q*(wsl/2),0)),IMDIV(IMPOWER(COMPLEX(0,2*PI()*O121),2),IMPOWER(COMPLEX(wsl/2,0),2)))</f>
        <v>0.999999989585908+0.00014553453962936i</v>
      </c>
      <c r="AA121" s="124" t="n">
        <f aca="false">IMABS(Z121)</f>
        <v>1.00000000017606</v>
      </c>
      <c r="AB121" s="124" t="n">
        <f aca="false">IMARGUMENT(Z121)</f>
        <v>0.000145534540361455</v>
      </c>
      <c r="AC121" s="222" t="str">
        <f aca="false">(IMDIV(IMPRODUCT(P121,T121,W121),IMPRODUCT(Q121,Z121)))</f>
        <v>67.3696684578402-85.3813602708926i</v>
      </c>
      <c r="AD121" s="223" t="n">
        <f aca="false">20*LOG(IMABS(AC121))</f>
        <v>40.7293514154117</v>
      </c>
      <c r="AE121" s="198" t="n">
        <f aca="false">(180/PI())*IMARGUMENT(AC121)</f>
        <v>-51.7249987265583</v>
      </c>
      <c r="AF121" s="0" t="str">
        <f aca="false">COMPLEX(Adc_ea,0)</f>
        <v>-0.434440565864413</v>
      </c>
      <c r="AG121" s="0" t="str">
        <f aca="false">IMDIV(COMPLEX(0,2*PI()*O121),COMPLEX(wp0_ea,0))</f>
        <v>0.0175719668666236i</v>
      </c>
      <c r="AH121" s="0" t="n">
        <f aca="false">IMABS(AG121)</f>
        <v>0.0175719668666236</v>
      </c>
      <c r="AI121" s="0" t="n">
        <f aca="false">IMARGUMENT(AG121)</f>
        <v>1.5707963267949</v>
      </c>
      <c r="AJ121" s="0" t="str">
        <f aca="false">IMSUM(COMPLEX(1,0),IMDIV(COMPLEX(0,2*PI()*O121),COMPLEX(wp1_ea,0)))</f>
        <v>1+0.000173979869966571i</v>
      </c>
      <c r="AK121" s="0" t="n">
        <f aca="false">IMABS(AJ121)</f>
        <v>1.0000000151345</v>
      </c>
      <c r="AL121" s="0" t="n">
        <f aca="false">IMARGUMENT(AJ121)</f>
        <v>0.000173979868083625</v>
      </c>
      <c r="AM121" s="0" t="str">
        <f aca="false">IMSUM(COMPLEX(1,0),IMDIV(COMPLEX(0,2*PI()*O121),COMPLEX(wz_ea,0)))</f>
        <v>1+0.0175719668666236i</v>
      </c>
      <c r="AN121" s="0" t="n">
        <f aca="false">IMABS(AM121)</f>
        <v>1.00015437509395</v>
      </c>
      <c r="AO121" s="0" t="n">
        <f aca="false">IMARGUMENT(AM121)</f>
        <v>0.0175701586126765</v>
      </c>
      <c r="AP121" s="197" t="str">
        <f aca="false">IMPRODUCT(AF121,IMDIV(AM121,IMPRODUCT(AG121,AJ121)))</f>
        <v>-0.430139161103301+24.7235772847658i</v>
      </c>
      <c r="AQ121" s="169" t="n">
        <f aca="false">20*LOG(IMABS(AP121))</f>
        <v>27.8635405501158</v>
      </c>
      <c r="AR121" s="198" t="n">
        <f aca="false">(180/PI())*IMARGUMENT(AP121)</f>
        <v>90.9967276217127</v>
      </c>
      <c r="AS121" s="197" t="str">
        <f aca="false">IMPRODUCT(AC121,AP121)</f>
        <v>2081.95432666158+1702.34507144724i</v>
      </c>
      <c r="AT121" s="223" t="n">
        <f aca="false">20*LOG(IMABS(AS121))</f>
        <v>68.5928919655276</v>
      </c>
      <c r="AU121" s="198" t="n">
        <f aca="false">(180/PI())*IMARGUMENT(AS121)</f>
        <v>39.2717288951544</v>
      </c>
      <c r="AX121" s="0" t="n">
        <f aca="false">SUM((AT122&lt;0)*(AT121&gt;0))*O121</f>
        <v>0</v>
      </c>
      <c r="AY121" s="0" t="n">
        <f aca="false">IF(AX121&gt;0,AU121,0)</f>
        <v>0</v>
      </c>
    </row>
    <row r="122" customFormat="false" ht="15" hidden="false" customHeight="false" outlineLevel="0" collapsed="false">
      <c r="N122" s="130" t="n">
        <v>4</v>
      </c>
      <c r="O122" s="192" t="n">
        <f aca="false">10^(2+(N122/100))</f>
        <v>109.647819614319</v>
      </c>
      <c r="P122" s="240" t="str">
        <f aca="false">COMPLEX(Adc,0)</f>
        <v>175.438596491228</v>
      </c>
      <c r="Q122" s="124" t="str">
        <f aca="false">IMSUM(COMPLEX(1,0),IMDIV(COMPLEX(0,2*PI()*O122),COMPLEX(wp_lf,0)))</f>
        <v>1+1.29520263003013i</v>
      </c>
      <c r="R122" s="124" t="n">
        <f aca="false">IMABS(Q122)</f>
        <v>1.63632205046469</v>
      </c>
      <c r="S122" s="124" t="n">
        <f aca="false">IMARGUMENT(Q122)</f>
        <v>0.913313149226707</v>
      </c>
      <c r="T122" s="124" t="str">
        <f aca="false">IMSUM(COMPLEX(1,0),IMDIV(COMPLEX(0,2*PI()*O122),COMPLEX(wz_esr,0)))</f>
        <v>1+2.13708433954972E-06i</v>
      </c>
      <c r="U122" s="124" t="n">
        <f aca="false">IMABS(T122)</f>
        <v>1.00000000000228</v>
      </c>
      <c r="V122" s="124" t="n">
        <f aca="false">IMARGUMENT(T122)</f>
        <v>2.13705719017994E-006</v>
      </c>
      <c r="W122" s="0" t="str">
        <f aca="false">IMSUB(COMPLEX(1,0),IMDIV(COMPLEX(0,2*PI()*O122),COMPLEX(wz_rhp,0)))</f>
        <v>1-0.00049603504979877i</v>
      </c>
      <c r="X122" s="124" t="n">
        <f aca="false">IMABS(W122)</f>
        <v>1.00000012302538</v>
      </c>
      <c r="Y122" s="124" t="n">
        <f aca="false">IMARGUMENT(W122)</f>
        <v>-0.000496035009019449</v>
      </c>
      <c r="Z122" s="0" t="str">
        <f aca="false">IMSUM(COMPLEX(1,0),IMDIV(COMPLEX(0,2*PI()*O122),COMPLEX(Q*(wsl/2),0)),IMDIV(IMPOWER(COMPLEX(0,2*PI()*O122),2),IMPOWER(COMPLEX(wsl/2,0),2)))</f>
        <v>0.999999989095107+0.00014892447453753i</v>
      </c>
      <c r="AA122" s="124" t="n">
        <f aca="false">IMABS(Z122)</f>
        <v>1.00000000018436</v>
      </c>
      <c r="AB122" s="124" t="n">
        <f aca="false">IMARGUMENT(Z122)</f>
        <v>0.00014892447440997</v>
      </c>
      <c r="AC122" s="222" t="str">
        <f aca="false">(IMDIV(IMPRODUCT(P122,T122,W122),IMPRODUCT(Q122,Z122)))</f>
        <v>65.4675071732691-84.9064633380418i</v>
      </c>
      <c r="AD122" s="223" t="n">
        <f aca="false">20*LOG(IMABS(AC122))</f>
        <v>40.6051282972244</v>
      </c>
      <c r="AE122" s="198" t="n">
        <f aca="false">(180/PI())*IMARGUMENT(AC122)</f>
        <v>-52.3658198349794</v>
      </c>
      <c r="AF122" s="0" t="str">
        <f aca="false">COMPLEX(Adc_ea,0)</f>
        <v>-0.434440565864413</v>
      </c>
      <c r="AG122" s="0" t="str">
        <f aca="false">IMDIV(COMPLEX(0,2*PI()*O122),COMPLEX(wp0_ea,0))</f>
        <v>0.0179812705552056i</v>
      </c>
      <c r="AH122" s="0" t="n">
        <f aca="false">IMABS(AG122)</f>
        <v>0.0179812705552056</v>
      </c>
      <c r="AI122" s="0" t="n">
        <f aca="false">IMARGUMENT(AG122)</f>
        <v>1.5707963267949</v>
      </c>
      <c r="AJ122" s="0" t="str">
        <f aca="false">IMSUM(COMPLEX(1,0),IMDIV(COMPLEX(0,2*PI()*O122),COMPLEX(wp1_ea,0)))</f>
        <v>1+0.000178032381734709i</v>
      </c>
      <c r="AK122" s="0" t="n">
        <f aca="false">IMABS(AJ122)</f>
        <v>1.00000001584776</v>
      </c>
      <c r="AL122" s="0" t="n">
        <f aca="false">IMARGUMENT(AJ122)</f>
        <v>0.000178032379256439</v>
      </c>
      <c r="AM122" s="0" t="str">
        <f aca="false">IMSUM(COMPLEX(1,0),IMDIV(COMPLEX(0,2*PI()*O122),COMPLEX(wz_ea,0)))</f>
        <v>1+0.0179812705552056i</v>
      </c>
      <c r="AN122" s="0" t="n">
        <f aca="false">IMABS(AM122)</f>
        <v>1.00016164998003</v>
      </c>
      <c r="AO122" s="0" t="n">
        <f aca="false">IMARGUMENT(AM122)</f>
        <v>0.0179793329930913</v>
      </c>
      <c r="AP122" s="197" t="str">
        <f aca="false">IMPRODUCT(AF122,IMDIV(AM122,IMPRODUCT(AG122,AJ122)))</f>
        <v>-0.430139160489693+24.1608034044597i</v>
      </c>
      <c r="AQ122" s="169" t="n">
        <f aca="false">20*LOG(IMABS(AP122))</f>
        <v>27.663603722795</v>
      </c>
      <c r="AR122" s="198" t="n">
        <f aca="false">(180/PI())*IMARGUMENT(AP122)</f>
        <v>91.0199393949826</v>
      </c>
      <c r="AS122" s="197" t="str">
        <f aca="false">IMPRODUCT(AC122,AP122)</f>
        <v>2023.24822990353+1618.26916505378i</v>
      </c>
      <c r="AT122" s="223" t="n">
        <f aca="false">20*LOG(IMABS(AS122))</f>
        <v>68.2687320200194</v>
      </c>
      <c r="AU122" s="198" t="n">
        <f aca="false">(180/PI())*IMARGUMENT(AS122)</f>
        <v>38.6541195600031</v>
      </c>
      <c r="AX122" s="0" t="n">
        <f aca="false">SUM((AT123&lt;0)*(AT122&gt;0))*O122</f>
        <v>0</v>
      </c>
      <c r="AY122" s="0" t="n">
        <f aca="false">IF(AX122&gt;0,AU122,0)</f>
        <v>0</v>
      </c>
    </row>
    <row r="123" customFormat="false" ht="15" hidden="false" customHeight="false" outlineLevel="0" collapsed="false">
      <c r="N123" s="130" t="n">
        <v>5</v>
      </c>
      <c r="O123" s="192" t="n">
        <f aca="false">10^(2+(N123/100))</f>
        <v>112.201845430196</v>
      </c>
      <c r="P123" s="240" t="str">
        <f aca="false">COMPLEX(Adc,0)</f>
        <v>175.438596491228</v>
      </c>
      <c r="Q123" s="124" t="str">
        <f aca="false">IMSUM(COMPLEX(1,0),IMDIV(COMPLEX(0,2*PI()*O123),COMPLEX(wp_lf,0)))</f>
        <v>1+1.32537177489344i</v>
      </c>
      <c r="R123" s="124" t="n">
        <f aca="false">IMABS(Q123)</f>
        <v>1.66030429189477</v>
      </c>
      <c r="S123" s="124" t="n">
        <f aca="false">IMARGUMENT(Q123)</f>
        <v>0.924418069711491</v>
      </c>
      <c r="T123" s="124" t="str">
        <f aca="false">IMSUM(COMPLEX(1,0),IMDIV(COMPLEX(0,2*PI()*O123),COMPLEX(wz_esr,0)))</f>
        <v>1+2.18686342857417E-06i</v>
      </c>
      <c r="U123" s="124" t="n">
        <f aca="false">IMABS(T123)</f>
        <v>1.00000000000239</v>
      </c>
      <c r="V123" s="124" t="n">
        <f aca="false">IMARGUMENT(T123)</f>
        <v>2.18686915495126E-006</v>
      </c>
      <c r="W123" s="0" t="str">
        <f aca="false">IMSUB(COMPLEX(1,0),IMDIV(COMPLEX(0,2*PI()*O123),COMPLEX(wz_rhp,0)))</f>
        <v>1-0.00050758919038471i</v>
      </c>
      <c r="X123" s="124" t="n">
        <f aca="false">IMABS(W123)</f>
        <v>1.00000012882338</v>
      </c>
      <c r="Y123" s="124" t="n">
        <f aca="false">IMARGUMENT(W123)</f>
        <v>-0.000507589146991971</v>
      </c>
      <c r="Z123" s="0" t="str">
        <f aca="false">IMSUM(COMPLEX(1,0),IMDIV(COMPLEX(0,2*PI()*O123),COMPLEX(Q*(wsl/2),0)),IMDIV(IMPOWER(COMPLEX(0,2*PI()*O123),2),IMPOWER(COMPLEX(wsl/2,0),2)))</f>
        <v>0.999999988581175+0.00015239337117335i</v>
      </c>
      <c r="AA123" s="124" t="n">
        <f aca="false">IMABS(Z123)</f>
        <v>1.00000000019305</v>
      </c>
      <c r="AB123" s="124" t="n">
        <f aca="false">IMARGUMENT(Z123)</f>
        <v>0.000152393371388034</v>
      </c>
      <c r="AC123" s="222" t="str">
        <f aca="false">(IMDIV(IMPRODUCT(P123,T123,W123),IMPRODUCT(Q123,Z123)))</f>
        <v>63.5873800879498-84.3923215610205i</v>
      </c>
      <c r="AD123" s="223" t="n">
        <f aca="false">20*LOG(IMABS(AC123))</f>
        <v>40.4787501926778</v>
      </c>
      <c r="AE123" s="198" t="n">
        <f aca="false">(180/PI())*IMARGUMENT(AC123)</f>
        <v>-53.0029428149179</v>
      </c>
      <c r="AF123" s="0" t="str">
        <f aca="false">COMPLEX(Adc_ea,0)</f>
        <v>-0.434440565864413</v>
      </c>
      <c r="AG123" s="0" t="str">
        <f aca="false">IMDIV(COMPLEX(0,2*PI()*O123),COMPLEX(wp0_ea,0))</f>
        <v>0.0184001081514461i</v>
      </c>
      <c r="AH123" s="0" t="n">
        <f aca="false">IMABS(AG123)</f>
        <v>0.0184001081514461</v>
      </c>
      <c r="AI123" s="0" t="n">
        <f aca="false">IMARGUMENT(AG123)</f>
        <v>1.5707963267949</v>
      </c>
      <c r="AJ123" s="0" t="str">
        <f aca="false">IMSUM(COMPLEX(1,0),IMDIV(COMPLEX(0,2*PI()*O123),COMPLEX(wp1_ea,0)))</f>
        <v>1+0.00018217928862818i</v>
      </c>
      <c r="AK123" s="0" t="n">
        <f aca="false">IMABS(AJ123)</f>
        <v>1.00000001659465</v>
      </c>
      <c r="AL123" s="0" t="n">
        <f aca="false">IMARGUMENT(AJ123)</f>
        <v>0.000182179287349853</v>
      </c>
      <c r="AM123" s="0" t="str">
        <f aca="false">IMSUM(COMPLEX(1,0),IMDIV(COMPLEX(0,2*PI()*O123),COMPLEX(wz_ea,0)))</f>
        <v>1+0.0184001081514461i</v>
      </c>
      <c r="AN123" s="0" t="n">
        <f aca="false">IMABS(AM123)</f>
        <v>1.00016926766422</v>
      </c>
      <c r="AO123" s="0" t="n">
        <f aca="false">IMARGUMENT(AM123)</f>
        <v>0.0183980320352133</v>
      </c>
      <c r="AP123" s="197" t="str">
        <f aca="false">IMPRODUCT(AF123,IMDIV(AM123,IMPRODUCT(AG123,AJ123)))</f>
        <v>-0.430139159847167+23.6108399019249i</v>
      </c>
      <c r="AQ123" s="169" t="n">
        <f aca="false">20*LOG(IMABS(AP123))</f>
        <v>27.4636698717259</v>
      </c>
      <c r="AR123" s="198" t="n">
        <f aca="false">(180/PI())*IMARGUMENT(AP123)</f>
        <v>91.0436914827269</v>
      </c>
      <c r="AS123" s="197" t="str">
        <f aca="false">IMPRODUCT(AC123,AP123)</f>
        <v>1965.22217108111+1537.65189333324i</v>
      </c>
      <c r="AT123" s="223" t="n">
        <f aca="false">20*LOG(IMABS(AS123))</f>
        <v>67.9424200644037</v>
      </c>
      <c r="AU123" s="198" t="n">
        <f aca="false">(180/PI())*IMARGUMENT(AS123)</f>
        <v>38.040748667809</v>
      </c>
      <c r="AX123" s="0" t="n">
        <f aca="false">SUM((AT124&lt;0)*(AT123&gt;0))*O123</f>
        <v>0</v>
      </c>
      <c r="AY123" s="0" t="n">
        <f aca="false">IF(AX123&gt;0,AU123,0)</f>
        <v>0</v>
      </c>
    </row>
    <row r="124" customFormat="false" ht="15" hidden="false" customHeight="false" outlineLevel="0" collapsed="false">
      <c r="N124" s="130" t="n">
        <v>6</v>
      </c>
      <c r="O124" s="192" t="n">
        <f aca="false">10^(2+(N124/100))</f>
        <v>114.815362149688</v>
      </c>
      <c r="P124" s="240" t="str">
        <f aca="false">COMPLEX(Adc,0)</f>
        <v>175.438596491228</v>
      </c>
      <c r="Q124" s="124" t="str">
        <f aca="false">IMSUM(COMPLEX(1,0),IMDIV(COMPLEX(0,2*PI()*O124),COMPLEX(wp_lf,0)))</f>
        <v>1+1.35624364941516i</v>
      </c>
      <c r="R124" s="124" t="n">
        <f aca="false">IMABS(Q124)</f>
        <v>1.68505098931129</v>
      </c>
      <c r="S124" s="124" t="n">
        <f aca="false">IMARGUMENT(Q124)</f>
        <v>0.935453037679284</v>
      </c>
      <c r="T124" s="124" t="str">
        <f aca="false">IMSUM(COMPLEX(1,0),IMDIV(COMPLEX(0,2*PI()*O124),COMPLEX(wz_esr,0)))</f>
        <v>1+2.23780202153501E-06i</v>
      </c>
      <c r="U124" s="124" t="n">
        <f aca="false">IMABS(T124)</f>
        <v>1.0000000000025</v>
      </c>
      <c r="V124" s="124" t="n">
        <f aca="false">IMARGUMENT(T124)</f>
        <v>2.23775555641616E-006</v>
      </c>
      <c r="W124" s="0" t="str">
        <f aca="false">IMSUB(COMPLEX(1,0),IMDIV(COMPLEX(0,2*PI()*O124),COMPLEX(wz_rhp,0)))</f>
        <v>1-0.00051941246147814i</v>
      </c>
      <c r="X124" s="124" t="n">
        <f aca="false">IMABS(W124)</f>
        <v>1.00000013489464</v>
      </c>
      <c r="Y124" s="124" t="n">
        <f aca="false">IMARGUMENT(W124)</f>
        <v>-0.000519412414715896</v>
      </c>
      <c r="Z124" s="0" t="str">
        <f aca="false">IMSUM(COMPLEX(1,0),IMDIV(COMPLEX(0,2*PI()*O124),COMPLEX(Q*(wsl/2),0)),IMDIV(IMPOWER(COMPLEX(0,2*PI()*O124),2),IMPOWER(COMPLEX(wsl/2,0),2)))</f>
        <v>0.999999988043023+0.00015594306879173i</v>
      </c>
      <c r="AA124" s="124" t="n">
        <f aca="false">IMABS(Z124)</f>
        <v>1.00000000020214</v>
      </c>
      <c r="AB124" s="124" t="n">
        <f aca="false">IMARGUMENT(Z124)</f>
        <v>0.000155943069110881</v>
      </c>
      <c r="AC124" s="222" t="str">
        <f aca="false">(IMDIV(IMPRODUCT(P124,T124,W124),IMPRODUCT(Q124,Z124)))</f>
        <v>61.7308641692039-83.8401833308092i</v>
      </c>
      <c r="AD124" s="223" t="n">
        <f aca="false">20*LOG(IMABS(AC124))</f>
        <v>40.3502431150613</v>
      </c>
      <c r="AE124" s="198" t="n">
        <f aca="false">(180/PI())*IMARGUMENT(AC124)</f>
        <v>-53.6360777940175</v>
      </c>
      <c r="AF124" s="0" t="str">
        <f aca="false">COMPLEX(Adc_ea,0)</f>
        <v>-0.434440565864413</v>
      </c>
      <c r="AG124" s="0" t="str">
        <f aca="false">IMDIV(COMPLEX(0,2*PI()*O124),COMPLEX(wp0_ea,0))</f>
        <v>0.0188287017285828i</v>
      </c>
      <c r="AH124" s="0" t="n">
        <f aca="false">IMABS(AG124)</f>
        <v>0.0188287017285828</v>
      </c>
      <c r="AI124" s="0" t="n">
        <f aca="false">IMARGUMENT(AG124)</f>
        <v>1.5707963267949</v>
      </c>
      <c r="AJ124" s="0" t="str">
        <f aca="false">IMSUM(COMPLEX(1,0),IMDIV(COMPLEX(0,2*PI()*O124),COMPLEX(wp1_ea,0)))</f>
        <v>1+0.000186422789391909i</v>
      </c>
      <c r="AK124" s="0" t="n">
        <f aca="false">IMABS(AJ124)</f>
        <v>1.00000001737673</v>
      </c>
      <c r="AL124" s="0" t="n">
        <f aca="false">IMARGUMENT(AJ124)</f>
        <v>0.00018642278709278</v>
      </c>
      <c r="AM124" s="0" t="str">
        <f aca="false">IMSUM(COMPLEX(1,0),IMDIV(COMPLEX(0,2*PI()*O124),COMPLEX(wz_ea,0)))</f>
        <v>1+0.0188287017285828i</v>
      </c>
      <c r="AN124" s="0" t="n">
        <f aca="false">IMABS(AM124)</f>
        <v>1.00017724429662</v>
      </c>
      <c r="AO124" s="0" t="n">
        <f aca="false">IMARGUMENT(AM124)</f>
        <v>0.0188264771512632</v>
      </c>
      <c r="AP124" s="197" t="str">
        <f aca="false">IMPRODUCT(AF124,IMDIV(AM124,IMPRODUCT(AG124,AJ124)))</f>
        <v>-0.430139159174359+23.0733951792324i</v>
      </c>
      <c r="AQ124" s="169" t="n">
        <f aca="false">20*LOG(IMABS(AP124))</f>
        <v>27.2637391370797</v>
      </c>
      <c r="AR124" s="198" t="n">
        <f aca="false">(180/PI())*IMARGUMENT(AP124)</f>
        <v>91.0679964449531</v>
      </c>
      <c r="AS124" s="197" t="str">
        <f aca="false">IMPRODUCT(AC124,AP124)</f>
        <v>1907.92481988221+1460.4035696945i</v>
      </c>
      <c r="AT124" s="223" t="n">
        <f aca="false">20*LOG(IMABS(AS124))</f>
        <v>67.613982252141</v>
      </c>
      <c r="AU124" s="198" t="n">
        <f aca="false">(180/PI())*IMARGUMENT(AS124)</f>
        <v>37.4319186509355</v>
      </c>
      <c r="AX124" s="0" t="n">
        <f aca="false">SUM((AT125&lt;0)*(AT124&gt;0))*O124</f>
        <v>0</v>
      </c>
      <c r="AY124" s="0" t="n">
        <f aca="false">IF(AX124&gt;0,AU124,0)</f>
        <v>0</v>
      </c>
    </row>
    <row r="125" customFormat="false" ht="15" hidden="false" customHeight="false" outlineLevel="0" collapsed="false">
      <c r="N125" s="130" t="n">
        <v>7</v>
      </c>
      <c r="O125" s="192" t="n">
        <f aca="false">10^(2+(N125/100))</f>
        <v>117.489755493953</v>
      </c>
      <c r="P125" s="240" t="str">
        <f aca="false">COMPLEX(Adc,0)</f>
        <v>175.438596491228</v>
      </c>
      <c r="Q125" s="124" t="str">
        <f aca="false">IMSUM(COMPLEX(1,0),IMDIV(COMPLEX(0,2*PI()*O125),COMPLEX(wp_lf,0)))</f>
        <v>1+1.38783462227181i</v>
      </c>
      <c r="R125" s="124" t="n">
        <f aca="false">IMABS(Q125)</f>
        <v>1.71058029299309</v>
      </c>
      <c r="S125" s="124" t="n">
        <f aca="false">IMARGUMENT(Q125)</f>
        <v>0.946413154516814</v>
      </c>
      <c r="T125" s="124" t="str">
        <f aca="false">IMSUM(COMPLEX(1,0),IMDIV(COMPLEX(0,2*PI()*O125),COMPLEX(wz_esr,0)))</f>
        <v>1+2.28992712674848E-06i</v>
      </c>
      <c r="U125" s="124" t="n">
        <f aca="false">IMABS(T125)</f>
        <v>1.00000000000262</v>
      </c>
      <c r="V125" s="124" t="n">
        <f aca="false">IMARGUMENT(T125)</f>
        <v>2.28993567374977E-006</v>
      </c>
      <c r="W125" s="0" t="str">
        <f aca="false">IMSUB(COMPLEX(1,0),IMDIV(COMPLEX(0,2*PI()*O125),COMPLEX(wz_rhp,0)))</f>
        <v>1-0.00053151113193388i</v>
      </c>
      <c r="X125" s="124" t="n">
        <f aca="false">IMABS(W125)</f>
        <v>1.00000014125203</v>
      </c>
      <c r="Y125" s="124" t="n">
        <f aca="false">IMARGUMENT(W125)</f>
        <v>-0.000531511082086223</v>
      </c>
      <c r="Z125" s="0" t="str">
        <f aca="false">IMSUM(COMPLEX(1,0),IMDIV(COMPLEX(0,2*PI()*O125),COMPLEX(Q*(wsl/2),0)),IMDIV(IMPOWER(COMPLEX(0,2*PI()*O125),2),IMPOWER(COMPLEX(wsl/2,0),2)))</f>
        <v>0.999999987479508+0.00015957544948933i</v>
      </c>
      <c r="AA125" s="124" t="n">
        <f aca="false">IMABS(Z125)</f>
        <v>1.00000000021167</v>
      </c>
      <c r="AB125" s="124" t="n">
        <f aca="false">IMARGUMENT(Z125)</f>
        <v>0.000159575450050566</v>
      </c>
      <c r="AC125" s="222" t="str">
        <f aca="false">(IMDIV(IMPRODUCT(P125,T125,W125),IMPRODUCT(Q125,Z125)))</f>
        <v>59.8994476387373-83.2513688051153i</v>
      </c>
      <c r="AD125" s="223" t="n">
        <f aca="false">20*LOG(IMABS(AC125))</f>
        <v>40.2196348243409</v>
      </c>
      <c r="AE125" s="198" t="n">
        <f aca="false">(180/PI())*IMARGUMENT(AC125)</f>
        <v>-54.2649445678792</v>
      </c>
      <c r="AF125" s="0" t="str">
        <f aca="false">COMPLEX(Adc_ea,0)</f>
        <v>-0.434440565864413</v>
      </c>
      <c r="AG125" s="0" t="str">
        <f aca="false">IMDIV(COMPLEX(0,2*PI()*O125),COMPLEX(wp0_ea,0))</f>
        <v>0.0192672785326033i</v>
      </c>
      <c r="AH125" s="0" t="n">
        <f aca="false">IMABS(AG125)</f>
        <v>0.0192672785326033</v>
      </c>
      <c r="AI125" s="0" t="n">
        <f aca="false">IMARGUMENT(AG125)</f>
        <v>1.5707963267949</v>
      </c>
      <c r="AJ125" s="0" t="str">
        <f aca="false">IMSUM(COMPLEX(1,0),IMDIV(COMPLEX(0,2*PI()*O125),COMPLEX(wp1_ea,0)))</f>
        <v>1+0.000190765133986171i</v>
      </c>
      <c r="AK125" s="0" t="n">
        <f aca="false">IMABS(AJ125)</f>
        <v>1.00000001819567</v>
      </c>
      <c r="AL125" s="0" t="n">
        <f aca="false">IMARGUMENT(AJ125)</f>
        <v>0.000190765132062851</v>
      </c>
      <c r="AM125" s="0" t="str">
        <f aca="false">IMSUM(COMPLEX(1,0),IMDIV(COMPLEX(0,2*PI()*O125),COMPLEX(wz_ea,0)))</f>
        <v>1+0.0192672785326033i</v>
      </c>
      <c r="AN125" s="0" t="n">
        <f aca="false">IMABS(AM125)</f>
        <v>1.00018559678794</v>
      </c>
      <c r="AO125" s="0" t="n">
        <f aca="false">IMARGUMENT(AM125)</f>
        <v>0.0192648948789459</v>
      </c>
      <c r="AP125" s="197" t="str">
        <f aca="false">IMPRODUCT(AF125,IMDIV(AM125,IMPRODUCT(AG125,AJ125)))</f>
        <v>-0.430139158469842+22.5481842760764i</v>
      </c>
      <c r="AQ125" s="169" t="n">
        <f aca="false">20*LOG(IMABS(AP125))</f>
        <v>27.0638116656249</v>
      </c>
      <c r="AR125" s="198" t="n">
        <f aca="false">(180/PI())*IMARGUMENT(AP125)</f>
        <v>91.0928671324035</v>
      </c>
      <c r="AS125" s="197" t="str">
        <f aca="false">IMPRODUCT(AC125,AP125)</f>
        <v>1851.4021070532+1386.43345711273i</v>
      </c>
      <c r="AT125" s="223" t="n">
        <f aca="false">20*LOG(IMABS(AS125))</f>
        <v>67.2834464899657</v>
      </c>
      <c r="AU125" s="198" t="n">
        <f aca="false">(180/PI())*IMARGUMENT(AS125)</f>
        <v>36.8279225645243</v>
      </c>
      <c r="AX125" s="0" t="n">
        <f aca="false">SUM((AT126&lt;0)*(AT125&gt;0))*O125</f>
        <v>0</v>
      </c>
      <c r="AY125" s="0" t="n">
        <f aca="false">IF(AX125&gt;0,AU125,0)</f>
        <v>0</v>
      </c>
    </row>
    <row r="126" customFormat="false" ht="15" hidden="false" customHeight="false" outlineLevel="0" collapsed="false">
      <c r="N126" s="130" t="n">
        <v>8</v>
      </c>
      <c r="O126" s="192" t="n">
        <f aca="false">10^(2+(N126/100))</f>
        <v>120.226443461741</v>
      </c>
      <c r="P126" s="240" t="str">
        <f aca="false">COMPLEX(Adc,0)</f>
        <v>175.438596491228</v>
      </c>
      <c r="Q126" s="124" t="str">
        <f aca="false">IMSUM(COMPLEX(1,0),IMDIV(COMPLEX(0,2*PI()*O126),COMPLEX(wp_lf,0)))</f>
        <v>1+1.42016144341535i</v>
      </c>
      <c r="R126" s="124" t="n">
        <f aca="false">IMABS(Q126)</f>
        <v>1.73691062676338</v>
      </c>
      <c r="S126" s="124" t="n">
        <f aca="false">IMARGUMENT(Q126)</f>
        <v>0.957293699100993</v>
      </c>
      <c r="T126" s="124" t="str">
        <f aca="false">IMSUM(COMPLEX(1,0),IMDIV(COMPLEX(0,2*PI()*O126),COMPLEX(wz_esr,0)))</f>
        <v>1+2.34326638163532E-06i</v>
      </c>
      <c r="U126" s="124" t="n">
        <f aca="false">IMABS(T126)</f>
        <v>1.00000000000275</v>
      </c>
      <c r="V126" s="124" t="n">
        <f aca="false">IMARGUMENT(T126)</f>
        <v>2.34322832660172E-006</v>
      </c>
      <c r="W126" s="0" t="str">
        <f aca="false">IMSUB(COMPLEX(1,0),IMDIV(COMPLEX(0,2*PI()*O126),COMPLEX(wz_rhp,0)))</f>
        <v>1-0.00054389161662715i</v>
      </c>
      <c r="X126" s="124" t="n">
        <f aca="false">IMABS(W126)</f>
        <v>1.00000014790903</v>
      </c>
      <c r="Y126" s="124" t="n">
        <f aca="false">IMARGUMENT(W126)</f>
        <v>-0.000543891562958048</v>
      </c>
      <c r="Z126" s="0" t="str">
        <f aca="false">IMSUM(COMPLEX(1,0),IMDIV(COMPLEX(0,2*PI()*O126),COMPLEX(Q*(wsl/2),0)),IMDIV(IMPOWER(COMPLEX(0,2*PI()*O126),2),IMPOWER(COMPLEX(wsl/2,0),2)))</f>
        <v>0.999999986889435+0.00016329243920249i</v>
      </c>
      <c r="AA126" s="124" t="n">
        <f aca="false">IMABS(Z126)</f>
        <v>1.00000000022165</v>
      </c>
      <c r="AB126" s="124" t="n">
        <f aca="false">IMARGUMENT(Z126)</f>
        <v>0.000163292439294356</v>
      </c>
      <c r="AC126" s="222" t="str">
        <f aca="false">(IMDIV(IMPRODUCT(P126,T126,W126),IMPRODUCT(Q126,Z126)))</f>
        <v>58.0945263000028-82.6272626023294i</v>
      </c>
      <c r="AD126" s="223" t="n">
        <f aca="false">20*LOG(IMABS(AC126))</f>
        <v>40.0869547238835</v>
      </c>
      <c r="AE126" s="198" t="n">
        <f aca="false">(180/PI())*IMARGUMENT(AC126)</f>
        <v>-54.8892731123841</v>
      </c>
      <c r="AF126" s="0" t="str">
        <f aca="false">COMPLEX(Adc_ea,0)</f>
        <v>-0.434440565864413</v>
      </c>
      <c r="AG126" s="0" t="str">
        <f aca="false">IMDIV(COMPLEX(0,2*PI()*O126),COMPLEX(wp0_ea,0))</f>
        <v>0.0197160711027344i</v>
      </c>
      <c r="AH126" s="0" t="n">
        <f aca="false">IMABS(AG126)</f>
        <v>0.0197160711027344</v>
      </c>
      <c r="AI126" s="0" t="n">
        <f aca="false">IMARGUMENT(AG126)</f>
        <v>1.5707963267949</v>
      </c>
      <c r="AJ126" s="0" t="str">
        <f aca="false">IMSUM(COMPLEX(1,0),IMDIV(COMPLEX(0,2*PI()*O126),COMPLEX(wp1_ea,0)))</f>
        <v>1+0.000195208624779548i</v>
      </c>
      <c r="AK126" s="0" t="n">
        <f aca="false">IMABS(AJ126)</f>
        <v>1.0000000190532</v>
      </c>
      <c r="AL126" s="0" t="n">
        <f aca="false">IMARGUMENT(AJ126)</f>
        <v>0.000195208622692976</v>
      </c>
      <c r="AM126" s="0" t="str">
        <f aca="false">IMSUM(COMPLEX(1,0),IMDIV(COMPLEX(0,2*PI()*O126),COMPLEX(wz_ea,0)))</f>
        <v>1+0.0197160711027344i</v>
      </c>
      <c r="AN126" s="0" t="n">
        <f aca="false">IMABS(AM126)</f>
        <v>1.00019434284529</v>
      </c>
      <c r="AO126" s="0" t="n">
        <f aca="false">IMARGUMENT(AM126)</f>
        <v>0.0197135169986215</v>
      </c>
      <c r="AP126" s="197" t="str">
        <f aca="false">IMPRODUCT(AF126,IMDIV(AM126,IMPRODUCT(AG126,AJ126)))</f>
        <v>-0.430139157732123+22.0349287186841i</v>
      </c>
      <c r="AQ126" s="169" t="n">
        <f aca="false">20*LOG(IMABS(AP126))</f>
        <v>26.8638876110366</v>
      </c>
      <c r="AR126" s="198" t="n">
        <f aca="false">(180/PI())*IMARGUMENT(AP126)</f>
        <v>91.1183166931981</v>
      </c>
      <c r="AS126" s="197" t="str">
        <f aca="false">IMPRODUCT(AC126,AP126)</f>
        <v>1795.69711105079+1315.64996710776i</v>
      </c>
      <c r="AT126" s="223" t="n">
        <f aca="false">20*LOG(IMABS(AS126))</f>
        <v>66.95084233492</v>
      </c>
      <c r="AU126" s="198" t="n">
        <f aca="false">(180/PI())*IMARGUMENT(AS126)</f>
        <v>36.229043580814</v>
      </c>
      <c r="AX126" s="0" t="n">
        <f aca="false">SUM((AT127&lt;0)*(AT126&gt;0))*O126</f>
        <v>0</v>
      </c>
      <c r="AY126" s="0" t="n">
        <f aca="false">IF(AX126&gt;0,AU126,0)</f>
        <v>0</v>
      </c>
    </row>
    <row r="127" customFormat="false" ht="15" hidden="false" customHeight="false" outlineLevel="0" collapsed="false">
      <c r="N127" s="130" t="n">
        <v>9</v>
      </c>
      <c r="O127" s="192" t="n">
        <f aca="false">10^(2+(N127/100))</f>
        <v>123.026877081238</v>
      </c>
      <c r="P127" s="240" t="str">
        <f aca="false">COMPLEX(Adc,0)</f>
        <v>175.438596491228</v>
      </c>
      <c r="Q127" s="124" t="str">
        <f aca="false">IMSUM(COMPLEX(1,0),IMDIV(COMPLEX(0,2*PI()*O127),COMPLEX(wp_lf,0)))</f>
        <v>1+1.45324125295425i</v>
      </c>
      <c r="R127" s="124" t="n">
        <f aca="false">IMABS(Q127)</f>
        <v>1.76406069603289</v>
      </c>
      <c r="S127" s="124" t="n">
        <f aca="false">IMARGUMENT(Q127)</f>
        <v>0.968090135766705</v>
      </c>
      <c r="T127" s="124" t="str">
        <f aca="false">IMSUM(COMPLEX(1,0),IMDIV(COMPLEX(0,2*PI()*O127),COMPLEX(wz_esr,0)))</f>
        <v>1+2.39784806737451E-06i</v>
      </c>
      <c r="U127" s="124" t="n">
        <f aca="false">IMABS(T127)</f>
        <v>1.00000000000287</v>
      </c>
      <c r="V127" s="124" t="n">
        <f aca="false">IMARGUMENT(T127)</f>
        <v>2.39783715041942E-006</v>
      </c>
      <c r="W127" s="0" t="str">
        <f aca="false">IMSUB(COMPLEX(1,0),IMDIV(COMPLEX(0,2*PI()*O127),COMPLEX(wz_rhp,0)))</f>
        <v>1-0.00055656047985481i</v>
      </c>
      <c r="X127" s="124" t="n">
        <f aca="false">IMABS(W127)</f>
        <v>1.00000015487977</v>
      </c>
      <c r="Y127" s="124" t="n">
        <f aca="false">IMARGUMENT(W127)</f>
        <v>-0.000556560422440495</v>
      </c>
      <c r="Z127" s="0" t="str">
        <f aca="false">IMSUM(COMPLEX(1,0),IMDIV(COMPLEX(0,2*PI()*O127),COMPLEX(Q*(wsl/2),0)),IMDIV(IMPOWER(COMPLEX(0,2*PI()*O127),2),IMPOWER(COMPLEX(wsl/2,0),2)))</f>
        <v>0.999999986271553+0.00016709600872834i</v>
      </c>
      <c r="AA127" s="124" t="n">
        <f aca="false">IMABS(Z127)</f>
        <v>1.00000000023209</v>
      </c>
      <c r="AB127" s="124" t="n">
        <f aca="false">IMARGUMENT(Z127)</f>
        <v>0.000167096009541912</v>
      </c>
      <c r="AC127" s="222" t="str">
        <f aca="false">(IMDIV(IMPRODUCT(P127,T127,W127),IMPRODUCT(Q127,Z127)))</f>
        <v>56.3174005467273-81.9693063358972i</v>
      </c>
      <c r="AD127" s="223" t="n">
        <f aca="false">20*LOG(IMABS(AC127))</f>
        <v>39.9522337533826</v>
      </c>
      <c r="AE127" s="198" t="n">
        <f aca="false">(180/PI())*IMARGUMENT(AC127)</f>
        <v>-55.5088040404677</v>
      </c>
      <c r="AF127" s="0" t="str">
        <f aca="false">COMPLEX(Adc_ea,0)</f>
        <v>-0.434440565864413</v>
      </c>
      <c r="AG127" s="0" t="str">
        <f aca="false">IMDIV(COMPLEX(0,2*PI()*O127),COMPLEX(wp0_ea,0))</f>
        <v>0.0201753173947372i</v>
      </c>
      <c r="AH127" s="0" t="n">
        <f aca="false">IMABS(AG127)</f>
        <v>0.0201753173947372</v>
      </c>
      <c r="AI127" s="0" t="n">
        <f aca="false">IMARGUMENT(AG127)</f>
        <v>1.5707963267949</v>
      </c>
      <c r="AJ127" s="0" t="str">
        <f aca="false">IMSUM(COMPLEX(1,0),IMDIV(COMPLEX(0,2*PI()*O127),COMPLEX(wp1_ea,0)))</f>
        <v>1+0.000199755617769675i</v>
      </c>
      <c r="AK127" s="0" t="n">
        <f aca="false">IMABS(AJ127)</f>
        <v>1.00000001995115</v>
      </c>
      <c r="AL127" s="0" t="n">
        <f aca="false">IMARGUMENT(AJ127)</f>
        <v>0.000199755614670746</v>
      </c>
      <c r="AM127" s="0" t="str">
        <f aca="false">IMSUM(COMPLEX(1,0),IMDIV(COMPLEX(0,2*PI()*O127),COMPLEX(wz_ea,0)))</f>
        <v>1+0.0201753173947372i</v>
      </c>
      <c r="AN127" s="0" t="n">
        <f aca="false">IMABS(AM127)</f>
        <v>1.00020350100966</v>
      </c>
      <c r="AO127" s="0" t="n">
        <f aca="false">IMARGUMENT(AM127)</f>
        <v>0.0201725806529379</v>
      </c>
      <c r="AP127" s="197" t="str">
        <f aca="false">IMPRODUCT(AF127,IMDIV(AM127,IMPRODUCT(AG127,AJ127)))</f>
        <v>-0.430139156959637+21.5333563721652i</v>
      </c>
      <c r="AQ127" s="169" t="n">
        <f aca="false">20*LOG(IMABS(AP127))</f>
        <v>26.6639671342216</v>
      </c>
      <c r="AR127" s="198" t="n">
        <f aca="false">(180/PI())*IMARGUMENT(AP127)</f>
        <v>91.144358579621</v>
      </c>
      <c r="AS127" s="197" t="str">
        <f aca="false">IMPRODUCT(AC127,AP127)</f>
        <v>1740.84996571673+1247.96086425054i</v>
      </c>
      <c r="AT127" s="223" t="n">
        <f aca="false">20*LOG(IMABS(AS127))</f>
        <v>66.6162008876042</v>
      </c>
      <c r="AU127" s="198" t="n">
        <f aca="false">(180/PI())*IMARGUMENT(AS127)</f>
        <v>35.6355545391533</v>
      </c>
      <c r="AX127" s="0" t="n">
        <f aca="false">SUM((AT128&lt;0)*(AT127&gt;0))*O127</f>
        <v>0</v>
      </c>
      <c r="AY127" s="0" t="n">
        <f aca="false">IF(AX127&gt;0,AU127,0)</f>
        <v>0</v>
      </c>
    </row>
    <row r="128" customFormat="false" ht="15" hidden="false" customHeight="false" outlineLevel="0" collapsed="false">
      <c r="N128" s="130" t="n">
        <v>10</v>
      </c>
      <c r="O128" s="192" t="n">
        <f aca="false">10^(2+(N128/100))</f>
        <v>125.892541179417</v>
      </c>
      <c r="P128" s="240" t="str">
        <f aca="false">COMPLEX(Adc,0)</f>
        <v>175.438596491228</v>
      </c>
      <c r="Q128" s="124" t="str">
        <f aca="false">IMSUM(COMPLEX(1,0),IMDIV(COMPLEX(0,2*PI()*O128),COMPLEX(wp_lf,0)))</f>
        <v>1+1.48709159024138i</v>
      </c>
      <c r="R128" s="124" t="n">
        <f aca="false">IMABS(Q128)</f>
        <v>1.79204949646114</v>
      </c>
      <c r="S128" s="124" t="n">
        <f aca="false">IMARGUMENT(Q128)</f>
        <v>0.978798121288567</v>
      </c>
      <c r="T128" s="124" t="str">
        <f aca="false">IMSUM(COMPLEX(1,0),IMDIV(COMPLEX(0,2*PI()*O128),COMPLEX(wz_esr,0)))</f>
        <v>1+2.45370112389828E-06i</v>
      </c>
      <c r="U128" s="124" t="n">
        <f aca="false">IMABS(T128)</f>
        <v>1.00000000000301</v>
      </c>
      <c r="V128" s="124" t="n">
        <f aca="false">IMARGUMENT(T128)</f>
        <v>2.45367426891597E-006</v>
      </c>
      <c r="W128" s="0" t="str">
        <f aca="false">IMSUB(COMPLEX(1,0),IMDIV(COMPLEX(0,2*PI()*O128),COMPLEX(wz_rhp,0)))</f>
        <v>1-0.00056952443881584i</v>
      </c>
      <c r="X128" s="124" t="n">
        <f aca="false">IMABS(W128)</f>
        <v>1.00000016217903</v>
      </c>
      <c r="Y128" s="124" t="n">
        <f aca="false">IMARGUMENT(W128)</f>
        <v>-0.000569524377098407</v>
      </c>
      <c r="Z128" s="0" t="str">
        <f aca="false">IMSUM(COMPLEX(1,0),IMDIV(COMPLEX(0,2*PI()*O128),COMPLEX(Q*(wsl/2),0)),IMDIV(IMPOWER(COMPLEX(0,2*PI()*O128),2),IMPOWER(COMPLEX(wsl/2,0),2)))</f>
        <v>0.999999985624552+0.00017098817476979i</v>
      </c>
      <c r="AA128" s="124" t="n">
        <f aca="false">IMABS(Z128)</f>
        <v>1.00000000024303</v>
      </c>
      <c r="AB128" s="124" t="n">
        <f aca="false">IMARGUMENT(Z128)</f>
        <v>0.000170988175142558</v>
      </c>
      <c r="AC128" s="222" t="str">
        <f aca="false">(IMDIV(IMPRODUCT(P128,T128,W128),IMPRODUCT(Q128,Z128)))</f>
        <v>54.5692730514669-81.2789910587009i</v>
      </c>
      <c r="AD128" s="223" t="n">
        <f aca="false">20*LOG(IMABS(AC128))</f>
        <v>39.8155042787654</v>
      </c>
      <c r="AE128" s="198" t="n">
        <f aca="false">(180/PI())*IMARGUMENT(AC128)</f>
        <v>-56.1232890024023</v>
      </c>
      <c r="AF128" s="0" t="str">
        <f aca="false">COMPLEX(Adc_ea,0)</f>
        <v>-0.434440565864413</v>
      </c>
      <c r="AG128" s="0" t="str">
        <f aca="false">IMDIV(COMPLEX(0,2*PI()*O128),COMPLEX(wp0_ea,0))</f>
        <v>0.0206452609070745i</v>
      </c>
      <c r="AH128" s="0" t="n">
        <f aca="false">IMABS(AG128)</f>
        <v>0.0206452609070745</v>
      </c>
      <c r="AI128" s="0" t="n">
        <f aca="false">IMARGUMENT(AG128)</f>
        <v>1.5707963267949</v>
      </c>
      <c r="AJ128" s="0" t="str">
        <f aca="false">IMSUM(COMPLEX(1,0),IMDIV(COMPLEX(0,2*PI()*O128),COMPLEX(wp1_ea,0)))</f>
        <v>1+0.000204408523832421i</v>
      </c>
      <c r="AK128" s="0" t="n">
        <f aca="false">IMABS(AJ128)</f>
        <v>1.00000002089142</v>
      </c>
      <c r="AL128" s="0" t="n">
        <f aca="false">IMARGUMENT(AJ128)</f>
        <v>0.000204408521233518</v>
      </c>
      <c r="AM128" s="0" t="str">
        <f aca="false">IMSUM(COMPLEX(1,0),IMDIV(COMPLEX(0,2*PI()*O128),COMPLEX(wz_ea,0)))</f>
        <v>1+0.0206452609070745i</v>
      </c>
      <c r="AN128" s="0" t="n">
        <f aca="false">IMABS(AM128)</f>
        <v>1.00021309069514</v>
      </c>
      <c r="AO128" s="0" t="n">
        <f aca="false">IMARGUMENT(AM128)</f>
        <v>0.0206423284691457</v>
      </c>
      <c r="AP128" s="197" t="str">
        <f aca="false">IMPRODUCT(AF128,IMDIV(AM128,IMPRODUCT(AG128,AJ128)))</f>
        <v>-0.430139156150744+21.0432012962226i</v>
      </c>
      <c r="AQ128" s="169" t="n">
        <f aca="false">20*LOG(IMABS(AP128))</f>
        <v>26.4640504036579</v>
      </c>
      <c r="AR128" s="198" t="n">
        <f aca="false">(180/PI())*IMARGUMENT(AP128)</f>
        <v>91.1710065550562</v>
      </c>
      <c r="AS128" s="197" t="str">
        <f aca="false">IMPRODUCT(AC128,AP128)</f>
        <v>1686.89778894+1183.27347403733i</v>
      </c>
      <c r="AT128" s="223" t="n">
        <f aca="false">20*LOG(IMABS(AS128))</f>
        <v>66.2795546824233</v>
      </c>
      <c r="AU128" s="198" t="n">
        <f aca="false">(180/PI())*IMARGUMENT(AS128)</f>
        <v>35.047717552654</v>
      </c>
      <c r="AX128" s="0" t="n">
        <f aca="false">SUM((AT129&lt;0)*(AT128&gt;0))*O128</f>
        <v>0</v>
      </c>
      <c r="AY128" s="0" t="n">
        <f aca="false">IF(AX128&gt;0,AU128,0)</f>
        <v>0</v>
      </c>
    </row>
    <row r="129" customFormat="false" ht="15" hidden="false" customHeight="false" outlineLevel="0" collapsed="false">
      <c r="N129" s="130" t="n">
        <v>11</v>
      </c>
      <c r="O129" s="192" t="n">
        <f aca="false">10^(2+(N129/100))</f>
        <v>128.824955169313</v>
      </c>
      <c r="P129" s="240" t="str">
        <f aca="false">COMPLEX(Adc,0)</f>
        <v>175.438596491228</v>
      </c>
      <c r="Q129" s="124" t="str">
        <f aca="false">IMSUM(COMPLEX(1,0),IMDIV(COMPLEX(0,2*PI()*O129),COMPLEX(wp_lf,0)))</f>
        <v>1+1.52173040317365i</v>
      </c>
      <c r="R129" s="124" t="n">
        <f aca="false">IMABS(Q129)</f>
        <v>1.82089632322739</v>
      </c>
      <c r="S129" s="124" t="n">
        <f aca="false">IMARGUMENT(Q129)</f>
        <v>0.989413510869341</v>
      </c>
      <c r="T129" s="124" t="str">
        <f aca="false">IMSUM(COMPLEX(1,0),IMDIV(COMPLEX(0,2*PI()*O129),COMPLEX(wz_esr,0)))</f>
        <v>1+2.51085516523652E-06i</v>
      </c>
      <c r="U129" s="124" t="n">
        <f aca="false">IMABS(T129)</f>
        <v>1.00000000000315</v>
      </c>
      <c r="V129" s="124" t="n">
        <f aca="false">IMARGUMENT(T129)</f>
        <v>2.51083460686577E-006</v>
      </c>
      <c r="W129" s="0" t="str">
        <f aca="false">IMSUB(COMPLEX(1,0),IMDIV(COMPLEX(0,2*PI()*O129),COMPLEX(wz_rhp,0)))</f>
        <v>1-0.00058279036717288i</v>
      </c>
      <c r="X129" s="124" t="n">
        <f aca="false">IMABS(W129)</f>
        <v>1.00000016982229</v>
      </c>
      <c r="Y129" s="124" t="n">
        <f aca="false">IMARGUMENT(W129)</f>
        <v>-0.000582790301057395</v>
      </c>
      <c r="Z129" s="0" t="str">
        <f aca="false">IMSUM(COMPLEX(1,0),IMDIV(COMPLEX(0,2*PI()*O129),COMPLEX(Q*(wsl/2),0)),IMDIV(IMPOWER(COMPLEX(0,2*PI()*O129),2),IMPOWER(COMPLEX(wsl/2,0),2)))</f>
        <v>0.999999984947058+0.0001749710010048i</v>
      </c>
      <c r="AA129" s="124" t="n">
        <f aca="false">IMABS(Z129)</f>
        <v>1.00000000025448</v>
      </c>
      <c r="AB129" s="124" t="n">
        <f aca="false">IMARGUMENT(Z129)</f>
        <v>0.000174971001594053</v>
      </c>
      <c r="AC129" s="222" t="str">
        <f aca="false">(IMDIV(IMPRODUCT(P129,T129,W129),IMPRODUCT(Q129,Z129)))</f>
        <v>52.8512471254208-80.5578496848443i</v>
      </c>
      <c r="AD129" s="223" t="n">
        <f aca="false">20*LOG(IMABS(AC129))</f>
        <v>39.6767999798476</v>
      </c>
      <c r="AE129" s="198" t="n">
        <f aca="false">(180/PI())*IMARGUMENT(AC129)</f>
        <v>-56.7324910291734</v>
      </c>
      <c r="AF129" s="0" t="str">
        <f aca="false">COMPLEX(Adc_ea,0)</f>
        <v>-0.434440565864413</v>
      </c>
      <c r="AG129" s="0" t="str">
        <f aca="false">IMDIV(COMPLEX(0,2*PI()*O129),COMPLEX(wp0_ea,0))</f>
        <v>0.0211261508100172i</v>
      </c>
      <c r="AH129" s="0" t="n">
        <f aca="false">IMABS(AG129)</f>
        <v>0.0211261508100172</v>
      </c>
      <c r="AI129" s="0" t="n">
        <f aca="false">IMARGUMENT(AG129)</f>
        <v>1.5707963267949</v>
      </c>
      <c r="AJ129" s="0" t="str">
        <f aca="false">IMSUM(COMPLEX(1,0),IMDIV(COMPLEX(0,2*PI()*O129),COMPLEX(wp1_ea,0)))</f>
        <v>1+0.00020916981000017i</v>
      </c>
      <c r="AK129" s="0" t="n">
        <f aca="false">IMABS(AJ129)</f>
        <v>1.000000021876</v>
      </c>
      <c r="AL129" s="0" t="n">
        <f aca="false">IMARGUMENT(AJ129)</f>
        <v>0.000209169806506616</v>
      </c>
      <c r="AM129" s="0" t="str">
        <f aca="false">IMSUM(COMPLEX(1,0),IMDIV(COMPLEX(0,2*PI()*O129),COMPLEX(wz_ea,0)))</f>
        <v>1+0.0211261508100172i</v>
      </c>
      <c r="AN129" s="0" t="n">
        <f aca="false">IMABS(AM129)</f>
        <v>1.00022313223003</v>
      </c>
      <c r="AO129" s="0" t="n">
        <f aca="false">IMARGUMENT(AM129)</f>
        <v>0.0211230086840235</v>
      </c>
      <c r="AP129" s="197" t="str">
        <f aca="false">IMPRODUCT(AF129,IMDIV(AM129,IMPRODUCT(AG129,AJ129)))</f>
        <v>-0.430139155303729+20.5642036041467i</v>
      </c>
      <c r="AQ129" s="169" t="n">
        <f aca="false">20*LOG(IMABS(AP129))</f>
        <v>26.2641375957503</v>
      </c>
      <c r="AR129" s="198" t="n">
        <f aca="false">(180/PI())*IMARGUMENT(AP129)</f>
        <v>91.1982747010733</v>
      </c>
      <c r="AS129" s="197" t="str">
        <f aca="false">IMPRODUCT(AC129,AP129)</f>
        <v>1633.87463203611+1121.49489203675i</v>
      </c>
      <c r="AT129" s="223" t="n">
        <f aca="false">20*LOG(IMABS(AS129))</f>
        <v>65.9409375755979</v>
      </c>
      <c r="AU129" s="198" t="n">
        <f aca="false">(180/PI())*IMARGUMENT(AS129)</f>
        <v>34.4657836718998</v>
      </c>
      <c r="AX129" s="0" t="n">
        <f aca="false">SUM((AT130&lt;0)*(AT129&gt;0))*O129</f>
        <v>0</v>
      </c>
      <c r="AY129" s="0" t="n">
        <f aca="false">IF(AX129&gt;0,AU129,0)</f>
        <v>0</v>
      </c>
    </row>
    <row r="130" customFormat="false" ht="15" hidden="false" customHeight="false" outlineLevel="0" collapsed="false">
      <c r="N130" s="130" t="n">
        <v>12</v>
      </c>
      <c r="O130" s="192" t="n">
        <f aca="false">10^(2+(N130/100))</f>
        <v>131.825673855641</v>
      </c>
      <c r="P130" s="240" t="str">
        <f aca="false">COMPLEX(Adc,0)</f>
        <v>175.438596491228</v>
      </c>
      <c r="Q130" s="124" t="str">
        <f aca="false">IMSUM(COMPLEX(1,0),IMDIV(COMPLEX(0,2*PI()*O130),COMPLEX(wp_lf,0)))</f>
        <v>1+1.55717605770816i</v>
      </c>
      <c r="R130" s="124" t="n">
        <f aca="false">IMABS(Q130)</f>
        <v>1.85062078090016</v>
      </c>
      <c r="S130" s="124" t="n">
        <f aca="false">IMARGUMENT(Q130)</f>
        <v>0.999932363136248</v>
      </c>
      <c r="T130" s="124" t="str">
        <f aca="false">IMSUM(COMPLEX(1,0),IMDIV(COMPLEX(0,2*PI()*O130),COMPLEX(wz_esr,0)))</f>
        <v>1+2.56934049521847E-06i</v>
      </c>
      <c r="U130" s="124" t="n">
        <f aca="false">IMABS(T130)</f>
        <v>1.0000000000033</v>
      </c>
      <c r="V130" s="124" t="n">
        <f aca="false">IMARGUMENT(T130)</f>
        <v>2.56931627177831E-006</v>
      </c>
      <c r="W130" s="0" t="str">
        <f aca="false">IMSUB(COMPLEX(1,0),IMDIV(COMPLEX(0,2*PI()*O130),COMPLEX(wz_rhp,0)))</f>
        <v>1-0.00059636529869674i</v>
      </c>
      <c r="X130" s="124" t="n">
        <f aca="false">IMABS(W130)</f>
        <v>1.00000017782577</v>
      </c>
      <c r="Y130" s="124" t="n">
        <f aca="false">IMARGUMENT(W130)</f>
        <v>-0.00059636522807388</v>
      </c>
      <c r="Z130" s="0" t="str">
        <f aca="false">IMSUM(COMPLEX(1,0),IMDIV(COMPLEX(0,2*PI()*O130),COMPLEX(Q*(wsl/2),0)),IMDIV(IMPOWER(COMPLEX(0,2*PI()*O130),2),IMPOWER(COMPLEX(wsl/2,0),2)))</f>
        <v>0.999999984237634+0.00017904659918057i</v>
      </c>
      <c r="AA130" s="124" t="n">
        <f aca="false">IMABS(Z130)</f>
        <v>1.00000000026648</v>
      </c>
      <c r="AB130" s="124" t="n">
        <f aca="false">IMARGUMENT(Z130)</f>
        <v>0.00017904660018194</v>
      </c>
      <c r="AC130" s="222" t="str">
        <f aca="false">(IMDIV(IMPRODUCT(P130,T130,W130),IMPRODUCT(Q130,Z130)))</f>
        <v>51.1643257337285-79.807449453253i</v>
      </c>
      <c r="AD130" s="223" t="n">
        <f aca="false">20*LOG(IMABS(AC130))</f>
        <v>39.5361557364965</v>
      </c>
      <c r="AE130" s="198" t="n">
        <f aca="false">(180/PI())*IMARGUMENT(AC130)</f>
        <v>-57.3361848190172</v>
      </c>
      <c r="AF130" s="0" t="str">
        <f aca="false">COMPLEX(Adc_ea,0)</f>
        <v>-0.434440565864413</v>
      </c>
      <c r="AG130" s="0" t="str">
        <f aca="false">IMDIV(COMPLEX(0,2*PI()*O130),COMPLEX(wp0_ea,0))</f>
        <v>0.021618242077757i</v>
      </c>
      <c r="AH130" s="0" t="n">
        <f aca="false">IMABS(AG130)</f>
        <v>0.021618242077757</v>
      </c>
      <c r="AI130" s="0" t="n">
        <f aca="false">IMARGUMENT(AG130)</f>
        <v>1.5707963267949</v>
      </c>
      <c r="AJ130" s="0" t="str">
        <f aca="false">IMSUM(COMPLEX(1,0),IMDIV(COMPLEX(0,2*PI()*O130),COMPLEX(wp1_ea,0)))</f>
        <v>1+0.000214042000769871i</v>
      </c>
      <c r="AK130" s="0" t="n">
        <f aca="false">IMABS(AJ130)</f>
        <v>1.00000002290699</v>
      </c>
      <c r="AL130" s="0" t="n">
        <f aca="false">IMARGUMENT(AJ130)</f>
        <v>0.000214041997199786</v>
      </c>
      <c r="AM130" s="0" t="str">
        <f aca="false">IMSUM(COMPLEX(1,0),IMDIV(COMPLEX(0,2*PI()*O130),COMPLEX(wz_ea,0)))</f>
        <v>1+0.021618242077757i</v>
      </c>
      <c r="AN130" s="0" t="n">
        <f aca="false">IMABS(AM130)</f>
        <v>1.00023364689983</v>
      </c>
      <c r="AO130" s="0" t="n">
        <f aca="false">IMARGUMENT(AM130)</f>
        <v>0.021614875271578</v>
      </c>
      <c r="AP130" s="197" t="str">
        <f aca="false">IMPRODUCT(AF130,IMDIV(AM130,IMPRODUCT(AG130,AJ130)))</f>
        <v>-0.430139154416795+20.0961093250212i</v>
      </c>
      <c r="AQ130" s="169" t="n">
        <f aca="false">20*LOG(IMABS(AP130))</f>
        <v>26.0642288952028</v>
      </c>
      <c r="AR130" s="198" t="n">
        <f aca="false">(180/PI())*IMARGUMENT(AP130)</f>
        <v>91.2261774246676</v>
      </c>
      <c r="AS130" s="197" t="str">
        <f aca="false">IMPRODUCT(AC130,AP130)</f>
        <v>1581.81144935626+1062.53219230999i</v>
      </c>
      <c r="AT130" s="223" t="n">
        <f aca="false">20*LOG(IMABS(AS130))</f>
        <v>65.6003846316993</v>
      </c>
      <c r="AU130" s="198" t="n">
        <f aca="false">(180/PI())*IMARGUMENT(AS130)</f>
        <v>33.8899926056506</v>
      </c>
      <c r="AX130" s="0" t="n">
        <f aca="false">SUM((AT131&lt;0)*(AT130&gt;0))*O130</f>
        <v>0</v>
      </c>
      <c r="AY130" s="0" t="n">
        <f aca="false">IF(AX130&gt;0,AU130,0)</f>
        <v>0</v>
      </c>
    </row>
    <row r="131" customFormat="false" ht="15" hidden="false" customHeight="false" outlineLevel="0" collapsed="false">
      <c r="N131" s="130" t="n">
        <v>13</v>
      </c>
      <c r="O131" s="192" t="n">
        <f aca="false">10^(2+(N131/100))</f>
        <v>134.896288259165</v>
      </c>
      <c r="P131" s="240" t="str">
        <f aca="false">COMPLEX(Adc,0)</f>
        <v>175.438596491228</v>
      </c>
      <c r="Q131" s="124" t="str">
        <f aca="false">IMSUM(COMPLEX(1,0),IMDIV(COMPLEX(0,2*PI()*O131),COMPLEX(wp_lf,0)))</f>
        <v>1+1.59344734760013i</v>
      </c>
      <c r="R131" s="124" t="n">
        <f aca="false">IMABS(Q131)</f>
        <v>1.88124279389288</v>
      </c>
      <c r="S131" s="124" t="n">
        <f aca="false">IMARGUMENT(Q131)</f>
        <v>1.01035094415476</v>
      </c>
      <c r="T131" s="124" t="str">
        <f aca="false">IMSUM(COMPLEX(1,0),IMDIV(COMPLEX(0,2*PI()*O131),COMPLEX(wz_esr,0)))</f>
        <v>1+2.62918812354022E-06i</v>
      </c>
      <c r="U131" s="124" t="n">
        <f aca="false">IMABS(T131)</f>
        <v>1.00000000000346</v>
      </c>
      <c r="V131" s="124" t="n">
        <f aca="false">IMARGUMENT(T131)</f>
        <v>2.6292000001008E-006</v>
      </c>
      <c r="W131" s="0" t="str">
        <f aca="false">IMSUB(COMPLEX(1,0),IMDIV(COMPLEX(0,2*PI()*O131),COMPLEX(wz_rhp,0)))</f>
        <v>1-0.00061025643099579i</v>
      </c>
      <c r="X131" s="124" t="n">
        <f aca="false">IMABS(W131)</f>
        <v>1.00000018620644</v>
      </c>
      <c r="Y131" s="124" t="n">
        <f aca="false">IMARGUMENT(W131)</f>
        <v>-0.000610256355362875</v>
      </c>
      <c r="Z131" s="0" t="str">
        <f aca="false">IMSUM(COMPLEX(1,0),IMDIV(COMPLEX(0,2*PI()*O131),COMPLEX(Q*(wsl/2),0)),IMDIV(IMPOWER(COMPLEX(0,2*PI()*O131),2),IMPOWER(COMPLEX(wsl/2,0),2)))</f>
        <v>0.999999983494777+0.00018321713023317i</v>
      </c>
      <c r="AA131" s="124" t="n">
        <f aca="false">IMABS(Z131)</f>
        <v>1.00000000027904</v>
      </c>
      <c r="AB131" s="124" t="n">
        <f aca="false">IMARGUMENT(Z131)</f>
        <v>0.00018321713121607</v>
      </c>
      <c r="AC131" s="222" t="str">
        <f aca="false">(IMDIV(IMPRODUCT(P131,T131,W131),IMPRODUCT(Q131,Z131)))</f>
        <v>49.5094111439936-79.0293844937163i</v>
      </c>
      <c r="AD131" s="223" t="n">
        <f aca="false">20*LOG(IMABS(AC131))</f>
        <v>39.3936075140336</v>
      </c>
      <c r="AE131" s="198" t="n">
        <f aca="false">(180/PI())*IMARGUMENT(AC131)</f>
        <v>-57.9341569676715</v>
      </c>
      <c r="AF131" s="0" t="str">
        <f aca="false">COMPLEX(Adc_ea,0)</f>
        <v>-0.434440565864413</v>
      </c>
      <c r="AG131" s="0" t="str">
        <f aca="false">IMDIV(COMPLEX(0,2*PI()*O131),COMPLEX(wp0_ea,0))</f>
        <v>0.0221217956235976i</v>
      </c>
      <c r="AH131" s="0" t="n">
        <f aca="false">IMABS(AG131)</f>
        <v>0.0221217956235976</v>
      </c>
      <c r="AI131" s="0" t="n">
        <f aca="false">IMARGUMENT(AG131)</f>
        <v>1.5707963267949</v>
      </c>
      <c r="AJ131" s="0" t="str">
        <f aca="false">IMSUM(COMPLEX(1,0),IMDIV(COMPLEX(0,2*PI()*O131),COMPLEX(wp1_ea,0)))</f>
        <v>1+0.000219027679441561i</v>
      </c>
      <c r="AK131" s="0" t="n">
        <f aca="false">IMABS(AJ131)</f>
        <v>1.00000002398656</v>
      </c>
      <c r="AL131" s="0" t="n">
        <f aca="false">IMARGUMENT(AJ131)</f>
        <v>0.000219027675825035</v>
      </c>
      <c r="AM131" s="0" t="str">
        <f aca="false">IMSUM(COMPLEX(1,0),IMDIV(COMPLEX(0,2*PI()*O131),COMPLEX(wz_ea,0)))</f>
        <v>1+0.0221217956235976i</v>
      </c>
      <c r="AN131" s="0" t="n">
        <f aca="false">IMABS(AM131)</f>
        <v>1.00024465699228</v>
      </c>
      <c r="AO131" s="0" t="n">
        <f aca="false">IMARGUMENT(AM131)</f>
        <v>0.0221181880734367</v>
      </c>
      <c r="AP131" s="197" t="str">
        <f aca="false">IMPRODUCT(AF131,IMDIV(AM131,IMPRODUCT(AG131,AJ131)))</f>
        <v>-0.430139153488062+19.6386702690634i</v>
      </c>
      <c r="AQ131" s="169" t="n">
        <f aca="false">20*LOG(IMABS(AP131))</f>
        <v>25.8643244954086</v>
      </c>
      <c r="AR131" s="198" t="n">
        <f aca="false">(180/PI())*IMARGUMENT(AP131)</f>
        <v>91.2547294656565</v>
      </c>
      <c r="AS131" s="197" t="str">
        <f aca="false">IMPRODUCT(AC131,AP131)</f>
        <v>1530.73608743996+1006.29263321919i</v>
      </c>
      <c r="AT131" s="223" t="n">
        <f aca="false">20*LOG(IMABS(AS131))</f>
        <v>65.2579320094422</v>
      </c>
      <c r="AU131" s="198" t="n">
        <f aca="false">(180/PI())*IMARGUMENT(AS131)</f>
        <v>33.3205724979849</v>
      </c>
      <c r="AX131" s="0" t="n">
        <f aca="false">SUM((AT132&lt;0)*(AT131&gt;0))*O131</f>
        <v>0</v>
      </c>
      <c r="AY131" s="0" t="n">
        <f aca="false">IF(AX131&gt;0,AU131,0)</f>
        <v>0</v>
      </c>
    </row>
    <row r="132" customFormat="false" ht="15" hidden="false" customHeight="false" outlineLevel="0" collapsed="false">
      <c r="N132" s="130" t="n">
        <v>14</v>
      </c>
      <c r="O132" s="192" t="n">
        <f aca="false">10^(2+(N132/100))</f>
        <v>138.038426460289</v>
      </c>
      <c r="P132" s="240" t="str">
        <f aca="false">COMPLEX(Adc,0)</f>
        <v>175.438596491228</v>
      </c>
      <c r="Q132" s="124" t="str">
        <f aca="false">IMSUM(COMPLEX(1,0),IMDIV(COMPLEX(0,2*PI()*O132),COMPLEX(wp_lf,0)))</f>
        <v>1+1.63056350436757i</v>
      </c>
      <c r="R132" s="124" t="n">
        <f aca="false">IMABS(Q132)</f>
        <v>1.91278261749093</v>
      </c>
      <c r="S132" s="124" t="n">
        <f aca="false">IMARGUMENT(Q132)</f>
        <v>1.02066573047696</v>
      </c>
      <c r="T132" s="124" t="str">
        <f aca="false">IMSUM(COMPLEX(1,0),IMDIV(COMPLEX(0,2*PI()*O132),COMPLEX(wz_esr,0)))</f>
        <v>1+2.69042978220649E-06i</v>
      </c>
      <c r="U132" s="124" t="n">
        <f aca="false">IMABS(T132)</f>
        <v>1.00000000000362</v>
      </c>
      <c r="V132" s="124" t="n">
        <f aca="false">IMARGUMENT(T132)</f>
        <v>2.69039217054885E-006</v>
      </c>
      <c r="W132" s="0" t="str">
        <f aca="false">IMSUB(COMPLEX(1,0),IMDIV(COMPLEX(0,2*PI()*O132),COMPLEX(wz_rhp,0)))</f>
        <v>1-0.00062447112933226i</v>
      </c>
      <c r="X132" s="124" t="n">
        <f aca="false">IMABS(W132)</f>
        <v>1.00000019498208</v>
      </c>
      <c r="Y132" s="124" t="n">
        <f aca="false">IMARGUMENT(W132)</f>
        <v>-0.000624471048285438</v>
      </c>
      <c r="Z132" s="0" t="str">
        <f aca="false">IMSUM(COMPLEX(1,0),IMDIV(COMPLEX(0,2*PI()*O132),COMPLEX(Q*(wsl/2),0)),IMDIV(IMPOWER(COMPLEX(0,2*PI()*O132),2),IMPOWER(COMPLEX(wsl/2,0),2)))</f>
        <v>0.99999998271691+0.0001874848054334i</v>
      </c>
      <c r="AA132" s="124" t="n">
        <f aca="false">IMABS(Z132)</f>
        <v>1.00000000029219</v>
      </c>
      <c r="AB132" s="124" t="n">
        <f aca="false">IMARGUMENT(Z132)</f>
        <v>0.000187484806834392</v>
      </c>
      <c r="AC132" s="222" t="str">
        <f aca="false">(IMDIV(IMPRODUCT(P132,T132,W132),IMPRODUCT(Q132,Z132)))</f>
        <v>47.8873051800744-78.2252685516115i</v>
      </c>
      <c r="AD132" s="223" t="n">
        <f aca="false">20*LOG(IMABS(AC132))</f>
        <v>39.2491922485861</v>
      </c>
      <c r="AE132" s="198" t="n">
        <f aca="false">(180/PI())*IMARGUMENT(AC132)</f>
        <v>-58.5262061433167</v>
      </c>
      <c r="AF132" s="0" t="str">
        <f aca="false">COMPLEX(Adc_ea,0)</f>
        <v>-0.434440565864413</v>
      </c>
      <c r="AG132" s="0" t="str">
        <f aca="false">IMDIV(COMPLEX(0,2*PI()*O132),COMPLEX(wp0_ea,0))</f>
        <v>0.0226370784382945i</v>
      </c>
      <c r="AH132" s="0" t="n">
        <f aca="false">IMABS(AG132)</f>
        <v>0.0226370784382945</v>
      </c>
      <c r="AI132" s="0" t="n">
        <f aca="false">IMARGUMENT(AG132)</f>
        <v>1.5707963267949</v>
      </c>
      <c r="AJ132" s="0" t="str">
        <f aca="false">IMSUM(COMPLEX(1,0),IMDIV(COMPLEX(0,2*PI()*O132),COMPLEX(wp1_ea,0)))</f>
        <v>1+0.000224129489488065i</v>
      </c>
      <c r="AK132" s="0" t="n">
        <f aca="false">IMABS(AJ132)</f>
        <v>1.00000002511701</v>
      </c>
      <c r="AL132" s="0" t="n">
        <f aca="false">IMARGUMENT(AJ132)</f>
        <v>0.00022412948597253</v>
      </c>
      <c r="AM132" s="0" t="str">
        <f aca="false">IMSUM(COMPLEX(1,0),IMDIV(COMPLEX(0,2*PI()*O132),COMPLEX(wz_ea,0)))</f>
        <v>1+0.0226370784382945i</v>
      </c>
      <c r="AN132" s="0" t="n">
        <f aca="false">IMABS(AM132)</f>
        <v>1.00025618584452</v>
      </c>
      <c r="AO132" s="0" t="n">
        <f aca="false">IMARGUMENT(AM132)</f>
        <v>0.0226332129321109</v>
      </c>
      <c r="AP132" s="197" t="str">
        <f aca="false">IMPRODUCT(AF132,IMDIV(AM132,IMPRODUCT(AG132,AJ132)))</f>
        <v>-0.430139152515559+19.1916438960306i</v>
      </c>
      <c r="AQ132" s="169" t="n">
        <f aca="false">20*LOG(IMABS(AP132))</f>
        <v>25.6644245988572</v>
      </c>
      <c r="AR132" s="198" t="n">
        <f aca="false">(180/PI())*IMARGUMENT(AP132)</f>
        <v>91.2839459042342</v>
      </c>
      <c r="AS132" s="197" t="str">
        <f aca="false">IMPRODUCT(AC132,AP132)</f>
        <v>1480.67329284748+952.683858876622i</v>
      </c>
      <c r="AT132" s="223" t="n">
        <f aca="false">20*LOG(IMABS(AS132))</f>
        <v>64.9136168474433</v>
      </c>
      <c r="AU132" s="198" t="n">
        <f aca="false">(180/PI())*IMARGUMENT(AS132)</f>
        <v>32.7577397609175</v>
      </c>
      <c r="AX132" s="0" t="n">
        <f aca="false">SUM((AT133&lt;0)*(AT132&gt;0))*O132</f>
        <v>0</v>
      </c>
      <c r="AY132" s="0" t="n">
        <f aca="false">IF(AX132&gt;0,AU132,0)</f>
        <v>0</v>
      </c>
    </row>
    <row r="133" customFormat="false" ht="15" hidden="false" customHeight="false" outlineLevel="0" collapsed="false">
      <c r="N133" s="130" t="n">
        <v>15</v>
      </c>
      <c r="O133" s="192" t="n">
        <f aca="false">10^(2+(N133/100))</f>
        <v>141.253754462275</v>
      </c>
      <c r="P133" s="240" t="str">
        <f aca="false">COMPLEX(Adc,0)</f>
        <v>175.438596491228</v>
      </c>
      <c r="Q133" s="124" t="str">
        <f aca="false">IMSUM(COMPLEX(1,0),IMDIV(COMPLEX(0,2*PI()*O133),COMPLEX(wp_lf,0)))</f>
        <v>1+1.66854420748809i</v>
      </c>
      <c r="R133" s="124" t="n">
        <f aca="false">IMABS(Q133)</f>
        <v>1.94526084943435</v>
      </c>
      <c r="S133" s="124" t="n">
        <f aca="false">IMARGUMENT(Q133)</f>
        <v>1.0308734112488</v>
      </c>
      <c r="T133" s="124" t="str">
        <f aca="false">IMSUM(COMPLEX(1,0),IMDIV(COMPLEX(0,2*PI()*O133),COMPLEX(wz_esr,0)))</f>
        <v>1+2.75309794235534E-06i</v>
      </c>
      <c r="U133" s="124" t="n">
        <f aca="false">IMABS(T133)</f>
        <v>1.00000000000379</v>
      </c>
      <c r="V133" s="124" t="n">
        <f aca="false">IMARGUMENT(T133)</f>
        <v>2.75304750131846E-006</v>
      </c>
      <c r="W133" s="0" t="str">
        <f aca="false">IMSUB(COMPLEX(1,0),IMDIV(COMPLEX(0,2*PI()*O133),COMPLEX(wz_rhp,0)))</f>
        <v>1-0.00063901693052735i</v>
      </c>
      <c r="X133" s="124" t="n">
        <f aca="false">IMABS(W133)</f>
        <v>1.0000002041713</v>
      </c>
      <c r="Y133" s="124" t="n">
        <f aca="false">IMARGUMENT(W133)</f>
        <v>-0.000639016843569424</v>
      </c>
      <c r="Z133" s="0" t="str">
        <f aca="false">IMSUM(COMPLEX(1,0),IMDIV(COMPLEX(0,2*PI()*O133),COMPLEX(Q*(wsl/2),0)),IMDIV(IMPOWER(COMPLEX(0,2*PI()*O133),2),IMPOWER(COMPLEX(wsl/2,0),2)))</f>
        <v>0.999999981902383+0.00019185188755912i</v>
      </c>
      <c r="AA133" s="124" t="n">
        <f aca="false">IMABS(Z133)</f>
        <v>1.00000000030596</v>
      </c>
      <c r="AB133" s="124" t="n">
        <f aca="false">IMARGUMENT(Z133)</f>
        <v>0.000191851888181527</v>
      </c>
      <c r="AC133" s="222" t="str">
        <f aca="false">(IMDIV(IMPRODUCT(P133,T133,W133),IMPRODUCT(Q133,Z133)))</f>
        <v>46.2987100481476-77.3967279226321i</v>
      </c>
      <c r="AD133" s="223" t="n">
        <f aca="false">20*LOG(IMABS(AC133))</f>
        <v>39.1029477330554</v>
      </c>
      <c r="AE133" s="198" t="n">
        <f aca="false">(180/PI())*IMARGUMENT(AC133)</f>
        <v>-59.1121432076034</v>
      </c>
      <c r="AF133" s="0" t="str">
        <f aca="false">COMPLEX(Adc_ea,0)</f>
        <v>-0.434440565864413</v>
      </c>
      <c r="AG133" s="0" t="str">
        <f aca="false">IMDIV(COMPLEX(0,2*PI()*O133),COMPLEX(wp0_ea,0))</f>
        <v>0.0231643637316165i</v>
      </c>
      <c r="AH133" s="0" t="n">
        <f aca="false">IMABS(AG133)</f>
        <v>0.0231643637316165</v>
      </c>
      <c r="AI133" s="0" t="n">
        <f aca="false">IMARGUMENT(AG133)</f>
        <v>1.5707963267949</v>
      </c>
      <c r="AJ133" s="0" t="str">
        <f aca="false">IMSUM(COMPLEX(1,0),IMDIV(COMPLEX(0,2*PI()*O133),COMPLEX(wp1_ea,0)))</f>
        <v>1+0.000229350135956599i</v>
      </c>
      <c r="AK133" s="0" t="n">
        <f aca="false">IMABS(AJ133)</f>
        <v>1.00000002630074</v>
      </c>
      <c r="AL133" s="0" t="n">
        <f aca="false">IMARGUMENT(AJ133)</f>
        <v>0.000229350131797868</v>
      </c>
      <c r="AM133" s="0" t="str">
        <f aca="false">IMSUM(COMPLEX(1,0),IMDIV(COMPLEX(0,2*PI()*O133),COMPLEX(wz_ea,0)))</f>
        <v>1+0.0231643637316165i</v>
      </c>
      <c r="AN133" s="0" t="n">
        <f aca="false">IMABS(AM133)</f>
        <v>1.0002682578924</v>
      </c>
      <c r="AO133" s="0" t="n">
        <f aca="false">IMARGUMENT(AM133)</f>
        <v>0.0231602218271172</v>
      </c>
      <c r="AP133" s="197" t="str">
        <f aca="false">IMPRODUCT(AF133,IMDIV(AM133,IMPRODUCT(AG133,AJ133)))</f>
        <v>-0.430139151497223+18.754793186623i</v>
      </c>
      <c r="AQ133" s="169" t="n">
        <f aca="false">20*LOG(IMABS(AP133))</f>
        <v>25.4645294175626</v>
      </c>
      <c r="AR133" s="198" t="n">
        <f aca="false">(180/PI())*IMARGUMENT(AP133)</f>
        <v>91.3138421686899</v>
      </c>
      <c r="AS133" s="197" t="str">
        <f aca="false">IMPRODUCT(AC133,AP133)</f>
        <v>1431.64473765477+901.614094637735i</v>
      </c>
      <c r="AT133" s="223" t="n">
        <f aca="false">20*LOG(IMABS(AS133))</f>
        <v>64.5674771506181</v>
      </c>
      <c r="AU133" s="198" t="n">
        <f aca="false">(180/PI())*IMARGUMENT(AS133)</f>
        <v>32.2016989610865</v>
      </c>
      <c r="AX133" s="0" t="n">
        <f aca="false">SUM((AT134&lt;0)*(AT133&gt;0))*O133</f>
        <v>0</v>
      </c>
      <c r="AY133" s="0" t="n">
        <f aca="false">IF(AX133&gt;0,AU133,0)</f>
        <v>0</v>
      </c>
    </row>
    <row r="134" customFormat="false" ht="15" hidden="false" customHeight="false" outlineLevel="0" collapsed="false">
      <c r="N134" s="130" t="n">
        <v>16</v>
      </c>
      <c r="O134" s="192" t="n">
        <f aca="false">10^(2+(N134/100))</f>
        <v>144.543977074593</v>
      </c>
      <c r="P134" s="240" t="str">
        <f aca="false">COMPLEX(Adc,0)</f>
        <v>175.438596491228</v>
      </c>
      <c r="Q134" s="124" t="str">
        <f aca="false">IMSUM(COMPLEX(1,0),IMDIV(COMPLEX(0,2*PI()*O134),COMPLEX(wp_lf,0)))</f>
        <v>1+1.7074095948332i</v>
      </c>
      <c r="R134" s="124" t="n">
        <f aca="false">IMABS(Q134)</f>
        <v>1.97869844203923</v>
      </c>
      <c r="S134" s="124" t="n">
        <f aca="false">IMARGUMENT(Q134)</f>
        <v>1.04097088940681</v>
      </c>
      <c r="T134" s="124" t="str">
        <f aca="false">IMSUM(COMPLEX(1,0),IMDIV(COMPLEX(0,2*PI()*O134),COMPLEX(wz_esr,0)))</f>
        <v>1+2.81722583147478E-06i</v>
      </c>
      <c r="U134" s="124" t="n">
        <f aca="false">IMABS(T134)</f>
        <v>1.00000000000397</v>
      </c>
      <c r="V134" s="124" t="n">
        <f aca="false">IMARGUMENT(T134)</f>
        <v>2.81722600414762E-006</v>
      </c>
      <c r="W134" s="0" t="str">
        <f aca="false">IMSUB(COMPLEX(1,0),IMDIV(COMPLEX(0,2*PI()*O134),COMPLEX(wz_rhp,0)))</f>
        <v>1-0.00065390154695739i</v>
      </c>
      <c r="X134" s="124" t="n">
        <f aca="false">IMABS(W134)</f>
        <v>1.00000021379359</v>
      </c>
      <c r="Y134" s="124" t="n">
        <f aca="false">IMARGUMENT(W134)</f>
        <v>-0.000653901453728595</v>
      </c>
      <c r="Z134" s="0" t="str">
        <f aca="false">IMSUM(COMPLEX(1,0),IMDIV(COMPLEX(0,2*PI()*O134),COMPLEX(Q*(wsl/2),0)),IMDIV(IMPOWER(COMPLEX(0,2*PI()*O134),2),IMPOWER(COMPLEX(wsl/2,0),2)))</f>
        <v>0.999999981049468+0.00019632069209508i</v>
      </c>
      <c r="AA134" s="124" t="n">
        <f aca="false">IMABS(Z134)</f>
        <v>1.00000000032038</v>
      </c>
      <c r="AB134" s="124" t="n">
        <f aca="false">IMARGUMENT(Z134)</f>
        <v>0.000196320692512025</v>
      </c>
      <c r="AC134" s="222" t="str">
        <f aca="false">(IMDIV(IMPRODUCT(P134,T134,W134),IMPRODUCT(Q134,Z134)))</f>
        <v>44.7442296978709-76.5453946435479i</v>
      </c>
      <c r="AD134" s="223" t="n">
        <f aca="false">20*LOG(IMABS(AC134))</f>
        <v>38.954912504337</v>
      </c>
      <c r="AE134" s="198" t="n">
        <f aca="false">(180/PI())*IMARGUMENT(AC134)</f>
        <v>-59.6917912845143</v>
      </c>
      <c r="AF134" s="0" t="str">
        <f aca="false">COMPLEX(Adc_ea,0)</f>
        <v>-0.434440565864413</v>
      </c>
      <c r="AG134" s="0" t="str">
        <f aca="false">IMDIV(COMPLEX(0,2*PI()*O134),COMPLEX(wp0_ea,0))</f>
        <v>0.0237039310772057i</v>
      </c>
      <c r="AH134" s="0" t="n">
        <f aca="false">IMABS(AG134)</f>
        <v>0.0237039310772057</v>
      </c>
      <c r="AI134" s="0" t="n">
        <f aca="false">IMARGUMENT(AG134)</f>
        <v>1.5707963267949</v>
      </c>
      <c r="AJ134" s="0" t="str">
        <f aca="false">IMSUM(COMPLEX(1,0),IMDIV(COMPLEX(0,2*PI()*O134),COMPLEX(wp1_ea,0)))</f>
        <v>1+0.000234692386903026i</v>
      </c>
      <c r="AK134" s="0" t="n">
        <f aca="false">IMABS(AJ134)</f>
        <v>1.00000002754026</v>
      </c>
      <c r="AL134" s="0" t="n">
        <f aca="false">IMARGUMENT(AJ134)</f>
        <v>0.000234692382497877</v>
      </c>
      <c r="AM134" s="0" t="str">
        <f aca="false">IMSUM(COMPLEX(1,0),IMDIV(COMPLEX(0,2*PI()*O134),COMPLEX(wz_ea,0)))</f>
        <v>1+0.0237039310772057i</v>
      </c>
      <c r="AN134" s="0" t="n">
        <f aca="false">IMABS(AM134)</f>
        <v>1.00028089872221</v>
      </c>
      <c r="AO134" s="0" t="n">
        <f aca="false">IMARGUMENT(AM134)</f>
        <v>0.0236994930138859</v>
      </c>
      <c r="AP134" s="197" t="str">
        <f aca="false">IMPRODUCT(AF134,IMDIV(AM134,IMPRODUCT(AG134,AJ134)))</f>
        <v>-0.430139150430895+18.3278865168119i</v>
      </c>
      <c r="AQ134" s="169" t="n">
        <f aca="false">20*LOG(IMABS(AP134))</f>
        <v>25.2646391735095</v>
      </c>
      <c r="AR134" s="198" t="n">
        <f aca="false">(180/PI())*IMARGUMENT(AP134)</f>
        <v>91.3444340432887</v>
      </c>
      <c r="AS134" s="197" t="str">
        <f aca="false">IMPRODUCT(AC134,AP134)</f>
        <v>1383.6690614626+852.992335206116i</v>
      </c>
      <c r="AT134" s="223" t="n">
        <f aca="false">20*LOG(IMABS(AS134))</f>
        <v>64.2195516778464</v>
      </c>
      <c r="AU134" s="198" t="n">
        <f aca="false">(180/PI())*IMARGUMENT(AS134)</f>
        <v>31.6526427587744</v>
      </c>
      <c r="AX134" s="0" t="n">
        <f aca="false">SUM((AT135&lt;0)*(AT134&gt;0))*O134</f>
        <v>0</v>
      </c>
      <c r="AY134" s="0" t="n">
        <f aca="false">IF(AX134&gt;0,AU134,0)</f>
        <v>0</v>
      </c>
    </row>
    <row r="135" customFormat="false" ht="15" hidden="false" customHeight="false" outlineLevel="0" collapsed="false">
      <c r="N135" s="130" t="n">
        <v>17</v>
      </c>
      <c r="O135" s="192" t="n">
        <f aca="false">10^(2+(N135/100))</f>
        <v>147.910838816821</v>
      </c>
      <c r="P135" s="240" t="str">
        <f aca="false">COMPLEX(Adc,0)</f>
        <v>175.438596491228</v>
      </c>
      <c r="Q135" s="124" t="str">
        <f aca="false">IMSUM(COMPLEX(1,0),IMDIV(COMPLEX(0,2*PI()*O135),COMPLEX(wp_lf,0)))</f>
        <v>1+1.74718027334574i</v>
      </c>
      <c r="R135" s="124" t="n">
        <f aca="false">IMABS(Q135)</f>
        <v>2.01311671484008</v>
      </c>
      <c r="S135" s="124" t="n">
        <f aca="false">IMARGUMENT(Q135)</f>
        <v>1.05095528200064</v>
      </c>
      <c r="T135" s="124" t="str">
        <f aca="false">IMSUM(COMPLEX(1,0),IMDIV(COMPLEX(0,2*PI()*O135),COMPLEX(wz_esr,0)))</f>
        <v>1+2.88284745102047E-06i</v>
      </c>
      <c r="U135" s="124" t="n">
        <f aca="false">IMABS(T135)</f>
        <v>1.00000000000416</v>
      </c>
      <c r="V135" s="124" t="n">
        <f aca="false">IMARGUMENT(T135)</f>
        <v>2.88282595262701E-006</v>
      </c>
      <c r="W135" s="0" t="str">
        <f aca="false">IMSUB(COMPLEX(1,0),IMDIV(COMPLEX(0,2*PI()*O135),COMPLEX(wz_rhp,0)))</f>
        <v>1-0.00066913287064304i</v>
      </c>
      <c r="X135" s="124" t="n">
        <f aca="false">IMABS(W135)</f>
        <v>1.00000022386937</v>
      </c>
      <c r="Y135" s="124" t="n">
        <f aca="false">IMARGUMENT(W135)</f>
        <v>-0.000669132770728647</v>
      </c>
      <c r="Z135" s="0" t="str">
        <f aca="false">IMSUM(COMPLEX(1,0),IMDIV(COMPLEX(0,2*PI()*O135),COMPLEX(Q*(wsl/2),0)),IMDIV(IMPOWER(COMPLEX(0,2*PI()*O135),2),IMPOWER(COMPLEX(wsl/2,0),2)))</f>
        <v>0.999999980156357+0.0002008935884606i</v>
      </c>
      <c r="AA135" s="124" t="n">
        <f aca="false">IMABS(Z135)</f>
        <v>1.00000000033547</v>
      </c>
      <c r="AB135" s="124" t="n">
        <f aca="false">IMARGUMENT(Z135)</f>
        <v>0.000200893589857333</v>
      </c>
      <c r="AC135" s="222" t="str">
        <f aca="false">(IMDIV(IMPRODUCT(P135,T135,W135),IMPRODUCT(Q135,Z135)))</f>
        <v>43.224371678022-75.6728999794355i</v>
      </c>
      <c r="AD135" s="223" t="n">
        <f aca="false">20*LOG(IMABS(AC135))</f>
        <v>38.8051257323751</v>
      </c>
      <c r="AE135" s="198" t="n">
        <f aca="false">(180/PI())*IMARGUMENT(AC135)</f>
        <v>-60.2649857791489</v>
      </c>
      <c r="AF135" s="0" t="str">
        <f aca="false">COMPLEX(Adc_ea,0)</f>
        <v>-0.434440565864413</v>
      </c>
      <c r="AG135" s="0" t="str">
        <f aca="false">IMDIV(COMPLEX(0,2*PI()*O135),COMPLEX(wp0_ea,0))</f>
        <v>0.0242560665608105i</v>
      </c>
      <c r="AH135" s="0" t="n">
        <f aca="false">IMABS(AG135)</f>
        <v>0.0242560665608105</v>
      </c>
      <c r="AI135" s="0" t="n">
        <f aca="false">IMARGUMENT(AG135)</f>
        <v>1.5707963267949</v>
      </c>
      <c r="AJ135" s="0" t="str">
        <f aca="false">IMSUM(COMPLEX(1,0),IMDIV(COMPLEX(0,2*PI()*O135),COMPLEX(wp1_ea,0)))</f>
        <v>1+0.00024015907485951i</v>
      </c>
      <c r="AK135" s="0" t="n">
        <f aca="false">IMABS(AJ135)</f>
        <v>1.00000002883819</v>
      </c>
      <c r="AL135" s="0" t="n">
        <f aca="false">IMARGUMENT(AJ135)</f>
        <v>0.000240159070791266</v>
      </c>
      <c r="AM135" s="0" t="str">
        <f aca="false">IMSUM(COMPLEX(1,0),IMDIV(COMPLEX(0,2*PI()*O135),COMPLEX(wz_ea,0)))</f>
        <v>1+0.0242560665608105i</v>
      </c>
      <c r="AN135" s="0" t="n">
        <f aca="false">IMABS(AM135)</f>
        <v>1.00029413512477</v>
      </c>
      <c r="AO135" s="0" t="n">
        <f aca="false">IMARGUMENT(AM135)</f>
        <v>0.0242513111657978</v>
      </c>
      <c r="AP135" s="197" t="str">
        <f aca="false">IMPRODUCT(AF135,IMDIV(AM135,IMPRODUCT(AG135,AJ135)))</f>
        <v>-0.430139149314311+17.9106975350302i</v>
      </c>
      <c r="AQ135" s="169" t="n">
        <f aca="false">20*LOG(IMABS(AP135))</f>
        <v>25.0647540991213</v>
      </c>
      <c r="AR135" s="198" t="n">
        <f aca="false">(180/PI())*IMARGUMENT(AP135)</f>
        <v>91.3757376763222</v>
      </c>
      <c r="AS135" s="197" t="str">
        <f aca="false">IMPRODUCT(AC135,AP135)</f>
        <v>1336.76192866703+806.728524090079i</v>
      </c>
      <c r="AT135" s="223" t="n">
        <f aca="false">20*LOG(IMABS(AS135))</f>
        <v>63.8698798314963</v>
      </c>
      <c r="AU135" s="198" t="n">
        <f aca="false">(180/PI())*IMARGUMENT(AS135)</f>
        <v>31.1107518971734</v>
      </c>
      <c r="AX135" s="0" t="n">
        <f aca="false">SUM((AT136&lt;0)*(AT135&gt;0))*O135</f>
        <v>0</v>
      </c>
      <c r="AY135" s="0" t="n">
        <f aca="false">IF(AX135&gt;0,AU135,0)</f>
        <v>0</v>
      </c>
    </row>
    <row r="136" customFormat="false" ht="15" hidden="false" customHeight="false" outlineLevel="0" collapsed="false">
      <c r="N136" s="130" t="n">
        <v>18</v>
      </c>
      <c r="O136" s="192" t="n">
        <f aca="false">10^(2+(N136/100))</f>
        <v>151.356124843621</v>
      </c>
      <c r="P136" s="240" t="str">
        <f aca="false">COMPLEX(Adc,0)</f>
        <v>175.438596491228</v>
      </c>
      <c r="Q136" s="124" t="str">
        <f aca="false">IMSUM(COMPLEX(1,0),IMDIV(COMPLEX(0,2*PI()*O136),COMPLEX(wp_lf,0)))</f>
        <v>1+1.78787732996587i</v>
      </c>
      <c r="R136" s="124" t="n">
        <f aca="false">IMABS(Q136)</f>
        <v>2.04853736773482</v>
      </c>
      <c r="S136" s="124" t="n">
        <f aca="false">IMARGUMENT(Q136)</f>
        <v>1.06082391968251</v>
      </c>
      <c r="T136" s="124" t="str">
        <f aca="false">IMSUM(COMPLEX(1,0),IMDIV(COMPLEX(0,2*PI()*O136),COMPLEX(wz_esr,0)))</f>
        <v>1+2.94999759444368E-06i</v>
      </c>
      <c r="U136" s="124" t="n">
        <f aca="false">IMABS(T136)</f>
        <v>1.00000000000435</v>
      </c>
      <c r="V136" s="124" t="n">
        <f aca="false">IMARGUMENT(T136)</f>
        <v>2.94997833148451E-006</v>
      </c>
      <c r="W136" s="0" t="str">
        <f aca="false">IMSUB(COMPLEX(1,0),IMDIV(COMPLEX(0,2*PI()*O136),COMPLEX(wz_rhp,0)))</f>
        <v>1-0.00068471897743373i</v>
      </c>
      <c r="X136" s="124" t="n">
        <f aca="false">IMABS(W136)</f>
        <v>1.00000023442001</v>
      </c>
      <c r="Y136" s="124" t="n">
        <f aca="false">IMARGUMENT(W136)</f>
        <v>-0.000684718870525975</v>
      </c>
      <c r="Z136" s="0" t="str">
        <f aca="false">IMSUM(COMPLEX(1,0),IMDIV(COMPLEX(0,2*PI()*O136),COMPLEX(Q*(wsl/2),0)),IMDIV(IMPOWER(COMPLEX(0,2*PI()*O136),2),IMPOWER(COMPLEX(wsl/2,0),2)))</f>
        <v>0.999999979221155+0.00020557300126587i</v>
      </c>
      <c r="AA136" s="124" t="n">
        <f aca="false">IMABS(Z136)</f>
        <v>1.00000000035128</v>
      </c>
      <c r="AB136" s="124" t="n">
        <f aca="false">IMARGUMENT(Z136)</f>
        <v>0.000205573002164136</v>
      </c>
      <c r="AC136" s="222" t="str">
        <f aca="false">(IMDIV(IMPRODUCT(P136,T136,W136),IMPRODUCT(Q136,Z136)))</f>
        <v>41.7395494434063-74.7808682421066i</v>
      </c>
      <c r="AD136" s="223" t="n">
        <f aca="false">20*LOG(IMABS(AC136))</f>
        <v>38.6536271115954</v>
      </c>
      <c r="AE136" s="198" t="n">
        <f aca="false">(180/PI())*IMARGUMENT(AC136)</f>
        <v>-60.8315743487826</v>
      </c>
      <c r="AF136" s="0" t="str">
        <f aca="false">COMPLEX(Adc_ea,0)</f>
        <v>-0.434440565864413</v>
      </c>
      <c r="AG136" s="0" t="str">
        <f aca="false">IMDIV(COMPLEX(0,2*PI()*O136),COMPLEX(wp0_ea,0))</f>
        <v>0.024821062931973i</v>
      </c>
      <c r="AH136" s="0" t="n">
        <f aca="false">IMABS(AG136)</f>
        <v>0.024821062931973</v>
      </c>
      <c r="AI136" s="0" t="n">
        <f aca="false">IMARGUMENT(AG136)</f>
        <v>1.5707963267949</v>
      </c>
      <c r="AJ136" s="0" t="str">
        <f aca="false">IMSUM(COMPLEX(1,0),IMDIV(COMPLEX(0,2*PI()*O136),COMPLEX(wp1_ea,0)))</f>
        <v>1+0.000245753098336366i</v>
      </c>
      <c r="AK136" s="0" t="n">
        <f aca="false">IMABS(AJ136)</f>
        <v>1.00000003019729</v>
      </c>
      <c r="AL136" s="0" t="n">
        <f aca="false">IMARGUMENT(AJ136)</f>
        <v>0.000245753093515066</v>
      </c>
      <c r="AM136" s="0" t="str">
        <f aca="false">IMSUM(COMPLEX(1,0),IMDIV(COMPLEX(0,2*PI()*O136),COMPLEX(wz_ea,0)))</f>
        <v>1+0.024821062931973i</v>
      </c>
      <c r="AN136" s="0" t="n">
        <f aca="false">IMABS(AM136)</f>
        <v>1.00030799515203</v>
      </c>
      <c r="AO136" s="0" t="n">
        <f aca="false">IMARGUMENT(AM136)</f>
        <v>0.0248159675191497</v>
      </c>
      <c r="AP136" s="197" t="str">
        <f aca="false">IMPRODUCT(AF136,IMDIV(AM136,IMPRODUCT(AG136,AJ136)))</f>
        <v>-0.430139148145106+17.5030050421577i</v>
      </c>
      <c r="AQ136" s="169" t="n">
        <f aca="false">20*LOG(IMABS(AP136))</f>
        <v>24.8648744377501</v>
      </c>
      <c r="AR136" s="198" t="n">
        <f aca="false">(180/PI())*IMARGUMENT(AP136)</f>
        <v>91.4077695883274</v>
      </c>
      <c r="AS136" s="197" t="str">
        <f aca="false">IMPRODUCT(AC136,AP136)</f>
        <v>1290.93609965698+762.733723328542i</v>
      </c>
      <c r="AT136" s="223" t="n">
        <f aca="false">20*LOG(IMABS(AS136))</f>
        <v>63.5185015493455</v>
      </c>
      <c r="AU136" s="198" t="n">
        <f aca="false">(180/PI())*IMARGUMENT(AS136)</f>
        <v>30.5761952395447</v>
      </c>
      <c r="AX136" s="0" t="n">
        <f aca="false">SUM((AT137&lt;0)*(AT136&gt;0))*O136</f>
        <v>0</v>
      </c>
      <c r="AY136" s="0" t="n">
        <f aca="false">IF(AX136&gt;0,AU136,0)</f>
        <v>0</v>
      </c>
    </row>
    <row r="137" customFormat="false" ht="15" hidden="false" customHeight="false" outlineLevel="0" collapsed="false">
      <c r="N137" s="130" t="n">
        <v>19</v>
      </c>
      <c r="O137" s="192" t="n">
        <f aca="false">10^(2+(N137/100))</f>
        <v>154.881661891248</v>
      </c>
      <c r="P137" s="240" t="str">
        <f aca="false">COMPLEX(Adc,0)</f>
        <v>175.438596491228</v>
      </c>
      <c r="Q137" s="124" t="str">
        <f aca="false">IMSUM(COMPLEX(1,0),IMDIV(COMPLEX(0,2*PI()*O137),COMPLEX(wp_lf,0)))</f>
        <v>1+1.8295223428117i</v>
      </c>
      <c r="R137" s="124" t="n">
        <f aca="false">IMABS(Q137)</f>
        <v>2.08498249461409</v>
      </c>
      <c r="S137" s="124" t="n">
        <f aca="false">IMARGUMENT(Q137)</f>
        <v>1.07057434540923</v>
      </c>
      <c r="T137" s="124" t="str">
        <f aca="false">IMSUM(COMPLEX(1,0),IMDIV(COMPLEX(0,2*PI()*O137),COMPLEX(wz_esr,0)))</f>
        <v>1+0.0000030187118656393i</v>
      </c>
      <c r="U137" s="124" t="n">
        <f aca="false">IMABS(T137)</f>
        <v>1.00000000000456</v>
      </c>
      <c r="V137" s="124" t="n">
        <f aca="false">IMARGUMENT(T137)</f>
        <v>3.01872664978633E-006</v>
      </c>
      <c r="W137" s="0" t="str">
        <f aca="false">IMSUB(COMPLEX(1,0),IMDIV(COMPLEX(0,2*PI()*O137),COMPLEX(wz_rhp,0)))</f>
        <v>1-0.00070066813128958i</v>
      </c>
      <c r="X137" s="124" t="n">
        <f aca="false">IMABS(W137)</f>
        <v>1.00000024546789</v>
      </c>
      <c r="Y137" s="124" t="n">
        <f aca="false">IMARGUMENT(W137)</f>
        <v>-0.000700668016487998</v>
      </c>
      <c r="Z137" s="0" t="str">
        <f aca="false">IMSUM(COMPLEX(1,0),IMDIV(COMPLEX(0,2*PI()*O137),COMPLEX(Q*(wsl/2),0)),IMDIV(IMPOWER(COMPLEX(0,2*PI()*O137),2),IMPOWER(COMPLEX(wsl/2,0),2)))</f>
        <v>0.999999978241878+0.00021036141159748i</v>
      </c>
      <c r="AA137" s="124" t="n">
        <f aca="false">IMABS(Z137)</f>
        <v>1.00000000036784</v>
      </c>
      <c r="AB137" s="124" t="n">
        <f aca="false">IMARGUMENT(Z137)</f>
        <v>0.000210361412440938</v>
      </c>
      <c r="AC137" s="222" t="str">
        <f aca="false">(IMDIV(IMPRODUCT(P137,T137,W137),IMPRODUCT(Q137,Z137)))</f>
        <v>40.2900850679247-73.8709109686434i</v>
      </c>
      <c r="AD137" s="223" t="n">
        <f aca="false">20*LOG(IMABS(AC137))</f>
        <v>38.5004567551996</v>
      </c>
      <c r="AE137" s="198" t="n">
        <f aca="false">(180/PI())*IMARGUMENT(AC137)</f>
        <v>-61.3914168288141</v>
      </c>
      <c r="AF137" s="0" t="str">
        <f aca="false">COMPLEX(Adc_ea,0)</f>
        <v>-0.434440565864413</v>
      </c>
      <c r="AG137" s="0" t="str">
        <f aca="false">IMDIV(COMPLEX(0,2*PI()*O137),COMPLEX(wp0_ea,0))</f>
        <v>0.0253992197592475i</v>
      </c>
      <c r="AH137" s="0" t="n">
        <f aca="false">IMABS(AG137)</f>
        <v>0.0253992197592475</v>
      </c>
      <c r="AI137" s="0" t="n">
        <f aca="false">IMARGUMENT(AG137)</f>
        <v>1.5707963267949</v>
      </c>
      <c r="AJ137" s="0" t="str">
        <f aca="false">IMSUM(COMPLEX(1,0),IMDIV(COMPLEX(0,2*PI()*O137),COMPLEX(wp1_ea,0)))</f>
        <v>1+0.000251477423358886i</v>
      </c>
      <c r="AK137" s="0" t="n">
        <f aca="false">IMABS(AJ137)</f>
        <v>1.00000003162045</v>
      </c>
      <c r="AL137" s="0" t="n">
        <f aca="false">IMARGUMENT(AJ137)</f>
        <v>0.000251477417963927</v>
      </c>
      <c r="AM137" s="0" t="str">
        <f aca="false">IMSUM(COMPLEX(1,0),IMDIV(COMPLEX(0,2*PI()*O137),COMPLEX(wz_ea,0)))</f>
        <v>1+0.0253992197592475i</v>
      </c>
      <c r="AN137" s="0" t="n">
        <f aca="false">IMABS(AM137)</f>
        <v>1.00032250817643</v>
      </c>
      <c r="AO137" s="0" t="n">
        <f aca="false">IMARGUMENT(AM137)</f>
        <v>0.0253937600211018</v>
      </c>
      <c r="AP137" s="197" t="str">
        <f aca="false">IMPRODUCT(AF137,IMDIV(AM137,IMPRODUCT(AG137,AJ137)))</f>
        <v>-0.430139146920797+17.1045928742383i</v>
      </c>
      <c r="AQ137" s="169" t="n">
        <f aca="false">20*LOG(IMABS(AP137))</f>
        <v>24.6650004441894</v>
      </c>
      <c r="AR137" s="198" t="n">
        <f aca="false">(180/PI())*IMARGUMENT(AP137)</f>
        <v>91.4405466804797</v>
      </c>
      <c r="AS137" s="197" t="str">
        <f aca="false">IMPRODUCT(AC137,AP137)</f>
        <v>1246.20151454727+720.920272581594i</v>
      </c>
      <c r="AT137" s="223" t="n">
        <f aca="false">20*LOG(IMABS(AS137))</f>
        <v>63.165457199389</v>
      </c>
      <c r="AU137" s="198" t="n">
        <f aca="false">(180/PI())*IMARGUMENT(AS137)</f>
        <v>30.0491298516655</v>
      </c>
      <c r="AX137" s="0" t="n">
        <f aca="false">SUM((AT138&lt;0)*(AT137&gt;0))*O137</f>
        <v>0</v>
      </c>
      <c r="AY137" s="0" t="n">
        <f aca="false">IF(AX137&gt;0,AU137,0)</f>
        <v>0</v>
      </c>
    </row>
    <row r="138" customFormat="false" ht="15" hidden="false" customHeight="false" outlineLevel="0" collapsed="false">
      <c r="N138" s="130" t="n">
        <v>20</v>
      </c>
      <c r="O138" s="192" t="n">
        <f aca="false">10^(2+(N138/100))</f>
        <v>158.489319246111</v>
      </c>
      <c r="P138" s="240" t="str">
        <f aca="false">COMPLEX(Adc,0)</f>
        <v>175.438596491228</v>
      </c>
      <c r="Q138" s="124" t="str">
        <f aca="false">IMSUM(COMPLEX(1,0),IMDIV(COMPLEX(0,2*PI()*O138),COMPLEX(wp_lf,0)))</f>
        <v>1+1.87213739262028i</v>
      </c>
      <c r="R138" s="124" t="n">
        <f aca="false">IMABS(Q138)</f>
        <v>2.12247459745625</v>
      </c>
      <c r="S138" s="124" t="n">
        <f aca="false">IMARGUMENT(Q138)</f>
        <v>1.08020431240534</v>
      </c>
      <c r="T138" s="124" t="str">
        <f aca="false">IMSUM(COMPLEX(1,0),IMDIV(COMPLEX(0,2*PI()*O138),COMPLEX(wz_esr,0)))</f>
        <v>1+3.08902669782346E-06i</v>
      </c>
      <c r="U138" s="124" t="n">
        <f aca="false">IMABS(T138)</f>
        <v>1.00000000000477</v>
      </c>
      <c r="V138" s="124" t="n">
        <f aca="false">IMARGUMENT(T138)</f>
        <v>3.08903623352914E-006</v>
      </c>
      <c r="W138" s="0" t="str">
        <f aca="false">IMSUB(COMPLEX(1,0),IMDIV(COMPLEX(0,2*PI()*O138),COMPLEX(wz_rhp,0)))</f>
        <v>1-0.00071698878866308i</v>
      </c>
      <c r="X138" s="124" t="n">
        <f aca="false">IMABS(W138)</f>
        <v>1.00000025703643</v>
      </c>
      <c r="Y138" s="124" t="n">
        <f aca="false">IMARGUMENT(W138)</f>
        <v>-0.000716988665933974</v>
      </c>
      <c r="Z138" s="0" t="str">
        <f aca="false">IMSUM(COMPLEX(1,0),IMDIV(COMPLEX(0,2*PI()*O138),COMPLEX(Q*(wsl/2),0)),IMDIV(IMPOWER(COMPLEX(0,2*PI()*O138),2),IMPOWER(COMPLEX(wsl/2,0),2)))</f>
        <v>0.99999997721645+0.00021526135833399i</v>
      </c>
      <c r="AA138" s="124" t="n">
        <f aca="false">IMABS(Z138)</f>
        <v>1.00000000038518</v>
      </c>
      <c r="AB138" s="124" t="n">
        <f aca="false">IMARGUMENT(Z138)</f>
        <v>0.000215261360129256</v>
      </c>
      <c r="AC138" s="222" t="str">
        <f aca="false">(IMDIV(IMPRODUCT(P138,T138,W138),IMPRODUCT(Q138,Z138)))</f>
        <v>38.8762123176408-72.9446214832647i</v>
      </c>
      <c r="AD138" s="223" t="n">
        <f aca="false">20*LOG(IMABS(AC138))</f>
        <v>38.345655092763</v>
      </c>
      <c r="AE138" s="198" t="n">
        <f aca="false">(180/PI())*IMARGUMENT(AC138)</f>
        <v>-61.9443851163889</v>
      </c>
      <c r="AF138" s="0" t="str">
        <f aca="false">COMPLEX(Adc_ea,0)</f>
        <v>-0.434440565864413</v>
      </c>
      <c r="AG138" s="0" t="str">
        <f aca="false">IMDIV(COMPLEX(0,2*PI()*O138),COMPLEX(wp0_ea,0))</f>
        <v>0.0259908435890369i</v>
      </c>
      <c r="AH138" s="0" t="n">
        <f aca="false">IMABS(AG138)</f>
        <v>0.0259908435890369</v>
      </c>
      <c r="AI138" s="0" t="n">
        <f aca="false">IMARGUMENT(AG138)</f>
        <v>1.5707963267949</v>
      </c>
      <c r="AJ138" s="0" t="str">
        <f aca="false">IMSUM(COMPLEX(1,0),IMDIV(COMPLEX(0,2*PI()*O138),COMPLEX(wp1_ea,0)))</f>
        <v>1+0.000257335085039969i</v>
      </c>
      <c r="AK138" s="0" t="n">
        <f aca="false">IMABS(AJ138)</f>
        <v>1.00000003311067</v>
      </c>
      <c r="AL138" s="0" t="n">
        <f aca="false">IMARGUMENT(AJ138)</f>
        <v>0.000257335079219909</v>
      </c>
      <c r="AM138" s="0" t="str">
        <f aca="false">IMSUM(COMPLEX(1,0),IMDIV(COMPLEX(0,2*PI()*O138),COMPLEX(wz_ea,0)))</f>
        <v>1+0.0259908435890369i</v>
      </c>
      <c r="AN138" s="0" t="n">
        <f aca="false">IMABS(AM138)</f>
        <v>1.00033770495292</v>
      </c>
      <c r="AO138" s="0" t="n">
        <f aca="false">IMARGUMENT(AM138)</f>
        <v>0.0259849934808806</v>
      </c>
      <c r="AP138" s="197" t="str">
        <f aca="false">IMPRODUCT(AF138,IMDIV(AM138,IMPRODUCT(AG138,AJ138)))</f>
        <v>-0.430139145638788+16.7152497878667i</v>
      </c>
      <c r="AQ138" s="169" t="n">
        <f aca="false">20*LOG(IMABS(AP138))</f>
        <v>24.46513238521</v>
      </c>
      <c r="AR138" s="198" t="n">
        <f aca="false">(180/PI())*IMARGUMENT(AP138)</f>
        <v>91.4740862431611</v>
      </c>
      <c r="AS138" s="197" t="str">
        <f aca="false">IMPRODUCT(AC138,AP138)</f>
        <v>1202.56538802217+681.201936859262i</v>
      </c>
      <c r="AT138" s="223" t="n">
        <f aca="false">20*LOG(IMABS(AS138))</f>
        <v>62.810787477973</v>
      </c>
      <c r="AU138" s="198" t="n">
        <f aca="false">(180/PI())*IMARGUMENT(AS138)</f>
        <v>29.5297011267723</v>
      </c>
      <c r="AX138" s="0" t="n">
        <f aca="false">SUM((AT139&lt;0)*(AT138&gt;0))*O138</f>
        <v>0</v>
      </c>
      <c r="AY138" s="0" t="n">
        <f aca="false">IF(AX138&gt;0,AU138,0)</f>
        <v>0</v>
      </c>
    </row>
    <row r="139" customFormat="false" ht="15" hidden="false" customHeight="false" outlineLevel="0" collapsed="false">
      <c r="N139" s="130" t="n">
        <v>21</v>
      </c>
      <c r="O139" s="192" t="n">
        <f aca="false">10^(2+(N139/100))</f>
        <v>162.181009735893</v>
      </c>
      <c r="P139" s="240" t="str">
        <f aca="false">COMPLEX(Adc,0)</f>
        <v>175.438596491228</v>
      </c>
      <c r="Q139" s="124" t="str">
        <f aca="false">IMSUM(COMPLEX(1,0),IMDIV(COMPLEX(0,2*PI()*O139),COMPLEX(wp_lf,0)))</f>
        <v>1+1.91574507445509i</v>
      </c>
      <c r="R139" s="124" t="n">
        <f aca="false">IMABS(Q139)</f>
        <v>2.16103660086981</v>
      </c>
      <c r="S139" s="124" t="n">
        <f aca="false">IMARGUMENT(Q139)</f>
        <v>1.08971178143908</v>
      </c>
      <c r="T139" s="124" t="str">
        <f aca="false">IMSUM(COMPLEX(1,0),IMDIV(COMPLEX(0,2*PI()*O139),COMPLEX(wz_esr,0)))</f>
        <v>1+3.16097937285089E-06i</v>
      </c>
      <c r="U139" s="124" t="n">
        <f aca="false">IMABS(T139)</f>
        <v>1.000000000005</v>
      </c>
      <c r="V139" s="124" t="n">
        <f aca="false">IMARGUMENT(T139)</f>
        <v>3.16094339279034E-006</v>
      </c>
      <c r="W139" s="0" t="str">
        <f aca="false">IMSUB(COMPLEX(1,0),IMDIV(COMPLEX(0,2*PI()*O139),COMPLEX(wz_rhp,0)))</f>
        <v>1-0.00073368960298279i</v>
      </c>
      <c r="X139" s="124" t="n">
        <f aca="false">IMABS(W139)</f>
        <v>1.00000026915018</v>
      </c>
      <c r="Y139" s="124" t="n">
        <f aca="false">IMARGUMENT(W139)</f>
        <v>-0.000733689471472044</v>
      </c>
      <c r="Z139" s="0" t="str">
        <f aca="false">IMSUM(COMPLEX(1,0),IMDIV(COMPLEX(0,2*PI()*O139),COMPLEX(Q*(wsl/2),0)),IMDIV(IMPOWER(COMPLEX(0,2*PI()*O139),2),IMPOWER(COMPLEX(wsl/2,0),2)))</f>
        <v>0.999999976142694+0.00022027543949201i</v>
      </c>
      <c r="AA139" s="124" t="n">
        <f aca="false">IMABS(Z139)</f>
        <v>1.00000000040333</v>
      </c>
      <c r="AB139" s="124" t="n">
        <f aca="false">IMARGUMENT(Z139)</f>
        <v>0.000220275440902983</v>
      </c>
      <c r="AC139" s="222" t="str">
        <f aca="false">(IMDIV(IMPRODUCT(P139,T139,W139),IMPRODUCT(Q139,Z139)))</f>
        <v>37.498080037235-72.003569860122i</v>
      </c>
      <c r="AD139" s="223" t="n">
        <f aca="false">20*LOG(IMABS(AC139))</f>
        <v>38.1892627715154</v>
      </c>
      <c r="AE139" s="198" t="n">
        <f aca="false">(180/PI())*IMARGUMENT(AC139)</f>
        <v>-62.4903630146554</v>
      </c>
      <c r="AF139" s="0" t="str">
        <f aca="false">COMPLEX(Adc_ea,0)</f>
        <v>-0.434440565864413</v>
      </c>
      <c r="AG139" s="0" t="str">
        <f aca="false">IMDIV(COMPLEX(0,2*PI()*O139),COMPLEX(wp0_ea,0))</f>
        <v>0.0265962481081265i</v>
      </c>
      <c r="AH139" s="0" t="n">
        <f aca="false">IMABS(AG139)</f>
        <v>0.0265962481081265</v>
      </c>
      <c r="AI139" s="0" t="n">
        <f aca="false">IMARGUMENT(AG139)</f>
        <v>1.5707963267949</v>
      </c>
      <c r="AJ139" s="0" t="str">
        <f aca="false">IMSUM(COMPLEX(1,0),IMDIV(COMPLEX(0,2*PI()*O139),COMPLEX(wp1_ea,0)))</f>
        <v>1+0.000263329189189371i</v>
      </c>
      <c r="AK139" s="0" t="n">
        <f aca="false">IMABS(AJ139)</f>
        <v>1.00000003467113</v>
      </c>
      <c r="AL139" s="0" t="n">
        <f aca="false">IMARGUMENT(AJ139)</f>
        <v>0.000263329183305668</v>
      </c>
      <c r="AM139" s="0" t="str">
        <f aca="false">IMSUM(COMPLEX(1,0),IMDIV(COMPLEX(0,2*PI()*O139),COMPLEX(wz_ea,0)))</f>
        <v>1+0.0265962481081265i</v>
      </c>
      <c r="AN139" s="0" t="n">
        <f aca="false">IMABS(AM139)</f>
        <v>1.00035361768398</v>
      </c>
      <c r="AO139" s="0" t="n">
        <f aca="false">IMARGUMENT(AM139)</f>
        <v>0.0265899797239642</v>
      </c>
      <c r="AP139" s="197" t="str">
        <f aca="false">IMPRODUCT(AF139,IMDIV(AM139,IMPRODUCT(AG139,AJ139)))</f>
        <v>-0.43013914429636+16.3347693481852i</v>
      </c>
      <c r="AQ139" s="169" t="n">
        <f aca="false">20*LOG(IMABS(AP139))</f>
        <v>24.2652705401225</v>
      </c>
      <c r="AR139" s="198" t="n">
        <f aca="false">(180/PI())*IMARGUMENT(AP139)</f>
        <v>91.5084059647071</v>
      </c>
      <c r="AS139" s="197" t="str">
        <f aca="false">IMPRODUCT(AC139,AP139)</f>
        <v>1160.03231385106+643.494042333938i</v>
      </c>
      <c r="AT139" s="223" t="n">
        <f aca="false">20*LOG(IMABS(AS139))</f>
        <v>62.4545333116379</v>
      </c>
      <c r="AU139" s="198" t="n">
        <f aca="false">(180/PI())*IMARGUMENT(AS139)</f>
        <v>29.0180429500517</v>
      </c>
      <c r="AX139" s="0" t="n">
        <f aca="false">SUM((AT140&lt;0)*(AT139&gt;0))*O139</f>
        <v>0</v>
      </c>
      <c r="AY139" s="0" t="n">
        <f aca="false">IF(AX139&gt;0,AU139,0)</f>
        <v>0</v>
      </c>
    </row>
    <row r="140" customFormat="false" ht="15" hidden="false" customHeight="false" outlineLevel="0" collapsed="false">
      <c r="N140" s="130" t="n">
        <v>22</v>
      </c>
      <c r="O140" s="192" t="n">
        <f aca="false">10^(2+(N140/100))</f>
        <v>165.958690743756</v>
      </c>
      <c r="P140" s="240" t="str">
        <f aca="false">COMPLEX(Adc,0)</f>
        <v>175.438596491228</v>
      </c>
      <c r="Q140" s="124" t="str">
        <f aca="false">IMSUM(COMPLEX(1,0),IMDIV(COMPLEX(0,2*PI()*O140),COMPLEX(wp_lf,0)))</f>
        <v>1+1.96036850968627i</v>
      </c>
      <c r="R140" s="124" t="n">
        <f aca="false">IMABS(Q140)</f>
        <v>2.2006918670658</v>
      </c>
      <c r="S140" s="124" t="n">
        <f aca="false">IMARGUMENT(Q140)</f>
        <v>1.09909491746452</v>
      </c>
      <c r="T140" s="124" t="str">
        <f aca="false">IMSUM(COMPLEX(1,0),IMDIV(COMPLEX(0,2*PI()*O140),COMPLEX(wz_esr,0)))</f>
        <v>1+3.23460804098234E-06i</v>
      </c>
      <c r="U140" s="124" t="n">
        <f aca="false">IMABS(T140)</f>
        <v>1.00000000000523</v>
      </c>
      <c r="V140" s="124" t="n">
        <f aca="false">IMARGUMENT(T140)</f>
        <v>3.23461617260481E-006</v>
      </c>
      <c r="W140" s="0" t="str">
        <f aca="false">IMSUB(COMPLEX(1,0),IMDIV(COMPLEX(0,2*PI()*O140),COMPLEX(wz_rhp,0)))</f>
        <v>1-0.00075077942924154i</v>
      </c>
      <c r="X140" s="124" t="n">
        <f aca="false">IMABS(W140)</f>
        <v>1.00000028183484</v>
      </c>
      <c r="Y140" s="124" t="n">
        <f aca="false">IMARGUMENT(W140)</f>
        <v>-0.000750779288167984</v>
      </c>
      <c r="Z140" s="0" t="str">
        <f aca="false">IMSUM(COMPLEX(1,0),IMDIV(COMPLEX(0,2*PI()*O140),COMPLEX(Q*(wsl/2),0)),IMDIV(IMPOWER(COMPLEX(0,2*PI()*O140),2),IMPOWER(COMPLEX(wsl/2,0),2)))</f>
        <v>0.999999975018334+0.00022540631360374i</v>
      </c>
      <c r="AA140" s="124" t="n">
        <f aca="false">IMABS(Z140)</f>
        <v>1.00000000042234</v>
      </c>
      <c r="AB140" s="124" t="n">
        <f aca="false">IMARGUMENT(Z140)</f>
        <v>0.00022540631563454</v>
      </c>
      <c r="AC140" s="222" t="str">
        <f aca="false">(IMDIV(IMPRODUCT(P140,T140,W140),IMPRODUCT(Q140,Z140)))</f>
        <v>36.1557558034865-71.0492982992817i</v>
      </c>
      <c r="AD140" s="223" t="n">
        <f aca="false">20*LOG(IMABS(AC140))</f>
        <v>38.0313205616373</v>
      </c>
      <c r="AE140" s="198" t="n">
        <f aca="false">(180/PI())*IMARGUMENT(AC140)</f>
        <v>-63.0292460407151</v>
      </c>
      <c r="AF140" s="0" t="str">
        <f aca="false">COMPLEX(Adc_ea,0)</f>
        <v>-0.434440565864413</v>
      </c>
      <c r="AG140" s="0" t="str">
        <f aca="false">IMDIV(COMPLEX(0,2*PI()*O140),COMPLEX(wp0_ea,0))</f>
        <v>0.0272157543100062i</v>
      </c>
      <c r="AH140" s="0" t="n">
        <f aca="false">IMABS(AG140)</f>
        <v>0.0272157543100062</v>
      </c>
      <c r="AI140" s="0" t="n">
        <f aca="false">IMARGUMENT(AG140)</f>
        <v>1.5707963267949</v>
      </c>
      <c r="AJ140" s="0" t="str">
        <f aca="false">IMSUM(COMPLEX(1,0),IMDIV(COMPLEX(0,2*PI()*O140),COMPLEX(wp1_ea,0)))</f>
        <v>1+0.000269462913960457i</v>
      </c>
      <c r="AK140" s="0" t="n">
        <f aca="false">IMABS(AJ140)</f>
        <v>1.00000003630513</v>
      </c>
      <c r="AL140" s="0" t="n">
        <f aca="false">IMARGUMENT(AJ140)</f>
        <v>0.000269462907818133</v>
      </c>
      <c r="AM140" s="0" t="str">
        <f aca="false">IMSUM(COMPLEX(1,0),IMDIV(COMPLEX(0,2*PI()*O140),COMPLEX(wz_ea,0)))</f>
        <v>1+0.0272157543100062i</v>
      </c>
      <c r="AN140" s="0" t="n">
        <f aca="false">IMABS(AM140)</f>
        <v>1.00037028008766</v>
      </c>
      <c r="AO140" s="0" t="n">
        <f aca="false">IMARGUMENT(AM140)</f>
        <v>0.027209037749632</v>
      </c>
      <c r="AP140" s="197" t="str">
        <f aca="false">IMPRODUCT(AF140,IMDIV(AM140,IMPRODUCT(AG140,AJ140)))</f>
        <v>-0.430139142890665+15.9629498194282i</v>
      </c>
      <c r="AQ140" s="169" t="n">
        <f aca="false">20*LOG(IMABS(AP140))</f>
        <v>24.065415201364</v>
      </c>
      <c r="AR140" s="198" t="n">
        <f aca="false">(180/PI())*IMARGUMENT(AP140)</f>
        <v>91.5435239403343</v>
      </c>
      <c r="AS140" s="197" t="str">
        <f aca="false">IMPRODUCT(AC140,AP140)</f>
        <v>1118.60437764514+607.713599847991i</v>
      </c>
      <c r="AT140" s="223" t="n">
        <f aca="false">20*LOG(IMABS(AS140))</f>
        <v>62.0967357630013</v>
      </c>
      <c r="AU140" s="198" t="n">
        <f aca="false">(180/PI())*IMARGUMENT(AS140)</f>
        <v>28.5142778996192</v>
      </c>
      <c r="AX140" s="0" t="n">
        <f aca="false">SUM((AT141&lt;0)*(AT140&gt;0))*O140</f>
        <v>0</v>
      </c>
      <c r="AY140" s="0" t="n">
        <f aca="false">IF(AX140&gt;0,AU140,0)</f>
        <v>0</v>
      </c>
    </row>
    <row r="141" customFormat="false" ht="15" hidden="false" customHeight="false" outlineLevel="0" collapsed="false">
      <c r="N141" s="130" t="n">
        <v>23</v>
      </c>
      <c r="O141" s="192" t="n">
        <f aca="false">10^(2+(N141/100))</f>
        <v>169.824365246174</v>
      </c>
      <c r="P141" s="240" t="str">
        <f aca="false">COMPLEX(Adc,0)</f>
        <v>175.438596491228</v>
      </c>
      <c r="Q141" s="124" t="str">
        <f aca="false">IMSUM(COMPLEX(1,0),IMDIV(COMPLEX(0,2*PI()*O141),COMPLEX(wp_lf,0)))</f>
        <v>1+2.00603135824982i</v>
      </c>
      <c r="R141" s="124" t="n">
        <f aca="false">IMABS(Q141)</f>
        <v>2.24146421124265</v>
      </c>
      <c r="S141" s="124" t="n">
        <f aca="false">IMARGUMENT(Q141)</f>
        <v>1.10835208568465</v>
      </c>
      <c r="T141" s="124" t="str">
        <f aca="false">IMSUM(COMPLEX(1,0),IMDIV(COMPLEX(0,2*PI()*O141),COMPLEX(wz_esr,0)))</f>
        <v>1+3.30995174111219E-06i</v>
      </c>
      <c r="U141" s="124" t="n">
        <f aca="false">IMABS(T141)</f>
        <v>1.00000000000548</v>
      </c>
      <c r="V141" s="124" t="n">
        <f aca="false">IMARGUMENT(T141)</f>
        <v>3.30993667719052E-006</v>
      </c>
      <c r="W141" s="0" t="str">
        <f aca="false">IMSUB(COMPLEX(1,0),IMDIV(COMPLEX(0,2*PI()*O141),COMPLEX(wz_rhp,0)))</f>
        <v>1-0.00076826732869141i</v>
      </c>
      <c r="X141" s="124" t="n">
        <f aca="false">IMABS(W141)</f>
        <v>1.0000002951173</v>
      </c>
      <c r="Y141" s="124" t="n">
        <f aca="false">IMARGUMENT(W141)</f>
        <v>-0.000768267177577411</v>
      </c>
      <c r="Z141" s="0" t="str">
        <f aca="false">IMSUM(COMPLEX(1,0),IMDIV(COMPLEX(0,2*PI()*O141),COMPLEX(Q*(wsl/2),0)),IMDIV(IMPOWER(COMPLEX(0,2*PI()*O141),2),IMPOWER(COMPLEX(wsl/2,0),2)))</f>
        <v>0.999999973840984+0.00023065670112654i</v>
      </c>
      <c r="AA141" s="124" t="n">
        <f aca="false">IMABS(Z141)</f>
        <v>1.00000000044224</v>
      </c>
      <c r="AB141" s="124" t="n">
        <f aca="false">IMARGUMENT(Z141)</f>
        <v>0.000230656702499262</v>
      </c>
      <c r="AC141" s="222" t="str">
        <f aca="false">(IMDIV(IMPRODUCT(P141,T141,W141),IMPRODUCT(Q141,Z141)))</f>
        <v>34.8492298002311-70.0833169230602i</v>
      </c>
      <c r="AD141" s="223" t="n">
        <f aca="false">20*LOG(IMABS(AC141))</f>
        <v>37.8718692658497</v>
      </c>
      <c r="AE141" s="198" t="n">
        <f aca="false">(180/PI())*IMARGUMENT(AC141)</f>
        <v>-63.5609412004011</v>
      </c>
      <c r="AF141" s="0" t="str">
        <f aca="false">COMPLEX(Adc_ea,0)</f>
        <v>-0.434440565864413</v>
      </c>
      <c r="AG141" s="0" t="str">
        <f aca="false">IMDIV(COMPLEX(0,2*PI()*O141),COMPLEX(wp0_ea,0))</f>
        <v>0.027849690665064i</v>
      </c>
      <c r="AH141" s="0" t="n">
        <f aca="false">IMABS(AG141)</f>
        <v>0.027849690665064</v>
      </c>
      <c r="AI141" s="0" t="n">
        <f aca="false">IMARGUMENT(AG141)</f>
        <v>1.5707963267949</v>
      </c>
      <c r="AJ141" s="0" t="str">
        <f aca="false">IMSUM(COMPLEX(1,0),IMDIV(COMPLEX(0,2*PI()*O141),COMPLEX(wp1_ea,0)))</f>
        <v>1+0.000275739511535287i</v>
      </c>
      <c r="AK141" s="0" t="n">
        <f aca="false">IMABS(AJ141)</f>
        <v>1.00000003801614</v>
      </c>
      <c r="AL141" s="0" t="n">
        <f aca="false">IMARGUMENT(AJ141)</f>
        <v>0.000275739504812137</v>
      </c>
      <c r="AM141" s="0" t="str">
        <f aca="false">IMSUM(COMPLEX(1,0),IMDIV(COMPLEX(0,2*PI()*O141),COMPLEX(wz_ea,0)))</f>
        <v>1+0.027849690665064i</v>
      </c>
      <c r="AN141" s="0" t="n">
        <f aca="false">IMABS(AM141)</f>
        <v>1.00038772746878</v>
      </c>
      <c r="AO141" s="0" t="n">
        <f aca="false">IMARGUMENT(AM141)</f>
        <v>0.0278424938915994</v>
      </c>
      <c r="AP141" s="197" t="str">
        <f aca="false">IMPRODUCT(AF141,IMDIV(AM141,IMPRODUCT(AG141,AJ141)))</f>
        <v>-0.430139141418722+15.5995940579601i</v>
      </c>
      <c r="AQ141" s="169" t="n">
        <f aca="false">20*LOG(IMABS(AP141))</f>
        <v>23.8655666751145</v>
      </c>
      <c r="AR141" s="198" t="n">
        <f aca="false">(180/PI())*IMARGUMENT(AP141)</f>
        <v>91.5794586812517</v>
      </c>
      <c r="AS141" s="197" t="str">
        <f aca="false">IMPRODUCT(AC141,AP141)</f>
        <v>1078.28127644973+573.779415885232i</v>
      </c>
      <c r="AT141" s="223" t="n">
        <f aca="false">20*LOG(IMABS(AS141))</f>
        <v>61.7374359409642</v>
      </c>
      <c r="AU141" s="198" t="n">
        <f aca="false">(180/PI())*IMARGUMENT(AS141)</f>
        <v>28.0185174808506</v>
      </c>
      <c r="AX141" s="0" t="n">
        <f aca="false">SUM((AT142&lt;0)*(AT141&gt;0))*O141</f>
        <v>0</v>
      </c>
      <c r="AY141" s="0" t="n">
        <f aca="false">IF(AX141&gt;0,AU141,0)</f>
        <v>0</v>
      </c>
    </row>
    <row r="142" customFormat="false" ht="15" hidden="false" customHeight="false" outlineLevel="0" collapsed="false">
      <c r="N142" s="130" t="n">
        <v>24</v>
      </c>
      <c r="O142" s="192" t="n">
        <f aca="false">10^(2+(N142/100))</f>
        <v>173.780082874938</v>
      </c>
      <c r="P142" s="240" t="str">
        <f aca="false">COMPLEX(Adc,0)</f>
        <v>175.438596491228</v>
      </c>
      <c r="Q142" s="124" t="str">
        <f aca="false">IMSUM(COMPLEX(1,0),IMDIV(COMPLEX(0,2*PI()*O142),COMPLEX(wp_lf,0)))</f>
        <v>1+2.05275783119249i</v>
      </c>
      <c r="R142" s="124" t="n">
        <f aca="false">IMABS(Q142)</f>
        <v>2.28337791736762</v>
      </c>
      <c r="S142" s="124" t="n">
        <f aca="false">IMARGUMENT(Q142)</f>
        <v>1.1174818470907</v>
      </c>
      <c r="T142" s="124" t="str">
        <f aca="false">IMSUM(COMPLEX(1,0),IMDIV(COMPLEX(0,2*PI()*O142),COMPLEX(wz_esr,0)))</f>
        <v>1+0.0000033870504214676i</v>
      </c>
      <c r="U142" s="124" t="n">
        <f aca="false">IMABS(T142)</f>
        <v>1.00000000000574</v>
      </c>
      <c r="V142" s="124" t="n">
        <f aca="false">IMARGUMENT(T142)</f>
        <v>3.38705721210428E-006</v>
      </c>
      <c r="W142" s="0" t="str">
        <f aca="false">IMSUB(COMPLEX(1,0),IMDIV(COMPLEX(0,2*PI()*O142),COMPLEX(wz_rhp,0)))</f>
        <v>1-0.00078616257364818i</v>
      </c>
      <c r="X142" s="124" t="n">
        <f aca="false">IMABS(W142)</f>
        <v>1.00000030902575</v>
      </c>
      <c r="Y142" s="124" t="n">
        <f aca="false">IMARGUMENT(W142)</f>
        <v>-0.000786162411669492</v>
      </c>
      <c r="Z142" s="0" t="str">
        <f aca="false">IMSUM(COMPLEX(1,0),IMDIV(COMPLEX(0,2*PI()*O142),COMPLEX(Q*(wsl/2),0)),IMDIV(IMPOWER(COMPLEX(0,2*PI()*O142),2),IMPOWER(COMPLEX(wsl/2,0),2)))</f>
        <v>0.999999972608148+0.00023602938588539i</v>
      </c>
      <c r="AA142" s="124" t="n">
        <f aca="false">IMABS(Z142)</f>
        <v>1.00000000046308</v>
      </c>
      <c r="AB142" s="124" t="n">
        <f aca="false">IMARGUMENT(Z142)</f>
        <v>0.000236029387711319</v>
      </c>
      <c r="AC142" s="222" t="str">
        <f aca="false">(IMDIV(IMPRODUCT(P142,T142,W142),IMPRODUCT(Q142,Z142)))</f>
        <v>33.5784188705662-69.1070999951527i</v>
      </c>
      <c r="AD142" s="223" t="n">
        <f aca="false">20*LOG(IMABS(AC142))</f>
        <v>37.7109496335246</v>
      </c>
      <c r="AE142" s="198" t="n">
        <f aca="false">(180/PI())*IMARGUMENT(AC142)</f>
        <v>-64.0853667330596</v>
      </c>
      <c r="AF142" s="0" t="str">
        <f aca="false">COMPLEX(Adc_ea,0)</f>
        <v>-0.434440565864413</v>
      </c>
      <c r="AG142" s="0" t="str">
        <f aca="false">IMDIV(COMPLEX(0,2*PI()*O142),COMPLEX(wp0_ea,0))</f>
        <v>0.0284983932947468i</v>
      </c>
      <c r="AH142" s="0" t="n">
        <f aca="false">IMABS(AG142)</f>
        <v>0.0284983932947468</v>
      </c>
      <c r="AI142" s="0" t="n">
        <f aca="false">IMARGUMENT(AG142)</f>
        <v>1.5707963267949</v>
      </c>
      <c r="AJ142" s="0" t="str">
        <f aca="false">IMSUM(COMPLEX(1,0),IMDIV(COMPLEX(0,2*PI()*O142),COMPLEX(wp1_ea,0)))</f>
        <v>1+0.000282162309848978i</v>
      </c>
      <c r="AK142" s="0" t="n">
        <f aca="false">IMABS(AJ142)</f>
        <v>1.00000003980778</v>
      </c>
      <c r="AL142" s="0" t="n">
        <f aca="false">IMARGUMENT(AJ142)</f>
        <v>0.000282162302392864</v>
      </c>
      <c r="AM142" s="0" t="str">
        <f aca="false">IMSUM(COMPLEX(1,0),IMDIV(COMPLEX(0,2*PI()*O142),COMPLEX(wz_ea,0)))</f>
        <v>1+0.0284983932947468i</v>
      </c>
      <c r="AN142" s="0" t="n">
        <f aca="false">IMABS(AM142)</f>
        <v>1.00040599679349</v>
      </c>
      <c r="AO142" s="0" t="n">
        <f aca="false">IMARGUMENT(AM142)</f>
        <v>0.0284906819820542</v>
      </c>
      <c r="AP142" s="197" t="str">
        <f aca="false">IMPRODUCT(AF142,IMDIV(AM142,IMPRODUCT(AG142,AJ142)))</f>
        <v>-0.430139139877409+15.2445094077465i</v>
      </c>
      <c r="AQ142" s="169" t="n">
        <f aca="false">20*LOG(IMABS(AP142))</f>
        <v>23.6657252819395</v>
      </c>
      <c r="AR142" s="198" t="n">
        <f aca="false">(180/PI())*IMARGUMENT(AP142)</f>
        <v>91.6162291239582</v>
      </c>
      <c r="AS142" s="197" t="str">
        <f aca="false">IMPRODUCT(AC142,AP142)</f>
        <v>1039.06044380675+541.612190920936i</v>
      </c>
      <c r="AT142" s="223" t="n">
        <f aca="false">20*LOG(IMABS(AS142))</f>
        <v>61.3766749154641</v>
      </c>
      <c r="AU142" s="198" t="n">
        <f aca="false">(180/PI())*IMARGUMENT(AS142)</f>
        <v>27.5308623908987</v>
      </c>
      <c r="AX142" s="0" t="n">
        <f aca="false">SUM((AT143&lt;0)*(AT142&gt;0))*O142</f>
        <v>0</v>
      </c>
      <c r="AY142" s="0" t="n">
        <f aca="false">IF(AX142&gt;0,AU142,0)</f>
        <v>0</v>
      </c>
    </row>
    <row r="143" customFormat="false" ht="15" hidden="false" customHeight="false" outlineLevel="0" collapsed="false">
      <c r="N143" s="130" t="n">
        <v>25</v>
      </c>
      <c r="O143" s="192" t="n">
        <f aca="false">10^(2+(N143/100))</f>
        <v>177.827941003892</v>
      </c>
      <c r="P143" s="240" t="str">
        <f aca="false">COMPLEX(Adc,0)</f>
        <v>175.438596491228</v>
      </c>
      <c r="Q143" s="124" t="str">
        <f aca="false">IMSUM(COMPLEX(1,0),IMDIV(COMPLEX(0,2*PI()*O143),COMPLEX(wp_lf,0)))</f>
        <v>1+2.1005727035087i</v>
      </c>
      <c r="R143" s="124" t="n">
        <f aca="false">IMABS(Q143)</f>
        <v>2.32645775433938</v>
      </c>
      <c r="S143" s="124" t="n">
        <f aca="false">IMARGUMENT(Q143)</f>
        <v>1.12648295353321</v>
      </c>
      <c r="T143" s="124" t="str">
        <f aca="false">IMSUM(COMPLEX(1,0),IMDIV(COMPLEX(0,2*PI()*O143),COMPLEX(wz_esr,0)))</f>
        <v>1+3.46594496078939E-06i</v>
      </c>
      <c r="U143" s="124" t="n">
        <f aca="false">IMABS(T143)</f>
        <v>1.00000000000601</v>
      </c>
      <c r="V143" s="124" t="n">
        <f aca="false">IMARGUMENT(T143)</f>
        <v>3.465921684986E-006</v>
      </c>
      <c r="W143" s="0" t="str">
        <f aca="false">IMSUB(COMPLEX(1,0),IMDIV(COMPLEX(0,2*PI()*O143),COMPLEX(wz_rhp,0)))</f>
        <v>1-0.00080447465240758i</v>
      </c>
      <c r="X143" s="124" t="n">
        <f aca="false">IMABS(W143)</f>
        <v>1.00000032358968</v>
      </c>
      <c r="Y143" s="124" t="n">
        <f aca="false">IMARGUMENT(W143)</f>
        <v>-0.000804474478881878</v>
      </c>
      <c r="Z143" s="0" t="str">
        <f aca="false">IMSUM(COMPLEX(1,0),IMDIV(COMPLEX(0,2*PI()*O143),COMPLEX(Q*(wsl/2),0)),IMDIV(IMPOWER(COMPLEX(0,2*PI()*O143),2),IMPOWER(COMPLEX(wsl/2,0),2)))</f>
        <v>0.999999971317209+0.00024152721654885i</v>
      </c>
      <c r="AA143" s="124" t="n">
        <f aca="false">IMABS(Z143)</f>
        <v>1.00000000048491</v>
      </c>
      <c r="AB143" s="124" t="n">
        <f aca="false">IMARGUMENT(Z143)</f>
        <v>0.000241527218426861</v>
      </c>
      <c r="AC143" s="222" t="str">
        <f aca="false">(IMDIV(IMPRODUCT(P143,T143,W143),IMPRODUCT(Q143,Z143)))</f>
        <v>32.3431707038493-68.1220825606356i</v>
      </c>
      <c r="AD143" s="223" t="n">
        <f aca="false">20*LOG(IMABS(AC143))</f>
        <v>37.5486022794929</v>
      </c>
      <c r="AE143" s="198" t="n">
        <f aca="false">(180/PI())*IMARGUMENT(AC143)</f>
        <v>-64.6024518295047</v>
      </c>
      <c r="AF143" s="0" t="str">
        <f aca="false">COMPLEX(Adc_ea,0)</f>
        <v>-0.434440565864413</v>
      </c>
      <c r="AG143" s="0" t="str">
        <f aca="false">IMDIV(COMPLEX(0,2*PI()*O143),COMPLEX(wp0_ea,0))</f>
        <v>0.0291622061497753i</v>
      </c>
      <c r="AH143" s="0" t="n">
        <f aca="false">IMABS(AG143)</f>
        <v>0.0291622061497753</v>
      </c>
      <c r="AI143" s="0" t="n">
        <f aca="false">IMARGUMENT(AG143)</f>
        <v>1.5707963267949</v>
      </c>
      <c r="AJ143" s="0" t="str">
        <f aca="false">IMSUM(COMPLEX(1,0),IMDIV(COMPLEX(0,2*PI()*O143),COMPLEX(wp1_ea,0)))</f>
        <v>1+0.000288734714354211i</v>
      </c>
      <c r="AK143" s="0" t="n">
        <f aca="false">IMABS(AJ143)</f>
        <v>1.00000004168387</v>
      </c>
      <c r="AL143" s="0" t="n">
        <f aca="false">IMARGUMENT(AJ143)</f>
        <v>0.000288734706316832</v>
      </c>
      <c r="AM143" s="0" t="str">
        <f aca="false">IMSUM(COMPLEX(1,0),IMDIV(COMPLEX(0,2*PI()*O143),COMPLEX(wz_ea,0)))</f>
        <v>1+0.0291622061497753i</v>
      </c>
      <c r="AN143" s="0" t="n">
        <f aca="false">IMABS(AM143)</f>
        <v>1.00042512676738</v>
      </c>
      <c r="AO143" s="0" t="n">
        <f aca="false">IMARGUMENT(AM143)</f>
        <v>0.0291539435189819</v>
      </c>
      <c r="AP143" s="197" t="str">
        <f aca="false">IMPRODUCT(AF143,IMDIV(AM143,IMPRODUCT(AG143,AJ143)))</f>
        <v>-0.430139138263455+14.8975075982057i</v>
      </c>
      <c r="AQ143" s="169" t="n">
        <f aca="false">20*LOG(IMABS(AP143))</f>
        <v>23.4658913574645</v>
      </c>
      <c r="AR143" s="198" t="n">
        <f aca="false">(180/PI())*IMARGUMENT(AP143)</f>
        <v>91.6538546397289</v>
      </c>
      <c r="AS143" s="197" t="str">
        <f aca="false">IMPRODUCT(AC143,AP143)</f>
        <v>1000.9371789774+511.134605200003i</v>
      </c>
      <c r="AT143" s="223" t="n">
        <f aca="false">20*LOG(IMABS(AS143))</f>
        <v>61.0144936369574</v>
      </c>
      <c r="AU143" s="198" t="n">
        <f aca="false">(180/PI())*IMARGUMENT(AS143)</f>
        <v>27.0514028102243</v>
      </c>
      <c r="AX143" s="0" t="n">
        <f aca="false">SUM((AT144&lt;0)*(AT143&gt;0))*O143</f>
        <v>0</v>
      </c>
      <c r="AY143" s="0" t="n">
        <f aca="false">IF(AX143&gt;0,AU143,0)</f>
        <v>0</v>
      </c>
    </row>
    <row r="144" customFormat="false" ht="15" hidden="false" customHeight="false" outlineLevel="0" collapsed="false">
      <c r="N144" s="130" t="n">
        <v>26</v>
      </c>
      <c r="O144" s="192" t="n">
        <f aca="false">10^(2+(N144/100))</f>
        <v>181.970085860998</v>
      </c>
      <c r="P144" s="240" t="str">
        <f aca="false">COMPLEX(Adc,0)</f>
        <v>175.438596491228</v>
      </c>
      <c r="Q144" s="124" t="str">
        <f aca="false">IMSUM(COMPLEX(1,0),IMDIV(COMPLEX(0,2*PI()*O144),COMPLEX(wp_lf,0)))</f>
        <v>1+2.1495013272767i</v>
      </c>
      <c r="R144" s="124" t="n">
        <f aca="false">IMABS(Q144)</f>
        <v>2.37072899251776</v>
      </c>
      <c r="S144" s="124" t="n">
        <f aca="false">IMARGUMENT(Q144)</f>
        <v>1.13535434237958</v>
      </c>
      <c r="T144" s="124" t="str">
        <f aca="false">IMSUM(COMPLEX(1,0),IMDIV(COMPLEX(0,2*PI()*O144),COMPLEX(wz_esr,0)))</f>
        <v>1+3.54667719000655E-06i</v>
      </c>
      <c r="U144" s="124" t="n">
        <f aca="false">IMABS(T144)</f>
        <v>1.00000000000629</v>
      </c>
      <c r="V144" s="124" t="n">
        <f aca="false">IMARGUMENT(T144)</f>
        <v>3.54666418892686E-006</v>
      </c>
      <c r="W144" s="0" t="str">
        <f aca="false">IMSUB(COMPLEX(1,0),IMDIV(COMPLEX(0,2*PI()*O144),COMPLEX(wz_rhp,0)))</f>
        <v>1-0.00082321327427618i</v>
      </c>
      <c r="X144" s="124" t="n">
        <f aca="false">IMABS(W144)</f>
        <v>1.00000033883999</v>
      </c>
      <c r="Y144" s="124" t="n">
        <f aca="false">IMARGUMENT(W144)</f>
        <v>-0.000823213088336757</v>
      </c>
      <c r="Z144" s="0" t="str">
        <f aca="false">IMSUM(COMPLEX(1,0),IMDIV(COMPLEX(0,2*PI()*O144),COMPLEX(Q*(wsl/2),0)),IMDIV(IMPOWER(COMPLEX(0,2*PI()*O144),2),IMPOWER(COMPLEX(wsl/2,0),2)))</f>
        <v>0.999999969965431+0.00024715310813951i</v>
      </c>
      <c r="AA144" s="124" t="n">
        <f aca="false">IMABS(Z144)</f>
        <v>1.00000000050776</v>
      </c>
      <c r="AB144" s="124" t="n">
        <f aca="false">IMARGUMENT(Z144)</f>
        <v>0.000247153110163993</v>
      </c>
      <c r="AC144" s="222" t="str">
        <f aca="false">(IMDIV(IMPRODUCT(P144,T144,W144),IMPRODUCT(Q144,Z144)))</f>
        <v>31.1432681171627-67.1296575009867i</v>
      </c>
      <c r="AD144" s="223" t="n">
        <f aca="false">20*LOG(IMABS(AC144))</f>
        <v>37.3848676076805</v>
      </c>
      <c r="AE144" s="198" t="n">
        <f aca="false">(180/PI())*IMARGUMENT(AC144)</f>
        <v>-65.112136326294</v>
      </c>
      <c r="AF144" s="0" t="str">
        <f aca="false">COMPLEX(Adc_ea,0)</f>
        <v>-0.434440565864413</v>
      </c>
      <c r="AG144" s="0" t="str">
        <f aca="false">IMDIV(COMPLEX(0,2*PI()*O144),COMPLEX(wp0_ea,0))</f>
        <v>0.0298414811925116i</v>
      </c>
      <c r="AH144" s="0" t="n">
        <f aca="false">IMABS(AG144)</f>
        <v>0.0298414811925116</v>
      </c>
      <c r="AI144" s="0" t="n">
        <f aca="false">IMARGUMENT(AG144)</f>
        <v>1.5707963267949</v>
      </c>
      <c r="AJ144" s="0" t="str">
        <f aca="false">IMSUM(COMPLEX(1,0),IMDIV(COMPLEX(0,2*PI()*O144),COMPLEX(wp1_ea,0)))</f>
        <v>1+0.000295460209826848i</v>
      </c>
      <c r="AK144" s="0" t="n">
        <f aca="false">IMABS(AJ144)</f>
        <v>1.00000004364837</v>
      </c>
      <c r="AL144" s="0" t="n">
        <f aca="false">IMARGUMENT(AJ144)</f>
        <v>0.000295460201553391</v>
      </c>
      <c r="AM144" s="0" t="str">
        <f aca="false">IMSUM(COMPLEX(1,0),IMDIV(COMPLEX(0,2*PI()*O144),COMPLEX(wz_ea,0)))</f>
        <v>1+0.0298414811925116i</v>
      </c>
      <c r="AN144" s="0" t="n">
        <f aca="false">IMABS(AM144)</f>
        <v>1.0004451579171</v>
      </c>
      <c r="AO144" s="0" t="n">
        <f aca="false">IMARGUMENT(AM144)</f>
        <v>0.0298326278368569</v>
      </c>
      <c r="AP144" s="197" t="str">
        <f aca="false">IMPRODUCT(AF144,IMDIV(AM144,IMPRODUCT(AG144,AJ144)))</f>
        <v>-0.430139136573439+14.5584046443855i</v>
      </c>
      <c r="AQ144" s="169" t="n">
        <f aca="false">20*LOG(IMABS(AP144))</f>
        <v>23.2660652530802</v>
      </c>
      <c r="AR144" s="198" t="n">
        <f aca="false">(180/PI())*IMARGUMENT(AP144)</f>
        <v>91.6923550442921</v>
      </c>
      <c r="AS144" s="197" t="str">
        <f aca="false">IMPRODUCT(AC144,AP144)</f>
        <v>963.904779080381+482.271392114189i</v>
      </c>
      <c r="AT144" s="223" t="n">
        <f aca="false">20*LOG(IMABS(AS144))</f>
        <v>60.6509328607608</v>
      </c>
      <c r="AU144" s="198" t="n">
        <f aca="false">(180/PI())*IMARGUMENT(AS144)</f>
        <v>26.580218717998</v>
      </c>
      <c r="AX144" s="0" t="n">
        <f aca="false">SUM((AT145&lt;0)*(AT144&gt;0))*O144</f>
        <v>0</v>
      </c>
      <c r="AY144" s="0" t="n">
        <f aca="false">IF(AX144&gt;0,AU144,0)</f>
        <v>0</v>
      </c>
    </row>
    <row r="145" customFormat="false" ht="15" hidden="false" customHeight="false" outlineLevel="0" collapsed="false">
      <c r="N145" s="130" t="n">
        <v>27</v>
      </c>
      <c r="O145" s="192" t="n">
        <f aca="false">10^(2+(N145/100))</f>
        <v>186.208713666287</v>
      </c>
      <c r="P145" s="240" t="str">
        <f aca="false">COMPLEX(Adc,0)</f>
        <v>175.438596491228</v>
      </c>
      <c r="Q145" s="124" t="str">
        <f aca="false">IMSUM(COMPLEX(1,0),IMDIV(COMPLEX(0,2*PI()*O145),COMPLEX(wp_lf,0)))</f>
        <v>1+2.19956964510042i</v>
      </c>
      <c r="R145" s="124" t="n">
        <f aca="false">IMABS(Q145)</f>
        <v>2.41621742060751</v>
      </c>
      <c r="S145" s="124" t="n">
        <f aca="false">IMARGUMENT(Q145)</f>
        <v>1.14409513081198</v>
      </c>
      <c r="T145" s="124" t="str">
        <f aca="false">IMSUM(COMPLEX(1,0),IMDIV(COMPLEX(0,2*PI()*O145),COMPLEX(wz_esr,0)))</f>
        <v>1+3.62928991441569E-06i</v>
      </c>
      <c r="U145" s="124" t="n">
        <f aca="false">IMABS(T145)</f>
        <v>1.00000000000659</v>
      </c>
      <c r="V145" s="124" t="n">
        <f aca="false">IMARGUMENT(T145)</f>
        <v>3.62928174218637E-006</v>
      </c>
      <c r="W145" s="0" t="str">
        <f aca="false">IMSUB(COMPLEX(1,0),IMDIV(COMPLEX(0,2*PI()*O145),COMPLEX(wz_rhp,0)))</f>
        <v>1-0.00084238837471931i</v>
      </c>
      <c r="X145" s="124" t="n">
        <f aca="false">IMABS(W145)</f>
        <v>1.00000035480902</v>
      </c>
      <c r="Y145" s="124" t="n">
        <f aca="false">IMARGUMENT(W145)</f>
        <v>-0.000842388175393518</v>
      </c>
      <c r="Z145" s="0" t="str">
        <f aca="false">IMSUM(COMPLEX(1,0),IMDIV(COMPLEX(0,2*PI()*O145),COMPLEX(Q*(wsl/2),0)),IMDIV(IMPOWER(COMPLEX(0,2*PI()*O145),2),IMPOWER(COMPLEX(wsl/2,0),2)))</f>
        <v>0.999999968549946+0.00025291004357957i</v>
      </c>
      <c r="AA145" s="124" t="n">
        <f aca="false">IMABS(Z145)</f>
        <v>1.00000000053169</v>
      </c>
      <c r="AB145" s="124" t="n">
        <f aca="false">IMARGUMENT(Z145)</f>
        <v>0.000252910046283794</v>
      </c>
      <c r="AC145" s="222" t="str">
        <f aca="false">(IMDIV(IMPRODUCT(P145,T145,W145),IMPRODUCT(Q145,Z145)))</f>
        <v>29.9784333933863-66.1311729947781i</v>
      </c>
      <c r="AD145" s="223" t="n">
        <f aca="false">20*LOG(IMABS(AC145))</f>
        <v>37.2197857396597</v>
      </c>
      <c r="AE145" s="198" t="n">
        <f aca="false">(180/PI())*IMARGUMENT(AC145)</f>
        <v>-65.6143703794059</v>
      </c>
      <c r="AF145" s="0" t="str">
        <f aca="false">COMPLEX(Adc_ea,0)</f>
        <v>-0.434440565864413</v>
      </c>
      <c r="AG145" s="0" t="str">
        <f aca="false">IMDIV(COMPLEX(0,2*PI()*O145),COMPLEX(wp0_ea,0))</f>
        <v>0.030536578583575i</v>
      </c>
      <c r="AH145" s="0" t="n">
        <f aca="false">IMABS(AG145)</f>
        <v>0.030536578583575</v>
      </c>
      <c r="AI145" s="0" t="n">
        <f aca="false">IMARGUMENT(AG145)</f>
        <v>1.5707963267949</v>
      </c>
      <c r="AJ145" s="0" t="str">
        <f aca="false">IMSUM(COMPLEX(1,0),IMDIV(COMPLEX(0,2*PI()*O145),COMPLEX(wp1_ea,0)))</f>
        <v>1+0.000302342362213614i</v>
      </c>
      <c r="AK145" s="0" t="n">
        <f aca="false">IMABS(AJ145)</f>
        <v>1.00000004570545</v>
      </c>
      <c r="AL145" s="0" t="n">
        <f aca="false">IMARGUMENT(AJ145)</f>
        <v>0.000302342353031208</v>
      </c>
      <c r="AM145" s="0" t="str">
        <f aca="false">IMSUM(COMPLEX(1,0),IMDIV(COMPLEX(0,2*PI()*O145),COMPLEX(wz_ea,0)))</f>
        <v>1+0.030536578583575i</v>
      </c>
      <c r="AN145" s="0" t="n">
        <f aca="false">IMABS(AM145)</f>
        <v>1.00046613267596</v>
      </c>
      <c r="AO145" s="0" t="n">
        <f aca="false">IMARGUMENT(AM145)</f>
        <v>0.0305270922807766</v>
      </c>
      <c r="AP145" s="197" t="str">
        <f aca="false">IMPRODUCT(AF145,IMDIV(AM145,IMPRODUCT(AG145,AJ145)))</f>
        <v>-0.430139134803774+14.2270207494108i</v>
      </c>
      <c r="AQ145" s="169" t="n">
        <f aca="false">20*LOG(IMABS(AP145))</f>
        <v>23.0662473366796</v>
      </c>
      <c r="AR145" s="198" t="n">
        <f aca="false">(180/PI())*IMARGUMENT(AP145)</f>
        <v>91.7317506077</v>
      </c>
      <c r="AS145" s="197" t="str">
        <f aca="false">IMPRODUCT(AC145,AP145)</f>
        <v>927.954672976979+454.949399458069i</v>
      </c>
      <c r="AT145" s="223" t="n">
        <f aca="false">20*LOG(IMABS(AS145))</f>
        <v>60.2860330763393</v>
      </c>
      <c r="AU145" s="198" t="n">
        <f aca="false">(180/PI())*IMARGUMENT(AS145)</f>
        <v>26.1173802282941</v>
      </c>
      <c r="AX145" s="0" t="n">
        <f aca="false">SUM((AT146&lt;0)*(AT145&gt;0))*O145</f>
        <v>0</v>
      </c>
      <c r="AY145" s="0" t="n">
        <f aca="false">IF(AX145&gt;0,AU145,0)</f>
        <v>0</v>
      </c>
    </row>
    <row r="146" customFormat="false" ht="15" hidden="false" customHeight="false" outlineLevel="0" collapsed="false">
      <c r="N146" s="130" t="n">
        <v>28</v>
      </c>
      <c r="O146" s="192" t="n">
        <f aca="false">10^(2+(N146/100))</f>
        <v>190.546071796325</v>
      </c>
      <c r="P146" s="240" t="str">
        <f aca="false">COMPLEX(Adc,0)</f>
        <v>175.438596491228</v>
      </c>
      <c r="Q146" s="124" t="str">
        <f aca="false">IMSUM(COMPLEX(1,0),IMDIV(COMPLEX(0,2*PI()*O146),COMPLEX(wp_lf,0)))</f>
        <v>1+2.25080420386473i</v>
      </c>
      <c r="R146" s="124" t="n">
        <f aca="false">IMABS(Q146)</f>
        <v>2.4629493628849</v>
      </c>
      <c r="S146" s="124" t="n">
        <f aca="false">IMARGUMENT(Q146)</f>
        <v>1.15270460981822</v>
      </c>
      <c r="T146" s="124" t="str">
        <f aca="false">IMSUM(COMPLEX(1,0),IMDIV(COMPLEX(0,2*PI()*O146),COMPLEX(wz_esr,0)))</f>
        <v>1+3.71382693637683E-06i</v>
      </c>
      <c r="U146" s="124" t="n">
        <f aca="false">IMABS(T146)</f>
        <v>1.0000000000069</v>
      </c>
      <c r="V146" s="124" t="n">
        <f aca="false">IMARGUMENT(T146)</f>
        <v>3.71382857433392E-006</v>
      </c>
      <c r="W146" s="0" t="str">
        <f aca="false">IMSUB(COMPLEX(1,0),IMDIV(COMPLEX(0,2*PI()*O146),COMPLEX(wz_rhp,0)))</f>
        <v>1-0.00086201012062904i</v>
      </c>
      <c r="X146" s="124" t="n">
        <f aca="false">IMABS(W146)</f>
        <v>1.00000037153066</v>
      </c>
      <c r="Y146" s="124" t="n">
        <f aca="false">IMARGUMENT(W146)</f>
        <v>-0.000862009907292324</v>
      </c>
      <c r="Z146" s="0" t="str">
        <f aca="false">IMSUM(COMPLEX(1,0),IMDIV(COMPLEX(0,2*PI()*O146),COMPLEX(Q*(wsl/2),0)),IMDIV(IMPOWER(COMPLEX(0,2*PI()*O146),2),IMPOWER(COMPLEX(wsl/2,0),2)))</f>
        <v>0.99999996706775+0.0002588010752724i</v>
      </c>
      <c r="AA146" s="124" t="n">
        <f aca="false">IMABS(Z146)</f>
        <v>1.00000000055675</v>
      </c>
      <c r="AB146" s="124" t="n">
        <f aca="false">IMARGUMENT(Z146)</f>
        <v>0.000258801077556452</v>
      </c>
      <c r="AC146" s="222" t="str">
        <f aca="false">(IMDIV(IMPRODUCT(P146,T146,W146),IMPRODUCT(Q146,Z146)))</f>
        <v>28.8483326406629-65.1279303716159i</v>
      </c>
      <c r="AD146" s="223" t="n">
        <f aca="false">20*LOG(IMABS(AC146))</f>
        <v>37.0533964481578</v>
      </c>
      <c r="AE146" s="198" t="n">
        <f aca="false">(180/PI())*IMARGUMENT(AC146)</f>
        <v>-66.1091141203295</v>
      </c>
      <c r="AF146" s="0" t="str">
        <f aca="false">COMPLEX(Adc_ea,0)</f>
        <v>-0.434440565864413</v>
      </c>
      <c r="AG146" s="0" t="str">
        <f aca="false">IMDIV(COMPLEX(0,2*PI()*O146),COMPLEX(wp0_ea,0))</f>
        <v>0.0312478668728031i</v>
      </c>
      <c r="AH146" s="0" t="n">
        <f aca="false">IMABS(AG146)</f>
        <v>0.0312478668728031</v>
      </c>
      <c r="AI146" s="0" t="n">
        <f aca="false">IMARGUMENT(AG146)</f>
        <v>1.5707963267949</v>
      </c>
      <c r="AJ146" s="0" t="str">
        <f aca="false">IMSUM(COMPLEX(1,0),IMDIV(COMPLEX(0,2*PI()*O146),COMPLEX(wp1_ea,0)))</f>
        <v>1+0.000309384820522803i</v>
      </c>
      <c r="AK146" s="0" t="n">
        <f aca="false">IMABS(AJ146)</f>
        <v>1.00000004785948</v>
      </c>
      <c r="AL146" s="0" t="n">
        <f aca="false">IMARGUMENT(AJ146)</f>
        <v>0.000309384810317067</v>
      </c>
      <c r="AM146" s="0" t="str">
        <f aca="false">IMSUM(COMPLEX(1,0),IMDIV(COMPLEX(0,2*PI()*O146),COMPLEX(wz_ea,0)))</f>
        <v>1+0.0312478668728031i</v>
      </c>
      <c r="AN146" s="0" t="n">
        <f aca="false">IMABS(AM146)</f>
        <v>1.00048809547345</v>
      </c>
      <c r="AO146" s="0" t="n">
        <f aca="false">IMARGUMENT(AM146)</f>
        <v>0.0312377023840279</v>
      </c>
      <c r="AP146" s="197" t="str">
        <f aca="false">IMPRODUCT(AF146,IMDIV(AM146,IMPRODUCT(AG146,AJ146)))</f>
        <v>-0.430139132950708+13.9031802091542i</v>
      </c>
      <c r="AQ146" s="169" t="n">
        <f aca="false">20*LOG(IMABS(AP146))</f>
        <v>22.8664379934311</v>
      </c>
      <c r="AR146" s="198" t="n">
        <f aca="false">(180/PI())*IMARGUMENT(AP146)</f>
        <v>91.7720620643948</v>
      </c>
      <c r="AS146" s="197" t="str">
        <f aca="false">IMPRODUCT(AC146,AP146)</f>
        <v>893.076555816695+429.097638937682i</v>
      </c>
      <c r="AT146" s="223" t="n">
        <f aca="false">20*LOG(IMABS(AS146))</f>
        <v>59.9198344415889</v>
      </c>
      <c r="AU146" s="198" t="n">
        <f aca="false">(180/PI())*IMARGUMENT(AS146)</f>
        <v>25.6629479440653</v>
      </c>
      <c r="AX146" s="0" t="n">
        <f aca="false">SUM((AT147&lt;0)*(AT146&gt;0))*O146</f>
        <v>0</v>
      </c>
      <c r="AY146" s="0" t="n">
        <f aca="false">IF(AX146&gt;0,AU146,0)</f>
        <v>0</v>
      </c>
    </row>
    <row r="147" customFormat="false" ht="15" hidden="false" customHeight="false" outlineLevel="0" collapsed="false">
      <c r="N147" s="130" t="n">
        <v>29</v>
      </c>
      <c r="O147" s="192" t="n">
        <f aca="false">10^(2+(N147/100))</f>
        <v>194.984459975805</v>
      </c>
      <c r="P147" s="240" t="str">
        <f aca="false">COMPLEX(Adc,0)</f>
        <v>175.438596491228</v>
      </c>
      <c r="Q147" s="124" t="str">
        <f aca="false">IMSUM(COMPLEX(1,0),IMDIV(COMPLEX(0,2*PI()*O147),COMPLEX(wp_lf,0)))</f>
        <v>1+2.30323216881084i</v>
      </c>
      <c r="R147" s="124" t="n">
        <f aca="false">IMABS(Q147)</f>
        <v>2.51095169675665</v>
      </c>
      <c r="S147" s="124" t="n">
        <f aca="false">IMARGUMENT(Q147)</f>
        <v>1.16118223792592</v>
      </c>
      <c r="T147" s="124" t="str">
        <f aca="false">IMSUM(COMPLEX(1,0),IMDIV(COMPLEX(0,2*PI()*O147),COMPLEX(wz_esr,0)))</f>
        <v>1+3.80033307853789E-06i</v>
      </c>
      <c r="U147" s="124" t="n">
        <f aca="false">IMABS(T147)</f>
        <v>1.00000000000722</v>
      </c>
      <c r="V147" s="124" t="n">
        <f aca="false">IMARGUMENT(T147)</f>
        <v>3.80029277734641E-006</v>
      </c>
      <c r="W147" s="0" t="str">
        <f aca="false">IMSUB(COMPLEX(1,0),IMDIV(COMPLEX(0,2*PI()*O147),COMPLEX(wz_rhp,0)))</f>
        <v>1-0.00088208891571479i</v>
      </c>
      <c r="X147" s="124" t="n">
        <f aca="false">IMABS(W147)</f>
        <v>1.00000038904035</v>
      </c>
      <c r="Y147" s="124" t="n">
        <f aca="false">IMARGUMENT(W147)</f>
        <v>-0.000882088686964671</v>
      </c>
      <c r="Z147" s="0" t="str">
        <f aca="false">IMSUM(COMPLEX(1,0),IMDIV(COMPLEX(0,2*PI()*O147),COMPLEX(Q*(wsl/2),0)),IMDIV(IMPOWER(COMPLEX(0,2*PI()*O147),2),IMPOWER(COMPLEX(wsl/2,0),2)))</f>
        <v>0.999999965515701+0.00026482932672097i</v>
      </c>
      <c r="AA147" s="124" t="n">
        <f aca="false">IMABS(Z147)</f>
        <v>1.00000000058299</v>
      </c>
      <c r="AB147" s="124" t="n">
        <f aca="false">IMARGUMENT(Z147)</f>
        <v>0.000264829329323643</v>
      </c>
      <c r="AC147" s="222" t="str">
        <f aca="false">(IMDIV(IMPRODUCT(P147,T147,W147),IMPRODUCT(Q147,Z147)))</f>
        <v>27.7525801409121-64.1211823442996i</v>
      </c>
      <c r="AD147" s="223" t="n">
        <f aca="false">20*LOG(IMABS(AC147))</f>
        <v>36.8857390955302</v>
      </c>
      <c r="AE147" s="198" t="n">
        <f aca="false">(180/PI())*IMARGUMENT(AC147)</f>
        <v>-66.5963372974635</v>
      </c>
      <c r="AF147" s="0" t="str">
        <f aca="false">COMPLEX(Adc_ea,0)</f>
        <v>-0.434440565864413</v>
      </c>
      <c r="AG147" s="0" t="str">
        <f aca="false">IMDIV(COMPLEX(0,2*PI()*O147),COMPLEX(wp0_ea,0))</f>
        <v>0.0319757231946612i</v>
      </c>
      <c r="AH147" s="0" t="n">
        <f aca="false">IMABS(AG147)</f>
        <v>0.0319757231946612</v>
      </c>
      <c r="AI147" s="0" t="n">
        <f aca="false">IMARGUMENT(AG147)</f>
        <v>1.5707963267949</v>
      </c>
      <c r="AJ147" s="0" t="str">
        <f aca="false">IMSUM(COMPLEX(1,0),IMDIV(COMPLEX(0,2*PI()*O147),COMPLEX(wp1_ea,0)))</f>
        <v>1+0.000316591318759022i</v>
      </c>
      <c r="AK147" s="0" t="n">
        <f aca="false">IMABS(AJ147)</f>
        <v>1.00000005011503</v>
      </c>
      <c r="AL147" s="0" t="n">
        <f aca="false">IMARGUMENT(AJ147)</f>
        <v>0.000316591308196767</v>
      </c>
      <c r="AM147" s="0" t="str">
        <f aca="false">IMSUM(COMPLEX(1,0),IMDIV(COMPLEX(0,2*PI()*O147),COMPLEX(wz_ea,0)))</f>
        <v>1+0.0319757231946612i</v>
      </c>
      <c r="AN147" s="0" t="n">
        <f aca="false">IMABS(AM147)</f>
        <v>1.00051109282897</v>
      </c>
      <c r="AO147" s="0" t="n">
        <f aca="false">IMARGUMENT(AM147)</f>
        <v>0.0319648320491791</v>
      </c>
      <c r="AP147" s="197" t="str">
        <f aca="false">IMPRODUCT(AF147,IMDIV(AM147,IMPRODUCT(AG147,AJ147)))</f>
        <v>-0.430139131010309+13.5867113190749i</v>
      </c>
      <c r="AQ147" s="169" t="n">
        <f aca="false">20*LOG(IMABS(AP147))</f>
        <v>22.6666376265863</v>
      </c>
      <c r="AR147" s="198" t="n">
        <f aca="false">(180/PI())*IMARGUMENT(AP147)</f>
        <v>91.8133106234731</v>
      </c>
      <c r="AS147" s="197" t="str">
        <f aca="false">IMPRODUCT(AC147,AP147)</f>
        <v>859.258523244655+404.647324386994i</v>
      </c>
      <c r="AT147" s="223" t="n">
        <f aca="false">20*LOG(IMABS(AS147))</f>
        <v>59.5523767221166</v>
      </c>
      <c r="AU147" s="198" t="n">
        <f aca="false">(180/PI())*IMARGUMENT(AS147)</f>
        <v>25.2169733260096</v>
      </c>
      <c r="AX147" s="0" t="n">
        <f aca="false">SUM((AT148&lt;0)*(AT147&gt;0))*O147</f>
        <v>0</v>
      </c>
      <c r="AY147" s="0" t="n">
        <f aca="false">IF(AX147&gt;0,AU147,0)</f>
        <v>0</v>
      </c>
    </row>
    <row r="148" customFormat="false" ht="15" hidden="false" customHeight="false" outlineLevel="0" collapsed="false">
      <c r="N148" s="130" t="n">
        <v>30</v>
      </c>
      <c r="O148" s="192" t="n">
        <f aca="false">10^(2+(N148/100))</f>
        <v>199.526231496888</v>
      </c>
      <c r="P148" s="240" t="str">
        <f aca="false">COMPLEX(Adc,0)</f>
        <v>175.438596491228</v>
      </c>
      <c r="Q148" s="124" t="str">
        <f aca="false">IMSUM(COMPLEX(1,0),IMDIV(COMPLEX(0,2*PI()*O148),COMPLEX(wp_lf,0)))</f>
        <v>1+2.35688133793974i</v>
      </c>
      <c r="R148" s="124" t="n">
        <f aca="false">IMABS(Q148)</f>
        <v>2.56025187064254</v>
      </c>
      <c r="S148" s="124" t="n">
        <f aca="false">IMARGUMENT(Q148)</f>
        <v>1.16952763472877</v>
      </c>
      <c r="T148" s="124" t="str">
        <f aca="false">IMSUM(COMPLEX(1,0),IMDIV(COMPLEX(0,2*PI()*O148),COMPLEX(wz_esr,0)))</f>
        <v>1+3.88885420760057E-06i</v>
      </c>
      <c r="U148" s="124" t="n">
        <f aca="false">IMABS(T148)</f>
        <v>1.00000000000756</v>
      </c>
      <c r="V148" s="124" t="n">
        <f aca="false">IMARGUMENT(T148)</f>
        <v>3.88883195217447E-006</v>
      </c>
      <c r="W148" s="0" t="str">
        <f aca="false">IMSUB(COMPLEX(1,0),IMDIV(COMPLEX(0,2*PI()*O148),COMPLEX(wz_rhp,0)))</f>
        <v>1-0.00090263540601947i</v>
      </c>
      <c r="X148" s="124" t="n">
        <f aca="false">IMABS(W148)</f>
        <v>1.00000040737526</v>
      </c>
      <c r="Y148" s="124" t="n">
        <f aca="false">IMARGUMENT(W148)</f>
        <v>-0.000902635160810355</v>
      </c>
      <c r="Z148" s="0" t="str">
        <f aca="false">IMSUM(COMPLEX(1,0),IMDIV(COMPLEX(0,2*PI()*O148),COMPLEX(Q*(wsl/2),0)),IMDIV(IMPOWER(COMPLEX(0,2*PI()*O148),2),IMPOWER(COMPLEX(wsl/2,0),2)))</f>
        <v>0.999999963890506+0.000270997994184i</v>
      </c>
      <c r="AA148" s="124" t="n">
        <f aca="false">IMABS(Z148)</f>
        <v>1.00000000061046</v>
      </c>
      <c r="AB148" s="124" t="n">
        <f aca="false">IMARGUMENT(Z148)</f>
        <v>0.000270997996998859</v>
      </c>
      <c r="AC148" s="222" t="str">
        <f aca="false">(IMDIV(IMPRODUCT(P148,T148,W148),IMPRODUCT(Q148,Z148)))</f>
        <v>26.6907426579852-63.112131601983i</v>
      </c>
      <c r="AD148" s="223" t="n">
        <f aca="false">20*LOG(IMABS(AC148))</f>
        <v>36.7168525771682</v>
      </c>
      <c r="AE148" s="198" t="n">
        <f aca="false">(180/PI())*IMARGUMENT(AC148)</f>
        <v>-67.0760189056055</v>
      </c>
      <c r="AF148" s="0" t="str">
        <f aca="false">COMPLEX(Adc_ea,0)</f>
        <v>-0.434440565864413</v>
      </c>
      <c r="AG148" s="0" t="str">
        <f aca="false">IMDIV(COMPLEX(0,2*PI()*O148),COMPLEX(wp0_ea,0))</f>
        <v>0.032720533468206i</v>
      </c>
      <c r="AH148" s="0" t="n">
        <f aca="false">IMABS(AG148)</f>
        <v>0.032720533468206</v>
      </c>
      <c r="AI148" s="0" t="n">
        <f aca="false">IMARGUMENT(AG148)</f>
        <v>1.5707963267949</v>
      </c>
      <c r="AJ148" s="0" t="str">
        <f aca="false">IMSUM(COMPLEX(1,0),IMDIV(COMPLEX(0,2*PI()*O148),COMPLEX(wp1_ea,0)))</f>
        <v>1+0.00032396567790303i</v>
      </c>
      <c r="AK148" s="0" t="n">
        <f aca="false">IMABS(AJ148)</f>
        <v>1.00000005247688</v>
      </c>
      <c r="AL148" s="0" t="n">
        <f aca="false">IMARGUMENT(AJ148)</f>
        <v>0.000323965666470287</v>
      </c>
      <c r="AM148" s="0" t="str">
        <f aca="false">IMSUM(COMPLEX(1,0),IMDIV(COMPLEX(0,2*PI()*O148),COMPLEX(wz_ea,0)))</f>
        <v>1+0.032720533468206i</v>
      </c>
      <c r="AN148" s="0" t="n">
        <f aca="false">IMABS(AM148)</f>
        <v>1.00053517344991</v>
      </c>
      <c r="AO148" s="0" t="n">
        <f aca="false">IMARGUMENT(AM148)</f>
        <v>0.032708863732673</v>
      </c>
      <c r="AP148" s="197" t="str">
        <f aca="false">IMPRODUCT(AF148,IMDIV(AM148,IMPRODUCT(AG148,AJ148)))</f>
        <v>-0.430139128978462+13.2774462831783i</v>
      </c>
      <c r="AQ148" s="169" t="n">
        <f aca="false">20*LOG(IMABS(AP148))</f>
        <v>22.4668466583253</v>
      </c>
      <c r="AR148" s="198" t="n">
        <f aca="false">(180/PI())*IMARGUMENT(AP148)</f>
        <v>91.855517979149</v>
      </c>
      <c r="AS148" s="197" t="str">
        <f aca="false">IMPRODUCT(AC148,AP148)</f>
        <v>826.487204363515+381.531899214785i</v>
      </c>
      <c r="AT148" s="223" t="n">
        <f aca="false">20*LOG(IMABS(AS148))</f>
        <v>59.1836992354935</v>
      </c>
      <c r="AU148" s="198" t="n">
        <f aca="false">(180/PI())*IMARGUMENT(AS148)</f>
        <v>24.7794990735435</v>
      </c>
      <c r="AX148" s="0" t="n">
        <f aca="false">SUM((AT149&lt;0)*(AT148&gt;0))*O148</f>
        <v>0</v>
      </c>
      <c r="AY148" s="0" t="n">
        <f aca="false">IF(AX148&gt;0,AU148,0)</f>
        <v>0</v>
      </c>
    </row>
    <row r="149" customFormat="false" ht="15" hidden="false" customHeight="false" outlineLevel="0" collapsed="false">
      <c r="N149" s="130" t="n">
        <v>31</v>
      </c>
      <c r="O149" s="192" t="n">
        <f aca="false">10^(2+(N149/100))</f>
        <v>204.173794466953</v>
      </c>
      <c r="P149" s="240" t="str">
        <f aca="false">COMPLEX(Adc,0)</f>
        <v>175.438596491228</v>
      </c>
      <c r="Q149" s="124" t="str">
        <f aca="false">IMSUM(COMPLEX(1,0),IMDIV(COMPLEX(0,2*PI()*O149),COMPLEX(wp_lf,0)))</f>
        <v>1+2.41178015675102i</v>
      </c>
      <c r="R149" s="124" t="n">
        <f aca="false">IMABS(Q149)</f>
        <v>2.61087792217445</v>
      </c>
      <c r="S149" s="124" t="n">
        <f aca="false">IMARGUMENT(Q149)</f>
        <v>1.17774057425085</v>
      </c>
      <c r="T149" s="124" t="str">
        <f aca="false">IMSUM(COMPLEX(1,0),IMDIV(COMPLEX(0,2*PI()*O149),COMPLEX(wz_esr,0)))</f>
        <v>1+3.97943725863917E-06i</v>
      </c>
      <c r="U149" s="124" t="n">
        <f aca="false">IMABS(T149)</f>
        <v>1.00000000000792</v>
      </c>
      <c r="V149" s="124" t="n">
        <f aca="false">IMARGUMENT(T149)</f>
        <v>3.97941919556916E-006</v>
      </c>
      <c r="W149" s="0" t="str">
        <f aca="false">IMSUB(COMPLEX(1,0),IMDIV(COMPLEX(0,2*PI()*O149),COMPLEX(wz_rhp,0)))</f>
        <v>1-0.00092366048556421i</v>
      </c>
      <c r="X149" s="124" t="n">
        <f aca="false">IMABS(W149)</f>
        <v>1.00000042657426</v>
      </c>
      <c r="Y149" s="124" t="n">
        <f aca="false">IMARGUMENT(W149)</f>
        <v>-0.000923660222824714</v>
      </c>
      <c r="Z149" s="0" t="str">
        <f aca="false">IMSUM(COMPLEX(1,0),IMDIV(COMPLEX(0,2*PI()*O149),COMPLEX(Q*(wsl/2),0)),IMDIV(IMPOWER(COMPLEX(0,2*PI()*O149),2),IMPOWER(COMPLEX(wsl/2,0),2)))</f>
        <v>0.999999962188718+0.00027731034837062i</v>
      </c>
      <c r="AA149" s="124" t="n">
        <f aca="false">IMABS(Z149)</f>
        <v>1.00000000063923</v>
      </c>
      <c r="AB149" s="124" t="n">
        <f aca="false">IMARGUMENT(Z149)</f>
        <v>0.000277310351276808</v>
      </c>
      <c r="AC149" s="222" t="str">
        <f aca="false">(IMDIV(IMPRODUCT(P149,T149,W149),IMPRODUCT(Q149,Z149)))</f>
        <v>25.6623436790709-62.1019297453627i</v>
      </c>
      <c r="AD149" s="223" t="n">
        <f aca="false">20*LOG(IMABS(AC149))</f>
        <v>36.5467752697798</v>
      </c>
      <c r="AE149" s="198" t="n">
        <f aca="false">(180/PI())*IMARGUMENT(AC149)</f>
        <v>-67.5481468061741</v>
      </c>
      <c r="AF149" s="0" t="str">
        <f aca="false">COMPLEX(Adc_ea,0)</f>
        <v>-0.434440565864413</v>
      </c>
      <c r="AG149" s="0" t="str">
        <f aca="false">IMDIV(COMPLEX(0,2*PI()*O149),COMPLEX(wp0_ea,0))</f>
        <v>0.033482692601703i</v>
      </c>
      <c r="AH149" s="0" t="n">
        <f aca="false">IMABS(AG149)</f>
        <v>0.033482692601703</v>
      </c>
      <c r="AI149" s="0" t="n">
        <f aca="false">IMARGUMENT(AG149)</f>
        <v>1.5707963267949</v>
      </c>
      <c r="AJ149" s="0" t="str">
        <f aca="false">IMSUM(COMPLEX(1,0),IMDIV(COMPLEX(0,2*PI()*O149),COMPLEX(wp1_ea,0)))</f>
        <v>1+0.000331511807937653i</v>
      </c>
      <c r="AK149" s="0" t="n">
        <f aca="false">IMABS(AJ149)</f>
        <v>1.00000005495004</v>
      </c>
      <c r="AL149" s="0" t="n">
        <f aca="false">IMARGUMENT(AJ149)</f>
        <v>0.000331511795744655</v>
      </c>
      <c r="AM149" s="0" t="str">
        <f aca="false">IMSUM(COMPLEX(1,0),IMDIV(COMPLEX(0,2*PI()*O149),COMPLEX(wz_ea,0)))</f>
        <v>1+0.033482692601703i</v>
      </c>
      <c r="AN149" s="0" t="n">
        <f aca="false">IMABS(AM149)</f>
        <v>1.00056038833439</v>
      </c>
      <c r="AO149" s="0" t="n">
        <f aca="false">IMARGUMENT(AM149)</f>
        <v>0.033470188633004</v>
      </c>
      <c r="AP149" s="197" t="str">
        <f aca="false">IMPRODUCT(AF149,IMDIV(AM149,IMPRODUCT(AG149,AJ149)))</f>
        <v>-0.430139126850857+12.9752211250488i</v>
      </c>
      <c r="AQ149" s="169" t="n">
        <f aca="false">20*LOG(IMABS(AP149))</f>
        <v>22.2670655306418</v>
      </c>
      <c r="AR149" s="198" t="n">
        <f aca="false">(180/PI())*IMARGUMENT(AP149)</f>
        <v>91.8987063214201</v>
      </c>
      <c r="AS149" s="197" t="str">
        <f aca="false">IMPRODUCT(AC149,AP149)</f>
        <v>794.747892635264+359.687053659367i</v>
      </c>
      <c r="AT149" s="223" t="n">
        <f aca="false">20*LOG(IMABS(AS149))</f>
        <v>58.8138408004215</v>
      </c>
      <c r="AU149" s="198" t="n">
        <f aca="false">(180/PI())*IMARGUMENT(AS149)</f>
        <v>24.350559515246</v>
      </c>
      <c r="AX149" s="0" t="n">
        <f aca="false">SUM((AT150&lt;0)*(AT149&gt;0))*O149</f>
        <v>0</v>
      </c>
      <c r="AY149" s="0" t="n">
        <f aca="false">IF(AX149&gt;0,AU149,0)</f>
        <v>0</v>
      </c>
    </row>
    <row r="150" customFormat="false" ht="15" hidden="false" customHeight="false" outlineLevel="0" collapsed="false">
      <c r="N150" s="130" t="n">
        <v>32</v>
      </c>
      <c r="O150" s="192" t="n">
        <f aca="false">10^(2+(N150/100))</f>
        <v>208.929613085404</v>
      </c>
      <c r="P150" s="240" t="str">
        <f aca="false">COMPLEX(Adc,0)</f>
        <v>175.438596491228</v>
      </c>
      <c r="Q150" s="124" t="str">
        <f aca="false">IMSUM(COMPLEX(1,0),IMDIV(COMPLEX(0,2*PI()*O150),COMPLEX(wp_lf,0)))</f>
        <v>1+2.46795773332511i</v>
      </c>
      <c r="R150" s="124" t="n">
        <f aca="false">IMABS(Q150)</f>
        <v>2.66285849670598</v>
      </c>
      <c r="S150" s="124" t="n">
        <f aca="false">IMARGUMENT(Q150)</f>
        <v>1.18582097819256</v>
      </c>
      <c r="T150" s="124" t="str">
        <f aca="false">IMSUM(COMPLEX(1,0),IMDIV(COMPLEX(0,2*PI()*O150),COMPLEX(wz_esr,0)))</f>
        <v>1+4.07213025998643E-06i</v>
      </c>
      <c r="U150" s="124" t="n">
        <f aca="false">IMABS(T150)</f>
        <v>1.00000000000829</v>
      </c>
      <c r="V150" s="124" t="n">
        <f aca="false">IMARGUMENT(T150)</f>
        <v>4.07213593778796E-006</v>
      </c>
      <c r="W150" s="0" t="str">
        <f aca="false">IMSUB(COMPLEX(1,0),IMDIV(COMPLEX(0,2*PI()*O150),COMPLEX(wz_rhp,0)))</f>
        <v>1-0.0009451753021245i</v>
      </c>
      <c r="X150" s="124" t="n">
        <f aca="false">IMABS(W150)</f>
        <v>1.00000044667808</v>
      </c>
      <c r="Y150" s="124" t="n">
        <f aca="false">IMARGUMENT(W150)</f>
        <v>-0.000945175020648568</v>
      </c>
      <c r="Z150" s="0" t="str">
        <f aca="false">IMSUM(COMPLEX(1,0),IMDIV(COMPLEX(0,2*PI()*O150),COMPLEX(Q*(wsl/2),0)),IMDIV(IMPOWER(COMPLEX(0,2*PI()*O150),2),IMPOWER(COMPLEX(wsl/2,0),2)))</f>
        <v>0.999999960406727+0.00028376973617459i</v>
      </c>
      <c r="AA150" s="124" t="n">
        <f aca="false">IMABS(Z150)</f>
        <v>1.00000000066936</v>
      </c>
      <c r="AB150" s="124" t="n">
        <f aca="false">IMARGUMENT(Z150)</f>
        <v>0.000283769739395896</v>
      </c>
      <c r="AC150" s="222" t="str">
        <f aca="false">(IMDIV(IMPRODUCT(P150,T150,W150),IMPRODUCT(Q150,Z150)))</f>
        <v>24.666867565956-61.0916765435409i</v>
      </c>
      <c r="AD150" s="223" t="n">
        <f aca="false">20*LOG(IMABS(AC150))</f>
        <v>36.3755449844541</v>
      </c>
      <c r="AE150" s="198" t="n">
        <f aca="false">(180/PI())*IMARGUMENT(AC150)</f>
        <v>-68.0127173406599</v>
      </c>
      <c r="AF150" s="0" t="str">
        <f aca="false">COMPLEX(Adc_ea,0)</f>
        <v>-0.434440565864413</v>
      </c>
      <c r="AG150" s="0" t="str">
        <f aca="false">IMDIV(COMPLEX(0,2*PI()*O150),COMPLEX(wp0_ea,0))</f>
        <v>0.0342626047020135i</v>
      </c>
      <c r="AH150" s="0" t="n">
        <f aca="false">IMABS(AG150)</f>
        <v>0.0342626047020135</v>
      </c>
      <c r="AI150" s="0" t="n">
        <f aca="false">IMARGUMENT(AG150)</f>
        <v>1.5707963267949</v>
      </c>
      <c r="AJ150" s="0" t="str">
        <f aca="false">IMSUM(COMPLEX(1,0),IMDIV(COMPLEX(0,2*PI()*O150),COMPLEX(wp1_ea,0)))</f>
        <v>1+0.000339233709920926i</v>
      </c>
      <c r="AK150" s="0" t="n">
        <f aca="false">IMABS(AJ150)</f>
        <v>1.00000005753975</v>
      </c>
      <c r="AL150" s="0" t="n">
        <f aca="false">IMARGUMENT(AJ150)</f>
        <v>0.000339233697110187</v>
      </c>
      <c r="AM150" s="0" t="str">
        <f aca="false">IMSUM(COMPLEX(1,0),IMDIV(COMPLEX(0,2*PI()*O150),COMPLEX(wz_ea,0)))</f>
        <v>1+0.0342626047020135i</v>
      </c>
      <c r="AN150" s="0" t="n">
        <f aca="false">IMABS(AM150)</f>
        <v>1.00058679087872</v>
      </c>
      <c r="AO150" s="0" t="n">
        <f aca="false">IMARGUMENT(AM150)</f>
        <v>0.0342492068824939</v>
      </c>
      <c r="AP150" s="197" t="str">
        <f aca="false">IMPRODUCT(AF150,IMDIV(AM150,IMPRODUCT(AG150,AJ150)))</f>
        <v>-0.430139124622981+12.6798756009069i</v>
      </c>
      <c r="AQ150" s="169" t="n">
        <f aca="false">20*LOG(IMABS(AP150))</f>
        <v>22.0672947062683</v>
      </c>
      <c r="AR150" s="198" t="n">
        <f aca="false">(180/PI())*IMARGUMENT(AP150)</f>
        <v>91.9428983469357</v>
      </c>
      <c r="AS150" s="197" t="str">
        <f aca="false">IMPRODUCT(AC150,AP150)</f>
        <v>764.024674000929+339.050732470556i</v>
      </c>
      <c r="AT150" s="223" t="n">
        <f aca="false">20*LOG(IMABS(AS150))</f>
        <v>58.4428396907223</v>
      </c>
      <c r="AU150" s="198" t="n">
        <f aca="false">(180/PI())*IMARGUMENT(AS150)</f>
        <v>23.9301810062758</v>
      </c>
      <c r="AX150" s="0" t="n">
        <f aca="false">SUM((AT151&lt;0)*(AT150&gt;0))*O150</f>
        <v>0</v>
      </c>
      <c r="AY150" s="0" t="n">
        <f aca="false">IF(AX150&gt;0,AU150,0)</f>
        <v>0</v>
      </c>
    </row>
    <row r="151" customFormat="false" ht="15" hidden="false" customHeight="false" outlineLevel="0" collapsed="false">
      <c r="N151" s="130" t="n">
        <v>33</v>
      </c>
      <c r="O151" s="192" t="n">
        <f aca="false">10^(2+(N151/100))</f>
        <v>213.796208950223</v>
      </c>
      <c r="P151" s="240" t="str">
        <f aca="false">COMPLEX(Adc,0)</f>
        <v>175.438596491228</v>
      </c>
      <c r="Q151" s="124" t="str">
        <f aca="false">IMSUM(COMPLEX(1,0),IMDIV(COMPLEX(0,2*PI()*O151),COMPLEX(wp_lf,0)))</f>
        <v>1+2.52544385375667i</v>
      </c>
      <c r="R151" s="124" t="n">
        <f aca="false">IMABS(Q151)</f>
        <v>2.71622286612814</v>
      </c>
      <c r="S151" s="124" t="n">
        <f aca="false">IMARGUMENT(Q151)</f>
        <v>1.19376890909904</v>
      </c>
      <c r="T151" s="124" t="str">
        <f aca="false">IMSUM(COMPLEX(1,0),IMDIV(COMPLEX(0,2*PI()*O151),COMPLEX(wz_esr,0)))</f>
        <v>1+0.0000041669823586985i</v>
      </c>
      <c r="U151" s="124" t="n">
        <f aca="false">IMABS(T151)</f>
        <v>1.00000000000868</v>
      </c>
      <c r="V151" s="124" t="n">
        <f aca="false">IMARGUMENT(T151)</f>
        <v>4.16694660584375E-006</v>
      </c>
      <c r="W151" s="0" t="str">
        <f aca="false">IMSUB(COMPLEX(1,0),IMDIV(COMPLEX(0,2*PI()*O151),COMPLEX(wz_rhp,0)))</f>
        <v>1-0.00096719126314085i</v>
      </c>
      <c r="X151" s="124" t="n">
        <f aca="false">IMABS(W151)</f>
        <v>1.00000046772936</v>
      </c>
      <c r="Y151" s="124" t="n">
        <f aca="false">IMARGUMENT(W151)</f>
        <v>-0.000967190961486604</v>
      </c>
      <c r="Z151" s="0" t="str">
        <f aca="false">IMSUM(COMPLEX(1,0),IMDIV(COMPLEX(0,2*PI()*O151),COMPLEX(Q*(wsl/2),0)),IMDIV(IMPOWER(COMPLEX(0,2*PI()*O151),2),IMPOWER(COMPLEX(wsl/2,0),2)))</f>
        <v>0.999999958540754+0.00029037958244882i</v>
      </c>
      <c r="AA151" s="124" t="n">
        <f aca="false">IMABS(Z151)</f>
        <v>1.00000000070091</v>
      </c>
      <c r="AB151" s="124" t="n">
        <f aca="false">IMARGUMENT(Z151)</f>
        <v>0.000290379586057127</v>
      </c>
      <c r="AC151" s="222" t="str">
        <f aca="false">(IMDIV(IMPRODUCT(P151,T151,W151),IMPRODUCT(Q151,Z151)))</f>
        <v>23.703763595732-60.0824194912369i</v>
      </c>
      <c r="AD151" s="223" t="n">
        <f aca="false">20*LOG(IMABS(AC151))</f>
        <v>36.2031989243948</v>
      </c>
      <c r="AE151" s="198" t="n">
        <f aca="false">(180/PI())*IMARGUMENT(AC151)</f>
        <v>-68.4697349396425</v>
      </c>
      <c r="AF151" s="0" t="str">
        <f aca="false">COMPLEX(Adc_ea,0)</f>
        <v>-0.434440565864413</v>
      </c>
      <c r="AG151" s="0" t="str">
        <f aca="false">IMDIV(COMPLEX(0,2*PI()*O151),COMPLEX(wp0_ea,0))</f>
        <v>0.0350606832888559i</v>
      </c>
      <c r="AH151" s="0" t="n">
        <f aca="false">IMABS(AG151)</f>
        <v>0.0350606832888559</v>
      </c>
      <c r="AI151" s="0" t="n">
        <f aca="false">IMARGUMENT(AG151)</f>
        <v>1.5707963267949</v>
      </c>
      <c r="AJ151" s="0" t="str">
        <f aca="false">IMSUM(COMPLEX(1,0),IMDIV(COMPLEX(0,2*PI()*O151),COMPLEX(wp1_ea,0)))</f>
        <v>1+0.000347135478107485i</v>
      </c>
      <c r="AK151" s="0" t="n">
        <f aca="false">IMABS(AJ151)</f>
        <v>1.00000006025152</v>
      </c>
      <c r="AL151" s="0" t="n">
        <f aca="false">IMARGUMENT(AJ151)</f>
        <v>0.000347135463934167</v>
      </c>
      <c r="AM151" s="0" t="str">
        <f aca="false">IMSUM(COMPLEX(1,0),IMDIV(COMPLEX(0,2*PI()*O151),COMPLEX(wz_ea,0)))</f>
        <v>1+0.0350606832888559i</v>
      </c>
      <c r="AN151" s="0" t="n">
        <f aca="false">IMABS(AM151)</f>
        <v>1.00061443698993</v>
      </c>
      <c r="AO151" s="0" t="n">
        <f aca="false">IMARGUMENT(AM151)</f>
        <v>0.0350463277426608</v>
      </c>
      <c r="AP151" s="197" t="str">
        <f aca="false">IMPRODUCT(AF151,IMDIV(AM151,IMPRODUCT(AG151,AJ151)))</f>
        <v>-0.430139122290109+12.3912531146467i</v>
      </c>
      <c r="AQ151" s="169" t="n">
        <f aca="false">20*LOG(IMABS(AP151))</f>
        <v>21.8675346696457</v>
      </c>
      <c r="AR151" s="198" t="n">
        <f aca="false">(180/PI())*IMARGUMENT(AP151)</f>
        <v>91.9881172700707</v>
      </c>
      <c r="AS151" s="197" t="str">
        <f aca="false">IMPRODUCT(AC151,AP151)</f>
        <v>734.300551588258+319.56313366949i</v>
      </c>
      <c r="AT151" s="223" t="n">
        <f aca="false">20*LOG(IMABS(AS151))</f>
        <v>58.0707335940405</v>
      </c>
      <c r="AU151" s="198" t="n">
        <f aca="false">(180/PI())*IMARGUMENT(AS151)</f>
        <v>23.5183823304282</v>
      </c>
      <c r="AX151" s="0" t="n">
        <f aca="false">SUM((AT152&lt;0)*(AT151&gt;0))*O151</f>
        <v>0</v>
      </c>
      <c r="AY151" s="0" t="n">
        <f aca="false">IF(AX151&gt;0,AU151,0)</f>
        <v>0</v>
      </c>
    </row>
    <row r="152" customFormat="false" ht="15" hidden="false" customHeight="false" outlineLevel="0" collapsed="false">
      <c r="N152" s="130" t="n">
        <v>34</v>
      </c>
      <c r="O152" s="192" t="n">
        <f aca="false">10^(2+(N152/100))</f>
        <v>218.776162394955</v>
      </c>
      <c r="P152" s="240" t="str">
        <f aca="false">COMPLEX(Adc,0)</f>
        <v>175.438596491228</v>
      </c>
      <c r="Q152" s="124" t="str">
        <f aca="false">IMSUM(COMPLEX(1,0),IMDIV(COMPLEX(0,2*PI()*O152),COMPLEX(wp_lf,0)))</f>
        <v>1+2.58426899794771i</v>
      </c>
      <c r="R152" s="124" t="n">
        <f aca="false">IMABS(Q152)</f>
        <v>2.77100094798859</v>
      </c>
      <c r="S152" s="124" t="n">
        <f aca="false">IMARGUMENT(Q152)</f>
        <v>1.20158456348902</v>
      </c>
      <c r="T152" s="124" t="str">
        <f aca="false">IMSUM(COMPLEX(1,0),IMDIV(COMPLEX(0,2*PI()*O152),COMPLEX(wz_esr,0)))</f>
        <v>1+4.26404384661371E-06i</v>
      </c>
      <c r="U152" s="124" t="n">
        <f aca="false">IMABS(T152)</f>
        <v>1.00000000000909</v>
      </c>
      <c r="V152" s="124" t="n">
        <f aca="false">IMARGUMENT(T152)</f>
        <v>4.26402397152136E-006</v>
      </c>
      <c r="W152" s="0" t="str">
        <f aca="false">IMSUB(COMPLEX(1,0),IMDIV(COMPLEX(0,2*PI()*O152),COMPLEX(wz_rhp,0)))</f>
        <v>1-0.000989720041767201i</v>
      </c>
      <c r="X152" s="124" t="n">
        <f aca="false">IMABS(W152)</f>
        <v>1.00000048977276</v>
      </c>
      <c r="Y152" s="124" t="n">
        <f aca="false">IMARGUMENT(W152)</f>
        <v>-0.000989719718537013</v>
      </c>
      <c r="Z152" s="0" t="str">
        <f aca="false">IMSUM(COMPLEX(1,0),IMDIV(COMPLEX(0,2*PI()*O152),COMPLEX(Q*(wsl/2),0)),IMDIV(IMPOWER(COMPLEX(0,2*PI()*O152),2),IMPOWER(COMPLEX(wsl/2,0),2)))</f>
        <v>0.99999995658684+0.00029714339182129i</v>
      </c>
      <c r="AA152" s="124" t="n">
        <f aca="false">IMABS(Z152)</f>
        <v>1.00000000073394</v>
      </c>
      <c r="AB152" s="124" t="n">
        <f aca="false">IMARGUMENT(Z152)</f>
        <v>0.000297143395878914</v>
      </c>
      <c r="AC152" s="222" t="str">
        <f aca="false">(IMDIV(IMPRODUCT(P152,T152,W152),IMPRODUCT(Q152,Z152)))</f>
        <v>22.7724498734109-59.075153644355i</v>
      </c>
      <c r="AD152" s="223" t="n">
        <f aca="false">20*LOG(IMABS(AC152))</f>
        <v>36.0297736471859</v>
      </c>
      <c r="AE152" s="198" t="n">
        <f aca="false">(180/PI())*IMARGUMENT(AC152)</f>
        <v>-68.9192117295511</v>
      </c>
      <c r="AF152" s="0" t="str">
        <f aca="false">COMPLEX(Adc_ea,0)</f>
        <v>-0.434440565864413</v>
      </c>
      <c r="AG152" s="0" t="str">
        <f aca="false">IMDIV(COMPLEX(0,2*PI()*O152),COMPLEX(wp0_ea,0))</f>
        <v>0.0358773515140613i</v>
      </c>
      <c r="AH152" s="0" t="n">
        <f aca="false">IMABS(AG152)</f>
        <v>0.0358773515140613</v>
      </c>
      <c r="AI152" s="0" t="n">
        <f aca="false">IMARGUMENT(AG152)</f>
        <v>1.5707963267949</v>
      </c>
      <c r="AJ152" s="0" t="str">
        <f aca="false">IMSUM(COMPLEX(1,0),IMDIV(COMPLEX(0,2*PI()*O152),COMPLEX(wp1_ea,0)))</f>
        <v>1+0.000355221302119418i</v>
      </c>
      <c r="AK152" s="0" t="n">
        <f aca="false">IMABS(AJ152)</f>
        <v>1.00000006309108</v>
      </c>
      <c r="AL152" s="0" t="n">
        <f aca="false">IMARGUMENT(AJ152)</f>
        <v>0.00035522128727758</v>
      </c>
      <c r="AM152" s="0" t="str">
        <f aca="false">IMSUM(COMPLEX(1,0),IMDIV(COMPLEX(0,2*PI()*O152),COMPLEX(wz_ea,0)))</f>
        <v>1+0.0358773515140613i</v>
      </c>
      <c r="AN152" s="0" t="n">
        <f aca="false">IMABS(AM152)</f>
        <v>1.00064338520357</v>
      </c>
      <c r="AO152" s="0" t="n">
        <f aca="false">IMARGUMENT(AM152)</f>
        <v>0.0358619698032892</v>
      </c>
      <c r="AP152" s="197" t="str">
        <f aca="false">IMPRODUCT(AF152,IMDIV(AM152,IMPRODUCT(AG152,AJ152)))</f>
        <v>-0.430139119847292+12.1092006348054i</v>
      </c>
      <c r="AQ152" s="169" t="n">
        <f aca="false">20*LOG(IMABS(AP152))</f>
        <v>21.6677859279358</v>
      </c>
      <c r="AR152" s="198" t="n">
        <f aca="false">(180/PI())*IMARGUMENT(AP152)</f>
        <v>92.0343868342056</v>
      </c>
      <c r="AS152" s="197" t="str">
        <f aca="false">IMPRODUCT(AC152,AP152)</f>
        <v>705.557566466135+301.166699056608i</v>
      </c>
      <c r="AT152" s="223" t="n">
        <f aca="false">20*LOG(IMABS(AS152))</f>
        <v>57.6975595751217</v>
      </c>
      <c r="AU152" s="198" t="n">
        <f aca="false">(180/PI())*IMARGUMENT(AS152)</f>
        <v>23.1151751046545</v>
      </c>
      <c r="AX152" s="0" t="n">
        <f aca="false">SUM((AT153&lt;0)*(AT152&gt;0))*O152</f>
        <v>0</v>
      </c>
      <c r="AY152" s="0" t="n">
        <f aca="false">IF(AX152&gt;0,AU152,0)</f>
        <v>0</v>
      </c>
    </row>
    <row r="153" customFormat="false" ht="15" hidden="false" customHeight="false" outlineLevel="0" collapsed="false">
      <c r="N153" s="130" t="n">
        <v>35</v>
      </c>
      <c r="O153" s="192" t="n">
        <f aca="false">10^(2+(N153/100))</f>
        <v>223.872113856834</v>
      </c>
      <c r="P153" s="240" t="str">
        <f aca="false">COMPLEX(Adc,0)</f>
        <v>175.438596491228</v>
      </c>
      <c r="Q153" s="124" t="str">
        <f aca="false">IMSUM(COMPLEX(1,0),IMDIV(COMPLEX(0,2*PI()*O153),COMPLEX(wp_lf,0)))</f>
        <v>1+2.64446435576828i</v>
      </c>
      <c r="R153" s="124" t="n">
        <f aca="false">IMABS(Q153)</f>
        <v>2.82722332491244</v>
      </c>
      <c r="S153" s="124" t="n">
        <f aca="false">IMARGUMENT(Q153)</f>
        <v>1.20926826497907</v>
      </c>
      <c r="T153" s="124" t="str">
        <f aca="false">IMSUM(COMPLEX(1,0),IMDIV(COMPLEX(0,2*PI()*O153),COMPLEX(wz_esr,0)))</f>
        <v>1+4.36336618701769E-06i</v>
      </c>
      <c r="U153" s="124" t="n">
        <f aca="false">IMABS(T153)</f>
        <v>1.00000000000952</v>
      </c>
      <c r="V153" s="124" t="n">
        <f aca="false">IMARGUMENT(T153)</f>
        <v>4.3633694096102E-006</v>
      </c>
      <c r="W153" s="0" t="str">
        <f aca="false">IMSUB(COMPLEX(1,0),IMDIV(COMPLEX(0,2*PI()*O153),COMPLEX(wz_rhp,0)))</f>
        <v>1-0.00101277358306019i</v>
      </c>
      <c r="X153" s="124" t="n">
        <f aca="false">IMABS(W153)</f>
        <v>1.00000051285503</v>
      </c>
      <c r="Y153" s="124" t="n">
        <f aca="false">IMARGUMENT(W153)</f>
        <v>-0.00101277323680962</v>
      </c>
      <c r="Z153" s="0" t="str">
        <f aca="false">IMSUM(COMPLEX(1,0),IMDIV(COMPLEX(0,2*PI()*O153),COMPLEX(Q*(wsl/2),0)),IMDIV(IMPOWER(COMPLEX(0,2*PI()*O153),2),IMPOWER(COMPLEX(wsl/2,0),2)))</f>
        <v>0.99999995454084+0.00030406475055326i</v>
      </c>
      <c r="AA153" s="124" t="n">
        <f aca="false">IMABS(Z153)</f>
        <v>1.00000000076853</v>
      </c>
      <c r="AB153" s="124" t="n">
        <f aca="false">IMARGUMENT(Z153)</f>
        <v>0.00030406475527727</v>
      </c>
      <c r="AC153" s="222" t="str">
        <f aca="false">(IMDIV(IMPRODUCT(P153,T153,W153),IMPRODUCT(Q153,Z153)))</f>
        <v>21.8723171017158-58.0708217116032i</v>
      </c>
      <c r="AD153" s="223" t="n">
        <f aca="false">20*LOG(IMABS(AC153))</f>
        <v>35.8553050314365</v>
      </c>
      <c r="AE153" s="198" t="n">
        <f aca="false">(180/PI())*IMARGUMENT(AC153)</f>
        <v>-69.3611671391739</v>
      </c>
      <c r="AF153" s="0" t="str">
        <f aca="false">COMPLEX(Adc_ea,0)</f>
        <v>-0.434440565864413</v>
      </c>
      <c r="AG153" s="0" t="str">
        <f aca="false">IMDIV(COMPLEX(0,2*PI()*O153),COMPLEX(wp0_ea,0))</f>
        <v>0.0367130423859323i</v>
      </c>
      <c r="AH153" s="0" t="n">
        <f aca="false">IMABS(AG153)</f>
        <v>0.0367130423859323</v>
      </c>
      <c r="AI153" s="0" t="n">
        <f aca="false">IMARGUMENT(AG153)</f>
        <v>1.5707963267949</v>
      </c>
      <c r="AJ153" s="0" t="str">
        <f aca="false">IMSUM(COMPLEX(1,0),IMDIV(COMPLEX(0,2*PI()*O153),COMPLEX(wp1_ea,0)))</f>
        <v>1+0.000363495469167646i</v>
      </c>
      <c r="AK153" s="0" t="n">
        <f aca="false">IMABS(AJ153)</f>
        <v>1.00000006606448</v>
      </c>
      <c r="AL153" s="0" t="n">
        <f aca="false">IMARGUMENT(AJ153)</f>
        <v>0.000363495453306941</v>
      </c>
      <c r="AM153" s="0" t="str">
        <f aca="false">IMSUM(COMPLEX(1,0),IMDIV(COMPLEX(0,2*PI()*O153),COMPLEX(wz_ea,0)))</f>
        <v>1+0.0367130423859323i</v>
      </c>
      <c r="AN153" s="0" t="n">
        <f aca="false">IMABS(AM153)</f>
        <v>1.00067369680692</v>
      </c>
      <c r="AO153" s="0" t="n">
        <f aca="false">IMARGUMENT(AM153)</f>
        <v>0.0366965611851321</v>
      </c>
      <c r="AP153" s="197" t="str">
        <f aca="false">IMPRODUCT(AF153,IMDIV(AM153,IMPRODUCT(AG153,AJ153)))</f>
        <v>-0.430139117289349+11.8335686134247i</v>
      </c>
      <c r="AQ153" s="169" t="n">
        <f aca="false">20*LOG(IMABS(AP153))</f>
        <v>21.468049012082</v>
      </c>
      <c r="AR153" s="198" t="n">
        <f aca="false">(180/PI())*IMARGUMENT(AP153)</f>
        <v>92.0817313232135</v>
      </c>
      <c r="AS153" s="197" t="str">
        <f aca="false">IMPRODUCT(AC153,AP153)</f>
        <v>677.776913991005+283.806097149033i</v>
      </c>
      <c r="AT153" s="223" t="n">
        <f aca="false">20*LOG(IMABS(AS153))</f>
        <v>57.3233540435185</v>
      </c>
      <c r="AU153" s="198" t="n">
        <f aca="false">(180/PI())*IMARGUMENT(AS153)</f>
        <v>22.7205641840396</v>
      </c>
      <c r="AX153" s="0" t="n">
        <f aca="false">SUM((AT154&lt;0)*(AT153&gt;0))*O153</f>
        <v>0</v>
      </c>
      <c r="AY153" s="0" t="n">
        <f aca="false">IF(AX153&gt;0,AU153,0)</f>
        <v>0</v>
      </c>
    </row>
    <row r="154" customFormat="false" ht="15" hidden="false" customHeight="false" outlineLevel="0" collapsed="false">
      <c r="N154" s="130" t="n">
        <v>36</v>
      </c>
      <c r="O154" s="192" t="n">
        <f aca="false">10^(2+(N154/100))</f>
        <v>229.086765276777</v>
      </c>
      <c r="P154" s="240" t="str">
        <f aca="false">COMPLEX(Adc,0)</f>
        <v>175.438596491228</v>
      </c>
      <c r="Q154" s="124" t="str">
        <f aca="false">IMSUM(COMPLEX(1,0),IMDIV(COMPLEX(0,2*PI()*O154),COMPLEX(wp_lf,0)))</f>
        <v>1+2.70606184359394i</v>
      </c>
      <c r="R154" s="124" t="n">
        <f aca="false">IMABS(Q154)</f>
        <v>2.88492126432508</v>
      </c>
      <c r="S154" s="124" t="n">
        <f aca="false">IMARGUMENT(Q154)</f>
        <v>1.21682045743551</v>
      </c>
      <c r="T154" s="124" t="str">
        <f aca="false">IMSUM(COMPLEX(1,0),IMDIV(COMPLEX(0,2*PI()*O154),COMPLEX(wz_esr,0)))</f>
        <v>1+4.46500204192999E-06i</v>
      </c>
      <c r="U154" s="124" t="n">
        <f aca="false">IMABS(T154)</f>
        <v>1.00000000000997</v>
      </c>
      <c r="V154" s="124" t="n">
        <f aca="false">IMARGUMENT(T154)</f>
        <v>4.46498071760922E-006</v>
      </c>
      <c r="W154" s="0" t="str">
        <f aca="false">IMSUB(COMPLEX(1,0),IMDIV(COMPLEX(0,2*PI()*O154),COMPLEX(wz_rhp,0)))</f>
        <v>1-0.00103636411031257i</v>
      </c>
      <c r="X154" s="124" t="n">
        <f aca="false">IMABS(W154)</f>
        <v>1.00000053702514</v>
      </c>
      <c r="Y154" s="124" t="n">
        <f aca="false">IMARGUMENT(W154)</f>
        <v>-0.00103636373922183</v>
      </c>
      <c r="Z154" s="0" t="str">
        <f aca="false">IMSUM(COMPLEX(1,0),IMDIV(COMPLEX(0,2*PI()*O154),COMPLEX(Q*(wsl/2),0)),IMDIV(IMPOWER(COMPLEX(0,2*PI()*O154),2),IMPOWER(COMPLEX(wsl/2,0),2)))</f>
        <v>0.999999952398416+0.00031114732844075i</v>
      </c>
      <c r="AA154" s="124" t="n">
        <f aca="false">IMABS(Z154)</f>
        <v>1.00000000080475</v>
      </c>
      <c r="AB154" s="124" t="n">
        <f aca="false">IMARGUMENT(Z154)</f>
        <v>0.000311147332735267</v>
      </c>
      <c r="AC154" s="222" t="str">
        <f aca="false">(IMDIV(IMPRODUCT(P154,T154,W154),IMPRODUCT(Q154,Z154)))</f>
        <v>21.0027321959386-57.0703143797865i</v>
      </c>
      <c r="AD154" s="223" t="n">
        <f aca="false">20*LOG(IMABS(AC154))</f>
        <v>35.6798282476325</v>
      </c>
      <c r="AE154" s="198" t="n">
        <f aca="false">(180/PI())*IMARGUMENT(AC154)</f>
        <v>-69.7956275077614</v>
      </c>
      <c r="AF154" s="0" t="str">
        <f aca="false">COMPLEX(Adc_ea,0)</f>
        <v>-0.434440565864413</v>
      </c>
      <c r="AG154" s="0" t="str">
        <f aca="false">IMDIV(COMPLEX(0,2*PI()*O154),COMPLEX(wp0_ea,0))</f>
        <v>0.0375681989988308i</v>
      </c>
      <c r="AH154" s="0" t="n">
        <f aca="false">IMABS(AG154)</f>
        <v>0.0375681989988308</v>
      </c>
      <c r="AI154" s="0" t="n">
        <f aca="false">IMARGUMENT(AG154)</f>
        <v>1.5707963267949</v>
      </c>
      <c r="AJ154" s="0" t="str">
        <f aca="false">IMSUM(COMPLEX(1,0),IMDIV(COMPLEX(0,2*PI()*O154),COMPLEX(wp1_ea,0)))</f>
        <v>1+0.000371962366325057i</v>
      </c>
      <c r="AK154" s="0" t="n">
        <f aca="false">IMABS(AJ154)</f>
        <v>1.000000069178</v>
      </c>
      <c r="AL154" s="0" t="n">
        <f aca="false">IMARGUMENT(AJ154)</f>
        <v>0.000371962349402289</v>
      </c>
      <c r="AM154" s="0" t="str">
        <f aca="false">IMSUM(COMPLEX(1,0),IMDIV(COMPLEX(0,2*PI()*O154),COMPLEX(wz_ea,0)))</f>
        <v>1+0.0375681989988308i</v>
      </c>
      <c r="AN154" s="0" t="n">
        <f aca="false">IMABS(AM154)</f>
        <v>1.00070543596806</v>
      </c>
      <c r="AO154" s="0" t="n">
        <f aca="false">IMARGUMENT(AM154)</f>
        <v>0.0375505397462948</v>
      </c>
      <c r="AP154" s="197" t="str">
        <f aca="false">IMPRODUCT(AF154,IMDIV(AM154,IMPRODUCT(AG154,AJ154)))</f>
        <v>-0.430139114610853+11.5642109067587i</v>
      </c>
      <c r="AQ154" s="169" t="n">
        <f aca="false">20*LOG(IMABS(AP154))</f>
        <v>21.2683244779185</v>
      </c>
      <c r="AR154" s="198" t="n">
        <f aca="false">(180/PI())*IMARGUMENT(AP154)</f>
        <v>92.1301755731557</v>
      </c>
      <c r="AS154" s="197" t="str">
        <f aca="false">IMPRODUCT(AC154,AP154)</f>
        <v>650.939055371705+267.42819922989i</v>
      </c>
      <c r="AT154" s="223" t="n">
        <f aca="false">20*LOG(IMABS(AS154))</f>
        <v>56.948152725551</v>
      </c>
      <c r="AU154" s="198" t="n">
        <f aca="false">(180/PI())*IMARGUMENT(AS154)</f>
        <v>22.3345480653944</v>
      </c>
      <c r="AX154" s="0" t="n">
        <f aca="false">SUM((AT155&lt;0)*(AT154&gt;0))*O154</f>
        <v>0</v>
      </c>
      <c r="AY154" s="0" t="n">
        <f aca="false">IF(AX154&gt;0,AU154,0)</f>
        <v>0</v>
      </c>
    </row>
    <row r="155" customFormat="false" ht="15" hidden="false" customHeight="false" outlineLevel="0" collapsed="false">
      <c r="N155" s="130" t="n">
        <v>37</v>
      </c>
      <c r="O155" s="192" t="n">
        <f aca="false">10^(2+(N155/100))</f>
        <v>234.422881531992</v>
      </c>
      <c r="P155" s="240" t="str">
        <f aca="false">COMPLEX(Adc,0)</f>
        <v>175.438596491228</v>
      </c>
      <c r="Q155" s="124" t="str">
        <f aca="false">IMSUM(COMPLEX(1,0),IMDIV(COMPLEX(0,2*PI()*O155),COMPLEX(wp_lf,0)))</f>
        <v>1+2.769094121228i</v>
      </c>
      <c r="R155" s="124" t="n">
        <f aca="false">IMABS(Q155)</f>
        <v>2.94412673847772</v>
      </c>
      <c r="S155" s="124" t="n">
        <f aca="false">IMARGUMENT(Q155)</f>
        <v>1.22424169818307</v>
      </c>
      <c r="T155" s="124" t="str">
        <f aca="false">IMSUM(COMPLEX(1,0),IMDIV(COMPLEX(0,2*PI()*O155),COMPLEX(wz_esr,0)))</f>
        <v>1+4.56900530002619E-06i</v>
      </c>
      <c r="U155" s="124" t="n">
        <f aca="false">IMABS(T155)</f>
        <v>1.00000000001044</v>
      </c>
      <c r="V155" s="124" t="n">
        <f aca="false">IMARGUMENT(T155)</f>
        <v>4.5689983121761E-006</v>
      </c>
      <c r="W155" s="0" t="str">
        <f aca="false">IMSUB(COMPLEX(1,0),IMDIV(COMPLEX(0,2*PI()*O155),COMPLEX(wz_rhp,0)))</f>
        <v>1-0.00106050413153413i</v>
      </c>
      <c r="X155" s="124" t="n">
        <f aca="false">IMABS(W155)</f>
        <v>1.00000056233435</v>
      </c>
      <c r="Y155" s="124" t="n">
        <f aca="false">IMARGUMENT(W155)</f>
        <v>-0.00106050373401636</v>
      </c>
      <c r="Z155" s="0" t="str">
        <f aca="false">IMSUM(COMPLEX(1,0),IMDIV(COMPLEX(0,2*PI()*O155),COMPLEX(Q*(wsl/2),0)),IMDIV(IMPOWER(COMPLEX(0,2*PI()*O155),2),IMPOWER(COMPLEX(wsl/2,0),2)))</f>
        <v>0.999999950155023+0.00031839488076029i</v>
      </c>
      <c r="AA155" s="124" t="n">
        <f aca="false">IMABS(Z155)</f>
        <v>1.00000000084267</v>
      </c>
      <c r="AB155" s="124" t="n">
        <f aca="false">IMARGUMENT(Z155)</f>
        <v>0.000318394886035124</v>
      </c>
      <c r="AC155" s="222" t="str">
        <f aca="false">(IMDIV(IMPRODUCT(P155,T155,W155),IMPRODUCT(Q155,Z155)))</f>
        <v>20.1630417342703-56.0744708506159i</v>
      </c>
      <c r="AD155" s="223" t="n">
        <f aca="false">20*LOG(IMABS(AC155))</f>
        <v>35.5033777330155</v>
      </c>
      <c r="AE155" s="198" t="n">
        <f aca="false">(180/PI())*IMARGUMENT(AC155)</f>
        <v>-70.2226256963911</v>
      </c>
      <c r="AF155" s="0" t="str">
        <f aca="false">COMPLEX(Adc_ea,0)</f>
        <v>-0.434440565864413</v>
      </c>
      <c r="AG155" s="0" t="str">
        <f aca="false">IMDIV(COMPLEX(0,2*PI()*O155),COMPLEX(wp0_ea,0))</f>
        <v>0.0384432747681121i</v>
      </c>
      <c r="AH155" s="0" t="n">
        <f aca="false">IMABS(AG155)</f>
        <v>0.0384432747681121</v>
      </c>
      <c r="AI155" s="0" t="n">
        <f aca="false">IMARGUMENT(AG155)</f>
        <v>1.5707963267949</v>
      </c>
      <c r="AJ155" s="0" t="str">
        <f aca="false">IMSUM(COMPLEX(1,0),IMDIV(COMPLEX(0,2*PI()*O155),COMPLEX(wp1_ea,0)))</f>
        <v>1+0.000380626482852596i</v>
      </c>
      <c r="AK155" s="0" t="n">
        <f aca="false">IMABS(AJ155)</f>
        <v>1.00000007243826</v>
      </c>
      <c r="AL155" s="0" t="n">
        <f aca="false">IMARGUMENT(AJ155)</f>
        <v>0.000380626464731253</v>
      </c>
      <c r="AM155" s="0" t="str">
        <f aca="false">IMSUM(COMPLEX(1,0),IMDIV(COMPLEX(0,2*PI()*O155),COMPLEX(wz_ea,0)))</f>
        <v>1+0.0384432747681121i</v>
      </c>
      <c r="AN155" s="0" t="n">
        <f aca="false">IMABS(AM155)</f>
        <v>1.00073866987086</v>
      </c>
      <c r="AO155" s="0" t="n">
        <f aca="false">IMARGUMENT(AM155)</f>
        <v>0.0384243532923609</v>
      </c>
      <c r="AP155" s="197" t="str">
        <f aca="false">IMPRODUCT(AF155,IMDIV(AM155,IMPRODUCT(AG155,AJ155)))</f>
        <v>-0.430139111806124+11.3009846977858i</v>
      </c>
      <c r="AQ155" s="169" t="n">
        <f aca="false">20*LOG(IMABS(AP155))</f>
        <v>21.0686129073306</v>
      </c>
      <c r="AR155" s="198" t="n">
        <f aca="false">(180/PI())*IMARGUMENT(AP155)</f>
        <v>92.1797449841868</v>
      </c>
      <c r="AS155" s="197" t="str">
        <f aca="false">IMPRODUCT(AC155,AP155)</f>
        <v>625.023824156357+251.982049186487i</v>
      </c>
      <c r="AT155" s="223" t="n">
        <f aca="false">20*LOG(IMABS(AS155))</f>
        <v>56.571990640346</v>
      </c>
      <c r="AU155" s="198" t="n">
        <f aca="false">(180/PI())*IMARGUMENT(AS155)</f>
        <v>21.9571192877957</v>
      </c>
      <c r="AX155" s="0" t="n">
        <f aca="false">SUM((AT156&lt;0)*(AT155&gt;0))*O155</f>
        <v>0</v>
      </c>
      <c r="AY155" s="0" t="n">
        <f aca="false">IF(AX155&gt;0,AU155,0)</f>
        <v>0</v>
      </c>
    </row>
    <row r="156" customFormat="false" ht="15" hidden="false" customHeight="false" outlineLevel="0" collapsed="false">
      <c r="N156" s="130" t="n">
        <v>38</v>
      </c>
      <c r="O156" s="192" t="n">
        <f aca="false">10^(2+(N156/100))</f>
        <v>239.883291901949</v>
      </c>
      <c r="P156" s="240" t="str">
        <f aca="false">COMPLEX(Adc,0)</f>
        <v>175.438596491228</v>
      </c>
      <c r="Q156" s="124" t="str">
        <f aca="false">IMSUM(COMPLEX(1,0),IMDIV(COMPLEX(0,2*PI()*O156),COMPLEX(wp_lf,0)))</f>
        <v>1+2.83359460921846i</v>
      </c>
      <c r="R156" s="124" t="n">
        <f aca="false">IMABS(Q156)</f>
        <v>3.00487244477897</v>
      </c>
      <c r="S156" s="124" t="n">
        <f aca="false">IMARGUMENT(Q156)</f>
        <v>1.23153265129665</v>
      </c>
      <c r="T156" s="124" t="str">
        <f aca="false">IMSUM(COMPLEX(1,0),IMDIV(COMPLEX(0,2*PI()*O156),COMPLEX(wz_esr,0)))</f>
        <v>1+4.67543110521045E-06i</v>
      </c>
      <c r="U156" s="124" t="n">
        <f aca="false">IMABS(T156)</f>
        <v>1.00000000001093</v>
      </c>
      <c r="V156" s="124" t="n">
        <f aca="false">IMARGUMENT(T156)</f>
        <v>4.67540406558508E-006</v>
      </c>
      <c r="W156" s="0" t="str">
        <f aca="false">IMSUB(COMPLEX(1,0),IMDIV(COMPLEX(0,2*PI()*O156),COMPLEX(wz_rhp,0)))</f>
        <v>1-0.00108520644608366i</v>
      </c>
      <c r="X156" s="124" t="n">
        <f aca="false">IMABS(W156)</f>
        <v>1.00000058883634</v>
      </c>
      <c r="Y156" s="124" t="n">
        <f aca="false">IMARGUMENT(W156)</f>
        <v>-0.00108520602004738</v>
      </c>
      <c r="Z156" s="0" t="str">
        <f aca="false">IMSUM(COMPLEX(1,0),IMDIV(COMPLEX(0,2*PI()*O156),COMPLEX(Q*(wsl/2),0)),IMDIV(IMPOWER(COMPLEX(0,2*PI()*O156),2),IMPOWER(COMPLEX(wsl/2,0),2)))</f>
        <v>0.999999947805901+0.00032581125026008i</v>
      </c>
      <c r="AA156" s="124" t="n">
        <f aca="false">IMABS(Z156)</f>
        <v>1.00000000088239</v>
      </c>
      <c r="AB156" s="124" t="n">
        <f aca="false">IMARGUMENT(Z156)</f>
        <v>0.000325811255885203</v>
      </c>
      <c r="AC156" s="222" t="str">
        <f aca="false">(IMDIV(IMPRODUCT(P156,T156,W156),IMPRODUCT(Q156,Z156)))</f>
        <v>19.3525752363126-55.0840795672702i</v>
      </c>
      <c r="AD156" s="223" t="n">
        <f aca="false">20*LOG(IMABS(AC156))</f>
        <v>35.325987170295</v>
      </c>
      <c r="AE156" s="198" t="n">
        <f aca="false">(180/PI())*IMARGUMENT(AC156)</f>
        <v>-70.6422007041091</v>
      </c>
      <c r="AF156" s="0" t="str">
        <f aca="false">COMPLEX(Adc_ea,0)</f>
        <v>-0.434440565864413</v>
      </c>
      <c r="AG156" s="0" t="str">
        <f aca="false">IMDIV(COMPLEX(0,2*PI()*O156),COMPLEX(wp0_ea,0))</f>
        <v>0.0393387336705328i</v>
      </c>
      <c r="AH156" s="0" t="n">
        <f aca="false">IMABS(AG156)</f>
        <v>0.0393387336705328</v>
      </c>
      <c r="AI156" s="0" t="n">
        <f aca="false">IMARGUMENT(AG156)</f>
        <v>1.5707963267949</v>
      </c>
      <c r="AJ156" s="0" t="str">
        <f aca="false">IMSUM(COMPLEX(1,0),IMDIV(COMPLEX(0,2*PI()*O156),COMPLEX(wp1_ea,0)))</f>
        <v>1+0.000389492412579533i</v>
      </c>
      <c r="AK156" s="0" t="n">
        <f aca="false">IMABS(AJ156)</f>
        <v>1.00000007585217</v>
      </c>
      <c r="AL156" s="0" t="n">
        <f aca="false">IMARGUMENT(AJ156)</f>
        <v>0.000389492393193174</v>
      </c>
      <c r="AM156" s="0" t="str">
        <f aca="false">IMSUM(COMPLEX(1,0),IMDIV(COMPLEX(0,2*PI()*O156),COMPLEX(wz_ea,0)))</f>
        <v>1+0.0393387336705328i</v>
      </c>
      <c r="AN156" s="0" t="n">
        <f aca="false">IMABS(AM156)</f>
        <v>1.00077346885636</v>
      </c>
      <c r="AO156" s="0" t="n">
        <f aca="false">IMARGUMENT(AM156)</f>
        <v>0.0393184597901965</v>
      </c>
      <c r="AP156" s="197" t="str">
        <f aca="false">IMPRODUCT(AF156,IMDIV(AM156,IMPRODUCT(AG156,AJ156)))</f>
        <v>-0.430139108869212+11.0437504204857i</v>
      </c>
      <c r="AQ156" s="169" t="n">
        <f aca="false">20*LOG(IMABS(AP156))</f>
        <v>20.8689149094684</v>
      </c>
      <c r="AR156" s="198" t="n">
        <f aca="false">(180/PI())*IMARGUMENT(AP156)</f>
        <v>92.2304655326683</v>
      </c>
      <c r="AS156" s="197" t="str">
        <f aca="false">IMPRODUCT(AC156,AP156)</f>
        <v>600.010527416636+237.418827801455i</v>
      </c>
      <c r="AT156" s="223" t="n">
        <f aca="false">20*LOG(IMABS(AS156))</f>
        <v>56.1949020797634</v>
      </c>
      <c r="AU156" s="198" t="n">
        <f aca="false">(180/PI())*IMARGUMENT(AS156)</f>
        <v>21.5882648285591</v>
      </c>
      <c r="AX156" s="0" t="n">
        <f aca="false">SUM((AT157&lt;0)*(AT156&gt;0))*O156</f>
        <v>0</v>
      </c>
      <c r="AY156" s="0" t="n">
        <f aca="false">IF(AX156&gt;0,AU156,0)</f>
        <v>0</v>
      </c>
    </row>
    <row r="157" customFormat="false" ht="15" hidden="false" customHeight="false" outlineLevel="0" collapsed="false">
      <c r="N157" s="130" t="n">
        <v>39</v>
      </c>
      <c r="O157" s="192" t="n">
        <f aca="false">10^(2+(N157/100))</f>
        <v>245.470891568503</v>
      </c>
      <c r="P157" s="240" t="str">
        <f aca="false">COMPLEX(Adc,0)</f>
        <v>175.438596491228</v>
      </c>
      <c r="Q157" s="124" t="str">
        <f aca="false">IMSUM(COMPLEX(1,0),IMDIV(COMPLEX(0,2*PI()*O157),COMPLEX(wp_lf,0)))</f>
        <v>1+2.89959750657776i</v>
      </c>
      <c r="R157" s="124" t="n">
        <f aca="false">IMABS(Q157)</f>
        <v>3.06719182643537</v>
      </c>
      <c r="S157" s="124" t="n">
        <f aca="false">IMARGUMENT(Q157)</f>
        <v>1.23869408099972</v>
      </c>
      <c r="T157" s="124" t="str">
        <f aca="false">IMSUM(COMPLEX(1,0),IMDIV(COMPLEX(0,2*PI()*O157),COMPLEX(wz_esr,0)))</f>
        <v>1+0.0000047843358858533i</v>
      </c>
      <c r="U157" s="124" t="n">
        <f aca="false">IMABS(T157)</f>
        <v>1.00000000001144</v>
      </c>
      <c r="V157" s="124" t="n">
        <f aca="false">IMARGUMENT(T157)</f>
        <v>4.78431710313452E-006</v>
      </c>
      <c r="W157" s="0" t="str">
        <f aca="false">IMSUB(COMPLEX(1,0),IMDIV(COMPLEX(0,2*PI()*O157),COMPLEX(wz_rhp,0)))</f>
        <v>1-0.00111048415145531i</v>
      </c>
      <c r="X157" s="124" t="n">
        <f aca="false">IMABS(W157)</f>
        <v>1.00000061658734</v>
      </c>
      <c r="Y157" s="124" t="n">
        <f aca="false">IMARGUMENT(W157)</f>
        <v>-0.0011104836949836</v>
      </c>
      <c r="Z157" s="0" t="str">
        <f aca="false">IMSUM(COMPLEX(1,0),IMDIV(COMPLEX(0,2*PI()*O157),COMPLEX(Q*(wsl/2),0)),IMDIV(IMPOWER(COMPLEX(0,2*PI()*O157),2),IMPOWER(COMPLEX(wsl/2,0),2)))</f>
        <v>0.999999945346069+0.00033340036919737i</v>
      </c>
      <c r="AA157" s="124" t="n">
        <f aca="false">IMABS(Z157)</f>
        <v>1.00000000092397</v>
      </c>
      <c r="AB157" s="124" t="n">
        <f aca="false">IMARGUMENT(Z157)</f>
        <v>0.000333400375304756</v>
      </c>
      <c r="AC157" s="222" t="str">
        <f aca="false">(IMDIV(IMPRODUCT(P157,T157,W157),IMPRODUCT(Q157,Z157)))</f>
        <v>18.570648264645-54.0998791095654i</v>
      </c>
      <c r="AD157" s="223" t="n">
        <f aca="false">20*LOG(IMABS(AC157))</f>
        <v>35.1476894699968</v>
      </c>
      <c r="AE157" s="198" t="n">
        <f aca="false">(180/PI())*IMARGUMENT(AC157)</f>
        <v>-71.0543972901858</v>
      </c>
      <c r="AF157" s="0" t="str">
        <f aca="false">COMPLEX(Adc_ea,0)</f>
        <v>-0.434440565864413</v>
      </c>
      <c r="AG157" s="0" t="str">
        <f aca="false">IMDIV(COMPLEX(0,2*PI()*O157),COMPLEX(wp0_ea,0))</f>
        <v>0.0402550504902551i</v>
      </c>
      <c r="AH157" s="0" t="n">
        <f aca="false">IMABS(AG157)</f>
        <v>0.0402550504902551</v>
      </c>
      <c r="AI157" s="0" t="n">
        <f aca="false">IMARGUMENT(AG157)</f>
        <v>1.5707963267949</v>
      </c>
      <c r="AJ157" s="0" t="str">
        <f aca="false">IMSUM(COMPLEX(1,0),IMDIV(COMPLEX(0,2*PI()*O157),COMPLEX(wp1_ea,0)))</f>
        <v>1+0.00039856485633916i</v>
      </c>
      <c r="AK157" s="0" t="n">
        <f aca="false">IMABS(AJ157)</f>
        <v>1.00000007942697</v>
      </c>
      <c r="AL157" s="0" t="n">
        <f aca="false">IMARGUMENT(AJ157)</f>
        <v>0.000398564835245374</v>
      </c>
      <c r="AM157" s="0" t="str">
        <f aca="false">IMSUM(COMPLEX(1,0),IMDIV(COMPLEX(0,2*PI()*O157),COMPLEX(wz_ea,0)))</f>
        <v>1+0.0402550504902551i</v>
      </c>
      <c r="AN157" s="0" t="n">
        <f aca="false">IMABS(AM157)</f>
        <v>1.00080990657066</v>
      </c>
      <c r="AO157" s="0" t="n">
        <f aca="false">IMARGUMENT(AM157)</f>
        <v>0.0402333275854466</v>
      </c>
      <c r="AP157" s="197" t="str">
        <f aca="false">IMPRODUCT(AF157,IMDIV(AM157,IMPRODUCT(AG157,AJ157)))</f>
        <v>-0.430139105793888+10.7923716858398i</v>
      </c>
      <c r="AQ157" s="169" t="n">
        <f aca="false">20*LOG(IMABS(AP157))</f>
        <v>20.669231122017</v>
      </c>
      <c r="AR157" s="198" t="n">
        <f aca="false">(180/PI())*IMARGUMENT(AP157)</f>
        <v>92.2823637834921</v>
      </c>
      <c r="AS157" s="197" t="str">
        <f aca="false">IMPRODUCT(AC157,AP157)</f>
        <v>575.878041470862+223.691812142791i</v>
      </c>
      <c r="AT157" s="223" t="n">
        <f aca="false">20*LOG(IMABS(AS157))</f>
        <v>55.8169205920137</v>
      </c>
      <c r="AU157" s="198" t="n">
        <f aca="false">(180/PI())*IMARGUMENT(AS157)</f>
        <v>21.2279664933063</v>
      </c>
      <c r="AX157" s="0" t="n">
        <f aca="false">SUM((AT158&lt;0)*(AT157&gt;0))*O157</f>
        <v>0</v>
      </c>
      <c r="AY157" s="0" t="n">
        <f aca="false">IF(AX157&gt;0,AU157,0)</f>
        <v>0</v>
      </c>
    </row>
    <row r="158" customFormat="false" ht="15" hidden="false" customHeight="false" outlineLevel="0" collapsed="false">
      <c r="N158" s="130" t="n">
        <v>40</v>
      </c>
      <c r="O158" s="192" t="n">
        <f aca="false">10^(2+(N158/100))</f>
        <v>251.188643150958</v>
      </c>
      <c r="P158" s="240" t="str">
        <f aca="false">COMPLEX(Adc,0)</f>
        <v>175.438596491228</v>
      </c>
      <c r="Q158" s="124" t="str">
        <f aca="false">IMSUM(COMPLEX(1,0),IMDIV(COMPLEX(0,2*PI()*O158),COMPLEX(wp_lf,0)))</f>
        <v>1+2.96713780891578i</v>
      </c>
      <c r="R158" s="124" t="n">
        <f aca="false">IMABS(Q158)</f>
        <v>3.13111909340695</v>
      </c>
      <c r="S158" s="124" t="n">
        <f aca="false">IMARGUMENT(Q158)</f>
        <v>1.24572684519001</v>
      </c>
      <c r="T158" s="124" t="str">
        <f aca="false">IMSUM(COMPLEX(1,0),IMDIV(COMPLEX(0,2*PI()*O158),COMPLEX(wz_esr,0)))</f>
        <v>1+4.89577738471104E-06i</v>
      </c>
      <c r="U158" s="124" t="n">
        <f aca="false">IMABS(T158)</f>
        <v>1.00000000001198</v>
      </c>
      <c r="V158" s="124" t="n">
        <f aca="false">IMARGUMENT(T158)</f>
        <v>4.89575150861188E-006</v>
      </c>
      <c r="W158" s="0" t="str">
        <f aca="false">IMSUB(COMPLEX(1,0),IMDIV(COMPLEX(0,2*PI()*O158),COMPLEX(wz_rhp,0)))</f>
        <v>1-0.00113635065022306i</v>
      </c>
      <c r="X158" s="124" t="n">
        <f aca="false">IMABS(W158)</f>
        <v>1.00000064564619</v>
      </c>
      <c r="Y158" s="124" t="n">
        <f aca="false">IMARGUMENT(W158)</f>
        <v>-0.00113635016100604</v>
      </c>
      <c r="Z158" s="0" t="str">
        <f aca="false">IMSUM(COMPLEX(1,0),IMDIV(COMPLEX(0,2*PI()*O158),COMPLEX(Q*(wsl/2),0)),IMDIV(IMPOWER(COMPLEX(0,2*PI()*O158),2),IMPOWER(COMPLEX(wsl/2,0),2)))</f>
        <v>0.999999942770309+0.00034116626142348i</v>
      </c>
      <c r="AA158" s="124" t="n">
        <f aca="false">IMABS(Z158)</f>
        <v>1.00000000096752</v>
      </c>
      <c r="AB158" s="124" t="n">
        <f aca="false">IMARGUMENT(Z158)</f>
        <v>0.000341166267557755</v>
      </c>
      <c r="AC158" s="222" t="str">
        <f aca="false">(IMDIV(IMPRODUCT(P158,T158,W158),IMPRODUCT(Q158,Z158)))</f>
        <v>17.8165653462543-53.1225592373209i</v>
      </c>
      <c r="AD158" s="223" t="n">
        <f aca="false">20*LOG(IMABS(AC158))</f>
        <v>34.9685167562418</v>
      </c>
      <c r="AE158" s="198" t="n">
        <f aca="false">(180/PI())*IMARGUMENT(AC158)</f>
        <v>-71.4592656036854</v>
      </c>
      <c r="AF158" s="0" t="str">
        <f aca="false">COMPLEX(Adc_ea,0)</f>
        <v>-0.434440565864413</v>
      </c>
      <c r="AG158" s="0" t="str">
        <f aca="false">IMDIV(COMPLEX(0,2*PI()*O158),COMPLEX(wp0_ea,0))</f>
        <v>0.0411927110705862i</v>
      </c>
      <c r="AH158" s="0" t="n">
        <f aca="false">IMABS(AG158)</f>
        <v>0.0411927110705862</v>
      </c>
      <c r="AI158" s="0" t="n">
        <f aca="false">IMARGUMENT(AG158)</f>
        <v>1.5707963267949</v>
      </c>
      <c r="AJ158" s="0" t="str">
        <f aca="false">IMSUM(COMPLEX(1,0),IMDIV(COMPLEX(0,2*PI()*O158),COMPLEX(wp1_ea,0)))</f>
        <v>1+0.000407848624461249i</v>
      </c>
      <c r="AK158" s="0" t="n">
        <f aca="false">IMABS(AJ158)</f>
        <v>1.00000008317025</v>
      </c>
      <c r="AL158" s="0" t="n">
        <f aca="false">IMARGUMENT(AJ158)</f>
        <v>0.000407848601711931</v>
      </c>
      <c r="AM158" s="0" t="str">
        <f aca="false">IMSUM(COMPLEX(1,0),IMDIV(COMPLEX(0,2*PI()*O158),COMPLEX(wz_ea,0)))</f>
        <v>1+0.0411927110705862i</v>
      </c>
      <c r="AN158" s="0" t="n">
        <f aca="false">IMABS(AM158)</f>
        <v>1.00084806011969</v>
      </c>
      <c r="AO158" s="0" t="n">
        <f aca="false">IMARGUMENT(AM158)</f>
        <v>0.0411694356238087</v>
      </c>
      <c r="AP158" s="197" t="str">
        <f aca="false">IMPRODUCT(AF158,IMDIV(AM158,IMPRODUCT(AG158,AJ158)))</f>
        <v>-0.430139102573628+10.5467152095154i</v>
      </c>
      <c r="AQ158" s="169" t="n">
        <f aca="false">20*LOG(IMABS(AP158))</f>
        <v>20.4695622125239</v>
      </c>
      <c r="AR158" s="198" t="n">
        <f aca="false">(180/PI())*IMARGUMENT(AP158)</f>
        <v>92.3354669026138</v>
      </c>
      <c r="AS158" s="197" t="str">
        <f aca="false">IMPRODUCT(AC158,AP158)</f>
        <v>552.604902047653+210.756330675421i</v>
      </c>
      <c r="AT158" s="223" t="n">
        <f aca="false">20*LOG(IMABS(AS158))</f>
        <v>55.4380789687657</v>
      </c>
      <c r="AU158" s="198" t="n">
        <f aca="false">(180/PI())*IMARGUMENT(AS158)</f>
        <v>20.8762012989284</v>
      </c>
      <c r="AX158" s="0" t="n">
        <f aca="false">SUM((AT159&lt;0)*(AT158&gt;0))*O158</f>
        <v>0</v>
      </c>
      <c r="AY158" s="0" t="n">
        <f aca="false">IF(AX158&gt;0,AU158,0)</f>
        <v>0</v>
      </c>
    </row>
    <row r="159" customFormat="false" ht="15" hidden="false" customHeight="false" outlineLevel="0" collapsed="false">
      <c r="N159" s="130" t="n">
        <v>41</v>
      </c>
      <c r="O159" s="192" t="n">
        <f aca="false">10^(2+(N159/100))</f>
        <v>257.039578276886</v>
      </c>
      <c r="P159" s="240" t="str">
        <f aca="false">COMPLEX(Adc,0)</f>
        <v>175.438596491228</v>
      </c>
      <c r="Q159" s="124" t="str">
        <f aca="false">IMSUM(COMPLEX(1,0),IMDIV(COMPLEX(0,2*PI()*O159),COMPLEX(wp_lf,0)))</f>
        <v>1+3.03625132699479i</v>
      </c>
      <c r="R159" s="124" t="n">
        <f aca="false">IMABS(Q159)</f>
        <v>3.19668924368285</v>
      </c>
      <c r="S159" s="124" t="n">
        <f aca="false">IMARGUMENT(Q159)</f>
        <v>1.25263188911083</v>
      </c>
      <c r="T159" s="124" t="str">
        <f aca="false">IMSUM(COMPLEX(1,0),IMDIV(COMPLEX(0,2*PI()*O159),COMPLEX(wz_esr,0)))</f>
        <v>1+5.00981468954139E-06i</v>
      </c>
      <c r="U159" s="124" t="n">
        <f aca="false">IMABS(T159)</f>
        <v>1.00000000001255</v>
      </c>
      <c r="V159" s="124" t="n">
        <f aca="false">IMARGUMENT(T159)</f>
        <v>5.00980496466066E-006</v>
      </c>
      <c r="W159" s="0" t="str">
        <f aca="false">IMSUB(COMPLEX(1,0),IMDIV(COMPLEX(0,2*PI()*O159),COMPLEX(wz_rhp,0)))</f>
        <v>1-0.00116281965714694i</v>
      </c>
      <c r="X159" s="124" t="n">
        <f aca="false">IMABS(W159)</f>
        <v>1.00000067607455</v>
      </c>
      <c r="Y159" s="124" t="n">
        <f aca="false">IMARGUMENT(W159)</f>
        <v>-0.00116281913306535</v>
      </c>
      <c r="Z159" s="0" t="str">
        <f aca="false">IMSUM(COMPLEX(1,0),IMDIV(COMPLEX(0,2*PI()*O159),COMPLEX(Q*(wsl/2),0)),IMDIV(IMPOWER(COMPLEX(0,2*PI()*O159),2),IMPOWER(COMPLEX(wsl/2,0),2)))</f>
        <v>0.999999940073157+0.00034911304451727i</v>
      </c>
      <c r="AA159" s="124" t="n">
        <f aca="false">IMABS(Z159)</f>
        <v>1.00000000101312</v>
      </c>
      <c r="AB159" s="124" t="n">
        <f aca="false">IMARGUMENT(Z159)</f>
        <v>0.000349113051180341</v>
      </c>
      <c r="AC159" s="222" t="str">
        <f aca="false">(IMDIV(IMPRODUCT(P159,T159,W159),IMPRODUCT(Q159,Z159)))</f>
        <v>17.0896227124279-52.1527620624093i</v>
      </c>
      <c r="AD159" s="223" t="n">
        <f aca="false">20*LOG(IMABS(AC159))</f>
        <v>34.7885003557515</v>
      </c>
      <c r="AE159" s="198" t="n">
        <f aca="false">(180/PI())*IMARGUMENT(AC159)</f>
        <v>-71.8568608213822</v>
      </c>
      <c r="AF159" s="0" t="str">
        <f aca="false">COMPLEX(Adc_ea,0)</f>
        <v>-0.434440565864413</v>
      </c>
      <c r="AG159" s="0" t="str">
        <f aca="false">IMDIV(COMPLEX(0,2*PI()*O159),COMPLEX(wp0_ea,0))</f>
        <v>0.0421522125715765i</v>
      </c>
      <c r="AH159" s="0" t="n">
        <f aca="false">IMABS(AG159)</f>
        <v>0.0421522125715765</v>
      </c>
      <c r="AI159" s="0" t="n">
        <f aca="false">IMARGUMENT(AG159)</f>
        <v>1.5707963267949</v>
      </c>
      <c r="AJ159" s="0" t="str">
        <f aca="false">IMSUM(COMPLEX(1,0),IMDIV(COMPLEX(0,2*PI()*O159),COMPLEX(wp1_ea,0)))</f>
        <v>1+0.00041734863932254i</v>
      </c>
      <c r="AK159" s="0" t="n">
        <f aca="false">IMABS(AJ159)</f>
        <v>1.00000008708994</v>
      </c>
      <c r="AL159" s="0" t="n">
        <f aca="false">IMARGUMENT(AJ159)</f>
        <v>0.000417348614941627</v>
      </c>
      <c r="AM159" s="0" t="str">
        <f aca="false">IMSUM(COMPLEX(1,0),IMDIV(COMPLEX(0,2*PI()*O159),COMPLEX(wz_ea,0)))</f>
        <v>1+0.0421522125715765i</v>
      </c>
      <c r="AN159" s="0" t="n">
        <f aca="false">IMABS(AM159)</f>
        <v>1.00088801023125</v>
      </c>
      <c r="AO159" s="0" t="n">
        <f aca="false">IMARGUMENT(AM159)</f>
        <v>0.0421272736759411</v>
      </c>
      <c r="AP159" s="197" t="str">
        <f aca="false">IMPRODUCT(AF159,IMDIV(AM159,IMPRODUCT(AG159,AJ159)))</f>
        <v>-0.430139099201602+10.3066507411974i</v>
      </c>
      <c r="AQ159" s="169" t="n">
        <f aca="false">20*LOG(IMABS(AP159))</f>
        <v>20.2699088797891</v>
      </c>
      <c r="AR159" s="198" t="n">
        <f aca="false">(180/PI())*IMARGUMENT(AP159)</f>
        <v>92.3898026697936</v>
      </c>
      <c r="AS159" s="197" t="str">
        <f aca="false">IMPRODUCT(AC159,AP159)</f>
        <v>530.169388846803+198.569714690229i</v>
      </c>
      <c r="AT159" s="223" t="n">
        <f aca="false">20*LOG(IMABS(AS159))</f>
        <v>55.0584092355406</v>
      </c>
      <c r="AU159" s="198" t="n">
        <f aca="false">(180/PI())*IMARGUMENT(AS159)</f>
        <v>20.5329418484113</v>
      </c>
      <c r="AX159" s="0" t="n">
        <f aca="false">SUM((AT160&lt;0)*(AT159&gt;0))*O159</f>
        <v>0</v>
      </c>
      <c r="AY159" s="0" t="n">
        <f aca="false">IF(AX159&gt;0,AU159,0)</f>
        <v>0</v>
      </c>
    </row>
    <row r="160" customFormat="false" ht="15" hidden="false" customHeight="false" outlineLevel="0" collapsed="false">
      <c r="N160" s="130" t="n">
        <v>42</v>
      </c>
      <c r="O160" s="192" t="n">
        <f aca="false">10^(2+(N160/100))</f>
        <v>263.026799189538</v>
      </c>
      <c r="P160" s="240" t="str">
        <f aca="false">COMPLEX(Adc,0)</f>
        <v>175.438596491228</v>
      </c>
      <c r="Q160" s="124" t="str">
        <f aca="false">IMSUM(COMPLEX(1,0),IMDIV(COMPLEX(0,2*PI()*O160),COMPLEX(wp_lf,0)))</f>
        <v>1+3.1069747057169i</v>
      </c>
      <c r="R160" s="124" t="n">
        <f aca="false">IMABS(Q160)</f>
        <v>3.26393808488528</v>
      </c>
      <c r="S160" s="124" t="n">
        <f aca="false">IMARGUMENT(Q160)</f>
        <v>1.25941023918342</v>
      </c>
      <c r="T160" s="124" t="str">
        <f aca="false">IMSUM(COMPLEX(1,0),IMDIV(COMPLEX(0,2*PI()*O160),COMPLEX(wz_esr,0)))</f>
        <v>1+5.12650826443288E-06i</v>
      </c>
      <c r="U160" s="124" t="n">
        <f aca="false">IMABS(T160)</f>
        <v>1.00000000001314</v>
      </c>
      <c r="V160" s="124" t="n">
        <f aca="false">IMARGUMENT(T160)</f>
        <v>5.12647591916459E-006</v>
      </c>
      <c r="W160" s="0" t="str">
        <f aca="false">IMSUB(COMPLEX(1,0),IMDIV(COMPLEX(0,2*PI()*O160),COMPLEX(wz_rhp,0)))</f>
        <v>1-0.00118990520644477i</v>
      </c>
      <c r="X160" s="124" t="n">
        <f aca="false">IMABS(W160)</f>
        <v>1.00000070793695</v>
      </c>
      <c r="Y160" s="124" t="n">
        <f aca="false">IMARGUMENT(W160)</f>
        <v>-0.00118990464481908</v>
      </c>
      <c r="Z160" s="0" t="str">
        <f aca="false">IMSUM(COMPLEX(1,0),IMDIV(COMPLEX(0,2*PI()*O160),COMPLEX(Q*(wsl/2),0)),IMDIV(IMPOWER(COMPLEX(0,2*PI()*O160),2),IMPOWER(COMPLEX(wsl/2,0),2)))</f>
        <v>0.999999937248892+0.00035724493196832i</v>
      </c>
      <c r="AA160" s="124" t="n">
        <f aca="false">IMABS(Z160)</f>
        <v>1.00000000106087</v>
      </c>
      <c r="AB160" s="124" t="n">
        <f aca="false">IMARGUMENT(Z160)</f>
        <v>0.000357244939148266</v>
      </c>
      <c r="AC160" s="222" t="str">
        <f aca="false">(IMDIV(IMPRODUCT(P160,T160,W160),IMPRODUCT(Q160,Z160)))</f>
        <v>16.3891108572747-51.1910833309375i</v>
      </c>
      <c r="AD160" s="223" t="n">
        <f aca="false">20*LOG(IMABS(AC160))</f>
        <v>34.6076707898715</v>
      </c>
      <c r="AE160" s="198" t="n">
        <f aca="false">(180/PI())*IMARGUMENT(AC160)</f>
        <v>-72.2472427949256</v>
      </c>
      <c r="AF160" s="0" t="str">
        <f aca="false">COMPLEX(Adc_ea,0)</f>
        <v>-0.434440565864413</v>
      </c>
      <c r="AG160" s="0" t="str">
        <f aca="false">IMDIV(COMPLEX(0,2*PI()*O160),COMPLEX(wp0_ea,0))</f>
        <v>0.0431340637336229i</v>
      </c>
      <c r="AH160" s="0" t="n">
        <f aca="false">IMABS(AG160)</f>
        <v>0.0431340637336229</v>
      </c>
      <c r="AI160" s="0" t="n">
        <f aca="false">IMARGUMENT(AG160)</f>
        <v>1.5707963267949</v>
      </c>
      <c r="AJ160" s="0" t="str">
        <f aca="false">IMSUM(COMPLEX(1,0),IMDIV(COMPLEX(0,2*PI()*O160),COMPLEX(wp1_ea,0)))</f>
        <v>1+0.000427069937956663i</v>
      </c>
      <c r="AK160" s="0" t="n">
        <f aca="false">IMABS(AJ160)</f>
        <v>1.00000009119436</v>
      </c>
      <c r="AL160" s="0" t="n">
        <f aca="false">IMARGUMENT(AJ160)</f>
        <v>0.000427069912073404</v>
      </c>
      <c r="AM160" s="0" t="str">
        <f aca="false">IMSUM(COMPLEX(1,0),IMDIV(COMPLEX(0,2*PI()*O160),COMPLEX(wz_ea,0)))</f>
        <v>1+0.0431340637336229i</v>
      </c>
      <c r="AN160" s="0" t="n">
        <f aca="false">IMABS(AM160)</f>
        <v>1.00092984142455</v>
      </c>
      <c r="AO160" s="0" t="n">
        <f aca="false">IMARGUMENT(AM160)</f>
        <v>0.0431073425660627</v>
      </c>
      <c r="AP160" s="197" t="str">
        <f aca="false">IMPRODUCT(AF160,IMDIV(AM160,IMPRODUCT(AG160,AJ160)))</f>
        <v>-0.430139095670657+10.0720509955269i</v>
      </c>
      <c r="AQ160" s="169" t="n">
        <f aca="false">20*LOG(IMABS(AP160))</f>
        <v>20.0702718553168</v>
      </c>
      <c r="AR160" s="198" t="n">
        <f aca="false">(180/PI())*IMARGUMENT(AP160)</f>
        <v>92.4453994915459</v>
      </c>
      <c r="AS160" s="197" t="str">
        <f aca="false">IMPRODUCT(AC160,AP160)</f>
        <v>508.549604502475+187.091246616185i</v>
      </c>
      <c r="AT160" s="223" t="n">
        <f aca="false">20*LOG(IMABS(AS160))</f>
        <v>54.6779426451883</v>
      </c>
      <c r="AU160" s="198" t="n">
        <f aca="false">(180/PI())*IMARGUMENT(AS160)</f>
        <v>20.1981566966204</v>
      </c>
      <c r="AX160" s="0" t="n">
        <f aca="false">SUM((AT161&lt;0)*(AT160&gt;0))*O160</f>
        <v>0</v>
      </c>
      <c r="AY160" s="0" t="n">
        <f aca="false">IF(AX160&gt;0,AU160,0)</f>
        <v>0</v>
      </c>
    </row>
    <row r="161" customFormat="false" ht="15" hidden="false" customHeight="false" outlineLevel="0" collapsed="false">
      <c r="N161" s="130" t="n">
        <v>43</v>
      </c>
      <c r="O161" s="192" t="n">
        <f aca="false">10^(2+(N161/100))</f>
        <v>269.153480392692</v>
      </c>
      <c r="P161" s="240" t="str">
        <f aca="false">COMPLEX(Adc,0)</f>
        <v>175.438596491228</v>
      </c>
      <c r="Q161" s="124" t="str">
        <f aca="false">IMSUM(COMPLEX(1,0),IMDIV(COMPLEX(0,2*PI()*O161),COMPLEX(wp_lf,0)))</f>
        <v>1+3.17934544355367i</v>
      </c>
      <c r="R161" s="124" t="n">
        <f aca="false">IMABS(Q161)</f>
        <v>3.33290225620937</v>
      </c>
      <c r="S161" s="124" t="n">
        <f aca="false">IMARGUMENT(Q161)</f>
        <v>1.26606299701392</v>
      </c>
      <c r="T161" s="124" t="str">
        <f aca="false">IMSUM(COMPLEX(1,0),IMDIV(COMPLEX(0,2*PI()*O161),COMPLEX(wz_esr,0)))</f>
        <v>1+5.24591998186355E-06i</v>
      </c>
      <c r="U161" s="124" t="n">
        <f aca="false">IMABS(T161)</f>
        <v>1.00000000001376</v>
      </c>
      <c r="V161" s="124" t="n">
        <f aca="false">IMARGUMENT(T161)</f>
        <v>5.24592834923063E-006</v>
      </c>
      <c r="W161" s="0" t="str">
        <f aca="false">IMSUB(COMPLEX(1,0),IMDIV(COMPLEX(0,2*PI()*O161),COMPLEX(wz_rhp,0)))</f>
        <v>1-0.00121762165923332i</v>
      </c>
      <c r="X161" s="124" t="n">
        <f aca="false">IMABS(W161)</f>
        <v>1.00000074130098</v>
      </c>
      <c r="Y161" s="124" t="n">
        <f aca="false">IMARGUMENT(W161)</f>
        <v>-0.00121762105742375</v>
      </c>
      <c r="Z161" s="0" t="str">
        <f aca="false">IMSUM(COMPLEX(1,0),IMDIV(COMPLEX(0,2*PI()*O161),COMPLEX(Q*(wsl/2),0)),IMDIV(IMPOWER(COMPLEX(0,2*PI()*O161),2),IMPOWER(COMPLEX(wsl/2,0),2)))</f>
        <v>0.999999934291523+0.000365566235411i</v>
      </c>
      <c r="AA161" s="124" t="n">
        <f aca="false">IMABS(Z161)</f>
        <v>1.00000000111086</v>
      </c>
      <c r="AB161" s="124" t="n">
        <f aca="false">IMARGUMENT(Z161)</f>
        <v>0.000365566242746206</v>
      </c>
      <c r="AC161" s="222" t="str">
        <f aca="false">(IMDIV(IMPRODUCT(P161,T161,W161),IMPRODUCT(Q161,Z161)))</f>
        <v>15.7143169164487-50.2380737980675i</v>
      </c>
      <c r="AD161" s="223" t="n">
        <f aca="false">20*LOG(IMABS(AC161))</f>
        <v>34.4260577694072</v>
      </c>
      <c r="AE161" s="198" t="n">
        <f aca="false">(180/PI())*IMARGUMENT(AC161)</f>
        <v>-72.6304757080119</v>
      </c>
      <c r="AF161" s="0" t="str">
        <f aca="false">COMPLEX(Adc_ea,0)</f>
        <v>-0.434440565864413</v>
      </c>
      <c r="AG161" s="0" t="str">
        <f aca="false">IMDIV(COMPLEX(0,2*PI()*O161),COMPLEX(wp0_ea,0))</f>
        <v>0.0441387851472079i</v>
      </c>
      <c r="AH161" s="0" t="n">
        <f aca="false">IMABS(AG161)</f>
        <v>0.0441387851472079</v>
      </c>
      <c r="AI161" s="0" t="n">
        <f aca="false">IMARGUMENT(AG161)</f>
        <v>1.5707963267949</v>
      </c>
      <c r="AJ161" s="0" t="str">
        <f aca="false">IMSUM(COMPLEX(1,0),IMDIV(COMPLEX(0,2*PI()*O161),COMPLEX(wp1_ea,0)))</f>
        <v>1+0.00043701767472483i</v>
      </c>
      <c r="AK161" s="0" t="n">
        <f aca="false">IMABS(AJ161)</f>
        <v>1.00000009549222</v>
      </c>
      <c r="AL161" s="0" t="n">
        <f aca="false">IMARGUMENT(AJ161)</f>
        <v>0.000437017646968879</v>
      </c>
      <c r="AM161" s="0" t="str">
        <f aca="false">IMSUM(COMPLEX(1,0),IMDIV(COMPLEX(0,2*PI()*O161),COMPLEX(wz_ea,0)))</f>
        <v>1+0.0441387851472079i</v>
      </c>
      <c r="AN161" s="0" t="n">
        <f aca="false">IMABS(AM161)</f>
        <v>1.00097364218758</v>
      </c>
      <c r="AO161" s="0" t="n">
        <f aca="false">IMARGUMENT(AM161)</f>
        <v>0.0441101544042666</v>
      </c>
      <c r="AP161" s="197" t="str">
        <f aca="false">IMPRODUCT(AF161,IMDIV(AM161,IMPRODUCT(AG161,AJ161)))</f>
        <v>-0.430139091973304+9.84279158461338i</v>
      </c>
      <c r="AQ161" s="169" t="n">
        <f aca="false">20*LOG(IMABS(AP161))</f>
        <v>19.8706519048354</v>
      </c>
      <c r="AR161" s="198" t="n">
        <f aca="false">(180/PI())*IMARGUMENT(AP161)</f>
        <v>92.5022864142946</v>
      </c>
      <c r="AS161" s="197" t="str">
        <f aca="false">IMPRODUCT(AC161,AP161)</f>
        <v>487.723547997383+176.282105749158i</v>
      </c>
      <c r="AT161" s="223" t="n">
        <f aca="false">20*LOG(IMABS(AS161))</f>
        <v>54.2967096742426</v>
      </c>
      <c r="AU161" s="198" t="n">
        <f aca="false">(180/PI())*IMARGUMENT(AS161)</f>
        <v>19.8718107062828</v>
      </c>
      <c r="AX161" s="0" t="n">
        <f aca="false">SUM((AT162&lt;0)*(AT161&gt;0))*O161</f>
        <v>0</v>
      </c>
      <c r="AY161" s="0" t="n">
        <f aca="false">IF(AX161&gt;0,AU161,0)</f>
        <v>0</v>
      </c>
    </row>
    <row r="162" customFormat="false" ht="15" hidden="false" customHeight="false" outlineLevel="0" collapsed="false">
      <c r="N162" s="130" t="n">
        <v>44</v>
      </c>
      <c r="O162" s="192" t="n">
        <f aca="false">10^(2+(N162/100))</f>
        <v>275.422870333817</v>
      </c>
      <c r="P162" s="240" t="str">
        <f aca="false">COMPLEX(Adc,0)</f>
        <v>175.438596491228</v>
      </c>
      <c r="Q162" s="124" t="str">
        <f aca="false">IMSUM(COMPLEX(1,0),IMDIV(COMPLEX(0,2*PI()*O162),COMPLEX(wp_lf,0)))</f>
        <v>1+3.2534019124282i</v>
      </c>
      <c r="R162" s="124" t="n">
        <f aca="false">IMABS(Q162)</f>
        <v>3.4036192507082</v>
      </c>
      <c r="S162" s="124" t="n">
        <f aca="false">IMARGUMENT(Q162)</f>
        <v>1.27259133358573</v>
      </c>
      <c r="T162" s="124" t="str">
        <f aca="false">IMSUM(COMPLEX(1,0),IMDIV(COMPLEX(0,2*PI()*O162),COMPLEX(wz_esr,0)))</f>
        <v>1+5.36811315550656E-06i</v>
      </c>
      <c r="U162" s="124" t="n">
        <f aca="false">IMABS(T162)</f>
        <v>1.00000000001441</v>
      </c>
      <c r="V162" s="124" t="n">
        <f aca="false">IMARGUMENT(T162)</f>
        <v>5.3681006639248E-006</v>
      </c>
      <c r="W162" s="0" t="str">
        <f aca="false">IMSUB(COMPLEX(1,0),IMDIV(COMPLEX(0,2*PI()*O162),COMPLEX(wz_rhp,0)))</f>
        <v>1-0.00124598371114271i</v>
      </c>
      <c r="X162" s="124" t="n">
        <f aca="false">IMABS(W162)</f>
        <v>1.0000007762374</v>
      </c>
      <c r="Y162" s="124" t="n">
        <f aca="false">IMARGUMENT(W162)</f>
        <v>-0.00124598306644008</v>
      </c>
      <c r="Z162" s="0" t="str">
        <f aca="false">IMSUM(COMPLEX(1,0),IMDIV(COMPLEX(0,2*PI()*O162),COMPLEX(Q*(wsl/2),0)),IMDIV(IMPOWER(COMPLEX(0,2*PI()*O162),2),IMPOWER(COMPLEX(wsl/2,0),2)))</f>
        <v>0.999999931194778+0.00037408136691053i</v>
      </c>
      <c r="AA162" s="124" t="n">
        <f aca="false">IMABS(Z162)</f>
        <v>1.00000000116322</v>
      </c>
      <c r="AB162" s="124" t="n">
        <f aca="false">IMARGUMENT(Z162)</f>
        <v>0.00037408137520624</v>
      </c>
      <c r="AC162" s="222" t="str">
        <f aca="false">(IMDIV(IMPRODUCT(P162,T162,W162),IMPRODUCT(Q162,Z162)))</f>
        <v>15.0645268688697-49.2942406790912i</v>
      </c>
      <c r="AD162" s="223" t="n">
        <f aca="false">20*LOG(IMABS(AC162))</f>
        <v>34.24369019207</v>
      </c>
      <c r="AE162" s="198" t="n">
        <f aca="false">(180/PI())*IMARGUMENT(AC162)</f>
        <v>-73.0066277442001</v>
      </c>
      <c r="AF162" s="0" t="str">
        <f aca="false">COMPLEX(Adc_ea,0)</f>
        <v>-0.434440565864413</v>
      </c>
      <c r="AG162" s="0" t="str">
        <f aca="false">IMDIV(COMPLEX(0,2*PI()*O162),COMPLEX(wp0_ea,0))</f>
        <v>0.0451669095289237i</v>
      </c>
      <c r="AH162" s="0" t="n">
        <f aca="false">IMABS(AG162)</f>
        <v>0.0451669095289237</v>
      </c>
      <c r="AI162" s="0" t="n">
        <f aca="false">IMARGUMENT(AG162)</f>
        <v>1.5707963267949</v>
      </c>
      <c r="AJ162" s="0" t="str">
        <f aca="false">IMSUM(COMPLEX(1,0),IMDIV(COMPLEX(0,2*PI()*O162),COMPLEX(wp1_ea,0)))</f>
        <v>1+0.00044719712404875i</v>
      </c>
      <c r="AK162" s="0" t="n">
        <f aca="false">IMABS(AJ162)</f>
        <v>1.00000009999263</v>
      </c>
      <c r="AL162" s="0" t="n">
        <f aca="false">IMARGUMENT(AJ162)</f>
        <v>0.000447197094172246</v>
      </c>
      <c r="AM162" s="0" t="str">
        <f aca="false">IMSUM(COMPLEX(1,0),IMDIV(COMPLEX(0,2*PI()*O162),COMPLEX(wz_ea,0)))</f>
        <v>1+0.0451669095289237i</v>
      </c>
      <c r="AN162" s="0" t="n">
        <f aca="false">IMABS(AM162)</f>
        <v>1.00101950516281</v>
      </c>
      <c r="AO162" s="0" t="n">
        <f aca="false">IMARGUMENT(AM162)</f>
        <v>0.0451362328223914</v>
      </c>
      <c r="AP162" s="197" t="str">
        <f aca="false">IMPRODUCT(AF162,IMDIV(AM162,IMPRODUCT(AG162,AJ162)))</f>
        <v>-0.4301390881017+9.61875095208263i</v>
      </c>
      <c r="AQ162" s="169" t="n">
        <f aca="false">20*LOG(IMABS(AP162))</f>
        <v>19.6710498298861</v>
      </c>
      <c r="AR162" s="198" t="n">
        <f aca="false">(180/PI())*IMARGUMENT(AP162)</f>
        <v>92.5604931377325</v>
      </c>
      <c r="AS162" s="197" t="str">
        <f aca="false">IMPRODUCT(AC162,AP162)</f>
        <v>467.66918261414+166.105311896985i</v>
      </c>
      <c r="AT162" s="223" t="n">
        <f aca="false">20*LOG(IMABS(AS162))</f>
        <v>53.9147400219561</v>
      </c>
      <c r="AU162" s="198" t="n">
        <f aca="false">(180/PI())*IMARGUMENT(AS162)</f>
        <v>19.5538653935325</v>
      </c>
      <c r="AX162" s="0" t="n">
        <f aca="false">SUM((AT163&lt;0)*(AT162&gt;0))*O162</f>
        <v>0</v>
      </c>
      <c r="AY162" s="0" t="n">
        <f aca="false">IF(AX162&gt;0,AU162,0)</f>
        <v>0</v>
      </c>
    </row>
    <row r="163" customFormat="false" ht="15" hidden="false" customHeight="false" outlineLevel="0" collapsed="false">
      <c r="N163" s="130" t="n">
        <v>45</v>
      </c>
      <c r="O163" s="192" t="n">
        <f aca="false">10^(2+(N163/100))</f>
        <v>281.838293126446</v>
      </c>
      <c r="P163" s="240" t="str">
        <f aca="false">COMPLEX(Adc,0)</f>
        <v>175.438596491228</v>
      </c>
      <c r="Q163" s="124" t="str">
        <f aca="false">IMSUM(COMPLEX(1,0),IMDIV(COMPLEX(0,2*PI()*O163),COMPLEX(wp_lf,0)))</f>
        <v>1+3.3291833780606i</v>
      </c>
      <c r="R163" s="124" t="n">
        <f aca="false">IMABS(Q163)</f>
        <v>3.47612743793363</v>
      </c>
      <c r="S163" s="124" t="n">
        <f aca="false">IMARGUMENT(Q163)</f>
        <v>1.27899648364649</v>
      </c>
      <c r="T163" s="124" t="str">
        <f aca="false">IMSUM(COMPLEX(1,0),IMDIV(COMPLEX(0,2*PI()*O163),COMPLEX(wz_esr,0)))</f>
        <v>1+5.49315257379999E-06i</v>
      </c>
      <c r="U163" s="124" t="n">
        <f aca="false">IMABS(T163)</f>
        <v>1.00000000001509</v>
      </c>
      <c r="V163" s="124" t="n">
        <f aca="false">IMARGUMENT(T163)</f>
        <v>5.49313476457278E-006</v>
      </c>
      <c r="W163" s="0" t="str">
        <f aca="false">IMSUB(COMPLEX(1,0),IMDIV(COMPLEX(0,2*PI()*O163),COMPLEX(wz_rhp,0)))</f>
        <v>1-0.00127500640010831i</v>
      </c>
      <c r="X163" s="124" t="n">
        <f aca="false">IMABS(W163)</f>
        <v>1.00000081282033</v>
      </c>
      <c r="Y163" s="124" t="n">
        <f aca="false">IMARGUMENT(W163)</f>
        <v>-0.00127500570910776</v>
      </c>
      <c r="Z163" s="0" t="str">
        <f aca="false">IMSUM(COMPLEX(1,0),IMDIV(COMPLEX(0,2*PI()*O163),COMPLEX(Q*(wsl/2),0)),IMDIV(IMPOWER(COMPLEX(0,2*PI()*O163),2),IMPOWER(COMPLEX(wsl/2,0),2)))</f>
        <v>0.999999927952088+0.00038279484130236i</v>
      </c>
      <c r="AA163" s="124" t="n">
        <f aca="false">IMABS(Z163)</f>
        <v>1.00000000121804</v>
      </c>
      <c r="AB163" s="124" t="n">
        <f aca="false">IMARGUMENT(Z163)</f>
        <v>0.000382794850142456</v>
      </c>
      <c r="AC163" s="222" t="str">
        <f aca="false">(IMDIV(IMPRODUCT(P163,T163,W163),IMPRODUCT(Q163,Z163)))</f>
        <v>14.4390275652824-48.3600491614913i</v>
      </c>
      <c r="AD163" s="223" t="n">
        <f aca="false">20*LOG(IMABS(AC163))</f>
        <v>34.060596142332</v>
      </c>
      <c r="AE163" s="198" t="n">
        <f aca="false">(180/PI())*IMARGUMENT(AC163)</f>
        <v>-73.375770765886</v>
      </c>
      <c r="AF163" s="0" t="str">
        <f aca="false">COMPLEX(Adc_ea,0)</f>
        <v>-0.434440565864413</v>
      </c>
      <c r="AG163" s="0" t="str">
        <f aca="false">IMDIV(COMPLEX(0,2*PI()*O163),COMPLEX(wp0_ea,0))</f>
        <v>0.0462189820039265i</v>
      </c>
      <c r="AH163" s="0" t="n">
        <f aca="false">IMABS(AG163)</f>
        <v>0.0462189820039265</v>
      </c>
      <c r="AI163" s="0" t="n">
        <f aca="false">IMARGUMENT(AG163)</f>
        <v>1.5707963267949</v>
      </c>
      <c r="AJ163" s="0" t="str">
        <f aca="false">IMSUM(COMPLEX(1,0),IMDIV(COMPLEX(0,2*PI()*O163),COMPLEX(wp1_ea,0)))</f>
        <v>1+0.000457613683207193i</v>
      </c>
      <c r="AK163" s="0" t="n">
        <f aca="false">IMABS(AJ163)</f>
        <v>1.00000010470514</v>
      </c>
      <c r="AL163" s="0" t="n">
        <f aca="false">IMARGUMENT(AJ163)</f>
        <v>0.000457613651354327</v>
      </c>
      <c r="AM163" s="0" t="str">
        <f aca="false">IMSUM(COMPLEX(1,0),IMDIV(COMPLEX(0,2*PI()*O163),COMPLEX(wz_ea,0)))</f>
        <v>1+0.0462189820039265i</v>
      </c>
      <c r="AN163" s="0" t="n">
        <f aca="false">IMABS(AM163)</f>
        <v>1.00106752734143</v>
      </c>
      <c r="AO163" s="0" t="n">
        <f aca="false">IMARGUMENT(AM163)</f>
        <v>0.0461861132135306</v>
      </c>
      <c r="AP163" s="197" t="str">
        <f aca="false">IMPRODUCT(AF163,IMDIV(AM163,IMPRODUCT(AG163,AJ163)))</f>
        <v>-0.430139084047634+9.3998103086257i</v>
      </c>
      <c r="AQ163" s="169" t="n">
        <f aca="false">20*LOG(IMABS(AP163))</f>
        <v>19.4714664694846</v>
      </c>
      <c r="AR163" s="198" t="n">
        <f aca="false">(180/PI())*IMARGUMENT(AP163)</f>
        <v>92.6200500283836</v>
      </c>
      <c r="AS163" s="197" t="str">
        <f aca="false">IMPRODUCT(AC163,AP163)</f>
        <v>448.364498542362+156.525667405495i</v>
      </c>
      <c r="AT163" s="223" t="n">
        <f aca="false">20*LOG(IMABS(AS163))</f>
        <v>53.5320626118166</v>
      </c>
      <c r="AU163" s="198" t="n">
        <f aca="false">(180/PI())*IMARGUMENT(AS163)</f>
        <v>19.2442792624977</v>
      </c>
      <c r="AX163" s="0" t="n">
        <f aca="false">SUM((AT164&lt;0)*(AT163&gt;0))*O163</f>
        <v>0</v>
      </c>
      <c r="AY163" s="0" t="n">
        <f aca="false">IF(AX163&gt;0,AU163,0)</f>
        <v>0</v>
      </c>
    </row>
    <row r="164" customFormat="false" ht="15" hidden="false" customHeight="false" outlineLevel="0" collapsed="false">
      <c r="N164" s="130" t="n">
        <v>46</v>
      </c>
      <c r="O164" s="192" t="n">
        <f aca="false">10^(2+(N164/100))</f>
        <v>288.403150312661</v>
      </c>
      <c r="P164" s="240" t="str">
        <f aca="false">COMPLEX(Adc,0)</f>
        <v>175.438596491228</v>
      </c>
      <c r="Q164" s="124" t="str">
        <f aca="false">IMSUM(COMPLEX(1,0),IMDIV(COMPLEX(0,2*PI()*O164),COMPLEX(wp_lf,0)))</f>
        <v>1+3.40673002078696i</v>
      </c>
      <c r="R164" s="124" t="n">
        <f aca="false">IMABS(Q164)</f>
        <v>3.55046608694283</v>
      </c>
      <c r="S164" s="124" t="n">
        <f aca="false">IMARGUMENT(Q164)</f>
        <v>1.28527974029655</v>
      </c>
      <c r="T164" s="124" t="str">
        <f aca="false">IMSUM(COMPLEX(1,0),IMDIV(COMPLEX(0,2*PI()*O164),COMPLEX(wz_esr,0)))</f>
        <v>1+5.62110453429851E-06i</v>
      </c>
      <c r="U164" s="124" t="n">
        <f aca="false">IMABS(T164)</f>
        <v>1.0000000000158</v>
      </c>
      <c r="V164" s="124" t="n">
        <f aca="false">IMARGUMENT(T164)</f>
        <v>5.6210766932773E-006</v>
      </c>
      <c r="W164" s="0" t="str">
        <f aca="false">IMSUB(COMPLEX(1,0),IMDIV(COMPLEX(0,2*PI()*O164),COMPLEX(wz_rhp,0)))</f>
        <v>1-0.00130470511434394i</v>
      </c>
      <c r="X164" s="124" t="n">
        <f aca="false">IMABS(W164)</f>
        <v>1.00000085112736</v>
      </c>
      <c r="Y164" s="124" t="n">
        <f aca="false">IMARGUMENT(W164)</f>
        <v>-0.00130470437402426</v>
      </c>
      <c r="Z164" s="0" t="str">
        <f aca="false">IMSUM(COMPLEX(1,0),IMDIV(COMPLEX(0,2*PI()*O164),COMPLEX(Q*(wsl/2),0)),IMDIV(IMPOWER(COMPLEX(0,2*PI()*O164),2),IMPOWER(COMPLEX(wsl/2,0),2)))</f>
        <v>0.999999924556574+0.00039171127858592i</v>
      </c>
      <c r="AA164" s="124" t="n">
        <f aca="false">IMABS(Z164)</f>
        <v>1.00000000127544</v>
      </c>
      <c r="AB164" s="124" t="n">
        <f aca="false">IMARGUMENT(Z164)</f>
        <v>0.000391711287719987</v>
      </c>
      <c r="AC164" s="222" t="str">
        <f aca="false">(IMDIV(IMPRODUCT(P164,T164,W164),IMPRODUCT(Q164,Z164)))</f>
        <v>13.8371085883987-47.4359239638901i</v>
      </c>
      <c r="AD164" s="223" t="n">
        <f aca="false">20*LOG(IMABS(AC164))</f>
        <v>33.8768028934966</v>
      </c>
      <c r="AE164" s="198" t="n">
        <f aca="false">(180/PI())*IMARGUMENT(AC164)</f>
        <v>-73.737980004837</v>
      </c>
      <c r="AF164" s="0" t="str">
        <f aca="false">COMPLEX(Adc_ea,0)</f>
        <v>-0.434440565864413</v>
      </c>
      <c r="AG164" s="0" t="str">
        <f aca="false">IMDIV(COMPLEX(0,2*PI()*O164),COMPLEX(wp0_ea,0))</f>
        <v>0.0472955603949682i</v>
      </c>
      <c r="AH164" s="0" t="n">
        <f aca="false">IMABS(AG164)</f>
        <v>0.0472955603949682</v>
      </c>
      <c r="AI164" s="0" t="n">
        <f aca="false">IMARGUMENT(AG164)</f>
        <v>1.5707963267949</v>
      </c>
      <c r="AJ164" s="0" t="str">
        <f aca="false">IMSUM(COMPLEX(1,0),IMDIV(COMPLEX(0,2*PI()*O164),COMPLEX(wp1_ea,0)))</f>
        <v>1+0.000468272875197705i</v>
      </c>
      <c r="AK164" s="0" t="n">
        <f aca="false">IMABS(AJ164)</f>
        <v>1.00000010963974</v>
      </c>
      <c r="AL164" s="0" t="n">
        <f aca="false">IMARGUMENT(AJ164)</f>
        <v>0.000468272841104496</v>
      </c>
      <c r="AM164" s="0" t="str">
        <f aca="false">IMSUM(COMPLEX(1,0),IMDIV(COMPLEX(0,2*PI()*O164),COMPLEX(wz_ea,0)))</f>
        <v>1+0.0472955603949682i</v>
      </c>
      <c r="AN164" s="0" t="n">
        <f aca="false">IMABS(AM164)</f>
        <v>1.00111781026664</v>
      </c>
      <c r="AO164" s="0" t="n">
        <f aca="false">IMARGUMENT(AM164)</f>
        <v>0.0472603429750595</v>
      </c>
      <c r="AP164" s="197" t="str">
        <f aca="false">IMPRODUCT(AF164,IMDIV(AM164,IMPRODUCT(AG164,AJ164)))</f>
        <v>-0.430139079802505+9.18585356901548i</v>
      </c>
      <c r="AQ164" s="169" t="n">
        <f aca="false">20*LOG(IMABS(AP164))</f>
        <v>19.271902701858</v>
      </c>
      <c r="AR164" s="198" t="n">
        <f aca="false">(180/PI())*IMARGUMENT(AP164)</f>
        <v>92.6809881333634</v>
      </c>
      <c r="AS164" s="197" t="str">
        <f aca="false">IMPRODUCT(AC164,AP164)</f>
        <v>429.787570287906+147.509697995006i</v>
      </c>
      <c r="AT164" s="223" t="n">
        <f aca="false">20*LOG(IMABS(AS164))</f>
        <v>53.1487055953546</v>
      </c>
      <c r="AU164" s="198" t="n">
        <f aca="false">(180/PI())*IMARGUMENT(AS164)</f>
        <v>18.9430081285263</v>
      </c>
      <c r="AX164" s="0" t="n">
        <f aca="false">SUM((AT165&lt;0)*(AT164&gt;0))*O164</f>
        <v>0</v>
      </c>
      <c r="AY164" s="0" t="n">
        <f aca="false">IF(AX164&gt;0,AU164,0)</f>
        <v>0</v>
      </c>
    </row>
    <row r="165" customFormat="false" ht="15" hidden="false" customHeight="false" outlineLevel="0" collapsed="false">
      <c r="N165" s="130" t="n">
        <v>47</v>
      </c>
      <c r="O165" s="192" t="n">
        <f aca="false">10^(2+(N165/100))</f>
        <v>295.120922666638</v>
      </c>
      <c r="P165" s="240" t="str">
        <f aca="false">COMPLEX(Adc,0)</f>
        <v>175.438596491228</v>
      </c>
      <c r="Q165" s="124" t="str">
        <f aca="false">IMSUM(COMPLEX(1,0),IMDIV(COMPLEX(0,2*PI()*O165),COMPLEX(wp_lf,0)))</f>
        <v>1+3.48608295686378i</v>
      </c>
      <c r="R165" s="124" t="n">
        <f aca="false">IMABS(Q165)</f>
        <v>3.62667538968352</v>
      </c>
      <c r="S165" s="124" t="n">
        <f aca="false">IMARGUMENT(Q165)</f>
        <v>1.29144244978438</v>
      </c>
      <c r="T165" s="124" t="str">
        <f aca="false">IMSUM(COMPLEX(1,0),IMDIV(COMPLEX(0,2*PI()*O165),COMPLEX(wz_esr,0)))</f>
        <v>1+5.75203687882524E-06i</v>
      </c>
      <c r="U165" s="124" t="n">
        <f aca="false">IMABS(T165)</f>
        <v>1.00000000001654</v>
      </c>
      <c r="V165" s="124" t="n">
        <f aca="false">IMARGUMENT(T165)</f>
        <v>5.75204123781727E-006</v>
      </c>
      <c r="W165" s="0" t="str">
        <f aca="false">IMSUB(COMPLEX(1,0),IMDIV(COMPLEX(0,2*PI()*O165),COMPLEX(wz_rhp,0)))</f>
        <v>1-0.00133509560050102i</v>
      </c>
      <c r="X165" s="124" t="n">
        <f aca="false">IMABS(W165)</f>
        <v>1.00000089123973</v>
      </c>
      <c r="Y165" s="124" t="n">
        <f aca="false">IMARGUMENT(W165)</f>
        <v>-0.00133509480722849</v>
      </c>
      <c r="Z165" s="0" t="str">
        <f aca="false">IMSUM(COMPLEX(1,0),IMDIV(COMPLEX(0,2*PI()*O165),COMPLEX(Q*(wsl/2),0)),IMDIV(IMPOWER(COMPLEX(0,2*PI()*O165),2),IMPOWER(COMPLEX(wsl/2,0),2)))</f>
        <v>0.999999921001035+0.00040083540637431i</v>
      </c>
      <c r="AA165" s="124" t="n">
        <f aca="false">IMABS(Z165)</f>
        <v>1.00000000133555</v>
      </c>
      <c r="AB165" s="124" t="n">
        <f aca="false">IMARGUMENT(Z165)</f>
        <v>0.000400835416223827</v>
      </c>
      <c r="AC165" s="222" t="str">
        <f aca="false">(IMDIV(IMPRODUCT(P165,T165,W165),IMPRODUCT(Q165,Z165)))</f>
        <v>13.258063950095-46.5222509289165i</v>
      </c>
      <c r="AD165" s="223" t="n">
        <f aca="false">20*LOG(IMABS(AC165))</f>
        <v>33.6923369117945</v>
      </c>
      <c r="AE165" s="198" t="n">
        <f aca="false">(180/PI())*IMARGUMENT(AC165)</f>
        <v>-74.0933337645977</v>
      </c>
      <c r="AF165" s="0" t="str">
        <f aca="false">COMPLEX(Adc_ea,0)</f>
        <v>-0.434440565864413</v>
      </c>
      <c r="AG165" s="0" t="str">
        <f aca="false">IMDIV(COMPLEX(0,2*PI()*O165),COMPLEX(wp0_ea,0))</f>
        <v>0.0483972155181621i</v>
      </c>
      <c r="AH165" s="0" t="n">
        <f aca="false">IMABS(AG165)</f>
        <v>0.0483972155181621</v>
      </c>
      <c r="AI165" s="0" t="n">
        <f aca="false">IMARGUMENT(AG165)</f>
        <v>1.5707963267949</v>
      </c>
      <c r="AJ165" s="0" t="str">
        <f aca="false">IMSUM(COMPLEX(1,0),IMDIV(COMPLEX(0,2*PI()*O165),COMPLEX(wp1_ea,0)))</f>
        <v>1+0.000479180351664972i</v>
      </c>
      <c r="AK165" s="0" t="n">
        <f aca="false">IMABS(AJ165)</f>
        <v>1.0000001148069</v>
      </c>
      <c r="AL165" s="0" t="n">
        <f aca="false">IMARGUMENT(AJ165)</f>
        <v>0.000479180315112242</v>
      </c>
      <c r="AM165" s="0" t="str">
        <f aca="false">IMSUM(COMPLEX(1,0),IMDIV(COMPLEX(0,2*PI()*O165),COMPLEX(wz_ea,0)))</f>
        <v>1+0.0483972155181621i</v>
      </c>
      <c r="AN165" s="0" t="n">
        <f aca="false">IMABS(AM165)</f>
        <v>1.00117046024636</v>
      </c>
      <c r="AO165" s="0" t="n">
        <f aca="false">IMARGUMENT(AM165)</f>
        <v>0.0483594817551519</v>
      </c>
      <c r="AP165" s="197" t="str">
        <f aca="false">IMPRODUCT(AF165,IMDIV(AM165,IMPRODUCT(AG165,AJ165)))</f>
        <v>-0.43013907535731+8.97676729055653i</v>
      </c>
      <c r="AQ165" s="169" t="n">
        <f aca="false">20*LOG(IMABS(AP165))</f>
        <v>19.0723594462613</v>
      </c>
      <c r="AR165" s="198" t="n">
        <f aca="false">(180/PI())*IMARGUMENT(AP165)</f>
        <v>92.7433391943354</v>
      </c>
      <c r="AS165" s="197" t="str">
        <f aca="false">IMPRODUCT(AC165,AP165)</f>
        <v>411.916609053239+139.025592801424i</v>
      </c>
      <c r="AT165" s="223" t="n">
        <f aca="false">20*LOG(IMABS(AS165))</f>
        <v>52.7646963580558</v>
      </c>
      <c r="AU165" s="198" t="n">
        <f aca="false">(180/PI())*IMARGUMENT(AS165)</f>
        <v>18.6500054297376</v>
      </c>
      <c r="AX165" s="0" t="n">
        <f aca="false">SUM((AT166&lt;0)*(AT165&gt;0))*O165</f>
        <v>0</v>
      </c>
      <c r="AY165" s="0" t="n">
        <f aca="false">IF(AX165&gt;0,AU165,0)</f>
        <v>0</v>
      </c>
    </row>
    <row r="166" customFormat="false" ht="15" hidden="false" customHeight="false" outlineLevel="0" collapsed="false">
      <c r="N166" s="130" t="n">
        <v>48</v>
      </c>
      <c r="O166" s="192" t="n">
        <f aca="false">10^(2+(N166/100))</f>
        <v>301.995172040202</v>
      </c>
      <c r="P166" s="240" t="str">
        <f aca="false">COMPLEX(Adc,0)</f>
        <v>175.438596491228</v>
      </c>
      <c r="Q166" s="124" t="str">
        <f aca="false">IMSUM(COMPLEX(1,0),IMDIV(COMPLEX(0,2*PI()*O166),COMPLEX(wp_lf,0)))</f>
        <v>1+3.56728426026808i</v>
      </c>
      <c r="R166" s="124" t="n">
        <f aca="false">IMABS(Q166)</f>
        <v>3.70479648476895</v>
      </c>
      <c r="S166" s="124" t="n">
        <f aca="false">IMARGUMENT(Q166)</f>
        <v>1.29748600651246</v>
      </c>
      <c r="T166" s="124" t="str">
        <f aca="false">IMSUM(COMPLEX(1,0),IMDIV(COMPLEX(0,2*PI()*O166),COMPLEX(wz_esr,0)))</f>
        <v>1+5.88601902944233E-06i</v>
      </c>
      <c r="U166" s="124" t="n">
        <f aca="false">IMABS(T166)</f>
        <v>1.00000000001732</v>
      </c>
      <c r="V166" s="124" t="n">
        <f aca="false">IMARGUMENT(T166)</f>
        <v>5.88601525799439E-006</v>
      </c>
      <c r="W166" s="0" t="str">
        <f aca="false">IMSUB(COMPLEX(1,0),IMDIV(COMPLEX(0,2*PI()*O166),COMPLEX(wz_rhp,0)))</f>
        <v>1-0.00136619397201756i</v>
      </c>
      <c r="X166" s="124" t="n">
        <f aca="false">IMABS(W166)</f>
        <v>1.00000093324255</v>
      </c>
      <c r="Y166" s="124" t="n">
        <f aca="false">IMARGUMENT(W166)</f>
        <v>-0.00136619312192963</v>
      </c>
      <c r="Z166" s="0" t="str">
        <f aca="false">IMSUM(COMPLEX(1,0),IMDIV(COMPLEX(0,2*PI()*O166),COMPLEX(Q*(wsl/2),0)),IMDIV(IMPOWER(COMPLEX(0,2*PI()*O166),2),IMPOWER(COMPLEX(wsl/2,0),2)))</f>
        <v>0.999999917277928+0.00041017206240084i</v>
      </c>
      <c r="AA166" s="124" t="n">
        <f aca="false">IMABS(Z166)</f>
        <v>1.00000000139849</v>
      </c>
      <c r="AB166" s="124" t="n">
        <f aca="false">IMARGUMENT(Z166)</f>
        <v>0.000410172073172523</v>
      </c>
      <c r="AC166" s="222" t="str">
        <f aca="false">(IMDIV(IMPRODUCT(P166,T166,W166),IMPRODUCT(Q166,Z166)))</f>
        <v>12.701193631756-45.6193786381644i</v>
      </c>
      <c r="AD166" s="223" t="n">
        <f aca="false">20*LOG(IMABS(AC166))</f>
        <v>33.5072238623246</v>
      </c>
      <c r="AE166" s="198" t="n">
        <f aca="false">(180/PI())*IMARGUMENT(AC166)</f>
        <v>-74.4419131349667</v>
      </c>
      <c r="AF166" s="0" t="str">
        <f aca="false">COMPLEX(Adc_ea,0)</f>
        <v>-0.434440565864413</v>
      </c>
      <c r="AG166" s="0" t="str">
        <f aca="false">IMDIV(COMPLEX(0,2*PI()*O166),COMPLEX(wp0_ea,0))</f>
        <v>0.0495245314856367i</v>
      </c>
      <c r="AH166" s="0" t="n">
        <f aca="false">IMABS(AG166)</f>
        <v>0.0495245314856367</v>
      </c>
      <c r="AI166" s="0" t="n">
        <f aca="false">IMARGUMENT(AG166)</f>
        <v>1.5707963267949</v>
      </c>
      <c r="AJ166" s="0" t="str">
        <f aca="false">IMSUM(COMPLEX(1,0),IMDIV(COMPLEX(0,2*PI()*O166),COMPLEX(wp1_ea,0)))</f>
        <v>1+0.000490341895897393i</v>
      </c>
      <c r="AK166" s="0" t="n">
        <f aca="false">IMABS(AJ166)</f>
        <v>1.00000012021758</v>
      </c>
      <c r="AL166" s="0" t="n">
        <f aca="false">IMARGUMENT(AJ166)</f>
        <v>0.000490341856440478</v>
      </c>
      <c r="AM166" s="0" t="str">
        <f aca="false">IMSUM(COMPLEX(1,0),IMDIV(COMPLEX(0,2*PI()*O166),COMPLEX(wz_ea,0)))</f>
        <v>1+0.0495245314856367i</v>
      </c>
      <c r="AN166" s="0" t="n">
        <f aca="false">IMABS(AM166)</f>
        <v>1.00122558857576</v>
      </c>
      <c r="AO166" s="0" t="n">
        <f aca="false">IMARGUMENT(AM166)</f>
        <v>0.0494841017026855</v>
      </c>
      <c r="AP166" s="197" t="str">
        <f aca="false">IMPRODUCT(AF166,IMDIV(AM166,IMPRODUCT(AG166,AJ166)))</f>
        <v>-0.430139070702619+8.77244061293636i</v>
      </c>
      <c r="AQ166" s="169" t="n">
        <f aca="false">20*LOG(IMABS(AP166))</f>
        <v>18.8728376648761</v>
      </c>
      <c r="AR166" s="198" t="n">
        <f aca="false">(180/PI())*IMARGUMENT(AP166)</f>
        <v>92.8071356616584</v>
      </c>
      <c r="AS166" s="197" t="str">
        <f aca="false">IMPRODUCT(AC166,AP166)</f>
        <v>394.730010276777+131.043143981436i</v>
      </c>
      <c r="AT166" s="223" t="n">
        <f aca="false">20*LOG(IMABS(AS166))</f>
        <v>52.3800615272007</v>
      </c>
      <c r="AU166" s="198" t="n">
        <f aca="false">(180/PI())*IMARGUMENT(AS166)</f>
        <v>18.3652225266917</v>
      </c>
      <c r="AX166" s="0" t="n">
        <f aca="false">SUM((AT167&lt;0)*(AT166&gt;0))*O166</f>
        <v>0</v>
      </c>
      <c r="AY166" s="0" t="n">
        <f aca="false">IF(AX166&gt;0,AU166,0)</f>
        <v>0</v>
      </c>
    </row>
    <row r="167" customFormat="false" ht="15" hidden="false" customHeight="false" outlineLevel="0" collapsed="false">
      <c r="N167" s="130" t="n">
        <v>49</v>
      </c>
      <c r="O167" s="192" t="n">
        <f aca="false">10^(2+(N167/100))</f>
        <v>309.029543251359</v>
      </c>
      <c r="P167" s="240" t="str">
        <f aca="false">COMPLEX(Adc,0)</f>
        <v>175.438596491228</v>
      </c>
      <c r="Q167" s="124" t="str">
        <f aca="false">IMSUM(COMPLEX(1,0),IMDIV(COMPLEX(0,2*PI()*O167),COMPLEX(wp_lf,0)))</f>
        <v>1+3.65037698500576i</v>
      </c>
      <c r="R167" s="124" t="n">
        <f aca="false">IMABS(Q167)</f>
        <v>3.78487148165691</v>
      </c>
      <c r="S167" s="124" t="n">
        <f aca="false">IMARGUMENT(Q167)</f>
        <v>1.30341184825591</v>
      </c>
      <c r="T167" s="124" t="str">
        <f aca="false">IMSUM(COMPLEX(1,0),IMDIV(COMPLEX(0,2*PI()*O167),COMPLEX(wz_esr,0)))</f>
        <v>1+6.02312202525949E-06i</v>
      </c>
      <c r="U167" s="124" t="n">
        <f aca="false">IMABS(T167)</f>
        <v>1.00000000001814</v>
      </c>
      <c r="V167" s="124" t="n">
        <f aca="false">IMARGUMENT(T167)</f>
        <v>6.02312972149622E-006</v>
      </c>
      <c r="W167" s="0" t="str">
        <f aca="false">IMSUB(COMPLEX(1,0),IMDIV(COMPLEX(0,2*PI()*O167),COMPLEX(wz_rhp,0)))</f>
        <v>1-0.00139801671766178i</v>
      </c>
      <c r="X167" s="124" t="n">
        <f aca="false">IMABS(W167)</f>
        <v>1.00000097722489</v>
      </c>
      <c r="Y167" s="124" t="n">
        <f aca="false">IMARGUMENT(W167)</f>
        <v>-0.00139801580680742</v>
      </c>
      <c r="Z167" s="0" t="str">
        <f aca="false">IMSUM(COMPLEX(1,0),IMDIV(COMPLEX(0,2*PI()*O167),COMPLEX(Q*(wsl/2),0)),IMDIV(IMPOWER(COMPLEX(0,2*PI()*O167),2),IMPOWER(COMPLEX(wsl/2,0),2)))</f>
        <v>0.999999913379357+0.00041972619708412i</v>
      </c>
      <c r="AA167" s="124" t="n">
        <f aca="false">IMABS(Z167)</f>
        <v>1.0000000014644</v>
      </c>
      <c r="AB167" s="124" t="n">
        <f aca="false">IMARGUMENT(Z167)</f>
        <v>0.000419726208635309</v>
      </c>
      <c r="AC167" s="222" t="str">
        <f aca="false">(IMDIV(IMPRODUCT(P167,T167,W167),IMPRODUCT(Q167,Z167)))</f>
        <v>12.1658049743146-44.7276200385126i</v>
      </c>
      <c r="AD167" s="223" t="n">
        <f aca="false">20*LOG(IMABS(AC167))</f>
        <v>33.3214886166631</v>
      </c>
      <c r="AE167" s="198" t="n">
        <f aca="false">(180/PI())*IMARGUMENT(AC167)</f>
        <v>-74.7838017186796</v>
      </c>
      <c r="AF167" s="0" t="str">
        <f aca="false">COMPLEX(Adc_ea,0)</f>
        <v>-0.434440565864413</v>
      </c>
      <c r="AG167" s="0" t="str">
        <f aca="false">IMDIV(COMPLEX(0,2*PI()*O167),COMPLEX(wp0_ea,0))</f>
        <v>0.0506781060152395i</v>
      </c>
      <c r="AH167" s="0" t="n">
        <f aca="false">IMABS(AG167)</f>
        <v>0.0506781060152395</v>
      </c>
      <c r="AI167" s="0" t="n">
        <f aca="false">IMARGUMENT(AG167)</f>
        <v>1.5707963267949</v>
      </c>
      <c r="AJ167" s="0" t="str">
        <f aca="false">IMSUM(COMPLEX(1,0),IMDIV(COMPLEX(0,2*PI()*O167),COMPLEX(wp1_ea,0)))</f>
        <v>1+0.000501763425893461i</v>
      </c>
      <c r="AK167" s="0" t="n">
        <f aca="false">IMABS(AJ167)</f>
        <v>1.00000012588326</v>
      </c>
      <c r="AL167" s="0" t="n">
        <f aca="false">IMARGUMENT(AJ167)</f>
        <v>0.000501763383640169</v>
      </c>
      <c r="AM167" s="0" t="str">
        <f aca="false">IMSUM(COMPLEX(1,0),IMDIV(COMPLEX(0,2*PI()*O167),COMPLEX(wz_ea,0)))</f>
        <v>1+0.0506781060152395i</v>
      </c>
      <c r="AN167" s="0" t="n">
        <f aca="false">IMABS(AM167)</f>
        <v>1.0012833117701</v>
      </c>
      <c r="AO167" s="0" t="n">
        <f aca="false">IMARGUMENT(AM167)</f>
        <v>0.0506347877205</v>
      </c>
      <c r="AP167" s="197" t="str">
        <f aca="false">IMPRODUCT(AF167,IMDIV(AM167,IMPRODUCT(AG167,AJ167)))</f>
        <v>-0.430139065828559+8.57276519944594i</v>
      </c>
      <c r="AQ167" s="169" t="n">
        <f aca="false">20*LOG(IMABS(AP167))</f>
        <v>18.6733383647955</v>
      </c>
      <c r="AR167" s="198" t="n">
        <f aca="false">(180/PI())*IMARGUMENT(AP167)</f>
        <v>92.8724107087204</v>
      </c>
      <c r="AS167" s="197" t="str">
        <f aca="false">IMPRODUCT(AC167,AP167)</f>
        <v>378.206396533498+123.533686207151i</v>
      </c>
      <c r="AT167" s="223" t="n">
        <f aca="false">20*LOG(IMABS(AS167))</f>
        <v>51.9948269814586</v>
      </c>
      <c r="AU167" s="198" t="n">
        <f aca="false">(180/PI())*IMARGUMENT(AS167)</f>
        <v>18.0886089900408</v>
      </c>
      <c r="AX167" s="0" t="n">
        <f aca="false">SUM((AT168&lt;0)*(AT167&gt;0))*O167</f>
        <v>0</v>
      </c>
      <c r="AY167" s="0" t="n">
        <f aca="false">IF(AX167&gt;0,AU167,0)</f>
        <v>0</v>
      </c>
    </row>
    <row r="168" customFormat="false" ht="15" hidden="false" customHeight="false" outlineLevel="0" collapsed="false">
      <c r="N168" s="130" t="n">
        <v>50</v>
      </c>
      <c r="O168" s="192" t="n">
        <f aca="false">10^(2+(N168/100))</f>
        <v>316.227766016838</v>
      </c>
      <c r="P168" s="240" t="str">
        <f aca="false">COMPLEX(Adc,0)</f>
        <v>175.438596491228</v>
      </c>
      <c r="Q168" s="124" t="str">
        <f aca="false">IMSUM(COMPLEX(1,0),IMDIV(COMPLEX(0,2*PI()*O168),COMPLEX(wp_lf,0)))</f>
        <v>1+3.73540518793934i</v>
      </c>
      <c r="R168" s="124" t="n">
        <f aca="false">IMABS(Q168)</f>
        <v>3.8669434852457</v>
      </c>
      <c r="S168" s="124" t="n">
        <f aca="false">IMARGUMENT(Q168)</f>
        <v>1.30922145159465</v>
      </c>
      <c r="T168" s="124" t="str">
        <f aca="false">IMSUM(COMPLEX(1,0),IMDIV(COMPLEX(0,2*PI()*O168),COMPLEX(wz_esr,0)))</f>
        <v>1+6.16341856009989E-06i</v>
      </c>
      <c r="U168" s="124" t="n">
        <f aca="false">IMABS(T168)</f>
        <v>1.00000000001899</v>
      </c>
      <c r="V168" s="124" t="n">
        <f aca="false">IMARGUMENT(T168)</f>
        <v>6.16342722029752E-006</v>
      </c>
      <c r="W168" s="0" t="str">
        <f aca="false">IMSUB(COMPLEX(1,0),IMDIV(COMPLEX(0,2*PI()*O168),COMPLEX(wz_rhp,0)))</f>
        <v>1-0.00143058071027464i</v>
      </c>
      <c r="X168" s="124" t="n">
        <f aca="false">IMABS(W168)</f>
        <v>1.00000102328006</v>
      </c>
      <c r="Y168" s="124" t="n">
        <f aca="false">IMARGUMENT(W168)</f>
        <v>-0.00143057973433928</v>
      </c>
      <c r="Z168" s="0" t="str">
        <f aca="false">IMSUM(COMPLEX(1,0),IMDIV(COMPLEX(0,2*PI()*O168),COMPLEX(Q*(wsl/2),0)),IMDIV(IMPOWER(COMPLEX(0,2*PI()*O168),2),IMPOWER(COMPLEX(wsl/2,0),2)))</f>
        <v>0.999999909297052+0.00042950287615283i</v>
      </c>
      <c r="AA168" s="124" t="n">
        <f aca="false">IMABS(Z168)</f>
        <v>1.00000000153342</v>
      </c>
      <c r="AB168" s="124" t="n">
        <f aca="false">IMARGUMENT(Z168)</f>
        <v>0.000429502888537426</v>
      </c>
      <c r="AC168" s="222" t="str">
        <f aca="false">(IMDIV(IMPRODUCT(P168,T168,W168),IMPRODUCT(Q168,Z168)))</f>
        <v>11.6512139249097-43.8472540701567i</v>
      </c>
      <c r="AD168" s="223" t="n">
        <f aca="false">20*LOG(IMABS(AC168))</f>
        <v>33.1351552619741</v>
      </c>
      <c r="AE168" s="198" t="n">
        <f aca="false">(180/PI())*IMARGUMENT(AC168)</f>
        <v>-75.1190853703404</v>
      </c>
      <c r="AF168" s="0" t="str">
        <f aca="false">COMPLEX(Adc_ea,0)</f>
        <v>-0.434440565864413</v>
      </c>
      <c r="AG168" s="0" t="str">
        <f aca="false">IMDIV(COMPLEX(0,2*PI()*O168),COMPLEX(wp0_ea,0))</f>
        <v>0.0518585507474557i</v>
      </c>
      <c r="AH168" s="0" t="n">
        <f aca="false">IMABS(AG168)</f>
        <v>0.0518585507474557</v>
      </c>
      <c r="AI168" s="0" t="n">
        <f aca="false">IMARGUMENT(AG168)</f>
        <v>1.5707963267949</v>
      </c>
      <c r="AJ168" s="0" t="str">
        <f aca="false">IMSUM(COMPLEX(1,0),IMDIV(COMPLEX(0,2*PI()*O168),COMPLEX(wp1_ea,0)))</f>
        <v>1+0.000513450997499561i</v>
      </c>
      <c r="AK168" s="0" t="n">
        <f aca="false">IMABS(AJ168)</f>
        <v>1.00000013181595</v>
      </c>
      <c r="AL168" s="0" t="n">
        <f aca="false">IMARGUMENT(AJ168)</f>
        <v>0.000513450952012748</v>
      </c>
      <c r="AM168" s="0" t="str">
        <f aca="false">IMSUM(COMPLEX(1,0),IMDIV(COMPLEX(0,2*PI()*O168),COMPLEX(wz_ea,0)))</f>
        <v>1+0.0518585507474557i</v>
      </c>
      <c r="AN168" s="0" t="n">
        <f aca="false">IMABS(AM168)</f>
        <v>1.00134375180835</v>
      </c>
      <c r="AO168" s="0" t="n">
        <f aca="false">IMARGUMENT(AM168)</f>
        <v>0.0518121377218337</v>
      </c>
      <c r="AP168" s="197" t="str">
        <f aca="false">IMPRODUCT(AF168,IMDIV(AM168,IMPRODUCT(AG168,AJ168)))</f>
        <v>-0.430139060724792+8.37763517953798i</v>
      </c>
      <c r="AQ168" s="169" t="n">
        <f aca="false">20*LOG(IMABS(AP168))</f>
        <v>18.4738626000995</v>
      </c>
      <c r="AR168" s="198" t="n">
        <f aca="false">(180/PI())*IMARGUMENT(AP168)</f>
        <v>92.9391982464535</v>
      </c>
      <c r="AS168" s="197" t="str">
        <f aca="false">IMPRODUCT(AC168,AP168)</f>
        <v>362.32465601032+116.470036342745i</v>
      </c>
      <c r="AT168" s="223" t="n">
        <f aca="false">20*LOG(IMABS(AS168))</f>
        <v>51.6090178620735</v>
      </c>
      <c r="AU168" s="198" t="n">
        <f aca="false">(180/PI())*IMARGUMENT(AS168)</f>
        <v>17.8201128761132</v>
      </c>
      <c r="AX168" s="0" t="n">
        <f aca="false">SUM((AT169&lt;0)*(AT168&gt;0))*O168</f>
        <v>0</v>
      </c>
      <c r="AY168" s="0" t="n">
        <f aca="false">IF(AX168&gt;0,AU168,0)</f>
        <v>0</v>
      </c>
    </row>
    <row r="169" customFormat="false" ht="15" hidden="false" customHeight="false" outlineLevel="0" collapsed="false">
      <c r="N169" s="130" t="n">
        <v>51</v>
      </c>
      <c r="O169" s="192" t="n">
        <f aca="false">10^(2+(N169/100))</f>
        <v>323.593656929628</v>
      </c>
      <c r="P169" s="240" t="str">
        <f aca="false">COMPLEX(Adc,0)</f>
        <v>175.438596491228</v>
      </c>
      <c r="Q169" s="124" t="str">
        <f aca="false">IMSUM(COMPLEX(1,0),IMDIV(COMPLEX(0,2*PI()*O169),COMPLEX(wp_lf,0)))</f>
        <v>1+3.82241395214749i</v>
      </c>
      <c r="R169" s="124" t="n">
        <f aca="false">IMABS(Q169)</f>
        <v>3.95105662090178</v>
      </c>
      <c r="S169" s="124" t="n">
        <f aca="false">IMARGUMENT(Q169)</f>
        <v>1.31491632755881</v>
      </c>
      <c r="T169" s="124" t="str">
        <f aca="false">IMSUM(COMPLEX(1,0),IMDIV(COMPLEX(0,2*PI()*O169),COMPLEX(wz_esr,0)))</f>
        <v>1+6.30698302104335E-06i</v>
      </c>
      <c r="U169" s="124" t="n">
        <f aca="false">IMABS(T169)</f>
        <v>1.00000000001989</v>
      </c>
      <c r="V169" s="124" t="n">
        <f aca="false">IMARGUMENT(T169)</f>
        <v>6.30697698622896E-006</v>
      </c>
      <c r="W169" s="0" t="str">
        <f aca="false">IMSUB(COMPLEX(1,0),IMDIV(COMPLEX(0,2*PI()*O169),COMPLEX(wz_rhp,0)))</f>
        <v>1-0.00146390321571606i</v>
      </c>
      <c r="X169" s="124" t="n">
        <f aca="false">IMABS(W169)</f>
        <v>1.00000107150574</v>
      </c>
      <c r="Y169" s="124" t="n">
        <f aca="false">IMARGUMENT(W169)</f>
        <v>-0.00146390216997677</v>
      </c>
      <c r="Z169" s="0" t="str">
        <f aca="false">IMSUM(COMPLEX(1,0),IMDIV(COMPLEX(0,2*PI()*O169),COMPLEX(Q*(wsl/2),0)),IMDIV(IMPOWER(COMPLEX(0,2*PI()*O169),2),IMPOWER(COMPLEX(wsl/2,0),2)))</f>
        <v>0.999999905022354+0.00043950728333162i</v>
      </c>
      <c r="AA169" s="124" t="n">
        <f aca="false">IMABS(Z169)</f>
        <v>1.00000000160568</v>
      </c>
      <c r="AB169" s="124" t="n">
        <f aca="false">IMARGUMENT(Z169)</f>
        <v>0.000439507296865961</v>
      </c>
      <c r="AC169" s="222" t="str">
        <f aca="false">(IMDIV(IMPRODUCT(P169,T169,W169),IMPRODUCT(Q169,Z169)))</f>
        <v>11.1567461473288-42.9785272877232i</v>
      </c>
      <c r="AD169" s="223" t="n">
        <f aca="false">20*LOG(IMABS(AC169))</f>
        <v>32.9482471114632</v>
      </c>
      <c r="AE169" s="198" t="n">
        <f aca="false">(180/PI())*IMARGUMENT(AC169)</f>
        <v>-75.4478519475841</v>
      </c>
      <c r="AF169" s="0" t="str">
        <f aca="false">COMPLEX(Adc_ea,0)</f>
        <v>-0.434440565864413</v>
      </c>
      <c r="AG169" s="0" t="str">
        <f aca="false">IMDIV(COMPLEX(0,2*PI()*O169),COMPLEX(wp0_ea,0))</f>
        <v>0.0530664915697072i</v>
      </c>
      <c r="AH169" s="0" t="n">
        <f aca="false">IMABS(AG169)</f>
        <v>0.0530664915697072</v>
      </c>
      <c r="AI169" s="0" t="n">
        <f aca="false">IMARGUMENT(AG169)</f>
        <v>1.5707963267949</v>
      </c>
      <c r="AJ169" s="0" t="str">
        <f aca="false">IMSUM(COMPLEX(1,0),IMDIV(COMPLEX(0,2*PI()*O169),COMPLEX(wp1_ea,0)))</f>
        <v>1+0.000525410807620864i</v>
      </c>
      <c r="AK169" s="0" t="n">
        <f aca="false">IMABS(AJ169)</f>
        <v>1.00000013802825</v>
      </c>
      <c r="AL169" s="0" t="n">
        <f aca="false">IMARGUMENT(AJ169)</f>
        <v>0.000525410759140013</v>
      </c>
      <c r="AM169" s="0" t="str">
        <f aca="false">IMSUM(COMPLEX(1,0),IMDIV(COMPLEX(0,2*PI()*O169),COMPLEX(wz_ea,0)))</f>
        <v>1+0.0530664915697072i</v>
      </c>
      <c r="AN169" s="0" t="n">
        <f aca="false">IMABS(AM169)</f>
        <v>1.00140703638806</v>
      </c>
      <c r="AO169" s="0" t="n">
        <f aca="false">IMARGUMENT(AM169)</f>
        <v>0.053016762889945</v>
      </c>
      <c r="AP169" s="197" t="str">
        <f aca="false">IMPRODUCT(AF169,IMDIV(AM169,IMPRODUCT(AG169,AJ169)))</f>
        <v>-0.430139055380492+8.18694709269313i</v>
      </c>
      <c r="AQ169" s="169" t="n">
        <f aca="false">20*LOG(IMABS(AP169))</f>
        <v>18.2744114740234</v>
      </c>
      <c r="AR169" s="198" t="n">
        <f aca="false">(180/PI())*IMARGUMENT(AP169)</f>
        <v>93.0075329380226</v>
      </c>
      <c r="AS169" s="197" t="str">
        <f aca="false">IMPRODUCT(AC169,AP169)</f>
        <v>347.063976777526+109.826433563975i</v>
      </c>
      <c r="AT169" s="223" t="n">
        <f aca="false">20*LOG(IMABS(AS169))</f>
        <v>51.2226585854866</v>
      </c>
      <c r="AU169" s="198" t="n">
        <f aca="false">(180/PI())*IMARGUMENT(AS169)</f>
        <v>17.5596809904385</v>
      </c>
      <c r="AX169" s="0" t="n">
        <f aca="false">SUM((AT170&lt;0)*(AT169&gt;0))*O169</f>
        <v>0</v>
      </c>
      <c r="AY169" s="0" t="n">
        <f aca="false">IF(AX169&gt;0,AU169,0)</f>
        <v>0</v>
      </c>
    </row>
    <row r="170" customFormat="false" ht="15" hidden="false" customHeight="false" outlineLevel="0" collapsed="false">
      <c r="N170" s="130" t="n">
        <v>52</v>
      </c>
      <c r="O170" s="192" t="n">
        <f aca="false">10^(2+(N170/100))</f>
        <v>331.131121482591</v>
      </c>
      <c r="P170" s="240" t="str">
        <f aca="false">COMPLEX(Adc,0)</f>
        <v>175.438596491228</v>
      </c>
      <c r="Q170" s="124" t="str">
        <f aca="false">IMSUM(COMPLEX(1,0),IMDIV(COMPLEX(0,2*PI()*O170),COMPLEX(wp_lf,0)))</f>
        <v>1+3.91144941082872i</v>
      </c>
      <c r="R170" s="124" t="n">
        <f aca="false">IMABS(Q170)</f>
        <v>4.03725605993382</v>
      </c>
      <c r="S170" s="124" t="n">
        <f aca="false">IMARGUMENT(Q170)</f>
        <v>1.32049801748584</v>
      </c>
      <c r="T170" s="124" t="str">
        <f aca="false">IMSUM(COMPLEX(1,0),IMDIV(COMPLEX(0,2*PI()*O170),COMPLEX(wz_esr,0)))</f>
        <v>1+6.45389152786739E-06i</v>
      </c>
      <c r="U170" s="124" t="n">
        <f aca="false">IMABS(T170)</f>
        <v>1.00000000002083</v>
      </c>
      <c r="V170" s="124" t="n">
        <f aca="false">IMARGUMENT(T170)</f>
        <v>6.45387164883309E-006</v>
      </c>
      <c r="W170" s="0" t="str">
        <f aca="false">IMSUB(COMPLEX(1,0),IMDIV(COMPLEX(0,2*PI()*O170),COMPLEX(wz_rhp,0)))</f>
        <v>1-0.00149800190201951i</v>
      </c>
      <c r="X170" s="124" t="n">
        <f aca="false">IMABS(W170)</f>
        <v>1.00000112200422</v>
      </c>
      <c r="Y170" s="124" t="n">
        <f aca="false">IMARGUMENT(W170)</f>
        <v>-0.00149800078150114</v>
      </c>
      <c r="Z170" s="0" t="str">
        <f aca="false">IMSUM(COMPLEX(1,0),IMDIV(COMPLEX(0,2*PI()*O170),COMPLEX(Q*(wsl/2),0)),IMDIV(IMPOWER(COMPLEX(0,2*PI()*O170),2),IMPOWER(COMPLEX(wsl/2,0),2)))</f>
        <v>0.999999900546195+0.0004497447230896i</v>
      </c>
      <c r="AA170" s="124" t="n">
        <f aca="false">IMABS(Z170)</f>
        <v>1.00000000168136</v>
      </c>
      <c r="AB170" s="124" t="n">
        <f aca="false">IMARGUMENT(Z170)</f>
        <v>0.000449744737117947</v>
      </c>
      <c r="AC170" s="222" t="str">
        <f aca="false">(IMDIV(IMPRODUCT(P170,T170,W170),IMPRODUCT(Q170,Z170)))</f>
        <v>10.6817380035641-42.1216554668185i</v>
      </c>
      <c r="AD170" s="223" t="n">
        <f aca="false">20*LOG(IMABS(AC170))</f>
        <v>32.7607867160216</v>
      </c>
      <c r="AE170" s="198" t="n">
        <f aca="false">(180/PI())*IMARGUMENT(AC170)</f>
        <v>-75.7701910743897</v>
      </c>
      <c r="AF170" s="0" t="str">
        <f aca="false">COMPLEX(Adc_ea,0)</f>
        <v>-0.434440565864413</v>
      </c>
      <c r="AG170" s="0" t="str">
        <f aca="false">IMDIV(COMPLEX(0,2*PI()*O170),COMPLEX(wp0_ea,0))</f>
        <v>0.0543025689482073i</v>
      </c>
      <c r="AH170" s="0" t="n">
        <f aca="false">IMABS(AG170)</f>
        <v>0.0543025689482073</v>
      </c>
      <c r="AI170" s="0" t="n">
        <f aca="false">IMARGUMENT(AG170)</f>
        <v>1.5707963267949</v>
      </c>
      <c r="AJ170" s="0" t="str">
        <f aca="false">IMSUM(COMPLEX(1,0),IMDIV(COMPLEX(0,2*PI()*O170),COMPLEX(wp1_ea,0)))</f>
        <v>1+0.000537649197507003i</v>
      </c>
      <c r="AK170" s="0" t="n">
        <f aca="false">IMABS(AJ170)</f>
        <v>1.00000014453332</v>
      </c>
      <c r="AL170" s="0" t="n">
        <f aca="false">IMARGUMENT(AJ170)</f>
        <v>0.000537649145674592</v>
      </c>
      <c r="AM170" s="0" t="str">
        <f aca="false">IMSUM(COMPLEX(1,0),IMDIV(COMPLEX(0,2*PI()*O170),COMPLEX(wz_ea,0)))</f>
        <v>1+0.0543025689482073i</v>
      </c>
      <c r="AN170" s="0" t="n">
        <f aca="false">IMABS(AM170)</f>
        <v>1.00147329919193</v>
      </c>
      <c r="AO170" s="0" t="n">
        <f aca="false">IMARGUMENT(AM170)</f>
        <v>0.0542492879406377</v>
      </c>
      <c r="AP170" s="197" t="str">
        <f aca="false">IMPRODUCT(AF170,IMDIV(AM170,IMPRODUCT(AG170,AJ170)))</f>
        <v>-0.430139049784323+8.0005998335635i</v>
      </c>
      <c r="AQ170" s="169" t="n">
        <f aca="false">20*LOG(IMABS(AP170))</f>
        <v>18.0749861412242</v>
      </c>
      <c r="AR170" s="198" t="n">
        <f aca="false">(180/PI())*IMARGUMENT(AP170)</f>
        <v>93.0774502136811</v>
      </c>
      <c r="AS170" s="197" t="str">
        <f aca="false">IMPRODUCT(AC170,AP170)</f>
        <v>332.403877082349+103.578480151324i</v>
      </c>
      <c r="AT170" s="223" t="n">
        <f aca="false">20*LOG(IMABS(AS170))</f>
        <v>50.8357728572458</v>
      </c>
      <c r="AU170" s="198" t="n">
        <f aca="false">(180/PI())*IMARGUMENT(AS170)</f>
        <v>17.3072591392914</v>
      </c>
      <c r="AX170" s="0" t="n">
        <f aca="false">SUM((AT171&lt;0)*(AT170&gt;0))*O170</f>
        <v>0</v>
      </c>
      <c r="AY170" s="0" t="n">
        <f aca="false">IF(AX170&gt;0,AU170,0)</f>
        <v>0</v>
      </c>
    </row>
    <row r="171" customFormat="false" ht="15" hidden="false" customHeight="false" outlineLevel="0" collapsed="false">
      <c r="N171" s="130" t="n">
        <v>53</v>
      </c>
      <c r="O171" s="192" t="n">
        <f aca="false">10^(2+(N171/100))</f>
        <v>338.844156139203</v>
      </c>
      <c r="P171" s="240" t="str">
        <f aca="false">COMPLEX(Adc,0)</f>
        <v>175.438596491228</v>
      </c>
      <c r="Q171" s="124" t="str">
        <f aca="false">IMSUM(COMPLEX(1,0),IMDIV(COMPLEX(0,2*PI()*O171),COMPLEX(wp_lf,0)))</f>
        <v>1+4.0025587717617i</v>
      </c>
      <c r="R171" s="124" t="n">
        <f aca="false">IMABS(Q171)</f>
        <v>4.12558804552836</v>
      </c>
      <c r="S171" s="124" t="n">
        <f aca="false">IMARGUMENT(Q171)</f>
        <v>1.32596808908716</v>
      </c>
      <c r="T171" s="124" t="str">
        <f aca="false">IMSUM(COMPLEX(1,0),IMDIV(COMPLEX(0,2*PI()*O171),COMPLEX(wz_esr,0)))</f>
        <v>1+0.0000066042219734068i</v>
      </c>
      <c r="U171" s="124" t="n">
        <f aca="false">IMABS(T171)</f>
        <v>1.00000000002181</v>
      </c>
      <c r="V171" s="124" t="n">
        <f aca="false">IMARGUMENT(T171)</f>
        <v>6.60422422820217E-006</v>
      </c>
      <c r="W171" s="0" t="str">
        <f aca="false">IMSUB(COMPLEX(1,0),IMDIV(COMPLEX(0,2*PI()*O171),COMPLEX(wz_rhp,0)))</f>
        <v>1-0.0015328948487598i</v>
      </c>
      <c r="X171" s="124" t="n">
        <f aca="false">IMABS(W171)</f>
        <v>1.00000117488262</v>
      </c>
      <c r="Y171" s="124" t="n">
        <f aca="false">IMARGUMENT(W171)</f>
        <v>-0.00153289364813345</v>
      </c>
      <c r="Z171" s="0" t="str">
        <f aca="false">IMSUM(COMPLEX(1,0),IMDIV(COMPLEX(0,2*PI()*O171),COMPLEX(Q*(wsl/2),0)),IMDIV(IMPOWER(COMPLEX(0,2*PI()*O171),2),IMPOWER(COMPLEX(wsl/2,0),2)))</f>
        <v>0.999999895859082+0.00046022062345284i</v>
      </c>
      <c r="AA171" s="124" t="n">
        <f aca="false">IMABS(Z171)</f>
        <v>1.0000000017606</v>
      </c>
      <c r="AB171" s="124" t="n">
        <f aca="false">IMARGUMENT(Z171)</f>
        <v>0.000460220638590267</v>
      </c>
      <c r="AC171" s="222" t="str">
        <f aca="false">(IMDIV(IMPRODUCT(P171,T171,W171),IMPRODUCT(Q171,Z171)))</f>
        <v>10.2255374138892-41.2768251893i</v>
      </c>
      <c r="AD171" s="223" t="n">
        <f aca="false">20*LOG(IMABS(AC171))</f>
        <v>32.5727958769193</v>
      </c>
      <c r="AE171" s="198" t="n">
        <f aca="false">(180/PI())*IMARGUMENT(AC171)</f>
        <v>-76.0861939164073</v>
      </c>
      <c r="AF171" s="0" t="str">
        <f aca="false">COMPLEX(Adc_ea,0)</f>
        <v>-0.434440565864413</v>
      </c>
      <c r="AG171" s="0" t="str">
        <f aca="false">IMDIV(COMPLEX(0,2*PI()*O171),COMPLEX(wp0_ea,0))</f>
        <v>0.0555674382675428i</v>
      </c>
      <c r="AH171" s="0" t="n">
        <f aca="false">IMABS(AG171)</f>
        <v>0.0555674382675428</v>
      </c>
      <c r="AI171" s="0" t="n">
        <f aca="false">IMARGUMENT(AG171)</f>
        <v>1.5707963267949</v>
      </c>
      <c r="AJ171" s="0" t="str">
        <f aca="false">IMSUM(COMPLEX(1,0),IMDIV(COMPLEX(0,2*PI()*O171),COMPLEX(wp1_ea,0)))</f>
        <v>1+0.000550172656114285i</v>
      </c>
      <c r="AK171" s="0" t="n">
        <f aca="false">IMABS(AJ171)</f>
        <v>1.00000015134496</v>
      </c>
      <c r="AL171" s="0" t="n">
        <f aca="false">IMARGUMENT(AJ171)</f>
        <v>0.000550172600709298</v>
      </c>
      <c r="AM171" s="0" t="str">
        <f aca="false">IMSUM(COMPLEX(1,0),IMDIV(COMPLEX(0,2*PI()*O171),COMPLEX(wz_ea,0)))</f>
        <v>1+0.0555674382675428i</v>
      </c>
      <c r="AN171" s="0" t="n">
        <f aca="false">IMABS(AM171)</f>
        <v>1.00154268016676</v>
      </c>
      <c r="AO171" s="0" t="n">
        <f aca="false">IMARGUMENT(AM171)</f>
        <v>0.0555103513877175</v>
      </c>
      <c r="AP171" s="197" t="str">
        <f aca="false">IMPRODUCT(AF171,IMDIV(AM171,IMPRODUCT(AG171,AJ171)))</f>
        <v>-0.430139043924415+7.81849459836592i</v>
      </c>
      <c r="AQ171" s="169" t="n">
        <f aca="false">20*LOG(IMABS(AP171))</f>
        <v>17.8755878101499</v>
      </c>
      <c r="AR171" s="198" t="n">
        <f aca="false">(180/PI())*IMARGUMENT(AP171)</f>
        <v>93.148986285786</v>
      </c>
      <c r="AS171" s="197" t="str">
        <f aca="false">IMPRODUCT(AC171,AP171)</f>
        <v>318.324231893413+97.703083159042i</v>
      </c>
      <c r="AT171" s="223" t="n">
        <f aca="false">20*LOG(IMABS(AS171))</f>
        <v>50.4483836870692</v>
      </c>
      <c r="AU171" s="198" t="n">
        <f aca="false">(180/PI())*IMARGUMENT(AS171)</f>
        <v>17.0627923693787</v>
      </c>
      <c r="AX171" s="0" t="n">
        <f aca="false">SUM((AT172&lt;0)*(AT171&gt;0))*O171</f>
        <v>0</v>
      </c>
      <c r="AY171" s="0" t="n">
        <f aca="false">IF(AX171&gt;0,AU171,0)</f>
        <v>0</v>
      </c>
    </row>
    <row r="172" customFormat="false" ht="15" hidden="false" customHeight="false" outlineLevel="0" collapsed="false">
      <c r="N172" s="130" t="n">
        <v>54</v>
      </c>
      <c r="O172" s="192" t="n">
        <f aca="false">10^(2+(N172/100))</f>
        <v>346.736850452532</v>
      </c>
      <c r="P172" s="240" t="str">
        <f aca="false">COMPLEX(Adc,0)</f>
        <v>175.438596491228</v>
      </c>
      <c r="Q172" s="124" t="str">
        <f aca="false">IMSUM(COMPLEX(1,0),IMDIV(COMPLEX(0,2*PI()*O172),COMPLEX(wp_lf,0)))</f>
        <v>1+4.09579034233561i</v>
      </c>
      <c r="R172" s="124" t="n">
        <f aca="false">IMABS(Q172)</f>
        <v>4.2160999191634</v>
      </c>
      <c r="S172" s="124" t="n">
        <f aca="false">IMARGUMENT(Q172)</f>
        <v>1.33132813272092</v>
      </c>
      <c r="T172" s="124" t="str">
        <f aca="false">IMSUM(COMPLEX(1,0),IMDIV(COMPLEX(0,2*PI()*O172),COMPLEX(wz_esr,0)))</f>
        <v>1+6.75805406485375E-06i</v>
      </c>
      <c r="U172" s="124" t="n">
        <f aca="false">IMABS(T172)</f>
        <v>1.00000000002284</v>
      </c>
      <c r="V172" s="124" t="n">
        <f aca="false">IMARGUMENT(T172)</f>
        <v>6.75803392412127E-006</v>
      </c>
      <c r="W172" s="0" t="str">
        <f aca="false">IMSUB(COMPLEX(1,0),IMDIV(COMPLEX(0,2*PI()*O172),COMPLEX(wz_rhp,0)))</f>
        <v>1-0.00156860055663917i</v>
      </c>
      <c r="X172" s="124" t="n">
        <f aca="false">IMABS(W172)</f>
        <v>1.0000012302531</v>
      </c>
      <c r="Y172" s="124" t="n">
        <f aca="false">IMARGUMENT(W172)</f>
        <v>-0.00156859927003112</v>
      </c>
      <c r="Z172" s="0" t="str">
        <f aca="false">IMSUM(COMPLEX(1,0),IMDIV(COMPLEX(0,2*PI()*O172),COMPLEX(Q*(wsl/2),0)),IMDIV(IMPOWER(COMPLEX(0,2*PI()*O172),2),IMPOWER(COMPLEX(wsl/2,0),2)))</f>
        <v>0.999999890951072+0.00047094053888237i</v>
      </c>
      <c r="AA172" s="124" t="n">
        <f aca="false">IMABS(Z172)</f>
        <v>1.00000000184357</v>
      </c>
      <c r="AB172" s="124" t="n">
        <f aca="false">IMARGUMENT(Z172)</f>
        <v>0.000470940555126027</v>
      </c>
      <c r="AC172" s="222" t="str">
        <f aca="false">(IMDIV(IMPRODUCT(P172,T172,W172),IMPRODUCT(Q172,Z172)))</f>
        <v>9.78750460286303-40.4441954014168i</v>
      </c>
      <c r="AD172" s="223" t="n">
        <f aca="false">20*LOG(IMABS(AC172))</f>
        <v>32.384295659412</v>
      </c>
      <c r="AE172" s="198" t="n">
        <f aca="false">(180/PI())*IMARGUMENT(AC172)</f>
        <v>-76.3959529681185</v>
      </c>
      <c r="AF172" s="0" t="str">
        <f aca="false">COMPLEX(Adc_ea,0)</f>
        <v>-0.434440565864413</v>
      </c>
      <c r="AG172" s="0" t="str">
        <f aca="false">IMDIV(COMPLEX(0,2*PI()*O172),COMPLEX(wp0_ea,0))</f>
        <v>0.05686177017817i</v>
      </c>
      <c r="AH172" s="0" t="n">
        <f aca="false">IMABS(AG172)</f>
        <v>0.05686177017817</v>
      </c>
      <c r="AI172" s="0" t="n">
        <f aca="false">IMARGUMENT(AG172)</f>
        <v>1.5707963267949</v>
      </c>
      <c r="AJ172" s="0" t="str">
        <f aca="false">IMSUM(COMPLEX(1,0),IMDIV(COMPLEX(0,2*PI()*O172),COMPLEX(wp1_ea,0)))</f>
        <v>1+0.000562987823546237i</v>
      </c>
      <c r="AK172" s="0" t="n">
        <f aca="false">IMABS(AJ172)</f>
        <v>1.00000015847763</v>
      </c>
      <c r="AL172" s="0" t="n">
        <f aca="false">IMARGUMENT(AJ172)</f>
        <v>0.000562987764029049</v>
      </c>
      <c r="AM172" s="0" t="str">
        <f aca="false">IMSUM(COMPLEX(1,0),IMDIV(COMPLEX(0,2*PI()*O172),COMPLEX(wz_ea,0)))</f>
        <v>1+0.05686177017817i</v>
      </c>
      <c r="AN172" s="0" t="n">
        <f aca="false">IMABS(AM172)</f>
        <v>1.00161532581515</v>
      </c>
      <c r="AO172" s="0" t="n">
        <f aca="false">IMARGUMENT(AM172)</f>
        <v>0.0568006058110571</v>
      </c>
      <c r="AP172" s="197" t="str">
        <f aca="false">IMPRODUCT(AF172,IMDIV(AM172,IMPRODUCT(AG172,AJ172)))</f>
        <v>-0.430139037788338+7.64053483249403i</v>
      </c>
      <c r="AQ172" s="169" t="n">
        <f aca="false">20*LOG(IMABS(AP172))</f>
        <v>17.6762177455136</v>
      </c>
      <c r="AR172" s="198" t="n">
        <f aca="false">(180/PI())*IMARGUMENT(AP172)</f>
        <v>93.2221781639613</v>
      </c>
      <c r="AS172" s="197" t="str">
        <f aca="false">IMPRODUCT(AC172,AP172)</f>
        <v>304.805295924496+92.1783971354596i</v>
      </c>
      <c r="AT172" s="223" t="n">
        <f aca="false">20*LOG(IMABS(AS172))</f>
        <v>50.0605134049256</v>
      </c>
      <c r="AU172" s="198" t="n">
        <f aca="false">(180/PI())*IMARGUMENT(AS172)</f>
        <v>16.8262251958428</v>
      </c>
      <c r="AX172" s="0" t="n">
        <f aca="false">SUM((AT173&lt;0)*(AT172&gt;0))*O172</f>
        <v>0</v>
      </c>
      <c r="AY172" s="0" t="n">
        <f aca="false">IF(AX172&gt;0,AU172,0)</f>
        <v>0</v>
      </c>
    </row>
    <row r="173" customFormat="false" ht="15" hidden="false" customHeight="false" outlineLevel="0" collapsed="false">
      <c r="N173" s="130" t="n">
        <v>55</v>
      </c>
      <c r="O173" s="192" t="n">
        <f aca="false">10^(2+(N173/100))</f>
        <v>354.813389233575</v>
      </c>
      <c r="P173" s="240" t="str">
        <f aca="false">COMPLEX(Adc,0)</f>
        <v>175.438596491228</v>
      </c>
      <c r="Q173" s="124" t="str">
        <f aca="false">IMSUM(COMPLEX(1,0),IMDIV(COMPLEX(0,2*PI()*O173),COMPLEX(wp_lf,0)))</f>
        <v>1+4.19119355516322i</v>
      </c>
      <c r="R173" s="124" t="n">
        <f aca="false">IMABS(Q173)</f>
        <v>4.30884014751554</v>
      </c>
      <c r="S173" s="124" t="n">
        <f aca="false">IMARGUMENT(Q173)</f>
        <v>1.33657975786723</v>
      </c>
      <c r="T173" s="124" t="str">
        <f aca="false">IMSUM(COMPLEX(1,0),IMDIV(COMPLEX(0,2*PI()*O173),COMPLEX(wz_esr,0)))</f>
        <v>1+6.91546936601931E-06i</v>
      </c>
      <c r="U173" s="124" t="n">
        <f aca="false">IMABS(T173)</f>
        <v>1.00000000002391</v>
      </c>
      <c r="V173" s="124" t="n">
        <f aca="false">IMARGUMENT(T173)</f>
        <v>6.91545536604308E-006</v>
      </c>
      <c r="W173" s="0" t="str">
        <f aca="false">IMSUB(COMPLEX(1,0),IMDIV(COMPLEX(0,2*PI()*O173),COMPLEX(wz_rhp,0)))</f>
        <v>1-0.00160513795729655i</v>
      </c>
      <c r="X173" s="124" t="n">
        <f aca="false">IMABS(W173)</f>
        <v>1.0000012882331</v>
      </c>
      <c r="Y173" s="124" t="n">
        <f aca="false">IMARGUMENT(W173)</f>
        <v>-0.00160513657881999</v>
      </c>
      <c r="Z173" s="0" t="str">
        <f aca="false">IMSUM(COMPLEX(1,0),IMDIV(COMPLEX(0,2*PI()*O173),COMPLEX(Q*(wsl/2),0)),IMDIV(IMPOWER(COMPLEX(0,2*PI()*O173),2),IMPOWER(COMPLEX(wsl/2,0),2)))</f>
        <v>0.999999885811754+0.00048191015321925i</v>
      </c>
      <c r="AA173" s="124" t="n">
        <f aca="false">IMABS(Z173)</f>
        <v>1.00000000193046</v>
      </c>
      <c r="AB173" s="124" t="n">
        <f aca="false">IMARGUMENT(Z173)</f>
        <v>0.000481910170765914</v>
      </c>
      <c r="AC173" s="222" t="str">
        <f aca="false">(IMDIV(IMPRODUCT(P173,T173,W173),IMPRODUCT(Q173,Z173)))</f>
        <v>9.36701273861247-39.6238989397956i</v>
      </c>
      <c r="AD173" s="223" t="n">
        <f aca="false">20*LOG(IMABS(AC173))</f>
        <v>32.1953064071377</v>
      </c>
      <c r="AE173" s="198" t="n">
        <f aca="false">(180/PI())*IMARGUMENT(AC173)</f>
        <v>-76.6995618516067</v>
      </c>
      <c r="AF173" s="0" t="str">
        <f aca="false">COMPLEX(Adc_ea,0)</f>
        <v>-0.434440565864413</v>
      </c>
      <c r="AG173" s="0" t="str">
        <f aca="false">IMDIV(COMPLEX(0,2*PI()*O173),COMPLEX(wp0_ea,0))</f>
        <v>0.0581862509520001i</v>
      </c>
      <c r="AH173" s="0" t="n">
        <f aca="false">IMABS(AG173)</f>
        <v>0.0581862509520001</v>
      </c>
      <c r="AI173" s="0" t="n">
        <f aca="false">IMARGUMENT(AG173)</f>
        <v>1.5707963267949</v>
      </c>
      <c r="AJ173" s="0" t="str">
        <f aca="false">IMSUM(COMPLEX(1,0),IMDIV(COMPLEX(0,2*PI()*O173),COMPLEX(wp1_ea,0)))</f>
        <v>1+0.000576101494574258i</v>
      </c>
      <c r="AK173" s="0" t="n">
        <f aca="false">IMABS(AJ173)</f>
        <v>1.00000016594645</v>
      </c>
      <c r="AL173" s="0" t="n">
        <f aca="false">IMARGUMENT(AJ173)</f>
        <v>0.000576101430637823</v>
      </c>
      <c r="AM173" s="0" t="str">
        <f aca="false">IMSUM(COMPLEX(1,0),IMDIV(COMPLEX(0,2*PI()*O173),COMPLEX(wz_ea,0)))</f>
        <v>1+0.0581862509520001i</v>
      </c>
      <c r="AN173" s="0" t="n">
        <f aca="false">IMABS(AM173)</f>
        <v>1.0016913895007</v>
      </c>
      <c r="AO173" s="0" t="n">
        <f aca="false">IMARGUMENT(AM173)</f>
        <v>0.0581207181272267</v>
      </c>
      <c r="AP173" s="197" t="str">
        <f aca="false">IMPRODUCT(AF173,IMDIV(AM173,IMPRODUCT(AG173,AJ173)))</f>
        <v>-0.430139031363077+7.46662617932449i</v>
      </c>
      <c r="AQ173" s="169" t="n">
        <f aca="false">20*LOG(IMABS(AP173))</f>
        <v>17.4768772708802</v>
      </c>
      <c r="AR173" s="198" t="n">
        <f aca="false">(180/PI())*IMARGUMENT(AP173)</f>
        <v>93.2970636704011</v>
      </c>
      <c r="AS173" s="197" t="str">
        <f aca="false">IMPRODUCT(AC173,AP173)</f>
        <v>291.827723364633+86.983768044982i</v>
      </c>
      <c r="AT173" s="223" t="n">
        <f aca="false">20*LOG(IMABS(AS173))</f>
        <v>49.6721836780179</v>
      </c>
      <c r="AU173" s="198" t="n">
        <f aca="false">(180/PI())*IMARGUMENT(AS173)</f>
        <v>16.5975018187945</v>
      </c>
      <c r="AX173" s="0" t="n">
        <f aca="false">SUM((AT174&lt;0)*(AT173&gt;0))*O173</f>
        <v>0</v>
      </c>
      <c r="AY173" s="0" t="n">
        <f aca="false">IF(AX173&gt;0,AU173,0)</f>
        <v>0</v>
      </c>
    </row>
    <row r="174" customFormat="false" ht="15" hidden="false" customHeight="false" outlineLevel="0" collapsed="false">
      <c r="N174" s="130" t="n">
        <v>56</v>
      </c>
      <c r="O174" s="192" t="n">
        <f aca="false">10^(2+(N174/100))</f>
        <v>363.078054770101</v>
      </c>
      <c r="P174" s="240" t="str">
        <f aca="false">COMPLEX(Adc,0)</f>
        <v>175.438596491228</v>
      </c>
      <c r="Q174" s="124" t="str">
        <f aca="false">IMSUM(COMPLEX(1,0),IMDIV(COMPLEX(0,2*PI()*O174),COMPLEX(wp_lf,0)))</f>
        <v>1+4.2888189942908i</v>
      </c>
      <c r="R174" s="124" t="n">
        <f aca="false">IMABS(Q174)</f>
        <v>4.40385834987793</v>
      </c>
      <c r="S174" s="124" t="n">
        <f aca="false">IMARGUMENT(Q174)</f>
        <v>1.34172458980111</v>
      </c>
      <c r="T174" s="124" t="str">
        <f aca="false">IMSUM(COMPLEX(1,0),IMDIV(COMPLEX(0,2*PI()*O174),COMPLEX(wz_esr,0)))</f>
        <v>1+7.07655134057981E-06i</v>
      </c>
      <c r="U174" s="124" t="n">
        <f aca="false">IMABS(T174)</f>
        <v>1.00000000002504</v>
      </c>
      <c r="V174" s="124" t="n">
        <f aca="false">IMARGUMENT(T174)</f>
        <v>7.07652991654394E-006</v>
      </c>
      <c r="W174" s="0" t="str">
        <f aca="false">IMSUB(COMPLEX(1,0),IMDIV(COMPLEX(0,2*PI()*O174),COMPLEX(wz_rhp,0)))</f>
        <v>1-0.00164252642334541i</v>
      </c>
      <c r="X174" s="124" t="n">
        <f aca="false">IMABS(W174)</f>
        <v>1.00000134894562</v>
      </c>
      <c r="Y174" s="124" t="n">
        <f aca="false">IMARGUMENT(W174)</f>
        <v>-0.00164252494623063</v>
      </c>
      <c r="Z174" s="0" t="str">
        <f aca="false">IMSUM(COMPLEX(1,0),IMDIV(COMPLEX(0,2*PI()*O174),COMPLEX(Q*(wsl/2),0)),IMDIV(IMPOWER(COMPLEX(0,2*PI()*O174),2),IMPOWER(COMPLEX(wsl/2,0),2)))</f>
        <v>0.999999880430228+0.00049313528269821i</v>
      </c>
      <c r="AA174" s="124" t="n">
        <f aca="false">IMABS(Z174)</f>
        <v>1.00000000202144</v>
      </c>
      <c r="AB174" s="124" t="n">
        <f aca="false">IMARGUMENT(Z174)</f>
        <v>0.000493135301487501</v>
      </c>
      <c r="AC174" s="222" t="str">
        <f aca="false">(IMDIV(IMPRODUCT(P174,T174,W174),IMPRODUCT(Q174,Z174)))</f>
        <v>8.96344847262851-38.8160440209979i</v>
      </c>
      <c r="AD174" s="223" t="n">
        <f aca="false">20*LOG(IMABS(AC174))</f>
        <v>32.0058477571833</v>
      </c>
      <c r="AE174" s="198" t="n">
        <f aca="false">(180/PI())*IMARGUMENT(AC174)</f>
        <v>-76.9971151266794</v>
      </c>
      <c r="AF174" s="0" t="str">
        <f aca="false">COMPLEX(Adc_ea,0)</f>
        <v>-0.434440565864413</v>
      </c>
      <c r="AG174" s="0" t="str">
        <f aca="false">IMDIV(COMPLEX(0,2*PI()*O174),COMPLEX(wp0_ea,0))</f>
        <v>0.0595415828462712i</v>
      </c>
      <c r="AH174" s="0" t="n">
        <f aca="false">IMABS(AG174)</f>
        <v>0.0595415828462712</v>
      </c>
      <c r="AI174" s="0" t="n">
        <f aca="false">IMARGUMENT(AG174)</f>
        <v>1.5707963267949</v>
      </c>
      <c r="AJ174" s="0" t="str">
        <f aca="false">IMSUM(COMPLEX(1,0),IMDIV(COMPLEX(0,2*PI()*O174),COMPLEX(wp1_ea,0)))</f>
        <v>1+0.000589520622240309i</v>
      </c>
      <c r="AK174" s="0" t="n">
        <f aca="false">IMABS(AJ174)</f>
        <v>1.00000017376727</v>
      </c>
      <c r="AL174" s="0" t="n">
        <f aca="false">IMARGUMENT(AJ174)</f>
        <v>0.000589520554101959</v>
      </c>
      <c r="AM174" s="0" t="str">
        <f aca="false">IMSUM(COMPLEX(1,0),IMDIV(COMPLEX(0,2*PI()*O174),COMPLEX(wz_ea,0)))</f>
        <v>1+0.0595415828462712i</v>
      </c>
      <c r="AN174" s="0" t="n">
        <f aca="false">IMABS(AM174)</f>
        <v>1.00177103176716</v>
      </c>
      <c r="AO174" s="0" t="n">
        <f aca="false">IMARGUMENT(AM174)</f>
        <v>0.0594713698624013</v>
      </c>
      <c r="AP174" s="197" t="str">
        <f aca="false">IMPRODUCT(AF174,IMDIV(AM174,IMPRODUCT(AG174,AJ174)))</f>
        <v>-0.430139024635003+7.29667643018731i</v>
      </c>
      <c r="AQ174" s="169" t="n">
        <f aca="false">20*LOG(IMABS(AP174))</f>
        <v>17.2775677713673</v>
      </c>
      <c r="AR174" s="198" t="n">
        <f aca="false">(180/PI())*IMARGUMENT(AP174)</f>
        <v>93.3736814552998</v>
      </c>
      <c r="AS174" s="197" t="str">
        <f aca="false">IMPRODUCT(AC174,AP174)</f>
        <v>279.372584537746+82.0996785188083i</v>
      </c>
      <c r="AT174" s="223" t="n">
        <f aca="false">20*LOG(IMABS(AS174))</f>
        <v>49.2834155285507</v>
      </c>
      <c r="AU174" s="198" t="n">
        <f aca="false">(180/PI())*IMARGUMENT(AS174)</f>
        <v>16.3765663286204</v>
      </c>
      <c r="AX174" s="0" t="n">
        <f aca="false">SUM((AT175&lt;0)*(AT174&gt;0))*O174</f>
        <v>0</v>
      </c>
      <c r="AY174" s="0" t="n">
        <f aca="false">IF(AX174&gt;0,AU174,0)</f>
        <v>0</v>
      </c>
    </row>
    <row r="175" customFormat="false" ht="15" hidden="false" customHeight="false" outlineLevel="0" collapsed="false">
      <c r="N175" s="130" t="n">
        <v>57</v>
      </c>
      <c r="O175" s="192" t="n">
        <f aca="false">10^(2+(N175/100))</f>
        <v>371.535229097172</v>
      </c>
      <c r="P175" s="240" t="str">
        <f aca="false">COMPLEX(Adc,0)</f>
        <v>175.438596491228</v>
      </c>
      <c r="Q175" s="124" t="str">
        <f aca="false">IMSUM(COMPLEX(1,0),IMDIV(COMPLEX(0,2*PI()*O175),COMPLEX(wp_lf,0)))</f>
        <v>1+4.38871842201835i</v>
      </c>
      <c r="R175" s="124" t="n">
        <f aca="false">IMABS(Q175)</f>
        <v>4.5012053261058</v>
      </c>
      <c r="S175" s="124" t="n">
        <f aca="false">IMARGUMENT(Q175)</f>
        <v>1.34676426645835</v>
      </c>
      <c r="T175" s="124" t="str">
        <f aca="false">IMSUM(COMPLEX(1,0),IMDIV(COMPLEX(0,2*PI()*O175),COMPLEX(wz_esr,0)))</f>
        <v>1+0.0000072413853963303i</v>
      </c>
      <c r="U175" s="124" t="n">
        <f aca="false">IMABS(T175)</f>
        <v>1.00000000002622</v>
      </c>
      <c r="V175" s="124" t="n">
        <f aca="false">IMARGUMENT(T175)</f>
        <v>7.24138176110849E-006</v>
      </c>
      <c r="W175" s="0" t="str">
        <f aca="false">IMSUB(COMPLEX(1,0),IMDIV(COMPLEX(0,2*PI()*O175),COMPLEX(wz_rhp,0)))</f>
        <v>1-0.00168078577864532i</v>
      </c>
      <c r="X175" s="124" t="n">
        <f aca="false">IMABS(W175)</f>
        <v>1.00000141251942</v>
      </c>
      <c r="Y175" s="124" t="n">
        <f aca="false">IMARGUMENT(W175)</f>
        <v>-0.00168078419588051</v>
      </c>
      <c r="Z175" s="0" t="str">
        <f aca="false">IMSUM(COMPLEX(1,0),IMDIV(COMPLEX(0,2*PI()*O175),COMPLEX(Q*(wsl/2),0)),IMDIV(IMPOWER(COMPLEX(0,2*PI()*O175),2),IMPOWER(COMPLEX(wsl/2,0),2)))</f>
        <v>0.999999874795078+0.00050462187903146i</v>
      </c>
      <c r="AA175" s="124" t="n">
        <f aca="false">IMABS(Z175)</f>
        <v>1.00000000211671</v>
      </c>
      <c r="AB175" s="124" t="n">
        <f aca="false">IMARGUMENT(Z175)</f>
        <v>0.000504621899485601</v>
      </c>
      <c r="AC175" s="222" t="str">
        <f aca="false">(IMDIV(IMPRODUCT(P175,T175,W175),IMPRODUCT(Q175,Z175)))</f>
        <v>8.576212387154-38.0207156910772i</v>
      </c>
      <c r="AD175" s="223" t="n">
        <f aca="false">20*LOG(IMABS(AC175))</f>
        <v>31.8159386557142</v>
      </c>
      <c r="AE175" s="198" t="n">
        <f aca="false">(180/PI())*IMARGUMENT(AC175)</f>
        <v>-77.2887081120554</v>
      </c>
      <c r="AF175" s="0" t="str">
        <f aca="false">COMPLEX(Adc_ea,0)</f>
        <v>-0.434440565864413</v>
      </c>
      <c r="AG175" s="0" t="str">
        <f aca="false">IMDIV(COMPLEX(0,2*PI()*O175),COMPLEX(wp0_ea,0))</f>
        <v>0.0609284844758933i</v>
      </c>
      <c r="AH175" s="0" t="n">
        <f aca="false">IMABS(AG175)</f>
        <v>0.0609284844758933</v>
      </c>
      <c r="AI175" s="0" t="n">
        <f aca="false">IMARGUMENT(AG175)</f>
        <v>1.5707963267949</v>
      </c>
      <c r="AJ175" s="0" t="str">
        <f aca="false">IMSUM(COMPLEX(1,0),IMDIV(COMPLEX(0,2*PI()*O175),COMPLEX(wp1_ea,0)))</f>
        <v>1+0.000603252321543498i</v>
      </c>
      <c r="AK175" s="0" t="n">
        <f aca="false">IMABS(AJ175)</f>
        <v>1.00000018195667</v>
      </c>
      <c r="AL175" s="0" t="n">
        <f aca="false">IMARGUMENT(AJ175)</f>
        <v>0.000603252248237623</v>
      </c>
      <c r="AM175" s="0" t="str">
        <f aca="false">IMSUM(COMPLEX(1,0),IMDIV(COMPLEX(0,2*PI()*O175),COMPLEX(wz_ea,0)))</f>
        <v>1+0.0609284844758933i</v>
      </c>
      <c r="AN175" s="0" t="n">
        <f aca="false">IMABS(AM175)</f>
        <v>1.00185442067225</v>
      </c>
      <c r="AO175" s="0" t="n">
        <f aca="false">IMARGUMENT(AM175)</f>
        <v>0.0608532574273401</v>
      </c>
      <c r="AP175" s="197" t="str">
        <f aca="false">IMPRODUCT(AF175,IMDIV(AM175,IMPRODUCT(AG175,AJ175)))</f>
        <v>-0.430139017589844+7.13059547547597i</v>
      </c>
      <c r="AQ175" s="169" t="n">
        <f aca="false">20*LOG(IMABS(AP175))</f>
        <v>17.078290696468</v>
      </c>
      <c r="AR175" s="198" t="n">
        <f aca="false">(180/PI())*IMARGUMENT(AP175)</f>
        <v>93.4520710123966</v>
      </c>
      <c r="AS175" s="197" t="str">
        <f aca="false">IMPRODUCT(AC175,AP175)</f>
        <v>267.421379710301+77.507694539984i</v>
      </c>
      <c r="AT175" s="223" t="n">
        <f aca="false">20*LOG(IMABS(AS175))</f>
        <v>48.8942293521822</v>
      </c>
      <c r="AU175" s="198" t="n">
        <f aca="false">(180/PI())*IMARGUMENT(AS175)</f>
        <v>16.1633629003412</v>
      </c>
      <c r="AX175" s="0" t="n">
        <f aca="false">SUM((AT176&lt;0)*(AT175&gt;0))*O175</f>
        <v>0</v>
      </c>
      <c r="AY175" s="0" t="n">
        <f aca="false">IF(AX175&gt;0,AU175,0)</f>
        <v>0</v>
      </c>
    </row>
    <row r="176" customFormat="false" ht="15" hidden="false" customHeight="false" outlineLevel="0" collapsed="false">
      <c r="N176" s="130" t="n">
        <v>58</v>
      </c>
      <c r="O176" s="192" t="n">
        <f aca="false">10^(2+(N176/100))</f>
        <v>380.189396320561</v>
      </c>
      <c r="P176" s="240" t="str">
        <f aca="false">COMPLEX(Adc,0)</f>
        <v>175.438596491228</v>
      </c>
      <c r="Q176" s="124" t="str">
        <f aca="false">IMSUM(COMPLEX(1,0),IMDIV(COMPLEX(0,2*PI()*O176),COMPLEX(wp_lf,0)))</f>
        <v>1+4.49094480634484i</v>
      </c>
      <c r="R176" s="124" t="n">
        <f aca="false">IMABS(Q176)</f>
        <v>4.60093308510738</v>
      </c>
      <c r="S176" s="124" t="n">
        <f aca="false">IMARGUMENT(Q176)</f>
        <v>1.35170043548867</v>
      </c>
      <c r="T176" s="124" t="str">
        <f aca="false">IMSUM(COMPLEX(1,0),IMDIV(COMPLEX(0,2*PI()*O176),COMPLEX(wz_esr,0)))</f>
        <v>1+7.41005893046898E-06i</v>
      </c>
      <c r="U176" s="124" t="n">
        <f aca="false">IMABS(T176)</f>
        <v>1.00000000002745</v>
      </c>
      <c r="V176" s="124" t="n">
        <f aca="false">IMARGUMENT(T176)</f>
        <v>7.41005845206044E-006</v>
      </c>
      <c r="W176" s="0" t="str">
        <f aca="false">IMSUB(COMPLEX(1,0),IMDIV(COMPLEX(0,2*PI()*O176),COMPLEX(wz_rhp,0)))</f>
        <v>1-0.00171993630881292i</v>
      </c>
      <c r="X176" s="124" t="n">
        <f aca="false">IMABS(W176)</f>
        <v>1.00000147908936</v>
      </c>
      <c r="Y176" s="124" t="n">
        <f aca="false">IMARGUMENT(W176)</f>
        <v>-0.00171993461291838</v>
      </c>
      <c r="Z176" s="0" t="str">
        <f aca="false">IMSUM(COMPLEX(1,0),IMDIV(COMPLEX(0,2*PI()*O176),COMPLEX(Q*(wsl/2),0)),IMDIV(IMPOWER(COMPLEX(0,2*PI()*O176),2),IMPOWER(COMPLEX(wsl/2,0),2)))</f>
        <v>0.999999868894352+0.00051637603256444i</v>
      </c>
      <c r="AA176" s="124" t="n">
        <f aca="false">IMABS(Z176)</f>
        <v>1.00000000221646</v>
      </c>
      <c r="AB176" s="124" t="n">
        <f aca="false">IMARGUMENT(Z176)</f>
        <v>0.000516376054358484</v>
      </c>
      <c r="AC176" s="222" t="str">
        <f aca="false">(IMDIV(IMPRODUCT(P176,T176,W176),IMPRODUCT(Q176,Z176)))</f>
        <v>8.20471935704191-37.2379772322043i</v>
      </c>
      <c r="AD176" s="223" t="n">
        <f aca="false">20*LOG(IMABS(AC176))</f>
        <v>31.625597374063</v>
      </c>
      <c r="AE176" s="198" t="n">
        <f aca="false">(180/PI())*IMARGUMENT(AC176)</f>
        <v>-77.5744367173056</v>
      </c>
      <c r="AF176" s="0" t="str">
        <f aca="false">COMPLEX(Adc_ea,0)</f>
        <v>-0.434440565864413</v>
      </c>
      <c r="AG176" s="0" t="str">
        <f aca="false">IMDIV(COMPLEX(0,2*PI()*O176),COMPLEX(wp0_ea,0))</f>
        <v>0.0623476911944683i</v>
      </c>
      <c r="AH176" s="0" t="n">
        <f aca="false">IMABS(AG176)</f>
        <v>0.0623476911944683</v>
      </c>
      <c r="AI176" s="0" t="n">
        <f aca="false">IMARGUMENT(AG176)</f>
        <v>1.5707963267949</v>
      </c>
      <c r="AJ176" s="0" t="str">
        <f aca="false">IMSUM(COMPLEX(1,0),IMDIV(COMPLEX(0,2*PI()*O176),COMPLEX(wp1_ea,0)))</f>
        <v>1+0.000617303873212558i</v>
      </c>
      <c r="AK176" s="0" t="n">
        <f aca="false">IMABS(AJ176)</f>
        <v>1.00000019053202</v>
      </c>
      <c r="AL176" s="0" t="n">
        <f aca="false">IMARGUMENT(AJ176)</f>
        <v>0.000617303794682641</v>
      </c>
      <c r="AM176" s="0" t="str">
        <f aca="false">IMSUM(COMPLEX(1,0),IMDIV(COMPLEX(0,2*PI()*O176),COMPLEX(wz_ea,0)))</f>
        <v>1+0.0623476911944683i</v>
      </c>
      <c r="AN176" s="0" t="n">
        <f aca="false">IMABS(AM176)</f>
        <v>1.00194173213679</v>
      </c>
      <c r="AO176" s="0" t="n">
        <f aca="false">IMARGUMENT(AM176)</f>
        <v>0.0622670923942283</v>
      </c>
      <c r="AP176" s="197" t="str">
        <f aca="false">IMPRODUCT(AF176,IMDIV(AM176,IMPRODUCT(AG176,AJ176)))</f>
        <v>-0.430139010212659+6.96829525686997i</v>
      </c>
      <c r="AQ176" s="169" t="n">
        <f aca="false">20*LOG(IMABS(AP176))</f>
        <v>16.8790475629972</v>
      </c>
      <c r="AR176" s="198" t="n">
        <f aca="false">(180/PI())*IMARGUMENT(AP176)</f>
        <v>93.532272694621</v>
      </c>
      <c r="AS176" s="197" t="str">
        <f aca="false">IMPRODUCT(AC176,AP176)</f>
        <v>255.956050259291+73.1904136486063i</v>
      </c>
      <c r="AT176" s="223" t="n">
        <f aca="false">20*LOG(IMABS(AS176))</f>
        <v>48.5046449370603</v>
      </c>
      <c r="AU176" s="198" t="n">
        <f aca="false">(180/PI())*IMARGUMENT(AS176)</f>
        <v>15.9578359773154</v>
      </c>
      <c r="AX176" s="0" t="n">
        <f aca="false">SUM((AT177&lt;0)*(AT176&gt;0))*O176</f>
        <v>0</v>
      </c>
      <c r="AY176" s="0" t="n">
        <f aca="false">IF(AX176&gt;0,AU176,0)</f>
        <v>0</v>
      </c>
    </row>
    <row r="177" customFormat="false" ht="15" hidden="false" customHeight="false" outlineLevel="0" collapsed="false">
      <c r="N177" s="130" t="n">
        <v>59</v>
      </c>
      <c r="O177" s="192" t="n">
        <f aca="false">10^(2+(N177/100))</f>
        <v>389.04514499428</v>
      </c>
      <c r="P177" s="240" t="str">
        <f aca="false">COMPLEX(Adc,0)</f>
        <v>175.438596491228</v>
      </c>
      <c r="Q177" s="124" t="str">
        <f aca="false">IMSUM(COMPLEX(1,0),IMDIV(COMPLEX(0,2*PI()*O177),COMPLEX(wp_lf,0)))</f>
        <v>1+4.59555234905231i</v>
      </c>
      <c r="R177" s="124" t="n">
        <f aca="false">IMABS(Q177)</f>
        <v>4.70309487389742</v>
      </c>
      <c r="S177" s="124" t="n">
        <f aca="false">IMARGUMENT(Q177)</f>
        <v>1.35653475149051</v>
      </c>
      <c r="T177" s="124" t="str">
        <f aca="false">IMSUM(COMPLEX(1,0),IMDIV(COMPLEX(0,2*PI()*O177),COMPLEX(wz_esr,0)))</f>
        <v>1+7.58266137593633E-06i</v>
      </c>
      <c r="U177" s="124" t="n">
        <f aca="false">IMABS(T177)</f>
        <v>1.00000000002875</v>
      </c>
      <c r="V177" s="124" t="n">
        <f aca="false">IMARGUMENT(T177)</f>
        <v>7.58265613678828E-006</v>
      </c>
      <c r="W177" s="0" t="str">
        <f aca="false">IMSUB(COMPLEX(1,0),IMDIV(COMPLEX(0,2*PI()*O177),COMPLEX(wz_rhp,0)))</f>
        <v>1-0.00175999877197748i</v>
      </c>
      <c r="X177" s="124" t="n">
        <f aca="false">IMABS(W177)</f>
        <v>1.00000154879664</v>
      </c>
      <c r="Y177" s="124" t="n">
        <f aca="false">IMARGUMENT(W177)</f>
        <v>-0.0017599969546608</v>
      </c>
      <c r="Z177" s="0" t="str">
        <f aca="false">IMSUM(COMPLEX(1,0),IMDIV(COMPLEX(0,2*PI()*O177),COMPLEX(Q*(wsl/2),0)),IMDIV(IMPOWER(COMPLEX(0,2*PI()*O177),2),IMPOWER(COMPLEX(wsl/2,0),2)))</f>
        <v>0.999999862715533+0.00052840397550493i</v>
      </c>
      <c r="AA177" s="124" t="n">
        <f aca="false">IMABS(Z177)</f>
        <v>1.00000000232092</v>
      </c>
      <c r="AB177" s="124" t="n">
        <f aca="false">IMARGUMENT(Z177)</f>
        <v>0.000528403998948213</v>
      </c>
      <c r="AC177" s="222" t="str">
        <f aca="false">(IMDIV(IMPRODUCT(P177,T177,W177),IMPRODUCT(Q177,Z177)))</f>
        <v>7.84839883274002-36.4678715240262i</v>
      </c>
      <c r="AD177" s="223" t="n">
        <f aca="false">20*LOG(IMABS(AC177))</f>
        <v>31.4348415251867</v>
      </c>
      <c r="AE177" s="198" t="n">
        <f aca="false">(180/PI())*IMARGUMENT(AC177)</f>
        <v>-77.8543972852143</v>
      </c>
      <c r="AF177" s="0" t="str">
        <f aca="false">COMPLEX(Adc_ea,0)</f>
        <v>-0.434440565864413</v>
      </c>
      <c r="AG177" s="0" t="str">
        <f aca="false">IMDIV(COMPLEX(0,2*PI()*O177),COMPLEX(wp0_ea,0))</f>
        <v>0.0637999554841839i</v>
      </c>
      <c r="AH177" s="0" t="n">
        <f aca="false">IMABS(AG177)</f>
        <v>0.0637999554841839</v>
      </c>
      <c r="AI177" s="0" t="n">
        <f aca="false">IMARGUMENT(AG177)</f>
        <v>1.5707963267949</v>
      </c>
      <c r="AJ177" s="0" t="str">
        <f aca="false">IMSUM(COMPLEX(1,0),IMDIV(COMPLEX(0,2*PI()*O177),COMPLEX(wp1_ea,0)))</f>
        <v>1+0.000631682727566178i</v>
      </c>
      <c r="AK177" s="0" t="n">
        <f aca="false">IMABS(AJ177)</f>
        <v>1.00000019951151</v>
      </c>
      <c r="AL177" s="0" t="n">
        <f aca="false">IMARGUMENT(AJ177)</f>
        <v>0.000631682643382773</v>
      </c>
      <c r="AM177" s="0" t="str">
        <f aca="false">IMSUM(COMPLEX(1,0),IMDIV(COMPLEX(0,2*PI()*O177),COMPLEX(wz_ea,0)))</f>
        <v>1+0.0637999554841839i</v>
      </c>
      <c r="AN177" s="0" t="n">
        <f aca="false">IMABS(AM177)</f>
        <v>1.0020331503098</v>
      </c>
      <c r="AO177" s="0" t="n">
        <f aca="false">IMARGUMENT(AM177)</f>
        <v>0.0637136017750716</v>
      </c>
      <c r="AP177" s="197" t="str">
        <f aca="false">IMPRODUCT(AF177,IMDIV(AM177,IMPRODUCT(AG177,AJ177)))</f>
        <v>-0.430139002487797+6.80968972064497i</v>
      </c>
      <c r="AQ177" s="169" t="n">
        <f aca="false">20*LOG(IMABS(AP177))</f>
        <v>16.6798399581706</v>
      </c>
      <c r="AR177" s="198" t="n">
        <f aca="false">(180/PI())*IMARGUMENT(AP177)</f>
        <v>93.6143277298219</v>
      </c>
      <c r="AS177" s="197" t="str">
        <f aca="false">IMPRODUCT(AC177,AP177)</f>
        <v>244.958987405921+69.1314147350295i</v>
      </c>
      <c r="AT177" s="223" t="n">
        <f aca="false">20*LOG(IMABS(AS177))</f>
        <v>48.1146814833574</v>
      </c>
      <c r="AU177" s="198" t="n">
        <f aca="false">(180/PI())*IMARGUMENT(AS177)</f>
        <v>15.7599304446077</v>
      </c>
      <c r="AX177" s="0" t="n">
        <f aca="false">SUM((AT178&lt;0)*(AT177&gt;0))*O177</f>
        <v>0</v>
      </c>
      <c r="AY177" s="0" t="n">
        <f aca="false">IF(AX177&gt;0,AU177,0)</f>
        <v>0</v>
      </c>
    </row>
    <row r="178" customFormat="false" ht="15" hidden="false" customHeight="false" outlineLevel="0" collapsed="false">
      <c r="N178" s="130" t="n">
        <v>60</v>
      </c>
      <c r="O178" s="192" t="n">
        <f aca="false">10^(2+(N178/100))</f>
        <v>398.107170553497</v>
      </c>
      <c r="P178" s="240" t="str">
        <f aca="false">COMPLEX(Adc,0)</f>
        <v>175.438596491228</v>
      </c>
      <c r="Q178" s="124" t="str">
        <f aca="false">IMSUM(COMPLEX(1,0),IMDIV(COMPLEX(0,2*PI()*O178),COMPLEX(wp_lf,0)))</f>
        <v>1+4.70259651444459i</v>
      </c>
      <c r="R178" s="124" t="n">
        <f aca="false">IMABS(Q178)</f>
        <v>4.80774520723243</v>
      </c>
      <c r="S178" s="124" t="n">
        <f aca="false">IMARGUMENT(Q178)</f>
        <v>1.36126887342127</v>
      </c>
      <c r="T178" s="124" t="str">
        <f aca="false">IMSUM(COMPLEX(1,0),IMDIV(COMPLEX(0,2*PI()*O178),COMPLEX(wz_esr,0)))</f>
        <v>1+7.75928424883357E-06i</v>
      </c>
      <c r="U178" s="124" t="n">
        <f aca="false">IMABS(T178)</f>
        <v>1.0000000000301</v>
      </c>
      <c r="V178" s="124" t="n">
        <f aca="false">IMARGUMENT(T178)</f>
        <v>7.75928517631003E-006</v>
      </c>
      <c r="W178" s="0" t="str">
        <f aca="false">IMSUB(COMPLEX(1,0),IMDIV(COMPLEX(0,2*PI()*O178),COMPLEX(wz_rhp,0)))</f>
        <v>1-0.00180099440978729i</v>
      </c>
      <c r="X178" s="124" t="n">
        <f aca="false">IMABS(W178)</f>
        <v>1.00000162178912</v>
      </c>
      <c r="Y178" s="124" t="n">
        <f aca="false">IMARGUMENT(W178)</f>
        <v>-0.00180099246258124</v>
      </c>
      <c r="Z178" s="0" t="str">
        <f aca="false">IMSUM(COMPLEX(1,0),IMDIV(COMPLEX(0,2*PI()*O178),COMPLEX(Q*(wsl/2),0)),IMDIV(IMPOWER(COMPLEX(0,2*PI()*O178),2),IMPOWER(COMPLEX(wsl/2,0),2)))</f>
        <v>0.999999856245515+0.00054071208522749i</v>
      </c>
      <c r="AA178" s="124" t="n">
        <f aca="false">IMABS(Z178)</f>
        <v>1.00000000243031</v>
      </c>
      <c r="AB178" s="124" t="n">
        <f aca="false">IMARGUMENT(Z178)</f>
        <v>0.000540712110197932</v>
      </c>
      <c r="AC178" s="222" t="str">
        <f aca="false">(IMDIV(IMPRODUCT(P178,T178,W178),IMPRODUCT(Q178,Z178)))</f>
        <v>7.50669505080003-35.7104223579419i</v>
      </c>
      <c r="AD178" s="223" t="n">
        <f aca="false">20*LOG(IMABS(AC178))</f>
        <v>31.2436880804031</v>
      </c>
      <c r="AE178" s="198" t="n">
        <f aca="false">(180/PI())*IMARGUMENT(AC178)</f>
        <v>-78.1286864442171</v>
      </c>
      <c r="AF178" s="0" t="str">
        <f aca="false">COMPLEX(Adc_ea,0)</f>
        <v>-0.434440565864413</v>
      </c>
      <c r="AG178" s="0" t="str">
        <f aca="false">IMDIV(COMPLEX(0,2*PI()*O178),COMPLEX(wp0_ea,0))</f>
        <v>0.0652860473547893i</v>
      </c>
      <c r="AH178" s="0" t="n">
        <f aca="false">IMABS(AG178)</f>
        <v>0.0652860473547893</v>
      </c>
      <c r="AI178" s="0" t="n">
        <f aca="false">IMARGUMENT(AG178)</f>
        <v>1.5707963267949</v>
      </c>
      <c r="AJ178" s="0" t="str">
        <f aca="false">IMSUM(COMPLEX(1,0),IMDIV(COMPLEX(0,2*PI()*O178),COMPLEX(wp1_ea,0)))</f>
        <v>1+0.000646396508463261i</v>
      </c>
      <c r="AK178" s="0" t="n">
        <f aca="false">IMABS(AJ178)</f>
        <v>1.0000002089142</v>
      </c>
      <c r="AL178" s="0" t="n">
        <f aca="false">IMARGUMENT(AJ178)</f>
        <v>0.000646396418483587</v>
      </c>
      <c r="AM178" s="0" t="str">
        <f aca="false">IMSUM(COMPLEX(1,0),IMDIV(COMPLEX(0,2*PI()*O178),COMPLEX(wz_ea,0)))</f>
        <v>1+0.0652860473547893i</v>
      </c>
      <c r="AN178" s="0" t="n">
        <f aca="false">IMABS(AM178)</f>
        <v>1.00212886795023</v>
      </c>
      <c r="AO178" s="0" t="n">
        <f aca="false">IMARGUMENT(AM178)</f>
        <v>0.0651935283013422</v>
      </c>
      <c r="AP178" s="197" t="str">
        <f aca="false">IMPRODUCT(AF178,IMDIV(AM178,IMPRODUCT(AG178,AJ178)))</f>
        <v>-0.430138994398873+6.65469477204635i</v>
      </c>
      <c r="AQ178" s="169" t="n">
        <f aca="false">20*LOG(IMABS(AP178))</f>
        <v>16.4806695428186</v>
      </c>
      <c r="AR178" s="198" t="n">
        <f aca="false">(180/PI())*IMARGUMENT(AP178)</f>
        <v>93.6982782365649</v>
      </c>
      <c r="AS178" s="197" t="str">
        <f aca="false">IMPRODUCT(AC178,AP178)</f>
        <v>234.413038712553+65.3152094725093i</v>
      </c>
      <c r="AT178" s="223" t="n">
        <f aca="false">20*LOG(IMABS(AS178))</f>
        <v>47.7243576232218</v>
      </c>
      <c r="AU178" s="198" t="n">
        <f aca="false">(180/PI())*IMARGUMENT(AS178)</f>
        <v>15.5695917923477</v>
      </c>
      <c r="AX178" s="0" t="n">
        <f aca="false">SUM((AT179&lt;0)*(AT178&gt;0))*O178</f>
        <v>0</v>
      </c>
      <c r="AY178" s="0" t="n">
        <f aca="false">IF(AX178&gt;0,AU178,0)</f>
        <v>0</v>
      </c>
    </row>
    <row r="179" customFormat="false" ht="15" hidden="false" customHeight="false" outlineLevel="0" collapsed="false">
      <c r="N179" s="130" t="n">
        <v>61</v>
      </c>
      <c r="O179" s="192" t="n">
        <f aca="false">10^(2+(N179/100))</f>
        <v>407.380277804113</v>
      </c>
      <c r="P179" s="240" t="str">
        <f aca="false">COMPLEX(Adc,0)</f>
        <v>175.438596491228</v>
      </c>
      <c r="Q179" s="124" t="str">
        <f aca="false">IMSUM(COMPLEX(1,0),IMDIV(COMPLEX(0,2*PI()*O179),COMPLEX(wp_lf,0)))</f>
        <v>1+4.81213405875506i</v>
      </c>
      <c r="R179" s="124" t="n">
        <f aca="false">IMABS(Q179)</f>
        <v>4.91493989784519</v>
      </c>
      <c r="S179" s="124" t="n">
        <f aca="false">IMARGUMENT(Q179)</f>
        <v>1.36590446217689</v>
      </c>
      <c r="T179" s="124" t="str">
        <f aca="false">IMSUM(COMPLEX(1,0),IMDIV(COMPLEX(0,2*PI()*O179),COMPLEX(wz_esr,0)))</f>
        <v>1+7.94002119694583E-06i</v>
      </c>
      <c r="U179" s="124" t="n">
        <f aca="false">IMABS(T179)</f>
        <v>1.00000000003152</v>
      </c>
      <c r="V179" s="124" t="n">
        <f aca="false">IMARGUMENT(T179)</f>
        <v>7.94001211643067E-006</v>
      </c>
      <c r="W179" s="0" t="str">
        <f aca="false">IMSUB(COMPLEX(1,0),IMDIV(COMPLEX(0,2*PI()*O179),COMPLEX(wz_rhp,0)))</f>
        <v>1-0.00184294495867215i</v>
      </c>
      <c r="X179" s="124" t="n">
        <f aca="false">IMABS(W179)</f>
        <v>1.00000169822162</v>
      </c>
      <c r="Y179" s="124" t="n">
        <f aca="false">IMARGUMENT(W179)</f>
        <v>-0.00184294287224696</v>
      </c>
      <c r="Z179" s="0" t="str">
        <f aca="false">IMSUM(COMPLEX(1,0),IMDIV(COMPLEX(0,2*PI()*O179),COMPLEX(Q*(wsl/2),0)),IMDIV(IMPOWER(COMPLEX(0,2*PI()*O179),2),IMPOWER(COMPLEX(wsl/2,0),2)))</f>
        <v>0.999999849470575+0.0005533068876548i</v>
      </c>
      <c r="AA179" s="124" t="n">
        <f aca="false">IMABS(Z179)</f>
        <v>1.00000000254484</v>
      </c>
      <c r="AB179" s="124" t="n">
        <f aca="false">IMARGUMENT(Z179)</f>
        <v>0.0005533069141298</v>
      </c>
      <c r="AC179" s="222" t="str">
        <f aca="false">(IMDIV(IMPRODUCT(P179,T179,W179),IMPRODUCT(Q179,Z179)))</f>
        <v>7.17906717804566-34.9656357029761i</v>
      </c>
      <c r="AD179" s="223" t="n">
        <f aca="false">20*LOG(IMABS(AC179))</f>
        <v>31.05215338633</v>
      </c>
      <c r="AE179" s="198" t="n">
        <f aca="false">(180/PI())*IMARGUMENT(AC179)</f>
        <v>-78.397400970554</v>
      </c>
      <c r="AF179" s="0" t="str">
        <f aca="false">COMPLEX(Adc_ea,0)</f>
        <v>-0.434440565864413</v>
      </c>
      <c r="AG179" s="0" t="str">
        <f aca="false">IMDIV(COMPLEX(0,2*PI()*O179),COMPLEX(wp0_ea,0))</f>
        <v>0.0668067547518654i</v>
      </c>
      <c r="AH179" s="0" t="n">
        <f aca="false">IMABS(AG179)</f>
        <v>0.0668067547518654</v>
      </c>
      <c r="AI179" s="0" t="n">
        <f aca="false">IMARGUMENT(AG179)</f>
        <v>1.5707963267949</v>
      </c>
      <c r="AJ179" s="0" t="str">
        <f aca="false">IMSUM(COMPLEX(1,0),IMDIV(COMPLEX(0,2*PI()*O179),COMPLEX(wp1_ea,0)))</f>
        <v>1+0.000661453017345203i</v>
      </c>
      <c r="AK179" s="0" t="n">
        <f aca="false">IMABS(AJ179)</f>
        <v>1.00000021876002</v>
      </c>
      <c r="AL179" s="0" t="n">
        <f aca="false">IMARGUMENT(AJ179)</f>
        <v>0.000661452920974253</v>
      </c>
      <c r="AM179" s="0" t="str">
        <f aca="false">IMSUM(COMPLEX(1,0),IMDIV(COMPLEX(0,2*PI()*O179),COMPLEX(wz_ea,0)))</f>
        <v>1+0.0668067547518654i</v>
      </c>
      <c r="AN179" s="0" t="n">
        <f aca="false">IMABS(AM179)</f>
        <v>1.0022290868262</v>
      </c>
      <c r="AO179" s="0" t="n">
        <f aca="false">IMARGUMENT(AM179)</f>
        <v>0.0667076307045885</v>
      </c>
      <c r="AP179" s="197" t="str">
        <f aca="false">IMPRODUCT(AF179,IMDIV(AM179,IMPRODUCT(AG179,AJ179)))</f>
        <v>-0.430138985928732+6.50322823070064i</v>
      </c>
      <c r="AQ179" s="169" t="n">
        <f aca="false">20*LOG(IMABS(AP179))</f>
        <v>16.2815380547418</v>
      </c>
      <c r="AR179" s="198" t="n">
        <f aca="false">(180/PI())*IMARGUMENT(AP179)</f>
        <v>93.7841672399772</v>
      </c>
      <c r="AS179" s="197" t="str">
        <f aca="false">IMPRODUCT(AC179,AP179)</f>
        <v>224.30151253211+61.7271954259945i</v>
      </c>
      <c r="AT179" s="223" t="n">
        <f aca="false">20*LOG(IMABS(AS179))</f>
        <v>47.3336914410718</v>
      </c>
      <c r="AU179" s="198" t="n">
        <f aca="false">(180/PI())*IMARGUMENT(AS179)</f>
        <v>15.3867662694231</v>
      </c>
      <c r="AX179" s="0" t="n">
        <f aca="false">SUM((AT180&lt;0)*(AT179&gt;0))*O179</f>
        <v>0</v>
      </c>
      <c r="AY179" s="0" t="n">
        <f aca="false">IF(AX179&gt;0,AU179,0)</f>
        <v>0</v>
      </c>
    </row>
    <row r="180" customFormat="false" ht="15" hidden="false" customHeight="false" outlineLevel="0" collapsed="false">
      <c r="N180" s="130" t="n">
        <v>62</v>
      </c>
      <c r="O180" s="192" t="n">
        <f aca="false">10^(2+(N180/100))</f>
        <v>416.869383470336</v>
      </c>
      <c r="P180" s="240" t="str">
        <f aca="false">COMPLEX(Adc,0)</f>
        <v>175.438596491228</v>
      </c>
      <c r="Q180" s="124" t="str">
        <f aca="false">IMSUM(COMPLEX(1,0),IMDIV(COMPLEX(0,2*PI()*O180),COMPLEX(wp_lf,0)))</f>
        <v>1+4.92422306023958i</v>
      </c>
      <c r="R180" s="124" t="n">
        <f aca="false">IMABS(Q180)</f>
        <v>5.02473608729804</v>
      </c>
      <c r="S180" s="124" t="n">
        <f aca="false">IMARGUMENT(Q180)</f>
        <v>1.37044317833418</v>
      </c>
      <c r="T180" s="124" t="str">
        <f aca="false">IMSUM(COMPLEX(1,0),IMDIV(COMPLEX(0,2*PI()*O180),COMPLEX(wz_esr,0)))</f>
        <v>1+8.12496804939533E-06i</v>
      </c>
      <c r="U180" s="124" t="n">
        <f aca="false">IMABS(T180)</f>
        <v>1.00000000003301</v>
      </c>
      <c r="V180" s="124" t="n">
        <f aca="false">IMARGUMENT(T180)</f>
        <v>8.12497343455377E-006</v>
      </c>
      <c r="W180" s="0" t="str">
        <f aca="false">IMSUB(COMPLEX(1,0),IMDIV(COMPLEX(0,2*PI()*O180),COMPLEX(wz_rhp,0)))</f>
        <v>1-0.00188587266136835i</v>
      </c>
      <c r="X180" s="124" t="n">
        <f aca="false">IMABS(W180)</f>
        <v>1.00000177825627</v>
      </c>
      <c r="Y180" s="124" t="n">
        <f aca="false">IMARGUMENT(W180)</f>
        <v>-0.0018858704256295</v>
      </c>
      <c r="Z180" s="0" t="str">
        <f aca="false">IMSUM(COMPLEX(1,0),IMDIV(COMPLEX(0,2*PI()*O180),COMPLEX(Q*(wsl/2),0)),IMDIV(IMPOWER(COMPLEX(0,2*PI()*O180),2),IMPOWER(COMPLEX(wsl/2,0),2)))</f>
        <v>0.999999842376342+0.00056619506071783i</v>
      </c>
      <c r="AA180" s="124" t="n">
        <f aca="false">IMABS(Z180)</f>
        <v>1.00000000266478</v>
      </c>
      <c r="AB180" s="124" t="n">
        <f aca="false">IMARGUMENT(Z180)</f>
        <v>0.000566195089515187</v>
      </c>
      <c r="AC180" s="222" t="str">
        <f aca="false">(IMDIV(IMPRODUCT(P180,T180,W180),IMPRODUCT(Q180,Z180)))</f>
        <v>6.86498939524529-34.2335009223512i</v>
      </c>
      <c r="AD180" s="223" t="n">
        <f aca="false">20*LOG(IMABS(AC180))</f>
        <v>30.8602531819527</v>
      </c>
      <c r="AE180" s="198" t="n">
        <f aca="false">(180/PI())*IMARGUMENT(AC180)</f>
        <v>-78.6606376597713</v>
      </c>
      <c r="AF180" s="0" t="str">
        <f aca="false">COMPLEX(Adc_ea,0)</f>
        <v>-0.434440565864413</v>
      </c>
      <c r="AG180" s="0" t="str">
        <f aca="false">IMDIV(COMPLEX(0,2*PI()*O180),COMPLEX(wp0_ea,0))</f>
        <v>0.068362883974603i</v>
      </c>
      <c r="AH180" s="0" t="n">
        <f aca="false">IMABS(AG180)</f>
        <v>0.068362883974603</v>
      </c>
      <c r="AI180" s="0" t="n">
        <f aca="false">IMARGUMENT(AG180)</f>
        <v>1.5707963267949</v>
      </c>
      <c r="AJ180" s="0" t="str">
        <f aca="false">IMSUM(COMPLEX(1,0),IMDIV(COMPLEX(0,2*PI()*O180),COMPLEX(wp1_ea,0)))</f>
        <v>1+0.000676860237372307i</v>
      </c>
      <c r="AK180" s="0" t="n">
        <f aca="false">IMABS(AJ180)</f>
        <v>1.00000022906986</v>
      </c>
      <c r="AL180" s="0" t="n">
        <f aca="false">IMARGUMENT(AJ180)</f>
        <v>0.000676860133883205</v>
      </c>
      <c r="AM180" s="0" t="str">
        <f aca="false">IMSUM(COMPLEX(1,0),IMDIV(COMPLEX(0,2*PI()*O180),COMPLEX(wz_ea,0)))</f>
        <v>1+0.068362883974603i</v>
      </c>
      <c r="AN180" s="0" t="n">
        <f aca="false">IMABS(AM180)</f>
        <v>1.00233401813234</v>
      </c>
      <c r="AO180" s="0" t="n">
        <f aca="false">IMARGUMENT(AM180)</f>
        <v>0.0682566839975969</v>
      </c>
      <c r="AP180" s="197" t="str">
        <f aca="false">IMPRODUCT(AF180,IMDIV(AM180,IMPRODUCT(AG180,AJ180)))</f>
        <v>-0.430138977059404+6.35520978704271i</v>
      </c>
      <c r="AQ180" s="169" t="n">
        <f aca="false">20*LOG(IMABS(AP180))</f>
        <v>16.0824473122143</v>
      </c>
      <c r="AR180" s="198" t="n">
        <f aca="false">(180/PI())*IMARGUMENT(AP180)</f>
        <v>93.8720386876212</v>
      </c>
      <c r="AS180" s="197" t="str">
        <f aca="false">IMPRODUCT(AC180,AP180)</f>
        <v>214.608180590468+58.3536108605096i</v>
      </c>
      <c r="AT180" s="223" t="n">
        <f aca="false">20*LOG(IMABS(AS180))</f>
        <v>46.9427004941669</v>
      </c>
      <c r="AU180" s="198" t="n">
        <f aca="false">(180/PI())*IMARGUMENT(AS180)</f>
        <v>15.2114010278499</v>
      </c>
      <c r="AX180" s="0" t="n">
        <f aca="false">SUM((AT181&lt;0)*(AT180&gt;0))*O180</f>
        <v>0</v>
      </c>
      <c r="AY180" s="0" t="n">
        <f aca="false">IF(AX180&gt;0,AU180,0)</f>
        <v>0</v>
      </c>
    </row>
    <row r="181" customFormat="false" ht="15" hidden="false" customHeight="false" outlineLevel="0" collapsed="false">
      <c r="N181" s="130" t="n">
        <v>63</v>
      </c>
      <c r="O181" s="192" t="n">
        <f aca="false">10^(2+(N181/100))</f>
        <v>426.579518801593</v>
      </c>
      <c r="P181" s="240" t="str">
        <f aca="false">COMPLEX(Adc,0)</f>
        <v>175.438596491228</v>
      </c>
      <c r="Q181" s="124" t="str">
        <f aca="false">IMSUM(COMPLEX(1,0),IMDIV(COMPLEX(0,2*PI()*O181),COMPLEX(wp_lf,0)))</f>
        <v>1+5.03892294997045i</v>
      </c>
      <c r="R181" s="124" t="n">
        <f aca="false">IMABS(Q181)</f>
        <v>5.13719227747404</v>
      </c>
      <c r="S181" s="124" t="n">
        <f aca="false">IMARGUMENT(Q181)</f>
        <v>1.37488668004951</v>
      </c>
      <c r="T181" s="124" t="str">
        <f aca="false">IMSUM(COMPLEX(1,0),IMDIV(COMPLEX(0,2*PI()*O181),COMPLEX(wz_esr,0)))</f>
        <v>1+8.31422286745127E-06i</v>
      </c>
      <c r="U181" s="124" t="n">
        <f aca="false">IMABS(T181)</f>
        <v>1.00000000003456</v>
      </c>
      <c r="V181" s="124" t="n">
        <f aca="false">IMARGUMENT(T181)</f>
        <v>8.31420701132942E-006</v>
      </c>
      <c r="W181" s="0" t="str">
        <f aca="false">IMSUB(COMPLEX(1,0),IMDIV(COMPLEX(0,2*PI()*O181),COMPLEX(wz_rhp,0)))</f>
        <v>1-0.00192980027871209i</v>
      </c>
      <c r="X181" s="124" t="n">
        <f aca="false">IMABS(W181)</f>
        <v>1.00000186206282</v>
      </c>
      <c r="Y181" s="124" t="n">
        <f aca="false">IMARGUMENT(W181)</f>
        <v>-0.00192979788309823</v>
      </c>
      <c r="Z181" s="0" t="str">
        <f aca="false">IMSUM(COMPLEX(1,0),IMDIV(COMPLEX(0,2*PI()*O181),COMPLEX(Q*(wsl/2),0)),IMDIV(IMPOWER(COMPLEX(0,2*PI()*O181),2),IMPOWER(COMPLEX(wsl/2,0),2)))</f>
        <v>0.999999834947768+0.00057938343789653i</v>
      </c>
      <c r="AA181" s="124" t="n">
        <f aca="false">IMABS(Z181)</f>
        <v>1.00000000279037</v>
      </c>
      <c r="AB181" s="124" t="n">
        <f aca="false">IMARGUMENT(Z181)</f>
        <v>0.000579383468801604</v>
      </c>
      <c r="AC181" s="222" t="str">
        <f aca="false">(IMDIV(IMPRODUCT(P181,T181,W181),IMPRODUCT(Q181,Z181)))</f>
        <v>6.56395092584494-33.5139919402523i</v>
      </c>
      <c r="AD181" s="223" t="n">
        <f aca="false">20*LOG(IMABS(AC181))</f>
        <v>30.6680026157562</v>
      </c>
      <c r="AE181" s="198" t="n">
        <f aca="false">(180/PI())*IMARGUMENT(AC181)</f>
        <v>-78.9184932072015</v>
      </c>
      <c r="AF181" s="0" t="str">
        <f aca="false">COMPLEX(Adc_ea,0)</f>
        <v>-0.434440565864413</v>
      </c>
      <c r="AG181" s="0" t="str">
        <f aca="false">IMDIV(COMPLEX(0,2*PI()*O181),COMPLEX(wp0_ea,0))</f>
        <v>0.0699552601033135i</v>
      </c>
      <c r="AH181" s="0" t="n">
        <f aca="false">IMABS(AG181)</f>
        <v>0.0699552601033135</v>
      </c>
      <c r="AI181" s="0" t="n">
        <f aca="false">IMARGUMENT(AG181)</f>
        <v>1.5707963267949</v>
      </c>
      <c r="AJ181" s="0" t="str">
        <f aca="false">IMSUM(COMPLEX(1,0),IMDIV(COMPLEX(0,2*PI()*O181),COMPLEX(wp1_ea,0)))</f>
        <v>1+0.000692626337656569i</v>
      </c>
      <c r="AK181" s="0" t="n">
        <f aca="false">IMABS(AJ181)</f>
        <v>1.00000023986559</v>
      </c>
      <c r="AL181" s="0" t="n">
        <f aca="false">IMARGUMENT(AJ181)</f>
        <v>0.000692626226796731</v>
      </c>
      <c r="AM181" s="0" t="str">
        <f aca="false">IMSUM(COMPLEX(1,0),IMDIV(COMPLEX(0,2*PI()*O181),COMPLEX(wz_ea,0)))</f>
        <v>1+0.0699552601033135i</v>
      </c>
      <c r="AN181" s="0" t="n">
        <f aca="false">IMABS(AM181)</f>
        <v>1.00244388292618</v>
      </c>
      <c r="AO181" s="0" t="n">
        <f aca="false">IMARGUMENT(AM181)</f>
        <v>0.0698414797557601</v>
      </c>
      <c r="AP181" s="197" t="str">
        <f aca="false">IMPRODUCT(AF181,IMDIV(AM181,IMPRODUCT(AG181,AJ181)))</f>
        <v>-0.430138967772079+6.21056095973444i</v>
      </c>
      <c r="AQ181" s="169" t="n">
        <f aca="false">20*LOG(IMABS(AP181))</f>
        <v>15.8833992176401</v>
      </c>
      <c r="AR181" s="198" t="n">
        <f aca="false">(180/PI())*IMARGUMENT(AP181)</f>
        <v>93.961937465372</v>
      </c>
      <c r="AS181" s="197" t="str">
        <f aca="false">IMPRODUCT(AC181,AP181)</f>
        <v>205.317278873236+55.1814912607672i</v>
      </c>
      <c r="AT181" s="223" t="n">
        <f aca="false">20*LOG(IMABS(AS181))</f>
        <v>46.5514018333963</v>
      </c>
      <c r="AU181" s="198" t="n">
        <f aca="false">(180/PI())*IMARGUMENT(AS181)</f>
        <v>15.0434442581705</v>
      </c>
      <c r="AX181" s="0" t="n">
        <f aca="false">SUM((AT182&lt;0)*(AT181&gt;0))*O181</f>
        <v>0</v>
      </c>
      <c r="AY181" s="0" t="n">
        <f aca="false">IF(AX181&gt;0,AU181,0)</f>
        <v>0</v>
      </c>
    </row>
    <row r="182" customFormat="false" ht="15" hidden="false" customHeight="false" outlineLevel="0" collapsed="false">
      <c r="N182" s="130" t="n">
        <v>64</v>
      </c>
      <c r="O182" s="192" t="n">
        <f aca="false">10^(2+(N182/100))</f>
        <v>436.515832240166</v>
      </c>
      <c r="P182" s="240" t="str">
        <f aca="false">COMPLEX(Adc,0)</f>
        <v>175.438596491228</v>
      </c>
      <c r="Q182" s="124" t="str">
        <f aca="false">IMSUM(COMPLEX(1,0),IMDIV(COMPLEX(0,2*PI()*O182),COMPLEX(wp_lf,0)))</f>
        <v>1+5.15629454334744i</v>
      </c>
      <c r="R182" s="124" t="n">
        <f aca="false">IMABS(Q182)</f>
        <v>5.25236836272501</v>
      </c>
      <c r="S182" s="124" t="n">
        <f aca="false">IMARGUMENT(Q182)</f>
        <v>1.37923662110728</v>
      </c>
      <c r="T182" s="124" t="str">
        <f aca="false">IMSUM(COMPLEX(1,0),IMDIV(COMPLEX(0,2*PI()*O182),COMPLEX(wz_esr,0)))</f>
        <v>1+8.50788599652327E-06i</v>
      </c>
      <c r="U182" s="124" t="n">
        <f aca="false">IMABS(T182)</f>
        <v>1.00000000003619</v>
      </c>
      <c r="V182" s="124" t="n">
        <f aca="false">IMARGUMENT(T182)</f>
        <v>8.50787145358566E-006</v>
      </c>
      <c r="W182" s="0" t="str">
        <f aca="false">IMSUB(COMPLEX(1,0),IMDIV(COMPLEX(0,2*PI()*O182),COMPLEX(wz_rhp,0)))</f>
        <v>1-0.00197475110170753i</v>
      </c>
      <c r="X182" s="124" t="n">
        <f aca="false">IMABS(W182)</f>
        <v>1.00000194981906</v>
      </c>
      <c r="Y182" s="124" t="n">
        <f aca="false">IMARGUMENT(W182)</f>
        <v>-0.00197474853481872</v>
      </c>
      <c r="Z182" s="0" t="str">
        <f aca="false">IMSUM(COMPLEX(1,0),IMDIV(COMPLEX(0,2*PI()*O182),COMPLEX(Q*(wsl/2),0)),IMDIV(IMPOWER(COMPLEX(0,2*PI()*O182),2),IMPOWER(COMPLEX(wsl/2,0),2)))</f>
        <v>0.999999827169096+0.00059287901184306i</v>
      </c>
      <c r="AA182" s="124" t="n">
        <f aca="false">IMABS(Z182)</f>
        <v>1.00000000292187</v>
      </c>
      <c r="AB182" s="124" t="n">
        <f aca="false">IMARGUMENT(Z182)</f>
        <v>0.000592879044499691</v>
      </c>
      <c r="AC182" s="222" t="str">
        <f aca="false">(IMDIV(IMPRODUCT(P182,T182,W182),IMPRODUCT(Q182,Z182)))</f>
        <v>6.2754560150193-32.8070683586175i</v>
      </c>
      <c r="AD182" s="223" t="n">
        <f aca="false">20*LOG(IMABS(AC182))</f>
        <v>30.475416262861</v>
      </c>
      <c r="AE182" s="198" t="n">
        <f aca="false">(180/PI())*IMARGUMENT(AC182)</f>
        <v>-79.1710640970447</v>
      </c>
      <c r="AF182" s="0" t="str">
        <f aca="false">COMPLEX(Adc_ea,0)</f>
        <v>-0.434440565864413</v>
      </c>
      <c r="AG182" s="0" t="str">
        <f aca="false">IMDIV(COMPLEX(0,2*PI()*O182),COMPLEX(wp0_ea,0))</f>
        <v>0.071584727436898i</v>
      </c>
      <c r="AH182" s="0" t="n">
        <f aca="false">IMABS(AG182)</f>
        <v>0.071584727436898</v>
      </c>
      <c r="AI182" s="0" t="n">
        <f aca="false">IMARGUMENT(AG182)</f>
        <v>1.5707963267949</v>
      </c>
      <c r="AJ182" s="0" t="str">
        <f aca="false">IMSUM(COMPLEX(1,0),IMDIV(COMPLEX(0,2*PI()*O182),COMPLEX(wp1_ea,0)))</f>
        <v>1+0.00070875967759305i</v>
      </c>
      <c r="AK182" s="0" t="n">
        <f aca="false">IMABS(AJ182)</f>
        <v>1.00000025117011</v>
      </c>
      <c r="AL182" s="0" t="n">
        <f aca="false">IMARGUMENT(AJ182)</f>
        <v>0.000708759558898918</v>
      </c>
      <c r="AM182" s="0" t="str">
        <f aca="false">IMSUM(COMPLEX(1,0),IMDIV(COMPLEX(0,2*PI()*O182),COMPLEX(wz_ea,0)))</f>
        <v>1+0.071584727436898i</v>
      </c>
      <c r="AN182" s="0" t="n">
        <f aca="false">IMABS(AM182)</f>
        <v>1.0025589125843</v>
      </c>
      <c r="AO182" s="0" t="n">
        <f aca="false">IMARGUMENT(AM182)</f>
        <v>0.0714628263981669</v>
      </c>
      <c r="AP182" s="197" t="str">
        <f aca="false">IMPRODUCT(AF182,IMDIV(AM182,IMPRODUCT(AG182,AJ182)))</f>
        <v>-0.430138958047056+6.06920505405297i</v>
      </c>
      <c r="AQ182" s="169" t="n">
        <f aca="false">20*LOG(IMABS(AP182))</f>
        <v>15.6843957613692</v>
      </c>
      <c r="AR182" s="198" t="n">
        <f aca="false">(180/PI())*IMARGUMENT(AP182)</f>
        <v>94.0539094132758</v>
      </c>
      <c r="AS182" s="197" t="str">
        <f aca="false">IMPRODUCT(AC182,AP182)</f>
        <v>196.413506979212+52.1986275631965i</v>
      </c>
      <c r="AT182" s="223" t="n">
        <f aca="false">20*LOG(IMABS(AS182))</f>
        <v>46.1598120242301</v>
      </c>
      <c r="AU182" s="198" t="n">
        <f aca="false">(180/PI())*IMARGUMENT(AS182)</f>
        <v>14.882845316231</v>
      </c>
      <c r="AX182" s="0" t="n">
        <f aca="false">SUM((AT183&lt;0)*(AT182&gt;0))*O182</f>
        <v>0</v>
      </c>
      <c r="AY182" s="0" t="n">
        <f aca="false">IF(AX182&gt;0,AU182,0)</f>
        <v>0</v>
      </c>
    </row>
    <row r="183" customFormat="false" ht="15" hidden="false" customHeight="false" outlineLevel="0" collapsed="false">
      <c r="N183" s="130" t="n">
        <v>65</v>
      </c>
      <c r="O183" s="192" t="n">
        <f aca="false">10^(2+(N183/100))</f>
        <v>446.683592150963</v>
      </c>
      <c r="P183" s="240" t="str">
        <f aca="false">COMPLEX(Adc,0)</f>
        <v>175.438596491228</v>
      </c>
      <c r="Q183" s="124" t="str">
        <f aca="false">IMSUM(COMPLEX(1,0),IMDIV(COMPLEX(0,2*PI()*O183),COMPLEX(wp_lf,0)))</f>
        <v>1+5.27640007234293i</v>
      </c>
      <c r="R183" s="124" t="n">
        <f aca="false">IMABS(Q183)</f>
        <v>5.37032566269686</v>
      </c>
      <c r="S183" s="124" t="n">
        <f aca="false">IMARGUMENT(Q183)</f>
        <v>1.38349464911165</v>
      </c>
      <c r="T183" s="124" t="str">
        <f aca="false">IMSUM(COMPLEX(1,0),IMDIV(COMPLEX(0,2*PI()*O183),COMPLEX(wz_esr,0)))</f>
        <v>1+8.70606011936582E-06i</v>
      </c>
      <c r="U183" s="124" t="n">
        <f aca="false">IMABS(T183)</f>
        <v>1.0000000000379</v>
      </c>
      <c r="V183" s="124" t="n">
        <f aca="false">IMARGUMENT(T183)</f>
        <v>8.70605363990184E-006</v>
      </c>
      <c r="W183" s="0" t="str">
        <f aca="false">IMSUB(COMPLEX(1,0),IMDIV(COMPLEX(0,2*PI()*O183),COMPLEX(wz_rhp,0)))</f>
        <v>1-0.00202074896387601i</v>
      </c>
      <c r="X183" s="124" t="n">
        <f aca="false">IMABS(W183)</f>
        <v>1.0000020417111</v>
      </c>
      <c r="Y183" s="124" t="n">
        <f aca="false">IMARGUMENT(W183)</f>
        <v>-0.00202074621340867</v>
      </c>
      <c r="Z183" s="0" t="str">
        <f aca="false">IMSUM(COMPLEX(1,0),IMDIV(COMPLEX(0,2*PI()*O183),COMPLEX(Q*(wsl/2),0)),IMDIV(IMPOWER(COMPLEX(0,2*PI()*O183),2),IMPOWER(COMPLEX(wsl/2,0),2)))</f>
        <v>0.999999819023826+0.00060668893808934i</v>
      </c>
      <c r="AA183" s="124" t="n">
        <f aca="false">IMABS(Z183)</f>
        <v>1.00000000305958</v>
      </c>
      <c r="AB183" s="124" t="n">
        <f aca="false">IMARGUMENT(Z183)</f>
        <v>0.000606688973502098</v>
      </c>
      <c r="AC183" s="222" t="str">
        <f aca="false">(IMDIV(IMPRODUCT(P183,T183,W183),IMPRODUCT(Q183,Z183)))</f>
        <v>5.9990238639985-32.1126765240874i</v>
      </c>
      <c r="AD183" s="223" t="n">
        <f aca="false">20*LOG(IMABS(AC183))</f>
        <v>30.2825081421087</v>
      </c>
      <c r="AE183" s="198" t="n">
        <f aca="false">(180/PI())*IMARGUMENT(AC183)</f>
        <v>-79.4184464996773</v>
      </c>
      <c r="AF183" s="0" t="str">
        <f aca="false">COMPLEX(Adc_ea,0)</f>
        <v>-0.434440565864413</v>
      </c>
      <c r="AG183" s="0" t="str">
        <f aca="false">IMDIV(COMPLEX(0,2*PI()*O183),COMPLEX(wp0_ea,0))</f>
        <v>0.0732521499405056i</v>
      </c>
      <c r="AH183" s="0" t="n">
        <f aca="false">IMABS(AG183)</f>
        <v>0.0732521499405056</v>
      </c>
      <c r="AI183" s="0" t="n">
        <f aca="false">IMARGUMENT(AG183)</f>
        <v>1.5707963267949</v>
      </c>
      <c r="AJ183" s="0" t="str">
        <f aca="false">IMSUM(COMPLEX(1,0),IMDIV(COMPLEX(0,2*PI()*O183),COMPLEX(wp1_ea,0)))</f>
        <v>1+0.000725268811292134i</v>
      </c>
      <c r="AK183" s="0" t="n">
        <f aca="false">IMABS(AJ183)</f>
        <v>1.00000026300739</v>
      </c>
      <c r="AL183" s="0" t="n">
        <f aca="false">IMARGUMENT(AJ183)</f>
        <v>0.000725268684015397</v>
      </c>
      <c r="AM183" s="0" t="str">
        <f aca="false">IMSUM(COMPLEX(1,0),IMDIV(COMPLEX(0,2*PI()*O183),COMPLEX(wz_ea,0)))</f>
        <v>1+0.0732521499405056i</v>
      </c>
      <c r="AN183" s="0" t="n">
        <f aca="false">IMABS(AM183)</f>
        <v>1.00267934927917</v>
      </c>
      <c r="AO183" s="0" t="n">
        <f aca="false">IMARGUMENT(AM183)</f>
        <v>0.0731215494680184</v>
      </c>
      <c r="AP183" s="197" t="str">
        <f aca="false">IMPRODUCT(AF183,IMDIV(AM183,IMPRODUCT(AG183,AJ183)))</f>
        <v>-0.430138947863707+5.93106712122588i</v>
      </c>
      <c r="AQ183" s="169" t="n">
        <f aca="false">20*LOG(IMABS(AP183))</f>
        <v>15.485439025678</v>
      </c>
      <c r="AR183" s="198" t="n">
        <f aca="false">(180/PI())*IMARGUMENT(AP183)</f>
        <v>94.1480013413612</v>
      </c>
      <c r="AS183" s="197" t="str">
        <f aca="false">IMPRODUCT(AC183,AP183)</f>
        <v>187.882026093507+49.3935260923695i</v>
      </c>
      <c r="AT183" s="223" t="n">
        <f aca="false">20*LOG(IMABS(AS183))</f>
        <v>45.7679471677867</v>
      </c>
      <c r="AU183" s="198" t="n">
        <f aca="false">(180/PI())*IMARGUMENT(AS183)</f>
        <v>14.7295548416839</v>
      </c>
      <c r="AX183" s="0" t="n">
        <f aca="false">SUM((AT184&lt;0)*(AT183&gt;0))*O183</f>
        <v>0</v>
      </c>
      <c r="AY183" s="0" t="n">
        <f aca="false">IF(AX183&gt;0,AU183,0)</f>
        <v>0</v>
      </c>
    </row>
    <row r="184" customFormat="false" ht="15" hidden="false" customHeight="false" outlineLevel="0" collapsed="false">
      <c r="N184" s="130" t="n">
        <v>66</v>
      </c>
      <c r="O184" s="192" t="n">
        <f aca="false">10^(2+(N184/100))</f>
        <v>457.088189614875</v>
      </c>
      <c r="P184" s="240" t="str">
        <f aca="false">COMPLEX(Adc,0)</f>
        <v>175.438596491228</v>
      </c>
      <c r="Q184" s="124" t="str">
        <f aca="false">IMSUM(COMPLEX(1,0),IMDIV(COMPLEX(0,2*PI()*O184),COMPLEX(wp_lf,0)))</f>
        <v>1+5.39930321849818i</v>
      </c>
      <c r="R184" s="124" t="n">
        <f aca="false">IMABS(Q184)</f>
        <v>5.49112695585203</v>
      </c>
      <c r="S184" s="124" t="n">
        <f aca="false">IMARGUMENT(Q184)</f>
        <v>1.38766240381491</v>
      </c>
      <c r="T184" s="124" t="str">
        <f aca="false">IMSUM(COMPLEX(1,0),IMDIV(COMPLEX(0,2*PI()*O184),COMPLEX(wz_esr,0)))</f>
        <v>1+8.90885031052199E-06i</v>
      </c>
      <c r="U184" s="124" t="n">
        <f aca="false">IMABS(T184)</f>
        <v>1.00000000003968</v>
      </c>
      <c r="V184" s="124" t="n">
        <f aca="false">IMARGUMENT(T184)</f>
        <v>8.90885085658797E-006</v>
      </c>
      <c r="W184" s="0" t="str">
        <f aca="false">IMSUB(COMPLEX(1,0),IMDIV(COMPLEX(0,2*PI()*O184),COMPLEX(wz_rhp,0)))</f>
        <v>1-0.00206781825389292i</v>
      </c>
      <c r="X184" s="124" t="n">
        <f aca="false">IMABS(W184)</f>
        <v>1.00000213793388</v>
      </c>
      <c r="Y184" s="124" t="n">
        <f aca="false">IMARGUMENT(W184)</f>
        <v>-0.00206781530662464</v>
      </c>
      <c r="Z184" s="0" t="str">
        <f aca="false">IMSUM(COMPLEX(1,0),IMDIV(COMPLEX(0,2*PI()*O184),COMPLEX(Q*(wsl/2),0)),IMDIV(IMPOWER(COMPLEX(0,2*PI()*O184),2),IMPOWER(COMPLEX(wsl/2,0),2)))</f>
        <v>0.999999810494682+0.00062082053884107i</v>
      </c>
      <c r="AA184" s="124" t="n">
        <f aca="false">IMABS(Z184)</f>
        <v>1.00000000320377</v>
      </c>
      <c r="AB184" s="124" t="n">
        <f aca="false">IMARGUMENT(Z184)</f>
        <v>0.000620820576493622</v>
      </c>
      <c r="AC184" s="222" t="str">
        <f aca="false">(IMDIV(IMPRODUCT(P184,T184,W184),IMPRODUCT(Q184,Z184)))</f>
        <v>5.73418852433078-31.4307505455113i</v>
      </c>
      <c r="AD184" s="223" t="n">
        <f aca="false">20*LOG(IMABS(AC184))</f>
        <v>30.0892917330509</v>
      </c>
      <c r="AE184" s="198" t="n">
        <f aca="false">(180/PI())*IMARGUMENT(AC184)</f>
        <v>-79.6607361768157</v>
      </c>
      <c r="AF184" s="0" t="str">
        <f aca="false">COMPLEX(Adc_ea,0)</f>
        <v>-0.434440565864413</v>
      </c>
      <c r="AG184" s="0" t="str">
        <f aca="false">IMDIV(COMPLEX(0,2*PI()*O184),COMPLEX(wp0_ea,0))</f>
        <v>0.0749584117036184i</v>
      </c>
      <c r="AH184" s="0" t="n">
        <f aca="false">IMABS(AG184)</f>
        <v>0.0749584117036184</v>
      </c>
      <c r="AI184" s="0" t="n">
        <f aca="false">IMARGUMENT(AG184)</f>
        <v>1.5707963267949</v>
      </c>
      <c r="AJ184" s="0" t="str">
        <f aca="false">IMSUM(COMPLEX(1,0),IMDIV(COMPLEX(0,2*PI()*O184),COMPLEX(wp1_ea,0)))</f>
        <v>1+0.000742162492115034i</v>
      </c>
      <c r="AK184" s="0" t="n">
        <f aca="false">IMABS(AJ184)</f>
        <v>1.00000027540254</v>
      </c>
      <c r="AL184" s="0" t="n">
        <f aca="false">IMARGUMENT(AJ184)</f>
        <v>0.000742162356038261</v>
      </c>
      <c r="AM184" s="0" t="str">
        <f aca="false">IMSUM(COMPLEX(1,0),IMDIV(COMPLEX(0,2*PI()*O184),COMPLEX(wz_ea,0)))</f>
        <v>1+0.0749584117036184i</v>
      </c>
      <c r="AN184" s="0" t="n">
        <f aca="false">IMABS(AM184)</f>
        <v>1.0028054464776</v>
      </c>
      <c r="AO184" s="0" t="n">
        <f aca="false">IMARGUMENT(AM184)</f>
        <v>0.0748184919117842</v>
      </c>
      <c r="AP184" s="197" t="str">
        <f aca="false">IMPRODUCT(AF184,IMDIV(AM184,IMPRODUCT(AG184,AJ184)))</f>
        <v>-0.430138937200433+5.79607391869276i</v>
      </c>
      <c r="AQ184" s="169" t="n">
        <f aca="false">20*LOG(IMABS(AP184))</f>
        <v>15.2865311889243</v>
      </c>
      <c r="AR184" s="198" t="n">
        <f aca="false">(180/PI())*IMARGUMENT(AP184)</f>
        <v>94.2442610453751</v>
      </c>
      <c r="AS184" s="197" t="str">
        <f aca="false">IMPRODUCT(AC184,AP184)</f>
        <v>179.708455724214+46.7553701857991i</v>
      </c>
      <c r="AT184" s="223" t="n">
        <f aca="false">20*LOG(IMABS(AS184))</f>
        <v>45.3758229219752</v>
      </c>
      <c r="AU184" s="198" t="n">
        <f aca="false">(180/PI())*IMARGUMENT(AS184)</f>
        <v>14.5835248685593</v>
      </c>
      <c r="AX184" s="0" t="n">
        <f aca="false">SUM((AT185&lt;0)*(AT184&gt;0))*O184</f>
        <v>0</v>
      </c>
      <c r="AY184" s="0" t="n">
        <f aca="false">IF(AX184&gt;0,AU184,0)</f>
        <v>0</v>
      </c>
    </row>
    <row r="185" customFormat="false" ht="15" hidden="false" customHeight="false" outlineLevel="0" collapsed="false">
      <c r="N185" s="130" t="n">
        <v>67</v>
      </c>
      <c r="O185" s="192" t="n">
        <f aca="false">10^(2+(N185/100))</f>
        <v>467.735141287198</v>
      </c>
      <c r="P185" s="240" t="str">
        <f aca="false">COMPLEX(Adc,0)</f>
        <v>175.438596491228</v>
      </c>
      <c r="Q185" s="124" t="str">
        <f aca="false">IMSUM(COMPLEX(1,0),IMDIV(COMPLEX(0,2*PI()*O185),COMPLEX(wp_lf,0)))</f>
        <v>1+5.52506914668811i</v>
      </c>
      <c r="R185" s="124" t="n">
        <f aca="false">IMABS(Q185)</f>
        <v>5.61483651370945</v>
      </c>
      <c r="S185" s="124" t="n">
        <f aca="false">IMARGUMENT(Q185)</f>
        <v>1.39174151557624</v>
      </c>
      <c r="T185" s="124" t="str">
        <f aca="false">IMSUM(COMPLEX(1,0),IMDIV(COMPLEX(0,2*PI()*O185),COMPLEX(wz_esr,0)))</f>
        <v>1+9.11636409203537E-06i</v>
      </c>
      <c r="U185" s="124" t="n">
        <f aca="false">IMABS(T185)</f>
        <v>1.00000000004155</v>
      </c>
      <c r="V185" s="124" t="n">
        <f aca="false">IMARGUMENT(T185)</f>
        <v>9.11636917854613E-006</v>
      </c>
      <c r="W185" s="0" t="str">
        <f aca="false">IMSUB(COMPLEX(1,0),IMDIV(COMPLEX(0,2*PI()*O185),COMPLEX(wz_rhp,0)))</f>
        <v>1-0.00211598392851885i</v>
      </c>
      <c r="X185" s="124" t="n">
        <f aca="false">IMABS(W185)</f>
        <v>1.00000223869149</v>
      </c>
      <c r="Y185" s="124" t="n">
        <f aca="false">IMARGUMENT(W185)</f>
        <v>-0.0021159807705154</v>
      </c>
      <c r="Z185" s="0" t="str">
        <f aca="false">IMSUM(COMPLEX(1,0),IMDIV(COMPLEX(0,2*PI()*O185),COMPLEX(Q*(wsl/2),0)),IMDIV(IMPOWER(COMPLEX(0,2*PI()*O185),2),IMPOWER(COMPLEX(wsl/2,0),2)))</f>
        <v>0.999999801563571+0.00063528130686003i</v>
      </c>
      <c r="AA185" s="124" t="n">
        <f aca="false">IMABS(Z185)</f>
        <v>1.00000000335476</v>
      </c>
      <c r="AB185" s="124" t="n">
        <f aca="false">IMARGUMENT(Z185)</f>
        <v>0.000635281347280324</v>
      </c>
      <c r="AC185" s="222" t="str">
        <f aca="false">(IMDIV(IMPRODUCT(P185,T185,W185),IMPRODUCT(Q185,Z185)))</f>
        <v>5.48049875644747-30.7612132626339i</v>
      </c>
      <c r="AD185" s="223" t="n">
        <f aca="false">20*LOG(IMABS(AC185))</f>
        <v>29.8957799927959</v>
      </c>
      <c r="AE185" s="198" t="n">
        <f aca="false">(180/PI())*IMARGUMENT(AC185)</f>
        <v>-79.8980283941657</v>
      </c>
      <c r="AF185" s="0" t="str">
        <f aca="false">COMPLEX(Adc_ea,0)</f>
        <v>-0.434440565864413</v>
      </c>
      <c r="AG185" s="0" t="str">
        <f aca="false">IMDIV(COMPLEX(0,2*PI()*O185),COMPLEX(wp0_ea,0))</f>
        <v>0.0767044174088083i</v>
      </c>
      <c r="AH185" s="0" t="n">
        <f aca="false">IMABS(AG185)</f>
        <v>0.0767044174088083</v>
      </c>
      <c r="AI185" s="0" t="n">
        <f aca="false">IMARGUMENT(AG185)</f>
        <v>1.5707963267949</v>
      </c>
      <c r="AJ185" s="0" t="str">
        <f aca="false">IMSUM(COMPLEX(1,0),IMDIV(COMPLEX(0,2*PI()*O185),COMPLEX(wp1_ea,0)))</f>
        <v>1+0.000759449677314934i</v>
      </c>
      <c r="AK185" s="0" t="n">
        <f aca="false">IMABS(AJ185)</f>
        <v>1.00000028838186</v>
      </c>
      <c r="AL185" s="0" t="n">
        <f aca="false">IMARGUMENT(AJ185)</f>
        <v>0.000759449531325703</v>
      </c>
      <c r="AM185" s="0" t="str">
        <f aca="false">IMSUM(COMPLEX(1,0),IMDIV(COMPLEX(0,2*PI()*O185),COMPLEX(wz_ea,0)))</f>
        <v>1+0.0767044174088083i</v>
      </c>
      <c r="AN185" s="0" t="n">
        <f aca="false">IMABS(AM185)</f>
        <v>1.00293746946159</v>
      </c>
      <c r="AO185" s="0" t="n">
        <f aca="false">IMARGUMENT(AM185)</f>
        <v>0.0765545143566046</v>
      </c>
      <c r="AP185" s="197" t="str">
        <f aca="false">IMPRODUCT(AF185,IMDIV(AM185,IMPRODUCT(AG185,AJ185)))</f>
        <v>-0.430138926034614+5.66415387127067i</v>
      </c>
      <c r="AQ185" s="169" t="n">
        <f aca="false">20*LOG(IMABS(AP185))</f>
        <v>15.0876745298786</v>
      </c>
      <c r="AR185" s="198" t="n">
        <f aca="false">(180/PI())*IMARGUMENT(AP185)</f>
        <v>94.3427373224101</v>
      </c>
      <c r="AS185" s="197" t="str">
        <f aca="false">IMPRODUCT(AC185,AP185)</f>
        <v>171.878869337298+44.2739834841371i</v>
      </c>
      <c r="AT185" s="223" t="n">
        <f aca="false">20*LOG(IMABS(AS185))</f>
        <v>44.9834545226745</v>
      </c>
      <c r="AU185" s="198" t="n">
        <f aca="false">(180/PI())*IMARGUMENT(AS185)</f>
        <v>14.4447089282444</v>
      </c>
      <c r="AX185" s="0" t="n">
        <f aca="false">SUM((AT186&lt;0)*(AT185&gt;0))*O185</f>
        <v>0</v>
      </c>
      <c r="AY185" s="0" t="n">
        <f aca="false">IF(AX185&gt;0,AU185,0)</f>
        <v>0</v>
      </c>
    </row>
    <row r="186" customFormat="false" ht="15" hidden="false" customHeight="false" outlineLevel="0" collapsed="false">
      <c r="N186" s="130" t="n">
        <v>68</v>
      </c>
      <c r="O186" s="192" t="n">
        <f aca="false">10^(2+(N186/100))</f>
        <v>478.630092322639</v>
      </c>
      <c r="P186" s="240" t="str">
        <f aca="false">COMPLEX(Adc,0)</f>
        <v>175.438596491228</v>
      </c>
      <c r="Q186" s="124" t="str">
        <f aca="false">IMSUM(COMPLEX(1,0),IMDIV(COMPLEX(0,2*PI()*O186),COMPLEX(wp_lf,0)))</f>
        <v>1+5.65376453967255i</v>
      </c>
      <c r="R186" s="124" t="n">
        <f aca="false">IMABS(Q186)</f>
        <v>5.74152013582281</v>
      </c>
      <c r="S186" s="124" t="n">
        <f aca="false">IMARGUMENT(Q186)</f>
        <v>1.39573360394423</v>
      </c>
      <c r="T186" s="124" t="str">
        <f aca="false">IMSUM(COMPLEX(1,0),IMDIV(COMPLEX(0,2*PI()*O186),COMPLEX(wz_esr,0)))</f>
        <v>1+9.32871149045969E-06i</v>
      </c>
      <c r="U186" s="124" t="n">
        <f aca="false">IMABS(T186)</f>
        <v>1.00000000004351</v>
      </c>
      <c r="V186" s="124" t="n">
        <f aca="false">IMARGUMENT(T186)</f>
        <v>9.32869818041452E-006</v>
      </c>
      <c r="W186" s="0" t="str">
        <f aca="false">IMSUB(COMPLEX(1,0),IMDIV(COMPLEX(0,2*PI()*O186),COMPLEX(wz_rhp,0)))</f>
        <v>1-0.00216527152583204i</v>
      </c>
      <c r="X186" s="124" t="n">
        <f aca="false">IMABS(W186)</f>
        <v>1.00000234419764</v>
      </c>
      <c r="Y186" s="124" t="n">
        <f aca="false">IMARGUMENT(W186)</f>
        <v>-0.00216526814194914</v>
      </c>
      <c r="Z186" s="0" t="str">
        <f aca="false">IMSUM(COMPLEX(1,0),IMDIV(COMPLEX(0,2*PI()*O186),COMPLEX(Q*(wsl/2),0)),IMDIV(IMPOWER(COMPLEX(0,2*PI()*O186),2),IMPOWER(COMPLEX(wsl/2,0),2)))</f>
        <v>0.999999792211551+0.00065007890943683i</v>
      </c>
      <c r="AA186" s="124" t="n">
        <f aca="false">IMABS(Z186)</f>
        <v>1.00000000351287</v>
      </c>
      <c r="AB186" s="124" t="n">
        <f aca="false">IMARGUMENT(Z186)</f>
        <v>0.00065007895280814</v>
      </c>
      <c r="AC186" s="222" t="str">
        <f aca="false">(IMDIV(IMPRODUCT(P186,T186,W186),IMPRODUCT(Q186,Z186)))</f>
        <v>5.23751785660708-30.1039771667825i</v>
      </c>
      <c r="AD186" s="223" t="n">
        <f aca="false">20*LOG(IMABS(AC186))</f>
        <v>29.7019853726767</v>
      </c>
      <c r="AE186" s="198" t="n">
        <f aca="false">(180/PI())*IMARGUMENT(AC186)</f>
        <v>-80.1304178411937</v>
      </c>
      <c r="AF186" s="0" t="str">
        <f aca="false">COMPLEX(Adc_ea,0)</f>
        <v>-0.434440565864413</v>
      </c>
      <c r="AG186" s="0" t="str">
        <f aca="false">IMDIV(COMPLEX(0,2*PI()*O186),COMPLEX(wp0_ea,0))</f>
        <v>0.0784910928114115i</v>
      </c>
      <c r="AH186" s="0" t="n">
        <f aca="false">IMABS(AG186)</f>
        <v>0.0784910928114115</v>
      </c>
      <c r="AI186" s="0" t="n">
        <f aca="false">IMARGUMENT(AG186)</f>
        <v>1.5707963267949</v>
      </c>
      <c r="AJ186" s="0" t="str">
        <f aca="false">IMSUM(COMPLEX(1,0),IMDIV(COMPLEX(0,2*PI()*O186),COMPLEX(wp1_ea,0)))</f>
        <v>1+0.000777139532786252i</v>
      </c>
      <c r="AK186" s="0" t="n">
        <f aca="false">IMABS(AJ186)</f>
        <v>1.00000030197288</v>
      </c>
      <c r="AL186" s="0" t="n">
        <f aca="false">IMARGUMENT(AJ186)</f>
        <v>0.000777139376422893</v>
      </c>
      <c r="AM186" s="0" t="str">
        <f aca="false">IMSUM(COMPLEX(1,0),IMDIV(COMPLEX(0,2*PI()*O186),COMPLEX(wz_ea,0)))</f>
        <v>1+0.0784910928114115i</v>
      </c>
      <c r="AN186" s="0" t="n">
        <f aca="false">IMABS(AM186)</f>
        <v>1.00307569587281</v>
      </c>
      <c r="AO186" s="0" t="n">
        <f aca="false">IMARGUMENT(AM186)</f>
        <v>0.0783304953853141</v>
      </c>
      <c r="AP186" s="197" t="str">
        <f aca="false">IMPRODUCT(AF186,IMDIV(AM186,IMPRODUCT(AG186,AJ186)))</f>
        <v>-0.430138914342568+5.53523703320425i</v>
      </c>
      <c r="AQ186" s="169" t="n">
        <f aca="false">20*LOG(IMABS(AP186))</f>
        <v>14.8888714322425</v>
      </c>
      <c r="AR186" s="198" t="n">
        <f aca="false">(180/PI())*IMARGUMENT(AP186)</f>
        <v>94.44347998639</v>
      </c>
      <c r="AS186" s="197" t="str">
        <f aca="false">IMPRODUCT(AC186,AP186)</f>
        <v>164.379789015619+41.9397948578733i</v>
      </c>
      <c r="AT186" s="223" t="n">
        <f aca="false">20*LOG(IMABS(AS186))</f>
        <v>44.5908568049192</v>
      </c>
      <c r="AU186" s="198" t="n">
        <f aca="false">(180/PI())*IMARGUMENT(AS186)</f>
        <v>14.3130621451963</v>
      </c>
      <c r="AX186" s="0" t="n">
        <f aca="false">SUM((AT187&lt;0)*(AT186&gt;0))*O186</f>
        <v>0</v>
      </c>
      <c r="AY186" s="0" t="n">
        <f aca="false">IF(AX186&gt;0,AU186,0)</f>
        <v>0</v>
      </c>
    </row>
    <row r="187" customFormat="false" ht="15" hidden="false" customHeight="false" outlineLevel="0" collapsed="false">
      <c r="N187" s="130" t="n">
        <v>69</v>
      </c>
      <c r="O187" s="192" t="n">
        <f aca="false">10^(2+(N187/100))</f>
        <v>489.778819368446</v>
      </c>
      <c r="P187" s="240" t="str">
        <f aca="false">COMPLEX(Adc,0)</f>
        <v>175.438596491228</v>
      </c>
      <c r="Q187" s="124" t="str">
        <f aca="false">IMSUM(COMPLEX(1,0),IMDIV(COMPLEX(0,2*PI()*O187),COMPLEX(wp_lf,0)))</f>
        <v>1+5.78545763345235i</v>
      </c>
      <c r="R187" s="124" t="n">
        <f aca="false">IMABS(Q187)</f>
        <v>5.87124518551832</v>
      </c>
      <c r="S187" s="124" t="n">
        <f aca="false">IMARGUMENT(Q187)</f>
        <v>1.39964027635723</v>
      </c>
      <c r="T187" s="124" t="str">
        <f aca="false">IMSUM(COMPLEX(1,0),IMDIV(COMPLEX(0,2*PI()*O187),COMPLEX(wz_esr,0)))</f>
        <v>1+9.54600509519637E-06i</v>
      </c>
      <c r="U187" s="124" t="n">
        <f aca="false">IMABS(T187)</f>
        <v>1.00000000004556</v>
      </c>
      <c r="V187" s="124" t="n">
        <f aca="false">IMARGUMENT(T187)</f>
        <v>9.54600532597301E-006</v>
      </c>
      <c r="W187" s="0" t="str">
        <f aca="false">IMSUB(COMPLEX(1,0),IMDIV(COMPLEX(0,2*PI()*O187),COMPLEX(wz_rhp,0)))</f>
        <v>1-0.00221570717876898i</v>
      </c>
      <c r="X187" s="124" t="n">
        <f aca="false">IMABS(W187)</f>
        <v>1.00000245467614</v>
      </c>
      <c r="Y187" s="124" t="n">
        <f aca="false">IMARGUMENT(W187)</f>
        <v>-0.00221570355290823</v>
      </c>
      <c r="Z187" s="0" t="str">
        <f aca="false">IMSUM(COMPLEX(1,0),IMDIV(COMPLEX(0,2*PI()*O187),COMPLEX(Q*(wsl/2),0)),IMDIV(IMPOWER(COMPLEX(0,2*PI()*O187),2),IMPOWER(COMPLEX(wsl/2,0),2)))</f>
        <v>0.999999782418783+0.00066522119245622i</v>
      </c>
      <c r="AA187" s="124" t="n">
        <f aca="false">IMABS(Z187)</f>
        <v>1.00000000367842</v>
      </c>
      <c r="AB187" s="124" t="n">
        <f aca="false">IMARGUMENT(Z187)</f>
        <v>0.000665221239040817</v>
      </c>
      <c r="AC187" s="222" t="str">
        <f aca="false">(IMDIV(IMPRODUCT(P187,T187,W187),IMPRODUCT(Q187,Z187)))</f>
        <v>5.00482345601577-29.4589452745398i</v>
      </c>
      <c r="AD187" s="223" t="n">
        <f aca="false">20*LOG(IMABS(AC187))</f>
        <v>29.5079198347056</v>
      </c>
      <c r="AE187" s="198" t="n">
        <f aca="false">(180/PI())*IMARGUMENT(AC187)</f>
        <v>-80.3579985576638</v>
      </c>
      <c r="AF187" s="0" t="str">
        <f aca="false">COMPLEX(Adc_ea,0)</f>
        <v>-0.434440565864413</v>
      </c>
      <c r="AG187" s="0" t="str">
        <f aca="false">IMDIV(COMPLEX(0,2*PI()*O187),COMPLEX(wp0_ea,0))</f>
        <v>0.0803193852303758i</v>
      </c>
      <c r="AH187" s="0" t="n">
        <f aca="false">IMABS(AG187)</f>
        <v>0.0803193852303758</v>
      </c>
      <c r="AI187" s="0" t="n">
        <f aca="false">IMARGUMENT(AG187)</f>
        <v>1.5707963267949</v>
      </c>
      <c r="AJ187" s="0" t="str">
        <f aca="false">IMSUM(COMPLEX(1,0),IMDIV(COMPLEX(0,2*PI()*O187),COMPLEX(wp1_ea,0)))</f>
        <v>1+0.000795241437924513i</v>
      </c>
      <c r="AK187" s="0" t="n">
        <f aca="false">IMABS(AJ187)</f>
        <v>1.00000031620442</v>
      </c>
      <c r="AL187" s="0" t="n">
        <f aca="false">IMARGUMENT(AJ187)</f>
        <v>0.000795241270099454</v>
      </c>
      <c r="AM187" s="0" t="str">
        <f aca="false">IMSUM(COMPLEX(1,0),IMDIV(COMPLEX(0,2*PI()*O187),COMPLEX(wz_ea,0)))</f>
        <v>1+0.0803193852303758i</v>
      </c>
      <c r="AN187" s="0" t="n">
        <f aca="false">IMABS(AM187)</f>
        <v>1.00322041628138</v>
      </c>
      <c r="AO187" s="0" t="n">
        <f aca="false">IMARGUMENT(AM187)</f>
        <v>0.0801473318084229</v>
      </c>
      <c r="AP187" s="197" t="str">
        <f aca="false">IMPRODUCT(AF187,IMDIV(AM187,IMPRODUCT(AG187,AJ187)))</f>
        <v>-0.430138902099492+5.40925505107954i</v>
      </c>
      <c r="AQ187" s="169" t="n">
        <f aca="false">20*LOG(IMABS(AP187))</f>
        <v>14.6901243893599</v>
      </c>
      <c r="AR187" s="198" t="n">
        <f aca="false">(180/PI())*IMARGUMENT(AP187)</f>
        <v>94.5465398833753</v>
      </c>
      <c r="AS187" s="197" t="str">
        <f aca="false">IMPRODUCT(AC187,AP187)</f>
        <v>157.198179259208+39.7438049366142i</v>
      </c>
      <c r="AT187" s="223" t="n">
        <f aca="false">20*LOG(IMABS(AS187))</f>
        <v>44.1980442240655</v>
      </c>
      <c r="AU187" s="198" t="n">
        <f aca="false">(180/PI())*IMARGUMENT(AS187)</f>
        <v>14.1885413257115</v>
      </c>
      <c r="AX187" s="0" t="n">
        <f aca="false">SUM((AT188&lt;0)*(AT187&gt;0))*O187</f>
        <v>0</v>
      </c>
      <c r="AY187" s="0" t="n">
        <f aca="false">IF(AX187&gt;0,AU187,0)</f>
        <v>0</v>
      </c>
    </row>
    <row r="188" customFormat="false" ht="15" hidden="false" customHeight="false" outlineLevel="0" collapsed="false">
      <c r="N188" s="130" t="n">
        <v>70</v>
      </c>
      <c r="O188" s="192" t="n">
        <f aca="false">10^(2+(N188/100))</f>
        <v>501.187233627272</v>
      </c>
      <c r="P188" s="240" t="str">
        <f aca="false">COMPLEX(Adc,0)</f>
        <v>175.438596491228</v>
      </c>
      <c r="Q188" s="124" t="str">
        <f aca="false">IMSUM(COMPLEX(1,0),IMDIV(COMPLEX(0,2*PI()*O188),COMPLEX(wp_lf,0)))</f>
        <v>1+5.92021825344898i</v>
      </c>
      <c r="R188" s="124" t="n">
        <f aca="false">IMABS(Q188)</f>
        <v>6.00408062641322</v>
      </c>
      <c r="S188" s="124" t="n">
        <f aca="false">IMARGUMENT(Q188)</f>
        <v>1.40346312695519</v>
      </c>
      <c r="T188" s="124" t="str">
        <f aca="false">IMSUM(COMPLEX(1,0),IMDIV(COMPLEX(0,2*PI()*O188),COMPLEX(wz_esr,0)))</f>
        <v>1+0.0000097683601181908i</v>
      </c>
      <c r="U188" s="124" t="n">
        <f aca="false">IMABS(T188)</f>
        <v>1.00000000004771</v>
      </c>
      <c r="V188" s="124" t="n">
        <f aca="false">IMARGUMENT(T188)</f>
        <v>9.7683448108071E-006</v>
      </c>
      <c r="W188" s="0" t="str">
        <f aca="false">IMSUB(COMPLEX(1,0),IMDIV(COMPLEX(0,2*PI()*O188),COMPLEX(wz_rhp,0)))</f>
        <v>1-0.00226731762898046i</v>
      </c>
      <c r="X188" s="124" t="n">
        <f aca="false">IMABS(W188)</f>
        <v>1.00000257036131</v>
      </c>
      <c r="Y188" s="124" t="n">
        <f aca="false">IMARGUMENT(W188)</f>
        <v>-0.00226731374380411</v>
      </c>
      <c r="Z188" s="0" t="str">
        <f aca="false">IMSUM(COMPLEX(1,0),IMDIV(COMPLEX(0,2*PI()*O188),COMPLEX(Q*(wsl/2),0)),IMDIV(IMPOWER(COMPLEX(0,2*PI()*O188),2),IMPOWER(COMPLEX(wsl/2,0),2)))</f>
        <v>0.999999772164496+0.0006807161845571i</v>
      </c>
      <c r="AA188" s="124" t="n">
        <f aca="false">IMABS(Z188)</f>
        <v>1.00000000385178</v>
      </c>
      <c r="AB188" s="124" t="n">
        <f aca="false">IMARGUMENT(Z188)</f>
        <v>0.000680716234355775</v>
      </c>
      <c r="AC188" s="222" t="str">
        <f aca="false">(IMDIV(IMPRODUCT(P188,T188,W188),IMPRODUCT(Q188,Z188)))</f>
        <v>4.78200729564768-28.8260119555233i</v>
      </c>
      <c r="AD188" s="223" t="n">
        <f aca="false">20*LOG(IMABS(AC188))</f>
        <v>29.3135948677857</v>
      </c>
      <c r="AE188" s="198" t="n">
        <f aca="false">(180/PI())*IMARGUMENT(AC188)</f>
        <v>-80.5808638665916</v>
      </c>
      <c r="AF188" s="0" t="str">
        <f aca="false">COMPLEX(Adc_ea,0)</f>
        <v>-0.434440565864413</v>
      </c>
      <c r="AG188" s="0" t="str">
        <f aca="false">IMDIV(COMPLEX(0,2*PI()*O188),COMPLEX(wp0_ea,0))</f>
        <v>0.0821902640505417i</v>
      </c>
      <c r="AH188" s="0" t="n">
        <f aca="false">IMABS(AG188)</f>
        <v>0.0821902640505417</v>
      </c>
      <c r="AI188" s="0" t="n">
        <f aca="false">IMARGUMENT(AG188)</f>
        <v>1.5707963267949</v>
      </c>
      <c r="AJ188" s="0" t="str">
        <f aca="false">IMSUM(COMPLEX(1,0),IMDIV(COMPLEX(0,2*PI()*O188),COMPLEX(wp1_ea,0)))</f>
        <v>1+0.000813764990599423i</v>
      </c>
      <c r="AK188" s="0" t="n">
        <f aca="false">IMABS(AJ188)</f>
        <v>1.00000033110668</v>
      </c>
      <c r="AL188" s="0" t="n">
        <f aca="false">IMARGUMENT(AJ188)</f>
        <v>0.000813764811086937</v>
      </c>
      <c r="AM188" s="0" t="str">
        <f aca="false">IMSUM(COMPLEX(1,0),IMDIV(COMPLEX(0,2*PI()*O188),COMPLEX(wz_ea,0)))</f>
        <v>1+0.0821902640505417i</v>
      </c>
      <c r="AN188" s="0" t="n">
        <f aca="false">IMABS(AM188)</f>
        <v>1.00337193478027</v>
      </c>
      <c r="AO188" s="0" t="n">
        <f aca="false">IMARGUMENT(AM188)</f>
        <v>0.0820059389323992</v>
      </c>
      <c r="AP188" s="197" t="str">
        <f aca="false">IMPRODUCT(AF188,IMDIV(AM188,IMPRODUCT(AG188,AJ188)))</f>
        <v>-0.430138889279419+5.28614112758194i</v>
      </c>
      <c r="AQ188" s="169" t="n">
        <f aca="false">20*LOG(IMABS(AP188))</f>
        <v>14.491436009127</v>
      </c>
      <c r="AR188" s="198" t="n">
        <f aca="false">(180/PI())*IMARGUMENT(AP188)</f>
        <v>94.6519689066492</v>
      </c>
      <c r="AS188" s="197" t="str">
        <f aca="false">IMPRODUCT(AC188,AP188)</f>
        <v>150.321440035584+37.6775542028241i</v>
      </c>
      <c r="AT188" s="223" t="n">
        <f aca="false">20*LOG(IMABS(AS188))</f>
        <v>43.8050308769126</v>
      </c>
      <c r="AU188" s="198" t="n">
        <f aca="false">(180/PI())*IMARGUMENT(AS188)</f>
        <v>14.0711050400576</v>
      </c>
      <c r="AX188" s="0" t="n">
        <f aca="false">SUM((AT189&lt;0)*(AT188&gt;0))*O188</f>
        <v>0</v>
      </c>
      <c r="AY188" s="0" t="n">
        <f aca="false">IF(AX188&gt;0,AU188,0)</f>
        <v>0</v>
      </c>
    </row>
    <row r="189" customFormat="false" ht="15" hidden="false" customHeight="false" outlineLevel="0" collapsed="false">
      <c r="N189" s="130" t="n">
        <v>71</v>
      </c>
      <c r="O189" s="192" t="n">
        <f aca="false">10^(2+(N189/100))</f>
        <v>512.861383991365</v>
      </c>
      <c r="P189" s="240" t="str">
        <f aca="false">COMPLEX(Adc,0)</f>
        <v>175.438596491228</v>
      </c>
      <c r="Q189" s="124" t="str">
        <f aca="false">IMSUM(COMPLEX(1,0),IMDIV(COMPLEX(0,2*PI()*O189),COMPLEX(wp_lf,0)))</f>
        <v>1+6.05811785152694i</v>
      </c>
      <c r="R189" s="124" t="n">
        <f aca="false">IMABS(Q189)</f>
        <v>6.14009705973687</v>
      </c>
      <c r="S189" s="124" t="n">
        <f aca="false">IMARGUMENT(Q189)</f>
        <v>1.4072037354972</v>
      </c>
      <c r="T189" s="124" t="str">
        <f aca="false">IMSUM(COMPLEX(1,0),IMDIV(COMPLEX(0,2*PI()*O189),COMPLEX(wz_esr,0)))</f>
        <v>1+9.99589445501944E-06i</v>
      </c>
      <c r="U189" s="124" t="n">
        <f aca="false">IMABS(T189)</f>
        <v>1.00000000004996</v>
      </c>
      <c r="V189" s="124" t="n">
        <f aca="false">IMARGUMENT(T189)</f>
        <v>9.99589174466425E-006</v>
      </c>
      <c r="W189" s="0" t="str">
        <f aca="false">IMSUB(COMPLEX(1,0),IMDIV(COMPLEX(0,2*PI()*O189),COMPLEX(wz_rhp,0)))</f>
        <v>1-0.00232013024101032i</v>
      </c>
      <c r="X189" s="124" t="n">
        <f aca="false">IMABS(W189)</f>
        <v>1.00000269149855</v>
      </c>
      <c r="Y189" s="124" t="n">
        <f aca="false">IMARGUMENT(W189)</f>
        <v>-0.00232012607797667</v>
      </c>
      <c r="Z189" s="0" t="str">
        <f aca="false">IMSUM(COMPLEX(1,0),IMDIV(COMPLEX(0,2*PI()*O189),COMPLEX(Q*(wsl/2),0)),IMDIV(IMPOWER(COMPLEX(0,2*PI()*O189),2),IMPOWER(COMPLEX(wsl/2,0),2)))</f>
        <v>0.999999761426939+0.00069657210138937i</v>
      </c>
      <c r="AA189" s="124" t="n">
        <f aca="false">IMABS(Z189)</f>
        <v>1.00000000403331</v>
      </c>
      <c r="AB189" s="124" t="n">
        <f aca="false">IMARGUMENT(Z189)</f>
        <v>0.000696572154705828</v>
      </c>
      <c r="AC189" s="222" t="str">
        <f aca="false">(IMDIV(IMPRODUCT(P189,T189,W189),IMPRODUCT(Q189,Z189)))</f>
        <v>4.56867498002813-28.2050637155101i</v>
      </c>
      <c r="AD189" s="223" t="n">
        <f aca="false">20*LOG(IMABS(AC189))</f>
        <v>29.1190215036542</v>
      </c>
      <c r="AE189" s="198" t="n">
        <f aca="false">(180/PI())*IMARGUMENT(AC189)</f>
        <v>-80.7991063132755</v>
      </c>
      <c r="AF189" s="0" t="str">
        <f aca="false">COMPLEX(Adc_ea,0)</f>
        <v>-0.434440565864413</v>
      </c>
      <c r="AG189" s="0" t="str">
        <f aca="false">IMDIV(COMPLEX(0,2*PI()*O189),COMPLEX(wp0_ea,0))</f>
        <v>0.0841047212366241i</v>
      </c>
      <c r="AH189" s="0" t="n">
        <f aca="false">IMABS(AG189)</f>
        <v>0.0841047212366241</v>
      </c>
      <c r="AI189" s="0" t="n">
        <f aca="false">IMARGUMENT(AG189)</f>
        <v>1.5707963267949</v>
      </c>
      <c r="AJ189" s="0" t="str">
        <f aca="false">IMSUM(COMPLEX(1,0),IMDIV(COMPLEX(0,2*PI()*O189),COMPLEX(wp1_ea,0)))</f>
        <v>1+0.000832720012243803i</v>
      </c>
      <c r="AK189" s="0" t="n">
        <f aca="false">IMABS(AJ189)</f>
        <v>1.00000034671125</v>
      </c>
      <c r="AL189" s="0" t="n">
        <f aca="false">IMARGUMENT(AJ189)</f>
        <v>0.000832719819703751</v>
      </c>
      <c r="AM189" s="0" t="str">
        <f aca="false">IMSUM(COMPLEX(1,0),IMDIV(COMPLEX(0,2*PI()*O189),COMPLEX(wz_ea,0)))</f>
        <v>1+0.0841047212366241i</v>
      </c>
      <c r="AN189" s="0" t="n">
        <f aca="false">IMABS(AM189)</f>
        <v>1.00353056960627</v>
      </c>
      <c r="AO189" s="0" t="n">
        <f aca="false">IMARGUMENT(AM189)</f>
        <v>0.0839072508234371</v>
      </c>
      <c r="AP189" s="197" t="str">
        <f aca="false">IMPRODUCT(AF189,IMDIV(AM189,IMPRODUCT(AG189,AJ189)))</f>
        <v>-0.430138875855156+5.16582998607954i</v>
      </c>
      <c r="AQ189" s="169" t="n">
        <f aca="false">20*LOG(IMABS(AP189))</f>
        <v>14.2928090191102</v>
      </c>
      <c r="AR189" s="198" t="n">
        <f aca="false">(180/PI())*IMARGUMENT(AP189)</f>
        <v>94.7598200115389</v>
      </c>
      <c r="AS189" s="197" t="str">
        <f aca="false">IMPRODUCT(AC189,AP189)</f>
        <v>143.737399180809+35.7330926084932i</v>
      </c>
      <c r="AT189" s="223" t="n">
        <f aca="false">20*LOG(IMABS(AS189))</f>
        <v>43.4118305227644</v>
      </c>
      <c r="AU189" s="198" t="n">
        <f aca="false">(180/PI())*IMARGUMENT(AS189)</f>
        <v>13.9607136982635</v>
      </c>
      <c r="AX189" s="0" t="n">
        <f aca="false">SUM((AT190&lt;0)*(AT189&gt;0))*O189</f>
        <v>0</v>
      </c>
      <c r="AY189" s="0" t="n">
        <f aca="false">IF(AX189&gt;0,AU189,0)</f>
        <v>0</v>
      </c>
    </row>
    <row r="190" customFormat="false" ht="15" hidden="false" customHeight="false" outlineLevel="0" collapsed="false">
      <c r="N190" s="130" t="n">
        <v>72</v>
      </c>
      <c r="O190" s="192" t="n">
        <f aca="false">10^(2+(N190/100))</f>
        <v>524.807460249772</v>
      </c>
      <c r="P190" s="240" t="str">
        <f aca="false">COMPLEX(Adc,0)</f>
        <v>175.438596491228</v>
      </c>
      <c r="Q190" s="124" t="str">
        <f aca="false">IMSUM(COMPLEX(1,0),IMDIV(COMPLEX(0,2*PI()*O190),COMPLEX(wp_lf,0)))</f>
        <v>1+6.19922954387845i</v>
      </c>
      <c r="R190" s="124" t="n">
        <f aca="false">IMABS(Q190)</f>
        <v>6.27936676247657</v>
      </c>
      <c r="S190" s="124" t="n">
        <f aca="false">IMARGUMENT(Q190)</f>
        <v>1.41086366637888</v>
      </c>
      <c r="T190" s="124" t="str">
        <f aca="false">IMSUM(COMPLEX(1,0),IMDIV(COMPLEX(0,2*PI()*O190),COMPLEX(wz_esr,0)))</f>
        <v>1+0.0000102287287473995i</v>
      </c>
      <c r="U190" s="124" t="n">
        <f aca="false">IMABS(T190)</f>
        <v>1.00000000005231</v>
      </c>
      <c r="V190" s="124" t="n">
        <f aca="false">IMARGUMENT(T190)</f>
        <v>1.02287327539817E-005</v>
      </c>
      <c r="W190" s="0" t="str">
        <f aca="false">IMSUB(COMPLEX(1,0),IMDIV(COMPLEX(0,2*PI()*O190),COMPLEX(wz_rhp,0)))</f>
        <v>1-0.00237417301680451i</v>
      </c>
      <c r="X190" s="124" t="n">
        <f aca="false">IMABS(W190)</f>
        <v>1.00000281834479</v>
      </c>
      <c r="Y190" s="124" t="n">
        <f aca="false">IMARGUMENT(W190)</f>
        <v>-0.00237416855596834</v>
      </c>
      <c r="Z190" s="0" t="str">
        <f aca="false">IMSUM(COMPLEX(1,0),IMDIV(COMPLEX(0,2*PI()*O190),COMPLEX(Q*(wsl/2),0)),IMDIV(IMPOWER(COMPLEX(0,2*PI()*O190),2),IMPOWER(COMPLEX(wsl/2,0),2)))</f>
        <v>0.999999750183338+0.00071279734997002i</v>
      </c>
      <c r="AA190" s="124" t="n">
        <f aca="false">IMABS(Z190)</f>
        <v>1.0000000042234</v>
      </c>
      <c r="AB190" s="124" t="n">
        <f aca="false">IMARGUMENT(Z190)</f>
        <v>0.000712797407198531</v>
      </c>
      <c r="AC190" s="222" t="str">
        <f aca="false">(IMDIV(IMPRODUCT(P190,T190,W190),IMPRODUCT(Q190,Z190)))</f>
        <v>4.36444571299023-27.595979936236i</v>
      </c>
      <c r="AD190" s="223" t="n">
        <f aca="false">20*LOG(IMABS(AC190))</f>
        <v>28.9242103325343</v>
      </c>
      <c r="AE190" s="198" t="n">
        <f aca="false">(180/PI())*IMARGUMENT(AC190)</f>
        <v>-81.0128176100742</v>
      </c>
      <c r="AF190" s="0" t="str">
        <f aca="false">COMPLEX(Adc_ea,0)</f>
        <v>-0.434440565864413</v>
      </c>
      <c r="AG190" s="0" t="str">
        <f aca="false">IMDIV(COMPLEX(0,2*PI()*O190),COMPLEX(wp0_ea,0))</f>
        <v>0.0860637718591639i</v>
      </c>
      <c r="AH190" s="0" t="n">
        <f aca="false">IMABS(AG190)</f>
        <v>0.0860637718591639</v>
      </c>
      <c r="AI190" s="0" t="n">
        <f aca="false">IMARGUMENT(AG190)</f>
        <v>1.5707963267949</v>
      </c>
      <c r="AJ190" s="0" t="str">
        <f aca="false">IMSUM(COMPLEX(1,0),IMDIV(COMPLEX(0,2*PI()*O190),COMPLEX(wp1_ea,0)))</f>
        <v>1+0.000852116553061029i</v>
      </c>
      <c r="AK190" s="0" t="n">
        <f aca="false">IMABS(AJ190)</f>
        <v>1.00000036305124</v>
      </c>
      <c r="AL190" s="0" t="n">
        <f aca="false">IMARGUMENT(AJ190)</f>
        <v>0.000852116346942136</v>
      </c>
      <c r="AM190" s="0" t="str">
        <f aca="false">IMSUM(COMPLEX(1,0),IMDIV(COMPLEX(0,2*PI()*O190),COMPLEX(wz_ea,0)))</f>
        <v>1+0.0860637718591639i</v>
      </c>
      <c r="AN190" s="0" t="n">
        <f aca="false">IMABS(AM190)</f>
        <v>1.0036966537887</v>
      </c>
      <c r="AO190" s="0" t="n">
        <f aca="false">IMARGUMENT(AM190)</f>
        <v>0.0858522205659325</v>
      </c>
      <c r="AP190" s="197" t="str">
        <f aca="false">IMPRODUCT(AF190,IMDIV(AM190,IMPRODUCT(AG190,AJ190)))</f>
        <v>-0.430138861798227+5.04825783601252i</v>
      </c>
      <c r="AQ190" s="169" t="n">
        <f aca="false">20*LOG(IMABS(AP190))</f>
        <v>14.094246271879</v>
      </c>
      <c r="AR190" s="198" t="n">
        <f aca="false">(180/PI())*IMARGUMENT(AP190)</f>
        <v>94.8701472299273</v>
      </c>
      <c r="AS190" s="197" t="str">
        <f aca="false">IMPRODUCT(AC190,AP190)</f>
        <v>137.434304244182+33.9029506704334i</v>
      </c>
      <c r="AT190" s="223" t="n">
        <f aca="false">20*LOG(IMABS(AS190))</f>
        <v>43.0184566044132</v>
      </c>
      <c r="AU190" s="198" t="n">
        <f aca="false">(180/PI())*IMARGUMENT(AS190)</f>
        <v>13.857329619853</v>
      </c>
      <c r="AX190" s="0" t="n">
        <f aca="false">SUM((AT191&lt;0)*(AT190&gt;0))*O190</f>
        <v>0</v>
      </c>
      <c r="AY190" s="0" t="n">
        <f aca="false">IF(AX190&gt;0,AU190,0)</f>
        <v>0</v>
      </c>
    </row>
    <row r="191" customFormat="false" ht="15" hidden="false" customHeight="false" outlineLevel="0" collapsed="false">
      <c r="N191" s="130" t="n">
        <v>73</v>
      </c>
      <c r="O191" s="192" t="n">
        <f aca="false">10^(2+(N191/100))</f>
        <v>537.031796370253</v>
      </c>
      <c r="P191" s="240" t="str">
        <f aca="false">COMPLEX(Adc,0)</f>
        <v>175.438596491228</v>
      </c>
      <c r="Q191" s="124" t="str">
        <f aca="false">IMSUM(COMPLEX(1,0),IMDIV(COMPLEX(0,2*PI()*O191),COMPLEX(wp_lf,0)))</f>
        <v>1+6.34362814979064i</v>
      </c>
      <c r="R191" s="124" t="n">
        <f aca="false">IMABS(Q191)</f>
        <v>6.42196372637032</v>
      </c>
      <c r="S191" s="124" t="n">
        <f aca="false">IMARGUMENT(Q191)</f>
        <v>1.41444446774404</v>
      </c>
      <c r="T191" s="124" t="str">
        <f aca="false">IMSUM(COMPLEX(1,0),IMDIV(COMPLEX(0,2*PI()*O191),COMPLEX(wz_esr,0)))</f>
        <v>1+0.0000104669864471545i</v>
      </c>
      <c r="U191" s="124" t="n">
        <f aca="false">IMABS(T191)</f>
        <v>1.00000000005478</v>
      </c>
      <c r="V191" s="124" t="n">
        <f aca="false">IMARGUMENT(T191)</f>
        <v>1.04669812386108E-005</v>
      </c>
      <c r="W191" s="0" t="str">
        <f aca="false">IMSUB(COMPLEX(1,0),IMDIV(COMPLEX(0,2*PI()*O191),COMPLEX(wz_rhp,0)))</f>
        <v>1-0.00242947461055812i</v>
      </c>
      <c r="X191" s="124" t="n">
        <f aca="false">IMABS(W191)</f>
        <v>1.00000295116909</v>
      </c>
      <c r="Y191" s="124" t="n">
        <f aca="false">IMARGUMENT(W191)</f>
        <v>-0.00242946983067373</v>
      </c>
      <c r="Z191" s="0" t="str">
        <f aca="false">IMSUM(COMPLEX(1,0),IMDIV(COMPLEX(0,2*PI()*O191),COMPLEX(Q*(wsl/2),0)),IMDIV(IMPOWER(COMPLEX(0,2*PI()*O191),2),IMPOWER(COMPLEX(wsl/2,0),2)))</f>
        <v>0.999999738409841+0.00072940053314062i</v>
      </c>
      <c r="AA191" s="124" t="n">
        <f aca="false">IMABS(Z191)</f>
        <v>1.00000000442244</v>
      </c>
      <c r="AB191" s="124" t="n">
        <f aca="false">IMARGUMENT(Z191)</f>
        <v>0.000729400594500434</v>
      </c>
      <c r="AC191" s="222" t="str">
        <f aca="false">(IMDIV(IMPRODUCT(P191,T191,W191),IMPRODUCT(Q191,Z191)))</f>
        <v>4.16895201817549-26.9986335732674i</v>
      </c>
      <c r="AD191" s="223" t="n">
        <f aca="false">20*LOG(IMABS(AC191))</f>
        <v>28.7291715184778</v>
      </c>
      <c r="AE191" s="198" t="n">
        <f aca="false">(180/PI())*IMARGUMENT(AC191)</f>
        <v>-81.2220885866123</v>
      </c>
      <c r="AF191" s="0" t="str">
        <f aca="false">COMPLEX(Adc_ea,0)</f>
        <v>-0.434440565864413</v>
      </c>
      <c r="AG191" s="0" t="str">
        <f aca="false">IMDIV(COMPLEX(0,2*PI()*O191),COMPLEX(wp0_ea,0))</f>
        <v>0.0880684546327318i</v>
      </c>
      <c r="AH191" s="0" t="n">
        <f aca="false">IMABS(AG191)</f>
        <v>0.0880684546327318</v>
      </c>
      <c r="AI191" s="0" t="n">
        <f aca="false">IMARGUMENT(AG191)</f>
        <v>1.5707963267949</v>
      </c>
      <c r="AJ191" s="0" t="str">
        <f aca="false">IMSUM(COMPLEX(1,0),IMDIV(COMPLEX(0,2*PI()*O191),COMPLEX(wp1_ea,0)))</f>
        <v>1+0.000871964897353781i</v>
      </c>
      <c r="AK191" s="0" t="n">
        <f aca="false">IMABS(AJ191)</f>
        <v>1.00000038016132</v>
      </c>
      <c r="AL191" s="0" t="n">
        <f aca="false">IMARGUMENT(AJ191)</f>
        <v>0.000871964676354782</v>
      </c>
      <c r="AM191" s="0" t="str">
        <f aca="false">IMSUM(COMPLEX(1,0),IMDIV(COMPLEX(0,2*PI()*O191),COMPLEX(wz_ea,0)))</f>
        <v>1+0.0880684546327318i</v>
      </c>
      <c r="AN191" s="0" t="n">
        <f aca="false">IMABS(AM191)</f>
        <v>1.00387053582691</v>
      </c>
      <c r="AO191" s="0" t="n">
        <f aca="false">IMARGUMENT(AM191)</f>
        <v>0.0878418205147623</v>
      </c>
      <c r="AP191" s="197" t="str">
        <f aca="false">IMPRODUCT(AF191,IMDIV(AM191,IMPRODUCT(AG191,AJ191)))</f>
        <v>-0.430138847078816+4.93336233907069i</v>
      </c>
      <c r="AQ191" s="169" t="n">
        <f aca="false">20*LOG(IMABS(AP191))</f>
        <v>13.8957507505606</v>
      </c>
      <c r="AR191" s="198" t="n">
        <f aca="false">(180/PI())*IMARGUMENT(AP191)</f>
        <v>94.9830056844015</v>
      </c>
      <c r="AS191" s="197" t="str">
        <f aca="false">IMPRODUCT(AC191,AP191)</f>
        <v>131.400813862102+32.1801119977684i</v>
      </c>
      <c r="AT191" s="223" t="n">
        <f aca="false">20*LOG(IMABS(AS191))</f>
        <v>42.6249222690384</v>
      </c>
      <c r="AU191" s="198" t="n">
        <f aca="false">(180/PI())*IMARGUMENT(AS191)</f>
        <v>13.7609170977892</v>
      </c>
      <c r="AX191" s="0" t="n">
        <f aca="false">SUM((AT192&lt;0)*(AT191&gt;0))*O191</f>
        <v>0</v>
      </c>
      <c r="AY191" s="0" t="n">
        <f aca="false">IF(AX191&gt;0,AU191,0)</f>
        <v>0</v>
      </c>
    </row>
    <row r="192" customFormat="false" ht="15" hidden="false" customHeight="false" outlineLevel="0" collapsed="false">
      <c r="N192" s="130" t="n">
        <v>74</v>
      </c>
      <c r="O192" s="192" t="n">
        <f aca="false">10^(2+(N192/100))</f>
        <v>549.540873857625</v>
      </c>
      <c r="P192" s="240" t="str">
        <f aca="false">COMPLEX(Adc,0)</f>
        <v>175.438596491228</v>
      </c>
      <c r="Q192" s="124" t="str">
        <f aca="false">IMSUM(COMPLEX(1,0),IMDIV(COMPLEX(0,2*PI()*O192),COMPLEX(wp_lf,0)))</f>
        <v>1+6.4913902313157i</v>
      </c>
      <c r="R192" s="124" t="n">
        <f aca="false">IMABS(Q192)</f>
        <v>6.56796369776972</v>
      </c>
      <c r="S192" s="124" t="n">
        <f aca="false">IMARGUMENT(Q192)</f>
        <v>1.41794767068527</v>
      </c>
      <c r="T192" s="124" t="str">
        <f aca="false">IMSUM(COMPLEX(1,0),IMDIV(COMPLEX(0,2*PI()*O192),COMPLEX(wz_esr,0)))</f>
        <v>1+0.0000107107938816709i</v>
      </c>
      <c r="U192" s="124" t="n">
        <f aca="false">IMABS(T192)</f>
        <v>1.00000000005736</v>
      </c>
      <c r="V192" s="124" t="n">
        <f aca="false">IMARGUMENT(T192)</f>
        <v>1.07107946246977E-005</v>
      </c>
      <c r="W192" s="0" t="str">
        <f aca="false">IMSUB(COMPLEX(1,0),IMDIV(COMPLEX(0,2*PI()*O192),COMPLEX(wz_rhp,0)))</f>
        <v>1-0.00248606434390814i</v>
      </c>
      <c r="X192" s="124" t="n">
        <f aca="false">IMABS(W192)</f>
        <v>1.00000309025319</v>
      </c>
      <c r="Y192" s="124" t="n">
        <f aca="false">IMARGUMENT(W192)</f>
        <v>-0.00248605922224393</v>
      </c>
      <c r="Z192" s="0" t="str">
        <f aca="false">IMSUM(COMPLEX(1,0),IMDIV(COMPLEX(0,2*PI()*O192),COMPLEX(Q*(wsl/2),0)),IMDIV(IMPOWER(COMPLEX(0,2*PI()*O192),2),IMPOWER(COMPLEX(wsl/2,0),2)))</f>
        <v>0.999999726081477+0.00074639045412864i</v>
      </c>
      <c r="AA192" s="124" t="n">
        <f aca="false">IMABS(Z192)</f>
        <v>1.00000000463087</v>
      </c>
      <c r="AB192" s="124" t="n">
        <f aca="false">IMARGUMENT(Z192)</f>
        <v>0.000746390519970659</v>
      </c>
      <c r="AC192" s="222" t="str">
        <f aca="false">(IMDIV(IMPRODUCT(P192,T192,W192),IMPRODUCT(Q192,Z192)))</f>
        <v>3.98183944682086-26.4128918134001i</v>
      </c>
      <c r="AD192" s="223" t="n">
        <f aca="false">20*LOG(IMABS(AC192))</f>
        <v>28.5339148143815</v>
      </c>
      <c r="AE192" s="198" t="n">
        <f aca="false">(180/PI())*IMARGUMENT(AC192)</f>
        <v>-81.4270091451025</v>
      </c>
      <c r="AF192" s="0" t="str">
        <f aca="false">COMPLEX(Adc_ea,0)</f>
        <v>-0.434440565864413</v>
      </c>
      <c r="AG192" s="0" t="str">
        <f aca="false">IMDIV(COMPLEX(0,2*PI()*O192),COMPLEX(wp0_ea,0))</f>
        <v>0.0901198324666701i</v>
      </c>
      <c r="AH192" s="0" t="n">
        <f aca="false">IMABS(AG192)</f>
        <v>0.0901198324666701</v>
      </c>
      <c r="AI192" s="0" t="n">
        <f aca="false">IMARGUMENT(AG192)</f>
        <v>1.5707963267949</v>
      </c>
      <c r="AJ192" s="0" t="str">
        <f aca="false">IMSUM(COMPLEX(1,0),IMDIV(COMPLEX(0,2*PI()*O192),COMPLEX(wp1_ea,0)))</f>
        <v>1+0.000892275568976932i</v>
      </c>
      <c r="AK192" s="0" t="n">
        <f aca="false">IMABS(AJ192)</f>
        <v>1.00000039807777</v>
      </c>
      <c r="AL192" s="0" t="n">
        <f aca="false">IMARGUMENT(AJ192)</f>
        <v>0.00089227533226925</v>
      </c>
      <c r="AM192" s="0" t="str">
        <f aca="false">IMSUM(COMPLEX(1,0),IMDIV(COMPLEX(0,2*PI()*O192),COMPLEX(wz_ea,0)))</f>
        <v>1+0.0901198324666701i</v>
      </c>
      <c r="AN192" s="0" t="n">
        <f aca="false">IMABS(AM192)</f>
        <v>1.00405258039797</v>
      </c>
      <c r="AO192" s="0" t="n">
        <f aca="false">IMARGUMENT(AM192)</f>
        <v>0.0898770425404324</v>
      </c>
      <c r="AP192" s="197" t="str">
        <f aca="false">IMPRODUCT(AF192,IMDIV(AM192,IMPRODUCT(AG192,AJ192)))</f>
        <v>-0.430138831665702+4.82108257614053i</v>
      </c>
      <c r="AQ192" s="169" t="n">
        <f aca="false">20*LOG(IMABS(AP192))</f>
        <v>13.6973255746246</v>
      </c>
      <c r="AR192" s="198" t="n">
        <f aca="false">(180/PI())*IMARGUMENT(AP192)</f>
        <v>95.0984516019869</v>
      </c>
      <c r="AS192" s="197" t="str">
        <f aca="false">IMPRODUCT(AC192,AP192)</f>
        <v>125.625988739532+30.5579872035856i</v>
      </c>
      <c r="AT192" s="223" t="n">
        <f aca="false">20*LOG(IMABS(AS192))</f>
        <v>42.231240389006</v>
      </c>
      <c r="AU192" s="198" t="n">
        <f aca="false">(180/PI())*IMARGUMENT(AS192)</f>
        <v>13.6714424568844</v>
      </c>
      <c r="AX192" s="0" t="n">
        <f aca="false">SUM((AT193&lt;0)*(AT192&gt;0))*O192</f>
        <v>0</v>
      </c>
      <c r="AY192" s="0" t="n">
        <f aca="false">IF(AX192&gt;0,AU192,0)</f>
        <v>0</v>
      </c>
    </row>
    <row r="193" customFormat="false" ht="15" hidden="false" customHeight="false" outlineLevel="0" collapsed="false">
      <c r="N193" s="130" t="n">
        <v>75</v>
      </c>
      <c r="O193" s="192" t="n">
        <f aca="false">10^(2+(N193/100))</f>
        <v>562.341325190349</v>
      </c>
      <c r="P193" s="240" t="str">
        <f aca="false">COMPLEX(Adc,0)</f>
        <v>175.438596491228</v>
      </c>
      <c r="Q193" s="124" t="str">
        <f aca="false">IMSUM(COMPLEX(1,0),IMDIV(COMPLEX(0,2*PI()*O193),COMPLEX(wp_lf,0)))</f>
        <v>1+6.64259413386509i</v>
      </c>
      <c r="R193" s="124" t="n">
        <f aca="false">IMABS(Q193)</f>
        <v>6.71744421839578</v>
      </c>
      <c r="S193" s="124" t="n">
        <f aca="false">IMARGUMENT(Q193)</f>
        <v>1.42137478852814</v>
      </c>
      <c r="T193" s="124" t="str">
        <f aca="false">IMSUM(COMPLEX(1,0),IMDIV(COMPLEX(0,2*PI()*O193),COMPLEX(wz_esr,0)))</f>
        <v>1+0.0000109602803208774i</v>
      </c>
      <c r="U193" s="124" t="n">
        <f aca="false">IMABS(T193)</f>
        <v>1.00000000006006</v>
      </c>
      <c r="V193" s="124" t="n">
        <f aca="false">IMARGUMENT(T193)</f>
        <v>1.09602674936917E-005</v>
      </c>
      <c r="W193" s="0" t="str">
        <f aca="false">IMSUB(COMPLEX(1,0),IMDIV(COMPLEX(0,2*PI()*O193),COMPLEX(wz_rhp,0)))</f>
        <v>1-0.00254397222148025i</v>
      </c>
      <c r="X193" s="124" t="n">
        <f aca="false">IMABS(W193)</f>
        <v>1.0000032358921</v>
      </c>
      <c r="Y193" s="124" t="n">
        <f aca="false">IMARGUMENT(W193)</f>
        <v>-0.00254396673345982</v>
      </c>
      <c r="Z193" s="0" t="str">
        <f aca="false">IMSUM(COMPLEX(1,0),IMDIV(COMPLEX(0,2*PI()*O193),COMPLEX(Q*(wsl/2),0)),IMDIV(IMPOWER(COMPLEX(0,2*PI()*O193),2),IMPOWER(COMPLEX(wsl/2,0),2)))</f>
        <v>0.999999713172094+0.00076377612121509i</v>
      </c>
      <c r="AA193" s="124" t="n">
        <f aca="false">IMABS(Z193)</f>
        <v>1.00000000484912</v>
      </c>
      <c r="AB193" s="124" t="n">
        <f aca="false">IMARGUMENT(Z193)</f>
        <v>0.000763776191685425</v>
      </c>
      <c r="AC193" s="222" t="str">
        <f aca="false">(IMDIV(IMPRODUCT(P193,T193,W193),IMPRODUCT(Q193,Z193)))</f>
        <v>3.80276627515804-25.8386166930808i</v>
      </c>
      <c r="AD193" s="223" t="n">
        <f aca="false">20*LOG(IMABS(AC193))</f>
        <v>28.3384495766651</v>
      </c>
      <c r="AE193" s="198" t="n">
        <f aca="false">(180/PI())*IMARGUMENT(AC193)</f>
        <v>-81.6276682204889</v>
      </c>
      <c r="AF193" s="0" t="str">
        <f aca="false">COMPLEX(Adc_ea,0)</f>
        <v>-0.434440565864413</v>
      </c>
      <c r="AG193" s="0" t="str">
        <f aca="false">IMDIV(COMPLEX(0,2*PI()*O193),COMPLEX(wp0_ea,0))</f>
        <v>0.0922189930286591i</v>
      </c>
      <c r="AH193" s="0" t="n">
        <f aca="false">IMABS(AG193)</f>
        <v>0.0922189930286591</v>
      </c>
      <c r="AI193" s="0" t="n">
        <f aca="false">IMARGUMENT(AG193)</f>
        <v>1.5707963267949</v>
      </c>
      <c r="AJ193" s="0" t="str">
        <f aca="false">IMSUM(COMPLEX(1,0),IMDIV(COMPLEX(0,2*PI()*O193),COMPLEX(wp1_ea,0)))</f>
        <v>1+0.000913059336917417i</v>
      </c>
      <c r="AK193" s="0" t="n">
        <f aca="false">IMABS(AJ193)</f>
        <v>1.00000041683859</v>
      </c>
      <c r="AL193" s="0" t="n">
        <f aca="false">IMARGUMENT(AJ193)</f>
        <v>0.00091305908311823</v>
      </c>
      <c r="AM193" s="0" t="str">
        <f aca="false">IMSUM(COMPLEX(1,0),IMDIV(COMPLEX(0,2*PI()*O193),COMPLEX(wz_ea,0)))</f>
        <v>1+0.0922189930286591i</v>
      </c>
      <c r="AN193" s="0" t="n">
        <f aca="false">IMABS(AM193)</f>
        <v>1.00424316909562</v>
      </c>
      <c r="AO193" s="0" t="n">
        <f aca="false">IMARGUMENT(AM193)</f>
        <v>0.091958898266035</v>
      </c>
      <c r="AP193" s="197" t="str">
        <f aca="false">IMPRODUCT(AF193,IMDIV(AM193,IMPRODUCT(AG193,AJ193)))</f>
        <v>-0.430138815526192+4.71135901500553i</v>
      </c>
      <c r="AQ193" s="169" t="n">
        <f aca="false">20*LOG(IMABS(AP193))</f>
        <v>13.4989740059068</v>
      </c>
      <c r="AR193" s="198" t="n">
        <f aca="false">(180/PI())*IMARGUMENT(AP193)</f>
        <v>95.2165423274041</v>
      </c>
      <c r="AS193" s="197" t="str">
        <f aca="false">IMPRODUCT(AC193,AP193)</f>
        <v>120.099282310899+29.0303891516219i</v>
      </c>
      <c r="AT193" s="223" t="n">
        <f aca="false">20*LOG(IMABS(AS193))</f>
        <v>41.837423582572</v>
      </c>
      <c r="AU193" s="198" t="n">
        <f aca="false">(180/PI())*IMARGUMENT(AS193)</f>
        <v>13.5888741069153</v>
      </c>
      <c r="AX193" s="0" t="n">
        <f aca="false">SUM((AT194&lt;0)*(AT193&gt;0))*O193</f>
        <v>0</v>
      </c>
      <c r="AY193" s="0" t="n">
        <f aca="false">IF(AX193&gt;0,AU193,0)</f>
        <v>0</v>
      </c>
    </row>
    <row r="194" customFormat="false" ht="15" hidden="false" customHeight="false" outlineLevel="0" collapsed="false">
      <c r="N194" s="130" t="n">
        <v>76</v>
      </c>
      <c r="O194" s="192" t="n">
        <f aca="false">10^(2+(N194/100))</f>
        <v>575.439937337157</v>
      </c>
      <c r="P194" s="240" t="str">
        <f aca="false">COMPLEX(Adc,0)</f>
        <v>175.438596491228</v>
      </c>
      <c r="Q194" s="124" t="str">
        <f aca="false">IMSUM(COMPLEX(1,0),IMDIV(COMPLEX(0,2*PI()*O194),COMPLEX(wp_lf,0)))</f>
        <v>1+6.79732002774939i</v>
      </c>
      <c r="R194" s="124" t="n">
        <f aca="false">IMABS(Q194)</f>
        <v>6.87048466701171</v>
      </c>
      <c r="S194" s="124" t="n">
        <f aca="false">IMARGUMENT(Q194)</f>
        <v>1.42472731619409</v>
      </c>
      <c r="T194" s="124" t="str">
        <f aca="false">IMSUM(COMPLEX(1,0),IMDIV(COMPLEX(0,2*PI()*O194),COMPLEX(wz_esr,0)))</f>
        <v>1+0.0000112155780457865i</v>
      </c>
      <c r="U194" s="124" t="n">
        <f aca="false">IMABS(T194)</f>
        <v>1.00000000006289</v>
      </c>
      <c r="V194" s="124" t="n">
        <f aca="false">IMARGUMENT(T194)</f>
        <v>1.12155765286395E-005</v>
      </c>
      <c r="W194" s="0" t="str">
        <f aca="false">IMSUB(COMPLEX(1,0),IMDIV(COMPLEX(0,2*PI()*O194),COMPLEX(wz_rhp,0)))</f>
        <v>1-0.00260322894679763i</v>
      </c>
      <c r="X194" s="124" t="n">
        <f aca="false">IMABS(W194)</f>
        <v>1.00000338839473</v>
      </c>
      <c r="Y194" s="124" t="n">
        <f aca="false">IMARGUMENT(W194)</f>
        <v>-0.00260322306631729</v>
      </c>
      <c r="Z194" s="0" t="str">
        <f aca="false">IMSUM(COMPLEX(1,0),IMDIV(COMPLEX(0,2*PI()*O194),COMPLEX(Q*(wsl/2),0)),IMDIV(IMPOWER(COMPLEX(0,2*PI()*O194),2),IMPOWER(COMPLEX(wsl/2,0),2)))</f>
        <v>0.999999699654312+0.00078156675251077i</v>
      </c>
      <c r="AA194" s="124" t="n">
        <f aca="false">IMABS(Z194)</f>
        <v>1.00000000507765</v>
      </c>
      <c r="AB194" s="124" t="n">
        <f aca="false">IMARGUMENT(Z194)</f>
        <v>0.000781566827954229</v>
      </c>
      <c r="AC194" s="222" t="str">
        <f aca="false">(IMDIV(IMPRODUCT(P194,T194,W194),IMPRODUCT(Q194,Z194)))</f>
        <v>3.63140319354601-25.2756656793623i</v>
      </c>
      <c r="AD194" s="223" t="n">
        <f aca="false">20*LOG(IMABS(AC194))</f>
        <v>28.1427847795994</v>
      </c>
      <c r="AE194" s="198" t="n">
        <f aca="false">(180/PI())*IMARGUMENT(AC194)</f>
        <v>-81.8241537451234</v>
      </c>
      <c r="AF194" s="0" t="str">
        <f aca="false">COMPLEX(Adc_ea,0)</f>
        <v>-0.434440565864413</v>
      </c>
      <c r="AG194" s="0" t="str">
        <f aca="false">IMDIV(COMPLEX(0,2*PI()*O194),COMPLEX(wp0_ea,0))</f>
        <v>0.0943670493214146i</v>
      </c>
      <c r="AH194" s="0" t="n">
        <f aca="false">IMABS(AG194)</f>
        <v>0.0943670493214146</v>
      </c>
      <c r="AI194" s="0" t="n">
        <f aca="false">IMARGUMENT(AG194)</f>
        <v>1.5707963267949</v>
      </c>
      <c r="AJ194" s="0" t="str">
        <f aca="false">IMSUM(COMPLEX(1,0),IMDIV(COMPLEX(0,2*PI()*O194),COMPLEX(wp1_ea,0)))</f>
        <v>1+0.000934327221004105i</v>
      </c>
      <c r="AK194" s="0" t="n">
        <f aca="false">IMABS(AJ194)</f>
        <v>1.00000043648358</v>
      </c>
      <c r="AL194" s="0" t="n">
        <f aca="false">IMARGUMENT(AJ194)</f>
        <v>0.000934326949038331</v>
      </c>
      <c r="AM194" s="0" t="str">
        <f aca="false">IMSUM(COMPLEX(1,0),IMDIV(COMPLEX(0,2*PI()*O194),COMPLEX(wz_ea,0)))</f>
        <v>1+0.0943670493214146i</v>
      </c>
      <c r="AN194" s="0" t="n">
        <f aca="false">IMABS(AM194)</f>
        <v>1.00444270120183</v>
      </c>
      <c r="AO194" s="0" t="n">
        <f aca="false">IMARGUMENT(AM194)</f>
        <v>0.0940884192949787</v>
      </c>
      <c r="AP194" s="197" t="str">
        <f aca="false">IMPRODUCT(AF194,IMDIV(AM194,IMPRODUCT(AG194,AJ194)))</f>
        <v>-0.430138798626052+4.60413347878111i</v>
      </c>
      <c r="AQ194" s="169" t="n">
        <f aca="false">20*LOG(IMABS(AP194))</f>
        <v>13.3006994548781</v>
      </c>
      <c r="AR194" s="198" t="n">
        <f aca="false">(180/PI())*IMARGUMENT(AP194)</f>
        <v>95.3373363357893</v>
      </c>
      <c r="AS194" s="197" t="str">
        <f aca="false">IMPRODUCT(AC194,AP194)</f>
        <v>114.810531145832+27.5915094881525i</v>
      </c>
      <c r="AT194" s="223" t="n">
        <f aca="false">20*LOG(IMABS(AS194))</f>
        <v>41.4434842344775</v>
      </c>
      <c r="AU194" s="198" t="n">
        <f aca="false">(180/PI())*IMARGUMENT(AS194)</f>
        <v>13.513182590666</v>
      </c>
      <c r="AX194" s="0" t="n">
        <f aca="false">SUM((AT195&lt;0)*(AT194&gt;0))*O194</f>
        <v>0</v>
      </c>
      <c r="AY194" s="0" t="n">
        <f aca="false">IF(AX194&gt;0,AU194,0)</f>
        <v>0</v>
      </c>
    </row>
    <row r="195" customFormat="false" ht="15" hidden="false" customHeight="false" outlineLevel="0" collapsed="false">
      <c r="N195" s="130" t="n">
        <v>77</v>
      </c>
      <c r="O195" s="192" t="n">
        <f aca="false">10^(2+(N195/100))</f>
        <v>588.843655355589</v>
      </c>
      <c r="P195" s="240" t="str">
        <f aca="false">COMPLEX(Adc,0)</f>
        <v>175.438596491228</v>
      </c>
      <c r="Q195" s="124" t="str">
        <f aca="false">IMSUM(COMPLEX(1,0),IMDIV(COMPLEX(0,2*PI()*O195),COMPLEX(wp_lf,0)))</f>
        <v>1+6.95564995068558i</v>
      </c>
      <c r="R195" s="124" t="n">
        <f aca="false">IMABS(Q195)</f>
        <v>7.02716630203614</v>
      </c>
      <c r="S195" s="124" t="n">
        <f aca="false">IMARGUMENT(Q195)</f>
        <v>1.4280067296371</v>
      </c>
      <c r="T195" s="124" t="str">
        <f aca="false">IMSUM(COMPLEX(1,0),IMDIV(COMPLEX(0,2*PI()*O195),COMPLEX(wz_esr,0)))</f>
        <v>1+0.0000114768224186312i</v>
      </c>
      <c r="U195" s="124" t="n">
        <f aca="false">IMABS(T195)</f>
        <v>1.00000000006586</v>
      </c>
      <c r="V195" s="124" t="n">
        <f aca="false">IMARGUMENT(T195)</f>
        <v>1.14768159230766E-005</v>
      </c>
      <c r="W195" s="0" t="str">
        <f aca="false">IMSUB(COMPLEX(1,0),IMDIV(COMPLEX(0,2*PI()*O195),COMPLEX(wz_rhp,0)))</f>
        <v>1-0.00266386593856043i</v>
      </c>
      <c r="X195" s="124" t="n">
        <f aca="false">IMABS(W195)</f>
        <v>1.00000354808457</v>
      </c>
      <c r="Y195" s="124" t="n">
        <f aca="false">IMARGUMENT(W195)</f>
        <v>-0.00266385963749233</v>
      </c>
      <c r="Z195" s="0" t="str">
        <f aca="false">IMSUM(COMPLEX(1,0),IMDIV(COMPLEX(0,2*PI()*O195),COMPLEX(Q*(wsl/2),0)),IMDIV(IMPOWER(COMPLEX(0,2*PI()*O195),2),IMPOWER(COMPLEX(wsl/2,0),2)))</f>
        <v>0.999999685499455+0.0007997717808439i</v>
      </c>
      <c r="AA195" s="124" t="n">
        <f aca="false">IMABS(Z195)</f>
        <v>1.00000000531696</v>
      </c>
      <c r="AB195" s="124" t="n">
        <f aca="false">IMARGUMENT(Z195)</f>
        <v>0.000799771861746064</v>
      </c>
      <c r="AC195" s="222" t="str">
        <f aca="false">(IMDIV(IMPRODUCT(P195,T195,W195),IMPRODUCT(Q195,Z195)))</f>
        <v>3.46743298926653-24.7238922149287i</v>
      </c>
      <c r="AD195" s="223" t="n">
        <f aca="false">20*LOG(IMABS(AC195))</f>
        <v>27.9469290292769</v>
      </c>
      <c r="AE195" s="198" t="n">
        <f aca="false">(180/PI())*IMARGUMENT(AC195)</f>
        <v>-82.0165526176997</v>
      </c>
      <c r="AF195" s="0" t="str">
        <f aca="false">COMPLEX(Adc_ea,0)</f>
        <v>-0.434440565864413</v>
      </c>
      <c r="AG195" s="0" t="str">
        <f aca="false">IMDIV(COMPLEX(0,2*PI()*O195),COMPLEX(wp0_ea,0))</f>
        <v>0.0965651402728158i</v>
      </c>
      <c r="AH195" s="0" t="n">
        <f aca="false">IMABS(AG195)</f>
        <v>0.0965651402728159</v>
      </c>
      <c r="AI195" s="0" t="n">
        <f aca="false">IMARGUMENT(AG195)</f>
        <v>1.5707963267949</v>
      </c>
      <c r="AJ195" s="0" t="str">
        <f aca="false">IMSUM(COMPLEX(1,0),IMDIV(COMPLEX(0,2*PI()*O195),COMPLEX(wp1_ea,0)))</f>
        <v>1+0.000956090497750652i</v>
      </c>
      <c r="AK195" s="0" t="n">
        <f aca="false">IMABS(AJ195)</f>
        <v>1.00000045705442</v>
      </c>
      <c r="AL195" s="0" t="n">
        <f aca="false">IMARGUMENT(AJ195)</f>
        <v>0.000956090206307259</v>
      </c>
      <c r="AM195" s="0" t="str">
        <f aca="false">IMSUM(COMPLEX(1,0),IMDIV(COMPLEX(0,2*PI()*O195),COMPLEX(wz_ea,0)))</f>
        <v>1+0.0965651402728158i</v>
      </c>
      <c r="AN195" s="0" t="n">
        <f aca="false">IMABS(AM195)</f>
        <v>1.00465159449229</v>
      </c>
      <c r="AO195" s="0" t="n">
        <f aca="false">IMARGUMENT(AM195)</f>
        <v>0.0962666574282314</v>
      </c>
      <c r="AP195" s="197" t="str">
        <f aca="false">IMPRODUCT(AF195,IMDIV(AM195,IMPRODUCT(AG195,AJ195)))</f>
        <v>-0.430138780929433+4.49934911506855i</v>
      </c>
      <c r="AQ195" s="169" t="n">
        <f aca="false">20*LOG(IMABS(AP195))</f>
        <v>13.1025054871675</v>
      </c>
      <c r="AR195" s="198" t="n">
        <f aca="false">(180/PI())*IMARGUMENT(AP195)</f>
        <v>95.4608932448073</v>
      </c>
      <c r="AS195" s="197" t="str">
        <f aca="false">IMPRODUCT(AC195,AP195)</f>
        <v>109.749945159332+26.235896408976i</v>
      </c>
      <c r="AT195" s="223" t="n">
        <f aca="false">20*LOG(IMABS(AS195))</f>
        <v>41.0494345164444</v>
      </c>
      <c r="AU195" s="198" t="n">
        <f aca="false">(180/PI())*IMARGUMENT(AS195)</f>
        <v>13.4443406271076</v>
      </c>
      <c r="AX195" s="0" t="n">
        <f aca="false">SUM((AT196&lt;0)*(AT195&gt;0))*O195</f>
        <v>0</v>
      </c>
      <c r="AY195" s="0" t="n">
        <f aca="false">IF(AX195&gt;0,AU195,0)</f>
        <v>0</v>
      </c>
    </row>
    <row r="196" customFormat="false" ht="15" hidden="false" customHeight="false" outlineLevel="0" collapsed="false">
      <c r="N196" s="130" t="n">
        <v>78</v>
      </c>
      <c r="O196" s="192" t="n">
        <f aca="false">10^(2+(N196/100))</f>
        <v>602.559586074358</v>
      </c>
      <c r="P196" s="240" t="str">
        <f aca="false">COMPLEX(Adc,0)</f>
        <v>175.438596491228</v>
      </c>
      <c r="Q196" s="124" t="str">
        <f aca="false">IMSUM(COMPLEX(1,0),IMDIV(COMPLEX(0,2*PI()*O196),COMPLEX(wp_lf,0)))</f>
        <v>1+7.11766785129453i</v>
      </c>
      <c r="R196" s="124" t="n">
        <f aca="false">IMABS(Q196)</f>
        <v>7.18757230512165</v>
      </c>
      <c r="S196" s="124" t="n">
        <f aca="false">IMARGUMENT(Q196)</f>
        <v>1.43121448534971</v>
      </c>
      <c r="T196" s="124" t="str">
        <f aca="false">IMSUM(COMPLEX(1,0),IMDIV(COMPLEX(0,2*PI()*O196),COMPLEX(wz_esr,0)))</f>
        <v>1+0.000011744151954636i</v>
      </c>
      <c r="U196" s="124" t="n">
        <f aca="false">IMABS(T196)</f>
        <v>1.00000000006896</v>
      </c>
      <c r="V196" s="124" t="n">
        <f aca="false">IMARGUMENT(T196)</f>
        <v>1.17441382275418E-005</v>
      </c>
      <c r="W196" s="0" t="str">
        <f aca="false">IMSUB(COMPLEX(1,0),IMDIV(COMPLEX(0,2*PI()*O196),COMPLEX(wz_rhp,0)))</f>
        <v>1-0.00272591534730428i</v>
      </c>
      <c r="X196" s="124" t="n">
        <f aca="false">IMABS(W196)</f>
        <v>1.00000371530034</v>
      </c>
      <c r="Y196" s="124" t="n">
        <f aca="false">IMARGUMENT(W196)</f>
        <v>-0.0027259085955512</v>
      </c>
      <c r="Z196" s="0" t="str">
        <f aca="false">IMSUM(COMPLEX(1,0),IMDIV(COMPLEX(0,2*PI()*O196),COMPLEX(Q*(wsl/2),0)),IMDIV(IMPOWER(COMPLEX(0,2*PI()*O196),2),IMPOWER(COMPLEX(wsl/2,0),2)))</f>
        <v>0.999999670677501+0.00081840085876146i</v>
      </c>
      <c r="AA196" s="124" t="n">
        <f aca="false">IMABS(Z196)</f>
        <v>1.00000000556754</v>
      </c>
      <c r="AB196" s="124" t="n">
        <f aca="false">IMARGUMENT(Z196)</f>
        <v>0.000818400945550905</v>
      </c>
      <c r="AC196" s="222" t="str">
        <f aca="false">(IMDIV(IMPRODUCT(P196,T196,W196),IMPRODUCT(Q196,Z196)))</f>
        <v>3.31055022472959-24.183146228713i</v>
      </c>
      <c r="AD196" s="223" t="n">
        <f aca="false">20*LOG(IMABS(AC196))</f>
        <v>27.7508905772185</v>
      </c>
      <c r="AE196" s="198" t="n">
        <f aca="false">(180/PI())*IMARGUMENT(AC196)</f>
        <v>-82.2049506761819</v>
      </c>
      <c r="AF196" s="0" t="str">
        <f aca="false">COMPLEX(Adc_ea,0)</f>
        <v>-0.434440565864413</v>
      </c>
      <c r="AG196" s="0" t="str">
        <f aca="false">IMDIV(COMPLEX(0,2*PI()*O196),COMPLEX(wp0_ea,0))</f>
        <v>0.0988144313397804i</v>
      </c>
      <c r="AH196" s="0" t="n">
        <f aca="false">IMABS(AG196)</f>
        <v>0.0988144313397804</v>
      </c>
      <c r="AI196" s="0" t="n">
        <f aca="false">IMARGUMENT(AG196)</f>
        <v>1.5707963267949</v>
      </c>
      <c r="AJ196" s="0" t="str">
        <f aca="false">IMSUM(COMPLEX(1,0),IMDIV(COMPLEX(0,2*PI()*O196),COMPLEX(wp1_ea,0)))</f>
        <v>1+0.00097836070633446i</v>
      </c>
      <c r="AK196" s="0" t="n">
        <f aca="false">IMABS(AJ196)</f>
        <v>1.00000047859472</v>
      </c>
      <c r="AL196" s="0" t="n">
        <f aca="false">IMARGUMENT(AJ196)</f>
        <v>0.000978360394277745</v>
      </c>
      <c r="AM196" s="0" t="str">
        <f aca="false">IMSUM(COMPLEX(1,0),IMDIV(COMPLEX(0,2*PI()*O196),COMPLEX(wz_ea,0)))</f>
        <v>1+0.0988144313397804i</v>
      </c>
      <c r="AN196" s="0" t="n">
        <f aca="false">IMABS(AM196)</f>
        <v>1.00487028607727</v>
      </c>
      <c r="AO196" s="0" t="n">
        <f aca="false">IMARGUMENT(AM196)</f>
        <v>0.0984946848698836</v>
      </c>
      <c r="AP196" s="197" t="str">
        <f aca="false">IMPRODUCT(AF196,IMDIV(AM196,IMPRODUCT(AG196,AJ196)))</f>
        <v>-0.4301387623988+4.39695036581118i</v>
      </c>
      <c r="AQ196" s="169" t="n">
        <f aca="false">20*LOG(IMABS(AP196))</f>
        <v>12.9043958303485</v>
      </c>
      <c r="AR196" s="198" t="n">
        <f aca="false">(180/PI())*IMARGUMENT(AP196)</f>
        <v>95.5872738260863</v>
      </c>
      <c r="AS196" s="197" t="str">
        <f aca="false">IMPRODUCT(AC196,AP196)</f>
        <v>104.908097680281+24.9584336113889i</v>
      </c>
      <c r="AT196" s="223" t="n">
        <f aca="false">20*LOG(IMABS(AS196))</f>
        <v>40.655286407567</v>
      </c>
      <c r="AU196" s="198" t="n">
        <f aca="false">(180/PI())*IMARGUMENT(AS196)</f>
        <v>13.3823231499044</v>
      </c>
      <c r="AX196" s="0" t="n">
        <f aca="false">SUM((AT197&lt;0)*(AT196&gt;0))*O196</f>
        <v>0</v>
      </c>
      <c r="AY196" s="0" t="n">
        <f aca="false">IF(AX196&gt;0,AU196,0)</f>
        <v>0</v>
      </c>
    </row>
    <row r="197" customFormat="false" ht="15" hidden="false" customHeight="false" outlineLevel="0" collapsed="false">
      <c r="N197" s="130" t="n">
        <v>79</v>
      </c>
      <c r="O197" s="192" t="n">
        <f aca="false">10^(2+(N197/100))</f>
        <v>616.595001861482</v>
      </c>
      <c r="P197" s="240" t="str">
        <f aca="false">COMPLEX(Adc,0)</f>
        <v>175.438596491228</v>
      </c>
      <c r="Q197" s="124" t="str">
        <f aca="false">IMSUM(COMPLEX(1,0),IMDIV(COMPLEX(0,2*PI()*O197),COMPLEX(wp_lf,0)))</f>
        <v>1+7.28345963361169i</v>
      </c>
      <c r="R197" s="124" t="n">
        <f aca="false">IMABS(Q197)</f>
        <v>7.35178782572314</v>
      </c>
      <c r="S197" s="124" t="n">
        <f aca="false">IMARGUMENT(Q197)</f>
        <v>1.43435201993368</v>
      </c>
      <c r="T197" s="124" t="str">
        <f aca="false">IMSUM(COMPLEX(1,0),IMDIV(COMPLEX(0,2*PI()*O197),COMPLEX(wz_esr,0)))</f>
        <v>1+0.0000120177083954593i</v>
      </c>
      <c r="U197" s="124" t="n">
        <f aca="false">IMABS(T197)</f>
        <v>1.00000000007221</v>
      </c>
      <c r="V197" s="124" t="n">
        <f aca="false">IMARGUMENT(T197)</f>
        <v>1.20177102878022E-005</v>
      </c>
      <c r="W197" s="0" t="str">
        <f aca="false">IMSUB(COMPLEX(1,0),IMDIV(COMPLEX(0,2*PI()*O197),COMPLEX(wz_rhp,0)))</f>
        <v>1-0.00278941007244703i</v>
      </c>
      <c r="X197" s="124" t="n">
        <f aca="false">IMABS(W197)</f>
        <v>1.00000389039671</v>
      </c>
      <c r="Y197" s="124" t="n">
        <f aca="false">IMARGUMENT(W197)</f>
        <v>-0.00278940283787049</v>
      </c>
      <c r="Z197" s="0" t="str">
        <f aca="false">IMSUM(COMPLEX(1,0),IMDIV(COMPLEX(0,2*PI()*O197),COMPLEX(Q*(wsl/2),0)),IMDIV(IMPOWER(COMPLEX(0,2*PI()*O197),2),IMPOWER(COMPLEX(wsl/2,0),2)))</f>
        <v>0.99999965515701+0.00083746386364716i</v>
      </c>
      <c r="AA197" s="124" t="n">
        <f aca="false">IMABS(Z197)</f>
        <v>1.00000000582993</v>
      </c>
      <c r="AB197" s="124" t="n">
        <f aca="false">IMARGUMENT(Z197)</f>
        <v>0.000837463956741244</v>
      </c>
      <c r="AC197" s="222" t="str">
        <f aca="false">(IMDIV(IMPRODUCT(P197,T197,W197),IMPRODUCT(Q197,Z197)))</f>
        <v>3.16046091266849-23.6532746136355i</v>
      </c>
      <c r="AD197" s="223" t="n">
        <f aca="false">20*LOG(IMABS(AC197))</f>
        <v>27.5546773336117</v>
      </c>
      <c r="AE197" s="198" t="n">
        <f aca="false">(180/PI())*IMARGUMENT(AC197)</f>
        <v>-82.3894326744756</v>
      </c>
      <c r="AF197" s="0" t="str">
        <f aca="false">COMPLEX(Adc_ea,0)</f>
        <v>-0.434440565864413</v>
      </c>
      <c r="AG197" s="0" t="str">
        <f aca="false">IMDIV(COMPLEX(0,2*PI()*O197),COMPLEX(wp0_ea,0))</f>
        <v>0.101116115126205i</v>
      </c>
      <c r="AH197" s="0" t="n">
        <f aca="false">IMABS(AG197)</f>
        <v>0.101116115126205</v>
      </c>
      <c r="AI197" s="0" t="n">
        <f aca="false">IMARGUMENT(AG197)</f>
        <v>1.5707963267949</v>
      </c>
      <c r="AJ197" s="0" t="str">
        <f aca="false">IMSUM(COMPLEX(1,0),IMDIV(COMPLEX(0,2*PI()*O197),COMPLEX(wp1_ea,0)))</f>
        <v>1+0.0010011496547149i</v>
      </c>
      <c r="AK197" s="0" t="n">
        <f aca="false">IMABS(AJ197)</f>
        <v>1.00000050115019</v>
      </c>
      <c r="AL197" s="0" t="n">
        <f aca="false">IMARGUMENT(AJ197)</f>
        <v>0.00100114932027074</v>
      </c>
      <c r="AM197" s="0" t="str">
        <f aca="false">IMSUM(COMPLEX(1,0),IMDIV(COMPLEX(0,2*PI()*O197),COMPLEX(wz_ea,0)))</f>
        <v>1+0.101116115126205i</v>
      </c>
      <c r="AN197" s="0" t="n">
        <f aca="false">IMABS(AM197)</f>
        <v>1.00509923327909</v>
      </c>
      <c r="AO197" s="0" t="n">
        <f aca="false">IMARGUMENT(AM197)</f>
        <v>0.100773594419622</v>
      </c>
      <c r="AP197" s="197" t="str">
        <f aca="false">IMPRODUCT(AF197,IMDIV(AM197,IMPRODUCT(AG197,AJ197)))</f>
        <v>-0.430138742994848+4.29688293783653i</v>
      </c>
      <c r="AQ197" s="169" t="n">
        <f aca="false">20*LOG(IMABS(AP197))</f>
        <v>12.7063743809948</v>
      </c>
      <c r="AR197" s="198" t="n">
        <f aca="false">(180/PI())*IMARGUMENT(AP197)</f>
        <v>95.7165400158958</v>
      </c>
      <c r="AS197" s="197" t="str">
        <f aca="false">IMPRODUCT(AC197,AP197)</f>
        <v>100.275915427033+23.7543203813656i</v>
      </c>
      <c r="AT197" s="223" t="n">
        <f aca="false">20*LOG(IMABS(AS197))</f>
        <v>40.2610517146066</v>
      </c>
      <c r="AU197" s="198" t="n">
        <f aca="false">(180/PI())*IMARGUMENT(AS197)</f>
        <v>13.3271073414202</v>
      </c>
      <c r="AX197" s="0" t="n">
        <f aca="false">SUM((AT198&lt;0)*(AT197&gt;0))*O197</f>
        <v>0</v>
      </c>
      <c r="AY197" s="0" t="n">
        <f aca="false">IF(AX197&gt;0,AU197,0)</f>
        <v>0</v>
      </c>
    </row>
    <row r="198" customFormat="false" ht="15" hidden="false" customHeight="false" outlineLevel="0" collapsed="false">
      <c r="N198" s="130" t="n">
        <v>80</v>
      </c>
      <c r="O198" s="192" t="n">
        <f aca="false">10^(2+(N198/100))</f>
        <v>630.957344480193</v>
      </c>
      <c r="P198" s="240" t="str">
        <f aca="false">COMPLEX(Adc,0)</f>
        <v>175.438596491228</v>
      </c>
      <c r="Q198" s="124" t="str">
        <f aca="false">IMSUM(COMPLEX(1,0),IMDIV(COMPLEX(0,2*PI()*O198),COMPLEX(wp_lf,0)))</f>
        <v>1+7.4531132026346i</v>
      </c>
      <c r="R198" s="124" t="n">
        <f aca="false">IMABS(Q198)</f>
        <v>7.51990002668162</v>
      </c>
      <c r="S198" s="124" t="n">
        <f aca="false">IMARGUMENT(Q198)</f>
        <v>1.43742074973137</v>
      </c>
      <c r="T198" s="124" t="str">
        <f aca="false">IMSUM(COMPLEX(1,0),IMDIV(COMPLEX(0,2*PI()*O198),COMPLEX(wz_esr,0)))</f>
        <v>1+0.0000122976367843471i</v>
      </c>
      <c r="U198" s="124" t="n">
        <f aca="false">IMABS(T198)</f>
        <v>1.00000000007562</v>
      </c>
      <c r="V198" s="124" t="n">
        <f aca="false">IMARGUMENT(T198)</f>
        <v>1.22976386302853E-005</v>
      </c>
      <c r="W198" s="0" t="str">
        <f aca="false">IMSUB(COMPLEX(1,0),IMDIV(COMPLEX(0,2*PI()*O198),COMPLEX(wz_rhp,0)))</f>
        <v>1-0.0028543837797324i</v>
      </c>
      <c r="X198" s="124" t="n">
        <f aca="false">IMABS(W198)</f>
        <v>1.00000407374508</v>
      </c>
      <c r="Y198" s="124" t="n">
        <f aca="false">IMARGUMENT(W198)</f>
        <v>-0.00285437602773909</v>
      </c>
      <c r="Z198" s="0" t="str">
        <f aca="false">IMSUM(COMPLEX(1,0),IMDIV(COMPLEX(0,2*PI()*O198),COMPLEX(Q*(wsl/2),0)),IMDIV(IMPOWER(COMPLEX(0,2*PI()*O198),2),IMPOWER(COMPLEX(wsl/2,0),2)))</f>
        <v>0.999999638905061+0.0008569709029585i</v>
      </c>
      <c r="AA198" s="124" t="n">
        <f aca="false">IMABS(Z198)</f>
        <v>1.00000000610469</v>
      </c>
      <c r="AB198" s="124" t="n">
        <f aca="false">IMARGUMENT(Z198)</f>
        <v>0.000856971002698318</v>
      </c>
      <c r="AC198" s="222" t="str">
        <f aca="false">(IMDIV(IMPRODUCT(P198,T198,W198),IMPRODUCT(Q198,Z198)))</f>
        <v>3.01688218974524-23.1341216729662i</v>
      </c>
      <c r="AD198" s="223" t="n">
        <f aca="false">20*LOG(IMABS(AC198))</f>
        <v>27.3582968801784</v>
      </c>
      <c r="AE198" s="198" t="n">
        <f aca="false">(180/PI())*IMARGUMENT(AC198)</f>
        <v>-82.5700822625997</v>
      </c>
      <c r="AF198" s="0" t="str">
        <f aca="false">COMPLEX(Adc_ea,0)</f>
        <v>-0.434440565864413</v>
      </c>
      <c r="AG198" s="0" t="str">
        <f aca="false">IMDIV(COMPLEX(0,2*PI()*O198),COMPLEX(wp0_ea,0))</f>
        <v>0.1034714120153i</v>
      </c>
      <c r="AH198" s="0" t="n">
        <f aca="false">IMABS(AG198)</f>
        <v>0.1034714120153</v>
      </c>
      <c r="AI198" s="0" t="n">
        <f aca="false">IMARGUMENT(AG198)</f>
        <v>1.5707963267949</v>
      </c>
      <c r="AJ198" s="0" t="str">
        <f aca="false">IMSUM(COMPLEX(1,0),IMDIV(COMPLEX(0,2*PI()*O198),COMPLEX(wp1_ea,0)))</f>
        <v>1+0.00102446942589406i</v>
      </c>
      <c r="AK198" s="0" t="n">
        <f aca="false">IMABS(AJ198)</f>
        <v>1.00000052476866</v>
      </c>
      <c r="AL198" s="0" t="n">
        <f aca="false">IMARGUMENT(AJ198)</f>
        <v>0.00102446906745332</v>
      </c>
      <c r="AM198" s="0" t="str">
        <f aca="false">IMSUM(COMPLEX(1,0),IMDIV(COMPLEX(0,2*PI()*O198),COMPLEX(wz_ea,0)))</f>
        <v>1+0.1034714120153i</v>
      </c>
      <c r="AN198" s="0" t="n">
        <f aca="false">IMABS(AM198)</f>
        <v>1.00533891454794</v>
      </c>
      <c r="AO198" s="0" t="n">
        <f aca="false">IMARGUMENT(AM198)</f>
        <v>0.103104499650685</v>
      </c>
      <c r="AP198" s="197" t="str">
        <f aca="false">IMPRODUCT(AF198,IMDIV(AM198,IMPRODUCT(AG198,AJ198)))</f>
        <v>-0.430138722676417+4.19909377406965i</v>
      </c>
      <c r="AQ198" s="169" t="n">
        <f aca="false">20*LOG(IMABS(AP198))</f>
        <v>12.508445212016</v>
      </c>
      <c r="AR198" s="198" t="n">
        <f aca="false">(180/PI())*IMARGUMENT(AP198)</f>
        <v>95.8487549249836</v>
      </c>
      <c r="AS198" s="197" t="str">
        <f aca="false">IMPRODUCT(AC198,AP198)</f>
        <v>95.8446684339599+22.6190527667113i</v>
      </c>
      <c r="AT198" s="223" t="n">
        <f aca="false">20*LOG(IMABS(AS198))</f>
        <v>39.8667420921944</v>
      </c>
      <c r="AU198" s="198" t="n">
        <f aca="false">(180/PI())*IMARGUMENT(AS198)</f>
        <v>13.2786726623839</v>
      </c>
      <c r="AX198" s="0" t="n">
        <f aca="false">SUM((AT199&lt;0)*(AT198&gt;0))*O198</f>
        <v>0</v>
      </c>
      <c r="AY198" s="0" t="n">
        <f aca="false">IF(AX198&gt;0,AU198,0)</f>
        <v>0</v>
      </c>
    </row>
    <row r="199" customFormat="false" ht="15" hidden="false" customHeight="false" outlineLevel="0" collapsed="false">
      <c r="N199" s="130" t="n">
        <v>81</v>
      </c>
      <c r="O199" s="192" t="n">
        <f aca="false">10^(2+(N199/100))</f>
        <v>645.654229034656</v>
      </c>
      <c r="P199" s="240" t="str">
        <f aca="false">COMPLEX(Adc,0)</f>
        <v>175.438596491228</v>
      </c>
      <c r="Q199" s="124" t="str">
        <f aca="false">IMSUM(COMPLEX(1,0),IMDIV(COMPLEX(0,2*PI()*O199),COMPLEX(wp_lf,0)))</f>
        <v>1+7.62671851093116i</v>
      </c>
      <c r="R199" s="124" t="n">
        <f aca="false">IMABS(Q199)</f>
        <v>7.69199813084871</v>
      </c>
      <c r="S199" s="124" t="n">
        <f aca="false">IMARGUMENT(Q199)</f>
        <v>1.44042207051367</v>
      </c>
      <c r="T199" s="124" t="str">
        <f aca="false">IMSUM(COMPLEX(1,0),IMDIV(COMPLEX(0,2*PI()*O199),COMPLEX(wz_esr,0)))</f>
        <v>1+0.0000125840855430364i</v>
      </c>
      <c r="U199" s="124" t="n">
        <f aca="false">IMABS(T199)</f>
        <v>1.00000000007918</v>
      </c>
      <c r="V199" s="124" t="n">
        <f aca="false">IMARGUMENT(T199)</f>
        <v>1.25840813574195E-005</v>
      </c>
      <c r="W199" s="0" t="str">
        <f aca="false">IMSUB(COMPLEX(1,0),IMDIV(COMPLEX(0,2*PI()*O199),COMPLEX(wz_rhp,0)))</f>
        <v>1-0.00292087091908001i</v>
      </c>
      <c r="X199" s="124" t="n">
        <f aca="false">IMABS(W199)</f>
        <v>1.00000426573436</v>
      </c>
      <c r="Y199" s="124" t="n">
        <f aca="false">IMARGUMENT(W199)</f>
        <v>-0.00292086261269903</v>
      </c>
      <c r="Z199" s="0" t="str">
        <f aca="false">IMSUM(COMPLEX(1,0),IMDIV(COMPLEX(0,2*PI()*O199),COMPLEX(Q*(wsl/2),0)),IMDIV(IMPOWER(COMPLEX(0,2*PI()*O199),2),IMPOWER(COMPLEX(wsl/2,0),2)))</f>
        <v>0.999999621887181+0.00087693231958594i</v>
      </c>
      <c r="AA199" s="124" t="n">
        <f aca="false">IMABS(Z199)</f>
        <v>1.0000000063924</v>
      </c>
      <c r="AB199" s="124" t="n">
        <f aca="false">IMARGUMENT(Z199)</f>
        <v>0.000876932426355315</v>
      </c>
      <c r="AC199" s="222" t="str">
        <f aca="false">(IMDIV(IMPRODUCT(P199,T199,W199),IMPRODUCT(Q199,Z199)))</f>
        <v>2.87954198984042-22.6255295367971i</v>
      </c>
      <c r="AD199" s="223" t="n">
        <f aca="false">20*LOG(IMABS(AC199))</f>
        <v>27.1617564826704</v>
      </c>
      <c r="AE199" s="198" t="n">
        <f aca="false">(180/PI())*IMARGUMENT(AC199)</f>
        <v>-82.7469819701308</v>
      </c>
      <c r="AF199" s="0" t="str">
        <f aca="false">COMPLEX(Adc_ea,0)</f>
        <v>-0.434440565864413</v>
      </c>
      <c r="AG199" s="0" t="str">
        <f aca="false">IMDIV(COMPLEX(0,2*PI()*O199),COMPLEX(wp0_ea,0))</f>
        <v>0.105881570816651i</v>
      </c>
      <c r="AH199" s="0" t="n">
        <f aca="false">IMABS(AG199)</f>
        <v>0.105881570816651</v>
      </c>
      <c r="AI199" s="0" t="n">
        <f aca="false">IMARGUMENT(AG199)</f>
        <v>1.5707963267949</v>
      </c>
      <c r="AJ199" s="0" t="str">
        <f aca="false">IMSUM(COMPLEX(1,0),IMDIV(COMPLEX(0,2*PI()*O199),COMPLEX(wp1_ea,0)))</f>
        <v>1+0.00104833238432327i</v>
      </c>
      <c r="AK199" s="0" t="n">
        <f aca="false">IMABS(AJ199)</f>
        <v>1.00000054950024</v>
      </c>
      <c r="AL199" s="0" t="n">
        <f aca="false">IMARGUMENT(AJ199)</f>
        <v>0.00104833200030325</v>
      </c>
      <c r="AM199" s="0" t="str">
        <f aca="false">IMSUM(COMPLEX(1,0),IMDIV(COMPLEX(0,2*PI()*O199),COMPLEX(wz_ea,0)))</f>
        <v>1+0.105881570816651i</v>
      </c>
      <c r="AN199" s="0" t="n">
        <f aca="false">IMABS(AM199)</f>
        <v>1.00558983041725</v>
      </c>
      <c r="AO199" s="0" t="n">
        <f aca="false">IMARGUMENT(AM199)</f>
        <v>0.105488535071743</v>
      </c>
      <c r="AP199" s="197" t="str">
        <f aca="false">IMPRODUCT(AF199,IMDIV(AM199,IMPRODUCT(AG199,AJ199)))</f>
        <v>-0.430138701400409+4.10353102540142i</v>
      </c>
      <c r="AQ199" s="169" t="n">
        <f aca="false">20*LOG(IMABS(AP199))</f>
        <v>12.3106125802796</v>
      </c>
      <c r="AR199" s="198" t="n">
        <f aca="false">(180/PI())*IMARGUMENT(AP199)</f>
        <v>95.9839828474838</v>
      </c>
      <c r="AS199" s="197" t="str">
        <f aca="false">IMPRODUCT(AC199,AP199)</f>
        <v>91.6059599682452+21.5484057877108i</v>
      </c>
      <c r="AT199" s="223" t="n">
        <f aca="false">20*LOG(IMABS(AS199))</f>
        <v>39.47236906295</v>
      </c>
      <c r="AU199" s="198" t="n">
        <f aca="false">(180/PI())*IMARGUMENT(AS199)</f>
        <v>13.2370008773531</v>
      </c>
      <c r="AX199" s="0" t="n">
        <f aca="false">SUM((AT200&lt;0)*(AT199&gt;0))*O199</f>
        <v>0</v>
      </c>
      <c r="AY199" s="0" t="n">
        <f aca="false">IF(AX199&gt;0,AU199,0)</f>
        <v>0</v>
      </c>
    </row>
    <row r="200" customFormat="false" ht="15" hidden="false" customHeight="false" outlineLevel="0" collapsed="false">
      <c r="N200" s="130" t="n">
        <v>82</v>
      </c>
      <c r="O200" s="192" t="n">
        <f aca="false">10^(2+(N200/100))</f>
        <v>660.693448007596</v>
      </c>
      <c r="P200" s="240" t="str">
        <f aca="false">COMPLEX(Adc,0)</f>
        <v>175.438596491228</v>
      </c>
      <c r="Q200" s="124" t="str">
        <f aca="false">IMSUM(COMPLEX(1,0),IMDIV(COMPLEX(0,2*PI()*O200),COMPLEX(wp_lf,0)))</f>
        <v>1+7.80436760633377i</v>
      </c>
      <c r="R200" s="124" t="n">
        <f aca="false">IMABS(Q200)</f>
        <v>7.86817346877863</v>
      </c>
      <c r="S200" s="124" t="n">
        <f aca="false">IMARGUMENT(Q200)</f>
        <v>1.44335735722067</v>
      </c>
      <c r="T200" s="124" t="str">
        <f aca="false">IMSUM(COMPLEX(1,0),IMDIV(COMPLEX(0,2*PI()*O200),COMPLEX(wz_esr,0)))</f>
        <v>1+0.0000128772065504507i</v>
      </c>
      <c r="U200" s="124" t="n">
        <f aca="false">IMABS(T200)</f>
        <v>1.00000000008291</v>
      </c>
      <c r="V200" s="124" t="n">
        <f aca="false">IMARGUMENT(T200)</f>
        <v>1.28772072621005E-005</v>
      </c>
      <c r="W200" s="0" t="str">
        <f aca="false">IMSUB(COMPLEX(1,0),IMDIV(COMPLEX(0,2*PI()*O200),COMPLEX(wz_rhp,0)))</f>
        <v>1-0.00298890674285123i</v>
      </c>
      <c r="X200" s="124" t="n">
        <f aca="false">IMABS(W200)</f>
        <v>1.00000446677178</v>
      </c>
      <c r="Y200" s="124" t="n">
        <f aca="false">IMARGUMENT(W200)</f>
        <v>-0.00298889784236967</v>
      </c>
      <c r="Z200" s="0" t="str">
        <f aca="false">IMSUM(COMPLEX(1,0),IMDIV(COMPLEX(0,2*PI()*O200),COMPLEX(Q*(wsl/2),0)),IMDIV(IMPOWER(COMPLEX(0,2*PI()*O200),2),IMPOWER(COMPLEX(wsl/2,0),2)))</f>
        <v>0.999999604067272+0.0008973586973368i</v>
      </c>
      <c r="AA200" s="124" t="n">
        <f aca="false">IMABS(Z200)</f>
        <v>1.00000000669367</v>
      </c>
      <c r="AB200" s="124" t="n">
        <f aca="false">IMARGUMENT(Z200)</f>
        <v>0.000897358811823002</v>
      </c>
      <c r="AC200" s="222" t="str">
        <f aca="false">(IMDIV(IMPRODUCT(P200,T200,W200),IMPRODUCT(Q200,Z200)))</f>
        <v>2.74817871816466-22.1273385500766i</v>
      </c>
      <c r="AD200" s="223" t="n">
        <f aca="false">20*LOG(IMABS(AC200))</f>
        <v>26.9650631029935</v>
      </c>
      <c r="AE200" s="198" t="n">
        <f aca="false">(180/PI())*IMARGUMENT(AC200)</f>
        <v>-82.9202131926998</v>
      </c>
      <c r="AF200" s="0" t="str">
        <f aca="false">COMPLEX(Adc_ea,0)</f>
        <v>-0.434440565864413</v>
      </c>
      <c r="AG200" s="0" t="str">
        <f aca="false">IMDIV(COMPLEX(0,2*PI()*O200),COMPLEX(wp0_ea,0))</f>
        <v>0.108347869428357i</v>
      </c>
      <c r="AH200" s="0" t="n">
        <f aca="false">IMABS(AG200)</f>
        <v>0.108347869428357</v>
      </c>
      <c r="AI200" s="0" t="n">
        <f aca="false">IMARGUMENT(AG200)</f>
        <v>1.5707963267949</v>
      </c>
      <c r="AJ200" s="0" t="str">
        <f aca="false">IMSUM(COMPLEX(1,0),IMDIV(COMPLEX(0,2*PI()*O200),COMPLEX(wp1_ea,0)))</f>
        <v>1+0.00107275118245898i</v>
      </c>
      <c r="AK200" s="0" t="n">
        <f aca="false">IMABS(AJ200)</f>
        <v>1.00000057539738</v>
      </c>
      <c r="AL200" s="0" t="n">
        <f aca="false">IMARGUMENT(AJ200)</f>
        <v>0.00107275077095807</v>
      </c>
      <c r="AM200" s="0" t="str">
        <f aca="false">IMSUM(COMPLEX(1,0),IMDIV(COMPLEX(0,2*PI()*O200),COMPLEX(wz_ea,0)))</f>
        <v>1+0.108347869428357i</v>
      </c>
      <c r="AN200" s="0" t="n">
        <f aca="false">IMABS(AM200)</f>
        <v>1.00585250450037</v>
      </c>
      <c r="AO200" s="0" t="n">
        <f aca="false">IMARGUMENT(AM200)</f>
        <v>0.107926856271034</v>
      </c>
      <c r="AP200" s="197" t="str">
        <f aca="false">IMPRODUCT(AF200,IMDIV(AM200,IMPRODUCT(AG200,AJ200)))</f>
        <v>-0.430138679121697+4.01014402319741i</v>
      </c>
      <c r="AQ200" s="169" t="n">
        <f aca="false">20*LOG(IMABS(AP200))</f>
        <v>12.1128809345283</v>
      </c>
      <c r="AR200" s="198" t="n">
        <f aca="false">(180/PI())*IMARGUMENT(AP200)</f>
        <v>96.1222892688002</v>
      </c>
      <c r="AS200" s="197" t="str">
        <f aca="false">IMPRODUCT(AC200,AP200)</f>
        <v>87.5517164720336+20.5384166377349i</v>
      </c>
      <c r="AT200" s="223" t="n">
        <f aca="false">20*LOG(IMABS(AS200))</f>
        <v>39.0779440375218</v>
      </c>
      <c r="AU200" s="198" t="n">
        <f aca="false">(180/PI())*IMARGUMENT(AS200)</f>
        <v>13.2020760761004</v>
      </c>
      <c r="AX200" s="0" t="n">
        <f aca="false">SUM((AT201&lt;0)*(AT200&gt;0))*O200</f>
        <v>0</v>
      </c>
      <c r="AY200" s="0" t="n">
        <f aca="false">IF(AX200&gt;0,AU200,0)</f>
        <v>0</v>
      </c>
    </row>
    <row r="201" customFormat="false" ht="15" hidden="false" customHeight="false" outlineLevel="0" collapsed="false">
      <c r="N201" s="130" t="n">
        <v>83</v>
      </c>
      <c r="O201" s="192" t="n">
        <f aca="false">10^(2+(N201/100))</f>
        <v>676.082975391982</v>
      </c>
      <c r="P201" s="240" t="str">
        <f aca="false">COMPLEX(Adc,0)</f>
        <v>175.438596491228</v>
      </c>
      <c r="Q201" s="124" t="str">
        <f aca="false">IMSUM(COMPLEX(1,0),IMDIV(COMPLEX(0,2*PI()*O201),COMPLEX(wp_lf,0)))</f>
        <v>1+7.98615468074426i</v>
      </c>
      <c r="R201" s="124" t="n">
        <f aca="false">IMABS(Q201)</f>
        <v>8.04851952751396</v>
      </c>
      <c r="S201" s="124" t="n">
        <f aca="false">IMARGUMENT(Q201)</f>
        <v>1.44622796375144</v>
      </c>
      <c r="T201" s="124" t="str">
        <f aca="false">IMSUM(COMPLEX(1,0),IMDIV(COMPLEX(0,2*PI()*O201),COMPLEX(wz_esr,0)))</f>
        <v>1+0.000013177155223228i</v>
      </c>
      <c r="U201" s="124" t="n">
        <f aca="false">IMABS(T201)</f>
        <v>1.00000000008682</v>
      </c>
      <c r="V201" s="124" t="n">
        <f aca="false">IMARGUMENT(T201)</f>
        <v>1.31771432676832E-005</v>
      </c>
      <c r="W201" s="0" t="str">
        <f aca="false">IMSUB(COMPLEX(1,0),IMDIV(COMPLEX(0,2*PI()*O201),COMPLEX(wz_rhp,0)))</f>
        <v>1-0.00305852732454035i</v>
      </c>
      <c r="X201" s="124" t="n">
        <f aca="false">IMABS(W201)</f>
        <v>1.00000467728376</v>
      </c>
      <c r="Y201" s="124" t="n">
        <f aca="false">IMARGUMENT(W201)</f>
        <v>-0.00305851778751405</v>
      </c>
      <c r="Z201" s="0" t="str">
        <f aca="false">IMSUM(COMPLEX(1,0),IMDIV(COMPLEX(0,2*PI()*O201),COMPLEX(Q*(wsl/2),0)),IMDIV(IMPOWER(COMPLEX(0,2*PI()*O201),2),IMPOWER(COMPLEX(wsl/2,0),2)))</f>
        <v>0.999999585407538+0.00091826086654694i</v>
      </c>
      <c r="AA201" s="124" t="n">
        <f aca="false">IMABS(Z201)</f>
        <v>1.00000000700913</v>
      </c>
      <c r="AB201" s="124" t="n">
        <f aca="false">IMARGUMENT(Z201)</f>
        <v>0.000918260988966485</v>
      </c>
      <c r="AC201" s="222" t="str">
        <f aca="false">(IMDIV(IMPRODUCT(P201,T201,W201),IMPRODUCT(Q201,Z201)))</f>
        <v>2.62254092720285-21.6393876336333i</v>
      </c>
      <c r="AD201" s="223" t="n">
        <f aca="false">20*LOG(IMABS(AC201))</f>
        <v>26.7682234109615</v>
      </c>
      <c r="AE201" s="198" t="n">
        <f aca="false">(180/PI())*IMARGUMENT(AC201)</f>
        <v>-83.0898561813362</v>
      </c>
      <c r="AF201" s="0" t="str">
        <f aca="false">COMPLEX(Adc_ea,0)</f>
        <v>-0.434440565864413</v>
      </c>
      <c r="AG201" s="0" t="str">
        <f aca="false">IMDIV(COMPLEX(0,2*PI()*O201),COMPLEX(wp0_ea,0))</f>
        <v>0.110871615514588i</v>
      </c>
      <c r="AH201" s="0" t="n">
        <f aca="false">IMABS(AG201)</f>
        <v>0.110871615514588</v>
      </c>
      <c r="AI201" s="0" t="n">
        <f aca="false">IMARGUMENT(AG201)</f>
        <v>1.5707963267949</v>
      </c>
      <c r="AJ201" s="0" t="str">
        <f aca="false">IMSUM(COMPLEX(1,0),IMDIV(COMPLEX(0,2*PI()*O201),COMPLEX(wp1_ea,0)))</f>
        <v>1+0.00109773876747117i</v>
      </c>
      <c r="AK201" s="0" t="n">
        <f aca="false">IMABS(AJ201)</f>
        <v>1.00000060251502</v>
      </c>
      <c r="AL201" s="0" t="n">
        <f aca="false">IMARGUMENT(AJ201)</f>
        <v>0.00109773832664554</v>
      </c>
      <c r="AM201" s="0" t="str">
        <f aca="false">IMSUM(COMPLEX(1,0),IMDIV(COMPLEX(0,2*PI()*O201),COMPLEX(wz_ea,0)))</f>
        <v>1+0.110871615514588i</v>
      </c>
      <c r="AN201" s="0" t="n">
        <f aca="false">IMABS(AM201)</f>
        <v>1.00612748453007</v>
      </c>
      <c r="AO201" s="0" t="n">
        <f aca="false">IMARGUMENT(AM201)</f>
        <v>0.110420640040998</v>
      </c>
      <c r="AP201" s="197" t="str">
        <f aca="false">IMPRODUCT(AF201,IMDIV(AM201,IMPRODUCT(AG201,AJ201)))</f>
        <v>-0.430138655793024+3.91888325243277i</v>
      </c>
      <c r="AQ201" s="169" t="n">
        <f aca="false">20*LOG(IMABS(AP201))</f>
        <v>11.9152549236008</v>
      </c>
      <c r="AR201" s="198" t="n">
        <f aca="false">(180/PI())*IMARGUMENT(AP201)</f>
        <v>96.2637408723622</v>
      </c>
      <c r="AS201" s="197" t="str">
        <f aca="false">IMPRODUCT(AC201,AP201)</f>
        <v>83.6741775611571+19.58536882735i</v>
      </c>
      <c r="AT201" s="223" t="n">
        <f aca="false">20*LOG(IMABS(AS201))</f>
        <v>38.6834783345623</v>
      </c>
      <c r="AU201" s="198" t="n">
        <f aca="false">(180/PI())*IMARGUMENT(AS201)</f>
        <v>13.173884691026</v>
      </c>
      <c r="AX201" s="0" t="n">
        <f aca="false">SUM((AT202&lt;0)*(AT201&gt;0))*O201</f>
        <v>0</v>
      </c>
      <c r="AY201" s="0" t="n">
        <f aca="false">IF(AX201&gt;0,AU201,0)</f>
        <v>0</v>
      </c>
    </row>
    <row r="202" customFormat="false" ht="15" hidden="false" customHeight="false" outlineLevel="0" collapsed="false">
      <c r="N202" s="130" t="n">
        <v>84</v>
      </c>
      <c r="O202" s="192" t="n">
        <f aca="false">10^(2+(N202/100))</f>
        <v>691.830970918936</v>
      </c>
      <c r="P202" s="240" t="str">
        <f aca="false">COMPLEX(Adc,0)</f>
        <v>175.438596491228</v>
      </c>
      <c r="Q202" s="124" t="str">
        <f aca="false">IMSUM(COMPLEX(1,0),IMDIV(COMPLEX(0,2*PI()*O202),COMPLEX(wp_lf,0)))</f>
        <v>1+8.17217612007575i</v>
      </c>
      <c r="R202" s="124" t="n">
        <f aca="false">IMABS(Q202)</f>
        <v>8.23313200049267</v>
      </c>
      <c r="S202" s="124" t="n">
        <f aca="false">IMARGUMENT(Q202)</f>
        <v>1.44903522279949</v>
      </c>
      <c r="T202" s="124" t="str">
        <f aca="false">IMSUM(COMPLEX(1,0),IMDIV(COMPLEX(0,2*PI()*O202),COMPLEX(wz_esr,0)))</f>
        <v>1+0.000013484090598125i</v>
      </c>
      <c r="U202" s="124" t="n">
        <f aca="false">IMABS(T202)</f>
        <v>1.00000000009091</v>
      </c>
      <c r="V202" s="124" t="n">
        <f aca="false">IMARGUMENT(T202)</f>
        <v>1.34840936164211E-005</v>
      </c>
      <c r="W202" s="0" t="str">
        <f aca="false">IMSUB(COMPLEX(1,0),IMDIV(COMPLEX(0,2*PI()*O202),COMPLEX(wz_rhp,0)))</f>
        <v>1-0.00312976957790135i</v>
      </c>
      <c r="X202" s="124" t="n">
        <f aca="false">IMABS(W202)</f>
        <v>1.00000489771681</v>
      </c>
      <c r="Y202" s="124" t="n">
        <f aca="false">IMARGUMENT(W202)</f>
        <v>-0.00312975935883096</v>
      </c>
      <c r="Z202" s="0" t="str">
        <f aca="false">IMSUM(COMPLEX(1,0),IMDIV(COMPLEX(0,2*PI()*O202),COMPLEX(Q*(wsl/2),0)),IMDIV(IMPOWER(COMPLEX(0,2*PI()*O202),2),IMPOWER(COMPLEX(wsl/2,0),2)))</f>
        <v>0.999999565868397+0.00093964990982313i</v>
      </c>
      <c r="AA202" s="124" t="n">
        <f aca="false">IMABS(Z202)</f>
        <v>1.00000000733947</v>
      </c>
      <c r="AB202" s="124" t="n">
        <f aca="false">IMARGUMENT(Z202)</f>
        <v>0.00093965004119968</v>
      </c>
      <c r="AC202" s="222" t="str">
        <f aca="false">(IMDIV(IMPRODUCT(P202,T202,W202),IMPRODUCT(Q202,Z202)))</f>
        <v>2.50238699538514-21.1615146195705i</v>
      </c>
      <c r="AD202" s="223" t="n">
        <f aca="false">20*LOG(IMABS(AC202))</f>
        <v>26.5712437956831</v>
      </c>
      <c r="AE202" s="198" t="n">
        <f aca="false">(180/PI())*IMARGUMENT(AC202)</f>
        <v>-83.2559900344583</v>
      </c>
      <c r="AF202" s="0" t="str">
        <f aca="false">COMPLEX(Adc_ea,0)</f>
        <v>-0.434440565864413</v>
      </c>
      <c r="AG202" s="0" t="str">
        <f aca="false">IMDIV(COMPLEX(0,2*PI()*O202),COMPLEX(wp0_ea,0))</f>
        <v>0.113454147198924i</v>
      </c>
      <c r="AH202" s="0" t="n">
        <f aca="false">IMABS(AG202)</f>
        <v>0.113454147198924</v>
      </c>
      <c r="AI202" s="0" t="n">
        <f aca="false">IMARGUMENT(AG202)</f>
        <v>1.5707963267949</v>
      </c>
      <c r="AJ202" s="0" t="str">
        <f aca="false">IMSUM(COMPLEX(1,0),IMDIV(COMPLEX(0,2*PI()*O202),COMPLEX(wp1_ea,0)))</f>
        <v>1+0.00112330838810816i</v>
      </c>
      <c r="AK202" s="0" t="n">
        <f aca="false">IMABS(AJ202)</f>
        <v>1.00000063091067</v>
      </c>
      <c r="AL202" s="0" t="n">
        <f aca="false">IMARGUMENT(AJ202)</f>
        <v>0.00112330791566859</v>
      </c>
      <c r="AM202" s="0" t="str">
        <f aca="false">IMSUM(COMPLEX(1,0),IMDIV(COMPLEX(0,2*PI()*O202),COMPLEX(wz_ea,0)))</f>
        <v>1+0.113454147198924i</v>
      </c>
      <c r="AN202" s="0" t="n">
        <f aca="false">IMABS(AM202)</f>
        <v>1.00641534344257</v>
      </c>
      <c r="AO202" s="0" t="n">
        <f aca="false">IMARGUMENT(AM202)</f>
        <v>0.112971084481497</v>
      </c>
      <c r="AP202" s="197" t="str">
        <f aca="false">IMPRODUCT(AF202,IMDIV(AM202,IMPRODUCT(AG202,AJ202)))</f>
        <v>-0.430138631364907+3.82970032543871i</v>
      </c>
      <c r="AQ202" s="169" t="n">
        <f aca="false">20*LOG(IMABS(AP202))</f>
        <v>11.7177394049639</v>
      </c>
      <c r="AR202" s="198" t="n">
        <f aca="false">(180/PI())*IMARGUMENT(AP202)</f>
        <v>96.408405545146</v>
      </c>
      <c r="AS202" s="197" t="str">
        <f aca="false">IMPRODUCT(AC202,AP202)</f>
        <v>79.9658861080049+18.6857772266706i</v>
      </c>
      <c r="AT202" s="223" t="n">
        <f aca="false">20*LOG(IMABS(AS202))</f>
        <v>38.288983200647</v>
      </c>
      <c r="AU202" s="198" t="n">
        <f aca="false">(180/PI())*IMARGUMENT(AS202)</f>
        <v>13.1524155106877</v>
      </c>
      <c r="AX202" s="0" t="n">
        <f aca="false">SUM((AT203&lt;0)*(AT202&gt;0))*O202</f>
        <v>0</v>
      </c>
      <c r="AY202" s="0" t="n">
        <f aca="false">IF(AX202&gt;0,AU202,0)</f>
        <v>0</v>
      </c>
    </row>
    <row r="203" customFormat="false" ht="15" hidden="false" customHeight="false" outlineLevel="0" collapsed="false">
      <c r="N203" s="130" t="n">
        <v>85</v>
      </c>
      <c r="O203" s="192" t="n">
        <f aca="false">10^(2+(N203/100))</f>
        <v>707.945784384138</v>
      </c>
      <c r="P203" s="240" t="str">
        <f aca="false">COMPLEX(Adc,0)</f>
        <v>175.438596491228</v>
      </c>
      <c r="Q203" s="124" t="str">
        <f aca="false">IMSUM(COMPLEX(1,0),IMDIV(COMPLEX(0,2*PI()*O203),COMPLEX(wp_lf,0)))</f>
        <v>1+8.36253055535763i</v>
      </c>
      <c r="R203" s="124" t="n">
        <f aca="false">IMABS(Q203)</f>
        <v>8.4221088386039</v>
      </c>
      <c r="S203" s="124" t="n">
        <f aca="false">IMARGUMENT(Q203)</f>
        <v>1.45178044573063</v>
      </c>
      <c r="T203" s="124" t="str">
        <f aca="false">IMSUM(COMPLEX(1,0),IMDIV(COMPLEX(0,2*PI()*O203),COMPLEX(wz_esr,0)))</f>
        <v>1+0.0000137981754163401i</v>
      </c>
      <c r="U203" s="124" t="n">
        <f aca="false">IMABS(T203)</f>
        <v>1.00000000009519</v>
      </c>
      <c r="V203" s="124" t="n">
        <f aca="false">IMARGUMENT(T203)</f>
        <v>1.3798169514857E-005</v>
      </c>
      <c r="W203" s="0" t="str">
        <f aca="false">IMSUB(COMPLEX(1,0),IMDIV(COMPLEX(0,2*PI()*O203),COMPLEX(wz_rhp,0)))</f>
        <v>1-0.00320267127651994i</v>
      </c>
      <c r="X203" s="124" t="n">
        <f aca="false">IMABS(W203)</f>
        <v>1.0000051285385</v>
      </c>
      <c r="Y203" s="124" t="n">
        <f aca="false">IMARGUMENT(W203)</f>
        <v>-0.00320266032651817</v>
      </c>
      <c r="Z203" s="0" t="str">
        <f aca="false">IMSUM(COMPLEX(1,0),IMDIV(COMPLEX(0,2*PI()*O203),COMPLEX(Q*(wsl/2),0)),IMDIV(IMPOWER(COMPLEX(0,2*PI()*O203),2),IMPOWER(COMPLEX(wsl/2,0),2)))</f>
        <v>0.999999545408405+0.00096153716791925i</v>
      </c>
      <c r="AA203" s="124" t="n">
        <f aca="false">IMABS(Z203)</f>
        <v>1.00000000768537</v>
      </c>
      <c r="AB203" s="124" t="n">
        <f aca="false">IMARGUMENT(Z203)</f>
        <v>0.000961537308681258</v>
      </c>
      <c r="AC203" s="222" t="str">
        <f aca="false">(IMDIV(IMPRODUCT(P203,T203,W203),IMPRODUCT(Q203,Z203)))</f>
        <v>2.38748480927054-20.6935565623779i</v>
      </c>
      <c r="AD203" s="223" t="n">
        <f aca="false">20*LOG(IMABS(AC203))</f>
        <v>26.3741303765842</v>
      </c>
      <c r="AE203" s="198" t="n">
        <f aca="false">(180/PI())*IMARGUMENT(AC203)</f>
        <v>-83.4186926923279</v>
      </c>
      <c r="AF203" s="0" t="str">
        <f aca="false">COMPLEX(Adc_ea,0)</f>
        <v>-0.434440565864413</v>
      </c>
      <c r="AG203" s="0" t="str">
        <f aca="false">IMDIV(COMPLEX(0,2*PI()*O203),COMPLEX(wp0_ea,0))</f>
        <v>0.116096833773848i</v>
      </c>
      <c r="AH203" s="0" t="n">
        <f aca="false">IMABS(AG203)</f>
        <v>0.116096833773848</v>
      </c>
      <c r="AI203" s="0" t="n">
        <f aca="false">IMARGUMENT(AG203)</f>
        <v>1.5707963267949</v>
      </c>
      <c r="AJ203" s="0" t="str">
        <f aca="false">IMSUM(COMPLEX(1,0),IMDIV(COMPLEX(0,2*PI()*O203),COMPLEX(wp1_ea,0)))</f>
        <v>1+0.00114947360172127i</v>
      </c>
      <c r="AK203" s="0" t="n">
        <f aca="false">IMABS(AJ203)</f>
        <v>1.00000066064456</v>
      </c>
      <c r="AL203" s="0" t="n">
        <f aca="false">IMARGUMENT(AJ203)</f>
        <v>0.00114947309555487</v>
      </c>
      <c r="AM203" s="0" t="str">
        <f aca="false">IMSUM(COMPLEX(1,0),IMDIV(COMPLEX(0,2*PI()*O203),COMPLEX(wz_ea,0)))</f>
        <v>1+0.116096833773848i</v>
      </c>
      <c r="AN203" s="0" t="n">
        <f aca="false">IMABS(AM203)</f>
        <v>1.00671668050764</v>
      </c>
      <c r="AO203" s="0" t="n">
        <f aca="false">IMARGUMENT(AM203)</f>
        <v>0.115579409079637</v>
      </c>
      <c r="AP203" s="197" t="str">
        <f aca="false">IMPRODUCT(AF203,IMDIV(AM203,IMPRODUCT(AG203,AJ203)))</f>
        <v>-0.430138605785531+3.74254795624668i</v>
      </c>
      <c r="AQ203" s="169" t="n">
        <f aca="false">20*LOG(IMABS(AP203))</f>
        <v>11.5203394535632</v>
      </c>
      <c r="AR203" s="198" t="n">
        <f aca="false">(180/PI())*IMARGUMENT(AP203)</f>
        <v>96.5563523818456</v>
      </c>
      <c r="AS203" s="197" t="str">
        <f aca="false">IMPRODUCT(AC203,AP203)</f>
        <v>76.4196784328087+17.8363739619907i</v>
      </c>
      <c r="AT203" s="223" t="n">
        <f aca="false">20*LOG(IMABS(AS203))</f>
        <v>37.8944698301475</v>
      </c>
      <c r="AU203" s="198" t="n">
        <f aca="false">(180/PI())*IMARGUMENT(AS203)</f>
        <v>13.1376596895176</v>
      </c>
      <c r="AX203" s="0" t="n">
        <f aca="false">SUM((AT204&lt;0)*(AT203&gt;0))*O203</f>
        <v>0</v>
      </c>
      <c r="AY203" s="0" t="n">
        <f aca="false">IF(AX203&gt;0,AU203,0)</f>
        <v>0</v>
      </c>
    </row>
    <row r="204" customFormat="false" ht="15" hidden="false" customHeight="false" outlineLevel="0" collapsed="false">
      <c r="N204" s="130" t="n">
        <v>86</v>
      </c>
      <c r="O204" s="192" t="n">
        <f aca="false">10^(2+(N204/100))</f>
        <v>724.43596007499</v>
      </c>
      <c r="P204" s="240" t="str">
        <f aca="false">COMPLEX(Adc,0)</f>
        <v>175.438596491228</v>
      </c>
      <c r="Q204" s="124" t="str">
        <f aca="false">IMSUM(COMPLEX(1,0),IMDIV(COMPLEX(0,2*PI()*O204),COMPLEX(wp_lf,0)))</f>
        <v>1+8.55731891503114i</v>
      </c>
      <c r="R204" s="124" t="n">
        <f aca="false">IMABS(Q204)</f>
        <v>8.61555030242118</v>
      </c>
      <c r="S204" s="124" t="n">
        <f aca="false">IMARGUMENT(Q204)</f>
        <v>1.45446492250008</v>
      </c>
      <c r="T204" s="124" t="str">
        <f aca="false">IMSUM(COMPLEX(1,0),IMDIV(COMPLEX(0,2*PI()*O204),COMPLEX(wz_esr,0)))</f>
        <v>1+0.0000141195762098014i</v>
      </c>
      <c r="U204" s="124" t="n">
        <f aca="false">IMABS(T204)</f>
        <v>1.00000000009968</v>
      </c>
      <c r="V204" s="124" t="n">
        <f aca="false">IMARGUMENT(T204)</f>
        <v>1.41195716806864E-005</v>
      </c>
      <c r="W204" s="0" t="str">
        <f aca="false">IMSUB(COMPLEX(1,0),IMDIV(COMPLEX(0,2*PI()*O204),COMPLEX(wz_rhp,0)))</f>
        <v>1-0.00327727107384171i</v>
      </c>
      <c r="X204" s="124" t="n">
        <f aca="false">IMABS(W204)</f>
        <v>1.00000537023843</v>
      </c>
      <c r="Y204" s="124" t="n">
        <f aca="false">IMARGUMENT(W204)</f>
        <v>-0.00327725934073516</v>
      </c>
      <c r="Z204" s="0" t="str">
        <f aca="false">IMSUM(COMPLEX(1,0),IMDIV(COMPLEX(0,2*PI()*O204),COMPLEX(Q*(wsl/2),0)),IMDIV(IMPOWER(COMPLEX(0,2*PI()*O204),2),IMPOWER(COMPLEX(wsl/2,0),2)))</f>
        <v>0.999999523984163+0.00098393424574926i</v>
      </c>
      <c r="AA204" s="124" t="n">
        <f aca="false">IMABS(Z204)</f>
        <v>1.00000000804758</v>
      </c>
      <c r="AB204" s="124" t="n">
        <f aca="false">IMARGUMENT(Z204)</f>
        <v>0.000983934396489948</v>
      </c>
      <c r="AC204" s="222" t="str">
        <f aca="false">(IMDIV(IMPRODUCT(P204,T204,W204),IMPRODUCT(Q204,Z204)))</f>
        <v>2.27761144993075-20.235350027065i</v>
      </c>
      <c r="AD204" s="223" t="n">
        <f aca="false">20*LOG(IMABS(AC204))</f>
        <v>26.1768890140719</v>
      </c>
      <c r="AE204" s="198" t="n">
        <f aca="false">(180/PI())*IMARGUMENT(AC204)</f>
        <v>-83.5780409337881</v>
      </c>
      <c r="AF204" s="0" t="str">
        <f aca="false">COMPLEX(Adc_ea,0)</f>
        <v>-0.434440565864413</v>
      </c>
      <c r="AG204" s="0" t="str">
        <f aca="false">IMDIV(COMPLEX(0,2*PI()*O204),COMPLEX(wp0_ea,0))</f>
        <v>0.118801076426762i</v>
      </c>
      <c r="AH204" s="0" t="n">
        <f aca="false">IMABS(AG204)</f>
        <v>0.118801076426762</v>
      </c>
      <c r="AI204" s="0" t="n">
        <f aca="false">IMARGUMENT(AG204)</f>
        <v>1.5707963267949</v>
      </c>
      <c r="AJ204" s="0" t="str">
        <f aca="false">IMSUM(COMPLEX(1,0),IMDIV(COMPLEX(0,2*PI()*O204),COMPLEX(wp1_ea,0)))</f>
        <v>1+0.00117624828145309i</v>
      </c>
      <c r="AK204" s="0" t="n">
        <f aca="false">IMABS(AJ204)</f>
        <v>1.00000069177977</v>
      </c>
      <c r="AL204" s="0" t="n">
        <f aca="false">IMARGUMENT(AJ204)</f>
        <v>0.00117624773906878</v>
      </c>
      <c r="AM204" s="0" t="str">
        <f aca="false">IMSUM(COMPLEX(1,0),IMDIV(COMPLEX(0,2*PI()*O204),COMPLEX(wz_ea,0)))</f>
        <v>1+0.118801076426762i</v>
      </c>
      <c r="AN204" s="0" t="n">
        <f aca="false">IMABS(AM204)</f>
        <v>1.0070321225066</v>
      </c>
      <c r="AO204" s="0" t="n">
        <f aca="false">IMARGUMENT(AM204)</f>
        <v>0.118246854764008</v>
      </c>
      <c r="AP204" s="197" t="str">
        <f aca="false">IMPRODUCT(AF204,IMDIV(AM204,IMPRODUCT(AG204,AJ204)))</f>
        <v>-0.43013857900064+3.65737993551677i</v>
      </c>
      <c r="AQ204" s="169" t="n">
        <f aca="false">20*LOG(IMABS(AP204))</f>
        <v>11.3230603710011</v>
      </c>
      <c r="AR204" s="198" t="n">
        <f aca="false">(180/PI())*IMARGUMENT(AP204)</f>
        <v>96.7076516875685</v>
      </c>
      <c r="AS204" s="197" t="str">
        <f aca="false">IMPRODUCT(AC204,AP204)</f>
        <v>73.0286746245575+17.0340951241023i</v>
      </c>
      <c r="AT204" s="223" t="n">
        <f aca="false">20*LOG(IMABS(AS204))</f>
        <v>37.499949385073</v>
      </c>
      <c r="AU204" s="198" t="n">
        <f aca="false">(180/PI())*IMARGUMENT(AS204)</f>
        <v>13.1296107537804</v>
      </c>
      <c r="AX204" s="0" t="n">
        <f aca="false">SUM((AT205&lt;0)*(AT204&gt;0))*O204</f>
        <v>0</v>
      </c>
      <c r="AY204" s="0" t="n">
        <f aca="false">IF(AX204&gt;0,AU204,0)</f>
        <v>0</v>
      </c>
    </row>
    <row r="205" customFormat="false" ht="15" hidden="false" customHeight="false" outlineLevel="0" collapsed="false">
      <c r="N205" s="130" t="n">
        <v>87</v>
      </c>
      <c r="O205" s="192" t="n">
        <f aca="false">10^(2+(N205/100))</f>
        <v>741.310241300918</v>
      </c>
      <c r="P205" s="240" t="str">
        <f aca="false">COMPLEX(Adc,0)</f>
        <v>175.438596491228</v>
      </c>
      <c r="Q205" s="124" t="str">
        <f aca="false">IMSUM(COMPLEX(1,0),IMDIV(COMPLEX(0,2*PI()*O205),COMPLEX(wp_lf,0)))</f>
        <v>1+8.75664447846292i</v>
      </c>
      <c r="R205" s="124" t="n">
        <f aca="false">IMABS(Q205)</f>
        <v>8.81355901564148</v>
      </c>
      <c r="S205" s="124" t="n">
        <f aca="false">IMARGUMENT(Q205)</f>
        <v>1.45708992160598</v>
      </c>
      <c r="T205" s="124" t="str">
        <f aca="false">IMSUM(COMPLEX(1,0),IMDIV(COMPLEX(0,2*PI()*O205),COMPLEX(wz_esr,0)))</f>
        <v>1+0.0000144484633894638i</v>
      </c>
      <c r="U205" s="124" t="n">
        <f aca="false">IMABS(T205)</f>
        <v>1.00000000010438</v>
      </c>
      <c r="V205" s="124" t="n">
        <f aca="false">IMARGUMENT(T205)</f>
        <v>1.44484566601128E-005</v>
      </c>
      <c r="W205" s="0" t="str">
        <f aca="false">IMSUB(COMPLEX(1,0),IMDIV(COMPLEX(0,2*PI()*O205),COMPLEX(wz_rhp,0)))</f>
        <v>1-0.00335360852366665i</v>
      </c>
      <c r="X205" s="124" t="n">
        <f aca="false">IMABS(W205)</f>
        <v>1.00000562332925</v>
      </c>
      <c r="Y205" s="124" t="n">
        <f aca="false">IMARGUMENT(W205)</f>
        <v>-0.00335359595138466</v>
      </c>
      <c r="Z205" s="0" t="str">
        <f aca="false">IMSUM(COMPLEX(1,0),IMDIV(COMPLEX(0,2*PI()*O205),COMPLEX(Q*(wsl/2),0)),IMDIV(IMPOWER(COMPLEX(0,2*PI()*O205),2),IMPOWER(COMPLEX(wsl/2,0),2)))</f>
        <v>0.999999501550228+0.00100685301854027i</v>
      </c>
      <c r="AA205" s="124" t="n">
        <f aca="false">IMABS(Z205)</f>
        <v>1.00000000842685</v>
      </c>
      <c r="AB205" s="124" t="n">
        <f aca="false">IMARGUMENT(Z205)</f>
        <v>0.00100685318012485</v>
      </c>
      <c r="AC205" s="222" t="str">
        <f aca="false">(IMDIV(IMPRODUCT(P205,T205,W205),IMPRODUCT(Q205,Z205)))</f>
        <v>2.1725528841298-19.7867313555723i</v>
      </c>
      <c r="AD205" s="223" t="n">
        <f aca="false">20*LOG(IMABS(AC205))</f>
        <v>25.9795253198431</v>
      </c>
      <c r="AE205" s="198" t="n">
        <f aca="false">(180/PI())*IMARGUMENT(AC205)</f>
        <v>-83.7341103751198</v>
      </c>
      <c r="AF205" s="0" t="str">
        <f aca="false">COMPLEX(Adc_ea,0)</f>
        <v>-0.434440565864413</v>
      </c>
      <c r="AG205" s="0" t="str">
        <f aca="false">IMDIV(COMPLEX(0,2*PI()*O205),COMPLEX(wp0_ea,0))</f>
        <v>0.121568308982916i</v>
      </c>
      <c r="AH205" s="0" t="n">
        <f aca="false">IMABS(AG205)</f>
        <v>0.121568308982916</v>
      </c>
      <c r="AI205" s="0" t="n">
        <f aca="false">IMARGUMENT(AG205)</f>
        <v>1.5707963267949</v>
      </c>
      <c r="AJ205" s="0" t="str">
        <f aca="false">IMSUM(COMPLEX(1,0),IMDIV(COMPLEX(0,2*PI()*O205),COMPLEX(wp1_ea,0)))</f>
        <v>1+0.00120364662359323i</v>
      </c>
      <c r="AK205" s="0" t="n">
        <f aca="false">IMABS(AJ205)</f>
        <v>1.00000072438233</v>
      </c>
      <c r="AL205" s="0" t="n">
        <f aca="false">IMARGUMENT(AJ205)</f>
        <v>0.00120364604227813</v>
      </c>
      <c r="AM205" s="0" t="str">
        <f aca="false">IMSUM(COMPLEX(1,0),IMDIV(COMPLEX(0,2*PI()*O205),COMPLEX(wz_ea,0)))</f>
        <v>1+0.121568308982916i</v>
      </c>
      <c r="AN205" s="0" t="n">
        <f aca="false">IMABS(AM205)</f>
        <v>1.00736232496007</v>
      </c>
      <c r="AO205" s="0" t="n">
        <f aca="false">IMARGUMENT(AM205)</f>
        <v>0.120974683931099</v>
      </c>
      <c r="AP205" s="197" t="str">
        <f aca="false">IMPRODUCT(AF205,IMDIV(AM205,IMPRODUCT(AG205,AJ205)))</f>
        <v>-0.43013855095342+3.57415110603684i</v>
      </c>
      <c r="AQ205" s="169" t="n">
        <f aca="false">20*LOG(IMABS(AP205))</f>
        <v>11.1259076950474</v>
      </c>
      <c r="AR205" s="198" t="n">
        <f aca="false">(180/PI())*IMARGUMENT(AP205)</f>
        <v>96.8623749789281</v>
      </c>
      <c r="AS205" s="197" t="str">
        <f aca="false">IMPRODUCT(AC205,AP205)</f>
        <v>69.7862690099233+16.2760682471265i</v>
      </c>
      <c r="AT205" s="223" t="n">
        <f aca="false">20*LOG(IMABS(AS205))</f>
        <v>37.1054330148905</v>
      </c>
      <c r="AU205" s="198" t="n">
        <f aca="false">(180/PI())*IMARGUMENT(AS205)</f>
        <v>13.1282646038083</v>
      </c>
      <c r="AX205" s="0" t="n">
        <f aca="false">SUM((AT206&lt;0)*(AT205&gt;0))*O205</f>
        <v>0</v>
      </c>
      <c r="AY205" s="0" t="n">
        <f aca="false">IF(AX205&gt;0,AU205,0)</f>
        <v>0</v>
      </c>
    </row>
    <row r="206" customFormat="false" ht="15" hidden="false" customHeight="false" outlineLevel="0" collapsed="false">
      <c r="N206" s="130" t="n">
        <v>88</v>
      </c>
      <c r="O206" s="192" t="n">
        <f aca="false">10^(2+(N206/100))</f>
        <v>758.577575029184</v>
      </c>
      <c r="P206" s="240" t="str">
        <f aca="false">COMPLEX(Adc,0)</f>
        <v>175.438596491228</v>
      </c>
      <c r="Q206" s="124" t="str">
        <f aca="false">IMSUM(COMPLEX(1,0),IMDIV(COMPLEX(0,2*PI()*O206),COMPLEX(wp_lf,0)))</f>
        <v>1+8.96061293070507i</v>
      </c>
      <c r="R206" s="124" t="n">
        <f aca="false">IMABS(Q206)</f>
        <v>9.01624001975984</v>
      </c>
      <c r="S206" s="124" t="n">
        <f aca="false">IMARGUMENT(Q206)</f>
        <v>1.45965669007649</v>
      </c>
      <c r="T206" s="124" t="str">
        <f aca="false">IMSUM(COMPLEX(1,0),IMDIV(COMPLEX(0,2*PI()*O206),COMPLEX(wz_esr,0)))</f>
        <v>1+0.0000147850113356633i</v>
      </c>
      <c r="U206" s="124" t="n">
        <f aca="false">IMABS(T206)</f>
        <v>1.0000000001093</v>
      </c>
      <c r="V206" s="124" t="n">
        <f aca="false">IMARGUMENT(T206)</f>
        <v>1.47850009203425E-005</v>
      </c>
      <c r="W206" s="0" t="str">
        <f aca="false">IMSUB(COMPLEX(1,0),IMDIV(COMPLEX(0,2*PI()*O206),COMPLEX(wz_rhp,0)))</f>
        <v>1-0.00343172410112109i</v>
      </c>
      <c r="X206" s="124" t="n">
        <f aca="false">IMABS(W206)</f>
        <v>1.00000588834782</v>
      </c>
      <c r="Y206" s="124" t="n">
        <f aca="false">IMARGUMENT(W206)</f>
        <v>-0.00343171062973646</v>
      </c>
      <c r="Z206" s="0" t="str">
        <f aca="false">IMSUM(COMPLEX(1,0),IMDIV(COMPLEX(0,2*PI()*O206),COMPLEX(Q*(wsl/2),0)),IMDIV(IMPOWER(COMPLEX(0,2*PI()*O206),2),IMPOWER(COMPLEX(wsl/2,0),2)))</f>
        <v>0.999999478059014+0.00103030563812898i</v>
      </c>
      <c r="AA206" s="124" t="n">
        <f aca="false">IMABS(Z206)</f>
        <v>1.000000008824</v>
      </c>
      <c r="AB206" s="124" t="n">
        <f aca="false">IMARGUMENT(Z206)</f>
        <v>0.00103030581126077</v>
      </c>
      <c r="AC206" s="222" t="str">
        <f aca="false">(IMDIV(IMPRODUCT(P206,T206,W206),IMPRODUCT(Q206,Z206)))</f>
        <v>2.0721036608125-19.3475369126737i</v>
      </c>
      <c r="AD206" s="223" t="n">
        <f aca="false">20*LOG(IMABS(AC206))</f>
        <v>25.7820446668454</v>
      </c>
      <c r="AE206" s="198" t="n">
        <f aca="false">(180/PI())*IMARGUMENT(AC206)</f>
        <v>-83.8869754708583</v>
      </c>
      <c r="AF206" s="0" t="str">
        <f aca="false">COMPLEX(Adc_ea,0)</f>
        <v>-0.434440565864413</v>
      </c>
      <c r="AG206" s="0" t="str">
        <f aca="false">IMDIV(COMPLEX(0,2*PI()*O206),COMPLEX(wp0_ea,0))</f>
        <v>0.12439999866564i</v>
      </c>
      <c r="AH206" s="0" t="n">
        <f aca="false">IMABS(AG206)</f>
        <v>0.12439999866564</v>
      </c>
      <c r="AI206" s="0" t="n">
        <f aca="false">IMARGUMENT(AG206)</f>
        <v>1.5707963267949</v>
      </c>
      <c r="AJ206" s="0" t="str">
        <f aca="false">IMSUM(COMPLEX(1,0),IMDIV(COMPLEX(0,2*PI()*O206),COMPLEX(wp1_ea,0)))</f>
        <v>1+0.00123168315510534i</v>
      </c>
      <c r="AK206" s="0" t="n">
        <f aca="false">IMABS(AJ206)</f>
        <v>1.00000075852141</v>
      </c>
      <c r="AL206" s="0" t="n">
        <f aca="false">IMARGUMENT(AJ206)</f>
        <v>0.00123168253217744</v>
      </c>
      <c r="AM206" s="0" t="str">
        <f aca="false">IMSUM(COMPLEX(1,0),IMDIV(COMPLEX(0,2*PI()*O206),COMPLEX(wz_ea,0)))</f>
        <v>1+0.12439999866564i</v>
      </c>
      <c r="AN206" s="0" t="n">
        <f aca="false">IMABS(AM206)</f>
        <v>1.00770797340698</v>
      </c>
      <c r="AO206" s="0" t="n">
        <f aca="false">IMARGUMENT(AM206)</f>
        <v>0.123764180441453</v>
      </c>
      <c r="AP206" s="197" t="str">
        <f aca="false">IMPRODUCT(AF206,IMDIV(AM206,IMPRODUCT(AG206,AJ206)))</f>
        <v>-0.430138521584378+3.49281733877961i</v>
      </c>
      <c r="AQ206" s="169" t="n">
        <f aca="false">20*LOG(IMABS(AP206))</f>
        <v>10.928887209492</v>
      </c>
      <c r="AR206" s="198" t="n">
        <f aca="false">(180/PI())*IMARGUMENT(AP206)</f>
        <v>97.0205949833919</v>
      </c>
      <c r="AS206" s="197" t="str">
        <f aca="false">IMPRODUCT(AC206,AP206)</f>
        <v>66.6861207860338+15.5596005181513i</v>
      </c>
      <c r="AT206" s="223" t="n">
        <f aca="false">20*LOG(IMABS(AS206))</f>
        <v>36.7109318763375</v>
      </c>
      <c r="AU206" s="198" t="n">
        <f aca="false">(180/PI())*IMARGUMENT(AS206)</f>
        <v>13.1336195125337</v>
      </c>
      <c r="AX206" s="0" t="n">
        <f aca="false">SUM((AT207&lt;0)*(AT206&gt;0))*O206</f>
        <v>0</v>
      </c>
      <c r="AY206" s="0" t="n">
        <f aca="false">IF(AX206&gt;0,AU206,0)</f>
        <v>0</v>
      </c>
    </row>
    <row r="207" customFormat="false" ht="15" hidden="false" customHeight="false" outlineLevel="0" collapsed="false">
      <c r="N207" s="130" t="n">
        <v>89</v>
      </c>
      <c r="O207" s="192" t="n">
        <f aca="false">10^(2+(N207/100))</f>
        <v>776.247116628692</v>
      </c>
      <c r="P207" s="240" t="str">
        <f aca="false">COMPLEX(Adc,0)</f>
        <v>175.438596491228</v>
      </c>
      <c r="Q207" s="124" t="str">
        <f aca="false">IMSUM(COMPLEX(1,0),IMDIV(COMPLEX(0,2*PI()*O207),COMPLEX(wp_lf,0)))</f>
        <v>1+9.16933241853081i</v>
      </c>
      <c r="R207" s="124" t="n">
        <f aca="false">IMABS(Q207)</f>
        <v>9.22370083000962</v>
      </c>
      <c r="S207" s="124" t="n">
        <f aca="false">IMARGUMENT(Q207)</f>
        <v>1.46216645348783</v>
      </c>
      <c r="T207" s="124" t="str">
        <f aca="false">IMSUM(COMPLEX(1,0),IMDIV(COMPLEX(0,2*PI()*O207),COMPLEX(wz_esr,0)))</f>
        <v>1+0.0000151293984905758i</v>
      </c>
      <c r="U207" s="124" t="n">
        <f aca="false">IMABS(T207)</f>
        <v>1.00000000011445</v>
      </c>
      <c r="V207" s="124" t="n">
        <f aca="false">IMARGUMENT(T207)</f>
        <v>1.51293978001183E-005</v>
      </c>
      <c r="W207" s="0" t="str">
        <f aca="false">IMSUB(COMPLEX(1,0),IMDIV(COMPLEX(0,2*PI()*O207),COMPLEX(wz_rhp,0)))</f>
        <v>1-0.00351165922411818i</v>
      </c>
      <c r="X207" s="124" t="n">
        <f aca="false">IMABS(W207)</f>
        <v>1.00000616585624</v>
      </c>
      <c r="Y207" s="124" t="n">
        <f aca="false">IMARGUMENT(W207)</f>
        <v>-0.00351164478923624</v>
      </c>
      <c r="Z207" s="0" t="str">
        <f aca="false">IMSUM(COMPLEX(1,0),IMDIV(COMPLEX(0,2*PI()*O207),COMPLEX(Q*(wsl/2),0)),IMDIV(IMPOWER(COMPLEX(0,2*PI()*O207),2),IMPOWER(COMPLEX(wsl/2,0),2)))</f>
        <v>0.999999453460693+0.00105430453940474i</v>
      </c>
      <c r="AA207" s="124" t="n">
        <f aca="false">IMABS(Z207)</f>
        <v>1.00000000923987</v>
      </c>
      <c r="AB207" s="124" t="n">
        <f aca="false">IMARGUMENT(Z207)</f>
        <v>0.00105430472492277</v>
      </c>
      <c r="AC207" s="222" t="str">
        <f aca="false">(IMDIV(IMPRODUCT(P207,T207,W207),IMPRODUCT(Q207,Z207)))</f>
        <v>1.9760666133385-18.9176033125379i</v>
      </c>
      <c r="AD207" s="223" t="n">
        <f aca="false">20*LOG(IMABS(AC207))</f>
        <v>25.5844521988957</v>
      </c>
      <c r="AE207" s="198" t="n">
        <f aca="false">(180/PI())*IMARGUMENT(AC207)</f>
        <v>-84.03670951642</v>
      </c>
      <c r="AF207" s="0" t="str">
        <f aca="false">COMPLEX(Adc_ea,0)</f>
        <v>-0.434440565864413</v>
      </c>
      <c r="AG207" s="0" t="str">
        <f aca="false">IMDIV(COMPLEX(0,2*PI()*O207),COMPLEX(wp0_ea,0))</f>
        <v>0.127297646874284i</v>
      </c>
      <c r="AH207" s="0" t="n">
        <f aca="false">IMABS(AG207)</f>
        <v>0.127297646874284</v>
      </c>
      <c r="AI207" s="0" t="n">
        <f aca="false">IMARGUMENT(AG207)</f>
        <v>1.5707963267949</v>
      </c>
      <c r="AJ207" s="0" t="str">
        <f aca="false">IMSUM(COMPLEX(1,0),IMDIV(COMPLEX(0,2*PI()*O207),COMPLEX(wp1_ea,0)))</f>
        <v>1+0.00126037274132955i</v>
      </c>
      <c r="AK207" s="0" t="n">
        <f aca="false">IMABS(AJ207)</f>
        <v>1.00000079426941</v>
      </c>
      <c r="AL207" s="0" t="n">
        <f aca="false">IMARGUMENT(AJ207)</f>
        <v>0.00126037207390293</v>
      </c>
      <c r="AM207" s="0" t="str">
        <f aca="false">IMSUM(COMPLEX(1,0),IMDIV(COMPLEX(0,2*PI()*O207),COMPLEX(wz_ea,0)))</f>
        <v>1+0.127297646874284i</v>
      </c>
      <c r="AN207" s="0" t="n">
        <f aca="false">IMABS(AM207)</f>
        <v>1.00806978473701</v>
      </c>
      <c r="AO207" s="0" t="n">
        <f aca="false">IMARGUMENT(AM207)</f>
        <v>0.126616649582973</v>
      </c>
      <c r="AP207" s="197" t="str">
        <f aca="false">IMPRODUCT(AF207,IMDIV(AM207,IMPRODUCT(AG207,AJ207)))</f>
        <v>-0.430138490831221+3.41333550950493i</v>
      </c>
      <c r="AQ207" s="169" t="n">
        <f aca="false">20*LOG(IMABS(AP207))</f>
        <v>10.7320049543437</v>
      </c>
      <c r="AR207" s="198" t="n">
        <f aca="false">(180/PI())*IMARGUMENT(AP207)</f>
        <v>97.182385636738</v>
      </c>
      <c r="AS207" s="197" t="str">
        <f aca="false">IMPRODUCT(AC207,AP207)</f>
        <v>63.7221448305703+14.8821676794542i</v>
      </c>
      <c r="AT207" s="223" t="n">
        <f aca="false">20*LOG(IMABS(AS207))</f>
        <v>36.3164571532394</v>
      </c>
      <c r="AU207" s="198" t="n">
        <f aca="false">(180/PI())*IMARGUMENT(AS207)</f>
        <v>13.145676120318</v>
      </c>
      <c r="AX207" s="0" t="n">
        <f aca="false">SUM((AT208&lt;0)*(AT207&gt;0))*O207</f>
        <v>0</v>
      </c>
      <c r="AY207" s="0" t="n">
        <f aca="false">IF(AX207&gt;0,AU207,0)</f>
        <v>0</v>
      </c>
    </row>
    <row r="208" customFormat="false" ht="15" hidden="false" customHeight="false" outlineLevel="0" collapsed="false">
      <c r="N208" s="130" t="n">
        <v>90</v>
      </c>
      <c r="O208" s="192" t="n">
        <f aca="false">10^(2+(N208/100))</f>
        <v>794.328234724281</v>
      </c>
      <c r="P208" s="240" t="str">
        <f aca="false">COMPLEX(Adc,0)</f>
        <v>175.438596491228</v>
      </c>
      <c r="Q208" s="124" t="str">
        <f aca="false">IMSUM(COMPLEX(1,0),IMDIV(COMPLEX(0,2*PI()*O208),COMPLEX(wp_lf,0)))</f>
        <v>1+9.3829136077753i</v>
      </c>
      <c r="R208" s="124" t="n">
        <f aca="false">IMABS(Q208)</f>
        <v>9.43605149259874</v>
      </c>
      <c r="S208" s="124" t="n">
        <f aca="false">IMARGUMENT(Q208)</f>
        <v>1.46462041601087</v>
      </c>
      <c r="T208" s="124" t="str">
        <f aca="false">IMSUM(COMPLEX(1,0),IMDIV(COMPLEX(0,2*PI()*O208),COMPLEX(wz_esr,0)))</f>
        <v>1+0.0000154818074528293i</v>
      </c>
      <c r="U208" s="124" t="n">
        <f aca="false">IMABS(T208)</f>
        <v>1.00000000011984</v>
      </c>
      <c r="V208" s="124" t="n">
        <f aca="false">IMARGUMENT(T208)</f>
        <v>1.54817973372316E-005</v>
      </c>
      <c r="W208" s="0" t="str">
        <f aca="false">IMSUB(COMPLEX(1,0),IMDIV(COMPLEX(0,2*PI()*O208),COMPLEX(wz_rhp,0)))</f>
        <v>1-0.0035934562753182i</v>
      </c>
      <c r="X208" s="124" t="n">
        <f aca="false">IMABS(W208)</f>
        <v>1.00000645644316</v>
      </c>
      <c r="Y208" s="124" t="n">
        <f aca="false">IMARGUMENT(W208)</f>
        <v>-0.00359344080809814</v>
      </c>
      <c r="Z208" s="0" t="str">
        <f aca="false">IMSUM(COMPLEX(1,0),IMDIV(COMPLEX(0,2*PI()*O208),COMPLEX(Q*(wsl/2),0)),IMDIV(IMPOWER(COMPLEX(0,2*PI()*O208),2),IMPOWER(COMPLEX(wsl/2,0),2)))</f>
        <v>0.999999427703089+0.00107886244690265i</v>
      </c>
      <c r="AA208" s="124" t="n">
        <f aca="false">IMABS(Z208)</f>
        <v>1.00000000967534</v>
      </c>
      <c r="AB208" s="124" t="n">
        <f aca="false">IMARGUMENT(Z208)</f>
        <v>0.00107886264572919</v>
      </c>
      <c r="AC208" s="222" t="str">
        <f aca="false">(IMDIV(IMPRODUCT(P208,T208,W208),IMPRODUCT(Q208,Z208)))</f>
        <v>1.88425256782902-18.4967676270653i</v>
      </c>
      <c r="AD208" s="223" t="n">
        <f aca="false">20*LOG(IMABS(AC208))</f>
        <v>25.3867528399631</v>
      </c>
      <c r="AE208" s="198" t="n">
        <f aca="false">(180/PI())*IMARGUMENT(AC208)</f>
        <v>-84.1833846524013</v>
      </c>
      <c r="AF208" s="0" t="str">
        <f aca="false">COMPLEX(Adc_ea,0)</f>
        <v>-0.434440565864413</v>
      </c>
      <c r="AG208" s="0" t="str">
        <f aca="false">IMDIV(COMPLEX(0,2*PI()*O208),COMPLEX(wp0_ea,0))</f>
        <v>0.130262789980285i</v>
      </c>
      <c r="AH208" s="0" t="n">
        <f aca="false">IMABS(AG208)</f>
        <v>0.130262789980285</v>
      </c>
      <c r="AI208" s="0" t="n">
        <f aca="false">IMARGUMENT(AG208)</f>
        <v>1.5707963267949</v>
      </c>
      <c r="AJ208" s="0" t="str">
        <f aca="false">IMSUM(COMPLEX(1,0),IMDIV(COMPLEX(0,2*PI()*O208),COMPLEX(wp1_ea,0)))</f>
        <v>1+0.00128973059386421i</v>
      </c>
      <c r="AK208" s="0" t="n">
        <f aca="false">IMABS(AJ208)</f>
        <v>1.00000083170216</v>
      </c>
      <c r="AL208" s="0" t="n">
        <f aca="false">IMARGUMENT(AJ208)</f>
        <v>0.00128972987868506</v>
      </c>
      <c r="AM208" s="0" t="str">
        <f aca="false">IMSUM(COMPLEX(1,0),IMDIV(COMPLEX(0,2*PI()*O208),COMPLEX(wz_ea,0)))</f>
        <v>1+0.130262789980285i</v>
      </c>
      <c r="AN208" s="0" t="n">
        <f aca="false">IMABS(AM208)</f>
        <v>1.00844850857813</v>
      </c>
      <c r="AO208" s="0" t="n">
        <f aca="false">IMARGUMENT(AM208)</f>
        <v>0.129533417998696</v>
      </c>
      <c r="AP208" s="197" t="str">
        <f aca="false">IMPRODUCT(AF208,IMDIV(AM208,IMPRODUCT(AG208,AJ208)))</f>
        <v>-0.430138458628716+3.33566347589455i</v>
      </c>
      <c r="AQ208" s="169" t="n">
        <f aca="false">20*LOG(IMABS(AP208))</f>
        <v>10.535267236382</v>
      </c>
      <c r="AR208" s="198" t="n">
        <f aca="false">(180/PI())*IMARGUMENT(AP208)</f>
        <v>97.3478220784649</v>
      </c>
      <c r="AS208" s="197" t="str">
        <f aca="false">IMPRODUCT(AC208,AP208)</f>
        <v>60.8885027005173+14.2414035865872i</v>
      </c>
      <c r="AT208" s="223" t="n">
        <f aca="false">20*LOG(IMABS(AS208))</f>
        <v>35.922020076345</v>
      </c>
      <c r="AU208" s="198" t="n">
        <f aca="false">(180/PI())*IMARGUMENT(AS208)</f>
        <v>13.1644374260637</v>
      </c>
      <c r="AX208" s="0" t="n">
        <f aca="false">SUM((AT209&lt;0)*(AT208&gt;0))*O208</f>
        <v>0</v>
      </c>
      <c r="AY208" s="0" t="n">
        <f aca="false">IF(AX208&gt;0,AU208,0)</f>
        <v>0</v>
      </c>
    </row>
    <row r="209" customFormat="false" ht="15" hidden="false" customHeight="false" outlineLevel="0" collapsed="false">
      <c r="N209" s="130" t="n">
        <v>91</v>
      </c>
      <c r="O209" s="192" t="n">
        <f aca="false">10^(2+(N209/100))</f>
        <v>812.8305161641</v>
      </c>
      <c r="P209" s="240" t="str">
        <f aca="false">COMPLEX(Adc,0)</f>
        <v>175.438596491228</v>
      </c>
      <c r="Q209" s="124" t="str">
        <f aca="false">IMSUM(COMPLEX(1,0),IMDIV(COMPLEX(0,2*PI()*O209),COMPLEX(wp_lf,0)))</f>
        <v>1+9.60146974201221i</v>
      </c>
      <c r="R209" s="124" t="n">
        <f aca="false">IMABS(Q209)</f>
        <v>9.65340464327359</v>
      </c>
      <c r="S209" s="124" t="n">
        <f aca="false">IMARGUMENT(Q209)</f>
        <v>1.46701976048391</v>
      </c>
      <c r="T209" s="124" t="str">
        <f aca="false">IMSUM(COMPLEX(1,0),IMDIV(COMPLEX(0,2*PI()*O209),COMPLEX(wz_esr,0)))</f>
        <v>1+0.0000158424250743201i</v>
      </c>
      <c r="U209" s="124" t="n">
        <f aca="false">IMABS(T209)</f>
        <v>1.00000000012549</v>
      </c>
      <c r="V209" s="124" t="n">
        <f aca="false">IMARGUMENT(T209)</f>
        <v>1.58424223533691E-005</v>
      </c>
      <c r="W209" s="0" t="str">
        <f aca="false">IMSUB(COMPLEX(1,0),IMDIV(COMPLEX(0,2*PI()*O209),COMPLEX(wz_rhp,0)))</f>
        <v>1-0.00367715862460042i</v>
      </c>
      <c r="X209" s="124" t="n">
        <f aca="false">IMABS(W209)</f>
        <v>1.00000676072492</v>
      </c>
      <c r="Y209" s="124" t="n">
        <f aca="false">IMARGUMENT(W209)</f>
        <v>-0.00367714205120743</v>
      </c>
      <c r="Z209" s="0" t="str">
        <f aca="false">IMSUM(COMPLEX(1,0),IMDIV(COMPLEX(0,2*PI()*O209),COMPLEX(Q*(wsl/2),0)),IMDIV(IMPOWER(COMPLEX(0,2*PI()*O209),2),IMPOWER(COMPLEX(wsl/2,0),2)))</f>
        <v>0.999999400731566+0.00110399238155036i</v>
      </c>
      <c r="AA209" s="124" t="n">
        <f aca="false">IMABS(Z209)</f>
        <v>1.00000001013133</v>
      </c>
      <c r="AB209" s="124" t="n">
        <f aca="false">IMARGUMENT(Z209)</f>
        <v>0.00110399259467341</v>
      </c>
      <c r="AC209" s="222" t="str">
        <f aca="false">(IMDIV(IMPRODUCT(P209,T209,W209),IMPRODUCT(Q209,Z209)))</f>
        <v>1.79648005793101-18.0848675770758i</v>
      </c>
      <c r="AD209" s="223" t="n">
        <f aca="false">20*LOG(IMABS(AC209))</f>
        <v>25.1889513031238</v>
      </c>
      <c r="AE209" s="198" t="n">
        <f aca="false">(180/PI())*IMARGUMENT(AC209)</f>
        <v>-84.3270718704148</v>
      </c>
      <c r="AF209" s="0" t="str">
        <f aca="false">COMPLEX(Adc_ea,0)</f>
        <v>-0.434440565864413</v>
      </c>
      <c r="AG209" s="0" t="str">
        <f aca="false">IMDIV(COMPLEX(0,2*PI()*O209),COMPLEX(wp0_ea,0))</f>
        <v>0.133297000141765i</v>
      </c>
      <c r="AH209" s="0" t="n">
        <f aca="false">IMABS(AG209)</f>
        <v>0.133297000141765</v>
      </c>
      <c r="AI209" s="0" t="n">
        <f aca="false">IMARGUMENT(AG209)</f>
        <v>1.5707963267949</v>
      </c>
      <c r="AJ209" s="0" t="str">
        <f aca="false">IMSUM(COMPLEX(1,0),IMDIV(COMPLEX(0,2*PI()*O209),COMPLEX(wp1_ea,0)))</f>
        <v>1+0.00131977227863134i</v>
      </c>
      <c r="AK209" s="0" t="n">
        <f aca="false">IMABS(AJ209)</f>
        <v>1.00000087089905</v>
      </c>
      <c r="AL209" s="0" t="n">
        <f aca="false">IMARGUMENT(AJ209)</f>
        <v>0.00131977151229632</v>
      </c>
      <c r="AM209" s="0" t="str">
        <f aca="false">IMSUM(COMPLEX(1,0),IMDIV(COMPLEX(0,2*PI()*O209),COMPLEX(wz_ea,0)))</f>
        <v>1+0.133297000141765i</v>
      </c>
      <c r="AN209" s="0" t="n">
        <f aca="false">IMABS(AM209)</f>
        <v>1.00884492874118</v>
      </c>
      <c r="AO209" s="0" t="n">
        <f aca="false">IMARGUMENT(AM209)</f>
        <v>0.132515833576103</v>
      </c>
      <c r="AP209" s="197" t="str">
        <f aca="false">IMPRODUCT(AF209,IMDIV(AM209,IMPRODUCT(AG209,AJ209)))</f>
        <v>-0.43013842490856+3.25976005520791i</v>
      </c>
      <c r="AQ209" s="169" t="n">
        <f aca="false">20*LOG(IMABS(AP209))</f>
        <v>10.338680640068</v>
      </c>
      <c r="AR209" s="198" t="n">
        <f aca="false">(180/PI())*IMARGUMENT(AP209)</f>
        <v>97.5169806449881</v>
      </c>
      <c r="AS209" s="197" t="str">
        <f aca="false">IMPRODUCT(AC209,AP209)</f>
        <v>58.1795938289783+13.6350903871044i</v>
      </c>
      <c r="AT209" s="223" t="n">
        <f aca="false">20*LOG(IMABS(AS209))</f>
        <v>35.5276319431918</v>
      </c>
      <c r="AU209" s="198" t="n">
        <f aca="false">(180/PI())*IMARGUMENT(AS209)</f>
        <v>13.1899087745734</v>
      </c>
      <c r="AX209" s="0" t="n">
        <f aca="false">SUM((AT210&lt;0)*(AT209&gt;0))*O209</f>
        <v>0</v>
      </c>
      <c r="AY209" s="0" t="n">
        <f aca="false">IF(AX209&gt;0,AU209,0)</f>
        <v>0</v>
      </c>
    </row>
    <row r="210" customFormat="false" ht="15" hidden="false" customHeight="false" outlineLevel="0" collapsed="false">
      <c r="N210" s="130" t="n">
        <v>92</v>
      </c>
      <c r="O210" s="192" t="n">
        <f aca="false">10^(2+(N210/100))</f>
        <v>831.763771102671</v>
      </c>
      <c r="P210" s="240" t="str">
        <f aca="false">COMPLEX(Adc,0)</f>
        <v>175.438596491228</v>
      </c>
      <c r="Q210" s="124" t="str">
        <f aca="false">IMSUM(COMPLEX(1,0),IMDIV(COMPLEX(0,2*PI()*O210),COMPLEX(wp_lf,0)))</f>
        <v>1+9.82511670259679i</v>
      </c>
      <c r="R210" s="124" t="n">
        <f aca="false">IMABS(Q210)</f>
        <v>9.87587556724195</v>
      </c>
      <c r="S210" s="124" t="n">
        <f aca="false">IMARGUMENT(Q210)</f>
        <v>1.46936564850943</v>
      </c>
      <c r="T210" s="124" t="str">
        <f aca="false">IMSUM(COMPLEX(1,0),IMDIV(COMPLEX(0,2*PI()*O210),COMPLEX(wz_esr,0)))</f>
        <v>1+0.0000162114425592847i</v>
      </c>
      <c r="U210" s="124" t="n">
        <f aca="false">IMABS(T210)</f>
        <v>1.00000000013141</v>
      </c>
      <c r="V210" s="124" t="n">
        <f aca="false">IMARGUMENT(T210)</f>
        <v>1.6211436152525E-005</v>
      </c>
      <c r="W210" s="0" t="str">
        <f aca="false">IMSUB(COMPLEX(1,0),IMDIV(COMPLEX(0,2*PI()*O210),COMPLEX(wz_rhp,0)))</f>
        <v>1-0.00376281065205834i</v>
      </c>
      <c r="X210" s="124" t="n">
        <f aca="false">IMABS(W210)</f>
        <v>1.00000707934694</v>
      </c>
      <c r="Y210" s="124" t="n">
        <f aca="false">IMARGUMENT(W210)</f>
        <v>-0.00376279289333417</v>
      </c>
      <c r="Z210" s="0" t="str">
        <f aca="false">IMSUM(COMPLEX(1,0),IMDIV(COMPLEX(0,2*PI()*O210),COMPLEX(Q*(wsl/2),0)),IMDIV(IMPOWER(COMPLEX(0,2*PI()*O210),2),IMPOWER(COMPLEX(wsl/2,0),2)))</f>
        <v>0.999999372488915+0.00112970766757182i</v>
      </c>
      <c r="AA210" s="124" t="n">
        <f aca="false">IMABS(Z210)</f>
        <v>1.00000001060882</v>
      </c>
      <c r="AB210" s="124" t="n">
        <f aca="false">IMARGUMENT(Z210)</f>
        <v>0.00112970789598216</v>
      </c>
      <c r="AC210" s="222" t="str">
        <f aca="false">(IMDIV(IMPRODUCT(P210,T210,W210),IMPRODUCT(Q210,Z210)))</f>
        <v>1.71257504624575-17.68174170737i</v>
      </c>
      <c r="AD210" s="223" t="n">
        <f aca="false">20*LOG(IMABS(AC210))</f>
        <v>24.9910520991956</v>
      </c>
      <c r="AE210" s="198" t="n">
        <f aca="false">(180/PI())*IMARGUMENT(AC210)</f>
        <v>-84.4678410203409</v>
      </c>
      <c r="AF210" s="0" t="str">
        <f aca="false">COMPLEX(Adc_ea,0)</f>
        <v>-0.434440565864413</v>
      </c>
      <c r="AG210" s="0" t="str">
        <f aca="false">IMDIV(COMPLEX(0,2*PI()*O210),COMPLEX(wp0_ea,0))</f>
        <v>0.136401886137115i</v>
      </c>
      <c r="AH210" s="0" t="n">
        <f aca="false">IMABS(AG210)</f>
        <v>0.136401886137115</v>
      </c>
      <c r="AI210" s="0" t="n">
        <f aca="false">IMARGUMENT(AG210)</f>
        <v>1.5707963267949</v>
      </c>
      <c r="AJ210" s="0" t="str">
        <f aca="false">IMSUM(COMPLEX(1,0),IMDIV(COMPLEX(0,2*PI()*O210),COMPLEX(wp1_ea,0)))</f>
        <v>1+0.00135051372412985i</v>
      </c>
      <c r="AK210" s="0" t="n">
        <f aca="false">IMABS(AJ210)</f>
        <v>1.00000091194324</v>
      </c>
      <c r="AL210" s="0" t="n">
        <f aca="false">IMARGUMENT(AJ210)</f>
        <v>0.00135051290295586</v>
      </c>
      <c r="AM210" s="0" t="str">
        <f aca="false">IMSUM(COMPLEX(1,0),IMDIV(COMPLEX(0,2*PI()*O210),COMPLEX(wz_ea,0)))</f>
        <v>1+0.136401886137115i</v>
      </c>
      <c r="AN210" s="0" t="n">
        <f aca="false">IMABS(AM210)</f>
        <v>1.00925986472353</v>
      </c>
      <c r="AO210" s="0" t="n">
        <f aca="false">IMARGUMENT(AM210)</f>
        <v>0.135565265294948</v>
      </c>
      <c r="AP210" s="197" t="str">
        <f aca="false">IMPRODUCT(AF210,IMDIV(AM210,IMPRODUCT(AG210,AJ210)))</f>
        <v>-0.430138389599227+3.18558500244636i</v>
      </c>
      <c r="AQ210" s="169" t="n">
        <f aca="false">20*LOG(IMABS(AP210))</f>
        <v>10.1422520388178</v>
      </c>
      <c r="AR210" s="198" t="n">
        <f aca="false">(180/PI())*IMARGUMENT(AP210)</f>
        <v>97.689938860448</v>
      </c>
      <c r="AS210" s="197" t="str">
        <f aca="false">IMPRODUCT(AC210,AP210)</f>
        <v>55.5900469276682+13.061149286202i</v>
      </c>
      <c r="AT210" s="223" t="n">
        <f aca="false">20*LOG(IMABS(AS210))</f>
        <v>35.1333041380134</v>
      </c>
      <c r="AU210" s="198" t="n">
        <f aca="false">(180/PI())*IMARGUMENT(AS210)</f>
        <v>13.2220978401072</v>
      </c>
      <c r="AX210" s="0" t="n">
        <f aca="false">SUM((AT211&lt;0)*(AT210&gt;0))*O210</f>
        <v>0</v>
      </c>
      <c r="AY210" s="0" t="n">
        <f aca="false">IF(AX210&gt;0,AU210,0)</f>
        <v>0</v>
      </c>
    </row>
    <row r="211" customFormat="false" ht="15" hidden="false" customHeight="false" outlineLevel="0" collapsed="false">
      <c r="N211" s="130" t="n">
        <v>93</v>
      </c>
      <c r="O211" s="192" t="n">
        <f aca="false">10^(2+(N211/100))</f>
        <v>851.138038202377</v>
      </c>
      <c r="P211" s="240" t="str">
        <f aca="false">COMPLEX(Adc,0)</f>
        <v>175.438596491228</v>
      </c>
      <c r="Q211" s="124" t="str">
        <f aca="false">IMSUM(COMPLEX(1,0),IMDIV(COMPLEX(0,2*PI()*O211),COMPLEX(wp_lf,0)))</f>
        <v>1+10.0539730701079i</v>
      </c>
      <c r="R211" s="124" t="n">
        <f aca="false">IMABS(Q211)</f>
        <v>10.1035822604884</v>
      </c>
      <c r="S211" s="124" t="n">
        <f aca="false">IMARGUMENT(Q211)</f>
        <v>1.47165922057289</v>
      </c>
      <c r="T211" s="124" t="str">
        <f aca="false">IMSUM(COMPLEX(1,0),IMDIV(COMPLEX(0,2*PI()*O211),COMPLEX(wz_esr,0)))</f>
        <v>1+0.000016589055565678i</v>
      </c>
      <c r="U211" s="124" t="n">
        <f aca="false">IMABS(T211)</f>
        <v>1.0000000001376</v>
      </c>
      <c r="V211" s="124" t="n">
        <f aca="false">IMARGUMENT(T211)</f>
        <v>1.65890552557967E-005</v>
      </c>
      <c r="W211" s="0" t="str">
        <f aca="false">IMSUB(COMPLEX(1,0),IMDIV(COMPLEX(0,2*PI()*O211),COMPLEX(wz_rhp,0)))</f>
        <v>1-0.00385045777153068i</v>
      </c>
      <c r="X211" s="124" t="n">
        <f aca="false">IMABS(W211)</f>
        <v>1.00000741298505</v>
      </c>
      <c r="Y211" s="124" t="n">
        <f aca="false">IMARGUMENT(W211)</f>
        <v>-0.00385043874268653</v>
      </c>
      <c r="Z211" s="0" t="str">
        <f aca="false">IMSUM(COMPLEX(1,0),IMDIV(COMPLEX(0,2*PI()*O211),COMPLEX(Q*(wsl/2),0)),IMDIV(IMPOWER(COMPLEX(0,2*PI()*O211),2),IMPOWER(COMPLEX(wsl/2,0),2)))</f>
        <v>0.999999342915229+0.00115602193955208i</v>
      </c>
      <c r="AA211" s="124" t="n">
        <f aca="false">IMABS(Z211)</f>
        <v>1.00000001110881</v>
      </c>
      <c r="AB211" s="124" t="n">
        <f aca="false">IMARGUMENT(Z211)</f>
        <v>0.00115602218423461</v>
      </c>
      <c r="AC211" s="222" t="str">
        <f aca="false">(IMDIV(IMPRODUCT(P211,T211,W211),IMPRODUCT(Q211,Z211)))</f>
        <v>1.63237065261771-17.2872295466457i</v>
      </c>
      <c r="AD211" s="223" t="n">
        <f aca="false">20*LOG(IMABS(AC211))</f>
        <v>24.793059545059</v>
      </c>
      <c r="AE211" s="198" t="n">
        <f aca="false">(180/PI())*IMARGUMENT(AC211)</f>
        <v>-84.6057608188771</v>
      </c>
      <c r="AF211" s="0" t="str">
        <f aca="false">COMPLEX(Adc_ea,0)</f>
        <v>-0.434440565864413</v>
      </c>
      <c r="AG211" s="0" t="str">
        <f aca="false">IMDIV(COMPLEX(0,2*PI()*O211),COMPLEX(wp0_ea,0))</f>
        <v>0.139579094217987i</v>
      </c>
      <c r="AH211" s="0" t="n">
        <f aca="false">IMABS(AG211)</f>
        <v>0.139579094217987</v>
      </c>
      <c r="AI211" s="0" t="n">
        <f aca="false">IMARGUMENT(AG211)</f>
        <v>1.5707963267949</v>
      </c>
      <c r="AJ211" s="0" t="str">
        <f aca="false">IMSUM(COMPLEX(1,0),IMDIV(COMPLEX(0,2*PI()*O211),COMPLEX(wp1_ea,0)))</f>
        <v>1+0.00138197122988106i</v>
      </c>
      <c r="AK211" s="0" t="n">
        <f aca="false">IMABS(AJ211)</f>
        <v>1.00000095492178</v>
      </c>
      <c r="AL211" s="0" t="n">
        <f aca="false">IMARGUMENT(AJ211)</f>
        <v>0.00138197035007543</v>
      </c>
      <c r="AM211" s="0" t="str">
        <f aca="false">IMSUM(COMPLEX(1,0),IMDIV(COMPLEX(0,2*PI()*O211),COMPLEX(wz_ea,0)))</f>
        <v>1+0.139579094217987i</v>
      </c>
      <c r="AN211" s="0" t="n">
        <f aca="false">IMABS(AM211)</f>
        <v>1.00969417327363</v>
      </c>
      <c r="AO211" s="0" t="n">
        <f aca="false">IMARGUMENT(AM211)</f>
        <v>0.138683103030371</v>
      </c>
      <c r="AP211" s="197" t="str">
        <f aca="false">IMPRODUCT(AF211,IMDIV(AM211,IMPRODUCT(AG211,AJ211)))</f>
        <v>-0.430138352625823+3.11309898901483i</v>
      </c>
      <c r="AQ211" s="169" t="n">
        <f aca="false">20*LOG(IMABS(AP211))</f>
        <v>9.94598860664241</v>
      </c>
      <c r="AR211" s="198" t="n">
        <f aca="false">(180/PI())*IMARGUMENT(AP211)</f>
        <v>97.8667754249454</v>
      </c>
      <c r="AS211" s="197" t="str">
        <f aca="false">IMPRODUCT(AC211,AP211)</f>
        <v>53.1147116011383+12.5176318670203i</v>
      </c>
      <c r="AT211" s="223" t="n">
        <f aca="false">20*LOG(IMABS(AS211))</f>
        <v>34.7390481517014</v>
      </c>
      <c r="AU211" s="198" t="n">
        <f aca="false">(180/PI())*IMARGUMENT(AS211)</f>
        <v>13.2610146060683</v>
      </c>
      <c r="AX211" s="0" t="n">
        <f aca="false">SUM((AT212&lt;0)*(AT211&gt;0))*O211</f>
        <v>0</v>
      </c>
      <c r="AY211" s="0" t="n">
        <f aca="false">IF(AX211&gt;0,AU211,0)</f>
        <v>0</v>
      </c>
    </row>
    <row r="212" customFormat="false" ht="15" hidden="false" customHeight="false" outlineLevel="0" collapsed="false">
      <c r="N212" s="130" t="n">
        <v>94</v>
      </c>
      <c r="O212" s="192" t="n">
        <f aca="false">10^(2+(N212/100))</f>
        <v>870.963589956081</v>
      </c>
      <c r="P212" s="240" t="str">
        <f aca="false">COMPLEX(Adc,0)</f>
        <v>175.438596491228</v>
      </c>
      <c r="Q212" s="124" t="str">
        <f aca="false">IMSUM(COMPLEX(1,0),IMDIV(COMPLEX(0,2*PI()*O212),COMPLEX(wp_lf,0)))</f>
        <v>1+10.2881601872208i</v>
      </c>
      <c r="R212" s="124" t="n">
        <f aca="false">IMABS(Q212)</f>
        <v>10.3366454925142</v>
      </c>
      <c r="S212" s="124" t="n">
        <f aca="false">IMARGUMENT(Q212)</f>
        <v>1.47390159618144</v>
      </c>
      <c r="T212" s="124" t="str">
        <f aca="false">IMSUM(COMPLEX(1,0),IMDIV(COMPLEX(0,2*PI()*O212),COMPLEX(wz_esr,0)))</f>
        <v>1+0.0000169754643089143i</v>
      </c>
      <c r="U212" s="124" t="n">
        <f aca="false">IMABS(T212)</f>
        <v>1.00000000014408</v>
      </c>
      <c r="V212" s="124" t="n">
        <f aca="false">IMARGUMENT(T212)</f>
        <v>1.69754640482715E-005</v>
      </c>
      <c r="W212" s="0" t="str">
        <f aca="false">IMSUB(COMPLEX(1,0),IMDIV(COMPLEX(0,2*PI()*O212),COMPLEX(wz_rhp,0)))</f>
        <v>1-0.00394014645468031i</v>
      </c>
      <c r="X212" s="124" t="n">
        <f aca="false">IMABS(W212)</f>
        <v>1.00000776234692</v>
      </c>
      <c r="Y212" s="124" t="n">
        <f aca="false">IMARGUMENT(W212)</f>
        <v>-0.00394012606489748</v>
      </c>
      <c r="Z212" s="0" t="str">
        <f aca="false">IMSUM(COMPLEX(1,0),IMDIV(COMPLEX(0,2*PI()*O212),COMPLEX(Q*(wsl/2),0)),IMDIV(IMPOWER(COMPLEX(0,2*PI()*O212),2),IMPOWER(COMPLEX(wsl/2,0),2)))</f>
        <v>0.999999311947778+0.00118294914966645i</v>
      </c>
      <c r="AA212" s="124" t="n">
        <f aca="false">IMABS(Z212)</f>
        <v>1.00000001163236</v>
      </c>
      <c r="AB212" s="124" t="n">
        <f aca="false">IMARGUMENT(Z212)</f>
        <v>0.00118294941179076</v>
      </c>
      <c r="AC212" s="222" t="str">
        <f aca="false">(IMDIV(IMPRODUCT(P212,T212,W212),IMPRODUCT(Q212,Z212)))</f>
        <v>1.5557068894327-16.9011717532013i</v>
      </c>
      <c r="AD212" s="223" t="n">
        <f aca="false">20*LOG(IMABS(AC212))</f>
        <v>24.5949777716732</v>
      </c>
      <c r="AE212" s="198" t="n">
        <f aca="false">(180/PI())*IMARGUMENT(AC212)</f>
        <v>-84.7408988592756</v>
      </c>
      <c r="AF212" s="0" t="str">
        <f aca="false">COMPLEX(Adc_ea,0)</f>
        <v>-0.434440565864413</v>
      </c>
      <c r="AG212" s="0" t="str">
        <f aca="false">IMDIV(COMPLEX(0,2*PI()*O212),COMPLEX(wp0_ea,0))</f>
        <v>0.142830308982161i</v>
      </c>
      <c r="AH212" s="0" t="n">
        <f aca="false">IMABS(AG212)</f>
        <v>0.142830308982161</v>
      </c>
      <c r="AI212" s="0" t="n">
        <f aca="false">IMARGUMENT(AG212)</f>
        <v>1.5707963267949</v>
      </c>
      <c r="AJ212" s="0" t="str">
        <f aca="false">IMSUM(COMPLEX(1,0),IMDIV(COMPLEX(0,2*PI()*O212),COMPLEX(wp1_ea,0)))</f>
        <v>1+0.0014141614750709i</v>
      </c>
      <c r="AK212" s="0" t="n">
        <f aca="false">IMABS(AJ212)</f>
        <v>1.00000099992584</v>
      </c>
      <c r="AL212" s="0" t="n">
        <f aca="false">IMARGUMENT(AJ212)</f>
        <v>0.00141416053246645</v>
      </c>
      <c r="AM212" s="0" t="str">
        <f aca="false">IMSUM(COMPLEX(1,0),IMDIV(COMPLEX(0,2*PI()*O212),COMPLEX(wz_ea,0)))</f>
        <v>1+0.142830308982161i</v>
      </c>
      <c r="AN212" s="0" t="n">
        <f aca="false">IMABS(AM212)</f>
        <v>1.0101487500185</v>
      </c>
      <c r="AO212" s="0" t="n">
        <f aca="false">IMARGUMENT(AM212)</f>
        <v>0.141870757307895</v>
      </c>
      <c r="AP212" s="197" t="str">
        <f aca="false">IMPRODUCT(AF212,IMDIV(AM212,IMPRODUCT(AG212,AJ212)))</f>
        <v>-0.430138313909922+3.04226358186919i</v>
      </c>
      <c r="AQ212" s="169" t="n">
        <f aca="false">20*LOG(IMABS(AP212))</f>
        <v>9.74989783015775</v>
      </c>
      <c r="AR212" s="198" t="n">
        <f aca="false">(180/PI())*IMARGUMENT(AP212)</f>
        <v>98.0475702000086</v>
      </c>
      <c r="AS212" s="197" t="str">
        <f aca="false">IMPRODUCT(AC212,AP212)</f>
        <v>50.7486501773219+12.0027119348081i</v>
      </c>
      <c r="AT212" s="223" t="n">
        <f aca="false">20*LOG(IMABS(AS212))</f>
        <v>34.3448756018309</v>
      </c>
      <c r="AU212" s="198" t="n">
        <f aca="false">(180/PI())*IMARGUMENT(AS212)</f>
        <v>13.306671340733</v>
      </c>
      <c r="AX212" s="0" t="n">
        <f aca="false">SUM((AT213&lt;0)*(AT212&gt;0))*O212</f>
        <v>0</v>
      </c>
      <c r="AY212" s="0" t="n">
        <f aca="false">IF(AX212&gt;0,AU212,0)</f>
        <v>0</v>
      </c>
    </row>
    <row r="213" customFormat="false" ht="15" hidden="false" customHeight="false" outlineLevel="0" collapsed="false">
      <c r="N213" s="130" t="n">
        <v>95</v>
      </c>
      <c r="O213" s="192" t="n">
        <f aca="false">10^(2+(N213/100))</f>
        <v>891.250938133746</v>
      </c>
      <c r="P213" s="240" t="str">
        <f aca="false">COMPLEX(Adc,0)</f>
        <v>175.438596491228</v>
      </c>
      <c r="Q213" s="124" t="str">
        <f aca="false">IMSUM(COMPLEX(1,0),IMDIV(COMPLEX(0,2*PI()*O213),COMPLEX(wp_lf,0)))</f>
        <v>1+10.5278022230449i</v>
      </c>
      <c r="R213" s="124" t="n">
        <f aca="false">IMABS(Q213)</f>
        <v>10.5751888705379</v>
      </c>
      <c r="S213" s="124" t="n">
        <f aca="false">IMARGUMENT(Q213)</f>
        <v>1.47609387402099</v>
      </c>
      <c r="T213" s="124" t="str">
        <f aca="false">IMSUM(COMPLEX(1,0),IMDIV(COMPLEX(0,2*PI()*O213),COMPLEX(wz_esr,0)))</f>
        <v>1+0.0000173708736680241i</v>
      </c>
      <c r="U213" s="124" t="n">
        <f aca="false">IMABS(T213)</f>
        <v>1.00000000015087</v>
      </c>
      <c r="V213" s="124" t="n">
        <f aca="false">IMARGUMENT(T213)</f>
        <v>1.73708684809151E-005</v>
      </c>
      <c r="W213" s="0" t="str">
        <f aca="false">IMSUB(COMPLEX(1,0),IMDIV(COMPLEX(0,2*PI()*O213),COMPLEX(wz_rhp,0)))</f>
        <v>1-0.00403192425563422i</v>
      </c>
      <c r="X213" s="124" t="n">
        <f aca="false">IMABS(W213)</f>
        <v>1.00000812817357</v>
      </c>
      <c r="Y213" s="124" t="n">
        <f aca="false">IMARGUMENT(W213)</f>
        <v>-0.00403190240763032</v>
      </c>
      <c r="Z213" s="0" t="str">
        <f aca="false">IMSUM(COMPLEX(1,0),IMDIV(COMPLEX(0,2*PI()*O213),COMPLEX(Q*(wsl/2),0)),IMDIV(IMPOWER(COMPLEX(0,2*PI()*O213),2),IMPOWER(COMPLEX(wsl/2,0),2)))</f>
        <v>0.999999279520876+0.00121050357507815i</v>
      </c>
      <c r="AA213" s="124" t="n">
        <f aca="false">IMABS(Z213)</f>
        <v>1.00000001218059</v>
      </c>
      <c r="AB213" s="124" t="n">
        <f aca="false">IMARGUMENT(Z213)</f>
        <v>0.00121050385600776</v>
      </c>
      <c r="AC213" s="222" t="str">
        <f aca="false">(IMDIV(IMPRODUCT(P213,T213,W213),IMPRODUCT(Q213,Z213)))</f>
        <v>1.48243040403234-16.5234102473153i</v>
      </c>
      <c r="AD213" s="223" t="n">
        <f aca="false">20*LOG(IMABS(AC213))</f>
        <v>24.3968107317953</v>
      </c>
      <c r="AE213" s="198" t="n">
        <f aca="false">(180/PI())*IMARGUMENT(AC213)</f>
        <v>-84.8733216221678</v>
      </c>
      <c r="AF213" s="0" t="str">
        <f aca="false">COMPLEX(Adc_ea,0)</f>
        <v>-0.434440565864413</v>
      </c>
      <c r="AG213" s="0" t="str">
        <f aca="false">IMDIV(COMPLEX(0,2*PI()*O213),COMPLEX(wp0_ea,0))</f>
        <v>0.146157254266741i</v>
      </c>
      <c r="AH213" s="0" t="n">
        <f aca="false">IMABS(AG213)</f>
        <v>0.146157254266741</v>
      </c>
      <c r="AI213" s="0" t="n">
        <f aca="false">IMARGUMENT(AG213)</f>
        <v>1.5707963267949</v>
      </c>
      <c r="AJ213" s="0" t="str">
        <f aca="false">IMSUM(COMPLEX(1,0),IMDIV(COMPLEX(0,2*PI()*O213),COMPLEX(wp1_ea,0)))</f>
        <v>1+0.00144710152739347i</v>
      </c>
      <c r="AK213" s="0" t="n">
        <f aca="false">IMABS(AJ213)</f>
        <v>1.00000104705087</v>
      </c>
      <c r="AL213" s="0" t="n">
        <f aca="false">IMARGUMENT(AJ213)</f>
        <v>0.00144710051723699</v>
      </c>
      <c r="AM213" s="0" t="str">
        <f aca="false">IMSUM(COMPLEX(1,0),IMDIV(COMPLEX(0,2*PI()*O213),COMPLEX(wz_ea,0)))</f>
        <v>1+0.146157254266741i</v>
      </c>
      <c r="AN213" s="0" t="n">
        <f aca="false">IMABS(AM213)</f>
        <v>1.01062453115625</v>
      </c>
      <c r="AO213" s="0" t="n">
        <f aca="false">IMARGUMENT(AM213)</f>
        <v>0.145129659006718</v>
      </c>
      <c r="AP213" s="197" t="str">
        <f aca="false">IMPRODUCT(AF213,IMDIV(AM213,IMPRODUCT(AG213,AJ213)))</f>
        <v>-0.430138273369405+2.97304122313859i</v>
      </c>
      <c r="AQ213" s="169" t="n">
        <f aca="false">20*LOG(IMABS(AP213))</f>
        <v>9.55398752096604</v>
      </c>
      <c r="AR213" s="198" t="n">
        <f aca="false">(180/PI())*IMARGUMENT(AP213)</f>
        <v>98.232404191087</v>
      </c>
      <c r="AS213" s="197" t="str">
        <f aca="false">IMPRODUCT(AC213,AP213)</f>
        <v>48.4871297577182+11.5146778555767i</v>
      </c>
      <c r="AT213" s="223" t="n">
        <f aca="false">20*LOG(IMABS(AS213))</f>
        <v>33.9507982527613</v>
      </c>
      <c r="AU213" s="198" t="n">
        <f aca="false">(180/PI())*IMARGUMENT(AS213)</f>
        <v>13.3590825689193</v>
      </c>
      <c r="AX213" s="0" t="n">
        <f aca="false">SUM((AT214&lt;0)*(AT213&gt;0))*O213</f>
        <v>0</v>
      </c>
      <c r="AY213" s="0" t="n">
        <f aca="false">IF(AX213&gt;0,AU213,0)</f>
        <v>0</v>
      </c>
    </row>
    <row r="214" customFormat="false" ht="15" hidden="false" customHeight="false" outlineLevel="0" collapsed="false">
      <c r="N214" s="130" t="n">
        <v>96</v>
      </c>
      <c r="O214" s="192" t="n">
        <f aca="false">10^(2+(N214/100))</f>
        <v>912.01083935591</v>
      </c>
      <c r="P214" s="240" t="str">
        <f aca="false">COMPLEX(Adc,0)</f>
        <v>175.438596491228</v>
      </c>
      <c r="Q214" s="124" t="str">
        <f aca="false">IMSUM(COMPLEX(1,0),IMDIV(COMPLEX(0,2*PI()*O214),COMPLEX(wp_lf,0)))</f>
        <v>1+10.7730262389596i</v>
      </c>
      <c r="R214" s="124" t="n">
        <f aca="false">IMABS(Q214)</f>
        <v>10.8193389051879</v>
      </c>
      <c r="S214" s="124" t="n">
        <f aca="false">IMARGUMENT(Q214)</f>
        <v>1.47823713212974</v>
      </c>
      <c r="T214" s="124" t="str">
        <f aca="false">IMSUM(COMPLEX(1,0),IMDIV(COMPLEX(0,2*PI()*O214),COMPLEX(wz_esr,0)))</f>
        <v>1+0.0000177754932942833i</v>
      </c>
      <c r="U214" s="124" t="n">
        <f aca="false">IMABS(T214)</f>
        <v>1.00000000015798</v>
      </c>
      <c r="V214" s="124" t="n">
        <f aca="false">IMARGUMENT(T214)</f>
        <v>1.77754926949722E-005</v>
      </c>
      <c r="W214" s="0" t="str">
        <f aca="false">IMSUB(COMPLEX(1,0),IMDIV(COMPLEX(0,2*PI()*O214),COMPLEX(wz_rhp,0)))</f>
        <v>1-0.00412583983619729i</v>
      </c>
      <c r="X214" s="124" t="n">
        <f aca="false">IMABS(W214)</f>
        <v>1.00000851124096</v>
      </c>
      <c r="Y214" s="124" t="n">
        <f aca="false">IMARGUMENT(W214)</f>
        <v>-0.00412581642562868</v>
      </c>
      <c r="Z214" s="0" t="str">
        <f aca="false">IMSUM(COMPLEX(1,0),IMDIV(COMPLEX(0,2*PI()*O214),COMPLEX(Q*(wsl/2),0)),IMDIV(IMPOWER(COMPLEX(0,2*PI()*O214),2),IMPOWER(COMPLEX(wsl/2,0),2)))</f>
        <v>0.99999924556574+0.00123869982550827i</v>
      </c>
      <c r="AA214" s="124" t="n">
        <f aca="false">IMABS(Z214)</f>
        <v>1.00000001275465</v>
      </c>
      <c r="AB214" s="124" t="n">
        <f aca="false">IMARGUMENT(Z214)</f>
        <v>0.00123870012661265</v>
      </c>
      <c r="AC214" s="222" t="str">
        <f aca="false">(IMDIV(IMPRODUCT(P214,T214,W214),IMPRODUCT(Q214,Z214)))</f>
        <v>1.4123942283152-16.153788331149i</v>
      </c>
      <c r="AD214" s="223" t="n">
        <f aca="false">20*LOG(IMABS(AC214))</f>
        <v>24.1985622074111</v>
      </c>
      <c r="AE214" s="198" t="n">
        <f aca="false">(180/PI())*IMARGUMENT(AC214)</f>
        <v>-85.0030944873778</v>
      </c>
      <c r="AF214" s="0" t="str">
        <f aca="false">COMPLEX(Adc_ea,0)</f>
        <v>-0.434440565864413</v>
      </c>
      <c r="AG214" s="0" t="str">
        <f aca="false">IMDIV(COMPLEX(0,2*PI()*O214),COMPLEX(wp0_ea,0))</f>
        <v>0.149561694062152i</v>
      </c>
      <c r="AH214" s="0" t="n">
        <f aca="false">IMABS(AG214)</f>
        <v>0.149561694062152</v>
      </c>
      <c r="AI214" s="0" t="n">
        <f aca="false">IMARGUMENT(AG214)</f>
        <v>1.5707963267949</v>
      </c>
      <c r="AJ214" s="0" t="str">
        <f aca="false">IMSUM(COMPLEX(1,0),IMDIV(COMPLEX(0,2*PI()*O214),COMPLEX(wp1_ea,0)))</f>
        <v>1+0.00148080885210051i</v>
      </c>
      <c r="AK214" s="0" t="n">
        <f aca="false">IMABS(AJ214)</f>
        <v>1.00000109639683</v>
      </c>
      <c r="AL214" s="0" t="n">
        <f aca="false">IMARGUMENT(AJ214)</f>
        <v>0.00148080776970798</v>
      </c>
      <c r="AM214" s="0" t="str">
        <f aca="false">IMSUM(COMPLEX(1,0),IMDIV(COMPLEX(0,2*PI()*O214),COMPLEX(wz_ea,0)))</f>
        <v>1+0.149561694062152i</v>
      </c>
      <c r="AN214" s="0" t="n">
        <f aca="false">IMABS(AM214)</f>
        <v>1.01112249521546</v>
      </c>
      <c r="AO214" s="0" t="n">
        <f aca="false">IMARGUMENT(AM214)</f>
        <v>0.148461259007529</v>
      </c>
      <c r="AP214" s="197" t="str">
        <f aca="false">IMPRODUCT(AF214,IMDIV(AM214,IMPRODUCT(AG214,AJ214)))</f>
        <v>-0.430138230918281+2.90539521021184i</v>
      </c>
      <c r="AQ214" s="169" t="n">
        <f aca="false">20*LOG(IMABS(AP214))</f>
        <v>9.3582658284095</v>
      </c>
      <c r="AR214" s="198" t="n">
        <f aca="false">(180/PI())*IMARGUMENT(AP214)</f>
        <v>98.4213595268542</v>
      </c>
      <c r="AS214" s="197" t="str">
        <f aca="false">IMPRODUCT(AC214,AP214)</f>
        <v>46.3256144893695+11.0519253612666i</v>
      </c>
      <c r="AT214" s="223" t="n">
        <f aca="false">20*LOG(IMABS(AS214))</f>
        <v>33.5568280358206</v>
      </c>
      <c r="AU214" s="198" t="n">
        <f aca="false">(180/PI())*IMARGUMENT(AS214)</f>
        <v>13.4182650394764</v>
      </c>
      <c r="AX214" s="0" t="n">
        <f aca="false">SUM((AT215&lt;0)*(AT214&gt;0))*O214</f>
        <v>0</v>
      </c>
      <c r="AY214" s="0" t="n">
        <f aca="false">IF(AX214&gt;0,AU214,0)</f>
        <v>0</v>
      </c>
    </row>
    <row r="215" customFormat="false" ht="15" hidden="false" customHeight="false" outlineLevel="0" collapsed="false">
      <c r="N215" s="130" t="n">
        <v>97</v>
      </c>
      <c r="O215" s="192" t="n">
        <f aca="false">10^(2+(N215/100))</f>
        <v>933.254300796991</v>
      </c>
      <c r="P215" s="240" t="str">
        <f aca="false">COMPLEX(Adc,0)</f>
        <v>175.438596491228</v>
      </c>
      <c r="Q215" s="124" t="str">
        <f aca="false">IMSUM(COMPLEX(1,0),IMDIV(COMPLEX(0,2*PI()*O215),COMPLEX(wp_lf,0)))</f>
        <v>1+11.023962255984i</v>
      </c>
      <c r="R215" s="124" t="n">
        <f aca="false">IMABS(Q215)</f>
        <v>11.0692250777261</v>
      </c>
      <c r="S215" s="124" t="n">
        <f aca="false">IMARGUMENT(Q215)</f>
        <v>1.48033242808666</v>
      </c>
      <c r="T215" s="124" t="str">
        <f aca="false">IMSUM(COMPLEX(1,0),IMDIV(COMPLEX(0,2*PI()*O215),COMPLEX(wz_esr,0)))</f>
        <v>1+0.0000181895377223737i</v>
      </c>
      <c r="U215" s="124" t="n">
        <f aca="false">IMABS(T215)</f>
        <v>1.00000000016543</v>
      </c>
      <c r="V215" s="124" t="n">
        <f aca="false">IMARGUMENT(T215)</f>
        <v>1.81895392996773E-005</v>
      </c>
      <c r="W215" s="0" t="str">
        <f aca="false">IMSUB(COMPLEX(1,0),IMDIV(COMPLEX(0,2*PI()*O215),COMPLEX(wz_rhp,0)))</f>
        <v>1-0.00422194299165346i</v>
      </c>
      <c r="X215" s="124" t="n">
        <f aca="false">IMABS(W215)</f>
        <v>1.0000089123616</v>
      </c>
      <c r="Y215" s="124" t="n">
        <f aca="false">IMARGUMENT(W215)</f>
        <v>-0.00422191790684947</v>
      </c>
      <c r="Z215" s="0" t="str">
        <f aca="false">IMSUM(COMPLEX(1,0),IMDIV(COMPLEX(0,2*PI()*O215),COMPLEX(Q*(wsl/2),0)),IMDIV(IMPOWER(COMPLEX(0,2*PI()*O215),2),IMPOWER(COMPLEX(wsl/2,0),2)))</f>
        <v>0.999999210010349+0.00126755285098201i</v>
      </c>
      <c r="AA215" s="124" t="n">
        <f aca="false">IMABS(Z215)</f>
        <v>1.00000001335578</v>
      </c>
      <c r="AB215" s="124" t="n">
        <f aca="false">IMARGUMENT(Z215)</f>
        <v>0.00126755317344085</v>
      </c>
      <c r="AC215" s="222" t="str">
        <f aca="false">(IMDIV(IMPRODUCT(P215,T215,W215),IMPRODUCT(Q215,Z215)))</f>
        <v>1.3454575355601-15.7921507969712i</v>
      </c>
      <c r="AD215" s="223" t="n">
        <f aca="false">20*LOG(IMABS(AC215))</f>
        <v>24.0002358168843</v>
      </c>
      <c r="AE215" s="198" t="n">
        <f aca="false">(180/PI())*IMARGUMENT(AC215)</f>
        <v>-85.130281746637</v>
      </c>
      <c r="AF215" s="0" t="str">
        <f aca="false">COMPLEX(Adc_ea,0)</f>
        <v>-0.434440565864413</v>
      </c>
      <c r="AG215" s="0" t="str">
        <f aca="false">IMDIV(COMPLEX(0,2*PI()*O215),COMPLEX(wp0_ea,0))</f>
        <v>0.153045433447438i</v>
      </c>
      <c r="AH215" s="0" t="n">
        <f aca="false">IMABS(AG215)</f>
        <v>0.153045433447438</v>
      </c>
      <c r="AI215" s="0" t="n">
        <f aca="false">IMARGUMENT(AG215)</f>
        <v>1.5707963267949</v>
      </c>
      <c r="AJ215" s="0" t="str">
        <f aca="false">IMSUM(COMPLEX(1,0),IMDIV(COMPLEX(0,2*PI()*O215),COMPLEX(wp1_ea,0)))</f>
        <v>1+0.00151530132126176i</v>
      </c>
      <c r="AK215" s="0" t="n">
        <f aca="false">IMABS(AJ215)</f>
        <v>1.00000114806839</v>
      </c>
      <c r="AL215" s="0" t="n">
        <f aca="false">IMARGUMENT(AJ215)</f>
        <v>0.00151530016152212</v>
      </c>
      <c r="AM215" s="0" t="str">
        <f aca="false">IMSUM(COMPLEX(1,0),IMDIV(COMPLEX(0,2*PI()*O215),COMPLEX(wz_ea,0)))</f>
        <v>1+0.153045433447438i</v>
      </c>
      <c r="AN215" s="0" t="n">
        <f aca="false">IMABS(AM215)</f>
        <v>1.0116436648836</v>
      </c>
      <c r="AO215" s="0" t="n">
        <f aca="false">IMARGUMENT(AM215)</f>
        <v>0.151867027780911</v>
      </c>
      <c r="AP215" s="197" t="str">
        <f aca="false">IMPRODUCT(AF215,IMDIV(AM215,IMPRODUCT(AG215,AJ215)))</f>
        <v>-0.430138186466505+2.83928967627708i</v>
      </c>
      <c r="AQ215" s="169" t="n">
        <f aca="false">20*LOG(IMABS(AP215))</f>
        <v>9.16274125269509</v>
      </c>
      <c r="AR215" s="198" t="n">
        <f aca="false">(180/PI())*IMARGUMENT(AP215)</f>
        <v>98.6145194350938</v>
      </c>
      <c r="AS215" s="197" t="str">
        <f aca="false">IMPRODUCT(AC215,AP215)</f>
        <v>44.2597580597377+10.6129507947998i</v>
      </c>
      <c r="AT215" s="223" t="n">
        <f aca="false">20*LOG(IMABS(AS215))</f>
        <v>33.1629770695794</v>
      </c>
      <c r="AU215" s="198" t="n">
        <f aca="false">(180/PI())*IMARGUMENT(AS215)</f>
        <v>13.4842376884568</v>
      </c>
      <c r="AX215" s="0" t="n">
        <f aca="false">SUM((AT216&lt;0)*(AT215&gt;0))*O215</f>
        <v>0</v>
      </c>
      <c r="AY215" s="0" t="n">
        <f aca="false">IF(AX215&gt;0,AU215,0)</f>
        <v>0</v>
      </c>
    </row>
    <row r="216" customFormat="false" ht="15" hidden="false" customHeight="false" outlineLevel="0" collapsed="false">
      <c r="N216" s="130" t="n">
        <v>98</v>
      </c>
      <c r="O216" s="192" t="n">
        <f aca="false">10^(2+(N216/100))</f>
        <v>954.992586021436</v>
      </c>
      <c r="P216" s="240" t="str">
        <f aca="false">COMPLEX(Adc,0)</f>
        <v>175.438596491228</v>
      </c>
      <c r="Q216" s="124" t="str">
        <f aca="false">IMSUM(COMPLEX(1,0),IMDIV(COMPLEX(0,2*PI()*O216),COMPLEX(wp_lf,0)))</f>
        <v>1+11.280743323716i</v>
      </c>
      <c r="R216" s="124" t="n">
        <f aca="false">IMABS(Q216)</f>
        <v>11.3249799088371</v>
      </c>
      <c r="S216" s="124" t="n">
        <f aca="false">IMARGUMENT(Q216)</f>
        <v>1.48238079921352</v>
      </c>
      <c r="T216" s="124" t="str">
        <f aca="false">IMSUM(COMPLEX(1,0),IMDIV(COMPLEX(0,2*PI()*O216),COMPLEX(wz_esr,0)))</f>
        <v>1+0.0000186132264841314i</v>
      </c>
      <c r="U216" s="124" t="n">
        <f aca="false">IMABS(T216)</f>
        <v>1.00000000017323</v>
      </c>
      <c r="V216" s="124" t="n">
        <f aca="false">IMARGUMENT(T216)</f>
        <v>1.86132264874105E-005</v>
      </c>
      <c r="W216" s="0" t="str">
        <f aca="false">IMSUB(COMPLEX(1,0),IMDIV(COMPLEX(0,2*PI()*O216),COMPLEX(wz_rhp,0)))</f>
        <v>1-0.00432028467716783i</v>
      </c>
      <c r="X216" s="124" t="n">
        <f aca="false">IMABS(W216)</f>
        <v>1.0000093323863</v>
      </c>
      <c r="Y216" s="124" t="n">
        <f aca="false">IMARGUMENT(W216)</f>
        <v>-0.00432025779831945</v>
      </c>
      <c r="Z216" s="0" t="str">
        <f aca="false">IMSUM(COMPLEX(1,0),IMDIV(COMPLEX(0,2*PI()*O216),COMPLEX(Q*(wsl/2),0)),IMDIV(IMPOWER(COMPLEX(0,2*PI()*O216),2),IMPOWER(COMPLEX(wsl/2,0),2)))</f>
        <v>0.999999172779284+0.00129707794975538i</v>
      </c>
      <c r="AA216" s="124" t="n">
        <f aca="false">IMABS(Z216)</f>
        <v>1.00000001398523</v>
      </c>
      <c r="AB216" s="124" t="n">
        <f aca="false">IMARGUMENT(Z216)</f>
        <v>0.00129707829538639</v>
      </c>
      <c r="AC216" s="222" t="str">
        <f aca="false">(IMDIV(IMPRODUCT(P216,T216,W216),IMPRODUCT(Q216,Z216)))</f>
        <v>1.28148540447865-15.4383440244702i</v>
      </c>
      <c r="AD216" s="223" t="n">
        <f aca="false">20*LOG(IMABS(AC216))</f>
        <v>23.8018350218344</v>
      </c>
      <c r="AE216" s="198" t="n">
        <f aca="false">(180/PI())*IMARGUMENT(AC216)</f>
        <v>-85.2549466171149</v>
      </c>
      <c r="AF216" s="0" t="str">
        <f aca="false">COMPLEX(Adc_ea,0)</f>
        <v>-0.434440565864413</v>
      </c>
      <c r="AG216" s="0" t="str">
        <f aca="false">IMDIV(COMPLEX(0,2*PI()*O216),COMPLEX(wp0_ea,0))</f>
        <v>0.156610319547334i</v>
      </c>
      <c r="AH216" s="0" t="n">
        <f aca="false">IMABS(AG216)</f>
        <v>0.156610319547334</v>
      </c>
      <c r="AI216" s="0" t="n">
        <f aca="false">IMARGUMENT(AG216)</f>
        <v>1.5707963267949</v>
      </c>
      <c r="AJ216" s="0" t="str">
        <f aca="false">IMSUM(COMPLEX(1,0),IMDIV(COMPLEX(0,2*PI()*O216),COMPLEX(wp1_ea,0)))</f>
        <v>1+0.00155059722324093i</v>
      </c>
      <c r="AK216" s="0" t="n">
        <f aca="false">IMABS(AJ216)</f>
        <v>1.00000120217515</v>
      </c>
      <c r="AL216" s="0" t="n">
        <f aca="false">IMARGUMENT(AJ216)</f>
        <v>0.0015505959806242</v>
      </c>
      <c r="AM216" s="0" t="str">
        <f aca="false">IMSUM(COMPLEX(1,0),IMDIV(COMPLEX(0,2*PI()*O216),COMPLEX(wz_ea,0)))</f>
        <v>1+0.156610319547334i</v>
      </c>
      <c r="AN216" s="0" t="n">
        <f aca="false">IMABS(AM216)</f>
        <v>1.01218910890639</v>
      </c>
      <c r="AO216" s="0" t="n">
        <f aca="false">IMARGUMENT(AM216)</f>
        <v>0.155348454912125</v>
      </c>
      <c r="AP216" s="197" t="str">
        <f aca="false">IMPRODUCT(AF216,IMDIV(AM216,IMPRODUCT(AG216,AJ216)))</f>
        <v>-0.430138139919792+2.77468957130475i</v>
      </c>
      <c r="AQ216" s="169" t="n">
        <f aca="false">20*LOG(IMABS(AP216))</f>
        <v>8.96742265838895</v>
      </c>
      <c r="AR216" s="198" t="n">
        <f aca="false">(180/PI())*IMARGUMENT(AP216)</f>
        <v>98.8119682149297</v>
      </c>
      <c r="AS216" s="197" t="str">
        <f aca="false">IMPRODUCT(AC216,AP216)</f>
        <v>42.2853964146957+10.1963447697136i</v>
      </c>
      <c r="AT216" s="223" t="n">
        <f aca="false">20*LOG(IMABS(AS216))</f>
        <v>32.7692576802234</v>
      </c>
      <c r="AU216" s="198" t="n">
        <f aca="false">(180/PI())*IMARGUMENT(AS216)</f>
        <v>13.5570215978147</v>
      </c>
      <c r="AX216" s="0" t="n">
        <f aca="false">SUM((AT217&lt;0)*(AT216&gt;0))*O216</f>
        <v>0</v>
      </c>
      <c r="AY216" s="0" t="n">
        <f aca="false">IF(AX216&gt;0,AU216,0)</f>
        <v>0</v>
      </c>
    </row>
    <row r="217" customFormat="false" ht="15" hidden="false" customHeight="false" outlineLevel="0" collapsed="false">
      <c r="N217" s="130" t="n">
        <v>99</v>
      </c>
      <c r="O217" s="192" t="n">
        <f aca="false">10^(2+(N217/100))</f>
        <v>977.237220955811</v>
      </c>
      <c r="P217" s="240" t="str">
        <f aca="false">COMPLEX(Adc,0)</f>
        <v>175.438596491228</v>
      </c>
      <c r="Q217" s="124" t="str">
        <f aca="false">IMSUM(COMPLEX(1,0),IMDIV(COMPLEX(0,2*PI()*O217),COMPLEX(wp_lf,0)))</f>
        <v>1+11.5435055908765i</v>
      </c>
      <c r="R217" s="124" t="n">
        <f aca="false">IMABS(Q217)</f>
        <v>11.5867390290192</v>
      </c>
      <c r="S217" s="124" t="n">
        <f aca="false">IMARGUMENT(Q217)</f>
        <v>1.48438326278889</v>
      </c>
      <c r="T217" s="124" t="str">
        <f aca="false">IMSUM(COMPLEX(1,0),IMDIV(COMPLEX(0,2*PI()*O217),COMPLEX(wz_esr,0)))</f>
        <v>1+0.0000190467842249462i</v>
      </c>
      <c r="U217" s="124" t="n">
        <f aca="false">IMABS(T217)</f>
        <v>1.00000000018139</v>
      </c>
      <c r="V217" s="124" t="n">
        <f aca="false">IMARGUMENT(T217)</f>
        <v>1.90467852471529E-005</v>
      </c>
      <c r="W217" s="0" t="str">
        <f aca="false">IMSUB(COMPLEX(1,0),IMDIV(COMPLEX(0,2*PI()*O217),COMPLEX(wz_rhp,0)))</f>
        <v>1-0.00442091703480376i</v>
      </c>
      <c r="X217" s="124" t="n">
        <f aca="false">IMABS(W217)</f>
        <v>1.00000977220597</v>
      </c>
      <c r="Y217" s="124" t="n">
        <f aca="false">IMARGUMENT(W217)</f>
        <v>-0.00442088823362574</v>
      </c>
      <c r="Z217" s="0" t="str">
        <f aca="false">IMSUM(COMPLEX(1,0),IMDIV(COMPLEX(0,2*PI()*O217),COMPLEX(Q*(wsl/2),0)),IMDIV(IMPOWER(COMPLEX(0,2*PI()*O217),2),IMPOWER(COMPLEX(wsl/2,0),2)))</f>
        <v>0.999999133793573+0.00132729077642657i</v>
      </c>
      <c r="AA217" s="124" t="n">
        <f aca="false">IMABS(Z217)</f>
        <v>1.00000001464435</v>
      </c>
      <c r="AB217" s="124" t="n">
        <f aca="false">IMARGUMENT(Z217)</f>
        <v>0.00132729114672646</v>
      </c>
      <c r="AC217" s="222" t="str">
        <f aca="false">(IMDIV(IMPRODUCT(P217,T217,W217),IMPRODUCT(Q217,Z217)))</f>
        <v>1.22034859047687-15.0922160678724i</v>
      </c>
      <c r="AD217" s="223" t="n">
        <f aca="false">20*LOG(IMABS(AC217))</f>
        <v>23.6033631337505</v>
      </c>
      <c r="AE217" s="198" t="n">
        <f aca="false">(180/PI())*IMARGUMENT(AC217)</f>
        <v>-85.377151255688</v>
      </c>
      <c r="AF217" s="0" t="str">
        <f aca="false">COMPLEX(Adc_ea,0)</f>
        <v>-0.434440565864413</v>
      </c>
      <c r="AG217" s="0" t="str">
        <f aca="false">IMDIV(COMPLEX(0,2*PI()*O217),COMPLEX(wp0_ea,0))</f>
        <v>0.160258242511637i</v>
      </c>
      <c r="AH217" s="0" t="n">
        <f aca="false">IMABS(AG217)</f>
        <v>0.160258242511637</v>
      </c>
      <c r="AI217" s="0" t="n">
        <f aca="false">IMARGUMENT(AG217)</f>
        <v>1.5707963267949</v>
      </c>
      <c r="AJ217" s="0" t="str">
        <f aca="false">IMSUM(COMPLEX(1,0),IMDIV(COMPLEX(0,2*PI()*O217),COMPLEX(wp1_ea,0)))</f>
        <v>1+0.00158671527239244i</v>
      </c>
      <c r="AK217" s="0" t="n">
        <f aca="false">IMABS(AJ217)</f>
        <v>1.00000125883189</v>
      </c>
      <c r="AL217" s="0" t="n">
        <f aca="false">IMARGUMENT(AJ217)</f>
        <v>0.0015867139408902</v>
      </c>
      <c r="AM217" s="0" t="str">
        <f aca="false">IMSUM(COMPLEX(1,0),IMDIV(COMPLEX(0,2*PI()*O217),COMPLEX(wz_ea,0)))</f>
        <v>1+0.160258242511637i</v>
      </c>
      <c r="AN217" s="0" t="n">
        <f aca="false">IMABS(AM217)</f>
        <v>1.01275994406025</v>
      </c>
      <c r="AO217" s="0" t="n">
        <f aca="false">IMARGUMENT(AM217)</f>
        <v>0.158907048557958</v>
      </c>
      <c r="AP217" s="197" t="str">
        <f aca="false">IMPRODUCT(AF217,IMDIV(AM217,IMPRODUCT(AG217,AJ217)))</f>
        <v>-0.430138091179411+2.71156064346369i</v>
      </c>
      <c r="AQ217" s="169" t="n">
        <f aca="false">20*LOG(IMABS(AP217))</f>
        <v>8.77231928827658</v>
      </c>
      <c r="AR217" s="198" t="n">
        <f aca="false">(180/PI())*IMARGUMENT(AP217)</f>
        <v>99.0137912051497</v>
      </c>
      <c r="AS217" s="197" t="str">
        <f aca="false">IMPRODUCT(AC217,AP217)</f>
        <v>40.3985406990119+9.80078622034534i</v>
      </c>
      <c r="AT217" s="223" t="n">
        <f aca="false">20*LOG(IMABS(AS217))</f>
        <v>32.375682422027</v>
      </c>
      <c r="AU217" s="198" t="n">
        <f aca="false">(180/PI())*IMARGUMENT(AS217)</f>
        <v>13.6366399494617</v>
      </c>
      <c r="AX217" s="0" t="n">
        <f aca="false">SUM((AT218&lt;0)*(AT217&gt;0))*O217</f>
        <v>0</v>
      </c>
      <c r="AY217" s="0" t="n">
        <f aca="false">IF(AX217&gt;0,AU217,0)</f>
        <v>0</v>
      </c>
    </row>
    <row r="218" customFormat="false" ht="15" hidden="false" customHeight="false" outlineLevel="0" collapsed="false">
      <c r="N218" s="130" t="n">
        <v>100</v>
      </c>
      <c r="O218" s="192" t="n">
        <f aca="false">10^(2+(N218/100))</f>
        <v>1000</v>
      </c>
      <c r="P218" s="240" t="str">
        <f aca="false">COMPLEX(Adc,0)</f>
        <v>175.438596491228</v>
      </c>
      <c r="Q218" s="124" t="str">
        <f aca="false">IMSUM(COMPLEX(1,0),IMDIV(COMPLEX(0,2*PI()*O218),COMPLEX(wp_lf,0)))</f>
        <v>1+11.8123883774976i</v>
      </c>
      <c r="R218" s="124" t="n">
        <f aca="false">IMABS(Q218)</f>
        <v>11.8546412506174</v>
      </c>
      <c r="S218" s="124" t="n">
        <f aca="false">IMARGUMENT(Q218)</f>
        <v>1.48634081627306</v>
      </c>
      <c r="T218" s="124" t="str">
        <f aca="false">IMSUM(COMPLEX(1,0),IMDIV(COMPLEX(0,2*PI()*O218),COMPLEX(wz_esr,0)))</f>
        <v>1+0.0000194904408228711i</v>
      </c>
      <c r="U218" s="124" t="n">
        <f aca="false">IMABS(T218)</f>
        <v>1.00000000018994</v>
      </c>
      <c r="V218" s="124" t="n">
        <f aca="false">IMARGUMENT(T218)</f>
        <v>1.94904340316535E-005</v>
      </c>
      <c r="W218" s="0" t="str">
        <f aca="false">IMSUB(COMPLEX(1,0),IMDIV(COMPLEX(0,2*PI()*O218),COMPLEX(wz_rhp,0)))</f>
        <v>1-0.0045238934211693i</v>
      </c>
      <c r="X218" s="124" t="n">
        <f aca="false">IMABS(W218)</f>
        <v>1.00001023275349</v>
      </c>
      <c r="Y218" s="124" t="n">
        <f aca="false">IMARGUMENT(W218)</f>
        <v>-0.00452386256011968</v>
      </c>
      <c r="Z218" s="0" t="str">
        <f aca="false">IMSUM(COMPLEX(1,0),IMDIV(COMPLEX(0,2*PI()*O218),COMPLEX(Q*(wsl/2),0)),IMDIV(IMPOWER(COMPLEX(0,2*PI()*O218),2),IMPOWER(COMPLEX(wsl/2,0),2)))</f>
        <v>0.999999092970522+0.00135820735023619i</v>
      </c>
      <c r="AA218" s="124" t="n">
        <f aca="false">IMABS(Z218)</f>
        <v>1.00000001533454</v>
      </c>
      <c r="AB218" s="124" t="n">
        <f aca="false">IMARGUMENT(Z218)</f>
        <v>0.00135820774705585</v>
      </c>
      <c r="AC218" s="222" t="str">
        <f aca="false">(IMDIV(IMPRODUCT(P218,T218,W218),IMPRODUCT(Q218,Z218)))</f>
        <v>1.16192330408246-14.7536167335492i</v>
      </c>
      <c r="AD218" s="223" t="n">
        <f aca="false">20*LOG(IMABS(AC218))</f>
        <v>23.4048233203481</v>
      </c>
      <c r="AE218" s="198" t="n">
        <f aca="false">(180/PI())*IMARGUMENT(AC218)</f>
        <v>-85.4969567738741</v>
      </c>
      <c r="AF218" s="0" t="str">
        <f aca="false">COMPLEX(Adc_ea,0)</f>
        <v>-0.434440565864413</v>
      </c>
      <c r="AG218" s="0" t="str">
        <f aca="false">IMDIV(COMPLEX(0,2*PI()*O218),COMPLEX(wp0_ea,0))</f>
        <v>0.163991136517387i</v>
      </c>
      <c r="AH218" s="0" t="n">
        <f aca="false">IMABS(AG218)</f>
        <v>0.163991136517387</v>
      </c>
      <c r="AI218" s="0" t="n">
        <f aca="false">IMARGUMENT(AG218)</f>
        <v>1.5707963267949</v>
      </c>
      <c r="AJ218" s="0" t="str">
        <f aca="false">IMSUM(COMPLEX(1,0),IMDIV(COMPLEX(0,2*PI()*O218),COMPLEX(wp1_ea,0)))</f>
        <v>1+0.00162367461898403i</v>
      </c>
      <c r="AK218" s="0" t="n">
        <f aca="false">IMABS(AJ218)</f>
        <v>1.00000131815877</v>
      </c>
      <c r="AL218" s="0" t="n">
        <f aca="false">IMARGUMENT(AJ218)</f>
        <v>0.00162367319208135</v>
      </c>
      <c r="AM218" s="0" t="str">
        <f aca="false">IMSUM(COMPLEX(1,0),IMDIV(COMPLEX(0,2*PI()*O218),COMPLEX(wz_ea,0)))</f>
        <v>1+0.163991136517387i</v>
      </c>
      <c r="AN218" s="0" t="n">
        <f aca="false">IMABS(AM218)</f>
        <v>1.0133573371996</v>
      </c>
      <c r="AO218" s="0" t="n">
        <f aca="false">IMARGUMENT(AM218)</f>
        <v>0.162544334831061</v>
      </c>
      <c r="AP218" s="197" t="str">
        <f aca="false">IMPRODUCT(AF218,IMDIV(AM218,IMPRODUCT(AG218,AJ218)))</f>
        <v>-0.430138040141978+2.64986942096026i</v>
      </c>
      <c r="AQ218" s="169" t="n">
        <f aca="false">20*LOG(IMABS(AP218))</f>
        <v>8.57744077758232</v>
      </c>
      <c r="AR218" s="198" t="n">
        <f aca="false">(180/PI())*IMARGUMENT(AP218)</f>
        <v>99.2200747483626</v>
      </c>
      <c r="AS218" s="197" t="str">
        <f aca="false">IMPRODUCT(AC218,AP218)</f>
        <v>38.5953704179863+9.42503681976397i</v>
      </c>
      <c r="AT218" s="223" t="n">
        <f aca="false">20*LOG(IMABS(AS218))</f>
        <v>31.9822640979304</v>
      </c>
      <c r="AU218" s="198" t="n">
        <f aca="false">(180/PI())*IMARGUMENT(AS218)</f>
        <v>13.7231179744886</v>
      </c>
      <c r="AX218" s="0" t="n">
        <f aca="false">SUM((AT219&lt;0)*(AT218&gt;0))*O218</f>
        <v>0</v>
      </c>
      <c r="AY218" s="0" t="n">
        <f aca="false">IF(AX218&gt;0,AU218,0)</f>
        <v>0</v>
      </c>
    </row>
    <row r="219" customFormat="false" ht="15" hidden="false" customHeight="false" outlineLevel="0" collapsed="false">
      <c r="N219" s="130" t="n">
        <v>1</v>
      </c>
      <c r="O219" s="192" t="n">
        <f aca="false">10^(3+(N219/100))</f>
        <v>1023.29299228075</v>
      </c>
      <c r="P219" s="240" t="str">
        <f aca="false">COMPLEX(Adc,0)</f>
        <v>175.438596491228</v>
      </c>
      <c r="Q219" s="124" t="str">
        <f aca="false">IMSUM(COMPLEX(1,0),IMDIV(COMPLEX(0,2*PI()*O219),COMPLEX(wp_lf,0)))</f>
        <v>1+12.0875342487919i</v>
      </c>
      <c r="R219" s="124" t="n">
        <f aca="false">IMABS(Q219)</f>
        <v>12.1288286415349</v>
      </c>
      <c r="S219" s="124" t="n">
        <f aca="false">IMARGUMENT(Q219)</f>
        <v>1.48825443754247</v>
      </c>
      <c r="T219" s="124" t="str">
        <f aca="false">IMSUM(COMPLEX(1,0),IMDIV(COMPLEX(0,2*PI()*O219),COMPLEX(wz_esr,0)))</f>
        <v>1+0.0000199444315105067i</v>
      </c>
      <c r="U219" s="124" t="n">
        <f aca="false">IMABS(T219)</f>
        <v>1.00000000019889</v>
      </c>
      <c r="V219" s="124" t="n">
        <f aca="false">IMARGUMENT(T219)</f>
        <v>1.99444235602159E-005</v>
      </c>
      <c r="W219" s="0" t="str">
        <f aca="false">IMSUB(COMPLEX(1,0),IMDIV(COMPLEX(0,2*PI()*O219),COMPLEX(wz_rhp,0)))</f>
        <v>1-0.00462926843570755i</v>
      </c>
      <c r="X219" s="124" t="n">
        <f aca="false">IMABS(W219)</f>
        <v>1.00001071500572</v>
      </c>
      <c r="Y219" s="124" t="n">
        <f aca="false">IMARGUMENT(W219)</f>
        <v>-0.00462923536749854</v>
      </c>
      <c r="Z219" s="0" t="str">
        <f aca="false">IMSUM(COMPLEX(1,0),IMDIV(COMPLEX(0,2*PI()*O219),COMPLEX(Q*(wsl/2),0)),IMDIV(IMPOWER(COMPLEX(0,2*PI()*O219),2),IMPOWER(COMPLEX(wsl/2,0),2)))</f>
        <v>0.999999050223539+0.0013898440635609i</v>
      </c>
      <c r="AA219" s="124" t="n">
        <f aca="false">IMABS(Z219)</f>
        <v>1.00000001605725</v>
      </c>
      <c r="AB219" s="124" t="n">
        <f aca="false">IMARGUMENT(Z219)</f>
        <v>0.00138984448869794</v>
      </c>
      <c r="AC219" s="222" t="str">
        <f aca="false">(IMDIV(IMPRODUCT(P219,T219,W219),IMPRODUCT(Q219,Z219)))</f>
        <v>1.10609099647445-14.4223976487604i</v>
      </c>
      <c r="AD219" s="223" t="n">
        <f aca="false">20*LOG(IMABS(AC219))</f>
        <v>23.20621861168</v>
      </c>
      <c r="AE219" s="198" t="n">
        <f aca="false">(180/PI())*IMARGUMENT(AC219)</f>
        <v>-85.6144232533634</v>
      </c>
      <c r="AF219" s="0" t="str">
        <f aca="false">COMPLEX(Adc_ea,0)</f>
        <v>-0.434440565864413</v>
      </c>
      <c r="AG219" s="0" t="str">
        <f aca="false">IMDIV(COMPLEX(0,2*PI()*O219),COMPLEX(wp0_ea,0))</f>
        <v>0.167810980794399i</v>
      </c>
      <c r="AH219" s="0" t="n">
        <f aca="false">IMABS(AG219)</f>
        <v>0.167810980794399</v>
      </c>
      <c r="AI219" s="0" t="n">
        <f aca="false">IMARGUMENT(AG219)</f>
        <v>1.5707963267949</v>
      </c>
      <c r="AJ219" s="0" t="str">
        <f aca="false">IMSUM(COMPLEX(1,0),IMDIV(COMPLEX(0,2*PI()*O219),COMPLEX(wp1_ea,0)))</f>
        <v>1+0.00166149485935049i</v>
      </c>
      <c r="AK219" s="0" t="n">
        <f aca="false">IMABS(AJ219)</f>
        <v>1.00000138028163</v>
      </c>
      <c r="AL219" s="0" t="n">
        <f aca="false">IMARGUMENT(AJ219)</f>
        <v>0.00166149333047094</v>
      </c>
      <c r="AM219" s="0" t="str">
        <f aca="false">IMSUM(COMPLEX(1,0),IMDIV(COMPLEX(0,2*PI()*O219),COMPLEX(wz_ea,0)))</f>
        <v>1+0.167810980794399i</v>
      </c>
      <c r="AN219" s="0" t="n">
        <f aca="false">IMABS(AM219)</f>
        <v>1.01398250738126</v>
      </c>
      <c r="AO219" s="0" t="n">
        <f aca="false">IMARGUMENT(AM219)</f>
        <v>0.166261857107029</v>
      </c>
      <c r="AP219" s="197" t="str">
        <f aca="false">IMPRODUCT(AF219,IMDIV(AM219,IMPRODUCT(AG219,AJ219)))</f>
        <v>-0.430137986699238+2.58958319429116i</v>
      </c>
      <c r="AQ219" s="169" t="n">
        <f aca="false">20*LOG(IMABS(AP219))</f>
        <v>8.3827971685413</v>
      </c>
      <c r="AR219" s="198" t="n">
        <f aca="false">(180/PI())*IMARGUMENT(AP219)</f>
        <v>99.4309061507152</v>
      </c>
      <c r="AS219" s="197" t="str">
        <f aca="false">IMPRODUCT(AC219,AP219)</f>
        <v>36.8722268182846+9.06793574384062i</v>
      </c>
      <c r="AT219" s="223" t="n">
        <f aca="false">20*LOG(IMABS(AS219))</f>
        <v>31.5890157802213</v>
      </c>
      <c r="AU219" s="198" t="n">
        <f aca="false">(180/PI())*IMARGUMENT(AS219)</f>
        <v>13.8164828973518</v>
      </c>
      <c r="AX219" s="0" t="n">
        <f aca="false">SUM((AT220&lt;0)*(AT219&gt;0))*O219</f>
        <v>0</v>
      </c>
      <c r="AY219" s="0" t="n">
        <f aca="false">IF(AX219&gt;0,AU219,0)</f>
        <v>0</v>
      </c>
    </row>
    <row r="220" customFormat="false" ht="15" hidden="false" customHeight="false" outlineLevel="0" collapsed="false">
      <c r="N220" s="130" t="n">
        <v>2</v>
      </c>
      <c r="O220" s="192" t="n">
        <f aca="false">10^(3+(N220/100))</f>
        <v>1047.1285480509</v>
      </c>
      <c r="P220" s="240" t="str">
        <f aca="false">COMPLEX(Adc,0)</f>
        <v>175.438596491228</v>
      </c>
      <c r="Q220" s="124" t="str">
        <f aca="false">IMSUM(COMPLEX(1,0),IMDIV(COMPLEX(0,2*PI()*O220),COMPLEX(wp_lf,0)))</f>
        <v>1+12.3690890907424i</v>
      </c>
      <c r="R220" s="124" t="n">
        <f aca="false">IMABS(Q220)</f>
        <v>12.4094466006637</v>
      </c>
      <c r="S220" s="124" t="n">
        <f aca="false">IMARGUMENT(Q220)</f>
        <v>1.49012508513263</v>
      </c>
      <c r="T220" s="124" t="str">
        <f aca="false">IMSUM(COMPLEX(1,0),IMDIV(COMPLEX(0,2*PI()*O220),COMPLEX(wz_esr,0)))</f>
        <v>1+0.000020408996999725i</v>
      </c>
      <c r="U220" s="124" t="n">
        <f aca="false">IMABS(T220)</f>
        <v>1.00000000020826</v>
      </c>
      <c r="V220" s="124" t="n">
        <f aca="false">IMARGUMENT(T220)</f>
        <v>2.04089994155614E-005</v>
      </c>
      <c r="W220" s="0" t="str">
        <f aca="false">IMSUB(COMPLEX(1,0),IMDIV(COMPLEX(0,2*PI()*O220),COMPLEX(wz_rhp,0)))</f>
        <v>1-0.00473709794964603i</v>
      </c>
      <c r="X220" s="124" t="n">
        <f aca="false">IMABS(W220)</f>
        <v>1.00001121998555</v>
      </c>
      <c r="Y220" s="124" t="n">
        <f aca="false">IMARGUMENT(W220)</f>
        <v>-0.00473706251647766</v>
      </c>
      <c r="Z220" s="0" t="str">
        <f aca="false">IMSUM(COMPLEX(1,0),IMDIV(COMPLEX(0,2*PI()*O220),COMPLEX(Q*(wsl/2),0)),IMDIV(IMPOWER(COMPLEX(0,2*PI()*O220),2),IMPOWER(COMPLEX(wsl/2,0),2)))</f>
        <v>0.999999005461954+0.00142221769060488i</v>
      </c>
      <c r="AA220" s="124" t="n">
        <f aca="false">IMABS(Z220)</f>
        <v>1.00000001681403</v>
      </c>
      <c r="AB220" s="124" t="n">
        <f aca="false">IMARGUMENT(Z220)</f>
        <v>0.00142221814619568</v>
      </c>
      <c r="AC220" s="222" t="str">
        <f aca="false">(IMDIV(IMPRODUCT(P220,T220,W220),IMPRODUCT(Q220,Z220)))</f>
        <v>1.05273815203335-14.0984123221423i</v>
      </c>
      <c r="AD220" s="223" t="n">
        <f aca="false">20*LOG(IMABS(AC220))</f>
        <v>23.0075519060066</v>
      </c>
      <c r="AE220" s="198" t="n">
        <f aca="false">(180/PI())*IMARGUMENT(AC220)</f>
        <v>-85.7296097620851</v>
      </c>
      <c r="AF220" s="0" t="str">
        <f aca="false">COMPLEX(Adc_ea,0)</f>
        <v>-0.434440565864413</v>
      </c>
      <c r="AG220" s="0" t="str">
        <f aca="false">IMDIV(COMPLEX(0,2*PI()*O220),COMPLEX(wp0_ea,0))</f>
        <v>0.171719800674669i</v>
      </c>
      <c r="AH220" s="0" t="n">
        <f aca="false">IMABS(AG220)</f>
        <v>0.171719800674669</v>
      </c>
      <c r="AI220" s="0" t="n">
        <f aca="false">IMARGUMENT(AG220)</f>
        <v>1.5707963267949</v>
      </c>
      <c r="AJ220" s="0" t="str">
        <f aca="false">IMSUM(COMPLEX(1,0),IMDIV(COMPLEX(0,2*PI()*O220),COMPLEX(wp1_ea,0)))</f>
        <v>1+0.00170019604628385i</v>
      </c>
      <c r="AK220" s="0" t="n">
        <f aca="false">IMABS(AJ220)</f>
        <v>1.00000144533225</v>
      </c>
      <c r="AL220" s="0" t="n">
        <f aca="false">IMARGUMENT(AJ220)</f>
        <v>0.0017001944080625</v>
      </c>
      <c r="AM220" s="0" t="str">
        <f aca="false">IMSUM(COMPLEX(1,0),IMDIV(COMPLEX(0,2*PI()*O220),COMPLEX(wz_ea,0)))</f>
        <v>1+0.171719800674669i</v>
      </c>
      <c r="AN220" s="0" t="n">
        <f aca="false">IMABS(AM220)</f>
        <v>1.01463672806761</v>
      </c>
      <c r="AO220" s="0" t="n">
        <f aca="false">IMARGUMENT(AM220)</f>
        <v>0.170061175249254</v>
      </c>
      <c r="AP220" s="197" t="str">
        <f aca="false">IMPRODUCT(AF220,IMDIV(AM220,IMPRODUCT(AG220,AJ220)))</f>
        <v>-0.430137930737833+2.53066999890049i</v>
      </c>
      <c r="AQ220" s="169" t="n">
        <f aca="false">20*LOG(IMABS(AP220))</f>
        <v>8.18839892531393</v>
      </c>
      <c r="AR220" s="198" t="n">
        <f aca="false">(180/PI())*IMARGUMENT(AP220)</f>
        <v>99.6463736368838</v>
      </c>
      <c r="AS220" s="197" t="str">
        <f aca="false">IMPRODUCT(AC220,AP220)</f>
        <v>35.2256064854501+8.7283947609838i</v>
      </c>
      <c r="AT220" s="223" t="n">
        <f aca="false">20*LOG(IMABS(AS220))</f>
        <v>31.1959508313205</v>
      </c>
      <c r="AU220" s="198" t="n">
        <f aca="false">(180/PI())*IMARGUMENT(AS220)</f>
        <v>13.9167638747987</v>
      </c>
      <c r="AX220" s="0" t="n">
        <f aca="false">SUM((AT221&lt;0)*(AT220&gt;0))*O220</f>
        <v>0</v>
      </c>
      <c r="AY220" s="0" t="n">
        <f aca="false">IF(AX220&gt;0,AU220,0)</f>
        <v>0</v>
      </c>
    </row>
    <row r="221" customFormat="false" ht="15" hidden="false" customHeight="false" outlineLevel="0" collapsed="false">
      <c r="N221" s="130" t="n">
        <v>3</v>
      </c>
      <c r="O221" s="192" t="n">
        <f aca="false">10^(3+(N221/100))</f>
        <v>1071.51930523761</v>
      </c>
      <c r="P221" s="240" t="str">
        <f aca="false">COMPLEX(Adc,0)</f>
        <v>175.438596491228</v>
      </c>
      <c r="Q221" s="124" t="str">
        <f aca="false">IMSUM(COMPLEX(1,0),IMDIV(COMPLEX(0,2*PI()*O221),COMPLEX(wp_lf,0)))</f>
        <v>1+12.657202187453i</v>
      </c>
      <c r="R221" s="124" t="n">
        <f aca="false">IMABS(Q221)</f>
        <v>12.6966439350745</v>
      </c>
      <c r="S221" s="124" t="n">
        <f aca="false">IMARGUMENT(Q221)</f>
        <v>1.4919536984885</v>
      </c>
      <c r="T221" s="124" t="str">
        <f aca="false">IMSUM(COMPLEX(1,0),IMDIV(COMPLEX(0,2*PI()*O221),COMPLEX(wz_esr,0)))</f>
        <v>1+0.0000208843836092975i</v>
      </c>
      <c r="U221" s="124" t="n">
        <f aca="false">IMABS(T221)</f>
        <v>1.00000000021808</v>
      </c>
      <c r="V221" s="124" t="n">
        <f aca="false">IMARGUMENT(T221)</f>
        <v>2.0884380107841E-005</v>
      </c>
      <c r="W221" s="0" t="str">
        <f aca="false">IMSUB(COMPLEX(1,0),IMDIV(COMPLEX(0,2*PI()*O221),COMPLEX(wz_rhp,0)))</f>
        <v>1-0.0048474391356203i</v>
      </c>
      <c r="X221" s="124" t="n">
        <f aca="false">IMABS(W221)</f>
        <v>1.00001174876407</v>
      </c>
      <c r="Y221" s="124" t="n">
        <f aca="false">IMARGUMENT(W221)</f>
        <v>-0.00484740116832981</v>
      </c>
      <c r="Z221" s="0" t="str">
        <f aca="false">IMSUM(COMPLEX(1,0),IMDIV(COMPLEX(0,2*PI()*O221),COMPLEX(Q*(wsl/2),0)),IMDIV(IMPOWER(COMPLEX(0,2*PI()*O221),2),IMPOWER(COMPLEX(wsl/2,0),2)))</f>
        <v>0.99999895859082+0.00145534539629369i</v>
      </c>
      <c r="AA221" s="124" t="n">
        <f aca="false">IMABS(Z221)</f>
        <v>1.00000001760647</v>
      </c>
      <c r="AB221" s="124" t="n">
        <f aca="false">IMARGUMENT(Z221)</f>
        <v>0.00145534588435138</v>
      </c>
      <c r="AC221" s="222" t="str">
        <f aca="false">(IMDIV(IMPRODUCT(P221,T221,W221),IMPRODUCT(Q221,Z221)))</f>
        <v>1.00175608781502-13.7815161965156i</v>
      </c>
      <c r="AD221" s="223" t="n">
        <f aca="false">20*LOG(IMABS(AC221))</f>
        <v>22.8088259754346</v>
      </c>
      <c r="AE221" s="198" t="n">
        <f aca="false">(180/PI())*IMARGUMENT(AC221)</f>
        <v>-85.8425743707468</v>
      </c>
      <c r="AF221" s="0" t="str">
        <f aca="false">COMPLEX(Adc_ea,0)</f>
        <v>-0.434440565864413</v>
      </c>
      <c r="AG221" s="0" t="str">
        <f aca="false">IMDIV(COMPLEX(0,2*PI()*O221),COMPLEX(wp0_ea,0))</f>
        <v>0.175719668666236i</v>
      </c>
      <c r="AH221" s="0" t="n">
        <f aca="false">IMABS(AG221)</f>
        <v>0.175719668666236</v>
      </c>
      <c r="AI221" s="0" t="n">
        <f aca="false">IMARGUMENT(AG221)</f>
        <v>1.5707963267949</v>
      </c>
      <c r="AJ221" s="0" t="str">
        <f aca="false">IMSUM(COMPLEX(1,0),IMDIV(COMPLEX(0,2*PI()*O221),COMPLEX(wp1_ea,0)))</f>
        <v>1+0.00173979869966571i</v>
      </c>
      <c r="AK221" s="0" t="n">
        <f aca="false">IMABS(AJ221)</f>
        <v>1.00000151344861</v>
      </c>
      <c r="AL221" s="0" t="n">
        <f aca="false">IMARGUMENT(AJ221)</f>
        <v>0.00173979694429313</v>
      </c>
      <c r="AM221" s="0" t="str">
        <f aca="false">IMSUM(COMPLEX(1,0),IMDIV(COMPLEX(0,2*PI()*O221),COMPLEX(wz_ea,0)))</f>
        <v>1+0.175719668666236i</v>
      </c>
      <c r="AN221" s="0" t="n">
        <f aca="false">IMABS(AM221)</f>
        <v>1.01532132941063</v>
      </c>
      <c r="AO221" s="0" t="n">
        <f aca="false">IMARGUMENT(AM221)</f>
        <v>0.173943864746403</v>
      </c>
      <c r="AP221" s="197" t="str">
        <f aca="false">IMPRODUCT(AF221,IMDIV(AM221,IMPRODUCT(AG221,AJ221)))</f>
        <v>-0.430137872139064+2.47309859823167i</v>
      </c>
      <c r="AQ221" s="169" t="n">
        <f aca="false">20*LOG(IMABS(AP221))</f>
        <v>7.99425694922974</v>
      </c>
      <c r="AR221" s="198" t="n">
        <f aca="false">(180/PI())*IMARGUMENT(AP221)</f>
        <v>99.8665663000469</v>
      </c>
      <c r="AS221" s="197" t="str">
        <f aca="false">IMPRODUCT(AC221,AP221)</f>
        <v>33.6521551550947+8.40539362816464i</v>
      </c>
      <c r="AT221" s="223" t="n">
        <f aca="false">20*LOG(IMABS(AS221))</f>
        <v>30.8030829246643</v>
      </c>
      <c r="AU221" s="198" t="n">
        <f aca="false">(180/PI())*IMARGUMENT(AS221)</f>
        <v>14.0239919293001</v>
      </c>
      <c r="AX221" s="0" t="n">
        <f aca="false">SUM((AT222&lt;0)*(AT221&gt;0))*O221</f>
        <v>0</v>
      </c>
      <c r="AY221" s="0" t="n">
        <f aca="false">IF(AX221&gt;0,AU221,0)</f>
        <v>0</v>
      </c>
    </row>
    <row r="222" customFormat="false" ht="15" hidden="false" customHeight="false" outlineLevel="0" collapsed="false">
      <c r="N222" s="130" t="n">
        <v>4</v>
      </c>
      <c r="O222" s="192" t="n">
        <f aca="false">10^(3+(N222/100))</f>
        <v>1096.47819614319</v>
      </c>
      <c r="P222" s="240" t="str">
        <f aca="false">COMPLEX(Adc,0)</f>
        <v>175.438596491228</v>
      </c>
      <c r="Q222" s="124" t="str">
        <f aca="false">IMSUM(COMPLEX(1,0),IMDIV(COMPLEX(0,2*PI()*O222),COMPLEX(wp_lf,0)))</f>
        <v>1+12.9520263003013i</v>
      </c>
      <c r="R222" s="124" t="n">
        <f aca="false">IMABS(Q222)</f>
        <v>12.9905729390084</v>
      </c>
      <c r="S222" s="124" t="n">
        <f aca="false">IMARGUMENT(Q222)</f>
        <v>1.49374119822127</v>
      </c>
      <c r="T222" s="124" t="str">
        <f aca="false">IMSUM(COMPLEX(1,0),IMDIV(COMPLEX(0,2*PI()*O222),COMPLEX(wz_esr,0)))</f>
        <v>1+0.0000213708433954972i</v>
      </c>
      <c r="U222" s="124" t="n">
        <f aca="false">IMABS(T222)</f>
        <v>1.00000000022836</v>
      </c>
      <c r="V222" s="124" t="n">
        <f aca="false">IMARGUMENT(T222)</f>
        <v>2.13708420458026E-005</v>
      </c>
      <c r="W222" s="0" t="str">
        <f aca="false">IMSUB(COMPLEX(1,0),IMDIV(COMPLEX(0,2*PI()*O222),COMPLEX(wz_rhp,0)))</f>
        <v>1-0.00496035049798774i</v>
      </c>
      <c r="X222" s="124" t="n">
        <f aca="false">IMABS(W222)</f>
        <v>1.00001230246286</v>
      </c>
      <c r="Y222" s="124" t="n">
        <f aca="false">IMARGUMENT(W222)</f>
        <v>-0.00496030981533752</v>
      </c>
      <c r="Z222" s="0" t="str">
        <f aca="false">IMSUM(COMPLEX(1,0),IMDIV(COMPLEX(0,2*PI()*O222),COMPLEX(Q*(wsl/2),0)),IMDIV(IMPOWER(COMPLEX(0,2*PI()*O222),2),IMPOWER(COMPLEX(wsl/2,0),2)))</f>
        <v>0.999998909510717+0.00148924474537539i</v>
      </c>
      <c r="AA222" s="124" t="n">
        <f aca="false">IMABS(Z222)</f>
        <v>1.00000001843627</v>
      </c>
      <c r="AB222" s="124" t="n">
        <f aca="false">IMARGUMENT(Z222)</f>
        <v>0.00148924526837492</v>
      </c>
      <c r="AC222" s="222" t="str">
        <f aca="false">(IMDIV(IMPRODUCT(P222,T222,W222),IMPRODUCT(Q222,Z222)))</f>
        <v>0.953040759837726-13.4715666945561i</v>
      </c>
      <c r="AD222" s="223" t="n">
        <f aca="false">20*LOG(IMABS(AC222))</f>
        <v>22.610043471332</v>
      </c>
      <c r="AE222" s="198" t="n">
        <f aca="false">(180/PI())*IMARGUMENT(AC222)</f>
        <v>-85.9533741697972</v>
      </c>
      <c r="AF222" s="0" t="str">
        <f aca="false">COMPLEX(Adc_ea,0)</f>
        <v>-0.434440565864413</v>
      </c>
      <c r="AG222" s="0" t="str">
        <f aca="false">IMDIV(COMPLEX(0,2*PI()*O222),COMPLEX(wp0_ea,0))</f>
        <v>0.179812705552056i</v>
      </c>
      <c r="AH222" s="0" t="n">
        <f aca="false">IMABS(AG222)</f>
        <v>0.179812705552056</v>
      </c>
      <c r="AI222" s="0" t="n">
        <f aca="false">IMARGUMENT(AG222)</f>
        <v>1.5707963267949</v>
      </c>
      <c r="AJ222" s="0" t="str">
        <f aca="false">IMSUM(COMPLEX(1,0),IMDIV(COMPLEX(0,2*PI()*O222),COMPLEX(wp1_ea,0)))</f>
        <v>1+0.00178032381734709i</v>
      </c>
      <c r="AK222" s="0" t="n">
        <f aca="false">IMABS(AJ222)</f>
        <v>1.00000158477519</v>
      </c>
      <c r="AL222" s="0" t="n">
        <f aca="false">IMARGUMENT(AJ222)</f>
        <v>0.00178032193636922</v>
      </c>
      <c r="AM222" s="0" t="str">
        <f aca="false">IMSUM(COMPLEX(1,0),IMDIV(COMPLEX(0,2*PI()*O222),COMPLEX(wz_ea,0)))</f>
        <v>1+0.179812705552056i</v>
      </c>
      <c r="AN222" s="0" t="n">
        <f aca="false">IMABS(AM222)</f>
        <v>1.01603770061841</v>
      </c>
      <c r="AO222" s="0" t="n">
        <f aca="false">IMARGUMENT(AM222)</f>
        <v>0.177911515757171</v>
      </c>
      <c r="AP222" s="197" t="str">
        <f aca="false">IMPRODUCT(AF222,IMDIV(AM222,IMPRODUCT(AG222,AJ222)))</f>
        <v>-0.430137810778638+2.41683846716532i</v>
      </c>
      <c r="AQ222" s="169" t="n">
        <f aca="false">20*LOG(IMABS(AP222))</f>
        <v>7.80038259434592</v>
      </c>
      <c r="AR222" s="198" t="n">
        <f aca="false">(180/PI())*IMARGUMENT(AP222)</f>
        <v>100.09157404653</v>
      </c>
      <c r="AS222" s="197" t="str">
        <f aca="false">IMPRODUCT(AC222,AP222)</f>
        <v>32.1486617343669+8.09797577490706i</v>
      </c>
      <c r="AT222" s="223" t="n">
        <f aca="false">20*LOG(IMABS(AS222))</f>
        <v>30.4104260656779</v>
      </c>
      <c r="AU222" s="198" t="n">
        <f aca="false">(180/PI())*IMARGUMENT(AS222)</f>
        <v>14.1381998767332</v>
      </c>
      <c r="AX222" s="0" t="n">
        <f aca="false">SUM((AT223&lt;0)*(AT222&gt;0))*O222</f>
        <v>0</v>
      </c>
      <c r="AY222" s="0" t="n">
        <f aca="false">IF(AX222&gt;0,AU222,0)</f>
        <v>0</v>
      </c>
    </row>
    <row r="223" customFormat="false" ht="15" hidden="false" customHeight="false" outlineLevel="0" collapsed="false">
      <c r="N223" s="130" t="n">
        <v>5</v>
      </c>
      <c r="O223" s="192" t="n">
        <f aca="false">10^(3+(N223/100))</f>
        <v>1122.01845430196</v>
      </c>
      <c r="P223" s="240" t="str">
        <f aca="false">COMPLEX(Adc,0)</f>
        <v>175.438596491228</v>
      </c>
      <c r="Q223" s="124" t="str">
        <f aca="false">IMSUM(COMPLEX(1,0),IMDIV(COMPLEX(0,2*PI()*O223),COMPLEX(wp_lf,0)))</f>
        <v>1+13.2537177489344i</v>
      </c>
      <c r="R223" s="124" t="n">
        <f aca="false">IMABS(Q223)</f>
        <v>13.2913894747095</v>
      </c>
      <c r="S223" s="124" t="n">
        <f aca="false">IMARGUMENT(Q223)</f>
        <v>1.49548848637073</v>
      </c>
      <c r="T223" s="124" t="str">
        <f aca="false">IMSUM(COMPLEX(1,0),IMDIV(COMPLEX(0,2*PI()*O223),COMPLEX(wz_esr,0)))</f>
        <v>1+0.0000218686342857417i</v>
      </c>
      <c r="U223" s="124" t="n">
        <f aca="false">IMABS(T223)</f>
        <v>1.00000000023912</v>
      </c>
      <c r="V223" s="124" t="n">
        <f aca="false">IMARGUMENT(T223)</f>
        <v>2.18686306286272E-005</v>
      </c>
      <c r="W223" s="0" t="str">
        <f aca="false">IMSUB(COMPLEX(1,0),IMDIV(COMPLEX(0,2*PI()*O223),COMPLEX(wz_rhp,0)))</f>
        <v>1-0.00507589190384719i</v>
      </c>
      <c r="X223" s="124" t="n">
        <f aca="false">IMABS(W223)</f>
        <v>1.00001288225633</v>
      </c>
      <c r="Y223" s="124" t="n">
        <f aca="false">IMARGUMENT(W223)</f>
        <v>-0.00507584831160642</v>
      </c>
      <c r="Z223" s="0" t="str">
        <f aca="false">IMSUM(COMPLEX(1,0),IMDIV(COMPLEX(0,2*PI()*O223),COMPLEX(Q*(wsl/2),0)),IMDIV(IMPOWER(COMPLEX(0,2*PI()*O223),2),IMPOWER(COMPLEX(wsl/2,0),2)))</f>
        <v>0.99999885811754+0.00152393371173357i</v>
      </c>
      <c r="AA223" s="124" t="n">
        <f aca="false">IMABS(Z223)</f>
        <v>1.00000001930517</v>
      </c>
      <c r="AB223" s="124" t="n">
        <f aca="false">IMARGUMENT(Z223)</f>
        <v>0.00152393427221499</v>
      </c>
      <c r="AC223" s="222" t="str">
        <f aca="false">(IMDIV(IMPRODUCT(P223,T223,W223),IMPRODUCT(Q223,Z223)))</f>
        <v>0.906492576061041-13.1684232578418i</v>
      </c>
      <c r="AD223" s="223" t="n">
        <f aca="false">20*LOG(IMABS(AC223))</f>
        <v>22.4112069295281</v>
      </c>
      <c r="AE223" s="198" t="n">
        <f aca="false">(180/PI())*IMARGUMENT(AC223)</f>
        <v>-86.0620652867574</v>
      </c>
      <c r="AF223" s="0" t="str">
        <f aca="false">COMPLEX(Adc_ea,0)</f>
        <v>-0.434440565864413</v>
      </c>
      <c r="AG223" s="0" t="str">
        <f aca="false">IMDIV(COMPLEX(0,2*PI()*O223),COMPLEX(wp0_ea,0))</f>
        <v>0.184001081514461i</v>
      </c>
      <c r="AH223" s="0" t="n">
        <f aca="false">IMABS(AG223)</f>
        <v>0.184001081514461</v>
      </c>
      <c r="AI223" s="0" t="n">
        <f aca="false">IMARGUMENT(AG223)</f>
        <v>1.5707963267949</v>
      </c>
      <c r="AJ223" s="0" t="str">
        <f aca="false">IMSUM(COMPLEX(1,0),IMDIV(COMPLEX(0,2*PI()*O223),COMPLEX(wp1_ea,0)))</f>
        <v>1+0.0018217928862818i</v>
      </c>
      <c r="AK223" s="0" t="n">
        <f aca="false">IMABS(AJ223)</f>
        <v>1.00000165946328</v>
      </c>
      <c r="AL223" s="0" t="n">
        <f aca="false">IMARGUMENT(AJ223)</f>
        <v>0.00182179087076619</v>
      </c>
      <c r="AM223" s="0" t="str">
        <f aca="false">IMSUM(COMPLEX(1,0),IMDIV(COMPLEX(0,2*PI()*O223),COMPLEX(wz_ea,0)))</f>
        <v>1+0.184001081514461i</v>
      </c>
      <c r="AN223" s="0" t="n">
        <f aca="false">IMABS(AM223)</f>
        <v>1.01678729240608</v>
      </c>
      <c r="AO223" s="0" t="n">
        <f aca="false">IMARGUMENT(AM223)</f>
        <v>0.18196573205676</v>
      </c>
      <c r="AP223" s="197" t="str">
        <f aca="false">IMPRODUCT(AF223,IMDIV(AM223,IMPRODUCT(AG223,AJ223)))</f>
        <v>-0.430137746526402+2.36185977583462i</v>
      </c>
      <c r="AQ223" s="169" t="n">
        <f aca="false">20*LOG(IMABS(AP223))</f>
        <v>7.6067876833034</v>
      </c>
      <c r="AR223" s="198" t="n">
        <f aca="false">(180/PI())*IMARGUMENT(AP223)</f>
        <v>100.321487534807</v>
      </c>
      <c r="AS223" s="197" t="str">
        <f aca="false">IMPRODUCT(AC223,AP223)</f>
        <v>30.7120525299518+7.80524425792521i</v>
      </c>
      <c r="AT223" s="223" t="n">
        <f aca="false">20*LOG(IMABS(AS223))</f>
        <v>30.0179946128315</v>
      </c>
      <c r="AU223" s="198" t="n">
        <f aca="false">(180/PI())*IMARGUMENT(AS223)</f>
        <v>14.2594222480499</v>
      </c>
      <c r="AX223" s="0" t="n">
        <f aca="false">SUM((AT224&lt;0)*(AT223&gt;0))*O223</f>
        <v>0</v>
      </c>
      <c r="AY223" s="0" t="n">
        <f aca="false">IF(AX223&gt;0,AU223,0)</f>
        <v>0</v>
      </c>
    </row>
    <row r="224" customFormat="false" ht="15" hidden="false" customHeight="false" outlineLevel="0" collapsed="false">
      <c r="N224" s="130" t="n">
        <v>6</v>
      </c>
      <c r="O224" s="192" t="n">
        <f aca="false">10^(3+(N224/100))</f>
        <v>1148.15362149688</v>
      </c>
      <c r="P224" s="240" t="str">
        <f aca="false">COMPLEX(Adc,0)</f>
        <v>175.438596491228</v>
      </c>
      <c r="Q224" s="124" t="str">
        <f aca="false">IMSUM(COMPLEX(1,0),IMDIV(COMPLEX(0,2*PI()*O224),COMPLEX(wp_lf,0)))</f>
        <v>1+13.5624364941516i</v>
      </c>
      <c r="R224" s="124" t="n">
        <f aca="false">IMABS(Q224)</f>
        <v>13.5992530551459</v>
      </c>
      <c r="S224" s="124" t="n">
        <f aca="false">IMARGUMENT(Q224)</f>
        <v>1.49719644667233</v>
      </c>
      <c r="T224" s="124" t="str">
        <f aca="false">IMSUM(COMPLEX(1,0),IMDIV(COMPLEX(0,2*PI()*O224),COMPLEX(wz_esr,0)))</f>
        <v>1+0.0000223780202153501i</v>
      </c>
      <c r="U224" s="124" t="n">
        <f aca="false">IMABS(T224)</f>
        <v>1.00000000025039</v>
      </c>
      <c r="V224" s="124" t="n">
        <f aca="false">IMARGUMENT(T224)</f>
        <v>2.2378021924216E-005</v>
      </c>
      <c r="W224" s="0" t="str">
        <f aca="false">IMSUB(COMPLEX(1,0),IMDIV(COMPLEX(0,2*PI()*O224),COMPLEX(wz_rhp,0)))</f>
        <v>1-0.00519412461478146i</v>
      </c>
      <c r="X224" s="124" t="n">
        <f aca="false">IMABS(W224)</f>
        <v>1.00001348937428</v>
      </c>
      <c r="Y224" s="124" t="n">
        <f aca="false">IMARGUMENT(W224)</f>
        <v>-0.00519407790489906</v>
      </c>
      <c r="Z224" s="0" t="str">
        <f aca="false">IMSUM(COMPLEX(1,0),IMDIV(COMPLEX(0,2*PI()*O224),COMPLEX(Q*(wsl/2),0)),IMDIV(IMPOWER(COMPLEX(0,2*PI()*O224),2),IMPOWER(COMPLEX(wsl/2,0),2)))</f>
        <v>0.999998804302278+0.00155943068791737i</v>
      </c>
      <c r="AA224" s="124" t="n">
        <f aca="false">IMABS(Z224)</f>
        <v>1.00000002021503</v>
      </c>
      <c r="AB224" s="124" t="n">
        <f aca="false">IMARGUMENT(Z224)</f>
        <v>0.00155943128844491</v>
      </c>
      <c r="AC224" s="222" t="str">
        <f aca="false">(IMDIV(IMPRODUCT(P224,T224,W224),IMPRODUCT(Q224,Z224)))</f>
        <v>0.862016215924849-12.8719473797527i</v>
      </c>
      <c r="AD224" s="223" t="n">
        <f aca="false">20*LOG(IMABS(AC224))</f>
        <v>22.2123187753038</v>
      </c>
      <c r="AE224" s="198" t="n">
        <f aca="false">(180/PI())*IMARGUMENT(AC224)</f>
        <v>-86.1687029038768</v>
      </c>
      <c r="AF224" s="0" t="str">
        <f aca="false">COMPLEX(Adc_ea,0)</f>
        <v>-0.434440565864413</v>
      </c>
      <c r="AG224" s="0" t="str">
        <f aca="false">IMDIV(COMPLEX(0,2*PI()*O224),COMPLEX(wp0_ea,0))</f>
        <v>0.188287017285828i</v>
      </c>
      <c r="AH224" s="0" t="n">
        <f aca="false">IMABS(AG224)</f>
        <v>0.188287017285828</v>
      </c>
      <c r="AI224" s="0" t="n">
        <f aca="false">IMARGUMENT(AG224)</f>
        <v>1.5707963267949</v>
      </c>
      <c r="AJ224" s="0" t="str">
        <f aca="false">IMSUM(COMPLEX(1,0),IMDIV(COMPLEX(0,2*PI()*O224),COMPLEX(wp1_ea,0)))</f>
        <v>1+0.00186422789391909i</v>
      </c>
      <c r="AK224" s="0" t="n">
        <f aca="false">IMABS(AJ224)</f>
        <v>1.00000173767131</v>
      </c>
      <c r="AL224" s="0" t="n">
        <f aca="false">IMARGUMENT(AJ224)</f>
        <v>0.00186422573427844</v>
      </c>
      <c r="AM224" s="0" t="str">
        <f aca="false">IMSUM(COMPLEX(1,0),IMDIV(COMPLEX(0,2*PI()*O224),COMPLEX(wz_ea,0)))</f>
        <v>1+0.188287017285828i</v>
      </c>
      <c r="AN224" s="0" t="n">
        <f aca="false">IMABS(AM224)</f>
        <v>1.0175716195327</v>
      </c>
      <c r="AO224" s="0" t="n">
        <f aca="false">IMARGUMENT(AM224)</f>
        <v>0.18610812987938</v>
      </c>
      <c r="AP224" s="197" t="str">
        <f aca="false">IMPRODUCT(AF224,IMDIV(AM224,IMPRODUCT(AG224,AJ224)))</f>
        <v>-0.430137679246073+2.30813337380893i</v>
      </c>
      <c r="AQ224" s="169" t="n">
        <f aca="false">20*LOG(IMABS(AP224))</f>
        <v>7.41348452345706</v>
      </c>
      <c r="AR224" s="198" t="n">
        <f aca="false">(180/PI())*IMARGUMENT(AP224)</f>
        <v>100.556398108525</v>
      </c>
      <c r="AS224" s="197" t="str">
        <f aca="false">IMPRODUCT(AC224,AP224)</f>
        <v>29.3393856785292+7.52635797004503i</v>
      </c>
      <c r="AT224" s="223" t="n">
        <f aca="false">20*LOG(IMABS(AS224))</f>
        <v>29.6258032987608</v>
      </c>
      <c r="AU224" s="198" t="n">
        <f aca="false">(180/PI())*IMARGUMENT(AS224)</f>
        <v>14.3876952046486</v>
      </c>
      <c r="AX224" s="0" t="n">
        <f aca="false">SUM((AT225&lt;0)*(AT224&gt;0))*O224</f>
        <v>0</v>
      </c>
      <c r="AY224" s="0" t="n">
        <f aca="false">IF(AX224&gt;0,AU224,0)</f>
        <v>0</v>
      </c>
    </row>
    <row r="225" customFormat="false" ht="15" hidden="false" customHeight="false" outlineLevel="0" collapsed="false">
      <c r="N225" s="130" t="n">
        <v>7</v>
      </c>
      <c r="O225" s="192" t="n">
        <f aca="false">10^(3+(N225/100))</f>
        <v>1174.89755493953</v>
      </c>
      <c r="P225" s="240" t="str">
        <f aca="false">COMPLEX(Adc,0)</f>
        <v>175.438596491228</v>
      </c>
      <c r="Q225" s="124" t="str">
        <f aca="false">IMSUM(COMPLEX(1,0),IMDIV(COMPLEX(0,2*PI()*O225),COMPLEX(wp_lf,0)))</f>
        <v>1+13.8783462227181i</v>
      </c>
      <c r="R225" s="124" t="n">
        <f aca="false">IMABS(Q225)</f>
        <v>13.91432692866</v>
      </c>
      <c r="S225" s="124" t="n">
        <f aca="false">IMARGUMENT(Q225)</f>
        <v>1.49886594482819</v>
      </c>
      <c r="T225" s="124" t="str">
        <f aca="false">IMSUM(COMPLEX(1,0),IMDIV(COMPLEX(0,2*PI()*O225),COMPLEX(wz_esr,0)))</f>
        <v>1+0.0000228992712674848i</v>
      </c>
      <c r="U225" s="124" t="n">
        <f aca="false">IMABS(T225)</f>
        <v>1.00000000026219</v>
      </c>
      <c r="V225" s="124" t="n">
        <f aca="false">IMARGUMENT(T225)</f>
        <v>2.28992694689368E-005</v>
      </c>
      <c r="W225" s="0" t="str">
        <f aca="false">IMSUB(COMPLEX(1,0),IMDIV(COMPLEX(0,2*PI()*O225),COMPLEX(wz_rhp,0)))</f>
        <v>1-0.00531511131933883i</v>
      </c>
      <c r="X225" s="124" t="n">
        <f aca="false">IMABS(W225)</f>
        <v>1.00001412510441</v>
      </c>
      <c r="Y225" s="124" t="n">
        <f aca="false">IMARGUMENT(W225)</f>
        <v>-0.00531506126884335</v>
      </c>
      <c r="Z225" s="0" t="str">
        <f aca="false">IMSUM(COMPLEX(1,0),IMDIV(COMPLEX(0,2*PI()*O225),COMPLEX(Q*(wsl/2),0)),IMDIV(IMPOWER(COMPLEX(0,2*PI()*O225),2),IMPOWER(COMPLEX(wsl/2,0),2)))</f>
        <v>0.99999874795078+0.00159575449489339i</v>
      </c>
      <c r="AA225" s="124" t="n">
        <f aca="false">IMABS(Z225)</f>
        <v>1.00000002116777</v>
      </c>
      <c r="AB225" s="124" t="n">
        <f aca="false">IMARGUMENT(Z225)</f>
        <v>0.00159575513830242</v>
      </c>
      <c r="AC225" s="222" t="str">
        <f aca="false">(IMDIV(IMPRODUCT(P225,T225,W225),IMPRODUCT(Q225,Z225)))</f>
        <v>0.819520456309633-12.5820026326811i</v>
      </c>
      <c r="AD225" s="223" t="n">
        <f aca="false">20*LOG(IMABS(AC225))</f>
        <v>22.0133813281816</v>
      </c>
      <c r="AE225" s="198" t="n">
        <f aca="false">(180/PI())*IMARGUMENT(AC225)</f>
        <v>-86.2733412760683</v>
      </c>
      <c r="AF225" s="0" t="str">
        <f aca="false">COMPLEX(Adc_ea,0)</f>
        <v>-0.434440565864413</v>
      </c>
      <c r="AG225" s="0" t="str">
        <f aca="false">IMDIV(COMPLEX(0,2*PI()*O225),COMPLEX(wp0_ea,0))</f>
        <v>0.192672785326033i</v>
      </c>
      <c r="AH225" s="0" t="n">
        <f aca="false">IMABS(AG225)</f>
        <v>0.192672785326033</v>
      </c>
      <c r="AI225" s="0" t="n">
        <f aca="false">IMARGUMENT(AG225)</f>
        <v>1.5707963267949</v>
      </c>
      <c r="AJ225" s="0" t="str">
        <f aca="false">IMSUM(COMPLEX(1,0),IMDIV(COMPLEX(0,2*PI()*O225),COMPLEX(wp1_ea,0)))</f>
        <v>1+0.00190765133986171i</v>
      </c>
      <c r="AK225" s="0" t="n">
        <f aca="false">IMABS(AJ225)</f>
        <v>1.00000181956516</v>
      </c>
      <c r="AL225" s="0" t="n">
        <f aca="false">IMARGUMENT(AJ225)</f>
        <v>0.00190764902583302</v>
      </c>
      <c r="AM225" s="0" t="str">
        <f aca="false">IMSUM(COMPLEX(1,0),IMDIV(COMPLEX(0,2*PI()*O225),COMPLEX(wz_ea,0)))</f>
        <v>1+0.192672785326033i</v>
      </c>
      <c r="AN225" s="0" t="n">
        <f aca="false">IMABS(AM225)</f>
        <v>1.01839226342569</v>
      </c>
      <c r="AO225" s="0" t="n">
        <f aca="false">IMARGUMENT(AM225)</f>
        <v>0.190340336650859</v>
      </c>
      <c r="AP225" s="197" t="str">
        <f aca="false">IMPRODUCT(AF225,IMDIV(AM225,IMPRODUCT(AG225,AJ225)))</f>
        <v>-0.430137608794942+2.25563077463797i</v>
      </c>
      <c r="AQ225" s="169" t="n">
        <f aca="false">20*LOG(IMABS(AP225))</f>
        <v>7.22048592325767</v>
      </c>
      <c r="AR225" s="198" t="n">
        <f aca="false">(180/PI())*IMARGUMENT(AP225)</f>
        <v>100.796397723223</v>
      </c>
      <c r="AS225" s="197" t="str">
        <f aca="false">IMPRODUCT(AC225,AP225)</f>
        <v>28.0278457754159+7.26052808797047i</v>
      </c>
      <c r="AT225" s="223" t="n">
        <f aca="false">20*LOG(IMABS(AS225))</f>
        <v>29.2338672514393</v>
      </c>
      <c r="AU225" s="198" t="n">
        <f aca="false">(180/PI())*IMARGUMENT(AS225)</f>
        <v>14.5230564471546</v>
      </c>
      <c r="AX225" s="0" t="n">
        <f aca="false">SUM((AT226&lt;0)*(AT225&gt;0))*O225</f>
        <v>0</v>
      </c>
      <c r="AY225" s="0" t="n">
        <f aca="false">IF(AX225&gt;0,AU225,0)</f>
        <v>0</v>
      </c>
    </row>
    <row r="226" customFormat="false" ht="15" hidden="false" customHeight="false" outlineLevel="0" collapsed="false">
      <c r="N226" s="130" t="n">
        <v>8</v>
      </c>
      <c r="O226" s="192" t="n">
        <f aca="false">10^(3+(N226/100))</f>
        <v>1202.26443461741</v>
      </c>
      <c r="P226" s="240" t="str">
        <f aca="false">COMPLEX(Adc,0)</f>
        <v>175.438596491228</v>
      </c>
      <c r="Q226" s="124" t="str">
        <f aca="false">IMSUM(COMPLEX(1,0),IMDIV(COMPLEX(0,2*PI()*O226),COMPLEX(wp_lf,0)))</f>
        <v>1+14.2016144341535i</v>
      </c>
      <c r="R226" s="124" t="n">
        <f aca="false">IMABS(Q226)</f>
        <v>14.2367781655948</v>
      </c>
      <c r="S226" s="124" t="n">
        <f aca="false">IMARGUMENT(Q226)</f>
        <v>1.50049782878134</v>
      </c>
      <c r="T226" s="124" t="str">
        <f aca="false">IMSUM(COMPLEX(1,0),IMDIV(COMPLEX(0,2*PI()*O226),COMPLEX(wz_esr,0)))</f>
        <v>1+0.0000234326638163532i</v>
      </c>
      <c r="U226" s="124" t="n">
        <f aca="false">IMABS(T226)</f>
        <v>1.00000000027454</v>
      </c>
      <c r="V226" s="124" t="n">
        <f aca="false">IMARGUMENT(T226)</f>
        <v>2.34326623039751E-005</v>
      </c>
      <c r="W226" s="0" t="str">
        <f aca="false">IMSUB(COMPLEX(1,0),IMDIV(COMPLEX(0,2*PI()*O226),COMPLEX(wz_rhp,0)))</f>
        <v>1-0.00543891616627154i</v>
      </c>
      <c r="X226" s="124" t="n">
        <f aca="false">IMABS(W226)</f>
        <v>1.00001479079515</v>
      </c>
      <c r="Y226" s="124" t="n">
        <f aca="false">IMARGUMENT(W226)</f>
        <v>-0.00543886253622671</v>
      </c>
      <c r="Z226" s="0" t="str">
        <f aca="false">IMSUM(COMPLEX(1,0),IMDIV(COMPLEX(0,2*PI()*O226),COMPLEX(Q*(wsl/2),0)),IMDIV(IMPOWER(COMPLEX(0,2*PI()*O226),2),IMPOWER(COMPLEX(wsl/2,0),2)))</f>
        <v>0.999998688943519+0.00163292439202493i</v>
      </c>
      <c r="AA226" s="124" t="n">
        <f aca="false">IMABS(Z226)</f>
        <v>1.00000002216541</v>
      </c>
      <c r="AB226" s="124" t="n">
        <f aca="false">IMARGUMENT(Z226)</f>
        <v>0.00163292508152236</v>
      </c>
      <c r="AC226" s="222" t="str">
        <f aca="false">(IMDIV(IMPRODUCT(P226,T226,W226),IMPRODUCT(Q226,Z226)))</f>
        <v>0.778918003772009-12.2984546899744i</v>
      </c>
      <c r="AD226" s="223" t="n">
        <f aca="false">20*LOG(IMABS(AC226))</f>
        <v>21.8143968065221</v>
      </c>
      <c r="AE226" s="198" t="n">
        <f aca="false">(180/PI())*IMARGUMENT(AC226)</f>
        <v>-86.3760337490848</v>
      </c>
      <c r="AF226" s="0" t="str">
        <f aca="false">COMPLEX(Adc_ea,0)</f>
        <v>-0.434440565864413</v>
      </c>
      <c r="AG226" s="0" t="str">
        <f aca="false">IMDIV(COMPLEX(0,2*PI()*O226),COMPLEX(wp0_ea,0))</f>
        <v>0.197160711027344i</v>
      </c>
      <c r="AH226" s="0" t="n">
        <f aca="false">IMABS(AG226)</f>
        <v>0.197160711027344</v>
      </c>
      <c r="AI226" s="0" t="n">
        <f aca="false">IMARGUMENT(AG226)</f>
        <v>1.5707963267949</v>
      </c>
      <c r="AJ226" s="0" t="str">
        <f aca="false">IMSUM(COMPLEX(1,0),IMDIV(COMPLEX(0,2*PI()*O226),COMPLEX(wp1_ea,0)))</f>
        <v>1+0.00195208624779548i</v>
      </c>
      <c r="AK226" s="0" t="n">
        <f aca="false">IMABS(AJ226)</f>
        <v>1.00000190531854</v>
      </c>
      <c r="AL226" s="0" t="n">
        <f aca="false">IMARGUMENT(AJ226)</f>
        <v>0.001952083768234</v>
      </c>
      <c r="AM226" s="0" t="str">
        <f aca="false">IMSUM(COMPLEX(1,0),IMDIV(COMPLEX(0,2*PI()*O226),COMPLEX(wz_ea,0)))</f>
        <v>1+0.197160711027344i</v>
      </c>
      <c r="AN226" s="0" t="n">
        <f aca="false">IMABS(AM226)</f>
        <v>1.01925087489431</v>
      </c>
      <c r="AO226" s="0" t="n">
        <f aca="false">IMARGUMENT(AM226)</f>
        <v>0.194663989605318</v>
      </c>
      <c r="AP226" s="197" t="str">
        <f aca="false">IMPRODUCT(AF226,IMDIV(AM226,IMPRODUCT(AG226,AJ226)))</f>
        <v>-0.430137535023576+2.20432414074785i</v>
      </c>
      <c r="AQ226" s="169" t="n">
        <f aca="false">20*LOG(IMABS(AP226))</f>
        <v>7.02780520885524</v>
      </c>
      <c r="AR226" s="198" t="n">
        <f aca="false">(180/PI())*IMARGUMENT(AP226)</f>
        <v>101.041578866387</v>
      </c>
      <c r="AS226" s="197" t="str">
        <f aca="false">IMPRODUCT(AC226,AP226)</f>
        <v>26.7747386968762+7.00701474432249i</v>
      </c>
      <c r="AT226" s="223" t="n">
        <f aca="false">20*LOG(IMABS(AS226))</f>
        <v>28.8422020153774</v>
      </c>
      <c r="AU226" s="198" t="n">
        <f aca="false">(180/PI())*IMARGUMENT(AS226)</f>
        <v>14.6655451173026</v>
      </c>
      <c r="AX226" s="0" t="n">
        <f aca="false">SUM((AT227&lt;0)*(AT226&gt;0))*O226</f>
        <v>0</v>
      </c>
      <c r="AY226" s="0" t="n">
        <f aca="false">IF(AX226&gt;0,AU226,0)</f>
        <v>0</v>
      </c>
    </row>
    <row r="227" customFormat="false" ht="15" hidden="false" customHeight="false" outlineLevel="0" collapsed="false">
      <c r="N227" s="130" t="n">
        <v>9</v>
      </c>
      <c r="O227" s="192" t="n">
        <f aca="false">10^(3+(N227/100))</f>
        <v>1230.26877081238</v>
      </c>
      <c r="P227" s="240" t="str">
        <f aca="false">COMPLEX(Adc,0)</f>
        <v>175.438596491228</v>
      </c>
      <c r="Q227" s="124" t="str">
        <f aca="false">IMSUM(COMPLEX(1,0),IMDIV(COMPLEX(0,2*PI()*O227),COMPLEX(wp_lf,0)))</f>
        <v>1+14.5324125295425i</v>
      </c>
      <c r="R227" s="124" t="n">
        <f aca="false">IMABS(Q227)</f>
        <v>14.566777746942</v>
      </c>
      <c r="S227" s="124" t="n">
        <f aca="false">IMARGUMENT(Q227)</f>
        <v>1.5020929289925</v>
      </c>
      <c r="T227" s="124" t="str">
        <f aca="false">IMSUM(COMPLEX(1,0),IMDIV(COMPLEX(0,2*PI()*O227),COMPLEX(wz_esr,0)))</f>
        <v>1+0.0000239784806737451i</v>
      </c>
      <c r="U227" s="124" t="n">
        <f aca="false">IMABS(T227)</f>
        <v>1.00000000028748</v>
      </c>
      <c r="V227" s="124" t="n">
        <f aca="false">IMARGUMENT(T227)</f>
        <v>2.397848262695E-005</v>
      </c>
      <c r="W227" s="0" t="str">
        <f aca="false">IMSUB(COMPLEX(1,0),IMDIV(COMPLEX(0,2*PI()*O227),COMPLEX(wz_rhp,0)))</f>
        <v>1-0.00556560479854817i</v>
      </c>
      <c r="X227" s="124" t="n">
        <f aca="false">IMABS(W227)</f>
        <v>1.00001548785845</v>
      </c>
      <c r="Y227" s="124" t="n">
        <f aca="false">IMARGUMENT(W227)</f>
        <v>-0.00556554733298216</v>
      </c>
      <c r="Z227" s="0" t="str">
        <f aca="false">IMSUM(COMPLEX(1,0),IMDIV(COMPLEX(0,2*PI()*O227),COMPLEX(Q*(wsl/2),0)),IMDIV(IMPOWER(COMPLEX(0,2*PI()*O227),2),IMPOWER(COMPLEX(wsl/2,0),2)))</f>
        <v>0.99999862715533+0.00167096008728342i</v>
      </c>
      <c r="AA227" s="124" t="n">
        <f aca="false">IMABS(Z227)</f>
        <v>1.00000002321008</v>
      </c>
      <c r="AB227" s="124" t="n">
        <f aca="false">IMARGUMENT(Z227)</f>
        <v>0.00167096082605318</v>
      </c>
      <c r="AC227" s="222" t="str">
        <f aca="false">(IMDIV(IMPRODUCT(P227,T227,W227),IMPRODUCT(Q227,Z227)))</f>
        <v>0.740125332904662-12.0211713430117i</v>
      </c>
      <c r="AD227" s="223" t="n">
        <f aca="false">20*LOG(IMABS(AC227))</f>
        <v>21.6153673319333</v>
      </c>
      <c r="AE227" s="198" t="n">
        <f aca="false">(180/PI())*IMARGUMENT(AC227)</f>
        <v>-86.4768327778989</v>
      </c>
      <c r="AF227" s="0" t="str">
        <f aca="false">COMPLEX(Adc_ea,0)</f>
        <v>-0.434440565864413</v>
      </c>
      <c r="AG227" s="0" t="str">
        <f aca="false">IMDIV(COMPLEX(0,2*PI()*O227),COMPLEX(wp0_ea,0))</f>
        <v>0.201753173947372i</v>
      </c>
      <c r="AH227" s="0" t="n">
        <f aca="false">IMABS(AG227)</f>
        <v>0.201753173947372</v>
      </c>
      <c r="AI227" s="0" t="n">
        <f aca="false">IMARGUMENT(AG227)</f>
        <v>1.5707963267949</v>
      </c>
      <c r="AJ227" s="0" t="str">
        <f aca="false">IMSUM(COMPLEX(1,0),IMDIV(COMPLEX(0,2*PI()*O227),COMPLEX(wp1_ea,0)))</f>
        <v>1+0.00199755617769675i</v>
      </c>
      <c r="AK227" s="0" t="n">
        <f aca="false">IMABS(AJ227)</f>
        <v>1.00000199511335</v>
      </c>
      <c r="AL227" s="0" t="n">
        <f aca="false">IMARGUMENT(AJ227)</f>
        <v>0.00199755352074589</v>
      </c>
      <c r="AM227" s="0" t="str">
        <f aca="false">IMSUM(COMPLEX(1,0),IMDIV(COMPLEX(0,2*PI()*O227),COMPLEX(wz_ea,0)))</f>
        <v>1+0.201753173947372i</v>
      </c>
      <c r="AN227" s="0" t="n">
        <f aca="false">IMABS(AM227)</f>
        <v>1.02014917693337</v>
      </c>
      <c r="AO227" s="0" t="n">
        <f aca="false">IMARGUMENT(AM227)</f>
        <v>0.199080734279715</v>
      </c>
      <c r="AP227" s="197" t="str">
        <f aca="false">IMPRODUCT(AF227,IMDIV(AM227,IMPRODUCT(AG227,AJ227)))</f>
        <v>-0.430137457775499+2.15418626868126i</v>
      </c>
      <c r="AQ227" s="169" t="n">
        <f aca="false">20*LOG(IMABS(AP227))</f>
        <v>6.83545624089222</v>
      </c>
      <c r="AR227" s="198" t="n">
        <f aca="false">(180/PI())*IMARGUMENT(AP227)</f>
        <v>101.2920344705</v>
      </c>
      <c r="AS227" s="197" t="str">
        <f aca="false">IMPRODUCT(AC227,AP227)</f>
        <v>25.5774866114496+6.7651239102131i</v>
      </c>
      <c r="AT227" s="223" t="n">
        <f aca="false">20*LOG(IMABS(AS227))</f>
        <v>28.4508235728255</v>
      </c>
      <c r="AU227" s="198" t="n">
        <f aca="false">(180/PI())*IMARGUMENT(AS227)</f>
        <v>14.8152016926009</v>
      </c>
      <c r="AX227" s="0" t="n">
        <f aca="false">SUM((AT228&lt;0)*(AT227&gt;0))*O227</f>
        <v>0</v>
      </c>
      <c r="AY227" s="0" t="n">
        <f aca="false">IF(AX227&gt;0,AU227,0)</f>
        <v>0</v>
      </c>
    </row>
    <row r="228" customFormat="false" ht="15" hidden="false" customHeight="false" outlineLevel="0" collapsed="false">
      <c r="N228" s="130" t="n">
        <v>10</v>
      </c>
      <c r="O228" s="192" t="n">
        <f aca="false">10^(3+(N228/100))</f>
        <v>1258.92541179417</v>
      </c>
      <c r="P228" s="240" t="str">
        <f aca="false">COMPLEX(Adc,0)</f>
        <v>175.438596491228</v>
      </c>
      <c r="Q228" s="124" t="str">
        <f aca="false">IMSUM(COMPLEX(1,0),IMDIV(COMPLEX(0,2*PI()*O228),COMPLEX(wp_lf,0)))</f>
        <v>1+14.8709159024138i</v>
      </c>
      <c r="R228" s="124" t="n">
        <f aca="false">IMABS(Q228)</f>
        <v>14.9045006550593</v>
      </c>
      <c r="S228" s="124" t="n">
        <f aca="false">IMARGUMENT(Q228)</f>
        <v>1.5036520587188</v>
      </c>
      <c r="T228" s="124" t="str">
        <f aca="false">IMSUM(COMPLEX(1,0),IMDIV(COMPLEX(0,2*PI()*O228),COMPLEX(wz_esr,0)))</f>
        <v>1+0.0000245370112389828i</v>
      </c>
      <c r="U228" s="124" t="n">
        <f aca="false">IMABS(T228)</f>
        <v>1.00000000030103</v>
      </c>
      <c r="V228" s="124" t="n">
        <f aca="false">IMARGUMENT(T228)</f>
        <v>2.45370051230997E-005</v>
      </c>
      <c r="W228" s="0" t="str">
        <f aca="false">IMSUB(COMPLEX(1,0),IMDIV(COMPLEX(0,2*PI()*O228),COMPLEX(wz_rhp,0)))</f>
        <v>1-0.00569524438815848i</v>
      </c>
      <c r="X228" s="124" t="n">
        <f aca="false">IMABS(W228)</f>
        <v>1.00001621777281</v>
      </c>
      <c r="Y228" s="124" t="n">
        <f aca="false">IMARGUMENT(W228)</f>
        <v>-0.00569518281272915</v>
      </c>
      <c r="Z228" s="0" t="str">
        <f aca="false">IMSUM(COMPLEX(1,0),IMDIV(COMPLEX(0,2*PI()*O228),COMPLEX(Q*(wsl/2),0)),IMDIV(IMPOWER(COMPLEX(0,2*PI()*O228),2),IMPOWER(COMPLEX(wsl/2,0),2)))</f>
        <v>0.999998562455154+0.00170988174769796i</v>
      </c>
      <c r="AA228" s="124" t="n">
        <f aca="false">IMABS(Z228)</f>
        <v>1.00000002430398</v>
      </c>
      <c r="AB228" s="124" t="n">
        <f aca="false">IMARGUMENT(Z228)</f>
        <v>0.00170988253934788</v>
      </c>
      <c r="AC228" s="222" t="str">
        <f aca="false">(IMDIV(IMPRODUCT(P228,T228,W228),IMPRODUCT(Q228,Z228)))</f>
        <v>0.703062530665461-11.7500225137893i</v>
      </c>
      <c r="AD228" s="223" t="n">
        <f aca="false">20*LOG(IMABS(AC228))</f>
        <v>21.4162949335012</v>
      </c>
      <c r="AE228" s="198" t="n">
        <f aca="false">(180/PI())*IMARGUMENT(AC228)</f>
        <v>-86.5757899452517</v>
      </c>
      <c r="AF228" s="0" t="str">
        <f aca="false">COMPLEX(Adc_ea,0)</f>
        <v>-0.434440565864413</v>
      </c>
      <c r="AG228" s="0" t="str">
        <f aca="false">IMDIV(COMPLEX(0,2*PI()*O228),COMPLEX(wp0_ea,0))</f>
        <v>0.206452609070746i</v>
      </c>
      <c r="AH228" s="0" t="n">
        <f aca="false">IMABS(AG228)</f>
        <v>0.206452609070746</v>
      </c>
      <c r="AI228" s="0" t="n">
        <f aca="false">IMARGUMENT(AG228)</f>
        <v>1.5707963267949</v>
      </c>
      <c r="AJ228" s="0" t="str">
        <f aca="false">IMSUM(COMPLEX(1,0),IMDIV(COMPLEX(0,2*PI()*O228),COMPLEX(wp1_ea,0)))</f>
        <v>1+0.00204408523832421i</v>
      </c>
      <c r="AK228" s="0" t="n">
        <f aca="false">IMABS(AJ228)</f>
        <v>1.00000208914005</v>
      </c>
      <c r="AL228" s="0" t="n">
        <f aca="false">IMARGUMENT(AJ228)</f>
        <v>0.00204408239140087</v>
      </c>
      <c r="AM228" s="0" t="str">
        <f aca="false">IMSUM(COMPLEX(1,0),IMDIV(COMPLEX(0,2*PI()*O228),COMPLEX(wz_ea,0)))</f>
        <v>1+0.206452609070746i</v>
      </c>
      <c r="AN228" s="0" t="n">
        <f aca="false">IMABS(AM228)</f>
        <v>1.02108896761845</v>
      </c>
      <c r="AO228" s="0" t="n">
        <f aca="false">IMARGUMENT(AM228)</f>
        <v>0.203592222879943</v>
      </c>
      <c r="AP228" s="197" t="str">
        <f aca="false">IMPRODUCT(AF228,IMDIV(AM228,IMPRODUCT(AG228,AJ228)))</f>
        <v>-0.430137376886863+2.1051905746738i</v>
      </c>
      <c r="AQ228" s="169" t="n">
        <f aca="false">20*LOG(IMABS(AP228))</f>
        <v>6.64345343144884</v>
      </c>
      <c r="AR228" s="198" t="n">
        <f aca="false">(180/PI())*IMARGUMENT(AP228)</f>
        <v>101.547857818703</v>
      </c>
      <c r="AS228" s="197" t="str">
        <f aca="false">IMPRODUCT(AC228,AP228)</f>
        <v>24.4336231755063+6.53420447540615i</v>
      </c>
      <c r="AT228" s="223" t="n">
        <f aca="false">20*LOG(IMABS(AS228))</f>
        <v>28.0597483649501</v>
      </c>
      <c r="AU228" s="198" t="n">
        <f aca="false">(180/PI())*IMARGUMENT(AS228)</f>
        <v>14.972067873451</v>
      </c>
      <c r="AX228" s="0" t="n">
        <f aca="false">SUM((AT229&lt;0)*(AT228&gt;0))*O228</f>
        <v>0</v>
      </c>
      <c r="AY228" s="0" t="n">
        <f aca="false">IF(AX228&gt;0,AU228,0)</f>
        <v>0</v>
      </c>
    </row>
    <row r="229" customFormat="false" ht="15" hidden="false" customHeight="false" outlineLevel="0" collapsed="false">
      <c r="N229" s="130" t="n">
        <v>11</v>
      </c>
      <c r="O229" s="192" t="n">
        <f aca="false">10^(3+(N229/100))</f>
        <v>1288.24955169313</v>
      </c>
      <c r="P229" s="240" t="str">
        <f aca="false">COMPLEX(Adc,0)</f>
        <v>175.438596491228</v>
      </c>
      <c r="Q229" s="124" t="str">
        <f aca="false">IMSUM(COMPLEX(1,0),IMDIV(COMPLEX(0,2*PI()*O229),COMPLEX(wp_lf,0)))</f>
        <v>1+15.2173040317365i</v>
      </c>
      <c r="R229" s="124" t="n">
        <f aca="false">IMABS(Q229)</f>
        <v>15.2501259665061</v>
      </c>
      <c r="S229" s="124" t="n">
        <f aca="false">IMARGUMENT(Q229)</f>
        <v>1.50517601429388</v>
      </c>
      <c r="T229" s="124" t="str">
        <f aca="false">IMSUM(COMPLEX(1,0),IMDIV(COMPLEX(0,2*PI()*O229),COMPLEX(wz_esr,0)))</f>
        <v>1+0.0000251085516523652i</v>
      </c>
      <c r="U229" s="124" t="n">
        <f aca="false">IMABS(T229)</f>
        <v>1.00000000031522</v>
      </c>
      <c r="V229" s="124" t="n">
        <f aca="false">IMARGUMENT(T229)</f>
        <v>2.51085494680218E-005</v>
      </c>
      <c r="W229" s="0" t="str">
        <f aca="false">IMSUB(COMPLEX(1,0),IMDIV(COMPLEX(0,2*PI()*O229),COMPLEX(wz_rhp,0)))</f>
        <v>1-0.00582790367172887i</v>
      </c>
      <c r="X229" s="124" t="n">
        <f aca="false">IMABS(W229)</f>
        <v>1.00001698208641</v>
      </c>
      <c r="Y229" s="124" t="n">
        <f aca="false">IMARGUMENT(W229)</f>
        <v>-0.00582783769253206</v>
      </c>
      <c r="Z229" s="0" t="str">
        <f aca="false">IMSUM(COMPLEX(1,0),IMDIV(COMPLEX(0,2*PI()*O229),COMPLEX(Q*(wsl/2),0)),IMDIV(IMPOWER(COMPLEX(0,2*PI()*O229),2),IMPOWER(COMPLEX(wsl/2,0),2)))</f>
        <v>0.999998494705753+0.00174971001004809i</v>
      </c>
      <c r="AA229" s="124" t="n">
        <f aca="false">IMABS(Z229)</f>
        <v>1.00000002544945</v>
      </c>
      <c r="AB229" s="124" t="n">
        <f aca="false">IMARGUMENT(Z229)</f>
        <v>0.00174971085828885</v>
      </c>
      <c r="AC229" s="222" t="str">
        <f aca="false">(IMDIV(IMPRODUCT(P229,T229,W229),IMPRODUCT(Q229,Z229)))</f>
        <v>0.6676531465178-11.4848802633652i</v>
      </c>
      <c r="AD229" s="223" t="n">
        <f aca="false">20*LOG(IMABS(AC229))</f>
        <v>21.217181551847</v>
      </c>
      <c r="AE229" s="198" t="n">
        <f aca="false">(180/PI())*IMARGUMENT(AC229)</f>
        <v>-86.6729559803421</v>
      </c>
      <c r="AF229" s="0" t="str">
        <f aca="false">COMPLEX(Adc_ea,0)</f>
        <v>-0.434440565864413</v>
      </c>
      <c r="AG229" s="0" t="str">
        <f aca="false">IMDIV(COMPLEX(0,2*PI()*O229),COMPLEX(wp0_ea,0))</f>
        <v>0.211261508100172i</v>
      </c>
      <c r="AH229" s="0" t="n">
        <f aca="false">IMABS(AG229)</f>
        <v>0.211261508100172</v>
      </c>
      <c r="AI229" s="0" t="n">
        <f aca="false">IMARGUMENT(AG229)</f>
        <v>1.5707963267949</v>
      </c>
      <c r="AJ229" s="0" t="str">
        <f aca="false">IMSUM(COMPLEX(1,0),IMDIV(COMPLEX(0,2*PI()*O229),COMPLEX(wp1_ea,0)))</f>
        <v>1+0.0020916981000017i</v>
      </c>
      <c r="AK229" s="0" t="n">
        <f aca="false">IMABS(AJ229)</f>
        <v>1.00000218759808</v>
      </c>
      <c r="AL229" s="0" t="n">
        <f aca="false">IMARGUMENT(AJ229)</f>
        <v>0.00209169504947378</v>
      </c>
      <c r="AM229" s="0" t="str">
        <f aca="false">IMSUM(COMPLEX(1,0),IMDIV(COMPLEX(0,2*PI()*O229),COMPLEX(wz_ea,0)))</f>
        <v>1+0.211261508100172i</v>
      </c>
      <c r="AN229" s="0" t="n">
        <f aca="false">IMABS(AM229)</f>
        <v>1.02207212309345</v>
      </c>
      <c r="AO229" s="0" t="n">
        <f aca="false">IMARGUMENT(AM229)</f>
        <v>0.208200112512036</v>
      </c>
      <c r="AP229" s="197" t="str">
        <f aca="false">IMPRODUCT(AF229,IMDIV(AM229,IMPRODUCT(AG229,AJ229)))</f>
        <v>-0.430137292186095+2.05731108055894i</v>
      </c>
      <c r="AQ229" s="169" t="n">
        <f aca="false">20*LOG(IMABS(AP229))</f>
        <v>6.45181176109945</v>
      </c>
      <c r="AR229" s="198" t="n">
        <f aca="false">(180/PI())*IMARGUMENT(AP229)</f>
        <v>101.809142442725</v>
      </c>
      <c r="AS229" s="197" t="str">
        <f aca="false">IMPRODUCT(AC229,AP229)</f>
        <v>23.3407889081512+6.31364551386655i</v>
      </c>
      <c r="AT229" s="223" t="n">
        <f aca="false">20*LOG(IMABS(AS229))</f>
        <v>27.6689933129464</v>
      </c>
      <c r="AU229" s="198" t="n">
        <f aca="false">(180/PI())*IMARGUMENT(AS229)</f>
        <v>15.1361864623831</v>
      </c>
      <c r="AX229" s="0" t="n">
        <f aca="false">SUM((AT230&lt;0)*(AT229&gt;0))*O229</f>
        <v>0</v>
      </c>
      <c r="AY229" s="0" t="n">
        <f aca="false">IF(AX229&gt;0,AU229,0)</f>
        <v>0</v>
      </c>
    </row>
    <row r="230" customFormat="false" ht="15" hidden="false" customHeight="false" outlineLevel="0" collapsed="false">
      <c r="N230" s="130" t="n">
        <v>12</v>
      </c>
      <c r="O230" s="192" t="n">
        <f aca="false">10^(3+(N230/100))</f>
        <v>1318.25673855641</v>
      </c>
      <c r="P230" s="240" t="str">
        <f aca="false">COMPLEX(Adc,0)</f>
        <v>175.438596491228</v>
      </c>
      <c r="Q230" s="124" t="str">
        <f aca="false">IMSUM(COMPLEX(1,0),IMDIV(COMPLEX(0,2*PI()*O230),COMPLEX(wp_lf,0)))</f>
        <v>1+15.5717605770816i</v>
      </c>
      <c r="R230" s="124" t="n">
        <f aca="false">IMABS(Q230)</f>
        <v>15.6038369470446</v>
      </c>
      <c r="S230" s="124" t="n">
        <f aca="false">IMARGUMENT(Q230)</f>
        <v>1.50666557540885</v>
      </c>
      <c r="T230" s="124" t="str">
        <f aca="false">IMSUM(COMPLEX(1,0),IMDIV(COMPLEX(0,2*PI()*O230),COMPLEX(wz_esr,0)))</f>
        <v>1+0.0000256934049521847i</v>
      </c>
      <c r="U230" s="124" t="n">
        <f aca="false">IMABS(T230)</f>
        <v>1.00000000033008</v>
      </c>
      <c r="V230" s="124" t="n">
        <f aca="false">IMARGUMENT(T230)</f>
        <v>2.56934046980214E-005</v>
      </c>
      <c r="W230" s="0" t="str">
        <f aca="false">IMSUB(COMPLEX(1,0),IMDIV(COMPLEX(0,2*PI()*O230),COMPLEX(wz_rhp,0)))</f>
        <v>1-0.00596365298696743i</v>
      </c>
      <c r="X230" s="124" t="n">
        <f aca="false">IMABS(W230)</f>
        <v>1.00001778242037</v>
      </c>
      <c r="Y230" s="124" t="n">
        <f aca="false">IMARGUMENT(W230)</f>
        <v>-0.00596358228907245</v>
      </c>
      <c r="Z230" s="0" t="str">
        <f aca="false">IMSUM(COMPLEX(1,0),IMDIV(COMPLEX(0,2*PI()*O230),COMPLEX(Q*(wsl/2),0)),IMDIV(IMPOWER(COMPLEX(0,2*PI()*O230),2),IMPOWER(COMPLEX(wsl/2,0),2)))</f>
        <v>0.999998423763421+0.0017904659918057i</v>
      </c>
      <c r="AA230" s="124" t="n">
        <f aca="false">IMABS(Z230)</f>
        <v>1.0000000266489</v>
      </c>
      <c r="AB230" s="124" t="n">
        <f aca="false">IMARGUMENT(Z230)</f>
        <v>0.00179046690070316</v>
      </c>
      <c r="AC230" s="222" t="str">
        <f aca="false">(IMDIV(IMPRODUCT(P230,T230,W230),IMPRODUCT(Q230,Z230)))</f>
        <v>0.633824048222034-11.2256187964946i</v>
      </c>
      <c r="AD230" s="223" t="n">
        <f aca="false">20*LOG(IMABS(AC230))</f>
        <v>21.0180290430179</v>
      </c>
      <c r="AE230" s="198" t="n">
        <f aca="false">(180/PI())*IMARGUMENT(AC230)</f>
        <v>-86.7683807776238</v>
      </c>
      <c r="AF230" s="0" t="str">
        <f aca="false">COMPLEX(Adc_ea,0)</f>
        <v>-0.434440565864413</v>
      </c>
      <c r="AG230" s="0" t="str">
        <f aca="false">IMDIV(COMPLEX(0,2*PI()*O230),COMPLEX(wp0_ea,0))</f>
        <v>0.21618242077757i</v>
      </c>
      <c r="AH230" s="0" t="n">
        <f aca="false">IMABS(AG230)</f>
        <v>0.21618242077757</v>
      </c>
      <c r="AI230" s="0" t="n">
        <f aca="false">IMARGUMENT(AG230)</f>
        <v>1.5707963267949</v>
      </c>
      <c r="AJ230" s="0" t="str">
        <f aca="false">IMSUM(COMPLEX(1,0),IMDIV(COMPLEX(0,2*PI()*O230),COMPLEX(wp1_ea,0)))</f>
        <v>1+0.00214042000769871i</v>
      </c>
      <c r="AK230" s="0" t="n">
        <f aca="false">IMABS(AJ230)</f>
        <v>1.00000229069628</v>
      </c>
      <c r="AL230" s="0" t="n">
        <f aca="false">IMARGUMENT(AJ230)</f>
        <v>0.00214041673904963</v>
      </c>
      <c r="AM230" s="0" t="str">
        <f aca="false">IMSUM(COMPLEX(1,0),IMDIV(COMPLEX(0,2*PI()*O230),COMPLEX(wz_ea,0)))</f>
        <v>1+0.21618242077757i</v>
      </c>
      <c r="AN230" s="0" t="n">
        <f aca="false">IMABS(AM230)</f>
        <v>1.0231006006514</v>
      </c>
      <c r="AO230" s="0" t="n">
        <f aca="false">IMARGUMENT(AM230)</f>
        <v>0.212906063272024</v>
      </c>
      <c r="AP230" s="197" t="str">
        <f aca="false">IMPRODUCT(AF230,IMDIV(AM230,IMPRODUCT(AG230,AJ230)))</f>
        <v>-0.430137203493539+2.01052239999401i</v>
      </c>
      <c r="AQ230" s="169" t="n">
        <f aca="false">20*LOG(IMABS(AP230))</f>
        <v>6.26054679603238</v>
      </c>
      <c r="AR230" s="198" t="n">
        <f aca="false">(180/PI())*IMARGUMENT(AP230)</f>
        <v>102.075982012688</v>
      </c>
      <c r="AS230" s="197" t="str">
        <f aca="false">IMPRODUCT(AC230,AP230)</f>
        <v>22.296726740537+6.10287372321398i</v>
      </c>
      <c r="AT230" s="223" t="n">
        <f aca="false">20*LOG(IMABS(AS230))</f>
        <v>27.2785758390503</v>
      </c>
      <c r="AU230" s="198" t="n">
        <f aca="false">(180/PI())*IMARGUMENT(AS230)</f>
        <v>15.3076012350645</v>
      </c>
      <c r="AX230" s="0" t="n">
        <f aca="false">SUM((AT231&lt;0)*(AT230&gt;0))*O230</f>
        <v>0</v>
      </c>
      <c r="AY230" s="0" t="n">
        <f aca="false">IF(AX230&gt;0,AU230,0)</f>
        <v>0</v>
      </c>
    </row>
    <row r="231" customFormat="false" ht="15" hidden="false" customHeight="false" outlineLevel="0" collapsed="false">
      <c r="N231" s="130" t="n">
        <v>13</v>
      </c>
      <c r="O231" s="192" t="n">
        <f aca="false">10^(3+(N231/100))</f>
        <v>1348.96288259165</v>
      </c>
      <c r="P231" s="240" t="str">
        <f aca="false">COMPLEX(Adc,0)</f>
        <v>175.438596491228</v>
      </c>
      <c r="Q231" s="124" t="str">
        <f aca="false">IMSUM(COMPLEX(1,0),IMDIV(COMPLEX(0,2*PI()*O231),COMPLEX(wp_lf,0)))</f>
        <v>1+15.9344734760014i</v>
      </c>
      <c r="R231" s="124" t="n">
        <f aca="false">IMABS(Q231)</f>
        <v>15.9658211488602</v>
      </c>
      <c r="S231" s="124" t="n">
        <f aca="false">IMARGUMENT(Q231)</f>
        <v>1.50812150539362</v>
      </c>
      <c r="T231" s="124" t="str">
        <f aca="false">IMSUM(COMPLEX(1,0),IMDIV(COMPLEX(0,2*PI()*O231),COMPLEX(wz_esr,0)))</f>
        <v>1+0.0000262918812354022i</v>
      </c>
      <c r="U231" s="124" t="n">
        <f aca="false">IMABS(T231)</f>
        <v>1.00000000034563</v>
      </c>
      <c r="V231" s="124" t="n">
        <f aca="false">IMARGUMENT(T231)</f>
        <v>2.6291881766878E-005</v>
      </c>
      <c r="W231" s="0" t="str">
        <f aca="false">IMSUB(COMPLEX(1,0),IMDIV(COMPLEX(0,2*PI()*O231),COMPLEX(wz_rhp,0)))</f>
        <v>1-0.00610256430995796i</v>
      </c>
      <c r="X231" s="124" t="n">
        <f aca="false">IMABS(W231)</f>
        <v>1.00001862047222</v>
      </c>
      <c r="Y231" s="124" t="n">
        <f aca="false">IMARGUMENT(W231)</f>
        <v>-0.00610248855583424</v>
      </c>
      <c r="Z231" s="0" t="str">
        <f aca="false">IMSUM(COMPLEX(1,0),IMDIV(COMPLEX(0,2*PI()*O231),COMPLEX(Q*(wsl/2),0)),IMDIV(IMPOWER(COMPLEX(0,2*PI()*O231),2),IMPOWER(COMPLEX(wsl/2,0),2)))</f>
        <v>0.999998349477679+0.00183217130233178i</v>
      </c>
      <c r="AA231" s="124" t="n">
        <f aca="false">IMABS(Z231)</f>
        <v>1.00000002790488</v>
      </c>
      <c r="AB231" s="124" t="n">
        <f aca="false">IMARGUMENT(Z231)</f>
        <v>0.00183217227628978</v>
      </c>
      <c r="AC231" s="222" t="str">
        <f aca="false">(IMDIV(IMPRODUCT(P231,T231,W231),IMPRODUCT(Q231,Z231)))</f>
        <v>0.601505283116482-10.972114462763i</v>
      </c>
      <c r="AD231" s="223" t="n">
        <f aca="false">20*LOG(IMABS(AC231))</f>
        <v>20.8188391822188</v>
      </c>
      <c r="AE231" s="198" t="n">
        <f aca="false">(180/PI())*IMARGUMENT(AC231)</f>
        <v>-86.8621134156891</v>
      </c>
      <c r="AF231" s="0" t="str">
        <f aca="false">COMPLEX(Adc_ea,0)</f>
        <v>-0.434440565864413</v>
      </c>
      <c r="AG231" s="0" t="str">
        <f aca="false">IMDIV(COMPLEX(0,2*PI()*O231),COMPLEX(wp0_ea,0))</f>
        <v>0.221217956235976i</v>
      </c>
      <c r="AH231" s="0" t="n">
        <f aca="false">IMABS(AG231)</f>
        <v>0.221217956235976</v>
      </c>
      <c r="AI231" s="0" t="n">
        <f aca="false">IMARGUMENT(AG231)</f>
        <v>1.5707963267949</v>
      </c>
      <c r="AJ231" s="0" t="str">
        <f aca="false">IMSUM(COMPLEX(1,0),IMDIV(COMPLEX(0,2*PI()*O231),COMPLEX(wp1_ea,0)))</f>
        <v>1+0.00219027679441561i</v>
      </c>
      <c r="AK231" s="0" t="n">
        <f aca="false">IMABS(AJ231)</f>
        <v>1.00000239865334</v>
      </c>
      <c r="AL231" s="0" t="n">
        <f aca="false">IMARGUMENT(AJ231)</f>
        <v>0.00219027329194087</v>
      </c>
      <c r="AM231" s="0" t="str">
        <f aca="false">IMSUM(COMPLEX(1,0),IMDIV(COMPLEX(0,2*PI()*O231),COMPLEX(wz_ea,0)))</f>
        <v>1+0.221217956235976i</v>
      </c>
      <c r="AN231" s="0" t="n">
        <f aca="false">IMABS(AM231)</f>
        <v>1.02417644190892</v>
      </c>
      <c r="AO231" s="0" t="n">
        <f aca="false">IMARGUMENT(AM231)</f>
        <v>0.217711736187848</v>
      </c>
      <c r="AP231" s="197" t="str">
        <f aca="false">IMPRODUCT(AF231,IMDIV(AM231,IMPRODUCT(AG231,AJ231)))</f>
        <v>-0.430137110621071+1.96479972500009i</v>
      </c>
      <c r="AQ231" s="169" t="n">
        <f aca="false">20*LOG(IMABS(AP231))</f>
        <v>6.06967470518211</v>
      </c>
      <c r="AR231" s="198" t="n">
        <f aca="false">(180/PI())*IMARGUMENT(AP231)</f>
        <v>102.348470218421</v>
      </c>
      <c r="AS231" s="197" t="str">
        <f aca="false">IMPRODUCT(AC231,AP231)</f>
        <v>21.2992777346032+5.90135102726991i</v>
      </c>
      <c r="AT231" s="223" t="n">
        <f aca="false">20*LOG(IMABS(AS231))</f>
        <v>26.8885138874009</v>
      </c>
      <c r="AU231" s="198" t="n">
        <f aca="false">(180/PI())*IMARGUMENT(AS231)</f>
        <v>15.4863568027316</v>
      </c>
      <c r="AX231" s="0" t="n">
        <f aca="false">SUM((AT232&lt;0)*(AT231&gt;0))*O231</f>
        <v>0</v>
      </c>
      <c r="AY231" s="0" t="n">
        <f aca="false">IF(AX231&gt;0,AU231,0)</f>
        <v>0</v>
      </c>
    </row>
    <row r="232" customFormat="false" ht="15" hidden="false" customHeight="false" outlineLevel="0" collapsed="false">
      <c r="N232" s="130" t="n">
        <v>14</v>
      </c>
      <c r="O232" s="192" t="n">
        <f aca="false">10^(3+(N232/100))</f>
        <v>1380.38426460289</v>
      </c>
      <c r="P232" s="240" t="str">
        <f aca="false">COMPLEX(Adc,0)</f>
        <v>175.438596491228</v>
      </c>
      <c r="Q232" s="124" t="str">
        <f aca="false">IMSUM(COMPLEX(1,0),IMDIV(COMPLEX(0,2*PI()*O232),COMPLEX(wp_lf,0)))</f>
        <v>1+16.3056350436757i</v>
      </c>
      <c r="R232" s="124" t="n">
        <f aca="false">IMABS(Q232)</f>
        <v>16.3362705100505</v>
      </c>
      <c r="S232" s="124" t="n">
        <f aca="false">IMARGUMENT(Q232)</f>
        <v>1.50954455149816</v>
      </c>
      <c r="T232" s="124" t="str">
        <f aca="false">IMSUM(COMPLEX(1,0),IMDIV(COMPLEX(0,2*PI()*O232),COMPLEX(wz_esr,0)))</f>
        <v>1+0.0000269042978220649i</v>
      </c>
      <c r="U232" s="124" t="n">
        <f aca="false">IMABS(T232)</f>
        <v>1.00000000036192</v>
      </c>
      <c r="V232" s="124" t="n">
        <f aca="false">IMARGUMENT(T232)</f>
        <v>2.69042930996658E-005</v>
      </c>
      <c r="W232" s="0" t="str">
        <f aca="false">IMSUB(COMPLEX(1,0),IMDIV(COMPLEX(0,2*PI()*O232),COMPLEX(wz_rhp,0)))</f>
        <v>1-0.00624471129332262i</v>
      </c>
      <c r="X232" s="124" t="n">
        <f aca="false">IMABS(W232)</f>
        <v>1.00001949801948</v>
      </c>
      <c r="Y232" s="124" t="n">
        <f aca="false">IMARGUMENT(W232)</f>
        <v>-0.00624463012142938</v>
      </c>
      <c r="Z232" s="0" t="str">
        <f aca="false">IMSUM(COMPLEX(1,0),IMDIV(COMPLEX(0,2*PI()*O232),COMPLEX(Q*(wsl/2),0)),IMDIV(IMPOWER(COMPLEX(0,2*PI()*O232),2),IMPOWER(COMPLEX(wsl/2,0),2)))</f>
        <v>0.999998271690959+0.00187484805433402i</v>
      </c>
      <c r="AA232" s="124" t="n">
        <f aca="false">IMABS(Z232)</f>
        <v>1.00000002922007</v>
      </c>
      <c r="AB232" s="124" t="n">
        <f aca="false">IMARGUMENT(Z232)</f>
        <v>0.00187484909786732</v>
      </c>
      <c r="AC232" s="222" t="str">
        <f aca="false">(IMDIV(IMPRODUCT(P232,T232,W232),IMPRODUCT(Q232,Z232)))</f>
        <v>0.570629944726323-10.7242457545072i</v>
      </c>
      <c r="AD232" s="223" t="n">
        <f aca="false">20*LOG(IMABS(AC232))</f>
        <v>20.6196136673896</v>
      </c>
      <c r="AE232" s="198" t="n">
        <f aca="false">(180/PI())*IMARGUMENT(AC232)</f>
        <v>-86.9542021762106</v>
      </c>
      <c r="AF232" s="0" t="str">
        <f aca="false">COMPLEX(Adc_ea,0)</f>
        <v>-0.434440565864413</v>
      </c>
      <c r="AG232" s="0" t="str">
        <f aca="false">IMDIV(COMPLEX(0,2*PI()*O232),COMPLEX(wp0_ea,0))</f>
        <v>0.226370784382945i</v>
      </c>
      <c r="AH232" s="0" t="n">
        <f aca="false">IMABS(AG232)</f>
        <v>0.226370784382945</v>
      </c>
      <c r="AI232" s="0" t="n">
        <f aca="false">IMARGUMENT(AG232)</f>
        <v>1.5707963267949</v>
      </c>
      <c r="AJ232" s="0" t="str">
        <f aca="false">IMSUM(COMPLEX(1,0),IMDIV(COMPLEX(0,2*PI()*O232),COMPLEX(wp1_ea,0)))</f>
        <v>1+0.00224129489488065i</v>
      </c>
      <c r="AK232" s="0" t="n">
        <f aca="false">IMABS(AJ232)</f>
        <v>1.00000251169825</v>
      </c>
      <c r="AL232" s="0" t="n">
        <f aca="false">IMARGUMENT(AJ232)</f>
        <v>0.00224129114186914</v>
      </c>
      <c r="AM232" s="0" t="str">
        <f aca="false">IMSUM(COMPLEX(1,0),IMDIV(COMPLEX(0,2*PI()*O232),COMPLEX(wz_ea,0)))</f>
        <v>1+0.226370784382945i</v>
      </c>
      <c r="AN232" s="0" t="n">
        <f aca="false">IMABS(AM232)</f>
        <v>1.02530177607481</v>
      </c>
      <c r="AO232" s="0" t="n">
        <f aca="false">IMARGUMENT(AM232)</f>
        <v>0.222618791006816</v>
      </c>
      <c r="AP232" s="197" t="str">
        <f aca="false">IMPRODUCT(AF232,IMDIV(AM232,IMPRODUCT(AG232,AJ232)))</f>
        <v>-0.430137013371701+1.92011881280836i</v>
      </c>
      <c r="AQ232" s="169" t="n">
        <f aca="false">20*LOG(IMABS(AP232))</f>
        <v>5.87921227731433</v>
      </c>
      <c r="AR232" s="198" t="n">
        <f aca="false">(180/PI())*IMARGUMENT(AP232)</f>
        <v>102.626700641904</v>
      </c>
      <c r="AS232" s="197" t="str">
        <f aca="false">IMPRODUCT(AC232,AP232)</f>
        <v>20.3463769662444+5.70857233152868i</v>
      </c>
      <c r="AT232" s="223" t="n">
        <f aca="false">20*LOG(IMABS(AS232))</f>
        <v>26.4988259447039</v>
      </c>
      <c r="AU232" s="198" t="n">
        <f aca="false">(180/PI())*IMARGUMENT(AS232)</f>
        <v>15.6724984656931</v>
      </c>
      <c r="AX232" s="0" t="n">
        <f aca="false">SUM((AT233&lt;0)*(AT232&gt;0))*O232</f>
        <v>0</v>
      </c>
      <c r="AY232" s="0" t="n">
        <f aca="false">IF(AX232&gt;0,AU232,0)</f>
        <v>0</v>
      </c>
    </row>
    <row r="233" customFormat="false" ht="15" hidden="false" customHeight="false" outlineLevel="0" collapsed="false">
      <c r="N233" s="130" t="n">
        <v>15</v>
      </c>
      <c r="O233" s="192" t="n">
        <f aca="false">10^(3+(N233/100))</f>
        <v>1412.53754462275</v>
      </c>
      <c r="P233" s="240" t="str">
        <f aca="false">COMPLEX(Adc,0)</f>
        <v>175.438596491228</v>
      </c>
      <c r="Q233" s="124" t="str">
        <f aca="false">IMSUM(COMPLEX(1,0),IMDIV(COMPLEX(0,2*PI()*O233),COMPLEX(wp_lf,0)))</f>
        <v>1+16.6854420748809i</v>
      </c>
      <c r="R233" s="124" t="n">
        <f aca="false">IMABS(Q233)</f>
        <v>16.7153814564372</v>
      </c>
      <c r="S233" s="124" t="n">
        <f aca="false">IMARGUMENT(Q233)</f>
        <v>1.51093544517331</v>
      </c>
      <c r="T233" s="124" t="str">
        <f aca="false">IMSUM(COMPLEX(1,0),IMDIV(COMPLEX(0,2*PI()*O233),COMPLEX(wz_esr,0)))</f>
        <v>1+0.0000275309794235534i</v>
      </c>
      <c r="U233" s="124" t="n">
        <f aca="false">IMABS(T233)</f>
        <v>1.00000000037898</v>
      </c>
      <c r="V233" s="124" t="n">
        <f aca="false">IMARGUMENT(T233)</f>
        <v>2.75309750650061E-005</v>
      </c>
      <c r="W233" s="0" t="str">
        <f aca="false">IMSUB(COMPLEX(1,0),IMDIV(COMPLEX(0,2*PI()*O233),COMPLEX(wz_rhp,0)))</f>
        <v>1-0.00639016930527351i</v>
      </c>
      <c r="X233" s="124" t="n">
        <f aca="false">IMABS(W233)</f>
        <v>1.00002041692345</v>
      </c>
      <c r="Y233" s="124" t="n">
        <f aca="false">IMARGUMENT(W233)</f>
        <v>-0.00639008232812604</v>
      </c>
      <c r="Z233" s="0" t="str">
        <f aca="false">IMSUM(COMPLEX(1,0),IMDIV(COMPLEX(0,2*PI()*O233),COMPLEX(Q*(wsl/2),0)),IMDIV(IMPOWER(COMPLEX(0,2*PI()*O233),2),IMPOWER(COMPLEX(wsl/2,0),2)))</f>
        <v>0.999998190238263+0.0019185188755912i</v>
      </c>
      <c r="AA233" s="124" t="n">
        <f aca="false">IMABS(Z233)</f>
        <v>1.00000003059724</v>
      </c>
      <c r="AB233" s="124" t="n">
        <f aca="false">IMARGUMENT(Z233)</f>
        <v>0.00191851999379803</v>
      </c>
      <c r="AC233" s="222" t="str">
        <f aca="false">(IMDIV(IMPRODUCT(P233,T233,W233),IMPRODUCT(Q233,Z233)))</f>
        <v>0.541134044538421-10.481893301794i</v>
      </c>
      <c r="AD233" s="223" t="n">
        <f aca="false">20*LOG(IMABS(AC233))</f>
        <v>20.4203541226355</v>
      </c>
      <c r="AE233" s="198" t="n">
        <f aca="false">(180/PI())*IMARGUMENT(AC233)</f>
        <v>-87.0446945629239</v>
      </c>
      <c r="AF233" s="0" t="str">
        <f aca="false">COMPLEX(Adc_ea,0)</f>
        <v>-0.434440565864413</v>
      </c>
      <c r="AG233" s="0" t="str">
        <f aca="false">IMDIV(COMPLEX(0,2*PI()*O233),COMPLEX(wp0_ea,0))</f>
        <v>0.231643637316165i</v>
      </c>
      <c r="AH233" s="0" t="n">
        <f aca="false">IMABS(AG233)</f>
        <v>0.231643637316165</v>
      </c>
      <c r="AI233" s="0" t="n">
        <f aca="false">IMARGUMENT(AG233)</f>
        <v>1.5707963267949</v>
      </c>
      <c r="AJ233" s="0" t="str">
        <f aca="false">IMSUM(COMPLEX(1,0),IMDIV(COMPLEX(0,2*PI()*O233),COMPLEX(wp1_ea,0)))</f>
        <v>1+0.00229350135956599i</v>
      </c>
      <c r="AK233" s="0" t="n">
        <f aca="false">IMABS(AJ233)</f>
        <v>1.00000263007078</v>
      </c>
      <c r="AL233" s="0" t="n">
        <f aca="false">IMARGUMENT(AJ233)</f>
        <v>0.00229349733818104</v>
      </c>
      <c r="AM233" s="0" t="str">
        <f aca="false">IMSUM(COMPLEX(1,0),IMDIV(COMPLEX(0,2*PI()*O233),COMPLEX(wz_ea,0)))</f>
        <v>1+0.231643637316165i</v>
      </c>
      <c r="AN233" s="0" t="n">
        <f aca="false">IMABS(AM233)</f>
        <v>1.02647882331252</v>
      </c>
      <c r="AO233" s="0" t="n">
        <f aca="false">IMARGUMENT(AM233)</f>
        <v>0.227628883822062</v>
      </c>
      <c r="AP233" s="197" t="str">
        <f aca="false">IMPRODUCT(AF233,IMDIV(AM233,IMPRODUCT(AG233,AJ233)))</f>
        <v>-0.430136911539157+1.87645597300642i</v>
      </c>
      <c r="AQ233" s="169" t="n">
        <f aca="false">20*LOG(IMABS(AP233))</f>
        <v>5.6891769380022</v>
      </c>
      <c r="AR233" s="198" t="n">
        <f aca="false">(180/PI())*IMARGUMENT(AP233)</f>
        <v>102.910766620475</v>
      </c>
      <c r="AS233" s="197" t="str">
        <f aca="false">IMPRODUCT(AC233,AP233)</f>
        <v>19.4360495679209+5.52406342198789i</v>
      </c>
      <c r="AT233" s="223" t="n">
        <f aca="false">20*LOG(IMABS(AS233))</f>
        <v>26.1095310606377</v>
      </c>
      <c r="AU233" s="198" t="n">
        <f aca="false">(180/PI())*IMARGUMENT(AS233)</f>
        <v>15.8660720575511</v>
      </c>
      <c r="AX233" s="0" t="n">
        <f aca="false">SUM((AT234&lt;0)*(AT233&gt;0))*O233</f>
        <v>0</v>
      </c>
      <c r="AY233" s="0" t="n">
        <f aca="false">IF(AX233&gt;0,AU233,0)</f>
        <v>0</v>
      </c>
    </row>
    <row r="234" customFormat="false" ht="15" hidden="false" customHeight="false" outlineLevel="0" collapsed="false">
      <c r="N234" s="130" t="n">
        <v>16</v>
      </c>
      <c r="O234" s="192" t="n">
        <f aca="false">10^(3+(N234/100))</f>
        <v>1445.43977074593</v>
      </c>
      <c r="P234" s="240" t="str">
        <f aca="false">COMPLEX(Adc,0)</f>
        <v>175.438596491228</v>
      </c>
      <c r="Q234" s="124" t="str">
        <f aca="false">IMSUM(COMPLEX(1,0),IMDIV(COMPLEX(0,2*PI()*O234),COMPLEX(wp_lf,0)))</f>
        <v>1+17.074095948332i</v>
      </c>
      <c r="R234" s="124" t="n">
        <f aca="false">IMABS(Q234)</f>
        <v>17.1033550057539</v>
      </c>
      <c r="S234" s="124" t="n">
        <f aca="false">IMARGUMENT(Q234)</f>
        <v>1.51229490235074</v>
      </c>
      <c r="T234" s="124" t="str">
        <f aca="false">IMSUM(COMPLEX(1,0),IMDIV(COMPLEX(0,2*PI()*O234),COMPLEX(wz_esr,0)))</f>
        <v>1+0.0000281722583147478i</v>
      </c>
      <c r="U234" s="124" t="n">
        <f aca="false">IMABS(T234)</f>
        <v>1.00000000039684</v>
      </c>
      <c r="V234" s="124" t="n">
        <f aca="false">IMARGUMENT(T234)</f>
        <v>2.81722600423985E-005</v>
      </c>
      <c r="W234" s="0" t="str">
        <f aca="false">IMSUB(COMPLEX(1,0),IMDIV(COMPLEX(0,2*PI()*O234),COMPLEX(wz_rhp,0)))</f>
        <v>1-0.00653901546957396i</v>
      </c>
      <c r="X234" s="124" t="n">
        <f aca="false">IMABS(W234)</f>
        <v>1.00002137913312</v>
      </c>
      <c r="Y234" s="124" t="n">
        <f aca="false">IMARGUMENT(W234)</f>
        <v>-0.00653892227198167</v>
      </c>
      <c r="Z234" s="0" t="str">
        <f aca="false">IMSUM(COMPLEX(1,0),IMDIV(COMPLEX(0,2*PI()*O234),COMPLEX(Q*(wsl/2),0)),IMDIV(IMPOWER(COMPLEX(0,2*PI()*O234),2),IMPOWER(COMPLEX(wsl/2,0),2)))</f>
        <v>0.99999810494682+0.00196320692095083i</v>
      </c>
      <c r="AA234" s="124" t="n">
        <f aca="false">IMABS(Z234)</f>
        <v>1.00000003203932</v>
      </c>
      <c r="AB234" s="124" t="n">
        <f aca="false">IMARGUMENT(Z234)</f>
        <v>0.00196320811916172</v>
      </c>
      <c r="AC234" s="222" t="str">
        <f aca="false">(IMDIV(IMPRODUCT(P234,T234,W234),IMPRODUCT(Q234,Z234)))</f>
        <v>0.512956388781364-10.2449398647086i</v>
      </c>
      <c r="AD234" s="223" t="n">
        <f aca="false">20*LOG(IMABS(AC234))</f>
        <v>20.221062101515</v>
      </c>
      <c r="AE234" s="198" t="n">
        <f aca="false">(180/PI())*IMARGUMENT(AC234)</f>
        <v>-87.1336373206273</v>
      </c>
      <c r="AF234" s="0" t="str">
        <f aca="false">COMPLEX(Adc_ea,0)</f>
        <v>-0.434440565864413</v>
      </c>
      <c r="AG234" s="0" t="str">
        <f aca="false">IMDIV(COMPLEX(0,2*PI()*O234),COMPLEX(wp0_ea,0))</f>
        <v>0.237039310772057i</v>
      </c>
      <c r="AH234" s="0" t="n">
        <f aca="false">IMABS(AG234)</f>
        <v>0.237039310772057</v>
      </c>
      <c r="AI234" s="0" t="n">
        <f aca="false">IMARGUMENT(AG234)</f>
        <v>1.5707963267949</v>
      </c>
      <c r="AJ234" s="0" t="str">
        <f aca="false">IMSUM(COMPLEX(1,0),IMDIV(COMPLEX(0,2*PI()*O234),COMPLEX(wp1_ea,0)))</f>
        <v>1+0.00234692386903026i</v>
      </c>
      <c r="AK234" s="0" t="n">
        <f aca="false">IMABS(AJ234)</f>
        <v>1.00000275402203</v>
      </c>
      <c r="AL234" s="0" t="n">
        <f aca="false">IMARGUMENT(AJ234)</f>
        <v>0.00234691956001626</v>
      </c>
      <c r="AM234" s="0" t="str">
        <f aca="false">IMSUM(COMPLEX(1,0),IMDIV(COMPLEX(0,2*PI()*O234),COMPLEX(wz_ea,0)))</f>
        <v>1+0.237039310772057i</v>
      </c>
      <c r="AN234" s="0" t="n">
        <f aca="false">IMABS(AM234)</f>
        <v>1.02770989819661</v>
      </c>
      <c r="AO234" s="0" t="n">
        <f aca="false">IMARGUMENT(AM234)</f>
        <v>0.232743664531572</v>
      </c>
      <c r="AP234" s="197" t="str">
        <f aca="false">IMPRODUCT(AF234,IMDIV(AM234,IMPRODUCT(AG234,AJ234)))</f>
        <v>-0.430136804907444+1.83378805497718i</v>
      </c>
      <c r="AQ234" s="169" t="n">
        <f aca="false">20*LOG(IMABS(AP234))</f>
        <v>5.49958676642081</v>
      </c>
      <c r="AR234" s="198" t="n">
        <f aca="false">(180/PI())*IMARGUMENT(AP234)</f>
        <v>103.20076110042</v>
      </c>
      <c r="AS234" s="197" t="str">
        <f aca="false">IMPRODUCT(AC234,AP234)</f>
        <v>18.5664069257349+5.34737899834616i</v>
      </c>
      <c r="AT234" s="223" t="n">
        <f aca="false">20*LOG(IMABS(AS234))</f>
        <v>25.7206488679358</v>
      </c>
      <c r="AU234" s="198" t="n">
        <f aca="false">(180/PI())*IMARGUMENT(AS234)</f>
        <v>16.0671237797927</v>
      </c>
      <c r="AX234" s="0" t="n">
        <f aca="false">SUM((AT235&lt;0)*(AT234&gt;0))*O234</f>
        <v>0</v>
      </c>
      <c r="AY234" s="0" t="n">
        <f aca="false">IF(AX234&gt;0,AU234,0)</f>
        <v>0</v>
      </c>
    </row>
    <row r="235" customFormat="false" ht="15" hidden="false" customHeight="false" outlineLevel="0" collapsed="false">
      <c r="N235" s="130" t="n">
        <v>17</v>
      </c>
      <c r="O235" s="192" t="n">
        <f aca="false">10^(3+(N235/100))</f>
        <v>1479.10838816821</v>
      </c>
      <c r="P235" s="240" t="str">
        <f aca="false">COMPLEX(Adc,0)</f>
        <v>175.438596491228</v>
      </c>
      <c r="Q235" s="124" t="str">
        <f aca="false">IMSUM(COMPLEX(1,0),IMDIV(COMPLEX(0,2*PI()*O235),COMPLEX(wp_lf,0)))</f>
        <v>1+17.4718027334574i</v>
      </c>
      <c r="R235" s="124" t="n">
        <f aca="false">IMABS(Q235)</f>
        <v>17.5003968742669</v>
      </c>
      <c r="S235" s="124" t="n">
        <f aca="false">IMARGUMENT(Q235)</f>
        <v>1.5136236237217</v>
      </c>
      <c r="T235" s="124" t="str">
        <f aca="false">IMSUM(COMPLEX(1,0),IMDIV(COMPLEX(0,2*PI()*O235),COMPLEX(wz_esr,0)))</f>
        <v>1+0.0000288284745102047i</v>
      </c>
      <c r="U235" s="124" t="n">
        <f aca="false">IMABS(T235)</f>
        <v>1.00000000041554</v>
      </c>
      <c r="V235" s="124" t="n">
        <f aca="false">IMARGUMENT(T235)</f>
        <v>2.88284751915331E-005</v>
      </c>
      <c r="W235" s="0" t="str">
        <f aca="false">IMSUB(COMPLEX(1,0),IMDIV(COMPLEX(0,2*PI()*O235),COMPLEX(wz_rhp,0)))</f>
        <v>1-0.00669132870643048i</v>
      </c>
      <c r="X235" s="124" t="n">
        <f aca="false">IMABS(W235)</f>
        <v>1.00002238668935</v>
      </c>
      <c r="Y235" s="124" t="n">
        <f aca="false">IMARGUMENT(W235)</f>
        <v>-0.00669122884351234</v>
      </c>
      <c r="Z235" s="0" t="str">
        <f aca="false">IMSUM(COMPLEX(1,0),IMDIV(COMPLEX(0,2*PI()*O235),COMPLEX(Q*(wsl/2),0)),IMDIV(IMPOWER(COMPLEX(0,2*PI()*O235),2),IMPOWER(COMPLEX(wsl/2,0),2)))</f>
        <v>0.999998015635715+0.00200893588460606i</v>
      </c>
      <c r="AA235" s="124" t="n">
        <f aca="false">IMABS(Z235)</f>
        <v>1.00000003354938</v>
      </c>
      <c r="AB235" s="124" t="n">
        <f aca="false">IMARGUMENT(Z235)</f>
        <v>0.00200893716841921</v>
      </c>
      <c r="AC235" s="222" t="str">
        <f aca="false">(IMDIV(IMPRODUCT(P235,T235,W235),IMPRODUCT(Q235,Z235)))</f>
        <v>0.486038460050599-10.0132703231902i</v>
      </c>
      <c r="AD235" s="223" t="n">
        <f aca="false">20*LOG(IMABS(AC235))</f>
        <v>20.0217390901928</v>
      </c>
      <c r="AE235" s="198" t="n">
        <f aca="false">(180/PI())*IMARGUMENT(AC235)</f>
        <v>-87.2210764541846</v>
      </c>
      <c r="AF235" s="0" t="str">
        <f aca="false">COMPLEX(Adc_ea,0)</f>
        <v>-0.434440565864413</v>
      </c>
      <c r="AG235" s="0" t="str">
        <f aca="false">IMDIV(COMPLEX(0,2*PI()*O235),COMPLEX(wp0_ea,0))</f>
        <v>0.242560665608105i</v>
      </c>
      <c r="AH235" s="0" t="n">
        <f aca="false">IMABS(AG235)</f>
        <v>0.242560665608105</v>
      </c>
      <c r="AI235" s="0" t="n">
        <f aca="false">IMARGUMENT(AG235)</f>
        <v>1.5707963267949</v>
      </c>
      <c r="AJ235" s="0" t="str">
        <f aca="false">IMSUM(COMPLEX(1,0),IMDIV(COMPLEX(0,2*PI()*O235),COMPLEX(wp1_ea,0)))</f>
        <v>1+0.0024015907485951i</v>
      </c>
      <c r="AK235" s="0" t="n">
        <f aca="false">IMABS(AJ235)</f>
        <v>1.0000028838149</v>
      </c>
      <c r="AL235" s="0" t="n">
        <f aca="false">IMARGUMENT(AJ235)</f>
        <v>0.00240158613148679</v>
      </c>
      <c r="AM235" s="0" t="str">
        <f aca="false">IMSUM(COMPLEX(1,0),IMDIV(COMPLEX(0,2*PI()*O235),COMPLEX(wz_ea,0)))</f>
        <v>1+0.242560665608105i</v>
      </c>
      <c r="AN235" s="0" t="n">
        <f aca="false">IMABS(AM235)</f>
        <v>1.02899741326217</v>
      </c>
      <c r="AO235" s="0" t="n">
        <f aca="false">IMARGUMENT(AM235)</f>
        <v>0.237964774123452</v>
      </c>
      <c r="AP235" s="197" t="str">
        <f aca="false">IMPRODUCT(AF235,IMDIV(AM235,IMPRODUCT(AG235,AJ235)))</f>
        <v>-0.430136693250391+1.79209243562415i</v>
      </c>
      <c r="AQ235" s="169" t="n">
        <f aca="false">20*LOG(IMABS(AP235))</f>
        <v>5.31046051188485</v>
      </c>
      <c r="AR235" s="198" t="n">
        <f aca="false">(180/PI())*IMARGUMENT(AP235)</f>
        <v>103.496776480589</v>
      </c>
      <c r="AS235" s="197" t="str">
        <f aca="false">IMPRODUCT(AC235,AP235)</f>
        <v>17.7356430260503+5.1781008331184i</v>
      </c>
      <c r="AT235" s="223" t="n">
        <f aca="false">20*LOG(IMABS(AS235))</f>
        <v>25.3321996020777</v>
      </c>
      <c r="AU235" s="198" t="n">
        <f aca="false">(180/PI())*IMARGUMENT(AS235)</f>
        <v>16.2757000264043</v>
      </c>
      <c r="AX235" s="0" t="n">
        <f aca="false">SUM((AT236&lt;0)*(AT235&gt;0))*O235</f>
        <v>0</v>
      </c>
      <c r="AY235" s="0" t="n">
        <f aca="false">IF(AX235&gt;0,AU235,0)</f>
        <v>0</v>
      </c>
    </row>
    <row r="236" customFormat="false" ht="15" hidden="false" customHeight="false" outlineLevel="0" collapsed="false">
      <c r="N236" s="130" t="n">
        <v>18</v>
      </c>
      <c r="O236" s="192" t="n">
        <f aca="false">10^(3+(N236/100))</f>
        <v>1513.56124843621</v>
      </c>
      <c r="P236" s="240" t="str">
        <f aca="false">COMPLEX(Adc,0)</f>
        <v>175.438596491228</v>
      </c>
      <c r="Q236" s="124" t="str">
        <f aca="false">IMSUM(COMPLEX(1,0),IMDIV(COMPLEX(0,2*PI()*O236),COMPLEX(wp_lf,0)))</f>
        <v>1+17.8787732996587i</v>
      </c>
      <c r="R236" s="124" t="n">
        <f aca="false">IMABS(Q236)</f>
        <v>17.9067175858835</v>
      </c>
      <c r="S236" s="124" t="n">
        <f aca="false">IMARGUMENT(Q236)</f>
        <v>1.51492229501438</v>
      </c>
      <c r="T236" s="124" t="str">
        <f aca="false">IMSUM(COMPLEX(1,0),IMDIV(COMPLEX(0,2*PI()*O236),COMPLEX(wz_esr,0)))</f>
        <v>1+0.0000294999759444368i</v>
      </c>
      <c r="U236" s="124" t="n">
        <f aca="false">IMABS(T236)</f>
        <v>1.00000000043512</v>
      </c>
      <c r="V236" s="124" t="n">
        <f aca="false">IMARGUMENT(T236)</f>
        <v>2.94999714900801E-005</v>
      </c>
      <c r="W236" s="0" t="str">
        <f aca="false">IMSUB(COMPLEX(1,0),IMDIV(COMPLEX(0,2*PI()*O236),COMPLEX(wz_rhp,0)))</f>
        <v>1-0.00684718977433736i</v>
      </c>
      <c r="X236" s="124" t="n">
        <f aca="false">IMABS(W236)</f>
        <v>1.00002344172915</v>
      </c>
      <c r="Y236" s="124" t="n">
        <f aca="false">IMARGUMENT(W236)</f>
        <v>-0.00684708276945286</v>
      </c>
      <c r="Z236" s="0" t="str">
        <f aca="false">IMSUM(COMPLEX(1,0),IMDIV(COMPLEX(0,2*PI()*O236),COMPLEX(Q*(wsl/2),0)),IMDIV(IMPOWER(COMPLEX(0,2*PI()*O236),2),IMPOWER(COMPLEX(wsl/2,0),2)))</f>
        <v>0.999997922115508+0.00205573001265872i</v>
      </c>
      <c r="AA236" s="124" t="n">
        <f aca="false">IMABS(Z236)</f>
        <v>1.00000003513061</v>
      </c>
      <c r="AB236" s="124" t="n">
        <f aca="false">IMARGUMENT(Z236)</f>
        <v>0.00205573138840901</v>
      </c>
      <c r="AC236" s="222" t="str">
        <f aca="false">(IMDIV(IMPRODUCT(P236,T236,W236),IMPRODUCT(Q236,Z236)))</f>
        <v>0.460324303620949-9.78677166463315i</v>
      </c>
      <c r="AD236" s="223" t="n">
        <f aca="false">20*LOG(IMABS(AC236))</f>
        <v>19.8223865104614</v>
      </c>
      <c r="AE236" s="198" t="n">
        <f aca="false">(180/PI())*IMARGUMENT(AC236)</f>
        <v>-87.3070572475117</v>
      </c>
      <c r="AF236" s="0" t="str">
        <f aca="false">COMPLEX(Adc_ea,0)</f>
        <v>-0.434440565864413</v>
      </c>
      <c r="AG236" s="0" t="str">
        <f aca="false">IMDIV(COMPLEX(0,2*PI()*O236),COMPLEX(wp0_ea,0))</f>
        <v>0.24821062931973i</v>
      </c>
      <c r="AH236" s="0" t="n">
        <f aca="false">IMABS(AG236)</f>
        <v>0.24821062931973</v>
      </c>
      <c r="AI236" s="0" t="n">
        <f aca="false">IMARGUMENT(AG236)</f>
        <v>1.5707963267949</v>
      </c>
      <c r="AJ236" s="0" t="str">
        <f aca="false">IMSUM(COMPLEX(1,0),IMDIV(COMPLEX(0,2*PI()*O236),COMPLEX(wp1_ea,0)))</f>
        <v>1+0.00245753098336366i</v>
      </c>
      <c r="AK236" s="0" t="n">
        <f aca="false">IMABS(AJ236)</f>
        <v>1.00000301972471</v>
      </c>
      <c r="AL236" s="0" t="n">
        <f aca="false">IMARGUMENT(AJ236)</f>
        <v>0.00245752603595406</v>
      </c>
      <c r="AM236" s="0" t="str">
        <f aca="false">IMSUM(COMPLEX(1,0),IMDIV(COMPLEX(0,2*PI()*O236),COMPLEX(wz_ea,0)))</f>
        <v>1+0.24821062931973i</v>
      </c>
      <c r="AN236" s="0" t="n">
        <f aca="false">IMABS(AM236)</f>
        <v>1.03034388264661</v>
      </c>
      <c r="AO236" s="0" t="n">
        <f aca="false">IMARGUMENT(AM236)</f>
        <v>0.243293841781327</v>
      </c>
      <c r="AP236" s="197" t="str">
        <f aca="false">IMPRODUCT(AF236,IMDIV(AM236,IMPRODUCT(AG236,AJ236)))</f>
        <v>-0.430136576331164+1.75134700737635i</v>
      </c>
      <c r="AQ236" s="169" t="n">
        <f aca="false">20*LOG(IMABS(AP236))</f>
        <v>5.12181761004431</v>
      </c>
      <c r="AR236" s="198" t="n">
        <f aca="false">(180/PI())*IMARGUMENT(AP236)</f>
        <v>103.798904445688</v>
      </c>
      <c r="AS236" s="197" t="str">
        <f aca="false">IMPRODUCT(AC236,AP236)</f>
        <v>16.9420309467694+5.0158360487293i</v>
      </c>
      <c r="AT236" s="223" t="n">
        <f aca="false">20*LOG(IMABS(AS236))</f>
        <v>24.9442041205057</v>
      </c>
      <c r="AU236" s="198" t="n">
        <f aca="false">(180/PI())*IMARGUMENT(AS236)</f>
        <v>16.4918471981758</v>
      </c>
      <c r="AX236" s="0" t="n">
        <f aca="false">SUM((AT237&lt;0)*(AT236&gt;0))*O236</f>
        <v>0</v>
      </c>
      <c r="AY236" s="0" t="n">
        <f aca="false">IF(AX236&gt;0,AU236,0)</f>
        <v>0</v>
      </c>
    </row>
    <row r="237" customFormat="false" ht="15" hidden="false" customHeight="false" outlineLevel="0" collapsed="false">
      <c r="N237" s="130" t="n">
        <v>19</v>
      </c>
      <c r="O237" s="192" t="n">
        <f aca="false">10^(3+(N237/100))</f>
        <v>1548.81661891248</v>
      </c>
      <c r="P237" s="240" t="str">
        <f aca="false">COMPLEX(Adc,0)</f>
        <v>175.438596491228</v>
      </c>
      <c r="Q237" s="124" t="str">
        <f aca="false">IMSUM(COMPLEX(1,0),IMDIV(COMPLEX(0,2*PI()*O237),COMPLEX(wp_lf,0)))</f>
        <v>1+18.295223428117i</v>
      </c>
      <c r="R237" s="124" t="n">
        <f aca="false">IMABS(Q237)</f>
        <v>18.3225325838084</v>
      </c>
      <c r="S237" s="124" t="n">
        <f aca="false">IMARGUMENT(Q237)</f>
        <v>1.51619158726939</v>
      </c>
      <c r="T237" s="124" t="str">
        <f aca="false">IMSUM(COMPLEX(1,0),IMDIV(COMPLEX(0,2*PI()*O237),COMPLEX(wz_esr,0)))</f>
        <v>1+0.000030187118656393i</v>
      </c>
      <c r="U237" s="124" t="n">
        <f aca="false">IMABS(T237)</f>
        <v>1.00000000045563</v>
      </c>
      <c r="V237" s="124" t="n">
        <f aca="false">IMARGUMENT(T237)</f>
        <v>3.01871193872044E-005</v>
      </c>
      <c r="W237" s="0" t="str">
        <f aca="false">IMSUB(COMPLEX(1,0),IMDIV(COMPLEX(0,2*PI()*O237),COMPLEX(wz_rhp,0)))</f>
        <v>1-0.00700668131289585i</v>
      </c>
      <c r="X237" s="124" t="n">
        <f aca="false">IMABS(W237)</f>
        <v>1.00002454649025</v>
      </c>
      <c r="Y237" s="124" t="n">
        <f aca="false">IMARGUMENT(W237)</f>
        <v>-0.00700656665523631</v>
      </c>
      <c r="Z237" s="0" t="str">
        <f aca="false">IMSUM(COMPLEX(1,0),IMDIV(COMPLEX(0,2*PI()*O237),COMPLEX(Q*(wsl/2),0)),IMDIV(IMPOWER(COMPLEX(0,2*PI()*O237),2),IMPOWER(COMPLEX(wsl/2,0),2)))</f>
        <v>0.999997824187829+0.00210361411597489i</v>
      </c>
      <c r="AA237" s="124" t="n">
        <f aca="false">IMABS(Z237)</f>
        <v>1.00000003678637</v>
      </c>
      <c r="AB237" s="124" t="n">
        <f aca="false">IMARGUMENT(Z237)</f>
        <v>0.00210361559011793</v>
      </c>
      <c r="AC237" s="222" t="str">
        <f aca="false">(IMDIV(IMPRODUCT(P237,T237,W237),IMPRODUCT(Q237,Z237)))</f>
        <v>0.435760418290093-9.56533296946007i</v>
      </c>
      <c r="AD237" s="223" t="n">
        <f aca="false">20*LOG(IMABS(AC237))</f>
        <v>19.6230057226376</v>
      </c>
      <c r="AE237" s="198" t="n">
        <f aca="false">(180/PI())*IMARGUMENT(AC237)</f>
        <v>-87.3916242825352</v>
      </c>
      <c r="AF237" s="0" t="str">
        <f aca="false">COMPLEX(Adc_ea,0)</f>
        <v>-0.434440565864413</v>
      </c>
      <c r="AG237" s="0" t="str">
        <f aca="false">IMDIV(COMPLEX(0,2*PI()*O237),COMPLEX(wp0_ea,0))</f>
        <v>0.253992197592475i</v>
      </c>
      <c r="AH237" s="0" t="n">
        <f aca="false">IMABS(AG237)</f>
        <v>0.253992197592475</v>
      </c>
      <c r="AI237" s="0" t="n">
        <f aca="false">IMARGUMENT(AG237)</f>
        <v>1.5707963267949</v>
      </c>
      <c r="AJ237" s="0" t="str">
        <f aca="false">IMSUM(COMPLEX(1,0),IMDIV(COMPLEX(0,2*PI()*O237),COMPLEX(wp1_ea,0)))</f>
        <v>1+0.00251477423358886i</v>
      </c>
      <c r="AK237" s="0" t="n">
        <f aca="false">IMABS(AJ237)</f>
        <v>1.00000316203972</v>
      </c>
      <c r="AL237" s="0" t="n">
        <f aca="false">IMARGUMENT(AJ237)</f>
        <v>0.00251476893235721</v>
      </c>
      <c r="AM237" s="0" t="str">
        <f aca="false">IMSUM(COMPLEX(1,0),IMDIV(COMPLEX(0,2*PI()*O237),COMPLEX(wz_ea,0)))</f>
        <v>1+0.253992197592475i</v>
      </c>
      <c r="AN237" s="0" t="n">
        <f aca="false">IMABS(AM237)</f>
        <v>1.03175192582222</v>
      </c>
      <c r="AO237" s="0" t="n">
        <f aca="false">IMARGUMENT(AM237)</f>
        <v>0.248732481803973</v>
      </c>
      <c r="AP237" s="197" t="str">
        <f aca="false">IMPRODUCT(AF237,IMDIV(AM237,IMPRODUCT(AG237,AJ237)))</f>
        <v>-0.430136453901773+1.71153016646659i</v>
      </c>
      <c r="AQ237" s="169" t="n">
        <f aca="false">20*LOG(IMABS(AP237))</f>
        <v>4.93367819864698</v>
      </c>
      <c r="AR237" s="198" t="n">
        <f aca="false">(180/PI())*IMARGUMENT(AP237)</f>
        <v>104.107235788906</v>
      </c>
      <c r="AS237" s="197" t="str">
        <f aca="false">IMPRODUCT(AC237,AP237)</f>
        <v>16.1839194884543+4.86021550512886i</v>
      </c>
      <c r="AT237" s="223" t="n">
        <f aca="false">20*LOG(IMABS(AS237))</f>
        <v>24.5566839212845</v>
      </c>
      <c r="AU237" s="198" t="n">
        <f aca="false">(180/PI())*IMARGUMENT(AS237)</f>
        <v>16.7156115063704</v>
      </c>
      <c r="AX237" s="0" t="n">
        <f aca="false">SUM((AT238&lt;0)*(AT237&gt;0))*O237</f>
        <v>0</v>
      </c>
      <c r="AY237" s="0" t="n">
        <f aca="false">IF(AX237&gt;0,AU237,0)</f>
        <v>0</v>
      </c>
    </row>
    <row r="238" customFormat="false" ht="15" hidden="false" customHeight="false" outlineLevel="0" collapsed="false">
      <c r="N238" s="130" t="n">
        <v>20</v>
      </c>
      <c r="O238" s="192" t="n">
        <f aca="false">10^(3+(N238/100))</f>
        <v>1584.89319246111</v>
      </c>
      <c r="P238" s="240" t="str">
        <f aca="false">COMPLEX(Adc,0)</f>
        <v>175.438596491228</v>
      </c>
      <c r="Q238" s="124" t="str">
        <f aca="false">IMSUM(COMPLEX(1,0),IMDIV(COMPLEX(0,2*PI()*O238),COMPLEX(wp_lf,0)))</f>
        <v>1+18.7213739262028i</v>
      </c>
      <c r="R238" s="124" t="n">
        <f aca="false">IMABS(Q238)</f>
        <v>18.7480623448053</v>
      </c>
      <c r="S238" s="124" t="n">
        <f aca="false">IMARGUMENT(Q238)</f>
        <v>1.51743215711336</v>
      </c>
      <c r="T238" s="124" t="str">
        <f aca="false">IMSUM(COMPLEX(1,0),IMDIV(COMPLEX(0,2*PI()*O238),COMPLEX(wz_esr,0)))</f>
        <v>1+0.0000308902669782346i</v>
      </c>
      <c r="U238" s="124" t="n">
        <f aca="false">IMABS(T238)</f>
        <v>1.0000000004771</v>
      </c>
      <c r="V238" s="124" t="n">
        <f aca="false">IMARGUMENT(T238)</f>
        <v>3.08902617022221E-005</v>
      </c>
      <c r="W238" s="0" t="str">
        <f aca="false">IMSUB(COMPLEX(1,0),IMDIV(COMPLEX(0,2*PI()*O238),COMPLEX(wz_rhp,0)))</f>
        <v>1-0.00716988788663084i</v>
      </c>
      <c r="X238" s="124" t="n">
        <f aca="false">IMABS(W238)</f>
        <v>1.00002570331582</v>
      </c>
      <c r="Y238" s="124" t="n">
        <f aca="false">IMARGUMENT(W238)</f>
        <v>-0.00716976502889985</v>
      </c>
      <c r="Z238" s="0" t="str">
        <f aca="false">IMSUM(COMPLEX(1,0),IMDIV(COMPLEX(0,2*PI()*O238),COMPLEX(Q*(wsl/2),0)),IMDIV(IMPOWER(COMPLEX(0,2*PI()*O238),2),IMPOWER(COMPLEX(wsl/2,0),2)))</f>
        <v>0.99999772164496+0.00215261358333998i</v>
      </c>
      <c r="AA238" s="124" t="n">
        <f aca="false">IMABS(Z238)</f>
        <v>1.00000003852017</v>
      </c>
      <c r="AB238" s="124" t="n">
        <f aca="false">IMARGUMENT(Z238)</f>
        <v>0.00215261516283193</v>
      </c>
      <c r="AC238" s="222" t="str">
        <f aca="false">(IMDIV(IMPRODUCT(P238,T238,W238),IMPRODUCT(Q238,Z238)))</f>
        <v>0.412295651599628-9.3488453948588i</v>
      </c>
      <c r="AD238" s="223" t="n">
        <f aca="false">20*LOG(IMABS(AC238))</f>
        <v>19.4235980283394</v>
      </c>
      <c r="AE238" s="198" t="n">
        <f aca="false">(180/PI())*IMARGUMENT(AC238)</f>
        <v>-87.4748214581082</v>
      </c>
      <c r="AF238" s="0" t="str">
        <f aca="false">COMPLEX(Adc_ea,0)</f>
        <v>-0.434440565864413</v>
      </c>
      <c r="AG238" s="0" t="str">
        <f aca="false">IMDIV(COMPLEX(0,2*PI()*O238),COMPLEX(wp0_ea,0))</f>
        <v>0.259908435890369i</v>
      </c>
      <c r="AH238" s="0" t="n">
        <f aca="false">IMABS(AG238)</f>
        <v>0.259908435890369</v>
      </c>
      <c r="AI238" s="0" t="n">
        <f aca="false">IMARGUMENT(AG238)</f>
        <v>1.5707963267949</v>
      </c>
      <c r="AJ238" s="0" t="str">
        <f aca="false">IMSUM(COMPLEX(1,0),IMDIV(COMPLEX(0,2*PI()*O238),COMPLEX(wp1_ea,0)))</f>
        <v>1+0.00257335085039969i</v>
      </c>
      <c r="AK238" s="0" t="n">
        <f aca="false">IMABS(AJ238)</f>
        <v>1.00000331106182</v>
      </c>
      <c r="AL238" s="0" t="n">
        <f aca="false">IMARGUMENT(AJ238)</f>
        <v>0.00257334517005206</v>
      </c>
      <c r="AM238" s="0" t="str">
        <f aca="false">IMSUM(COMPLEX(1,0),IMDIV(COMPLEX(0,2*PI()*O238),COMPLEX(wz_ea,0)))</f>
        <v>1+0.259908435890369i</v>
      </c>
      <c r="AN238" s="0" t="n">
        <f aca="false">IMABS(AM238)</f>
        <v>1.03322427141787</v>
      </c>
      <c r="AO238" s="0" t="n">
        <f aca="false">IMARGUMENT(AM238)</f>
        <v>0.25428229033365</v>
      </c>
      <c r="AP238" s="197" t="str">
        <f aca="false">IMPRODUCT(AF238,IMDIV(AM238,IMPRODUCT(AG238,AJ238)))</f>
        <v>-0.430136325702536+1.67262080147684i</v>
      </c>
      <c r="AQ238" s="169" t="n">
        <f aca="false">20*LOG(IMABS(AP238))</f>
        <v>4.74606313276849</v>
      </c>
      <c r="AR238" s="198" t="n">
        <f aca="false">(180/PI())*IMARGUMENT(AP238)</f>
        <v>104.421860223563</v>
      </c>
      <c r="AS238" s="197" t="str">
        <f aca="false">IMPRODUCT(AC238,AP238)</f>
        <v>15.4597299405496+4.71089229092963i</v>
      </c>
      <c r="AT238" s="223" t="n">
        <f aca="false">20*LOG(IMABS(AS238))</f>
        <v>24.1696611611079</v>
      </c>
      <c r="AU238" s="198" t="n">
        <f aca="false">(180/PI())*IMARGUMENT(AS238)</f>
        <v>16.9470387654552</v>
      </c>
      <c r="AX238" s="0" t="n">
        <f aca="false">SUM((AT239&lt;0)*(AT238&gt;0))*O238</f>
        <v>0</v>
      </c>
      <c r="AY238" s="0" t="n">
        <f aca="false">IF(AX238&gt;0,AU238,0)</f>
        <v>0</v>
      </c>
    </row>
    <row r="239" customFormat="false" ht="15" hidden="false" customHeight="false" outlineLevel="0" collapsed="false">
      <c r="N239" s="130" t="n">
        <v>21</v>
      </c>
      <c r="O239" s="192" t="n">
        <f aca="false">10^(3+(N239/100))</f>
        <v>1621.81009735893</v>
      </c>
      <c r="P239" s="240" t="str">
        <f aca="false">COMPLEX(Adc,0)</f>
        <v>175.438596491228</v>
      </c>
      <c r="Q239" s="124" t="str">
        <f aca="false">IMSUM(COMPLEX(1,0),IMDIV(COMPLEX(0,2*PI()*O239),COMPLEX(wp_lf,0)))</f>
        <v>1+19.1574507445509i</v>
      </c>
      <c r="R239" s="124" t="n">
        <f aca="false">IMABS(Q239)</f>
        <v>19.1835324961253</v>
      </c>
      <c r="S239" s="124" t="n">
        <f aca="false">IMARGUMENT(Q239)</f>
        <v>1.51864464703014</v>
      </c>
      <c r="T239" s="124" t="str">
        <f aca="false">IMSUM(COMPLEX(1,0),IMDIV(COMPLEX(0,2*PI()*O239),COMPLEX(wz_esr,0)))</f>
        <v>1+0.0000316097937285089i</v>
      </c>
      <c r="U239" s="124" t="n">
        <f aca="false">IMABS(T239)</f>
        <v>1.00000000049959</v>
      </c>
      <c r="V239" s="124" t="n">
        <f aca="false">IMARGUMENT(T239)</f>
        <v>3.16097921833497E-005</v>
      </c>
      <c r="W239" s="0" t="str">
        <f aca="false">IMSUB(COMPLEX(1,0),IMDIV(COMPLEX(0,2*PI()*O239),COMPLEX(wz_rhp,0)))</f>
        <v>1-0.00733689602982799i</v>
      </c>
      <c r="X239" s="124" t="n">
        <f aca="false">IMABS(W239)</f>
        <v>1.00002691465948</v>
      </c>
      <c r="Y239" s="124" t="n">
        <f aca="false">IMARGUMENT(W239)</f>
        <v>-0.00733676438561006</v>
      </c>
      <c r="Z239" s="0" t="str">
        <f aca="false">IMSUM(COMPLEX(1,0),IMDIV(COMPLEX(0,2*PI()*O239),COMPLEX(Q*(wsl/2),0)),IMDIV(IMPOWER(COMPLEX(0,2*PI()*O239),2),IMPOWER(COMPLEX(wsl/2,0),2)))</f>
        <v>0.999997614269395+0.00220275439492016i</v>
      </c>
      <c r="AA239" s="124" t="n">
        <f aca="false">IMABS(Z239)</f>
        <v>1.0000000403357</v>
      </c>
      <c r="AB239" s="124" t="n">
        <f aca="false">IMARGUMENT(Z239)</f>
        <v>0.00220275608742229</v>
      </c>
      <c r="AC239" s="222" t="str">
        <f aca="false">(IMDIV(IMPRODUCT(P239,T239,W239),IMPRODUCT(Q239,Z239)))</f>
        <v>0.389881099282517-9.13720215686023i</v>
      </c>
      <c r="AD239" s="223" t="n">
        <f aca="false">20*LOG(IMABS(AC239))</f>
        <v>19.2241646731476</v>
      </c>
      <c r="AE239" s="198" t="n">
        <f aca="false">(180/PI())*IMARGUMENT(AC239)</f>
        <v>-87.556692008873</v>
      </c>
      <c r="AF239" s="0" t="str">
        <f aca="false">COMPLEX(Adc_ea,0)</f>
        <v>-0.434440565864413</v>
      </c>
      <c r="AG239" s="0" t="str">
        <f aca="false">IMDIV(COMPLEX(0,2*PI()*O239),COMPLEX(wp0_ea,0))</f>
        <v>0.265962481081265i</v>
      </c>
      <c r="AH239" s="0" t="n">
        <f aca="false">IMABS(AG239)</f>
        <v>0.265962481081265</v>
      </c>
      <c r="AI239" s="0" t="n">
        <f aca="false">IMARGUMENT(AG239)</f>
        <v>1.5707963267949</v>
      </c>
      <c r="AJ239" s="0" t="str">
        <f aca="false">IMSUM(COMPLEX(1,0),IMDIV(COMPLEX(0,2*PI()*O239),COMPLEX(wp1_ea,0)))</f>
        <v>1+0.00263329189189371i</v>
      </c>
      <c r="AK239" s="0" t="n">
        <f aca="false">IMABS(AJ239)</f>
        <v>1.00000346710708</v>
      </c>
      <c r="AL239" s="0" t="n">
        <f aca="false">IMARGUMENT(AJ239)</f>
        <v>0.00263328580524924</v>
      </c>
      <c r="AM239" s="0" t="str">
        <f aca="false">IMSUM(COMPLEX(1,0),IMDIV(COMPLEX(0,2*PI()*O239),COMPLEX(wz_ea,0)))</f>
        <v>1+0.265962481081265i</v>
      </c>
      <c r="AN239" s="0" t="n">
        <f aca="false">IMABS(AM239)</f>
        <v>1.03476376112758</v>
      </c>
      <c r="AO239" s="0" t="n">
        <f aca="false">IMARGUMENT(AM239)</f>
        <v>0.259944841887972</v>
      </c>
      <c r="AP239" s="197" t="str">
        <f aca="false">IMPRODUCT(AF239,IMDIV(AM239,IMPRODUCT(AG239,AJ239)))</f>
        <v>-0.430136191461538+1.6345982821447i</v>
      </c>
      <c r="AQ239" s="169" t="n">
        <f aca="false">20*LOG(IMABS(AP239))</f>
        <v>4.55899399940306</v>
      </c>
      <c r="AR239" s="198" t="n">
        <f aca="false">(180/PI())*IMARGUMENT(AP239)</f>
        <v>104.742866183481</v>
      </c>
      <c r="AS239" s="197" t="str">
        <f aca="false">IMPRODUCT(AC239,AP239)</f>
        <v>14.7679529780444+4.5675403114939i</v>
      </c>
      <c r="AT239" s="223" t="n">
        <f aca="false">20*LOG(IMABS(AS239))</f>
        <v>23.7831586725506</v>
      </c>
      <c r="AU239" s="198" t="n">
        <f aca="false">(180/PI())*IMARGUMENT(AS239)</f>
        <v>17.1861741746075</v>
      </c>
      <c r="AX239" s="0" t="n">
        <f aca="false">SUM((AT240&lt;0)*(AT239&gt;0))*O239</f>
        <v>0</v>
      </c>
      <c r="AY239" s="0" t="n">
        <f aca="false">IF(AX239&gt;0,AU239,0)</f>
        <v>0</v>
      </c>
    </row>
    <row r="240" customFormat="false" ht="15" hidden="false" customHeight="false" outlineLevel="0" collapsed="false">
      <c r="N240" s="130" t="n">
        <v>22</v>
      </c>
      <c r="O240" s="192" t="n">
        <f aca="false">10^(3+(N240/100))</f>
        <v>1659.58690743756</v>
      </c>
      <c r="P240" s="240" t="str">
        <f aca="false">COMPLEX(Adc,0)</f>
        <v>175.438596491228</v>
      </c>
      <c r="Q240" s="124" t="str">
        <f aca="false">IMSUM(COMPLEX(1,0),IMDIV(COMPLEX(0,2*PI()*O240),COMPLEX(wp_lf,0)))</f>
        <v>1+19.6036850968627i</v>
      </c>
      <c r="R240" s="124" t="n">
        <f aca="false">IMABS(Q240)</f>
        <v>19.6291739351649</v>
      </c>
      <c r="S240" s="124" t="n">
        <f aca="false">IMARGUMENT(Q240)</f>
        <v>1.51982968562969</v>
      </c>
      <c r="T240" s="124" t="str">
        <f aca="false">IMSUM(COMPLEX(1,0),IMDIV(COMPLEX(0,2*PI()*O240),COMPLEX(wz_esr,0)))</f>
        <v>1+0.0000323460804098234i</v>
      </c>
      <c r="U240" s="124" t="n">
        <f aca="false">IMABS(T240)</f>
        <v>1.00000000052313</v>
      </c>
      <c r="V240" s="124" t="n">
        <f aca="false">IMARGUMENT(T240)</f>
        <v>3.23460793517151E-005</v>
      </c>
      <c r="W240" s="0" t="str">
        <f aca="false">IMSUB(COMPLEX(1,0),IMDIV(COMPLEX(0,2*PI()*O240),COMPLEX(wz_rhp,0)))</f>
        <v>1-0.00750779429241549i</v>
      </c>
      <c r="X240" s="124" t="n">
        <f aca="false">IMABS(W240)</f>
        <v>1.00002818309043</v>
      </c>
      <c r="Y240" s="124" t="n">
        <f aca="false">IMARGUMENT(W240)</f>
        <v>-0.00750765323331138</v>
      </c>
      <c r="Z240" s="0" t="str">
        <f aca="false">IMSUM(COMPLEX(1,0),IMDIV(COMPLEX(0,2*PI()*O240),COMPLEX(Q*(wsl/2),0)),IMDIV(IMPOWER(COMPLEX(0,2*PI()*O240),2),IMPOWER(COMPLEX(wsl/2,0),2)))</f>
        <v>0.999997501833376+0.00225406313603744i</v>
      </c>
      <c r="AA240" s="124" t="n">
        <f aca="false">IMABS(Z240)</f>
        <v>1.00000004223681</v>
      </c>
      <c r="AB240" s="124" t="n">
        <f aca="false">IMARGUMENT(Z240)</f>
        <v>0.00225406494956282</v>
      </c>
      <c r="AC240" s="222" t="str">
        <f aca="false">(IMDIV(IMPRODUCT(P240,T240,W240),IMPRODUCT(Q240,Z240)))</f>
        <v>0.368470008788903-8.93029851092475i</v>
      </c>
      <c r="AD240" s="223" t="n">
        <f aca="false">20*LOG(IMABS(AC240))</f>
        <v>19.0247068491572</v>
      </c>
      <c r="AE240" s="198" t="n">
        <f aca="false">(180/PI())*IMARGUMENT(AC240)</f>
        <v>-87.6372785240605</v>
      </c>
      <c r="AF240" s="0" t="str">
        <f aca="false">COMPLEX(Adc_ea,0)</f>
        <v>-0.434440565864413</v>
      </c>
      <c r="AG240" s="0" t="str">
        <f aca="false">IMDIV(COMPLEX(0,2*PI()*O240),COMPLEX(wp0_ea,0))</f>
        <v>0.272157543100062i</v>
      </c>
      <c r="AH240" s="0" t="n">
        <f aca="false">IMABS(AG240)</f>
        <v>0.272157543100062</v>
      </c>
      <c r="AI240" s="0" t="n">
        <f aca="false">IMARGUMENT(AG240)</f>
        <v>1.5707963267949</v>
      </c>
      <c r="AJ240" s="0" t="str">
        <f aca="false">IMSUM(COMPLEX(1,0),IMDIV(COMPLEX(0,2*PI()*O240),COMPLEX(wp1_ea,0)))</f>
        <v>1+0.00269462913960457i</v>
      </c>
      <c r="AK240" s="0" t="n">
        <f aca="false">IMABS(AJ240)</f>
        <v>1.00000363050651</v>
      </c>
      <c r="AL240" s="0" t="n">
        <f aca="false">IMARGUMENT(AJ240)</f>
        <v>0.0026946226176686</v>
      </c>
      <c r="AM240" s="0" t="str">
        <f aca="false">IMSUM(COMPLEX(1,0),IMDIV(COMPLEX(0,2*PI()*O240),COMPLEX(wz_ea,0)))</f>
        <v>1+0.272157543100062i</v>
      </c>
      <c r="AN240" s="0" t="n">
        <f aca="false">IMABS(AM240)</f>
        <v>1.03637335370332</v>
      </c>
      <c r="AO240" s="0" t="n">
        <f aca="false">IMARGUMENT(AM240)</f>
        <v>0.265721685690668</v>
      </c>
      <c r="AP240" s="197" t="str">
        <f aca="false">IMPRODUCT(AF240,IMDIV(AM240,IMPRODUCT(AG240,AJ240)))</f>
        <v>-0.430136050894046+1.59744244842487i</v>
      </c>
      <c r="AQ240" s="169" t="n">
        <f aca="false">20*LOG(IMABS(AP240))</f>
        <v>4.3724931312993</v>
      </c>
      <c r="AR240" s="198" t="n">
        <f aca="false">(180/PI())*IMARGUMENT(AP240)</f>
        <v>105.070340611802</v>
      </c>
      <c r="AS240" s="197" t="str">
        <f aca="false">IMPRODUCT(AC240,AP240)</f>
        <v>14.1071456840033+4.42985296780503i</v>
      </c>
      <c r="AT240" s="223" t="n">
        <f aca="false">20*LOG(IMABS(AS240))</f>
        <v>23.3971999804565</v>
      </c>
      <c r="AU240" s="198" t="n">
        <f aca="false">(180/PI())*IMARGUMENT(AS240)</f>
        <v>17.4330620877413</v>
      </c>
      <c r="AX240" s="0" t="n">
        <f aca="false">SUM((AT241&lt;0)*(AT240&gt;0))*O240</f>
        <v>0</v>
      </c>
      <c r="AY240" s="0" t="n">
        <f aca="false">IF(AX240&gt;0,AU240,0)</f>
        <v>0</v>
      </c>
    </row>
    <row r="241" customFormat="false" ht="15" hidden="false" customHeight="false" outlineLevel="0" collapsed="false">
      <c r="N241" s="130" t="n">
        <v>23</v>
      </c>
      <c r="O241" s="192" t="n">
        <f aca="false">10^(3+(N241/100))</f>
        <v>1698.24365246174</v>
      </c>
      <c r="P241" s="240" t="str">
        <f aca="false">COMPLEX(Adc,0)</f>
        <v>175.438596491228</v>
      </c>
      <c r="Q241" s="124" t="str">
        <f aca="false">IMSUM(COMPLEX(1,0),IMDIV(COMPLEX(0,2*PI()*O241),COMPLEX(wp_lf,0)))</f>
        <v>1+20.0603135824982i</v>
      </c>
      <c r="R241" s="124" t="n">
        <f aca="false">IMABS(Q241)</f>
        <v>20.0852229519157</v>
      </c>
      <c r="S241" s="124" t="n">
        <f aca="false">IMARGUMENT(Q241)</f>
        <v>1.52098788791425</v>
      </c>
      <c r="T241" s="124" t="str">
        <f aca="false">IMSUM(COMPLEX(1,0),IMDIV(COMPLEX(0,2*PI()*O241),COMPLEX(wz_esr,0)))</f>
        <v>1+0.0000330995174111219i</v>
      </c>
      <c r="U241" s="124" t="n">
        <f aca="false">IMABS(T241)</f>
        <v>1.00000000054779</v>
      </c>
      <c r="V241" s="124" t="n">
        <f aca="false">IMARGUMENT(T241)</f>
        <v>3.30995143584124E-005</v>
      </c>
      <c r="W241" s="0" t="str">
        <f aca="false">IMSUB(COMPLEX(1,0),IMDIV(COMPLEX(0,2*PI()*O241),COMPLEX(wz_rhp,0)))</f>
        <v>1-0.00768267328691419i</v>
      </c>
      <c r="X241" s="124" t="n">
        <f aca="false">IMABS(W241)</f>
        <v>1.00002951129896</v>
      </c>
      <c r="Y241" s="124" t="n">
        <f aca="false">IMARGUMENT(W241)</f>
        <v>-0.00768252213959502</v>
      </c>
      <c r="Z241" s="0" t="str">
        <f aca="false">IMSUM(COMPLEX(1,0),IMDIV(COMPLEX(0,2*PI()*O241),COMPLEX(Q*(wsl/2),0)),IMDIV(IMPOWER(COMPLEX(0,2*PI()*O241),2),IMPOWER(COMPLEX(wsl/2,0),2)))</f>
        <v>0.99999738409841+0.00230656701126549i</v>
      </c>
      <c r="AA241" s="124" t="n">
        <f aca="false">IMABS(Z241)</f>
        <v>1.00000004422752</v>
      </c>
      <c r="AB241" s="124" t="n">
        <f aca="false">IMARGUMENT(Z241)</f>
        <v>0.00230656895449029</v>
      </c>
      <c r="AC241" s="222" t="str">
        <f aca="false">(IMDIV(IMPRODUCT(P241,T241,W241),IMPRODUCT(Q241,Z241)))</f>
        <v>0.348017686745164-8.72803173119006i</v>
      </c>
      <c r="AD241" s="223" t="n">
        <f aca="false">20*LOG(IMABS(AC241))</f>
        <v>18.8252256974233</v>
      </c>
      <c r="AE241" s="198" t="n">
        <f aca="false">(180/PI())*IMARGUMENT(AC241)</f>
        <v>-87.7166229662164</v>
      </c>
      <c r="AF241" s="0" t="str">
        <f aca="false">COMPLEX(Adc_ea,0)</f>
        <v>-0.434440565864413</v>
      </c>
      <c r="AG241" s="0" t="str">
        <f aca="false">IMDIV(COMPLEX(0,2*PI()*O241),COMPLEX(wp0_ea,0))</f>
        <v>0.27849690665064i</v>
      </c>
      <c r="AH241" s="0" t="n">
        <f aca="false">IMABS(AG241)</f>
        <v>0.27849690665064</v>
      </c>
      <c r="AI241" s="0" t="n">
        <f aca="false">IMARGUMENT(AG241)</f>
        <v>1.5707963267949</v>
      </c>
      <c r="AJ241" s="0" t="str">
        <f aca="false">IMSUM(COMPLEX(1,0),IMDIV(COMPLEX(0,2*PI()*O241),COMPLEX(wp1_ea,0)))</f>
        <v>1+0.00275739511535287i</v>
      </c>
      <c r="AK241" s="0" t="n">
        <f aca="false">IMABS(AJ241)</f>
        <v>1.00000380160669</v>
      </c>
      <c r="AL241" s="0" t="n">
        <f aca="false">IMARGUMENT(AJ241)</f>
        <v>0.00275738812704548</v>
      </c>
      <c r="AM241" s="0" t="str">
        <f aca="false">IMSUM(COMPLEX(1,0),IMDIV(COMPLEX(0,2*PI()*O241),COMPLEX(wz_ea,0)))</f>
        <v>1+0.27849690665064i</v>
      </c>
      <c r="AN241" s="0" t="n">
        <f aca="false">IMABS(AM241)</f>
        <v>1.03805612902866</v>
      </c>
      <c r="AO241" s="0" t="n">
        <f aca="false">IMARGUMENT(AM241)</f>
        <v>0.27161434179713</v>
      </c>
      <c r="AP241" s="197" t="str">
        <f aca="false">IMPRODUCT(AF241,IMDIV(AM241,IMPRODUCT(AG241,AJ241)))</f>
        <v>-0.430135903701911+1.56113359980014i</v>
      </c>
      <c r="AQ241" s="169" t="n">
        <f aca="false">20*LOG(IMABS(AP241))</f>
        <v>4.18658361991883</v>
      </c>
      <c r="AR241" s="198" t="n">
        <f aca="false">(180/PI())*IMARGUMENT(AP241)</f>
        <v>105.404368738042</v>
      </c>
      <c r="AS241" s="197" t="str">
        <f aca="false">IMPRODUCT(AC241,AP241)</f>
        <v>13.4759286934902+4.29754192033699i</v>
      </c>
      <c r="AT241" s="223" t="n">
        <f aca="false">20*LOG(IMABS(AS241))</f>
        <v>23.0118093173422</v>
      </c>
      <c r="AU241" s="198" t="n">
        <f aca="false">(180/PI())*IMARGUMENT(AS241)</f>
        <v>17.6877457718254</v>
      </c>
      <c r="AX241" s="0" t="n">
        <f aca="false">SUM((AT242&lt;0)*(AT241&gt;0))*O241</f>
        <v>0</v>
      </c>
      <c r="AY241" s="0" t="n">
        <f aca="false">IF(AX241&gt;0,AU241,0)</f>
        <v>0</v>
      </c>
    </row>
    <row r="242" customFormat="false" ht="15" hidden="false" customHeight="false" outlineLevel="0" collapsed="false">
      <c r="N242" s="130" t="n">
        <v>24</v>
      </c>
      <c r="O242" s="192" t="n">
        <f aca="false">10^(3+(N242/100))</f>
        <v>1737.80082874938</v>
      </c>
      <c r="P242" s="240" t="str">
        <f aca="false">COMPLEX(Adc,0)</f>
        <v>175.438596491228</v>
      </c>
      <c r="Q242" s="124" t="str">
        <f aca="false">IMSUM(COMPLEX(1,0),IMDIV(COMPLEX(0,2*PI()*O242),COMPLEX(wp_lf,0)))</f>
        <v>1+20.5275783119249i</v>
      </c>
      <c r="R242" s="124" t="n">
        <f aca="false">IMABS(Q242)</f>
        <v>20.5519213542727</v>
      </c>
      <c r="S242" s="124" t="n">
        <f aca="false">IMARGUMENT(Q242)</f>
        <v>1.52211985554174</v>
      </c>
      <c r="T242" s="124" t="str">
        <f aca="false">IMSUM(COMPLEX(1,0),IMDIV(COMPLEX(0,2*PI()*O242),COMPLEX(wz_esr,0)))</f>
        <v>1+0.000033870504214676i</v>
      </c>
      <c r="U242" s="124" t="n">
        <f aca="false">IMABS(T242)</f>
        <v>1.00000000057361</v>
      </c>
      <c r="V242" s="124" t="n">
        <f aca="false">IMARGUMENT(T242)</f>
        <v>3.38705000100978E-005</v>
      </c>
      <c r="W242" s="0" t="str">
        <f aca="false">IMSUB(COMPLEX(1,0),IMDIV(COMPLEX(0,2*PI()*O242),COMPLEX(wz_rhp,0)))</f>
        <v>1-0.00786162573648187i</v>
      </c>
      <c r="X242" s="124" t="n">
        <f aca="false">IMABS(W242)</f>
        <v>1.00003090210214</v>
      </c>
      <c r="Y242" s="124" t="n">
        <f aca="false">IMARGUMENT(W242)</f>
        <v>-0.00786146377948161</v>
      </c>
      <c r="Z242" s="0" t="str">
        <f aca="false">IMSUM(COMPLEX(1,0),IMDIV(COMPLEX(0,2*PI()*O242),COMPLEX(Q*(wsl/2),0)),IMDIV(IMPOWER(COMPLEX(0,2*PI()*O242),2),IMPOWER(COMPLEX(wsl/2,0),2)))</f>
        <v>0.999997260814766+0.00236029385885394i</v>
      </c>
      <c r="AA242" s="124" t="n">
        <f aca="false">IMABS(Z242)</f>
        <v>1.00000004631207</v>
      </c>
      <c r="AB242" s="124" t="n">
        <f aca="false">IMARGUMENT(Z242)</f>
        <v>0.00236029594103897</v>
      </c>
      <c r="AC242" s="222" t="str">
        <f aca="false">(IMDIV(IMPRODUCT(P242,T242,W242),IMPRODUCT(Q242,Z242)))</f>
        <v>0.328481410204487-8.53030108852533i</v>
      </c>
      <c r="AD242" s="223" t="n">
        <f aca="false">20*LOG(IMABS(AC242))</f>
        <v>18.625722310306</v>
      </c>
      <c r="AE242" s="198" t="n">
        <f aca="false">(180/PI())*IMARGUMENT(AC242)</f>
        <v>-87.7947666898483</v>
      </c>
      <c r="AF242" s="0" t="str">
        <f aca="false">COMPLEX(Adc_ea,0)</f>
        <v>-0.434440565864413</v>
      </c>
      <c r="AG242" s="0" t="str">
        <f aca="false">IMDIV(COMPLEX(0,2*PI()*O242),COMPLEX(wp0_ea,0))</f>
        <v>0.284983932947468i</v>
      </c>
      <c r="AH242" s="0" t="n">
        <f aca="false">IMABS(AG242)</f>
        <v>0.284983932947468</v>
      </c>
      <c r="AI242" s="0" t="n">
        <f aca="false">IMARGUMENT(AG242)</f>
        <v>1.5707963267949</v>
      </c>
      <c r="AJ242" s="0" t="str">
        <f aca="false">IMSUM(COMPLEX(1,0),IMDIV(COMPLEX(0,2*PI()*O242),COMPLEX(wp1_ea,0)))</f>
        <v>1+0.00282162309848978i</v>
      </c>
      <c r="AK242" s="0" t="n">
        <f aca="false">IMABS(AJ242)</f>
        <v>1.00000398077053</v>
      </c>
      <c r="AL242" s="0" t="n">
        <f aca="false">IMARGUMENT(AJ242)</f>
        <v>0.00282161561035111</v>
      </c>
      <c r="AM242" s="0" t="str">
        <f aca="false">IMSUM(COMPLEX(1,0),IMDIV(COMPLEX(0,2*PI()*O242),COMPLEX(wz_ea,0)))</f>
        <v>1+0.284983932947468i</v>
      </c>
      <c r="AN242" s="0" t="n">
        <f aca="false">IMABS(AM242)</f>
        <v>1.03981529226984</v>
      </c>
      <c r="AO242" s="0" t="n">
        <f aca="false">IMARGUMENT(AM242)</f>
        <v>0.277624297011374</v>
      </c>
      <c r="AP242" s="197" t="str">
        <f aca="false">IMPRODUCT(AF242,IMDIV(AM242,IMPRODUCT(AG242,AJ242)))</f>
        <v>-0.430135749572932+1.5256524848358i</v>
      </c>
      <c r="AQ242" s="169" t="n">
        <f aca="false">20*LOG(IMABS(AP242))</f>
        <v>4.00128932738413</v>
      </c>
      <c r="AR242" s="198" t="n">
        <f aca="false">(180/PI())*IMARGUMENT(AP242)</f>
        <v>105.745033843157</v>
      </c>
      <c r="AS242" s="197" t="str">
        <f aca="false">IMPRODUCT(AC242,AP242)</f>
        <v>12.8729834545071+4.17033593249648i</v>
      </c>
      <c r="AT242" s="223" t="n">
        <f aca="false">20*LOG(IMABS(AS242))</f>
        <v>22.6270116376901</v>
      </c>
      <c r="AU242" s="198" t="n">
        <f aca="false">(180/PI())*IMARGUMENT(AS242)</f>
        <v>17.9502671533084</v>
      </c>
      <c r="AX242" s="0" t="n">
        <f aca="false">SUM((AT243&lt;0)*(AT242&gt;0))*O242</f>
        <v>0</v>
      </c>
      <c r="AY242" s="0" t="n">
        <f aca="false">IF(AX242&gt;0,AU242,0)</f>
        <v>0</v>
      </c>
    </row>
    <row r="243" customFormat="false" ht="15" hidden="false" customHeight="false" outlineLevel="0" collapsed="false">
      <c r="N243" s="130" t="n">
        <v>25</v>
      </c>
      <c r="O243" s="192" t="n">
        <f aca="false">10^(3+(N243/100))</f>
        <v>1778.27941003892</v>
      </c>
      <c r="P243" s="240" t="str">
        <f aca="false">COMPLEX(Adc,0)</f>
        <v>175.438596491228</v>
      </c>
      <c r="Q243" s="124" t="str">
        <f aca="false">IMSUM(COMPLEX(1,0),IMDIV(COMPLEX(0,2*PI()*O243),COMPLEX(wp_lf,0)))</f>
        <v>1+21.005727035087i</v>
      </c>
      <c r="R243" s="124" t="n">
        <f aca="false">IMABS(Q243)</f>
        <v>21.029516596265</v>
      </c>
      <c r="S243" s="124" t="n">
        <f aca="false">IMARGUMENT(Q243)</f>
        <v>1.52322617708622</v>
      </c>
      <c r="T243" s="124" t="str">
        <f aca="false">IMSUM(COMPLEX(1,0),IMDIV(COMPLEX(0,2*PI()*O243),COMPLEX(wz_esr,0)))</f>
        <v>1+0.0000346594496078939i</v>
      </c>
      <c r="U243" s="124" t="n">
        <f aca="false">IMABS(T243)</f>
        <v>1.00000000060064</v>
      </c>
      <c r="V243" s="124" t="n">
        <f aca="false">IMARGUMENT(T243)</f>
        <v>3.46594474851552E-005</v>
      </c>
      <c r="W243" s="0" t="str">
        <f aca="false">IMSUB(COMPLEX(1,0),IMDIV(COMPLEX(0,2*PI()*O243),COMPLEX(wz_rhp,0)))</f>
        <v>1-0.00804474652407587i</v>
      </c>
      <c r="X243" s="124" t="n">
        <f aca="false">IMABS(W243)</f>
        <v>1.00003235844978</v>
      </c>
      <c r="Y243" s="124" t="n">
        <f aca="false">IMARGUMENT(W243)</f>
        <v>-0.00804457298432619</v>
      </c>
      <c r="Z243" s="0" t="str">
        <f aca="false">IMSUM(COMPLEX(1,0),IMDIV(COMPLEX(0,2*PI()*O243),COMPLEX(Q*(wsl/2),0)),IMDIV(IMPOWER(COMPLEX(0,2*PI()*O243),2),IMPOWER(COMPLEX(wsl/2,0),2)))</f>
        <v>0.999997131720943+0.00241527216548853i</v>
      </c>
      <c r="AA243" s="124" t="n">
        <f aca="false">IMABS(Z243)</f>
        <v>1.00000004849487</v>
      </c>
      <c r="AB243" s="124" t="n">
        <f aca="false">IMARGUMENT(Z243)</f>
        <v>0.00241527439664248</v>
      </c>
      <c r="AC243" s="222" t="str">
        <f aca="false">(IMDIV(IMPRODUCT(P243,T243,W243),IMPRODUCT(Q243,Z243)))</f>
        <v>0.309820341550497-8.33700782752415i</v>
      </c>
      <c r="AD243" s="223" t="n">
        <f aca="false">20*LOG(IMABS(AC243))</f>
        <v>18.4261977337183</v>
      </c>
      <c r="AE243" s="198" t="n">
        <f aca="false">(180/PI())*IMARGUMENT(AC243)</f>
        <v>-87.8717504599848</v>
      </c>
      <c r="AF243" s="0" t="str">
        <f aca="false">COMPLEX(Adc_ea,0)</f>
        <v>-0.434440565864413</v>
      </c>
      <c r="AG243" s="0" t="str">
        <f aca="false">IMDIV(COMPLEX(0,2*PI()*O243),COMPLEX(wp0_ea,0))</f>
        <v>0.291622061497753i</v>
      </c>
      <c r="AH243" s="0" t="n">
        <f aca="false">IMABS(AG243)</f>
        <v>0.291622061497753</v>
      </c>
      <c r="AI243" s="0" t="n">
        <f aca="false">IMARGUMENT(AG243)</f>
        <v>1.5707963267949</v>
      </c>
      <c r="AJ243" s="0" t="str">
        <f aca="false">IMSUM(COMPLEX(1,0),IMDIV(COMPLEX(0,2*PI()*O243),COMPLEX(wp1_ea,0)))</f>
        <v>1+0.00288734714354211i</v>
      </c>
      <c r="AK243" s="0" t="n">
        <f aca="false">IMABS(AJ243)</f>
        <v>1.00000416837808</v>
      </c>
      <c r="AL243" s="0" t="n">
        <f aca="false">IMARGUMENT(AJ243)</f>
        <v>0.00288733911987947</v>
      </c>
      <c r="AM243" s="0" t="str">
        <f aca="false">IMSUM(COMPLEX(1,0),IMDIV(COMPLEX(0,2*PI()*O243),COMPLEX(wz_ea,0)))</f>
        <v>1+0.291622061497753i</v>
      </c>
      <c r="AN243" s="0" t="n">
        <f aca="false">IMABS(AM243)</f>
        <v>1.04165417809953</v>
      </c>
      <c r="AO243" s="0" t="n">
        <f aca="false">IMARGUMENT(AM243)</f>
        <v>0.283753000591793</v>
      </c>
      <c r="AP243" s="197" t="str">
        <f aca="false">IMPRODUCT(AF243,IMDIV(AM243,IMPRODUCT(AG243,AJ243)))</f>
        <v>-0.430135588180196+1.49098029097232i</v>
      </c>
      <c r="AQ243" s="169" t="n">
        <f aca="false">20*LOG(IMABS(AP243))</f>
        <v>3.81663489727707</v>
      </c>
      <c r="AR243" s="198" t="n">
        <f aca="false">(180/PI())*IMARGUMENT(AP243)</f>
        <v>106.092417012492</v>
      </c>
      <c r="AS243" s="197" t="str">
        <f aca="false">IMPRODUCT(AC243,AP243)</f>
        <v>12.2970496016775+4.0479797885491i</v>
      </c>
      <c r="AT243" s="223" t="n">
        <f aca="false">20*LOG(IMABS(AS243))</f>
        <v>22.2428326309954</v>
      </c>
      <c r="AU243" s="198" t="n">
        <f aca="false">(180/PI())*IMARGUMENT(AS243)</f>
        <v>18.2206665525069</v>
      </c>
      <c r="AX243" s="0" t="n">
        <f aca="false">SUM((AT244&lt;0)*(AT243&gt;0))*O243</f>
        <v>0</v>
      </c>
      <c r="AY243" s="0" t="n">
        <f aca="false">IF(AX243&gt;0,AU243,0)</f>
        <v>0</v>
      </c>
    </row>
    <row r="244" customFormat="false" ht="15" hidden="false" customHeight="false" outlineLevel="0" collapsed="false">
      <c r="N244" s="130" t="n">
        <v>26</v>
      </c>
      <c r="O244" s="192" t="n">
        <f aca="false">10^(3+(N244/100))</f>
        <v>1819.70085860998</v>
      </c>
      <c r="P244" s="240" t="str">
        <f aca="false">COMPLEX(Adc,0)</f>
        <v>175.438596491228</v>
      </c>
      <c r="Q244" s="124" t="str">
        <f aca="false">IMSUM(COMPLEX(1,0),IMDIV(COMPLEX(0,2*PI()*O244),COMPLEX(wp_lf,0)))</f>
        <v>1+21.495013272767i</v>
      </c>
      <c r="R244" s="124" t="n">
        <f aca="false">IMABS(Q244)</f>
        <v>21.5182619092814</v>
      </c>
      <c r="S244" s="124" t="n">
        <f aca="false">IMARGUMENT(Q244)</f>
        <v>1.52430742829521</v>
      </c>
      <c r="T244" s="124" t="str">
        <f aca="false">IMSUM(COMPLEX(1,0),IMDIV(COMPLEX(0,2*PI()*O244),COMPLEX(wz_esr,0)))</f>
        <v>1+0.0000354667719000655i</v>
      </c>
      <c r="U244" s="124" t="n">
        <f aca="false">IMABS(T244)</f>
        <v>1.00000000062895</v>
      </c>
      <c r="V244" s="124" t="n">
        <f aca="false">IMARGUMENT(T244)</f>
        <v>3.54667733647363E-005</v>
      </c>
      <c r="W244" s="0" t="str">
        <f aca="false">IMSUB(COMPLEX(1,0),IMDIV(COMPLEX(0,2*PI()*O244),COMPLEX(wz_rhp,0)))</f>
        <v>1-0.00823213274276182i</v>
      </c>
      <c r="X244" s="124" t="n">
        <f aca="false">IMABS(W244)</f>
        <v>1.0000338834307</v>
      </c>
      <c r="Y244" s="124" t="n">
        <f aca="false">IMARGUMENT(W244)</f>
        <v>-0.00823194679191489</v>
      </c>
      <c r="Z244" s="0" t="str">
        <f aca="false">IMSUM(COMPLEX(1,0),IMDIV(COMPLEX(0,2*PI()*O244),COMPLEX(Q*(wsl/2),0)),IMDIV(IMPOWER(COMPLEX(0,2*PI()*O244),2),IMPOWER(COMPLEX(wsl/2,0),2)))</f>
        <v>0.999996996543116+0.00247153108139518i</v>
      </c>
      <c r="AA244" s="124" t="n">
        <f aca="false">IMABS(Z244)</f>
        <v>1.00000005078057</v>
      </c>
      <c r="AB244" s="124" t="n">
        <f aca="false">IMARGUMENT(Z244)</f>
        <v>0.00247153347212336</v>
      </c>
      <c r="AC244" s="222" t="str">
        <f aca="false">(IMDIV(IMPRODUCT(P244,T244,W244),IMPRODUCT(Q244,Z244)))</f>
        <v>0.291995446919006-8.1480551425604i</v>
      </c>
      <c r="AD244" s="223" t="n">
        <f aca="false">20*LOG(IMABS(AC244))</f>
        <v>18.2266529692819</v>
      </c>
      <c r="AE244" s="198" t="n">
        <f aca="false">(180/PI())*IMARGUMENT(AC244)</f>
        <v>-87.9476144706433</v>
      </c>
      <c r="AF244" s="0" t="str">
        <f aca="false">COMPLEX(Adc_ea,0)</f>
        <v>-0.434440565864413</v>
      </c>
      <c r="AG244" s="0" t="str">
        <f aca="false">IMDIV(COMPLEX(0,2*PI()*O244),COMPLEX(wp0_ea,0))</f>
        <v>0.298414811925116i</v>
      </c>
      <c r="AH244" s="0" t="n">
        <f aca="false">IMABS(AG244)</f>
        <v>0.298414811925116</v>
      </c>
      <c r="AI244" s="0" t="n">
        <f aca="false">IMARGUMENT(AG244)</f>
        <v>1.5707963267949</v>
      </c>
      <c r="AJ244" s="0" t="str">
        <f aca="false">IMSUM(COMPLEX(1,0),IMDIV(COMPLEX(0,2*PI()*O244),COMPLEX(wp1_ea,0)))</f>
        <v>1+0.00295460209826848i</v>
      </c>
      <c r="AK244" s="0" t="n">
        <f aca="false">IMABS(AJ244)</f>
        <v>1.00000436482725</v>
      </c>
      <c r="AL244" s="0" t="n">
        <f aca="false">IMARGUMENT(AJ244)</f>
        <v>0.00295459350071931</v>
      </c>
      <c r="AM244" s="0" t="str">
        <f aca="false">IMSUM(COMPLEX(1,0),IMDIV(COMPLEX(0,2*PI()*O244),COMPLEX(wz_ea,0)))</f>
        <v>1+0.298414811925116i</v>
      </c>
      <c r="AN244" s="0" t="n">
        <f aca="false">IMABS(AM244)</f>
        <v>1.04357625498873</v>
      </c>
      <c r="AO244" s="0" t="n">
        <f aca="false">IMARGUMENT(AM244)</f>
        <v>0.290001859744001</v>
      </c>
      <c r="AP244" s="197" t="str">
        <f aca="false">IMPRODUCT(AF244,IMDIV(AM244,IMPRODUCT(AG244,AJ244)))</f>
        <v>-0.430135419181385+1.45709863455065i</v>
      </c>
      <c r="AQ244" s="169" t="n">
        <f aca="false">20*LOG(IMABS(AP244))</f>
        <v>3.63264576413835</v>
      </c>
      <c r="AR244" s="198" t="n">
        <f aca="false">(180/PI())*IMARGUMENT(AP244)</f>
        <v>106.446596876507</v>
      </c>
      <c r="AS244" s="197" t="str">
        <f aca="false">IMPRODUCT(AC244,AP244)</f>
        <v>11.7469224385086+3.93023328125895i</v>
      </c>
      <c r="AT244" s="223" t="n">
        <f aca="false">20*LOG(IMABS(AS244))</f>
        <v>21.8592987334202</v>
      </c>
      <c r="AU244" s="198" t="n">
        <f aca="false">(180/PI())*IMARGUMENT(AS244)</f>
        <v>18.4989824058635</v>
      </c>
      <c r="AX244" s="0" t="n">
        <f aca="false">SUM((AT245&lt;0)*(AT244&gt;0))*O244</f>
        <v>0</v>
      </c>
      <c r="AY244" s="0" t="n">
        <f aca="false">IF(AX244&gt;0,AU244,0)</f>
        <v>0</v>
      </c>
    </row>
    <row r="245" customFormat="false" ht="15" hidden="false" customHeight="false" outlineLevel="0" collapsed="false">
      <c r="N245" s="130" t="n">
        <v>27</v>
      </c>
      <c r="O245" s="192" t="n">
        <f aca="false">10^(3+(N245/100))</f>
        <v>1862.08713666287</v>
      </c>
      <c r="P245" s="240" t="str">
        <f aca="false">COMPLEX(Adc,0)</f>
        <v>175.438596491228</v>
      </c>
      <c r="Q245" s="124" t="str">
        <f aca="false">IMSUM(COMPLEX(1,0),IMDIV(COMPLEX(0,2*PI()*O245),COMPLEX(wp_lf,0)))</f>
        <v>1+21.9956964510042i</v>
      </c>
      <c r="R245" s="124" t="n">
        <f aca="false">IMABS(Q245)</f>
        <v>22.0184164363543</v>
      </c>
      <c r="S245" s="124" t="n">
        <f aca="false">IMARGUMENT(Q245)</f>
        <v>1.5253641723439</v>
      </c>
      <c r="T245" s="124" t="str">
        <f aca="false">IMSUM(COMPLEX(1,0),IMDIV(COMPLEX(0,2*PI()*O245),COMPLEX(wz_esr,0)))</f>
        <v>1+0.0000362928991441569i</v>
      </c>
      <c r="U245" s="124" t="n">
        <f aca="false">IMABS(T245)</f>
        <v>1.00000000065859</v>
      </c>
      <c r="V245" s="124" t="n">
        <f aca="false">IMARGUMENT(T245)</f>
        <v>3.62928969595924E-005</v>
      </c>
      <c r="W245" s="0" t="str">
        <f aca="false">IMSUB(COMPLEX(1,0),IMDIV(COMPLEX(0,2*PI()*O245),COMPLEX(wz_rhp,0)))</f>
        <v>1-0.0084238837471931i</v>
      </c>
      <c r="X245" s="124" t="n">
        <f aca="false">IMABS(W245)</f>
        <v>1.00003548027927</v>
      </c>
      <c r="Y245" s="124" t="n">
        <f aca="false">IMARGUMENT(W245)</f>
        <v>-0.00842368449763897</v>
      </c>
      <c r="Z245" s="0" t="str">
        <f aca="false">IMSUM(COMPLEX(1,0),IMDIV(COMPLEX(0,2*PI()*O245),COMPLEX(Q*(wsl/2),0)),IMDIV(IMPOWER(COMPLEX(0,2*PI()*O245),2),IMPOWER(COMPLEX(wsl/2,0),2)))</f>
        <v>0.999996854994554+0.00252910043579576i</v>
      </c>
      <c r="AA245" s="124" t="n">
        <f aca="false">IMABS(Z245)</f>
        <v>1.00000005317401</v>
      </c>
      <c r="AB245" s="124" t="n">
        <f aca="false">IMARGUMENT(Z245)</f>
        <v>0.00252910299751538</v>
      </c>
      <c r="AC245" s="222" t="str">
        <f aca="false">(IMDIV(IMPRODUCT(P245,T245,W245),IMPRODUCT(Q245,Z245)))</f>
        <v>0.274969418006538-7.96334815302233i</v>
      </c>
      <c r="AD245" s="223" t="n">
        <f aca="false">20*LOG(IMABS(AC245))</f>
        <v>18.0270889763945</v>
      </c>
      <c r="AE245" s="198" t="n">
        <f aca="false">(180/PI())*IMARGUMENT(AC245)</f>
        <v>-88.0223983632</v>
      </c>
      <c r="AF245" s="0" t="str">
        <f aca="false">COMPLEX(Adc_ea,0)</f>
        <v>-0.434440565864413</v>
      </c>
      <c r="AG245" s="0" t="str">
        <f aca="false">IMDIV(COMPLEX(0,2*PI()*O245),COMPLEX(wp0_ea,0))</f>
        <v>0.30536578583575i</v>
      </c>
      <c r="AH245" s="0" t="n">
        <f aca="false">IMABS(AG245)</f>
        <v>0.30536578583575</v>
      </c>
      <c r="AI245" s="0" t="n">
        <f aca="false">IMARGUMENT(AG245)</f>
        <v>1.5707963267949</v>
      </c>
      <c r="AJ245" s="0" t="str">
        <f aca="false">IMSUM(COMPLEX(1,0),IMDIV(COMPLEX(0,2*PI()*O245),COMPLEX(wp1_ea,0)))</f>
        <v>1+0.00302342362213614i</v>
      </c>
      <c r="AK245" s="0" t="n">
        <f aca="false">IMABS(AJ245)</f>
        <v>1.00000457053475</v>
      </c>
      <c r="AL245" s="0" t="n">
        <f aca="false">IMARGUMENT(AJ245)</f>
        <v>0.00302341440967454</v>
      </c>
      <c r="AM245" s="0" t="str">
        <f aca="false">IMSUM(COMPLEX(1,0),IMDIV(COMPLEX(0,2*PI()*O245),COMPLEX(wz_ea,0)))</f>
        <v>1+0.30536578583575i</v>
      </c>
      <c r="AN245" s="0" t="n">
        <f aca="false">IMABS(AM245)</f>
        <v>1.045585129561</v>
      </c>
      <c r="AO245" s="0" t="n">
        <f aca="false">IMARGUMENT(AM245)</f>
        <v>0.296372234900124</v>
      </c>
      <c r="AP245" s="197" t="str">
        <f aca="false">IMPRODUCT(AF245,IMDIV(AM245,IMPRODUCT(AG245,AJ245)))</f>
        <v>-0.430135242218048+1.42398955106491i</v>
      </c>
      <c r="AQ245" s="169" t="n">
        <f aca="false">20*LOG(IMABS(AP245))</f>
        <v>3.44934816151111</v>
      </c>
      <c r="AR245" s="198" t="n">
        <f aca="false">(180/PI())*IMARGUMENT(AP245)</f>
        <v>106.807649339241</v>
      </c>
      <c r="AS245" s="197" t="str">
        <f aca="false">IMPRODUCT(AC245,AP245)</f>
        <v>11.2214505241791+3.81687026477061i</v>
      </c>
      <c r="AT245" s="223" t="n">
        <f aca="false">20*LOG(IMABS(AS245))</f>
        <v>21.4764371379056</v>
      </c>
      <c r="AU245" s="198" t="n">
        <f aca="false">(180/PI())*IMARGUMENT(AS245)</f>
        <v>18.7852509760405</v>
      </c>
      <c r="AX245" s="0" t="n">
        <f aca="false">SUM((AT246&lt;0)*(AT245&gt;0))*O245</f>
        <v>0</v>
      </c>
      <c r="AY245" s="0" t="n">
        <f aca="false">IF(AX245&gt;0,AU245,0)</f>
        <v>0</v>
      </c>
    </row>
    <row r="246" customFormat="false" ht="15" hidden="false" customHeight="false" outlineLevel="0" collapsed="false">
      <c r="N246" s="130" t="n">
        <v>28</v>
      </c>
      <c r="O246" s="192" t="n">
        <f aca="false">10^(3+(N246/100))</f>
        <v>1905.46071796325</v>
      </c>
      <c r="P246" s="240" t="str">
        <f aca="false">COMPLEX(Adc,0)</f>
        <v>175.438596491228</v>
      </c>
      <c r="Q246" s="124" t="str">
        <f aca="false">IMSUM(COMPLEX(1,0),IMDIV(COMPLEX(0,2*PI()*O246),COMPLEX(wp_lf,0)))</f>
        <v>1+22.5080420386473i</v>
      </c>
      <c r="R246" s="124" t="n">
        <f aca="false">IMABS(Q246)</f>
        <v>22.5302453695807</v>
      </c>
      <c r="S246" s="124" t="n">
        <f aca="false">IMARGUMENT(Q246)</f>
        <v>1.52639696008602</v>
      </c>
      <c r="T246" s="124" t="str">
        <f aca="false">IMSUM(COMPLEX(1,0),IMDIV(COMPLEX(0,2*PI()*O246),COMPLEX(wz_esr,0)))</f>
        <v>1+0.0000371382693637683i</v>
      </c>
      <c r="U246" s="124" t="n">
        <f aca="false">IMABS(T246)</f>
        <v>1.00000000068963</v>
      </c>
      <c r="V246" s="124" t="n">
        <f aca="false">IMARGUMENT(T246)</f>
        <v>3.71382678088683E-005</v>
      </c>
      <c r="W246" s="0" t="str">
        <f aca="false">IMSUB(COMPLEX(1,0),IMDIV(COMPLEX(0,2*PI()*O246),COMPLEX(wz_rhp,0)))</f>
        <v>1-0.00862010120629044i</v>
      </c>
      <c r="X246" s="124" t="n">
        <f aca="false">IMABS(W246)</f>
        <v>1.00003715238225</v>
      </c>
      <c r="Y246" s="124" t="n">
        <f aca="false">IMARGUMENT(W246)</f>
        <v>-0.0086198877069718</v>
      </c>
      <c r="Z246" s="0" t="str">
        <f aca="false">IMSUM(COMPLEX(1,0),IMDIV(COMPLEX(0,2*PI()*O246),COMPLEX(Q*(wsl/2),0)),IMDIV(IMPOWER(COMPLEX(0,2*PI()*O246),2),IMPOWER(COMPLEX(wsl/2,0),2)))</f>
        <v>0.999996706775013+0.002588010752724i</v>
      </c>
      <c r="AA246" s="124" t="n">
        <f aca="false">IMABS(Z246)</f>
        <v>1.00000005568026</v>
      </c>
      <c r="AB246" s="124" t="n">
        <f aca="false">IMARGUMENT(Z246)</f>
        <v>0.00258801349760832</v>
      </c>
      <c r="AC246" s="222" t="str">
        <f aca="false">(IMDIV(IMPRODUCT(P246,T246,W246),IMPRODUCT(Q246,Z246)))</f>
        <v>0.258706597137747-7.78279387782984i</v>
      </c>
      <c r="AD246" s="223" t="n">
        <f aca="false">20*LOG(IMABS(AC246))</f>
        <v>17.827506674212</v>
      </c>
      <c r="AE246" s="198" t="n">
        <f aca="false">(180/PI())*IMARGUMENT(AC246)</f>
        <v>-88.0961412446595</v>
      </c>
      <c r="AF246" s="0" t="str">
        <f aca="false">COMPLEX(Adc_ea,0)</f>
        <v>-0.434440565864413</v>
      </c>
      <c r="AG246" s="0" t="str">
        <f aca="false">IMDIV(COMPLEX(0,2*PI()*O246),COMPLEX(wp0_ea,0))</f>
        <v>0.312478668728031i</v>
      </c>
      <c r="AH246" s="0" t="n">
        <f aca="false">IMABS(AG246)</f>
        <v>0.312478668728031</v>
      </c>
      <c r="AI246" s="0" t="n">
        <f aca="false">IMARGUMENT(AG246)</f>
        <v>1.5707963267949</v>
      </c>
      <c r="AJ246" s="0" t="str">
        <f aca="false">IMSUM(COMPLEX(1,0),IMDIV(COMPLEX(0,2*PI()*O246),COMPLEX(wp1_ea,0)))</f>
        <v>1+0.00309384820522803i</v>
      </c>
      <c r="AK246" s="0" t="n">
        <f aca="false">IMABS(AJ246)</f>
        <v>1.00000478593691</v>
      </c>
      <c r="AL246" s="0" t="n">
        <f aca="false">IMARGUMENT(AJ246)</f>
        <v>0.00309383833393778</v>
      </c>
      <c r="AM246" s="0" t="str">
        <f aca="false">IMSUM(COMPLEX(1,0),IMDIV(COMPLEX(0,2*PI()*O246),COMPLEX(wz_ea,0)))</f>
        <v>1+0.312478668728031i</v>
      </c>
      <c r="AN246" s="0" t="n">
        <f aca="false">IMABS(AM246)</f>
        <v>1.04768455100285</v>
      </c>
      <c r="AO246" s="0" t="n">
        <f aca="false">IMARGUMENT(AM246)</f>
        <v>0.302865434784983</v>
      </c>
      <c r="AP246" s="197" t="str">
        <f aca="false">IMPRODUCT(AF246,IMDIV(AM246,IMPRODUCT(AG246,AJ246)))</f>
        <v>-0.430135056914842+1.39163548563742i</v>
      </c>
      <c r="AQ246" s="169" t="n">
        <f aca="false">20*LOG(IMABS(AP246))</f>
        <v>3.26676912836421</v>
      </c>
      <c r="AR246" s="198" t="n">
        <f aca="false">(180/PI())*IMARGUMENT(AP246)</f>
        <v>107.175647294543</v>
      </c>
      <c r="AS246" s="197" t="str">
        <f aca="false">IMPRODUCT(AC246,AP246)</f>
        <v>10.7195333609056+3.70767776854222i</v>
      </c>
      <c r="AT246" s="223" t="n">
        <f aca="false">20*LOG(IMABS(AS246))</f>
        <v>21.0942758025763</v>
      </c>
      <c r="AU246" s="198" t="n">
        <f aca="false">(180/PI())*IMARGUMENT(AS246)</f>
        <v>19.0795060498834</v>
      </c>
      <c r="AX246" s="0" t="n">
        <f aca="false">SUM((AT247&lt;0)*(AT246&gt;0))*O246</f>
        <v>0</v>
      </c>
      <c r="AY246" s="0" t="n">
        <f aca="false">IF(AX246&gt;0,AU246,0)</f>
        <v>0</v>
      </c>
    </row>
    <row r="247" customFormat="false" ht="15" hidden="false" customHeight="false" outlineLevel="0" collapsed="false">
      <c r="N247" s="130" t="n">
        <v>29</v>
      </c>
      <c r="O247" s="192" t="n">
        <f aca="false">10^(3+(N247/100))</f>
        <v>1949.84459975805</v>
      </c>
      <c r="P247" s="240" t="str">
        <f aca="false">COMPLEX(Adc,0)</f>
        <v>175.438596491228</v>
      </c>
      <c r="Q247" s="124" t="str">
        <f aca="false">IMSUM(COMPLEX(1,0),IMDIV(COMPLEX(0,2*PI()*O247),COMPLEX(wp_lf,0)))</f>
        <v>1+23.0323216881084i</v>
      </c>
      <c r="R247" s="124" t="n">
        <f aca="false">IMABS(Q247)</f>
        <v>23.0540200907457</v>
      </c>
      <c r="S247" s="124" t="n">
        <f aca="false">IMARGUMENT(Q247)</f>
        <v>1.52740633030129</v>
      </c>
      <c r="T247" s="124" t="str">
        <f aca="false">IMSUM(COMPLEX(1,0),IMDIV(COMPLEX(0,2*PI()*O247),COMPLEX(wz_esr,0)))</f>
        <v>1+0.0000380033307853789i</v>
      </c>
      <c r="U247" s="124" t="n">
        <f aca="false">IMABS(T247)</f>
        <v>1.00000000072213</v>
      </c>
      <c r="V247" s="124" t="n">
        <f aca="false">IMARGUMENT(T247)</f>
        <v>3.80033309287843E-005</v>
      </c>
      <c r="W247" s="0" t="str">
        <f aca="false">IMSUB(COMPLEX(1,0),IMDIV(COMPLEX(0,2*PI()*O247),COMPLEX(wz_rhp,0)))</f>
        <v>1-0.0088208891571479i</v>
      </c>
      <c r="X247" s="124" t="n">
        <f aca="false">IMABS(W247)</f>
        <v>1.00003890328603</v>
      </c>
      <c r="Y247" s="124" t="n">
        <f aca="false">IMARGUMENT(W247)</f>
        <v>-0.00882066038898876</v>
      </c>
      <c r="Z247" s="0" t="str">
        <f aca="false">IMSUM(COMPLEX(1,0),IMDIV(COMPLEX(0,2*PI()*O247),COMPLEX(Q*(wsl/2),0)),IMDIV(IMPOWER(COMPLEX(0,2*PI()*O247),2),IMPOWER(COMPLEX(wsl/2,0),2)))</f>
        <v>0.999996551570101+0.00264829326720971i</v>
      </c>
      <c r="AA247" s="124" t="n">
        <f aca="false">IMABS(Z247)</f>
        <v>1.00000005830466</v>
      </c>
      <c r="AB247" s="124" t="n">
        <f aca="false">IMARGUMENT(Z247)</f>
        <v>0.00264829620841908</v>
      </c>
      <c r="AC247" s="222" t="str">
        <f aca="false">(IMDIV(IMPRODUCT(P247,T247,W247),IMPRODUCT(Q247,Z247)))</f>
        <v>0.243172905467686-7.60630120933512i</v>
      </c>
      <c r="AD247" s="223" t="n">
        <f aca="false">20*LOG(IMABS(AC247))</f>
        <v>17.627906943551</v>
      </c>
      <c r="AE247" s="198" t="n">
        <f aca="false">(180/PI())*IMARGUMENT(AC247)</f>
        <v>-88.1688817058194</v>
      </c>
      <c r="AF247" s="0" t="str">
        <f aca="false">COMPLEX(Adc_ea,0)</f>
        <v>-0.434440565864413</v>
      </c>
      <c r="AG247" s="0" t="str">
        <f aca="false">IMDIV(COMPLEX(0,2*PI()*O247),COMPLEX(wp0_ea,0))</f>
        <v>0.319757231946612i</v>
      </c>
      <c r="AH247" s="0" t="n">
        <f aca="false">IMABS(AG247)</f>
        <v>0.319757231946612</v>
      </c>
      <c r="AI247" s="0" t="n">
        <f aca="false">IMARGUMENT(AG247)</f>
        <v>1.5707963267949</v>
      </c>
      <c r="AJ247" s="0" t="str">
        <f aca="false">IMSUM(COMPLEX(1,0),IMDIV(COMPLEX(0,2*PI()*O247),COMPLEX(wp1_ea,0)))</f>
        <v>1+0.00316591318759022i</v>
      </c>
      <c r="AK247" s="0" t="n">
        <f aca="false">IMABS(AJ247)</f>
        <v>1.0000050114906</v>
      </c>
      <c r="AL247" s="0" t="n">
        <f aca="false">IMARGUMENT(AJ247)</f>
        <v>0.00316590261030075</v>
      </c>
      <c r="AM247" s="0" t="str">
        <f aca="false">IMSUM(COMPLEX(1,0),IMDIV(COMPLEX(0,2*PI()*O247),COMPLEX(wz_ea,0)))</f>
        <v>1+0.319757231946612i</v>
      </c>
      <c r="AN247" s="0" t="n">
        <f aca="false">IMABS(AM247)</f>
        <v>1.04987841552351</v>
      </c>
      <c r="AO247" s="0" t="n">
        <f aca="false">IMARGUMENT(AM247)</f>
        <v>0.309482711270998</v>
      </c>
      <c r="AP247" s="197" t="str">
        <f aca="false">IMPRODUCT(AF247,IMDIV(AM247,IMPRODUCT(AG247,AJ247)))</f>
        <v>-0.430134862878736+1.36001928371085i</v>
      </c>
      <c r="AQ247" s="169" t="n">
        <f aca="false">20*LOG(IMABS(AP247))</f>
        <v>3.08493651372145</v>
      </c>
      <c r="AR247" s="198" t="n">
        <f aca="false">(180/PI())*IMARGUMENT(AP247)</f>
        <v>107.550660330173</v>
      </c>
      <c r="AS247" s="197" t="str">
        <f aca="false">IMPRODUCT(AC247,AP247)</f>
        <v>10.2401191780598+3.60245516840377i</v>
      </c>
      <c r="AT247" s="223" t="n">
        <f aca="false">20*LOG(IMABS(AS247))</f>
        <v>20.7128434572725</v>
      </c>
      <c r="AU247" s="198" t="n">
        <f aca="false">(180/PI())*IMARGUMENT(AS247)</f>
        <v>19.3817786243531</v>
      </c>
      <c r="AX247" s="0" t="n">
        <f aca="false">SUM((AT248&lt;0)*(AT247&gt;0))*O247</f>
        <v>0</v>
      </c>
      <c r="AY247" s="0" t="n">
        <f aca="false">IF(AX247&gt;0,AU247,0)</f>
        <v>0</v>
      </c>
    </row>
    <row r="248" customFormat="false" ht="15" hidden="false" customHeight="false" outlineLevel="0" collapsed="false">
      <c r="N248" s="130" t="n">
        <v>30</v>
      </c>
      <c r="O248" s="192" t="n">
        <f aca="false">10^(3+(N248/100))</f>
        <v>1995.26231496888</v>
      </c>
      <c r="P248" s="240" t="str">
        <f aca="false">COMPLEX(Adc,0)</f>
        <v>175.438596491228</v>
      </c>
      <c r="Q248" s="124" t="str">
        <f aca="false">IMSUM(COMPLEX(1,0),IMDIV(COMPLEX(0,2*PI()*O248),COMPLEX(wp_lf,0)))</f>
        <v>1+23.5688133793974i</v>
      </c>
      <c r="R248" s="124" t="n">
        <f aca="false">IMABS(Q248)</f>
        <v>23.5900183152295</v>
      </c>
      <c r="S248" s="124" t="n">
        <f aca="false">IMARGUMENT(Q248)</f>
        <v>1.52839280993947</v>
      </c>
      <c r="T248" s="124" t="str">
        <f aca="false">IMSUM(COMPLEX(1,0),IMDIV(COMPLEX(0,2*PI()*O248),COMPLEX(wz_esr,0)))</f>
        <v>1+0.0000388885420760057i</v>
      </c>
      <c r="U248" s="124" t="n">
        <f aca="false">IMABS(T248)</f>
        <v>1.00000000075616</v>
      </c>
      <c r="V248" s="124" t="n">
        <f aca="false">IMARGUMENT(T248)</f>
        <v>3.88885422058115E-005</v>
      </c>
      <c r="W248" s="0" t="str">
        <f aca="false">IMSUB(COMPLEX(1,0),IMDIV(COMPLEX(0,2*PI()*O248),COMPLEX(wz_rhp,0)))</f>
        <v>1-0.00902635406019475i</v>
      </c>
      <c r="X248" s="124" t="n">
        <f aca="false">IMABS(W248)</f>
        <v>1.00004073670407</v>
      </c>
      <c r="Y248" s="124" t="n">
        <f aca="false">IMARGUMENT(W248)</f>
        <v>-0.00902610893123631</v>
      </c>
      <c r="Z248" s="0" t="str">
        <f aca="false">IMSUM(COMPLEX(1,0),IMDIV(COMPLEX(0,2*PI()*O248),COMPLEX(Q*(wsl/2),0)),IMDIV(IMPOWER(COMPLEX(0,2*PI()*O248),2),IMPOWER(COMPLEX(wsl/2,0),2)))</f>
        <v>0.999996389050607+0.00270997994184001i</v>
      </c>
      <c r="AA248" s="124" t="n">
        <f aca="false">IMABS(Z248)</f>
        <v>1.00000006105277</v>
      </c>
      <c r="AB248" s="124" t="n">
        <f aca="false">IMARGUMENT(Z248)</f>
        <v>0.00270998309343107</v>
      </c>
      <c r="AC248" s="222" t="str">
        <f aca="false">(IMDIV(IMPRODUCT(P248,T248,W248),IMPRODUCT(Q248,Z248)))</f>
        <v>0.228335774198357-7.43378088669651i</v>
      </c>
      <c r="AD248" s="223" t="n">
        <f aca="false">20*LOG(IMABS(AC248))</f>
        <v>17.4282906287126</v>
      </c>
      <c r="AE248" s="198" t="n">
        <f aca="false">(180/PI())*IMARGUMENT(AC248)</f>
        <v>-88.2406578393306</v>
      </c>
      <c r="AF248" s="0" t="str">
        <f aca="false">COMPLEX(Adc_ea,0)</f>
        <v>-0.434440565864413</v>
      </c>
      <c r="AG248" s="0" t="str">
        <f aca="false">IMDIV(COMPLEX(0,2*PI()*O248),COMPLEX(wp0_ea,0))</f>
        <v>0.32720533468206i</v>
      </c>
      <c r="AH248" s="0" t="n">
        <f aca="false">IMABS(AG248)</f>
        <v>0.32720533468206</v>
      </c>
      <c r="AI248" s="0" t="n">
        <f aca="false">IMARGUMENT(AG248)</f>
        <v>1.5707963267949</v>
      </c>
      <c r="AJ248" s="0" t="str">
        <f aca="false">IMSUM(COMPLEX(1,0),IMDIV(COMPLEX(0,2*PI()*O248),COMPLEX(wp1_ea,0)))</f>
        <v>1+0.0032396567790303i</v>
      </c>
      <c r="AK248" s="0" t="n">
        <f aca="false">IMABS(AJ248)</f>
        <v>1.00000524767425</v>
      </c>
      <c r="AL248" s="0" t="n">
        <f aca="false">IMARGUMENT(AJ248)</f>
        <v>0.00323964544532105</v>
      </c>
      <c r="AM248" s="0" t="str">
        <f aca="false">IMSUM(COMPLEX(1,0),IMDIV(COMPLEX(0,2*PI()*O248),COMPLEX(wz_ea,0)))</f>
        <v>1+0.32720533468206i</v>
      </c>
      <c r="AN248" s="0" t="n">
        <f aca="false">IMABS(AM248)</f>
        <v>1.05217077085633</v>
      </c>
      <c r="AO248" s="0" t="n">
        <f aca="false">IMARGUMENT(AM248)</f>
        <v>0.316225254025042</v>
      </c>
      <c r="AP248" s="197" t="str">
        <f aca="false">IMPRODUCT(AF248,IMDIV(AM248,IMPRODUCT(AG248,AJ248)))</f>
        <v>-0.430134659698177+1.32912418195257i</v>
      </c>
      <c r="AQ248" s="169" t="n">
        <f aca="false">20*LOG(IMABS(AP248))</f>
        <v>2.90387897931646</v>
      </c>
      <c r="AR248" s="198" t="n">
        <f aca="false">(180/PI())*IMARGUMENT(AP248)</f>
        <v>107.932754419953</v>
      </c>
      <c r="AS248" s="197" t="str">
        <f aca="false">IMPRODUCT(AC248,AP248)</f>
        <v>9.78220280931342+3.50101341106191i</v>
      </c>
      <c r="AT248" s="223" t="n">
        <f aca="false">20*LOG(IMABS(AS248))</f>
        <v>20.332169608029</v>
      </c>
      <c r="AU248" s="198" t="n">
        <f aca="false">(180/PI())*IMARGUMENT(AS248)</f>
        <v>19.6920965806223</v>
      </c>
      <c r="AX248" s="0" t="n">
        <f aca="false">SUM((AT249&lt;0)*(AT248&gt;0))*O248</f>
        <v>0</v>
      </c>
      <c r="AY248" s="0" t="n">
        <f aca="false">IF(AX248&gt;0,AU248,0)</f>
        <v>0</v>
      </c>
    </row>
    <row r="249" customFormat="false" ht="15" hidden="false" customHeight="false" outlineLevel="0" collapsed="false">
      <c r="N249" s="130" t="n">
        <v>31</v>
      </c>
      <c r="O249" s="192" t="n">
        <f aca="false">10^(3+(N249/100))</f>
        <v>2041.73794466953</v>
      </c>
      <c r="P249" s="240" t="str">
        <f aca="false">COMPLEX(Adc,0)</f>
        <v>175.438596491228</v>
      </c>
      <c r="Q249" s="124" t="str">
        <f aca="false">IMSUM(COMPLEX(1,0),IMDIV(COMPLEX(0,2*PI()*O249),COMPLEX(wp_lf,0)))</f>
        <v>1+24.1178015675102i</v>
      </c>
      <c r="R249" s="124" t="n">
        <f aca="false">IMABS(Q249)</f>
        <v>24.1385242392694</v>
      </c>
      <c r="S249" s="124" t="n">
        <f aca="false">IMARGUMENT(Q249)</f>
        <v>1.52935691436087</v>
      </c>
      <c r="T249" s="124" t="str">
        <f aca="false">IMSUM(COMPLEX(1,0),IMDIV(COMPLEX(0,2*PI()*O249),COMPLEX(wz_esr,0)))</f>
        <v>1+0.0000397943725863917i</v>
      </c>
      <c r="U249" s="124" t="n">
        <f aca="false">IMABS(T249)</f>
        <v>1.0000000007918</v>
      </c>
      <c r="V249" s="124" t="n">
        <f aca="false">IMARGUMENT(T249)</f>
        <v>3.97943705122726E-005</v>
      </c>
      <c r="W249" s="0" t="str">
        <f aca="false">IMSUB(COMPLEX(1,0),IMDIV(COMPLEX(0,2*PI()*O249),COMPLEX(wz_rhp,0)))</f>
        <v>1-0.00923660485564219i</v>
      </c>
      <c r="X249" s="124" t="n">
        <f aca="false">IMABS(W249)</f>
        <v>1.00004265652484</v>
      </c>
      <c r="Y249" s="124" t="n">
        <f aca="false">IMARGUMENT(W249)</f>
        <v>-0.00923634219584355</v>
      </c>
      <c r="Z249" s="0" t="str">
        <f aca="false">IMSUM(COMPLEX(1,0),IMDIV(COMPLEX(0,2*PI()*O249),COMPLEX(Q*(wsl/2),0)),IMDIV(IMPOWER(COMPLEX(0,2*PI()*O249),2),IMPOWER(COMPLEX(wsl/2,0),2)))</f>
        <v>0.999996218871805+0.00277310348370627i</v>
      </c>
      <c r="AA249" s="124" t="n">
        <f aca="false">IMABS(Z249)</f>
        <v>1.00000006393042</v>
      </c>
      <c r="AB249" s="124" t="n">
        <f aca="false">IMARGUMENT(Z249)</f>
        <v>0.00277310686070736</v>
      </c>
      <c r="AC249" s="222" t="str">
        <f aca="false">(IMDIV(IMPRODUCT(P249,T249,W249),IMPRODUCT(Q249,Z249)))</f>
        <v>0.214164078692738-7.26514546881051i</v>
      </c>
      <c r="AD249" s="223" t="n">
        <f aca="false">20*LOG(IMABS(AC249))</f>
        <v>17.2286585392342</v>
      </c>
      <c r="AE249" s="198" t="n">
        <f aca="false">(180/PI())*IMARGUMENT(AC249)</f>
        <v>-88.3115072576477</v>
      </c>
      <c r="AF249" s="0" t="str">
        <f aca="false">COMPLEX(Adc_ea,0)</f>
        <v>-0.434440565864413</v>
      </c>
      <c r="AG249" s="0" t="str">
        <f aca="false">IMDIV(COMPLEX(0,2*PI()*O249),COMPLEX(wp0_ea,0))</f>
        <v>0.33482692601703i</v>
      </c>
      <c r="AH249" s="0" t="n">
        <f aca="false">IMABS(AG249)</f>
        <v>0.33482692601703</v>
      </c>
      <c r="AI249" s="0" t="n">
        <f aca="false">IMARGUMENT(AG249)</f>
        <v>1.5707963267949</v>
      </c>
      <c r="AJ249" s="0" t="str">
        <f aca="false">IMSUM(COMPLEX(1,0),IMDIV(COMPLEX(0,2*PI()*O249),COMPLEX(wp1_ea,0)))</f>
        <v>1+0.00331511807937653i</v>
      </c>
      <c r="AK249" s="0" t="n">
        <f aca="false">IMABS(AJ249)</f>
        <v>1.00000549498884</v>
      </c>
      <c r="AL249" s="0" t="n">
        <f aca="false">IMARGUMENT(AJ249)</f>
        <v>0.00331510593505362</v>
      </c>
      <c r="AM249" s="0" t="str">
        <f aca="false">IMSUM(COMPLEX(1,0),IMDIV(COMPLEX(0,2*PI()*O249),COMPLEX(wz_ea,0)))</f>
        <v>1+0.33482692601703i</v>
      </c>
      <c r="AN249" s="0" t="n">
        <f aca="false">IMABS(AM249)</f>
        <v>1.05456582079357</v>
      </c>
      <c r="AO249" s="0" t="n">
        <f aca="false">IMARGUMENT(AM249)</f>
        <v>0.323094184952005</v>
      </c>
      <c r="AP249" s="197" t="str">
        <f aca="false">IMPRODUCT(AF249,IMDIV(AM249,IMPRODUCT(AG249,AJ249)))</f>
        <v>-0.43013444694222+1.29893379936654i</v>
      </c>
      <c r="AQ249" s="169" t="n">
        <f aca="false">20*LOG(IMABS(AP249))</f>
        <v>2.72362600008708</v>
      </c>
      <c r="AR249" s="198" t="n">
        <f aca="false">(180/PI())*IMARGUMENT(AP249)</f>
        <v>108.321991604251</v>
      </c>
      <c r="AS249" s="197" t="str">
        <f aca="false">IMPRODUCT(AC249,AP249)</f>
        <v>9.34482365920925+3.40317428860578i</v>
      </c>
      <c r="AT249" s="223" t="n">
        <f aca="false">20*LOG(IMABS(AS249))</f>
        <v>19.9522845393212</v>
      </c>
      <c r="AU249" s="198" t="n">
        <f aca="false">(180/PI())*IMARGUMENT(AS249)</f>
        <v>20.0104843466034</v>
      </c>
      <c r="AX249" s="0" t="n">
        <f aca="false">SUM((AT250&lt;0)*(AT249&gt;0))*O249</f>
        <v>0</v>
      </c>
      <c r="AY249" s="0" t="n">
        <f aca="false">IF(AX249&gt;0,AU249,0)</f>
        <v>0</v>
      </c>
    </row>
    <row r="250" customFormat="false" ht="15" hidden="false" customHeight="false" outlineLevel="0" collapsed="false">
      <c r="N250" s="130" t="n">
        <v>32</v>
      </c>
      <c r="O250" s="192" t="n">
        <f aca="false">10^(3+(N250/100))</f>
        <v>2089.29613085404</v>
      </c>
      <c r="P250" s="240" t="str">
        <f aca="false">COMPLEX(Adc,0)</f>
        <v>175.438596491228</v>
      </c>
      <c r="Q250" s="124" t="str">
        <f aca="false">IMSUM(COMPLEX(1,0),IMDIV(COMPLEX(0,2*PI()*O250),COMPLEX(wp_lf,0)))</f>
        <v>1+24.6795773332511i</v>
      </c>
      <c r="R250" s="124" t="n">
        <f aca="false">IMABS(Q250)</f>
        <v>24.6998286906594</v>
      </c>
      <c r="S250" s="124" t="n">
        <f aca="false">IMARGUMENT(Q250)</f>
        <v>1.53029914757327</v>
      </c>
      <c r="T250" s="124" t="str">
        <f aca="false">IMSUM(COMPLEX(1,0),IMDIV(COMPLEX(0,2*PI()*O250),COMPLEX(wz_esr,0)))</f>
        <v>1+0.0000407213025998643i</v>
      </c>
      <c r="U250" s="124" t="n">
        <f aca="false">IMABS(T250)</f>
        <v>1.00000000082911</v>
      </c>
      <c r="V250" s="124" t="n">
        <f aca="false">IMARGUMENT(T250)</f>
        <v>4.07212994000433E-005</v>
      </c>
      <c r="W250" s="0" t="str">
        <f aca="false">IMSUB(COMPLEX(1,0),IMDIV(COMPLEX(0,2*PI()*O250),COMPLEX(wz_rhp,0)))</f>
        <v>1-0.00945175302124509i</v>
      </c>
      <c r="X250" s="124" t="n">
        <f aca="false">IMABS(W250)</f>
        <v>1.00004466682003</v>
      </c>
      <c r="Y250" s="124" t="n">
        <f aca="false">IMARGUMENT(W250)</f>
        <v>-0.00945147157687886</v>
      </c>
      <c r="Z250" s="0" t="str">
        <f aca="false">IMSUM(COMPLEX(1,0),IMDIV(COMPLEX(0,2*PI()*O250),COMPLEX(Q*(wsl/2),0)),IMDIV(IMPOWER(COMPLEX(0,2*PI()*O250),2),IMPOWER(COMPLEX(wsl/2,0),2)))</f>
        <v>0.999996040672723+0.00283769736174599i</v>
      </c>
      <c r="AA250" s="124" t="n">
        <f aca="false">IMABS(Z250)</f>
        <v>1.00000006694372</v>
      </c>
      <c r="AB250" s="124" t="n">
        <f aca="false">IMARGUMENT(Z250)</f>
        <v>0.00283770098020315</v>
      </c>
      <c r="AC250" s="222" t="str">
        <f aca="false">(IMDIV(IMPRODUCT(P250,T250,W250),IMPRODUCT(Q250,Z250)))</f>
        <v>0.200628075373048-7.10030930687916i</v>
      </c>
      <c r="AD250" s="223" t="n">
        <f aca="false">20*LOG(IMABS(AC250))</f>
        <v>17.0290114515698</v>
      </c>
      <c r="AE250" s="198" t="n">
        <f aca="false">(180/PI())*IMARGUMENT(AC250)</f>
        <v>-88.3814671108725</v>
      </c>
      <c r="AF250" s="0" t="str">
        <f aca="false">COMPLEX(Adc_ea,0)</f>
        <v>-0.434440565864413</v>
      </c>
      <c r="AG250" s="0" t="str">
        <f aca="false">IMDIV(COMPLEX(0,2*PI()*O250),COMPLEX(wp0_ea,0))</f>
        <v>0.342626047020135i</v>
      </c>
      <c r="AH250" s="0" t="n">
        <f aca="false">IMABS(AG250)</f>
        <v>0.342626047020135</v>
      </c>
      <c r="AI250" s="0" t="n">
        <f aca="false">IMARGUMENT(AG250)</f>
        <v>1.5707963267949</v>
      </c>
      <c r="AJ250" s="0" t="str">
        <f aca="false">IMSUM(COMPLEX(1,0),IMDIV(COMPLEX(0,2*PI()*O250),COMPLEX(wp1_ea,0)))</f>
        <v>1+0.00339233709920926i</v>
      </c>
      <c r="AK250" s="0" t="n">
        <f aca="false">IMABS(AJ250)</f>
        <v>1.00000575395894</v>
      </c>
      <c r="AL250" s="0" t="n">
        <f aca="false">IMARGUMENT(AJ250)</f>
        <v>0.00339232408634945</v>
      </c>
      <c r="AM250" s="0" t="str">
        <f aca="false">IMSUM(COMPLEX(1,0),IMDIV(COMPLEX(0,2*PI()*O250),COMPLEX(wz_ea,0)))</f>
        <v>1+0.342626047020135i</v>
      </c>
      <c r="AN250" s="0" t="n">
        <f aca="false">IMABS(AM250)</f>
        <v>1.0570679297456</v>
      </c>
      <c r="AO250" s="0" t="n">
        <f aca="false">IMARGUMENT(AM250)</f>
        <v>0.330090552441678</v>
      </c>
      <c r="AP250" s="197" t="str">
        <f aca="false">IMPRODUCT(AF250,IMDIV(AM250,IMPRODUCT(AG250,AJ250)))</f>
        <v>-0.430134224159608+1.26943212860784i</v>
      </c>
      <c r="AQ250" s="169" t="n">
        <f aca="false">20*LOG(IMABS(AP250))</f>
        <v>2.54420786231514</v>
      </c>
      <c r="AR250" s="198" t="n">
        <f aca="false">(180/PI())*IMARGUMENT(AP250)</f>
        <v>108.718429659162</v>
      </c>
      <c r="AS250" s="197" t="str">
        <f aca="false">IMPRODUCT(AC250,AP250)</f>
        <v>8.92706375566045+3.30876975978701i</v>
      </c>
      <c r="AT250" s="223" t="n">
        <f aca="false">20*LOG(IMABS(AS250))</f>
        <v>19.5732193138849</v>
      </c>
      <c r="AU250" s="198" t="n">
        <f aca="false">(180/PI())*IMARGUMENT(AS250)</f>
        <v>20.336962548289</v>
      </c>
      <c r="AX250" s="0" t="n">
        <f aca="false">SUM((AT251&lt;0)*(AT250&gt;0))*O250</f>
        <v>0</v>
      </c>
      <c r="AY250" s="0" t="n">
        <f aca="false">IF(AX250&gt;0,AU250,0)</f>
        <v>0</v>
      </c>
    </row>
    <row r="251" customFormat="false" ht="15" hidden="false" customHeight="false" outlineLevel="0" collapsed="false">
      <c r="N251" s="130" t="n">
        <v>33</v>
      </c>
      <c r="O251" s="192" t="n">
        <f aca="false">10^(3+(N251/100))</f>
        <v>2137.96208950223</v>
      </c>
      <c r="P251" s="240" t="str">
        <f aca="false">COMPLEX(Adc,0)</f>
        <v>175.438596491228</v>
      </c>
      <c r="Q251" s="124" t="str">
        <f aca="false">IMSUM(COMPLEX(1,0),IMDIV(COMPLEX(0,2*PI()*O251),COMPLEX(wp_lf,0)))</f>
        <v>1+25.2544385375667i</v>
      </c>
      <c r="R251" s="124" t="n">
        <f aca="false">IMABS(Q251)</f>
        <v>25.274229282962</v>
      </c>
      <c r="S251" s="124" t="n">
        <f aca="false">IMARGUMENT(Q251)</f>
        <v>1.53122000246524</v>
      </c>
      <c r="T251" s="124" t="str">
        <f aca="false">IMSUM(COMPLEX(1,0),IMDIV(COMPLEX(0,2*PI()*O251),COMPLEX(wz_esr,0)))</f>
        <v>1+0.000041669823586985i</v>
      </c>
      <c r="U251" s="124" t="n">
        <f aca="false">IMABS(T251)</f>
        <v>1.00000000086819</v>
      </c>
      <c r="V251" s="124" t="n">
        <f aca="false">IMARGUMENT(T251)</f>
        <v>4.16698230836305E-005</v>
      </c>
      <c r="W251" s="0" t="str">
        <f aca="false">IMSUB(COMPLEX(1,0),IMDIV(COMPLEX(0,2*PI()*O251),COMPLEX(wz_rhp,0)))</f>
        <v>1-0.00967191263140852i</v>
      </c>
      <c r="X251" s="124" t="n">
        <f aca="false">IMABS(W251)</f>
        <v>1.00004677185317</v>
      </c>
      <c r="Y251" s="124" t="n">
        <f aca="false">IMARGUMENT(W251)</f>
        <v>-0.00967161105908616</v>
      </c>
      <c r="Z251" s="0" t="str">
        <f aca="false">IMSUM(COMPLEX(1,0),IMDIV(COMPLEX(0,2*PI()*O251),COMPLEX(Q*(wsl/2),0)),IMDIV(IMPOWER(COMPLEX(0,2*PI()*O251),2),IMPOWER(COMPLEX(wsl/2,0),2)))</f>
        <v>0.999995854075378+0.00290379582448825i</v>
      </c>
      <c r="AA251" s="124" t="n">
        <f aca="false">IMABS(Z251)</f>
        <v>1.00000007009907</v>
      </c>
      <c r="AB251" s="124" t="n">
        <f aca="false">IMARGUMENT(Z251)</f>
        <v>0.00290379970176703</v>
      </c>
      <c r="AC251" s="222" t="str">
        <f aca="false">(IMDIV(IMPRODUCT(P251,T251,W251),IMPRODUCT(Q251,Z251)))</f>
        <v>0.187699341293721-6.93918851668502i</v>
      </c>
      <c r="AD251" s="223" t="n">
        <f aca="false">20*LOG(IMABS(AC251))</f>
        <v>16.8293501107042</v>
      </c>
      <c r="AE251" s="198" t="n">
        <f aca="false">(180/PI())*IMARGUMENT(AC251)</f>
        <v>-88.4505741044875</v>
      </c>
      <c r="AF251" s="0" t="str">
        <f aca="false">COMPLEX(Adc_ea,0)</f>
        <v>-0.434440565864413</v>
      </c>
      <c r="AG251" s="0" t="str">
        <f aca="false">IMDIV(COMPLEX(0,2*PI()*O251),COMPLEX(wp0_ea,0))</f>
        <v>0.350606832888559i</v>
      </c>
      <c r="AH251" s="0" t="n">
        <f aca="false">IMABS(AG251)</f>
        <v>0.350606832888559</v>
      </c>
      <c r="AI251" s="0" t="n">
        <f aca="false">IMARGUMENT(AG251)</f>
        <v>1.5707963267949</v>
      </c>
      <c r="AJ251" s="0" t="str">
        <f aca="false">IMSUM(COMPLEX(1,0),IMDIV(COMPLEX(0,2*PI()*O251),COMPLEX(wp1_ea,0)))</f>
        <v>1+0.00347135478107485i</v>
      </c>
      <c r="AK251" s="0" t="n">
        <f aca="false">IMABS(AJ251)</f>
        <v>1.00000602513386</v>
      </c>
      <c r="AL251" s="0" t="n">
        <f aca="false">IMARGUMENT(AJ251)</f>
        <v>0.00347134083753915</v>
      </c>
      <c r="AM251" s="0" t="str">
        <f aca="false">IMSUM(COMPLEX(1,0),IMDIV(COMPLEX(0,2*PI()*O251),COMPLEX(wz_ea,0)))</f>
        <v>1+0.350606832888559i</v>
      </c>
      <c r="AN251" s="0" t="n">
        <f aca="false">IMABS(AM251)</f>
        <v>1.05968162731461</v>
      </c>
      <c r="AO251" s="0" t="n">
        <f aca="false">IMARGUMENT(AM251)</f>
        <v>0.337215325427324</v>
      </c>
      <c r="AP251" s="197" t="str">
        <f aca="false">IMPRODUCT(AF251,IMDIV(AM251,IMPRODUCT(AG251,AJ251)))</f>
        <v>-0.430133990877823+1.24060352749542i</v>
      </c>
      <c r="AQ251" s="169" t="n">
        <f aca="false">20*LOG(IMABS(AP251))</f>
        <v>2.36565565921435</v>
      </c>
      <c r="AR251" s="198" t="n">
        <f aca="false">(180/PI())*IMARGUMENT(AP251)</f>
        <v>109.122121754873</v>
      </c>
      <c r="AS251" s="197" t="str">
        <f aca="false">IMPRODUCT(AC251,AP251)</f>
        <v>8.52804588499934+3.21764131505285i</v>
      </c>
      <c r="AT251" s="223" t="n">
        <f aca="false">20*LOG(IMABS(AS251))</f>
        <v>19.1950057699185</v>
      </c>
      <c r="AU251" s="198" t="n">
        <f aca="false">(180/PI())*IMARGUMENT(AS251)</f>
        <v>20.6715476503858</v>
      </c>
      <c r="AX251" s="0" t="n">
        <f aca="false">SUM((AT252&lt;0)*(AT251&gt;0))*O251</f>
        <v>0</v>
      </c>
      <c r="AY251" s="0" t="n">
        <f aca="false">IF(AX251&gt;0,AU251,0)</f>
        <v>0</v>
      </c>
    </row>
    <row r="252" customFormat="false" ht="15" hidden="false" customHeight="false" outlineLevel="0" collapsed="false">
      <c r="N252" s="130" t="n">
        <v>34</v>
      </c>
      <c r="O252" s="192" t="n">
        <f aca="false">10^(3+(N252/100))</f>
        <v>2187.76162394955</v>
      </c>
      <c r="P252" s="240" t="str">
        <f aca="false">COMPLEX(Adc,0)</f>
        <v>175.438596491228</v>
      </c>
      <c r="Q252" s="124" t="str">
        <f aca="false">IMSUM(COMPLEX(1,0),IMDIV(COMPLEX(0,2*PI()*O252),COMPLEX(wp_lf,0)))</f>
        <v>1+25.8426899794771i</v>
      </c>
      <c r="R252" s="124" t="n">
        <f aca="false">IMABS(Q252)</f>
        <v>25.8620305733205</v>
      </c>
      <c r="S252" s="124" t="n">
        <f aca="false">IMARGUMENT(Q252)</f>
        <v>1.53211996103578</v>
      </c>
      <c r="T252" s="124" t="str">
        <f aca="false">IMSUM(COMPLEX(1,0),IMDIV(COMPLEX(0,2*PI()*O252),COMPLEX(wz_esr,0)))</f>
        <v>1+0.0000426404384661371i</v>
      </c>
      <c r="U252" s="124" t="n">
        <f aca="false">IMABS(T252)</f>
        <v>1.0000000009091</v>
      </c>
      <c r="V252" s="124" t="n">
        <f aca="false">IMARGUMENT(T252)</f>
        <v>4.26404375989927E-005</v>
      </c>
      <c r="W252" s="0" t="str">
        <f aca="false">IMSUB(COMPLEX(1,0),IMDIV(COMPLEX(0,2*PI()*O252),COMPLEX(wz_rhp,0)))</f>
        <v>1-0.00989720041767206i</v>
      </c>
      <c r="X252" s="124" t="n">
        <f aca="false">IMABS(W252)</f>
        <v>1.00004897608873</v>
      </c>
      <c r="Y252" s="124" t="n">
        <f aca="false">IMARGUMENT(W252)</f>
        <v>-0.00989687727797936</v>
      </c>
      <c r="Z252" s="0" t="str">
        <f aca="false">IMSUM(COMPLEX(1,0),IMDIV(COMPLEX(0,2*PI()*O252),COMPLEX(Q*(wsl/2),0)),IMDIV(IMPOWER(COMPLEX(0,2*PI()*O252),2),IMPOWER(COMPLEX(wsl/2,0),2)))</f>
        <v>0.99999565868397+0.00297143391821295i</v>
      </c>
      <c r="AA252" s="124" t="n">
        <f aca="false">IMABS(Z252)</f>
        <v>1.00000007340316</v>
      </c>
      <c r="AB252" s="124" t="n">
        <f aca="false">IMARGUMENT(Z252)</f>
        <v>0.0029714380727913</v>
      </c>
      <c r="AC252" s="222" t="str">
        <f aca="false">(IMDIV(IMPRODUCT(P252,T252,W252),IMPRODUCT(Q252,Z252)))</f>
        <v>0.175350716282975-6.7817009506392i</v>
      </c>
      <c r="AD252" s="223" t="n">
        <f aca="false">20*LOG(IMABS(AC252))</f>
        <v>16.6296752317024</v>
      </c>
      <c r="AE252" s="198" t="n">
        <f aca="false">(180/PI())*IMARGUMENT(AC252)</f>
        <v>-88.5188645169813</v>
      </c>
      <c r="AF252" s="0" t="str">
        <f aca="false">COMPLEX(Adc_ea,0)</f>
        <v>-0.434440565864413</v>
      </c>
      <c r="AG252" s="0" t="str">
        <f aca="false">IMDIV(COMPLEX(0,2*PI()*O252),COMPLEX(wp0_ea,0))</f>
        <v>0.358773515140613i</v>
      </c>
      <c r="AH252" s="0" t="n">
        <f aca="false">IMABS(AG252)</f>
        <v>0.358773515140613</v>
      </c>
      <c r="AI252" s="0" t="n">
        <f aca="false">IMARGUMENT(AG252)</f>
        <v>1.5707963267949</v>
      </c>
      <c r="AJ252" s="0" t="str">
        <f aca="false">IMSUM(COMPLEX(1,0),IMDIV(COMPLEX(0,2*PI()*O252),COMPLEX(wp1_ea,0)))</f>
        <v>1+0.00355221302119418i</v>
      </c>
      <c r="AK252" s="0" t="n">
        <f aca="false">IMABS(AJ252)</f>
        <v>1.00000630908877</v>
      </c>
      <c r="AL252" s="0" t="n">
        <f aca="false">IMARGUMENT(AJ252)</f>
        <v>0.00355219808042413</v>
      </c>
      <c r="AM252" s="0" t="str">
        <f aca="false">IMSUM(COMPLEX(1,0),IMDIV(COMPLEX(0,2*PI()*O252),COMPLEX(wz_ea,0)))</f>
        <v>1+0.358773515140613i</v>
      </c>
      <c r="AN252" s="0" t="n">
        <f aca="false">IMABS(AM252)</f>
        <v>1.0624116128725</v>
      </c>
      <c r="AO252" s="0" t="n">
        <f aca="false">IMARGUMENT(AM252)</f>
        <v>0.344469387266449</v>
      </c>
      <c r="AP252" s="197" t="str">
        <f aca="false">IMPRODUCT(AF252,IMDIV(AM252,IMPRODUCT(AG252,AJ252)))</f>
        <v>-0.430133746602078+1.21243271071825i</v>
      </c>
      <c r="AQ252" s="169" t="n">
        <f aca="false">20*LOG(IMABS(AP252))</f>
        <v>2.18800128376196</v>
      </c>
      <c r="AR252" s="198" t="n">
        <f aca="false">(180/PI())*IMARGUMENT(AP252)</f>
        <v>109.533116103821</v>
      </c>
      <c r="AS252" s="197" t="str">
        <f aca="false">IMPRODUCT(AC252,AP252)</f>
        <v>8.14693180629986+3.12963938250267i</v>
      </c>
      <c r="AT252" s="223" t="n">
        <f aca="false">20*LOG(IMABS(AS252))</f>
        <v>18.8176765154643</v>
      </c>
      <c r="AU252" s="198" t="n">
        <f aca="false">(180/PI())*IMARGUMENT(AS252)</f>
        <v>21.0142515868399</v>
      </c>
      <c r="AX252" s="0" t="n">
        <f aca="false">SUM((AT253&lt;0)*(AT252&gt;0))*O252</f>
        <v>0</v>
      </c>
      <c r="AY252" s="0" t="n">
        <f aca="false">IF(AX252&gt;0,AU252,0)</f>
        <v>0</v>
      </c>
    </row>
    <row r="253" customFormat="false" ht="15" hidden="false" customHeight="false" outlineLevel="0" collapsed="false">
      <c r="N253" s="130" t="n">
        <v>35</v>
      </c>
      <c r="O253" s="192" t="n">
        <f aca="false">10^(3+(N253/100))</f>
        <v>2238.72113856834</v>
      </c>
      <c r="P253" s="240" t="str">
        <f aca="false">COMPLEX(Adc,0)</f>
        <v>175.438596491228</v>
      </c>
      <c r="Q253" s="124" t="str">
        <f aca="false">IMSUM(COMPLEX(1,0),IMDIV(COMPLEX(0,2*PI()*O253),COMPLEX(wp_lf,0)))</f>
        <v>1+26.4446435576828i</v>
      </c>
      <c r="R253" s="124" t="n">
        <f aca="false">IMABS(Q253)</f>
        <v>26.4635442239488</v>
      </c>
      <c r="S253" s="124" t="n">
        <f aca="false">IMARGUMENT(Q253)</f>
        <v>1.53299949462032</v>
      </c>
      <c r="T253" s="124" t="str">
        <f aca="false">IMSUM(COMPLEX(1,0),IMDIV(COMPLEX(0,2*PI()*O253),COMPLEX(wz_esr,0)))</f>
        <v>1+0.0000436336618701769i</v>
      </c>
      <c r="U253" s="124" t="n">
        <f aca="false">IMABS(T253)</f>
        <v>1.00000000095195</v>
      </c>
      <c r="V253" s="124" t="n">
        <f aca="false">IMARGUMENT(T253)</f>
        <v>4.36336584776797E-005</v>
      </c>
      <c r="W253" s="0" t="str">
        <f aca="false">IMSUB(COMPLEX(1,0),IMDIV(COMPLEX(0,2*PI()*O253),COMPLEX(wz_rhp,0)))</f>
        <v>1-0.0101277358306019i</v>
      </c>
      <c r="X253" s="124" t="n">
        <f aca="false">IMABS(W253)</f>
        <v>1.00005128420149</v>
      </c>
      <c r="Y253" s="124" t="n">
        <f aca="false">IMARGUMENT(W253)</f>
        <v>-0.0101273895811326</v>
      </c>
      <c r="Z253" s="0" t="str">
        <f aca="false">IMSUM(COMPLEX(1,0),IMDIV(COMPLEX(0,2*PI()*O253),COMPLEX(Q*(wsl/2),0)),IMDIV(IMPOWER(COMPLEX(0,2*PI()*O253),2),IMPOWER(COMPLEX(wsl/2,0),2)))</f>
        <v>0.999995454084049+0.00304064750553264i</v>
      </c>
      <c r="AA253" s="124" t="n">
        <f aca="false">IMABS(Z253)</f>
        <v>1.00000007686301</v>
      </c>
      <c r="AB253" s="124" t="n">
        <f aca="false">IMARGUMENT(Z253)</f>
        <v>0.00304065195726192</v>
      </c>
      <c r="AC253" s="222" t="str">
        <f aca="false">(IMDIV(IMPRODUCT(P253,T253,W253),IMPRODUCT(Q253,Z253)))</f>
        <v>0.16355624755061-6.62776616966385i</v>
      </c>
      <c r="AD253" s="223" t="n">
        <f aca="false">20*LOG(IMABS(AC253))</f>
        <v>16.4299875011991</v>
      </c>
      <c r="AE253" s="198" t="n">
        <f aca="false">(180/PI())*IMARGUMENT(AC253)</f>
        <v>-88.5863742173658</v>
      </c>
      <c r="AF253" s="0" t="str">
        <f aca="false">COMPLEX(Adc_ea,0)</f>
        <v>-0.434440565864413</v>
      </c>
      <c r="AG253" s="0" t="str">
        <f aca="false">IMDIV(COMPLEX(0,2*PI()*O253),COMPLEX(wp0_ea,0))</f>
        <v>0.367130423859323i</v>
      </c>
      <c r="AH253" s="0" t="n">
        <f aca="false">IMABS(AG253)</f>
        <v>0.367130423859323</v>
      </c>
      <c r="AI253" s="0" t="n">
        <f aca="false">IMARGUMENT(AG253)</f>
        <v>1.5707963267949</v>
      </c>
      <c r="AJ253" s="0" t="str">
        <f aca="false">IMSUM(COMPLEX(1,0),IMDIV(COMPLEX(0,2*PI()*O253),COMPLEX(wp1_ea,0)))</f>
        <v>1+0.00363495469167646i</v>
      </c>
      <c r="AK253" s="0" t="n">
        <f aca="false">IMABS(AJ253)</f>
        <v>1.00000660642598</v>
      </c>
      <c r="AL253" s="0" t="n">
        <f aca="false">IMARGUMENT(AJ253)</f>
        <v>0.00363493868241653</v>
      </c>
      <c r="AM253" s="0" t="str">
        <f aca="false">IMSUM(COMPLEX(1,0),IMDIV(COMPLEX(0,2*PI()*O253),COMPLEX(wz_ea,0)))</f>
        <v>1+0.367130423859323i</v>
      </c>
      <c r="AN253" s="0" t="n">
        <f aca="false">IMABS(AM253)</f>
        <v>1.06526276013157</v>
      </c>
      <c r="AO253" s="0" t="n">
        <f aca="false">IMARGUMENT(AM253)</f>
        <v>0.351853529456368</v>
      </c>
      <c r="AP253" s="197" t="str">
        <f aca="false">IMPRODUCT(AF253,IMDIV(AM253,IMPRODUCT(AG253,AJ253)))</f>
        <v>-0.430133490814268+1.18490474173093i</v>
      </c>
      <c r="AQ253" s="169" t="n">
        <f aca="false">20*LOG(IMABS(AP253))</f>
        <v>2.01127741857153</v>
      </c>
      <c r="AR253" s="198" t="n">
        <f aca="false">(180/PI())*IMARGUMENT(AP253)</f>
        <v>109.951455599343</v>
      </c>
      <c r="AS253" s="197" t="str">
        <f aca="false">IMPRODUCT(AC253,AP253)</f>
        <v>7.78292054181511+3.04462277212066i</v>
      </c>
      <c r="AT253" s="223" t="n">
        <f aca="false">20*LOG(IMABS(AS253))</f>
        <v>18.4412649197706</v>
      </c>
      <c r="AU253" s="198" t="n">
        <f aca="false">(180/PI())*IMARGUMENT(AS253)</f>
        <v>21.365081381977</v>
      </c>
      <c r="AX253" s="0" t="n">
        <f aca="false">SUM((AT254&lt;0)*(AT253&gt;0))*O253</f>
        <v>0</v>
      </c>
      <c r="AY253" s="0" t="n">
        <f aca="false">IF(AX253&gt;0,AU253,0)</f>
        <v>0</v>
      </c>
    </row>
    <row r="254" customFormat="false" ht="15" hidden="false" customHeight="false" outlineLevel="0" collapsed="false">
      <c r="N254" s="130" t="n">
        <v>36</v>
      </c>
      <c r="O254" s="192" t="n">
        <f aca="false">10^(3+(N254/100))</f>
        <v>2290.86765276777</v>
      </c>
      <c r="P254" s="240" t="str">
        <f aca="false">COMPLEX(Adc,0)</f>
        <v>175.438596491228</v>
      </c>
      <c r="Q254" s="124" t="str">
        <f aca="false">IMSUM(COMPLEX(1,0),IMDIV(COMPLEX(0,2*PI()*O254),COMPLEX(wp_lf,0)))</f>
        <v>1+27.0606184359394i</v>
      </c>
      <c r="R254" s="124" t="n">
        <f aca="false">IMABS(Q254)</f>
        <v>27.0790891673908</v>
      </c>
      <c r="S254" s="124" t="n">
        <f aca="false">IMARGUMENT(Q254)</f>
        <v>1.53385906411298</v>
      </c>
      <c r="T254" s="124" t="str">
        <f aca="false">IMSUM(COMPLEX(1,0),IMDIV(COMPLEX(0,2*PI()*O254),COMPLEX(wz_esr,0)))</f>
        <v>1+0.0000446500204192999i</v>
      </c>
      <c r="U254" s="124" t="n">
        <f aca="false">IMABS(T254)</f>
        <v>1.00000000099681</v>
      </c>
      <c r="V254" s="124" t="n">
        <f aca="false">IMARGUMENT(T254)</f>
        <v>4.46500210193247E-005</v>
      </c>
      <c r="W254" s="0" t="str">
        <f aca="false">IMSUB(COMPLEX(1,0),IMDIV(COMPLEX(0,2*PI()*O254),COMPLEX(wz_rhp,0)))</f>
        <v>1-0.0103636411031257i</v>
      </c>
      <c r="X254" s="124" t="n">
        <f aca="false">IMABS(W254)</f>
        <v>1.00005370108655</v>
      </c>
      <c r="Y254" s="124" t="n">
        <f aca="false">IMARGUMENT(W254)</f>
        <v>-0.0103632700912041</v>
      </c>
      <c r="Z254" s="0" t="str">
        <f aca="false">IMSUM(COMPLEX(1,0),IMDIV(COMPLEX(0,2*PI()*O254),COMPLEX(Q*(wsl/2),0)),IMDIV(IMPOWER(COMPLEX(0,2*PI()*O254),2),IMPOWER(COMPLEX(wsl/2,0),2)))</f>
        <v>0.99999523984163+0.00311147328440752i</v>
      </c>
      <c r="AA254" s="124" t="n">
        <f aca="false">IMABS(Z254)</f>
        <v>1.00000008048596</v>
      </c>
      <c r="AB254" s="124" t="n">
        <f aca="false">IMARGUMENT(Z254)</f>
        <v>0.00311147805452243</v>
      </c>
      <c r="AC254" s="222" t="str">
        <f aca="false">(IMDIV(IMPRODUCT(P254,T254,W254),IMPRODUCT(Q254,Z254)))</f>
        <v>0.152291136662911-6.47730541496419i</v>
      </c>
      <c r="AD254" s="223" t="n">
        <f aca="false">20*LOG(IMABS(AC254))</f>
        <v>16.2302875788294</v>
      </c>
      <c r="AE254" s="198" t="n">
        <f aca="false">(180/PI())*IMARGUMENT(AC254)</f>
        <v>-88.6531386825874</v>
      </c>
      <c r="AF254" s="0" t="str">
        <f aca="false">COMPLEX(Adc_ea,0)</f>
        <v>-0.434440565864413</v>
      </c>
      <c r="AG254" s="0" t="str">
        <f aca="false">IMDIV(COMPLEX(0,2*PI()*O254),COMPLEX(wp0_ea,0))</f>
        <v>0.375681989988308i</v>
      </c>
      <c r="AH254" s="0" t="n">
        <f aca="false">IMABS(AG254)</f>
        <v>0.375681989988308</v>
      </c>
      <c r="AI254" s="0" t="n">
        <f aca="false">IMARGUMENT(AG254)</f>
        <v>1.5707963267949</v>
      </c>
      <c r="AJ254" s="0" t="str">
        <f aca="false">IMSUM(COMPLEX(1,0),IMDIV(COMPLEX(0,2*PI()*O254),COMPLEX(wp1_ea,0)))</f>
        <v>1+0.00371962366325057i</v>
      </c>
      <c r="AK254" s="0" t="n">
        <f aca="false">IMABS(AJ254)</f>
        <v>1.00000691777617</v>
      </c>
      <c r="AL254" s="0" t="n">
        <f aca="false">IMARGUMENT(AJ254)</f>
        <v>0.00371960650900396</v>
      </c>
      <c r="AM254" s="0" t="str">
        <f aca="false">IMSUM(COMPLEX(1,0),IMDIV(COMPLEX(0,2*PI()*O254),COMPLEX(wz_ea,0)))</f>
        <v>1+0.375681989988308i</v>
      </c>
      <c r="AN254" s="0" t="n">
        <f aca="false">IMABS(AM254)</f>
        <v>1.06824012169623</v>
      </c>
      <c r="AO254" s="0" t="n">
        <f aca="false">IMARGUMENT(AM254)</f>
        <v>0.359368445199564</v>
      </c>
      <c r="AP254" s="197" t="str">
        <f aca="false">IMPRODUCT(AF254,IMDIV(AM254,IMPRODUCT(AG254,AJ254)))</f>
        <v>-0.430133222971877+1.15800502483409i</v>
      </c>
      <c r="AQ254" s="169" t="n">
        <f aca="false">20*LOG(IMABS(AP254))</f>
        <v>1.8355175225979</v>
      </c>
      <c r="AR254" s="198" t="n">
        <f aca="false">(180/PI())*IMARGUMENT(AP254)</f>
        <v>110.377177445699</v>
      </c>
      <c r="AS254" s="197" t="str">
        <f aca="false">IMPRODUCT(AC254,AP254)</f>
        <v>7.43524674047072+2.96245815580508i</v>
      </c>
      <c r="AT254" s="223" t="n">
        <f aca="false">20*LOG(IMABS(AS254))</f>
        <v>18.0658051014273</v>
      </c>
      <c r="AU254" s="198" t="n">
        <f aca="false">(180/PI())*IMARGUMENT(AS254)</f>
        <v>21.7240387631119</v>
      </c>
      <c r="AX254" s="0" t="n">
        <f aca="false">SUM((AT255&lt;0)*(AT254&gt;0))*O254</f>
        <v>0</v>
      </c>
      <c r="AY254" s="0" t="n">
        <f aca="false">IF(AX254&gt;0,AU254,0)</f>
        <v>0</v>
      </c>
    </row>
    <row r="255" customFormat="false" ht="15" hidden="false" customHeight="false" outlineLevel="0" collapsed="false">
      <c r="N255" s="130" t="n">
        <v>37</v>
      </c>
      <c r="O255" s="192" t="n">
        <f aca="false">10^(3+(N255/100))</f>
        <v>2344.22881531992</v>
      </c>
      <c r="P255" s="240" t="str">
        <f aca="false">COMPLEX(Adc,0)</f>
        <v>175.438596491228</v>
      </c>
      <c r="Q255" s="124" t="str">
        <f aca="false">IMSUM(COMPLEX(1,0),IMDIV(COMPLEX(0,2*PI()*O255),COMPLEX(wp_lf,0)))</f>
        <v>1+27.69094121228i</v>
      </c>
      <c r="R255" s="124" t="n">
        <f aca="false">IMABS(Q255)</f>
        <v>27.7089917756303</v>
      </c>
      <c r="S255" s="124" t="n">
        <f aca="false">IMARGUMENT(Q255)</f>
        <v>1.53469912018517</v>
      </c>
      <c r="T255" s="124" t="str">
        <f aca="false">IMSUM(COMPLEX(1,0),IMDIV(COMPLEX(0,2*PI()*O255),COMPLEX(wz_esr,0)))</f>
        <v>1+0.0000456900530002623i</v>
      </c>
      <c r="U255" s="124" t="n">
        <f aca="false">IMABS(T255)</f>
        <v>1.00000000104379</v>
      </c>
      <c r="V255" s="124" t="n">
        <f aca="false">IMARGUMENT(T255)</f>
        <v>4.56900511629751E-005</v>
      </c>
      <c r="W255" s="0" t="str">
        <f aca="false">IMSUB(COMPLEX(1,0),IMDIV(COMPLEX(0,2*PI()*O255),COMPLEX(wz_rhp,0)))</f>
        <v>1-0.0106050413153413i</v>
      </c>
      <c r="X255" s="124" t="n">
        <f aca="false">IMABS(W255)</f>
        <v>1.00005623186964</v>
      </c>
      <c r="Y255" s="124" t="n">
        <f aca="false">IMARGUMENT(W255)</f>
        <v>-0.0106046437701218</v>
      </c>
      <c r="Z255" s="0" t="str">
        <f aca="false">IMSUM(COMPLEX(1,0),IMDIV(COMPLEX(0,2*PI()*O255),COMPLEX(Q*(wsl/2),0)),IMDIV(IMPOWER(COMPLEX(0,2*PI()*O255),2),IMPOWER(COMPLEX(wsl/2,0),2)))</f>
        <v>0.999995015502278+0.00318394880760298i</v>
      </c>
      <c r="AA255" s="124" t="n">
        <f aca="false">IMABS(Z255)</f>
        <v>1.0000000842797</v>
      </c>
      <c r="AB255" s="124" t="n">
        <f aca="false">IMARGUMENT(Z255)</f>
        <v>0.00318395391884503</v>
      </c>
      <c r="AC255" s="222" t="str">
        <f aca="false">(IMDIV(IMPRODUCT(P255,T255,W255),IMPRODUCT(Q255,Z255)))</f>
        <v>0.141531688789206-6.33024157974262i</v>
      </c>
      <c r="AD255" s="223" t="n">
        <f aca="false">20*LOG(IMABS(AC255))</f>
        <v>16.0305760986059</v>
      </c>
      <c r="AE255" s="198" t="n">
        <f aca="false">(180/PI())*IMARGUMENT(AC255)</f>
        <v>-88.719193014832</v>
      </c>
      <c r="AF255" s="0" t="str">
        <f aca="false">COMPLEX(Adc_ea,0)</f>
        <v>-0.434440565864413</v>
      </c>
      <c r="AG255" s="0" t="str">
        <f aca="false">IMDIV(COMPLEX(0,2*PI()*O255),COMPLEX(wp0_ea,0))</f>
        <v>0.384432747681124i</v>
      </c>
      <c r="AH255" s="0" t="n">
        <f aca="false">IMABS(AG255)</f>
        <v>0.384432747681124</v>
      </c>
      <c r="AI255" s="0" t="n">
        <f aca="false">IMARGUMENT(AG255)</f>
        <v>1.5707963267949</v>
      </c>
      <c r="AJ255" s="0" t="str">
        <f aca="false">IMSUM(COMPLEX(1,0),IMDIV(COMPLEX(0,2*PI()*O255),COMPLEX(wp1_ea,0)))</f>
        <v>1+0.00380626482852598i</v>
      </c>
      <c r="AK255" s="0" t="n">
        <f aca="false">IMABS(AJ255)</f>
        <v>1.00000724379974</v>
      </c>
      <c r="AL255" s="0" t="n">
        <f aca="false">IMARGUMENT(AJ255)</f>
        <v>0.00380624644738772</v>
      </c>
      <c r="AM255" s="0" t="str">
        <f aca="false">IMSUM(COMPLEX(1,0),IMDIV(COMPLEX(0,2*PI()*O255),COMPLEX(wz_ea,0)))</f>
        <v>1+0.384432747681124i</v>
      </c>
      <c r="AN255" s="0" t="n">
        <f aca="false">IMABS(AM255)</f>
        <v>1.07134893358311</v>
      </c>
      <c r="AO255" s="0" t="n">
        <f aca="false">IMARGUMENT(AM255)</f>
        <v>0.367014722836261</v>
      </c>
      <c r="AP255" s="197" t="str">
        <f aca="false">IMPRODUCT(AF255,IMDIV(AM255,IMPRODUCT(AG255,AJ255)))</f>
        <v>-0.43013294250682+1.1317192974355i</v>
      </c>
      <c r="AQ255" s="169" t="n">
        <f aca="false">20*LOG(IMABS(AP255))</f>
        <v>1.66075581446832</v>
      </c>
      <c r="AR255" s="198" t="n">
        <f aca="false">(180/PI())*IMARGUMENT(AP255)</f>
        <v>110.810312780458</v>
      </c>
      <c r="AS255" s="197" t="str">
        <f aca="false">IMPRODUCT(AC255,AP255)</f>
        <v>7.10317911146645+2.88301958087509i</v>
      </c>
      <c r="AT255" s="223" t="n">
        <f aca="false">20*LOG(IMABS(AS255))</f>
        <v>17.6913319130742</v>
      </c>
      <c r="AU255" s="198" t="n">
        <f aca="false">(180/PI())*IMARGUMENT(AS255)</f>
        <v>22.0911197656264</v>
      </c>
      <c r="AX255" s="0" t="n">
        <f aca="false">SUM((AT256&lt;0)*(AT255&gt;0))*O255</f>
        <v>0</v>
      </c>
      <c r="AY255" s="0" t="n">
        <f aca="false">IF(AX255&gt;0,AU255,0)</f>
        <v>0</v>
      </c>
    </row>
    <row r="256" customFormat="false" ht="15" hidden="false" customHeight="false" outlineLevel="0" collapsed="false">
      <c r="N256" s="130" t="n">
        <v>38</v>
      </c>
      <c r="O256" s="192" t="n">
        <f aca="false">10^(3+(N256/100))</f>
        <v>2398.83291901949</v>
      </c>
      <c r="P256" s="240" t="str">
        <f aca="false">COMPLEX(Adc,0)</f>
        <v>175.438596491228</v>
      </c>
      <c r="Q256" s="124" t="str">
        <f aca="false">IMSUM(COMPLEX(1,0),IMDIV(COMPLEX(0,2*PI()*O256),COMPLEX(wp_lf,0)))</f>
        <v>1+28.3359460921846i</v>
      </c>
      <c r="R256" s="124" t="n">
        <f aca="false">IMABS(Q256)</f>
        <v>28.3535860331492</v>
      </c>
      <c r="S256" s="124" t="n">
        <f aca="false">IMARGUMENT(Q256)</f>
        <v>1.53552010350047</v>
      </c>
      <c r="T256" s="124" t="str">
        <f aca="false">IMSUM(COMPLEX(1,0),IMDIV(COMPLEX(0,2*PI()*O256),COMPLEX(wz_esr,0)))</f>
        <v>1+0.0000467543110521045i</v>
      </c>
      <c r="U256" s="124" t="n">
        <f aca="false">IMABS(T256)</f>
        <v>1.00000000109298</v>
      </c>
      <c r="V256" s="124" t="n">
        <f aca="false">IMARGUMENT(T256)</f>
        <v>4.6754311364067E-005</v>
      </c>
      <c r="W256" s="0" t="str">
        <f aca="false">IMSUB(COMPLEX(1,0),IMDIV(COMPLEX(0,2*PI()*O256),COMPLEX(wz_rhp,0)))</f>
        <v>1-0.0108520644608366i</v>
      </c>
      <c r="X256" s="124" t="n">
        <f aca="false">IMABS(W256)</f>
        <v>1.00005888191799</v>
      </c>
      <c r="Y256" s="124" t="n">
        <f aca="false">IMARGUMENT(W256)</f>
        <v>-0.010851638484818</v>
      </c>
      <c r="Z256" s="0" t="str">
        <f aca="false">IMSUM(COMPLEX(1,0),IMDIV(COMPLEX(0,2*PI()*O256),COMPLEX(Q*(wsl/2),0)),IMDIV(IMPOWER(COMPLEX(0,2*PI()*O256),2),IMPOWER(COMPLEX(wsl/2,0),2)))</f>
        <v>0.999994780590138+0.00325811250260081i</v>
      </c>
      <c r="AA256" s="124" t="n">
        <f aca="false">IMABS(Z256)</f>
        <v>1.0000000882523</v>
      </c>
      <c r="AB256" s="124" t="n">
        <f aca="false">IMARGUMENT(Z256)</f>
        <v>0.00325811797939286</v>
      </c>
      <c r="AC256" s="222" t="str">
        <f aca="false">(IMDIV(IMPRODUCT(P256,T256,W256),IMPRODUCT(Q256,Z256)))</f>
        <v>0.13125526412767-6.1864991808999i</v>
      </c>
      <c r="AD256" s="223" t="n">
        <f aca="false">20*LOG(IMABS(AC256))</f>
        <v>15.830853670241</v>
      </c>
      <c r="AE256" s="198" t="n">
        <f aca="false">(180/PI())*IMARGUMENT(AC256)</f>
        <v>-88.7845719587295</v>
      </c>
      <c r="AF256" s="0" t="str">
        <f aca="false">COMPLEX(Adc_ea,0)</f>
        <v>-0.434440565864413</v>
      </c>
      <c r="AG256" s="0" t="str">
        <f aca="false">IMDIV(COMPLEX(0,2*PI()*O256),COMPLEX(wp0_ea,0))</f>
        <v>0.393387336705328i</v>
      </c>
      <c r="AH256" s="0" t="n">
        <f aca="false">IMABS(AG256)</f>
        <v>0.393387336705328</v>
      </c>
      <c r="AI256" s="0" t="n">
        <f aca="false">IMARGUMENT(AG256)</f>
        <v>1.5707963267949</v>
      </c>
      <c r="AJ256" s="0" t="str">
        <f aca="false">IMSUM(COMPLEX(1,0),IMDIV(COMPLEX(0,2*PI()*O256),COMPLEX(wp1_ea,0)))</f>
        <v>1+0.00389492412579533i</v>
      </c>
      <c r="AK256" s="0" t="n">
        <f aca="false">IMABS(AJ256)</f>
        <v>1.00000758518821</v>
      </c>
      <c r="AL256" s="0" t="n">
        <f aca="false">IMARGUMENT(AJ256)</f>
        <v>0.00389490443007966</v>
      </c>
      <c r="AM256" s="0" t="str">
        <f aca="false">IMSUM(COMPLEX(1,0),IMDIV(COMPLEX(0,2*PI()*O256),COMPLEX(wz_ea,0)))</f>
        <v>1+0.393387336705328i</v>
      </c>
      <c r="AN256" s="0" t="n">
        <f aca="false">IMABS(AM256)</f>
        <v>1.07459461969624</v>
      </c>
      <c r="AO256" s="0" t="n">
        <f aca="false">IMARGUMENT(AM256)</f>
        <v>0.374792839164215</v>
      </c>
      <c r="AP256" s="197" t="str">
        <f aca="false">IMPRODUCT(AF256,IMDIV(AM256,IMPRODUCT(AG256,AJ256)))</f>
        <v>-0.430132648824244+1.10603362248784i</v>
      </c>
      <c r="AQ256" s="169" t="n">
        <f aca="false">20*LOG(IMABS(AP256))</f>
        <v>1.48702725223557</v>
      </c>
      <c r="AR256" s="198" t="n">
        <f aca="false">(180/PI())*IMARGUMENT(AP256)</f>
        <v>111.250886290385</v>
      </c>
      <c r="AS256" s="197" t="str">
        <f aca="false">IMPRODUCT(AC256,AP256)</f>
        <v>6.78601892513741+2.80618801488322i</v>
      </c>
      <c r="AT256" s="223" t="n">
        <f aca="false">20*LOG(IMABS(AS256))</f>
        <v>17.3178809224766</v>
      </c>
      <c r="AU256" s="198" t="n">
        <f aca="false">(180/PI())*IMARGUMENT(AS256)</f>
        <v>22.4663143316553</v>
      </c>
      <c r="AX256" s="0" t="n">
        <f aca="false">SUM((AT257&lt;0)*(AT256&gt;0))*O256</f>
        <v>0</v>
      </c>
      <c r="AY256" s="0" t="n">
        <f aca="false">IF(AX256&gt;0,AU256,0)</f>
        <v>0</v>
      </c>
    </row>
    <row r="257" customFormat="false" ht="15" hidden="false" customHeight="false" outlineLevel="0" collapsed="false">
      <c r="N257" s="130" t="n">
        <v>39</v>
      </c>
      <c r="O257" s="192" t="n">
        <f aca="false">10^(3+(N257/100))</f>
        <v>2454.70891568503</v>
      </c>
      <c r="P257" s="240" t="str">
        <f aca="false">COMPLEX(Adc,0)</f>
        <v>175.438596491228</v>
      </c>
      <c r="Q257" s="124" t="str">
        <f aca="false">IMSUM(COMPLEX(1,0),IMDIV(COMPLEX(0,2*PI()*O257),COMPLEX(wp_lf,0)))</f>
        <v>1+28.9959750657776i</v>
      </c>
      <c r="R257" s="124" t="n">
        <f aca="false">IMABS(Q257)</f>
        <v>29.0132137140165</v>
      </c>
      <c r="S257" s="124" t="n">
        <f aca="false">IMARGUMENT(Q257)</f>
        <v>1.53632244492572</v>
      </c>
      <c r="T257" s="124" t="str">
        <f aca="false">IMSUM(COMPLEX(1,0),IMDIV(COMPLEX(0,2*PI()*O257),COMPLEX(wz_esr,0)))</f>
        <v>1+0.000047843358858533i</v>
      </c>
      <c r="U257" s="124" t="n">
        <f aca="false">IMABS(T257)</f>
        <v>1.00000000114449</v>
      </c>
      <c r="V257" s="124" t="n">
        <f aca="false">IMARGUMENT(T257)</f>
        <v>4.78433566792213E-005</v>
      </c>
      <c r="W257" s="0" t="str">
        <f aca="false">IMSUB(COMPLEX(1,0),IMDIV(COMPLEX(0,2*PI()*O257),COMPLEX(wz_rhp,0)))</f>
        <v>1-0.0111048415145531i</v>
      </c>
      <c r="X257" s="124" t="n">
        <f aca="false">IMABS(W257)</f>
        <v>1.00006165685175</v>
      </c>
      <c r="Y257" s="124" t="n">
        <f aca="false">IMARGUMENT(W257)</f>
        <v>-0.0111043850745368</v>
      </c>
      <c r="Z257" s="0" t="str">
        <f aca="false">IMSUM(COMPLEX(1,0),IMDIV(COMPLEX(0,2*PI()*O257),COMPLEX(Q*(wsl/2),0)),IMDIV(IMPOWER(COMPLEX(0,2*PI()*O257),2),IMPOWER(COMPLEX(wsl/2,0),2)))</f>
        <v>0.999994534606929+0.00333400369197371i</v>
      </c>
      <c r="AA257" s="124" t="n">
        <f aca="false">IMABS(Z257)</f>
        <v>1.00000009241217</v>
      </c>
      <c r="AB257" s="124" t="n">
        <f aca="false">IMARGUMENT(Z257)</f>
        <v>0.00333400956046861</v>
      </c>
      <c r="AC257" s="222" t="str">
        <f aca="false">(IMDIV(IMPRODUCT(P257,T257,W257),IMPRODUCT(Q257,Z257)))</f>
        <v>0.121440231421637-6.04600433076887i</v>
      </c>
      <c r="AD257" s="223" t="n">
        <f aca="false">20*LOG(IMABS(AC257))</f>
        <v>15.6311208804223</v>
      </c>
      <c r="AE257" s="198" t="n">
        <f aca="false">(180/PI())*IMARGUMENT(AC257)</f>
        <v>-88.8493099184556</v>
      </c>
      <c r="AF257" s="0" t="str">
        <f aca="false">COMPLEX(Adc_ea,0)</f>
        <v>-0.434440565864413</v>
      </c>
      <c r="AG257" s="0" t="str">
        <f aca="false">IMDIV(COMPLEX(0,2*PI()*O257),COMPLEX(wp0_ea,0))</f>
        <v>0.402550504902551i</v>
      </c>
      <c r="AH257" s="0" t="n">
        <f aca="false">IMABS(AG257)</f>
        <v>0.402550504902551</v>
      </c>
      <c r="AI257" s="0" t="n">
        <f aca="false">IMARGUMENT(AG257)</f>
        <v>1.5707963267949</v>
      </c>
      <c r="AJ257" s="0" t="str">
        <f aca="false">IMSUM(COMPLEX(1,0),IMDIV(COMPLEX(0,2*PI()*O257),COMPLEX(wp1_ea,0)))</f>
        <v>1+0.0039856485633916i</v>
      </c>
      <c r="AK257" s="0" t="n">
        <f aca="false">IMABS(AJ257)</f>
        <v>1.00000794266569</v>
      </c>
      <c r="AL257" s="0" t="n">
        <f aca="false">IMARGUMENT(AJ257)</f>
        <v>0.00398562745906756</v>
      </c>
      <c r="AM257" s="0" t="str">
        <f aca="false">IMSUM(COMPLEX(1,0),IMDIV(COMPLEX(0,2*PI()*O257),COMPLEX(wz_ea,0)))</f>
        <v>1+0.402550504902551i</v>
      </c>
      <c r="AN257" s="0" t="n">
        <f aca="false">IMABS(AM257)</f>
        <v>1.07798279624366</v>
      </c>
      <c r="AO257" s="0" t="n">
        <f aca="false">IMARGUMENT(AM257)</f>
        <v>0.38270315266845</v>
      </c>
      <c r="AP257" s="197" t="str">
        <f aca="false">IMPRODUCT(AF257,IMDIV(AM257,IMPRODUCT(AG257,AJ257)))</f>
        <v>-0.430132341301265+1.08093438109906i</v>
      </c>
      <c r="AQ257" s="169" t="n">
        <f aca="false">20*LOG(IMABS(AP257))</f>
        <v>1.31436750935227</v>
      </c>
      <c r="AR257" s="198" t="n">
        <f aca="false">(180/PI())*IMARGUMENT(AP257)</f>
        <v>111.698915822137</v>
      </c>
      <c r="AS257" s="197" t="str">
        <f aca="false">IMPRODUCT(AC257,AP257)</f>
        <v>6.48309857833233+2.73185091970348i</v>
      </c>
      <c r="AT257" s="223" t="n">
        <f aca="false">20*LOG(IMABS(AS257))</f>
        <v>16.9454883897746</v>
      </c>
      <c r="AU257" s="198" t="n">
        <f aca="false">(180/PI())*IMARGUMENT(AS257)</f>
        <v>22.8496059036818</v>
      </c>
      <c r="AX257" s="0" t="n">
        <f aca="false">SUM((AT258&lt;0)*(AT257&gt;0))*O257</f>
        <v>0</v>
      </c>
      <c r="AY257" s="0" t="n">
        <f aca="false">IF(AX257&gt;0,AU257,0)</f>
        <v>0</v>
      </c>
    </row>
    <row r="258" customFormat="false" ht="15" hidden="false" customHeight="false" outlineLevel="0" collapsed="false">
      <c r="N258" s="130" t="n">
        <v>40</v>
      </c>
      <c r="O258" s="192" t="n">
        <f aca="false">10^(3+(N258/100))</f>
        <v>2511.88643150958</v>
      </c>
      <c r="P258" s="240" t="str">
        <f aca="false">COMPLEX(Adc,0)</f>
        <v>175.438596491228</v>
      </c>
      <c r="Q258" s="124" t="str">
        <f aca="false">IMSUM(COMPLEX(1,0),IMDIV(COMPLEX(0,2*PI()*O258),COMPLEX(wp_lf,0)))</f>
        <v>1+29.6713780891578i</v>
      </c>
      <c r="R258" s="124" t="n">
        <f aca="false">IMABS(Q258)</f>
        <v>29.6882245631118</v>
      </c>
      <c r="S258" s="124" t="n">
        <f aca="false">IMARGUMENT(Q258)</f>
        <v>1.53710656573855</v>
      </c>
      <c r="T258" s="124" t="str">
        <f aca="false">IMSUM(COMPLEX(1,0),IMDIV(COMPLEX(0,2*PI()*O258),COMPLEX(wz_esr,0)))</f>
        <v>1+0.0000489577738471104i</v>
      </c>
      <c r="U258" s="124" t="n">
        <f aca="false">IMABS(T258)</f>
        <v>1.00000000119843</v>
      </c>
      <c r="V258" s="124" t="n">
        <f aca="false">IMARGUMENT(T258)</f>
        <v>4.89577736112097E-005</v>
      </c>
      <c r="W258" s="0" t="str">
        <f aca="false">IMSUB(COMPLEX(1,0),IMDIV(COMPLEX(0,2*PI()*O258),COMPLEX(wz_rhp,0)))</f>
        <v>1-0.0113635065022306i</v>
      </c>
      <c r="X258" s="124" t="n">
        <f aca="false">IMABS(W258)</f>
        <v>1.00006456255585</v>
      </c>
      <c r="Y258" s="124" t="n">
        <f aca="false">IMARGUMENT(W258)</f>
        <v>-0.0113630174196466</v>
      </c>
      <c r="Z258" s="0" t="str">
        <f aca="false">IMSUM(COMPLEX(1,0),IMDIV(COMPLEX(0,2*PI()*O258),COMPLEX(Q*(wsl/2),0)),IMDIV(IMPOWER(COMPLEX(0,2*PI()*O258),2),IMPOWER(COMPLEX(wsl/2,0),2)))</f>
        <v>0.999994277030889+0.00341166261423487i</v>
      </c>
      <c r="AA258" s="124" t="n">
        <f aca="false">IMABS(Z258)</f>
        <v>1.00000009676816</v>
      </c>
      <c r="AB258" s="124" t="n">
        <f aca="false">IMARGUMENT(Z258)</f>
        <v>0.0034116689023936</v>
      </c>
      <c r="AC258" s="222" t="str">
        <f aca="false">(IMDIV(IMPRODUCT(P258,T258,W258),IMPRODUCT(Q258,Z258)))</f>
        <v>0.112065923480492-5.90868470891758i</v>
      </c>
      <c r="AD258" s="223" t="n">
        <f aca="false">20*LOG(IMABS(AC258))</f>
        <v>15.4313782940386</v>
      </c>
      <c r="AE258" s="198" t="n">
        <f aca="false">(180/PI())*IMARGUMENT(AC258)</f>
        <v>-88.9134409747387</v>
      </c>
      <c r="AF258" s="0" t="str">
        <f aca="false">COMPLEX(Adc_ea,0)</f>
        <v>-0.434440565864413</v>
      </c>
      <c r="AG258" s="0" t="str">
        <f aca="false">IMDIV(COMPLEX(0,2*PI()*O258),COMPLEX(wp0_ea,0))</f>
        <v>0.411927110705862i</v>
      </c>
      <c r="AH258" s="0" t="n">
        <f aca="false">IMABS(AG258)</f>
        <v>0.411927110705862</v>
      </c>
      <c r="AI258" s="0" t="n">
        <f aca="false">IMARGUMENT(AG258)</f>
        <v>1.5707963267949</v>
      </c>
      <c r="AJ258" s="0" t="str">
        <f aca="false">IMSUM(COMPLEX(1,0),IMDIV(COMPLEX(0,2*PI()*O258),COMPLEX(wp1_ea,0)))</f>
        <v>1+0.00407848624461249i</v>
      </c>
      <c r="AK258" s="0" t="n">
        <f aca="false">IMABS(AJ258)</f>
        <v>1.00000831699044</v>
      </c>
      <c r="AL258" s="0" t="n">
        <f aca="false">IMARGUMENT(AJ258)</f>
        <v>0.00407846363094256</v>
      </c>
      <c r="AM258" s="0" t="str">
        <f aca="false">IMSUM(COMPLEX(1,0),IMDIV(COMPLEX(0,2*PI()*O258),COMPLEX(wz_ea,0)))</f>
        <v>1+0.411927110705862i</v>
      </c>
      <c r="AN258" s="0" t="n">
        <f aca="false">IMABS(AM258)</f>
        <v>1.08151927608087</v>
      </c>
      <c r="AO258" s="0" t="n">
        <f aca="false">IMARGUMENT(AM258)</f>
        <v>0.390745896686431</v>
      </c>
      <c r="AP258" s="197" t="str">
        <f aca="false">IMPRODUCT(AF258,IMDIV(AM258,IMPRODUCT(AG258,AJ258)))</f>
        <v>-0.430132019285645+1.05640826531143i</v>
      </c>
      <c r="AQ258" s="169" t="n">
        <f aca="false">20*LOG(IMABS(AP258))</f>
        <v>1.14281294667214</v>
      </c>
      <c r="AR258" s="198" t="n">
        <f aca="false">(180/PI())*IMARGUMENT(AP258)</f>
        <v>112.154411989238</v>
      </c>
      <c r="AS258" s="197" t="str">
        <f aca="false">IMPRODUCT(AC258,AP258)</f>
        <v>6.19378022166002+2.65990185299348i</v>
      </c>
      <c r="AT258" s="223" t="n">
        <f aca="false">20*LOG(IMABS(AS258))</f>
        <v>16.5741912407108</v>
      </c>
      <c r="AU258" s="198" t="n">
        <f aca="false">(180/PI())*IMARGUMENT(AS258)</f>
        <v>23.2409710144993</v>
      </c>
      <c r="AX258" s="0" t="n">
        <f aca="false">SUM((AT259&lt;0)*(AT258&gt;0))*O258</f>
        <v>0</v>
      </c>
      <c r="AY258" s="0" t="n">
        <f aca="false">IF(AX258&gt;0,AU258,0)</f>
        <v>0</v>
      </c>
    </row>
    <row r="259" customFormat="false" ht="15" hidden="false" customHeight="false" outlineLevel="0" collapsed="false">
      <c r="N259" s="130" t="n">
        <v>41</v>
      </c>
      <c r="O259" s="192" t="n">
        <f aca="false">10^(3+(N259/100))</f>
        <v>2570.39578276886</v>
      </c>
      <c r="P259" s="240" t="str">
        <f aca="false">COMPLEX(Adc,0)</f>
        <v>175.438596491228</v>
      </c>
      <c r="Q259" s="124" t="str">
        <f aca="false">IMSUM(COMPLEX(1,0),IMDIV(COMPLEX(0,2*PI()*O259),COMPLEX(wp_lf,0)))</f>
        <v>1+30.3625132699479i</v>
      </c>
      <c r="R259" s="124" t="n">
        <f aca="false">IMABS(Q259)</f>
        <v>30.3789764815697</v>
      </c>
      <c r="S259" s="124" t="n">
        <f aca="false">IMARGUMENT(Q259)</f>
        <v>1.53787287783107</v>
      </c>
      <c r="T259" s="124" t="str">
        <f aca="false">IMSUM(COMPLEX(1,0),IMDIV(COMPLEX(0,2*PI()*O259),COMPLEX(wz_esr,0)))</f>
        <v>1+0.0000500981468954139i</v>
      </c>
      <c r="U259" s="124" t="n">
        <f aca="false">IMABS(T259)</f>
        <v>1.00000000125491</v>
      </c>
      <c r="V259" s="124" t="n">
        <f aca="false">IMARGUMENT(T259)</f>
        <v>5.00981471601113E-005</v>
      </c>
      <c r="W259" s="0" t="str">
        <f aca="false">IMSUB(COMPLEX(1,0),IMDIV(COMPLEX(0,2*PI()*O259),COMPLEX(wz_rhp,0)))</f>
        <v>1-0.0116281965714694i</v>
      </c>
      <c r="X259" s="124" t="n">
        <f aca="false">IMABS(W259)</f>
        <v>1.00006760519252</v>
      </c>
      <c r="Y259" s="124" t="n">
        <f aca="false">IMARGUMENT(W259)</f>
        <v>-0.0116276725119452</v>
      </c>
      <c r="Z259" s="0" t="str">
        <f aca="false">IMSUM(COMPLEX(1,0),IMDIV(COMPLEX(0,2*PI()*O259),COMPLEX(Q*(wsl/2),0)),IMDIV(IMPOWER(COMPLEX(0,2*PI()*O259),2),IMPOWER(COMPLEX(wsl/2,0),2)))</f>
        <v>0.999994007315664+0.00349113044517277i</v>
      </c>
      <c r="AA259" s="124" t="n">
        <f aca="false">IMABS(Z259)</f>
        <v>1.00000010132951</v>
      </c>
      <c r="AB259" s="124" t="n">
        <f aca="false">IMARGUMENT(Z259)</f>
        <v>0.00349113718311499</v>
      </c>
      <c r="AC259" s="222" t="str">
        <f aca="false">(IMDIV(IMPRODUCT(P259,T259,W259),IMPRODUCT(Q259,Z259)))</f>
        <v>0.103112594622683-5.77446953405954i</v>
      </c>
      <c r="AD259" s="223" t="n">
        <f aca="false">20*LOG(IMABS(AC259))</f>
        <v>15.2316264553627</v>
      </c>
      <c r="AE259" s="198" t="n">
        <f aca="false">(180/PI())*IMARGUMENT(AC259)</f>
        <v>-88.9769989017705</v>
      </c>
      <c r="AF259" s="0" t="str">
        <f aca="false">COMPLEX(Adc_ea,0)</f>
        <v>-0.434440565864413</v>
      </c>
      <c r="AG259" s="0" t="str">
        <f aca="false">IMDIV(COMPLEX(0,2*PI()*O259),COMPLEX(wp0_ea,0))</f>
        <v>0.421522125715766i</v>
      </c>
      <c r="AH259" s="0" t="n">
        <f aca="false">IMABS(AG259)</f>
        <v>0.421522125715766</v>
      </c>
      <c r="AI259" s="0" t="n">
        <f aca="false">IMARGUMENT(AG259)</f>
        <v>1.5707963267949</v>
      </c>
      <c r="AJ259" s="0" t="str">
        <f aca="false">IMSUM(COMPLEX(1,0),IMDIV(COMPLEX(0,2*PI()*O259),COMPLEX(wp1_ea,0)))</f>
        <v>1+0.0041734863932254i</v>
      </c>
      <c r="AK259" s="0" t="n">
        <f aca="false">IMABS(AJ259)</f>
        <v>1.00000870895641</v>
      </c>
      <c r="AL259" s="0" t="n">
        <f aca="false">IMARGUMENT(AJ259)</f>
        <v>0.00417346216224052</v>
      </c>
      <c r="AM259" s="0" t="str">
        <f aca="false">IMSUM(COMPLEX(1,0),IMDIV(COMPLEX(0,2*PI()*O259),COMPLEX(wz_ea,0)))</f>
        <v>1+0.421522125715766i</v>
      </c>
      <c r="AN259" s="0" t="n">
        <f aca="false">IMABS(AM259)</f>
        <v>1.08521007296649</v>
      </c>
      <c r="AO259" s="0" t="n">
        <f aca="false">IMARGUMENT(AM259)</f>
        <v>0.398921172537057</v>
      </c>
      <c r="AP259" s="197" t="str">
        <f aca="false">IMPRODUCT(AF259,IMDIV(AM259,IMPRODUCT(AG259,AJ259)))</f>
        <v>-0.430131682094414+1.03244227104548i</v>
      </c>
      <c r="AQ259" s="169" t="n">
        <f aca="false">20*LOG(IMABS(AP259))</f>
        <v>0.972400580293478</v>
      </c>
      <c r="AR259" s="198" t="n">
        <f aca="false">(180/PI())*IMARGUMENT(AP259)</f>
        <v>112.61737777693</v>
      </c>
      <c r="AS259" s="197" t="str">
        <f aca="false">IMPRODUCT(AC259,AP259)</f>
        <v>5.91745444605719+2.59024009525361i</v>
      </c>
      <c r="AT259" s="223" t="n">
        <f aca="false">20*LOG(IMABS(AS259))</f>
        <v>16.2040270356561</v>
      </c>
      <c r="AU259" s="198" t="n">
        <f aca="false">(180/PI())*IMARGUMENT(AS259)</f>
        <v>23.6403788751595</v>
      </c>
      <c r="AX259" s="0" t="n">
        <f aca="false">SUM((AT260&lt;0)*(AT259&gt;0))*O259</f>
        <v>0</v>
      </c>
      <c r="AY259" s="0" t="n">
        <f aca="false">IF(AX259&gt;0,AU259,0)</f>
        <v>0</v>
      </c>
    </row>
    <row r="260" customFormat="false" ht="15" hidden="false" customHeight="false" outlineLevel="0" collapsed="false">
      <c r="N260" s="130" t="n">
        <v>42</v>
      </c>
      <c r="O260" s="192" t="n">
        <f aca="false">10^(3+(N260/100))</f>
        <v>2630.26799189538</v>
      </c>
      <c r="P260" s="240" t="str">
        <f aca="false">COMPLEX(Adc,0)</f>
        <v>175.438596491228</v>
      </c>
      <c r="Q260" s="124" t="str">
        <f aca="false">IMSUM(COMPLEX(1,0),IMDIV(COMPLEX(0,2*PI()*O260),COMPLEX(wp_lf,0)))</f>
        <v>1+31.069747057169i</v>
      </c>
      <c r="R260" s="124" t="n">
        <f aca="false">IMABS(Q260)</f>
        <v>31.085835716552</v>
      </c>
      <c r="S260" s="124" t="n">
        <f aca="false">IMARGUMENT(Q260)</f>
        <v>1.53862178391001</v>
      </c>
      <c r="T260" s="124" t="str">
        <f aca="false">IMSUM(COMPLEX(1,0),IMDIV(COMPLEX(0,2*PI()*O260),COMPLEX(wz_esr,0)))</f>
        <v>1+0.0000512650826443288i</v>
      </c>
      <c r="U260" s="124" t="n">
        <f aca="false">IMABS(T260)</f>
        <v>1.00000000131405</v>
      </c>
      <c r="V260" s="124" t="n">
        <f aca="false">IMARGUMENT(T260)</f>
        <v>5.12650797146439E-005</v>
      </c>
      <c r="W260" s="0" t="str">
        <f aca="false">IMSUB(COMPLEX(1,0),IMDIV(COMPLEX(0,2*PI()*O260),COMPLEX(wz_rhp,0)))</f>
        <v>1-0.0118990520644477i</v>
      </c>
      <c r="X260" s="124" t="n">
        <f aca="false">IMABS(W260)</f>
        <v>1.00007079121432</v>
      </c>
      <c r="Y260" s="124" t="n">
        <f aca="false">IMARGUMENT(W260)</f>
        <v>-0.0118984905267032</v>
      </c>
      <c r="Z260" s="0" t="str">
        <f aca="false">IMSUM(COMPLEX(1,0),IMDIV(COMPLEX(0,2*PI()*O260),COMPLEX(Q*(wsl/2),0)),IMDIV(IMPOWER(COMPLEX(0,2*PI()*O260),2),IMPOWER(COMPLEX(wsl/2,0),2)))</f>
        <v>0.999993724889153+0.00357244931968328i</v>
      </c>
      <c r="AA260" s="124" t="n">
        <f aca="false">IMABS(Z260)</f>
        <v>1.00000010610591</v>
      </c>
      <c r="AB260" s="124" t="n">
        <f aca="false">IMARGUMENT(Z260)</f>
        <v>0.00357245653950359</v>
      </c>
      <c r="AC260" s="222" t="str">
        <f aca="false">(IMDIV(IMPRODUCT(P260,T260,W260),IMPRODUCT(Q260,Z260)))</f>
        <v>0.0945613799612128-5.64328953610238i</v>
      </c>
      <c r="AD260" s="223" t="n">
        <f aca="false">20*LOG(IMABS(AC260))</f>
        <v>15.0318658891904</v>
      </c>
      <c r="AE260" s="198" t="n">
        <f aca="false">(180/PI())*IMARGUMENT(AC260)</f>
        <v>-89.0400171840283</v>
      </c>
      <c r="AF260" s="0" t="str">
        <f aca="false">COMPLEX(Adc_ea,0)</f>
        <v>-0.434440565864413</v>
      </c>
      <c r="AG260" s="0" t="str">
        <f aca="false">IMDIV(COMPLEX(0,2*PI()*O260),COMPLEX(wp0_ea,0))</f>
        <v>0.431340637336229i</v>
      </c>
      <c r="AH260" s="0" t="n">
        <f aca="false">IMABS(AG260)</f>
        <v>0.431340637336229</v>
      </c>
      <c r="AI260" s="0" t="n">
        <f aca="false">IMARGUMENT(AG260)</f>
        <v>1.5707963267949</v>
      </c>
      <c r="AJ260" s="0" t="str">
        <f aca="false">IMSUM(COMPLEX(1,0),IMDIV(COMPLEX(0,2*PI()*O260),COMPLEX(wp1_ea,0)))</f>
        <v>1+0.00427069937956663i</v>
      </c>
      <c r="AK260" s="0" t="n">
        <f aca="false">IMABS(AJ260)</f>
        <v>1.00000911939501</v>
      </c>
      <c r="AL260" s="0" t="n">
        <f aca="false">IMARGUMENT(AJ260)</f>
        <v>0.00427067341559459</v>
      </c>
      <c r="AM260" s="0" t="str">
        <f aca="false">IMSUM(COMPLEX(1,0),IMDIV(COMPLEX(0,2*PI()*O260),COMPLEX(wz_ea,0)))</f>
        <v>1+0.431340637336229i</v>
      </c>
      <c r="AN260" s="0" t="n">
        <f aca="false">IMABS(AM260)</f>
        <v>1.08906140571486</v>
      </c>
      <c r="AO260" s="0" t="n">
        <f aca="false">IMARGUMENT(AM260)</f>
        <v>0.407228942644768</v>
      </c>
      <c r="AP260" s="197" t="str">
        <f aca="false">IMPRODUCT(AF260,IMDIV(AM260,IMPRODUCT(AG260,AJ260)))</f>
        <v>-0.430131329012416+1.00902369120495i</v>
      </c>
      <c r="AQ260" s="169" t="n">
        <f aca="false">20*LOG(IMABS(AP260))</f>
        <v>0.803168045069946</v>
      </c>
      <c r="AR260" s="198" t="n">
        <f aca="false">(180/PI())*IMARGUMENT(AP260)</f>
        <v>113.087808146727</v>
      </c>
      <c r="AS260" s="197" t="str">
        <f aca="false">IMPRODUCT(AC260,AP260)</f>
        <v>5.65353902622033+2.52277030081947i</v>
      </c>
      <c r="AT260" s="223" t="n">
        <f aca="false">20*LOG(IMABS(AS260))</f>
        <v>15.8350339342603</v>
      </c>
      <c r="AU260" s="198" t="n">
        <f aca="false">(180/PI())*IMARGUMENT(AS260)</f>
        <v>24.0477909626991</v>
      </c>
      <c r="AX260" s="0" t="n">
        <f aca="false">SUM((AT261&lt;0)*(AT260&gt;0))*O260</f>
        <v>0</v>
      </c>
      <c r="AY260" s="0" t="n">
        <f aca="false">IF(AX260&gt;0,AU260,0)</f>
        <v>0</v>
      </c>
    </row>
    <row r="261" customFormat="false" ht="15" hidden="false" customHeight="false" outlineLevel="0" collapsed="false">
      <c r="N261" s="130" t="n">
        <v>43</v>
      </c>
      <c r="O261" s="192" t="n">
        <f aca="false">10^(3+(N261/100))</f>
        <v>2691.53480392692</v>
      </c>
      <c r="P261" s="240" t="str">
        <f aca="false">COMPLEX(Adc,0)</f>
        <v>175.438596491228</v>
      </c>
      <c r="Q261" s="124" t="str">
        <f aca="false">IMSUM(COMPLEX(1,0),IMDIV(COMPLEX(0,2*PI()*O261),COMPLEX(wp_lf,0)))</f>
        <v>1+31.7934544355367i</v>
      </c>
      <c r="R261" s="124" t="n">
        <f aca="false">IMABS(Q261)</f>
        <v>31.8091770554434</v>
      </c>
      <c r="S261" s="124" t="n">
        <f aca="false">IMARGUMENT(Q261)</f>
        <v>1.53935367769311</v>
      </c>
      <c r="T261" s="124" t="str">
        <f aca="false">IMSUM(COMPLEX(1,0),IMDIV(COMPLEX(0,2*PI()*O261),COMPLEX(wz_esr,0)))</f>
        <v>1+0.0000524591998186354i</v>
      </c>
      <c r="U261" s="124" t="n">
        <f aca="false">IMABS(T261)</f>
        <v>1.00000000137598</v>
      </c>
      <c r="V261" s="124" t="n">
        <f aca="false">IMARGUMENT(T261)</f>
        <v>5.24591988441185E-005</v>
      </c>
      <c r="W261" s="0" t="str">
        <f aca="false">IMSUB(COMPLEX(1,0),IMDIV(COMPLEX(0,2*PI()*O261),COMPLEX(wz_rhp,0)))</f>
        <v>1-0.0121762165923332i</v>
      </c>
      <c r="X261" s="124" t="n">
        <f aca="false">IMABS(W261)</f>
        <v>1.00007412737782</v>
      </c>
      <c r="Y261" s="124" t="n">
        <f aca="false">IMARGUMENT(W261)</f>
        <v>-0.0121756148962052</v>
      </c>
      <c r="Z261" s="0" t="str">
        <f aca="false">IMSUM(COMPLEX(1,0),IMDIV(COMPLEX(0,2*PI()*O261),COMPLEX(Q*(wsl/2),0)),IMDIV(IMPOWER(COMPLEX(0,2*PI()*O261),2),IMPOWER(COMPLEX(wsl/2,0),2)))</f>
        <v>0.99999342915229+0.00365566235411006i</v>
      </c>
      <c r="AA261" s="124" t="n">
        <f aca="false">IMABS(Z261)</f>
        <v>1.0000001111075</v>
      </c>
      <c r="AB261" s="124" t="n">
        <f aca="false">IMARGUMENT(Z261)</f>
        <v>0.00365567009028578</v>
      </c>
      <c r="AC261" s="222" t="str">
        <f aca="false">(IMDIV(IMPRODUCT(P261,T261,W261),IMPRODUCT(Q261,Z261)))</f>
        <v>0.0863942564551018-5.51507692836513i</v>
      </c>
      <c r="AD261" s="223" t="n">
        <f aca="false">20*LOG(IMABS(AC261))</f>
        <v>14.8320971019409</v>
      </c>
      <c r="AE261" s="198" t="n">
        <f aca="false">(180/PI())*IMARGUMENT(AC261)</f>
        <v>-89.1025290330085</v>
      </c>
      <c r="AF261" s="0" t="str">
        <f aca="false">COMPLEX(Adc_ea,0)</f>
        <v>-0.434440565864413</v>
      </c>
      <c r="AG261" s="0" t="str">
        <f aca="false">IMDIV(COMPLEX(0,2*PI()*O261),COMPLEX(wp0_ea,0))</f>
        <v>0.441387851472078i</v>
      </c>
      <c r="AH261" s="0" t="n">
        <f aca="false">IMABS(AG261)</f>
        <v>0.441387851472078</v>
      </c>
      <c r="AI261" s="0" t="n">
        <f aca="false">IMARGUMENT(AG261)</f>
        <v>1.5707963267949</v>
      </c>
      <c r="AJ261" s="0" t="str">
        <f aca="false">IMSUM(COMPLEX(1,0),IMDIV(COMPLEX(0,2*PI()*O261),COMPLEX(wp1_ea,0)))</f>
        <v>1+0.0043701767472483i</v>
      </c>
      <c r="AK261" s="0" t="n">
        <f aca="false">IMABS(AJ261)</f>
        <v>1.00000954917681</v>
      </c>
      <c r="AL261" s="0" t="n">
        <f aca="false">IMARGUMENT(AJ261)</f>
        <v>0.00437014892637076</v>
      </c>
      <c r="AM261" s="0" t="str">
        <f aca="false">IMSUM(COMPLEX(1,0),IMDIV(COMPLEX(0,2*PI()*O261),COMPLEX(wz_ea,0)))</f>
        <v>1+0.441387851472078i</v>
      </c>
      <c r="AN261" s="0" t="n">
        <f aca="false">IMABS(AM261)</f>
        <v>1.09307970222996</v>
      </c>
      <c r="AO261" s="0" t="n">
        <f aca="false">IMARGUMENT(AM261)</f>
        <v>0.415669023692961</v>
      </c>
      <c r="AP261" s="197" t="str">
        <f aca="false">IMPRODUCT(AF261,IMDIV(AM261,IMPRODUCT(AG261,AJ261)))</f>
        <v>-0.430130959290797+0.986140108939323i</v>
      </c>
      <c r="AQ261" s="169" t="n">
        <f aca="false">20*LOG(IMABS(AP261))</f>
        <v>0.635153553630996</v>
      </c>
      <c r="AR261" s="198" t="n">
        <f aca="false">(180/PI())*IMARGUMENT(AP261)</f>
        <v>113.565689642605</v>
      </c>
      <c r="AS261" s="197" t="str">
        <f aca="false">IMPRODUCT(AC261,AP261)</f>
        <v>5.40147771854049+2.4574021712326i</v>
      </c>
      <c r="AT261" s="223" t="n">
        <f aca="false">20*LOG(IMABS(AS261))</f>
        <v>15.4672506555719</v>
      </c>
      <c r="AU261" s="198" t="n">
        <f aca="false">(180/PI())*IMARGUMENT(AS261)</f>
        <v>24.4631606095967</v>
      </c>
      <c r="AX261" s="0" t="n">
        <f aca="false">SUM((AT262&lt;0)*(AT261&gt;0))*O261</f>
        <v>0</v>
      </c>
      <c r="AY261" s="0" t="n">
        <f aca="false">IF(AX261&gt;0,AU261,0)</f>
        <v>0</v>
      </c>
    </row>
    <row r="262" customFormat="false" ht="15" hidden="false" customHeight="false" outlineLevel="0" collapsed="false">
      <c r="N262" s="130" t="n">
        <v>44</v>
      </c>
      <c r="O262" s="192" t="n">
        <f aca="false">10^(3+(N262/100))</f>
        <v>2754.22870333817</v>
      </c>
      <c r="P262" s="240" t="str">
        <f aca="false">COMPLEX(Adc,0)</f>
        <v>175.438596491228</v>
      </c>
      <c r="Q262" s="124" t="str">
        <f aca="false">IMSUM(COMPLEX(1,0),IMDIV(COMPLEX(0,2*PI()*O262),COMPLEX(wp_lf,0)))</f>
        <v>1+32.534019124282i</v>
      </c>
      <c r="R262" s="124" t="n">
        <f aca="false">IMABS(Q262)</f>
        <v>32.5493840245733</v>
      </c>
      <c r="S262" s="124" t="n">
        <f aca="false">IMARGUMENT(Q262)</f>
        <v>1.54006894410193</v>
      </c>
      <c r="T262" s="124" t="str">
        <f aca="false">IMSUM(COMPLEX(1,0),IMDIV(COMPLEX(0,2*PI()*O262),COMPLEX(wz_esr,0)))</f>
        <v>1+0.0000536811315550656i</v>
      </c>
      <c r="U262" s="124" t="n">
        <f aca="false">IMABS(T262)</f>
        <v>1.00000000144083</v>
      </c>
      <c r="V262" s="124" t="n">
        <f aca="false">IMARGUMENT(T262)</f>
        <v>5.36811307366412E-005</v>
      </c>
      <c r="W262" s="0" t="str">
        <f aca="false">IMSUB(COMPLEX(1,0),IMDIV(COMPLEX(0,2*PI()*O262),COMPLEX(wz_rhp,0)))</f>
        <v>1-0.0124598371114271i</v>
      </c>
      <c r="X262" s="124" t="n">
        <f aca="false">IMABS(W262)</f>
        <v>1.00007762075793</v>
      </c>
      <c r="Y262" s="124" t="n">
        <f aca="false">IMARGUMENT(W262)</f>
        <v>-0.0124591923851319</v>
      </c>
      <c r="Z262" s="0" t="str">
        <f aca="false">IMSUM(COMPLEX(1,0),IMDIV(COMPLEX(0,2*PI()*O262),COMPLEX(Q*(wsl/2),0)),IMDIV(IMPOWER(COMPLEX(0,2*PI()*O262),2),IMPOWER(COMPLEX(wsl/2,0),2)))</f>
        <v>0.999993119477777+0.00374081366910537i</v>
      </c>
      <c r="AA262" s="124" t="n">
        <f aca="false">IMABS(Z262)</f>
        <v>1.00000011634489</v>
      </c>
      <c r="AB262" s="124" t="n">
        <f aca="false">IMARGUMENT(Z262)</f>
        <v>0.00374082195859074</v>
      </c>
      <c r="AC262" s="222" t="str">
        <f aca="false">(IMDIV(IMPRODUCT(P262,T262,W262),IMPRODUCT(Q262,Z262)))</f>
        <v>0.0785940056531286-5.3897653799911i</v>
      </c>
      <c r="AD262" s="223" t="n">
        <f aca="false">20*LOG(IMABS(AC262))</f>
        <v>14.6323205827187</v>
      </c>
      <c r="AE262" s="198" t="n">
        <f aca="false">(180/PI())*IMARGUMENT(AC262)</f>
        <v>-89.1645674038794</v>
      </c>
      <c r="AF262" s="0" t="str">
        <f aca="false">COMPLEX(Adc_ea,0)</f>
        <v>-0.434440565864413</v>
      </c>
      <c r="AG262" s="0" t="str">
        <f aca="false">IMDIV(COMPLEX(0,2*PI()*O262),COMPLEX(wp0_ea,0))</f>
        <v>0.451669095289237i</v>
      </c>
      <c r="AH262" s="0" t="n">
        <f aca="false">IMABS(AG262)</f>
        <v>0.451669095289237</v>
      </c>
      <c r="AI262" s="0" t="n">
        <f aca="false">IMARGUMENT(AG262)</f>
        <v>1.5707963267949</v>
      </c>
      <c r="AJ262" s="0" t="str">
        <f aca="false">IMSUM(COMPLEX(1,0),IMDIV(COMPLEX(0,2*PI()*O262),COMPLEX(wp1_ea,0)))</f>
        <v>1+0.0044719712404875i</v>
      </c>
      <c r="AK262" s="0" t="n">
        <f aca="false">IMABS(AJ262)</f>
        <v>1.0000099992134</v>
      </c>
      <c r="AL262" s="0" t="n">
        <f aca="false">IMARGUMENT(AJ262)</f>
        <v>0.00447194142990275</v>
      </c>
      <c r="AM262" s="0" t="str">
        <f aca="false">IMSUM(COMPLEX(1,0),IMDIV(COMPLEX(0,2*PI()*O262),COMPLEX(wz_ea,0)))</f>
        <v>1+0.451669095289237i</v>
      </c>
      <c r="AN262" s="0" t="n">
        <f aca="false">IMABS(AM262)</f>
        <v>1.09727160340519</v>
      </c>
      <c r="AO262" s="0" t="n">
        <f aca="false">IMARGUMENT(AM262)</f>
        <v>0.424241079843881</v>
      </c>
      <c r="AP262" s="197" t="str">
        <f aca="false">IMPRODUCT(AF262,IMDIV(AM262,IMPRODUCT(AG262,AJ262)))</f>
        <v>-0.430130572145417+0.963779391060237i</v>
      </c>
      <c r="AQ262" s="169" t="n">
        <f aca="false">20*LOG(IMABS(AP262))</f>
        <v>0.468395850769377</v>
      </c>
      <c r="AR262" s="198" t="n">
        <f aca="false">(180/PI())*IMARGUMENT(AP262)</f>
        <v>114.051000000964</v>
      </c>
      <c r="AS262" s="197" t="str">
        <f aca="false">IMPRODUCT(AC262,AP262)</f>
        <v>5.16073911126659+2.39405014953449i</v>
      </c>
      <c r="AT262" s="223" t="n">
        <f aca="false">20*LOG(IMABS(AS262))</f>
        <v>15.1007164334881</v>
      </c>
      <c r="AU262" s="198" t="n">
        <f aca="false">(180/PI())*IMARGUMENT(AS262)</f>
        <v>24.8864325970846</v>
      </c>
      <c r="AX262" s="0" t="n">
        <f aca="false">SUM((AT263&lt;0)*(AT262&gt;0))*O262</f>
        <v>0</v>
      </c>
      <c r="AY262" s="0" t="n">
        <f aca="false">IF(AX262&gt;0,AU262,0)</f>
        <v>0</v>
      </c>
    </row>
    <row r="263" customFormat="false" ht="15" hidden="false" customHeight="false" outlineLevel="0" collapsed="false">
      <c r="N263" s="130" t="n">
        <v>45</v>
      </c>
      <c r="O263" s="192" t="n">
        <f aca="false">10^(3+(N263/100))</f>
        <v>2818.38293126446</v>
      </c>
      <c r="P263" s="240" t="str">
        <f aca="false">COMPLEX(Adc,0)</f>
        <v>175.438596491228</v>
      </c>
      <c r="Q263" s="124" t="str">
        <f aca="false">IMSUM(COMPLEX(1,0),IMDIV(COMPLEX(0,2*PI()*O263),COMPLEX(wp_lf,0)))</f>
        <v>1+33.291833780606i</v>
      </c>
      <c r="R263" s="124" t="n">
        <f aca="false">IMABS(Q263)</f>
        <v>33.306849092574</v>
      </c>
      <c r="S263" s="124" t="n">
        <f aca="false">IMARGUMENT(Q263)</f>
        <v>1.54076795945102</v>
      </c>
      <c r="T263" s="124" t="str">
        <f aca="false">IMSUM(COMPLEX(1,0),IMDIV(COMPLEX(0,2*PI()*O263),COMPLEX(wz_esr,0)))</f>
        <v>1+0.0000549315257379999i</v>
      </c>
      <c r="U263" s="124" t="n">
        <f aca="false">IMABS(T263)</f>
        <v>1.00000000150874</v>
      </c>
      <c r="V263" s="124" t="n">
        <f aca="false">IMARGUMENT(T263)</f>
        <v>5.49315255099675E-005</v>
      </c>
      <c r="W263" s="0" t="str">
        <f aca="false">IMSUB(COMPLEX(1,0),IMDIV(COMPLEX(0,2*PI()*O263),COMPLEX(wz_rhp,0)))</f>
        <v>1-0.0127500640010831i</v>
      </c>
      <c r="X263" s="124" t="n">
        <f aca="false">IMABS(W263)</f>
        <v>1.0000812787629</v>
      </c>
      <c r="Y263" s="124" t="n">
        <f aca="false">IMARGUMENT(W263)</f>
        <v>-0.0127493731674326</v>
      </c>
      <c r="Z263" s="0" t="str">
        <f aca="false">IMSUM(COMPLEX(1,0),IMDIV(COMPLEX(0,2*PI()*O263),COMPLEX(Q*(wsl/2),0)),IMDIV(IMPOWER(COMPLEX(0,2*PI()*O263),2),IMPOWER(COMPLEX(wsl/2,0),2)))</f>
        <v>0.999992795208755+0.00382794841302361i</v>
      </c>
      <c r="AA263" s="124" t="n">
        <f aca="false">IMABS(Z263)</f>
        <v>1.00000012182923</v>
      </c>
      <c r="AB263" s="124" t="n">
        <f aca="false">IMARGUMENT(Z263)</f>
        <v>0.00382795729534509</v>
      </c>
      <c r="AC263" s="222" t="str">
        <f aca="false">(IMDIV(IMPRODUCT(P263,T263,W263),IMPRODUCT(Q263,Z263)))</f>
        <v>0.0711441780589526-5.26728998857959i</v>
      </c>
      <c r="AD263" s="223" t="n">
        <f aca="false">20*LOG(IMABS(AC263))</f>
        <v>14.432536804339</v>
      </c>
      <c r="AE263" s="198" t="n">
        <f aca="false">(180/PI())*IMARGUMENT(AC263)</f>
        <v>-89.2261650120542</v>
      </c>
      <c r="AF263" s="0" t="str">
        <f aca="false">COMPLEX(Adc_ea,0)</f>
        <v>-0.434440565864413</v>
      </c>
      <c r="AG263" s="0" t="str">
        <f aca="false">IMDIV(COMPLEX(0,2*PI()*O263),COMPLEX(wp0_ea,0))</f>
        <v>0.462189820039265i</v>
      </c>
      <c r="AH263" s="0" t="n">
        <f aca="false">IMABS(AG263)</f>
        <v>0.462189820039265</v>
      </c>
      <c r="AI263" s="0" t="n">
        <f aca="false">IMARGUMENT(AG263)</f>
        <v>1.5707963267949</v>
      </c>
      <c r="AJ263" s="0" t="str">
        <f aca="false">IMSUM(COMPLEX(1,0),IMDIV(COMPLEX(0,2*PI()*O263),COMPLEX(wp1_ea,0)))</f>
        <v>1+0.00457613683207193i</v>
      </c>
      <c r="AK263" s="0" t="n">
        <f aca="false">IMABS(AJ263)</f>
        <v>1.00001047045934</v>
      </c>
      <c r="AL263" s="0" t="n">
        <f aca="false">IMARGUMENT(AJ263)</f>
        <v>0.00457610488948397</v>
      </c>
      <c r="AM263" s="0" t="str">
        <f aca="false">IMSUM(COMPLEX(1,0),IMDIV(COMPLEX(0,2*PI()*O263),COMPLEX(wz_ea,0)))</f>
        <v>1+0.462189820039265i</v>
      </c>
      <c r="AN263" s="0" t="n">
        <f aca="false">IMABS(AM263)</f>
        <v>1.10164396687311</v>
      </c>
      <c r="AO263" s="0" t="n">
        <f aca="false">IMARGUMENT(AM263)</f>
        <v>0.432944616064989</v>
      </c>
      <c r="AP263" s="197" t="str">
        <f aca="false">IMPRODUCT(AF263,IMDIV(AM263,IMPRODUCT(AG263,AJ263)))</f>
        <v>-0.430130166755184+0.941929681608191i</v>
      </c>
      <c r="AQ263" s="169" t="n">
        <f aca="false">20*LOG(IMABS(AP263))</f>
        <v>0.302934163073691</v>
      </c>
      <c r="AR263" s="198" t="n">
        <f aca="false">(180/PI())*IMARGUMENT(AP263)</f>
        <v>114.54370776666</v>
      </c>
      <c r="AS263" s="197" t="str">
        <f aca="false">IMPRODUCT(AC263,AP263)</f>
        <v>4.93081552470863+2.332633134123i</v>
      </c>
      <c r="AT263" s="223" t="n">
        <f aca="false">20*LOG(IMABS(AS263))</f>
        <v>14.7354709674126</v>
      </c>
      <c r="AU263" s="198" t="n">
        <f aca="false">(180/PI())*IMARGUMENT(AS263)</f>
        <v>25.3175427546057</v>
      </c>
      <c r="AX263" s="0" t="n">
        <f aca="false">SUM((AT264&lt;0)*(AT263&gt;0))*O263</f>
        <v>0</v>
      </c>
      <c r="AY263" s="0" t="n">
        <f aca="false">IF(AX263&gt;0,AU263,0)</f>
        <v>0</v>
      </c>
    </row>
    <row r="264" customFormat="false" ht="15" hidden="false" customHeight="false" outlineLevel="0" collapsed="false">
      <c r="N264" s="130" t="n">
        <v>46</v>
      </c>
      <c r="O264" s="192" t="n">
        <f aca="false">10^(3+(N264/100))</f>
        <v>2884.03150312661</v>
      </c>
      <c r="P264" s="240" t="str">
        <f aca="false">COMPLEX(Adc,0)</f>
        <v>175.438596491228</v>
      </c>
      <c r="Q264" s="124" t="str">
        <f aca="false">IMSUM(COMPLEX(1,0),IMDIV(COMPLEX(0,2*PI()*O264),COMPLEX(wp_lf,0)))</f>
        <v>1+34.0673002078696i</v>
      </c>
      <c r="R264" s="124" t="n">
        <f aca="false">IMABS(Q264)</f>
        <v>34.0819738784759</v>
      </c>
      <c r="S264" s="124" t="n">
        <f aca="false">IMARGUMENT(Q264)</f>
        <v>1.5414510916336</v>
      </c>
      <c r="T264" s="124" t="str">
        <f aca="false">IMSUM(COMPLEX(1,0),IMDIV(COMPLEX(0,2*PI()*O264),COMPLEX(wz_esr,0)))</f>
        <v>1+0.0000562110453429851i</v>
      </c>
      <c r="U264" s="124" t="n">
        <f aca="false">IMABS(T264)</f>
        <v>1.00000000157984</v>
      </c>
      <c r="V264" s="124" t="n">
        <f aca="false">IMARGUMENT(T264)</f>
        <v>5.62110434544571E-005</v>
      </c>
      <c r="W264" s="0" t="str">
        <f aca="false">IMSUB(COMPLEX(1,0),IMDIV(COMPLEX(0,2*PI()*O264),COMPLEX(wz_rhp,0)))</f>
        <v>1-0.0130470511434394i</v>
      </c>
      <c r="X264" s="124" t="n">
        <f aca="false">IMABS(W264)</f>
        <v>1.00008510914999</v>
      </c>
      <c r="Y264" s="124" t="n">
        <f aca="false">IMARGUMENT(W264)</f>
        <v>-0.0130463109052476</v>
      </c>
      <c r="Z264" s="0" t="str">
        <f aca="false">IMSUM(COMPLEX(1,0),IMDIV(COMPLEX(0,2*PI()*O264),COMPLEX(Q*(wsl/2),0)),IMDIV(IMPOWER(COMPLEX(0,2*PI()*O264),2),IMPOWER(COMPLEX(wsl/2,0),2)))</f>
        <v>0.999992455657405+0.00391711278585927i</v>
      </c>
      <c r="AA264" s="124" t="n">
        <f aca="false">IMABS(Z264)</f>
        <v>1.00000012757214</v>
      </c>
      <c r="AB264" s="124" t="n">
        <f aca="false">IMARGUMENT(Z264)</f>
        <v>0.00391712230339971</v>
      </c>
      <c r="AC264" s="222" t="str">
        <f aca="false">(IMDIV(IMPRODUCT(P264,T264,W264),IMPRODUCT(Q264,Z264)))</f>
        <v>0.0640290590495579-5.14758725305991i</v>
      </c>
      <c r="AD264" s="223" t="n">
        <f aca="false">20*LOG(IMABS(AC264))</f>
        <v>14.2327462243216</v>
      </c>
      <c r="AE264" s="198" t="n">
        <f aca="false">(180/PI())*IMARGUMENT(AC264)</f>
        <v>-89.2873543496911</v>
      </c>
      <c r="AF264" s="0" t="str">
        <f aca="false">COMPLEX(Adc_ea,0)</f>
        <v>-0.434440565864413</v>
      </c>
      <c r="AG264" s="0" t="str">
        <f aca="false">IMDIV(COMPLEX(0,2*PI()*O264),COMPLEX(wp0_ea,0))</f>
        <v>0.472955603949682i</v>
      </c>
      <c r="AH264" s="0" t="n">
        <f aca="false">IMABS(AG264)</f>
        <v>0.472955603949682</v>
      </c>
      <c r="AI264" s="0" t="n">
        <f aca="false">IMARGUMENT(AG264)</f>
        <v>1.5707963267949</v>
      </c>
      <c r="AJ264" s="0" t="str">
        <f aca="false">IMSUM(COMPLEX(1,0),IMDIV(COMPLEX(0,2*PI()*O264),COMPLEX(wp1_ea,0)))</f>
        <v>1+0.00468272875197705i</v>
      </c>
      <c r="AK264" s="0" t="n">
        <f aca="false">IMABS(AJ264)</f>
        <v>1.00001096391418</v>
      </c>
      <c r="AL264" s="0" t="n">
        <f aca="false">IMARGUMENT(AJ264)</f>
        <v>0.00468269452487819</v>
      </c>
      <c r="AM264" s="0" t="str">
        <f aca="false">IMSUM(COMPLEX(1,0),IMDIV(COMPLEX(0,2*PI()*O264),COMPLEX(wz_ea,0)))</f>
        <v>1+0.472955603949682i</v>
      </c>
      <c r="AN264" s="0" t="n">
        <f aca="false">IMABS(AM264)</f>
        <v>1.1062038705896</v>
      </c>
      <c r="AO264" s="0" t="n">
        <f aca="false">IMARGUMENT(AM264)</f>
        <v>0.441778971604586</v>
      </c>
      <c r="AP264" s="197" t="str">
        <f aca="false">IMPRODUCT(AF264,IMDIV(AM264,IMPRODUCT(AG264,AJ264)))</f>
        <v>-0.430129742260317+0.920579395566348i</v>
      </c>
      <c r="AQ264" s="169" t="n">
        <f aca="false">20*LOG(IMABS(AP264))</f>
        <v>0.13880814371056</v>
      </c>
      <c r="AR264" s="198" t="n">
        <f aca="false">(180/PI())*IMARGUMENT(AP264)</f>
        <v>115.043771917548</v>
      </c>
      <c r="AS264" s="197" t="str">
        <f aca="false">IMPRODUCT(AC264,AP264)</f>
        <v>4.71122195938077+2.27307421089968i</v>
      </c>
      <c r="AT264" s="223" t="n">
        <f aca="false">20*LOG(IMABS(AS264))</f>
        <v>14.3715543680321</v>
      </c>
      <c r="AU264" s="198" t="n">
        <f aca="false">(180/PI())*IMARGUMENT(AS264)</f>
        <v>25.7564175678568</v>
      </c>
      <c r="AX264" s="0" t="n">
        <f aca="false">SUM((AT265&lt;0)*(AT264&gt;0))*O264</f>
        <v>0</v>
      </c>
      <c r="AY264" s="0" t="n">
        <f aca="false">IF(AX264&gt;0,AU264,0)</f>
        <v>0</v>
      </c>
    </row>
    <row r="265" customFormat="false" ht="15" hidden="false" customHeight="false" outlineLevel="0" collapsed="false">
      <c r="N265" s="130" t="n">
        <v>47</v>
      </c>
      <c r="O265" s="192" t="n">
        <f aca="false">10^(3+(N265/100))</f>
        <v>2951.20922666638</v>
      </c>
      <c r="P265" s="240" t="str">
        <f aca="false">COMPLEX(Adc,0)</f>
        <v>175.438596491228</v>
      </c>
      <c r="Q265" s="124" t="str">
        <f aca="false">IMSUM(COMPLEX(1,0),IMDIV(COMPLEX(0,2*PI()*O265),COMPLEX(wp_lf,0)))</f>
        <v>1+34.8608295686378i</v>
      </c>
      <c r="R265" s="124" t="n">
        <f aca="false">IMABS(Q265)</f>
        <v>34.8751693646585</v>
      </c>
      <c r="S265" s="124" t="n">
        <f aca="false">IMARGUMENT(Q265)</f>
        <v>1.54211870030354</v>
      </c>
      <c r="T265" s="124" t="str">
        <f aca="false">IMSUM(COMPLEX(1,0),IMDIV(COMPLEX(0,2*PI()*O265),COMPLEX(wz_esr,0)))</f>
        <v>1+0.0000575203687882524i</v>
      </c>
      <c r="U265" s="124" t="n">
        <f aca="false">IMABS(T265)</f>
        <v>1.0000000016543</v>
      </c>
      <c r="V265" s="124" t="n">
        <f aca="false">IMARGUMENT(T265)</f>
        <v>5.75203660627054E-005</v>
      </c>
      <c r="W265" s="0" t="str">
        <f aca="false">IMSUB(COMPLEX(1,0),IMDIV(COMPLEX(0,2*PI()*O265),COMPLEX(wz_rhp,0)))</f>
        <v>1-0.0133509560050102i</v>
      </c>
      <c r="X265" s="124" t="n">
        <f aca="false">IMABS(W265)</f>
        <v>1.00008912004193</v>
      </c>
      <c r="Y265" s="124" t="n">
        <f aca="false">IMARGUMENT(W265)</f>
        <v>-0.0133501628293142</v>
      </c>
      <c r="Z265" s="0" t="str">
        <f aca="false">IMSUM(COMPLEX(1,0),IMDIV(COMPLEX(0,2*PI()*O265),COMPLEX(Q*(wsl/2),0)),IMDIV(IMPOWER(COMPLEX(0,2*PI()*O265),2),IMPOWER(COMPLEX(wsl/2,0),2)))</f>
        <v>0.999992100103492+0.00400835406374315i</v>
      </c>
      <c r="AA265" s="124" t="n">
        <f aca="false">IMABS(Z265)</f>
        <v>1.00000013358584</v>
      </c>
      <c r="AB265" s="124" t="n">
        <f aca="false">IMARGUMENT(Z265)</f>
        <v>0.00400836426200966</v>
      </c>
      <c r="AC265" s="222" t="str">
        <f aca="false">(IMDIV(IMPRODUCT(P265,T265,W265),IMPRODUCT(Q265,Z265)))</f>
        <v>0.0572336362814147-5.03059504682481i</v>
      </c>
      <c r="AD265" s="223" t="n">
        <f aca="false">20*LOG(IMABS(AC265))</f>
        <v>14.0329492858506</v>
      </c>
      <c r="AE265" s="198" t="n">
        <f aca="false">(180/PI())*IMARGUMENT(AC265)</f>
        <v>-89.3481677021243</v>
      </c>
      <c r="AF265" s="0" t="str">
        <f aca="false">COMPLEX(Adc_ea,0)</f>
        <v>-0.434440565864413</v>
      </c>
      <c r="AG265" s="0" t="str">
        <f aca="false">IMDIV(COMPLEX(0,2*PI()*O265),COMPLEX(wp0_ea,0))</f>
        <v>0.483972155181621i</v>
      </c>
      <c r="AH265" s="0" t="n">
        <f aca="false">IMABS(AG265)</f>
        <v>0.483972155181621</v>
      </c>
      <c r="AI265" s="0" t="n">
        <f aca="false">IMARGUMENT(AG265)</f>
        <v>1.5707963267949</v>
      </c>
      <c r="AJ265" s="0" t="str">
        <f aca="false">IMSUM(COMPLEX(1,0),IMDIV(COMPLEX(0,2*PI()*O265),COMPLEX(wp1_ea,0)))</f>
        <v>1+0.00479180351664972i</v>
      </c>
      <c r="AK265" s="0" t="n">
        <f aca="false">IMABS(AJ265)</f>
        <v>1.00001148062457</v>
      </c>
      <c r="AL265" s="0" t="n">
        <f aca="false">IMARGUMENT(AJ265)</f>
        <v>0.00479176684169385</v>
      </c>
      <c r="AM265" s="0" t="str">
        <f aca="false">IMSUM(COMPLEX(1,0),IMDIV(COMPLEX(0,2*PI()*O265),COMPLEX(wz_ea,0)))</f>
        <v>1+0.483972155181621i</v>
      </c>
      <c r="AN265" s="0" t="n">
        <f aca="false">IMABS(AM265)</f>
        <v>1.11095861623696</v>
      </c>
      <c r="AO265" s="0" t="n">
        <f aca="false">IMARGUMENT(AM265)</f>
        <v>0.450743313662107</v>
      </c>
      <c r="AP265" s="197" t="str">
        <f aca="false">IMPRODUCT(AF265,IMDIV(AM265,IMPRODUCT(AG265,AJ265)))</f>
        <v>-0.430129297760521+0.899717212717936i</v>
      </c>
      <c r="AQ265" s="169" t="n">
        <f aca="false">20*LOG(IMABS(AP265))</f>
        <v>-0.0239421877145874</v>
      </c>
      <c r="AR265" s="198" t="n">
        <f aca="false">(180/PI())*IMARGUMENT(AP265)</f>
        <v>115.551141500141</v>
      </c>
      <c r="AS265" s="197" t="str">
        <f aca="false">IMPRODUCT(AC265,AP265)</f>
        <v>4.50149509005987+2.21530040251714i</v>
      </c>
      <c r="AT265" s="223" t="n">
        <f aca="false">20*LOG(IMABS(AS265))</f>
        <v>14.009007098136</v>
      </c>
      <c r="AU265" s="198" t="n">
        <f aca="false">(180/PI())*IMARGUMENT(AS265)</f>
        <v>26.2029737980169</v>
      </c>
      <c r="AX265" s="0" t="n">
        <f aca="false">SUM((AT266&lt;0)*(AT265&gt;0))*O265</f>
        <v>0</v>
      </c>
      <c r="AY265" s="0" t="n">
        <f aca="false">IF(AX265&gt;0,AU265,0)</f>
        <v>0</v>
      </c>
    </row>
    <row r="266" customFormat="false" ht="15" hidden="false" customHeight="false" outlineLevel="0" collapsed="false">
      <c r="N266" s="130" t="n">
        <v>48</v>
      </c>
      <c r="O266" s="192" t="n">
        <f aca="false">10^(3+(N266/100))</f>
        <v>3019.95172040202</v>
      </c>
      <c r="P266" s="240" t="str">
        <f aca="false">COMPLEX(Adc,0)</f>
        <v>175.438596491228</v>
      </c>
      <c r="Q266" s="124" t="str">
        <f aca="false">IMSUM(COMPLEX(1,0),IMDIV(COMPLEX(0,2*PI()*O266),COMPLEX(wp_lf,0)))</f>
        <v>1+35.6728426026808i</v>
      </c>
      <c r="R266" s="124" t="n">
        <f aca="false">IMABS(Q266)</f>
        <v>35.6868561147608</v>
      </c>
      <c r="S266" s="124" t="n">
        <f aca="false">IMARGUMENT(Q266)</f>
        <v>1.542771137054</v>
      </c>
      <c r="T266" s="124" t="str">
        <f aca="false">IMSUM(COMPLEX(1,0),IMDIV(COMPLEX(0,2*PI()*O266),COMPLEX(wz_esr,0)))</f>
        <v>1+0.0000588601902944233i</v>
      </c>
      <c r="U266" s="124" t="n">
        <f aca="false">IMABS(T266)</f>
        <v>1.00000000173226</v>
      </c>
      <c r="V266" s="124" t="n">
        <f aca="false">IMARGUMENT(T266)</f>
        <v>5.88601903124397E-005</v>
      </c>
      <c r="W266" s="0" t="str">
        <f aca="false">IMSUB(COMPLEX(1,0),IMDIV(COMPLEX(0,2*PI()*O266),COMPLEX(wz_rhp,0)))</f>
        <v>1-0.0136619397201756i</v>
      </c>
      <c r="X266" s="124" t="n">
        <f aca="false">IMABS(W266)</f>
        <v>1.00009331994415</v>
      </c>
      <c r="Y266" s="124" t="n">
        <f aca="false">IMARGUMENT(W266)</f>
        <v>-0.0136610898213912</v>
      </c>
      <c r="Z266" s="0" t="str">
        <f aca="false">IMSUM(COMPLEX(1,0),IMDIV(COMPLEX(0,2*PI()*O266),COMPLEX(Q*(wsl/2),0)),IMDIV(IMPOWER(COMPLEX(0,2*PI()*O266),2),IMPOWER(COMPLEX(wsl/2,0),2)))</f>
        <v>0.99999172779284+0.00410172062400845i</v>
      </c>
      <c r="AA266" s="124" t="n">
        <f aca="false">IMABS(Z266)</f>
        <v>1.00000013988308</v>
      </c>
      <c r="AB266" s="124" t="n">
        <f aca="false">IMARGUMENT(Z266)</f>
        <v>0.00410173155162021</v>
      </c>
      <c r="AC266" s="222" t="str">
        <f aca="false">(IMDIV(IMPRODUCT(P266,T266,W266),IMPRODUCT(Q266,Z266)))</f>
        <v>0.0507435685215703-4.91625259114391i</v>
      </c>
      <c r="AD266" s="223" t="n">
        <f aca="false">20*LOG(IMABS(AC266))</f>
        <v>13.8331464187068</v>
      </c>
      <c r="AE266" s="198" t="n">
        <f aca="false">(180/PI())*IMARGUMENT(AC266)</f>
        <v>-89.4086371642308</v>
      </c>
      <c r="AF266" s="0" t="str">
        <f aca="false">COMPLEX(Adc_ea,0)</f>
        <v>-0.434440565864413</v>
      </c>
      <c r="AG266" s="0" t="str">
        <f aca="false">IMDIV(COMPLEX(0,2*PI()*O266),COMPLEX(wp0_ea,0))</f>
        <v>0.495245314856367i</v>
      </c>
      <c r="AH266" s="0" t="n">
        <f aca="false">IMABS(AG266)</f>
        <v>0.495245314856367</v>
      </c>
      <c r="AI266" s="0" t="n">
        <f aca="false">IMARGUMENT(AG266)</f>
        <v>1.5707963267949</v>
      </c>
      <c r="AJ266" s="0" t="str">
        <f aca="false">IMSUM(COMPLEX(1,0),IMDIV(COMPLEX(0,2*PI()*O266),COMPLEX(wp1_ea,0)))</f>
        <v>1+0.00490341895897393i</v>
      </c>
      <c r="AK266" s="0" t="n">
        <f aca="false">IMABS(AJ266)</f>
        <v>1.00001202168648</v>
      </c>
      <c r="AL266" s="0" t="n">
        <f aca="false">IMARGUMENT(AJ266)</f>
        <v>0.00490337966107558</v>
      </c>
      <c r="AM266" s="0" t="str">
        <f aca="false">IMSUM(COMPLEX(1,0),IMDIV(COMPLEX(0,2*PI()*O266),COMPLEX(wz_ea,0)))</f>
        <v>1+0.495245314856367i</v>
      </c>
      <c r="AN266" s="0" t="n">
        <f aca="false">IMABS(AM266)</f>
        <v>1.11591573243107</v>
      </c>
      <c r="AO266" s="0" t="n">
        <f aca="false">IMARGUMENT(AM266)</f>
        <v>0.45983663130094</v>
      </c>
      <c r="AP266" s="197" t="str">
        <f aca="false">IMPRODUCT(AF266,IMDIV(AM266,IMPRODUCT(AG266,AJ266)))</f>
        <v>-0.43012883231308+0.879332071644055i</v>
      </c>
      <c r="AQ266" s="169" t="n">
        <f aca="false">20*LOG(IMABS(AP266))</f>
        <v>-0.18527651025666</v>
      </c>
      <c r="AR266" s="198" t="n">
        <f aca="false">(180/PI())*IMARGUMENT(AP266)</f>
        <v>116.065755279128</v>
      </c>
      <c r="AS266" s="197" t="str">
        <f aca="false">IMPRODUCT(AC266,AP266)</f>
        <v>4.30119230382045+2.15924243361557i</v>
      </c>
      <c r="AT266" s="223" t="n">
        <f aca="false">20*LOG(IMABS(AS266))</f>
        <v>13.6478699084501</v>
      </c>
      <c r="AU266" s="198" t="n">
        <f aca="false">(180/PI())*IMARGUMENT(AS266)</f>
        <v>26.6571181148974</v>
      </c>
      <c r="AX266" s="0" t="n">
        <f aca="false">SUM((AT267&lt;0)*(AT266&gt;0))*O266</f>
        <v>0</v>
      </c>
      <c r="AY266" s="0" t="n">
        <f aca="false">IF(AX266&gt;0,AU266,0)</f>
        <v>0</v>
      </c>
    </row>
    <row r="267" customFormat="false" ht="15" hidden="false" customHeight="false" outlineLevel="0" collapsed="false">
      <c r="N267" s="130" t="n">
        <v>49</v>
      </c>
      <c r="O267" s="192" t="n">
        <f aca="false">10^(3+(N267/100))</f>
        <v>3090.29543251359</v>
      </c>
      <c r="P267" s="240" t="str">
        <f aca="false">COMPLEX(Adc,0)</f>
        <v>175.438596491228</v>
      </c>
      <c r="Q267" s="124" t="str">
        <f aca="false">IMSUM(COMPLEX(1,0),IMDIV(COMPLEX(0,2*PI()*O267),COMPLEX(wp_lf,0)))</f>
        <v>1+36.5037698500576i</v>
      </c>
      <c r="R267" s="124" t="n">
        <f aca="false">IMABS(Q267)</f>
        <v>36.5174644966758</v>
      </c>
      <c r="S267" s="124" t="n">
        <f aca="false">IMARGUMENT(Q267)</f>
        <v>1.54340874559251</v>
      </c>
      <c r="T267" s="124" t="str">
        <f aca="false">IMSUM(COMPLEX(1,0),IMDIV(COMPLEX(0,2*PI()*O267),COMPLEX(wz_esr,0)))</f>
        <v>1+0.0000602312202525949i</v>
      </c>
      <c r="U267" s="124" t="n">
        <f aca="false">IMABS(T267)</f>
        <v>1.0000000018139</v>
      </c>
      <c r="V267" s="124" t="n">
        <f aca="false">IMARGUMENT(T267)</f>
        <v>6.02312198067537E-005</v>
      </c>
      <c r="W267" s="0" t="str">
        <f aca="false">IMSUB(COMPLEX(1,0),IMDIV(COMPLEX(0,2*PI()*O267),COMPLEX(wz_rhp,0)))</f>
        <v>1-0.0139801671766178i</v>
      </c>
      <c r="X267" s="124" t="n">
        <f aca="false">IMABS(W267)</f>
        <v>1.00009771776276</v>
      </c>
      <c r="Y267" s="124" t="n">
        <f aca="false">IMARGUMENT(W267)</f>
        <v>-0.0139792564984729</v>
      </c>
      <c r="Z267" s="0" t="str">
        <f aca="false">IMSUM(COMPLEX(1,0),IMDIV(COMPLEX(0,2*PI()*O267),COMPLEX(Q*(wsl/2),0)),IMDIV(IMPOWER(COMPLEX(0,2*PI()*O267),2),IMPOWER(COMPLEX(wsl/2,0),2)))</f>
        <v>0.999991337935728+0.00419726197084128i</v>
      </c>
      <c r="AA267" s="124" t="n">
        <f aca="false">IMABS(Z267)</f>
        <v>1.00000014647726</v>
      </c>
      <c r="AB267" s="124" t="n">
        <f aca="false">IMARGUMENT(Z267)</f>
        <v>0.00419727368000167</v>
      </c>
      <c r="AC267" s="222" t="str">
        <f aca="false">(IMDIV(IMPRODUCT(P267,T267,W267),IMPRODUCT(Q267,Z267)))</f>
        <v>0.044545155843089-4.80450042886968i</v>
      </c>
      <c r="AD267" s="223" t="n">
        <f aca="false">20*LOG(IMABS(AC267))</f>
        <v>13.6333380401708</v>
      </c>
      <c r="AE267" s="198" t="n">
        <f aca="false">(180/PI())*IMARGUMENT(AC267)</f>
        <v>-89.4687946567384</v>
      </c>
      <c r="AF267" s="0" t="str">
        <f aca="false">COMPLEX(Adc_ea,0)</f>
        <v>-0.434440565864413</v>
      </c>
      <c r="AG267" s="0" t="str">
        <f aca="false">IMDIV(COMPLEX(0,2*PI()*O267),COMPLEX(wp0_ea,0))</f>
        <v>0.506781060152395i</v>
      </c>
      <c r="AH267" s="0" t="n">
        <f aca="false">IMABS(AG267)</f>
        <v>0.506781060152395</v>
      </c>
      <c r="AI267" s="0" t="n">
        <f aca="false">IMARGUMENT(AG267)</f>
        <v>1.5707963267949</v>
      </c>
      <c r="AJ267" s="0" t="str">
        <f aca="false">IMSUM(COMPLEX(1,0),IMDIV(COMPLEX(0,2*PI()*O267),COMPLEX(wp1_ea,0)))</f>
        <v>1+0.00501763425893461i</v>
      </c>
      <c r="AK267" s="0" t="n">
        <f aca="false">IMABS(AJ267)</f>
        <v>1.00001258824755</v>
      </c>
      <c r="AL267" s="0" t="n">
        <f aca="false">IMARGUMENT(AJ267)</f>
        <v>0.0050175921504633</v>
      </c>
      <c r="AM267" s="0" t="str">
        <f aca="false">IMSUM(COMPLEX(1,0),IMDIV(COMPLEX(0,2*PI()*O267),COMPLEX(wz_ea,0)))</f>
        <v>1+0.506781060152395i</v>
      </c>
      <c r="AN267" s="0" t="n">
        <f aca="false">IMABS(AM267)</f>
        <v>1.12108297771806</v>
      </c>
      <c r="AO267" s="0" t="n">
        <f aca="false">IMARGUMENT(AM267)</f>
        <v>0.469057729653827</v>
      </c>
      <c r="AP267" s="197" t="str">
        <f aca="false">IMPRODUCT(AF267,IMDIV(AM267,IMPRODUCT(AG267,AJ267)))</f>
        <v>-0.430128344930856+0.859413163858729i</v>
      </c>
      <c r="AQ267" s="169" t="n">
        <f aca="false">20*LOG(IMABS(AP267))</f>
        <v>-0.34515427169439</v>
      </c>
      <c r="AR267" s="198" t="n">
        <f aca="false">(180/PI())*IMARGUMENT(AP267)</f>
        <v>116.587541403612</v>
      </c>
      <c r="AS267" s="197" t="str">
        <f aca="false">IMPRODUCT(AC267,AP267)</f>
        <v>4.10989078017804+2.10483451100699i</v>
      </c>
      <c r="AT267" s="223" t="n">
        <f aca="false">20*LOG(IMABS(AS267))</f>
        <v>13.2881837684764</v>
      </c>
      <c r="AU267" s="198" t="n">
        <f aca="false">(180/PI())*IMARGUMENT(AS267)</f>
        <v>27.1187467468731</v>
      </c>
      <c r="AX267" s="0" t="n">
        <f aca="false">SUM((AT268&lt;0)*(AT267&gt;0))*O267</f>
        <v>0</v>
      </c>
      <c r="AY267" s="0" t="n">
        <f aca="false">IF(AX267&gt;0,AU267,0)</f>
        <v>0</v>
      </c>
    </row>
    <row r="268" customFormat="false" ht="15" hidden="false" customHeight="false" outlineLevel="0" collapsed="false">
      <c r="N268" s="130" t="n">
        <v>50</v>
      </c>
      <c r="O268" s="192" t="n">
        <f aca="false">10^(3+(N268/100))</f>
        <v>3162.27766016838</v>
      </c>
      <c r="P268" s="240" t="str">
        <f aca="false">COMPLEX(Adc,0)</f>
        <v>175.438596491228</v>
      </c>
      <c r="Q268" s="124" t="str">
        <f aca="false">IMSUM(COMPLEX(1,0),IMDIV(COMPLEX(0,2*PI()*O268),COMPLEX(wp_lf,0)))</f>
        <v>1+37.3540518793934i</v>
      </c>
      <c r="R268" s="124" t="n">
        <f aca="false">IMABS(Q268)</f>
        <v>37.3674349107403</v>
      </c>
      <c r="S268" s="124" t="n">
        <f aca="false">IMARGUMENT(Q268)</f>
        <v>1.54403186191264</v>
      </c>
      <c r="T268" s="124" t="str">
        <f aca="false">IMSUM(COMPLEX(1,0),IMDIV(COMPLEX(0,2*PI()*O268),COMPLEX(wz_esr,0)))</f>
        <v>1+0.0000616341856009989i</v>
      </c>
      <c r="U268" s="124" t="n">
        <f aca="false">IMABS(T268)</f>
        <v>1.00000000189939</v>
      </c>
      <c r="V268" s="124" t="n">
        <f aca="false">IMARGUMENT(T268)</f>
        <v>6.16341857497926E-005</v>
      </c>
      <c r="W268" s="0" t="str">
        <f aca="false">IMSUB(COMPLEX(1,0),IMDIV(COMPLEX(0,2*PI()*O268),COMPLEX(wz_rhp,0)))</f>
        <v>1-0.0143058071027464i</v>
      </c>
      <c r="X268" s="124" t="n">
        <f aca="false">IMABS(W268)</f>
        <v>1.00010232282345</v>
      </c>
      <c r="Y268" s="124" t="n">
        <f aca="false">IMARGUMENT(W268)</f>
        <v>-0.0143048312989285</v>
      </c>
      <c r="Z268" s="0" t="str">
        <f aca="false">IMSUM(COMPLEX(1,0),IMDIV(COMPLEX(0,2*PI()*O268),COMPLEX(Q*(wsl/2),0)),IMDIV(IMPOWER(COMPLEX(0,2*PI()*O268),2),IMPOWER(COMPLEX(wsl/2,0),2)))</f>
        <v>0.999990929705215+0.00429502876152839i</v>
      </c>
      <c r="AA268" s="124" t="n">
        <f aca="false">IMABS(Z268)</f>
        <v>1.00000015338237</v>
      </c>
      <c r="AB268" s="124" t="n">
        <f aca="false">IMARGUMENT(Z268)</f>
        <v>0.00429504130812643</v>
      </c>
      <c r="AC268" s="222" t="str">
        <f aca="false">(IMDIV(IMPRODUCT(P268,T268,W268),IMPRODUCT(Q268,Z268)))</f>
        <v>0.038625311126887-4.69528039845192i</v>
      </c>
      <c r="AD268" s="223" t="n">
        <f aca="false">20*LOG(IMABS(AC268))</f>
        <v>13.4335245559011</v>
      </c>
      <c r="AE268" s="198" t="n">
        <f aca="false">(180/PI())*IMARGUMENT(AC268)</f>
        <v>-89.5286719424804</v>
      </c>
      <c r="AF268" s="0" t="str">
        <f aca="false">COMPLEX(Adc_ea,0)</f>
        <v>-0.434440565864413</v>
      </c>
      <c r="AG268" s="0" t="str">
        <f aca="false">IMDIV(COMPLEX(0,2*PI()*O268),COMPLEX(wp0_ea,0))</f>
        <v>0.518585507474557i</v>
      </c>
      <c r="AH268" s="0" t="n">
        <f aca="false">IMABS(AG268)</f>
        <v>0.518585507474557</v>
      </c>
      <c r="AI268" s="0" t="n">
        <f aca="false">IMARGUMENT(AG268)</f>
        <v>1.5707963267949</v>
      </c>
      <c r="AJ268" s="0" t="str">
        <f aca="false">IMSUM(COMPLEX(1,0),IMDIV(COMPLEX(0,2*PI()*O268),COMPLEX(wp1_ea,0)))</f>
        <v>1+0.00513450997499561i</v>
      </c>
      <c r="AK268" s="0" t="n">
        <f aca="false">IMABS(AJ268)</f>
        <v>1.00001318150947</v>
      </c>
      <c r="AL268" s="0" t="n">
        <f aca="false">IMARGUMENT(AJ268)</f>
        <v>0.00513446485500334</v>
      </c>
      <c r="AM268" s="0" t="str">
        <f aca="false">IMSUM(COMPLEX(1,0),IMDIV(COMPLEX(0,2*PI()*O268),COMPLEX(wz_ea,0)))</f>
        <v>1+0.518585507474557i</v>
      </c>
      <c r="AN268" s="0" t="n">
        <f aca="false">IMABS(AM268)</f>
        <v>1.12646834334687</v>
      </c>
      <c r="AO268" s="0" t="n">
        <f aca="false">IMARGUMENT(AM268)</f>
        <v>0.478405224472808</v>
      </c>
      <c r="AP268" s="197" t="str">
        <f aca="false">IMPRODUCT(AF268,IMDIV(AM268,IMPRODUCT(AG268,AJ268)))</f>
        <v>-0.4301278345802+0.839949928077993i</v>
      </c>
      <c r="AQ268" s="169" t="n">
        <f aca="false">20*LOG(IMABS(AP268))</f>
        <v>-0.503534763526143</v>
      </c>
      <c r="AR268" s="198" t="n">
        <f aca="false">(180/PI())*IMARGUMENT(AP268)</f>
        <v>117.11641709305</v>
      </c>
      <c r="AS268" s="197" t="str">
        <f aca="false">IMPRODUCT(AC268,AP268)</f>
        <v>3.92718661155071+2.052014117836i</v>
      </c>
      <c r="AT268" s="223" t="n">
        <f aca="false">20*LOG(IMABS(AS268))</f>
        <v>12.9299897923749</v>
      </c>
      <c r="AU268" s="198" t="n">
        <f aca="false">(180/PI())*IMARGUMENT(AS268)</f>
        <v>27.5877451505695</v>
      </c>
      <c r="AX268" s="0" t="n">
        <f aca="false">SUM((AT269&lt;0)*(AT268&gt;0))*O268</f>
        <v>0</v>
      </c>
      <c r="AY268" s="0" t="n">
        <f aca="false">IF(AX268&gt;0,AU268,0)</f>
        <v>0</v>
      </c>
    </row>
    <row r="269" customFormat="false" ht="15" hidden="false" customHeight="false" outlineLevel="0" collapsed="false">
      <c r="N269" s="130" t="n">
        <v>51</v>
      </c>
      <c r="O269" s="192" t="n">
        <f aca="false">10^(3+(N269/100))</f>
        <v>3235.93656929628</v>
      </c>
      <c r="P269" s="240" t="str">
        <f aca="false">COMPLEX(Adc,0)</f>
        <v>175.438596491228</v>
      </c>
      <c r="Q269" s="124" t="str">
        <f aca="false">IMSUM(COMPLEX(1,0),IMDIV(COMPLEX(0,2*PI()*O269),COMPLEX(wp_lf,0)))</f>
        <v>1+38.2241395214749i</v>
      </c>
      <c r="R269" s="124" t="n">
        <f aca="false">IMABS(Q269)</f>
        <v>38.2372180232451</v>
      </c>
      <c r="S269" s="124" t="n">
        <f aca="false">IMARGUMENT(Q269)</f>
        <v>1.54464081446229</v>
      </c>
      <c r="T269" s="124" t="str">
        <f aca="false">IMSUM(COMPLEX(1,0),IMDIV(COMPLEX(0,2*PI()*O269),COMPLEX(wz_esr,0)))</f>
        <v>1+0.0000630698302104335i</v>
      </c>
      <c r="U269" s="124" t="n">
        <f aca="false">IMABS(T269)</f>
        <v>1.0000000019889</v>
      </c>
      <c r="V269" s="124" t="n">
        <f aca="false">IMARGUMENT(T269)</f>
        <v>6.30698297231261E-005</v>
      </c>
      <c r="W269" s="0" t="str">
        <f aca="false">IMSUB(COMPLEX(1,0),IMDIV(COMPLEX(0,2*PI()*O269),COMPLEX(wz_rhp,0)))</f>
        <v>1-0.0146390321571606i</v>
      </c>
      <c r="X269" s="124" t="n">
        <f aca="false">IMABS(W269)</f>
        <v>1.00010714489124</v>
      </c>
      <c r="Y269" s="124" t="n">
        <f aca="false">IMARGUMENT(W269)</f>
        <v>-0.0146379865705754</v>
      </c>
      <c r="Z269" s="0" t="str">
        <f aca="false">IMSUM(COMPLEX(1,0),IMDIV(COMPLEX(0,2*PI()*O269),COMPLEX(Q*(wsl/2),0)),IMDIV(IMPOWER(COMPLEX(0,2*PI()*O269),2),IMPOWER(COMPLEX(wsl/2,0),2)))</f>
        <v>0.999990502235392+0.00439507283331628i</v>
      </c>
      <c r="AA269" s="124" t="n">
        <f aca="false">IMABS(Z269)</f>
        <v>1.00000016061309</v>
      </c>
      <c r="AB269" s="124" t="n">
        <f aca="false">IMARGUMENT(Z269)</f>
        <v>0.00439508627718264</v>
      </c>
      <c r="AC269" s="222" t="str">
        <f aca="false">(IMDIV(IMPRODUCT(P269,T269,W269),IMPRODUCT(Q269,Z269)))</f>
        <v>0.0329715328141917-4.5885356082717i</v>
      </c>
      <c r="AD269" s="223" t="n">
        <f aca="false">20*LOG(IMABS(AC269))</f>
        <v>13.2337063607875</v>
      </c>
      <c r="AE269" s="198" t="n">
        <f aca="false">(180/PI())*IMARGUMENT(AC269)</f>
        <v>-89.5883006426018</v>
      </c>
      <c r="AF269" s="0" t="str">
        <f aca="false">COMPLEX(Adc_ea,0)</f>
        <v>-0.434440565864413</v>
      </c>
      <c r="AG269" s="0" t="str">
        <f aca="false">IMDIV(COMPLEX(0,2*PI()*O269),COMPLEX(wp0_ea,0))</f>
        <v>0.530664915697072i</v>
      </c>
      <c r="AH269" s="0" t="n">
        <f aca="false">IMABS(AG269)</f>
        <v>0.530664915697072</v>
      </c>
      <c r="AI269" s="0" t="n">
        <f aca="false">IMARGUMENT(AG269)</f>
        <v>1.5707963267949</v>
      </c>
      <c r="AJ269" s="0" t="str">
        <f aca="false">IMSUM(COMPLEX(1,0),IMDIV(COMPLEX(0,2*PI()*O269),COMPLEX(wp1_ea,0)))</f>
        <v>1+0.00525410807620864i</v>
      </c>
      <c r="AK269" s="0" t="n">
        <f aca="false">IMABS(AJ269)</f>
        <v>1.00001380273058</v>
      </c>
      <c r="AL269" s="0" t="n">
        <f aca="false">IMARGUMENT(AJ269)</f>
        <v>0.00525405972935211</v>
      </c>
      <c r="AM269" s="0" t="str">
        <f aca="false">IMSUM(COMPLEX(1,0),IMDIV(COMPLEX(0,2*PI()*O269),COMPLEX(wz_ea,0)))</f>
        <v>1+0.530664915697072i</v>
      </c>
      <c r="AN269" s="0" t="n">
        <f aca="false">IMABS(AM269)</f>
        <v>1.13208005580515</v>
      </c>
      <c r="AO269" s="0" t="n">
        <f aca="false">IMARGUMENT(AM269)</f>
        <v>0.487877537077188</v>
      </c>
      <c r="AP269" s="197" t="str">
        <f aca="false">IMPRODUCT(AF269,IMDIV(AM269,IMPRODUCT(AG269,AJ269)))</f>
        <v>-0.430127300178756+0.820932044620131i</v>
      </c>
      <c r="AQ269" s="169" t="n">
        <f aca="false">20*LOG(IMABS(AP269))</f>
        <v>-0.660377200823228</v>
      </c>
      <c r="AR269" s="198" t="n">
        <f aca="false">(180/PI())*IMARGUMENT(AP269)</f>
        <v>117.652288345961</v>
      </c>
      <c r="AS269" s="197" t="str">
        <f aca="false">IMPRODUCT(AC269,AP269)</f>
        <v>3.75269396231864+2.00072182080741i</v>
      </c>
      <c r="AT269" s="223" t="n">
        <f aca="false">20*LOG(IMABS(AS269))</f>
        <v>12.5733291599642</v>
      </c>
      <c r="AU269" s="198" t="n">
        <f aca="false">(180/PI())*IMARGUMENT(AS269)</f>
        <v>28.0639877033589</v>
      </c>
      <c r="AX269" s="0" t="n">
        <f aca="false">SUM((AT270&lt;0)*(AT269&gt;0))*O269</f>
        <v>0</v>
      </c>
      <c r="AY269" s="0" t="n">
        <f aca="false">IF(AX269&gt;0,AU269,0)</f>
        <v>0</v>
      </c>
    </row>
    <row r="270" customFormat="false" ht="15" hidden="false" customHeight="false" outlineLevel="0" collapsed="false">
      <c r="N270" s="130" t="n">
        <v>52</v>
      </c>
      <c r="O270" s="192" t="n">
        <f aca="false">10^(3+(N270/100))</f>
        <v>3311.31121482591</v>
      </c>
      <c r="P270" s="240" t="str">
        <f aca="false">COMPLEX(Adc,0)</f>
        <v>175.438596491228</v>
      </c>
      <c r="Q270" s="124" t="str">
        <f aca="false">IMSUM(COMPLEX(1,0),IMDIV(COMPLEX(0,2*PI()*O270),COMPLEX(wp_lf,0)))</f>
        <v>1+39.114494108287i</v>
      </c>
      <c r="R270" s="124" t="n">
        <f aca="false">IMABS(Q270)</f>
        <v>39.1272750053875</v>
      </c>
      <c r="S270" s="124" t="n">
        <f aca="false">IMARGUMENT(Q270)</f>
        <v>1.5452359243086</v>
      </c>
      <c r="T270" s="124" t="str">
        <f aca="false">IMSUM(COMPLEX(1,0),IMDIV(COMPLEX(0,2*PI()*O270),COMPLEX(wz_esr,0)))</f>
        <v>1+0.0000645389152786739i</v>
      </c>
      <c r="U270" s="124" t="n">
        <f aca="false">IMABS(T270)</f>
        <v>1.00000000208264</v>
      </c>
      <c r="V270" s="124" t="n">
        <f aca="false">IMARGUMENT(T270)</f>
        <v>6.45389160473482E-005</v>
      </c>
      <c r="W270" s="0" t="str">
        <f aca="false">IMSUB(COMPLEX(1,0),IMDIV(COMPLEX(0,2*PI()*O270),COMPLEX(wz_rhp,0)))</f>
        <v>1-0.014980019020195i</v>
      </c>
      <c r="X270" s="124" t="n">
        <f aca="false">IMABS(W270)</f>
        <v>1.00011219419115</v>
      </c>
      <c r="Y270" s="124" t="n">
        <f aca="false">IMARGUMENT(W270)</f>
        <v>-0.0149788986607652</v>
      </c>
      <c r="Z270" s="0" t="str">
        <f aca="false">IMSUM(COMPLEX(1,0),IMDIV(COMPLEX(0,2*PI()*O270),COMPLEX(Q*(wsl/2),0)),IMDIV(IMPOWER(COMPLEX(0,2*PI()*O270),2),IMPOWER(COMPLEX(wsl/2,0),2)))</f>
        <v>0.999990054619536+0.00449744723089606i</v>
      </c>
      <c r="AA270" s="124" t="n">
        <f aca="false">IMABS(Z270)</f>
        <v>1.00000016818477</v>
      </c>
      <c r="AB270" s="124" t="n">
        <f aca="false">IMARGUMENT(Z270)</f>
        <v>0.00449746163626204</v>
      </c>
      <c r="AC270" s="222" t="str">
        <f aca="false">(IMDIV(IMPRODUCT(P270,T270,W270),IMPRODUCT(Q270,Z270)))</f>
        <v>0.0275718788561469-4.48421041130584i</v>
      </c>
      <c r="AD270" s="223" t="n">
        <f aca="false">20*LOG(IMABS(AC270))</f>
        <v>13.0338838397826</v>
      </c>
      <c r="AE270" s="198" t="n">
        <f aca="false">(180/PI())*IMARGUMENT(AC270)</f>
        <v>-89.647712252723</v>
      </c>
      <c r="AF270" s="0" t="str">
        <f aca="false">COMPLEX(Adc_ea,0)</f>
        <v>-0.434440565864413</v>
      </c>
      <c r="AG270" s="0" t="str">
        <f aca="false">IMDIV(COMPLEX(0,2*PI()*O270),COMPLEX(wp0_ea,0))</f>
        <v>0.543025689482073i</v>
      </c>
      <c r="AH270" s="0" t="n">
        <f aca="false">IMABS(AG270)</f>
        <v>0.543025689482073</v>
      </c>
      <c r="AI270" s="0" t="n">
        <f aca="false">IMARGUMENT(AG270)</f>
        <v>1.5707963267949</v>
      </c>
      <c r="AJ270" s="0" t="str">
        <f aca="false">IMSUM(COMPLEX(1,0),IMDIV(COMPLEX(0,2*PI()*O270),COMPLEX(wp1_ea,0)))</f>
        <v>1+0.00537649197507003i</v>
      </c>
      <c r="AK270" s="0" t="n">
        <f aca="false">IMABS(AJ270)</f>
        <v>1.00001445322853</v>
      </c>
      <c r="AL270" s="0" t="n">
        <f aca="false">IMARGUMENT(AJ270)</f>
        <v>0.00537644017048703</v>
      </c>
      <c r="AM270" s="0" t="str">
        <f aca="false">IMSUM(COMPLEX(1,0),IMDIV(COMPLEX(0,2*PI()*O270),COMPLEX(wz_ea,0)))</f>
        <v>1+0.543025689482073i</v>
      </c>
      <c r="AN270" s="0" t="n">
        <f aca="false">IMABS(AM270)</f>
        <v>1.1379265791067</v>
      </c>
      <c r="AO270" s="0" t="n">
        <f aca="false">IMARGUMENT(AM270)</f>
        <v>0.497472889754188</v>
      </c>
      <c r="AP270" s="197" t="str">
        <f aca="false">IMPRODUCT(AF270,IMDIV(AM270,IMPRODUCT(AG270,AJ270)))</f>
        <v>-0.430126740593171+0.802349429933919i</v>
      </c>
      <c r="AQ270" s="169" t="n">
        <f aca="false">20*LOG(IMABS(AP270))</f>
        <v>-0.815640806824625</v>
      </c>
      <c r="AR270" s="198" t="n">
        <f aca="false">(180/PI())*IMARGUMENT(AP270)</f>
        <v>118.195049674519</v>
      </c>
      <c r="AS270" s="197" t="str">
        <f aca="false">IMPRODUCT(AC270,AP270)</f>
        <v>3.58604426483056+1.95090108963138i</v>
      </c>
      <c r="AT270" s="223" t="n">
        <f aca="false">20*LOG(IMABS(AS270))</f>
        <v>12.218243032958</v>
      </c>
      <c r="AU270" s="198" t="n">
        <f aca="false">(180/PI())*IMARGUMENT(AS270)</f>
        <v>28.5473374217957</v>
      </c>
      <c r="AX270" s="0" t="n">
        <f aca="false">SUM((AT271&lt;0)*(AT270&gt;0))*O270</f>
        <v>0</v>
      </c>
      <c r="AY270" s="0" t="n">
        <f aca="false">IF(AX270&gt;0,AU270,0)</f>
        <v>0</v>
      </c>
    </row>
    <row r="271" customFormat="false" ht="15" hidden="false" customHeight="false" outlineLevel="0" collapsed="false">
      <c r="N271" s="130" t="n">
        <v>53</v>
      </c>
      <c r="O271" s="192" t="n">
        <f aca="false">10^(3+(N271/100))</f>
        <v>3388.44156139203</v>
      </c>
      <c r="P271" s="240" t="str">
        <f aca="false">COMPLEX(Adc,0)</f>
        <v>175.438596491228</v>
      </c>
      <c r="Q271" s="124" t="str">
        <f aca="false">IMSUM(COMPLEX(1,0),IMDIV(COMPLEX(0,2*PI()*O271),COMPLEX(wp_lf,0)))</f>
        <v>1+40.025587717617i</v>
      </c>
      <c r="R271" s="124" t="n">
        <f aca="false">IMABS(Q271)</f>
        <v>40.0380777777936</v>
      </c>
      <c r="S271" s="124" t="n">
        <f aca="false">IMARGUMENT(Q271)</f>
        <v>1.54581750529965</v>
      </c>
      <c r="T271" s="124" t="str">
        <f aca="false">IMSUM(COMPLEX(1,0),IMDIV(COMPLEX(0,2*PI()*O271),COMPLEX(wz_esr,0)))</f>
        <v>1+0.0000660422197340683i</v>
      </c>
      <c r="U271" s="124" t="n">
        <f aca="false">IMABS(T271)</f>
        <v>1.00000000218079</v>
      </c>
      <c r="V271" s="124" t="n">
        <f aca="false">IMARGUMENT(T271)</f>
        <v>6.60422187587774E-005</v>
      </c>
      <c r="W271" s="0" t="str">
        <f aca="false">IMSUB(COMPLEX(1,0),IMDIV(COMPLEX(0,2*PI()*O271),COMPLEX(wz_rhp,0)))</f>
        <v>1-0.015328948487598i</v>
      </c>
      <c r="X271" s="124" t="n">
        <f aca="false">IMABS(W271)</f>
        <v>1.00011748142992</v>
      </c>
      <c r="Y271" s="124" t="n">
        <f aca="false">IMARGUMENT(W271)</f>
        <v>-0.0153277480084589</v>
      </c>
      <c r="Z271" s="0" t="str">
        <f aca="false">IMSUM(COMPLEX(1,0),IMDIV(COMPLEX(0,2*PI()*O271),COMPLEX(Q*(wsl/2),0)),IMDIV(IMPOWER(COMPLEX(0,2*PI()*O271),2),IMPOWER(COMPLEX(wsl/2,0),2)))</f>
        <v>0.999989585908195+0.00460220623452843i</v>
      </c>
      <c r="AA271" s="124" t="n">
        <f aca="false">IMABS(Z271)</f>
        <v>1.00000017611352</v>
      </c>
      <c r="AB271" s="124" t="n">
        <f aca="false">IMARGUMENT(Z271)</f>
        <v>0.00460222167017992</v>
      </c>
      <c r="AC271" s="222" t="str">
        <f aca="false">(IMDIV(IMPRODUCT(P271,T271,W271),IMPRODUCT(Q271,Z271)))</f>
        <v>0.0224149418092475-4.38225038013115i</v>
      </c>
      <c r="AD271" s="223" t="n">
        <f aca="false">20*LOG(IMABS(AC271))</f>
        <v>12.8340573687128</v>
      </c>
      <c r="AE271" s="198" t="n">
        <f aca="false">(180/PI())*IMARGUMENT(AC271)</f>
        <v>-89.7069381590672</v>
      </c>
      <c r="AF271" s="0" t="str">
        <f aca="false">COMPLEX(Adc_ea,0)</f>
        <v>-0.434440565864413</v>
      </c>
      <c r="AG271" s="0" t="str">
        <f aca="false">IMDIV(COMPLEX(0,2*PI()*O271),COMPLEX(wp0_ea,0))</f>
        <v>0.555674382675431i</v>
      </c>
      <c r="AH271" s="0" t="n">
        <f aca="false">IMABS(AG271)</f>
        <v>0.555674382675431</v>
      </c>
      <c r="AI271" s="0" t="n">
        <f aca="false">IMARGUMENT(AG271)</f>
        <v>1.5707963267949</v>
      </c>
      <c r="AJ271" s="0" t="str">
        <f aca="false">IMSUM(COMPLEX(1,0),IMDIV(COMPLEX(0,2*PI()*O271),COMPLEX(wp1_ea,0)))</f>
        <v>1+0.00550172656114288i</v>
      </c>
      <c r="AK271" s="0" t="n">
        <f aca="false">IMABS(AJ271)</f>
        <v>1.00001513438305</v>
      </c>
      <c r="AL271" s="0" t="n">
        <f aca="false">IMARGUMENT(AJ271)</f>
        <v>0.00550167105158533</v>
      </c>
      <c r="AM271" s="0" t="str">
        <f aca="false">IMSUM(COMPLEX(1,0),IMDIV(COMPLEX(0,2*PI()*O271),COMPLEX(wz_ea,0)))</f>
        <v>1+0.555674382675431i</v>
      </c>
      <c r="AN271" s="0" t="n">
        <f aca="false">IMABS(AM271)</f>
        <v>1.14401661682063</v>
      </c>
      <c r="AO271" s="0" t="n">
        <f aca="false">IMARGUMENT(AM271)</f>
        <v>0.50718930166753</v>
      </c>
      <c r="AP271" s="197" t="str">
        <f aca="false">IMPRODUCT(AF271,IMDIV(AM271,IMPRODUCT(AG271,AJ271)))</f>
        <v>-0.430126154636691+0.784192231252166i</v>
      </c>
      <c r="AQ271" s="169" t="n">
        <f aca="false">20*LOG(IMABS(AP271))</f>
        <v>-0.969284902107763</v>
      </c>
      <c r="AR271" s="198" t="n">
        <f aca="false">(180/PI())*IMARGUMENT(AP271)</f>
        <v>118.744583868213</v>
      </c>
      <c r="AS271" s="197" t="str">
        <f aca="false">IMPRODUCT(AC271,AP271)</f>
        <v>3.42688545077388+1.90249812789177i</v>
      </c>
      <c r="AT271" s="223" t="n">
        <f aca="false">20*LOG(IMABS(AS271))</f>
        <v>11.8647724666051</v>
      </c>
      <c r="AU271" s="198" t="n">
        <f aca="false">(180/PI())*IMARGUMENT(AS271)</f>
        <v>29.0376457091454</v>
      </c>
      <c r="AX271" s="0" t="n">
        <f aca="false">SUM((AT272&lt;0)*(AT271&gt;0))*O271</f>
        <v>0</v>
      </c>
      <c r="AY271" s="0" t="n">
        <f aca="false">IF(AX271&gt;0,AU271,0)</f>
        <v>0</v>
      </c>
    </row>
    <row r="272" customFormat="false" ht="15" hidden="false" customHeight="false" outlineLevel="0" collapsed="false">
      <c r="N272" s="130" t="n">
        <v>54</v>
      </c>
      <c r="O272" s="192" t="n">
        <f aca="false">10^(3+(N272/100))</f>
        <v>3467.36850452532</v>
      </c>
      <c r="P272" s="240" t="str">
        <f aca="false">COMPLEX(Adc,0)</f>
        <v>175.438596491228</v>
      </c>
      <c r="Q272" s="124" t="str">
        <f aca="false">IMSUM(COMPLEX(1,0),IMDIV(COMPLEX(0,2*PI()*O272),COMPLEX(wp_lf,0)))</f>
        <v>1+40.9579034233561i</v>
      </c>
      <c r="R272" s="124" t="n">
        <f aca="false">IMABS(Q272)</f>
        <v>40.9701092607399</v>
      </c>
      <c r="S272" s="124" t="n">
        <f aca="false">IMARGUMENT(Q272)</f>
        <v>1.54638586422278</v>
      </c>
      <c r="T272" s="124" t="str">
        <f aca="false">IMSUM(COMPLEX(1,0),IMDIV(COMPLEX(0,2*PI()*O272),COMPLEX(wz_esr,0)))</f>
        <v>1+0.0000675805406485378i</v>
      </c>
      <c r="U272" s="124" t="n">
        <f aca="false">IMABS(T272)</f>
        <v>1.00000000228356</v>
      </c>
      <c r="V272" s="124" t="n">
        <f aca="false">IMARGUMENT(T272)</f>
        <v>6.75805396776323E-005</v>
      </c>
      <c r="W272" s="0" t="str">
        <f aca="false">IMSUB(COMPLEX(1,0),IMDIV(COMPLEX(0,2*PI()*O272),COMPLEX(wz_rhp,0)))</f>
        <v>1-0.0156860055663917i</v>
      </c>
      <c r="X272" s="124" t="n">
        <f aca="false">IMABS(W272)</f>
        <v>1.00012301781862</v>
      </c>
      <c r="Y272" s="124" t="n">
        <f aca="false">IMARGUMENT(W272)</f>
        <v>-0.0156847192383593</v>
      </c>
      <c r="Z272" s="0" t="str">
        <f aca="false">IMSUM(COMPLEX(1,0),IMDIV(COMPLEX(0,2*PI()*O272),COMPLEX(Q*(wsl/2),0)),IMDIV(IMPOWER(COMPLEX(0,2*PI()*O272),2),IMPOWER(COMPLEX(wsl/2,0),2)))</f>
        <v>0.999989095107169+0.00470940538882374i</v>
      </c>
      <c r="AA272" s="124" t="n">
        <f aca="false">IMABS(Z272)</f>
        <v>1.00000018441617</v>
      </c>
      <c r="AB272" s="124" t="n">
        <f aca="false">IMARGUMENT(Z272)</f>
        <v>0.00470942192840818</v>
      </c>
      <c r="AC272" s="222" t="str">
        <f aca="false">(IMDIV(IMPRODUCT(P272,T272,W272),IMPRODUCT(Q272,Z272)))</f>
        <v>0.017489825027358-4.28260228227615i</v>
      </c>
      <c r="AD272" s="223" t="n">
        <f aca="false">20*LOG(IMABS(AC272))</f>
        <v>12.6342273150701</v>
      </c>
      <c r="AE272" s="198" t="n">
        <f aca="false">(180/PI())*IMARGUMENT(AC272)</f>
        <v>-89.7660096545561</v>
      </c>
      <c r="AF272" s="0" t="str">
        <f aca="false">COMPLEX(Adc_ea,0)</f>
        <v>-0.434440565864413</v>
      </c>
      <c r="AG272" s="0" t="str">
        <f aca="false">IMDIV(COMPLEX(0,2*PI()*O272),COMPLEX(wp0_ea,0))</f>
        <v>0.568617701781702i</v>
      </c>
      <c r="AH272" s="0" t="n">
        <f aca="false">IMABS(AG272)</f>
        <v>0.568617701781702</v>
      </c>
      <c r="AI272" s="0" t="n">
        <f aca="false">IMARGUMENT(AG272)</f>
        <v>1.5707963267949</v>
      </c>
      <c r="AJ272" s="0" t="str">
        <f aca="false">IMSUM(COMPLEX(1,0),IMDIV(COMPLEX(0,2*PI()*O272),COMPLEX(wp1_ea,0)))</f>
        <v>1+0.0056298782354624i</v>
      </c>
      <c r="AK272" s="0" t="n">
        <f aca="false">IMABS(AJ272)</f>
        <v>1.0000158476389</v>
      </c>
      <c r="AL272" s="0" t="n">
        <f aca="false">IMARGUMENT(AJ272)</f>
        <v>0.00562981875592829</v>
      </c>
      <c r="AM272" s="0" t="str">
        <f aca="false">IMSUM(COMPLEX(1,0),IMDIV(COMPLEX(0,2*PI()*O272),COMPLEX(wz_ea,0)))</f>
        <v>1+0.568617701781702i</v>
      </c>
      <c r="AN272" s="0" t="n">
        <f aca="false">IMABS(AM272)</f>
        <v>1.15035911383337</v>
      </c>
      <c r="AO272" s="0" t="n">
        <f aca="false">IMARGUMENT(AM272)</f>
        <v>0.51702458532942</v>
      </c>
      <c r="AP272" s="197" t="str">
        <f aca="false">IMPRODUCT(AF272,IMDIV(AM272,IMPRODUCT(AG272,AJ272)))</f>
        <v>-0.430125541066644+0.766450821367501i</v>
      </c>
      <c r="AQ272" s="169" t="n">
        <f aca="false">20*LOG(IMABS(AP272))</f>
        <v>-1.12126899812437</v>
      </c>
      <c r="AR272" s="198" t="n">
        <f aca="false">(180/PI())*IMARGUMENT(AP272)</f>
        <v>119.300761789738</v>
      </c>
      <c r="AS272" s="197" t="str">
        <f aca="false">IMPRODUCT(AC272,AP272)</f>
        <v>3.27488121638784+1.85546171459507i</v>
      </c>
      <c r="AT272" s="223" t="n">
        <f aca="false">20*LOG(IMABS(AS272))</f>
        <v>11.5129583169457</v>
      </c>
      <c r="AU272" s="198" t="n">
        <f aca="false">(180/PI())*IMARGUMENT(AS272)</f>
        <v>29.5347521351824</v>
      </c>
      <c r="AX272" s="0" t="n">
        <f aca="false">SUM((AT273&lt;0)*(AT272&gt;0))*O272</f>
        <v>0</v>
      </c>
      <c r="AY272" s="0" t="n">
        <f aca="false">IF(AX272&gt;0,AU272,0)</f>
        <v>0</v>
      </c>
    </row>
    <row r="273" customFormat="false" ht="15" hidden="false" customHeight="false" outlineLevel="0" collapsed="false">
      <c r="N273" s="130" t="n">
        <v>55</v>
      </c>
      <c r="O273" s="192" t="n">
        <f aca="false">10^(3+(N273/100))</f>
        <v>3548.13389233575</v>
      </c>
      <c r="P273" s="240" t="str">
        <f aca="false">COMPLEX(Adc,0)</f>
        <v>175.438596491228</v>
      </c>
      <c r="Q273" s="124" t="str">
        <f aca="false">IMSUM(COMPLEX(1,0),IMDIV(COMPLEX(0,2*PI()*O273),COMPLEX(wp_lf,0)))</f>
        <v>1+41.9119355516322i</v>
      </c>
      <c r="R273" s="124" t="n">
        <f aca="false">IMABS(Q273)</f>
        <v>41.9238636302067</v>
      </c>
      <c r="S273" s="124" t="n">
        <f aca="false">IMARGUMENT(Q273)</f>
        <v>1.54694130095977</v>
      </c>
      <c r="T273" s="124" t="str">
        <f aca="false">IMSUM(COMPLEX(1,0),IMDIV(COMPLEX(0,2*PI()*O273),COMPLEX(wz_esr,0)))</f>
        <v>1+0.0000691546936601931i</v>
      </c>
      <c r="U273" s="124" t="n">
        <f aca="false">IMABS(T273)</f>
        <v>1.00000000239119</v>
      </c>
      <c r="V273" s="124" t="n">
        <f aca="false">IMARGUMENT(T273)</f>
        <v>6.91546917403027E-005</v>
      </c>
      <c r="W273" s="0" t="str">
        <f aca="false">IMSUB(COMPLEX(1,0),IMDIV(COMPLEX(0,2*PI()*O273),COMPLEX(wz_rhp,0)))</f>
        <v>1-0.0160513795729655i</v>
      </c>
      <c r="X273" s="124" t="n">
        <f aca="false">IMABS(W273)</f>
        <v>1.00012881509643</v>
      </c>
      <c r="Y273" s="124" t="n">
        <f aca="false">IMARGUMENT(W273)</f>
        <v>-0.0160500012572421</v>
      </c>
      <c r="Z273" s="0" t="str">
        <f aca="false">IMSUM(COMPLEX(1,0),IMDIV(COMPLEX(0,2*PI()*O273),COMPLEX(Q*(wsl/2),0)),IMDIV(IMPOWER(COMPLEX(0,2*PI()*O273),2),IMPOWER(COMPLEX(wsl/2,0),2)))</f>
        <v>0.999988581175403+0.00481910153219255i</v>
      </c>
      <c r="AA273" s="124" t="n">
        <f aca="false">IMABS(Z273)</f>
        <v>1.00000019311037</v>
      </c>
      <c r="AB273" s="124" t="n">
        <f aca="false">IMARGUMENT(Z273)</f>
        <v>0.00481911925469544</v>
      </c>
      <c r="AC273" s="222" t="str">
        <f aca="false">(IMDIV(IMPRODUCT(P273,T273,W273),IMPRODUCT(Q273,Z273)))</f>
        <v>0.0127861199030884-4.18521405592688i</v>
      </c>
      <c r="AD273" s="223" t="n">
        <f aca="false">20*LOG(IMABS(AC273))</f>
        <v>12.4343940387861</v>
      </c>
      <c r="AE273" s="198" t="n">
        <f aca="false">(180/PI())*IMARGUMENT(AC273)</f>
        <v>-89.8249579548814</v>
      </c>
      <c r="AF273" s="0" t="str">
        <f aca="false">COMPLEX(Adc_ea,0)</f>
        <v>-0.434440565864413</v>
      </c>
      <c r="AG273" s="0" t="str">
        <f aca="false">IMDIV(COMPLEX(0,2*PI()*O273),COMPLEX(wp0_ea,0))</f>
        <v>0.581862509520001i</v>
      </c>
      <c r="AH273" s="0" t="n">
        <f aca="false">IMABS(AG273)</f>
        <v>0.581862509520001</v>
      </c>
      <c r="AI273" s="0" t="n">
        <f aca="false">IMARGUMENT(AG273)</f>
        <v>1.5707963267949</v>
      </c>
      <c r="AJ273" s="0" t="str">
        <f aca="false">IMSUM(COMPLEX(1,0),IMDIV(COMPLEX(0,2*PI()*O273),COMPLEX(wp1_ea,0)))</f>
        <v>1+0.00576101494574258i</v>
      </c>
      <c r="AK273" s="0" t="n">
        <f aca="false">IMABS(AJ273)</f>
        <v>1.00001659450891</v>
      </c>
      <c r="AL273" s="0" t="n">
        <f aca="false">IMARGUMENT(AJ273)</f>
        <v>0.00576095121233789</v>
      </c>
      <c r="AM273" s="0" t="str">
        <f aca="false">IMSUM(COMPLEX(1,0),IMDIV(COMPLEX(0,2*PI()*O273),COMPLEX(wz_ea,0)))</f>
        <v>1+0.581862509520001i</v>
      </c>
      <c r="AN273" s="0" t="n">
        <f aca="false">IMABS(AM273)</f>
        <v>1.15696325783705</v>
      </c>
      <c r="AO273" s="0" t="n">
        <f aca="false">IMARGUMENT(AM273)</f>
        <v>0.526976343690865</v>
      </c>
      <c r="AP273" s="197" t="str">
        <f aca="false">IMPRODUCT(AF273,IMDIV(AM273,IMPRODUCT(AG273,AJ273)))</f>
        <v>-0.430124898581807+0.749115793527828i</v>
      </c>
      <c r="AQ273" s="169" t="n">
        <f aca="false">20*LOG(IMABS(AP273))</f>
        <v>-1.27155289483635</v>
      </c>
      <c r="AR273" s="198" t="n">
        <f aca="false">(180/PI())*IMARGUMENT(AP273)</f>
        <v>119.863442206274</v>
      </c>
      <c r="AS273" s="197" t="str">
        <f aca="false">IMPRODUCT(AC273,AP273)</f>
        <v>3.12971032006291+1.80974305570605i</v>
      </c>
      <c r="AT273" s="223" t="n">
        <f aca="false">20*LOG(IMABS(AS273))</f>
        <v>11.1628411439497</v>
      </c>
      <c r="AU273" s="198" t="n">
        <f aca="false">(180/PI())*IMARGUMENT(AS273)</f>
        <v>30.0384842513929</v>
      </c>
      <c r="AX273" s="0" t="n">
        <f aca="false">SUM((AT274&lt;0)*(AT273&gt;0))*O273</f>
        <v>0</v>
      </c>
      <c r="AY273" s="0" t="n">
        <f aca="false">IF(AX273&gt;0,AU273,0)</f>
        <v>0</v>
      </c>
    </row>
    <row r="274" customFormat="false" ht="15" hidden="false" customHeight="false" outlineLevel="0" collapsed="false">
      <c r="N274" s="130" t="n">
        <v>56</v>
      </c>
      <c r="O274" s="192" t="n">
        <f aca="false">10^(3+(N274/100))</f>
        <v>3630.78054770101</v>
      </c>
      <c r="P274" s="240" t="str">
        <f aca="false">COMPLEX(Adc,0)</f>
        <v>175.438596491228</v>
      </c>
      <c r="Q274" s="124" t="str">
        <f aca="false">IMSUM(COMPLEX(1,0),IMDIV(COMPLEX(0,2*PI()*O274),COMPLEX(wp_lf,0)))</f>
        <v>1+42.888189942908i</v>
      </c>
      <c r="R274" s="124" t="n">
        <f aca="false">IMABS(Q274)</f>
        <v>42.8998465799</v>
      </c>
      <c r="S274" s="124" t="n">
        <f aca="false">IMARGUMENT(Q274)</f>
        <v>1.54748410863891</v>
      </c>
      <c r="T274" s="124" t="str">
        <f aca="false">IMSUM(COMPLEX(1,0),IMDIV(COMPLEX(0,2*PI()*O274),COMPLEX(wz_esr,0)))</f>
        <v>1+0.0000707655134057981i</v>
      </c>
      <c r="U274" s="124" t="n">
        <f aca="false">IMABS(T274)</f>
        <v>1.00000000250388</v>
      </c>
      <c r="V274" s="124" t="n">
        <f aca="false">IMARGUMENT(T274)</f>
        <v>7.07655125474925E-005</v>
      </c>
      <c r="W274" s="0" t="str">
        <f aca="false">IMSUB(COMPLEX(1,0),IMDIV(COMPLEX(0,2*PI()*O274),COMPLEX(wz_rhp,0)))</f>
        <v>1-0.0164252642334541i</v>
      </c>
      <c r="X274" s="124" t="n">
        <f aca="false">IMABS(W274)</f>
        <v>1.00013488555551</v>
      </c>
      <c r="Y274" s="124" t="n">
        <f aca="false">IMARGUMENT(W274)</f>
        <v>-0.0164237873523159</v>
      </c>
      <c r="Z274" s="0" t="str">
        <f aca="false">IMSUM(COMPLEX(1,0),IMDIV(COMPLEX(0,2*PI()*O274),COMPLEX(Q*(wsl/2),0)),IMDIV(IMPOWER(COMPLEX(0,2*PI()*O274),2),IMPOWER(COMPLEX(wsl/2,0),2)))</f>
        <v>0.99998804302278+0.0049313528269821i</v>
      </c>
      <c r="AA274" s="124" t="n">
        <f aca="false">IMABS(Z274)</f>
        <v>1.0000002022146</v>
      </c>
      <c r="AB274" s="124" t="n">
        <f aca="false">IMARGUMENT(Z274)</f>
        <v>0.00493137181693605</v>
      </c>
      <c r="AC274" s="222" t="str">
        <f aca="false">(IMDIV(IMPRODUCT(P274,T274,W274),IMPRODUCT(Q274,Z274)))</f>
        <v>0.0082938841132503-4.0900347859927i</v>
      </c>
      <c r="AD274" s="223" t="n">
        <f aca="false">20*LOG(IMABS(AC274))</f>
        <v>12.2345578929915</v>
      </c>
      <c r="AE274" s="198" t="n">
        <f aca="false">(180/PI())*IMARGUMENT(AC274)</f>
        <v>-89.8838142145567</v>
      </c>
      <c r="AF274" s="0" t="str">
        <f aca="false">COMPLEX(Adc_ea,0)</f>
        <v>-0.434440565864413</v>
      </c>
      <c r="AG274" s="0" t="str">
        <f aca="false">IMDIV(COMPLEX(0,2*PI()*O274),COMPLEX(wp0_ea,0))</f>
        <v>0.595415828462712i</v>
      </c>
      <c r="AH274" s="0" t="n">
        <f aca="false">IMABS(AG274)</f>
        <v>0.595415828462712</v>
      </c>
      <c r="AI274" s="0" t="n">
        <f aca="false">IMARGUMENT(AG274)</f>
        <v>1.5707963267949</v>
      </c>
      <c r="AJ274" s="0" t="str">
        <f aca="false">IMSUM(COMPLEX(1,0),IMDIV(COMPLEX(0,2*PI()*O274),COMPLEX(wp1_ea,0)))</f>
        <v>1+0.00589520622240309i</v>
      </c>
      <c r="AK274" s="0" t="n">
        <f aca="false">IMABS(AJ274)</f>
        <v>1.00001737657723</v>
      </c>
      <c r="AL274" s="0" t="n">
        <f aca="false">IMARGUMENT(AJ274)</f>
        <v>0.00589513793089516</v>
      </c>
      <c r="AM274" s="0" t="str">
        <f aca="false">IMSUM(COMPLEX(1,0),IMDIV(COMPLEX(0,2*PI()*O274),COMPLEX(wz_ea,0)))</f>
        <v>1+0.595415828462712i</v>
      </c>
      <c r="AN274" s="0" t="n">
        <f aca="false">IMABS(AM274)</f>
        <v>1.16383848053926</v>
      </c>
      <c r="AO274" s="0" t="n">
        <f aca="false">IMARGUMENT(AM274)</f>
        <v>0.537041967904215</v>
      </c>
      <c r="AP274" s="197" t="str">
        <f aca="false">IMPRODUCT(AF274,IMDIV(AM274,IMPRODUCT(AG274,AJ274)))</f>
        <v>-0.430124225819651+0.732177956448645i</v>
      </c>
      <c r="AQ274" s="169" t="n">
        <f aca="false">20*LOG(IMABS(AP274))</f>
        <v>-1.42009678213692</v>
      </c>
      <c r="AR274" s="198" t="n">
        <f aca="false">(180/PI())*IMARGUMENT(AP274)</f>
        <v>120.432471659224</v>
      </c>
      <c r="AS274" s="197" t="str">
        <f aca="false">IMPRODUCT(AC274,AP274)</f>
        <v>2.99106591092876+1.76529564502161i</v>
      </c>
      <c r="AT274" s="223" t="n">
        <f aca="false">20*LOG(IMABS(AS274))</f>
        <v>10.8144611108546</v>
      </c>
      <c r="AU274" s="198" t="n">
        <f aca="false">(180/PI())*IMARGUMENT(AS274)</f>
        <v>30.5486574446671</v>
      </c>
      <c r="AX274" s="0" t="n">
        <f aca="false">SUM((AT275&lt;0)*(AT274&gt;0))*O274</f>
        <v>0</v>
      </c>
      <c r="AY274" s="0" t="n">
        <f aca="false">IF(AX274&gt;0,AU274,0)</f>
        <v>0</v>
      </c>
    </row>
    <row r="275" customFormat="false" ht="15" hidden="false" customHeight="false" outlineLevel="0" collapsed="false">
      <c r="N275" s="130" t="n">
        <v>57</v>
      </c>
      <c r="O275" s="192" t="n">
        <f aca="false">10^(3+(N275/100))</f>
        <v>3715.35229097172</v>
      </c>
      <c r="P275" s="240" t="str">
        <f aca="false">COMPLEX(Adc,0)</f>
        <v>175.438596491228</v>
      </c>
      <c r="Q275" s="124" t="str">
        <f aca="false">IMSUM(COMPLEX(1,0),IMDIV(COMPLEX(0,2*PI()*O275),COMPLEX(wp_lf,0)))</f>
        <v>1+43.8871842201837i</v>
      </c>
      <c r="R275" s="124" t="n">
        <f aca="false">IMABS(Q275)</f>
        <v>43.8985755893781</v>
      </c>
      <c r="S275" s="124" t="n">
        <f aca="false">IMARGUMENT(Q275)</f>
        <v>1.54801457378379</v>
      </c>
      <c r="T275" s="124" t="str">
        <f aca="false">IMSUM(COMPLEX(1,0),IMDIV(COMPLEX(0,2*PI()*O275),COMPLEX(wz_esr,0)))</f>
        <v>1+0.000072413853963303i</v>
      </c>
      <c r="U275" s="124" t="n">
        <f aca="false">IMABS(T275)</f>
        <v>1.00000000262188</v>
      </c>
      <c r="V275" s="124" t="n">
        <f aca="false">IMARGUMENT(T275)</f>
        <v>7.24138544226897E-005</v>
      </c>
      <c r="W275" s="0" t="str">
        <f aca="false">IMSUB(COMPLEX(1,0),IMDIV(COMPLEX(0,2*PI()*O275),COMPLEX(wz_rhp,0)))</f>
        <v>1-0.0168078577864533i</v>
      </c>
      <c r="X275" s="124" t="n">
        <f aca="false">IMABS(W275)</f>
        <v>1.00014124206702</v>
      </c>
      <c r="Y275" s="124" t="n">
        <f aca="false">IMARGUMENT(W275)</f>
        <v>-0.0168062752918661</v>
      </c>
      <c r="Z275" s="0" t="str">
        <f aca="false">IMSUM(COMPLEX(1,0),IMDIV(COMPLEX(0,2*PI()*O275),COMPLEX(Q*(wsl/2),0)),IMDIV(IMPOWER(COMPLEX(0,2*PI()*O275),2),IMPOWER(COMPLEX(wsl/2,0),2)))</f>
        <v>0.999987479507804+0.00504621879031467i</v>
      </c>
      <c r="AA275" s="124" t="n">
        <f aca="false">IMABS(Z275)</f>
        <v>1.0000002117482</v>
      </c>
      <c r="AB275" s="124" t="n">
        <f aca="false">IMARGUMENT(Z275)</f>
        <v>0.00504623913842987</v>
      </c>
      <c r="AC275" s="222" t="str">
        <f aca="false">(IMDIV(IMPRODUCT(P275,T275,W275),IMPRODUCT(Q275,Z275)))</f>
        <v>0.00400362082497571-3.99701468053652i</v>
      </c>
      <c r="AD275" s="223" t="n">
        <f aca="false">20*LOG(IMABS(AC275))</f>
        <v>12.0347192247605</v>
      </c>
      <c r="AE275" s="198" t="n">
        <f aca="false">(180/PI())*IMARGUMENT(AC275)</f>
        <v>-89.9426095429566</v>
      </c>
      <c r="AF275" s="0" t="str">
        <f aca="false">COMPLEX(Adc_ea,0)</f>
        <v>-0.434440565864413</v>
      </c>
      <c r="AG275" s="0" t="str">
        <f aca="false">IMDIV(COMPLEX(0,2*PI()*O275),COMPLEX(wp0_ea,0))</f>
        <v>0.609284844758933i</v>
      </c>
      <c r="AH275" s="0" t="n">
        <f aca="false">IMABS(AG275)</f>
        <v>0.609284844758933</v>
      </c>
      <c r="AI275" s="0" t="n">
        <f aca="false">IMARGUMENT(AG275)</f>
        <v>1.5707963267949</v>
      </c>
      <c r="AJ275" s="0" t="str">
        <f aca="false">IMSUM(COMPLEX(1,0),IMDIV(COMPLEX(0,2*PI()*O275),COMPLEX(wp1_ea,0)))</f>
        <v>1+0.00603252321543498i</v>
      </c>
      <c r="AK275" s="0" t="n">
        <f aca="false">IMABS(AJ275)</f>
        <v>1.00001819550263</v>
      </c>
      <c r="AL275" s="0" t="n">
        <f aca="false">IMARGUMENT(AJ275)</f>
        <v>0.00603245003982936</v>
      </c>
      <c r="AM275" s="0" t="str">
        <f aca="false">IMSUM(COMPLEX(1,0),IMDIV(COMPLEX(0,2*PI()*O275),COMPLEX(wz_ea,0)))</f>
        <v>1+0.609284844758933i</v>
      </c>
      <c r="AN275" s="0" t="n">
        <f aca="false">IMABS(AM275)</f>
        <v>1.17099445859189</v>
      </c>
      <c r="AO275" s="0" t="n">
        <f aca="false">IMARGUMENT(AM275)</f>
        <v>0.547218635810056</v>
      </c>
      <c r="AP275" s="197" t="str">
        <f aca="false">IMPRODUCT(AF275,IMDIV(AM275,IMPRODUCT(AG275,AJ275)))</f>
        <v>-0.430123521353446+0.715628329439575i</v>
      </c>
      <c r="AQ275" s="169" t="n">
        <f aca="false">20*LOG(IMABS(AP275))</f>
        <v>-1.56686134468857</v>
      </c>
      <c r="AR275" s="198" t="n">
        <f aca="false">(180/PI())*IMARGUMENT(AP275)</f>
        <v>121.007684375416</v>
      </c>
      <c r="AS275" s="197" t="str">
        <f aca="false">IMPRODUCT(AC275,AP275)</f>
        <v>2.85865488709041+1.72207513377647i</v>
      </c>
      <c r="AT275" s="223" t="n">
        <f aca="false">20*LOG(IMABS(AS275))</f>
        <v>10.467857880072</v>
      </c>
      <c r="AU275" s="198" t="n">
        <f aca="false">(180/PI())*IMARGUMENT(AS275)</f>
        <v>31.0650748324597</v>
      </c>
      <c r="AX275" s="0" t="n">
        <f aca="false">SUM((AT276&lt;0)*(AT275&gt;0))*O275</f>
        <v>0</v>
      </c>
      <c r="AY275" s="0" t="n">
        <f aca="false">IF(AX275&gt;0,AU275,0)</f>
        <v>0</v>
      </c>
    </row>
    <row r="276" customFormat="false" ht="15" hidden="false" customHeight="false" outlineLevel="0" collapsed="false">
      <c r="N276" s="130" t="n">
        <v>58</v>
      </c>
      <c r="O276" s="192" t="n">
        <f aca="false">10^(3+(N276/100))</f>
        <v>3801.89396320561</v>
      </c>
      <c r="P276" s="240" t="str">
        <f aca="false">COMPLEX(Adc,0)</f>
        <v>175.438596491228</v>
      </c>
      <c r="Q276" s="124" t="str">
        <f aca="false">IMSUM(COMPLEX(1,0),IMDIV(COMPLEX(0,2*PI()*O276),COMPLEX(wp_lf,0)))</f>
        <v>1+44.9094480634484i</v>
      </c>
      <c r="R276" s="124" t="n">
        <f aca="false">IMABS(Q276)</f>
        <v>44.9205801984299</v>
      </c>
      <c r="S276" s="124" t="n">
        <f aca="false">IMARGUMENT(Q276)</f>
        <v>1.54853297645924</v>
      </c>
      <c r="T276" s="124" t="str">
        <f aca="false">IMSUM(COMPLEX(1,0),IMDIV(COMPLEX(0,2*PI()*O276),COMPLEX(wz_esr,0)))</f>
        <v>1+0.0000741005893046898i</v>
      </c>
      <c r="U276" s="124" t="n">
        <f aca="false">IMABS(T276)</f>
        <v>1.00000000274545</v>
      </c>
      <c r="V276" s="124" t="n">
        <f aca="false">IMARGUMENT(T276)</f>
        <v>7.41005875339178E-005</v>
      </c>
      <c r="W276" s="0" t="str">
        <f aca="false">IMSUB(COMPLEX(1,0),IMDIV(COMPLEX(0,2*PI()*O276),COMPLEX(wz_rhp,0)))</f>
        <v>1-0.0171993630881292i</v>
      </c>
      <c r="X276" s="124" t="n">
        <f aca="false">IMABS(W276)</f>
        <v>1.00014789810839</v>
      </c>
      <c r="Y276" s="124" t="n">
        <f aca="false">IMARGUMENT(W276)</f>
        <v>-0.0171976674281729</v>
      </c>
      <c r="Z276" s="0" t="str">
        <f aca="false">IMSUM(COMPLEX(1,0),IMDIV(COMPLEX(0,2*PI()*O276),COMPLEX(Q*(wsl/2),0)),IMDIV(IMPOWER(COMPLEX(0,2*PI()*O276),2),IMPOWER(COMPLEX(wsl/2,0),2)))</f>
        <v>0.999986889435186+0.00516376032564446i</v>
      </c>
      <c r="AA276" s="124" t="n">
        <f aca="false">IMABS(Z276)</f>
        <v>1.00000022173146</v>
      </c>
      <c r="AB276" s="124" t="n">
        <f aca="false">IMARGUMENT(Z276)</f>
        <v>0.00516378212904657</v>
      </c>
      <c r="AC276" s="222" t="str">
        <f aca="false">(IMDIV(IMPRODUCT(P276,T276,W276),IMPRODUCT(Q276,Z276)))</f>
        <v>-9.3741179131772e-05-3.90610504757287i</v>
      </c>
      <c r="AD276" s="223" t="n">
        <f aca="false">20*LOG(IMABS(AC276))</f>
        <v>11.834878375843</v>
      </c>
      <c r="AE276" s="198" t="n">
        <f aca="false">(180/PI())*IMARGUMENT(AC276)</f>
        <v>-90.00137502035</v>
      </c>
      <c r="AF276" s="0" t="str">
        <f aca="false">COMPLEX(Adc_ea,0)</f>
        <v>-0.434440565864413</v>
      </c>
      <c r="AG276" s="0" t="str">
        <f aca="false">IMDIV(COMPLEX(0,2*PI()*O276),COMPLEX(wp0_ea,0))</f>
        <v>0.623476911944683i</v>
      </c>
      <c r="AH276" s="0" t="n">
        <f aca="false">IMABS(AG276)</f>
        <v>0.623476911944683</v>
      </c>
      <c r="AI276" s="0" t="n">
        <f aca="false">IMARGUMENT(AG276)</f>
        <v>1.5707963267949</v>
      </c>
      <c r="AJ276" s="0" t="str">
        <f aca="false">IMSUM(COMPLEX(1,0),IMDIV(COMPLEX(0,2*PI()*O276),COMPLEX(wp1_ea,0)))</f>
        <v>1+0.00617303873212558i</v>
      </c>
      <c r="AK276" s="0" t="n">
        <f aca="false">IMABS(AJ276)</f>
        <v>1.00001905302209</v>
      </c>
      <c r="AL276" s="0" t="n">
        <f aca="false">IMARGUMENT(AJ276)</f>
        <v>0.00617296032314987</v>
      </c>
      <c r="AM276" s="0" t="str">
        <f aca="false">IMSUM(COMPLEX(1,0),IMDIV(COMPLEX(0,2*PI()*O276),COMPLEX(wz_ea,0)))</f>
        <v>1+0.623476911944683i</v>
      </c>
      <c r="AN276" s="0" t="n">
        <f aca="false">IMABS(AM276)</f>
        <v>1.17844111423867</v>
      </c>
      <c r="AO276" s="0" t="n">
        <f aca="false">IMARGUMENT(AM276)</f>
        <v>0.557503311198143</v>
      </c>
      <c r="AP276" s="197" t="str">
        <f aca="false">IMPRODUCT(AF276,IMDIV(AM276,IMPRODUCT(AG276,AJ276)))</f>
        <v>-0.430122783689245+0.699458137642577i</v>
      </c>
      <c r="AQ276" s="169" t="n">
        <f aca="false">20*LOG(IMABS(AP276))</f>
        <v>-1.71180786975593</v>
      </c>
      <c r="AR276" s="198" t="n">
        <f aca="false">(180/PI())*IMARGUMENT(AP276)</f>
        <v>121.588902222604</v>
      </c>
      <c r="AS276" s="197" t="str">
        <f aca="false">IMPRODUCT(AC276,AP276)</f>
        <v>2.73219728222851+1.68003920841408i</v>
      </c>
      <c r="AT276" s="223" t="n">
        <f aca="false">20*LOG(IMABS(AS276))</f>
        <v>10.1230705060871</v>
      </c>
      <c r="AU276" s="198" t="n">
        <f aca="false">(180/PI())*IMARGUMENT(AS276)</f>
        <v>31.5875272022543</v>
      </c>
      <c r="AX276" s="0" t="n">
        <f aca="false">SUM((AT277&lt;0)*(AT276&gt;0))*O276</f>
        <v>0</v>
      </c>
      <c r="AY276" s="0" t="n">
        <f aca="false">IF(AX276&gt;0,AU276,0)</f>
        <v>0</v>
      </c>
    </row>
    <row r="277" customFormat="false" ht="15" hidden="false" customHeight="false" outlineLevel="0" collapsed="false">
      <c r="N277" s="130" t="n">
        <v>59</v>
      </c>
      <c r="O277" s="192" t="n">
        <f aca="false">10^(3+(N277/100))</f>
        <v>3890.4514499428</v>
      </c>
      <c r="P277" s="240" t="str">
        <f aca="false">COMPLEX(Adc,0)</f>
        <v>175.438596491228</v>
      </c>
      <c r="Q277" s="124" t="str">
        <f aca="false">IMSUM(COMPLEX(1,0),IMDIV(COMPLEX(0,2*PI()*O277),COMPLEX(wp_lf,0)))</f>
        <v>1+45.9555234905231i</v>
      </c>
      <c r="R277" s="124" t="n">
        <f aca="false">IMABS(Q277)</f>
        <v>45.9664022878452</v>
      </c>
      <c r="S277" s="124" t="n">
        <f aca="false">IMARGUMENT(Q277)</f>
        <v>1.54903959041403</v>
      </c>
      <c r="T277" s="124" t="str">
        <f aca="false">IMSUM(COMPLEX(1,0),IMDIV(COMPLEX(0,2*PI()*O277),COMPLEX(wz_esr,0)))</f>
        <v>1+0.0000758266137593633i</v>
      </c>
      <c r="U277" s="124" t="n">
        <f aca="false">IMABS(T277)</f>
        <v>1.00000000287484</v>
      </c>
      <c r="V277" s="124" t="n">
        <f aca="false">IMARGUMENT(T277)</f>
        <v>7.58266140956486E-005</v>
      </c>
      <c r="W277" s="0" t="str">
        <f aca="false">IMSUB(COMPLEX(1,0),IMDIV(COMPLEX(0,2*PI()*O277),COMPLEX(wz_rhp,0)))</f>
        <v>1-0.0175999877197748i</v>
      </c>
      <c r="X277" s="124" t="n">
        <f aca="false">IMABS(W277)</f>
        <v>1.00015486779185</v>
      </c>
      <c r="Y277" s="124" t="n">
        <f aca="false">IMARGUMENT(W277)</f>
        <v>-0.0175981708025881</v>
      </c>
      <c r="Z277" s="0" t="str">
        <f aca="false">IMSUM(COMPLEX(1,0),IMDIV(COMPLEX(0,2*PI()*O277),COMPLEX(Q*(wsl/2),0)),IMDIV(IMPOWER(COMPLEX(0,2*PI()*O277),2),IMPOWER(COMPLEX(wsl/2,0),2)))</f>
        <v>0.999986271553302+0.00528403975504934i</v>
      </c>
      <c r="AA277" s="124" t="n">
        <f aca="false">IMABS(Z277)</f>
        <v>1.00000023218558</v>
      </c>
      <c r="AB277" s="124" t="n">
        <f aca="false">IMARGUMENT(Z277)</f>
        <v>0.00528406311784317</v>
      </c>
      <c r="AC277" s="222" t="str">
        <f aca="false">(IMDIV(IMPRODUCT(P277,T277,W277),IMPRODUCT(Q277,Z277)))</f>
        <v>-0.00400686649668285-3.81725827223683i</v>
      </c>
      <c r="AD277" s="223" t="n">
        <f aca="false">20*LOG(IMABS(AC277))</f>
        <v>11.6350356833854</v>
      </c>
      <c r="AE277" s="198" t="n">
        <f aca="false">(180/PI())*IMARGUMENT(AC277)</f>
        <v>-90.0601417139326</v>
      </c>
      <c r="AF277" s="0" t="str">
        <f aca="false">COMPLEX(Adc_ea,0)</f>
        <v>-0.434440565864413</v>
      </c>
      <c r="AG277" s="0" t="str">
        <f aca="false">IMDIV(COMPLEX(0,2*PI()*O277),COMPLEX(wp0_ea,0))</f>
        <v>0.637999554841839i</v>
      </c>
      <c r="AH277" s="0" t="n">
        <f aca="false">IMABS(AG277)</f>
        <v>0.637999554841839</v>
      </c>
      <c r="AI277" s="0" t="n">
        <f aca="false">IMARGUMENT(AG277)</f>
        <v>1.5707963267949</v>
      </c>
      <c r="AJ277" s="0" t="str">
        <f aca="false">IMSUM(COMPLEX(1,0),IMDIV(COMPLEX(0,2*PI()*O277),COMPLEX(wp1_ea,0)))</f>
        <v>1+0.00631682727566178i</v>
      </c>
      <c r="AK277" s="0" t="n">
        <f aca="false">IMABS(AJ277)</f>
        <v>1.0000199509544</v>
      </c>
      <c r="AL277" s="0" t="n">
        <f aca="false">IMARGUMENT(AJ277)</f>
        <v>0.00631674325902109</v>
      </c>
      <c r="AM277" s="0" t="str">
        <f aca="false">IMSUM(COMPLEX(1,0),IMDIV(COMPLEX(0,2*PI()*O277),COMPLEX(wz_ea,0)))</f>
        <v>1+0.637999554841839i</v>
      </c>
      <c r="AN277" s="0" t="n">
        <f aca="false">IMABS(AM277)</f>
        <v>1.18618861568403</v>
      </c>
      <c r="AO277" s="0" t="n">
        <f aca="false">IMARGUMENT(AM277)</f>
        <v>0.567892743888782</v>
      </c>
      <c r="AP277" s="197" t="str">
        <f aca="false">IMPRODUCT(AF277,IMDIV(AM277,IMPRODUCT(AG277,AJ277)))</f>
        <v>-0.430122011262713+0.683658807379271i</v>
      </c>
      <c r="AQ277" s="169" t="n">
        <f aca="false">20*LOG(IMABS(AP277))</f>
        <v>-1.85489835755987</v>
      </c>
      <c r="AR277" s="198" t="n">
        <f aca="false">(180/PI())*IMARGUMENT(AP277)</f>
        <v>122.175934711922</v>
      </c>
      <c r="AS277" s="197" t="str">
        <f aca="false">IMPRODUCT(AC277,AP277)</f>
        <v>2.6114256793325+1.63914747599328i</v>
      </c>
      <c r="AT277" s="223" t="n">
        <f aca="false">20*LOG(IMABS(AS277))</f>
        <v>9.7801373258255</v>
      </c>
      <c r="AU277" s="198" t="n">
        <f aca="false">(180/PI())*IMARGUMENT(AS277)</f>
        <v>32.1157929979892</v>
      </c>
      <c r="AX277" s="0" t="n">
        <f aca="false">SUM((AT278&lt;0)*(AT277&gt;0))*O277</f>
        <v>0</v>
      </c>
      <c r="AY277" s="0" t="n">
        <f aca="false">IF(AX277&gt;0,AU277,0)</f>
        <v>0</v>
      </c>
    </row>
    <row r="278" customFormat="false" ht="15" hidden="false" customHeight="false" outlineLevel="0" collapsed="false">
      <c r="N278" s="130" t="n">
        <v>60</v>
      </c>
      <c r="O278" s="192" t="n">
        <f aca="false">10^(3+(N278/100))</f>
        <v>3981.07170553497</v>
      </c>
      <c r="P278" s="240" t="str">
        <f aca="false">COMPLEX(Adc,0)</f>
        <v>175.438596491228</v>
      </c>
      <c r="Q278" s="124" t="str">
        <f aca="false">IMSUM(COMPLEX(1,0),IMDIV(COMPLEX(0,2*PI()*O278),COMPLEX(wp_lf,0)))</f>
        <v>1+47.0259651444459i</v>
      </c>
      <c r="R278" s="124" t="n">
        <f aca="false">IMABS(Q278)</f>
        <v>47.0365963667296</v>
      </c>
      <c r="S278" s="124" t="n">
        <f aca="false">IMARGUMENT(Q278)</f>
        <v>1.54953468322079</v>
      </c>
      <c r="T278" s="124" t="str">
        <f aca="false">IMSUM(COMPLEX(1,0),IMDIV(COMPLEX(0,2*PI()*O278),COMPLEX(wz_esr,0)))</f>
        <v>1+0.0000775928424883357i</v>
      </c>
      <c r="U278" s="124" t="n">
        <f aca="false">IMABS(T278)</f>
        <v>1.00000000301032</v>
      </c>
      <c r="V278" s="124" t="n">
        <f aca="false">IMARGUMENT(T278)</f>
        <v>7.75928431973807E-005</v>
      </c>
      <c r="W278" s="0" t="str">
        <f aca="false">IMSUB(COMPLEX(1,0),IMDIV(COMPLEX(0,2*PI()*O278),COMPLEX(wz_rhp,0)))</f>
        <v>1-0.0180099440978729i</v>
      </c>
      <c r="X278" s="124" t="n">
        <f aca="false">IMABS(W278)</f>
        <v>1.00016216589432</v>
      </c>
      <c r="Y278" s="124" t="n">
        <f aca="false">IMARGUMENT(W278)</f>
        <v>-0.0180079972530759</v>
      </c>
      <c r="Z278" s="0" t="str">
        <f aca="false">IMSUM(COMPLEX(1,0),IMDIV(COMPLEX(0,2*PI()*O278),COMPLEX(Q*(wsl/2),0)),IMDIV(IMPOWER(COMPLEX(0,2*PI()*O278),2),IMPOWER(COMPLEX(wsl/2,0),2)))</f>
        <v>0.999985624551542+0.00540712085227492i</v>
      </c>
      <c r="AA278" s="124" t="n">
        <f aca="false">IMABS(Z278)</f>
        <v>1.00000024313279</v>
      </c>
      <c r="AB278" s="124" t="n">
        <f aca="false">IMARGUMENT(Z278)</f>
        <v>0.00540714588590708</v>
      </c>
      <c r="AC278" s="222" t="str">
        <f aca="false">(IMDIV(IMPRODUCT(P278,T278,W278),IMPRODUCT(Q278,Z278)))</f>
        <v>-0.00774403126025747-3.73042779432567i</v>
      </c>
      <c r="AD278" s="223" t="n">
        <f aca="false">20*LOG(IMABS(AC278))</f>
        <v>11.4351914806422</v>
      </c>
      <c r="AE278" s="198" t="n">
        <f aca="false">(180/PI())*IMARGUMENT(AC278)</f>
        <v>-90.1189406938652</v>
      </c>
      <c r="AF278" s="0" t="str">
        <f aca="false">COMPLEX(Adc_ea,0)</f>
        <v>-0.434440565864413</v>
      </c>
      <c r="AG278" s="0" t="str">
        <f aca="false">IMDIV(COMPLEX(0,2*PI()*O278),COMPLEX(wp0_ea,0))</f>
        <v>0.652860473547893i</v>
      </c>
      <c r="AH278" s="0" t="n">
        <f aca="false">IMABS(AG278)</f>
        <v>0.652860473547893</v>
      </c>
      <c r="AI278" s="0" t="n">
        <f aca="false">IMARGUMENT(AG278)</f>
        <v>1.5707963267949</v>
      </c>
      <c r="AJ278" s="0" t="str">
        <f aca="false">IMSUM(COMPLEX(1,0),IMDIV(COMPLEX(0,2*PI()*O278),COMPLEX(wp1_ea,0)))</f>
        <v>1+0.00646396508463261i</v>
      </c>
      <c r="AK278" s="0" t="n">
        <f aca="false">IMABS(AJ278)</f>
        <v>1.00002089120409</v>
      </c>
      <c r="AL278" s="0" t="n">
        <f aca="false">IMARGUMENT(AJ278)</f>
        <v>0.0064638750592614</v>
      </c>
      <c r="AM278" s="0" t="str">
        <f aca="false">IMSUM(COMPLEX(1,0),IMDIV(COMPLEX(0,2*PI()*O278),COMPLEX(wz_ea,0)))</f>
        <v>1+0.652860473547893i</v>
      </c>
      <c r="AN278" s="0" t="n">
        <f aca="false">IMABS(AM278)</f>
        <v>1.19424737718832</v>
      </c>
      <c r="AO278" s="0" t="n">
        <f aca="false">IMARGUMENT(AM278)</f>
        <v>0.578383470677184</v>
      </c>
      <c r="AP278" s="197" t="str">
        <f aca="false">IMPRODUCT(AF278,IMDIV(AM278,IMPRODUCT(AG278,AJ278)))</f>
        <v>-0.430121202435814+0.668221961604927i</v>
      </c>
      <c r="AQ278" s="169" t="n">
        <f aca="false">20*LOG(IMABS(AP278))</f>
        <v>-1.9960956336279</v>
      </c>
      <c r="AR278" s="198" t="n">
        <f aca="false">(180/PI())*IMARGUMENT(AP278)</f>
        <v>122.768579049735</v>
      </c>
      <c r="AS278" s="197" t="str">
        <f aca="false">IMPRODUCT(AC278,AP278)</f>
        <v>2.4960846503872+1.59936135673588i</v>
      </c>
      <c r="AT278" s="223" t="n">
        <f aca="false">20*LOG(IMABS(AS278))</f>
        <v>9.43909584701425</v>
      </c>
      <c r="AU278" s="198" t="n">
        <f aca="false">(180/PI())*IMARGUMENT(AS278)</f>
        <v>32.6496383558699</v>
      </c>
      <c r="AX278" s="0" t="n">
        <f aca="false">SUM((AT279&lt;0)*(AT278&gt;0))*O278</f>
        <v>0</v>
      </c>
      <c r="AY278" s="0" t="n">
        <f aca="false">IF(AX278&gt;0,AU278,0)</f>
        <v>0</v>
      </c>
    </row>
    <row r="279" customFormat="false" ht="15" hidden="false" customHeight="false" outlineLevel="0" collapsed="false">
      <c r="N279" s="130" t="n">
        <v>61</v>
      </c>
      <c r="O279" s="192" t="n">
        <f aca="false">10^(3+(N279/100))</f>
        <v>4073.80277804113</v>
      </c>
      <c r="P279" s="240" t="str">
        <f aca="false">COMPLEX(Adc,0)</f>
        <v>175.438596491228</v>
      </c>
      <c r="Q279" s="124" t="str">
        <f aca="false">IMSUM(COMPLEX(1,0),IMDIV(COMPLEX(0,2*PI()*O279),COMPLEX(wp_lf,0)))</f>
        <v>1+48.1213405875506i</v>
      </c>
      <c r="R279" s="124" t="n">
        <f aca="false">IMABS(Q279)</f>
        <v>48.1317298665137</v>
      </c>
      <c r="S279" s="124" t="n">
        <f aca="false">IMARGUMENT(Q279)</f>
        <v>1.55001851641288</v>
      </c>
      <c r="T279" s="124" t="str">
        <f aca="false">IMSUM(COMPLEX(1,0),IMDIV(COMPLEX(0,2*PI()*O279),COMPLEX(wz_esr,0)))</f>
        <v>1+0.0000794002119694583i</v>
      </c>
      <c r="U279" s="124" t="n">
        <f aca="false">IMABS(T279)</f>
        <v>1.0000000031522</v>
      </c>
      <c r="V279" s="124" t="n">
        <f aca="false">IMARGUMENT(T279)</f>
        <v>7.94002106737777E-005</v>
      </c>
      <c r="W279" s="0" t="str">
        <f aca="false">IMSUB(COMPLEX(1,0),IMDIV(COMPLEX(0,2*PI()*O279),COMPLEX(wz_rhp,0)))</f>
        <v>1-0.0184294495867215i</v>
      </c>
      <c r="X279" s="124" t="n">
        <f aca="false">IMABS(W279)</f>
        <v>1.00016980788868</v>
      </c>
      <c r="Y279" s="124" t="n">
        <f aca="false">IMARGUMENT(W279)</f>
        <v>-0.0184273635240731</v>
      </c>
      <c r="Z279" s="0" t="str">
        <f aca="false">IMSUM(COMPLEX(1,0),IMDIV(COMPLEX(0,2*PI()*O279),COMPLEX(Q*(wsl/2),0)),IMDIV(IMPOWER(COMPLEX(0,2*PI()*O279),2),IMPOWER(COMPLEX(wsl/2,0),2)))</f>
        <v>0.999984947057529+0.00553306887654806i</v>
      </c>
      <c r="AA279" s="124" t="n">
        <f aca="false">IMABS(Z279)</f>
        <v>1.00000025459639</v>
      </c>
      <c r="AB279" s="124" t="n">
        <f aca="false">IMARGUMENT(Z279)</f>
        <v>0.00553309570057455</v>
      </c>
      <c r="AC279" s="222" t="str">
        <f aca="false">(IMDIV(IMPRODUCT(P279,T279,W279),IMPRODUCT(Q279,Z279)))</f>
        <v>-0.0113131404878393-3.64556808621449i</v>
      </c>
      <c r="AD279" s="223" t="n">
        <f aca="false">20*LOG(IMABS(AC279))</f>
        <v>11.2353460976794</v>
      </c>
      <c r="AE279" s="198" t="n">
        <f aca="false">(180/PI())*IMARGUMENT(AC279)</f>
        <v>-90.177803049325</v>
      </c>
      <c r="AF279" s="0" t="str">
        <f aca="false">COMPLEX(Adc_ea,0)</f>
        <v>-0.434440565864413</v>
      </c>
      <c r="AG279" s="0" t="str">
        <f aca="false">IMDIV(COMPLEX(0,2*PI()*O279),COMPLEX(wp0_ea,0))</f>
        <v>0.668067547518654i</v>
      </c>
      <c r="AH279" s="0" t="n">
        <f aca="false">IMABS(AG279)</f>
        <v>0.668067547518654</v>
      </c>
      <c r="AI279" s="0" t="n">
        <f aca="false">IMARGUMENT(AG279)</f>
        <v>1.5707963267949</v>
      </c>
      <c r="AJ279" s="0" t="str">
        <f aca="false">IMSUM(COMPLEX(1,0),IMDIV(COMPLEX(0,2*PI()*O279),COMPLEX(wp1_ea,0)))</f>
        <v>1+0.00661453017345203i</v>
      </c>
      <c r="AK279" s="0" t="n">
        <f aca="false">IMABS(AJ279)</f>
        <v>1.00002187576543</v>
      </c>
      <c r="AL279" s="0" t="n">
        <f aca="false">IMARGUMENT(AJ279)</f>
        <v>0.00661443370964114</v>
      </c>
      <c r="AM279" s="0" t="str">
        <f aca="false">IMSUM(COMPLEX(1,0),IMDIV(COMPLEX(0,2*PI()*O279),COMPLEX(wz_ea,0)))</f>
        <v>1+0.668067547518654i</v>
      </c>
      <c r="AN279" s="0" t="n">
        <f aca="false">IMABS(AM279)</f>
        <v>1.20262805889751</v>
      </c>
      <c r="AO279" s="0" t="n">
        <f aca="false">IMARGUMENT(AM279)</f>
        <v>0.588971817178577</v>
      </c>
      <c r="AP279" s="197" t="str">
        <f aca="false">IMPRODUCT(AF279,IMDIV(AM279,IMPRODUCT(AG279,AJ279)))</f>
        <v>-0.430120355493338+0.65313941546668i</v>
      </c>
      <c r="AQ279" s="169" t="n">
        <f aca="false">20*LOG(IMABS(AP279))</f>
        <v>-2.13536346256776</v>
      </c>
      <c r="AR279" s="198" t="n">
        <f aca="false">(180/PI())*IMARGUMENT(AP279)</f>
        <v>123.366620241051</v>
      </c>
      <c r="AS279" s="197" t="str">
        <f aca="false">IMPRODUCT(AC279,AP279)</f>
        <v>2.38593022088249+1.56064398325242i</v>
      </c>
      <c r="AT279" s="223" t="n">
        <f aca="false">20*LOG(IMABS(AS279))</f>
        <v>9.09998263511159</v>
      </c>
      <c r="AU279" s="198" t="n">
        <f aca="false">(180/PI())*IMARGUMENT(AS279)</f>
        <v>33.1888171917257</v>
      </c>
      <c r="AX279" s="0" t="n">
        <f aca="false">SUM((AT280&lt;0)*(AT279&gt;0))*O279</f>
        <v>0</v>
      </c>
      <c r="AY279" s="0" t="n">
        <f aca="false">IF(AX279&gt;0,AU279,0)</f>
        <v>0</v>
      </c>
    </row>
    <row r="280" customFormat="false" ht="15" hidden="false" customHeight="false" outlineLevel="0" collapsed="false">
      <c r="N280" s="130" t="n">
        <v>62</v>
      </c>
      <c r="O280" s="192" t="n">
        <f aca="false">10^(3+(N280/100))</f>
        <v>4168.69383470336</v>
      </c>
      <c r="P280" s="240" t="str">
        <f aca="false">COMPLEX(Adc,0)</f>
        <v>175.438596491228</v>
      </c>
      <c r="Q280" s="124" t="str">
        <f aca="false">IMSUM(COMPLEX(1,0),IMDIV(COMPLEX(0,2*PI()*O280),COMPLEX(wp_lf,0)))</f>
        <v>1+49.242230602396i</v>
      </c>
      <c r="R280" s="124" t="n">
        <f aca="false">IMABS(Q280)</f>
        <v>49.2523834418147</v>
      </c>
      <c r="S280" s="124" t="n">
        <f aca="false">IMARGUMENT(Q280)</f>
        <v>1.55049134561843</v>
      </c>
      <c r="T280" s="124" t="str">
        <f aca="false">IMSUM(COMPLEX(1,0),IMDIV(COMPLEX(0,2*PI()*O280),COMPLEX(wz_esr,0)))</f>
        <v>1+0.0000812496804939533i</v>
      </c>
      <c r="U280" s="124" t="n">
        <f aca="false">IMABS(T280)</f>
        <v>1.00000000330076</v>
      </c>
      <c r="V280" s="124" t="n">
        <f aca="false">IMARGUMENT(T280)</f>
        <v>8.12496797103324E-005</v>
      </c>
      <c r="W280" s="0" t="str">
        <f aca="false">IMSUB(COMPLEX(1,0),IMDIV(COMPLEX(0,2*PI()*O280),COMPLEX(wz_rhp,0)))</f>
        <v>1-0.0188587266136836i</v>
      </c>
      <c r="X280" s="124" t="n">
        <f aca="false">IMABS(W280)</f>
        <v>1.00017780997655</v>
      </c>
      <c r="Y280" s="124" t="n">
        <f aca="false">IMARGUMENT(W280)</f>
        <v>-0.0188564913787322</v>
      </c>
      <c r="Z280" s="0" t="str">
        <f aca="false">IMSUM(COMPLEX(1,0),IMDIV(COMPLEX(0,2*PI()*O280),COMPLEX(Q*(wsl/2),0)),IMDIV(IMPOWER(COMPLEX(0,2*PI()*O280),2),IMPOWER(COMPLEX(wsl/2,0),2)))</f>
        <v>0.999984237634206+0.00566195060717839i</v>
      </c>
      <c r="AA280" s="124" t="n">
        <f aca="false">IMABS(Z280)</f>
        <v>1.00000026660074</v>
      </c>
      <c r="AB280" s="124" t="n">
        <f aca="false">IMARGUMENT(Z280)</f>
        <v>0.00566197934961455</v>
      </c>
      <c r="AC280" s="222" t="str">
        <f aca="false">(IMDIV(IMPRODUCT(P280,T280,W280),IMPRODUCT(Q280,Z280)))</f>
        <v>-0.014721744664013-3.56263463114635i</v>
      </c>
      <c r="AD280" s="223" t="n">
        <f aca="false">20*LOG(IMABS(AC280))</f>
        <v>11.0354998620712</v>
      </c>
      <c r="AE280" s="198" t="n">
        <f aca="false">(180/PI())*IMARGUMENT(AC280)</f>
        <v>-90.2367599045767</v>
      </c>
      <c r="AF280" s="0" t="str">
        <f aca="false">COMPLEX(Adc_ea,0)</f>
        <v>-0.434440565864413</v>
      </c>
      <c r="AG280" s="0" t="str">
        <f aca="false">IMDIV(COMPLEX(0,2*PI()*O280),COMPLEX(wp0_ea,0))</f>
        <v>0.68362883974603i</v>
      </c>
      <c r="AH280" s="0" t="n">
        <f aca="false">IMABS(AG280)</f>
        <v>0.68362883974603</v>
      </c>
      <c r="AI280" s="0" t="n">
        <f aca="false">IMARGUMENT(AG280)</f>
        <v>1.5707963267949</v>
      </c>
      <c r="AJ280" s="0" t="str">
        <f aca="false">IMSUM(COMPLEX(1,0),IMDIV(COMPLEX(0,2*PI()*O280),COMPLEX(wp1_ea,0)))</f>
        <v>1+0.00676860237372307i</v>
      </c>
      <c r="AK280" s="0" t="n">
        <f aca="false">IMABS(AJ280)</f>
        <v>1.00002290672669</v>
      </c>
      <c r="AL280" s="0" t="n">
        <f aca="false">IMARGUMENT(AJ280)</f>
        <v>0.00676849901103515</v>
      </c>
      <c r="AM280" s="0" t="str">
        <f aca="false">IMSUM(COMPLEX(1,0),IMDIV(COMPLEX(0,2*PI()*O280),COMPLEX(wz_ea,0)))</f>
        <v>1+0.68362883974603i</v>
      </c>
      <c r="AN280" s="0" t="n">
        <f aca="false">IMABS(AM280)</f>
        <v>1.2113415664182</v>
      </c>
      <c r="AO280" s="0" t="n">
        <f aca="false">IMARGUMENT(AM280)</f>
        <v>0.599653900606362</v>
      </c>
      <c r="AP280" s="197" t="str">
        <f aca="false">IMPRODUCT(AF280,IMDIV(AM280,IMPRODUCT(AG280,AJ280)))</f>
        <v>-0.430119468639267+0.638403171963675i</v>
      </c>
      <c r="AQ280" s="169" t="n">
        <f aca="false">20*LOG(IMABS(AP280))</f>
        <v>-2.27266666264432</v>
      </c>
      <c r="AR280" s="198" t="n">
        <f aca="false">(180/PI())*IMARGUMENT(AP280)</f>
        <v>123.969831246331</v>
      </c>
      <c r="AS280" s="197" t="str">
        <f aca="false">IMPRODUCT(AC280,AP280)</f>
        <v>2.2807293580638+1.52296010601417i</v>
      </c>
      <c r="AT280" s="223" t="n">
        <f aca="false">20*LOG(IMABS(AS280))</f>
        <v>8.76283319942689</v>
      </c>
      <c r="AU280" s="198" t="n">
        <f aca="false">(180/PI())*IMARGUMENT(AS280)</f>
        <v>33.7330713417546</v>
      </c>
      <c r="AX280" s="0" t="n">
        <f aca="false">SUM((AT281&lt;0)*(AT280&gt;0))*O280</f>
        <v>0</v>
      </c>
      <c r="AY280" s="0" t="n">
        <f aca="false">IF(AX280&gt;0,AU280,0)</f>
        <v>0</v>
      </c>
    </row>
    <row r="281" customFormat="false" ht="15" hidden="false" customHeight="false" outlineLevel="0" collapsed="false">
      <c r="N281" s="130" t="n">
        <v>63</v>
      </c>
      <c r="O281" s="192" t="n">
        <f aca="false">10^(3+(N281/100))</f>
        <v>4265.79518801593</v>
      </c>
      <c r="P281" s="240" t="str">
        <f aca="false">COMPLEX(Adc,0)</f>
        <v>175.438596491228</v>
      </c>
      <c r="Q281" s="124" t="str">
        <f aca="false">IMSUM(COMPLEX(1,0),IMDIV(COMPLEX(0,2*PI()*O281),COMPLEX(wp_lf,0)))</f>
        <v>1+50.3892294997045i</v>
      </c>
      <c r="R281" s="124" t="n">
        <f aca="false">IMABS(Q281)</f>
        <v>50.3991512783091</v>
      </c>
      <c r="S281" s="124" t="n">
        <f aca="false">IMARGUMENT(Q281)</f>
        <v>1.55095342069159</v>
      </c>
      <c r="T281" s="124" t="str">
        <f aca="false">IMSUM(COMPLEX(1,0),IMDIV(COMPLEX(0,2*PI()*O281),COMPLEX(wz_esr,0)))</f>
        <v>1+0.0000831422286745127i</v>
      </c>
      <c r="U281" s="124" t="n">
        <f aca="false">IMABS(T281)</f>
        <v>1.00000000345632</v>
      </c>
      <c r="V281" s="124" t="n">
        <f aca="false">IMARGUMENT(T281)</f>
        <v>8.31422277060792E-005</v>
      </c>
      <c r="W281" s="0" t="str">
        <f aca="false">IMSUB(COMPLEX(1,0),IMDIV(COMPLEX(0,2*PI()*O281),COMPLEX(wz_rhp,0)))</f>
        <v>1-0.0192980027871209i</v>
      </c>
      <c r="X281" s="124" t="n">
        <f aca="false">IMABS(W281)</f>
        <v>1.00018618912259</v>
      </c>
      <c r="Y281" s="124" t="n">
        <f aca="false">IMARGUMENT(W281)</f>
        <v>-0.0192956077138045</v>
      </c>
      <c r="Z281" s="0" t="str">
        <f aca="false">IMSUM(COMPLEX(1,0),IMDIV(COMPLEX(0,2*PI()*O281),COMPLEX(Q*(wsl/2),0)),IMDIV(IMPOWER(COMPLEX(0,2*PI()*O281),2),IMPOWER(COMPLEX(wsl/2,0),2)))</f>
        <v>0.999983494776793+0.00579383437896538i</v>
      </c>
      <c r="AA281" s="124" t="n">
        <f aca="false">IMABS(Z281)</f>
        <v>1.00000027917137</v>
      </c>
      <c r="AB281" s="124" t="n">
        <f aca="false">IMARGUMENT(Z281)</f>
        <v>0.00579386517704531</v>
      </c>
      <c r="AC281" s="222" t="str">
        <f aca="false">(IMDIV(IMPRODUCT(P281,T281,W281),IMPRODUCT(Q281,Z281)))</f>
        <v>-0.0179770555855175-3.48158390189683i</v>
      </c>
      <c r="AD281" s="223" t="n">
        <f aca="false">20*LOG(IMABS(AC281))</f>
        <v>10.8356530995916</v>
      </c>
      <c r="AE281" s="198" t="n">
        <f aca="false">(180/PI())*IMARGUMENT(AC281)</f>
        <v>-90.2958424350673</v>
      </c>
      <c r="AF281" s="0" t="str">
        <f aca="false">COMPLEX(Adc_ea,0)</f>
        <v>-0.434440565864413</v>
      </c>
      <c r="AG281" s="0" t="str">
        <f aca="false">IMDIV(COMPLEX(0,2*PI()*O281),COMPLEX(wp0_ea,0))</f>
        <v>0.699552601033135i</v>
      </c>
      <c r="AH281" s="0" t="n">
        <f aca="false">IMABS(AG281)</f>
        <v>0.699552601033135</v>
      </c>
      <c r="AI281" s="0" t="n">
        <f aca="false">IMARGUMENT(AG281)</f>
        <v>1.5707963267949</v>
      </c>
      <c r="AJ281" s="0" t="str">
        <f aca="false">IMSUM(COMPLEX(1,0),IMDIV(COMPLEX(0,2*PI()*O281),COMPLEX(wp1_ea,0)))</f>
        <v>1+0.00692626337656569i</v>
      </c>
      <c r="AK281" s="0" t="n">
        <f aca="false">IMABS(AJ281)</f>
        <v>1.00002398627451</v>
      </c>
      <c r="AL281" s="0" t="n">
        <f aca="false">IMARGUMENT(AJ281)</f>
        <v>0.00692615262156757</v>
      </c>
      <c r="AM281" s="0" t="str">
        <f aca="false">IMSUM(COMPLEX(1,0),IMDIV(COMPLEX(0,2*PI()*O281),COMPLEX(wz_ea,0)))</f>
        <v>1+0.699552601033135i</v>
      </c>
      <c r="AN281" s="0" t="n">
        <f aca="false">IMABS(AM281)</f>
        <v>1.22039905015213</v>
      </c>
      <c r="AO281" s="0" t="n">
        <f aca="false">IMARGUMENT(AM281)</f>
        <v>0.610425633509463</v>
      </c>
      <c r="AP281" s="197" t="str">
        <f aca="false">IMPRODUCT(AF281,IMDIV(AM281,IMPRODUCT(AG281,AJ281)))</f>
        <v>-0.430118539992972+0.624005417706787i</v>
      </c>
      <c r="AQ281" s="169" t="n">
        <f aca="false">20*LOG(IMABS(AP281))</f>
        <v>-2.40797122050036</v>
      </c>
      <c r="AR281" s="198" t="n">
        <f aca="false">(180/PI())*IMARGUMENT(AP281)</f>
        <v>124.577973193211</v>
      </c>
      <c r="AS281" s="197" t="str">
        <f aca="false">IMPRODUCT(AC281,AP281)</f>
        <v>2.18025948188617+1.48627600466712i</v>
      </c>
      <c r="AT281" s="223" t="n">
        <f aca="false">20*LOG(IMABS(AS281))</f>
        <v>8.42768187909125</v>
      </c>
      <c r="AU281" s="198" t="n">
        <f aca="false">(180/PI())*IMARGUMENT(AS281)</f>
        <v>34.282130758144</v>
      </c>
      <c r="AX281" s="0" t="n">
        <f aca="false">SUM((AT282&lt;0)*(AT281&gt;0))*O281</f>
        <v>0</v>
      </c>
      <c r="AY281" s="0" t="n">
        <f aca="false">IF(AX281&gt;0,AU281,0)</f>
        <v>0</v>
      </c>
    </row>
    <row r="282" customFormat="false" ht="15" hidden="false" customHeight="false" outlineLevel="0" collapsed="false">
      <c r="N282" s="130" t="n">
        <v>64</v>
      </c>
      <c r="O282" s="192" t="n">
        <f aca="false">10^(3+(N282/100))</f>
        <v>4365.15832240166</v>
      </c>
      <c r="P282" s="240" t="str">
        <f aca="false">COMPLEX(Adc,0)</f>
        <v>175.438596491228</v>
      </c>
      <c r="Q282" s="124" t="str">
        <f aca="false">IMSUM(COMPLEX(1,0),IMDIV(COMPLEX(0,2*PI()*O282),COMPLEX(wp_lf,0)))</f>
        <v>1+51.5629454334744i</v>
      </c>
      <c r="R282" s="124" t="n">
        <f aca="false">IMABS(Q282)</f>
        <v>51.5726414077799</v>
      </c>
      <c r="S282" s="124" t="n">
        <f aca="false">IMARGUMENT(Q282)</f>
        <v>1.55140498584096</v>
      </c>
      <c r="T282" s="124" t="str">
        <f aca="false">IMSUM(COMPLEX(1,0),IMDIV(COMPLEX(0,2*PI()*O282),COMPLEX(wz_esr,0)))</f>
        <v>1+0.0000850788599652327i</v>
      </c>
      <c r="U282" s="124" t="n">
        <f aca="false">IMABS(T282)</f>
        <v>1.00000000361921</v>
      </c>
      <c r="V282" s="124" t="n">
        <f aca="false">IMARGUMENT(T282)</f>
        <v>8.50788581041311E-005</v>
      </c>
      <c r="W282" s="0" t="str">
        <f aca="false">IMSUB(COMPLEX(1,0),IMDIV(COMPLEX(0,2*PI()*O282),COMPLEX(wz_rhp,0)))</f>
        <v>1-0.0197475110170753i</v>
      </c>
      <c r="X282" s="124" t="n">
        <f aca="false">IMABS(W282)</f>
        <v>1.00019496309038</v>
      </c>
      <c r="Y282" s="124" t="n">
        <f aca="false">IMARGUMENT(W282)</f>
        <v>-0.0197449446767976</v>
      </c>
      <c r="Z282" s="0" t="str">
        <f aca="false">IMSUM(COMPLEX(1,0),IMDIV(COMPLEX(0,2*PI()*O282),COMPLEX(Q*(wsl/2),0)),IMDIV(IMPOWER(COMPLEX(0,2*PI()*O282),2),IMPOWER(COMPLEX(wsl/2,0),2)))</f>
        <v>0.999982716909588+0.0059287901184306i</v>
      </c>
      <c r="AA282" s="124" t="n">
        <f aca="false">IMABS(Z282)</f>
        <v>1.00000029233503</v>
      </c>
      <c r="AB282" s="124" t="n">
        <f aca="false">IMARGUMENT(Z282)</f>
        <v>0.0059288231191416</v>
      </c>
      <c r="AC282" s="222" t="str">
        <f aca="false">(IMDIV(IMPRODUCT(P282,T282,W282),IMPRODUCT(Q282,Z282)))</f>
        <v>-0.0210859615033328-3.40237333981249i</v>
      </c>
      <c r="AD282" s="223" t="n">
        <f aca="false">20*LOG(IMABS(AC282))</f>
        <v>10.6358061349019</v>
      </c>
      <c r="AE282" s="198" t="n">
        <f aca="false">(180/PI())*IMARGUMENT(AC282)</f>
        <v>-90.3550818835556</v>
      </c>
      <c r="AF282" s="0" t="str">
        <f aca="false">COMPLEX(Adc_ea,0)</f>
        <v>-0.434440565864413</v>
      </c>
      <c r="AG282" s="0" t="str">
        <f aca="false">IMDIV(COMPLEX(0,2*PI()*O282),COMPLEX(wp0_ea,0))</f>
        <v>0.71584727436898i</v>
      </c>
      <c r="AH282" s="0" t="n">
        <f aca="false">IMABS(AG282)</f>
        <v>0.71584727436898</v>
      </c>
      <c r="AI282" s="0" t="n">
        <f aca="false">IMARGUMENT(AG282)</f>
        <v>1.5707963267949</v>
      </c>
      <c r="AJ282" s="0" t="str">
        <f aca="false">IMSUM(COMPLEX(1,0),IMDIV(COMPLEX(0,2*PI()*O282),COMPLEX(wp1_ea,0)))</f>
        <v>1+0.0070875967759305i</v>
      </c>
      <c r="AK282" s="0" t="n">
        <f aca="false">IMABS(AJ282)</f>
        <v>1.0000251166986</v>
      </c>
      <c r="AL282" s="0" t="n">
        <f aca="false">IMARGUMENT(AJ282)</f>
        <v>0.0070874780999802</v>
      </c>
      <c r="AM282" s="0" t="str">
        <f aca="false">IMSUM(COMPLEX(1,0),IMDIV(COMPLEX(0,2*PI()*O282),COMPLEX(wz_ea,0)))</f>
        <v>1+0.71584727436898i</v>
      </c>
      <c r="AN282" s="0" t="n">
        <f aca="false">IMABS(AM282)</f>
        <v>1.22981190440713</v>
      </c>
      <c r="AO282" s="0" t="n">
        <f aca="false">IMARGUMENT(AM282)</f>
        <v>0.621282728488116</v>
      </c>
      <c r="AP282" s="197" t="str">
        <f aca="false">IMPRODUCT(AF282,IMDIV(AM282,IMPRODUCT(AG282,AJ282)))</f>
        <v>-0.430117567585223+0.609938518775663i</v>
      </c>
      <c r="AQ282" s="169" t="n">
        <f aca="false">20*LOG(IMABS(AP282))</f>
        <v>-2.54124440532427</v>
      </c>
      <c r="AR282" s="198" t="n">
        <f aca="false">(180/PI())*IMARGUMENT(AP282)</f>
        <v>125.19079564422</v>
      </c>
      <c r="AS282" s="197" t="str">
        <f aca="false">IMPRODUCT(AC282,AP282)</f>
        <v>2.08430799767904+1.45055940481066i</v>
      </c>
      <c r="AT282" s="223" t="n">
        <f aca="false">20*LOG(IMABS(AS282))</f>
        <v>8.09456172957759</v>
      </c>
      <c r="AU282" s="198" t="n">
        <f aca="false">(180/PI())*IMARGUMENT(AS282)</f>
        <v>34.8357137606646</v>
      </c>
      <c r="AX282" s="0" t="n">
        <f aca="false">SUM((AT283&lt;0)*(AT282&gt;0))*O282</f>
        <v>0</v>
      </c>
      <c r="AY282" s="0" t="n">
        <f aca="false">IF(AX282&gt;0,AU282,0)</f>
        <v>0</v>
      </c>
    </row>
    <row r="283" customFormat="false" ht="15" hidden="false" customHeight="false" outlineLevel="0" collapsed="false">
      <c r="N283" s="130" t="n">
        <v>65</v>
      </c>
      <c r="O283" s="192" t="n">
        <f aca="false">10^(3+(N283/100))</f>
        <v>4466.83592150963</v>
      </c>
      <c r="P283" s="240" t="str">
        <f aca="false">COMPLEX(Adc,0)</f>
        <v>175.438596491228</v>
      </c>
      <c r="Q283" s="124" t="str">
        <f aca="false">IMSUM(COMPLEX(1,0),IMDIV(COMPLEX(0,2*PI()*O283),COMPLEX(wp_lf,0)))</f>
        <v>1+52.7640007234293i</v>
      </c>
      <c r="R283" s="124" t="n">
        <f aca="false">IMABS(Q283)</f>
        <v>52.7734760305027</v>
      </c>
      <c r="S283" s="124" t="n">
        <f aca="false">IMARGUMENT(Q283)</f>
        <v>1.55184627975529</v>
      </c>
      <c r="T283" s="124" t="str">
        <f aca="false">IMSUM(COMPLEX(1,0),IMDIV(COMPLEX(0,2*PI()*O283),COMPLEX(wz_esr,0)))</f>
        <v>1+0.0000870606011936582i</v>
      </c>
      <c r="U283" s="124" t="n">
        <f aca="false">IMABS(T283)</f>
        <v>1.00000000378977</v>
      </c>
      <c r="V283" s="124" t="n">
        <f aca="false">IMARGUMENT(T283)</f>
        <v>8.70606001877694E-005</v>
      </c>
      <c r="W283" s="0" t="str">
        <f aca="false">IMSUB(COMPLEX(1,0),IMDIV(COMPLEX(0,2*PI()*O283),COMPLEX(wz_rhp,0)))</f>
        <v>1-0.0202074896387601i</v>
      </c>
      <c r="X283" s="124" t="n">
        <f aca="false">IMABS(W283)</f>
        <v>1.00020415048004</v>
      </c>
      <c r="Y283" s="124" t="n">
        <f aca="false">IMARGUMENT(W283)</f>
        <v>-0.0202047397859155</v>
      </c>
      <c r="Z283" s="0" t="str">
        <f aca="false">IMSUM(COMPLEX(1,0),IMDIV(COMPLEX(0,2*PI()*O283),COMPLEX(Q*(wsl/2),0)),IMDIV(IMPOWER(COMPLEX(0,2*PI()*O283),2),IMPOWER(COMPLEX(wsl/2,0),2)))</f>
        <v>0.999981902382631+0.00606688938089342i</v>
      </c>
      <c r="AA283" s="124" t="n">
        <f aca="false">IMABS(Z283)</f>
        <v>1.00000030611973</v>
      </c>
      <c r="AB283" s="124" t="n">
        <f aca="false">IMARGUMENT(Z283)</f>
        <v>0.00606692474177296</v>
      </c>
      <c r="AC283" s="222" t="str">
        <f aca="false">(IMDIV(IMPRODUCT(P283,T283,W283),IMPRODUCT(Q283,Z283)))</f>
        <v>-0.0240550415920996-3.3249613342222i</v>
      </c>
      <c r="AD283" s="223" t="n">
        <f aca="false">20*LOG(IMABS(AC283))</f>
        <v>10.4359592922364</v>
      </c>
      <c r="AE283" s="198" t="n">
        <f aca="false">(180/PI())*IMARGUMENT(AC283)</f>
        <v>-90.4145095762785</v>
      </c>
      <c r="AF283" s="0" t="str">
        <f aca="false">COMPLEX(Adc_ea,0)</f>
        <v>-0.434440565864413</v>
      </c>
      <c r="AG283" s="0" t="str">
        <f aca="false">IMDIV(COMPLEX(0,2*PI()*O283),COMPLEX(wp0_ea,0))</f>
        <v>0.732521499405056i</v>
      </c>
      <c r="AH283" s="0" t="n">
        <f aca="false">IMABS(AG283)</f>
        <v>0.732521499405056</v>
      </c>
      <c r="AI283" s="0" t="n">
        <f aca="false">IMARGUMENT(AG283)</f>
        <v>1.5707963267949</v>
      </c>
      <c r="AJ283" s="0" t="str">
        <f aca="false">IMSUM(COMPLEX(1,0),IMDIV(COMPLEX(0,2*PI()*O283),COMPLEX(wp1_ea,0)))</f>
        <v>1+0.00725268811292134i</v>
      </c>
      <c r="AK283" s="0" t="n">
        <f aca="false">IMABS(AJ283)</f>
        <v>1.00002630039658</v>
      </c>
      <c r="AL283" s="0" t="n">
        <f aca="false">IMARGUMENT(AJ283)</f>
        <v>0.00725256094956076</v>
      </c>
      <c r="AM283" s="0" t="str">
        <f aca="false">IMSUM(COMPLEX(1,0),IMDIV(COMPLEX(0,2*PI()*O283),COMPLEX(wz_ea,0)))</f>
        <v>1+0.732521499405056i</v>
      </c>
      <c r="AN283" s="0" t="n">
        <f aca="false">IMABS(AM283)</f>
        <v>1.23959176630479</v>
      </c>
      <c r="AO283" s="0" t="n">
        <f aca="false">IMARGUMENT(AM283)</f>
        <v>0.632220703899834</v>
      </c>
      <c r="AP283" s="197" t="str">
        <f aca="false">IMPRODUCT(AF283,IMDIV(AM283,IMPRODUCT(AG283,AJ283)))</f>
        <v>-0.430116549354021+0.596195016670917i</v>
      </c>
      <c r="AQ283" s="169" t="n">
        <f aca="false">20*LOG(IMABS(AP283))</f>
        <v>-2.67245488173727</v>
      </c>
      <c r="AR283" s="198" t="n">
        <f aca="false">(180/PI())*IMARGUMENT(AP283)</f>
        <v>125.80803692118</v>
      </c>
      <c r="AS283" s="197" t="str">
        <f aca="false">IMPRODUCT(AC283,AP283)</f>
        <v>1.99267184957092+1.41577939988817i</v>
      </c>
      <c r="AT283" s="223" t="n">
        <f aca="false">20*LOG(IMABS(AS283))</f>
        <v>7.76350441049909</v>
      </c>
      <c r="AU283" s="198" t="n">
        <f aca="false">(180/PI())*IMARGUMENT(AS283)</f>
        <v>35.3935273449017</v>
      </c>
      <c r="AX283" s="0" t="n">
        <f aca="false">SUM((AT284&lt;0)*(AT283&gt;0))*O283</f>
        <v>0</v>
      </c>
      <c r="AY283" s="0" t="n">
        <f aca="false">IF(AX283&gt;0,AU283,0)</f>
        <v>0</v>
      </c>
    </row>
    <row r="284" customFormat="false" ht="15" hidden="false" customHeight="false" outlineLevel="0" collapsed="false">
      <c r="N284" s="130" t="n">
        <v>66</v>
      </c>
      <c r="O284" s="192" t="n">
        <f aca="false">10^(3+(N284/100))</f>
        <v>4570.88189614875</v>
      </c>
      <c r="P284" s="240" t="str">
        <f aca="false">COMPLEX(Adc,0)</f>
        <v>175.438596491228</v>
      </c>
      <c r="Q284" s="124" t="str">
        <f aca="false">IMSUM(COMPLEX(1,0),IMDIV(COMPLEX(0,2*PI()*O284),COMPLEX(wp_lf,0)))</f>
        <v>1+53.9930321849818i</v>
      </c>
      <c r="R284" s="124" t="n">
        <f aca="false">IMABS(Q284)</f>
        <v>54.0022918451475</v>
      </c>
      <c r="S284" s="124" t="n">
        <f aca="false">IMARGUMENT(Q284)</f>
        <v>1.55227753572658</v>
      </c>
      <c r="T284" s="124" t="str">
        <f aca="false">IMSUM(COMPLEX(1,0),IMDIV(COMPLEX(0,2*PI()*O284),COMPLEX(wz_esr,0)))</f>
        <v>1+0.0000890885031052199i</v>
      </c>
      <c r="U284" s="124" t="n">
        <f aca="false">IMABS(T284)</f>
        <v>1.00000000396838</v>
      </c>
      <c r="V284" s="124" t="n">
        <f aca="false">IMARGUMENT(T284)</f>
        <v>8.90885036102372E-005</v>
      </c>
      <c r="W284" s="0" t="str">
        <f aca="false">IMSUB(COMPLEX(1,0),IMDIV(COMPLEX(0,2*PI()*O284),COMPLEX(wz_rhp,0)))</f>
        <v>1-0.0206781825389292i</v>
      </c>
      <c r="X284" s="124" t="n">
        <f aca="false">IMABS(W284)</f>
        <v>1.00021377076759</v>
      </c>
      <c r="Y284" s="124" t="n">
        <f aca="false">IMARGUMENT(W284)</f>
        <v>-0.020675236052531</v>
      </c>
      <c r="Z284" s="0" t="str">
        <f aca="false">IMSUM(COMPLEX(1,0),IMDIV(COMPLEX(0,2*PI()*O284),COMPLEX(Q*(wsl/2),0)),IMDIV(IMPOWER(COMPLEX(0,2*PI()*O284),2),IMPOWER(COMPLEX(wsl/2,0),2)))</f>
        <v>0.999981049468201+0.00620820538841076i</v>
      </c>
      <c r="AA284" s="124" t="n">
        <f aca="false">IMABS(Z284)</f>
        <v>1.00000032055478</v>
      </c>
      <c r="AB284" s="124" t="n">
        <f aca="false">IMARGUMENT(Z284)</f>
        <v>0.00620824327826771</v>
      </c>
      <c r="AC284" s="222" t="str">
        <f aca="false">(IMDIV(IMPRODUCT(P284,T284,W284),IMPRODUCT(Q284,Z284)))</f>
        <v>-0.0268905797763815-3.24930720221944i</v>
      </c>
      <c r="AD284" s="223" t="n">
        <f aca="false">20*LOG(IMABS(AC284))</f>
        <v>10.2361128960869</v>
      </c>
      <c r="AE284" s="198" t="n">
        <f aca="false">(180/PI())*IMARGUMENT(AC284)</f>
        <v>-90.4741569391639</v>
      </c>
      <c r="AF284" s="0" t="str">
        <f aca="false">COMPLEX(Adc_ea,0)</f>
        <v>-0.434440565864413</v>
      </c>
      <c r="AG284" s="0" t="str">
        <f aca="false">IMDIV(COMPLEX(0,2*PI()*O284),COMPLEX(wp0_ea,0))</f>
        <v>0.749584117036184i</v>
      </c>
      <c r="AH284" s="0" t="n">
        <f aca="false">IMABS(AG284)</f>
        <v>0.749584117036184</v>
      </c>
      <c r="AI284" s="0" t="n">
        <f aca="false">IMARGUMENT(AG284)</f>
        <v>1.5707963267949</v>
      </c>
      <c r="AJ284" s="0" t="str">
        <f aca="false">IMSUM(COMPLEX(1,0),IMDIV(COMPLEX(0,2*PI()*O284),COMPLEX(wp1_ea,0)))</f>
        <v>1+0.00742162492115034i</v>
      </c>
      <c r="AK284" s="0" t="n">
        <f aca="false">IMABS(AJ284)</f>
        <v>1.00002753987901</v>
      </c>
      <c r="AL284" s="0" t="n">
        <f aca="false">IMARGUMENT(AJ284)</f>
        <v>0.00742148866332893</v>
      </c>
      <c r="AM284" s="0" t="str">
        <f aca="false">IMSUM(COMPLEX(1,0),IMDIV(COMPLEX(0,2*PI()*O284),COMPLEX(wz_ea,0)))</f>
        <v>1+0.749584117036184i</v>
      </c>
      <c r="AN284" s="0" t="n">
        <f aca="false">IMABS(AM284)</f>
        <v>1.24975051450796</v>
      </c>
      <c r="AO284" s="0" t="n">
        <f aca="false">IMARGUMENT(AM284)</f>
        <v>0.643234890559228</v>
      </c>
      <c r="AP284" s="197" t="str">
        <f aca="false">IMPRODUCT(AF284,IMDIV(AM284,IMPRODUCT(AG284,AJ284)))</f>
        <v>-0.430115483140228+0.582767624359363i</v>
      </c>
      <c r="AQ284" s="169" t="n">
        <f aca="false">20*LOG(IMABS(AP284))</f>
        <v>-2.80157282064894</v>
      </c>
      <c r="AR284" s="198" t="n">
        <f aca="false">(180/PI())*IMARGUMENT(AP284)</f>
        <v>126.429424486489</v>
      </c>
      <c r="AS284" s="197" t="str">
        <f aca="false">IMPRODUCT(AC284,AP284)</f>
        <v>1.90515709376363+1.38190637785971i</v>
      </c>
      <c r="AT284" s="223" t="n">
        <f aca="false">20*LOG(IMABS(AS284))</f>
        <v>7.43454007543796</v>
      </c>
      <c r="AU284" s="198" t="n">
        <f aca="false">(180/PI())*IMARGUMENT(AS284)</f>
        <v>35.9552675473256</v>
      </c>
      <c r="AX284" s="0" t="n">
        <f aca="false">SUM((AT285&lt;0)*(AT284&gt;0))*O284</f>
        <v>0</v>
      </c>
      <c r="AY284" s="0" t="n">
        <f aca="false">IF(AX284&gt;0,AU284,0)</f>
        <v>0</v>
      </c>
    </row>
    <row r="285" customFormat="false" ht="15" hidden="false" customHeight="false" outlineLevel="0" collapsed="false">
      <c r="N285" s="130" t="n">
        <v>67</v>
      </c>
      <c r="O285" s="192" t="n">
        <f aca="false">10^(3+(N285/100))</f>
        <v>4677.35141287198</v>
      </c>
      <c r="P285" s="240" t="str">
        <f aca="false">COMPLEX(Adc,0)</f>
        <v>175.438596491228</v>
      </c>
      <c r="Q285" s="124" t="str">
        <f aca="false">IMSUM(COMPLEX(1,0),IMDIV(COMPLEX(0,2*PI()*O285),COMPLEX(wp_lf,0)))</f>
        <v>1+55.2506914668811i</v>
      </c>
      <c r="R285" s="124" t="n">
        <f aca="false">IMABS(Q285)</f>
        <v>55.2597403863653</v>
      </c>
      <c r="S285" s="124" t="n">
        <f aca="false">IMARGUMENT(Q285)</f>
        <v>1.55269898177042</v>
      </c>
      <c r="T285" s="124" t="str">
        <f aca="false">IMSUM(COMPLEX(1,0),IMDIV(COMPLEX(0,2*PI()*O285),COMPLEX(wz_esr,0)))</f>
        <v>1+0.0000911636409203536i</v>
      </c>
      <c r="U285" s="124" t="n">
        <f aca="false">IMABS(T285)</f>
        <v>1.0000000041554</v>
      </c>
      <c r="V285" s="124" t="n">
        <f aca="false">IMARGUMENT(T285)</f>
        <v>9.11636406676446E-005</v>
      </c>
      <c r="W285" s="0" t="str">
        <f aca="false">IMSUB(COMPLEX(1,0),IMDIV(COMPLEX(0,2*PI()*O285),COMPLEX(wz_rhp,0)))</f>
        <v>1-0.0211598392851885i</v>
      </c>
      <c r="X285" s="124" t="n">
        <f aca="false">IMABS(W285)</f>
        <v>1.00022384434614</v>
      </c>
      <c r="Y285" s="124" t="n">
        <f aca="false">IMARGUMENT(W285)</f>
        <v>-0.0211566821063015</v>
      </c>
      <c r="Z285" s="0" t="str">
        <f aca="false">IMSUM(COMPLEX(1,0),IMDIV(COMPLEX(0,2*PI()*O285),COMPLEX(Q*(wsl/2),0)),IMDIV(IMPOWER(COMPLEX(0,2*PI()*O285),2),IMPOWER(COMPLEX(wsl/2,0),2)))</f>
        <v>0.999980156357152+0.00635281306860034i</v>
      </c>
      <c r="AA285" s="124" t="n">
        <f aca="false">IMABS(Z285)</f>
        <v>1.00000033567092</v>
      </c>
      <c r="AB285" s="124" t="n">
        <f aca="false">IMARGUMENT(Z285)</f>
        <v>0.00635285366827576</v>
      </c>
      <c r="AC285" s="222" t="str">
        <f aca="false">(IMDIV(IMPRODUCT(P285,T285,W285),IMPRODUCT(Q285,Z285)))</f>
        <v>-0.0295985779419947-3.17537116881398i</v>
      </c>
      <c r="AD285" s="223" t="n">
        <f aca="false">20*LOG(IMABS(AC285))</f>
        <v>10.0362672718879</v>
      </c>
      <c r="AE285" s="198" t="n">
        <f aca="false">(180/PI())*IMARGUMENT(AC285)</f>
        <v>-90.5340555140963</v>
      </c>
      <c r="AF285" s="0" t="str">
        <f aca="false">COMPLEX(Adc_ea,0)</f>
        <v>-0.434440565864413</v>
      </c>
      <c r="AG285" s="0" t="str">
        <f aca="false">IMDIV(COMPLEX(0,2*PI()*O285),COMPLEX(wp0_ea,0))</f>
        <v>0.767044174088083i</v>
      </c>
      <c r="AH285" s="0" t="n">
        <f aca="false">IMABS(AG285)</f>
        <v>0.767044174088083</v>
      </c>
      <c r="AI285" s="0" t="n">
        <f aca="false">IMARGUMENT(AG285)</f>
        <v>1.5707963267949</v>
      </c>
      <c r="AJ285" s="0" t="str">
        <f aca="false">IMSUM(COMPLEX(1,0),IMDIV(COMPLEX(0,2*PI()*O285),COMPLEX(wp1_ea,0)))</f>
        <v>1+0.00759449677314934i</v>
      </c>
      <c r="AK285" s="0" t="n">
        <f aca="false">IMABS(AJ285)</f>
        <v>1.00002883777481</v>
      </c>
      <c r="AL285" s="0" t="n">
        <f aca="false">IMARGUMENT(AJ285)</f>
        <v>0.00759435077051596</v>
      </c>
      <c r="AM285" s="0" t="str">
        <f aca="false">IMSUM(COMPLEX(1,0),IMDIV(COMPLEX(0,2*PI()*O285),COMPLEX(wz_ea,0)))</f>
        <v>1+0.767044174088083i</v>
      </c>
      <c r="AN285" s="0" t="n">
        <f aca="false">IMABS(AM285)</f>
        <v>1.26030026779433</v>
      </c>
      <c r="AO285" s="0" t="n">
        <f aca="false">IMARGUMENT(AM285)</f>
        <v>0.654320439426844</v>
      </c>
      <c r="AP285" s="197" t="str">
        <f aca="false">IMPRODUCT(AF285,IMDIV(AM285,IMPRODUCT(AG285,AJ285)))</f>
        <v>-0.430114366682993+0.569649222410067i</v>
      </c>
      <c r="AQ285" s="169" t="n">
        <f aca="false">20*LOG(IMABS(AP285))</f>
        <v>-2.9285700073147</v>
      </c>
      <c r="AR285" s="198" t="n">
        <f aca="false">(180/PI())*IMARGUMENT(AP285)</f>
        <v>127.054675381012</v>
      </c>
      <c r="AS285" s="197" t="str">
        <f aca="false">IMPRODUCT(AC285,AP285)</f>
        <v>1.82157849078447+1.34891195234876i</v>
      </c>
      <c r="AT285" s="223" t="n">
        <f aca="false">20*LOG(IMABS(AS285))</f>
        <v>7.10769726457324</v>
      </c>
      <c r="AU285" s="198" t="n">
        <f aca="false">(180/PI())*IMARGUMENT(AS285)</f>
        <v>36.5206198669156</v>
      </c>
      <c r="AX285" s="0" t="n">
        <f aca="false">SUM((AT286&lt;0)*(AT285&gt;0))*O285</f>
        <v>0</v>
      </c>
      <c r="AY285" s="0" t="n">
        <f aca="false">IF(AX285&gt;0,AU285,0)</f>
        <v>0</v>
      </c>
    </row>
    <row r="286" customFormat="false" ht="15" hidden="false" customHeight="false" outlineLevel="0" collapsed="false">
      <c r="N286" s="130" t="n">
        <v>68</v>
      </c>
      <c r="O286" s="192" t="n">
        <f aca="false">10^(3+(N286/100))</f>
        <v>4786.30092322639</v>
      </c>
      <c r="P286" s="240" t="str">
        <f aca="false">COMPLEX(Adc,0)</f>
        <v>175.438596491228</v>
      </c>
      <c r="Q286" s="124" t="str">
        <f aca="false">IMSUM(COMPLEX(1,0),IMDIV(COMPLEX(0,2*PI()*O286),COMPLEX(wp_lf,0)))</f>
        <v>1+56.5376453967255i</v>
      </c>
      <c r="R286" s="124" t="n">
        <f aca="false">IMABS(Q286)</f>
        <v>56.5464883702417</v>
      </c>
      <c r="S286" s="124" t="n">
        <f aca="false">IMARGUMENT(Q286)</f>
        <v>1.55311084074389</v>
      </c>
      <c r="T286" s="124" t="str">
        <f aca="false">IMSUM(COMPLEX(1,0),IMDIV(COMPLEX(0,2*PI()*O286),COMPLEX(wz_esr,0)))</f>
        <v>1+0.0000932871149045969i</v>
      </c>
      <c r="U286" s="124" t="n">
        <f aca="false">IMABS(T286)</f>
        <v>1.00000000435124</v>
      </c>
      <c r="V286" s="124" t="n">
        <f aca="false">IMARGUMENT(T286)</f>
        <v>9.32871151304973E-005</v>
      </c>
      <c r="W286" s="0" t="str">
        <f aca="false">IMSUB(COMPLEX(1,0),IMDIV(COMPLEX(0,2*PI()*O286),COMPLEX(wz_rhp,0)))</f>
        <v>1-0.0216527152583204i</v>
      </c>
      <c r="X286" s="124" t="n">
        <f aca="false">IMABS(W286)</f>
        <v>1.00023439256909</v>
      </c>
      <c r="Y286" s="124" t="n">
        <f aca="false">IMARGUMENT(W286)</f>
        <v>-0.0216493323229954</v>
      </c>
      <c r="Z286" s="0" t="str">
        <f aca="false">IMSUM(COMPLEX(1,0),IMDIV(COMPLEX(0,2*PI()*O286),COMPLEX(Q*(wsl/2),0)),IMDIV(IMPOWER(COMPLEX(0,2*PI()*O286),2),IMPOWER(COMPLEX(wsl/2,0),2)))</f>
        <v>0.999979221155077+0.00650078909436833i</v>
      </c>
      <c r="AA286" s="124" t="n">
        <f aca="false">IMABS(Z286)</f>
        <v>1.00000035150032</v>
      </c>
      <c r="AB286" s="124" t="n">
        <f aca="false">IMARGUMENT(Z286)</f>
        <v>0.00650083259766417</v>
      </c>
      <c r="AC286" s="222" t="str">
        <f aca="false">(IMDIV(IMPRODUCT(P286,T286,W286),IMPRODUCT(Q286,Z286)))</f>
        <v>-0.0321847685594386-3.10311434745027i</v>
      </c>
      <c r="AD286" s="223" t="n">
        <f aca="false">20*LOG(IMABS(AC286))</f>
        <v>9.83642274670365</v>
      </c>
      <c r="AE286" s="198" t="n">
        <f aca="false">(180/PI())*IMARGUMENT(AC286)</f>
        <v>-90.59423697524</v>
      </c>
      <c r="AF286" s="0" t="str">
        <f aca="false">COMPLEX(Adc_ea,0)</f>
        <v>-0.434440565864413</v>
      </c>
      <c r="AG286" s="0" t="str">
        <f aca="false">IMDIV(COMPLEX(0,2*PI()*O286),COMPLEX(wp0_ea,0))</f>
        <v>0.784910928114115i</v>
      </c>
      <c r="AH286" s="0" t="n">
        <f aca="false">IMABS(AG286)</f>
        <v>0.784910928114115</v>
      </c>
      <c r="AI286" s="0" t="n">
        <f aca="false">IMARGUMENT(AG286)</f>
        <v>1.5707963267949</v>
      </c>
      <c r="AJ286" s="0" t="str">
        <f aca="false">IMSUM(COMPLEX(1,0),IMDIV(COMPLEX(0,2*PI()*O286),COMPLEX(wp1_ea,0)))</f>
        <v>1+0.00777139532786252i</v>
      </c>
      <c r="AK286" s="0" t="n">
        <f aca="false">IMABS(AJ286)</f>
        <v>1.00003019683675</v>
      </c>
      <c r="AL286" s="0" t="n">
        <f aca="false">IMARGUMENT(AJ286)</f>
        <v>0.00777123888346083</v>
      </c>
      <c r="AM286" s="0" t="str">
        <f aca="false">IMSUM(COMPLEX(1,0),IMDIV(COMPLEX(0,2*PI()*O286),COMPLEX(wz_ea,0)))</f>
        <v>1+0.784910928114115i</v>
      </c>
      <c r="AN286" s="0" t="n">
        <f aca="false">IMABS(AM286)</f>
        <v>1.27125338350502</v>
      </c>
      <c r="AO286" s="0" t="n">
        <f aca="false">IMARGUMENT(AM286)</f>
        <v>0.665472330273226</v>
      </c>
      <c r="AP286" s="197" t="str">
        <f aca="false">IMPRODUCT(AF286,IMDIV(AM286,IMPRODUCT(AG286,AJ286)))</f>
        <v>-0.430113197614961+0.556832855219331i</v>
      </c>
      <c r="AQ286" s="169" t="n">
        <f aca="false">20*LOG(IMABS(AP286))</f>
        <v>-3.05341994581859</v>
      </c>
      <c r="AR286" s="198" t="n">
        <f aca="false">(180/PI())*IMARGUMENT(AP286)</f>
        <v>127.683496717781</v>
      </c>
      <c r="AS286" s="197" t="str">
        <f aca="false">IMPRODUCT(AC286,AP286)</f>
        <v>1.7417591158824+1.31676889797517i</v>
      </c>
      <c r="AT286" s="223" t="n">
        <f aca="false">20*LOG(IMABS(AS286))</f>
        <v>6.78300280088504</v>
      </c>
      <c r="AU286" s="198" t="n">
        <f aca="false">(180/PI())*IMARGUMENT(AS286)</f>
        <v>37.0892597425413</v>
      </c>
      <c r="AX286" s="0" t="n">
        <f aca="false">SUM((AT287&lt;0)*(AT286&gt;0))*O286</f>
        <v>0</v>
      </c>
      <c r="AY286" s="0" t="n">
        <f aca="false">IF(AX286&gt;0,AU286,0)</f>
        <v>0</v>
      </c>
    </row>
    <row r="287" customFormat="false" ht="15" hidden="false" customHeight="false" outlineLevel="0" collapsed="false">
      <c r="N287" s="130" t="n">
        <v>69</v>
      </c>
      <c r="O287" s="192" t="n">
        <f aca="false">10^(3+(N287/100))</f>
        <v>4897.78819368446</v>
      </c>
      <c r="P287" s="240" t="str">
        <f aca="false">COMPLEX(Adc,0)</f>
        <v>175.438596491228</v>
      </c>
      <c r="Q287" s="124" t="str">
        <f aca="false">IMSUM(COMPLEX(1,0),IMDIV(COMPLEX(0,2*PI()*O287),COMPLEX(wp_lf,0)))</f>
        <v>1+57.8545763345235i</v>
      </c>
      <c r="R287" s="124" t="n">
        <f aca="false">IMABS(Q287)</f>
        <v>57.8632180477997</v>
      </c>
      <c r="S287" s="124" t="n">
        <f aca="false">IMARGUMENT(Q287)</f>
        <v>1.55351333046087</v>
      </c>
      <c r="T287" s="124" t="str">
        <f aca="false">IMSUM(COMPLEX(1,0),IMDIV(COMPLEX(0,2*PI()*O287),COMPLEX(wz_esr,0)))</f>
        <v>1+0.0000954600509519637i</v>
      </c>
      <c r="U287" s="124" t="n">
        <f aca="false">IMABS(T287)</f>
        <v>1.00000000455631</v>
      </c>
      <c r="V287" s="124" t="n">
        <f aca="false">IMARGUMENT(T287)</f>
        <v>9.54600509695658E-005</v>
      </c>
      <c r="W287" s="0" t="str">
        <f aca="false">IMSUB(COMPLEX(1,0),IMDIV(COMPLEX(0,2*PI()*O287),COMPLEX(wz_rhp,0)))</f>
        <v>1-0.0221570717876898i</v>
      </c>
      <c r="X287" s="124" t="n">
        <f aca="false">IMABS(W287)</f>
        <v>1.00024543779525</v>
      </c>
      <c r="Y287" s="124" t="n">
        <f aca="false">IMARGUMENT(W287)</f>
        <v>-0.0221534469552244</v>
      </c>
      <c r="Z287" s="0" t="str">
        <f aca="false">IMSUM(COMPLEX(1,0),IMDIV(COMPLEX(0,2*PI()*O287),COMPLEX(Q*(wsl/2),0)),IMDIV(IMPOWER(COMPLEX(0,2*PI()*O287),2),IMPOWER(COMPLEX(wsl/2,0),2)))</f>
        <v>0.999978241878286+0.00665221192456227i</v>
      </c>
      <c r="AA287" s="124" t="n">
        <f aca="false">IMABS(Z287)</f>
        <v>1.00000036807667</v>
      </c>
      <c r="AB287" s="124" t="n">
        <f aca="false">IMARGUMENT(Z287)</f>
        <v>0.006652258539136</v>
      </c>
      <c r="AC287" s="222" t="str">
        <f aca="false">(IMDIV(IMPRODUCT(P287,T287,W287),IMPRODUCT(Q287,Z287)))</f>
        <v>-0.034654626745294-3.03249872088992i</v>
      </c>
      <c r="AD287" s="223" t="n">
        <f aca="false">20*LOG(IMABS(AC287))</f>
        <v>9.63657964991834</v>
      </c>
      <c r="AE287" s="198" t="n">
        <f aca="false">(180/PI())*IMARGUMENT(AC287)</f>
        <v>-90.6547331454297</v>
      </c>
      <c r="AF287" s="0" t="str">
        <f aca="false">COMPLEX(Adc_ea,0)</f>
        <v>-0.434440565864413</v>
      </c>
      <c r="AG287" s="0" t="str">
        <f aca="false">IMDIV(COMPLEX(0,2*PI()*O287),COMPLEX(wp0_ea,0))</f>
        <v>0.803193852303758i</v>
      </c>
      <c r="AH287" s="0" t="n">
        <f aca="false">IMABS(AG287)</f>
        <v>0.803193852303758</v>
      </c>
      <c r="AI287" s="0" t="n">
        <f aca="false">IMARGUMENT(AG287)</f>
        <v>1.5707963267949</v>
      </c>
      <c r="AJ287" s="0" t="str">
        <f aca="false">IMSUM(COMPLEX(1,0),IMDIV(COMPLEX(0,2*PI()*O287),COMPLEX(wp1_ea,0)))</f>
        <v>1+0.00795241437924513i</v>
      </c>
      <c r="AK287" s="0" t="n">
        <f aca="false">IMABS(AJ287)</f>
        <v>1.00003161994732</v>
      </c>
      <c r="AL287" s="0" t="n">
        <f aca="false">IMARGUMENT(AJ287)</f>
        <v>0.00795224674634647</v>
      </c>
      <c r="AM287" s="0" t="str">
        <f aca="false">IMSUM(COMPLEX(1,0),IMDIV(COMPLEX(0,2*PI()*O287),COMPLEX(wz_ea,0)))</f>
        <v>1+0.803193852303758i</v>
      </c>
      <c r="AN287" s="0" t="n">
        <f aca="false">IMABS(AM287)</f>
        <v>1.28262245589985</v>
      </c>
      <c r="AO287" s="0" t="n">
        <f aca="false">IMARGUMENT(AM287)</f>
        <v>0.676685381295283</v>
      </c>
      <c r="AP287" s="197" t="str">
        <f aca="false">IMPRODUCT(AF287,IMDIV(AM287,IMPRODUCT(AG287,AJ287)))</f>
        <v>-0.430111973457262+0.54431172732246i</v>
      </c>
      <c r="AQ287" s="169" t="n">
        <f aca="false">20*LOG(IMABS(AP287))</f>
        <v>-3.17609795920765</v>
      </c>
      <c r="AR287" s="198" t="n">
        <f aca="false">(180/PI())*IMARGUMENT(AP287)</f>
        <v>128.315586230209</v>
      </c>
      <c r="AS287" s="197" t="str">
        <f aca="false">IMPRODUCT(AC287,AP287)</f>
        <v>1.66552998676959+1.28545108960514i</v>
      </c>
      <c r="AT287" s="223" t="n">
        <f aca="false">20*LOG(IMABS(AS287))</f>
        <v>6.4604816907107</v>
      </c>
      <c r="AU287" s="198" t="n">
        <f aca="false">(180/PI())*IMARGUMENT(AS287)</f>
        <v>37.6608530847788</v>
      </c>
      <c r="AX287" s="0" t="n">
        <f aca="false">SUM((AT288&lt;0)*(AT287&gt;0))*O287</f>
        <v>0</v>
      </c>
      <c r="AY287" s="0" t="n">
        <f aca="false">IF(AX287&gt;0,AU287,0)</f>
        <v>0</v>
      </c>
    </row>
    <row r="288" customFormat="false" ht="15" hidden="false" customHeight="false" outlineLevel="0" collapsed="false">
      <c r="N288" s="130" t="n">
        <v>70</v>
      </c>
      <c r="O288" s="192" t="n">
        <f aca="false">10^(3+(N288/100))</f>
        <v>5011.87233627273</v>
      </c>
      <c r="P288" s="240" t="str">
        <f aca="false">COMPLEX(Adc,0)</f>
        <v>175.438596491228</v>
      </c>
      <c r="Q288" s="124" t="str">
        <f aca="false">IMSUM(COMPLEX(1,0),IMDIV(COMPLEX(0,2*PI()*O288),COMPLEX(wp_lf,0)))</f>
        <v>1+59.2021825344898i</v>
      </c>
      <c r="R288" s="124" t="n">
        <f aca="false">IMABS(Q288)</f>
        <v>59.2106275667388</v>
      </c>
      <c r="S288" s="124" t="n">
        <f aca="false">IMARGUMENT(Q288)</f>
        <v>1.55390666380479</v>
      </c>
      <c r="T288" s="124" t="str">
        <f aca="false">IMSUM(COMPLEX(1,0),IMDIV(COMPLEX(0,2*PI()*O288),COMPLEX(wz_esr,0)))</f>
        <v>1+0.0000976836011819083i</v>
      </c>
      <c r="U288" s="124" t="n">
        <f aca="false">IMABS(T288)</f>
        <v>1.00000000477104</v>
      </c>
      <c r="V288" s="124" t="n">
        <f aca="false">IMARGUMENT(T288)</f>
        <v>9.76836004443479E-005</v>
      </c>
      <c r="W288" s="0" t="str">
        <f aca="false">IMSUB(COMPLEX(1,0),IMDIV(COMPLEX(0,2*PI()*O288),COMPLEX(wz_rhp,0)))</f>
        <v>1-0.0226731762898046i</v>
      </c>
      <c r="X288" s="124" t="n">
        <f aca="false">IMABS(W288)</f>
        <v>1.00025700343615</v>
      </c>
      <c r="Y288" s="124" t="n">
        <f aca="false">IMARGUMENT(W288)</f>
        <v>-0.022669292265728</v>
      </c>
      <c r="Z288" s="0" t="str">
        <f aca="false">IMSUM(COMPLEX(1,0),IMDIV(COMPLEX(0,2*PI()*O288),COMPLEX(Q*(wsl/2),0)),IMDIV(IMPOWER(COMPLEX(0,2*PI()*O288),2),IMPOWER(COMPLEX(wsl/2,0),2)))</f>
        <v>0.999977216449601+0.00680716184557103i</v>
      </c>
      <c r="AA288" s="124" t="n">
        <f aca="false">IMABS(Z288)</f>
        <v>1.00000038543527</v>
      </c>
      <c r="AB288" s="124" t="n">
        <f aca="false">IMARGUMENT(Z288)</f>
        <v>0.00680721179394955</v>
      </c>
      <c r="AC288" s="222" t="str">
        <f aca="false">(IMDIV(IMPRODUCT(P288,T288,W288),IMPRODUCT(Q288,Z288)))</f>
        <v>-0.037013381786345-2.9634871224553i</v>
      </c>
      <c r="AD288" s="223" t="n">
        <f aca="false">20*LOG(IMABS(AC288))</f>
        <v>9.43673831393182</v>
      </c>
      <c r="AE288" s="198" t="n">
        <f aca="false">(180/PI())*IMARGUMENT(AC288)</f>
        <v>-90.7155760126327</v>
      </c>
      <c r="AF288" s="0" t="str">
        <f aca="false">COMPLEX(Adc_ea,0)</f>
        <v>-0.434440565864413</v>
      </c>
      <c r="AG288" s="0" t="str">
        <f aca="false">IMDIV(COMPLEX(0,2*PI()*O288),COMPLEX(wp0_ea,0))</f>
        <v>0.82190264050542i</v>
      </c>
      <c r="AH288" s="0" t="n">
        <f aca="false">IMABS(AG288)</f>
        <v>0.82190264050542</v>
      </c>
      <c r="AI288" s="0" t="n">
        <f aca="false">IMARGUMENT(AG288)</f>
        <v>1.5707963267949</v>
      </c>
      <c r="AJ288" s="0" t="str">
        <f aca="false">IMSUM(COMPLEX(1,0),IMDIV(COMPLEX(0,2*PI()*O288),COMPLEX(wp1_ea,0)))</f>
        <v>1+0.00813764990599426i</v>
      </c>
      <c r="AK288" s="0" t="n">
        <f aca="false">IMABS(AJ288)</f>
        <v>1.00003311012486</v>
      </c>
      <c r="AL288" s="0" t="n">
        <f aca="false">IMARGUMENT(AJ288)</f>
        <v>0.00813747028441718</v>
      </c>
      <c r="AM288" s="0" t="str">
        <f aca="false">IMSUM(COMPLEX(1,0),IMDIV(COMPLEX(0,2*PI()*O288),COMPLEX(wz_ea,0)))</f>
        <v>1+0.82190264050542i</v>
      </c>
      <c r="AN288" s="0" t="n">
        <f aca="false">IMABS(AM288)</f>
        <v>1.29442031445346</v>
      </c>
      <c r="AO288" s="0" t="n">
        <f aca="false">IMARGUMENT(AM288)</f>
        <v>0.687954259652733</v>
      </c>
      <c r="AP288" s="197" t="str">
        <f aca="false">IMPRODUCT(AF288,IMDIV(AM288,IMPRODUCT(AG288,AJ288)))</f>
        <v>-0.430110691614257+0.532079199790453i</v>
      </c>
      <c r="AQ288" s="169" t="n">
        <f aca="false">20*LOG(IMABS(AP288))</f>
        <v>-3.29658128451226</v>
      </c>
      <c r="AR288" s="198" t="n">
        <f aca="false">(180/PI())*IMARGUMENT(AP288)</f>
        <v>128.950632872938</v>
      </c>
      <c r="AS288" s="197" t="str">
        <f aca="false">IMPRODUCT(AC288,AP288)</f>
        <v>1.59272970794444+1.25493344526678i</v>
      </c>
      <c r="AT288" s="223" t="n">
        <f aca="false">20*LOG(IMABS(AS288))</f>
        <v>6.14015702941958</v>
      </c>
      <c r="AU288" s="198" t="n">
        <f aca="false">(180/PI())*IMARGUMENT(AS288)</f>
        <v>38.2350568603057</v>
      </c>
      <c r="AX288" s="0" t="n">
        <f aca="false">SUM((AT289&lt;0)*(AT288&gt;0))*O288</f>
        <v>0</v>
      </c>
      <c r="AY288" s="0" t="n">
        <f aca="false">IF(AX288&gt;0,AU288,0)</f>
        <v>0</v>
      </c>
    </row>
    <row r="289" customFormat="false" ht="15" hidden="false" customHeight="false" outlineLevel="0" collapsed="false">
      <c r="N289" s="130" t="n">
        <v>71</v>
      </c>
      <c r="O289" s="192" t="n">
        <f aca="false">10^(3+(N289/100))</f>
        <v>5128.61383991365</v>
      </c>
      <c r="P289" s="240" t="str">
        <f aca="false">COMPLEX(Adc,0)</f>
        <v>175.438596491228</v>
      </c>
      <c r="Q289" s="124" t="str">
        <f aca="false">IMSUM(COMPLEX(1,0),IMDIV(COMPLEX(0,2*PI()*O289),COMPLEX(wp_lf,0)))</f>
        <v>1+60.5811785152694i</v>
      </c>
      <c r="R289" s="124" t="n">
        <f aca="false">IMABS(Q289)</f>
        <v>60.589431341604</v>
      </c>
      <c r="S289" s="124" t="n">
        <f aca="false">IMARGUMENT(Q289)</f>
        <v>1.55429104883911</v>
      </c>
      <c r="T289" s="124" t="str">
        <f aca="false">IMSUM(COMPLEX(1,0),IMDIV(COMPLEX(0,2*PI()*O289),COMPLEX(wz_esr,0)))</f>
        <v>1+0.0000999589445501944i</v>
      </c>
      <c r="U289" s="124" t="n">
        <f aca="false">IMABS(T289)</f>
        <v>1.0000000049959</v>
      </c>
      <c r="V289" s="124" t="n">
        <f aca="false">IMARGUMENT(T289)</f>
        <v>9.99589441441418E-005</v>
      </c>
      <c r="W289" s="0" t="str">
        <f aca="false">IMSUB(COMPLEX(1,0),IMDIV(COMPLEX(0,2*PI()*O289),COMPLEX(wz_rhp,0)))</f>
        <v>1-0.0232013024101032i</v>
      </c>
      <c r="X289" s="124" t="n">
        <f aca="false">IMABS(W289)</f>
        <v>1.00026911400559</v>
      </c>
      <c r="Y289" s="124" t="n">
        <f aca="false">IMARGUMENT(W289)</f>
        <v>-0.023197140663804</v>
      </c>
      <c r="Z289" s="0" t="str">
        <f aca="false">IMSUM(COMPLEX(1,0),IMDIV(COMPLEX(0,2*PI()*O289),COMPLEX(Q*(wsl/2),0)),IMDIV(IMPOWER(COMPLEX(0,2*PI()*O289),2),IMPOWER(COMPLEX(wsl/2,0),2)))</f>
        <v>0.999976142693951+0.00696572101389376i</v>
      </c>
      <c r="AA289" s="124" t="n">
        <f aca="false">IMABS(Z289)</f>
        <v>1.00000040361308</v>
      </c>
      <c r="AB289" s="124" t="n">
        <f aca="false">IMARGUMENT(Z289)</f>
        <v>0.00696577453453276</v>
      </c>
      <c r="AC289" s="222" t="str">
        <f aca="false">(IMDIV(IMPRODUCT(P289,T289,W289),IMPRODUCT(Q289,Z289)))</f>
        <v>-0.0392660281501121-2.89604321763074i</v>
      </c>
      <c r="AD289" s="223" t="n">
        <f aca="false">20*LOG(IMABS(AC289))</f>
        <v>9.23689907486074</v>
      </c>
      <c r="AE289" s="198" t="n">
        <f aca="false">(180/PI())*IMARGUMENT(AC289)</f>
        <v>-90.7767977464904</v>
      </c>
      <c r="AF289" s="0" t="str">
        <f aca="false">COMPLEX(Adc_ea,0)</f>
        <v>-0.434440565864413</v>
      </c>
      <c r="AG289" s="0" t="str">
        <f aca="false">IMDIV(COMPLEX(0,2*PI()*O289),COMPLEX(wp0_ea,0))</f>
        <v>0.841047212366241i</v>
      </c>
      <c r="AH289" s="0" t="n">
        <f aca="false">IMABS(AG289)</f>
        <v>0.841047212366241</v>
      </c>
      <c r="AI289" s="0" t="n">
        <f aca="false">IMARGUMENT(AG289)</f>
        <v>1.5707963267949</v>
      </c>
      <c r="AJ289" s="0" t="str">
        <f aca="false">IMSUM(COMPLEX(1,0),IMDIV(COMPLEX(0,2*PI()*O289),COMPLEX(wp1_ea,0)))</f>
        <v>1+0.00832720012243803i</v>
      </c>
      <c r="AK289" s="0" t="n">
        <f aca="false">IMABS(AJ289)</f>
        <v>1.00003467052992</v>
      </c>
      <c r="AL289" s="0" t="n">
        <f aca="false">IMARGUMENT(AJ289)</f>
        <v>0.00832700765482444</v>
      </c>
      <c r="AM289" s="0" t="str">
        <f aca="false">IMSUM(COMPLEX(1,0),IMDIV(COMPLEX(0,2*PI()*O289),COMPLEX(wz_ea,0)))</f>
        <v>1+0.841047212366241i</v>
      </c>
      <c r="AN289" s="0" t="n">
        <f aca="false">IMABS(AM289)</f>
        <v>1.30666002212857</v>
      </c>
      <c r="AO289" s="0" t="n">
        <f aca="false">IMARGUMENT(AM289)</f>
        <v>0.699273492883072</v>
      </c>
      <c r="AP289" s="197" t="str">
        <f aca="false">IMPRODUCT(AF289,IMDIV(AM289,IMPRODUCT(AG289,AJ289)))</f>
        <v>-0.430109349368041+0.520128786709674i</v>
      </c>
      <c r="AQ289" s="169" t="n">
        <f aca="false">20*LOG(IMABS(AP289))</f>
        <v>-3.414849161907</v>
      </c>
      <c r="AR289" s="198" t="n">
        <f aca="false">(180/PI())*IMARGUMENT(AP289)</f>
        <v>129.588317472977</v>
      </c>
      <c r="AS289" s="197" t="str">
        <f aca="false">IMPRODUCT(AC289,AP289)</f>
        <v>1.52320413086497+1.22519187249626i</v>
      </c>
      <c r="AT289" s="223" t="n">
        <f aca="false">20*LOG(IMABS(AS289))</f>
        <v>5.82204991295374</v>
      </c>
      <c r="AU289" s="198" t="n">
        <f aca="false">(180/PI())*IMARGUMENT(AS289)</f>
        <v>38.8115197264871</v>
      </c>
      <c r="AX289" s="0" t="n">
        <f aca="false">SUM((AT290&lt;0)*(AT289&gt;0))*O289</f>
        <v>0</v>
      </c>
      <c r="AY289" s="0" t="n">
        <f aca="false">IF(AX289&gt;0,AU289,0)</f>
        <v>0</v>
      </c>
    </row>
    <row r="290" customFormat="false" ht="15" hidden="false" customHeight="false" outlineLevel="0" collapsed="false">
      <c r="N290" s="130" t="n">
        <v>72</v>
      </c>
      <c r="O290" s="192" t="n">
        <f aca="false">10^(3+(N290/100))</f>
        <v>5248.07460249772</v>
      </c>
      <c r="P290" s="240" t="str">
        <f aca="false">COMPLEX(Adc,0)</f>
        <v>175.438596491228</v>
      </c>
      <c r="Q290" s="124" t="str">
        <f aca="false">IMSUM(COMPLEX(1,0),IMDIV(COMPLEX(0,2*PI()*O290),COMPLEX(wp_lf,0)))</f>
        <v>1+61.9922954387845i</v>
      </c>
      <c r="R290" s="124" t="n">
        <f aca="false">IMABS(Q290)</f>
        <v>62.0003604325777</v>
      </c>
      <c r="S290" s="124" t="n">
        <f aca="false">IMARGUMENT(Q290)</f>
        <v>1.55466668891524</v>
      </c>
      <c r="T290" s="124" t="str">
        <f aca="false">IMSUM(COMPLEX(1,0),IMDIV(COMPLEX(0,2*PI()*O290),COMPLEX(wz_esr,0)))</f>
        <v>1+0.000102287287473995i</v>
      </c>
      <c r="U290" s="124" t="n">
        <f aca="false">IMABS(T290)</f>
        <v>1.00000000523134</v>
      </c>
      <c r="V290" s="124" t="n">
        <f aca="false">IMARGUMENT(T290)</f>
        <v>0.000102287286338889</v>
      </c>
      <c r="W290" s="0" t="str">
        <f aca="false">IMSUB(COMPLEX(1,0),IMDIV(COMPLEX(0,2*PI()*O290),COMPLEX(wz_rhp,0)))</f>
        <v>1-0.0237417301680451i</v>
      </c>
      <c r="X290" s="124" t="n">
        <f aca="false">IMABS(W290)</f>
        <v>1.00028179517143</v>
      </c>
      <c r="Y290" s="124" t="n">
        <f aca="false">IMARGUMENT(W290)</f>
        <v>-0.0237372708443904</v>
      </c>
      <c r="Z290" s="0" t="str">
        <f aca="false">IMSUM(COMPLEX(1,0),IMDIV(COMPLEX(0,2*PI()*O290),COMPLEX(Q*(wsl/2),0)),IMDIV(IMPOWER(COMPLEX(0,2*PI()*O290),2),IMPOWER(COMPLEX(wsl/2,0),2)))</f>
        <v>0.999975018333757+0.00712797349970026i</v>
      </c>
      <c r="AA290" s="124" t="n">
        <f aca="false">IMABS(Z290)</f>
        <v>1.00000042264882</v>
      </c>
      <c r="AB290" s="124" t="n">
        <f aca="false">IMARGUMENT(Z290)</f>
        <v>0.00712803084807899</v>
      </c>
      <c r="AC290" s="222" t="str">
        <f aca="false">(IMDIV(IMPRODUCT(P290,T290,W290),IMPRODUCT(Q290,Z290)))</f>
        <v>-0.0414173360044632-2.83013148601812i</v>
      </c>
      <c r="AD290" s="223" t="n">
        <f aca="false">20*LOG(IMABS(AC290))</f>
        <v>9.03706227324821</v>
      </c>
      <c r="AE290" s="198" t="n">
        <f aca="false">(180/PI())*IMARGUMENT(AC290)</f>
        <v>-90.8384307149468</v>
      </c>
      <c r="AF290" s="0" t="str">
        <f aca="false">COMPLEX(Adc_ea,0)</f>
        <v>-0.434440565864413</v>
      </c>
      <c r="AG290" s="0" t="str">
        <f aca="false">IMDIV(COMPLEX(0,2*PI()*O290),COMPLEX(wp0_ea,0))</f>
        <v>0.860637718591639i</v>
      </c>
      <c r="AH290" s="0" t="n">
        <f aca="false">IMABS(AG290)</f>
        <v>0.860637718591639</v>
      </c>
      <c r="AI290" s="0" t="n">
        <f aca="false">IMARGUMENT(AG290)</f>
        <v>1.5707963267949</v>
      </c>
      <c r="AJ290" s="0" t="str">
        <f aca="false">IMSUM(COMPLEX(1,0),IMDIV(COMPLEX(0,2*PI()*O290),COMPLEX(wp1_ea,0)))</f>
        <v>1+0.00852116553061029i</v>
      </c>
      <c r="AK290" s="0" t="n">
        <f aca="false">IMABS(AJ290)</f>
        <v>1.00003630447199</v>
      </c>
      <c r="AL290" s="0" t="n">
        <f aca="false">IMARGUMENT(AJ290)</f>
        <v>0.00852095929823623</v>
      </c>
      <c r="AM290" s="0" t="str">
        <f aca="false">IMSUM(COMPLEX(1,0),IMDIV(COMPLEX(0,2*PI()*O290),COMPLEX(wz_ea,0)))</f>
        <v>1+0.860637718591639i</v>
      </c>
      <c r="AN290" s="0" t="n">
        <f aca="false">IMABS(AM290)</f>
        <v>1.31935487366463</v>
      </c>
      <c r="AO290" s="0" t="n">
        <f aca="false">IMARGUMENT(AM290)</f>
        <v>0.710637481144432</v>
      </c>
      <c r="AP290" s="197" t="str">
        <f aca="false">IMPRODUCT(AF290,IMDIV(AM290,IMPRODUCT(AG290,AJ290)))</f>
        <v>-0.430107943872688+0.508454151742598i</v>
      </c>
      <c r="AQ290" s="169" t="n">
        <f aca="false">20*LOG(IMABS(AP290))</f>
        <v>-3.53088291729557</v>
      </c>
      <c r="AR290" s="198" t="n">
        <f aca="false">(180/PI())*IMARGUMENT(AP290)</f>
        <v>130.228313428192</v>
      </c>
      <c r="AS290" s="197" t="str">
        <f aca="false">IMPRODUCT(AC290,AP290)</f>
        <v>1.45680602927293+1.19620321789502i</v>
      </c>
      <c r="AT290" s="223" t="n">
        <f aca="false">20*LOG(IMABS(AS290))</f>
        <v>5.50617935595266</v>
      </c>
      <c r="AU290" s="198" t="n">
        <f aca="false">(180/PI())*IMARGUMENT(AS290)</f>
        <v>39.3898827132446</v>
      </c>
      <c r="AX290" s="0" t="n">
        <f aca="false">SUM((AT291&lt;0)*(AT290&gt;0))*O290</f>
        <v>0</v>
      </c>
      <c r="AY290" s="0" t="n">
        <f aca="false">IF(AX290&gt;0,AU290,0)</f>
        <v>0</v>
      </c>
    </row>
    <row r="291" customFormat="false" ht="15" hidden="false" customHeight="false" outlineLevel="0" collapsed="false">
      <c r="N291" s="130" t="n">
        <v>73</v>
      </c>
      <c r="O291" s="192" t="n">
        <f aca="false">10^(3+(N291/100))</f>
        <v>5370.31796370253</v>
      </c>
      <c r="P291" s="240" t="str">
        <f aca="false">COMPLEX(Adc,0)</f>
        <v>175.438596491228</v>
      </c>
      <c r="Q291" s="124" t="str">
        <f aca="false">IMSUM(COMPLEX(1,0),IMDIV(COMPLEX(0,2*PI()*O291),COMPLEX(wp_lf,0)))</f>
        <v>1+63.4362814979064i</v>
      </c>
      <c r="R291" s="124" t="n">
        <f aca="false">IMABS(Q291)</f>
        <v>63.4441629330991</v>
      </c>
      <c r="S291" s="124" t="n">
        <f aca="false">IMARGUMENT(Q291)</f>
        <v>1.55503378277824</v>
      </c>
      <c r="T291" s="124" t="str">
        <f aca="false">IMSUM(COMPLEX(1,0),IMDIV(COMPLEX(0,2*PI()*O291),COMPLEX(wz_esr,0)))</f>
        <v>1+0.000104669864471545i</v>
      </c>
      <c r="U291" s="124" t="n">
        <f aca="false">IMABS(T291)</f>
        <v>1.00000000547789</v>
      </c>
      <c r="V291" s="124" t="n">
        <f aca="false">IMARGUMENT(T291)</f>
        <v>0.000104669863346555</v>
      </c>
      <c r="W291" s="0" t="str">
        <f aca="false">IMSUB(COMPLEX(1,0),IMDIV(COMPLEX(0,2*PI()*O291),COMPLEX(wz_rhp,0)))</f>
        <v>1-0.0242947461055812i</v>
      </c>
      <c r="X291" s="124" t="n">
        <f aca="false">IMABS(W291)</f>
        <v>1.00029507380989</v>
      </c>
      <c r="Y291" s="124" t="n">
        <f aca="false">IMARGUMENT(W291)</f>
        <v>-0.0242899679303096</v>
      </c>
      <c r="Z291" s="0" t="str">
        <f aca="false">IMSUM(COMPLEX(1,0),IMDIV(COMPLEX(0,2*PI()*O291),COMPLEX(Q*(wsl/2),0)),IMDIV(IMPOWER(COMPLEX(0,2*PI()*O291),2),IMPOWER(COMPLEX(wsl/2,0),2)))</f>
        <v>0.999973840984099+0.00729400533140621i</v>
      </c>
      <c r="AA291" s="124" t="n">
        <f aca="false">IMABS(Z291)</f>
        <v>1.00000044258304</v>
      </c>
      <c r="AB291" s="124" t="n">
        <f aca="false">IMARGUMENT(Z291)</f>
        <v>0.00729406678122993</v>
      </c>
      <c r="AC291" s="222" t="str">
        <f aca="false">(IMDIV(IMPRODUCT(P291,T291,W291),IMPRODUCT(Q291,Z291)))</f>
        <v>-0.0434718612679873-2.7657172036427i</v>
      </c>
      <c r="AD291" s="223" t="n">
        <f aca="false">20*LOG(IMABS(AC291))</f>
        <v>8.83722825478211</v>
      </c>
      <c r="AE291" s="198" t="n">
        <f aca="false">(180/PI())*IMARGUMENT(AC291)</f>
        <v>-90.9005075009687</v>
      </c>
      <c r="AF291" s="0" t="str">
        <f aca="false">COMPLEX(Adc_ea,0)</f>
        <v>-0.434440565864413</v>
      </c>
      <c r="AG291" s="0" t="str">
        <f aca="false">IMDIV(COMPLEX(0,2*PI()*O291),COMPLEX(wp0_ea,0))</f>
        <v>0.880684546327318i</v>
      </c>
      <c r="AH291" s="0" t="n">
        <f aca="false">IMABS(AG291)</f>
        <v>0.880684546327318</v>
      </c>
      <c r="AI291" s="0" t="n">
        <f aca="false">IMARGUMENT(AG291)</f>
        <v>1.5707963267949</v>
      </c>
      <c r="AJ291" s="0" t="str">
        <f aca="false">IMSUM(COMPLEX(1,0),IMDIV(COMPLEX(0,2*PI()*O291),COMPLEX(wp1_ea,0)))</f>
        <v>1+0.00871964897353781i</v>
      </c>
      <c r="AK291" s="0" t="n">
        <f aca="false">IMABS(AJ291)</f>
        <v>1.00003801541653</v>
      </c>
      <c r="AL291" s="0" t="n">
        <f aca="false">IMARGUMENT(AJ291)</f>
        <v>0.00871942799203306</v>
      </c>
      <c r="AM291" s="0" t="str">
        <f aca="false">IMSUM(COMPLEX(1,0),IMDIV(COMPLEX(0,2*PI()*O291),COMPLEX(wz_ea,0)))</f>
        <v>1+0.880684546327318i</v>
      </c>
      <c r="AN291" s="0" t="n">
        <f aca="false">IMABS(AM291)</f>
        <v>1.33251839392173</v>
      </c>
      <c r="AO291" s="0" t="n">
        <f aca="false">IMARGUMENT(AM291)</f>
        <v>0.722040510226734</v>
      </c>
      <c r="AP291" s="197" t="str">
        <f aca="false">IMPRODUCT(AF291,IMDIV(AM291,IMPRODUCT(AG291,AJ291)))</f>
        <v>-0.430106472148226+0.497049104767881i</v>
      </c>
      <c r="AQ291" s="169" t="n">
        <f aca="false">20*LOG(IMABS(AP291))</f>
        <v>-3.64466603764069</v>
      </c>
      <c r="AR291" s="198" t="n">
        <f aca="false">(180/PI())*IMARGUMENT(AP291)</f>
        <v>130.870287449753</v>
      </c>
      <c r="AS291" s="197" t="str">
        <f aca="false">IMPRODUCT(AC291,AP291)</f>
        <v>1.39339478899942+1.16794521969257i</v>
      </c>
      <c r="AT291" s="223" t="n">
        <f aca="false">20*LOG(IMABS(AS291))</f>
        <v>5.1925622171414</v>
      </c>
      <c r="AU291" s="198" t="n">
        <f aca="false">(180/PI())*IMARGUMENT(AS291)</f>
        <v>39.9697799487844</v>
      </c>
      <c r="AX291" s="0" t="n">
        <f aca="false">SUM((AT292&lt;0)*(AT291&gt;0))*O291</f>
        <v>0</v>
      </c>
      <c r="AY291" s="0" t="n">
        <f aca="false">IF(AX291&gt;0,AU291,0)</f>
        <v>0</v>
      </c>
    </row>
    <row r="292" customFormat="false" ht="15" hidden="false" customHeight="false" outlineLevel="0" collapsed="false">
      <c r="N292" s="130" t="n">
        <v>74</v>
      </c>
      <c r="O292" s="192" t="n">
        <f aca="false">10^(3+(N292/100))</f>
        <v>5495.40873857625</v>
      </c>
      <c r="P292" s="240" t="str">
        <f aca="false">COMPLEX(Adc,0)</f>
        <v>175.438596491228</v>
      </c>
      <c r="Q292" s="124" t="str">
        <f aca="false">IMSUM(COMPLEX(1,0),IMDIV(COMPLEX(0,2*PI()*O292),COMPLEX(wp_lf,0)))</f>
        <v>1+64.913902313157i</v>
      </c>
      <c r="R292" s="124" t="n">
        <f aca="false">IMABS(Q292)</f>
        <v>64.9216043665134</v>
      </c>
      <c r="S292" s="124" t="n">
        <f aca="false">IMARGUMENT(Q292)</f>
        <v>1.55539252467017</v>
      </c>
      <c r="T292" s="124" t="str">
        <f aca="false">IMSUM(COMPLEX(1,0),IMDIV(COMPLEX(0,2*PI()*O292),COMPLEX(wz_esr,0)))</f>
        <v>1+0.000107107938816709i</v>
      </c>
      <c r="U292" s="124" t="n">
        <f aca="false">IMABS(T292)</f>
        <v>1.00000000573606</v>
      </c>
      <c r="V292" s="124" t="n">
        <f aca="false">IMARGUMENT(T292)</f>
        <v>0.000107107938005296</v>
      </c>
      <c r="W292" s="0" t="str">
        <f aca="false">IMSUB(COMPLEX(1,0),IMDIV(COMPLEX(0,2*PI()*O292),COMPLEX(wz_rhp,0)))</f>
        <v>1-0.0248606434390814i</v>
      </c>
      <c r="X292" s="124" t="n">
        <f aca="false">IMABS(W292)</f>
        <v>1.00030897806238</v>
      </c>
      <c r="Y292" s="124" t="n">
        <f aca="false">IMARGUMENT(W292)</f>
        <v>-0.0248555236174505</v>
      </c>
      <c r="Z292" s="0" t="str">
        <f aca="false">IMSUM(COMPLEX(1,0),IMDIV(COMPLEX(0,2*PI()*O292),COMPLEX(Q*(wsl/2),0)),IMDIV(IMPOWER(COMPLEX(0,2*PI()*O292),2),IMPOWER(COMPLEX(wsl/2,0),2)))</f>
        <v>0.999972608147661+0.00746390454128644i</v>
      </c>
      <c r="AA292" s="124" t="n">
        <f aca="false">IMABS(Z292)</f>
        <v>1.00000046345821</v>
      </c>
      <c r="AB292" s="124" t="n">
        <f aca="false">IMARGUMENT(Z292)</f>
        <v>0.00746397038590435</v>
      </c>
      <c r="AC292" s="222" t="str">
        <f aca="false">(IMDIV(IMPRODUCT(P292,T292,W292),IMPRODUCT(Q292,Z292)))</f>
        <v>-0.0454339552118719-2.70276642560541i</v>
      </c>
      <c r="AD292" s="223" t="n">
        <f aca="false">20*LOG(IMABS(AC292))</f>
        <v>8.6373973710243</v>
      </c>
      <c r="AE292" s="198" t="n">
        <f aca="false">(180/PI())*IMARGUMENT(AC292)</f>
        <v>-90.9630609193667</v>
      </c>
      <c r="AF292" s="0" t="str">
        <f aca="false">COMPLEX(Adc_ea,0)</f>
        <v>-0.434440565864413</v>
      </c>
      <c r="AG292" s="0" t="str">
        <f aca="false">IMDIV(COMPLEX(0,2*PI()*O292),COMPLEX(wp0_ea,0))</f>
        <v>0.901198324666701i</v>
      </c>
      <c r="AH292" s="0" t="n">
        <f aca="false">IMABS(AG292)</f>
        <v>0.901198324666701</v>
      </c>
      <c r="AI292" s="0" t="n">
        <f aca="false">IMARGUMENT(AG292)</f>
        <v>1.5707963267949</v>
      </c>
      <c r="AJ292" s="0" t="str">
        <f aca="false">IMSUM(COMPLEX(1,0),IMDIV(COMPLEX(0,2*PI()*O292),COMPLEX(wp1_ea,0)))</f>
        <v>1+0.00892275568976932i</v>
      </c>
      <c r="AK292" s="0" t="n">
        <f aca="false">IMABS(AJ292)</f>
        <v>1.00003980699225</v>
      </c>
      <c r="AL292" s="0" t="n">
        <f aca="false">IMARGUMENT(AJ292)</f>
        <v>0.00892251890433194</v>
      </c>
      <c r="AM292" s="0" t="str">
        <f aca="false">IMSUM(COMPLEX(1,0),IMDIV(COMPLEX(0,2*PI()*O292),COMPLEX(wz_ea,0)))</f>
        <v>1+0.901198324666701i</v>
      </c>
      <c r="AN292" s="0" t="n">
        <f aca="false">IMABS(AM292)</f>
        <v>1.34616433632082</v>
      </c>
      <c r="AO292" s="0" t="n">
        <f aca="false">IMARGUMENT(AM292)</f>
        <v>0.733476765263262</v>
      </c>
      <c r="AP292" s="197" t="str">
        <f aca="false">IMPRODUCT(AF292,IMDIV(AM292,IMPRODUCT(AG292,AJ292)))</f>
        <v>-0.430104931074321+0.485907598597917i</v>
      </c>
      <c r="AQ292" s="169" t="n">
        <f aca="false">20*LOG(IMABS(AP292))</f>
        <v>-3.7561842384092</v>
      </c>
      <c r="AR292" s="198" t="n">
        <f aca="false">(180/PI())*IMARGUMENT(AP292)</f>
        <v>131.513900344649</v>
      </c>
      <c r="AS292" s="197" t="str">
        <f aca="false">IMPRODUCT(AC292,AP292)</f>
        <v>1.33283611161184+1.1403964631232i</v>
      </c>
      <c r="AT292" s="223" t="n">
        <f aca="false">20*LOG(IMABS(AS292))</f>
        <v>4.88121313261512</v>
      </c>
      <c r="AU292" s="198" t="n">
        <f aca="false">(180/PI())*IMARGUMENT(AS292)</f>
        <v>40.5508394252826</v>
      </c>
      <c r="AX292" s="0" t="n">
        <f aca="false">SUM((AT293&lt;0)*(AT292&gt;0))*O292</f>
        <v>0</v>
      </c>
      <c r="AY292" s="0" t="n">
        <f aca="false">IF(AX292&gt;0,AU292,0)</f>
        <v>0</v>
      </c>
    </row>
    <row r="293" customFormat="false" ht="15" hidden="false" customHeight="false" outlineLevel="0" collapsed="false">
      <c r="N293" s="130" t="n">
        <v>75</v>
      </c>
      <c r="O293" s="192" t="n">
        <f aca="false">10^(3+(N293/100))</f>
        <v>5623.41325190349</v>
      </c>
      <c r="P293" s="240" t="str">
        <f aca="false">COMPLEX(Adc,0)</f>
        <v>175.438596491228</v>
      </c>
      <c r="Q293" s="124" t="str">
        <f aca="false">IMSUM(COMPLEX(1,0),IMDIV(COMPLEX(0,2*PI()*O293),COMPLEX(wp_lf,0)))</f>
        <v>1+66.425941338651i</v>
      </c>
      <c r="R293" s="124" t="n">
        <f aca="false">IMABS(Q293)</f>
        <v>66.4334680919633</v>
      </c>
      <c r="S293" s="124" t="n">
        <f aca="false">IMARGUMENT(Q293)</f>
        <v>1.55574310443116</v>
      </c>
      <c r="T293" s="124" t="str">
        <f aca="false">IMSUM(COMPLEX(1,0),IMDIV(COMPLEX(0,2*PI()*O293),COMPLEX(wz_esr,0)))</f>
        <v>1+0.000109602803208774i</v>
      </c>
      <c r="U293" s="124" t="n">
        <f aca="false">IMABS(T293)</f>
        <v>1.00000000600639</v>
      </c>
      <c r="V293" s="124" t="n">
        <f aca="false">IMARGUMENT(T293)</f>
        <v>0.000109602802623167</v>
      </c>
      <c r="W293" s="0" t="str">
        <f aca="false">IMSUB(COMPLEX(1,0),IMDIV(COMPLEX(0,2*PI()*O293),COMPLEX(wz_rhp,0)))</f>
        <v>1-0.0254397222148025i</v>
      </c>
      <c r="X293" s="124" t="n">
        <f aca="false">IMABS(W293)</f>
        <v>1.00032353739496</v>
      </c>
      <c r="Y293" s="124" t="n">
        <f aca="false">IMARGUMENT(W293)</f>
        <v>-0.0254342363229086</v>
      </c>
      <c r="Z293" s="0" t="str">
        <f aca="false">IMSUM(COMPLEX(1,0),IMDIV(COMPLEX(0,2*PI()*O293),COMPLEX(Q*(wsl/2),0)),IMDIV(IMPOWER(COMPLEX(0,2*PI()*O293),2),IMPOWER(COMPLEX(wsl/2,0),2)))</f>
        <v>0.999971317209432+0.00763776121215091i</v>
      </c>
      <c r="AA293" s="124" t="n">
        <f aca="false">IMABS(Z293)</f>
        <v>1.00000048531883</v>
      </c>
      <c r="AB293" s="124" t="n">
        <f aca="false">IMARGUMENT(Z293)</f>
        <v>0.00763783176588198</v>
      </c>
      <c r="AC293" s="222" t="str">
        <f aca="false">(IMDIV(IMPRODUCT(P293,T293,W293),IMPRODUCT(Q293,Z293)))</f>
        <v>-0.0473077736331341-2.64124596907744i</v>
      </c>
      <c r="AD293" s="223" t="n">
        <f aca="false">20*LOG(IMABS(AC293))</f>
        <v>8.43756998015215</v>
      </c>
      <c r="AE293" s="198" t="n">
        <f aca="false">(180/PI())*IMARGUMENT(AC293)</f>
        <v>-91.0261240337217</v>
      </c>
      <c r="AF293" s="0" t="str">
        <f aca="false">COMPLEX(Adc_ea,0)</f>
        <v>-0.434440565864413</v>
      </c>
      <c r="AG293" s="0" t="str">
        <f aca="false">IMDIV(COMPLEX(0,2*PI()*O293),COMPLEX(wp0_ea,0))</f>
        <v>0.922189930286591i</v>
      </c>
      <c r="AH293" s="0" t="n">
        <f aca="false">IMABS(AG293)</f>
        <v>0.922189930286591</v>
      </c>
      <c r="AI293" s="0" t="n">
        <f aca="false">IMARGUMENT(AG293)</f>
        <v>1.5707963267949</v>
      </c>
      <c r="AJ293" s="0" t="str">
        <f aca="false">IMSUM(COMPLEX(1,0),IMDIV(COMPLEX(0,2*PI()*O293),COMPLEX(wp1_ea,0)))</f>
        <v>1+0.00913059336917417i</v>
      </c>
      <c r="AK293" s="0" t="n">
        <f aca="false">IMABS(AJ293)</f>
        <v>1.0000416829989</v>
      </c>
      <c r="AL293" s="0" t="n">
        <f aca="false">IMARGUMENT(AJ293)</f>
        <v>0.00913033964955229</v>
      </c>
      <c r="AM293" s="0" t="str">
        <f aca="false">IMSUM(COMPLEX(1,0),IMDIV(COMPLEX(0,2*PI()*O293),COMPLEX(wz_ea,0)))</f>
        <v>1+0.922189930286591i</v>
      </c>
      <c r="AN293" s="0" t="n">
        <f aca="false">IMABS(AM293)</f>
        <v>1.36030668142224</v>
      </c>
      <c r="AO293" s="0" t="n">
        <f aca="false">IMARGUMENT(AM293)</f>
        <v>0.744940345066811</v>
      </c>
      <c r="AP293" s="197" t="str">
        <f aca="false">IMPRODUCT(AF293,IMDIV(AM293,IMPRODUCT(AG293,AJ293)))</f>
        <v>-0.430103317383677+0.475023725772149i</v>
      </c>
      <c r="AQ293" s="169" t="n">
        <f aca="false">20*LOG(IMABS(AP293))</f>
        <v>-3.86542552255777</v>
      </c>
      <c r="AR293" s="198" t="n">
        <f aca="false">(180/PI())*IMARGUMENT(AP293)</f>
        <v>132.158807833906</v>
      </c>
      <c r="AS293" s="197" t="str">
        <f aca="false">IMPRODUCT(AC293,AP293)</f>
        <v>1.27500173128948+1.11353633843728i</v>
      </c>
      <c r="AT293" s="223" t="n">
        <f aca="false">20*LOG(IMABS(AS293))</f>
        <v>4.57214445759439</v>
      </c>
      <c r="AU293" s="198" t="n">
        <f aca="false">(180/PI())*IMARGUMENT(AS293)</f>
        <v>41.1326838001847</v>
      </c>
      <c r="AX293" s="0" t="n">
        <f aca="false">SUM((AT294&lt;0)*(AT293&gt;0))*O293</f>
        <v>0</v>
      </c>
      <c r="AY293" s="0" t="n">
        <f aca="false">IF(AX293&gt;0,AU293,0)</f>
        <v>0</v>
      </c>
    </row>
    <row r="294" customFormat="false" ht="15" hidden="false" customHeight="false" outlineLevel="0" collapsed="false">
      <c r="N294" s="130" t="n">
        <v>76</v>
      </c>
      <c r="O294" s="192" t="n">
        <f aca="false">10^(3+(N294/100))</f>
        <v>5754.39937337157</v>
      </c>
      <c r="P294" s="240" t="str">
        <f aca="false">COMPLEX(Adc,0)</f>
        <v>175.438596491228</v>
      </c>
      <c r="Q294" s="124" t="str">
        <f aca="false">IMSUM(COMPLEX(1,0),IMDIV(COMPLEX(0,2*PI()*O294),COMPLEX(wp_lf,0)))</f>
        <v>1+67.9732002774938i</v>
      </c>
      <c r="R294" s="124" t="n">
        <f aca="false">IMABS(Q294)</f>
        <v>67.9805557197371</v>
      </c>
      <c r="S294" s="124" t="n">
        <f aca="false">IMARGUMENT(Q294)</f>
        <v>1.55608570759834</v>
      </c>
      <c r="T294" s="124" t="str">
        <f aca="false">IMSUM(COMPLEX(1,0),IMDIV(COMPLEX(0,2*PI()*O294),COMPLEX(wz_esr,0)))</f>
        <v>1+0.000112155780457865i</v>
      </c>
      <c r="U294" s="124" t="n">
        <f aca="false">IMABS(T294)</f>
        <v>1.00000000628946</v>
      </c>
      <c r="V294" s="124" t="n">
        <f aca="false">IMARGUMENT(T294)</f>
        <v>0.000112155779203103</v>
      </c>
      <c r="W294" s="0" t="str">
        <f aca="false">IMSUB(COMPLEX(1,0),IMDIV(COMPLEX(0,2*PI()*O294),COMPLEX(wz_rhp,0)))</f>
        <v>1-0.0260322894679763i</v>
      </c>
      <c r="X294" s="124" t="n">
        <f aca="false">IMABS(W294)</f>
        <v>1.00033878266063</v>
      </c>
      <c r="Y294" s="124" t="n">
        <f aca="false">IMARGUMENT(W294)</f>
        <v>-0.0260264113364213</v>
      </c>
      <c r="Z294" s="0" t="str">
        <f aca="false">IMSUM(COMPLEX(1,0),IMDIV(COMPLEX(0,2*PI()*O294),COMPLEX(Q*(wsl/2),0)),IMDIV(IMPOWER(COMPLEX(0,2*PI()*O294),2),IMPOWER(COMPLEX(wsl/2,0),2)))</f>
        <v>0.999969965431158+0.00781566752510777i</v>
      </c>
      <c r="AA294" s="124" t="n">
        <f aca="false">IMABS(Z294)</f>
        <v>1.0000005082115</v>
      </c>
      <c r="AB294" s="124" t="n">
        <f aca="false">IMARGUMENT(Z294)</f>
        <v>0.00781574312474085</v>
      </c>
      <c r="AC294" s="222" t="str">
        <f aca="false">(IMDIV(IMPRODUCT(P294,T294,W294),IMPRODUCT(Q294,Z294)))</f>
        <v>-0.0490972856181808-2.58112339663272i</v>
      </c>
      <c r="AD294" s="223" t="n">
        <f aca="false">20*LOG(IMABS(AC294))</f>
        <v>8.23774644771352</v>
      </c>
      <c r="AE294" s="198" t="n">
        <f aca="false">(180/PI())*IMARGUMENT(AC294)</f>
        <v>-91.0897301734254</v>
      </c>
      <c r="AF294" s="0" t="str">
        <f aca="false">COMPLEX(Adc_ea,0)</f>
        <v>-0.434440565864413</v>
      </c>
      <c r="AG294" s="0" t="str">
        <f aca="false">IMDIV(COMPLEX(0,2*PI()*O294),COMPLEX(wp0_ea,0))</f>
        <v>0.943670493214143i</v>
      </c>
      <c r="AH294" s="0" t="n">
        <f aca="false">IMABS(AG294)</f>
        <v>0.943670493214143</v>
      </c>
      <c r="AI294" s="0" t="n">
        <f aca="false">IMARGUMENT(AG294)</f>
        <v>1.5707963267949</v>
      </c>
      <c r="AJ294" s="0" t="str">
        <f aca="false">IMSUM(COMPLEX(1,0),IMDIV(COMPLEX(0,2*PI()*O294),COMPLEX(wp1_ea,0)))</f>
        <v>1+0.00934327221004103i</v>
      </c>
      <c r="AK294" s="0" t="n">
        <f aca="false">IMABS(AJ294)</f>
        <v>1.00004364741525</v>
      </c>
      <c r="AL294" s="0" t="n">
        <f aca="false">IMARGUMENT(AJ294)</f>
        <v>0.0093430003452214</v>
      </c>
      <c r="AM294" s="0" t="str">
        <f aca="false">IMSUM(COMPLEX(1,0),IMDIV(COMPLEX(0,2*PI()*O294),COMPLEX(wz_ea,0)))</f>
        <v>1+0.943670493214143i</v>
      </c>
      <c r="AN294" s="0" t="n">
        <f aca="false">IMABS(AM294)</f>
        <v>1.374959635685</v>
      </c>
      <c r="AO294" s="0" t="n">
        <f aca="false">IMARGUMENT(AM294)</f>
        <v>0.756425277007564</v>
      </c>
      <c r="AP294" s="197" t="str">
        <f aca="false">IMPRODUCT(AF294,IMDIV(AM294,IMPRODUCT(AG294,AJ294)))</f>
        <v>-0.430101627655115+0.464391715424442i</v>
      </c>
      <c r="AQ294" s="169" t="n">
        <f aca="false">20*LOG(IMABS(AP294))</f>
        <v>-3.97238023055044</v>
      </c>
      <c r="AR294" s="198" t="n">
        <f aca="false">(180/PI())*IMARGUMENT(AP294)</f>
        <v>132.804661401777</v>
      </c>
      <c r="AS294" s="197" t="str">
        <f aca="false">IMPRODUCT(AC294,AP294)</f>
        <v>1.21976914434226+1.08734500137952i</v>
      </c>
      <c r="AT294" s="223" t="n">
        <f aca="false">20*LOG(IMABS(AS294))</f>
        <v>4.26536621716308</v>
      </c>
      <c r="AU294" s="198" t="n">
        <f aca="false">(180/PI())*IMARGUMENT(AS294)</f>
        <v>41.7149312283513</v>
      </c>
      <c r="AX294" s="0" t="n">
        <f aca="false">SUM((AT295&lt;0)*(AT294&gt;0))*O294</f>
        <v>0</v>
      </c>
      <c r="AY294" s="0" t="n">
        <f aca="false">IF(AX294&gt;0,AU294,0)</f>
        <v>0</v>
      </c>
    </row>
    <row r="295" customFormat="false" ht="15" hidden="false" customHeight="false" outlineLevel="0" collapsed="false">
      <c r="N295" s="130" t="n">
        <v>77</v>
      </c>
      <c r="O295" s="192" t="n">
        <f aca="false">10^(3+(N295/100))</f>
        <v>5888.43655355589</v>
      </c>
      <c r="P295" s="240" t="str">
        <f aca="false">COMPLEX(Adc,0)</f>
        <v>175.438596491228</v>
      </c>
      <c r="Q295" s="124" t="str">
        <f aca="false">IMSUM(COMPLEX(1,0),IMDIV(COMPLEX(0,2*PI()*O295),COMPLEX(wp_lf,0)))</f>
        <v>1+69.5564995068558i</v>
      </c>
      <c r="R295" s="124" t="n">
        <f aca="false">IMABS(Q295)</f>
        <v>69.5636875362946</v>
      </c>
      <c r="S295" s="124" t="n">
        <f aca="false">IMARGUMENT(Q295)</f>
        <v>1.55642051550254</v>
      </c>
      <c r="T295" s="124" t="str">
        <f aca="false">IMSUM(COMPLEX(1,0),IMDIV(COMPLEX(0,2*PI()*O295),COMPLEX(wz_esr,0)))</f>
        <v>1+0.000114768224186312i</v>
      </c>
      <c r="U295" s="124" t="n">
        <f aca="false">IMABS(T295)</f>
        <v>1.00000000658587</v>
      </c>
      <c r="V295" s="124" t="n">
        <f aca="false">IMARGUMENT(T295)</f>
        <v>0.000114768223138967</v>
      </c>
      <c r="W295" s="0" t="str">
        <f aca="false">IMSUB(COMPLEX(1,0),IMDIV(COMPLEX(0,2*PI()*O295),COMPLEX(wz_rhp,0)))</f>
        <v>1-0.0266386593856043i</v>
      </c>
      <c r="X295" s="124" t="n">
        <f aca="false">IMABS(W295)</f>
        <v>1.00035474616451</v>
      </c>
      <c r="Y295" s="124" t="n">
        <f aca="false">IMARGUMENT(W295)</f>
        <v>-0.0266323609747844</v>
      </c>
      <c r="Z295" s="0" t="str">
        <f aca="false">IMSUM(COMPLEX(1,0),IMDIV(COMPLEX(0,2*PI()*O295),COMPLEX(Q*(wsl/2),0)),IMDIV(IMPOWER(COMPLEX(0,2*PI()*O295),2),IMPOWER(COMPLEX(wsl/2,0),2)))</f>
        <v>0.999968549945537+0.00799771780843907i</v>
      </c>
      <c r="AA295" s="124" t="n">
        <f aca="false">IMABS(Z295)</f>
        <v>1.00000053218502</v>
      </c>
      <c r="AB295" s="124" t="n">
        <f aca="false">IMARGUMENT(Z295)</f>
        <v>0.00799779881480212</v>
      </c>
      <c r="AC295" s="222" t="str">
        <f aca="false">(IMDIV(IMPRODUCT(P295,T295,W295),IMPRODUCT(Q295,Z295)))</f>
        <v>-0.0508062819148514-2.52236699991395i</v>
      </c>
      <c r="AD295" s="223" t="n">
        <f aca="false">20*LOG(IMABS(AC295))</f>
        <v>8.03792714739727</v>
      </c>
      <c r="AE295" s="198" t="n">
        <f aca="false">(180/PI())*IMARGUMENT(AC295)</f>
        <v>-91.1539129508405</v>
      </c>
      <c r="AF295" s="0" t="str">
        <f aca="false">COMPLEX(Adc_ea,0)</f>
        <v>-0.434440565864413</v>
      </c>
      <c r="AG295" s="0" t="str">
        <f aca="false">IMDIV(COMPLEX(0,2*PI()*O295),COMPLEX(wp0_ea,0))</f>
        <v>0.965651402728158i</v>
      </c>
      <c r="AH295" s="0" t="n">
        <f aca="false">IMABS(AG295)</f>
        <v>0.965651402728158</v>
      </c>
      <c r="AI295" s="0" t="n">
        <f aca="false">IMARGUMENT(AG295)</f>
        <v>1.5707963267949</v>
      </c>
      <c r="AJ295" s="0" t="str">
        <f aca="false">IMSUM(COMPLEX(1,0),IMDIV(COMPLEX(0,2*PI()*O295),COMPLEX(wp1_ea,0)))</f>
        <v>1+0.00956090497750652i</v>
      </c>
      <c r="AK295" s="0" t="n">
        <f aca="false">IMABS(AJ295)</f>
        <v>1.00004570440755</v>
      </c>
      <c r="AL295" s="0" t="n">
        <f aca="false">IMARGUMENT(AJ295)</f>
        <v>0.00956061366982212</v>
      </c>
      <c r="AM295" s="0" t="str">
        <f aca="false">IMSUM(COMPLEX(1,0),IMDIV(COMPLEX(0,2*PI()*O295),COMPLEX(wz_ea,0)))</f>
        <v>1+0.965651402728158i</v>
      </c>
      <c r="AN295" s="0" t="n">
        <f aca="false">IMABS(AM295)</f>
        <v>1.39013763044918</v>
      </c>
      <c r="AO295" s="0" t="n">
        <f aca="false">IMARGUMENT(AM295)</f>
        <v>0.767925532343537</v>
      </c>
      <c r="AP295" s="197" t="str">
        <f aca="false">IMPRODUCT(AF295,IMDIV(AM295,IMPRODUCT(AG295,AJ295)))</f>
        <v>-0.430099858306328+0.454005930222849i</v>
      </c>
      <c r="AQ295" s="169" t="n">
        <f aca="false">20*LOG(IMABS(AP295))</f>
        <v>-4.07704108097106</v>
      </c>
      <c r="AR295" s="198" t="n">
        <f aca="false">(180/PI())*IMARGUMENT(AP295)</f>
        <v>133.451109170785</v>
      </c>
      <c r="AS295" s="197" t="str">
        <f aca="false">IMPRODUCT(AC295,AP295)</f>
        <v>1.167021350812+1.06180333597763i</v>
      </c>
      <c r="AT295" s="223" t="n">
        <f aca="false">20*LOG(IMABS(AS295))</f>
        <v>3.96088606642621</v>
      </c>
      <c r="AU295" s="198" t="n">
        <f aca="false">(180/PI())*IMARGUMENT(AS295)</f>
        <v>42.2971962199447</v>
      </c>
      <c r="AX295" s="0" t="n">
        <f aca="false">SUM((AT296&lt;0)*(AT295&gt;0))*O295</f>
        <v>0</v>
      </c>
      <c r="AY295" s="0" t="n">
        <f aca="false">IF(AX295&gt;0,AU295,0)</f>
        <v>0</v>
      </c>
    </row>
    <row r="296" customFormat="false" ht="15" hidden="false" customHeight="false" outlineLevel="0" collapsed="false">
      <c r="N296" s="130" t="n">
        <v>78</v>
      </c>
      <c r="O296" s="192" t="n">
        <f aca="false">10^(3+(N296/100))</f>
        <v>6025.59586074358</v>
      </c>
      <c r="P296" s="240" t="str">
        <f aca="false">COMPLEX(Adc,0)</f>
        <v>175.438596491228</v>
      </c>
      <c r="Q296" s="124" t="str">
        <f aca="false">IMSUM(COMPLEX(1,0),IMDIV(COMPLEX(0,2*PI()*O296),COMPLEX(wp_lf,0)))</f>
        <v>1+71.1766785129453i</v>
      </c>
      <c r="R296" s="124" t="n">
        <f aca="false">IMABS(Q296)</f>
        <v>71.1837029391923</v>
      </c>
      <c r="S296" s="124" t="n">
        <f aca="false">IMARGUMENT(Q296)</f>
        <v>1.55674770536293</v>
      </c>
      <c r="T296" s="124" t="str">
        <f aca="false">IMSUM(COMPLEX(1,0),IMDIV(COMPLEX(0,2*PI()*O296),COMPLEX(wz_esr,0)))</f>
        <v>1+0.00011744151954636i</v>
      </c>
      <c r="U296" s="124" t="n">
        <f aca="false">IMABS(T296)</f>
        <v>1.00000000689626</v>
      </c>
      <c r="V296" s="124" t="n">
        <f aca="false">IMARGUMENT(T296)</f>
        <v>0.000117441518471442</v>
      </c>
      <c r="W296" s="0" t="str">
        <f aca="false">IMSUB(COMPLEX(1,0),IMDIV(COMPLEX(0,2*PI()*O296),COMPLEX(wz_rhp,0)))</f>
        <v>1-0.0272591534730428i</v>
      </c>
      <c r="X296" s="124" t="n">
        <f aca="false">IMABS(W296)</f>
        <v>1.00037146173212</v>
      </c>
      <c r="Y296" s="124" t="n">
        <f aca="false">IMARGUMENT(W296)</f>
        <v>-0.0272524047396016</v>
      </c>
      <c r="Z296" s="0" t="str">
        <f aca="false">IMSUM(COMPLEX(1,0),IMDIV(COMPLEX(0,2*PI()*O296),COMPLEX(Q*(wsl/2),0)),IMDIV(IMPOWER(COMPLEX(0,2*PI()*O296),2),IMPOWER(COMPLEX(wsl/2,0),2)))</f>
        <v>0.999967067750134+0.00818400858761468i</v>
      </c>
      <c r="AA296" s="124" t="n">
        <f aca="false">IMABS(Z296)</f>
        <v>1.00000055729053</v>
      </c>
      <c r="AB296" s="124" t="n">
        <f aca="false">IMARGUMENT(Z296)</f>
        <v>0.00818409538742394</v>
      </c>
      <c r="AC296" s="222" t="str">
        <f aca="false">(IMDIV(IMPRODUCT(P296,T296,W296),IMPRODUCT(Q296,Z296)))</f>
        <v>-0.0524383829303041-2.46494578362765i</v>
      </c>
      <c r="AD296" s="223" t="n">
        <f aca="false">20*LOG(IMABS(AC296))</f>
        <v>7.83811246182082</v>
      </c>
      <c r="AE296" s="198" t="n">
        <f aca="false">(180/PI())*IMARGUMENT(AC296)</f>
        <v>-91.2187062785866</v>
      </c>
      <c r="AF296" s="0" t="str">
        <f aca="false">COMPLEX(Adc_ea,0)</f>
        <v>-0.434440565864413</v>
      </c>
      <c r="AG296" s="0" t="str">
        <f aca="false">IMDIV(COMPLEX(0,2*PI()*O296),COMPLEX(wp0_ea,0))</f>
        <v>0.988144313397805i</v>
      </c>
      <c r="AH296" s="0" t="n">
        <f aca="false">IMABS(AG296)</f>
        <v>0.988144313397805</v>
      </c>
      <c r="AI296" s="0" t="n">
        <f aca="false">IMARGUMENT(AG296)</f>
        <v>1.5707963267949</v>
      </c>
      <c r="AJ296" s="0" t="str">
        <f aca="false">IMSUM(COMPLEX(1,0),IMDIV(COMPLEX(0,2*PI()*O296),COMPLEX(wp1_ea,0)))</f>
        <v>1+0.0097836070633446i</v>
      </c>
      <c r="AK296" s="0" t="n">
        <f aca="false">IMABS(AJ296)</f>
        <v>1.00004785833837</v>
      </c>
      <c r="AL296" s="0" t="n">
        <f aca="false">IMARGUMENT(AJ296)</f>
        <v>0.00978329492235431</v>
      </c>
      <c r="AM296" s="0" t="str">
        <f aca="false">IMSUM(COMPLEX(1,0),IMDIV(COMPLEX(0,2*PI()*O296),COMPLEX(wz_ea,0)))</f>
        <v>1+0.988144313397805i</v>
      </c>
      <c r="AN296" s="0" t="n">
        <f aca="false">IMABS(AM296)</f>
        <v>1.40585532118366</v>
      </c>
      <c r="AO296" s="0" t="n">
        <f aca="false">IMARGUMENT(AM296)</f>
        <v>0.779435041909116</v>
      </c>
      <c r="AP296" s="197" t="str">
        <f aca="false">IMPRODUCT(AF296,IMDIV(AM296,IMPRODUCT(AG296,AJ296)))</f>
        <v>-0.430098005586305+0.443860863380163i</v>
      </c>
      <c r="AQ296" s="169" t="n">
        <f aca="false">20*LOG(IMABS(AP296))</f>
        <v>-4.17940320137238</v>
      </c>
      <c r="AR296" s="198" t="n">
        <f aca="false">(180/PI())*IMARGUMENT(AP296)</f>
        <v>134.097796797212</v>
      </c>
      <c r="AS296" s="197" t="str">
        <f aca="false">IMPRODUCT(AC296,AP296)</f>
        <v>1.11664660762076+1.03689291949492i</v>
      </c>
      <c r="AT296" s="223" t="n">
        <f aca="false">20*LOG(IMABS(AS296))</f>
        <v>3.65870926044846</v>
      </c>
      <c r="AU296" s="198" t="n">
        <f aca="false">(180/PI())*IMARGUMENT(AS296)</f>
        <v>42.8790905186255</v>
      </c>
      <c r="AX296" s="0" t="n">
        <f aca="false">SUM((AT297&lt;0)*(AT296&gt;0))*O296</f>
        <v>0</v>
      </c>
      <c r="AY296" s="0" t="n">
        <f aca="false">IF(AX296&gt;0,AU296,0)</f>
        <v>0</v>
      </c>
    </row>
    <row r="297" customFormat="false" ht="15" hidden="false" customHeight="false" outlineLevel="0" collapsed="false">
      <c r="N297" s="130" t="n">
        <v>79</v>
      </c>
      <c r="O297" s="192" t="n">
        <f aca="false">10^(3+(N297/100))</f>
        <v>6165.95001861482</v>
      </c>
      <c r="P297" s="240" t="str">
        <f aca="false">COMPLEX(Adc,0)</f>
        <v>175.438596491228</v>
      </c>
      <c r="Q297" s="124" t="str">
        <f aca="false">IMSUM(COMPLEX(1,0),IMDIV(COMPLEX(0,2*PI()*O297),COMPLEX(wp_lf,0)))</f>
        <v>1+72.8345963361171i</v>
      </c>
      <c r="R297" s="124" t="n">
        <f aca="false">IMABS(Q297)</f>
        <v>72.8414608821454</v>
      </c>
      <c r="S297" s="124" t="n">
        <f aca="false">IMARGUMENT(Q297)</f>
        <v>1.55706745037953</v>
      </c>
      <c r="T297" s="124" t="str">
        <f aca="false">IMSUM(COMPLEX(1,0),IMDIV(COMPLEX(0,2*PI()*O297),COMPLEX(wz_esr,0)))</f>
        <v>1+0.000120177083954593i</v>
      </c>
      <c r="U297" s="124" t="n">
        <f aca="false">IMABS(T297)</f>
        <v>1.00000000722127</v>
      </c>
      <c r="V297" s="124" t="n">
        <f aca="false">IMARGUMENT(T297)</f>
        <v>0.000120177084473168</v>
      </c>
      <c r="W297" s="0" t="str">
        <f aca="false">IMSUB(COMPLEX(1,0),IMDIV(COMPLEX(0,2*PI()*O297),COMPLEX(wz_rhp,0)))</f>
        <v>1-0.0278941007244703i</v>
      </c>
      <c r="X297" s="124" t="n">
        <f aca="false">IMABS(W297)</f>
        <v>1.00038896478081</v>
      </c>
      <c r="Y297" s="124" t="n">
        <f aca="false">IMARGUMENT(W297)</f>
        <v>-0.0278868694781507</v>
      </c>
      <c r="Z297" s="0" t="str">
        <f aca="false">IMSUM(COMPLEX(1,0),IMDIV(COMPLEX(0,2*PI()*O297),COMPLEX(Q*(wsl/2),0)),IMDIV(IMPOWER(COMPLEX(0,2*PI()*O297),2),IMPOWER(COMPLEX(wsl/2,0),2)))</f>
        <v>0.999965515701014+0.00837463863647163i</v>
      </c>
      <c r="AA297" s="124" t="n">
        <f aca="false">IMABS(Z297)</f>
        <v>1.00000058358157</v>
      </c>
      <c r="AB297" s="124" t="n">
        <f aca="false">IMARGUMENT(Z297)</f>
        <v>0.00837473164406451</v>
      </c>
      <c r="AC297" s="222" t="str">
        <f aca="false">(IMDIV(IMPRODUCT(P297,T297,W297),IMPRODUCT(Q297,Z297)))</f>
        <v>-0.0539970463713531-2.40882944986339i</v>
      </c>
      <c r="AD297" s="223" t="n">
        <f aca="false">20*LOG(IMABS(AC297))</f>
        <v>7.63830278333582</v>
      </c>
      <c r="AE297" s="198" t="n">
        <f aca="false">(180/PI())*IMARGUMENT(AC297)</f>
        <v>-91.2841443869609</v>
      </c>
      <c r="AF297" s="0" t="str">
        <f aca="false">COMPLEX(Adc_ea,0)</f>
        <v>-0.434440565864413</v>
      </c>
      <c r="AG297" s="0" t="str">
        <f aca="false">IMDIV(COMPLEX(0,2*PI()*O297),COMPLEX(wp0_ea,0))</f>
        <v>1.01116115126205i</v>
      </c>
      <c r="AH297" s="0" t="n">
        <f aca="false">IMABS(AG297)</f>
        <v>1.01116115126205</v>
      </c>
      <c r="AI297" s="0" t="n">
        <f aca="false">IMARGUMENT(AG297)</f>
        <v>1.5707963267949</v>
      </c>
      <c r="AJ297" s="0" t="str">
        <f aca="false">IMSUM(COMPLEX(1,0),IMDIV(COMPLEX(0,2*PI()*O297),COMPLEX(wp1_ea,0)))</f>
        <v>1+0.010011496547149i</v>
      </c>
      <c r="AK297" s="0" t="n">
        <f aca="false">IMABS(AJ297)</f>
        <v>1.00005011377586</v>
      </c>
      <c r="AL297" s="0" t="n">
        <f aca="false">IMARGUMENT(AJ297)</f>
        <v>0.0100111620829549</v>
      </c>
      <c r="AM297" s="0" t="str">
        <f aca="false">IMSUM(COMPLEX(1,0),IMDIV(COMPLEX(0,2*PI()*O297),COMPLEX(wz_ea,0)))</f>
        <v>1+1.01116115126205i</v>
      </c>
      <c r="AN297" s="0" t="n">
        <f aca="false">IMABS(AM297)</f>
        <v>1.42212758704049</v>
      </c>
      <c r="AO297" s="0" t="n">
        <f aca="false">IMARGUMENT(AM297)</f>
        <v>0.790947712063068</v>
      </c>
      <c r="AP297" s="197" t="str">
        <f aca="false">IMPRODUCT(AF297,IMDIV(AM297,IMPRODUCT(AG297,AJ297)))</f>
        <v>-0.430096065567385+0.43395113573362i</v>
      </c>
      <c r="AQ297" s="169" t="n">
        <f aca="false">20*LOG(IMABS(AP297))</f>
        <v>-4.27946414908861</v>
      </c>
      <c r="AR297" s="198" t="n">
        <f aca="false">(180/PI())*IMARGUMENT(AP297)</f>
        <v>134.744368381368</v>
      </c>
      <c r="AS297" s="197" t="str">
        <f aca="false">IMPRODUCT(AC297,AP297)</f>
        <v>1.06853819275339+1.01259598940998i</v>
      </c>
      <c r="AT297" s="223" t="n">
        <f aca="false">20*LOG(IMABS(AS297))</f>
        <v>3.3588386342472</v>
      </c>
      <c r="AU297" s="198" t="n">
        <f aca="false">(180/PI())*IMARGUMENT(AS297)</f>
        <v>43.460223994407</v>
      </c>
      <c r="AX297" s="0" t="n">
        <f aca="false">SUM((AT298&lt;0)*(AT297&gt;0))*O297</f>
        <v>0</v>
      </c>
      <c r="AY297" s="0" t="n">
        <f aca="false">IF(AX297&gt;0,AU297,0)</f>
        <v>0</v>
      </c>
    </row>
    <row r="298" customFormat="false" ht="15" hidden="false" customHeight="false" outlineLevel="0" collapsed="false">
      <c r="N298" s="130" t="n">
        <v>80</v>
      </c>
      <c r="O298" s="192" t="n">
        <f aca="false">10^(3+(N298/100))</f>
        <v>6309.57344480193</v>
      </c>
      <c r="P298" s="240" t="str">
        <f aca="false">COMPLEX(Adc,0)</f>
        <v>175.438596491228</v>
      </c>
      <c r="Q298" s="124" t="str">
        <f aca="false">IMSUM(COMPLEX(1,0),IMDIV(COMPLEX(0,2*PI()*O298),COMPLEX(wp_lf,0)))</f>
        <v>1+74.531132026346i</v>
      </c>
      <c r="R298" s="124" t="n">
        <f aca="false">IMABS(Q298)</f>
        <v>74.5378403304565</v>
      </c>
      <c r="S298" s="124" t="n">
        <f aca="false">IMARGUMENT(Q298)</f>
        <v>1.55737991982372</v>
      </c>
      <c r="T298" s="124" t="str">
        <f aca="false">IMSUM(COMPLEX(1,0),IMDIV(COMPLEX(0,2*PI()*O298),COMPLEX(wz_esr,0)))</f>
        <v>1+0.000122976367843471i</v>
      </c>
      <c r="U298" s="124" t="n">
        <f aca="false">IMABS(T298)</f>
        <v>1.00000000756159</v>
      </c>
      <c r="V298" s="124" t="n">
        <f aca="false">IMARGUMENT(T298)</f>
        <v>0.000122976367420901</v>
      </c>
      <c r="W298" s="0" t="str">
        <f aca="false">IMSUB(COMPLEX(1,0),IMDIV(COMPLEX(0,2*PI()*O298),COMPLEX(wz_rhp,0)))</f>
        <v>1-0.028543837797324i</v>
      </c>
      <c r="X298" s="124" t="n">
        <f aca="false">IMABS(W298)</f>
        <v>1.00040729239455</v>
      </c>
      <c r="Y298" s="124" t="n">
        <f aca="false">IMARGUMENT(W298)</f>
        <v>-0.0285360895476558</v>
      </c>
      <c r="Z298" s="0" t="str">
        <f aca="false">IMSUM(COMPLEX(1,0),IMDIV(COMPLEX(0,2*PI()*O298),COMPLEX(Q*(wsl/2),0)),IMDIV(IMPOWER(COMPLEX(0,2*PI()*O298),2),IMPOWER(COMPLEX(wsl/2,0),2)))</f>
        <v>0.999963890506072+0.00856970902958505i</v>
      </c>
      <c r="AA298" s="124" t="n">
        <f aca="false">IMABS(Z298)</f>
        <v>1.00000061111426</v>
      </c>
      <c r="AB298" s="124" t="n">
        <f aca="false">IMARGUMENT(Z298)</f>
        <v>0.00856980868890452</v>
      </c>
      <c r="AC298" s="222" t="str">
        <f aca="false">(IMDIV(IMPRODUCT(P298,T298,W298),IMPRODUCT(Q298,Z298)))</f>
        <v>-0.0554855745431229-2.35398838273268i</v>
      </c>
      <c r="AD298" s="223" t="n">
        <f aca="false">20*LOG(IMABS(AC298))</f>
        <v>7.43849851485435</v>
      </c>
      <c r="AE298" s="198" t="n">
        <f aca="false">(180/PI())*IMARGUMENT(AC298)</f>
        <v>-91.3502618414969</v>
      </c>
      <c r="AF298" s="0" t="str">
        <f aca="false">COMPLEX(Adc_ea,0)</f>
        <v>-0.434440565864413</v>
      </c>
      <c r="AG298" s="0" t="str">
        <f aca="false">IMDIV(COMPLEX(0,2*PI()*O298),COMPLEX(wp0_ea,0))</f>
        <v>1.034714120153i</v>
      </c>
      <c r="AH298" s="0" t="n">
        <f aca="false">IMABS(AG298)</f>
        <v>1.034714120153</v>
      </c>
      <c r="AI298" s="0" t="n">
        <f aca="false">IMARGUMENT(AG298)</f>
        <v>1.5707963267949</v>
      </c>
      <c r="AJ298" s="0" t="str">
        <f aca="false">IMSUM(COMPLEX(1,0),IMDIV(COMPLEX(0,2*PI()*O298),COMPLEX(wp1_ea,0)))</f>
        <v>1+0.0102446942589406i</v>
      </c>
      <c r="AK298" s="0" t="n">
        <f aca="false">IMABS(AJ298)</f>
        <v>1.00005247550339</v>
      </c>
      <c r="AL298" s="0" t="n">
        <f aca="false">IMARGUMENT(AJ298)</f>
        <v>0.0102443358751158</v>
      </c>
      <c r="AM298" s="0" t="str">
        <f aca="false">IMSUM(COMPLEX(1,0),IMDIV(COMPLEX(0,2*PI()*O298),COMPLEX(wz_ea,0)))</f>
        <v>1+1.034714120153i</v>
      </c>
      <c r="AN298" s="0" t="n">
        <f aca="false">IMABS(AM298)</f>
        <v>1.43896953075595</v>
      </c>
      <c r="AO298" s="0" t="n">
        <f aca="false">IMARGUMENT(AM298)</f>
        <v>0.802457440794205</v>
      </c>
      <c r="AP298" s="197" t="str">
        <f aca="false">IMPRODUCT(AF298,IMDIV(AM298,IMPRODUCT(AG298,AJ298)))</f>
        <v>-0.430094034136947+0.424271492892265i</v>
      </c>
      <c r="AQ298" s="169" t="n">
        <f aca="false">20*LOG(IMABS(AP298))</f>
        <v>-4.37722392182545</v>
      </c>
      <c r="AR298" s="198" t="n">
        <f aca="false">(180/PI())*IMARGUMENT(AP298)</f>
        <v>135.390467386819</v>
      </c>
      <c r="AS298" s="197" t="str">
        <f aca="false">IMPRODUCT(AC298,AP298)</f>
        <v>1.0225941799847+0.98889541229561i</v>
      </c>
      <c r="AT298" s="223" t="n">
        <f aca="false">20*LOG(IMABS(AS298))</f>
        <v>3.0612745930289</v>
      </c>
      <c r="AU298" s="198" t="n">
        <f aca="false">(180/PI())*IMARGUMENT(AS298)</f>
        <v>44.0402055453217</v>
      </c>
      <c r="AX298" s="0" t="n">
        <f aca="false">SUM((AT299&lt;0)*(AT298&gt;0))*O298</f>
        <v>0</v>
      </c>
      <c r="AY298" s="0" t="n">
        <f aca="false">IF(AX298&gt;0,AU298,0)</f>
        <v>0</v>
      </c>
    </row>
    <row r="299" customFormat="false" ht="15" hidden="false" customHeight="false" outlineLevel="0" collapsed="false">
      <c r="N299" s="130" t="n">
        <v>81</v>
      </c>
      <c r="O299" s="192" t="n">
        <f aca="false">10^(3+(N299/100))</f>
        <v>6456.54229034656</v>
      </c>
      <c r="P299" s="240" t="str">
        <f aca="false">COMPLEX(Adc,0)</f>
        <v>175.438596491228</v>
      </c>
      <c r="Q299" s="124" t="str">
        <f aca="false">IMSUM(COMPLEX(1,0),IMDIV(COMPLEX(0,2*PI()*O299),COMPLEX(wp_lf,0)))</f>
        <v>1+76.2671851093116i</v>
      </c>
      <c r="R299" s="124" t="n">
        <f aca="false">IMABS(Q299)</f>
        <v>76.2737407270549</v>
      </c>
      <c r="S299" s="124" t="n">
        <f aca="false">IMARGUMENT(Q299)</f>
        <v>1.55768527912671</v>
      </c>
      <c r="T299" s="124" t="str">
        <f aca="false">IMSUM(COMPLEX(1,0),IMDIV(COMPLEX(0,2*PI()*O299),COMPLEX(wz_esr,0)))</f>
        <v>1+0.000125840855430364i</v>
      </c>
      <c r="U299" s="124" t="n">
        <f aca="false">IMABS(T299)</f>
        <v>1.00000000791796</v>
      </c>
      <c r="V299" s="124" t="n">
        <f aca="false">IMARGUMENT(T299)</f>
        <v>0.000125840853357372</v>
      </c>
      <c r="W299" s="0" t="str">
        <f aca="false">IMSUB(COMPLEX(1,0),IMDIV(COMPLEX(0,2*PI()*O299),COMPLEX(wz_rhp,0)))</f>
        <v>1-0.0292087091908001i</v>
      </c>
      <c r="X299" s="124" t="n">
        <f aca="false">IMABS(W299)</f>
        <v>1.00042648340225</v>
      </c>
      <c r="Y299" s="124" t="n">
        <f aca="false">IMARGUMENT(W299)</f>
        <v>-0.0292004069828411</v>
      </c>
      <c r="Z299" s="0" t="str">
        <f aca="false">IMSUM(COMPLEX(1,0),IMDIV(COMPLEX(0,2*PI()*O299),COMPLEX(Q*(wsl/2),0)),IMDIV(IMPOWER(COMPLEX(0,2*PI()*O299),2),IMPOWER(COMPLEX(wsl/2,0),2)))</f>
        <v>0.999962188718053+0.00876932319585948i</v>
      </c>
      <c r="AA299" s="124" t="n">
        <f aca="false">IMABS(Z299)</f>
        <v>1.00000063994735</v>
      </c>
      <c r="AB299" s="124" t="n">
        <f aca="false">IMARGUMENT(Z299)</f>
        <v>0.00876942998261297</v>
      </c>
      <c r="AC299" s="222" t="str">
        <f aca="false">(IMDIV(IMPRODUCT(P299,T299,W299),IMPRODUCT(Q299,Z299)))</f>
        <v>-0.0569071213212081-2.30039363332256i</v>
      </c>
      <c r="AD299" s="223" t="n">
        <f aca="false">20*LOG(IMABS(AC299))</f>
        <v>7.23870007069681</v>
      </c>
      <c r="AE299" s="198" t="n">
        <f aca="false">(180/PI())*IMARGUMENT(AC299)</f>
        <v>-91.4170935606712</v>
      </c>
      <c r="AF299" s="0" t="str">
        <f aca="false">COMPLEX(Adc_ea,0)</f>
        <v>-0.434440565864413</v>
      </c>
      <c r="AG299" s="0" t="str">
        <f aca="false">IMDIV(COMPLEX(0,2*PI()*O299),COMPLEX(wp0_ea,0))</f>
        <v>1.05881570816651i</v>
      </c>
      <c r="AH299" s="0" t="n">
        <f aca="false">IMABS(AG299)</f>
        <v>1.05881570816651</v>
      </c>
      <c r="AI299" s="0" t="n">
        <f aca="false">IMARGUMENT(AG299)</f>
        <v>1.5707963267949</v>
      </c>
      <c r="AJ299" s="0" t="str">
        <f aca="false">IMSUM(COMPLEX(1,0),IMDIV(COMPLEX(0,2*PI()*O299),COMPLEX(wp1_ea,0)))</f>
        <v>1+0.0104833238432328i</v>
      </c>
      <c r="AK299" s="0" t="n">
        <f aca="false">IMABS(AJ299)</f>
        <v>1.00005494852973</v>
      </c>
      <c r="AL299" s="0" t="n">
        <f aca="false">IMARGUMENT(AJ299)</f>
        <v>0.0104829398291773</v>
      </c>
      <c r="AM299" s="0" t="str">
        <f aca="false">IMSUM(COMPLEX(1,0),IMDIV(COMPLEX(0,2*PI()*O299),COMPLEX(wz_ea,0)))</f>
        <v>1+1.05881570816651i</v>
      </c>
      <c r="AN299" s="0" t="n">
        <f aca="false">IMABS(AM299)</f>
        <v>1.45639647893702</v>
      </c>
      <c r="AO299" s="0" t="n">
        <f aca="false">IMARGUMENT(AM299)</f>
        <v>0.813958133881064</v>
      </c>
      <c r="AP299" s="197" t="str">
        <f aca="false">IMPRODUCT(AF299,IMDIV(AM299,IMPRODUCT(AG299,AJ299)))</f>
        <v>-0.430091906988711+0.414816802450415i</v>
      </c>
      <c r="AQ299" s="169" t="n">
        <f aca="false">20*LOG(IMABS(AP299))</f>
        <v>-4.47268495793377</v>
      </c>
      <c r="AR299" s="198" t="n">
        <f aca="false">(180/PI())*IMARGUMENT(AP299)</f>
        <v>136.035737562628</v>
      </c>
      <c r="AS299" s="197" t="str">
        <f aca="false">IMPRODUCT(AC299,AP299)</f>
        <v>0.978717223682433+0.965774654477268i</v>
      </c>
      <c r="AT299" s="223" t="n">
        <f aca="false">20*LOG(IMABS(AS299))</f>
        <v>2.76601511276304</v>
      </c>
      <c r="AU299" s="198" t="n">
        <f aca="false">(180/PI())*IMARGUMENT(AS299)</f>
        <v>44.6186440019564</v>
      </c>
      <c r="AX299" s="0" t="n">
        <f aca="false">SUM((AT300&lt;0)*(AT299&gt;0))*O299</f>
        <v>0</v>
      </c>
      <c r="AY299" s="0" t="n">
        <f aca="false">IF(AX299&gt;0,AU299,0)</f>
        <v>0</v>
      </c>
    </row>
    <row r="300" customFormat="false" ht="15" hidden="false" customHeight="false" outlineLevel="0" collapsed="false">
      <c r="N300" s="130" t="n">
        <v>82</v>
      </c>
      <c r="O300" s="192" t="n">
        <f aca="false">10^(3+(N300/100))</f>
        <v>6606.93448007596</v>
      </c>
      <c r="P300" s="240" t="str">
        <f aca="false">COMPLEX(Adc,0)</f>
        <v>175.438596491228</v>
      </c>
      <c r="Q300" s="124" t="str">
        <f aca="false">IMSUM(COMPLEX(1,0),IMDIV(COMPLEX(0,2*PI()*O300),COMPLEX(wp_lf,0)))</f>
        <v>1+78.0436760633377i</v>
      </c>
      <c r="R300" s="124" t="n">
        <f aca="false">IMABS(Q300)</f>
        <v>78.0500824693939</v>
      </c>
      <c r="S300" s="124" t="n">
        <f aca="false">IMARGUMENT(Q300)</f>
        <v>1.55798368996615</v>
      </c>
      <c r="T300" s="124" t="str">
        <f aca="false">IMSUM(COMPLEX(1,0),IMDIV(COMPLEX(0,2*PI()*O300),COMPLEX(wz_esr,0)))</f>
        <v>1+0.000128772065504507i</v>
      </c>
      <c r="U300" s="124" t="n">
        <f aca="false">IMABS(T300)</f>
        <v>1.00000000829112</v>
      </c>
      <c r="V300" s="124" t="n">
        <f aca="false">IMARGUMENT(T300)</f>
        <v>0.000128772064949636</v>
      </c>
      <c r="W300" s="0" t="str">
        <f aca="false">IMSUB(COMPLEX(1,0),IMDIV(COMPLEX(0,2*PI()*O300),COMPLEX(wz_rhp,0)))</f>
        <v>1-0.0298890674285123i</v>
      </c>
      <c r="X300" s="124" t="n">
        <f aca="false">IMABS(W300)</f>
        <v>1.00044657845971</v>
      </c>
      <c r="Y300" s="124" t="n">
        <f aca="false">IMARGUMENT(W300)</f>
        <v>-0.0298801716668671</v>
      </c>
      <c r="Z300" s="0" t="str">
        <f aca="false">IMSUM(COMPLEX(1,0),IMDIV(COMPLEX(0,2*PI()*O300),COMPLEX(Q*(wsl/2),0)),IMDIV(IMPOWER(COMPLEX(0,2*PI()*O300),2),IMPOWER(COMPLEX(wsl/2,0),2)))</f>
        <v>0.999960406727234+0.00897358697336808i</v>
      </c>
      <c r="AA300" s="124" t="n">
        <f aca="false">IMABS(Z300)</f>
        <v>1.00000067014241</v>
      </c>
      <c r="AB300" s="124" t="n">
        <f aca="false">IMARGUMENT(Z300)</f>
        <v>0.00897370139733541</v>
      </c>
      <c r="AC300" s="222" t="str">
        <f aca="false">(IMDIV(IMPRODUCT(P300,T300,W300),IMPRODUCT(Q300,Z300)))</f>
        <v>-0.0582646988118491-2.24801690495921i</v>
      </c>
      <c r="AD300" s="223" t="n">
        <f aca="false">20*LOG(IMABS(AC300))</f>
        <v>7.03890787746374</v>
      </c>
      <c r="AE300" s="198" t="n">
        <f aca="false">(180/PI())*IMARGUMENT(AC300)</f>
        <v>-91.4846748337618</v>
      </c>
      <c r="AF300" s="0" t="str">
        <f aca="false">COMPLEX(Adc_ea,0)</f>
        <v>-0.434440565864413</v>
      </c>
      <c r="AG300" s="0" t="str">
        <f aca="false">IMDIV(COMPLEX(0,2*PI()*O300),COMPLEX(wp0_ea,0))</f>
        <v>1.08347869428357i</v>
      </c>
      <c r="AH300" s="0" t="n">
        <f aca="false">IMABS(AG300)</f>
        <v>1.08347869428357</v>
      </c>
      <c r="AI300" s="0" t="n">
        <f aca="false">IMARGUMENT(AG300)</f>
        <v>1.5707963267949</v>
      </c>
      <c r="AJ300" s="0" t="str">
        <f aca="false">IMSUM(COMPLEX(1,0),IMDIV(COMPLEX(0,2*PI()*O300),COMPLEX(wp1_ea,0)))</f>
        <v>1+0.0107275118245898i</v>
      </c>
      <c r="AK300" s="0" t="n">
        <f aca="false">IMABS(AJ300)</f>
        <v>1.00005753809966</v>
      </c>
      <c r="AL300" s="0" t="n">
        <f aca="false">IMARGUMENT(AJ300)</f>
        <v>0.0107271003473872</v>
      </c>
      <c r="AM300" s="0" t="str">
        <f aca="false">IMSUM(COMPLEX(1,0),IMDIV(COMPLEX(0,2*PI()*O300),COMPLEX(wz_ea,0)))</f>
        <v>1+1.08347869428357i</v>
      </c>
      <c r="AN300" s="0" t="n">
        <f aca="false">IMABS(AM300)</f>
        <v>1.47442398276969</v>
      </c>
      <c r="AO300" s="0" t="n">
        <f aca="false">IMARGUMENT(AM300)</f>
        <v>0.825443721001337</v>
      </c>
      <c r="AP300" s="197" t="str">
        <f aca="false">IMPRODUCT(AF300,IMDIV(AM300,IMPRODUCT(AG300,AJ300)))</f>
        <v>-0.430089679613618+0.405582051265765i</v>
      </c>
      <c r="AQ300" s="169" t="n">
        <f aca="false">20*LOG(IMABS(AP300))</f>
        <v>-4.56585212636544</v>
      </c>
      <c r="AR300" s="198" t="n">
        <f aca="false">(180/PI())*IMARGUMENT(AP300)</f>
        <v>136.679823862632</v>
      </c>
      <c r="AS300" s="197" t="str">
        <f aca="false">IMPRODUCT(AC300,AP300)</f>
        <v>0.936814353238245+0.943217754359412i</v>
      </c>
      <c r="AT300" s="223" t="n">
        <f aca="false">20*LOG(IMABS(AS300))</f>
        <v>2.4730557510983</v>
      </c>
      <c r="AU300" s="198" t="n">
        <f aca="false">(180/PI())*IMARGUMENT(AS300)</f>
        <v>45.1951490288697</v>
      </c>
      <c r="AX300" s="0" t="n">
        <f aca="false">SUM((AT301&lt;0)*(AT300&gt;0))*O300</f>
        <v>0</v>
      </c>
      <c r="AY300" s="0" t="n">
        <f aca="false">IF(AX300&gt;0,AU300,0)</f>
        <v>0</v>
      </c>
    </row>
    <row r="301" customFormat="false" ht="15" hidden="false" customHeight="false" outlineLevel="0" collapsed="false">
      <c r="N301" s="130" t="n">
        <v>83</v>
      </c>
      <c r="O301" s="192" t="n">
        <f aca="false">10^(3+(N301/100))</f>
        <v>6760.82975391982</v>
      </c>
      <c r="P301" s="240" t="str">
        <f aca="false">COMPLEX(Adc,0)</f>
        <v>175.438596491228</v>
      </c>
      <c r="Q301" s="124" t="str">
        <f aca="false">IMSUM(COMPLEX(1,0),IMDIV(COMPLEX(0,2*PI()*O301),COMPLEX(wp_lf,0)))</f>
        <v>1+79.8615468074427i</v>
      </c>
      <c r="R301" s="124" t="n">
        <f aca="false">IMABS(Q301)</f>
        <v>79.8678073974575</v>
      </c>
      <c r="S301" s="124" t="n">
        <f aca="false">IMARGUMENT(Q301)</f>
        <v>1.55827531035068</v>
      </c>
      <c r="T301" s="124" t="str">
        <f aca="false">IMSUM(COMPLEX(1,0),IMDIV(COMPLEX(0,2*PI()*O301),COMPLEX(wz_esr,0)))</f>
        <v>1+0.00013177155223228i</v>
      </c>
      <c r="U301" s="124" t="n">
        <f aca="false">IMABS(T301)</f>
        <v>1.00000000868187</v>
      </c>
      <c r="V301" s="124" t="n">
        <f aca="false">IMARGUMENT(T301)</f>
        <v>0.000131771551568872</v>
      </c>
      <c r="W301" s="0" t="str">
        <f aca="false">IMSUB(COMPLEX(1,0),IMDIV(COMPLEX(0,2*PI()*O301),COMPLEX(wz_rhp,0)))</f>
        <v>1-0.0305852732454035i</v>
      </c>
      <c r="X301" s="124" t="n">
        <f aca="false">IMABS(W301)</f>
        <v>1.00046762013545</v>
      </c>
      <c r="Y301" s="124" t="n">
        <f aca="false">IMARGUMENT(W301)</f>
        <v>-0.0305757415056753</v>
      </c>
      <c r="Z301" s="0" t="str">
        <f aca="false">IMSUM(COMPLEX(1,0),IMDIV(COMPLEX(0,2*PI()*O301),COMPLEX(Q*(wsl/2),0)),IMDIV(IMPOWER(COMPLEX(0,2*PI()*O301),2),IMPOWER(COMPLEX(wsl/2,0),2)))</f>
        <v>0.999958540753776+0.00918260866546942i</v>
      </c>
      <c r="AA301" s="124" t="n">
        <f aca="false">IMABS(Z301)</f>
        <v>1.00000070176392</v>
      </c>
      <c r="AB301" s="124" t="n">
        <f aca="false">IMARGUMENT(Z301)</f>
        <v>0.00918273127280246</v>
      </c>
      <c r="AC301" s="222" t="str">
        <f aca="false">(IMDIV(IMPRODUCT(P301,T301,W301),IMPRODUCT(Q301,Z301)))</f>
        <v>-0.0595611837139958-2.19683053877639i</v>
      </c>
      <c r="AD301" s="223" t="n">
        <f aca="false">20*LOG(IMABS(AC301))</f>
        <v>6.83912237493263</v>
      </c>
      <c r="AE301" s="198" t="n">
        <f aca="false">(180/PI())*IMARGUMENT(AC301)</f>
        <v>-91.5530413388657</v>
      </c>
      <c r="AF301" s="0" t="str">
        <f aca="false">COMPLEX(Adc_ea,0)</f>
        <v>-0.434440565864413</v>
      </c>
      <c r="AG301" s="0" t="str">
        <f aca="false">IMDIV(COMPLEX(0,2*PI()*O301),COMPLEX(wp0_ea,0))</f>
        <v>1.10871615514588i</v>
      </c>
      <c r="AH301" s="0" t="n">
        <f aca="false">IMABS(AG301)</f>
        <v>1.10871615514588</v>
      </c>
      <c r="AI301" s="0" t="n">
        <f aca="false">IMARGUMENT(AG301)</f>
        <v>1.5707963267949</v>
      </c>
      <c r="AJ301" s="0" t="str">
        <f aca="false">IMSUM(COMPLEX(1,0),IMDIV(COMPLEX(0,2*PI()*O301),COMPLEX(wp1_ea,0)))</f>
        <v>1+0.0109773876747117i</v>
      </c>
      <c r="AK301" s="0" t="n">
        <f aca="false">IMABS(AJ301)</f>
        <v>1.00006024970507</v>
      </c>
      <c r="AL301" s="0" t="n">
        <f aca="false">IMARGUMENT(AJ301)</f>
        <v>0.0109769467704004</v>
      </c>
      <c r="AM301" s="0" t="str">
        <f aca="false">IMSUM(COMPLEX(1,0),IMDIV(COMPLEX(0,2*PI()*O301),COMPLEX(wz_ea,0)))</f>
        <v>1+1.10871615514588i</v>
      </c>
      <c r="AN301" s="0" t="n">
        <f aca="false">IMABS(AM301)</f>
        <v>1.49306781918353</v>
      </c>
      <c r="AO301" s="0" t="n">
        <f aca="false">IMARGUMENT(AM301)</f>
        <v>0.836908171687298</v>
      </c>
      <c r="AP301" s="197" t="str">
        <f aca="false">IMPRODUCT(AF301,IMDIV(AM301,IMPRODUCT(AG301,AJ301)))</f>
        <v>-0.430087347290298+0.396562342800686i</v>
      </c>
      <c r="AQ301" s="169" t="n">
        <f aca="false">20*LOG(IMABS(AP301))</f>
        <v>-4.65673270640236</v>
      </c>
      <c r="AR301" s="198" t="n">
        <f aca="false">(180/PI())*IMARGUMENT(AP301)</f>
        <v>137.322373355809</v>
      </c>
      <c r="AS301" s="197" t="str">
        <f aca="false">IMPRODUCT(AC301,AP301)</f>
        <v>0.896796776698281+0.92120929631505i</v>
      </c>
      <c r="AT301" s="223" t="n">
        <f aca="false">20*LOG(IMABS(AS301))</f>
        <v>2.18238966853028</v>
      </c>
      <c r="AU301" s="198" t="n">
        <f aca="false">(180/PI())*IMARGUMENT(AS301)</f>
        <v>45.7693320169432</v>
      </c>
      <c r="AX301" s="0" t="n">
        <f aca="false">SUM((AT302&lt;0)*(AT301&gt;0))*O301</f>
        <v>0</v>
      </c>
      <c r="AY301" s="0" t="n">
        <f aca="false">IF(AX301&gt;0,AU301,0)</f>
        <v>0</v>
      </c>
    </row>
    <row r="302" customFormat="false" ht="15" hidden="false" customHeight="false" outlineLevel="0" collapsed="false">
      <c r="N302" s="130" t="n">
        <v>84</v>
      </c>
      <c r="O302" s="192" t="n">
        <f aca="false">10^(3+(N302/100))</f>
        <v>6918.30970918936</v>
      </c>
      <c r="P302" s="240" t="str">
        <f aca="false">COMPLEX(Adc,0)</f>
        <v>175.438596491228</v>
      </c>
      <c r="Q302" s="124" t="str">
        <f aca="false">IMSUM(COMPLEX(1,0),IMDIV(COMPLEX(0,2*PI()*O302),COMPLEX(wp_lf,0)))</f>
        <v>1+81.7217612007575i</v>
      </c>
      <c r="R302" s="124" t="n">
        <f aca="false">IMABS(Q302)</f>
        <v>81.7278792931374</v>
      </c>
      <c r="S302" s="124" t="n">
        <f aca="false">IMARGUMENT(Q302)</f>
        <v>1.5585602947028</v>
      </c>
      <c r="T302" s="124" t="str">
        <f aca="false">IMSUM(COMPLEX(1,0),IMDIV(COMPLEX(0,2*PI()*O302),COMPLEX(wz_esr,0)))</f>
        <v>1+0.00013484090598125i</v>
      </c>
      <c r="U302" s="124" t="n">
        <f aca="false">IMABS(T302)</f>
        <v>1.00000000909103</v>
      </c>
      <c r="V302" s="124" t="n">
        <f aca="false">IMARGUMENT(T302)</f>
        <v>0.000134840904154394</v>
      </c>
      <c r="W302" s="0" t="str">
        <f aca="false">IMSUB(COMPLEX(1,0),IMDIV(COMPLEX(0,2*PI()*O302),COMPLEX(wz_rhp,0)))</f>
        <v>1-0.0312976957790135i</v>
      </c>
      <c r="X302" s="124" t="n">
        <f aca="false">IMABS(W302)</f>
        <v>1.00048965300051</v>
      </c>
      <c r="Y302" s="124" t="n">
        <f aca="false">IMARGUMENT(W302)</f>
        <v>-0.031287482605828</v>
      </c>
      <c r="Z302" s="0" t="str">
        <f aca="false">IMSUM(COMPLEX(1,0),IMDIV(COMPLEX(0,2*PI()*O302),COMPLEX(Q*(wsl/2),0)),IMDIV(IMPOWER(COMPLEX(0,2*PI()*O302),2),IMPOWER(COMPLEX(wsl/2,0),2)))</f>
        <v>0.999956586839699+0.00939649909823138i</v>
      </c>
      <c r="AA302" s="124" t="n">
        <f aca="false">IMABS(Z302)</f>
        <v>1.00000073487943</v>
      </c>
      <c r="AB302" s="124" t="n">
        <f aca="false">IMARGUMENT(Z302)</f>
        <v>0.00939663047417009</v>
      </c>
      <c r="AC302" s="222" t="str">
        <f aca="false">(IMDIV(IMPRODUCT(P302,T302,W302),IMPRODUCT(Q302,Z302)))</f>
        <v>-0.0607993233965364-2.14680749958407i</v>
      </c>
      <c r="AD302" s="223" t="n">
        <f aca="false">20*LOG(IMABS(AC302))</f>
        <v>6.63934401698225</v>
      </c>
      <c r="AE302" s="198" t="n">
        <f aca="false">(180/PI())*IMARGUMENT(AC302)</f>
        <v>-91.6222291610826</v>
      </c>
      <c r="AF302" s="0" t="str">
        <f aca="false">COMPLEX(Adc_ea,0)</f>
        <v>-0.434440565864413</v>
      </c>
      <c r="AG302" s="0" t="str">
        <f aca="false">IMDIV(COMPLEX(0,2*PI()*O302),COMPLEX(wp0_ea,0))</f>
        <v>1.13454147198924i</v>
      </c>
      <c r="AH302" s="0" t="n">
        <f aca="false">IMABS(AG302)</f>
        <v>1.13454147198924</v>
      </c>
      <c r="AI302" s="0" t="n">
        <f aca="false">IMARGUMENT(AG302)</f>
        <v>1.5707963267949</v>
      </c>
      <c r="AJ302" s="0" t="str">
        <f aca="false">IMSUM(COMPLEX(1,0),IMDIV(COMPLEX(0,2*PI()*O302),COMPLEX(wp1_ea,0)))</f>
        <v>1+0.0112330838810816i</v>
      </c>
      <c r="AK302" s="0" t="n">
        <f aca="false">IMABS(AJ302)</f>
        <v>1.00006308909662</v>
      </c>
      <c r="AL302" s="0" t="n">
        <f aca="false">IMARGUMENT(AJ302)</f>
        <v>0.0112326114452051</v>
      </c>
      <c r="AM302" s="0" t="str">
        <f aca="false">IMSUM(COMPLEX(1,0),IMDIV(COMPLEX(0,2*PI()*O302),COMPLEX(wz_ea,0)))</f>
        <v>1+1.13454147198924i</v>
      </c>
      <c r="AN302" s="0" t="n">
        <f aca="false">IMABS(AM302)</f>
        <v>1.51234399250419</v>
      </c>
      <c r="AO302" s="0" t="n">
        <f aca="false">IMARGUMENT(AM302)</f>
        <v>0.848345511025404</v>
      </c>
      <c r="AP302" s="197" t="str">
        <f aca="false">IMPRODUCT(AF302,IMDIV(AM302,IMPRODUCT(AG302,AJ302)))</f>
        <v>-0.430084905075078+0.3877528945253i</v>
      </c>
      <c r="AQ302" s="169" t="n">
        <f aca="false">20*LOG(IMABS(AP302))</f>
        <v>-4.7453363573413</v>
      </c>
      <c r="AR302" s="198" t="n">
        <f aca="false">(180/PI())*IMARGUMENT(AP302)</f>
        <v>137.963036121904</v>
      </c>
      <c r="AS302" s="197" t="str">
        <f aca="false">IMPRODUCT(AC302,AP302)</f>
        <v>0.858579693183973+0.899734386040894i</v>
      </c>
      <c r="AT302" s="223" t="n">
        <f aca="false">20*LOG(IMABS(AS302))</f>
        <v>1.89400765964095</v>
      </c>
      <c r="AU302" s="198" t="n">
        <f aca="false">(180/PI())*IMARGUMENT(AS302)</f>
        <v>46.3408069608216</v>
      </c>
      <c r="AX302" s="0" t="n">
        <f aca="false">SUM((AT303&lt;0)*(AT302&gt;0))*O302</f>
        <v>0</v>
      </c>
      <c r="AY302" s="0" t="n">
        <f aca="false">IF(AX302&gt;0,AU302,0)</f>
        <v>0</v>
      </c>
    </row>
    <row r="303" customFormat="false" ht="15" hidden="false" customHeight="false" outlineLevel="0" collapsed="false">
      <c r="N303" s="130" t="n">
        <v>85</v>
      </c>
      <c r="O303" s="192" t="n">
        <f aca="false">10^(3+(N303/100))</f>
        <v>7079.45784384138</v>
      </c>
      <c r="P303" s="240" t="str">
        <f aca="false">COMPLEX(Adc,0)</f>
        <v>175.438596491228</v>
      </c>
      <c r="Q303" s="124" t="str">
        <f aca="false">IMSUM(COMPLEX(1,0),IMDIV(COMPLEX(0,2*PI()*O303),COMPLEX(wp_lf,0)))</f>
        <v>1+83.6253055535763i</v>
      </c>
      <c r="R303" s="124" t="n">
        <f aca="false">IMABS(Q303)</f>
        <v>83.6312843912432</v>
      </c>
      <c r="S303" s="124" t="n">
        <f aca="false">IMARGUMENT(Q303)</f>
        <v>1.55883879393971</v>
      </c>
      <c r="T303" s="124" t="str">
        <f aca="false">IMSUM(COMPLEX(1,0),IMDIV(COMPLEX(0,2*PI()*O303),COMPLEX(wz_esr,0)))</f>
        <v>1+0.000137981754163401i</v>
      </c>
      <c r="U303" s="124" t="n">
        <f aca="false">IMABS(T303)</f>
        <v>1.00000000951948</v>
      </c>
      <c r="V303" s="124" t="n">
        <f aca="false">IMARGUMENT(T303)</f>
        <v>0.000137981752384671</v>
      </c>
      <c r="W303" s="0" t="str">
        <f aca="false">IMSUB(COMPLEX(1,0),IMDIV(COMPLEX(0,2*PI()*O303),COMPLEX(wz_rhp,0)))</f>
        <v>1-0.0320267127651994i</v>
      </c>
      <c r="X303" s="124" t="n">
        <f aca="false">IMABS(W303)</f>
        <v>1.00051272372246</v>
      </c>
      <c r="Y303" s="124" t="n">
        <f aca="false">IMARGUMENT(W303)</f>
        <v>-0.0320157694558306</v>
      </c>
      <c r="Z303" s="0" t="str">
        <f aca="false">IMSUM(COMPLEX(1,0),IMDIV(COMPLEX(0,2*PI()*O303),COMPLEX(Q*(wsl/2),0)),IMDIV(IMPOWER(COMPLEX(0,2*PI()*O303),2),IMPOWER(COMPLEX(wsl/2,0),2)))</f>
        <v>0.999954540840487+0.00961537167919259i</v>
      </c>
      <c r="AA303" s="124" t="n">
        <f aca="false">IMABS(Z303)</f>
        <v>1.00000076955972</v>
      </c>
      <c r="AB303" s="124" t="n">
        <f aca="false">IMARGUMENT(Z303)</f>
        <v>0.00961551245086464</v>
      </c>
      <c r="AC303" s="222" t="str">
        <f aca="false">(IMDIV(IMPRODUCT(P303,T303,W303),IMPRODUCT(Q303,Z303)))</f>
        <v>-0.0619817417033597-2.09792136203216i</v>
      </c>
      <c r="AD303" s="223" t="n">
        <f aca="false">20*LOG(IMABS(AC303))</f>
        <v>6.43957327254623</v>
      </c>
      <c r="AE303" s="198" t="n">
        <f aca="false">(180/PI())*IMARGUMENT(AC303)</f>
        <v>-91.6922748108696</v>
      </c>
      <c r="AF303" s="0" t="str">
        <f aca="false">COMPLEX(Adc_ea,0)</f>
        <v>-0.434440565864413</v>
      </c>
      <c r="AG303" s="0" t="str">
        <f aca="false">IMDIV(COMPLEX(0,2*PI()*O303),COMPLEX(wp0_ea,0))</f>
        <v>1.16096833773848i</v>
      </c>
      <c r="AH303" s="0" t="n">
        <f aca="false">IMABS(AG303)</f>
        <v>1.16096833773848</v>
      </c>
      <c r="AI303" s="0" t="n">
        <f aca="false">IMARGUMENT(AG303)</f>
        <v>1.5707963267949</v>
      </c>
      <c r="AJ303" s="0" t="str">
        <f aca="false">IMSUM(COMPLEX(1,0),IMDIV(COMPLEX(0,2*PI()*O303),COMPLEX(wp1_ea,0)))</f>
        <v>1+0.0114947360172127i</v>
      </c>
      <c r="AK303" s="0" t="n">
        <f aca="false">IMABS(AJ303)</f>
        <v>1.00006606229594</v>
      </c>
      <c r="AL303" s="0" t="n">
        <f aca="false">IMARGUMENT(AJ303)</f>
        <v>0.0114942297948506</v>
      </c>
      <c r="AM303" s="0" t="str">
        <f aca="false">IMSUM(COMPLEX(1,0),IMDIV(COMPLEX(0,2*PI()*O303),COMPLEX(wz_ea,0)))</f>
        <v>1+1.16096833773848i</v>
      </c>
      <c r="AN303" s="0" t="n">
        <f aca="false">IMABS(AM303)</f>
        <v>1.53226873662268</v>
      </c>
      <c r="AO303" s="0" t="n">
        <f aca="false">IMARGUMENT(AM303)</f>
        <v>0.859749835001269</v>
      </c>
      <c r="AP303" s="197" t="str">
        <f aca="false">IMPRODUCT(AF303,IMDIV(AM303,IMPRODUCT(AG303,AJ303)))</f>
        <v>-0.430082347791528+0.379149035380952i</v>
      </c>
      <c r="AQ303" s="169" t="n">
        <f aca="false">20*LOG(IMABS(AP303))</f>
        <v>-4.83167507840575</v>
      </c>
      <c r="AR303" s="198" t="n">
        <f aca="false">(180/PI())*IMARGUMENT(AP303)</f>
        <v>138.601466126643</v>
      </c>
      <c r="AS303" s="197" t="str">
        <f aca="false">IMPRODUCT(AC303,AP303)</f>
        <v>0.822082113711576+0.878778627286732i</v>
      </c>
      <c r="AT303" s="223" t="n">
        <f aca="false">20*LOG(IMABS(AS303))</f>
        <v>1.60789819414048</v>
      </c>
      <c r="AU303" s="198" t="n">
        <f aca="false">(180/PI())*IMARGUMENT(AS303)</f>
        <v>46.9091913157733</v>
      </c>
      <c r="AX303" s="0" t="n">
        <f aca="false">SUM((AT304&lt;0)*(AT303&gt;0))*O303</f>
        <v>0</v>
      </c>
      <c r="AY303" s="0" t="n">
        <f aca="false">IF(AX303&gt;0,AU303,0)</f>
        <v>0</v>
      </c>
    </row>
    <row r="304" customFormat="false" ht="15" hidden="false" customHeight="false" outlineLevel="0" collapsed="false">
      <c r="N304" s="130" t="n">
        <v>86</v>
      </c>
      <c r="O304" s="192" t="n">
        <f aca="false">10^(3+(N304/100))</f>
        <v>7244.3596007499</v>
      </c>
      <c r="P304" s="240" t="str">
        <f aca="false">COMPLEX(Adc,0)</f>
        <v>175.438596491228</v>
      </c>
      <c r="Q304" s="124" t="str">
        <f aca="false">IMSUM(COMPLEX(1,0),IMDIV(COMPLEX(0,2*PI()*O304),COMPLEX(wp_lf,0)))</f>
        <v>1+85.5731891503114i</v>
      </c>
      <c r="R304" s="124" t="n">
        <f aca="false">IMABS(Q304)</f>
        <v>85.5790319024174</v>
      </c>
      <c r="S304" s="124" t="n">
        <f aca="false">IMARGUMENT(Q304)</f>
        <v>1.55911095555248</v>
      </c>
      <c r="T304" s="124" t="str">
        <f aca="false">IMSUM(COMPLEX(1,0),IMDIV(COMPLEX(0,2*PI()*O304),COMPLEX(wz_esr,0)))</f>
        <v>1+0.000141195762098014i</v>
      </c>
      <c r="U304" s="124" t="n">
        <f aca="false">IMABS(T304)</f>
        <v>1.00000000996812</v>
      </c>
      <c r="V304" s="124" t="n">
        <f aca="false">IMARGUMENT(T304)</f>
        <v>0.000141195761742117</v>
      </c>
      <c r="W304" s="0" t="str">
        <f aca="false">IMSUB(COMPLEX(1,0),IMDIV(COMPLEX(0,2*PI()*O304),COMPLEX(wz_rhp,0)))</f>
        <v>1-0.0327727107384171i</v>
      </c>
      <c r="X304" s="124" t="n">
        <f aca="false">IMABS(W304)</f>
        <v>1.00053688116388</v>
      </c>
      <c r="Y304" s="124" t="n">
        <f aca="false">IMARGUMENT(W304)</f>
        <v>-0.0327609851109671</v>
      </c>
      <c r="Z304" s="0" t="str">
        <f aca="false">IMSUM(COMPLEX(1,0),IMDIV(COMPLEX(0,2*PI()*O304),COMPLEX(Q*(wsl/2),0)),IMDIV(IMPOWER(COMPLEX(0,2*PI()*O304),2),IMPOWER(COMPLEX(wsl/2,0),2)))</f>
        <v>0.999952398416304+0.0098393424574926i</v>
      </c>
      <c r="AA304" s="124" t="n">
        <f aca="false">IMABS(Z304)</f>
        <v>1.00000080587893</v>
      </c>
      <c r="AB304" s="124" t="n">
        <f aca="false">IMARGUMENT(Z304)</f>
        <v>0.00983949329686109</v>
      </c>
      <c r="AC304" s="222" t="str">
        <f aca="false">(IMDIV(IMPRODUCT(P304,T304,W304),IMPRODUCT(Q304,Z304)))</f>
        <v>-0.0631109444983835-2.05014629706431i</v>
      </c>
      <c r="AD304" s="223" t="n">
        <f aca="false">20*LOG(IMABS(AC304))</f>
        <v>6.23981062659732</v>
      </c>
      <c r="AE304" s="198" t="n">
        <f aca="false">(180/PI())*IMARGUMENT(AC304)</f>
        <v>-91.7632152425736</v>
      </c>
      <c r="AF304" s="0" t="str">
        <f aca="false">COMPLEX(Adc_ea,0)</f>
        <v>-0.434440565864413</v>
      </c>
      <c r="AG304" s="0" t="str">
        <f aca="false">IMDIV(COMPLEX(0,2*PI()*O304),COMPLEX(wp0_ea,0))</f>
        <v>1.18801076426762i</v>
      </c>
      <c r="AH304" s="0" t="n">
        <f aca="false">IMABS(AG304)</f>
        <v>1.18801076426762</v>
      </c>
      <c r="AI304" s="0" t="n">
        <f aca="false">IMARGUMENT(AG304)</f>
        <v>1.5707963267949</v>
      </c>
      <c r="AJ304" s="0" t="str">
        <f aca="false">IMSUM(COMPLEX(1,0),IMDIV(COMPLEX(0,2*PI()*O304),COMPLEX(wp1_ea,0)))</f>
        <v>1+0.0117624828145309i</v>
      </c>
      <c r="AK304" s="0" t="n">
        <f aca="false">IMABS(AJ304)</f>
        <v>1.00006917560835</v>
      </c>
      <c r="AL304" s="0" t="n">
        <f aca="false">IMARGUMENT(AJ304)</f>
        <v>0.0117619403895237</v>
      </c>
      <c r="AM304" s="0" t="str">
        <f aca="false">IMSUM(COMPLEX(1,0),IMDIV(COMPLEX(0,2*PI()*O304),COMPLEX(wz_ea,0)))</f>
        <v>1+1.18801076426762i</v>
      </c>
      <c r="AN304" s="0" t="n">
        <f aca="false">IMABS(AM304)</f>
        <v>1.55285851770718</v>
      </c>
      <c r="AO304" s="0" t="n">
        <f aca="false">IMARGUMENT(AM304)</f>
        <v>0.871115325395369</v>
      </c>
      <c r="AP304" s="197" t="str">
        <f aca="false">IMPRODUCT(AF304,IMDIV(AM304,IMPRODUCT(AG304,AJ304)))</f>
        <v>-0.430079670019512+0.370746203302727i</v>
      </c>
      <c r="AQ304" s="169" t="n">
        <f aca="false">20*LOG(IMABS(AP304))</f>
        <v>-4.91576315923993</v>
      </c>
      <c r="AR304" s="198" t="n">
        <f aca="false">(180/PI())*IMARGUMENT(AP304)</f>
        <v>139.237322071116</v>
      </c>
      <c r="AS304" s="197" t="str">
        <f aca="false">IMPRODUCT(AC304,AP304)</f>
        <v>0.787226690036222+0.858328099873518i</v>
      </c>
      <c r="AT304" s="223" t="n">
        <f aca="false">20*LOG(IMABS(AS304))</f>
        <v>1.32404746735739</v>
      </c>
      <c r="AU304" s="198" t="n">
        <f aca="false">(180/PI())*IMARGUMENT(AS304)</f>
        <v>47.4741068285421</v>
      </c>
      <c r="AX304" s="0" t="n">
        <f aca="false">SUM((AT305&lt;0)*(AT304&gt;0))*O304</f>
        <v>0</v>
      </c>
      <c r="AY304" s="0" t="n">
        <f aca="false">IF(AX304&gt;0,AU304,0)</f>
        <v>0</v>
      </c>
    </row>
    <row r="305" customFormat="false" ht="15" hidden="false" customHeight="false" outlineLevel="0" collapsed="false">
      <c r="N305" s="130" t="n">
        <v>87</v>
      </c>
      <c r="O305" s="192" t="n">
        <f aca="false">10^(3+(N305/100))</f>
        <v>7413.10241300918</v>
      </c>
      <c r="P305" s="240" t="str">
        <f aca="false">COMPLEX(Adc,0)</f>
        <v>175.438596491228</v>
      </c>
      <c r="Q305" s="124" t="str">
        <f aca="false">IMSUM(COMPLEX(1,0),IMDIV(COMPLEX(0,2*PI()*O305),COMPLEX(wp_lf,0)))</f>
        <v>1+87.5664447846292i</v>
      </c>
      <c r="R305" s="124" t="n">
        <f aca="false">IMABS(Q305)</f>
        <v>87.5721545482325</v>
      </c>
      <c r="S305" s="124" t="n">
        <f aca="false">IMARGUMENT(Q305)</f>
        <v>1.55937692368344</v>
      </c>
      <c r="T305" s="124" t="str">
        <f aca="false">IMSUM(COMPLEX(1,0),IMDIV(COMPLEX(0,2*PI()*O305),COMPLEX(wz_esr,0)))</f>
        <v>1+0.000144484633894638i</v>
      </c>
      <c r="U305" s="124" t="n">
        <f aca="false">IMABS(T305)</f>
        <v>1.0000000104379</v>
      </c>
      <c r="V305" s="124" t="n">
        <f aca="false">IMARGUMENT(T305)</f>
        <v>0.00014448463357655</v>
      </c>
      <c r="W305" s="0" t="str">
        <f aca="false">IMSUB(COMPLEX(1,0),IMDIV(COMPLEX(0,2*PI()*O305),COMPLEX(wz_rhp,0)))</f>
        <v>1-0.0335360852366665i</v>
      </c>
      <c r="X305" s="124" t="n">
        <f aca="false">IMABS(W305)</f>
        <v>1.0005621764853</v>
      </c>
      <c r="Y305" s="124" t="n">
        <f aca="false">IMARGUMENT(W305)</f>
        <v>-0.0335235213817214</v>
      </c>
      <c r="Z305" s="0" t="str">
        <f aca="false">IMSUM(COMPLEX(1,0),IMDIV(COMPLEX(0,2*PI()*O305),COMPLEX(Q*(wsl/2),0)),IMDIV(IMPOWER(COMPLEX(0,2*PI()*O305),2),IMPOWER(COMPLEX(wsl/2,0),2)))</f>
        <v>0.999950155022779+0.0100685301854027i</v>
      </c>
      <c r="AA305" s="124" t="n">
        <f aca="false">IMABS(Z305)</f>
        <v>1.00000084391473</v>
      </c>
      <c r="AB305" s="124" t="n">
        <f aca="false">IMARGUMENT(Z305)</f>
        <v>0.0100686918124728</v>
      </c>
      <c r="AC305" s="222" t="str">
        <f aca="false">(IMDIV(IMPRODUCT(P305,T305,W305),IMPRODUCT(Q305,Z305)))</f>
        <v>-0.0641893249621341-2.00345705865702i</v>
      </c>
      <c r="AD305" s="223" t="n">
        <f aca="false">20*LOG(IMABS(AC305))</f>
        <v>6.04005658116543</v>
      </c>
      <c r="AE305" s="198" t="n">
        <f aca="false">(180/PI())*IMARGUMENT(AC305)</f>
        <v>-91.8350878731476</v>
      </c>
      <c r="AF305" s="0" t="str">
        <f aca="false">COMPLEX(Adc_ea,0)</f>
        <v>-0.434440565864413</v>
      </c>
      <c r="AG305" s="0" t="str">
        <f aca="false">IMDIV(COMPLEX(0,2*PI()*O305),COMPLEX(wp0_ea,0))</f>
        <v>1.21568308982916i</v>
      </c>
      <c r="AH305" s="0" t="n">
        <f aca="false">IMABS(AG305)</f>
        <v>1.21568308982916</v>
      </c>
      <c r="AI305" s="0" t="n">
        <f aca="false">IMARGUMENT(AG305)</f>
        <v>1.5707963267949</v>
      </c>
      <c r="AJ305" s="0" t="str">
        <f aca="false">IMSUM(COMPLEX(1,0),IMDIV(COMPLEX(0,2*PI()*O305),COMPLEX(wp1_ea,0)))</f>
        <v>1+0.0120364662359323i</v>
      </c>
      <c r="AK305" s="0" t="n">
        <f aca="false">IMABS(AJ305)</f>
        <v>1.00007243563626</v>
      </c>
      <c r="AL305" s="0" t="n">
        <f aca="false">IMARGUMENT(AJ305)</f>
        <v>0.0120358850193395</v>
      </c>
      <c r="AM305" s="0" t="str">
        <f aca="false">IMSUM(COMPLEX(1,0),IMDIV(COMPLEX(0,2*PI()*O305),COMPLEX(wz_ea,0)))</f>
        <v>1+1.21568308982916i</v>
      </c>
      <c r="AN305" s="0" t="n">
        <f aca="false">IMABS(AM305)</f>
        <v>1.57413003747993</v>
      </c>
      <c r="AO305" s="0" t="n">
        <f aca="false">IMARGUMENT(AM305)</f>
        <v>0.882436264140147</v>
      </c>
      <c r="AP305" s="197" t="str">
        <f aca="false">IMPRODUCT(AF305,IMDIV(AM305,IMPRODUCT(AG305,AJ305)))</f>
        <v>-0.430076866083728+0.362539942799703i</v>
      </c>
      <c r="AQ305" s="169" t="n">
        <f aca="false">20*LOG(IMABS(AP305))</f>
        <v>-4.99761712141966</v>
      </c>
      <c r="AR305" s="198" t="n">
        <f aca="false">(180/PI())*IMARGUMENT(AP305)</f>
        <v>139.870268210209</v>
      </c>
      <c r="AS305" s="197" t="str">
        <f aca="false">IMPRODUCT(AC305,AP305)</f>
        <v>0.753939551162922+0.838369338920411i</v>
      </c>
      <c r="AT305" s="223" t="n">
        <f aca="false">20*LOG(IMABS(AS305))</f>
        <v>1.04243945974576</v>
      </c>
      <c r="AU305" s="198" t="n">
        <f aca="false">(180/PI())*IMARGUMENT(AS305)</f>
        <v>48.0351803370612</v>
      </c>
      <c r="AX305" s="0" t="n">
        <f aca="false">SUM((AT306&lt;0)*(AT305&gt;0))*O305</f>
        <v>0</v>
      </c>
      <c r="AY305" s="0" t="n">
        <f aca="false">IF(AX305&gt;0,AU305,0)</f>
        <v>0</v>
      </c>
    </row>
    <row r="306" customFormat="false" ht="15" hidden="false" customHeight="false" outlineLevel="0" collapsed="false">
      <c r="N306" s="130" t="n">
        <v>88</v>
      </c>
      <c r="O306" s="192" t="n">
        <f aca="false">10^(3+(N306/100))</f>
        <v>7585.77575029184</v>
      </c>
      <c r="P306" s="240" t="str">
        <f aca="false">COMPLEX(Adc,0)</f>
        <v>175.438596491228</v>
      </c>
      <c r="Q306" s="124" t="str">
        <f aca="false">IMSUM(COMPLEX(1,0),IMDIV(COMPLEX(0,2*PI()*O306),COMPLEX(wp_lf,0)))</f>
        <v>1+89.6061293070507i</v>
      </c>
      <c r="R306" s="124" t="n">
        <f aca="false">IMABS(Q306)</f>
        <v>89.6117091087537</v>
      </c>
      <c r="S306" s="124" t="n">
        <f aca="false">IMARGUMENT(Q306)</f>
        <v>1.5596368392018</v>
      </c>
      <c r="T306" s="124" t="str">
        <f aca="false">IMSUM(COMPLEX(1,0),IMDIV(COMPLEX(0,2*PI()*O306),COMPLEX(wz_esr,0)))</f>
        <v>1+0.000147850113356633i</v>
      </c>
      <c r="U306" s="124" t="n">
        <f aca="false">IMABS(T306)</f>
        <v>1.00000001092983</v>
      </c>
      <c r="V306" s="124" t="n">
        <f aca="false">IMARGUMENT(T306)</f>
        <v>0.000147850112211611</v>
      </c>
      <c r="W306" s="0" t="str">
        <f aca="false">IMSUB(COMPLEX(1,0),IMDIV(COMPLEX(0,2*PI()*O306),COMPLEX(wz_rhp,0)))</f>
        <v>1-0.0343172410112109i</v>
      </c>
      <c r="X306" s="124" t="n">
        <f aca="false">IMABS(W306)</f>
        <v>1.0005886632531</v>
      </c>
      <c r="Y306" s="124" t="n">
        <f aca="false">IMARGUMENT(W306)</f>
        <v>-0.0343037790258153</v>
      </c>
      <c r="Z306" s="0" t="str">
        <f aca="false">IMSUM(COMPLEX(1,0),IMDIV(COMPLEX(0,2*PI()*O306),COMPLEX(Q*(wsl/2),0)),IMDIV(IMPOWER(COMPLEX(0,2*PI()*O306),2),IMPOWER(COMPLEX(wsl/2,0),2)))</f>
        <v>0.999947805901375+0.0103030563812898i</v>
      </c>
      <c r="AA306" s="124" t="n">
        <f aca="false">IMABS(Z306)</f>
        <v>1.00000088374849</v>
      </c>
      <c r="AB306" s="124" t="n">
        <f aca="false">IMARGUMENT(Z306)</f>
        <v>0.0103032295675386</v>
      </c>
      <c r="AC306" s="222" t="str">
        <f aca="false">(IMDIV(IMPRODUCT(P306,T306,W306),IMPRODUCT(Q306,Z306)))</f>
        <v>-0.0652191686509501-1.95782897083876i</v>
      </c>
      <c r="AD306" s="223" t="n">
        <f aca="false">20*LOG(IMABS(AC306))</f>
        <v>5.84031165638987</v>
      </c>
      <c r="AE306" s="198" t="n">
        <f aca="false">(180/PI())*IMARGUMENT(AC306)</f>
        <v>-91.9079306010564</v>
      </c>
      <c r="AF306" s="0" t="str">
        <f aca="false">COMPLEX(Adc_ea,0)</f>
        <v>-0.434440565864413</v>
      </c>
      <c r="AG306" s="0" t="str">
        <f aca="false">IMDIV(COMPLEX(0,2*PI()*O306),COMPLEX(wp0_ea,0))</f>
        <v>1.2439999866564i</v>
      </c>
      <c r="AH306" s="0" t="n">
        <f aca="false">IMABS(AG306)</f>
        <v>1.2439999866564</v>
      </c>
      <c r="AI306" s="0" t="n">
        <f aca="false">IMARGUMENT(AG306)</f>
        <v>1.5707963267949</v>
      </c>
      <c r="AJ306" s="0" t="str">
        <f aca="false">IMSUM(COMPLEX(1,0),IMDIV(COMPLEX(0,2*PI()*O306),COMPLEX(wp1_ea,0)))</f>
        <v>1+0.0123168315510534i</v>
      </c>
      <c r="AK306" s="0" t="n">
        <f aca="false">IMABS(AJ306)</f>
        <v>1.00007584929317</v>
      </c>
      <c r="AL306" s="0" t="n">
        <f aca="false">IMARGUMENT(AJ306)</f>
        <v>0.0123162087688181</v>
      </c>
      <c r="AM306" s="0" t="str">
        <f aca="false">IMSUM(COMPLEX(1,0),IMDIV(COMPLEX(0,2*PI()*O306),COMPLEX(wz_ea,0)))</f>
        <v>1+1.2439999866564i</v>
      </c>
      <c r="AN306" s="0" t="n">
        <f aca="false">IMABS(AM306)</f>
        <v>1.59610023707821</v>
      </c>
      <c r="AO306" s="0" t="n">
        <f aca="false">IMARGUMENT(AM306)</f>
        <v>0.893707047055351</v>
      </c>
      <c r="AP306" s="197" t="str">
        <f aca="false">IMPRODUCT(AF306,IMDIV(AM306,IMPRODUCT(AG306,AJ306)))</f>
        <v>-0.430073930041707+0.354525902591645i</v>
      </c>
      <c r="AQ306" s="169" t="n">
        <f aca="false">20*LOG(IMABS(AP306))</f>
        <v>-5.07725565148706</v>
      </c>
      <c r="AR306" s="198" t="n">
        <f aca="false">(180/PI())*IMARGUMENT(AP306)</f>
        <v>140.499975135317</v>
      </c>
      <c r="AS306" s="197" t="str">
        <f aca="false">IMPRODUCT(AC306,AP306)</f>
        <v>0.72215014718245+0.818889315205881i</v>
      </c>
      <c r="AT306" s="223" t="n">
        <f aca="false">20*LOG(IMABS(AS306))</f>
        <v>0.763056004902813</v>
      </c>
      <c r="AU306" s="198" t="n">
        <f aca="false">(180/PI())*IMARGUMENT(AS306)</f>
        <v>48.5920445342602</v>
      </c>
      <c r="AX306" s="0" t="n">
        <f aca="false">SUM((AT307&lt;0)*(AT306&gt;0))*O306</f>
        <v>0</v>
      </c>
      <c r="AY306" s="0" t="n">
        <f aca="false">IF(AX306&gt;0,AU306,0)</f>
        <v>0</v>
      </c>
    </row>
    <row r="307" customFormat="false" ht="15" hidden="false" customHeight="false" outlineLevel="0" collapsed="false">
      <c r="N307" s="130" t="n">
        <v>89</v>
      </c>
      <c r="O307" s="192" t="n">
        <f aca="false">10^(3+(N307/100))</f>
        <v>7762.47116628692</v>
      </c>
      <c r="P307" s="240" t="str">
        <f aca="false">COMPLEX(Adc,0)</f>
        <v>175.438596491228</v>
      </c>
      <c r="Q307" s="124" t="str">
        <f aca="false">IMSUM(COMPLEX(1,0),IMDIV(COMPLEX(0,2*PI()*O307),COMPLEX(wp_lf,0)))</f>
        <v>1+91.6933241853082i</v>
      </c>
      <c r="R307" s="124" t="n">
        <f aca="false">IMABS(Q307)</f>
        <v>91.6987769828585</v>
      </c>
      <c r="S307" s="124" t="n">
        <f aca="false">IMARGUMENT(Q307)</f>
        <v>1.55989083977766</v>
      </c>
      <c r="T307" s="124" t="str">
        <f aca="false">IMSUM(COMPLEX(1,0),IMDIV(COMPLEX(0,2*PI()*O307),COMPLEX(wz_esr,0)))</f>
        <v>1+0.000151293984905758i</v>
      </c>
      <c r="U307" s="124" t="n">
        <f aca="false">IMABS(T307)</f>
        <v>1.00000001144493</v>
      </c>
      <c r="V307" s="124" t="n">
        <f aca="false">IMARGUMENT(T307)</f>
        <v>0.000151293983280764</v>
      </c>
      <c r="W307" s="0" t="str">
        <f aca="false">IMSUB(COMPLEX(1,0),IMDIV(COMPLEX(0,2*PI()*O307),COMPLEX(wz_rhp,0)))</f>
        <v>1-0.0351165922411818i</v>
      </c>
      <c r="X307" s="124" t="n">
        <f aca="false">IMABS(W307)</f>
        <v>1.00061639755235</v>
      </c>
      <c r="Y307" s="124" t="n">
        <f aca="false">IMARGUMENT(W307)</f>
        <v>-0.0351021679438173</v>
      </c>
      <c r="Z307" s="0" t="str">
        <f aca="false">IMSUM(COMPLEX(1,0),IMDIV(COMPLEX(0,2*PI()*O307),COMPLEX(Q*(wsl/2),0)),IMDIV(IMPOWER(COMPLEX(0,2*PI()*O307),2),IMPOWER(COMPLEX(wsl/2,0),2)))</f>
        <v>0.99994534606929+0.0105430453940474i</v>
      </c>
      <c r="AA307" s="124" t="n">
        <f aca="false">IMABS(Z307)</f>
        <v>1.00000092546548</v>
      </c>
      <c r="AB307" s="124" t="n">
        <f aca="false">IMARGUMENT(Z307)</f>
        <v>0.0105432309661889</v>
      </c>
      <c r="AC307" s="222" t="str">
        <f aca="false">(IMDIV(IMPRODUCT(P307,T307,W307),IMPRODUCT(Q307,Z307)))</f>
        <v>-0.066202658329404-1.91323791498453i</v>
      </c>
      <c r="AD307" s="223" t="n">
        <f aca="false">20*LOG(IMABS(AC307))</f>
        <v>5.64057639160985</v>
      </c>
      <c r="AE307" s="198" t="n">
        <f aca="false">(180/PI())*IMARGUMENT(AC307)</f>
        <v>-91.9817818253769</v>
      </c>
      <c r="AF307" s="0" t="str">
        <f aca="false">COMPLEX(Adc_ea,0)</f>
        <v>-0.434440565864413</v>
      </c>
      <c r="AG307" s="0" t="str">
        <f aca="false">IMDIV(COMPLEX(0,2*PI()*O307),COMPLEX(wp0_ea,0))</f>
        <v>1.27297646874284i</v>
      </c>
      <c r="AH307" s="0" t="n">
        <f aca="false">IMABS(AG307)</f>
        <v>1.27297646874284</v>
      </c>
      <c r="AI307" s="0" t="n">
        <f aca="false">IMARGUMENT(AG307)</f>
        <v>1.5707963267949</v>
      </c>
      <c r="AJ307" s="0" t="str">
        <f aca="false">IMSUM(COMPLEX(1,0),IMDIV(COMPLEX(0,2*PI()*O307),COMPLEX(wp1_ea,0)))</f>
        <v>1+0.0126037274132955i</v>
      </c>
      <c r="AK307" s="0" t="n">
        <f aca="false">IMABS(AJ307)</f>
        <v>1.00007942381828</v>
      </c>
      <c r="AL307" s="0" t="n">
        <f aca="false">IMARGUMENT(AJ307)</f>
        <v>0.012603060092955</v>
      </c>
      <c r="AM307" s="0" t="str">
        <f aca="false">IMSUM(COMPLEX(1,0),IMDIV(COMPLEX(0,2*PI()*O307),COMPLEX(wz_ea,0)))</f>
        <v>1+1.27297646874284i</v>
      </c>
      <c r="AN307" s="0" t="n">
        <f aca="false">IMABS(AM307)</f>
        <v>1.61878630151512</v>
      </c>
      <c r="AO307" s="0" t="n">
        <f aca="false">IMARGUMENT(AM307)</f>
        <v>0.9049221968856</v>
      </c>
      <c r="AP307" s="197" t="str">
        <f aca="false">IMPRODUCT(AF307,IMDIV(AM307,IMPRODUCT(AG307,AJ307)))</f>
        <v>-0.430070855671253+0.346699833300892i</v>
      </c>
      <c r="AQ307" s="169" t="n">
        <f aca="false">20*LOG(IMABS(AP307))</f>
        <v>-5.1546995260811</v>
      </c>
      <c r="AR307" s="198" t="n">
        <f aca="false">(180/PI())*IMARGUMENT(AP307)</f>
        <v>141.126120516975</v>
      </c>
      <c r="AS307" s="197" t="str">
        <f aca="false">IMPRODUCT(AC307,AP307)</f>
        <v>0.691791100105521+0.799875416593201i</v>
      </c>
      <c r="AT307" s="223" t="n">
        <f aca="false">20*LOG(IMABS(AS307))</f>
        <v>0.485876865528747</v>
      </c>
      <c r="AU307" s="198" t="n">
        <f aca="false">(180/PI())*IMARGUMENT(AS307)</f>
        <v>49.1443386915983</v>
      </c>
      <c r="AX307" s="0" t="n">
        <f aca="false">SUM((AT308&lt;0)*(AT307&gt;0))*O307</f>
        <v>0</v>
      </c>
      <c r="AY307" s="0" t="n">
        <f aca="false">IF(AX307&gt;0,AU307,0)</f>
        <v>0</v>
      </c>
    </row>
    <row r="308" customFormat="false" ht="15" hidden="false" customHeight="false" outlineLevel="0" collapsed="false">
      <c r="N308" s="130" t="n">
        <v>90</v>
      </c>
      <c r="O308" s="192" t="n">
        <f aca="false">10^(3+(N308/100))</f>
        <v>7943.28234724281</v>
      </c>
      <c r="P308" s="240" t="str">
        <f aca="false">COMPLEX(Adc,0)</f>
        <v>175.438596491228</v>
      </c>
      <c r="Q308" s="124" t="str">
        <f aca="false">IMSUM(COMPLEX(1,0),IMDIV(COMPLEX(0,2*PI()*O308),COMPLEX(wp_lf,0)))</f>
        <v>1+93.829136077753i</v>
      </c>
      <c r="R308" s="124" t="n">
        <f aca="false">IMABS(Q308)</f>
        <v>93.8344647616082</v>
      </c>
      <c r="S308" s="124" t="n">
        <f aca="false">IMARGUMENT(Q308)</f>
        <v>1.56013905995432</v>
      </c>
      <c r="T308" s="124" t="str">
        <f aca="false">IMSUM(COMPLEX(1,0),IMDIV(COMPLEX(0,2*PI()*O308),COMPLEX(wz_esr,0)))</f>
        <v>1+0.000154818074528292i</v>
      </c>
      <c r="U308" s="124" t="n">
        <f aca="false">IMABS(T308)</f>
        <v>1.00000001198432</v>
      </c>
      <c r="V308" s="124" t="n">
        <f aca="false">IMARGUMENT(T308)</f>
        <v>0.000154818073204349</v>
      </c>
      <c r="W308" s="0" t="str">
        <f aca="false">IMSUB(COMPLEX(1,0),IMDIV(COMPLEX(0,2*PI()*O308),COMPLEX(wz_rhp,0)))</f>
        <v>1-0.035934562753182i</v>
      </c>
      <c r="X308" s="124" t="n">
        <f aca="false">IMABS(W308)</f>
        <v>1.00064543810496</v>
      </c>
      <c r="Y308" s="124" t="n">
        <f aca="false">IMARGUMENT(W308)</f>
        <v>-0.0359191073784736</v>
      </c>
      <c r="Z308" s="0" t="str">
        <f aca="false">IMSUM(COMPLEX(1,0),IMDIV(COMPLEX(0,2*PI()*O308),COMPLEX(Q*(wsl/2),0)),IMDIV(IMPOWER(COMPLEX(0,2*PI()*O308),2),IMPOWER(COMPLEX(wsl/2,0),2)))</f>
        <v>0.999942770308891+0.0107886244690265i</v>
      </c>
      <c r="AA308" s="124" t="n">
        <f aca="false">IMABS(Z308)</f>
        <v>1.00000096915501</v>
      </c>
      <c r="AB308" s="124" t="n">
        <f aca="false">IMARGUMENT(Z308)</f>
        <v>0.0107888233128217</v>
      </c>
      <c r="AC308" s="222" t="str">
        <f aca="false">(IMDIV(IMPRODUCT(P308,T308,W308),IMPRODUCT(Q308,Z308)))</f>
        <v>-0.0671418785860533-1.86966031738063i</v>
      </c>
      <c r="AD308" s="223" t="n">
        <f aca="false">20*LOG(IMABS(AC308))</f>
        <v>5.44085134649385</v>
      </c>
      <c r="AE308" s="198" t="n">
        <f aca="false">(180/PI())*IMARGUMENT(AC308)</f>
        <v>-92.0566804650993</v>
      </c>
      <c r="AF308" s="0" t="str">
        <f aca="false">COMPLEX(Adc_ea,0)</f>
        <v>-0.434440565864413</v>
      </c>
      <c r="AG308" s="0" t="str">
        <f aca="false">IMDIV(COMPLEX(0,2*PI()*O308),COMPLEX(wp0_ea,0))</f>
        <v>1.30262789980285i</v>
      </c>
      <c r="AH308" s="0" t="n">
        <f aca="false">IMABS(AG308)</f>
        <v>1.30262789980285</v>
      </c>
      <c r="AI308" s="0" t="n">
        <f aca="false">IMARGUMENT(AG308)</f>
        <v>1.5707963267949</v>
      </c>
      <c r="AJ308" s="0" t="str">
        <f aca="false">IMSUM(COMPLEX(1,0),IMDIV(COMPLEX(0,2*PI()*O308),COMPLEX(wp1_ea,0)))</f>
        <v>1+0.0128973059386421i</v>
      </c>
      <c r="AK308" s="0" t="n">
        <f aca="false">IMABS(AJ308)</f>
        <v>1.00008316679188</v>
      </c>
      <c r="AL308" s="0" t="n">
        <f aca="false">IMARGUMENT(AJ308)</f>
        <v>0.012896590895235</v>
      </c>
      <c r="AM308" s="0" t="str">
        <f aca="false">IMSUM(COMPLEX(1,0),IMDIV(COMPLEX(0,2*PI()*O308),COMPLEX(wz_ea,0)))</f>
        <v>1+1.30262789980285i</v>
      </c>
      <c r="AN308" s="0" t="n">
        <f aca="false">IMABS(AM308)</f>
        <v>1.64220566475237</v>
      </c>
      <c r="AO308" s="0" t="n">
        <f aca="false">IMARGUMENT(AM308)</f>
        <v>0.916076375571924</v>
      </c>
      <c r="AP308" s="197" t="str">
        <f aca="false">IMPRODUCT(AF308,IMDIV(AM308,IMPRODUCT(AG308,AJ308)))</f>
        <v>-0.430067636457295+0.339057585198185i</v>
      </c>
      <c r="AQ308" s="169" t="n">
        <f aca="false">20*LOG(IMABS(AP308))</f>
        <v>-5.22997152979353</v>
      </c>
      <c r="AR308" s="198" t="n">
        <f aca="false">(180/PI())*IMARGUMENT(AP308)</f>
        <v>141.748389803509</v>
      </c>
      <c r="AS308" s="197" t="str">
        <f aca="false">IMPRODUCT(AC308,AP308)</f>
        <v>0.662798061382755+0.781315430454827i</v>
      </c>
      <c r="AT308" s="223" t="n">
        <f aca="false">20*LOG(IMABS(AS308))</f>
        <v>0.210879816700317</v>
      </c>
      <c r="AU308" s="198" t="n">
        <f aca="false">(180/PI())*IMARGUMENT(AS308)</f>
        <v>49.6917093384098</v>
      </c>
      <c r="AX308" s="0" t="n">
        <f aca="false">SUM((AT309&lt;0)*(AT308&gt;0))*O308</f>
        <v>7943.28234724281</v>
      </c>
      <c r="AY308" s="0" t="n">
        <f aca="false">IF(AX308&gt;0,AU308,0)</f>
        <v>49.6917093384098</v>
      </c>
    </row>
    <row r="309" customFormat="false" ht="15" hidden="false" customHeight="false" outlineLevel="0" collapsed="false">
      <c r="N309" s="130" t="n">
        <v>91</v>
      </c>
      <c r="O309" s="192" t="n">
        <f aca="false">10^(3+(N309/100))</f>
        <v>8128.305161641</v>
      </c>
      <c r="P309" s="240" t="str">
        <f aca="false">COMPLEX(Adc,0)</f>
        <v>175.438596491228</v>
      </c>
      <c r="Q309" s="124" t="str">
        <f aca="false">IMSUM(COMPLEX(1,0),IMDIV(COMPLEX(0,2*PI()*O309),COMPLEX(wp_lf,0)))</f>
        <v>1+96.0146974201221i</v>
      </c>
      <c r="R309" s="124" t="n">
        <f aca="false">IMABS(Q309)</f>
        <v>96.0199048149789</v>
      </c>
      <c r="S309" s="124" t="n">
        <f aca="false">IMARGUMENT(Q309)</f>
        <v>1.56038163121898</v>
      </c>
      <c r="T309" s="124" t="str">
        <f aca="false">IMSUM(COMPLEX(1,0),IMDIV(COMPLEX(0,2*PI()*O309),COMPLEX(wz_esr,0)))</f>
        <v>1+0.000158424250743202i</v>
      </c>
      <c r="U309" s="124" t="n">
        <f aca="false">IMABS(T309)</f>
        <v>1.00000001254912</v>
      </c>
      <c r="V309" s="124" t="n">
        <f aca="false">IMARGUMENT(T309)</f>
        <v>0.000158424249626981</v>
      </c>
      <c r="W309" s="0" t="str">
        <f aca="false">IMSUB(COMPLEX(1,0),IMDIV(COMPLEX(0,2*PI()*O309),COMPLEX(wz_rhp,0)))</f>
        <v>1-0.0367715862460042i</v>
      </c>
      <c r="X309" s="124" t="n">
        <f aca="false">IMABS(W309)</f>
        <v>1.00067584639335</v>
      </c>
      <c r="Y309" s="124" t="n">
        <f aca="false">IMARGUMENT(W309)</f>
        <v>-0.0367550261176602</v>
      </c>
      <c r="Z309" s="0" t="str">
        <f aca="false">IMSUM(COMPLEX(1,0),IMDIV(COMPLEX(0,2*PI()*O309),COMPLEX(Q*(wsl/2),0)),IMDIV(IMPOWER(COMPLEX(0,2*PI()*O309),2),IMPOWER(COMPLEX(wsl/2,0),2)))</f>
        <v>0.999940073156643+0.0110399238155036i</v>
      </c>
      <c r="AA309" s="124" t="n">
        <f aca="false">IMABS(Z309)</f>
        <v>1.00000101491067</v>
      </c>
      <c r="AB309" s="124" t="n">
        <f aca="false">IMARGUMENT(Z309)</f>
        <v>0.0110401368800894</v>
      </c>
      <c r="AC309" s="222" t="str">
        <f aca="false">(IMDIV(IMPRODUCT(P309,T309,W309),IMPRODUCT(Q309,Z309)))</f>
        <v>-0.068038820242196-1.82707313705482i</v>
      </c>
      <c r="AD309" s="223" t="n">
        <f aca="false">20*LOG(IMABS(AC309))</f>
        <v>5.2411371022109</v>
      </c>
      <c r="AE309" s="198" t="n">
        <f aca="false">(180/PI())*IMARGUMENT(AC309)</f>
        <v>-92.1326659786341</v>
      </c>
      <c r="AF309" s="0" t="str">
        <f aca="false">COMPLEX(Adc_ea,0)</f>
        <v>-0.434440565864413</v>
      </c>
      <c r="AG309" s="0" t="str">
        <f aca="false">IMDIV(COMPLEX(0,2*PI()*O309),COMPLEX(wp0_ea,0))</f>
        <v>1.33297000141766i</v>
      </c>
      <c r="AH309" s="0" t="n">
        <f aca="false">IMABS(AG309)</f>
        <v>1.33297000141766</v>
      </c>
      <c r="AI309" s="0" t="n">
        <f aca="false">IMARGUMENT(AG309)</f>
        <v>1.5707963267949</v>
      </c>
      <c r="AJ309" s="0" t="str">
        <f aca="false">IMSUM(COMPLEX(1,0),IMDIV(COMPLEX(0,2*PI()*O309),COMPLEX(wp1_ea,0)))</f>
        <v>1+0.0131977227863134i</v>
      </c>
      <c r="AK309" s="0" t="n">
        <f aca="false">IMABS(AJ309)</f>
        <v>1.00008708615137</v>
      </c>
      <c r="AL309" s="0" t="n">
        <f aca="false">IMARGUMENT(AJ309)</f>
        <v>0.0131969566070942</v>
      </c>
      <c r="AM309" s="0" t="str">
        <f aca="false">IMSUM(COMPLEX(1,0),IMDIV(COMPLEX(0,2*PI()*O309),COMPLEX(wz_ea,0)))</f>
        <v>1+1.33297000141766i</v>
      </c>
      <c r="AN309" s="0" t="n">
        <f aca="false">IMABS(AM309)</f>
        <v>1.6663760153937</v>
      </c>
      <c r="AO309" s="0" t="n">
        <f aca="false">IMARGUMENT(AM309)</f>
        <v>0.927164395697395</v>
      </c>
      <c r="AP309" s="197" t="str">
        <f aca="false">IMPRODUCT(AF309,IMDIV(AM309,IMPRODUCT(AG309,AJ309)))</f>
        <v>-0.43006426557811+0.331595106001272i</v>
      </c>
      <c r="AQ309" s="169" t="n">
        <f aca="false">20*LOG(IMABS(AP309))</f>
        <v>-5.30309636642697</v>
      </c>
      <c r="AR309" s="198" t="n">
        <f aca="false">(180/PI())*IMARGUMENT(AP309)</f>
        <v>142.366476872254</v>
      </c>
      <c r="AS309" s="197" t="str">
        <f aca="false">IMPRODUCT(AC309,AP309)</f>
        <v>0.635109575812031+0.763197527034562i</v>
      </c>
      <c r="AT309" s="223" t="n">
        <f aca="false">20*LOG(IMABS(AS309))</f>
        <v>-0.0619592642160745</v>
      </c>
      <c r="AU309" s="198" t="n">
        <f aca="false">(180/PI())*IMARGUMENT(AS309)</f>
        <v>50.2338108936201</v>
      </c>
      <c r="AX309" s="0" t="n">
        <f aca="false">SUM((AT310&lt;0)*(AT309&gt;0))*O309</f>
        <v>0</v>
      </c>
      <c r="AY309" s="0" t="n">
        <f aca="false">IF(AX309&gt;0,AU309,0)</f>
        <v>0</v>
      </c>
    </row>
    <row r="310" customFormat="false" ht="15" hidden="false" customHeight="false" outlineLevel="0" collapsed="false">
      <c r="N310" s="130" t="n">
        <v>92</v>
      </c>
      <c r="O310" s="192" t="n">
        <f aca="false">10^(3+(N310/100))</f>
        <v>8317.63771102671</v>
      </c>
      <c r="P310" s="240" t="str">
        <f aca="false">COMPLEX(Adc,0)</f>
        <v>175.438596491228</v>
      </c>
      <c r="Q310" s="124" t="str">
        <f aca="false">IMSUM(COMPLEX(1,0),IMDIV(COMPLEX(0,2*PI()*O310),COMPLEX(wp_lf,0)))</f>
        <v>1+98.251167025968i</v>
      </c>
      <c r="R310" s="124" t="n">
        <f aca="false">IMABS(Q310)</f>
        <v>98.2562558922569</v>
      </c>
      <c r="S310" s="124" t="n">
        <f aca="false">IMARGUMENT(Q310)</f>
        <v>1.56061868207189</v>
      </c>
      <c r="T310" s="124" t="str">
        <f aca="false">IMSUM(COMPLEX(1,0),IMDIV(COMPLEX(0,2*PI()*O310),COMPLEX(wz_esr,0)))</f>
        <v>1+0.000162114425592847i</v>
      </c>
      <c r="U310" s="124" t="n">
        <f aca="false">IMABS(T310)</f>
        <v>1.00000001314054</v>
      </c>
      <c r="V310" s="124" t="n">
        <f aca="false">IMARGUMENT(T310)</f>
        <v>0.00016211442470621</v>
      </c>
      <c r="W310" s="0" t="str">
        <f aca="false">IMSUB(COMPLEX(1,0),IMDIV(COMPLEX(0,2*PI()*O310),COMPLEX(wz_rhp,0)))</f>
        <v>1-0.0376281065205834i</v>
      </c>
      <c r="X310" s="124" t="n">
        <f aca="false">IMABS(W310)</f>
        <v>1.00070768678987</v>
      </c>
      <c r="Y310" s="124" t="n">
        <f aca="false">IMARGUMENT(W310)</f>
        <v>-0.0376103627010385</v>
      </c>
      <c r="Z310" s="0" t="str">
        <f aca="false">IMSUM(COMPLEX(1,0),IMDIV(COMPLEX(0,2*PI()*O310),COMPLEX(Q*(wsl/2),0)),IMDIV(IMPOWER(COMPLEX(0,2*PI()*O310),2),IMPOWER(COMPLEX(wsl/2,0),2)))</f>
        <v>0.999937248891527+0.0112970766757182i</v>
      </c>
      <c r="AA310" s="124" t="n">
        <f aca="false">IMABS(Z310)</f>
        <v>1.00000106283052</v>
      </c>
      <c r="AB310" s="124" t="n">
        <f aca="false">IMARGUMENT(Z310)</f>
        <v>0.0112973049781265</v>
      </c>
      <c r="AC310" s="222" t="str">
        <f aca="false">(IMDIV(IMPRODUCT(P310,T310,W310),IMPRODUCT(Q310,Z310)))</f>
        <v>-0.0688953845628673-1.78545385386705i</v>
      </c>
      <c r="AD310" s="223" t="n">
        <f aca="false">20*LOG(IMABS(AC310))</f>
        <v>5.04143426264613</v>
      </c>
      <c r="AE310" s="198" t="n">
        <f aca="false">(180/PI())*IMARGUMENT(AC310)</f>
        <v>-92.2097783835298</v>
      </c>
      <c r="AF310" s="0" t="str">
        <f aca="false">COMPLEX(Adc_ea,0)</f>
        <v>-0.434440565864413</v>
      </c>
      <c r="AG310" s="0" t="str">
        <f aca="false">IMDIV(COMPLEX(0,2*PI()*O310),COMPLEX(wp0_ea,0))</f>
        <v>1.36401886137115i</v>
      </c>
      <c r="AH310" s="0" t="n">
        <f aca="false">IMABS(AG310)</f>
        <v>1.36401886137115</v>
      </c>
      <c r="AI310" s="0" t="n">
        <f aca="false">IMARGUMENT(AG310)</f>
        <v>1.5707963267949</v>
      </c>
      <c r="AJ310" s="0" t="str">
        <f aca="false">IMSUM(COMPLEX(1,0),IMDIV(COMPLEX(0,2*PI()*O310),COMPLEX(wp1_ea,0)))</f>
        <v>1+0.0135051372412985i</v>
      </c>
      <c r="AK310" s="0" t="n">
        <f aca="false">IMABS(AJ310)</f>
        <v>1.00009119020813</v>
      </c>
      <c r="AL310" s="0" t="n">
        <f aca="false">IMARGUMENT(AJ310)</f>
        <v>0.013504316269529</v>
      </c>
      <c r="AM310" s="0" t="str">
        <f aca="false">IMSUM(COMPLEX(1,0),IMDIV(COMPLEX(0,2*PI()*O310),COMPLEX(wz_ea,0)))</f>
        <v>1+1.36401886137115i</v>
      </c>
      <c r="AN310" s="0" t="n">
        <f aca="false">IMABS(AM310)</f>
        <v>1.69131530300422</v>
      </c>
      <c r="AO310" s="0" t="n">
        <f aca="false">IMARGUMENT(AM310)</f>
        <v>0.938181231055904</v>
      </c>
      <c r="AP310" s="197" t="str">
        <f aca="false">IMPRODUCT(AF310,IMDIV(AM310,IMPRODUCT(AG310,AJ310)))</f>
        <v>-0.430060735890919+0.324308438725095i</v>
      </c>
      <c r="AQ310" s="169" t="n">
        <f aca="false">20*LOG(IMABS(AP310))</f>
        <v>-5.37410056437117</v>
      </c>
      <c r="AR310" s="198" t="n">
        <f aca="false">(180/PI())*IMARGUMENT(AP310)</f>
        <v>142.980084630438</v>
      </c>
      <c r="AS310" s="197" t="str">
        <f aca="false">IMPRODUCT(AC310,AP310)</f>
        <v>0.608666951547922+0.745510243690392i</v>
      </c>
      <c r="AT310" s="223" t="n">
        <f aca="false">20*LOG(IMABS(AS310))</f>
        <v>-0.332666301725043</v>
      </c>
      <c r="AU310" s="198" t="n">
        <f aca="false">(180/PI())*IMARGUMENT(AS310)</f>
        <v>50.770306246908</v>
      </c>
      <c r="AX310" s="0" t="n">
        <f aca="false">SUM((AT311&lt;0)*(AT310&gt;0))*O310</f>
        <v>0</v>
      </c>
      <c r="AY310" s="0" t="n">
        <f aca="false">IF(AX310&gt;0,AU310,0)</f>
        <v>0</v>
      </c>
    </row>
    <row r="311" customFormat="false" ht="15" hidden="false" customHeight="false" outlineLevel="0" collapsed="false">
      <c r="N311" s="130" t="n">
        <v>93</v>
      </c>
      <c r="O311" s="192" t="n">
        <f aca="false">10^(3+(N311/100))</f>
        <v>8511.38038202377</v>
      </c>
      <c r="P311" s="240" t="str">
        <f aca="false">COMPLEX(Adc,0)</f>
        <v>175.438596491228</v>
      </c>
      <c r="Q311" s="124" t="str">
        <f aca="false">IMSUM(COMPLEX(1,0),IMDIV(COMPLEX(0,2*PI()*O311),COMPLEX(wp_lf,0)))</f>
        <v>1+100.539730701079i</v>
      </c>
      <c r="R311" s="124" t="n">
        <f aca="false">IMABS(Q311)</f>
        <v>100.544703736425</v>
      </c>
      <c r="S311" s="124" t="n">
        <f aca="false">IMARGUMENT(Q311)</f>
        <v>1.56085033809392</v>
      </c>
      <c r="T311" s="124" t="str">
        <f aca="false">IMSUM(COMPLEX(1,0),IMDIV(COMPLEX(0,2*PI()*O311),COMPLEX(wz_esr,0)))</f>
        <v>1+0.00016589055565678i</v>
      </c>
      <c r="U311" s="124" t="n">
        <f aca="false">IMABS(T311)</f>
        <v>1.00000001375984</v>
      </c>
      <c r="V311" s="124" t="n">
        <f aca="false">IMARGUMENT(T311)</f>
        <v>0.000165890554084785</v>
      </c>
      <c r="W311" s="0" t="str">
        <f aca="false">IMSUB(COMPLEX(1,0),IMDIV(COMPLEX(0,2*PI()*O311),COMPLEX(wz_rhp,0)))</f>
        <v>1-0.0385045777153068i</v>
      </c>
      <c r="X311" s="124" t="n">
        <f aca="false">IMABS(W311)</f>
        <v>1.00074102669224</v>
      </c>
      <c r="Y311" s="124" t="n">
        <f aca="false">IMARGUMENT(W311)</f>
        <v>-0.0384855656304001</v>
      </c>
      <c r="Z311" s="0" t="str">
        <f aca="false">IMSUM(COMPLEX(1,0),IMDIV(COMPLEX(0,2*PI()*O311),COMPLEX(Q*(wsl/2),0)),IMDIV(IMPOWER(COMPLEX(0,2*PI()*O311),2),IMPOWER(COMPLEX(wsl/2,0),2)))</f>
        <v>0.999934291522896+0.0115602193955208i</v>
      </c>
      <c r="AA311" s="124" t="n">
        <f aca="false">IMABS(Z311)</f>
        <v>1.00000111301731</v>
      </c>
      <c r="AB311" s="124" t="n">
        <f aca="false">IMARGUMENT(Z311)</f>
        <v>0.0115604640254865</v>
      </c>
      <c r="AC311" s="222" t="str">
        <f aca="false">(IMDIV(IMPRODUCT(P311,T311,W311),IMPRODUCT(Q311,Z311)))</f>
        <v>-0.0697133872789198-1.74478045685578i</v>
      </c>
      <c r="AD311" s="223" t="n">
        <f aca="false">20*LOG(IMABS(AC311))</f>
        <v>4.84174345566258</v>
      </c>
      <c r="AE311" s="198" t="n">
        <f aca="false">(180/PI())*IMARGUMENT(AC311)</f>
        <v>-92.288058276406</v>
      </c>
      <c r="AF311" s="0" t="str">
        <f aca="false">COMPLEX(Adc_ea,0)</f>
        <v>-0.434440565864413</v>
      </c>
      <c r="AG311" s="0" t="str">
        <f aca="false">IMDIV(COMPLEX(0,2*PI()*O311),COMPLEX(wp0_ea,0))</f>
        <v>1.39579094217987i</v>
      </c>
      <c r="AH311" s="0" t="n">
        <f aca="false">IMABS(AG311)</f>
        <v>1.39579094217987</v>
      </c>
      <c r="AI311" s="0" t="n">
        <f aca="false">IMARGUMENT(AG311)</f>
        <v>1.5707963267949</v>
      </c>
      <c r="AJ311" s="0" t="str">
        <f aca="false">IMSUM(COMPLEX(1,0),IMDIV(COMPLEX(0,2*PI()*O311),COMPLEX(wp1_ea,0)))</f>
        <v>1+0.0138197122988106i</v>
      </c>
      <c r="AK311" s="0" t="n">
        <f aca="false">IMABS(AJ311)</f>
        <v>1.00009548766506</v>
      </c>
      <c r="AL311" s="0" t="n">
        <f aca="false">IMARGUMENT(AJ311)</f>
        <v>0.0138188326162381</v>
      </c>
      <c r="AM311" s="0" t="str">
        <f aca="false">IMSUM(COMPLEX(1,0),IMDIV(COMPLEX(0,2*PI()*O311),COMPLEX(wz_ea,0)))</f>
        <v>1+1.39579094217987i</v>
      </c>
      <c r="AN311" s="0" t="n">
        <f aca="false">IMABS(AM311)</f>
        <v>1.71704174505787</v>
      </c>
      <c r="AO311" s="0" t="n">
        <f aca="false">IMARGUMENT(AM311)</f>
        <v>0.949122026302216</v>
      </c>
      <c r="AP311" s="197" t="str">
        <f aca="false">IMPRODUCT(AF311,IMDIV(AM311,IMPRODUCT(AG311,AJ311)))</f>
        <v>-0.430057039916795+0.317193719582391i</v>
      </c>
      <c r="AQ311" s="169" t="n">
        <f aca="false">20*LOG(IMABS(AP311))</f>
        <v>-5.44301237684308</v>
      </c>
      <c r="AR311" s="198" t="n">
        <f aca="false">(180/PI())*IMARGUMENT(AP311)</f>
        <v>143.588925563314</v>
      </c>
      <c r="AS311" s="197" t="str">
        <f aca="false">IMPRODUCT(AC311,AP311)</f>
        <v>0.583414135940494+0.728242469964382i</v>
      </c>
      <c r="AT311" s="223" t="n">
        <f aca="false">20*LOG(IMABS(AS311))</f>
        <v>-0.601268921180499</v>
      </c>
      <c r="AU311" s="198" t="n">
        <f aca="false">(180/PI())*IMARGUMENT(AS311)</f>
        <v>51.3008672869077</v>
      </c>
      <c r="AX311" s="0" t="n">
        <f aca="false">SUM((AT312&lt;0)*(AT311&gt;0))*O311</f>
        <v>0</v>
      </c>
      <c r="AY311" s="0" t="n">
        <f aca="false">IF(AX311&gt;0,AU311,0)</f>
        <v>0</v>
      </c>
    </row>
    <row r="312" customFormat="false" ht="15" hidden="false" customHeight="false" outlineLevel="0" collapsed="false">
      <c r="N312" s="130" t="n">
        <v>94</v>
      </c>
      <c r="O312" s="192" t="n">
        <f aca="false">10^(3+(N312/100))</f>
        <v>8709.63589956081</v>
      </c>
      <c r="P312" s="240" t="str">
        <f aca="false">COMPLEX(Adc,0)</f>
        <v>175.438596491228</v>
      </c>
      <c r="Q312" s="124" t="str">
        <f aca="false">IMSUM(COMPLEX(1,0),IMDIV(COMPLEX(0,2*PI()*O312),COMPLEX(wp_lf,0)))</f>
        <v>1+102.881601872208i</v>
      </c>
      <c r="R312" s="124" t="n">
        <f aca="false">IMABS(Q312)</f>
        <v>102.886461712859</v>
      </c>
      <c r="S312" s="124" t="n">
        <f aca="false">IMARGUMENT(Q312)</f>
        <v>1.56107672201265</v>
      </c>
      <c r="T312" s="124" t="str">
        <f aca="false">IMSUM(COMPLEX(1,0),IMDIV(COMPLEX(0,2*PI()*O312),COMPLEX(wz_esr,0)))</f>
        <v>1+0.000169754643089144i</v>
      </c>
      <c r="U312" s="124" t="n">
        <f aca="false">IMABS(T312)</f>
        <v>1.00000001440832</v>
      </c>
      <c r="V312" s="124" t="n">
        <f aca="false">IMARGUMENT(T312)</f>
        <v>0.000169754641992532</v>
      </c>
      <c r="W312" s="0" t="str">
        <f aca="false">IMSUB(COMPLEX(1,0),IMDIV(COMPLEX(0,2*PI()*O312),COMPLEX(wz_rhp,0)))</f>
        <v>1-0.0394014645468031i</v>
      </c>
      <c r="X312" s="124" t="n">
        <f aca="false">IMABS(W312)</f>
        <v>1.00077593666536</v>
      </c>
      <c r="Y312" s="124" t="n">
        <f aca="false">IMARGUMENT(W312)</f>
        <v>-0.0393810935837692</v>
      </c>
      <c r="Z312" s="0" t="str">
        <f aca="false">IMSUM(COMPLEX(1,0),IMDIV(COMPLEX(0,2*PI()*O312),COMPLEX(Q*(wsl/2),0)),IMDIV(IMPOWER(COMPLEX(0,2*PI()*O312),2),IMPOWER(COMPLEX(wsl/2,0),2)))</f>
        <v>0.999931194777775+0.0118294914966645i</v>
      </c>
      <c r="AA312" s="124" t="n">
        <f aca="false">IMABS(Z312)</f>
        <v>1.00000116557871</v>
      </c>
      <c r="AB312" s="124" t="n">
        <f aca="false">IMARGUMENT(Z312)</f>
        <v>0.0118297536218842</v>
      </c>
      <c r="AC312" s="222" t="str">
        <f aca="false">(IMDIV(IMPRODUCT(P312,T312,W312),IMPRODUCT(Q312,Z312)))</f>
        <v>-0.0704945624286129-1.70503143283527i</v>
      </c>
      <c r="AD312" s="223" t="n">
        <f aca="false">20*LOG(IMABS(AC312))</f>
        <v>4.64206533441268</v>
      </c>
      <c r="AE312" s="198" t="n">
        <f aca="false">(180/PI())*IMARGUMENT(AC312)</f>
        <v>-92.367546853107</v>
      </c>
      <c r="AF312" s="0" t="str">
        <f aca="false">COMPLEX(Adc_ea,0)</f>
        <v>-0.434440565864413</v>
      </c>
      <c r="AG312" s="0" t="str">
        <f aca="false">IMDIV(COMPLEX(0,2*PI()*O312),COMPLEX(wp0_ea,0))</f>
        <v>1.42830308982162i</v>
      </c>
      <c r="AH312" s="0" t="n">
        <f aca="false">IMABS(AG312)</f>
        <v>1.42830308982162</v>
      </c>
      <c r="AI312" s="0" t="n">
        <f aca="false">IMARGUMENT(AG312)</f>
        <v>1.5707963267949</v>
      </c>
      <c r="AJ312" s="0" t="str">
        <f aca="false">IMSUM(COMPLEX(1,0),IMDIV(COMPLEX(0,2*PI()*O312),COMPLEX(wp1_ea,0)))</f>
        <v>1+0.0141416147507091i</v>
      </c>
      <c r="AK312" s="0" t="n">
        <f aca="false">IMABS(AJ312)</f>
        <v>1.00009998763512</v>
      </c>
      <c r="AL312" s="0" t="n">
        <f aca="false">IMARGUMENT(AJ312)</f>
        <v>0.0141406721589375</v>
      </c>
      <c r="AM312" s="0" t="str">
        <f aca="false">IMSUM(COMPLEX(1,0),IMDIV(COMPLEX(0,2*PI()*O312),COMPLEX(wz_ea,0)))</f>
        <v>1+1.42830308982162i</v>
      </c>
      <c r="AN312" s="0" t="n">
        <f aca="false">IMABS(AM312)</f>
        <v>1.74357383451174</v>
      </c>
      <c r="AO312" s="0" t="n">
        <f aca="false">IMARGUMENT(AM312)</f>
        <v>0.959982105650681</v>
      </c>
      <c r="AP312" s="197" t="str">
        <f aca="false">IMPRODUCT(AF312,IMDIV(AM312,IMPRODUCT(AG312,AJ312)))</f>
        <v>-0.430053169824864+0.310247175933653i</v>
      </c>
      <c r="AQ312" s="169" t="n">
        <f aca="false">20*LOG(IMABS(AP312))</f>
        <v>-5.5098616777549</v>
      </c>
      <c r="AR312" s="198" t="n">
        <f aca="false">(180/PI())*IMARGUMENT(AP312)</f>
        <v>144.192722227681</v>
      </c>
      <c r="AS312" s="197" t="str">
        <f aca="false">IMPRODUCT(AC312,AP312)</f>
        <v>0.559297596943094+0.711383433429682i</v>
      </c>
      <c r="AT312" s="223" t="n">
        <f aca="false">20*LOG(IMABS(AS312))</f>
        <v>-0.867796343342224</v>
      </c>
      <c r="AU312" s="198" t="n">
        <f aca="false">(180/PI())*IMARGUMENT(AS312)</f>
        <v>51.8251753745736</v>
      </c>
      <c r="AX312" s="0" t="n">
        <f aca="false">SUM((AT313&lt;0)*(AT312&gt;0))*O312</f>
        <v>0</v>
      </c>
      <c r="AY312" s="0" t="n">
        <f aca="false">IF(AX312&gt;0,AU312,0)</f>
        <v>0</v>
      </c>
    </row>
    <row r="313" customFormat="false" ht="15" hidden="false" customHeight="false" outlineLevel="0" collapsed="false">
      <c r="N313" s="130" t="n">
        <v>95</v>
      </c>
      <c r="O313" s="192" t="n">
        <f aca="false">10^(3+(N313/100))</f>
        <v>8912.50938133746</v>
      </c>
      <c r="P313" s="240" t="str">
        <f aca="false">COMPLEX(Adc,0)</f>
        <v>175.438596491228</v>
      </c>
      <c r="Q313" s="124" t="str">
        <f aca="false">IMSUM(COMPLEX(1,0),IMDIV(COMPLEX(0,2*PI()*O313),COMPLEX(wp_lf,0)))</f>
        <v>1+105.278022230449i</v>
      </c>
      <c r="R313" s="124" t="n">
        <f aca="false">IMABS(Q313)</f>
        <v>105.282771452669</v>
      </c>
      <c r="S313" s="124" t="n">
        <f aca="false">IMARGUMENT(Q313)</f>
        <v>1.56129795376695</v>
      </c>
      <c r="T313" s="124" t="str">
        <f aca="false">IMSUM(COMPLEX(1,0),IMDIV(COMPLEX(0,2*PI()*O313),COMPLEX(wz_esr,0)))</f>
        <v>1+0.000173708736680241i</v>
      </c>
      <c r="U313" s="124" t="n">
        <f aca="false">IMABS(T313)</f>
        <v>1.00000001508736</v>
      </c>
      <c r="V313" s="124" t="n">
        <f aca="false">IMARGUMENT(T313)</f>
        <v>0.000173708734877442</v>
      </c>
      <c r="W313" s="0" t="str">
        <f aca="false">IMSUB(COMPLEX(1,0),IMDIV(COMPLEX(0,2*PI()*O313),COMPLEX(wz_rhp,0)))</f>
        <v>1-0.0403192425563422i</v>
      </c>
      <c r="X313" s="124" t="n">
        <f aca="false">IMABS(W313)</f>
        <v>1.00081249058968</v>
      </c>
      <c r="Y313" s="124" t="n">
        <f aca="false">IMARGUMENT(W313)</f>
        <v>-0.0402974156331353</v>
      </c>
      <c r="Z313" s="0" t="str">
        <f aca="false">IMSUM(COMPLEX(1,0),IMDIV(COMPLEX(0,2*PI()*O313),COMPLEX(Q*(wsl/2),0)),IMDIV(IMPOWER(COMPLEX(0,2*PI()*O313),2),IMPOWER(COMPLEX(wsl/2,0),2)))</f>
        <v>0.999927952087553+0.0121050357507815i</v>
      </c>
      <c r="AA313" s="124" t="n">
        <f aca="false">IMABS(Z313)</f>
        <v>1.00000122062752</v>
      </c>
      <c r="AB313" s="124" t="n">
        <f aca="false">IMARGUMENT(Z313)</f>
        <v>0.012105316622425</v>
      </c>
      <c r="AC313" s="222" t="str">
        <f aca="false">(IMDIV(IMPRODUCT(P313,T313,W313),IMPRODUCT(Q313,Z313)))</f>
        <v>-0.0712405660267876-1.66618575523869i</v>
      </c>
      <c r="AD313" s="223" t="n">
        <f aca="false">20*LOG(IMABS(AC313))</f>
        <v>4.44240057870013</v>
      </c>
      <c r="AE313" s="198" t="n">
        <f aca="false">(180/PI())*IMARGUMENT(AC313)</f>
        <v>-92.44828592908</v>
      </c>
      <c r="AF313" s="0" t="str">
        <f aca="false">COMPLEX(Adc_ea,0)</f>
        <v>-0.434440565864413</v>
      </c>
      <c r="AG313" s="0" t="str">
        <f aca="false">IMDIV(COMPLEX(0,2*PI()*O313),COMPLEX(wp0_ea,0))</f>
        <v>1.46157254266741i</v>
      </c>
      <c r="AH313" s="0" t="n">
        <f aca="false">IMABS(AG313)</f>
        <v>1.46157254266741</v>
      </c>
      <c r="AI313" s="0" t="n">
        <f aca="false">IMARGUMENT(AG313)</f>
        <v>1.5707963267949</v>
      </c>
      <c r="AJ313" s="0" t="str">
        <f aca="false">IMSUM(COMPLEX(1,0),IMDIV(COMPLEX(0,2*PI()*O313),COMPLEX(wp1_ea,0)))</f>
        <v>1+0.0144710152739347i</v>
      </c>
      <c r="AK313" s="0" t="n">
        <f aca="false">IMABS(AJ313)</f>
        <v>1.00010469966052</v>
      </c>
      <c r="AL313" s="0" t="n">
        <f aca="false">IMARGUMENT(AJ313)</f>
        <v>0.0144700052743708</v>
      </c>
      <c r="AM313" s="0" t="str">
        <f aca="false">IMSUM(COMPLEX(1,0),IMDIV(COMPLEX(0,2*PI()*O313),COMPLEX(wz_ea,0)))</f>
        <v>1+1.46157254266741i</v>
      </c>
      <c r="AN313" s="0" t="n">
        <f aca="false">IMABS(AM313)</f>
        <v>1.77093034800335</v>
      </c>
      <c r="AO313" s="0" t="n">
        <f aca="false">IMARGUMENT(AM313)</f>
        <v>0.970756980599391</v>
      </c>
      <c r="AP313" s="197" t="str">
        <f aca="false">IMPRODUCT(AF313,IMDIV(AM313,IMPRODUCT(AG313,AJ313)))</f>
        <v>-0.430049117415774+0.303465124285286i</v>
      </c>
      <c r="AQ313" s="169" t="n">
        <f aca="false">20*LOG(IMABS(AP313))</f>
        <v>-5.5746798539857</v>
      </c>
      <c r="AR313" s="198" t="n">
        <f aca="false">(180/PI())*IMARGUMENT(AP313)</f>
        <v>144.791207689455</v>
      </c>
      <c r="AS313" s="197" t="str">
        <f aca="false">IMPRODUCT(AC313,AP313)</f>
        <v>0.536266209839902+0.69492268626766i</v>
      </c>
      <c r="AT313" s="223" t="n">
        <f aca="false">20*LOG(IMABS(AS313))</f>
        <v>-1.13227927528557</v>
      </c>
      <c r="AU313" s="198" t="n">
        <f aca="false">(180/PI())*IMARGUMENT(AS313)</f>
        <v>52.3429217603751</v>
      </c>
      <c r="AX313" s="0" t="n">
        <f aca="false">SUM((AT314&lt;0)*(AT313&gt;0))*O313</f>
        <v>0</v>
      </c>
      <c r="AY313" s="0" t="n">
        <f aca="false">IF(AX313&gt;0,AU313,0)</f>
        <v>0</v>
      </c>
    </row>
    <row r="314" customFormat="false" ht="15" hidden="false" customHeight="false" outlineLevel="0" collapsed="false">
      <c r="N314" s="130" t="n">
        <v>96</v>
      </c>
      <c r="O314" s="192" t="n">
        <f aca="false">10^(3+(N314/100))</f>
        <v>9120.1083935591</v>
      </c>
      <c r="P314" s="240" t="str">
        <f aca="false">COMPLEX(Adc,0)</f>
        <v>175.438596491228</v>
      </c>
      <c r="Q314" s="124" t="str">
        <f aca="false">IMSUM(COMPLEX(1,0),IMDIV(COMPLEX(0,2*PI()*O314),COMPLEX(wp_lf,0)))</f>
        <v>1+107.730262389596i</v>
      </c>
      <c r="R314" s="124" t="n">
        <f aca="false">IMABS(Q314)</f>
        <v>107.734903511031</v>
      </c>
      <c r="S314" s="124" t="n">
        <f aca="false">IMARGUMENT(Q314)</f>
        <v>1.56151415057017</v>
      </c>
      <c r="T314" s="124" t="str">
        <f aca="false">IMSUM(COMPLEX(1,0),IMDIV(COMPLEX(0,2*PI()*O314),COMPLEX(wz_esr,0)))</f>
        <v>1+0.000177754932942833i</v>
      </c>
      <c r="U314" s="124" t="n">
        <f aca="false">IMABS(T314)</f>
        <v>1.00000001579841</v>
      </c>
      <c r="V314" s="124" t="n">
        <f aca="false">IMARGUMENT(T314)</f>
        <v>0.000177754930928886</v>
      </c>
      <c r="W314" s="0" t="str">
        <f aca="false">IMSUB(COMPLEX(1,0),IMDIV(COMPLEX(0,2*PI()*O314),COMPLEX(wz_rhp,0)))</f>
        <v>1-0.0412583983619729i</v>
      </c>
      <c r="X314" s="124" t="n">
        <f aca="false">IMABS(W314)</f>
        <v>1.00085076581646</v>
      </c>
      <c r="Y314" s="124" t="n">
        <f aca="false">IMARGUMENT(W314)</f>
        <v>-0.0412350114659881</v>
      </c>
      <c r="Z314" s="0" t="str">
        <f aca="false">IMSUM(COMPLEX(1,0),IMDIV(COMPLEX(0,2*PI()*O314),COMPLEX(Q*(wsl/2),0)),IMDIV(IMPOWER(COMPLEX(0,2*PI()*O314),2),IMPOWER(COMPLEX(wsl/2,0),2)))</f>
        <v>0.99992455657405+0.0123869982550827i</v>
      </c>
      <c r="AA314" s="124" t="n">
        <f aca="false">IMABS(Z314)</f>
        <v>1.00000127828197</v>
      </c>
      <c r="AB314" s="124" t="n">
        <f aca="false">IMARGUMENT(Z314)</f>
        <v>0.0123872992138212</v>
      </c>
      <c r="AC314" s="222" t="str">
        <f aca="false">(IMDIV(IMPRODUCT(P314,T314,W314),IMPRODUCT(Q314,Z314)))</f>
        <v>-0.0719529795693336-1.62822287320293i</v>
      </c>
      <c r="AD314" s="223" t="n">
        <f aca="false">20*LOG(IMABS(AC314))</f>
        <v>4.24274989639792</v>
      </c>
      <c r="AE314" s="198" t="n">
        <f aca="false">(180/PI())*IMARGUMENT(AC314)</f>
        <v>-92.5303179599811</v>
      </c>
      <c r="AF314" s="0" t="str">
        <f aca="false">COMPLEX(Adc_ea,0)</f>
        <v>-0.434440565864413</v>
      </c>
      <c r="AG314" s="0" t="str">
        <f aca="false">IMDIV(COMPLEX(0,2*PI()*O314),COMPLEX(wp0_ea,0))</f>
        <v>1.49561694062152i</v>
      </c>
      <c r="AH314" s="0" t="n">
        <f aca="false">IMABS(AG314)</f>
        <v>1.49561694062152</v>
      </c>
      <c r="AI314" s="0" t="n">
        <f aca="false">IMARGUMENT(AG314)</f>
        <v>1.5707963267949</v>
      </c>
      <c r="AJ314" s="0" t="str">
        <f aca="false">IMSUM(COMPLEX(1,0),IMDIV(COMPLEX(0,2*PI()*O314),COMPLEX(wp1_ea,0)))</f>
        <v>1+0.0148080885210052i</v>
      </c>
      <c r="AK314" s="0" t="n">
        <f aca="false">IMABS(AJ314)</f>
        <v>1.00010963373305</v>
      </c>
      <c r="AL314" s="0" t="n">
        <f aca="false">IMARGUMENT(AJ314)</f>
        <v>0.0148070062933767</v>
      </c>
      <c r="AM314" s="0" t="str">
        <f aca="false">IMSUM(COMPLEX(1,0),IMDIV(COMPLEX(0,2*PI()*O314),COMPLEX(wz_ea,0)))</f>
        <v>1+1.49561694062152i</v>
      </c>
      <c r="AN314" s="0" t="n">
        <f aca="false">IMABS(AM314)</f>
        <v>1.79913035466418</v>
      </c>
      <c r="AO314" s="0" t="n">
        <f aca="false">IMARGUMENT(AM314)</f>
        <v>0.981442356665689</v>
      </c>
      <c r="AP314" s="197" t="str">
        <f aca="false">IMPRODUCT(AF314,IMDIV(AM314,IMPRODUCT(AG314,AJ314)))</f>
        <v>-0.430044874104383+0.29684396833493i</v>
      </c>
      <c r="AQ314" s="169" t="n">
        <f aca="false">20*LOG(IMABS(AP314))</f>
        <v>-5.63749969483231</v>
      </c>
      <c r="AR314" s="198" t="n">
        <f aca="false">(180/PI())*IMARGUMENT(AP314)</f>
        <v>145.384125904483</v>
      </c>
      <c r="AS314" s="197" t="str">
        <f aca="false">IMPRODUCT(AC314,AP314)</f>
        <v>0.514271149055589+0.678850092531548i</v>
      </c>
      <c r="AT314" s="223" t="n">
        <f aca="false">20*LOG(IMABS(AS314))</f>
        <v>-1.39474979843438</v>
      </c>
      <c r="AU314" s="198" t="n">
        <f aca="false">(180/PI())*IMARGUMENT(AS314)</f>
        <v>52.853807944502</v>
      </c>
      <c r="AX314" s="0" t="n">
        <f aca="false">SUM((AT315&lt;0)*(AT314&gt;0))*O314</f>
        <v>0</v>
      </c>
      <c r="AY314" s="0" t="n">
        <f aca="false">IF(AX314&gt;0,AU314,0)</f>
        <v>0</v>
      </c>
    </row>
    <row r="315" customFormat="false" ht="15" hidden="false" customHeight="false" outlineLevel="0" collapsed="false">
      <c r="N315" s="130" t="n">
        <v>97</v>
      </c>
      <c r="O315" s="192" t="n">
        <f aca="false">10^(3+(N315/100))</f>
        <v>9332.54300796991</v>
      </c>
      <c r="P315" s="240" t="str">
        <f aca="false">COMPLEX(Adc,0)</f>
        <v>175.438596491228</v>
      </c>
      <c r="Q315" s="124" t="str">
        <f aca="false">IMSUM(COMPLEX(1,0),IMDIV(COMPLEX(0,2*PI()*O315),COMPLEX(wp_lf,0)))</f>
        <v>1+110.23962255984i</v>
      </c>
      <c r="R315" s="124" t="n">
        <f aca="false">IMABS(Q315)</f>
        <v>110.24415804085</v>
      </c>
      <c r="S315" s="124" t="n">
        <f aca="false">IMARGUMENT(Q315)</f>
        <v>1.56172542697181</v>
      </c>
      <c r="T315" s="124" t="str">
        <f aca="false">IMSUM(COMPLEX(1,0),IMDIV(COMPLEX(0,2*PI()*O315),COMPLEX(wz_esr,0)))</f>
        <v>1+0.000181895377223737i</v>
      </c>
      <c r="U315" s="124" t="n">
        <f aca="false">IMABS(T315)</f>
        <v>1.00000001654296</v>
      </c>
      <c r="V315" s="124" t="n">
        <f aca="false">IMARGUMENT(T315)</f>
        <v>0.000181895374934118</v>
      </c>
      <c r="W315" s="0" t="str">
        <f aca="false">IMSUB(COMPLEX(1,0),IMDIV(COMPLEX(0,2*PI()*O315),COMPLEX(wz_rhp,0)))</f>
        <v>1-0.0422194299165346i</v>
      </c>
      <c r="X315" s="124" t="n">
        <f aca="false">IMABS(W315)</f>
        <v>1.00089084333032</v>
      </c>
      <c r="Y315" s="124" t="n">
        <f aca="false">IMARGUMENT(W315)</f>
        <v>-0.0421943716104686</v>
      </c>
      <c r="Z315" s="0" t="str">
        <f aca="false">IMSUM(COMPLEX(1,0),IMDIV(COMPLEX(0,2*PI()*O315),COMPLEX(Q*(wsl/2),0)),IMDIV(IMPOWER(COMPLEX(0,2*PI()*O315),2),IMPOWER(COMPLEX(wsl/2,0),2)))</f>
        <v>0.999921001034925+0.0126755285098201i</v>
      </c>
      <c r="AA315" s="124" t="n">
        <f aca="false">IMABS(Z315)</f>
        <v>1.00000133866595</v>
      </c>
      <c r="AB315" s="124" t="n">
        <f aca="false">IMARGUMENT(Z315)</f>
        <v>0.0126758509921832</v>
      </c>
      <c r="AC315" s="222" t="str">
        <f aca="false">(IMDIV(IMPRODUCT(P315,T315,W315),IMPRODUCT(Q315,Z315)))</f>
        <v>-0.0726333133803021-1.59112270088978i</v>
      </c>
      <c r="AD315" s="223" t="n">
        <f aca="false">20*LOG(IMABS(AC315))</f>
        <v>4.043114024922</v>
      </c>
      <c r="AE315" s="198" t="n">
        <f aca="false">(180/PI())*IMARGUMENT(AC315)</f>
        <v>-92.6136860625139</v>
      </c>
      <c r="AF315" s="0" t="str">
        <f aca="false">COMPLEX(Adc_ea,0)</f>
        <v>-0.434440565864413</v>
      </c>
      <c r="AG315" s="0" t="str">
        <f aca="false">IMDIV(COMPLEX(0,2*PI()*O315),COMPLEX(wp0_ea,0))</f>
        <v>1.53045433447438i</v>
      </c>
      <c r="AH315" s="0" t="n">
        <f aca="false">IMABS(AG315)</f>
        <v>1.53045433447438</v>
      </c>
      <c r="AI315" s="0" t="n">
        <f aca="false">IMARGUMENT(AG315)</f>
        <v>1.5707963267949</v>
      </c>
      <c r="AJ315" s="0" t="str">
        <f aca="false">IMSUM(COMPLEX(1,0),IMDIV(COMPLEX(0,2*PI()*O315),COMPLEX(wp1_ea,0)))</f>
        <v>1+0.0151530132126176i</v>
      </c>
      <c r="AK315" s="0" t="n">
        <f aca="false">IMABS(AJ315)</f>
        <v>1.00011480031515</v>
      </c>
      <c r="AL315" s="0" t="n">
        <f aca="false">IMARGUMENT(AJ315)</f>
        <v>0.0151518535920136</v>
      </c>
      <c r="AM315" s="0" t="str">
        <f aca="false">IMSUM(COMPLEX(1,0),IMDIV(COMPLEX(0,2*PI()*O315),COMPLEX(wz_ea,0)))</f>
        <v>1+1.53045433447438i</v>
      </c>
      <c r="AN315" s="0" t="n">
        <f aca="false">IMABS(AM315)</f>
        <v>1.82819322554029</v>
      </c>
      <c r="AO315" s="0" t="n">
        <f aca="false">IMARGUMENT(AM315)</f>
        <v>0.992034139127812</v>
      </c>
      <c r="AP315" s="197" t="str">
        <f aca="false">IMPRODUCT(AF315,IMDIV(AM315,IMPRODUCT(AG315,AJ315)))</f>
        <v>-0.430040430901636+0.290380197062892i</v>
      </c>
      <c r="AQ315" s="169" t="n">
        <f aca="false">20*LOG(IMABS(AP315))</f>
        <v>-5.69835527940788</v>
      </c>
      <c r="AR315" s="198" t="n">
        <f aca="false">(180/PI())*IMARGUMENT(AP315)</f>
        <v>145.971232042295</v>
      </c>
      <c r="AS315" s="197" t="str">
        <f aca="false">IMPRODUCT(AC315,AP315)</f>
        <v>0.493265784819494+0.663155816055313i</v>
      </c>
      <c r="AT315" s="223" t="n">
        <f aca="false">20*LOG(IMABS(AS315))</f>
        <v>-1.65524125448588</v>
      </c>
      <c r="AU315" s="198" t="n">
        <f aca="false">(180/PI())*IMARGUMENT(AS315)</f>
        <v>53.3575459797814</v>
      </c>
      <c r="AX315" s="0" t="n">
        <f aca="false">SUM((AT316&lt;0)*(AT315&gt;0))*O315</f>
        <v>0</v>
      </c>
      <c r="AY315" s="0" t="n">
        <f aca="false">IF(AX315&gt;0,AU315,0)</f>
        <v>0</v>
      </c>
    </row>
    <row r="316" customFormat="false" ht="15" hidden="false" customHeight="false" outlineLevel="0" collapsed="false">
      <c r="N316" s="130" t="n">
        <v>98</v>
      </c>
      <c r="O316" s="192" t="n">
        <f aca="false">10^(3+(N316/100))</f>
        <v>9549.92586021436</v>
      </c>
      <c r="P316" s="240" t="str">
        <f aca="false">COMPLEX(Adc,0)</f>
        <v>175.438596491228</v>
      </c>
      <c r="Q316" s="124" t="str">
        <f aca="false">IMSUM(COMPLEX(1,0),IMDIV(COMPLEX(0,2*PI()*O316),COMPLEX(wp_lf,0)))</f>
        <v>1+112.80743323716i</v>
      </c>
      <c r="R316" s="124" t="n">
        <f aca="false">IMABS(Q316)</f>
        <v>112.811865482122</v>
      </c>
      <c r="S316" s="124" t="n">
        <f aca="false">IMARGUMENT(Q316)</f>
        <v>1.56193189491794</v>
      </c>
      <c r="T316" s="124" t="str">
        <f aca="false">IMSUM(COMPLEX(1,0),IMDIV(COMPLEX(0,2*PI()*O316),COMPLEX(wz_esr,0)))</f>
        <v>1+0.000186132264841314i</v>
      </c>
      <c r="U316" s="124" t="n">
        <f aca="false">IMABS(T316)</f>
        <v>1.00000001732261</v>
      </c>
      <c r="V316" s="124" t="n">
        <f aca="false">IMARGUMENT(T316)</f>
        <v>0.00018613226215776</v>
      </c>
      <c r="W316" s="0" t="str">
        <f aca="false">IMSUB(COMPLEX(1,0),IMDIV(COMPLEX(0,2*PI()*O316),COMPLEX(wz_rhp,0)))</f>
        <v>1-0.0432028467716783i</v>
      </c>
      <c r="X316" s="124" t="n">
        <f aca="false">IMABS(W316)</f>
        <v>1.00093280791928</v>
      </c>
      <c r="Y316" s="124" t="n">
        <f aca="false">IMARGUMENT(W316)</f>
        <v>-0.0431759976642496</v>
      </c>
      <c r="Z316" s="0" t="str">
        <f aca="false">IMSUM(COMPLEX(1,0),IMDIV(COMPLEX(0,2*PI()*O316),COMPLEX(Q*(wsl/2),0)),IMDIV(IMPOWER(COMPLEX(0,2*PI()*O316),2),IMPOWER(COMPLEX(wsl/2,0),2)))</f>
        <v>0.999917277928403+0.0129707794975538i</v>
      </c>
      <c r="AA316" s="124" t="n">
        <f aca="false">IMABS(Z316)</f>
        <v>1.00000140190928</v>
      </c>
      <c r="AB316" s="124" t="n">
        <f aca="false">IMARGUMENT(Z316)</f>
        <v>0.0129711250428147</v>
      </c>
      <c r="AC316" s="222" t="str">
        <f aca="false">(IMDIV(IMPRODUCT(P316,T316,W316),IMPRODUCT(Q316,Z316)))</f>
        <v>-0.0732830098087131-1.55486560703928i</v>
      </c>
      <c r="AD316" s="223" t="n">
        <f aca="false">20*LOG(IMABS(AC316))</f>
        <v>3.8434937327656</v>
      </c>
      <c r="AE316" s="198" t="n">
        <f aca="false">(180/PI())*IMARGUMENT(AC316)</f>
        <v>-92.6984340355035</v>
      </c>
      <c r="AF316" s="0" t="str">
        <f aca="false">COMPLEX(Adc_ea,0)</f>
        <v>-0.434440565864413</v>
      </c>
      <c r="AG316" s="0" t="str">
        <f aca="false">IMDIV(COMPLEX(0,2*PI()*O316),COMPLEX(wp0_ea,0))</f>
        <v>1.56610319547334i</v>
      </c>
      <c r="AH316" s="0" t="n">
        <f aca="false">IMABS(AG316)</f>
        <v>1.56610319547334</v>
      </c>
      <c r="AI316" s="0" t="n">
        <f aca="false">IMARGUMENT(AG316)</f>
        <v>1.5707963267949</v>
      </c>
      <c r="AJ316" s="0" t="str">
        <f aca="false">IMSUM(COMPLEX(1,0),IMDIV(COMPLEX(0,2*PI()*O316),COMPLEX(wp1_ea,0)))</f>
        <v>1+0.0155059722324093i</v>
      </c>
      <c r="AK316" s="0" t="n">
        <f aca="false">IMABS(AJ316)</f>
        <v>1.00012021036217</v>
      </c>
      <c r="AL316" s="0" t="n">
        <f aca="false">IMARGUMENT(AJ316)</f>
        <v>0.0155047296846033</v>
      </c>
      <c r="AM316" s="0" t="str">
        <f aca="false">IMSUM(COMPLEX(1,0),IMDIV(COMPLEX(0,2*PI()*O316),COMPLEX(wz_ea,0)))</f>
        <v>1+1.56610319547334i</v>
      </c>
      <c r="AN316" s="0" t="n">
        <f aca="false">IMABS(AM316)</f>
        <v>1.85813864360865</v>
      </c>
      <c r="AO316" s="0" t="n">
        <f aca="false">IMARGUMENT(AM316)</f>
        <v>1.0025284377761</v>
      </c>
      <c r="AP316" s="197" t="str">
        <f aca="false">IMPRODUCT(AF316,IMDIV(AM316,IMPRODUCT(AG316,AJ316)))</f>
        <v>-0.430035778395601+0.284070382868683i</v>
      </c>
      <c r="AQ316" s="169" t="n">
        <f aca="false">20*LOG(IMABS(AP316))</f>
        <v>-5.75728186273992</v>
      </c>
      <c r="AR316" s="198" t="n">
        <f aca="false">(180/PI())*IMARGUMENT(AP316)</f>
        <v>146.552292752995</v>
      </c>
      <c r="AS316" s="197" t="str">
        <f aca="false">IMPRODUCT(AC316,AP316)</f>
        <v>0.473205584467258+0.647830308969555i</v>
      </c>
      <c r="AT316" s="223" t="n">
        <f aca="false">20*LOG(IMABS(AS316))</f>
        <v>-1.91378812997432</v>
      </c>
      <c r="AU316" s="198" t="n">
        <f aca="false">(180/PI())*IMARGUMENT(AS316)</f>
        <v>53.8538587174915</v>
      </c>
      <c r="AX316" s="0" t="n">
        <f aca="false">SUM((AT317&lt;0)*(AT316&gt;0))*O316</f>
        <v>0</v>
      </c>
      <c r="AY316" s="0" t="n">
        <f aca="false">IF(AX316&gt;0,AU316,0)</f>
        <v>0</v>
      </c>
    </row>
    <row r="317" customFormat="false" ht="15" hidden="false" customHeight="false" outlineLevel="0" collapsed="false">
      <c r="N317" s="130" t="n">
        <v>99</v>
      </c>
      <c r="O317" s="192" t="n">
        <f aca="false">10^(3+(N317/100))</f>
        <v>9772.37220955811</v>
      </c>
      <c r="P317" s="240" t="str">
        <f aca="false">COMPLEX(Adc,0)</f>
        <v>175.438596491228</v>
      </c>
      <c r="Q317" s="124" t="str">
        <f aca="false">IMSUM(COMPLEX(1,0),IMDIV(COMPLEX(0,2*PI()*O317),COMPLEX(wp_lf,0)))</f>
        <v>1+115.435055908765i</v>
      </c>
      <c r="R317" s="124" t="n">
        <f aca="false">IMABS(Q317)</f>
        <v>115.439387267343</v>
      </c>
      <c r="S317" s="124" t="n">
        <f aca="false">IMARGUMENT(Q317)</f>
        <v>1.56213366381013</v>
      </c>
      <c r="T317" s="124" t="str">
        <f aca="false">IMSUM(COMPLEX(1,0),IMDIV(COMPLEX(0,2*PI()*O317),COMPLEX(wz_esr,0)))</f>
        <v>1+0.000190467842249462i</v>
      </c>
      <c r="U317" s="124" t="n">
        <f aca="false">IMABS(T317)</f>
        <v>1.000000018139</v>
      </c>
      <c r="V317" s="124" t="n">
        <f aca="false">IMARGUMENT(T317)</f>
        <v>0.000190467839350028</v>
      </c>
      <c r="W317" s="0" t="str">
        <f aca="false">IMSUB(COMPLEX(1,0),IMDIV(COMPLEX(0,2*PI()*O317),COMPLEX(wz_rhp,0)))</f>
        <v>1-0.0442091703480376i</v>
      </c>
      <c r="X317" s="124" t="n">
        <f aca="false">IMABS(W317)</f>
        <v>1.00097674835276</v>
      </c>
      <c r="Y317" s="124" t="n">
        <f aca="false">IMARGUMENT(W317)</f>
        <v>-0.0441804025270731</v>
      </c>
      <c r="Z317" s="0" t="str">
        <f aca="false">IMSUM(COMPLEX(1,0),IMDIV(COMPLEX(0,2*PI()*O317),COMPLEX(Q*(wsl/2),0)),IMDIV(IMPOWER(COMPLEX(0,2*PI()*O317),2),IMPOWER(COMPLEX(wsl/2,0),2)))</f>
        <v>0.999913379357277+0.0132729077642657i</v>
      </c>
      <c r="AA317" s="124" t="n">
        <f aca="false">IMABS(Z317)</f>
        <v>1.00000146814803</v>
      </c>
      <c r="AB317" s="124" t="n">
        <f aca="false">IMARGUMENT(Z317)</f>
        <v>0.0132732780217453</v>
      </c>
      <c r="AC317" s="222" t="str">
        <f aca="false">(IMDIV(IMPRODUCT(P317,T317,W317),IMPRODUCT(Q317,Z317)))</f>
        <v>-0.073903446281779-1.51943240475067i</v>
      </c>
      <c r="AD317" s="223" t="n">
        <f aca="false">20*LOG(IMABS(AC317))</f>
        <v>3.64388982109736</v>
      </c>
      <c r="AE317" s="198" t="n">
        <f aca="false">(180/PI())*IMARGUMENT(AC317)</f>
        <v>-92.7846063812077</v>
      </c>
      <c r="AF317" s="0" t="str">
        <f aca="false">COMPLEX(Adc_ea,0)</f>
        <v>-0.434440565864413</v>
      </c>
      <c r="AG317" s="0" t="str">
        <f aca="false">IMDIV(COMPLEX(0,2*PI()*O317),COMPLEX(wp0_ea,0))</f>
        <v>1.60258242511637i</v>
      </c>
      <c r="AH317" s="0" t="n">
        <f aca="false">IMABS(AG317)</f>
        <v>1.60258242511637</v>
      </c>
      <c r="AI317" s="0" t="n">
        <f aca="false">IMARGUMENT(AG317)</f>
        <v>1.5707963267949</v>
      </c>
      <c r="AJ317" s="0" t="str">
        <f aca="false">IMSUM(COMPLEX(1,0),IMDIV(COMPLEX(0,2*PI()*O317),COMPLEX(wp1_ea,0)))</f>
        <v>1+0.0158671527239244i</v>
      </c>
      <c r="AK317" s="0" t="n">
        <f aca="false">IMABS(AJ317)</f>
        <v>1.00012587534548</v>
      </c>
      <c r="AL317" s="0" t="n">
        <f aca="false">IMARGUMENT(AJ317)</f>
        <v>0.0158658213190175</v>
      </c>
      <c r="AM317" s="0" t="str">
        <f aca="false">IMSUM(COMPLEX(1,0),IMDIV(COMPLEX(0,2*PI()*O317),COMPLEX(wz_ea,0)))</f>
        <v>1+1.60258242511637i</v>
      </c>
      <c r="AN317" s="0" t="n">
        <f aca="false">IMABS(AM317)</f>
        <v>1.88898661437604</v>
      </c>
      <c r="AO317" s="0" t="n">
        <f aca="false">IMARGUMENT(AM317)</f>
        <v>1.01292157068519</v>
      </c>
      <c r="AP317" s="197" t="str">
        <f aca="false">IMPRODUCT(AF317,IMDIV(AM317,IMPRODUCT(AG317,AJ317)))</f>
        <v>-0.430030906731608+0.277911179751635i</v>
      </c>
      <c r="AQ317" s="169" t="n">
        <f aca="false">20*LOG(IMABS(AP317))</f>
        <v>-5.81431576129695</v>
      </c>
      <c r="AR317" s="198" t="n">
        <f aca="false">(180/PI())*IMARGUMENT(AP317)</f>
        <v>147.127086377935</v>
      </c>
      <c r="AS317" s="197" t="str">
        <f aca="false">IMPRODUCT(AC317,AP317)</f>
        <v>0.454048018172267+0.632864300788437i</v>
      </c>
      <c r="AT317" s="223" t="n">
        <f aca="false">20*LOG(IMABS(AS317))</f>
        <v>-2.17042594019958</v>
      </c>
      <c r="AU317" s="198" t="n">
        <f aca="false">(180/PI())*IMARGUMENT(AS317)</f>
        <v>54.3424799967274</v>
      </c>
      <c r="AX317" s="0" t="n">
        <f aca="false">SUM((AT318&lt;0)*(AT317&gt;0))*O317</f>
        <v>0</v>
      </c>
      <c r="AY317" s="0" t="n">
        <f aca="false">IF(AX317&gt;0,AU317,0)</f>
        <v>0</v>
      </c>
    </row>
    <row r="318" customFormat="false" ht="15" hidden="false" customHeight="false" outlineLevel="0" collapsed="false">
      <c r="N318" s="130" t="n">
        <v>100</v>
      </c>
      <c r="O318" s="192" t="n">
        <f aca="false">10^(3+(N318/100))</f>
        <v>10000</v>
      </c>
      <c r="P318" s="240" t="str">
        <f aca="false">COMPLEX(Adc,0)</f>
        <v>175.438596491228</v>
      </c>
      <c r="Q318" s="124" t="str">
        <f aca="false">IMSUM(COMPLEX(1,0),IMDIV(COMPLEX(0,2*PI()*O318),COMPLEX(wp_lf,0)))</f>
        <v>1+118.123883774976i</v>
      </c>
      <c r="R318" s="124" t="n">
        <f aca="false">IMABS(Q318)</f>
        <v>118.12811654337</v>
      </c>
      <c r="S318" s="124" t="n">
        <f aca="false">IMARGUMENT(Q318)</f>
        <v>1.56233084056318</v>
      </c>
      <c r="T318" s="124" t="str">
        <f aca="false">IMSUM(COMPLEX(1,0),IMDIV(COMPLEX(0,2*PI()*O318),COMPLEX(wz_esr,0)))</f>
        <v>1+0.000194904408228711i</v>
      </c>
      <c r="U318" s="124" t="n">
        <f aca="false">IMABS(T318)</f>
        <v>1.00000001899386</v>
      </c>
      <c r="V318" s="124" t="n">
        <f aca="false">IMARGUMENT(T318)</f>
        <v>0.000194904406128765</v>
      </c>
      <c r="W318" s="0" t="str">
        <f aca="false">IMSUB(COMPLEX(1,0),IMDIV(COMPLEX(0,2*PI()*O318),COMPLEX(wz_rhp,0)))</f>
        <v>1-0.045238934211693i</v>
      </c>
      <c r="X318" s="124" t="n">
        <f aca="false">IMABS(W318)</f>
        <v>1.00102275756778</v>
      </c>
      <c r="Y318" s="124" t="n">
        <f aca="false">IMARGUMENT(W318)</f>
        <v>-0.0452081106368923</v>
      </c>
      <c r="Z318" s="0" t="str">
        <f aca="false">IMSUM(COMPLEX(1,0),IMDIV(COMPLEX(0,2*PI()*O318),COMPLEX(Q*(wsl/2),0)),IMDIV(IMPOWER(COMPLEX(0,2*PI()*O318),2),IMPOWER(COMPLEX(wsl/2,0),2)))</f>
        <v>0.999909297052154+0.0135820735023619i</v>
      </c>
      <c r="AA318" s="124" t="n">
        <f aca="false">IMABS(Z318)</f>
        <v>1.0000015375248</v>
      </c>
      <c r="AB318" s="124" t="n">
        <f aca="false">IMARGUMENT(Z318)</f>
        <v>0.0135824702393678</v>
      </c>
      <c r="AC318" s="222" t="str">
        <f aca="false">(IMDIV(IMPRODUCT(P318,T318,W318),IMPRODUCT(Q318,Z318)))</f>
        <v>-0.0744959382209562-1.48480434148595i</v>
      </c>
      <c r="AD318" s="223" t="n">
        <f aca="false">20*LOG(IMABS(AC318))</f>
        <v>3.44430312542374</v>
      </c>
      <c r="AE318" s="198" t="n">
        <f aca="false">(180/PI())*IMARGUMENT(AC318)</f>
        <v>-92.8722483268706</v>
      </c>
      <c r="AF318" s="0" t="str">
        <f aca="false">COMPLEX(Adc_ea,0)</f>
        <v>-0.434440565864413</v>
      </c>
      <c r="AG318" s="0" t="str">
        <f aca="false">IMDIV(COMPLEX(0,2*PI()*O318),COMPLEX(wp0_ea,0))</f>
        <v>1.63991136517387i</v>
      </c>
      <c r="AH318" s="0" t="n">
        <f aca="false">IMABS(AG318)</f>
        <v>1.63991136517387</v>
      </c>
      <c r="AI318" s="0" t="n">
        <f aca="false">IMARGUMENT(AG318)</f>
        <v>1.5707963267949</v>
      </c>
      <c r="AJ318" s="0" t="str">
        <f aca="false">IMSUM(COMPLEX(1,0),IMDIV(COMPLEX(0,2*PI()*O318),COMPLEX(wp1_ea,0)))</f>
        <v>1+0.0162367461898403i</v>
      </c>
      <c r="AK318" s="0" t="n">
        <f aca="false">IMABS(AJ318)</f>
        <v>1.00013180727684</v>
      </c>
      <c r="AL318" s="0" t="n">
        <f aca="false">IMARGUMENT(AJ318)</f>
        <v>0.0162353195739293</v>
      </c>
      <c r="AM318" s="0" t="str">
        <f aca="false">IMSUM(COMPLEX(1,0),IMDIV(COMPLEX(0,2*PI()*O318),COMPLEX(wz_ea,0)))</f>
        <v>1+1.63991136517387i</v>
      </c>
      <c r="AN318" s="0" t="n">
        <f aca="false">IMABS(AM318)</f>
        <v>1.92075747704556</v>
      </c>
      <c r="AO318" s="0" t="n">
        <f aca="false">IMARGUMENT(AM318)</f>
        <v>1.02321006702623</v>
      </c>
      <c r="AP318" s="197" t="str">
        <f aca="false">IMPRODUCT(AF318,IMDIV(AM318,IMPRODUCT(AG318,AJ318)))</f>
        <v>-0.430025805591465+0.271899321534652i</v>
      </c>
      <c r="AQ318" s="169" t="n">
        <f aca="false">20*LOG(IMABS(AP318))</f>
        <v>-5.86949423864189</v>
      </c>
      <c r="AR318" s="198" t="n">
        <f aca="false">(180/PI())*IMARGUMENT(AP318)</f>
        <v>147.695403105269</v>
      </c>
      <c r="AS318" s="197" t="str">
        <f aca="false">IMPRODUCT(AC318,AP318)</f>
        <v>0.435752468908494+0.618248788033835i</v>
      </c>
      <c r="AT318" s="223" t="n">
        <f aca="false">20*LOG(IMABS(AS318))</f>
        <v>-2.42519111321815</v>
      </c>
      <c r="AU318" s="198" t="n">
        <f aca="false">(180/PI())*IMARGUMENT(AS318)</f>
        <v>54.8231547783983</v>
      </c>
      <c r="AX318" s="0" t="n">
        <f aca="false">SUM((AT319&lt;0)*(AT318&gt;0))*O318</f>
        <v>0</v>
      </c>
      <c r="AY318" s="0" t="n">
        <f aca="false">IF(AX318&gt;0,AU318,0)</f>
        <v>0</v>
      </c>
    </row>
    <row r="319" customFormat="false" ht="15" hidden="false" customHeight="false" outlineLevel="0" collapsed="false">
      <c r="N319" s="130" t="n">
        <v>1</v>
      </c>
      <c r="O319" s="192" t="n">
        <f aca="false">10^(4+(N319/100))</f>
        <v>10232.9299228075</v>
      </c>
      <c r="P319" s="240" t="str">
        <f aca="false">COMPLEX(Adc,0)</f>
        <v>175.438596491228</v>
      </c>
      <c r="Q319" s="124" t="str">
        <f aca="false">IMSUM(COMPLEX(1,0),IMDIV(COMPLEX(0,2*PI()*O319),COMPLEX(wp_lf,0)))</f>
        <v>1+120.875342487919i</v>
      </c>
      <c r="R319" s="124" t="n">
        <f aca="false">IMABS(Q319)</f>
        <v>120.879478910077</v>
      </c>
      <c r="S319" s="124" t="n">
        <f aca="false">IMARGUMENT(Q319)</f>
        <v>1.56252352966145</v>
      </c>
      <c r="T319" s="124" t="str">
        <f aca="false">IMSUM(COMPLEX(1,0),IMDIV(COMPLEX(0,2*PI()*O319),COMPLEX(wz_esr,0)))</f>
        <v>1+0.000199444315105067i</v>
      </c>
      <c r="U319" s="124" t="n">
        <f aca="false">IMABS(T319)</f>
        <v>1.00000001988902</v>
      </c>
      <c r="V319" s="124" t="n">
        <f aca="false">IMARGUMENT(T319)</f>
        <v>0.000199444312748255</v>
      </c>
      <c r="W319" s="0" t="str">
        <f aca="false">IMSUB(COMPLEX(1,0),IMDIV(COMPLEX(0,2*PI()*O319),COMPLEX(wz_rhp,0)))</f>
        <v>1-0.0462926843570754i</v>
      </c>
      <c r="X319" s="124" t="n">
        <f aca="false">IMABS(W319)</f>
        <v>1.00107093286389</v>
      </c>
      <c r="Y319" s="124" t="n">
        <f aca="false">IMARGUMENT(W319)</f>
        <v>-0.0462596582096185</v>
      </c>
      <c r="Z319" s="0" t="str">
        <f aca="false">IMSUM(COMPLEX(1,0),IMDIV(COMPLEX(0,2*PI()*O319),COMPLEX(Q*(wsl/2),0)),IMDIV(IMPOWER(COMPLEX(0,2*PI()*O319),2),IMPOWER(COMPLEX(wsl/2,0),2)))</f>
        <v>0.999905022353918+0.013898440635609i</v>
      </c>
      <c r="AA319" s="124" t="n">
        <f aca="false">IMABS(Z319)</f>
        <v>1.00000161018905</v>
      </c>
      <c r="AB319" s="124" t="n">
        <f aca="false">IMARGUMENT(Z319)</f>
        <v>0.0138988657458153</v>
      </c>
      <c r="AC319" s="222" t="str">
        <f aca="false">(IMDIV(IMPRODUCT(P319,T319,W319),IMPRODUCT(Q319,Z319)))</f>
        <v>-0.0750617418269757-1.45096308929233i</v>
      </c>
      <c r="AD319" s="223" t="n">
        <f aca="false">20*LOG(IMABS(AC319))</f>
        <v>3.2447345173229</v>
      </c>
      <c r="AE319" s="198" t="n">
        <f aca="false">(180/PI())*IMARGUMENT(AC319)</f>
        <v>-92.9614058465161</v>
      </c>
      <c r="AF319" s="0" t="str">
        <f aca="false">COMPLEX(Adc_ea,0)</f>
        <v>-0.434440565864413</v>
      </c>
      <c r="AG319" s="0" t="str">
        <f aca="false">IMDIV(COMPLEX(0,2*PI()*O319),COMPLEX(wp0_ea,0))</f>
        <v>1.67810980794399i</v>
      </c>
      <c r="AH319" s="0" t="n">
        <f aca="false">IMABS(AG319)</f>
        <v>1.67810980794399</v>
      </c>
      <c r="AI319" s="0" t="n">
        <f aca="false">IMARGUMENT(AG319)</f>
        <v>1.5707963267949</v>
      </c>
      <c r="AJ319" s="0" t="str">
        <f aca="false">IMSUM(COMPLEX(1,0),IMDIV(COMPLEX(0,2*PI()*O319),COMPLEX(wp1_ea,0)))</f>
        <v>1+0.0166149485935049i</v>
      </c>
      <c r="AK319" s="0" t="n">
        <f aca="false">IMABS(AJ319)</f>
        <v>1.0001380187338</v>
      </c>
      <c r="AL319" s="0" t="n">
        <f aca="false">IMARGUMENT(AJ319)</f>
        <v>0.0166134199584089</v>
      </c>
      <c r="AM319" s="0" t="str">
        <f aca="false">IMSUM(COMPLEX(1,0),IMDIV(COMPLEX(0,2*PI()*O319),COMPLEX(wz_ea,0)))</f>
        <v>1+1.67810980794399i</v>
      </c>
      <c r="AN319" s="0" t="n">
        <f aca="false">IMABS(AM319)</f>
        <v>1.95347191623474</v>
      </c>
      <c r="AO319" s="0" t="n">
        <f aca="false">IMARGUMENT(AM319)</f>
        <v>1.03339066894502</v>
      </c>
      <c r="AP319" s="197" t="str">
        <f aca="false">IMPRODUCT(AF319,IMDIV(AM319,IMPRODUCT(AG319,AJ319)))</f>
        <v>-0.430020464171704+0.266031620130113i</v>
      </c>
      <c r="AQ319" s="169" t="n">
        <f aca="false">20*LOG(IMABS(AP319))</f>
        <v>-5.92285539187464</v>
      </c>
      <c r="AR319" s="198" t="n">
        <f aca="false">(180/PI())*IMARGUMENT(AP319)</f>
        <v>148.257045071855</v>
      </c>
      <c r="AS319" s="197" t="str">
        <f aca="false">IMPRODUCT(AC319,AP319)</f>
        <v>0.418280146455405+0.603975024365479i</v>
      </c>
      <c r="AT319" s="223" t="n">
        <f aca="false">20*LOG(IMABS(AS319))</f>
        <v>-2.67812087455174</v>
      </c>
      <c r="AU319" s="198" t="n">
        <f aca="false">(180/PI())*IMARGUMENT(AS319)</f>
        <v>55.2956392253389</v>
      </c>
      <c r="AX319" s="0" t="n">
        <f aca="false">SUM((AT320&lt;0)*(AT319&gt;0))*O319</f>
        <v>0</v>
      </c>
      <c r="AY319" s="0" t="n">
        <f aca="false">IF(AX319&gt;0,AU319,0)</f>
        <v>0</v>
      </c>
    </row>
    <row r="320" customFormat="false" ht="15" hidden="false" customHeight="false" outlineLevel="0" collapsed="false">
      <c r="N320" s="130" t="n">
        <v>2</v>
      </c>
      <c r="O320" s="192" t="n">
        <f aca="false">10^(4+(N320/100))</f>
        <v>10471.285480509</v>
      </c>
      <c r="P320" s="240" t="str">
        <f aca="false">COMPLEX(Adc,0)</f>
        <v>175.438596491228</v>
      </c>
      <c r="Q320" s="124" t="str">
        <f aca="false">IMSUM(COMPLEX(1,0),IMDIV(COMPLEX(0,2*PI()*O320),COMPLEX(wp_lf,0)))</f>
        <v>1+123.690890907424i</v>
      </c>
      <c r="R320" s="124" t="n">
        <f aca="false">IMABS(Q320)</f>
        <v>123.694933176231</v>
      </c>
      <c r="S320" s="124" t="n">
        <f aca="false">IMARGUMENT(Q320)</f>
        <v>1.56271183321397</v>
      </c>
      <c r="T320" s="124" t="str">
        <f aca="false">IMSUM(COMPLEX(1,0),IMDIV(COMPLEX(0,2*PI()*O320),COMPLEX(wz_esr,0)))</f>
        <v>1+0.00020408996999725i</v>
      </c>
      <c r="U320" s="124" t="n">
        <f aca="false">IMABS(T320)</f>
        <v>1.00000002082636</v>
      </c>
      <c r="V320" s="124" t="n">
        <f aca="false">IMARGUMENT(T320)</f>
        <v>0.000204089967306925</v>
      </c>
      <c r="W320" s="0" t="str">
        <f aca="false">IMSUB(COMPLEX(1,0),IMDIV(COMPLEX(0,2*PI()*O320),COMPLEX(wz_rhp,0)))</f>
        <v>1-0.0473709794964602i</v>
      </c>
      <c r="X320" s="124" t="n">
        <f aca="false">IMABS(W320)</f>
        <v>1.00112137610704</v>
      </c>
      <c r="Y320" s="124" t="n">
        <f aca="false">IMARGUMENT(W320)</f>
        <v>-0.0473355934823861</v>
      </c>
      <c r="Z320" s="0" t="str">
        <f aca="false">IMSUM(COMPLEX(1,0),IMDIV(COMPLEX(0,2*PI()*O320),COMPLEX(Q*(wsl/2),0)),IMDIV(IMPOWER(COMPLEX(0,2*PI()*O320),2),IMPOWER(COMPLEX(wsl/2,0),2)))</f>
        <v>0.999900546195361+0.0142221769060488i</v>
      </c>
      <c r="AA320" s="124" t="n">
        <f aca="false">IMABS(Z320)</f>
        <v>1.00000168629744</v>
      </c>
      <c r="AB320" s="124" t="n">
        <f aca="false">IMARGUMENT(Z320)</f>
        <v>0.0142226324185309</v>
      </c>
      <c r="AC320" s="222" t="str">
        <f aca="false">(IMDIV(IMPRODUCT(P320,T320,W320),IMPRODUCT(Q320,Z320)))</f>
        <v>-0.0756020567397148-1.41789073523858i</v>
      </c>
      <c r="AD320" s="223" t="n">
        <f aca="false">20*LOG(IMABS(AC320))</f>
        <v>3.04518490625029</v>
      </c>
      <c r="AE320" s="198" t="n">
        <f aca="false">(180/PI())*IMARGUMENT(AC320)</f>
        <v>-93.0521256829882</v>
      </c>
      <c r="AF320" s="0" t="str">
        <f aca="false">COMPLEX(Adc_ea,0)</f>
        <v>-0.434440565864413</v>
      </c>
      <c r="AG320" s="0" t="str">
        <f aca="false">IMDIV(COMPLEX(0,2*PI()*O320),COMPLEX(wp0_ea,0))</f>
        <v>1.71719800674669i</v>
      </c>
      <c r="AH320" s="0" t="n">
        <f aca="false">IMABS(AG320)</f>
        <v>1.71719800674669</v>
      </c>
      <c r="AI320" s="0" t="n">
        <f aca="false">IMARGUMENT(AG320)</f>
        <v>1.5707963267949</v>
      </c>
      <c r="AJ320" s="0" t="str">
        <f aca="false">IMSUM(COMPLEX(1,0),IMDIV(COMPLEX(0,2*PI()*O320),COMPLEX(wp1_ea,0)))</f>
        <v>1+0.0170019604628385i</v>
      </c>
      <c r="AK320" s="0" t="n">
        <f aca="false">IMABS(AJ320)</f>
        <v>1.00014452288636</v>
      </c>
      <c r="AL320" s="0" t="n">
        <f aca="false">IMARGUMENT(AJ320)</f>
        <v>0.0170003225136101</v>
      </c>
      <c r="AM320" s="0" t="str">
        <f aca="false">IMSUM(COMPLEX(1,0),IMDIV(COMPLEX(0,2*PI()*O320),COMPLEX(wz_ea,0)))</f>
        <v>1+1.71719800674669i</v>
      </c>
      <c r="AN320" s="0" t="n">
        <f aca="false">IMABS(AM320)</f>
        <v>1.98715097422788</v>
      </c>
      <c r="AO320" s="0" t="n">
        <f aca="false">IMARGUMENT(AM320)</f>
        <v>1.04346033253802</v>
      </c>
      <c r="AP320" s="197" t="str">
        <f aca="false">IMPRODUCT(AF320,IMDIV(AM320,IMPRODUCT(AG320,AJ320)))</f>
        <v>-0.430014871160805+0.260304963847038i</v>
      </c>
      <c r="AQ320" s="169" t="n">
        <f aca="false">20*LOG(IMABS(AP320))</f>
        <v>-5.97443803948458</v>
      </c>
      <c r="AR320" s="198" t="n">
        <f aca="false">(180/PI())*IMARGUMENT(AP320)</f>
        <v>148.811826413355</v>
      </c>
      <c r="AS320" s="197" t="str">
        <f aca="false">IMPRODUCT(AC320,AP320)</f>
        <v>0.401594005263749+0.590034511187324i</v>
      </c>
      <c r="AT320" s="223" t="n">
        <f aca="false">20*LOG(IMABS(AS320))</f>
        <v>-2.9292531332343</v>
      </c>
      <c r="AU320" s="198" t="n">
        <f aca="false">(180/PI())*IMARGUMENT(AS320)</f>
        <v>55.7597007303666</v>
      </c>
      <c r="AX320" s="0" t="n">
        <f aca="false">SUM((AT321&lt;0)*(AT320&gt;0))*O320</f>
        <v>0</v>
      </c>
      <c r="AY320" s="0" t="n">
        <f aca="false">IF(AX320&gt;0,AU320,0)</f>
        <v>0</v>
      </c>
    </row>
    <row r="321" customFormat="false" ht="15" hidden="false" customHeight="false" outlineLevel="0" collapsed="false">
      <c r="N321" s="130" t="n">
        <v>3</v>
      </c>
      <c r="O321" s="192" t="n">
        <f aca="false">10^(4+(N321/100))</f>
        <v>10715.1930523761</v>
      </c>
      <c r="P321" s="240" t="str">
        <f aca="false">COMPLEX(Adc,0)</f>
        <v>175.438596491228</v>
      </c>
      <c r="Q321" s="124" t="str">
        <f aca="false">IMSUM(COMPLEX(1,0),IMDIV(COMPLEX(0,2*PI()*O321),COMPLEX(wp_lf,0)))</f>
        <v>1+126.57202187453i</v>
      </c>
      <c r="R321" s="124" t="n">
        <f aca="false">IMABS(Q321)</f>
        <v>126.57597213297</v>
      </c>
      <c r="S321" s="124" t="n">
        <f aca="false">IMARGUMENT(Q321)</f>
        <v>1.56289585100835</v>
      </c>
      <c r="T321" s="124" t="str">
        <f aca="false">IMSUM(COMPLEX(1,0),IMDIV(COMPLEX(0,2*PI()*O321),COMPLEX(wz_esr,0)))</f>
        <v>1+0.000208843836092975i</v>
      </c>
      <c r="U321" s="124" t="n">
        <f aca="false">IMABS(T321)</f>
        <v>1.00000002180787</v>
      </c>
      <c r="V321" s="124" t="n">
        <f aca="false">IMARGUMENT(T321)</f>
        <v>0.000208843833350418</v>
      </c>
      <c r="W321" s="0" t="str">
        <f aca="false">IMSUB(COMPLEX(1,0),IMDIV(COMPLEX(0,2*PI()*O321),COMPLEX(wz_rhp,0)))</f>
        <v>1-0.0484743913562031i</v>
      </c>
      <c r="X321" s="124" t="n">
        <f aca="false">IMABS(W321)</f>
        <v>1.00117419394297</v>
      </c>
      <c r="Y321" s="124" t="n">
        <f aca="false">IMARGUMENT(W321)</f>
        <v>-0.0484364769603185</v>
      </c>
      <c r="Z321" s="0" t="str">
        <f aca="false">IMSUM(COMPLEX(1,0),IMDIV(COMPLEX(0,2*PI()*O321),COMPLEX(Q*(wsl/2),0)),IMDIV(IMPOWER(COMPLEX(0,2*PI()*O321),2),IMPOWER(COMPLEX(wsl/2,0),2)))</f>
        <v>0.99989585908195+0.0145534539629369i</v>
      </c>
      <c r="AA321" s="124" t="n">
        <f aca="false">IMABS(Z321)</f>
        <v>1.00000176601418</v>
      </c>
      <c r="AB321" s="124" t="n">
        <f aca="false">IMARGUMENT(Z321)</f>
        <v>0.014553942051888</v>
      </c>
      <c r="AC321" s="222" t="str">
        <f aca="false">(IMDIV(IMPRODUCT(P321,T321,W321),IMPRODUCT(Q321,Z321)))</f>
        <v>-0.0761180285785013-1.38556977206113i</v>
      </c>
      <c r="AD321" s="223" t="n">
        <f aca="false">20*LOG(IMABS(AC321))</f>
        <v>2.84565524142035</v>
      </c>
      <c r="AE321" s="198" t="n">
        <f aca="false">(180/PI())*IMARGUMENT(AC321)</f>
        <v>-93.1444553702337</v>
      </c>
      <c r="AF321" s="0" t="str">
        <f aca="false">COMPLEX(Adc_ea,0)</f>
        <v>-0.434440565864413</v>
      </c>
      <c r="AG321" s="0" t="str">
        <f aca="false">IMDIV(COMPLEX(0,2*PI()*O321),COMPLEX(wp0_ea,0))</f>
        <v>1.75719668666236i</v>
      </c>
      <c r="AH321" s="0" t="n">
        <f aca="false">IMABS(AG321)</f>
        <v>1.75719668666236</v>
      </c>
      <c r="AI321" s="0" t="n">
        <f aca="false">IMARGUMENT(AG321)</f>
        <v>1.5707963267949</v>
      </c>
      <c r="AJ321" s="0" t="str">
        <f aca="false">IMSUM(COMPLEX(1,0),IMDIV(COMPLEX(0,2*PI()*O321),COMPLEX(wp1_ea,0)))</f>
        <v>1+0.0173979869966571i</v>
      </c>
      <c r="AK321" s="0" t="n">
        <f aca="false">IMABS(AJ321)</f>
        <v>1.00015133352485</v>
      </c>
      <c r="AL321" s="0" t="n">
        <f aca="false">IMARGUMENT(AJ321)</f>
        <v>0.0173962319167894</v>
      </c>
      <c r="AM321" s="0" t="str">
        <f aca="false">IMSUM(COMPLEX(1,0),IMDIV(COMPLEX(0,2*PI()*O321),COMPLEX(wz_ea,0)))</f>
        <v>1+1.75719668666236i</v>
      </c>
      <c r="AN321" s="0" t="n">
        <f aca="false">IMABS(AM321)</f>
        <v>2.02181606374496</v>
      </c>
      <c r="AO321" s="0" t="n">
        <f aca="false">IMARGUMENT(AM321)</f>
        <v>1.0534162279641</v>
      </c>
      <c r="AP321" s="197" t="str">
        <f aca="false">IMPRODUCT(AF321,IMDIV(AM321,IMPRODUCT(AG321,AJ321)))</f>
        <v>-0.430009014715357+0.254716315738567i</v>
      </c>
      <c r="AQ321" s="169" t="n">
        <f aca="false">20*LOG(IMABS(AP321))</f>
        <v>-6.02428161118922</v>
      </c>
      <c r="AR321" s="198" t="n">
        <f aca="false">(180/PI())*IMARGUMENT(AP321)</f>
        <v>149.359573264672</v>
      </c>
      <c r="AS321" s="197" t="str">
        <f aca="false">IMPRODUCT(AC321,AP321)</f>
        <v>0.385658666009254+0.576418988702589i</v>
      </c>
      <c r="AT321" s="223" t="n">
        <f aca="false">20*LOG(IMABS(AS321))</f>
        <v>-3.17862636976887</v>
      </c>
      <c r="AU321" s="198" t="n">
        <f aca="false">(180/PI())*IMARGUMENT(AS321)</f>
        <v>56.2151178944378</v>
      </c>
      <c r="AX321" s="0" t="n">
        <f aca="false">SUM((AT322&lt;0)*(AT321&gt;0))*O321</f>
        <v>0</v>
      </c>
      <c r="AY321" s="0" t="n">
        <f aca="false">IF(AX321&gt;0,AU321,0)</f>
        <v>0</v>
      </c>
    </row>
    <row r="322" customFormat="false" ht="15" hidden="false" customHeight="false" outlineLevel="0" collapsed="false">
      <c r="N322" s="130" t="n">
        <v>4</v>
      </c>
      <c r="O322" s="192" t="n">
        <f aca="false">10^(4+(N322/100))</f>
        <v>10964.7819614319</v>
      </c>
      <c r="P322" s="240" t="str">
        <f aca="false">COMPLEX(Adc,0)</f>
        <v>175.438596491228</v>
      </c>
      <c r="Q322" s="124" t="str">
        <f aca="false">IMSUM(COMPLEX(1,0),IMDIV(COMPLEX(0,2*PI()*O322),COMPLEX(wp_lf,0)))</f>
        <v>1+129.520263003013i</v>
      </c>
      <c r="R322" s="124" t="n">
        <f aca="false">IMABS(Q322)</f>
        <v>129.524123345305</v>
      </c>
      <c r="S322" s="124" t="n">
        <f aca="false">IMARGUMENT(Q322)</f>
        <v>1.56307568056336</v>
      </c>
      <c r="T322" s="124" t="str">
        <f aca="false">IMSUM(COMPLEX(1,0),IMDIV(COMPLEX(0,2*PI()*O322),COMPLEX(wz_esr,0)))</f>
        <v>1+0.000213708433954972i</v>
      </c>
      <c r="U322" s="124" t="n">
        <f aca="false">IMABS(T322)</f>
        <v>1.00000002283565</v>
      </c>
      <c r="V322" s="124" t="n">
        <f aca="false">IMARGUMENT(T322)</f>
        <v>0.000213708430731209</v>
      </c>
      <c r="W322" s="0" t="str">
        <f aca="false">IMSUB(COMPLEX(1,0),IMDIV(COMPLEX(0,2*PI()*O322),COMPLEX(wz_rhp,0)))</f>
        <v>1-0.0496035049798774i</v>
      </c>
      <c r="X322" s="124" t="n">
        <f aca="false">IMABS(W322)</f>
        <v>1.00122949802045</v>
      </c>
      <c r="Y322" s="124" t="n">
        <f aca="false">IMARGUMENT(W322)</f>
        <v>-0.049562881666667</v>
      </c>
      <c r="Z322" s="0" t="str">
        <f aca="false">IMSUM(COMPLEX(1,0),IMDIV(COMPLEX(0,2*PI()*O322),COMPLEX(Q*(wsl/2),0)),IMDIV(IMPOWER(COMPLEX(0,2*PI()*O322),2),IMPOWER(COMPLEX(wsl/2,0),2)))</f>
        <v>0.99989095107169+0.0148924474537539i</v>
      </c>
      <c r="AA322" s="124" t="n">
        <f aca="false">IMABS(Z322)</f>
        <v>1.0000018495114</v>
      </c>
      <c r="AB322" s="124" t="n">
        <f aca="false">IMARGUMENT(Z322)</f>
        <v>0.0148929704488246</v>
      </c>
      <c r="AC322" s="222" t="str">
        <f aca="false">(IMDIV(IMPRODUCT(P322,T322,W322),IMPRODUCT(Q322,Z322)))</f>
        <v>-0.0766107513682134-1.35398308901577i</v>
      </c>
      <c r="AD322" s="223" t="n">
        <f aca="false">20*LOG(IMABS(AC322))</f>
        <v>2.64614651376861</v>
      </c>
      <c r="AE322" s="198" t="n">
        <f aca="false">(180/PI())*IMARGUMENT(AC322)</f>
        <v>-93.2384432558314</v>
      </c>
      <c r="AF322" s="0" t="str">
        <f aca="false">COMPLEX(Adc_ea,0)</f>
        <v>-0.434440565864413</v>
      </c>
      <c r="AG322" s="0" t="str">
        <f aca="false">IMDIV(COMPLEX(0,2*PI()*O322),COMPLEX(wp0_ea,0))</f>
        <v>1.79812705552056i</v>
      </c>
      <c r="AH322" s="0" t="n">
        <f aca="false">IMABS(AG322)</f>
        <v>1.79812705552056</v>
      </c>
      <c r="AI322" s="0" t="n">
        <f aca="false">IMARGUMENT(AG322)</f>
        <v>1.5707963267949</v>
      </c>
      <c r="AJ322" s="0" t="str">
        <f aca="false">IMSUM(COMPLEX(1,0),IMDIV(COMPLEX(0,2*PI()*O322),COMPLEX(wp1_ea,0)))</f>
        <v>1+0.0178032381734709i</v>
      </c>
      <c r="AK322" s="0" t="n">
        <f aca="false">IMABS(AJ322)</f>
        <v>1.00015846508914</v>
      </c>
      <c r="AL322" s="0" t="n">
        <f aca="false">IMARGUMENT(AJ322)</f>
        <v>0.0178013575875908</v>
      </c>
      <c r="AM322" s="0" t="str">
        <f aca="false">IMSUM(COMPLEX(1,0),IMDIV(COMPLEX(0,2*PI()*O322),COMPLEX(wz_ea,0)))</f>
        <v>1+1.79812705552056i</v>
      </c>
      <c r="AN322" s="0" t="n">
        <f aca="false">IMABS(AM322)</f>
        <v>2.05748898120866</v>
      </c>
      <c r="AO322" s="0" t="n">
        <f aca="false">IMARGUMENT(AM322)</f>
        <v>1.06325573873413</v>
      </c>
      <c r="AP322" s="197" t="str">
        <f aca="false">IMPRODUCT(AF322,IMDIV(AM322,IMPRODUCT(AG322,AJ322)))</f>
        <v>-0.43000288243511+0.249262711988876i</v>
      </c>
      <c r="AQ322" s="169" t="n">
        <f aca="false">20*LOG(IMABS(AP322))</f>
        <v>-6.07242604028583</v>
      </c>
      <c r="AR322" s="198" t="n">
        <f aca="false">(180/PI())*IMARGUMENT(AP322)</f>
        <v>149.900123713158</v>
      </c>
      <c r="AS322" s="197" t="str">
        <f aca="false">IMPRODUCT(AC322,AP322)</f>
        <v>0.370440340668998+0.563120427391629i</v>
      </c>
      <c r="AT322" s="223" t="n">
        <f aca="false">20*LOG(IMABS(AS322))</f>
        <v>-3.42627952651722</v>
      </c>
      <c r="AU322" s="198" t="n">
        <f aca="false">(180/PI())*IMARGUMENT(AS322)</f>
        <v>56.6616804573268</v>
      </c>
      <c r="AX322" s="0" t="n">
        <f aca="false">SUM((AT323&lt;0)*(AT322&gt;0))*O322</f>
        <v>0</v>
      </c>
      <c r="AY322" s="0" t="n">
        <f aca="false">IF(AX322&gt;0,AU322,0)</f>
        <v>0</v>
      </c>
    </row>
    <row r="323" customFormat="false" ht="15" hidden="false" customHeight="false" outlineLevel="0" collapsed="false">
      <c r="N323" s="130" t="n">
        <v>5</v>
      </c>
      <c r="O323" s="192" t="n">
        <f aca="false">10^(4+(N323/100))</f>
        <v>11220.1845430196</v>
      </c>
      <c r="P323" s="240" t="str">
        <f aca="false">COMPLEX(Adc,0)</f>
        <v>175.438596491228</v>
      </c>
      <c r="Q323" s="124" t="str">
        <f aca="false">IMSUM(COMPLEX(1,0),IMDIV(COMPLEX(0,2*PI()*O323),COMPLEX(wp_lf,0)))</f>
        <v>1+132.537177489344i</v>
      </c>
      <c r="R323" s="124" t="n">
        <f aca="false">IMABS(Q323)</f>
        <v>132.540949962047</v>
      </c>
      <c r="S323" s="124" t="n">
        <f aca="false">IMARGUMENT(Q323)</f>
        <v>1.56325141718048</v>
      </c>
      <c r="T323" s="124" t="str">
        <f aca="false">IMSUM(COMPLEX(1,0),IMDIV(COMPLEX(0,2*PI()*O323),COMPLEX(wz_esr,0)))</f>
        <v>1+0.000218686342857417i</v>
      </c>
      <c r="U323" s="124" t="n">
        <f aca="false">IMABS(T323)</f>
        <v>1.00000002391186</v>
      </c>
      <c r="V323" s="124" t="n">
        <f aca="false">IMARGUMENT(T323)</f>
        <v>0.000218686339716771</v>
      </c>
      <c r="W323" s="0" t="str">
        <f aca="false">IMSUB(COMPLEX(1,0),IMDIV(COMPLEX(0,2*PI()*O323),COMPLEX(wz_rhp,0)))</f>
        <v>1-0.0507589190384719i</v>
      </c>
      <c r="X323" s="124" t="n">
        <f aca="false">IMABS(W323)</f>
        <v>1.00128740522487</v>
      </c>
      <c r="Y323" s="124" t="n">
        <f aca="false">IMARGUMENT(W323)</f>
        <v>-0.0507153933962676</v>
      </c>
      <c r="Z323" s="0" t="str">
        <f aca="false">IMSUM(COMPLEX(1,0),IMDIV(COMPLEX(0,2*PI()*O323),COMPLEX(Q*(wsl/2),0)),IMDIV(IMPOWER(COMPLEX(0,2*PI()*O323),2),IMPOWER(COMPLEX(wsl/2,0),2)))</f>
        <v>0.999885811754032+0.0152393371173357i</v>
      </c>
      <c r="AA323" s="124" t="n">
        <f aca="false">IMABS(Z323)</f>
        <v>1.00000193696952</v>
      </c>
      <c r="AB323" s="124" t="n">
        <f aca="false">IMARGUMENT(Z323)</f>
        <v>0.0152398975148108</v>
      </c>
      <c r="AC323" s="222" t="str">
        <f aca="false">(IMDIV(IMPRODUCT(P323,T323,W323),IMPRODUCT(Q323,Z323)))</f>
        <v>-0.0770812698562877-1.32311396293059i</v>
      </c>
      <c r="AD323" s="223" t="n">
        <f aca="false">20*LOG(IMABS(AC323))</f>
        <v>2.44665975799712</v>
      </c>
      <c r="AE323" s="198" t="n">
        <f aca="false">(180/PI())*IMARGUMENT(AC323)</f>
        <v>-93.3341385237653</v>
      </c>
      <c r="AF323" s="0" t="str">
        <f aca="false">COMPLEX(Adc_ea,0)</f>
        <v>-0.434440565864413</v>
      </c>
      <c r="AG323" s="0" t="str">
        <f aca="false">IMDIV(COMPLEX(0,2*PI()*O323),COMPLEX(wp0_ea,0))</f>
        <v>1.84001081514461i</v>
      </c>
      <c r="AH323" s="0" t="n">
        <f aca="false">IMABS(AG323)</f>
        <v>1.84001081514461</v>
      </c>
      <c r="AI323" s="0" t="n">
        <f aca="false">IMARGUMENT(AG323)</f>
        <v>1.5707963267949</v>
      </c>
      <c r="AJ323" s="0" t="str">
        <f aca="false">IMSUM(COMPLEX(1,0),IMDIV(COMPLEX(0,2*PI()*O323),COMPLEX(wp1_ea,0)))</f>
        <v>1+0.018217928862818i</v>
      </c>
      <c r="AK323" s="0" t="n">
        <f aca="false">IMABS(AJ323)</f>
        <v>1.0001659326992</v>
      </c>
      <c r="AL323" s="0" t="n">
        <f aca="false">IMARGUMENT(AJ323)</f>
        <v>0.0182159137967966</v>
      </c>
      <c r="AM323" s="0" t="str">
        <f aca="false">IMSUM(COMPLEX(1,0),IMDIV(COMPLEX(0,2*PI()*O323),COMPLEX(wz_ea,0)))</f>
        <v>1+1.84001081514461i</v>
      </c>
      <c r="AN323" s="0" t="n">
        <f aca="false">IMABS(AM323)</f>
        <v>2.09419192049085</v>
      </c>
      <c r="AO323" s="0" t="n">
        <f aca="false">IMARGUMENT(AM323)</f>
        <v>1.07297646022485</v>
      </c>
      <c r="AP323" s="197" t="str">
        <f aca="false">IMPRODUCT(AF323,IMDIV(AM323,IMPRODUCT(AG323,AJ323)))</f>
        <v>-0.429996461336857+0.243941260338686i</v>
      </c>
      <c r="AQ323" s="169" t="n">
        <f aca="false">20*LOG(IMABS(AP323))</f>
        <v>-6.1189116589925</v>
      </c>
      <c r="AR323" s="198" t="n">
        <f aca="false">(180/PI())*IMARGUMENT(AP323)</f>
        <v>150.43332770724</v>
      </c>
      <c r="AS323" s="197" t="str">
        <f aca="false">IMPRODUCT(AC323,AP323)</f>
        <v>0.355906760962557+0.55013101988829i</v>
      </c>
      <c r="AT323" s="223" t="n">
        <f aca="false">20*LOG(IMABS(AS323))</f>
        <v>-3.67225190099537</v>
      </c>
      <c r="AU323" s="198" t="n">
        <f aca="false">(180/PI())*IMARGUMENT(AS323)</f>
        <v>57.0991891834747</v>
      </c>
      <c r="AX323" s="0" t="n">
        <f aca="false">SUM((AT324&lt;0)*(AT323&gt;0))*O323</f>
        <v>0</v>
      </c>
      <c r="AY323" s="0" t="n">
        <f aca="false">IF(AX323&gt;0,AU323,0)</f>
        <v>0</v>
      </c>
    </row>
    <row r="324" customFormat="false" ht="15" hidden="false" customHeight="false" outlineLevel="0" collapsed="false">
      <c r="N324" s="130" t="n">
        <v>6</v>
      </c>
      <c r="O324" s="192" t="n">
        <f aca="false">10^(4+(N324/100))</f>
        <v>11481.5362149688</v>
      </c>
      <c r="P324" s="240" t="str">
        <f aca="false">COMPLEX(Adc,0)</f>
        <v>175.438596491228</v>
      </c>
      <c r="Q324" s="124" t="str">
        <f aca="false">IMSUM(COMPLEX(1,0),IMDIV(COMPLEX(0,2*PI()*O324),COMPLEX(wp_lf,0)))</f>
        <v>1+135.624364941516i</v>
      </c>
      <c r="R324" s="124" t="n">
        <f aca="false">IMABS(Q324)</f>
        <v>135.628051544618</v>
      </c>
      <c r="S324" s="124" t="n">
        <f aca="false">IMARGUMENT(Q324)</f>
        <v>1.56342315399413</v>
      </c>
      <c r="T324" s="124" t="str">
        <f aca="false">IMSUM(COMPLEX(1,0),IMDIV(COMPLEX(0,2*PI()*O324),COMPLEX(wz_esr,0)))</f>
        <v>1+0.000223780202153501i</v>
      </c>
      <c r="U324" s="124" t="n">
        <f aca="false">IMABS(T324)</f>
        <v>1.00000002503879</v>
      </c>
      <c r="V324" s="124" t="n">
        <f aca="false">IMARGUMENT(T324)</f>
        <v>0.000223780198867295</v>
      </c>
      <c r="W324" s="0" t="str">
        <f aca="false">IMSUB(COMPLEX(1,0),IMDIV(COMPLEX(0,2*PI()*O324),COMPLEX(wz_rhp,0)))</f>
        <v>1-0.0519412461478145i</v>
      </c>
      <c r="X324" s="124" t="n">
        <f aca="false">IMABS(W324)</f>
        <v>1.00134803792257</v>
      </c>
      <c r="Y324" s="124" t="n">
        <f aca="false">IMARGUMENT(W324)</f>
        <v>-0.0518946109722469</v>
      </c>
      <c r="Z324" s="0" t="str">
        <f aca="false">IMSUM(COMPLEX(1,0),IMDIV(COMPLEX(0,2*PI()*O324),COMPLEX(Q*(wsl/2),0)),IMDIV(IMPOWER(COMPLEX(0,2*PI()*O324),2),IMPOWER(COMPLEX(wsl/2,0),2)))</f>
        <v>0.999880430227795+0.0155943068791736i</v>
      </c>
      <c r="AA324" s="124" t="n">
        <f aca="false">IMABS(Z324)</f>
        <v>1.00000202857772</v>
      </c>
      <c r="AB324" s="124" t="n">
        <f aca="false">IMARGUMENT(Z324)</f>
        <v>0.0155949073538121</v>
      </c>
      <c r="AC324" s="222" t="str">
        <f aca="false">(IMDIV(IMPRODUCT(P324,T324,W324),IMPRODUCT(Q324,Z324)))</f>
        <v>-0.0775305817255087-1.29294604945601i</v>
      </c>
      <c r="AD324" s="223" t="n">
        <f aca="false">20*LOG(IMABS(AC324))</f>
        <v>2.24719605470709</v>
      </c>
      <c r="AE324" s="198" t="n">
        <f aca="false">(180/PI())*IMARGUMENT(AC324)</f>
        <v>-93.4315912174415</v>
      </c>
      <c r="AF324" s="0" t="str">
        <f aca="false">COMPLEX(Adc_ea,0)</f>
        <v>-0.434440565864413</v>
      </c>
      <c r="AG324" s="0" t="str">
        <f aca="false">IMDIV(COMPLEX(0,2*PI()*O324),COMPLEX(wp0_ea,0))</f>
        <v>1.88287017285828i</v>
      </c>
      <c r="AH324" s="0" t="n">
        <f aca="false">IMABS(AG324)</f>
        <v>1.88287017285828</v>
      </c>
      <c r="AI324" s="0" t="n">
        <f aca="false">IMARGUMENT(AG324)</f>
        <v>1.5707963267949</v>
      </c>
      <c r="AJ324" s="0" t="str">
        <f aca="false">IMSUM(COMPLEX(1,0),IMDIV(COMPLEX(0,2*PI()*O324),COMPLEX(wp1_ea,0)))</f>
        <v>1+0.0186422789391909i</v>
      </c>
      <c r="AK324" s="0" t="n">
        <f aca="false">IMABS(AJ324)</f>
        <v>1.00017375218711</v>
      </c>
      <c r="AL324" s="0" t="n">
        <f aca="false">IMARGUMENT(AJ324)</f>
        <v>0.0186401197773162</v>
      </c>
      <c r="AM324" s="0" t="str">
        <f aca="false">IMSUM(COMPLEX(1,0),IMDIV(COMPLEX(0,2*PI()*O324),COMPLEX(wz_ea,0)))</f>
        <v>1+1.88287017285828i</v>
      </c>
      <c r="AN324" s="0" t="n">
        <f aca="false">IMABS(AM324)</f>
        <v>2.13194748712049</v>
      </c>
      <c r="AO324" s="0" t="n">
        <f aca="false">IMARGUMENT(AM324)</f>
        <v>1.08257619746653</v>
      </c>
      <c r="AP324" s="197" t="str">
        <f aca="false">IMPRODUCT(AF324,IMDIV(AM324,IMPRODUCT(AG324,AJ324)))</f>
        <v>-0.429989737827101+0.238749138548467i</v>
      </c>
      <c r="AQ324" s="169" t="n">
        <f aca="false">20*LOG(IMABS(AP324))</f>
        <v>-6.16377909720289</v>
      </c>
      <c r="AR324" s="198" t="n">
        <f aca="false">(180/PI())*IMARGUMENT(AP324)</f>
        <v>150.959046923296</v>
      </c>
      <c r="AS324" s="197" t="str">
        <f aca="false">IMPRODUCT(AC324,AP324)</f>
        <v>0.342027110007+0.537443173232049i</v>
      </c>
      <c r="AT324" s="223" t="n">
        <f aca="false">20*LOG(IMABS(AS324))</f>
        <v>-3.9165830424958</v>
      </c>
      <c r="AU324" s="198" t="n">
        <f aca="false">(180/PI())*IMARGUMENT(AS324)</f>
        <v>57.527455705854</v>
      </c>
      <c r="AX324" s="0" t="n">
        <f aca="false">SUM((AT325&lt;0)*(AT324&gt;0))*O324</f>
        <v>0</v>
      </c>
      <c r="AY324" s="0" t="n">
        <f aca="false">IF(AX324&gt;0,AU324,0)</f>
        <v>0</v>
      </c>
    </row>
    <row r="325" customFormat="false" ht="15" hidden="false" customHeight="false" outlineLevel="0" collapsed="false">
      <c r="N325" s="130" t="n">
        <v>7</v>
      </c>
      <c r="O325" s="192" t="n">
        <f aca="false">10^(4+(N325/100))</f>
        <v>11748.9755493953</v>
      </c>
      <c r="P325" s="240" t="str">
        <f aca="false">COMPLEX(Adc,0)</f>
        <v>175.438596491228</v>
      </c>
      <c r="Q325" s="124" t="str">
        <f aca="false">IMSUM(COMPLEX(1,0),IMDIV(COMPLEX(0,2*PI()*O325),COMPLEX(wp_lf,0)))</f>
        <v>1+138.783462227181i</v>
      </c>
      <c r="R325" s="124" t="n">
        <f aca="false">IMABS(Q325)</f>
        <v>138.787064915155</v>
      </c>
      <c r="S325" s="124" t="n">
        <f aca="false">IMARGUMENT(Q325)</f>
        <v>1.5635909820209</v>
      </c>
      <c r="T325" s="124" t="str">
        <f aca="false">IMSUM(COMPLEX(1,0),IMDIV(COMPLEX(0,2*PI()*O325),COMPLEX(wz_esr,0)))</f>
        <v>1+0.000228992712674849i</v>
      </c>
      <c r="U325" s="124" t="n">
        <f aca="false">IMABS(T325)</f>
        <v>1.00000002621883</v>
      </c>
      <c r="V325" s="124" t="n">
        <f aca="false">IMARGUMENT(T325)</f>
        <v>0.000228992708759903</v>
      </c>
      <c r="W325" s="0" t="str">
        <f aca="false">IMSUB(COMPLEX(1,0),IMDIV(COMPLEX(0,2*PI()*O325),COMPLEX(wz_rhp,0)))</f>
        <v>1-0.0531511131933884i</v>
      </c>
      <c r="X325" s="124" t="n">
        <f aca="false">IMABS(W325)</f>
        <v>1.00141152421654</v>
      </c>
      <c r="Y325" s="124" t="n">
        <f aca="false">IMARGUMENT(W325)</f>
        <v>-0.0531011465057967</v>
      </c>
      <c r="Z325" s="0" t="str">
        <f aca="false">IMSUM(COMPLEX(1,0),IMDIV(COMPLEX(0,2*PI()*O325),COMPLEX(Q*(wsl/2),0)),IMDIV(IMPOWER(COMPLEX(0,2*PI()*O325),2),IMPOWER(COMPLEX(wsl/2,0),2)))</f>
        <v>0.999874795078041+0.015957544948934i</v>
      </c>
      <c r="AA325" s="124" t="n">
        <f aca="false">IMABS(Z325)</f>
        <v>1.00000212453432</v>
      </c>
      <c r="AB325" s="124" t="n">
        <f aca="false">IMARGUMENT(Z325)</f>
        <v>0.0159581883667833</v>
      </c>
      <c r="AC325" s="222" t="str">
        <f aca="false">(IMDIV(IMPRODUCT(P325,T325,W325),IMPRODUCT(Q325,Z325)))</f>
        <v>-0.0779596397072592-1.26346337450793i</v>
      </c>
      <c r="AD325" s="223" t="n">
        <f aca="false">20*LOG(IMABS(AC325))</f>
        <v>2.04775653262325</v>
      </c>
      <c r="AE325" s="198" t="n">
        <f aca="false">(180/PI())*IMARGUMENT(AC325)</f>
        <v>-93.5308522629467</v>
      </c>
      <c r="AF325" s="0" t="str">
        <f aca="false">COMPLEX(Adc_ea,0)</f>
        <v>-0.434440565864413</v>
      </c>
      <c r="AG325" s="0" t="str">
        <f aca="false">IMDIV(COMPLEX(0,2*PI()*O325),COMPLEX(wp0_ea,0))</f>
        <v>1.92672785326033i</v>
      </c>
      <c r="AH325" s="0" t="n">
        <f aca="false">IMABS(AG325)</f>
        <v>1.92672785326033</v>
      </c>
      <c r="AI325" s="0" t="n">
        <f aca="false">IMARGUMENT(AG325)</f>
        <v>1.5707963267949</v>
      </c>
      <c r="AJ325" s="0" t="str">
        <f aca="false">IMSUM(COMPLEX(1,0),IMDIV(COMPLEX(0,2*PI()*O325),COMPLEX(wp1_ea,0)))</f>
        <v>1+0.0190765133986172i</v>
      </c>
      <c r="AK325" s="0" t="n">
        <f aca="false">IMABS(AJ325)</f>
        <v>1.00018194013062</v>
      </c>
      <c r="AL325" s="0" t="n">
        <f aca="false">IMARGUMENT(AJ325)</f>
        <v>0.0190741998377075</v>
      </c>
      <c r="AM325" s="0" t="str">
        <f aca="false">IMSUM(COMPLEX(1,0),IMDIV(COMPLEX(0,2*PI()*O325),COMPLEX(wz_ea,0)))</f>
        <v>1+1.92672785326033i</v>
      </c>
      <c r="AN325" s="0" t="n">
        <f aca="false">IMABS(AM325)</f>
        <v>2.17077871293441</v>
      </c>
      <c r="AO325" s="0" t="n">
        <f aca="false">IMARGUMENT(AM325)</f>
        <v>1.09205296225653</v>
      </c>
      <c r="AP325" s="197" t="str">
        <f aca="false">IMPRODUCT(AF325,IMDIV(AM325,IMPRODUCT(AG325,AJ325)))</f>
        <v>-0.429982697673446+0.233683592898564i</v>
      </c>
      <c r="AQ325" s="169" t="n">
        <f aca="false">20*LOG(IMABS(AP325))</f>
        <v>-6.20706918502523</v>
      </c>
      <c r="AR325" s="198" t="n">
        <f aca="false">(180/PI())*IMARGUMENT(AP325)</f>
        <v>151.477154593769</v>
      </c>
      <c r="AS325" s="197" t="str">
        <f aca="false">IMPRODUCT(AC325,AP325)</f>
        <v>0.328771957041734+0.525049501474645i</v>
      </c>
      <c r="AT325" s="223" t="n">
        <f aca="false">20*LOG(IMABS(AS325))</f>
        <v>-4.15931265240199</v>
      </c>
      <c r="AU325" s="198" t="n">
        <f aca="false">(180/PI())*IMARGUMENT(AS325)</f>
        <v>57.946302330822</v>
      </c>
      <c r="AX325" s="0" t="n">
        <f aca="false">SUM((AT326&lt;0)*(AT325&gt;0))*O325</f>
        <v>0</v>
      </c>
      <c r="AY325" s="0" t="n">
        <f aca="false">IF(AX325&gt;0,AU325,0)</f>
        <v>0</v>
      </c>
    </row>
    <row r="326" customFormat="false" ht="15" hidden="false" customHeight="false" outlineLevel="0" collapsed="false">
      <c r="N326" s="130" t="n">
        <v>8</v>
      </c>
      <c r="O326" s="192" t="n">
        <f aca="false">10^(4+(N326/100))</f>
        <v>12022.6443461741</v>
      </c>
      <c r="P326" s="240" t="str">
        <f aca="false">COMPLEX(Adc,0)</f>
        <v>175.438596491228</v>
      </c>
      <c r="Q326" s="124" t="str">
        <f aca="false">IMSUM(COMPLEX(1,0),IMDIV(COMPLEX(0,2*PI()*O326),COMPLEX(wp_lf,0)))</f>
        <v>1+142.016144341535i</v>
      </c>
      <c r="R326" s="124" t="n">
        <f aca="false">IMABS(Q326)</f>
        <v>142.019665024375</v>
      </c>
      <c r="S326" s="124" t="n">
        <f aca="false">IMARGUMENT(Q326)</f>
        <v>1.5637549902076</v>
      </c>
      <c r="T326" s="124" t="str">
        <f aca="false">IMSUM(COMPLEX(1,0),IMDIV(COMPLEX(0,2*PI()*O326),COMPLEX(wz_esr,0)))</f>
        <v>1+0.000234326638163532i</v>
      </c>
      <c r="U326" s="124" t="n">
        <f aca="false">IMABS(T326)</f>
        <v>1.00000002745449</v>
      </c>
      <c r="V326" s="124" t="n">
        <f aca="false">IMARGUMENT(T326)</f>
        <v>0.000234326633520152</v>
      </c>
      <c r="W326" s="0" t="str">
        <f aca="false">IMSUB(COMPLEX(1,0),IMDIV(COMPLEX(0,2*PI()*O326),COMPLEX(wz_rhp,0)))</f>
        <v>1-0.0543891616627154i</v>
      </c>
      <c r="X326" s="124" t="n">
        <f aca="false">IMABS(W326)</f>
        <v>1.00147799821383</v>
      </c>
      <c r="Y326" s="124" t="n">
        <f aca="false">IMARGUMENT(W326)</f>
        <v>-0.0543356256589682</v>
      </c>
      <c r="Z326" s="0" t="str">
        <f aca="false">IMSUM(COMPLEX(1,0),IMDIV(COMPLEX(0,2*PI()*O326),COMPLEX(Q*(wsl/2),0)),IMDIV(IMPOWER(COMPLEX(0,2*PI()*O326),2),IMPOWER(COMPLEX(wsl/2,0),2)))</f>
        <v>0.99986889435186+0.0163292439202493i</v>
      </c>
      <c r="AA326" s="124" t="n">
        <f aca="false">IMABS(Z326)</f>
        <v>1.00000222504723</v>
      </c>
      <c r="AB326" s="124" t="n">
        <f aca="false">IMARGUMENT(Z326)</f>
        <v>0.0163299333522825</v>
      </c>
      <c r="AC326" s="222" t="str">
        <f aca="false">(IMDIV(IMPRODUCT(P326,T326,W326),IMPRODUCT(Q326,Z326)))</f>
        <v>-0.0783693535996805-1.23465032589989i</v>
      </c>
      <c r="AD326" s="223" t="n">
        <f aca="false">20*LOG(IMABS(AC326))</f>
        <v>1.84834237091371</v>
      </c>
      <c r="AE326" s="198" t="n">
        <f aca="false">(180/PI())*IMARGUMENT(AC326)</f>
        <v>-93.6319734925459</v>
      </c>
      <c r="AF326" s="0" t="str">
        <f aca="false">COMPLEX(Adc_ea,0)</f>
        <v>-0.434440565864413</v>
      </c>
      <c r="AG326" s="0" t="str">
        <f aca="false">IMDIV(COMPLEX(0,2*PI()*O326),COMPLEX(wp0_ea,0))</f>
        <v>1.97160711027344i</v>
      </c>
      <c r="AH326" s="0" t="n">
        <f aca="false">IMABS(AG326)</f>
        <v>1.97160711027344</v>
      </c>
      <c r="AI326" s="0" t="n">
        <f aca="false">IMARGUMENT(AG326)</f>
        <v>1.5707963267949</v>
      </c>
      <c r="AJ326" s="0" t="str">
        <f aca="false">IMSUM(COMPLEX(1,0),IMDIV(COMPLEX(0,2*PI()*O326),COMPLEX(wp1_ea,0)))</f>
        <v>1+0.0195208624779548i</v>
      </c>
      <c r="AK326" s="0" t="n">
        <f aca="false">IMABS(AJ326)</f>
        <v>1.00019051388817</v>
      </c>
      <c r="AL326" s="0" t="n">
        <f aca="false">IMARGUMENT(AJ326)</f>
        <v>0.019518383478277</v>
      </c>
      <c r="AM326" s="0" t="str">
        <f aca="false">IMSUM(COMPLEX(1,0),IMDIV(COMPLEX(0,2*PI()*O326),COMPLEX(wz_ea,0)))</f>
        <v>1+1.97160711027344i</v>
      </c>
      <c r="AN326" s="0" t="n">
        <f aca="false">IMABS(AM326)</f>
        <v>2.21070907115359</v>
      </c>
      <c r="AO326" s="0" t="n">
        <f aca="false">IMARGUMENT(AM326)</f>
        <v>1.10140496965252</v>
      </c>
      <c r="AP326" s="197" t="str">
        <f aca="false">IMPRODUCT(AF326,IMDIV(AM326,IMPRODUCT(AG326,AJ326)))</f>
        <v>-0.429975325974656+0.228741936725372i</v>
      </c>
      <c r="AQ326" s="169" t="n">
        <f aca="false">20*LOG(IMABS(AP326))</f>
        <v>-6.24882285942431</v>
      </c>
      <c r="AR326" s="198" t="n">
        <f aca="false">(180/PI())*IMARGUMENT(AP326)</f>
        <v>151.987535299601</v>
      </c>
      <c r="AS326" s="197" t="str">
        <f aca="false">IMPRODUCT(AC326,AP326)</f>
        <v>0.316113195085398+0.512942818621214i</v>
      </c>
      <c r="AT326" s="223" t="n">
        <f aca="false">20*LOG(IMABS(AS326))</f>
        <v>-4.40048048851061</v>
      </c>
      <c r="AU326" s="198" t="n">
        <f aca="false">(180/PI())*IMARGUMENT(AS326)</f>
        <v>58.3555618070549</v>
      </c>
      <c r="AX326" s="0" t="n">
        <f aca="false">SUM((AT327&lt;0)*(AT326&gt;0))*O326</f>
        <v>0</v>
      </c>
      <c r="AY326" s="0" t="n">
        <f aca="false">IF(AX326&gt;0,AU326,0)</f>
        <v>0</v>
      </c>
    </row>
    <row r="327" customFormat="false" ht="15" hidden="false" customHeight="false" outlineLevel="0" collapsed="false">
      <c r="N327" s="130" t="n">
        <v>9</v>
      </c>
      <c r="O327" s="192" t="n">
        <f aca="false">10^(4+(N327/100))</f>
        <v>12302.6877081238</v>
      </c>
      <c r="P327" s="240" t="str">
        <f aca="false">COMPLEX(Adc,0)</f>
        <v>175.438596491228</v>
      </c>
      <c r="Q327" s="124" t="str">
        <f aca="false">IMSUM(COMPLEX(1,0),IMDIV(COMPLEX(0,2*PI()*O327),COMPLEX(wp_lf,0)))</f>
        <v>1+145.324125295425i</v>
      </c>
      <c r="R327" s="124" t="n">
        <f aca="false">IMABS(Q327)</f>
        <v>145.327565839659</v>
      </c>
      <c r="S327" s="124" t="n">
        <f aca="false">IMARGUMENT(Q327)</f>
        <v>1.56391526547823</v>
      </c>
      <c r="T327" s="124" t="str">
        <f aca="false">IMSUM(COMPLEX(1,0),IMDIV(COMPLEX(0,2*PI()*O327),COMPLEX(wz_esr,0)))</f>
        <v>1+0.000239784806737451i</v>
      </c>
      <c r="U327" s="124" t="n">
        <f aca="false">IMABS(T327)</f>
        <v>1.00000002874838</v>
      </c>
      <c r="V327" s="124" t="n">
        <f aca="false">IMARGUMENT(T327)</f>
        <v>0.00023978480229878</v>
      </c>
      <c r="W327" s="0" t="str">
        <f aca="false">IMSUB(COMPLEX(1,0),IMDIV(COMPLEX(0,2*PI()*O327),COMPLEX(wz_rhp,0)))</f>
        <v>1-0.0556560479854817i</v>
      </c>
      <c r="X327" s="124" t="n">
        <f aca="false">IMABS(W327)</f>
        <v>1.00154760030533</v>
      </c>
      <c r="Y327" s="124" t="n">
        <f aca="false">IMARGUMENT(W327)</f>
        <v>-0.0555986879102395</v>
      </c>
      <c r="Z327" s="0" t="str">
        <f aca="false">IMSUM(COMPLEX(1,0),IMDIV(COMPLEX(0,2*PI()*O327),COMPLEX(Q*(wsl/2),0)),IMDIV(IMPOWER(COMPLEX(0,2*PI()*O327),2),IMPOWER(COMPLEX(wsl/2,0),2)))</f>
        <v>0.999862715533022+0.0167096008728342i</v>
      </c>
      <c r="AA327" s="124" t="n">
        <f aca="false">IMABS(Z327)</f>
        <v>1.00000233033448</v>
      </c>
      <c r="AB327" s="124" t="n">
        <f aca="false">IMARGUMENT(Z327)</f>
        <v>0.0167103396096379</v>
      </c>
      <c r="AC327" s="222" t="str">
        <f aca="false">(IMDIV(IMPRODUCT(P327,T327,W327),IMPRODUCT(Q327,Z327)))</f>
        <v>-0.0787605921950034-1.20649164516028i</v>
      </c>
      <c r="AD327" s="223" t="n">
        <f aca="false">20*LOG(IMABS(AC327))</f>
        <v>1.64895480160948</v>
      </c>
      <c r="AE327" s="198" t="n">
        <f aca="false">(180/PI())*IMARGUMENT(AC327)</f>
        <v>-93.7350076684148</v>
      </c>
      <c r="AF327" s="0" t="str">
        <f aca="false">COMPLEX(Adc_ea,0)</f>
        <v>-0.434440565864413</v>
      </c>
      <c r="AG327" s="0" t="str">
        <f aca="false">IMDIV(COMPLEX(0,2*PI()*O327),COMPLEX(wp0_ea,0))</f>
        <v>2.01753173947372i</v>
      </c>
      <c r="AH327" s="0" t="n">
        <f aca="false">IMABS(AG327)</f>
        <v>2.01753173947372</v>
      </c>
      <c r="AI327" s="0" t="n">
        <f aca="false">IMARGUMENT(AG327)</f>
        <v>1.5707963267949</v>
      </c>
      <c r="AJ327" s="0" t="str">
        <f aca="false">IMSUM(COMPLEX(1,0),IMDIV(COMPLEX(0,2*PI()*O327),COMPLEX(wp1_ea,0)))</f>
        <v>1+0.0199755617769675i</v>
      </c>
      <c r="AK327" s="0" t="n">
        <f aca="false">IMABS(AJ327)</f>
        <v>1.0001994916357</v>
      </c>
      <c r="AL327" s="0" t="n">
        <f aca="false">IMARGUMENT(AJ327)</f>
        <v>0.0199729055095736</v>
      </c>
      <c r="AM327" s="0" t="str">
        <f aca="false">IMSUM(COMPLEX(1,0),IMDIV(COMPLEX(0,2*PI()*O327),COMPLEX(wz_ea,0)))</f>
        <v>1+2.01753173947372i</v>
      </c>
      <c r="AN327" s="0" t="n">
        <f aca="false">IMABS(AM327)</f>
        <v>2.25176249186806</v>
      </c>
      <c r="AO327" s="0" t="n">
        <f aca="false">IMARGUMENT(AM327)</f>
        <v>1.11063063390039</v>
      </c>
      <c r="AP327" s="197" t="str">
        <f aca="false">IMPRODUCT(AF327,IMDIV(AM327,IMPRODUCT(AG327,AJ327)))</f>
        <v>-0.429967607129312+0.223921548992828i</v>
      </c>
      <c r="AQ327" s="169" t="n">
        <f aca="false">20*LOG(IMABS(AP327))</f>
        <v>-6.289081075232</v>
      </c>
      <c r="AR327" s="198" t="n">
        <f aca="false">(180/PI())*IMARGUMENT(AP327)</f>
        <v>152.49008473012</v>
      </c>
      <c r="AS327" s="197" t="str">
        <f aca="false">IMPRODUCT(AC327,AP327)</f>
        <v>0.304023981393369+0.501116131887175i</v>
      </c>
      <c r="AT327" s="223" t="n">
        <f aca="false">20*LOG(IMABS(AS327))</f>
        <v>-4.64012627362251</v>
      </c>
      <c r="AU327" s="198" t="n">
        <f aca="false">(180/PI())*IMARGUMENT(AS327)</f>
        <v>58.7550770617048</v>
      </c>
      <c r="AX327" s="0" t="n">
        <f aca="false">SUM((AT328&lt;0)*(AT327&gt;0))*O327</f>
        <v>0</v>
      </c>
      <c r="AY327" s="0" t="n">
        <f aca="false">IF(AX327&gt;0,AU327,0)</f>
        <v>0</v>
      </c>
    </row>
    <row r="328" customFormat="false" ht="15" hidden="false" customHeight="false" outlineLevel="0" collapsed="false">
      <c r="N328" s="130" t="n">
        <v>10</v>
      </c>
      <c r="O328" s="192" t="n">
        <f aca="false">10^(4+(N328/100))</f>
        <v>12589.2541179417</v>
      </c>
      <c r="P328" s="240" t="str">
        <f aca="false">COMPLEX(Adc,0)</f>
        <v>175.438596491228</v>
      </c>
      <c r="Q328" s="124" t="str">
        <f aca="false">IMSUM(COMPLEX(1,0),IMDIV(COMPLEX(0,2*PI()*O328),COMPLEX(wp_lf,0)))</f>
        <v>1+148.709159024138i</v>
      </c>
      <c r="R328" s="124" t="n">
        <f aca="false">IMABS(Q328)</f>
        <v>148.712521253815</v>
      </c>
      <c r="S328" s="124" t="n">
        <f aca="false">IMARGUMENT(Q328)</f>
        <v>1.5640718927799</v>
      </c>
      <c r="T328" s="124" t="str">
        <f aca="false">IMSUM(COMPLEX(1,0),IMDIV(COMPLEX(0,2*PI()*O328),COMPLEX(wz_esr,0)))</f>
        <v>1+0.000245370112389828i</v>
      </c>
      <c r="U328" s="124" t="n">
        <f aca="false">IMABS(T328)</f>
        <v>1.00000003010325</v>
      </c>
      <c r="V328" s="124" t="n">
        <f aca="false">IMARGUMENT(T328)</f>
        <v>0.000245370107041571</v>
      </c>
      <c r="W328" s="0" t="str">
        <f aca="false">IMSUB(COMPLEX(1,0),IMDIV(COMPLEX(0,2*PI()*O328),COMPLEX(wz_rhp,0)))</f>
        <v>1-0.0569524438815848i</v>
      </c>
      <c r="X328" s="124" t="n">
        <f aca="false">IMABS(W328)</f>
        <v>1.00162047745845</v>
      </c>
      <c r="Y328" s="124" t="n">
        <f aca="false">IMARGUMENT(W328)</f>
        <v>-0.0568909868228397</v>
      </c>
      <c r="Z328" s="0" t="str">
        <f aca="false">IMSUM(COMPLEX(1,0),IMDIV(COMPLEX(0,2*PI()*O328),COMPLEX(Q*(wsl/2),0)),IMDIV(IMPOWER(COMPLEX(0,2*PI()*O328),2),IMPOWER(COMPLEX(wsl/2,0),2)))</f>
        <v>0.999856245515423+0.0170988174769796i</v>
      </c>
      <c r="AA328" s="124" t="n">
        <f aca="false">IMABS(Z328)</f>
        <v>1.00000244062468</v>
      </c>
      <c r="AB328" s="124" t="n">
        <f aca="false">IMARGUMENT(Z328)</f>
        <v>0.0170996090444503</v>
      </c>
      <c r="AC328" s="222" t="str">
        <f aca="false">(IMDIV(IMPRODUCT(P328,T328,W328),IMPRODUCT(Q328,Z328)))</f>
        <v>-0.0791341851201187-1.17897241953088i</v>
      </c>
      <c r="AD328" s="223" t="n">
        <f aca="false">20*LOG(IMABS(AC328))</f>
        <v>1.44959511212916</v>
      </c>
      <c r="AE328" s="198" t="n">
        <f aca="false">(180/PI())*IMARGUMENT(AC328)</f>
        <v>-93.8400085066034</v>
      </c>
      <c r="AF328" s="0" t="str">
        <f aca="false">COMPLEX(Adc_ea,0)</f>
        <v>-0.434440565864413</v>
      </c>
      <c r="AG328" s="0" t="str">
        <f aca="false">IMDIV(COMPLEX(0,2*PI()*O328),COMPLEX(wp0_ea,0))</f>
        <v>2.06452609070745i</v>
      </c>
      <c r="AH328" s="0" t="n">
        <f aca="false">IMABS(AG328)</f>
        <v>2.06452609070745</v>
      </c>
      <c r="AI328" s="0" t="n">
        <f aca="false">IMARGUMENT(AG328)</f>
        <v>1.5707963267949</v>
      </c>
      <c r="AJ328" s="0" t="str">
        <f aca="false">IMSUM(COMPLEX(1,0),IMDIV(COMPLEX(0,2*PI()*O328),COMPLEX(wp1_ea,0)))</f>
        <v>1+0.0204408523832421i</v>
      </c>
      <c r="AK328" s="0" t="n">
        <f aca="false">IMABS(AJ328)</f>
        <v>1.00020889240506</v>
      </c>
      <c r="AL328" s="0" t="n">
        <f aca="false">IMARGUMENT(AJ328)</f>
        <v>0.0204380061735489</v>
      </c>
      <c r="AM328" s="0" t="str">
        <f aca="false">IMSUM(COMPLEX(1,0),IMDIV(COMPLEX(0,2*PI()*O328),COMPLEX(wz_ea,0)))</f>
        <v>1+2.06452609070745i</v>
      </c>
      <c r="AN328" s="0" t="n">
        <f aca="false">IMABS(AM328)</f>
        <v>2.29396337791426</v>
      </c>
      <c r="AO328" s="0" t="n">
        <f aca="false">IMARGUMENT(AM328)</f>
        <v>1.11972856385214</v>
      </c>
      <c r="AP328" s="197" t="str">
        <f aca="false">IMPRODUCT(AF328,IMDIV(AM328,IMPRODUCT(AG328,AJ328)))</f>
        <v>-0.429959524803024+0.219219872898394i</v>
      </c>
      <c r="AQ328" s="169" t="n">
        <f aca="false">20*LOG(IMABS(AP328))</f>
        <v>-6.32788472074149</v>
      </c>
      <c r="AR328" s="198" t="n">
        <f aca="false">(180/PI())*IMARGUMENT(AP328)</f>
        <v>152.984709413566</v>
      </c>
      <c r="AS328" s="197" t="str">
        <f aca="false">IMPRODUCT(AC328,AP328)</f>
        <v>0.292478680590192+0.489562635253418i</v>
      </c>
      <c r="AT328" s="223" t="n">
        <f aca="false">20*LOG(IMABS(AS328))</f>
        <v>-4.87828960861234</v>
      </c>
      <c r="AU328" s="198" t="n">
        <f aca="false">(180/PI())*IMARGUMENT(AS328)</f>
        <v>59.1447009069625</v>
      </c>
      <c r="AX328" s="0" t="n">
        <f aca="false">SUM((AT329&lt;0)*(AT328&gt;0))*O328</f>
        <v>0</v>
      </c>
      <c r="AY328" s="0" t="n">
        <f aca="false">IF(AX328&gt;0,AU328,0)</f>
        <v>0</v>
      </c>
    </row>
    <row r="329" customFormat="false" ht="15" hidden="false" customHeight="false" outlineLevel="0" collapsed="false">
      <c r="N329" s="130" t="n">
        <v>11</v>
      </c>
      <c r="O329" s="192" t="n">
        <f aca="false">10^(4+(N329/100))</f>
        <v>12882.4955169313</v>
      </c>
      <c r="P329" s="240" t="str">
        <f aca="false">COMPLEX(Adc,0)</f>
        <v>175.438596491228</v>
      </c>
      <c r="Q329" s="124" t="str">
        <f aca="false">IMSUM(COMPLEX(1,0),IMDIV(COMPLEX(0,2*PI()*O329),COMPLEX(wp_lf,0)))</f>
        <v>1+152.173040317365i</v>
      </c>
      <c r="R329" s="124" t="n">
        <f aca="false">IMABS(Q329)</f>
        <v>152.176326015022</v>
      </c>
      <c r="S329" s="124" t="n">
        <f aca="false">IMARGUMENT(Q329)</f>
        <v>1.56422495512772</v>
      </c>
      <c r="T329" s="124" t="str">
        <f aca="false">IMSUM(COMPLEX(1,0),IMDIV(COMPLEX(0,2*PI()*O329),COMPLEX(wz_esr,0)))</f>
        <v>1+0.000251085516523652i</v>
      </c>
      <c r="U329" s="124" t="n">
        <f aca="false">IMABS(T329)</f>
        <v>1.00000003152197</v>
      </c>
      <c r="V329" s="124" t="n">
        <f aca="false">IMARGUMENT(T329)</f>
        <v>0.000251085510809107</v>
      </c>
      <c r="W329" s="0" t="str">
        <f aca="false">IMSUB(COMPLEX(1,0),IMDIV(COMPLEX(0,2*PI()*O329),COMPLEX(wz_rhp,0)))</f>
        <v>1-0.0582790367172887i</v>
      </c>
      <c r="X329" s="124" t="n">
        <f aca="false">IMABS(W329)</f>
        <v>1.00169678352319</v>
      </c>
      <c r="Y329" s="124" t="n">
        <f aca="false">IMARGUMENT(W329)</f>
        <v>-0.0582131903154849</v>
      </c>
      <c r="Z329" s="0" t="str">
        <f aca="false">IMSUM(COMPLEX(1,0),IMDIV(COMPLEX(0,2*PI()*O329),COMPLEX(Q*(wsl/2),0)),IMDIV(IMPOWER(COMPLEX(0,2*PI()*O329),2),IMPOWER(COMPLEX(wsl/2,0),2)))</f>
        <v>0.999849470575289+0.0174971001004809i</v>
      </c>
      <c r="AA329" s="124" t="n">
        <f aca="false">IMABS(Z329)</f>
        <v>1.00000255615754</v>
      </c>
      <c r="AB329" s="124" t="n">
        <f aca="false">IMARGUMENT(Z329)</f>
        <v>0.0174979482766153</v>
      </c>
      <c r="AC329" s="222" t="str">
        <f aca="false">(IMDIV(IMPRODUCT(P329,T329,W329),IMPRODUCT(Q329,Z329)))</f>
        <v>-0.0794909245942647-1.15207807414258i</v>
      </c>
      <c r="AD329" s="223" t="n">
        <f aca="false">20*LOG(IMABS(AC329))</f>
        <v>1.2502646479112</v>
      </c>
      <c r="AE329" s="198" t="n">
        <f aca="false">(180/PI())*IMARGUMENT(AC329)</f>
        <v>-93.9470307012249</v>
      </c>
      <c r="AF329" s="0" t="str">
        <f aca="false">COMPLEX(Adc_ea,0)</f>
        <v>-0.434440565864413</v>
      </c>
      <c r="AG329" s="0" t="str">
        <f aca="false">IMDIV(COMPLEX(0,2*PI()*O329),COMPLEX(wp0_ea,0))</f>
        <v>2.11261508100172i</v>
      </c>
      <c r="AH329" s="0" t="n">
        <f aca="false">IMABS(AG329)</f>
        <v>2.11261508100172</v>
      </c>
      <c r="AI329" s="0" t="n">
        <f aca="false">IMARGUMENT(AG329)</f>
        <v>1.5707963267949</v>
      </c>
      <c r="AJ329" s="0" t="str">
        <f aca="false">IMSUM(COMPLEX(1,0),IMDIV(COMPLEX(0,2*PI()*O329),COMPLEX(wp1_ea,0)))</f>
        <v>1+0.020916981000017i</v>
      </c>
      <c r="AK329" s="0" t="n">
        <f aca="false">IMABS(AJ329)</f>
        <v>1.00021873612433</v>
      </c>
      <c r="AL329" s="0" t="n">
        <f aca="false">IMARGUMENT(AJ329)</f>
        <v>0.020913931267406</v>
      </c>
      <c r="AM329" s="0" t="str">
        <f aca="false">IMSUM(COMPLEX(1,0),IMDIV(COMPLEX(0,2*PI()*O329),COMPLEX(wz_ea,0)))</f>
        <v>1+2.11261508100172i</v>
      </c>
      <c r="AN329" s="0" t="n">
        <f aca="false">IMABS(AM329)</f>
        <v>2.33733662113011</v>
      </c>
      <c r="AO329" s="0" t="n">
        <f aca="false">IMARGUMENT(AM329)</f>
        <v>1.12869755792921</v>
      </c>
      <c r="AP329" s="197" t="str">
        <f aca="false">IMPRODUCT(AF329,IMDIV(AM329,IMPRODUCT(AG329,AJ329)))</f>
        <v>-0.429951061894099+0.214634414512789i</v>
      </c>
      <c r="AQ329" s="169" t="n">
        <f aca="false">20*LOG(IMABS(AP329))</f>
        <v>-6.36527453805224</v>
      </c>
      <c r="AR329" s="198" t="n">
        <f aca="false">(180/PI())*IMARGUMENT(AP329)</f>
        <v>153.471326421417</v>
      </c>
      <c r="AS329" s="197" t="str">
        <f aca="false">IMPRODUCT(AC329,AP329)</f>
        <v>0.281452810356862+0.478275703303141i</v>
      </c>
      <c r="AT329" s="223" t="n">
        <f aca="false">20*LOG(IMABS(AS329))</f>
        <v>-5.11500989014103</v>
      </c>
      <c r="AU329" s="198" t="n">
        <f aca="false">(180/PI())*IMARGUMENT(AS329)</f>
        <v>59.5242957201925</v>
      </c>
      <c r="AX329" s="0" t="n">
        <f aca="false">SUM((AT330&lt;0)*(AT329&gt;0))*O329</f>
        <v>0</v>
      </c>
      <c r="AY329" s="0" t="n">
        <f aca="false">IF(AX329&gt;0,AU329,0)</f>
        <v>0</v>
      </c>
    </row>
    <row r="330" customFormat="false" ht="15" hidden="false" customHeight="false" outlineLevel="0" collapsed="false">
      <c r="N330" s="130" t="n">
        <v>12</v>
      </c>
      <c r="O330" s="192" t="n">
        <f aca="false">10^(4+(N330/100))</f>
        <v>13182.5673855641</v>
      </c>
      <c r="P330" s="240" t="str">
        <f aca="false">COMPLEX(Adc,0)</f>
        <v>175.438596491228</v>
      </c>
      <c r="Q330" s="124" t="str">
        <f aca="false">IMSUM(COMPLEX(1,0),IMDIV(COMPLEX(0,2*PI()*O330),COMPLEX(wp_lf,0)))</f>
        <v>1+155.717605770816i</v>
      </c>
      <c r="R330" s="124" t="n">
        <f aca="false">IMABS(Q330)</f>
        <v>155.720816678424</v>
      </c>
      <c r="S330" s="124" t="n">
        <f aca="false">IMARGUMENT(Q330)</f>
        <v>1.56437453364867</v>
      </c>
      <c r="T330" s="124" t="str">
        <f aca="false">IMSUM(COMPLEX(1,0),IMDIV(COMPLEX(0,2*PI()*O330),COMPLEX(wz_esr,0)))</f>
        <v>1+0.000256934049521847i</v>
      </c>
      <c r="U330" s="124" t="n">
        <f aca="false">IMABS(T330)</f>
        <v>1.00000003300755</v>
      </c>
      <c r="V330" s="124" t="n">
        <f aca="false">IMARGUMENT(T330)</f>
        <v>0.000256934044223043</v>
      </c>
      <c r="W330" s="0" t="str">
        <f aca="false">IMSUB(COMPLEX(1,0),IMDIV(COMPLEX(0,2*PI()*O330),COMPLEX(wz_rhp,0)))</f>
        <v>1-0.0596365298696743i</v>
      </c>
      <c r="X330" s="124" t="n">
        <f aca="false">IMABS(W330)</f>
        <v>1.00177667955233</v>
      </c>
      <c r="Y330" s="124" t="n">
        <f aca="false">IMARGUMENT(W330)</f>
        <v>-0.0595659809354731</v>
      </c>
      <c r="Z330" s="0" t="str">
        <f aca="false">IMSUM(COMPLEX(1,0),IMDIV(COMPLEX(0,2*PI()*O330),COMPLEX(Q*(wsl/2),0)),IMDIV(IMPOWER(COMPLEX(0,2*PI()*O330),2),IMPOWER(COMPLEX(wsl/2,0),2)))</f>
        <v>0.999842376342064+0.017904659918057i</v>
      </c>
      <c r="AA330" s="124" t="n">
        <f aca="false">IMABS(Z330)</f>
        <v>1.00000267718448</v>
      </c>
      <c r="AB330" s="124" t="n">
        <f aca="false">IMARGUMENT(Z330)</f>
        <v>0.0179055687510172</v>
      </c>
      <c r="AC330" s="222" t="str">
        <f aca="false">(IMDIV(IMPRODUCT(P330,T330,W330),IMPRODUCT(Q330,Z330)))</f>
        <v>-0.0798315671075529-1.12579436436491i</v>
      </c>
      <c r="AD330" s="223" t="n">
        <f aca="false">20*LOG(IMABS(AC330))</f>
        <v>1.05096481516126</v>
      </c>
      <c r="AE330" s="198" t="n">
        <f aca="false">(180/PI())*IMARGUMENT(AC330)</f>
        <v>-94.0561299488623</v>
      </c>
      <c r="AF330" s="0" t="str">
        <f aca="false">COMPLEX(Adc_ea,0)</f>
        <v>-0.434440565864413</v>
      </c>
      <c r="AG330" s="0" t="str">
        <f aca="false">IMDIV(COMPLEX(0,2*PI()*O330),COMPLEX(wp0_ea,0))</f>
        <v>2.1618242077757i</v>
      </c>
      <c r="AH330" s="0" t="n">
        <f aca="false">IMABS(AG330)</f>
        <v>2.1618242077757</v>
      </c>
      <c r="AI330" s="0" t="n">
        <f aca="false">IMARGUMENT(AG330)</f>
        <v>1.5707963267949</v>
      </c>
      <c r="AJ330" s="0" t="str">
        <f aca="false">IMSUM(COMPLEX(1,0),IMDIV(COMPLEX(0,2*PI()*O330),COMPLEX(wp1_ea,0)))</f>
        <v>1+0.0214042000769871i</v>
      </c>
      <c r="AK330" s="0" t="n">
        <f aca="false">IMABS(AJ330)</f>
        <v>1.00022904365997</v>
      </c>
      <c r="AL330" s="0" t="n">
        <f aca="false">IMARGUMENT(AJ330)</f>
        <v>0.0214009322700315</v>
      </c>
      <c r="AM330" s="0" t="str">
        <f aca="false">IMSUM(COMPLEX(1,0),IMDIV(COMPLEX(0,2*PI()*O330),COMPLEX(wz_ea,0)))</f>
        <v>1+2.1618242077757i</v>
      </c>
      <c r="AN330" s="0" t="n">
        <f aca="false">IMABS(AM330)</f>
        <v>2.38190761897372</v>
      </c>
      <c r="AO330" s="0" t="n">
        <f aca="false">IMARGUMENT(AM330)</f>
        <v>1.13753659868573</v>
      </c>
      <c r="AP330" s="197" t="str">
        <f aca="false">IMPRODUCT(AF330,IMDIV(AM330,IMPRODUCT(AG330,AJ330)))</f>
        <v>-0.42994220049763+0.210162741452751i</v>
      </c>
      <c r="AQ330" s="169" t="n">
        <f aca="false">20*LOG(IMABS(AP330))</f>
        <v>-6.40129104828435</v>
      </c>
      <c r="AR330" s="198" t="n">
        <f aca="false">(180/PI())*IMARGUMENT(AP330)</f>
        <v>153.949863049641</v>
      </c>
      <c r="AS330" s="197" t="str">
        <f aca="false">IMPRODUCT(AC330,AP330)</f>
        <v>0.270922989558382+0.467248885325088i</v>
      </c>
      <c r="AT330" s="223" t="n">
        <f aca="false">20*LOG(IMABS(AS330))</f>
        <v>-5.35032623312309</v>
      </c>
      <c r="AU330" s="198" t="n">
        <f aca="false">(180/PI())*IMARGUMENT(AS330)</f>
        <v>59.8937331007789</v>
      </c>
      <c r="AX330" s="0" t="n">
        <f aca="false">SUM((AT331&lt;0)*(AT330&gt;0))*O330</f>
        <v>0</v>
      </c>
      <c r="AY330" s="0" t="n">
        <f aca="false">IF(AX330&gt;0,AU330,0)</f>
        <v>0</v>
      </c>
    </row>
    <row r="331" customFormat="false" ht="15" hidden="false" customHeight="false" outlineLevel="0" collapsed="false">
      <c r="N331" s="130" t="n">
        <v>13</v>
      </c>
      <c r="O331" s="192" t="n">
        <f aca="false">10^(4+(N331/100))</f>
        <v>13489.6288259165</v>
      </c>
      <c r="P331" s="240" t="str">
        <f aca="false">COMPLEX(Adc,0)</f>
        <v>175.438596491228</v>
      </c>
      <c r="Q331" s="124" t="str">
        <f aca="false">IMSUM(COMPLEX(1,0),IMDIV(COMPLEX(0,2*PI()*O331),COMPLEX(wp_lf,0)))</f>
        <v>1+159.344734760013i</v>
      </c>
      <c r="R331" s="124" t="n">
        <f aca="false">IMABS(Q331)</f>
        <v>159.347872579896</v>
      </c>
      <c r="S331" s="124" t="n">
        <f aca="false">IMARGUMENT(Q331)</f>
        <v>1.56452070762447</v>
      </c>
      <c r="T331" s="124" t="str">
        <f aca="false">IMSUM(COMPLEX(1,0),IMDIV(COMPLEX(0,2*PI()*O331),COMPLEX(wz_esr,0)))</f>
        <v>1+0.000262918812354022i</v>
      </c>
      <c r="U331" s="124" t="n">
        <f aca="false">IMABS(T331)</f>
        <v>1.00000003456315</v>
      </c>
      <c r="V331" s="124" t="n">
        <f aca="false">IMARGUMENT(T331)</f>
        <v>0.000262918806172699</v>
      </c>
      <c r="W331" s="0" t="str">
        <f aca="false">IMSUB(COMPLEX(1,0),IMDIV(COMPLEX(0,2*PI()*O331),COMPLEX(wz_rhp,0)))</f>
        <v>1-0.0610256430995796i</v>
      </c>
      <c r="X331" s="124" t="n">
        <f aca="false">IMABS(W331)</f>
        <v>1.00186033413631</v>
      </c>
      <c r="Y331" s="124" t="n">
        <f aca="false">IMARGUMENT(W331)</f>
        <v>-0.0609500561337789</v>
      </c>
      <c r="Z331" s="0" t="str">
        <f aca="false">IMSUM(COMPLEX(1,0),IMDIV(COMPLEX(0,2*PI()*O331),COMPLEX(Q*(wsl/2),0)),IMDIV(IMPOWER(COMPLEX(0,2*PI()*O331),2),IMPOWER(COMPLEX(wsl/2,0),2)))</f>
        <v>0.999834947767927+0.0183217130233178i</v>
      </c>
      <c r="AA331" s="124" t="n">
        <f aca="false">IMABS(Z331)</f>
        <v>1.00000280396917</v>
      </c>
      <c r="AB331" s="124" t="n">
        <f aca="false">IMARGUMENT(Z331)</f>
        <v>0.0183226868507452</v>
      </c>
      <c r="AC331" s="222" t="str">
        <f aca="false">(IMDIV(IMPRODUCT(P331,T331,W331),IMPRODUCT(Q331,Z331)))</f>
        <v>-0.0801568350238695-1.10010736832541i</v>
      </c>
      <c r="AD331" s="223" t="n">
        <f aca="false">20*LOG(IMABS(AC331))</f>
        <v>0.851697083717411</v>
      </c>
      <c r="AE331" s="198" t="n">
        <f aca="false">(180/PI())*IMARGUMENT(AC331)</f>
        <v>-94.1673629731862</v>
      </c>
      <c r="AF331" s="0" t="str">
        <f aca="false">COMPLEX(Adc_ea,0)</f>
        <v>-0.434440565864413</v>
      </c>
      <c r="AG331" s="0" t="str">
        <f aca="false">IMDIV(COMPLEX(0,2*PI()*O331),COMPLEX(wp0_ea,0))</f>
        <v>2.21217956235976i</v>
      </c>
      <c r="AH331" s="0" t="n">
        <f aca="false">IMABS(AG331)</f>
        <v>2.21217956235976</v>
      </c>
      <c r="AI331" s="0" t="n">
        <f aca="false">IMARGUMENT(AG331)</f>
        <v>1.5707963267949</v>
      </c>
      <c r="AJ331" s="0" t="str">
        <f aca="false">IMSUM(COMPLEX(1,0),IMDIV(COMPLEX(0,2*PI()*O331),COMPLEX(wp1_ea,0)))</f>
        <v>1+0.0219027679441561i</v>
      </c>
      <c r="AK331" s="0" t="n">
        <f aca="false">IMABS(AJ331)</f>
        <v>1.00023983686095</v>
      </c>
      <c r="AL331" s="0" t="n">
        <f aca="false">IMARGUMENT(AJ331)</f>
        <v>0.0218992664712566</v>
      </c>
      <c r="AM331" s="0" t="str">
        <f aca="false">IMSUM(COMPLEX(1,0),IMDIV(COMPLEX(0,2*PI()*O331),COMPLEX(wz_ea,0)))</f>
        <v>1+2.21217956235976i</v>
      </c>
      <c r="AN331" s="0" t="n">
        <f aca="false">IMABS(AM331)</f>
        <v>2.42770229149338</v>
      </c>
      <c r="AO331" s="0" t="n">
        <f aca="false">IMARGUMENT(AM331)</f>
        <v>1.14624484702544</v>
      </c>
      <c r="AP331" s="197" t="str">
        <f aca="false">IMPRODUCT(AF331,IMDIV(AM331,IMPRODUCT(AG331,AJ331)))</f>
        <v>-0.429932921867902+0.205802481586053i</v>
      </c>
      <c r="AQ331" s="169" t="n">
        <f aca="false">20*LOG(IMABS(AP331))</f>
        <v>-6.43597448173942</v>
      </c>
      <c r="AR331" s="198" t="n">
        <f aca="false">(180/PI())*IMARGUMENT(AP331)</f>
        <v>154.420256479941</v>
      </c>
      <c r="AS331" s="197" t="str">
        <f aca="false">IMPRODUCT(AC331,AP331)</f>
        <v>0.260866888701967+0.456475899668556i</v>
      </c>
      <c r="AT331" s="223" t="n">
        <f aca="false">20*LOG(IMABS(AS331))</f>
        <v>-5.584277398022</v>
      </c>
      <c r="AU331" s="198" t="n">
        <f aca="false">(180/PI())*IMARGUMENT(AS331)</f>
        <v>60.2528935067549</v>
      </c>
      <c r="AX331" s="0" t="n">
        <f aca="false">SUM((AT332&lt;0)*(AT331&gt;0))*O331</f>
        <v>0</v>
      </c>
      <c r="AY331" s="0" t="n">
        <f aca="false">IF(AX331&gt;0,AU331,0)</f>
        <v>0</v>
      </c>
    </row>
    <row r="332" customFormat="false" ht="15" hidden="false" customHeight="false" outlineLevel="0" collapsed="false">
      <c r="N332" s="130" t="n">
        <v>14</v>
      </c>
      <c r="O332" s="192" t="n">
        <f aca="false">10^(4+(N332/100))</f>
        <v>13803.8426460288</v>
      </c>
      <c r="P332" s="240" t="str">
        <f aca="false">COMPLEX(Adc,0)</f>
        <v>175.438596491228</v>
      </c>
      <c r="Q332" s="124" t="str">
        <f aca="false">IMSUM(COMPLEX(1,0),IMDIV(COMPLEX(0,2*PI()*O332),COMPLEX(wp_lf,0)))</f>
        <v>1+163.056350436757i</v>
      </c>
      <c r="R332" s="124" t="n">
        <f aca="false">IMABS(Q332)</f>
        <v>163.059416832499</v>
      </c>
      <c r="S332" s="124" t="n">
        <f aca="false">IMARGUMENT(Q332)</f>
        <v>1.5646635545335</v>
      </c>
      <c r="T332" s="124" t="str">
        <f aca="false">IMSUM(COMPLEX(1,0),IMDIV(COMPLEX(0,2*PI()*O332),COMPLEX(wz_esr,0)))</f>
        <v>1+0.000269042978220649i</v>
      </c>
      <c r="U332" s="124" t="n">
        <f aca="false">IMABS(T332)</f>
        <v>1.00000003619206</v>
      </c>
      <c r="V332" s="124" t="n">
        <f aca="false">IMARGUMENT(T332)</f>
        <v>0.000269042971414995</v>
      </c>
      <c r="W332" s="0" t="str">
        <f aca="false">IMSUB(COMPLEX(1,0),IMDIV(COMPLEX(0,2*PI()*O332),COMPLEX(wz_rhp,0)))</f>
        <v>1-0.0624471129332261i</v>
      </c>
      <c r="X332" s="124" t="n">
        <f aca="false">IMABS(W332)</f>
        <v>1.00194792375337</v>
      </c>
      <c r="Y332" s="124" t="n">
        <f aca="false">IMARGUMENT(W332)</f>
        <v>-0.062366128542026</v>
      </c>
      <c r="Z332" s="0" t="str">
        <f aca="false">IMSUM(COMPLEX(1,0),IMDIV(COMPLEX(0,2*PI()*O332),COMPLEX(Q*(wsl/2),0)),IMDIV(IMPOWER(COMPLEX(0,2*PI()*O332),2),IMPOWER(COMPLEX(wsl/2,0),2)))</f>
        <v>0.999827169095876+0.0187484805433401i</v>
      </c>
      <c r="AA332" s="124" t="n">
        <f aca="false">IMABS(Z332)</f>
        <v>1.00000293678817</v>
      </c>
      <c r="AB332" s="124" t="n">
        <f aca="false">IMARGUMENT(Z332)</f>
        <v>0.0187495240130139</v>
      </c>
      <c r="AC332" s="222" t="str">
        <f aca="false">(IMDIV(IMPRODUCT(P332,T332,W332),IMPRODUCT(Q332,Z332)))</f>
        <v>-0.0804674181115393-1.07500347959537i</v>
      </c>
      <c r="AD332" s="223" t="n">
        <f aca="false">20*LOG(IMABS(AC332))</f>
        <v>0.652462990039644</v>
      </c>
      <c r="AE332" s="198" t="n">
        <f aca="false">(180/PI())*IMARGUMENT(AC332)</f>
        <v>-94.2807875497731</v>
      </c>
      <c r="AF332" s="0" t="str">
        <f aca="false">COMPLEX(Adc_ea,0)</f>
        <v>-0.434440565864413</v>
      </c>
      <c r="AG332" s="0" t="str">
        <f aca="false">IMDIV(COMPLEX(0,2*PI()*O332),COMPLEX(wp0_ea,0))</f>
        <v>2.26370784382945i</v>
      </c>
      <c r="AH332" s="0" t="n">
        <f aca="false">IMABS(AG332)</f>
        <v>2.26370784382945</v>
      </c>
      <c r="AI332" s="0" t="n">
        <f aca="false">IMARGUMENT(AG332)</f>
        <v>1.5707963267949</v>
      </c>
      <c r="AJ332" s="0" t="str">
        <f aca="false">IMSUM(COMPLEX(1,0),IMDIV(COMPLEX(0,2*PI()*O332),COMPLEX(wp1_ea,0)))</f>
        <v>1+0.0224129489488064i</v>
      </c>
      <c r="AK332" s="0" t="n">
        <f aca="false">IMABS(AJ332)</f>
        <v>1.00025113860499</v>
      </c>
      <c r="AL332" s="0" t="n">
        <f aca="false">IMARGUMENT(AJ332)</f>
        <v>0.0224091971038782</v>
      </c>
      <c r="AM332" s="0" t="str">
        <f aca="false">IMSUM(COMPLEX(1,0),IMDIV(COMPLEX(0,2*PI()*O332),COMPLEX(wz_ea,0)))</f>
        <v>1+2.26370784382945i</v>
      </c>
      <c r="AN332" s="0" t="n">
        <f aca="false">IMABS(AM332)</f>
        <v>2.47474709863755</v>
      </c>
      <c r="AO332" s="0" t="n">
        <f aca="false">IMARGUMENT(AM332)</f>
        <v>1.15482163612412</v>
      </c>
      <c r="AP332" s="197" t="str">
        <f aca="false">IMPRODUCT(AF332,IMDIV(AM332,IMPRODUCT(AG332,AJ332)))</f>
        <v>-0.42992320637906+0.2015513217681i</v>
      </c>
      <c r="AQ332" s="169" t="n">
        <f aca="false">20*LOG(IMABS(AP332))</f>
        <v>-6.4693647130423</v>
      </c>
      <c r="AR332" s="198" t="n">
        <f aca="false">(180/PI())*IMARGUMENT(AP332)</f>
        <v>154.882453423976</v>
      </c>
      <c r="AS332" s="197" t="str">
        <f aca="false">IMPRODUCT(AC332,AP332)</f>
        <v>0.251263182621311+0.445950628336641i</v>
      </c>
      <c r="AT332" s="223" t="n">
        <f aca="false">20*LOG(IMABS(AS332))</f>
        <v>-5.81690172300266</v>
      </c>
      <c r="AU332" s="198" t="n">
        <f aca="false">(180/PI())*IMARGUMENT(AS332)</f>
        <v>60.6016658742029</v>
      </c>
      <c r="AX332" s="0" t="n">
        <f aca="false">SUM((AT333&lt;0)*(AT332&gt;0))*O332</f>
        <v>0</v>
      </c>
      <c r="AY332" s="0" t="n">
        <f aca="false">IF(AX332&gt;0,AU332,0)</f>
        <v>0</v>
      </c>
    </row>
    <row r="333" customFormat="false" ht="15" hidden="false" customHeight="false" outlineLevel="0" collapsed="false">
      <c r="N333" s="130" t="n">
        <v>15</v>
      </c>
      <c r="O333" s="192" t="n">
        <f aca="false">10^(4+(N333/100))</f>
        <v>14125.3754462276</v>
      </c>
      <c r="P333" s="240" t="str">
        <f aca="false">COMPLEX(Adc,0)</f>
        <v>175.438596491228</v>
      </c>
      <c r="Q333" s="124" t="str">
        <f aca="false">IMSUM(COMPLEX(1,0),IMDIV(COMPLEX(0,2*PI()*O333),COMPLEX(wp_lf,0)))</f>
        <v>1+166.854420748809i</v>
      </c>
      <c r="R333" s="124" t="n">
        <f aca="false">IMABS(Q333)</f>
        <v>166.85741734613</v>
      </c>
      <c r="S333" s="124" t="n">
        <f aca="false">IMARGUMENT(Q333)</f>
        <v>1.56480315009175</v>
      </c>
      <c r="T333" s="124" t="str">
        <f aca="false">IMSUM(COMPLEX(1,0),IMDIV(COMPLEX(0,2*PI()*O333),COMPLEX(wz_esr,0)))</f>
        <v>1+0.000275309794235534i</v>
      </c>
      <c r="U333" s="124" t="n">
        <f aca="false">IMABS(T333)</f>
        <v>1.00000003789774</v>
      </c>
      <c r="V333" s="124" t="n">
        <f aca="false">IMARGUMENT(T333)</f>
        <v>0.000275309787401261</v>
      </c>
      <c r="W333" s="0" t="str">
        <f aca="false">IMSUB(COMPLEX(1,0),IMDIV(COMPLEX(0,2*PI()*O333),COMPLEX(wz_rhp,0)))</f>
        <v>1-0.0639016930527352i</v>
      </c>
      <c r="X333" s="124" t="n">
        <f aca="false">IMABS(W333)</f>
        <v>1.00203963313584</v>
      </c>
      <c r="Y333" s="124" t="n">
        <f aca="false">IMARGUMENT(W333)</f>
        <v>-0.0638149262509677</v>
      </c>
      <c r="Z333" s="0" t="str">
        <f aca="false">IMSUM(COMPLEX(1,0),IMDIV(COMPLEX(0,2*PI()*O333),COMPLEX(Q*(wsl/2),0)),IMDIV(IMPOWER(COMPLEX(0,2*PI()*O333),2),IMPOWER(COMPLEX(wsl/2,0),2)))</f>
        <v>0.999819023826307+0.0191851887559121i</v>
      </c>
      <c r="AA333" s="124" t="n">
        <f aca="false">IMABS(Z333)</f>
        <v>1.00000307593156</v>
      </c>
      <c r="AB333" s="124" t="n">
        <f aca="false">IMARGUMENT(Z333)</f>
        <v>0.0191863068479753</v>
      </c>
      <c r="AC333" s="222" t="str">
        <f aca="false">(IMDIV(IMPRODUCT(P333,T333,W333),IMPRODUCT(Q333,Z333)))</f>
        <v>-0.0807639750049846-1.05046940003828i</v>
      </c>
      <c r="AD333" s="223" t="n">
        <f aca="false">20*LOG(IMABS(AC333))</f>
        <v>0.45326414032794</v>
      </c>
      <c r="AE333" s="198" t="n">
        <f aca="false">(180/PI())*IMARGUMENT(AC333)</f>
        <v>-94.3964625311149</v>
      </c>
      <c r="AF333" s="0" t="str">
        <f aca="false">COMPLEX(Adc_ea,0)</f>
        <v>-0.434440565864413</v>
      </c>
      <c r="AG333" s="0" t="str">
        <f aca="false">IMDIV(COMPLEX(0,2*PI()*O333),COMPLEX(wp0_ea,0))</f>
        <v>2.31643637316165i</v>
      </c>
      <c r="AH333" s="0" t="n">
        <f aca="false">IMABS(AG333)</f>
        <v>2.31643637316165</v>
      </c>
      <c r="AI333" s="0" t="n">
        <f aca="false">IMARGUMENT(AG333)</f>
        <v>1.5707963267949</v>
      </c>
      <c r="AJ333" s="0" t="str">
        <f aca="false">IMSUM(COMPLEX(1,0),IMDIV(COMPLEX(0,2*PI()*O333),COMPLEX(wp1_ea,0)))</f>
        <v>1+0.02293501359566i</v>
      </c>
      <c r="AK333" s="0" t="n">
        <f aca="false">IMABS(AJ333)</f>
        <v>1.00026297284696</v>
      </c>
      <c r="AL333" s="0" t="n">
        <f aca="false">IMARGUMENT(AJ333)</f>
        <v>0.0229309934784681</v>
      </c>
      <c r="AM333" s="0" t="str">
        <f aca="false">IMSUM(COMPLEX(1,0),IMDIV(COMPLEX(0,2*PI()*O333),COMPLEX(wz_ea,0)))</f>
        <v>1+2.31643637316165i</v>
      </c>
      <c r="AN333" s="0" t="n">
        <f aca="false">IMABS(AM333)</f>
        <v>2.52306905789483</v>
      </c>
      <c r="AO333" s="0" t="n">
        <f aca="false">IMARGUMENT(AM333)</f>
        <v>1.16326646510775</v>
      </c>
      <c r="AP333" s="197" t="str">
        <f aca="false">IMPRODUCT(AF333,IMDIV(AM333,IMPRODUCT(AG333,AJ333)))</f>
        <v>-0.429913033483948+0.197407006609407i</v>
      </c>
      <c r="AQ333" s="169" t="n">
        <f aca="false">20*LOG(IMABS(AP333))</f>
        <v>-6.50150120126136</v>
      </c>
      <c r="AR333" s="198" t="n">
        <f aca="false">(180/PI())*IMARGUMENT(AP333)</f>
        <v>155.336409753418</v>
      </c>
      <c r="AS333" s="197" t="str">
        <f aca="false">IMPRODUCT(AC333,AP333)</f>
        <v>0.242091505286951+0.435667111804909i</v>
      </c>
      <c r="AT333" s="223" t="n">
        <f aca="false">20*LOG(IMABS(AS333))</f>
        <v>-6.04823706093342</v>
      </c>
      <c r="AU333" s="198" t="n">
        <f aca="false">(180/PI())*IMARGUMENT(AS333)</f>
        <v>60.9399472223032</v>
      </c>
      <c r="AX333" s="0" t="n">
        <f aca="false">SUM((AT334&lt;0)*(AT333&gt;0))*O333</f>
        <v>0</v>
      </c>
      <c r="AY333" s="0" t="n">
        <f aca="false">IF(AX333&gt;0,AU333,0)</f>
        <v>0</v>
      </c>
    </row>
    <row r="334" customFormat="false" ht="15" hidden="false" customHeight="false" outlineLevel="0" collapsed="false">
      <c r="N334" s="130" t="n">
        <v>16</v>
      </c>
      <c r="O334" s="192" t="n">
        <f aca="false">10^(4+(N334/100))</f>
        <v>14454.3977074593</v>
      </c>
      <c r="P334" s="240" t="str">
        <f aca="false">COMPLEX(Adc,0)</f>
        <v>175.438596491228</v>
      </c>
      <c r="Q334" s="124" t="str">
        <f aca="false">IMSUM(COMPLEX(1,0),IMDIV(COMPLEX(0,2*PI()*O334),COMPLEX(wp_lf,0)))</f>
        <v>1+170.74095948332i</v>
      </c>
      <c r="R334" s="124" t="n">
        <f aca="false">IMABS(Q334)</f>
        <v>170.743887870942</v>
      </c>
      <c r="S334" s="124" t="n">
        <f aca="false">IMARGUMENT(Q334)</f>
        <v>1.56493956829286</v>
      </c>
      <c r="T334" s="124" t="str">
        <f aca="false">IMSUM(COMPLEX(1,0),IMDIV(COMPLEX(0,2*PI()*O334),COMPLEX(wz_esr,0)))</f>
        <v>1+0.000281722583147478i</v>
      </c>
      <c r="U334" s="124" t="n">
        <f aca="false">IMABS(T334)</f>
        <v>1.00000003968381</v>
      </c>
      <c r="V334" s="124" t="n">
        <f aca="false">IMARGUMENT(T334)</f>
        <v>0.000281722575336791</v>
      </c>
      <c r="W334" s="0" t="str">
        <f aca="false">IMSUB(COMPLEX(1,0),IMDIV(COMPLEX(0,2*PI()*O334),COMPLEX(wz_rhp,0)))</f>
        <v>1-0.0653901546957396i</v>
      </c>
      <c r="X334" s="124" t="n">
        <f aca="false">IMABS(W334)</f>
        <v>1.00213565565303</v>
      </c>
      <c r="Y334" s="124" t="n">
        <f aca="false">IMARGUMENT(W334)</f>
        <v>-0.0652971930902231</v>
      </c>
      <c r="Z334" s="0" t="str">
        <f aca="false">IMSUM(COMPLEX(1,0),IMDIV(COMPLEX(0,2*PI()*O334),COMPLEX(Q*(wsl/2),0)),IMDIV(IMPOWER(COMPLEX(0,2*PI()*O334),2),IMPOWER(COMPLEX(wsl/2,0),2)))</f>
        <v>0.999810494682009+0.0196320692095083i</v>
      </c>
      <c r="AA334" s="124" t="n">
        <f aca="false">IMABS(Z334)</f>
        <v>1.00000322170368</v>
      </c>
      <c r="AB334" s="124" t="n">
        <f aca="false">IMARGUMENT(Z334)</f>
        <v>0.0196332672601918</v>
      </c>
      <c r="AC334" s="222" t="str">
        <f aca="false">(IMDIV(IMPRODUCT(P334,T334,W334),IMPRODUCT(Q334,Z334)))</f>
        <v>-0.0810471346004761-1.02649213281756i</v>
      </c>
      <c r="AD334" s="223" t="n">
        <f aca="false">20*LOG(IMABS(AC334))</f>
        <v>0.254102213775044</v>
      </c>
      <c r="AE334" s="198" t="n">
        <f aca="false">(180/PI())*IMARGUMENT(AC334)</f>
        <v>-94.5144478718067</v>
      </c>
      <c r="AF334" s="0" t="str">
        <f aca="false">COMPLEX(Adc_ea,0)</f>
        <v>-0.434440565864413</v>
      </c>
      <c r="AG334" s="0" t="str">
        <f aca="false">IMDIV(COMPLEX(0,2*PI()*O334),COMPLEX(wp0_ea,0))</f>
        <v>2.37039310772057i</v>
      </c>
      <c r="AH334" s="0" t="n">
        <f aca="false">IMABS(AG334)</f>
        <v>2.37039310772057</v>
      </c>
      <c r="AI334" s="0" t="n">
        <f aca="false">IMARGUMENT(AG334)</f>
        <v>1.5707963267949</v>
      </c>
      <c r="AJ334" s="0" t="str">
        <f aca="false">IMSUM(COMPLEX(1,0),IMDIV(COMPLEX(0,2*PI()*O334),COMPLEX(wp1_ea,0)))</f>
        <v>1+0.0234692386903026i</v>
      </c>
      <c r="AK334" s="0" t="n">
        <f aca="false">IMABS(AJ334)</f>
        <v>1.0002753646695</v>
      </c>
      <c r="AL334" s="0" t="n">
        <f aca="false">IMARGUMENT(AJ334)</f>
        <v>0.0234649311211675</v>
      </c>
      <c r="AM334" s="0" t="str">
        <f aca="false">IMSUM(COMPLEX(1,0),IMDIV(COMPLEX(0,2*PI()*O334),COMPLEX(wz_ea,0)))</f>
        <v>1+2.37039310772057i</v>
      </c>
      <c r="AN334" s="0" t="n">
        <f aca="false">IMABS(AM334)</f>
        <v>2.57269576225585</v>
      </c>
      <c r="AO334" s="0" t="n">
        <f aca="false">IMARGUMENT(AM334)</f>
        <v>1.17157899253432</v>
      </c>
      <c r="AP334" s="197" t="str">
        <f aca="false">IMPRODUCT(AF334,IMDIV(AM334,IMPRODUCT(AG334,AJ334)))</f>
        <v>-0.429902381671039+0.193367337273247i</v>
      </c>
      <c r="AQ334" s="169" t="n">
        <f aca="false">20*LOG(IMABS(AP334))</f>
        <v>-6.53242293497058</v>
      </c>
      <c r="AR334" s="198" t="n">
        <f aca="false">(180/PI())*IMARGUMENT(AP334)</f>
        <v>155.782090118598</v>
      </c>
      <c r="AS334" s="197" t="str">
        <f aca="false">IMPRODUCT(AC334,AP334)</f>
        <v>0.233332406647226+0.425619544053533i</v>
      </c>
      <c r="AT334" s="223" t="n">
        <f aca="false">20*LOG(IMABS(AS334))</f>
        <v>-6.27832072119554</v>
      </c>
      <c r="AU334" s="198" t="n">
        <f aca="false">(180/PI())*IMARGUMENT(AS334)</f>
        <v>61.267642246791</v>
      </c>
      <c r="AX334" s="0" t="n">
        <f aca="false">SUM((AT335&lt;0)*(AT334&gt;0))*O334</f>
        <v>0</v>
      </c>
      <c r="AY334" s="0" t="n">
        <f aca="false">IF(AX334&gt;0,AU334,0)</f>
        <v>0</v>
      </c>
    </row>
    <row r="335" customFormat="false" ht="15" hidden="false" customHeight="false" outlineLevel="0" collapsed="false">
      <c r="N335" s="130" t="n">
        <v>17</v>
      </c>
      <c r="O335" s="192" t="n">
        <f aca="false">10^(4+(N335/100))</f>
        <v>14791.0838816821</v>
      </c>
      <c r="P335" s="240" t="str">
        <f aca="false">COMPLEX(Adc,0)</f>
        <v>175.438596491228</v>
      </c>
      <c r="Q335" s="124" t="str">
        <f aca="false">IMSUM(COMPLEX(1,0),IMDIV(COMPLEX(0,2*PI()*O335),COMPLEX(wp_lf,0)))</f>
        <v>1+174.718027334574i</v>
      </c>
      <c r="R335" s="124" t="n">
        <f aca="false">IMABS(Q335)</f>
        <v>174.72088906506</v>
      </c>
      <c r="S335" s="124" t="n">
        <f aca="false">IMARGUMENT(Q335)</f>
        <v>1.56507288144724</v>
      </c>
      <c r="T335" s="124" t="str">
        <f aca="false">IMSUM(COMPLEX(1,0),IMDIV(COMPLEX(0,2*PI()*O335),COMPLEX(wz_esr,0)))</f>
        <v>1+0.000288284745102047i</v>
      </c>
      <c r="U335" s="124" t="n">
        <f aca="false">IMABS(T335)</f>
        <v>1.00000004155405</v>
      </c>
      <c r="V335" s="124" t="n">
        <f aca="false">IMARGUMENT(T335)</f>
        <v>0.000288284736728871</v>
      </c>
      <c r="W335" s="0" t="str">
        <f aca="false">IMSUB(COMPLEX(1,0),IMDIV(COMPLEX(0,2*PI()*O335),COMPLEX(wz_rhp,0)))</f>
        <v>1-0.0669132870643048i</v>
      </c>
      <c r="X335" s="124" t="n">
        <f aca="false">IMABS(W335)</f>
        <v>1.00223619371172</v>
      </c>
      <c r="Y335" s="124" t="n">
        <f aca="false">IMARGUMENT(W335)</f>
        <v>-0.0668136889089247</v>
      </c>
      <c r="Z335" s="0" t="str">
        <f aca="false">IMSUM(COMPLEX(1,0),IMDIV(COMPLEX(0,2*PI()*O335),COMPLEX(Q*(wsl/2),0)),IMDIV(IMPOWER(COMPLEX(0,2*PI()*O335),2),IMPOWER(COMPLEX(wsl/2,0),2)))</f>
        <v>0.999801563571524+0.0200893588460606i</v>
      </c>
      <c r="AA335" s="124" t="n">
        <f aca="false">IMABS(Z335)</f>
        <v>1.00000337442376</v>
      </c>
      <c r="AB335" s="124" t="n">
        <f aca="false">IMARGUMENT(Z335)</f>
        <v>0.0200906425731296</v>
      </c>
      <c r="AC335" s="222" t="str">
        <f aca="false">(IMDIV(IMPRODUCT(P335,T335,W335),IMPRODUCT(Q335,Z335)))</f>
        <v>-0.0813174973889045-1.00305897556018i</v>
      </c>
      <c r="AD335" s="223" t="n">
        <f aca="false">20*LOG(IMABS(AC335))</f>
        <v>0.0549789659597228</v>
      </c>
      <c r="AE335" s="198" t="n">
        <f aca="false">(180/PI())*IMARGUMENT(AC335)</f>
        <v>-94.6348046538985</v>
      </c>
      <c r="AF335" s="0" t="str">
        <f aca="false">COMPLEX(Adc_ea,0)</f>
        <v>-0.434440565864413</v>
      </c>
      <c r="AG335" s="0" t="str">
        <f aca="false">IMDIV(COMPLEX(0,2*PI()*O335),COMPLEX(wp0_ea,0))</f>
        <v>2.42560665608105i</v>
      </c>
      <c r="AH335" s="0" t="n">
        <f aca="false">IMABS(AG335)</f>
        <v>2.42560665608105</v>
      </c>
      <c r="AI335" s="0" t="n">
        <f aca="false">IMARGUMENT(AG335)</f>
        <v>1.5707963267949</v>
      </c>
      <c r="AJ335" s="0" t="str">
        <f aca="false">IMSUM(COMPLEX(1,0),IMDIV(COMPLEX(0,2*PI()*O335),COMPLEX(wp1_ea,0)))</f>
        <v>1+0.024015907485951i</v>
      </c>
      <c r="AK335" s="0" t="n">
        <f aca="false">IMABS(AJ335)</f>
        <v>1.00028834033611</v>
      </c>
      <c r="AL335" s="0" t="n">
        <f aca="false">IMARGUMENT(AJ335)</f>
        <v>0.0240112919143183</v>
      </c>
      <c r="AM335" s="0" t="str">
        <f aca="false">IMSUM(COMPLEX(1,0),IMDIV(COMPLEX(0,2*PI()*O335),COMPLEX(wz_ea,0)))</f>
        <v>1+2.42560665608105i</v>
      </c>
      <c r="AN335" s="0" t="n">
        <f aca="false">IMABS(AM335)</f>
        <v>2.6236553984898</v>
      </c>
      <c r="AO335" s="0" t="n">
        <f aca="false">IMARGUMENT(AM335)</f>
        <v>1.17975902972483</v>
      </c>
      <c r="AP335" s="197" t="str">
        <f aca="false">IMPRODUCT(AF335,IMDIV(AM335,IMPRODUCT(AG335,AJ335)))</f>
        <v>-0.429891228419372+0.189430170302843i</v>
      </c>
      <c r="AQ335" s="169" t="n">
        <f aca="false">20*LOG(IMABS(AP335))</f>
        <v>-6.56216838218546</v>
      </c>
      <c r="AR335" s="198" t="n">
        <f aca="false">(180/PI())*IMARGUMENT(AP335)</f>
        <v>156.219467558335</v>
      </c>
      <c r="AS335" s="197" t="str">
        <f aca="false">IMPRODUCT(AC335,AP335)</f>
        <v>0.224967311408665+0.415802267801661i</v>
      </c>
      <c r="AT335" s="223" t="n">
        <f aca="false">20*LOG(IMABS(AS335))</f>
        <v>-6.50718941622574</v>
      </c>
      <c r="AU335" s="198" t="n">
        <f aca="false">(180/PI())*IMARGUMENT(AS335)</f>
        <v>61.5846629044364</v>
      </c>
      <c r="AX335" s="0" t="n">
        <f aca="false">SUM((AT336&lt;0)*(AT335&gt;0))*O335</f>
        <v>0</v>
      </c>
      <c r="AY335" s="0" t="n">
        <f aca="false">IF(AX335&gt;0,AU335,0)</f>
        <v>0</v>
      </c>
    </row>
    <row r="336" customFormat="false" ht="15" hidden="false" customHeight="false" outlineLevel="0" collapsed="false">
      <c r="N336" s="130" t="n">
        <v>18</v>
      </c>
      <c r="O336" s="192" t="n">
        <f aca="false">10^(4+(N336/100))</f>
        <v>15135.6124843621</v>
      </c>
      <c r="P336" s="240" t="str">
        <f aca="false">COMPLEX(Adc,0)</f>
        <v>175.438596491228</v>
      </c>
      <c r="Q336" s="124" t="str">
        <f aca="false">IMSUM(COMPLEX(1,0),IMDIV(COMPLEX(0,2*PI()*O336),COMPLEX(wp_lf,0)))</f>
        <v>1+178.787732996587i</v>
      </c>
      <c r="R336" s="124" t="n">
        <f aca="false">IMABS(Q336)</f>
        <v>178.790529587165</v>
      </c>
      <c r="S336" s="124" t="n">
        <f aca="false">IMARGUMENT(Q336)</f>
        <v>1.56520316022032</v>
      </c>
      <c r="T336" s="124" t="str">
        <f aca="false">IMSUM(COMPLEX(1,0),IMDIV(COMPLEX(0,2*PI()*O336),COMPLEX(wz_esr,0)))</f>
        <v>1+0.000294999759444368i</v>
      </c>
      <c r="U336" s="124" t="n">
        <f aca="false">IMABS(T336)</f>
        <v>1.00000004351243</v>
      </c>
      <c r="V336" s="124" t="n">
        <f aca="false">IMARGUMENT(T336)</f>
        <v>0.000294999750960067</v>
      </c>
      <c r="W336" s="0" t="str">
        <f aca="false">IMSUB(COMPLEX(1,0),IMDIV(COMPLEX(0,2*PI()*O336),COMPLEX(wz_rhp,0)))</f>
        <v>1-0.0684718977433735i</v>
      </c>
      <c r="X336" s="124" t="n">
        <f aca="false">IMABS(W336)</f>
        <v>1.00234145917476</v>
      </c>
      <c r="Y336" s="124" t="n">
        <f aca="false">IMARGUMENT(W336)</f>
        <v>-0.0683651898569125</v>
      </c>
      <c r="Z336" s="0" t="str">
        <f aca="false">IMSUM(COMPLEX(1,0),IMDIV(COMPLEX(0,2*PI()*O336),COMPLEX(Q*(wsl/2),0)),IMDIV(IMPOWER(COMPLEX(0,2*PI()*O336),2),IMPOWER(COMPLEX(wsl/2,0),2)))</f>
        <v>0.999792211550769+0.0205573001265872i</v>
      </c>
      <c r="AA336" s="124" t="n">
        <f aca="false">IMABS(Z336)</f>
        <v>1.00000353442679</v>
      </c>
      <c r="AB336" s="124" t="n">
        <f aca="false">IMARGUMENT(Z336)</f>
        <v>0.0205586756566852</v>
      </c>
      <c r="AC336" s="222" t="str">
        <f aca="false">(IMDIV(IMPRODUCT(P336,T336,W336),IMPRODUCT(Q336,Z336)))</f>
        <v>-0.081575636728417-0.980157513672662i</v>
      </c>
      <c r="AD336" s="223" t="n">
        <f aca="false">20*LOG(IMABS(AC336))</f>
        <v>-0.144103767614759</v>
      </c>
      <c r="AE336" s="198" t="n">
        <f aca="false">(180/PI())*IMARGUMENT(AC336)</f>
        <v>-94.7575951123977</v>
      </c>
      <c r="AF336" s="0" t="str">
        <f aca="false">COMPLEX(Adc_ea,0)</f>
        <v>-0.434440565864413</v>
      </c>
      <c r="AG336" s="0" t="str">
        <f aca="false">IMDIV(COMPLEX(0,2*PI()*O336),COMPLEX(wp0_ea,0))</f>
        <v>2.4821062931973i</v>
      </c>
      <c r="AH336" s="0" t="n">
        <f aca="false">IMABS(AG336)</f>
        <v>2.4821062931973</v>
      </c>
      <c r="AI336" s="0" t="n">
        <f aca="false">IMARGUMENT(AG336)</f>
        <v>1.5707963267949</v>
      </c>
      <c r="AJ336" s="0" t="str">
        <f aca="false">IMSUM(COMPLEX(1,0),IMDIV(COMPLEX(0,2*PI()*O336),COMPLEX(wp1_ea,0)))</f>
        <v>1+0.0245753098336366i</v>
      </c>
      <c r="AK336" s="0" t="n">
        <f aca="false">IMABS(AJ336)</f>
        <v>1.00030192734665</v>
      </c>
      <c r="AL336" s="0" t="n">
        <f aca="false">IMARGUMENT(AJ336)</f>
        <v>0.0245703642401429</v>
      </c>
      <c r="AM336" s="0" t="str">
        <f aca="false">IMSUM(COMPLEX(1,0),IMDIV(COMPLEX(0,2*PI()*O336),COMPLEX(wz_ea,0)))</f>
        <v>1+2.4821062931973i</v>
      </c>
      <c r="AN336" s="0" t="n">
        <f aca="false">IMABS(AM336)</f>
        <v>2.67597676573053</v>
      </c>
      <c r="AO336" s="0" t="n">
        <f aca="false">IMARGUMENT(AM336)</f>
        <v>1.18780653398627</v>
      </c>
      <c r="AP336" s="197" t="str">
        <f aca="false">IMPRODUCT(AF336,IMDIV(AM336,IMPRODUCT(AG336,AJ336)))</f>
        <v>-0.429879550151398+0.185593416477408i</v>
      </c>
      <c r="AQ336" s="169" t="n">
        <f aca="false">20*LOG(IMABS(AP336))</f>
        <v>-6.59077544507768</v>
      </c>
      <c r="AR336" s="198" t="n">
        <f aca="false">(180/PI())*IMARGUMENT(AP336)</f>
        <v>156.648523103416</v>
      </c>
      <c r="AS336" s="197" t="str">
        <f aca="false">IMPRODUCT(AC336,AP336)</f>
        <v>0.216978479668637+0.40620976993337i</v>
      </c>
      <c r="AT336" s="223" t="n">
        <f aca="false">20*LOG(IMABS(AS336))</f>
        <v>-6.73487921269244</v>
      </c>
      <c r="AU336" s="198" t="n">
        <f aca="false">(180/PI())*IMARGUMENT(AS336)</f>
        <v>61.8909279910186</v>
      </c>
      <c r="AX336" s="0" t="n">
        <f aca="false">SUM((AT337&lt;0)*(AT336&gt;0))*O336</f>
        <v>0</v>
      </c>
      <c r="AY336" s="0" t="n">
        <f aca="false">IF(AX336&gt;0,AU336,0)</f>
        <v>0</v>
      </c>
    </row>
    <row r="337" customFormat="false" ht="15" hidden="false" customHeight="false" outlineLevel="0" collapsed="false">
      <c r="N337" s="130" t="n">
        <v>19</v>
      </c>
      <c r="O337" s="192" t="n">
        <f aca="false">10^(4+(N337/100))</f>
        <v>15488.1661891248</v>
      </c>
      <c r="P337" s="240" t="str">
        <f aca="false">COMPLEX(Adc,0)</f>
        <v>175.438596491228</v>
      </c>
      <c r="Q337" s="124" t="str">
        <f aca="false">IMSUM(COMPLEX(1,0),IMDIV(COMPLEX(0,2*PI()*O337),COMPLEX(wp_lf,0)))</f>
        <v>1+182.95223428117i</v>
      </c>
      <c r="R337" s="124" t="n">
        <f aca="false">IMABS(Q337)</f>
        <v>182.954967214536</v>
      </c>
      <c r="S337" s="124" t="n">
        <f aca="false">IMARGUMENT(Q337)</f>
        <v>1.56533047366994</v>
      </c>
      <c r="T337" s="124" t="str">
        <f aca="false">IMSUM(COMPLEX(1,0),IMDIV(COMPLEX(0,2*PI()*O337),COMPLEX(wz_esr,0)))</f>
        <v>1+0.00030187118656393i</v>
      </c>
      <c r="U337" s="124" t="n">
        <f aca="false">IMABS(T337)</f>
        <v>1.00000004556311</v>
      </c>
      <c r="V337" s="124" t="n">
        <f aca="false">IMARGUMENT(T337)</f>
        <v>0.000301871176985525</v>
      </c>
      <c r="W337" s="0" t="str">
        <f aca="false">IMSUB(COMPLEX(1,0),IMDIV(COMPLEX(0,2*PI()*O337),COMPLEX(wz_rhp,0)))</f>
        <v>1-0.0700668131289586i</v>
      </c>
      <c r="X337" s="124" t="n">
        <f aca="false">IMABS(W337)</f>
        <v>1.00245167379882</v>
      </c>
      <c r="Y337" s="124" t="n">
        <f aca="false">IMARGUMENT(W337)</f>
        <v>-0.0699524886660934</v>
      </c>
      <c r="Z337" s="0" t="str">
        <f aca="false">IMSUM(COMPLEX(1,0),IMDIV(COMPLEX(0,2*PI()*O337),COMPLEX(Q*(wsl/2),0)),IMDIV(IMPOWER(COMPLEX(0,2*PI()*O337),2),IMPOWER(COMPLEX(wsl/2,0),2)))</f>
        <v>0.999782418782855+0.021036141159749i</v>
      </c>
      <c r="AA337" s="124" t="n">
        <f aca="false">IMABS(Z337)</f>
        <v>1.00000370206424</v>
      </c>
      <c r="AB337" s="124" t="n">
        <f aca="false">IMARGUMENT(Z337)</f>
        <v>0.0210376150575294</v>
      </c>
      <c r="AC337" s="222" t="str">
        <f aca="false">(IMDIV(IMPRODUCT(P337,T337,W337),IMPRODUCT(Q337,Z337)))</f>
        <v>-0.0818221000595863-0.95777561380637i</v>
      </c>
      <c r="AD337" s="223" t="n">
        <f aca="false">20*LOG(IMABS(AC337))</f>
        <v>-0.34314406782929</v>
      </c>
      <c r="AE337" s="198" t="n">
        <f aca="false">(180/PI())*IMARGUMENT(AC337)</f>
        <v>-94.882882660902</v>
      </c>
      <c r="AF337" s="0" t="str">
        <f aca="false">COMPLEX(Adc_ea,0)</f>
        <v>-0.434440565864413</v>
      </c>
      <c r="AG337" s="0" t="str">
        <f aca="false">IMDIV(COMPLEX(0,2*PI()*O337),COMPLEX(wp0_ea,0))</f>
        <v>2.53992197592476i</v>
      </c>
      <c r="AH337" s="0" t="n">
        <f aca="false">IMABS(AG337)</f>
        <v>2.53992197592476</v>
      </c>
      <c r="AI337" s="0" t="n">
        <f aca="false">IMARGUMENT(AG337)</f>
        <v>1.5707963267949</v>
      </c>
      <c r="AJ337" s="0" t="str">
        <f aca="false">IMSUM(COMPLEX(1,0),IMDIV(COMPLEX(0,2*PI()*O337),COMPLEX(wp1_ea,0)))</f>
        <v>1+0.0251477423358887i</v>
      </c>
      <c r="AK337" s="0" t="n">
        <f aca="false">IMABS(AJ337)</f>
        <v>1.00031615449546</v>
      </c>
      <c r="AL337" s="0" t="n">
        <f aca="false">IMARGUMENT(AJ337)</f>
        <v>0.0251424431274368</v>
      </c>
      <c r="AM337" s="0" t="str">
        <f aca="false">IMSUM(COMPLEX(1,0),IMDIV(COMPLEX(0,2*PI()*O337),COMPLEX(wz_ea,0)))</f>
        <v>1+2.53992197592476i</v>
      </c>
      <c r="AN337" s="0" t="n">
        <f aca="false">IMABS(AM337)</f>
        <v>2.72968929436768</v>
      </c>
      <c r="AO337" s="0" t="n">
        <f aca="false">IMARGUMENT(AM337)</f>
        <v>1.19572160176677</v>
      </c>
      <c r="AP337" s="197" t="str">
        <f aca="false">IMPRODUCT(AF337,IMDIV(AM337,IMPRODUCT(AG337,AJ337)))</f>
        <v>-0.429867322183644+0.181855039696431i</v>
      </c>
      <c r="AQ337" s="169" t="n">
        <f aca="false">20*LOG(IMABS(AP337))</f>
        <v>-6.61828141934921</v>
      </c>
      <c r="AR337" s="198" t="n">
        <f aca="false">(180/PI())*IMARGUMENT(AP337)</f>
        <v>157.069245376008</v>
      </c>
      <c r="AS337" s="197" t="str">
        <f aca="false">IMPRODUCT(AC337,AP337)</f>
        <v>0.209348969317088+0.396836677105359i</v>
      </c>
      <c r="AT337" s="223" t="n">
        <f aca="false">20*LOG(IMABS(AS337))</f>
        <v>-6.96142548717849</v>
      </c>
      <c r="AU337" s="198" t="n">
        <f aca="false">(180/PI())*IMARGUMENT(AS337)</f>
        <v>62.1863627151062</v>
      </c>
      <c r="AX337" s="0" t="n">
        <f aca="false">SUM((AT338&lt;0)*(AT337&gt;0))*O337</f>
        <v>0</v>
      </c>
      <c r="AY337" s="0" t="n">
        <f aca="false">IF(AX337&gt;0,AU337,0)</f>
        <v>0</v>
      </c>
    </row>
    <row r="338" customFormat="false" ht="15" hidden="false" customHeight="false" outlineLevel="0" collapsed="false">
      <c r="N338" s="130" t="n">
        <v>20</v>
      </c>
      <c r="O338" s="192" t="n">
        <f aca="false">10^(4+(N338/100))</f>
        <v>15848.9319246111</v>
      </c>
      <c r="P338" s="240" t="str">
        <f aca="false">COMPLEX(Adc,0)</f>
        <v>175.438596491228</v>
      </c>
      <c r="Q338" s="124" t="str">
        <f aca="false">IMSUM(COMPLEX(1,0),IMDIV(COMPLEX(0,2*PI()*O338),COMPLEX(wp_lf,0)))</f>
        <v>1+187.213739262028i</v>
      </c>
      <c r="R338" s="124" t="n">
        <f aca="false">IMABS(Q338)</f>
        <v>187.216409987134</v>
      </c>
      <c r="S338" s="124" t="n">
        <f aca="false">IMARGUMENT(Q338)</f>
        <v>1.56545488928286</v>
      </c>
      <c r="T338" s="124" t="str">
        <f aca="false">IMSUM(COMPLEX(1,0),IMDIV(COMPLEX(0,2*PI()*O338),COMPLEX(wz_esr,0)))</f>
        <v>1+0.000308902669782345i</v>
      </c>
      <c r="U338" s="124" t="n">
        <f aca="false">IMABS(T338)</f>
        <v>1.00000004771043</v>
      </c>
      <c r="V338" s="124" t="n">
        <f aca="false">IMARGUMENT(T338)</f>
        <v>0.000308902659570099</v>
      </c>
      <c r="W338" s="0" t="str">
        <f aca="false">IMSUB(COMPLEX(1,0),IMDIV(COMPLEX(0,2*PI()*O338),COMPLEX(wz_rhp,0)))</f>
        <v>1-0.0716988788663084i</v>
      </c>
      <c r="X338" s="124" t="n">
        <f aca="false">IMABS(W338)</f>
        <v>1.00256706969194</v>
      </c>
      <c r="Y338" s="124" t="n">
        <f aca="false">IMARGUMENT(W338)</f>
        <v>-0.0715763949315122</v>
      </c>
      <c r="Z338" s="0" t="str">
        <f aca="false">IMSUM(COMPLEX(1,0),IMDIV(COMPLEX(0,2*PI()*O338),COMPLEX(Q*(wsl/2),0)),IMDIV(IMPOWER(COMPLEX(0,2*PI()*O338),2),IMPOWER(COMPLEX(wsl/2,0),2)))</f>
        <v>0.999772164496008+0.0215261358333998i</v>
      </c>
      <c r="AA338" s="124" t="n">
        <f aca="false">IMABS(Z338)</f>
        <v>1.00000387770496</v>
      </c>
      <c r="AB338" s="124" t="n">
        <f aca="false">IMARGUMENT(Z338)</f>
        <v>0.0215277151329496</v>
      </c>
      <c r="AC338" s="222" t="str">
        <f aca="false">(IMDIV(IMPRODUCT(P338,T338,W338),IMPRODUCT(Q338,Z338)))</f>
        <v>-0.0820574100656926-0.935901417468621i</v>
      </c>
      <c r="AD338" s="223" t="n">
        <f aca="false">20*LOG(IMABS(AC338))</f>
        <v>-0.542139928100463</v>
      </c>
      <c r="AE338" s="198" t="n">
        <f aca="false">(180/PI())*IMARGUMENT(AC338)</f>
        <v>-95.0107319173461</v>
      </c>
      <c r="AF338" s="0" t="str">
        <f aca="false">COMPLEX(Adc_ea,0)</f>
        <v>-0.434440565864413</v>
      </c>
      <c r="AG338" s="0" t="str">
        <f aca="false">IMDIV(COMPLEX(0,2*PI()*O338),COMPLEX(wp0_ea,0))</f>
        <v>2.59908435890368i</v>
      </c>
      <c r="AH338" s="0" t="n">
        <f aca="false">IMABS(AG338)</f>
        <v>2.59908435890368</v>
      </c>
      <c r="AI338" s="0" t="n">
        <f aca="false">IMARGUMENT(AG338)</f>
        <v>1.5707963267949</v>
      </c>
      <c r="AJ338" s="0" t="str">
        <f aca="false">IMSUM(COMPLEX(1,0),IMDIV(COMPLEX(0,2*PI()*O338),COMPLEX(wp1_ea,0)))</f>
        <v>1+0.0257335085039969i</v>
      </c>
      <c r="AK338" s="0" t="n">
        <f aca="false">IMABS(AJ338)</f>
        <v>1.00033105193227</v>
      </c>
      <c r="AL338" s="0" t="n">
        <f aca="false">IMARGUMENT(AJ338)</f>
        <v>0.0257278304013266</v>
      </c>
      <c r="AM338" s="0" t="str">
        <f aca="false">IMSUM(COMPLEX(1,0),IMDIV(COMPLEX(0,2*PI()*O338),COMPLEX(wz_ea,0)))</f>
        <v>1+2.59908435890368i</v>
      </c>
      <c r="AN338" s="0" t="n">
        <f aca="false">IMABS(AM338)</f>
        <v>2.78482306524091</v>
      </c>
      <c r="AO338" s="0" t="n">
        <f aca="false">IMARGUMENT(AM338)</f>
        <v>1.20350446178015</v>
      </c>
      <c r="AP338" s="197" t="str">
        <f aca="false">IMPRODUCT(AF338,IMDIV(AM338,IMPRODUCT(AG338,AJ338)))</f>
        <v>-0.429854518675105+0.178213055891538i</v>
      </c>
      <c r="AQ338" s="169" t="n">
        <f aca="false">20*LOG(IMABS(AP338))</f>
        <v>-6.6447229581256</v>
      </c>
      <c r="AR338" s="198" t="n">
        <f aca="false">(180/PI())*IMARGUMENT(AP338)</f>
        <v>157.481630187142</v>
      </c>
      <c r="AS338" s="197" t="str">
        <f aca="false">IMPRODUCT(AC338,AP338)</f>
        <v>0.202062600127819+0.387677751526971i</v>
      </c>
      <c r="AT338" s="223" t="n">
        <f aca="false">20*LOG(IMABS(AS338))</f>
        <v>-7.18686288622606</v>
      </c>
      <c r="AU338" s="198" t="n">
        <f aca="false">(180/PI())*IMARGUMENT(AS338)</f>
        <v>62.470898269796</v>
      </c>
      <c r="AX338" s="0" t="n">
        <f aca="false">SUM((AT339&lt;0)*(AT338&gt;0))*O338</f>
        <v>0</v>
      </c>
      <c r="AY338" s="0" t="n">
        <f aca="false">IF(AX338&gt;0,AU338,0)</f>
        <v>0</v>
      </c>
    </row>
    <row r="339" customFormat="false" ht="15" hidden="false" customHeight="false" outlineLevel="0" collapsed="false">
      <c r="N339" s="130" t="n">
        <v>21</v>
      </c>
      <c r="O339" s="192" t="n">
        <f aca="false">10^(4+(N339/100))</f>
        <v>16218.1009735893</v>
      </c>
      <c r="P339" s="240" t="str">
        <f aca="false">COMPLEX(Adc,0)</f>
        <v>175.438596491228</v>
      </c>
      <c r="Q339" s="124" t="str">
        <f aca="false">IMSUM(COMPLEX(1,0),IMDIV(COMPLEX(0,2*PI()*O339),COMPLEX(wp_lf,0)))</f>
        <v>1+191.574507445509i</v>
      </c>
      <c r="R339" s="124" t="n">
        <f aca="false">IMABS(Q339)</f>
        <v>191.577117378327</v>
      </c>
      <c r="S339" s="124" t="n">
        <f aca="false">IMARGUMENT(Q339)</f>
        <v>1.56557647301045</v>
      </c>
      <c r="T339" s="124" t="str">
        <f aca="false">IMSUM(COMPLEX(1,0),IMDIV(COMPLEX(0,2*PI()*O339),COMPLEX(wz_esr,0)))</f>
        <v>1+0.000316097937285089i</v>
      </c>
      <c r="U339" s="124" t="n">
        <f aca="false">IMABS(T339)</f>
        <v>1.00000004995895</v>
      </c>
      <c r="V339" s="124" t="n">
        <f aca="false">IMARGUMENT(T339)</f>
        <v>0.000316097926648606</v>
      </c>
      <c r="W339" s="0" t="str">
        <f aca="false">IMSUB(COMPLEX(1,0),IMDIV(COMPLEX(0,2*PI()*O339),COMPLEX(wz_rhp,0)))</f>
        <v>1-0.0733689602982799i</v>
      </c>
      <c r="X339" s="124" t="n">
        <f aca="false">IMABS(W339)</f>
        <v>1.00268788979186</v>
      </c>
      <c r="Y339" s="124" t="n">
        <f aca="false">IMARGUMENT(W339)</f>
        <v>-0.0732377353916804</v>
      </c>
      <c r="Z339" s="0" t="str">
        <f aca="false">IMSUM(COMPLEX(1,0),IMDIV(COMPLEX(0,2*PI()*O339),COMPLEX(Q*(wsl/2),0)),IMDIV(IMPOWER(COMPLEX(0,2*PI()*O339),2),IMPOWER(COMPLEX(wsl/2,0),2)))</f>
        <v>0.999761426939511+0.0220275439492016i</v>
      </c>
      <c r="AA339" s="124" t="n">
        <f aca="false">IMABS(Z339)</f>
        <v>1.00000406173603</v>
      </c>
      <c r="AB339" s="124" t="n">
        <f aca="false">IMARGUMENT(Z339)</f>
        <v>0.0220292361874914</v>
      </c>
      <c r="AC339" s="222" t="str">
        <f aca="false">(IMDIV(IMPRODUCT(P339,T339,W339),IMPRODUCT(Q339,Z339)))</f>
        <v>-0.0822820657805697-0.914523334776647i</v>
      </c>
      <c r="AD339" s="223" t="n">
        <f aca="false">20*LOG(IMABS(AC339))</f>
        <v>-0.741089250366882</v>
      </c>
      <c r="AE339" s="198" t="n">
        <f aca="false">(180/PI())*IMARGUMENT(AC339)</f>
        <v>-95.1412087298394</v>
      </c>
      <c r="AF339" s="0" t="str">
        <f aca="false">COMPLEX(Adc_ea,0)</f>
        <v>-0.434440565864413</v>
      </c>
      <c r="AG339" s="0" t="str">
        <f aca="false">IMDIV(COMPLEX(0,2*PI()*O339),COMPLEX(wp0_ea,0))</f>
        <v>2.65962481081265i</v>
      </c>
      <c r="AH339" s="0" t="n">
        <f aca="false">IMABS(AG339)</f>
        <v>2.65962481081265</v>
      </c>
      <c r="AI339" s="0" t="n">
        <f aca="false">IMARGUMENT(AG339)</f>
        <v>1.5707963267949</v>
      </c>
      <c r="AJ339" s="0" t="str">
        <f aca="false">IMSUM(COMPLEX(1,0),IMDIV(COMPLEX(0,2*PI()*O339),COMPLEX(wp1_ea,0)))</f>
        <v>1+0.0263329189189371i</v>
      </c>
      <c r="AK339" s="0" t="n">
        <f aca="false">IMABS(AJ339)</f>
        <v>1.00034665122586</v>
      </c>
      <c r="AL339" s="0" t="n">
        <f aca="false">IMARGUMENT(AJ339)</f>
        <v>0.0263268348361753</v>
      </c>
      <c r="AM339" s="0" t="str">
        <f aca="false">IMSUM(COMPLEX(1,0),IMDIV(COMPLEX(0,2*PI()*O339),COMPLEX(wz_ea,0)))</f>
        <v>1+2.65962481081265i</v>
      </c>
      <c r="AN339" s="0" t="n">
        <f aca="false">IMABS(AM339)</f>
        <v>2.84140882913569</v>
      </c>
      <c r="AO339" s="0" t="n">
        <f aca="false">IMARGUMENT(AM339)</f>
        <v>1.21115546813421</v>
      </c>
      <c r="AP339" s="197" t="str">
        <f aca="false">IMPRODUCT(AF339,IMDIV(AM339,IMPRODUCT(AG339,AJ339)))</f>
        <v>-0.429841112573236+0.174665531965348i</v>
      </c>
      <c r="AQ339" s="169" t="n">
        <f aca="false">20*LOG(IMABS(AP339))</f>
        <v>-6.67013604021132</v>
      </c>
      <c r="AR339" s="198" t="n">
        <f aca="false">(180/PI())*IMARGUMENT(AP339)</f>
        <v>157.885680134231</v>
      </c>
      <c r="AS339" s="197" t="str">
        <f aca="false">IMPRODUCT(AC339,AP339)</f>
        <v>0.195103919463431+0.378727886903809i</v>
      </c>
      <c r="AT339" s="223" t="n">
        <f aca="false">20*LOG(IMABS(AS339))</f>
        <v>-7.4112252905782</v>
      </c>
      <c r="AU339" s="198" t="n">
        <f aca="false">(180/PI())*IMARGUMENT(AS339)</f>
        <v>62.7444714043915</v>
      </c>
      <c r="AX339" s="0" t="n">
        <f aca="false">SUM((AT340&lt;0)*(AT339&gt;0))*O339</f>
        <v>0</v>
      </c>
      <c r="AY339" s="0" t="n">
        <f aca="false">IF(AX339&gt;0,AU339,0)</f>
        <v>0</v>
      </c>
    </row>
    <row r="340" customFormat="false" ht="15" hidden="false" customHeight="false" outlineLevel="0" collapsed="false">
      <c r="N340" s="130" t="n">
        <v>22</v>
      </c>
      <c r="O340" s="192" t="n">
        <f aca="false">10^(4+(N340/100))</f>
        <v>16595.8690743756</v>
      </c>
      <c r="P340" s="240" t="str">
        <f aca="false">COMPLEX(Adc,0)</f>
        <v>175.438596491228</v>
      </c>
      <c r="Q340" s="124" t="str">
        <f aca="false">IMSUM(COMPLEX(1,0),IMDIV(COMPLEX(0,2*PI()*O340),COMPLEX(wp_lf,0)))</f>
        <v>1+196.036850968627i</v>
      </c>
      <c r="R340" s="124" t="n">
        <f aca="false">IMABS(Q340)</f>
        <v>196.039401492903</v>
      </c>
      <c r="S340" s="124" t="n">
        <f aca="false">IMARGUMENT(Q340)</f>
        <v>1.56569528930365</v>
      </c>
      <c r="T340" s="124" t="str">
        <f aca="false">IMSUM(COMPLEX(1,0),IMDIV(COMPLEX(0,2*PI()*O340),COMPLEX(wz_esr,0)))</f>
        <v>1+0.000323460804098234i</v>
      </c>
      <c r="U340" s="124" t="n">
        <f aca="false">IMABS(T340)</f>
        <v>1.00000005231344</v>
      </c>
      <c r="V340" s="124" t="n">
        <f aca="false">IMARGUMENT(T340)</f>
        <v>0.000323460792510534</v>
      </c>
      <c r="W340" s="0" t="str">
        <f aca="false">IMSUB(COMPLEX(1,0),IMDIV(COMPLEX(0,2*PI()*O340),COMPLEX(wz_rhp,0)))</f>
        <v>1-0.0750779429241549i</v>
      </c>
      <c r="X340" s="124" t="n">
        <f aca="false">IMABS(W340)</f>
        <v>1.00281438836592</v>
      </c>
      <c r="Y340" s="124" t="n">
        <f aca="false">IMARGUMENT(W340)</f>
        <v>-0.0749373542076398</v>
      </c>
      <c r="Z340" s="0" t="str">
        <f aca="false">IMSUM(COMPLEX(1,0),IMDIV(COMPLEX(0,2*PI()*O340),COMPLEX(Q*(wsl/2),0)),IMDIV(IMPOWER(COMPLEX(0,2*PI()*O340),2),IMPOWER(COMPLEX(wsl/2,0),2)))</f>
        <v>0.999750183337566+0.0225406313603744i</v>
      </c>
      <c r="AA340" s="124" t="n">
        <f aca="false">IMABS(Z340)</f>
        <v>1.00000425456376</v>
      </c>
      <c r="AB340" s="124" t="n">
        <f aca="false">IMARGUMENT(Z340)</f>
        <v>0.022542444613288</v>
      </c>
      <c r="AC340" s="222" t="str">
        <f aca="false">(IMDIV(IMPRODUCT(P340,T340,W340),IMPRODUCT(Q340,Z340)))</f>
        <v>-0.0824965436463561-0.893630038351153i</v>
      </c>
      <c r="AD340" s="223" t="n">
        <f aca="false">20*LOG(IMABS(AC340))</f>
        <v>-0.939989840904972</v>
      </c>
      <c r="AE340" s="198" t="n">
        <f aca="false">(180/PI())*IMARGUMENT(AC340)</f>
        <v>-95.2743802025709</v>
      </c>
      <c r="AF340" s="0" t="str">
        <f aca="false">COMPLEX(Adc_ea,0)</f>
        <v>-0.434440565864413</v>
      </c>
      <c r="AG340" s="0" t="str">
        <f aca="false">IMDIV(COMPLEX(0,2*PI()*O340),COMPLEX(wp0_ea,0))</f>
        <v>2.72157543100062i</v>
      </c>
      <c r="AH340" s="0" t="n">
        <f aca="false">IMABS(AG340)</f>
        <v>2.72157543100062</v>
      </c>
      <c r="AI340" s="0" t="n">
        <f aca="false">IMARGUMENT(AG340)</f>
        <v>1.5707963267949</v>
      </c>
      <c r="AJ340" s="0" t="str">
        <f aca="false">IMSUM(COMPLEX(1,0),IMDIV(COMPLEX(0,2*PI()*O340),COMPLEX(wp1_ea,0)))</f>
        <v>1+0.0269462913960457i</v>
      </c>
      <c r="AK340" s="0" t="n">
        <f aca="false">IMABS(AJ340)</f>
        <v>1.00036298543079</v>
      </c>
      <c r="AL340" s="0" t="n">
        <f aca="false">IMARGUMENT(AJ340)</f>
        <v>0.0269397723116588</v>
      </c>
      <c r="AM340" s="0" t="str">
        <f aca="false">IMSUM(COMPLEX(1,0),IMDIV(COMPLEX(0,2*PI()*O340),COMPLEX(wz_ea,0)))</f>
        <v>1+2.72157543100062i</v>
      </c>
      <c r="AN340" s="0" t="n">
        <f aca="false">IMABS(AM340)</f>
        <v>2.89947802658103</v>
      </c>
      <c r="AO340" s="0" t="n">
        <f aca="false">IMARGUMENT(AM340)</f>
        <v>1.21867509349403</v>
      </c>
      <c r="AP340" s="197" t="str">
        <f aca="false">IMPRODUCT(AF340,IMDIV(AM340,IMPRODUCT(AG340,AJ340)))</f>
        <v>-0.429827075557472+0.171210584756695i</v>
      </c>
      <c r="AQ340" s="169" t="n">
        <f aca="false">20*LOG(IMABS(AP340))</f>
        <v>-6.6945559425344</v>
      </c>
      <c r="AR340" s="198" t="n">
        <f aca="false">(180/PI())*IMARGUMENT(AP340)</f>
        <v>158.281404200417</v>
      </c>
      <c r="AS340" s="197" t="str">
        <f aca="false">IMPRODUCT(AC340,AP340)</f>
        <v>0.188458169521361+0.369982104536689i</v>
      </c>
      <c r="AT340" s="223" t="n">
        <f aca="false">20*LOG(IMABS(AS340))</f>
        <v>-7.63454578343938</v>
      </c>
      <c r="AU340" s="198" t="n">
        <f aca="false">(180/PI())*IMARGUMENT(AS340)</f>
        <v>63.0070239978464</v>
      </c>
      <c r="AX340" s="0" t="n">
        <f aca="false">SUM((AT341&lt;0)*(AT340&gt;0))*O340</f>
        <v>0</v>
      </c>
      <c r="AY340" s="0" t="n">
        <f aca="false">IF(AX340&gt;0,AU340,0)</f>
        <v>0</v>
      </c>
    </row>
    <row r="341" customFormat="false" ht="15" hidden="false" customHeight="false" outlineLevel="0" collapsed="false">
      <c r="N341" s="130" t="n">
        <v>23</v>
      </c>
      <c r="O341" s="192" t="n">
        <f aca="false">10^(4+(N341/100))</f>
        <v>16982.4365246175</v>
      </c>
      <c r="P341" s="240" t="str">
        <f aca="false">COMPLEX(Adc,0)</f>
        <v>175.438596491228</v>
      </c>
      <c r="Q341" s="124" t="str">
        <f aca="false">IMSUM(COMPLEX(1,0),IMDIV(COMPLEX(0,2*PI()*O341),COMPLEX(wp_lf,0)))</f>
        <v>1+200.603135824982i</v>
      </c>
      <c r="R341" s="124" t="n">
        <f aca="false">IMABS(Q341)</f>
        <v>200.605628292967</v>
      </c>
      <c r="S341" s="124" t="n">
        <f aca="false">IMARGUMENT(Q341)</f>
        <v>1.56581140114699</v>
      </c>
      <c r="T341" s="124" t="str">
        <f aca="false">IMSUM(COMPLEX(1,0),IMDIV(COMPLEX(0,2*PI()*O341),COMPLEX(wz_esr,0)))</f>
        <v>1+0.000330995174111223i</v>
      </c>
      <c r="U341" s="124" t="n">
        <f aca="false">IMABS(T341)</f>
        <v>1.0000000547789</v>
      </c>
      <c r="V341" s="124" t="n">
        <f aca="false">IMARGUMENT(T341)</f>
        <v>0.000330995162186382</v>
      </c>
      <c r="W341" s="0" t="str">
        <f aca="false">IMSUB(COMPLEX(1,0),IMDIV(COMPLEX(0,2*PI()*O341),COMPLEX(wz_rhp,0)))</f>
        <v>1-0.0768267328691419i</v>
      </c>
      <c r="X341" s="124" t="n">
        <f aca="false">IMABS(W341)</f>
        <v>1.00294683153363</v>
      </c>
      <c r="Y341" s="124" t="n">
        <f aca="false">IMARGUMENT(W341)</f>
        <v>-0.0766761132402208</v>
      </c>
      <c r="Z341" s="0" t="str">
        <f aca="false">IMSUM(COMPLEX(1,0),IMDIV(COMPLEX(0,2*PI()*O341),COMPLEX(Q*(wsl/2),0)),IMDIV(IMPOWER(COMPLEX(0,2*PI()*O341),2),IMPOWER(COMPLEX(wsl/2,0),2)))</f>
        <v>0.999738409840986+0.0230656701126549i</v>
      </c>
      <c r="AA341" s="124" t="n">
        <f aca="false">IMABS(Z341)</f>
        <v>1.00000445661463</v>
      </c>
      <c r="AB341" s="124" t="n">
        <f aca="false">IMARGUMENT(Z341)</f>
        <v>0.0230676130334847</v>
      </c>
      <c r="AC341" s="222" t="str">
        <f aca="false">(IMDIV(IMPRODUCT(P341,T341,W341),IMPRODUCT(Q341,Z341)))</f>
        <v>-0.0827012985233912-0.873210457346503i</v>
      </c>
      <c r="AD341" s="223" t="n">
        <f aca="false">20*LOG(IMABS(AC341))</f>
        <v>-1.13883940596683</v>
      </c>
      <c r="AE341" s="198" t="n">
        <f aca="false">(180/PI())*IMARGUMENT(AC341)</f>
        <v>-95.4103147217567</v>
      </c>
      <c r="AF341" s="0" t="str">
        <f aca="false">COMPLEX(Adc_ea,0)</f>
        <v>-0.434440565864413</v>
      </c>
      <c r="AG341" s="0" t="str">
        <f aca="false">IMDIV(COMPLEX(0,2*PI()*O341),COMPLEX(wp0_ea,0))</f>
        <v>2.78496906650642i</v>
      </c>
      <c r="AH341" s="0" t="n">
        <f aca="false">IMABS(AG341)</f>
        <v>2.78496906650642</v>
      </c>
      <c r="AI341" s="0" t="n">
        <f aca="false">IMARGUMENT(AG341)</f>
        <v>1.5707963267949</v>
      </c>
      <c r="AJ341" s="0" t="str">
        <f aca="false">IMSUM(COMPLEX(1,0),IMDIV(COMPLEX(0,2*PI()*O341),COMPLEX(wp1_ea,0)))</f>
        <v>1+0.0275739511535289i</v>
      </c>
      <c r="AK341" s="0" t="n">
        <f aca="false">IMABS(AJ341)</f>
        <v>1.00038008915723</v>
      </c>
      <c r="AL341" s="0" t="n">
        <f aca="false">IMARGUMENT(AJ341)</f>
        <v>0.0275669659720994</v>
      </c>
      <c r="AM341" s="0" t="str">
        <f aca="false">IMSUM(COMPLEX(1,0),IMDIV(COMPLEX(0,2*PI()*O341),COMPLEX(wz_ea,0)))</f>
        <v>1+2.78496906650642i</v>
      </c>
      <c r="AN341" s="0" t="n">
        <f aca="false">IMABS(AM341)</f>
        <v>2.9590628079508</v>
      </c>
      <c r="AO341" s="0" t="n">
        <f aca="false">IMARGUMENT(AM341)</f>
        <v>1.22606392230898</v>
      </c>
      <c r="AP341" s="197" t="str">
        <f aca="false">IMPRODUCT(AF341,IMDIV(AM341,IMPRODUCT(AG341,AJ341)))</f>
        <v>-0.429812377980124+0.167846380031638i</v>
      </c>
      <c r="AQ341" s="169" t="n">
        <f aca="false">20*LOG(IMABS(AP341))</f>
        <v>-6.71801721659742</v>
      </c>
      <c r="AR341" s="198" t="n">
        <f aca="false">(180/PI())*IMARGUMENT(AP341)</f>
        <v>158.668817357378</v>
      </c>
      <c r="AS341" s="197" t="str">
        <f aca="false">IMPRODUCT(AC341,AP341)</f>
        <v>0.182111256051765+0.361435549568145i</v>
      </c>
      <c r="AT341" s="223" t="n">
        <f aca="false">20*LOG(IMABS(AS341))</f>
        <v>-7.85685662256424</v>
      </c>
      <c r="AU341" s="198" t="n">
        <f aca="false">(180/PI())*IMARGUMENT(AS341)</f>
        <v>63.2585026356216</v>
      </c>
      <c r="AX341" s="0" t="n">
        <f aca="false">SUM((AT342&lt;0)*(AT341&gt;0))*O341</f>
        <v>0</v>
      </c>
      <c r="AY341" s="0" t="n">
        <f aca="false">IF(AX341&gt;0,AU341,0)</f>
        <v>0</v>
      </c>
    </row>
    <row r="342" customFormat="false" ht="15" hidden="false" customHeight="false" outlineLevel="0" collapsed="false">
      <c r="N342" s="130" t="n">
        <v>24</v>
      </c>
      <c r="O342" s="192" t="n">
        <f aca="false">10^(4+(N342/100))</f>
        <v>17378.0082874938</v>
      </c>
      <c r="P342" s="240" t="str">
        <f aca="false">COMPLEX(Adc,0)</f>
        <v>175.438596491228</v>
      </c>
      <c r="Q342" s="124" t="str">
        <f aca="false">IMSUM(COMPLEX(1,0),IMDIV(COMPLEX(0,2*PI()*O342),COMPLEX(wp_lf,0)))</f>
        <v>1+205.275783119249i</v>
      </c>
      <c r="R342" s="124" t="n">
        <f aca="false">IMABS(Q342)</f>
        <v>205.278218852417</v>
      </c>
      <c r="S342" s="124" t="n">
        <f aca="false">IMARGUMENT(Q342)</f>
        <v>1.56592487009197</v>
      </c>
      <c r="T342" s="124" t="str">
        <f aca="false">IMSUM(COMPLEX(1,0),IMDIV(COMPLEX(0,2*PI()*O342),COMPLEX(wz_esr,0)))</f>
        <v>1+0.00033870504214676i</v>
      </c>
      <c r="U342" s="124" t="n">
        <f aca="false">IMABS(T342)</f>
        <v>1.00000005736055</v>
      </c>
      <c r="V342" s="124" t="n">
        <f aca="false">IMARGUMENT(T342)</f>
        <v>0.000338705029237723</v>
      </c>
      <c r="W342" s="0" t="str">
        <f aca="false">IMSUB(COMPLEX(1,0),IMDIV(COMPLEX(0,2*PI()*O342),COMPLEX(wz_rhp,0)))</f>
        <v>1-0.0786162573648187i</v>
      </c>
      <c r="X342" s="124" t="n">
        <f aca="false">IMABS(W342)</f>
        <v>1.00308549781265</v>
      </c>
      <c r="Y342" s="124" t="n">
        <f aca="false">IMARGUMENT(W342)</f>
        <v>-0.0784548923248718</v>
      </c>
      <c r="Z342" s="0" t="str">
        <f aca="false">IMSUM(COMPLEX(1,0),IMDIV(COMPLEX(0,2*PI()*O342),COMPLEX(Q*(wsl/2),0)),IMDIV(IMPOWER(COMPLEX(0,2*PI()*O342),2),IMPOWER(COMPLEX(wsl/2,0),2)))</f>
        <v>0.999726081476608+0.0236029385885394i</v>
      </c>
      <c r="AA342" s="124" t="n">
        <f aca="false">IMABS(Z342)</f>
        <v>1.0000046683364</v>
      </c>
      <c r="AB342" s="124" t="n">
        <f aca="false">IMARGUMENT(Z342)</f>
        <v>0.023605020449254</v>
      </c>
      <c r="AC342" s="222" t="str">
        <f aca="false">(IMDIV(IMPRODUCT(P342,T342,W342),IMPRODUCT(Q342,Z342)))</f>
        <v>-0.0828967646543878-0.853253771614465i</v>
      </c>
      <c r="AD342" s="223" t="n">
        <f aca="false">20*LOG(IMABS(AC342))</f>
        <v>-1.33763554723387</v>
      </c>
      <c r="AE342" s="198" t="n">
        <f aca="false">(180/PI())*IMARGUMENT(AC342)</f>
        <v>-95.5490819815996</v>
      </c>
      <c r="AF342" s="0" t="str">
        <f aca="false">COMPLEX(Adc_ea,0)</f>
        <v>-0.434440565864413</v>
      </c>
      <c r="AG342" s="0" t="str">
        <f aca="false">IMDIV(COMPLEX(0,2*PI()*O342),COMPLEX(wp0_ea,0))</f>
        <v>2.84983932947468i</v>
      </c>
      <c r="AH342" s="0" t="n">
        <f aca="false">IMABS(AG342)</f>
        <v>2.84983932947468</v>
      </c>
      <c r="AI342" s="0" t="n">
        <f aca="false">IMARGUMENT(AG342)</f>
        <v>1.5707963267949</v>
      </c>
      <c r="AJ342" s="0" t="str">
        <f aca="false">IMSUM(COMPLEX(1,0),IMDIV(COMPLEX(0,2*PI()*O342),COMPLEX(wp1_ea,0)))</f>
        <v>1+0.0282162309848978i</v>
      </c>
      <c r="AK342" s="0" t="n">
        <f aca="false">IMABS(AJ342)</f>
        <v>1.00039799864404</v>
      </c>
      <c r="AL342" s="0" t="n">
        <f aca="false">IMARGUMENT(AJ342)</f>
        <v>0.0282087463889502</v>
      </c>
      <c r="AM342" s="0" t="str">
        <f aca="false">IMSUM(COMPLEX(1,0),IMDIV(COMPLEX(0,2*PI()*O342),COMPLEX(wz_ea,0)))</f>
        <v>1+2.84983932947468i</v>
      </c>
      <c r="AN342" s="0" t="n">
        <f aca="false">IMABS(AM342)</f>
        <v>3.02019605387145</v>
      </c>
      <c r="AO342" s="0" t="n">
        <f aca="false">IMARGUMENT(AM342)</f>
        <v>1.23332264412884</v>
      </c>
      <c r="AP342" s="197" t="str">
        <f aca="false">IMPRODUCT(AF342,IMDIV(AM342,IMPRODUCT(AG342,AJ342)))</f>
        <v>-0.429796988804573+0.164571131499656i</v>
      </c>
      <c r="AQ342" s="169" t="n">
        <f aca="false">20*LOG(IMABS(AP342))</f>
        <v>-6.74055366874156</v>
      </c>
      <c r="AR342" s="198" t="n">
        <f aca="false">(180/PI())*IMARGUMENT(AP342)</f>
        <v>159.047940173055</v>
      </c>
      <c r="AS342" s="197" t="str">
        <f aca="false">IMPRODUCT(AC342,AP342)</f>
        <v>0.176049718481039+0.353083487369209i</v>
      </c>
      <c r="AT342" s="223" t="n">
        <f aca="false">20*LOG(IMABS(AS342))</f>
        <v>-8.07818921597542</v>
      </c>
      <c r="AU342" s="198" t="n">
        <f aca="false">(180/PI())*IMARGUMENT(AS342)</f>
        <v>63.4988581914558</v>
      </c>
      <c r="AX342" s="0" t="n">
        <f aca="false">SUM((AT343&lt;0)*(AT342&gt;0))*O342</f>
        <v>0</v>
      </c>
      <c r="AY342" s="0" t="n">
        <f aca="false">IF(AX342&gt;0,AU342,0)</f>
        <v>0</v>
      </c>
    </row>
    <row r="343" customFormat="false" ht="15" hidden="false" customHeight="false" outlineLevel="0" collapsed="false">
      <c r="N343" s="130" t="n">
        <v>25</v>
      </c>
      <c r="O343" s="192" t="n">
        <f aca="false">10^(4+(N343/100))</f>
        <v>17782.7941003892</v>
      </c>
      <c r="P343" s="240" t="str">
        <f aca="false">COMPLEX(Adc,0)</f>
        <v>175.438596491228</v>
      </c>
      <c r="Q343" s="124" t="str">
        <f aca="false">IMSUM(COMPLEX(1,0),IMDIV(COMPLEX(0,2*PI()*O343),COMPLEX(wp_lf,0)))</f>
        <v>1+210.05727035087i</v>
      </c>
      <c r="R343" s="124" t="n">
        <f aca="false">IMABS(Q343)</f>
        <v>210.059650640618</v>
      </c>
      <c r="S343" s="124" t="n">
        <f aca="false">IMARGUMENT(Q343)</f>
        <v>1.56603575628965</v>
      </c>
      <c r="T343" s="124" t="str">
        <f aca="false">IMSUM(COMPLEX(1,0),IMDIV(COMPLEX(0,2*PI()*O343),COMPLEX(wz_esr,0)))</f>
        <v>1+0.000346594496078936i</v>
      </c>
      <c r="U343" s="124" t="n">
        <f aca="false">IMABS(T343)</f>
        <v>1.00000006006387</v>
      </c>
      <c r="V343" s="124" t="n">
        <f aca="false">IMARGUMENT(T343)</f>
        <v>0.000346594482334841</v>
      </c>
      <c r="W343" s="0" t="str">
        <f aca="false">IMSUB(COMPLEX(1,0),IMDIV(COMPLEX(0,2*PI()*O343),COMPLEX(wz_rhp,0)))</f>
        <v>1-0.0804474652407588i</v>
      </c>
      <c r="X343" s="124" t="n">
        <f aca="false">IMABS(W343)</f>
        <v>1.00323067868943</v>
      </c>
      <c r="Y343" s="124" t="n">
        <f aca="false">IMARGUMENT(W343)</f>
        <v>-0.0802745895434102</v>
      </c>
      <c r="Z343" s="0" t="str">
        <f aca="false">IMSUM(COMPLEX(1,0),IMDIV(COMPLEX(0,2*PI()*O343),COMPLEX(Q*(wsl/2),0)),IMDIV(IMPOWER(COMPLEX(0,2*PI()*O343),2),IMPOWER(COMPLEX(wsl/2,0),2)))</f>
        <v>0.999713172094316+0.0241527216548853i</v>
      </c>
      <c r="AA343" s="124" t="n">
        <f aca="false">IMABS(Z343)</f>
        <v>1.00000489019915</v>
      </c>
      <c r="AB343" s="124" t="n">
        <f aca="false">IMARGUMENT(Z343)</f>
        <v>0.0241549523903495</v>
      </c>
      <c r="AC343" s="222" t="str">
        <f aca="false">(IMDIV(IMPRODUCT(P343,T343,W343),IMPRODUCT(Q343,Z343)))</f>
        <v>-0.0830833565849305-0.833749405998679i</v>
      </c>
      <c r="AD343" s="223" t="n">
        <f aca="false">20*LOG(IMABS(AC343))</f>
        <v>-1.53637575707838</v>
      </c>
      <c r="AE343" s="198" t="n">
        <f aca="false">(180/PI())*IMARGUMENT(AC343)</f>
        <v>-95.6907530102315</v>
      </c>
      <c r="AF343" s="0" t="str">
        <f aca="false">COMPLEX(Adc_ea,0)</f>
        <v>-0.434440565864413</v>
      </c>
      <c r="AG343" s="0" t="str">
        <f aca="false">IMDIV(COMPLEX(0,2*PI()*O343),COMPLEX(wp0_ea,0))</f>
        <v>2.91622061497751i</v>
      </c>
      <c r="AH343" s="0" t="n">
        <f aca="false">IMABS(AG343)</f>
        <v>2.91622061497751</v>
      </c>
      <c r="AI343" s="0" t="n">
        <f aca="false">IMARGUMENT(AG343)</f>
        <v>1.5707963267949</v>
      </c>
      <c r="AJ343" s="0" t="str">
        <f aca="false">IMSUM(COMPLEX(1,0),IMDIV(COMPLEX(0,2*PI()*O343),COMPLEX(wp1_ea,0)))</f>
        <v>1+0.0288734714354209i</v>
      </c>
      <c r="AK343" s="0" t="n">
        <f aca="false">IMABS(AJ343)</f>
        <v>1.00041675183532</v>
      </c>
      <c r="AL343" s="0" t="n">
        <f aca="false">IMARGUMENT(AJ343)</f>
        <v>0.0288654517268084</v>
      </c>
      <c r="AM343" s="0" t="str">
        <f aca="false">IMSUM(COMPLEX(1,0),IMDIV(COMPLEX(0,2*PI()*O343),COMPLEX(wz_ea,0)))</f>
        <v>1+2.91622061497751i</v>
      </c>
      <c r="AN343" s="0" t="n">
        <f aca="false">IMABS(AM343)</f>
        <v>3.0829113959405</v>
      </c>
      <c r="AO343" s="0" t="n">
        <f aca="false">IMARGUMENT(AM343)</f>
        <v>1.24045204703198</v>
      </c>
      <c r="AP343" s="197" t="str">
        <f aca="false">IMPRODUCT(AF343,IMDIV(AM343,IMPRODUCT(AG343,AJ343)))</f>
        <v>-0.429780875540606+0.161383099854458i</v>
      </c>
      <c r="AQ343" s="169" t="n">
        <f aca="false">20*LOG(IMABS(AP343))</f>
        <v>-6.7621983440255</v>
      </c>
      <c r="AR343" s="198" t="n">
        <f aca="false">(180/PI())*IMARGUMENT(AP343)</f>
        <v>159.418798425611</v>
      </c>
      <c r="AS343" s="197" t="str">
        <f aca="false">IMPRODUCT(AC343,AP343)</f>
        <v>0.170260701377804+0.344921300059583i</v>
      </c>
      <c r="AT343" s="223" t="n">
        <f aca="false">20*LOG(IMABS(AS343))</f>
        <v>-8.29857410110388</v>
      </c>
      <c r="AU343" s="198" t="n">
        <f aca="false">(180/PI())*IMARGUMENT(AS343)</f>
        <v>63.7280454153798</v>
      </c>
      <c r="AX343" s="0" t="n">
        <f aca="false">SUM((AT344&lt;0)*(AT343&gt;0))*O343</f>
        <v>0</v>
      </c>
      <c r="AY343" s="0" t="n">
        <f aca="false">IF(AX343&gt;0,AU343,0)</f>
        <v>0</v>
      </c>
    </row>
    <row r="344" customFormat="false" ht="15" hidden="false" customHeight="false" outlineLevel="0" collapsed="false">
      <c r="N344" s="130" t="n">
        <v>26</v>
      </c>
      <c r="O344" s="192" t="n">
        <f aca="false">10^(4+(N344/100))</f>
        <v>18197.0085860998</v>
      </c>
      <c r="P344" s="240" t="str">
        <f aca="false">COMPLEX(Adc,0)</f>
        <v>175.438596491228</v>
      </c>
      <c r="Q344" s="124" t="str">
        <f aca="false">IMSUM(COMPLEX(1,0),IMDIV(COMPLEX(0,2*PI()*O344),COMPLEX(wp_lf,0)))</f>
        <v>1+214.95013272767i</v>
      </c>
      <c r="R344" s="124" t="n">
        <f aca="false">IMABS(Q344)</f>
        <v>214.952458836002</v>
      </c>
      <c r="S344" s="124" t="n">
        <f aca="false">IMARGUMENT(Q344)</f>
        <v>1.56614411852244</v>
      </c>
      <c r="T344" s="124" t="str">
        <f aca="false">IMSUM(COMPLEX(1,0),IMDIV(COMPLEX(0,2*PI()*O344),COMPLEX(wz_esr,0)))</f>
        <v>1+0.000354667719000655i</v>
      </c>
      <c r="U344" s="124" t="n">
        <f aca="false">IMABS(T344)</f>
        <v>1.00000006289459</v>
      </c>
      <c r="V344" s="124" t="n">
        <f aca="false">IMARGUMENT(T344)</f>
        <v>0.000354667704184476</v>
      </c>
      <c r="W344" s="0" t="str">
        <f aca="false">IMSUB(COMPLEX(1,0),IMDIV(COMPLEX(0,2*PI()*O344),COMPLEX(wz_rhp,0)))</f>
        <v>1-0.0823213274276181i</v>
      </c>
      <c r="X344" s="124" t="n">
        <f aca="false">IMABS(W344)</f>
        <v>1.00338267921539</v>
      </c>
      <c r="Y344" s="124" t="n">
        <f aca="false">IMARGUMENT(W344)</f>
        <v>-0.0821361214920216</v>
      </c>
      <c r="Z344" s="0" t="str">
        <f aca="false">IMSUM(COMPLEX(1,0),IMDIV(COMPLEX(0,2*PI()*O344),COMPLEX(Q*(wsl/2),0)),IMDIV(IMPOWER(COMPLEX(0,2*PI()*O344),2),IMPOWER(COMPLEX(wsl/2,0),2)))</f>
        <v>0.99969965431158+0.0247153108139518i</v>
      </c>
      <c r="AA344" s="124" t="n">
        <f aca="false">IMABS(Z344)</f>
        <v>1.00000512269654</v>
      </c>
      <c r="AB344" s="124" t="n">
        <f aca="false">IMARGUMENT(Z344)</f>
        <v>0.0247177010693395</v>
      </c>
      <c r="AC344" s="222" t="str">
        <f aca="false">(IMDIV(IMPRODUCT(P344,T344,W344),IMPRODUCT(Q344,Z344)))</f>
        <v>-0.083261470042232-0.814687024756852i</v>
      </c>
      <c r="AD344" s="223" t="n">
        <f aca="false">20*LOG(IMABS(AC344))</f>
        <v>-1.73505741362694</v>
      </c>
      <c r="AE344" s="198" t="n">
        <f aca="false">(180/PI())*IMARGUMENT(AC344)</f>
        <v>-95.8354001956015</v>
      </c>
      <c r="AF344" s="0" t="str">
        <f aca="false">COMPLEX(Adc_ea,0)</f>
        <v>-0.434440565864413</v>
      </c>
      <c r="AG344" s="0" t="str">
        <f aca="false">IMDIV(COMPLEX(0,2*PI()*O344),COMPLEX(wp0_ea,0))</f>
        <v>2.98414811925116i</v>
      </c>
      <c r="AH344" s="0" t="n">
        <f aca="false">IMABS(AG344)</f>
        <v>2.98414811925116</v>
      </c>
      <c r="AI344" s="0" t="n">
        <f aca="false">IMARGUMENT(AG344)</f>
        <v>1.5707963267949</v>
      </c>
      <c r="AJ344" s="0" t="str">
        <f aca="false">IMSUM(COMPLEX(1,0),IMDIV(COMPLEX(0,2*PI()*O344),COMPLEX(wp1_ea,0)))</f>
        <v>1+0.0295460209826848i</v>
      </c>
      <c r="AK344" s="0" t="n">
        <f aca="false">IMABS(AJ344)</f>
        <v>1.00043638846051</v>
      </c>
      <c r="AL344" s="0" t="n">
        <f aca="false">IMARGUMENT(AJ344)</f>
        <v>0.029537427912519</v>
      </c>
      <c r="AM344" s="0" t="str">
        <f aca="false">IMSUM(COMPLEX(1,0),IMDIV(COMPLEX(0,2*PI()*O344),COMPLEX(wz_ea,0)))</f>
        <v>1+2.98414811925116i</v>
      </c>
      <c r="AN344" s="0" t="n">
        <f aca="false">IMABS(AM344)</f>
        <v>3.14724323776067</v>
      </c>
      <c r="AO344" s="0" t="n">
        <f aca="false">IMARGUMENT(AM344)</f>
        <v>1.24745301118561</v>
      </c>
      <c r="AP344" s="197" t="str">
        <f aca="false">IMPRODUCT(AF344,IMDIV(AM344,IMPRODUCT(AG344,AJ344)))</f>
        <v>-0.42976400417679+0.158280591838869i</v>
      </c>
      <c r="AQ344" s="169" t="n">
        <f aca="false">20*LOG(IMABS(AP344))</f>
        <v>-6.78298351351525</v>
      </c>
      <c r="AR344" s="198" t="n">
        <f aca="false">(180/PI())*IMARGUMENT(AP344)</f>
        <v>159.781422724763</v>
      </c>
      <c r="AS344" s="197" t="str">
        <f aca="false">IMPRODUCT(AC344,AP344)</f>
        <v>0.164731927200957+0.336944483154722i</v>
      </c>
      <c r="AT344" s="223" t="n">
        <f aca="false">20*LOG(IMABS(AS344))</f>
        <v>-8.51804092714219</v>
      </c>
      <c r="AU344" s="198" t="n">
        <f aca="false">(180/PI())*IMARGUMENT(AS344)</f>
        <v>63.9460225291612</v>
      </c>
      <c r="AX344" s="0" t="n">
        <f aca="false">SUM((AT345&lt;0)*(AT344&gt;0))*O344</f>
        <v>0</v>
      </c>
      <c r="AY344" s="0" t="n">
        <f aca="false">IF(AX344&gt;0,AU344,0)</f>
        <v>0</v>
      </c>
    </row>
    <row r="345" customFormat="false" ht="15" hidden="false" customHeight="false" outlineLevel="0" collapsed="false">
      <c r="N345" s="130" t="n">
        <v>27</v>
      </c>
      <c r="O345" s="192" t="n">
        <f aca="false">10^(4+(N345/100))</f>
        <v>18620.8713666287</v>
      </c>
      <c r="P345" s="240" t="str">
        <f aca="false">COMPLEX(Adc,0)</f>
        <v>175.438596491228</v>
      </c>
      <c r="Q345" s="124" t="str">
        <f aca="false">IMSUM(COMPLEX(1,0),IMDIV(COMPLEX(0,2*PI()*O345),COMPLEX(wp_lf,0)))</f>
        <v>1+219.956964510042i</v>
      </c>
      <c r="R345" s="124" t="n">
        <f aca="false">IMABS(Q345)</f>
        <v>219.959237670237</v>
      </c>
      <c r="S345" s="124" t="n">
        <f aca="false">IMARGUMENT(Q345)</f>
        <v>1.56625001423523</v>
      </c>
      <c r="T345" s="124" t="str">
        <f aca="false">IMSUM(COMPLEX(1,0),IMDIV(COMPLEX(0,2*PI()*O345),COMPLEX(wz_esr,0)))</f>
        <v>1+0.000362928991441569i</v>
      </c>
      <c r="U345" s="124" t="n">
        <f aca="false">IMABS(T345)</f>
        <v>1.00000006585872</v>
      </c>
      <c r="V345" s="124" t="n">
        <f aca="false">IMARGUMENT(T345)</f>
        <v>0.000362928975544626</v>
      </c>
      <c r="W345" s="0" t="str">
        <f aca="false">IMSUB(COMPLEX(1,0),IMDIV(COMPLEX(0,2*PI()*O345),COMPLEX(wz_rhp,0)))</f>
        <v>1-0.084238837471931i</v>
      </c>
      <c r="X345" s="124" t="n">
        <f aca="false">IMABS(W345)</f>
        <v>1.00354181862971</v>
      </c>
      <c r="Y345" s="124" t="n">
        <f aca="false">IMARGUMENT(W345)</f>
        <v>-0.0840404235446754</v>
      </c>
      <c r="Z345" s="0" t="str">
        <f aca="false">IMSUM(COMPLEX(1,0),IMDIV(COMPLEX(0,2*PI()*O345),COMPLEX(Q*(wsl/2),0)),IMDIV(IMPOWER(COMPLEX(0,2*PI()*O345),2),IMPOWER(COMPLEX(wsl/2,0),2)))</f>
        <v>0.999685499455372+0.0252910043579576i</v>
      </c>
      <c r="AA345" s="124" t="n">
        <f aca="false">IMABS(Z345)</f>
        <v>1.00000536634699</v>
      </c>
      <c r="AB345" s="124" t="n">
        <f aca="false">IMARGUMENT(Z345)</f>
        <v>0.0252935655394805</v>
      </c>
      <c r="AC345" s="222" t="str">
        <f aca="false">(IMDIV(IMPRODUCT(P345,T345,W345),IMPRODUCT(Q345,Z345)))</f>
        <v>-0.0834314827740261-0.796056526108005i</v>
      </c>
      <c r="AD345" s="223" t="n">
        <f aca="false">20*LOG(IMABS(AC345))</f>
        <v>-1.93367777561675</v>
      </c>
      <c r="AE345" s="198" t="n">
        <f aca="false">(180/PI())*IMARGUMENT(AC345)</f>
        <v>-95.9830973112761</v>
      </c>
      <c r="AF345" s="0" t="str">
        <f aca="false">COMPLEX(Adc_ea,0)</f>
        <v>-0.434440565864413</v>
      </c>
      <c r="AG345" s="0" t="str">
        <f aca="false">IMDIV(COMPLEX(0,2*PI()*O345),COMPLEX(wp0_ea,0))</f>
        <v>3.0536578583575i</v>
      </c>
      <c r="AH345" s="0" t="n">
        <f aca="false">IMABS(AG345)</f>
        <v>3.0536578583575</v>
      </c>
      <c r="AI345" s="0" t="n">
        <f aca="false">IMARGUMENT(AG345)</f>
        <v>1.5707963267949</v>
      </c>
      <c r="AJ345" s="0" t="str">
        <f aca="false">IMSUM(COMPLEX(1,0),IMDIV(COMPLEX(0,2*PI()*O345),COMPLEX(wp1_ea,0)))</f>
        <v>1+0.0302342362213614i</v>
      </c>
      <c r="AK345" s="0" t="n">
        <f aca="false">IMABS(AJ345)</f>
        <v>1.00045695011824</v>
      </c>
      <c r="AL345" s="0" t="n">
        <f aca="false">IMARGUMENT(AJ345)</f>
        <v>0.0302250288078985</v>
      </c>
      <c r="AM345" s="0" t="str">
        <f aca="false">IMSUM(COMPLEX(1,0),IMDIV(COMPLEX(0,2*PI()*O345),COMPLEX(wz_ea,0)))</f>
        <v>1+3.0536578583575i</v>
      </c>
      <c r="AN345" s="0" t="n">
        <f aca="false">IMABS(AM345)</f>
        <v>3.21322677629646</v>
      </c>
      <c r="AO345" s="0" t="n">
        <f aca="false">IMARGUMENT(AM345)</f>
        <v>1.2543265025557</v>
      </c>
      <c r="AP345" s="197" t="str">
        <f aca="false">IMPRODUCT(AF345,IMDIV(AM345,IMPRODUCT(AG345,AJ345)))</f>
        <v>-0.429746339109742+0.155261959333196i</v>
      </c>
      <c r="AQ345" s="169" t="n">
        <f aca="false">20*LOG(IMABS(AP345))</f>
        <v>-6.80294066478042</v>
      </c>
      <c r="AR345" s="198" t="n">
        <f aca="false">(180/PI())*IMARGUMENT(AP345)</f>
        <v>160.135848141493</v>
      </c>
      <c r="AS345" s="197" t="str">
        <f aca="false">IMPRODUCT(AC345,AP345)</f>
        <v>0.159451670272142+0.329148642333765i</v>
      </c>
      <c r="AT345" s="223" t="n">
        <f aca="false">20*LOG(IMABS(AS345))</f>
        <v>-8.73661844039716</v>
      </c>
      <c r="AU345" s="198" t="n">
        <f aca="false">(180/PI())*IMARGUMENT(AS345)</f>
        <v>64.152750830217</v>
      </c>
      <c r="AX345" s="0" t="n">
        <f aca="false">SUM((AT346&lt;0)*(AT345&gt;0))*O345</f>
        <v>0</v>
      </c>
      <c r="AY345" s="0" t="n">
        <f aca="false">IF(AX345&gt;0,AU345,0)</f>
        <v>0</v>
      </c>
    </row>
    <row r="346" customFormat="false" ht="15" hidden="false" customHeight="false" outlineLevel="0" collapsed="false">
      <c r="N346" s="130" t="n">
        <v>28</v>
      </c>
      <c r="O346" s="192" t="n">
        <f aca="false">10^(4+(N346/100))</f>
        <v>19054.6071796325</v>
      </c>
      <c r="P346" s="240" t="str">
        <f aca="false">COMPLEX(Adc,0)</f>
        <v>175.438596491228</v>
      </c>
      <c r="Q346" s="124" t="str">
        <f aca="false">IMSUM(COMPLEX(1,0),IMDIV(COMPLEX(0,2*PI()*O346),COMPLEX(wp_lf,0)))</f>
        <v>1+225.080420386473i</v>
      </c>
      <c r="R346" s="124" t="n">
        <f aca="false">IMABS(Q346)</f>
        <v>225.082641803742</v>
      </c>
      <c r="S346" s="124" t="n">
        <f aca="false">IMARGUMENT(Q346)</f>
        <v>1.56635349956584</v>
      </c>
      <c r="T346" s="124" t="str">
        <f aca="false">IMSUM(COMPLEX(1,0),IMDIV(COMPLEX(0,2*PI()*O346),COMPLEX(wz_esr,0)))</f>
        <v>1+0.000371382693637683i</v>
      </c>
      <c r="U346" s="124" t="n">
        <f aca="false">IMABS(T346)</f>
        <v>1.00000006896255</v>
      </c>
      <c r="V346" s="124" t="n">
        <f aca="false">IMARGUMENT(T346)</f>
        <v>0.00037138267631537</v>
      </c>
      <c r="W346" s="0" t="str">
        <f aca="false">IMSUB(COMPLEX(1,0),IMDIV(COMPLEX(0,2*PI()*O346),COMPLEX(wz_rhp,0)))</f>
        <v>1-0.0862010120629043i</v>
      </c>
      <c r="X346" s="124" t="n">
        <f aca="false">IMABS(W346)</f>
        <v>1.00370843101006</v>
      </c>
      <c r="Y346" s="124" t="n">
        <f aca="false">IMARGUMENT(W346)</f>
        <v>-0.0859884501112204</v>
      </c>
      <c r="Z346" s="0" t="str">
        <f aca="false">IMSUM(COMPLEX(1,0),IMDIV(COMPLEX(0,2*PI()*O346),COMPLEX(Q*(wsl/2),0)),IMDIV(IMPOWER(COMPLEX(0,2*PI()*O346),2),IMPOWER(COMPLEX(wsl/2,0),2)))</f>
        <v>0.999670677501342+0.02588010752724i</v>
      </c>
      <c r="AA346" s="124" t="n">
        <f aca="false">IMABS(Z346)</f>
        <v>1.00000562169501</v>
      </c>
      <c r="AB346" s="124" t="n">
        <f aca="false">IMARGUMENT(Z346)</f>
        <v>0.0258828518565858</v>
      </c>
      <c r="AC346" s="222" t="str">
        <f aca="false">(IMDIV(IMPRODUCT(P346,T346,W346),IMPRODUCT(Q346,Z346)))</f>
        <v>-0.0835937553493488-0.777848036901839i</v>
      </c>
      <c r="AD346" s="223" t="n">
        <f aca="false">20*LOG(IMABS(AC346))</f>
        <v>-2.1322339770394</v>
      </c>
      <c r="AE346" s="198" t="n">
        <f aca="false">(180/PI())*IMARGUMENT(AC346)</f>
        <v>-96.133919542107</v>
      </c>
      <c r="AF346" s="0" t="str">
        <f aca="false">COMPLEX(Adc_ea,0)</f>
        <v>-0.434440565864413</v>
      </c>
      <c r="AG346" s="0" t="str">
        <f aca="false">IMDIV(COMPLEX(0,2*PI()*O346),COMPLEX(wp0_ea,0))</f>
        <v>3.12478668728031i</v>
      </c>
      <c r="AH346" s="0" t="n">
        <f aca="false">IMABS(AG346)</f>
        <v>3.12478668728031</v>
      </c>
      <c r="AI346" s="0" t="n">
        <f aca="false">IMARGUMENT(AG346)</f>
        <v>1.5707963267949</v>
      </c>
      <c r="AJ346" s="0" t="str">
        <f aca="false">IMSUM(COMPLEX(1,0),IMDIV(COMPLEX(0,2*PI()*O346),COMPLEX(wp1_ea,0)))</f>
        <v>1+0.0309384820522803i</v>
      </c>
      <c r="AK346" s="0" t="n">
        <f aca="false">IMABS(AJ346)</f>
        <v>1.00047848036412</v>
      </c>
      <c r="AL346" s="0" t="n">
        <f aca="false">IMARGUMENT(AJ346)</f>
        <v>0.0309286163858225</v>
      </c>
      <c r="AM346" s="0" t="str">
        <f aca="false">IMSUM(COMPLEX(1,0),IMDIV(COMPLEX(0,2*PI()*O346),COMPLEX(wz_ea,0)))</f>
        <v>1+3.12478668728031i</v>
      </c>
      <c r="AN346" s="0" t="n">
        <f aca="false">IMABS(AM346)</f>
        <v>3.28089802356066</v>
      </c>
      <c r="AO346" s="0" t="n">
        <f aca="false">IMARGUMENT(AM346)</f>
        <v>1.26107356678156</v>
      </c>
      <c r="AP346" s="197" t="str">
        <f aca="false">IMPRODUCT(AF346,IMDIV(AM346,IMPRODUCT(AG346,AJ346)))</f>
        <v>-0.429727843070153+0.152325598466549i</v>
      </c>
      <c r="AQ346" s="169" t="n">
        <f aca="false">20*LOG(IMABS(AP346))</f>
        <v>-6.82210049539133</v>
      </c>
      <c r="AR346" s="198" t="n">
        <f aca="false">(180/PI())*IMARGUMENT(AP346)</f>
        <v>160.482113847006</v>
      </c>
      <c r="AS346" s="197" t="str">
        <f aca="false">IMPRODUCT(AC346,AP346)</f>
        <v>0.154408731917513+0.321529490322524i</v>
      </c>
      <c r="AT346" s="223" t="n">
        <f aca="false">20*LOG(IMABS(AS346))</f>
        <v>-8.95433447243073</v>
      </c>
      <c r="AU346" s="198" t="n">
        <f aca="false">(180/PI())*IMARGUMENT(AS346)</f>
        <v>64.3481943048986</v>
      </c>
      <c r="AX346" s="0" t="n">
        <f aca="false">SUM((AT347&lt;0)*(AT346&gt;0))*O346</f>
        <v>0</v>
      </c>
      <c r="AY346" s="0" t="n">
        <f aca="false">IF(AX346&gt;0,AU346,0)</f>
        <v>0</v>
      </c>
    </row>
    <row r="347" customFormat="false" ht="15" hidden="false" customHeight="false" outlineLevel="0" collapsed="false">
      <c r="N347" s="130" t="n">
        <v>29</v>
      </c>
      <c r="O347" s="192" t="n">
        <f aca="false">10^(4+(N347/100))</f>
        <v>19498.4459975805</v>
      </c>
      <c r="P347" s="240" t="str">
        <f aca="false">COMPLEX(Adc,0)</f>
        <v>175.438596491228</v>
      </c>
      <c r="Q347" s="124" t="str">
        <f aca="false">IMSUM(COMPLEX(1,0),IMDIV(COMPLEX(0,2*PI()*O347),COMPLEX(wp_lf,0)))</f>
        <v>1+230.323216881084i</v>
      </c>
      <c r="R347" s="124" t="n">
        <f aca="false">IMABS(Q347)</f>
        <v>230.325387733204</v>
      </c>
      <c r="S347" s="124" t="n">
        <f aca="false">IMARGUMENT(Q347)</f>
        <v>1.56645462937469</v>
      </c>
      <c r="T347" s="124" t="str">
        <f aca="false">IMSUM(COMPLEX(1,0),IMDIV(COMPLEX(0,2*PI()*O347),COMPLEX(wz_esr,0)))</f>
        <v>1+0.000380033307853789i</v>
      </c>
      <c r="U347" s="124" t="n">
        <f aca="false">IMABS(T347)</f>
        <v>1.00000007221266</v>
      </c>
      <c r="V347" s="124" t="n">
        <f aca="false">IMARGUMENT(T347)</f>
        <v>0.000380033289641531</v>
      </c>
      <c r="W347" s="0" t="str">
        <f aca="false">IMSUB(COMPLEX(1,0),IMDIV(COMPLEX(0,2*PI()*O347),COMPLEX(wz_rhp,0)))</f>
        <v>1-0.088208891571479i</v>
      </c>
      <c r="X347" s="124" t="n">
        <f aca="false">IMABS(W347)</f>
        <v>1.00388286595213</v>
      </c>
      <c r="Y347" s="124" t="n">
        <f aca="false">IMARGUMENT(W347)</f>
        <v>-0.0879811748891858</v>
      </c>
      <c r="Z347" s="0" t="str">
        <f aca="false">IMSUM(COMPLEX(1,0),IMDIV(COMPLEX(0,2*PI()*O347),COMPLEX(Q*(wsl/2),0)),IMDIV(IMPOWER(COMPLEX(0,2*PI()*O347),2),IMPOWER(COMPLEX(wsl/2,0),2)))</f>
        <v>0.99965515701014+0.0264829326720971i</v>
      </c>
      <c r="AA347" s="124" t="n">
        <f aca="false">IMABS(Z347)</f>
        <v>1.0000058893126</v>
      </c>
      <c r="AB347" s="124" t="n">
        <f aca="false">IMARGUMENT(Z347)</f>
        <v>0.026485873244687</v>
      </c>
      <c r="AC347" s="222" t="str">
        <f aca="false">(IMDIV(IMPRODUCT(P347,T347,W347),IMPRODUCT(Q347,Z347)))</f>
        <v>-0.0837486319229318-0.760051907407718i</v>
      </c>
      <c r="AD347" s="223" t="n">
        <f aca="false">20*LOG(IMABS(AC347))</f>
        <v>-2.33072302156197</v>
      </c>
      <c r="AE347" s="198" t="n">
        <f aca="false">(180/PI())*IMARGUMENT(AC347)</f>
        <v>-96.2879435097248</v>
      </c>
      <c r="AF347" s="0" t="str">
        <f aca="false">COMPLEX(Adc_ea,0)</f>
        <v>-0.434440565864413</v>
      </c>
      <c r="AG347" s="0" t="str">
        <f aca="false">IMDIV(COMPLEX(0,2*PI()*O347),COMPLEX(wp0_ea,0))</f>
        <v>3.19757231946612i</v>
      </c>
      <c r="AH347" s="0" t="n">
        <f aca="false">IMABS(AG347)</f>
        <v>3.19757231946612</v>
      </c>
      <c r="AI347" s="0" t="n">
        <f aca="false">IMARGUMENT(AG347)</f>
        <v>1.5707963267949</v>
      </c>
      <c r="AJ347" s="0" t="str">
        <f aca="false">IMSUM(COMPLEX(1,0),IMDIV(COMPLEX(0,2*PI()*O347),COMPLEX(wp1_ea,0)))</f>
        <v>1+0.0316591318759022i</v>
      </c>
      <c r="AK347" s="0" t="n">
        <f aca="false">IMABS(AJ347)</f>
        <v>1.00050102480264</v>
      </c>
      <c r="AL347" s="0" t="n">
        <f aca="false">IMARGUMENT(AJ347)</f>
        <v>0.0316485609097231</v>
      </c>
      <c r="AM347" s="0" t="str">
        <f aca="false">IMSUM(COMPLEX(1,0),IMDIV(COMPLEX(0,2*PI()*O347),COMPLEX(wz_ea,0)))</f>
        <v>1+3.19757231946612i</v>
      </c>
      <c r="AN347" s="0" t="n">
        <f aca="false">IMABS(AM347)</f>
        <v>3.35029382863891</v>
      </c>
      <c r="AO347" s="0" t="n">
        <f aca="false">IMARGUMENT(AM347)</f>
        <v>1.26769532322783</v>
      </c>
      <c r="AP347" s="197" t="str">
        <f aca="false">IMPRODUCT(AF347,IMDIV(AM347,IMPRODUCT(AG347,AJ347)))</f>
        <v>-0.429708477045434+0.149469948750576i</v>
      </c>
      <c r="AQ347" s="169" t="n">
        <f aca="false">20*LOG(IMABS(AP347))</f>
        <v>-6.84049290921311</v>
      </c>
      <c r="AR347" s="198" t="n">
        <f aca="false">(180/PI())*IMARGUMENT(AP347)</f>
        <v>160.820262761638</v>
      </c>
      <c r="AS347" s="197" t="str">
        <f aca="false">IMPRODUCT(AC347,AP347)</f>
        <v>0.149592416726251+0.314082843886196i</v>
      </c>
      <c r="AT347" s="223" t="n">
        <f aca="false">20*LOG(IMABS(AS347))</f>
        <v>-9.17121593077508</v>
      </c>
      <c r="AU347" s="198" t="n">
        <f aca="false">(180/PI())*IMARGUMENT(AS347)</f>
        <v>64.5323192519128</v>
      </c>
      <c r="AX347" s="0" t="n">
        <f aca="false">SUM((AT348&lt;0)*(AT347&gt;0))*O347</f>
        <v>0</v>
      </c>
      <c r="AY347" s="0" t="n">
        <f aca="false">IF(AX347&gt;0,AU347,0)</f>
        <v>0</v>
      </c>
    </row>
    <row r="348" customFormat="false" ht="15" hidden="false" customHeight="false" outlineLevel="0" collapsed="false">
      <c r="N348" s="130" t="n">
        <v>30</v>
      </c>
      <c r="O348" s="192" t="n">
        <f aca="false">10^(4+(N348/100))</f>
        <v>19952.6231496888</v>
      </c>
      <c r="P348" s="240" t="str">
        <f aca="false">COMPLEX(Adc,0)</f>
        <v>175.438596491228</v>
      </c>
      <c r="Q348" s="124" t="str">
        <f aca="false">IMSUM(COMPLEX(1,0),IMDIV(COMPLEX(0,2*PI()*O348),COMPLEX(wp_lf,0)))</f>
        <v>1+235.688133793974i</v>
      </c>
      <c r="R348" s="124" t="n">
        <f aca="false">IMABS(Q348)</f>
        <v>235.690255231917</v>
      </c>
      <c r="S348" s="124" t="n">
        <f aca="false">IMARGUMENT(Q348)</f>
        <v>1.56655345727386</v>
      </c>
      <c r="T348" s="124" t="str">
        <f aca="false">IMSUM(COMPLEX(1,0),IMDIV(COMPLEX(0,2*PI()*O348),COMPLEX(wz_esr,0)))</f>
        <v>1+0.000388885420760057i</v>
      </c>
      <c r="U348" s="124" t="n">
        <f aca="false">IMABS(T348)</f>
        <v>1.00000007561593</v>
      </c>
      <c r="V348" s="124" t="n">
        <f aca="false">IMARGUMENT(T348)</f>
        <v>0.000388885401074049</v>
      </c>
      <c r="W348" s="0" t="str">
        <f aca="false">IMSUB(COMPLEX(1,0),IMDIV(COMPLEX(0,2*PI()*O348),COMPLEX(wz_rhp,0)))</f>
        <v>1-0.0902635406019475i</v>
      </c>
      <c r="X348" s="124" t="n">
        <f aca="false">IMABS(W348)</f>
        <v>1.00406548927946</v>
      </c>
      <c r="Y348" s="124" t="n">
        <f aca="false">IMARGUMENT(W348)</f>
        <v>-0.0900195911083963</v>
      </c>
      <c r="Z348" s="0" t="str">
        <f aca="false">IMSUM(COMPLEX(1,0),IMDIV(COMPLEX(0,2*PI()*O348),COMPLEX(Q*(wsl/2),0)),IMDIV(IMPOWER(COMPLEX(0,2*PI()*O348),2),IMPOWER(COMPLEX(wsl/2,0),2)))</f>
        <v>0.999638905060723+0.0270997994184001i</v>
      </c>
      <c r="AA348" s="124" t="n">
        <f aca="false">IMABS(Z348)</f>
        <v>1.00000616980073</v>
      </c>
      <c r="AB348" s="124" t="n">
        <f aca="false">IMARGUMENT(Z348)</f>
        <v>0.0271029502658364</v>
      </c>
      <c r="AC348" s="222" t="str">
        <f aca="false">(IMDIV(IMPRODUCT(P348,T348,W348),IMPRODUCT(Q348,Z348)))</f>
        <v>-0.0838964409647916-0.7426587062204i</v>
      </c>
      <c r="AD348" s="223" t="n">
        <f aca="false">20*LOG(IMABS(AC348))</f>
        <v>-2.5291417767203</v>
      </c>
      <c r="AE348" s="198" t="n">
        <f aca="false">(180/PI())*IMARGUMENT(AC348)</f>
        <v>-96.4452472978092</v>
      </c>
      <c r="AF348" s="0" t="str">
        <f aca="false">COMPLEX(Adc_ea,0)</f>
        <v>-0.434440565864413</v>
      </c>
      <c r="AG348" s="0" t="str">
        <f aca="false">IMDIV(COMPLEX(0,2*PI()*O348),COMPLEX(wp0_ea,0))</f>
        <v>3.2720533468206i</v>
      </c>
      <c r="AH348" s="0" t="n">
        <f aca="false">IMABS(AG348)</f>
        <v>3.2720533468206</v>
      </c>
      <c r="AI348" s="0" t="n">
        <f aca="false">IMARGUMENT(AG348)</f>
        <v>1.5707963267949</v>
      </c>
      <c r="AJ348" s="0" t="str">
        <f aca="false">IMSUM(COMPLEX(1,0),IMDIV(COMPLEX(0,2*PI()*O348),COMPLEX(wp1_ea,0)))</f>
        <v>1+0.032396567790303i</v>
      </c>
      <c r="AK348" s="0" t="n">
        <f aca="false">IMABS(AJ348)</f>
        <v>1.00052463118336</v>
      </c>
      <c r="AL348" s="0" t="n">
        <f aca="false">IMARGUMENT(AJ348)</f>
        <v>0.0323852411167191</v>
      </c>
      <c r="AM348" s="0" t="str">
        <f aca="false">IMSUM(COMPLEX(1,0),IMDIV(COMPLEX(0,2*PI()*O348),COMPLEX(wz_ea,0)))</f>
        <v>1+3.2720533468206i</v>
      </c>
      <c r="AN348" s="0" t="n">
        <f aca="false">IMABS(AM348)</f>
        <v>3.4214519000623</v>
      </c>
      <c r="AO348" s="0" t="n">
        <f aca="false">IMARGUMENT(AM348)</f>
        <v>1.27419295922447</v>
      </c>
      <c r="AP348" s="197" t="str">
        <f aca="false">IMPRODUCT(AF348,IMDIV(AM348,IMPRODUCT(AG348,AJ348)))</f>
        <v>-0.429688200198823+0.146693492235072i</v>
      </c>
      <c r="AQ348" s="169" t="n">
        <f aca="false">20*LOG(IMABS(AP348))</f>
        <v>-6.8581470152958</v>
      </c>
      <c r="AR348" s="198" t="n">
        <f aca="false">(180/PI())*IMARGUMENT(AP348)</f>
        <v>161.150341214346</v>
      </c>
      <c r="AS348" s="197" t="str">
        <f aca="false">IMPRODUCT(AC348,AP348)</f>
        <v>0.144992509875499+0.306804620926611i</v>
      </c>
      <c r="AT348" s="223" t="n">
        <f aca="false">20*LOG(IMABS(AS348))</f>
        <v>-9.38728879201611</v>
      </c>
      <c r="AU348" s="198" t="n">
        <f aca="false">(180/PI())*IMARGUMENT(AS348)</f>
        <v>64.7050939165363</v>
      </c>
      <c r="AX348" s="0" t="n">
        <f aca="false">SUM((AT349&lt;0)*(AT348&gt;0))*O348</f>
        <v>0</v>
      </c>
      <c r="AY348" s="0" t="n">
        <f aca="false">IF(AX348&gt;0,AU348,0)</f>
        <v>0</v>
      </c>
    </row>
    <row r="349" customFormat="false" ht="15" hidden="false" customHeight="false" outlineLevel="0" collapsed="false">
      <c r="N349" s="130" t="n">
        <v>31</v>
      </c>
      <c r="O349" s="192" t="n">
        <f aca="false">10^(4+(N349/100))</f>
        <v>20417.3794466953</v>
      </c>
      <c r="P349" s="240" t="str">
        <f aca="false">COMPLEX(Adc,0)</f>
        <v>175.438596491228</v>
      </c>
      <c r="Q349" s="124" t="str">
        <f aca="false">IMSUM(COMPLEX(1,0),IMDIV(COMPLEX(0,2*PI()*O349),COMPLEX(wp_lf,0)))</f>
        <v>1+241.178015675102i</v>
      </c>
      <c r="R349" s="124" t="n">
        <f aca="false">IMABS(Q349)</f>
        <v>241.180088823642</v>
      </c>
      <c r="S349" s="124" t="n">
        <f aca="false">IMARGUMENT(Q349)</f>
        <v>1.56665003565548</v>
      </c>
      <c r="T349" s="124" t="str">
        <f aca="false">IMSUM(COMPLEX(1,0),IMDIV(COMPLEX(0,2*PI()*O349),COMPLEX(wz_esr,0)))</f>
        <v>1+0.000397943725863917i</v>
      </c>
      <c r="U349" s="124" t="n">
        <f aca="false">IMABS(T349)</f>
        <v>1.0000000791796</v>
      </c>
      <c r="V349" s="124" t="n">
        <f aca="false">IMARGUMENT(T349)</f>
        <v>0.000397943704932321</v>
      </c>
      <c r="W349" s="0" t="str">
        <f aca="false">IMSUB(COMPLEX(1,0),IMDIV(COMPLEX(0,2*PI()*O349),COMPLEX(wz_rhp,0)))</f>
        <v>1-0.0923660485564219i</v>
      </c>
      <c r="X349" s="124" t="n">
        <f aca="false">IMABS(W349)</f>
        <v>1.00425668378454</v>
      </c>
      <c r="Y349" s="124" t="n">
        <f aca="false">IMARGUMENT(W349)</f>
        <v>-0.0921047117673513</v>
      </c>
      <c r="Z349" s="0" t="str">
        <f aca="false">IMSUM(COMPLEX(1,0),IMDIV(COMPLEX(0,2*PI()*O349),COMPLEX(Q*(wsl/2),0)),IMDIV(IMPOWER(COMPLEX(0,2*PI()*O349),2),IMPOWER(COMPLEX(wsl/2,0),2)))</f>
        <v>0.999621887180526+0.0277310348370628i</v>
      </c>
      <c r="AA349" s="124" t="n">
        <f aca="false">IMABS(Z349)</f>
        <v>1.00000646379086</v>
      </c>
      <c r="AB349" s="124" t="n">
        <f aca="false">IMARGUMENT(Z349)</f>
        <v>0.0277344109940519</v>
      </c>
      <c r="AC349" s="222" t="str">
        <f aca="false">(IMDIV(IMPRODUCT(P349,T349,W349),IMPRODUCT(Q349,Z349)))</f>
        <v>-0.0840374959565918-0.725659215280144i</v>
      </c>
      <c r="AD349" s="223" t="n">
        <f aca="false">20*LOG(IMABS(AC349))</f>
        <v>-2.72748696787384</v>
      </c>
      <c r="AE349" s="198" t="n">
        <f aca="false">(180/PI())*IMARGUMENT(AC349)</f>
        <v>-96.6059104770849</v>
      </c>
      <c r="AF349" s="0" t="str">
        <f aca="false">COMPLEX(Adc_ea,0)</f>
        <v>-0.434440565864413</v>
      </c>
      <c r="AG349" s="0" t="str">
        <f aca="false">IMDIV(COMPLEX(0,2*PI()*O349),COMPLEX(wp0_ea,0))</f>
        <v>3.3482692601703i</v>
      </c>
      <c r="AH349" s="0" t="n">
        <f aca="false">IMABS(AG349)</f>
        <v>3.3482692601703</v>
      </c>
      <c r="AI349" s="0" t="n">
        <f aca="false">IMARGUMENT(AG349)</f>
        <v>1.5707963267949</v>
      </c>
      <c r="AJ349" s="0" t="str">
        <f aca="false">IMSUM(COMPLEX(1,0),IMDIV(COMPLEX(0,2*PI()*O349),COMPLEX(wp1_ea,0)))</f>
        <v>1+0.0331511807937653i</v>
      </c>
      <c r="AK349" s="0" t="n">
        <f aca="false">IMABS(AJ349)</f>
        <v>1.00054934950157</v>
      </c>
      <c r="AL349" s="0" t="n">
        <f aca="false">IMARGUMENT(AJ349)</f>
        <v>0.0331390444042273</v>
      </c>
      <c r="AM349" s="0" t="str">
        <f aca="false">IMSUM(COMPLEX(1,0),IMDIV(COMPLEX(0,2*PI()*O349),COMPLEX(wz_ea,0)))</f>
        <v>1+3.3482692601703i</v>
      </c>
      <c r="AN349" s="0" t="n">
        <f aca="false">IMABS(AM349)</f>
        <v>3.49441082853768</v>
      </c>
      <c r="AO349" s="0" t="n">
        <f aca="false">IMARGUMENT(AM349)</f>
        <v>1.28056772450311</v>
      </c>
      <c r="AP349" s="197" t="str">
        <f aca="false">IMPRODUCT(AF349,IMDIV(AM349,IMPRODUCT(AG349,AJ349)))</f>
        <v>-0.429666969784801+0.143994752684937i</v>
      </c>
      <c r="AQ349" s="169" t="n">
        <f aca="false">20*LOG(IMABS(AP349))</f>
        <v>-6.87509112916395</v>
      </c>
      <c r="AR349" s="198" t="n">
        <f aca="false">(180/PI())*IMARGUMENT(AP349)</f>
        <v>161.472398613241</v>
      </c>
      <c r="AS349" s="197" t="str">
        <f aca="false">IMPRODUCT(AC349,AP349)</f>
        <v>0.140599255473781+0.299690837679305i</v>
      </c>
      <c r="AT349" s="223" t="n">
        <f aca="false">20*LOG(IMABS(AS349))</f>
        <v>-9.6025780970378</v>
      </c>
      <c r="AU349" s="198" t="n">
        <f aca="false">(180/PI())*IMARGUMENT(AS349)</f>
        <v>64.866488136156</v>
      </c>
      <c r="AX349" s="0" t="n">
        <f aca="false">SUM((AT350&lt;0)*(AT349&gt;0))*O349</f>
        <v>0</v>
      </c>
      <c r="AY349" s="0" t="n">
        <f aca="false">IF(AX349&gt;0,AU349,0)</f>
        <v>0</v>
      </c>
    </row>
    <row r="350" customFormat="false" ht="15" hidden="false" customHeight="false" outlineLevel="0" collapsed="false">
      <c r="N350" s="130" t="n">
        <v>32</v>
      </c>
      <c r="O350" s="192" t="n">
        <f aca="false">10^(4+(N350/100))</f>
        <v>20892.9613085404</v>
      </c>
      <c r="P350" s="240" t="str">
        <f aca="false">COMPLEX(Adc,0)</f>
        <v>175.438596491228</v>
      </c>
      <c r="Q350" s="124" t="str">
        <f aca="false">IMSUM(COMPLEX(1,0),IMDIV(COMPLEX(0,2*PI()*O350),COMPLEX(wp_lf,0)))</f>
        <v>1+246.795773332511i</v>
      </c>
      <c r="R350" s="124" t="n">
        <f aca="false">IMABS(Q350)</f>
        <v>246.797799290821</v>
      </c>
      <c r="S350" s="124" t="n">
        <f aca="false">IMARGUMENT(Q350)</f>
        <v>1.56674441571948</v>
      </c>
      <c r="T350" s="124" t="str">
        <f aca="false">IMSUM(COMPLEX(1,0),IMDIV(COMPLEX(0,2*PI()*O350),COMPLEX(wz_esr,0)))</f>
        <v>1+0.000407213025998643i</v>
      </c>
      <c r="U350" s="124" t="n">
        <f aca="false">IMABS(T350)</f>
        <v>1.00000008291122</v>
      </c>
      <c r="V350" s="124" t="n">
        <f aca="false">IMARGUMENT(T350)</f>
        <v>0.000407213003329187</v>
      </c>
      <c r="W350" s="0" t="str">
        <f aca="false">IMSUB(COMPLEX(1,0),IMDIV(COMPLEX(0,2*PI()*O350),COMPLEX(wz_rhp,0)))</f>
        <v>1-0.0945175302124509i</v>
      </c>
      <c r="X350" s="124" t="n">
        <f aca="false">IMABS(W350)</f>
        <v>1.00445685000276</v>
      </c>
      <c r="Y350" s="124" t="n">
        <f aca="false">IMARGUMENT(W350)</f>
        <v>-0.0942375698602314</v>
      </c>
      <c r="Z350" s="0" t="str">
        <f aca="false">IMSUM(COMPLEX(1,0),IMDIV(COMPLEX(0,2*PI()*O350),COMPLEX(Q*(wsl/2),0)),IMDIV(IMPOWER(COMPLEX(0,2*PI()*O350),2),IMPOWER(COMPLEX(wsl/2,0),2)))</f>
        <v>0.999604067272345+0.0283769736174599i</v>
      </c>
      <c r="AA350" s="124" t="n">
        <f aca="false">IMABS(Z350)</f>
        <v>1.00000677194662</v>
      </c>
      <c r="AB350" s="124" t="n">
        <f aca="false">IMARGUMENT(Z350)</f>
        <v>0.0283805911934763</v>
      </c>
      <c r="AC350" s="222" t="str">
        <f aca="false">(IMDIV(IMPRODUCT(P350,T350,W350),IMPRODUCT(Q350,Z350)))</f>
        <v>-0.0841720960562282-0.709044425004436i</v>
      </c>
      <c r="AD350" s="223" t="n">
        <f aca="false">20*LOG(IMABS(AC350))</f>
        <v>-2.92575517191661</v>
      </c>
      <c r="AE350" s="198" t="n">
        <f aca="false">(180/PI())*IMARGUMENT(AC350)</f>
        <v>-96.7700141299861</v>
      </c>
      <c r="AF350" s="0" t="str">
        <f aca="false">COMPLEX(Adc_ea,0)</f>
        <v>-0.434440565864413</v>
      </c>
      <c r="AG350" s="0" t="str">
        <f aca="false">IMDIV(COMPLEX(0,2*PI()*O350),COMPLEX(wp0_ea,0))</f>
        <v>3.42626047020135i</v>
      </c>
      <c r="AH350" s="0" t="n">
        <f aca="false">IMABS(AG350)</f>
        <v>3.42626047020135</v>
      </c>
      <c r="AI350" s="0" t="n">
        <f aca="false">IMARGUMENT(AG350)</f>
        <v>1.5707963267949</v>
      </c>
      <c r="AJ350" s="0" t="str">
        <f aca="false">IMSUM(COMPLEX(1,0),IMDIV(COMPLEX(0,2*PI()*O350),COMPLEX(wp1_ea,0)))</f>
        <v>1+0.0339233709920926i</v>
      </c>
      <c r="AK350" s="0" t="n">
        <f aca="false">IMABS(AJ350)</f>
        <v>1.00057523210375</v>
      </c>
      <c r="AL350" s="0" t="n">
        <f aca="false">IMARGUMENT(AJ350)</f>
        <v>0.0339103670201566</v>
      </c>
      <c r="AM350" s="0" t="str">
        <f aca="false">IMSUM(COMPLEX(1,0),IMDIV(COMPLEX(0,2*PI()*O350),COMPLEX(wz_ea,0)))</f>
        <v>1+3.42626047020135i</v>
      </c>
      <c r="AN350" s="0" t="n">
        <f aca="false">IMABS(AM350)</f>
        <v>3.56921011004737</v>
      </c>
      <c r="AO350" s="0" t="n">
        <f aca="false">IMARGUMENT(AM350)</f>
        <v>1.28682092583651</v>
      </c>
      <c r="AP350" s="197" t="str">
        <f aca="false">IMPRODUCT(AF350,IMDIV(AM350,IMPRODUCT(AG350,AJ350)))</f>
        <v>-0.429644741060657+0.141372294777961i</v>
      </c>
      <c r="AQ350" s="169" t="n">
        <f aca="false">20*LOG(IMABS(AP350))</f>
        <v>-6.89135277631373</v>
      </c>
      <c r="AR350" s="198" t="n">
        <f aca="false">(180/PI())*IMARGUMENT(AP350)</f>
        <v>161.786487127555</v>
      </c>
      <c r="AS350" s="197" t="str">
        <f aca="false">IMPRODUCT(AC350,AP350)</f>
        <v>0.136403335877008+0.292737606005794i</v>
      </c>
      <c r="AT350" s="223" t="n">
        <f aca="false">20*LOG(IMABS(AS350))</f>
        <v>-9.81710794823033</v>
      </c>
      <c r="AU350" s="198" t="n">
        <f aca="false">(180/PI())*IMARGUMENT(AS350)</f>
        <v>65.0164729975686</v>
      </c>
      <c r="AX350" s="0" t="n">
        <f aca="false">SUM((AT351&lt;0)*(AT350&gt;0))*O350</f>
        <v>0</v>
      </c>
      <c r="AY350" s="0" t="n">
        <f aca="false">IF(AX350&gt;0,AU350,0)</f>
        <v>0</v>
      </c>
    </row>
    <row r="351" customFormat="false" ht="15" hidden="false" customHeight="false" outlineLevel="0" collapsed="false">
      <c r="N351" s="130" t="n">
        <v>33</v>
      </c>
      <c r="O351" s="192" t="n">
        <f aca="false">10^(4+(N351/100))</f>
        <v>21379.6208950223</v>
      </c>
      <c r="P351" s="240" t="str">
        <f aca="false">COMPLEX(Adc,0)</f>
        <v>175.438596491228</v>
      </c>
      <c r="Q351" s="124" t="str">
        <f aca="false">IMSUM(COMPLEX(1,0),IMDIV(COMPLEX(0,2*PI()*O351),COMPLEX(wp_lf,0)))</f>
        <v>1+252.544385375667i</v>
      </c>
      <c r="R351" s="124" t="n">
        <f aca="false">IMABS(Q351)</f>
        <v>252.546365217901</v>
      </c>
      <c r="S351" s="124" t="n">
        <f aca="false">IMARGUMENT(Q351)</f>
        <v>1.56683664750069</v>
      </c>
      <c r="T351" s="124" t="str">
        <f aca="false">IMSUM(COMPLEX(1,0),IMDIV(COMPLEX(0,2*PI()*O351),COMPLEX(wz_esr,0)))</f>
        <v>1+0.00041669823586985i</v>
      </c>
      <c r="U351" s="124" t="n">
        <f aca="false">IMABS(T351)</f>
        <v>1.00000008681871</v>
      </c>
      <c r="V351" s="124" t="n">
        <f aca="false">IMARGUMENT(T351)</f>
        <v>0.00041669821197339</v>
      </c>
      <c r="W351" s="0" t="str">
        <f aca="false">IMSUB(COMPLEX(1,0),IMDIV(COMPLEX(0,2*PI()*O351),COMPLEX(wz_rhp,0)))</f>
        <v>1-0.0967191263140852i</v>
      </c>
      <c r="X351" s="124" t="n">
        <f aca="false">IMABS(W351)</f>
        <v>1.00466640702024</v>
      </c>
      <c r="Y351" s="124" t="n">
        <f aca="false">IMARGUMENT(W351)</f>
        <v>-0.0964192185934018</v>
      </c>
      <c r="Z351" s="0" t="str">
        <f aca="false">IMSUM(COMPLEX(1,0),IMDIV(COMPLEX(0,2*PI()*O351),COMPLEX(Q*(wsl/2),0)),IMDIV(IMPOWER(COMPLEX(0,2*PI()*O351),2),IMPOWER(COMPLEX(wsl/2,0),2)))</f>
        <v>0.999585407537764+0.0290379582448825i</v>
      </c>
      <c r="AA351" s="124" t="n">
        <f aca="false">IMABS(Z351)</f>
        <v>1.00000709496557</v>
      </c>
      <c r="AB351" s="124" t="n">
        <f aca="false">IMARGUMENT(Z351)</f>
        <v>0.0290418345010004</v>
      </c>
      <c r="AC351" s="222" t="str">
        <f aca="false">(IMDIV(IMPRODUCT(P351,T351,W351),IMPRODUCT(Q351,Z351)))</f>
        <v>-0.0843005267320541-0.692805529529039i</v>
      </c>
      <c r="AD351" s="223" t="n">
        <f aca="false">20*LOG(IMABS(AC351))</f>
        <v>-3.12394281073399</v>
      </c>
      <c r="AE351" s="198" t="n">
        <f aca="false">(180/PI())*IMARGUMENT(AC351)</f>
        <v>-96.9376408749284</v>
      </c>
      <c r="AF351" s="0" t="str">
        <f aca="false">COMPLEX(Adc_ea,0)</f>
        <v>-0.434440565864413</v>
      </c>
      <c r="AG351" s="0" t="str">
        <f aca="false">IMDIV(COMPLEX(0,2*PI()*O351),COMPLEX(wp0_ea,0))</f>
        <v>3.50606832888559i</v>
      </c>
      <c r="AH351" s="0" t="n">
        <f aca="false">IMABS(AG351)</f>
        <v>3.50606832888559</v>
      </c>
      <c r="AI351" s="0" t="n">
        <f aca="false">IMARGUMENT(AG351)</f>
        <v>1.5707963267949</v>
      </c>
      <c r="AJ351" s="0" t="str">
        <f aca="false">IMSUM(COMPLEX(1,0),IMDIV(COMPLEX(0,2*PI()*O351),COMPLEX(wp1_ea,0)))</f>
        <v>1+0.0347135478107485i</v>
      </c>
      <c r="AK351" s="0" t="n">
        <f aca="false">IMABS(AJ351)</f>
        <v>1.0006023337978</v>
      </c>
      <c r="AL351" s="0" t="n">
        <f aca="false">IMARGUMENT(AJ351)</f>
        <v>0.0346996142567549</v>
      </c>
      <c r="AM351" s="0" t="str">
        <f aca="false">IMSUM(COMPLEX(1,0),IMDIV(COMPLEX(0,2*PI()*O351),COMPLEX(wz_ea,0)))</f>
        <v>1+3.50606832888559i</v>
      </c>
      <c r="AN351" s="0" t="n">
        <f aca="false">IMABS(AM351)</f>
        <v>3.64589016932965</v>
      </c>
      <c r="AO351" s="0" t="n">
        <f aca="false">IMARGUMENT(AM351)</f>
        <v>1.29295392188592</v>
      </c>
      <c r="AP351" s="197" t="str">
        <f aca="false">IMPRODUCT(AF351,IMDIV(AM351,IMPRODUCT(AG351,AJ351)))</f>
        <v>-0.429621467194028+0.138824723322933i</v>
      </c>
      <c r="AQ351" s="169" t="n">
        <f aca="false">20*LOG(IMABS(AP351))</f>
        <v>-6.90695869773239</v>
      </c>
      <c r="AR351" s="198" t="n">
        <f aca="false">(180/PI())*IMARGUMENT(AP351)</f>
        <v>162.092661381307</v>
      </c>
      <c r="AS351" s="197" t="str">
        <f aca="false">IMPRODUCT(AC351,AP351)</f>
        <v>0.132395851933321+0.285941130776846i</v>
      </c>
      <c r="AT351" s="223" t="n">
        <f aca="false">20*LOG(IMABS(AS351))</f>
        <v>-10.0309015084664</v>
      </c>
      <c r="AU351" s="198" t="n">
        <f aca="false">(180/PI())*IMARGUMENT(AS351)</f>
        <v>65.1550205063784</v>
      </c>
      <c r="AX351" s="0" t="n">
        <f aca="false">SUM((AT352&lt;0)*(AT351&gt;0))*O351</f>
        <v>0</v>
      </c>
      <c r="AY351" s="0" t="n">
        <f aca="false">IF(AX351&gt;0,AU351,0)</f>
        <v>0</v>
      </c>
    </row>
    <row r="352" customFormat="false" ht="15" hidden="false" customHeight="false" outlineLevel="0" collapsed="false">
      <c r="N352" s="130" t="n">
        <v>34</v>
      </c>
      <c r="O352" s="192" t="n">
        <f aca="false">10^(4+(N352/100))</f>
        <v>21877.6162394955</v>
      </c>
      <c r="P352" s="240" t="str">
        <f aca="false">COMPLEX(Adc,0)</f>
        <v>175.438596491228</v>
      </c>
      <c r="Q352" s="124" t="str">
        <f aca="false">IMSUM(COMPLEX(1,0),IMDIV(COMPLEX(0,2*PI()*O352),COMPLEX(wp_lf,0)))</f>
        <v>1+258.426899794771i</v>
      </c>
      <c r="R352" s="124" t="n">
        <f aca="false">IMABS(Q352)</f>
        <v>258.428834570635</v>
      </c>
      <c r="S352" s="124" t="n">
        <f aca="false">IMARGUMENT(Q352)</f>
        <v>1.56692677989534</v>
      </c>
      <c r="T352" s="124" t="str">
        <f aca="false">IMSUM(COMPLEX(1,0),IMDIV(COMPLEX(0,2*PI()*O352),COMPLEX(wz_esr,0)))</f>
        <v>1+0.000426404384661371i</v>
      </c>
      <c r="U352" s="124" t="n">
        <f aca="false">IMABS(T352)</f>
        <v>1.00000009091035</v>
      </c>
      <c r="V352" s="124" t="n">
        <f aca="false">IMARGUMENT(T352)</f>
        <v>0.000426404358879254</v>
      </c>
      <c r="W352" s="0" t="str">
        <f aca="false">IMSUB(COMPLEX(1,0),IMDIV(COMPLEX(0,2*PI()*O352),COMPLEX(wz_rhp,0)))</f>
        <v>1-0.0989720041767206i</v>
      </c>
      <c r="X352" s="124" t="n">
        <f aca="false">IMABS(W352)</f>
        <v>1.00488579331721</v>
      </c>
      <c r="Y352" s="124" t="n">
        <f aca="false">IMARGUMENT(W352)</f>
        <v>-0.098650731590108</v>
      </c>
      <c r="Z352" s="0" t="str">
        <f aca="false">IMSUM(COMPLEX(1,0),IMDIV(COMPLEX(0,2*PI()*O352),COMPLEX(Q*(wsl/2),0)),IMDIV(IMPOWER(COMPLEX(0,2*PI()*O352),2),IMPOWER(COMPLEX(wsl/2,0),2)))</f>
        <v>0.999565868396986+0.0297143391821295i</v>
      </c>
      <c r="AA352" s="124" t="n">
        <f aca="false">IMABS(Z352)</f>
        <v>1.000007433581</v>
      </c>
      <c r="AB352" s="124" t="n">
        <f aca="false">IMARGUMENT(Z352)</f>
        <v>0.0297184926133072</v>
      </c>
      <c r="AC352" s="222" t="str">
        <f aca="false">(IMDIV(IMPRODUCT(P352,T352,W352),IMPRODUCT(Q352,Z352)))</f>
        <v>-0.0844230603680892-0.676933922055774i</v>
      </c>
      <c r="AD352" s="223" t="n">
        <f aca="false">20*LOG(IMABS(AC352))</f>
        <v>-3.32204614439879</v>
      </c>
      <c r="AE352" s="198" t="n">
        <f aca="false">(180/PI())*IMARGUMENT(AC352)</f>
        <v>-97.1088748901252</v>
      </c>
      <c r="AF352" s="0" t="str">
        <f aca="false">COMPLEX(Adc_ea,0)</f>
        <v>-0.434440565864413</v>
      </c>
      <c r="AG352" s="0" t="str">
        <f aca="false">IMDIV(COMPLEX(0,2*PI()*O352),COMPLEX(wp0_ea,0))</f>
        <v>3.58773515140613i</v>
      </c>
      <c r="AH352" s="0" t="n">
        <f aca="false">IMABS(AG352)</f>
        <v>3.58773515140613</v>
      </c>
      <c r="AI352" s="0" t="n">
        <f aca="false">IMARGUMENT(AG352)</f>
        <v>1.5707963267949</v>
      </c>
      <c r="AJ352" s="0" t="str">
        <f aca="false">IMSUM(COMPLEX(1,0),IMDIV(COMPLEX(0,2*PI()*O352),COMPLEX(wp1_ea,0)))</f>
        <v>1+0.0355221302119418i</v>
      </c>
      <c r="AK352" s="0" t="n">
        <f aca="false">IMABS(AJ352)</f>
        <v>1.0006307119686</v>
      </c>
      <c r="AL352" s="0" t="n">
        <f aca="false">IMARGUMENT(AJ352)</f>
        <v>0.035507200648057</v>
      </c>
      <c r="AM352" s="0" t="str">
        <f aca="false">IMSUM(COMPLEX(1,0),IMDIV(COMPLEX(0,2*PI()*O352),COMPLEX(wz_ea,0)))</f>
        <v>1+3.58773515140613i</v>
      </c>
      <c r="AN352" s="0" t="n">
        <f aca="false">IMABS(AM352)</f>
        <v>3.72449238375314</v>
      </c>
      <c r="AO352" s="0" t="n">
        <f aca="false">IMARGUMENT(AM352)</f>
        <v>1.29896811825966</v>
      </c>
      <c r="AP352" s="197" t="str">
        <f aca="false">IMPRODUCT(AF352,IMDIV(AM352,IMPRODUCT(AG352,AJ352)))</f>
        <v>-0.429597099166249+0.136350682497527i</v>
      </c>
      <c r="AQ352" s="169" t="n">
        <f aca="false">20*LOG(IMABS(AP352))</f>
        <v>-6.9219348572615</v>
      </c>
      <c r="AR352" s="198" t="n">
        <f aca="false">(180/PI())*IMARGUMENT(AP352)</f>
        <v>162.390978158871</v>
      </c>
      <c r="AS352" s="197" t="str">
        <f aca="false">IMPRODUCT(AC352,AP352)</f>
        <v>0.128568304114901+0.279297707342673i</v>
      </c>
      <c r="AT352" s="223" t="n">
        <f aca="false">20*LOG(IMABS(AS352))</f>
        <v>-10.2439810016603</v>
      </c>
      <c r="AU352" s="198" t="n">
        <f aca="false">(180/PI())*IMARGUMENT(AS352)</f>
        <v>65.2821032687457</v>
      </c>
      <c r="AX352" s="0" t="n">
        <f aca="false">SUM((AT353&lt;0)*(AT352&gt;0))*O352</f>
        <v>0</v>
      </c>
      <c r="AY352" s="0" t="n">
        <f aca="false">IF(AX352&gt;0,AU352,0)</f>
        <v>0</v>
      </c>
    </row>
    <row r="353" customFormat="false" ht="15" hidden="false" customHeight="false" outlineLevel="0" collapsed="false">
      <c r="N353" s="130" t="n">
        <v>35</v>
      </c>
      <c r="O353" s="192" t="n">
        <f aca="false">10^(4+(N353/100))</f>
        <v>22387.2113856834</v>
      </c>
      <c r="P353" s="240" t="str">
        <f aca="false">COMPLEX(Adc,0)</f>
        <v>175.438596491228</v>
      </c>
      <c r="Q353" s="124" t="str">
        <f aca="false">IMSUM(COMPLEX(1,0),IMDIV(COMPLEX(0,2*PI()*O353),COMPLEX(wp_lf,0)))</f>
        <v>1+264.446435576828i</v>
      </c>
      <c r="R353" s="124" t="n">
        <f aca="false">IMABS(Q353)</f>
        <v>264.448326312135</v>
      </c>
      <c r="S353" s="124" t="n">
        <f aca="false">IMARGUMENT(Q353)</f>
        <v>1.56701486068695</v>
      </c>
      <c r="T353" s="124" t="str">
        <f aca="false">IMSUM(COMPLEX(1,0),IMDIV(COMPLEX(0,2*PI()*O353),COMPLEX(wz_esr,0)))</f>
        <v>1+0.000436336618701766i</v>
      </c>
      <c r="U353" s="124" t="n">
        <f aca="false">IMABS(T353)</f>
        <v>1.00000009519482</v>
      </c>
      <c r="V353" s="124" t="n">
        <f aca="false">IMARGUMENT(T353)</f>
        <v>0.000436336590748016</v>
      </c>
      <c r="W353" s="0" t="str">
        <f aca="false">IMSUB(COMPLEX(1,0),IMDIV(COMPLEX(0,2*PI()*O353),COMPLEX(wz_rhp,0)))</f>
        <v>1-0.101277358306019i</v>
      </c>
      <c r="X353" s="124" t="n">
        <f aca="false">IMABS(W353)</f>
        <v>1.00511546764809</v>
      </c>
      <c r="Y353" s="124" t="n">
        <f aca="false">IMARGUMENT(W353)</f>
        <v>-0.100933203081983</v>
      </c>
      <c r="Z353" s="0" t="str">
        <f aca="false">IMSUM(COMPLEX(1,0),IMDIV(COMPLEX(0,2*PI()*O353),COMPLEX(Q*(wsl/2),0)),IMDIV(IMPOWER(COMPLEX(0,2*PI()*O353),2),IMPOWER(COMPLEX(wsl/2,0),2)))</f>
        <v>0.999545408404873+0.0304064750553264i</v>
      </c>
      <c r="AA353" s="124" t="n">
        <f aca="false">IMABS(Z353)</f>
        <v>1.00000778856395</v>
      </c>
      <c r="AB353" s="124" t="n">
        <f aca="false">IMARGUMENT(Z353)</f>
        <v>0.0304109254785683</v>
      </c>
      <c r="AC353" s="222" t="str">
        <f aca="false">(IMDIV(IMPRODUCT(P353,T353,W353),IMPRODUCT(Q353,Z353)))</f>
        <v>-0.0845399568414865-0.661421190304749i</v>
      </c>
      <c r="AD353" s="223" t="n">
        <f aca="false">20*LOG(IMABS(AC353))</f>
        <v>-3.52006126409747</v>
      </c>
      <c r="AE353" s="198" t="n">
        <f aca="false">(180/PI())*IMARGUMENT(AC353)</f>
        <v>-97.2838019368746</v>
      </c>
      <c r="AF353" s="0" t="str">
        <f aca="false">COMPLEX(Adc_ea,0)</f>
        <v>-0.434440565864413</v>
      </c>
      <c r="AG353" s="0" t="str">
        <f aca="false">IMDIV(COMPLEX(0,2*PI()*O353),COMPLEX(wp0_ea,0))</f>
        <v>3.6713042385932i</v>
      </c>
      <c r="AH353" s="0" t="n">
        <f aca="false">IMABS(AG353)</f>
        <v>3.6713042385932</v>
      </c>
      <c r="AI353" s="0" t="n">
        <f aca="false">IMARGUMENT(AG353)</f>
        <v>1.5707963267949</v>
      </c>
      <c r="AJ353" s="0" t="str">
        <f aca="false">IMSUM(COMPLEX(1,0),IMDIV(COMPLEX(0,2*PI()*O353),COMPLEX(wp1_ea,0)))</f>
        <v>1+0.0363495469167644i</v>
      </c>
      <c r="AK353" s="0" t="n">
        <f aca="false">IMABS(AJ353)</f>
        <v>1.00066042669881</v>
      </c>
      <c r="AL353" s="0" t="n">
        <f aca="false">IMARGUMENT(AJ353)</f>
        <v>0.0363335501710222</v>
      </c>
      <c r="AM353" s="0" t="str">
        <f aca="false">IMSUM(COMPLEX(1,0),IMDIV(COMPLEX(0,2*PI()*O353),COMPLEX(wz_ea,0)))</f>
        <v>1+3.6713042385932i</v>
      </c>
      <c r="AN353" s="0" t="n">
        <f aca="false">IMABS(AM353)</f>
        <v>3.80505910759773</v>
      </c>
      <c r="AO353" s="0" t="n">
        <f aca="false">IMARGUMENT(AM353)</f>
        <v>1.3048649627847</v>
      </c>
      <c r="AP353" s="197" t="str">
        <f aca="false">IMPRODUCT(AF353,IMDIV(AM353,IMPRODUCT(AG353,AJ353)))</f>
        <v>-0.429571585671308+0.133948855105514i</v>
      </c>
      <c r="AQ353" s="169" t="n">
        <f aca="false">20*LOG(IMABS(AP353))</f>
        <v>-6.93630645063263</v>
      </c>
      <c r="AR353" s="198" t="n">
        <f aca="false">(180/PI())*IMARGUMENT(AP353)</f>
        <v>162.681496122532</v>
      </c>
      <c r="AS353" s="197" t="str">
        <f aca="false">IMPRODUCT(AC353,AP353)</f>
        <v>0.124912574496829+0.272803719086228i</v>
      </c>
      <c r="AT353" s="223" t="n">
        <f aca="false">20*LOG(IMABS(AS353))</f>
        <v>-10.4563677147301</v>
      </c>
      <c r="AU353" s="198" t="n">
        <f aca="false">(180/PI())*IMARGUMENT(AS353)</f>
        <v>65.3976941856575</v>
      </c>
      <c r="AX353" s="0" t="n">
        <f aca="false">SUM((AT354&lt;0)*(AT353&gt;0))*O353</f>
        <v>0</v>
      </c>
      <c r="AY353" s="0" t="n">
        <f aca="false">IF(AX353&gt;0,AU353,0)</f>
        <v>0</v>
      </c>
    </row>
    <row r="354" customFormat="false" ht="15" hidden="false" customHeight="false" outlineLevel="0" collapsed="false">
      <c r="N354" s="130" t="n">
        <v>36</v>
      </c>
      <c r="O354" s="192" t="n">
        <f aca="false">10^(4+(N354/100))</f>
        <v>22908.6765276777</v>
      </c>
      <c r="P354" s="240" t="str">
        <f aca="false">COMPLEX(Adc,0)</f>
        <v>175.438596491228</v>
      </c>
      <c r="Q354" s="124" t="str">
        <f aca="false">IMSUM(COMPLEX(1,0),IMDIV(COMPLEX(0,2*PI()*O354),COMPLEX(wp_lf,0)))</f>
        <v>1+270.606184359394i</v>
      </c>
      <c r="R354" s="124" t="n">
        <f aca="false">IMABS(Q354)</f>
        <v>270.608032056608</v>
      </c>
      <c r="S354" s="124" t="n">
        <f aca="false">IMARGUMENT(Q354)</f>
        <v>1.56710093657167</v>
      </c>
      <c r="T354" s="124" t="str">
        <f aca="false">IMSUM(COMPLEX(1,0),IMDIV(COMPLEX(0,2*PI()*O354),COMPLEX(wz_esr,0)))</f>
        <v>1+0.000446500204192999i</v>
      </c>
      <c r="U354" s="124" t="n">
        <f aca="false">IMABS(T354)</f>
        <v>1.00000009968121</v>
      </c>
      <c r="V354" s="124" t="n">
        <f aca="false">IMARGUMENT(T354)</f>
        <v>0.000446500174827069</v>
      </c>
      <c r="W354" s="0" t="str">
        <f aca="false">IMSUB(COMPLEX(1,0),IMDIV(COMPLEX(0,2*PI()*O354),COMPLEX(wz_rhp,0)))</f>
        <v>1-0.103636411031257i</v>
      </c>
      <c r="X354" s="124" t="n">
        <f aca="false">IMABS(W354)</f>
        <v>1.00535590995997</v>
      </c>
      <c r="Y354" s="124" t="n">
        <f aca="false">IMARGUMENT(W354)</f>
        <v>-0.10326774808596</v>
      </c>
      <c r="Z354" s="0" t="str">
        <f aca="false">IMSUM(COMPLEX(1,0),IMDIV(COMPLEX(0,2*PI()*O354),COMPLEX(Q*(wsl/2),0)),IMDIV(IMPOWER(COMPLEX(0,2*PI()*O354),2),IMPOWER(COMPLEX(wsl/2,0),2)))</f>
        <v>0.999523984163039+0.0311147328440752i</v>
      </c>
      <c r="AA354" s="124" t="n">
        <f aca="false">IMABS(Z354)</f>
        <v>1.00000816072526</v>
      </c>
      <c r="AB354" s="124" t="n">
        <f aca="false">IMARGUMENT(Z354)</f>
        <v>0.0311195014929228</v>
      </c>
      <c r="AC354" s="222" t="str">
        <f aca="false">(IMDIV(IMPRODUCT(P354,T354,W354),IMPRODUCT(Q354,Z354)))</f>
        <v>-0.0846514640734877-0.646259112068637i</v>
      </c>
      <c r="AD354" s="223" t="n">
        <f aca="false">20*LOG(IMABS(AC354))</f>
        <v>-3.7179840847788</v>
      </c>
      <c r="AE354" s="198" t="n">
        <f aca="false">(180/PI())*IMARGUMENT(AC354)</f>
        <v>-97.4625093822448</v>
      </c>
      <c r="AF354" s="0" t="str">
        <f aca="false">COMPLEX(Adc_ea,0)</f>
        <v>-0.434440565864413</v>
      </c>
      <c r="AG354" s="0" t="str">
        <f aca="false">IMDIV(COMPLEX(0,2*PI()*O354),COMPLEX(wp0_ea,0))</f>
        <v>3.75681989988308i</v>
      </c>
      <c r="AH354" s="0" t="n">
        <f aca="false">IMABS(AG354)</f>
        <v>3.75681989988308</v>
      </c>
      <c r="AI354" s="0" t="n">
        <f aca="false">IMARGUMENT(AG354)</f>
        <v>1.5707963267949</v>
      </c>
      <c r="AJ354" s="0" t="str">
        <f aca="false">IMSUM(COMPLEX(1,0),IMDIV(COMPLEX(0,2*PI()*O354),COMPLEX(wp1_ea,0)))</f>
        <v>1+0.0371962366325057i</v>
      </c>
      <c r="AK354" s="0" t="n">
        <f aca="false">IMABS(AJ354)</f>
        <v>1.00069154089541</v>
      </c>
      <c r="AL354" s="0" t="n">
        <f aca="false">IMARGUMENT(AJ354)</f>
        <v>0.0371790964503084</v>
      </c>
      <c r="AM354" s="0" t="str">
        <f aca="false">IMSUM(COMPLEX(1,0),IMDIV(COMPLEX(0,2*PI()*O354),COMPLEX(wz_ea,0)))</f>
        <v>1+3.75681989988308i</v>
      </c>
      <c r="AN354" s="0" t="n">
        <f aca="false">IMABS(AM354)</f>
        <v>3.88763369675662</v>
      </c>
      <c r="AO354" s="0" t="n">
        <f aca="false">IMARGUMENT(AM354)</f>
        <v>1.31064594099187</v>
      </c>
      <c r="AP354" s="197" t="str">
        <f aca="false">IMPRODUCT(AF354,IMDIV(AM354,IMPRODUCT(AG354,AJ354)))</f>
        <v>-0.429544873010251+0.131617961852726i</v>
      </c>
      <c r="AQ354" s="169" t="n">
        <f aca="false">20*LOG(IMABS(AP354))</f>
        <v>-6.95009791601222</v>
      </c>
      <c r="AR354" s="198" t="n">
        <f aca="false">(180/PI())*IMARGUMENT(AP354)</f>
        <v>162.964275542074</v>
      </c>
      <c r="AS354" s="197" t="str">
        <f aca="false">IMPRODUCT(AC354,AP354)</f>
        <v>0.121420909544805+0.266455635056039i</v>
      </c>
      <c r="AT354" s="223" t="n">
        <f aca="false">20*LOG(IMABS(AS354))</f>
        <v>-10.668082000791</v>
      </c>
      <c r="AU354" s="198" t="n">
        <f aca="false">(180/PI())*IMARGUMENT(AS354)</f>
        <v>65.5017661598293</v>
      </c>
      <c r="AX354" s="0" t="n">
        <f aca="false">SUM((AT355&lt;0)*(AT354&gt;0))*O354</f>
        <v>0</v>
      </c>
      <c r="AY354" s="0" t="n">
        <f aca="false">IF(AX354&gt;0,AU354,0)</f>
        <v>0</v>
      </c>
    </row>
    <row r="355" customFormat="false" ht="15" hidden="false" customHeight="false" outlineLevel="0" collapsed="false">
      <c r="N355" s="130" t="n">
        <v>37</v>
      </c>
      <c r="O355" s="192" t="n">
        <f aca="false">10^(4+(N355/100))</f>
        <v>23442.2881531992</v>
      </c>
      <c r="P355" s="240" t="str">
        <f aca="false">COMPLEX(Adc,0)</f>
        <v>175.438596491228</v>
      </c>
      <c r="Q355" s="124" t="str">
        <f aca="false">IMSUM(COMPLEX(1,0),IMDIV(COMPLEX(0,2*PI()*O355),COMPLEX(wp_lf,0)))</f>
        <v>1+276.9094121228i</v>
      </c>
      <c r="R355" s="124" t="n">
        <f aca="false">IMABS(Q355)</f>
        <v>276.911217761568</v>
      </c>
      <c r="S355" s="124" t="n">
        <f aca="false">IMARGUMENT(Q355)</f>
        <v>1.56718505318296</v>
      </c>
      <c r="T355" s="124" t="str">
        <f aca="false">IMSUM(COMPLEX(1,0),IMDIV(COMPLEX(0,2*PI()*O355),COMPLEX(wz_esr,0)))</f>
        <v>1+0.000456900530002623i</v>
      </c>
      <c r="U355" s="124" t="n">
        <f aca="false">IMABS(T355)</f>
        <v>1.00000010437904</v>
      </c>
      <c r="V355" s="124" t="n">
        <f aca="false">IMARGUMENT(T355)</f>
        <v>0.000456900498068956</v>
      </c>
      <c r="W355" s="0" t="str">
        <f aca="false">IMSUB(COMPLEX(1,0),IMDIV(COMPLEX(0,2*PI()*O355),COMPLEX(wz_rhp,0)))</f>
        <v>1-0.106050413153413i</v>
      </c>
      <c r="X355" s="124" t="n">
        <f aca="false">IMABS(W355)</f>
        <v>1.00560762235079</v>
      </c>
      <c r="Y355" s="124" t="n">
        <f aca="false">IMARGUMENT(W355)</f>
        <v>-0.105655502564965</v>
      </c>
      <c r="Z355" s="0" t="str">
        <f aca="false">IMSUM(COMPLEX(1,0),IMDIV(COMPLEX(0,2*PI()*O355),COMPLEX(Q*(wsl/2),0)),IMDIV(IMPOWER(COMPLEX(0,2*PI()*O355),2),IMPOWER(COMPLEX(wsl/2,0),2)))</f>
        <v>0.999501550227794+0.0318394880760298i</v>
      </c>
      <c r="AA355" s="124" t="n">
        <f aca="false">IMABS(Z355)</f>
        <v>1.00000855091779</v>
      </c>
      <c r="AB355" s="124" t="n">
        <f aca="false">IMARGUMENT(Z355)</f>
        <v>0.0318445977017491</v>
      </c>
      <c r="AC355" s="222" t="str">
        <f aca="false">(IMDIV(IMPRODUCT(P355,T355,W355),IMPRODUCT(Q355,Z355)))</f>
        <v>-0.0847578185550246-0.631439650866786i</v>
      </c>
      <c r="AD355" s="223" t="n">
        <f aca="false">20*LOG(IMABS(AC355))</f>
        <v>-3.91581033751612</v>
      </c>
      <c r="AE355" s="198" t="n">
        <f aca="false">(180/PI())*IMARGUMENT(AC355)</f>
        <v>-97.6450862210725</v>
      </c>
      <c r="AF355" s="0" t="str">
        <f aca="false">COMPLEX(Adc_ea,0)</f>
        <v>-0.434440565864413</v>
      </c>
      <c r="AG355" s="0" t="str">
        <f aca="false">IMDIV(COMPLEX(0,2*PI()*O355),COMPLEX(wp0_ea,0))</f>
        <v>3.84432747681124i</v>
      </c>
      <c r="AH355" s="0" t="n">
        <f aca="false">IMABS(AG355)</f>
        <v>3.84432747681124</v>
      </c>
      <c r="AI355" s="0" t="n">
        <f aca="false">IMARGUMENT(AG355)</f>
        <v>1.5707963267949</v>
      </c>
      <c r="AJ355" s="0" t="str">
        <f aca="false">IMSUM(COMPLEX(1,0),IMDIV(COMPLEX(0,2*PI()*O355),COMPLEX(wp1_ea,0)))</f>
        <v>1+0.0380626482852598i</v>
      </c>
      <c r="AK355" s="0" t="n">
        <f aca="false">IMABS(AJ355)</f>
        <v>1.00072412042205</v>
      </c>
      <c r="AL355" s="0" t="n">
        <f aca="false">IMARGUMENT(AJ355)</f>
        <v>0.0380442829668268</v>
      </c>
      <c r="AM355" s="0" t="str">
        <f aca="false">IMSUM(COMPLEX(1,0),IMDIV(COMPLEX(0,2*PI()*O355),COMPLEX(wz_ea,0)))</f>
        <v>1+3.84432747681124i</v>
      </c>
      <c r="AN355" s="0" t="n">
        <f aca="false">IMABS(AM355)</f>
        <v>3.97226053387311</v>
      </c>
      <c r="AO355" s="0" t="n">
        <f aca="false">IMARGUMENT(AM355)</f>
        <v>1.31631257181398</v>
      </c>
      <c r="AP355" s="197" t="str">
        <f aca="false">IMPRODUCT(AF355,IMDIV(AM355,IMPRODUCT(AG355,AJ355)))</f>
        <v>-0.429516904980801+0.129356760641342i</v>
      </c>
      <c r="AQ355" s="169" t="n">
        <f aca="false">20*LOG(IMABS(AP355))</f>
        <v>-6.96333294590065</v>
      </c>
      <c r="AR355" s="198" t="n">
        <f aca="false">(180/PI())*IMARGUMENT(AP355)</f>
        <v>163.239378036352</v>
      </c>
      <c r="AS355" s="197" t="str">
        <f aca="false">IMPRODUCT(AC355,AP355)</f>
        <v>0.118085903675306+0.260250007675155i</v>
      </c>
      <c r="AT355" s="223" t="n">
        <f aca="false">20*LOG(IMABS(AS355))</f>
        <v>-10.8791432834168</v>
      </c>
      <c r="AU355" s="198" t="n">
        <f aca="false">(180/PI())*IMARGUMENT(AS355)</f>
        <v>65.5942918152794</v>
      </c>
      <c r="AX355" s="0" t="n">
        <f aca="false">SUM((AT356&lt;0)*(AT355&gt;0))*O355</f>
        <v>0</v>
      </c>
      <c r="AY355" s="0" t="n">
        <f aca="false">IF(AX355&gt;0,AU355,0)</f>
        <v>0</v>
      </c>
    </row>
    <row r="356" customFormat="false" ht="15" hidden="false" customHeight="false" outlineLevel="0" collapsed="false">
      <c r="N356" s="130" t="n">
        <v>38</v>
      </c>
      <c r="O356" s="192" t="n">
        <f aca="false">10^(4+(N356/100))</f>
        <v>23988.3291901949</v>
      </c>
      <c r="P356" s="240" t="str">
        <f aca="false">COMPLEX(Adc,0)</f>
        <v>175.438596491228</v>
      </c>
      <c r="Q356" s="124" t="str">
        <f aca="false">IMSUM(COMPLEX(1,0),IMDIV(COMPLEX(0,2*PI()*O356),COMPLEX(wp_lf,0)))</f>
        <v>1+283.359460921846i</v>
      </c>
      <c r="R356" s="124" t="n">
        <f aca="false">IMABS(Q356)</f>
        <v>283.361225459517</v>
      </c>
      <c r="S356" s="124" t="n">
        <f aca="false">IMARGUMENT(Q356)</f>
        <v>1.56726725511579</v>
      </c>
      <c r="T356" s="124" t="str">
        <f aca="false">IMSUM(COMPLEX(1,0),IMDIV(COMPLEX(0,2*PI()*O356),COMPLEX(wz_esr,0)))</f>
        <v>1+0.000467543110521045i</v>
      </c>
      <c r="U356" s="124" t="n">
        <f aca="false">IMABS(T356)</f>
        <v>1.00000010929827</v>
      </c>
      <c r="V356" s="124" t="n">
        <f aca="false">IMARGUMENT(T356)</f>
        <v>0.000467543076538695</v>
      </c>
      <c r="W356" s="0" t="str">
        <f aca="false">IMSUB(COMPLEX(1,0),IMDIV(COMPLEX(0,2*PI()*O356),COMPLEX(wz_rhp,0)))</f>
        <v>1-0.108520644608366i</v>
      </c>
      <c r="X356" s="124" t="n">
        <f aca="false">IMABS(W356)</f>
        <v>1.00587113006896</v>
      </c>
      <c r="Y356" s="124" t="n">
        <f aca="false">IMARGUMENT(W356)</f>
        <v>-0.10809762357076</v>
      </c>
      <c r="Z356" s="0" t="str">
        <f aca="false">IMSUM(COMPLEX(1,0),IMDIV(COMPLEX(0,2*PI()*O356),COMPLEX(Q*(wsl/2),0)),IMDIV(IMPOWER(COMPLEX(0,2*PI()*O356),2),IMPOWER(COMPLEX(wsl/2,0),2)))</f>
        <v>0.999478059013753+0.0325811250260081i</v>
      </c>
      <c r="AA356" s="124" t="n">
        <f aca="false">IMABS(Z356)</f>
        <v>1.00000896003879</v>
      </c>
      <c r="AB356" s="124" t="n">
        <f aca="false">IMARGUMENT(Z356)</f>
        <v>0.0325866000060499</v>
      </c>
      <c r="AC356" s="222" t="str">
        <f aca="false">(IMDIV(IMPRODUCT(P356,T356,W356),IMPRODUCT(Q356,Z356)))</f>
        <v>-0.0848592458480881-0.616954951696798i</v>
      </c>
      <c r="AD356" s="223" t="n">
        <f aca="false">20*LOG(IMABS(AC356))</f>
        <v>-4.11353556157646</v>
      </c>
      <c r="AE356" s="198" t="n">
        <f aca="false">(180/PI())*IMARGUMENT(AC356)</f>
        <v>-97.8316230971926</v>
      </c>
      <c r="AF356" s="0" t="str">
        <f aca="false">COMPLEX(Adc_ea,0)</f>
        <v>-0.434440565864413</v>
      </c>
      <c r="AG356" s="0" t="str">
        <f aca="false">IMDIV(COMPLEX(0,2*PI()*O356),COMPLEX(wp0_ea,0))</f>
        <v>3.93387336705328i</v>
      </c>
      <c r="AH356" s="0" t="n">
        <f aca="false">IMABS(AG356)</f>
        <v>3.93387336705328</v>
      </c>
      <c r="AI356" s="0" t="n">
        <f aca="false">IMARGUMENT(AG356)</f>
        <v>1.5707963267949</v>
      </c>
      <c r="AJ356" s="0" t="str">
        <f aca="false">IMSUM(COMPLEX(1,0),IMDIV(COMPLEX(0,2*PI()*O356),COMPLEX(wp1_ea,0)))</f>
        <v>1+0.0389492412579533i</v>
      </c>
      <c r="AK356" s="0" t="n">
        <f aca="false">IMABS(AJ356)</f>
        <v>1.00075823423771</v>
      </c>
      <c r="AL356" s="0" t="n">
        <f aca="false">IMARGUMENT(AJ356)</f>
        <v>0.0389295632698745</v>
      </c>
      <c r="AM356" s="0" t="str">
        <f aca="false">IMSUM(COMPLEX(1,0),IMDIV(COMPLEX(0,2*PI()*O356),COMPLEX(wz_ea,0)))</f>
        <v>1+3.93387336705328i</v>
      </c>
      <c r="AN356" s="0" t="n">
        <f aca="false">IMABS(AM356)</f>
        <v>4.05898505392803</v>
      </c>
      <c r="AO356" s="0" t="n">
        <f aca="false">IMARGUMENT(AM356)</f>
        <v>1.32186640349522</v>
      </c>
      <c r="AP356" s="197" t="str">
        <f aca="false">IMPRODUCT(AF356,IMDIV(AM356,IMPRODUCT(AG356,AJ356)))</f>
        <v>-0.42948762276202+0.127164045881927i</v>
      </c>
      <c r="AQ356" s="169" t="n">
        <f aca="false">20*LOG(IMABS(AP356))</f>
        <v>-6.97603450023872</v>
      </c>
      <c r="AR356" s="198" t="n">
        <f aca="false">(180/PI())*IMARGUMENT(AP356)</f>
        <v>163.506866326762</v>
      </c>
      <c r="AS356" s="197" t="str">
        <f aca="false">IMPRODUCT(AC356,AP356)</f>
        <v>0.114900483553327+0.254183470522983i</v>
      </c>
      <c r="AT356" s="223" t="n">
        <f aca="false">20*LOG(IMABS(AS356))</f>
        <v>-11.0895700618152</v>
      </c>
      <c r="AU356" s="198" t="n">
        <f aca="false">(180/PI())*IMARGUMENT(AS356)</f>
        <v>65.6752432295693</v>
      </c>
      <c r="AX356" s="0" t="n">
        <f aca="false">SUM((AT357&lt;0)*(AT356&gt;0))*O356</f>
        <v>0</v>
      </c>
      <c r="AY356" s="0" t="n">
        <f aca="false">IF(AX356&gt;0,AU356,0)</f>
        <v>0</v>
      </c>
    </row>
    <row r="357" customFormat="false" ht="15" hidden="false" customHeight="false" outlineLevel="0" collapsed="false">
      <c r="N357" s="130" t="n">
        <v>39</v>
      </c>
      <c r="O357" s="192" t="n">
        <f aca="false">10^(4+(N357/100))</f>
        <v>24547.0891568503</v>
      </c>
      <c r="P357" s="240" t="str">
        <f aca="false">COMPLEX(Adc,0)</f>
        <v>175.438596491228</v>
      </c>
      <c r="Q357" s="124" t="str">
        <f aca="false">IMSUM(COMPLEX(1,0),IMDIV(COMPLEX(0,2*PI()*O357),COMPLEX(wp_lf,0)))</f>
        <v>1+289.959750657776i</v>
      </c>
      <c r="R357" s="124" t="n">
        <f aca="false">IMABS(Q357)</f>
        <v>289.961475029907</v>
      </c>
      <c r="S357" s="124" t="n">
        <f aca="false">IMARGUMENT(Q357)</f>
        <v>1.56734758595027</v>
      </c>
      <c r="T357" s="124" t="str">
        <f aca="false">IMSUM(COMPLEX(1,0),IMDIV(COMPLEX(0,2*PI()*O357),COMPLEX(wz_esr,0)))</f>
        <v>1+0.00047843358858533i</v>
      </c>
      <c r="U357" s="124" t="n">
        <f aca="false">IMABS(T357)</f>
        <v>1.00000011444934</v>
      </c>
      <c r="V357" s="124" t="n">
        <f aca="false">IMARGUMENT(T357)</f>
        <v>0.000478433552281209</v>
      </c>
      <c r="W357" s="0" t="str">
        <f aca="false">IMSUB(COMPLEX(1,0),IMDIV(COMPLEX(0,2*PI()*O357),COMPLEX(wz_rhp,0)))</f>
        <v>1-0.111048415145531i</v>
      </c>
      <c r="X357" s="124" t="n">
        <f aca="false">IMABS(W357)</f>
        <v>1.0061469825559</v>
      </c>
      <c r="Y357" s="124" t="n">
        <f aca="false">IMARGUMENT(W357)</f>
        <v>-0.110595289367173</v>
      </c>
      <c r="Z357" s="0" t="str">
        <f aca="false">IMSUM(COMPLEX(1,0),IMDIV(COMPLEX(0,2*PI()*O357),COMPLEX(Q*(wsl/2),0)),IMDIV(IMPOWER(COMPLEX(0,2*PI()*O357),2),IMPOWER(COMPLEX(wsl/2,0),2)))</f>
        <v>0.999453460692903+0.0333400369197371i</v>
      </c>
      <c r="AA357" s="124" t="n">
        <f aca="false">IMABS(Z357)</f>
        <v>1.00000938903234</v>
      </c>
      <c r="AB357" s="124" t="n">
        <f aca="false">IMARGUMENT(Z357)</f>
        <v>0.0333459033739184</v>
      </c>
      <c r="AC357" s="222" t="str">
        <f aca="false">(IMDIV(IMPRODUCT(P357,T357,W357),IMPRODUCT(Q357,Z357)))</f>
        <v>-0.0849559610639208-0.602797336881547i</v>
      </c>
      <c r="AD357" s="223" t="n">
        <f aca="false">20*LOG(IMABS(AC357))</f>
        <v>-4.31115509618654</v>
      </c>
      <c r="AE357" s="198" t="n">
        <f aca="false">(180/PI())*IMARGUMENT(AC357)</f>
        <v>-98.0222123237999</v>
      </c>
      <c r="AF357" s="0" t="str">
        <f aca="false">COMPLEX(Adc_ea,0)</f>
        <v>-0.434440565864413</v>
      </c>
      <c r="AG357" s="0" t="str">
        <f aca="false">IMDIV(COMPLEX(0,2*PI()*O357),COMPLEX(wp0_ea,0))</f>
        <v>4.02550504902551i</v>
      </c>
      <c r="AH357" s="0" t="n">
        <f aca="false">IMABS(AG357)</f>
        <v>4.02550504902551</v>
      </c>
      <c r="AI357" s="0" t="n">
        <f aca="false">IMARGUMENT(AG357)</f>
        <v>1.5707963267949</v>
      </c>
      <c r="AJ357" s="0" t="str">
        <f aca="false">IMSUM(COMPLEX(1,0),IMDIV(COMPLEX(0,2*PI()*O357),COMPLEX(wp1_ea,0)))</f>
        <v>1+0.039856485633916i</v>
      </c>
      <c r="AK357" s="0" t="n">
        <f aca="false">IMABS(AJ357)</f>
        <v>1.00079395454164</v>
      </c>
      <c r="AL357" s="0" t="n">
        <f aca="false">IMARGUMENT(AJ357)</f>
        <v>0.0398354011931327</v>
      </c>
      <c r="AM357" s="0" t="str">
        <f aca="false">IMSUM(COMPLEX(1,0),IMDIV(COMPLEX(0,2*PI()*O357),COMPLEX(wz_ea,0)))</f>
        <v>1+4.02550504902551i</v>
      </c>
      <c r="AN357" s="0" t="n">
        <f aca="false">IMABS(AM357)</f>
        <v>4.14785377029252</v>
      </c>
      <c r="AO357" s="0" t="n">
        <f aca="false">IMARGUMENT(AM357)</f>
        <v>1.32730900970928</v>
      </c>
      <c r="AP357" s="197" t="str">
        <f aca="false">IMPRODUCT(AF357,IMDIV(AM357,IMPRODUCT(AG357,AJ357)))</f>
        <v>-0.42945696479378+0.125038647822777i</v>
      </c>
      <c r="AQ357" s="169" t="n">
        <f aca="false">20*LOG(IMABS(AP357))</f>
        <v>-6.98822482058323</v>
      </c>
      <c r="AR357" s="198" t="n">
        <f aca="false">(180/PI())*IMARGUMENT(AP357)</f>
        <v>163.766804002454</v>
      </c>
      <c r="AS357" s="197" t="str">
        <f aca="false">IMPRODUCT(AC357,AP357)</f>
        <v>0.11185789309449+0.248252736187006i</v>
      </c>
      <c r="AT357" s="223" t="n">
        <f aca="false">20*LOG(IMABS(AS357))</f>
        <v>-11.2993799167698</v>
      </c>
      <c r="AU357" s="198" t="n">
        <f aca="false">(180/PI())*IMARGUMENT(AS357)</f>
        <v>65.7445916786538</v>
      </c>
      <c r="AX357" s="0" t="n">
        <f aca="false">SUM((AT358&lt;0)*(AT357&gt;0))*O357</f>
        <v>0</v>
      </c>
      <c r="AY357" s="0" t="n">
        <f aca="false">IF(AX357&gt;0,AU357,0)</f>
        <v>0</v>
      </c>
    </row>
    <row r="358" customFormat="false" ht="15" hidden="false" customHeight="false" outlineLevel="0" collapsed="false">
      <c r="N358" s="130" t="n">
        <v>40</v>
      </c>
      <c r="O358" s="192" t="n">
        <f aca="false">10^(4+(N358/100))</f>
        <v>25118.8643150958</v>
      </c>
      <c r="P358" s="240" t="str">
        <f aca="false">COMPLEX(Adc,0)</f>
        <v>175.438596491228</v>
      </c>
      <c r="Q358" s="124" t="str">
        <f aca="false">IMSUM(COMPLEX(1,0),IMDIV(COMPLEX(0,2*PI()*O358),COMPLEX(wp_lf,0)))</f>
        <v>1+296.713780891578i</v>
      </c>
      <c r="R358" s="124" t="n">
        <f aca="false">IMABS(Q358)</f>
        <v>296.715466012433</v>
      </c>
      <c r="S358" s="124" t="n">
        <f aca="false">IMARGUMENT(Q358)</f>
        <v>1.56742608827472</v>
      </c>
      <c r="T358" s="124" t="str">
        <f aca="false">IMSUM(COMPLEX(1,0),IMDIV(COMPLEX(0,2*PI()*O358),COMPLEX(wz_esr,0)))</f>
        <v>1+0.000489577738471104i</v>
      </c>
      <c r="U358" s="124" t="n">
        <f aca="false">IMABS(T358)</f>
        <v>1.00000011984317</v>
      </c>
      <c r="V358" s="124" t="n">
        <f aca="false">IMARGUMENT(T358)</f>
        <v>0.000489577699453386</v>
      </c>
      <c r="W358" s="0" t="str">
        <f aca="false">IMSUB(COMPLEX(1,0),IMDIV(COMPLEX(0,2*PI()*O358),COMPLEX(wz_rhp,0)))</f>
        <v>1-0.113635065022306i</v>
      </c>
      <c r="X358" s="124" t="n">
        <f aca="false">IMABS(W358)</f>
        <v>1.00643575453311</v>
      </c>
      <c r="Y358" s="124" t="n">
        <f aca="false">IMARGUMENT(W358)</f>
        <v>-0.113149699531748</v>
      </c>
      <c r="Z358" s="0" t="str">
        <f aca="false">IMSUM(COMPLEX(1,0),IMDIV(COMPLEX(0,2*PI()*O358),COMPLEX(Q*(wsl/2),0)),IMDIV(IMPOWER(COMPLEX(0,2*PI()*O358),2),IMPOWER(COMPLEX(wsl/2,0),2)))</f>
        <v>0.999427703088907+0.0341166261423487i</v>
      </c>
      <c r="AA358" s="124" t="n">
        <f aca="false">IMABS(Z358)</f>
        <v>1.00000983889205</v>
      </c>
      <c r="AB358" s="124" t="n">
        <f aca="false">IMARGUMENT(Z358)</f>
        <v>0.034122912057307</v>
      </c>
      <c r="AC358" s="222" t="str">
        <f aca="false">(IMDIV(IMPRODUCT(P358,T358,W358),IMPRODUCT(Q358,Z358)))</f>
        <v>-0.0850481693190423-0.588959302009348i</v>
      </c>
      <c r="AD358" s="223" t="n">
        <f aca="false">20*LOG(IMABS(AC358))</f>
        <v>-4.50866407198964</v>
      </c>
      <c r="AE358" s="198" t="n">
        <f aca="false">(180/PI())*IMARGUMENT(AC358)</f>
        <v>-98.2169479028471</v>
      </c>
      <c r="AF358" s="0" t="str">
        <f aca="false">COMPLEX(Adc_ea,0)</f>
        <v>-0.434440565864413</v>
      </c>
      <c r="AG358" s="0" t="str">
        <f aca="false">IMDIV(COMPLEX(0,2*PI()*O358),COMPLEX(wp0_ea,0))</f>
        <v>4.11927110705862i</v>
      </c>
      <c r="AH358" s="0" t="n">
        <f aca="false">IMABS(AG358)</f>
        <v>4.11927110705862</v>
      </c>
      <c r="AI358" s="0" t="n">
        <f aca="false">IMARGUMENT(AG358)</f>
        <v>1.5707963267949</v>
      </c>
      <c r="AJ358" s="0" t="str">
        <f aca="false">IMSUM(COMPLEX(1,0),IMDIV(COMPLEX(0,2*PI()*O358),COMPLEX(wp1_ea,0)))</f>
        <v>1+0.0407848624461249i</v>
      </c>
      <c r="AK358" s="0" t="n">
        <f aca="false">IMABS(AJ358)</f>
        <v>1.00083135692521</v>
      </c>
      <c r="AL358" s="0" t="n">
        <f aca="false">IMARGUMENT(AJ358)</f>
        <v>0.0407622710742314</v>
      </c>
      <c r="AM358" s="0" t="str">
        <f aca="false">IMSUM(COMPLEX(1,0),IMDIV(COMPLEX(0,2*PI()*O358),COMPLEX(wz_ea,0)))</f>
        <v>1+4.11927110705862i</v>
      </c>
      <c r="AN358" s="0" t="n">
        <f aca="false">IMABS(AM358)</f>
        <v>4.23891430126252</v>
      </c>
      <c r="AO358" s="0" t="n">
        <f aca="false">IMARGUMENT(AM358)</f>
        <v>1.33264198588281</v>
      </c>
      <c r="AP358" s="197" t="str">
        <f aca="false">IMPRODUCT(AF358,IMDIV(AM358,IMPRODUCT(AG358,AJ358)))</f>
        <v>-0.42942486665083+0.122979431896041i</v>
      </c>
      <c r="AQ358" s="169" t="n">
        <f aca="false">20*LOG(IMABS(AP358))</f>
        <v>-6.99992544522238</v>
      </c>
      <c r="AR358" s="198" t="n">
        <f aca="false">(180/PI())*IMARGUMENT(AP358)</f>
        <v>164.019255297096</v>
      </c>
      <c r="AS358" s="197" t="str">
        <f aca="false">IMPRODUCT(AC358,AP358)</f>
        <v>0.108951679139725+0.242454594181476i</v>
      </c>
      <c r="AT358" s="223" t="n">
        <f aca="false">20*LOG(IMABS(AS358))</f>
        <v>-11.508589517212</v>
      </c>
      <c r="AU358" s="198" t="n">
        <f aca="false">(180/PI())*IMARGUMENT(AS358)</f>
        <v>65.8023073942488</v>
      </c>
      <c r="AX358" s="0" t="n">
        <f aca="false">SUM((AT359&lt;0)*(AT358&gt;0))*O358</f>
        <v>0</v>
      </c>
      <c r="AY358" s="0" t="n">
        <f aca="false">IF(AX358&gt;0,AU358,0)</f>
        <v>0</v>
      </c>
    </row>
    <row r="359" customFormat="false" ht="15" hidden="false" customHeight="false" outlineLevel="0" collapsed="false">
      <c r="N359" s="130" t="n">
        <v>41</v>
      </c>
      <c r="O359" s="192" t="n">
        <f aca="false">10^(4+(N359/100))</f>
        <v>25703.9578276886</v>
      </c>
      <c r="P359" s="240" t="str">
        <f aca="false">COMPLEX(Adc,0)</f>
        <v>175.438596491228</v>
      </c>
      <c r="Q359" s="124" t="str">
        <f aca="false">IMSUM(COMPLEX(1,0),IMDIV(COMPLEX(0,2*PI()*O359),COMPLEX(wp_lf,0)))</f>
        <v>1+303.625132699479i</v>
      </c>
      <c r="R359" s="124" t="n">
        <f aca="false">IMABS(Q359)</f>
        <v>303.626779462511</v>
      </c>
      <c r="S359" s="124" t="n">
        <f aca="false">IMARGUMENT(Q359)</f>
        <v>1.56750280370825</v>
      </c>
      <c r="T359" s="124" t="str">
        <f aca="false">IMSUM(COMPLEX(1,0),IMDIV(COMPLEX(0,2*PI()*O359),COMPLEX(wz_esr,0)))</f>
        <v>1+0.000500981468954139i</v>
      </c>
      <c r="U359" s="124" t="n">
        <f aca="false">IMABS(T359)</f>
        <v>1.00000012549121</v>
      </c>
      <c r="V359" s="124" t="n">
        <f aca="false">IMARGUMENT(T359)</f>
        <v>0.000500981427147233</v>
      </c>
      <c r="W359" s="0" t="str">
        <f aca="false">IMSUB(COMPLEX(1,0),IMDIV(COMPLEX(0,2*PI()*O359),COMPLEX(wz_rhp,0)))</f>
        <v>1-0.116281965714694i</v>
      </c>
      <c r="X359" s="124" t="n">
        <f aca="false">IMABS(W359)</f>
        <v>1.00673804713564</v>
      </c>
      <c r="Y359" s="124" t="n">
        <f aca="false">IMARGUMENT(W359)</f>
        <v>-0.115762075033878</v>
      </c>
      <c r="Z359" s="0" t="str">
        <f aca="false">IMSUM(COMPLEX(1,0),IMDIV(COMPLEX(0,2*PI()*O359),COMPLEX(Q*(wsl/2),0)),IMDIV(IMPOWER(COMPLEX(0,2*PI()*O359),2),IMPOWER(COMPLEX(wsl/2,0),2)))</f>
        <v>0.999400731566433+0.0349113044517277i</v>
      </c>
      <c r="AA359" s="124" t="n">
        <f aca="false">IMABS(Z359)</f>
        <v>1.00001031066387</v>
      </c>
      <c r="AB359" s="124" t="n">
        <f aca="false">IMARGUMENT(Z359)</f>
        <v>0.0349180398143318</v>
      </c>
      <c r="AC359" s="222" t="str">
        <f aca="false">(IMDIV(IMPRODUCT(P359,T359,W359),IMPRODUCT(Q359,Z359)))</f>
        <v>-0.0851360661700821-0.575433511965271i</v>
      </c>
      <c r="AD359" s="223" t="n">
        <f aca="false">20*LOG(IMABS(AC359))</f>
        <v>-4.70605740218429</v>
      </c>
      <c r="AE359" s="198" t="n">
        <f aca="false">(180/PI())*IMARGUMENT(AC359)</f>
        <v>-98.415925543371</v>
      </c>
      <c r="AF359" s="0" t="str">
        <f aca="false">COMPLEX(Adc_ea,0)</f>
        <v>-0.434440565864413</v>
      </c>
      <c r="AG359" s="0" t="str">
        <f aca="false">IMDIV(COMPLEX(0,2*PI()*O359),COMPLEX(wp0_ea,0))</f>
        <v>4.21522125715765i</v>
      </c>
      <c r="AH359" s="0" t="n">
        <f aca="false">IMABS(AG359)</f>
        <v>4.21522125715765</v>
      </c>
      <c r="AI359" s="0" t="n">
        <f aca="false">IMARGUMENT(AG359)</f>
        <v>1.5707963267949</v>
      </c>
      <c r="AJ359" s="0" t="str">
        <f aca="false">IMSUM(COMPLEX(1,0),IMDIV(COMPLEX(0,2*PI()*O359),COMPLEX(wp1_ea,0)))</f>
        <v>1+0.041734863932254i</v>
      </c>
      <c r="AK359" s="0" t="n">
        <f aca="false">IMABS(AJ359)</f>
        <v>1.00087052053072</v>
      </c>
      <c r="AL359" s="0" t="n">
        <f aca="false">IMARGUMENT(AJ359)</f>
        <v>0.0417106579781211</v>
      </c>
      <c r="AM359" s="0" t="str">
        <f aca="false">IMSUM(COMPLEX(1,0),IMDIV(COMPLEX(0,2*PI()*O359),COMPLEX(wz_ea,0)))</f>
        <v>1+4.21522125715765i</v>
      </c>
      <c r="AN359" s="0" t="n">
        <f aca="false">IMABS(AM359)</f>
        <v>4.33221539709116</v>
      </c>
      <c r="AO359" s="0" t="n">
        <f aca="false">IMARGUMENT(AM359)</f>
        <v>1.33786694572012</v>
      </c>
      <c r="AP359" s="197" t="str">
        <f aca="false">IMPRODUCT(AF359,IMDIV(AM359,IMPRODUCT(AG359,AJ359)))</f>
        <v>-0.429391260911236+0.120985298080126i</v>
      </c>
      <c r="AQ359" s="169" t="n">
        <f aca="false">20*LOG(IMABS(AP359))</f>
        <v>-7.01115722510935</v>
      </c>
      <c r="AR359" s="198" t="n">
        <f aca="false">(180/PI())*IMARGUMENT(AP359)</f>
        <v>164.264284876961</v>
      </c>
      <c r="AS359" s="197" t="str">
        <f aca="false">IMPRODUCT(AC359,AP359)</f>
        <v>0.106175677772206+0.236785908930392i</v>
      </c>
      <c r="AT359" s="223" t="n">
        <f aca="false">20*LOG(IMABS(AS359))</f>
        <v>-11.7172146272936</v>
      </c>
      <c r="AU359" s="198" t="n">
        <f aca="false">(180/PI())*IMARGUMENT(AS359)</f>
        <v>65.8483593335899</v>
      </c>
      <c r="AX359" s="0" t="n">
        <f aca="false">SUM((AT360&lt;0)*(AT359&gt;0))*O359</f>
        <v>0</v>
      </c>
      <c r="AY359" s="0" t="n">
        <f aca="false">IF(AX359&gt;0,AU359,0)</f>
        <v>0</v>
      </c>
    </row>
    <row r="360" customFormat="false" ht="15" hidden="false" customHeight="false" outlineLevel="0" collapsed="false">
      <c r="N360" s="130" t="n">
        <v>42</v>
      </c>
      <c r="O360" s="192" t="n">
        <f aca="false">10^(4+(N360/100))</f>
        <v>26302.6799189538</v>
      </c>
      <c r="P360" s="240" t="str">
        <f aca="false">COMPLEX(Adc,0)</f>
        <v>175.438596491228</v>
      </c>
      <c r="Q360" s="124" t="str">
        <f aca="false">IMSUM(COMPLEX(1,0),IMDIV(COMPLEX(0,2*PI()*O360),COMPLEX(wp_lf,0)))</f>
        <v>1+310.69747057169i</v>
      </c>
      <c r="R360" s="124" t="n">
        <f aca="false">IMABS(Q360)</f>
        <v>310.699079850015</v>
      </c>
      <c r="S360" s="124" t="n">
        <f aca="false">IMARGUMENT(Q360)</f>
        <v>1.56757777292277</v>
      </c>
      <c r="T360" s="124" t="str">
        <f aca="false">IMSUM(COMPLEX(1,0),IMDIV(COMPLEX(0,2*PI()*O360),COMPLEX(wz_esr,0)))</f>
        <v>1+0.000512650826443288i</v>
      </c>
      <c r="U360" s="124" t="n">
        <f aca="false">IMABS(T360)</f>
        <v>1.00000013140543</v>
      </c>
      <c r="V360" s="124" t="n">
        <f aca="false">IMARGUMENT(T360)</f>
        <v>0.000512650781480673</v>
      </c>
      <c r="W360" s="0" t="str">
        <f aca="false">IMSUB(COMPLEX(1,0),IMDIV(COMPLEX(0,2*PI()*O360),COMPLEX(wz_rhp,0)))</f>
        <v>1-0.118990520644477i</v>
      </c>
      <c r="X360" s="124" t="n">
        <f aca="false">IMABS(W360)</f>
        <v>1.00705448909344</v>
      </c>
      <c r="Y360" s="124" t="n">
        <f aca="false">IMARGUMENT(W360)</f>
        <v>-0.118433658287193</v>
      </c>
      <c r="Z360" s="0" t="str">
        <f aca="false">IMSUM(COMPLEX(1,0),IMDIV(COMPLEX(0,2*PI()*O360),COMPLEX(Q*(wsl/2),0)),IMDIV(IMPOWER(COMPLEX(0,2*PI()*O360),2),IMPOWER(COMPLEX(wsl/2,0),2)))</f>
        <v>0.999372488915266+0.0357244931968328i</v>
      </c>
      <c r="AA360" s="124" t="n">
        <f aca="false">IMABS(Z360)</f>
        <v>1.00001080544905</v>
      </c>
      <c r="AB360" s="124" t="n">
        <f aca="false">IMARGUMENT(Z360)</f>
        <v>0.0357317101370205</v>
      </c>
      <c r="AC360" s="222" t="str">
        <f aca="false">(IMDIV(IMPRODUCT(P360,T360,W360),IMPRODUCT(Q360,Z360)))</f>
        <v>-0.0852198380283307-0.562212797051487i</v>
      </c>
      <c r="AD360" s="223" t="n">
        <f aca="false">20*LOG(IMABS(AC360))</f>
        <v>-4.90332977333823</v>
      </c>
      <c r="AE360" s="198" t="n">
        <f aca="false">(180/PI())*IMARGUMENT(AC360)</f>
        <v>-98.6192426786327</v>
      </c>
      <c r="AF360" s="0" t="str">
        <f aca="false">COMPLEX(Adc_ea,0)</f>
        <v>-0.434440565864413</v>
      </c>
      <c r="AG360" s="0" t="str">
        <f aca="false">IMDIV(COMPLEX(0,2*PI()*O360),COMPLEX(wp0_ea,0))</f>
        <v>4.31340637336229i</v>
      </c>
      <c r="AH360" s="0" t="n">
        <f aca="false">IMABS(AG360)</f>
        <v>4.31340637336229</v>
      </c>
      <c r="AI360" s="0" t="n">
        <f aca="false">IMARGUMENT(AG360)</f>
        <v>1.5707963267949</v>
      </c>
      <c r="AJ360" s="0" t="str">
        <f aca="false">IMSUM(COMPLEX(1,0),IMDIV(COMPLEX(0,2*PI()*O360),COMPLEX(wp1_ea,0)))</f>
        <v>1+0.0427069937956663i</v>
      </c>
      <c r="AK360" s="0" t="n">
        <f aca="false">IMABS(AJ360)</f>
        <v>1.00091152821769</v>
      </c>
      <c r="AL360" s="0" t="n">
        <f aca="false">IMARGUMENT(AJ360)</f>
        <v>0.0426810579240792</v>
      </c>
      <c r="AM360" s="0" t="str">
        <f aca="false">IMSUM(COMPLEX(1,0),IMDIV(COMPLEX(0,2*PI()*O360),COMPLEX(wz_ea,0)))</f>
        <v>1+4.31340637336229i</v>
      </c>
      <c r="AN360" s="0" t="n">
        <f aca="false">IMABS(AM360)</f>
        <v>4.42780696753624</v>
      </c>
      <c r="AO360" s="0" t="n">
        <f aca="false">IMARGUMENT(AM360)</f>
        <v>1.34298551792458</v>
      </c>
      <c r="AP360" s="197" t="str">
        <f aca="false">IMPRODUCT(AF360,IMDIV(AM360,IMPRODUCT(AG360,AJ360)))</f>
        <v>-0.429356077018944+0.11905518027788i</v>
      </c>
      <c r="AQ360" s="169" t="n">
        <f aca="false">20*LOG(IMABS(AP360))</f>
        <v>-7.02194034050182</v>
      </c>
      <c r="AR360" s="198" t="n">
        <f aca="false">(180/PI())*IMARGUMENT(AP360)</f>
        <v>164.501957640066</v>
      </c>
      <c r="AS360" s="197" t="str">
        <f aca="false">IMPRODUCT(AC360,AP360)</f>
        <v>0.10352400124753+0.23124361781216i</v>
      </c>
      <c r="AT360" s="223" t="n">
        <f aca="false">20*LOG(IMABS(AS360))</f>
        <v>-11.92527011384</v>
      </c>
      <c r="AU360" s="198" t="n">
        <f aca="false">(180/PI())*IMARGUMENT(AS360)</f>
        <v>65.8827149614336</v>
      </c>
      <c r="AX360" s="0" t="n">
        <f aca="false">SUM((AT361&lt;0)*(AT360&gt;0))*O360</f>
        <v>0</v>
      </c>
      <c r="AY360" s="0" t="n">
        <f aca="false">IF(AX360&gt;0,AU360,0)</f>
        <v>0</v>
      </c>
    </row>
    <row r="361" customFormat="false" ht="15" hidden="false" customHeight="false" outlineLevel="0" collapsed="false">
      <c r="N361" s="130" t="n">
        <v>43</v>
      </c>
      <c r="O361" s="192" t="n">
        <f aca="false">10^(4+(N361/100))</f>
        <v>26915.3480392691</v>
      </c>
      <c r="P361" s="240" t="str">
        <f aca="false">COMPLEX(Adc,0)</f>
        <v>175.438596491228</v>
      </c>
      <c r="Q361" s="124" t="str">
        <f aca="false">IMSUM(COMPLEX(1,0),IMDIV(COMPLEX(0,2*PI()*O361),COMPLEX(wp_lf,0)))</f>
        <v>1+317.934544355367i</v>
      </c>
      <c r="R361" s="124" t="n">
        <f aca="false">IMABS(Q361)</f>
        <v>317.936117002229</v>
      </c>
      <c r="S361" s="124" t="n">
        <f aca="false">IMARGUMENT(Q361)</f>
        <v>1.56765103566459</v>
      </c>
      <c r="T361" s="124" t="str">
        <f aca="false">IMSUM(COMPLEX(1,0),IMDIV(COMPLEX(0,2*PI()*O361),COMPLEX(wz_esr,0)))</f>
        <v>1+0.000524591998186355i</v>
      </c>
      <c r="U361" s="124" t="n">
        <f aca="false">IMABS(T361)</f>
        <v>1.00000013759837</v>
      </c>
      <c r="V361" s="124" t="n">
        <f aca="false">IMARGUMENT(T361)</f>
        <v>0.000524591949741184</v>
      </c>
      <c r="W361" s="0" t="str">
        <f aca="false">IMSUB(COMPLEX(1,0),IMDIV(COMPLEX(0,2*PI()*O361),COMPLEX(wz_rhp,0)))</f>
        <v>1-0.121762165923332i</v>
      </c>
      <c r="X361" s="124" t="n">
        <f aca="false">IMABS(W361)</f>
        <v>1.00738573796254</v>
      </c>
      <c r="Y361" s="124" t="n">
        <f aca="false">IMARGUMENT(W361)</f>
        <v>-0.121165713173956</v>
      </c>
      <c r="Z361" s="0" t="str">
        <f aca="false">IMSUM(COMPLEX(1,0),IMDIV(COMPLEX(0,2*PI()*O361),COMPLEX(Q*(wsl/2),0)),IMDIV(IMPOWER(COMPLEX(0,2*PI()*O361),2),IMPOWER(COMPLEX(wsl/2,0),2)))</f>
        <v>0.999342915228957+0.0365566235411006i</v>
      </c>
      <c r="AA361" s="124" t="n">
        <f aca="false">IMABS(Z361)</f>
        <v>1.0000113244074</v>
      </c>
      <c r="AB361" s="124" t="n">
        <f aca="false">IMARGUMENT(Z361)</f>
        <v>0.0365643564850003</v>
      </c>
      <c r="AC361" s="222" t="str">
        <f aca="false">(IMDIV(IMPRODUCT(P361,T361,W361),IMPRODUCT(Q361,Z361)))</f>
        <v>-0.0852996625548912-0.549290149194656i</v>
      </c>
      <c r="AD361" s="223" t="n">
        <f aca="false">20*LOG(IMABS(AC361))</f>
        <v>-5.10047563587024</v>
      </c>
      <c r="AE361" s="198" t="n">
        <f aca="false">(180/PI())*IMARGUMENT(AC361)</f>
        <v>-98.8269984819508</v>
      </c>
      <c r="AF361" s="0" t="str">
        <f aca="false">COMPLEX(Adc_ea,0)</f>
        <v>-0.434440565864413</v>
      </c>
      <c r="AG361" s="0" t="str">
        <f aca="false">IMDIV(COMPLEX(0,2*PI()*O361),COMPLEX(wp0_ea,0))</f>
        <v>4.41387851472079i</v>
      </c>
      <c r="AH361" s="0" t="n">
        <f aca="false">IMABS(AG361)</f>
        <v>4.41387851472079</v>
      </c>
      <c r="AI361" s="0" t="n">
        <f aca="false">IMARGUMENT(AG361)</f>
        <v>1.5707963267949</v>
      </c>
      <c r="AJ361" s="0" t="str">
        <f aca="false">IMSUM(COMPLEX(1,0),IMDIV(COMPLEX(0,2*PI()*O361),COMPLEX(wp1_ea,0)))</f>
        <v>1+0.043701767472483i</v>
      </c>
      <c r="AK361" s="0" t="n">
        <f aca="false">IMABS(AJ361)</f>
        <v>1.00095446673673</v>
      </c>
      <c r="AL361" s="0" t="n">
        <f aca="false">IMARGUMENT(AJ361)</f>
        <v>0.0436739781164229</v>
      </c>
      <c r="AM361" s="0" t="str">
        <f aca="false">IMSUM(COMPLEX(1,0),IMDIV(COMPLEX(0,2*PI()*O361),COMPLEX(wz_ea,0)))</f>
        <v>1+4.41387851472079i</v>
      </c>
      <c r="AN361" s="0" t="n">
        <f aca="false">IMABS(AM361)</f>
        <v>4.52574010993935</v>
      </c>
      <c r="AO361" s="0" t="n">
        <f aca="false">IMARGUMENT(AM361)</f>
        <v>1.34799934311144</v>
      </c>
      <c r="AP361" s="197" t="str">
        <f aca="false">IMPRODUCT(AF361,IMDIV(AM361,IMPRODUCT(AG361,AJ361)))</f>
        <v>-0.429319241140238+0.117188045710049i</v>
      </c>
      <c r="AQ361" s="169" t="n">
        <f aca="false">20*LOG(IMABS(AP361))</f>
        <v>-7.03229431820247</v>
      </c>
      <c r="AR361" s="198" t="n">
        <f aca="false">(180/PI())*IMARGUMENT(AP361)</f>
        <v>164.732338526075</v>
      </c>
      <c r="AS361" s="197" t="str">
        <f aca="false">IMPRODUCT(AC361,AP361)</f>
        <v>0.100991025509487+0.225824729263523i</v>
      </c>
      <c r="AT361" s="223" t="n">
        <f aca="false">20*LOG(IMABS(AS361))</f>
        <v>-12.1327699540727</v>
      </c>
      <c r="AU361" s="198" t="n">
        <f aca="false">(180/PI())*IMARGUMENT(AS361)</f>
        <v>65.9053400441247</v>
      </c>
      <c r="AX361" s="0" t="n">
        <f aca="false">SUM((AT362&lt;0)*(AT361&gt;0))*O361</f>
        <v>0</v>
      </c>
      <c r="AY361" s="0" t="n">
        <f aca="false">IF(AX361&gt;0,AU361,0)</f>
        <v>0</v>
      </c>
    </row>
    <row r="362" customFormat="false" ht="15" hidden="false" customHeight="false" outlineLevel="0" collapsed="false">
      <c r="N362" s="130" t="n">
        <v>44</v>
      </c>
      <c r="O362" s="192" t="n">
        <f aca="false">10^(4+(N362/100))</f>
        <v>27542.2870333817</v>
      </c>
      <c r="P362" s="240" t="str">
        <f aca="false">COMPLEX(Adc,0)</f>
        <v>175.438596491228</v>
      </c>
      <c r="Q362" s="124" t="str">
        <f aca="false">IMSUM(COMPLEX(1,0),IMDIV(COMPLEX(0,2*PI()*O362),COMPLEX(wp_lf,0)))</f>
        <v>1+325.340191242822i</v>
      </c>
      <c r="R362" s="124" t="n">
        <f aca="false">IMABS(Q362)</f>
        <v>325.341728092042</v>
      </c>
      <c r="S362" s="124" t="n">
        <f aca="false">IMARGUMENT(Q362)</f>
        <v>1.56772263077543</v>
      </c>
      <c r="T362" s="124" t="str">
        <f aca="false">IMSUM(COMPLEX(1,0),IMDIV(COMPLEX(0,2*PI()*O362),COMPLEX(wz_esr,0)))</f>
        <v>1+0.000536811315550656i</v>
      </c>
      <c r="U362" s="124" t="n">
        <f aca="false">IMABS(T362)</f>
        <v>1.00000014408318</v>
      </c>
      <c r="V362" s="124" t="n">
        <f aca="false">IMARGUMENT(T362)</f>
        <v>0.000536811263904245</v>
      </c>
      <c r="W362" s="0" t="str">
        <f aca="false">IMSUB(COMPLEX(1,0),IMDIV(COMPLEX(0,2*PI()*O362),COMPLEX(wz_rhp,0)))</f>
        <v>1-0.124598371114272i</v>
      </c>
      <c r="X362" s="124" t="n">
        <f aca="false">IMABS(W362)</f>
        <v>1.0077324814078</v>
      </c>
      <c r="Y362" s="124" t="n">
        <f aca="false">IMARGUMENT(W362)</f>
        <v>-0.123959525039032</v>
      </c>
      <c r="Z362" s="0" t="str">
        <f aca="false">IMSUM(COMPLEX(1,0),IMDIV(COMPLEX(0,2*PI()*O362),COMPLEX(Q*(wsl/2),0)),IMDIV(IMPOWER(COMPLEX(0,2*PI()*O362),2),IMPOWER(COMPLEX(wsl/2,0),2)))</f>
        <v>0.999311947777751+0.0374081366910539i</v>
      </c>
      <c r="AA362" s="124" t="n">
        <f aca="false">IMABS(Z362)</f>
        <v>1.0000118687606</v>
      </c>
      <c r="AB362" s="124" t="n">
        <f aca="false">IMARGUMENT(Z362)</f>
        <v>0.0374164225249641</v>
      </c>
      <c r="AC362" s="222" t="str">
        <f aca="false">(IMDIV(IMPRODUCT(P362,T362,W362),IMPRODUCT(Q362,Z362)))</f>
        <v>-0.0853757090372661-0.536658718238424i</v>
      </c>
      <c r="AD362" s="223" t="n">
        <f aca="false">20*LOG(IMABS(AC362))</f>
        <v>-5.2974891941924</v>
      </c>
      <c r="AE362" s="198" t="n">
        <f aca="false">(180/PI())*IMARGUMENT(AC362)</f>
        <v>-99.0392938810983</v>
      </c>
      <c r="AF362" s="0" t="str">
        <f aca="false">COMPLEX(Adc_ea,0)</f>
        <v>-0.434440565864413</v>
      </c>
      <c r="AG362" s="0" t="str">
        <f aca="false">IMDIV(COMPLEX(0,2*PI()*O362),COMPLEX(wp0_ea,0))</f>
        <v>4.51669095289237i</v>
      </c>
      <c r="AH362" s="0" t="n">
        <f aca="false">IMABS(AG362)</f>
        <v>4.51669095289237</v>
      </c>
      <c r="AI362" s="0" t="n">
        <f aca="false">IMARGUMENT(AG362)</f>
        <v>1.5707963267949</v>
      </c>
      <c r="AJ362" s="0" t="str">
        <f aca="false">IMSUM(COMPLEX(1,0),IMDIV(COMPLEX(0,2*PI()*O362),COMPLEX(wp1_ea,0)))</f>
        <v>1+0.044719712404875i</v>
      </c>
      <c r="AK362" s="0" t="n">
        <f aca="false">IMABS(AJ362)</f>
        <v>1.00099942691171</v>
      </c>
      <c r="AL362" s="0" t="n">
        <f aca="false">IMARGUMENT(AJ362)</f>
        <v>0.0446899371788235</v>
      </c>
      <c r="AM362" s="0" t="str">
        <f aca="false">IMSUM(COMPLEX(1,0),IMDIV(COMPLEX(0,2*PI()*O362),COMPLEX(wz_ea,0)))</f>
        <v>1+4.51669095289237i</v>
      </c>
      <c r="AN362" s="0" t="n">
        <f aca="false">IMABS(AM362)</f>
        <v>4.62606713785477</v>
      </c>
      <c r="AO362" s="0" t="n">
        <f aca="false">IMARGUMENT(AM362)</f>
        <v>1.35291007090667</v>
      </c>
      <c r="AP362" s="197" t="str">
        <f aca="false">IMPRODUCT(AF362,IMDIV(AM362,IMPRODUCT(AG362,AJ362)))</f>
        <v>-0.429280676013824+0.115382894323504i</v>
      </c>
      <c r="AQ362" s="169" t="n">
        <f aca="false">20*LOG(IMABS(AP362))</f>
        <v>-7.04223804930427</v>
      </c>
      <c r="AR362" s="198" t="n">
        <f aca="false">(180/PI())*IMARGUMENT(AP362)</f>
        <v>164.955492336646</v>
      </c>
      <c r="AS362" s="197" t="str">
        <f aca="false">IMPRODUCT(AC362,AP362)</f>
        <v>0.0985713782649684+0.220526320940462i</v>
      </c>
      <c r="AT362" s="223" t="n">
        <f aca="false">20*LOG(IMABS(AS362))</f>
        <v>-12.3397272434967</v>
      </c>
      <c r="AU362" s="198" t="n">
        <f aca="false">(180/PI())*IMARGUMENT(AS362)</f>
        <v>65.9161984555474</v>
      </c>
      <c r="AX362" s="0" t="n">
        <f aca="false">SUM((AT363&lt;0)*(AT362&gt;0))*O362</f>
        <v>0</v>
      </c>
      <c r="AY362" s="0" t="n">
        <f aca="false">IF(AX362&gt;0,AU362,0)</f>
        <v>0</v>
      </c>
    </row>
    <row r="363" customFormat="false" ht="15" hidden="false" customHeight="false" outlineLevel="0" collapsed="false">
      <c r="N363" s="130" t="n">
        <v>45</v>
      </c>
      <c r="O363" s="192" t="n">
        <f aca="false">10^(4+(N363/100))</f>
        <v>28183.8293126446</v>
      </c>
      <c r="P363" s="240" t="str">
        <f aca="false">COMPLEX(Adc,0)</f>
        <v>175.438596491228</v>
      </c>
      <c r="Q363" s="124" t="str">
        <f aca="false">IMSUM(COMPLEX(1,0),IMDIV(COMPLEX(0,2*PI()*O363),COMPLEX(wp_lf,0)))</f>
        <v>1+332.91833780606i</v>
      </c>
      <c r="R363" s="124" t="n">
        <f aca="false">IMABS(Q363)</f>
        <v>332.91983967248</v>
      </c>
      <c r="S363" s="124" t="n">
        <f aca="false">IMARGUMENT(Q363)</f>
        <v>1.56779259621303</v>
      </c>
      <c r="T363" s="124" t="str">
        <f aca="false">IMSUM(COMPLEX(1,0),IMDIV(COMPLEX(0,2*PI()*O363),COMPLEX(wz_esr,0)))</f>
        <v>1+0.000549315257379999i</v>
      </c>
      <c r="U363" s="124" t="n">
        <f aca="false">IMABS(T363)</f>
        <v>1.00000015087361</v>
      </c>
      <c r="V363" s="124" t="n">
        <f aca="false">IMARGUMENT(T363)</f>
        <v>0.000549315202314483</v>
      </c>
      <c r="W363" s="0" t="str">
        <f aca="false">IMSUB(COMPLEX(1,0),IMDIV(COMPLEX(0,2*PI()*O363),COMPLEX(wz_rhp,0)))</f>
        <v>1-0.127500640010831i</v>
      </c>
      <c r="X363" s="124" t="n">
        <f aca="false">IMABS(W363)</f>
        <v>1.00809543853902</v>
      </c>
      <c r="Y363" s="124" t="n">
        <f aca="false">IMARGUMENT(W363)</f>
        <v>-0.126816400650831</v>
      </c>
      <c r="Z363" s="0" t="str">
        <f aca="false">IMSUM(COMPLEX(1,0),IMDIV(COMPLEX(0,2*PI()*O363),COMPLEX(Q*(wsl/2),0)),IMDIV(IMPOWER(COMPLEX(0,2*PI()*O363),2),IMPOWER(COMPLEX(wsl/2,0),2)))</f>
        <v>0.999279520875534+0.0382794841302361i</v>
      </c>
      <c r="AA363" s="124" t="n">
        <f aca="false">IMABS(Z363)</f>
        <v>1.00001243979588</v>
      </c>
      <c r="AB363" s="124" t="n">
        <f aca="false">IMARGUMENT(Z363)</f>
        <v>0.0382883623763515</v>
      </c>
      <c r="AC363" s="222" t="str">
        <f aca="false">(IMDIV(IMPRODUCT(P363,T363,W363),IMPRODUCT(Q363,Z363)))</f>
        <v>-0.0854481387481756-0.524311808319014i</v>
      </c>
      <c r="AD363" s="223" t="n">
        <f aca="false">20*LOG(IMABS(AC363))</f>
        <v>-5.49436439650807</v>
      </c>
      <c r="AE363" s="198" t="n">
        <f aca="false">(180/PI())*IMARGUMENT(AC363)</f>
        <v>-99.2562315711257</v>
      </c>
      <c r="AF363" s="0" t="str">
        <f aca="false">COMPLEX(Adc_ea,0)</f>
        <v>-0.434440565864413</v>
      </c>
      <c r="AG363" s="0" t="str">
        <f aca="false">IMDIV(COMPLEX(0,2*PI()*O363),COMPLEX(wp0_ea,0))</f>
        <v>4.62189820039265i</v>
      </c>
      <c r="AH363" s="0" t="n">
        <f aca="false">IMABS(AG363)</f>
        <v>4.62189820039265</v>
      </c>
      <c r="AI363" s="0" t="n">
        <f aca="false">IMARGUMENT(AG363)</f>
        <v>1.5707963267949</v>
      </c>
      <c r="AJ363" s="0" t="str">
        <f aca="false">IMSUM(COMPLEX(1,0),IMDIV(COMPLEX(0,2*PI()*O363),COMPLEX(wp1_ea,0)))</f>
        <v>1+0.0457613683207193i</v>
      </c>
      <c r="AK363" s="0" t="n">
        <f aca="false">IMABS(AJ363)</f>
        <v>1.00104650383016</v>
      </c>
      <c r="AL363" s="0" t="n">
        <f aca="false">IMARGUMENT(AJ363)</f>
        <v>0.0457294653922994</v>
      </c>
      <c r="AM363" s="0" t="str">
        <f aca="false">IMSUM(COMPLEX(1,0),IMDIV(COMPLEX(0,2*PI()*O363),COMPLEX(wz_ea,0)))</f>
        <v>1+4.62189820039265i</v>
      </c>
      <c r="AN363" s="0" t="n">
        <f aca="false">IMABS(AM363)</f>
        <v>4.72884161024588</v>
      </c>
      <c r="AO363" s="0" t="n">
        <f aca="false">IMARGUMENT(AM363)</f>
        <v>1.35771935722587</v>
      </c>
      <c r="AP363" s="197" t="str">
        <f aca="false">IMPRODUCT(AF363,IMDIV(AM363,IMPRODUCT(AG363,AJ363)))</f>
        <v>-0.429240300794287+0.113638758213695i</v>
      </c>
      <c r="AQ363" s="169" t="n">
        <f aca="false">20*LOG(IMABS(AP363))</f>
        <v>-7.0517898073516</v>
      </c>
      <c r="AR363" s="198" t="n">
        <f aca="false">(180/PI())*IMARGUMENT(AP363)</f>
        <v>165.171483565889</v>
      </c>
      <c r="AS363" s="197" t="str">
        <f aca="false">IMPRODUCT(AC363,AP363)</f>
        <v>0.0962599275927285+0.215345537933836i</v>
      </c>
      <c r="AT363" s="223" t="n">
        <f aca="false">20*LOG(IMABS(AS363))</f>
        <v>-12.5461542038597</v>
      </c>
      <c r="AU363" s="198" t="n">
        <f aca="false">(180/PI())*IMARGUMENT(AS363)</f>
        <v>65.9152519947632</v>
      </c>
      <c r="AX363" s="0" t="n">
        <f aca="false">SUM((AT364&lt;0)*(AT363&gt;0))*O363</f>
        <v>0</v>
      </c>
      <c r="AY363" s="0" t="n">
        <f aca="false">IF(AX363&gt;0,AU363,0)</f>
        <v>0</v>
      </c>
    </row>
    <row r="364" customFormat="false" ht="15" hidden="false" customHeight="false" outlineLevel="0" collapsed="false">
      <c r="N364" s="130" t="n">
        <v>46</v>
      </c>
      <c r="O364" s="192" t="n">
        <f aca="false">10^(4+(N364/100))</f>
        <v>28840.3150312661</v>
      </c>
      <c r="P364" s="240" t="str">
        <f aca="false">COMPLEX(Adc,0)</f>
        <v>175.438596491228</v>
      </c>
      <c r="Q364" s="124" t="str">
        <f aca="false">IMSUM(COMPLEX(1,0),IMDIV(COMPLEX(0,2*PI()*O364),COMPLEX(wp_lf,0)))</f>
        <v>1+340.673002078696i</v>
      </c>
      <c r="R364" s="124" t="n">
        <f aca="false">IMABS(Q364)</f>
        <v>340.674469758612</v>
      </c>
      <c r="S364" s="124" t="n">
        <f aca="false">IMARGUMENT(Q364)</f>
        <v>1.56786096907125</v>
      </c>
      <c r="T364" s="124" t="str">
        <f aca="false">IMSUM(COMPLEX(1,0),IMDIV(COMPLEX(0,2*PI()*O364),COMPLEX(wz_esr,0)))</f>
        <v>1+0.000562110453429848i</v>
      </c>
      <c r="U364" s="124" t="n">
        <f aca="false">IMABS(T364)</f>
        <v>1.00000015798407</v>
      </c>
      <c r="V364" s="124" t="n">
        <f aca="false">IMARGUMENT(T364)</f>
        <v>0.000562110394271084</v>
      </c>
      <c r="W364" s="0" t="str">
        <f aca="false">IMSUB(COMPLEX(1,0),IMDIV(COMPLEX(0,2*PI()*O364),COMPLEX(wz_rhp,0)))</f>
        <v>1-0.130470511434394i</v>
      </c>
      <c r="X364" s="124" t="n">
        <f aca="false">IMABS(W364)</f>
        <v>1.00847536130237</v>
      </c>
      <c r="Y364" s="124" t="n">
        <f aca="false">IMARGUMENT(W364)</f>
        <v>-0.129737668126505</v>
      </c>
      <c r="Z364" s="0" t="str">
        <f aca="false">IMSUM(COMPLEX(1,0),IMDIV(COMPLEX(0,2*PI()*O364),COMPLEX(Q*(wsl/2),0)),IMDIV(IMPOWER(COMPLEX(0,2*PI()*O364),2),IMPOWER(COMPLEX(wsl/2,0),2)))</f>
        <v>0.999245565740496+0.0391711278585927i</v>
      </c>
      <c r="AA364" s="124" t="n">
        <f aca="false">IMABS(Z364)</f>
        <v>1.00001303886987</v>
      </c>
      <c r="AB364" s="124" t="n">
        <f aca="false">IMARGUMENT(Z364)</f>
        <v>0.0391806408632633</v>
      </c>
      <c r="AC364" s="222" t="str">
        <f aca="false">(IMDIV(IMPRODUCT(P364,T364,W364),IMPRODUCT(Q364,Z364)))</f>
        <v>-0.0855171052873689-0.51224287432214i</v>
      </c>
      <c r="AD364" s="223" t="n">
        <f aca="false">20*LOG(IMABS(AC364))</f>
        <v>-5.69109492425782</v>
      </c>
      <c r="AE364" s="198" t="n">
        <f aca="false">(180/PI())*IMARGUMENT(AC364)</f>
        <v>-99.4779160254647</v>
      </c>
      <c r="AF364" s="0" t="str">
        <f aca="false">COMPLEX(Adc_ea,0)</f>
        <v>-0.434440565864413</v>
      </c>
      <c r="AG364" s="0" t="str">
        <f aca="false">IMDIV(COMPLEX(0,2*PI()*O364),COMPLEX(wp0_ea,0))</f>
        <v>4.7295560394968i</v>
      </c>
      <c r="AH364" s="0" t="n">
        <f aca="false">IMABS(AG364)</f>
        <v>4.7295560394968</v>
      </c>
      <c r="AI364" s="0" t="n">
        <f aca="false">IMARGUMENT(AG364)</f>
        <v>1.5707963267949</v>
      </c>
      <c r="AJ364" s="0" t="str">
        <f aca="false">IMSUM(COMPLEX(1,0),IMDIV(COMPLEX(0,2*PI()*O364),COMPLEX(wp1_ea,0)))</f>
        <v>1+0.0468272875197703i</v>
      </c>
      <c r="AK364" s="0" t="n">
        <f aca="false">IMABS(AJ364)</f>
        <v>1.00109579704265</v>
      </c>
      <c r="AL364" s="0" t="n">
        <f aca="false">IMARGUMENT(AJ364)</f>
        <v>0.0467931049366792</v>
      </c>
      <c r="AM364" s="0" t="str">
        <f aca="false">IMSUM(COMPLEX(1,0),IMDIV(COMPLEX(0,2*PI()*O364),COMPLEX(wz_ea,0)))</f>
        <v>1+4.7295560394968i</v>
      </c>
      <c r="AN364" s="0" t="n">
        <f aca="false">IMABS(AM364)</f>
        <v>4.8341183612672</v>
      </c>
      <c r="AO364" s="0" t="n">
        <f aca="false">IMARGUMENT(AM364)</f>
        <v>1.36242886172715</v>
      </c>
      <c r="AP364" s="197" t="str">
        <f aca="false">IMPRODUCT(AF364,IMDIV(AM364,IMPRODUCT(AG364,AJ364)))</f>
        <v>-0.429198030888646+0.111954701060861i</v>
      </c>
      <c r="AQ364" s="169" t="n">
        <f aca="false">20*LOG(IMABS(AP364))</f>
        <v>-7.06096726683605</v>
      </c>
      <c r="AR364" s="198" t="n">
        <f aca="false">(180/PI())*IMARGUMENT(AP364)</f>
        <v>165.380376240594</v>
      </c>
      <c r="AS364" s="197" t="str">
        <f aca="false">IMPRODUCT(AC364,AP364)</f>
        <v>0.0940517710619271+0.210279591037765i</v>
      </c>
      <c r="AT364" s="223" t="n">
        <f aca="false">20*LOG(IMABS(AS364))</f>
        <v>-12.7520621910939</v>
      </c>
      <c r="AU364" s="198" t="n">
        <f aca="false">(180/PI())*IMARGUMENT(AS364)</f>
        <v>65.9024602151293</v>
      </c>
      <c r="AX364" s="0" t="n">
        <f aca="false">SUM((AT365&lt;0)*(AT364&gt;0))*O364</f>
        <v>0</v>
      </c>
      <c r="AY364" s="0" t="n">
        <f aca="false">IF(AX364&gt;0,AU364,0)</f>
        <v>0</v>
      </c>
    </row>
    <row r="365" customFormat="false" ht="15" hidden="false" customHeight="false" outlineLevel="0" collapsed="false">
      <c r="N365" s="130" t="n">
        <v>47</v>
      </c>
      <c r="O365" s="192" t="n">
        <f aca="false">10^(4+(N365/100))</f>
        <v>29512.0922666638</v>
      </c>
      <c r="P365" s="240" t="str">
        <f aca="false">COMPLEX(Adc,0)</f>
        <v>175.438596491228</v>
      </c>
      <c r="Q365" s="124" t="str">
        <f aca="false">IMSUM(COMPLEX(1,0),IMDIV(COMPLEX(0,2*PI()*O365),COMPLEX(wp_lf,0)))</f>
        <v>1+348.608295686378i</v>
      </c>
      <c r="R365" s="124" t="n">
        <f aca="false">IMABS(Q365)</f>
        <v>348.609729957959</v>
      </c>
      <c r="S365" s="124" t="n">
        <f aca="false">IMARGUMENT(Q365)</f>
        <v>1.56792778559972</v>
      </c>
      <c r="T365" s="124" t="str">
        <f aca="false">IMSUM(COMPLEX(1,0),IMDIV(COMPLEX(0,2*PI()*O365),COMPLEX(wz_esr,0)))</f>
        <v>1+0.000575203687882524i</v>
      </c>
      <c r="U365" s="124" t="n">
        <f aca="false">IMABS(T365)</f>
        <v>1.00000016542963</v>
      </c>
      <c r="V365" s="124" t="n">
        <f aca="false">IMARGUMENT(T365)</f>
        <v>0.000575203624470229</v>
      </c>
      <c r="W365" s="0" t="str">
        <f aca="false">IMSUB(COMPLEX(1,0),IMDIV(COMPLEX(0,2*PI()*O365),COMPLEX(wz_rhp,0)))</f>
        <v>1-0.133509560050102i</v>
      </c>
      <c r="X365" s="124" t="n">
        <f aca="false">IMABS(W365)</f>
        <v>1.00887303592909</v>
      </c>
      <c r="Y365" s="124" t="n">
        <f aca="false">IMARGUMENT(W365)</f>
        <v>-0.132724676818491</v>
      </c>
      <c r="Z365" s="0" t="str">
        <f aca="false">IMSUM(COMPLEX(1,0),IMDIV(COMPLEX(0,2*PI()*O365),COMPLEX(Q*(wsl/2),0)),IMDIV(IMPOWER(COMPLEX(0,2*PI()*O365),2),IMPOWER(COMPLEX(wsl/2,0),2)))</f>
        <v>0.999210010349246+0.0400835406374315i</v>
      </c>
      <c r="AA365" s="124" t="n">
        <f aca="false">IMABS(Z365)</f>
        <v>1.00001366741269</v>
      </c>
      <c r="AB365" s="124" t="n">
        <f aca="false">IMARGUMENT(Z365)</f>
        <v>0.0400937337728242</v>
      </c>
      <c r="AC365" s="222" t="str">
        <f aca="false">(IMDIV(IMPRODUCT(P365,T365,W365),IMPRODUCT(Q365,Z365)))</f>
        <v>-0.0855827549071428-0.500445518419266i</v>
      </c>
      <c r="AD365" s="223" t="n">
        <f aca="false">20*LOG(IMABS(AC365))</f>
        <v>-5.88767418121044</v>
      </c>
      <c r="AE365" s="198" t="n">
        <f aca="false">(180/PI())*IMARGUMENT(AC365)</f>
        <v>-99.7044535051571</v>
      </c>
      <c r="AF365" s="0" t="str">
        <f aca="false">COMPLEX(Adc_ea,0)</f>
        <v>-0.434440565864413</v>
      </c>
      <c r="AG365" s="0" t="str">
        <f aca="false">IMDIV(COMPLEX(0,2*PI()*O365),COMPLEX(wp0_ea,0))</f>
        <v>4.83972155181621i</v>
      </c>
      <c r="AH365" s="0" t="n">
        <f aca="false">IMABS(AG365)</f>
        <v>4.83972155181621</v>
      </c>
      <c r="AI365" s="0" t="n">
        <f aca="false">IMARGUMENT(AG365)</f>
        <v>1.5707963267949</v>
      </c>
      <c r="AJ365" s="0" t="str">
        <f aca="false">IMSUM(COMPLEX(1,0),IMDIV(COMPLEX(0,2*PI()*O365),COMPLEX(wp1_ea,0)))</f>
        <v>1+0.0479180351664972i</v>
      </c>
      <c r="AK365" s="0" t="n">
        <f aca="false">IMABS(AJ365)</f>
        <v>1.00114741077137</v>
      </c>
      <c r="AL365" s="0" t="n">
        <f aca="false">IMARGUMENT(AJ365)</f>
        <v>0.0478814101356352</v>
      </c>
      <c r="AM365" s="0" t="str">
        <f aca="false">IMSUM(COMPLEX(1,0),IMDIV(COMPLEX(0,2*PI()*O365),COMPLEX(wz_ea,0)))</f>
        <v>1+4.83972155181621i</v>
      </c>
      <c r="AN365" s="0" t="n">
        <f aca="false">IMABS(AM365)</f>
        <v>4.94195353065104</v>
      </c>
      <c r="AO365" s="0" t="n">
        <f aca="false">IMARGUMENT(AM365)</f>
        <v>1.3670402454317</v>
      </c>
      <c r="AP365" s="197" t="str">
        <f aca="false">IMPRODUCT(AF365,IMDIV(AM365,IMPRODUCT(AG365,AJ365)))</f>
        <v>-0.42915377778573+0.110329817579403i</v>
      </c>
      <c r="AQ365" s="169" t="n">
        <f aca="false">20*LOG(IMABS(AP365))</f>
        <v>-7.06978752195282</v>
      </c>
      <c r="AR365" s="198" t="n">
        <f aca="false">(180/PI())*IMARGUMENT(AP365)</f>
        <v>165.582233769858</v>
      </c>
      <c r="AS365" s="197" t="str">
        <f aca="false">IMPRODUCT(AC365,AP365)</f>
        <v>0.091942225337338+0.205325755068718i</v>
      </c>
      <c r="AT365" s="223" t="n">
        <f aca="false">20*LOG(IMABS(AS365))</f>
        <v>-12.9574617031633</v>
      </c>
      <c r="AU365" s="198" t="n">
        <f aca="false">(180/PI())*IMARGUMENT(AS365)</f>
        <v>65.8777802647009</v>
      </c>
      <c r="AX365" s="0" t="n">
        <f aca="false">SUM((AT366&lt;0)*(AT365&gt;0))*O365</f>
        <v>0</v>
      </c>
      <c r="AY365" s="0" t="n">
        <f aca="false">IF(AX365&gt;0,AU365,0)</f>
        <v>0</v>
      </c>
    </row>
    <row r="366" customFormat="false" ht="15" hidden="false" customHeight="false" outlineLevel="0" collapsed="false">
      <c r="N366" s="130" t="n">
        <v>48</v>
      </c>
      <c r="O366" s="192" t="n">
        <f aca="false">10^(4+(N366/100))</f>
        <v>30199.5172040202</v>
      </c>
      <c r="P366" s="240" t="str">
        <f aca="false">COMPLEX(Adc,0)</f>
        <v>175.438596491228</v>
      </c>
      <c r="Q366" s="124" t="str">
        <f aca="false">IMSUM(COMPLEX(1,0),IMDIV(COMPLEX(0,2*PI()*O366),COMPLEX(wp_lf,0)))</f>
        <v>1+356.728426026808i</v>
      </c>
      <c r="R366" s="124" t="n">
        <f aca="false">IMABS(Q366)</f>
        <v>356.729827650512</v>
      </c>
      <c r="S366" s="124" t="n">
        <f aca="false">IMARGUMENT(Q366)</f>
        <v>1.56799308122307</v>
      </c>
      <c r="T366" s="124" t="str">
        <f aca="false">IMSUM(COMPLEX(1,0),IMDIV(COMPLEX(0,2*PI()*O366),COMPLEX(wz_esr,0)))</f>
        <v>1+0.000588601902944233i</v>
      </c>
      <c r="U366" s="124" t="n">
        <f aca="false">IMABS(T366)</f>
        <v>1.00000017322609</v>
      </c>
      <c r="V366" s="124" t="n">
        <f aca="false">IMARGUMENT(T366)</f>
        <v>0.000588601834956323</v>
      </c>
      <c r="W366" s="0" t="str">
        <f aca="false">IMSUB(COMPLEX(1,0),IMDIV(COMPLEX(0,2*PI()*O366),COMPLEX(wz_rhp,0)))</f>
        <v>1-0.136619397201756i</v>
      </c>
      <c r="X366" s="124" t="n">
        <f aca="false">IMABS(W366)</f>
        <v>1.00928928444315</v>
      </c>
      <c r="Y366" s="124" t="n">
        <f aca="false">IMARGUMENT(W366)</f>
        <v>-0.135778797159356</v>
      </c>
      <c r="Z366" s="0" t="str">
        <f aca="false">IMSUM(COMPLEX(1,0),IMDIV(COMPLEX(0,2*PI()*O366),COMPLEX(Q*(wsl/2),0)),IMDIV(IMPOWER(COMPLEX(0,2*PI()*O366),2),IMPOWER(COMPLEX(wsl/2,0),2)))</f>
        <v>0.999172779284031+0.0410172062400845i</v>
      </c>
      <c r="AA366" s="124" t="n">
        <f aca="false">IMABS(Z366)</f>
        <v>1.00001432693233</v>
      </c>
      <c r="AB366" s="124" t="n">
        <f aca="false">IMARGUMENT(Z366)</f>
        <v>0.0410281281202589</v>
      </c>
      <c r="AC366" s="222" t="str">
        <f aca="false">(IMDIV(IMPRODUCT(P366,T366,W366),IMPRODUCT(Q366,Z366)))</f>
        <v>-0.085645226822271-0.48891348668158i</v>
      </c>
      <c r="AD366" s="223" t="n">
        <f aca="false">20*LOG(IMABS(AC366))</f>
        <v>-6.08409528219172</v>
      </c>
      <c r="AE366" s="198" t="n">
        <f aca="false">(180/PI())*IMARGUMENT(AC366)</f>
        <v>-99.9359520660453</v>
      </c>
      <c r="AF366" s="0" t="str">
        <f aca="false">COMPLEX(Adc_ea,0)</f>
        <v>-0.434440565864413</v>
      </c>
      <c r="AG366" s="0" t="str">
        <f aca="false">IMDIV(COMPLEX(0,2*PI()*O366),COMPLEX(wp0_ea,0))</f>
        <v>4.95245314856367i</v>
      </c>
      <c r="AH366" s="0" t="n">
        <f aca="false">IMABS(AG366)</f>
        <v>4.95245314856367</v>
      </c>
      <c r="AI366" s="0" t="n">
        <f aca="false">IMARGUMENT(AG366)</f>
        <v>1.5707963267949</v>
      </c>
      <c r="AJ366" s="0" t="str">
        <f aca="false">IMSUM(COMPLEX(1,0),IMDIV(COMPLEX(0,2*PI()*O366),COMPLEX(wp1_ea,0)))</f>
        <v>1+0.0490341895897393i</v>
      </c>
      <c r="AK366" s="0" t="n">
        <f aca="false">IMABS(AJ366)</f>
        <v>1.00120145412835</v>
      </c>
      <c r="AL366" s="0" t="n">
        <f aca="false">IMARGUMENT(AJ366)</f>
        <v>0.0489949477051521</v>
      </c>
      <c r="AM366" s="0" t="str">
        <f aca="false">IMSUM(COMPLEX(1,0),IMDIV(COMPLEX(0,2*PI()*O366),COMPLEX(wz_ea,0)))</f>
        <v>1+4.95245314856367i</v>
      </c>
      <c r="AN366" s="0" t="n">
        <f aca="false">IMABS(AM366)</f>
        <v>5.05240459471708</v>
      </c>
      <c r="AO366" s="0" t="n">
        <f aca="false">IMARGUMENT(AM366)</f>
        <v>1.37155516850559</v>
      </c>
      <c r="AP366" s="197" t="str">
        <f aca="false">IMPRODUCT(AF366,IMDIV(AM366,IMPRODUCT(AG366,AJ366)))</f>
        <v>-0.429107448878081+0.108763232979946i</v>
      </c>
      <c r="AQ366" s="169" t="n">
        <f aca="false">20*LOG(IMABS(AP366))</f>
        <v>-7.07826710555057</v>
      </c>
      <c r="AR366" s="198" t="n">
        <f aca="false">(180/PI())*IMARGUMENT(AP366)</f>
        <v>165.777118803755</v>
      </c>
      <c r="AS366" s="197" t="str">
        <f aca="false">IMPRODUCT(AC366,AP366)</f>
        <v>0.0899268162492757+0.200481367233529i</v>
      </c>
      <c r="AT366" s="223" t="n">
        <f aca="false">20*LOG(IMABS(AS366))</f>
        <v>-13.1623623877423</v>
      </c>
      <c r="AU366" s="198" t="n">
        <f aca="false">(180/PI())*IMARGUMENT(AS366)</f>
        <v>65.84116673771</v>
      </c>
      <c r="AX366" s="0" t="n">
        <f aca="false">SUM((AT367&lt;0)*(AT366&gt;0))*O366</f>
        <v>0</v>
      </c>
      <c r="AY366" s="0" t="n">
        <f aca="false">IF(AX366&gt;0,AU366,0)</f>
        <v>0</v>
      </c>
    </row>
    <row r="367" customFormat="false" ht="15" hidden="false" customHeight="false" outlineLevel="0" collapsed="false">
      <c r="N367" s="130" t="n">
        <v>49</v>
      </c>
      <c r="O367" s="192" t="n">
        <f aca="false">10^(4+(N367/100))</f>
        <v>30902.9543251359</v>
      </c>
      <c r="P367" s="240" t="str">
        <f aca="false">COMPLEX(Adc,0)</f>
        <v>175.438596491228</v>
      </c>
      <c r="Q367" s="124" t="str">
        <f aca="false">IMSUM(COMPLEX(1,0),IMDIV(COMPLEX(0,2*PI()*O367),COMPLEX(wp_lf,0)))</f>
        <v>1+365.037698500576i</v>
      </c>
      <c r="R367" s="124" t="n">
        <f aca="false">IMABS(Q367)</f>
        <v>365.03906821955</v>
      </c>
      <c r="S367" s="124" t="n">
        <f aca="false">IMARGUMENT(Q367)</f>
        <v>1.56805689055967</v>
      </c>
      <c r="T367" s="124" t="str">
        <f aca="false">IMSUM(COMPLEX(1,0),IMDIV(COMPLEX(0,2*PI()*O367),COMPLEX(wz_esr,0)))</f>
        <v>1+0.000602312202525949i</v>
      </c>
      <c r="U367" s="124" t="n">
        <f aca="false">IMABS(T367)</f>
        <v>1.00000018138998</v>
      </c>
      <c r="V367" s="124" t="n">
        <f aca="false">IMARGUMENT(T367)</f>
        <v>0.000602312129663664</v>
      </c>
      <c r="W367" s="0" t="str">
        <f aca="false">IMSUB(COMPLEX(1,0),IMDIV(COMPLEX(0,2*PI()*O367),COMPLEX(wz_rhp,0)))</f>
        <v>1-0.139801671766178i</v>
      </c>
      <c r="X367" s="124" t="n">
        <f aca="false">IMABS(W367)</f>
        <v>1.00972496623022</v>
      </c>
      <c r="Y367" s="124" t="n">
        <f aca="false">IMARGUMENT(W367)</f>
        <v>-0.138901420461689</v>
      </c>
      <c r="Z367" s="0" t="str">
        <f aca="false">IMSUM(COMPLEX(1,0),IMDIV(COMPLEX(0,2*PI()*O367),COMPLEX(Q*(wsl/2),0)),IMDIV(IMPOWER(COMPLEX(0,2*PI()*O367),2),IMPOWER(COMPLEX(wsl/2,0),2)))</f>
        <v>0.99913379357277+0.0419726197084128i</v>
      </c>
      <c r="AA367" s="124" t="n">
        <f aca="false">IMABS(Z367)</f>
        <v>1.00001501901937</v>
      </c>
      <c r="AB367" s="124" t="n">
        <f aca="false">IMARGUMENT(Z367)</f>
        <v>0.0419843224208111</v>
      </c>
      <c r="AC367" s="222" t="str">
        <f aca="false">(IMDIV(IMPRODUCT(P367,T367,W367),IMPRODUCT(Q367,Z367)))</f>
        <v>-0.0857046535049824-0.47764066576971i</v>
      </c>
      <c r="AD367" s="223" t="n">
        <f aca="false">20*LOG(IMABS(AC367))</f>
        <v>-6.28035104145083</v>
      </c>
      <c r="AE367" s="198" t="n">
        <f aca="false">(180/PI())*IMARGUMENT(AC367)</f>
        <v>-100.172521563752</v>
      </c>
      <c r="AF367" s="0" t="str">
        <f aca="false">COMPLEX(Adc_ea,0)</f>
        <v>-0.434440565864413</v>
      </c>
      <c r="AG367" s="0" t="str">
        <f aca="false">IMDIV(COMPLEX(0,2*PI()*O367),COMPLEX(wp0_ea,0))</f>
        <v>5.06781060152395i</v>
      </c>
      <c r="AH367" s="0" t="n">
        <f aca="false">IMABS(AG367)</f>
        <v>5.06781060152395</v>
      </c>
      <c r="AI367" s="0" t="n">
        <f aca="false">IMARGUMENT(AG367)</f>
        <v>1.5707963267949</v>
      </c>
      <c r="AJ367" s="0" t="str">
        <f aca="false">IMSUM(COMPLEX(1,0),IMDIV(COMPLEX(0,2*PI()*O367),COMPLEX(wp1_ea,0)))</f>
        <v>1+0.0501763425893461i</v>
      </c>
      <c r="AK367" s="0" t="n">
        <f aca="false">IMABS(AJ367)</f>
        <v>1.00125804134381</v>
      </c>
      <c r="AL367" s="0" t="n">
        <f aca="false">IMARGUMENT(AJ367)</f>
        <v>0.0501342970053168</v>
      </c>
      <c r="AM367" s="0" t="str">
        <f aca="false">IMSUM(COMPLEX(1,0),IMDIV(COMPLEX(0,2*PI()*O367),COMPLEX(wz_ea,0)))</f>
        <v>1+5.06781060152395i</v>
      </c>
      <c r="AN367" s="0" t="n">
        <f aca="false">IMABS(AM367)</f>
        <v>5.16553039802483</v>
      </c>
      <c r="AO367" s="0" t="n">
        <f aca="false">IMARGUMENT(AM367)</f>
        <v>1.3759752881962</v>
      </c>
      <c r="AP367" s="197" t="str">
        <f aca="false">IMPRODUCT(AF367,IMDIV(AM367,IMPRODUCT(AG367,AJ367)))</f>
        <v>-0.429058947276095+0.107254102443496i</v>
      </c>
      <c r="AQ367" s="169" t="n">
        <f aca="false">20*LOG(IMABS(AP367))</f>
        <v>-7.08642200821389</v>
      </c>
      <c r="AR367" s="198" t="n">
        <f aca="false">(180/PI())*IMARGUMENT(AP367)</f>
        <v>165.965093100679</v>
      </c>
      <c r="AS367" s="197" t="str">
        <f aca="false">IMPRODUCT(AC367,AP367)</f>
        <v>0.0880012693071544+0.195743825544497i</v>
      </c>
      <c r="AT367" s="223" t="n">
        <f aca="false">20*LOG(IMABS(AS367))</f>
        <v>-13.3667730496647</v>
      </c>
      <c r="AU367" s="198" t="n">
        <f aca="false">(180/PI())*IMARGUMENT(AS367)</f>
        <v>65.7925715369275</v>
      </c>
      <c r="AX367" s="0" t="n">
        <f aca="false">SUM((AT368&lt;0)*(AT367&gt;0))*O367</f>
        <v>0</v>
      </c>
      <c r="AY367" s="0" t="n">
        <f aca="false">IF(AX367&gt;0,AU367,0)</f>
        <v>0</v>
      </c>
    </row>
    <row r="368" customFormat="false" ht="15" hidden="false" customHeight="false" outlineLevel="0" collapsed="false">
      <c r="N368" s="130" t="n">
        <v>50</v>
      </c>
      <c r="O368" s="192" t="n">
        <f aca="false">10^(4+(N368/100))</f>
        <v>31622.7766016838</v>
      </c>
      <c r="P368" s="240" t="str">
        <f aca="false">COMPLEX(Adc,0)</f>
        <v>175.438596491228</v>
      </c>
      <c r="Q368" s="124" t="str">
        <f aca="false">IMSUM(COMPLEX(1,0),IMDIV(COMPLEX(0,2*PI()*O368),COMPLEX(wp_lf,0)))</f>
        <v>1+373.540518793934i</v>
      </c>
      <c r="R368" s="124" t="n">
        <f aca="false">IMABS(Q368)</f>
        <v>373.541857334411</v>
      </c>
      <c r="S368" s="124" t="n">
        <f aca="false">IMARGUMENT(Q368)</f>
        <v>1.56811924744</v>
      </c>
      <c r="T368" s="124" t="str">
        <f aca="false">IMSUM(COMPLEX(1,0),IMDIV(COMPLEX(0,2*PI()*O368),COMPLEX(wz_esr,0)))</f>
        <v>1+0.00061634185600999i</v>
      </c>
      <c r="U368" s="124" t="n">
        <f aca="false">IMABS(T368)</f>
        <v>1.00000018993862</v>
      </c>
      <c r="V368" s="124" t="n">
        <f aca="false">IMARGUMENT(T368)</f>
        <v>0.000616341777991088</v>
      </c>
      <c r="W368" s="0" t="str">
        <f aca="false">IMSUB(COMPLEX(1,0),IMDIV(COMPLEX(0,2*PI()*O368),COMPLEX(wz_rhp,0)))</f>
        <v>1-0.143058071027464i</v>
      </c>
      <c r="X368" s="124" t="n">
        <f aca="false">IMABS(W368)</f>
        <v>1.01018097966953</v>
      </c>
      <c r="Y368" s="124" t="n">
        <f aca="false">IMARGUMENT(W368)</f>
        <v>-0.142093958669634</v>
      </c>
      <c r="Z368" s="0" t="str">
        <f aca="false">IMSUM(COMPLEX(1,0),IMDIV(COMPLEX(0,2*PI()*O368),COMPLEX(Q*(wsl/2),0)),IMDIV(IMPOWER(COMPLEX(0,2*PI()*O368),2),IMPOWER(COMPLEX(wsl/2,0),2)))</f>
        <v>0.999092970521542+0.0429502876152839i</v>
      </c>
      <c r="AA368" s="124" t="n">
        <f aca="false">IMABS(Z368)</f>
        <v>1.00001574535194</v>
      </c>
      <c r="AB368" s="124" t="n">
        <f aca="false">IMARGUMENT(Z368)</f>
        <v>0.0429628269687061</v>
      </c>
      <c r="AC368" s="222" t="str">
        <f aca="false">(IMDIV(IMPRODUCT(P368,T368,W368),IMPRODUCT(Q368,Z368)))</f>
        <v>-0.085761160965622-0.466621079697627i</v>
      </c>
      <c r="AD368" s="223" t="n">
        <f aca="false">20*LOG(IMABS(AC368))</f>
        <v>-6.4764339606588</v>
      </c>
      <c r="AE368" s="198" t="n">
        <f aca="false">(180/PI())*IMARGUMENT(AC368)</f>
        <v>-100.414273656262</v>
      </c>
      <c r="AF368" s="0" t="str">
        <f aca="false">COMPLEX(Adc_ea,0)</f>
        <v>-0.434440565864413</v>
      </c>
      <c r="AG368" s="0" t="str">
        <f aca="false">IMDIV(COMPLEX(0,2*PI()*O368),COMPLEX(wp0_ea,0))</f>
        <v>5.18585507474557i</v>
      </c>
      <c r="AH368" s="0" t="n">
        <f aca="false">IMABS(AG368)</f>
        <v>5.18585507474557</v>
      </c>
      <c r="AI368" s="0" t="n">
        <f aca="false">IMARGUMENT(AG368)</f>
        <v>1.5707963267949</v>
      </c>
      <c r="AJ368" s="0" t="str">
        <f aca="false">IMSUM(COMPLEX(1,0),IMDIV(COMPLEX(0,2*PI()*O368),COMPLEX(wp1_ea,0)))</f>
        <v>1+0.0513450997499561i</v>
      </c>
      <c r="AK368" s="0" t="n">
        <f aca="false">IMABS(AJ368)</f>
        <v>1.00131729200505</v>
      </c>
      <c r="AL368" s="0" t="n">
        <f aca="false">IMARGUMENT(AJ368)</f>
        <v>0.0513000502954282</v>
      </c>
      <c r="AM368" s="0" t="str">
        <f aca="false">IMSUM(COMPLEX(1,0),IMDIV(COMPLEX(0,2*PI()*O368),COMPLEX(wz_ea,0)))</f>
        <v>1+5.18585507474557i</v>
      </c>
      <c r="AN368" s="0" t="n">
        <f aca="false">IMABS(AM368)</f>
        <v>5.28139118568814</v>
      </c>
      <c r="AO368" s="0" t="n">
        <f aca="false">IMARGUMENT(AM368)</f>
        <v>1.38030225691691</v>
      </c>
      <c r="AP368" s="197" t="str">
        <f aca="false">IMPRODUCT(AF368,IMDIV(AM368,IMPRODUCT(AG368,AJ368)))</f>
        <v>-0.429008171614083+0.105801610607153i</v>
      </c>
      <c r="AQ368" s="169" t="n">
        <f aca="false">20*LOG(IMABS(AP368))</f>
        <v>-7.09426769742436</v>
      </c>
      <c r="AR368" s="198" t="n">
        <f aca="false">(180/PI())*IMARGUMENT(AP368)</f>
        <v>166.146217402985</v>
      </c>
      <c r="AS368" s="197" t="str">
        <f aca="false">IMPRODUCT(AC368,AP368)</f>
        <v>0.0861615006366202+0.191110587279966i</v>
      </c>
      <c r="AT368" s="223" t="n">
        <f aca="false">20*LOG(IMABS(AS368))</f>
        <v>-13.5707016580832</v>
      </c>
      <c r="AU368" s="198" t="n">
        <f aca="false">(180/PI())*IMARGUMENT(AS368)</f>
        <v>65.7319437467226</v>
      </c>
      <c r="AX368" s="0" t="n">
        <f aca="false">SUM((AT369&lt;0)*(AT368&gt;0))*O368</f>
        <v>0</v>
      </c>
      <c r="AY368" s="0" t="n">
        <f aca="false">IF(AX368&gt;0,AU368,0)</f>
        <v>0</v>
      </c>
    </row>
    <row r="369" customFormat="false" ht="15" hidden="false" customHeight="false" outlineLevel="0" collapsed="false">
      <c r="N369" s="130" t="n">
        <v>51</v>
      </c>
      <c r="O369" s="192" t="n">
        <f aca="false">10^(4+(N369/100))</f>
        <v>32359.3656929628</v>
      </c>
      <c r="P369" s="240" t="str">
        <f aca="false">COMPLEX(Adc,0)</f>
        <v>175.438596491228</v>
      </c>
      <c r="Q369" s="124" t="str">
        <f aca="false">IMSUM(COMPLEX(1,0),IMDIV(COMPLEX(0,2*PI()*O369),COMPLEX(wp_lf,0)))</f>
        <v>1+382.241395214749i</v>
      </c>
      <c r="R369" s="124" t="n">
        <f aca="false">IMABS(Q369)</f>
        <v>382.24270328643</v>
      </c>
      <c r="S369" s="124" t="n">
        <f aca="false">IMARGUMENT(Q369)</f>
        <v>1.56818018492455</v>
      </c>
      <c r="T369" s="124" t="str">
        <f aca="false">IMSUM(COMPLEX(1,0),IMDIV(COMPLEX(0,2*PI()*O369),COMPLEX(wz_esr,0)))</f>
        <v>1+0.000630698302104335i</v>
      </c>
      <c r="U369" s="124" t="n">
        <f aca="false">IMABS(T369)</f>
        <v>1.00000019889015</v>
      </c>
      <c r="V369" s="124" t="n">
        <f aca="false">IMARGUMENT(T369)</f>
        <v>0.00063069821850846</v>
      </c>
      <c r="W369" s="0" t="str">
        <f aca="false">IMSUB(COMPLEX(1,0),IMDIV(COMPLEX(0,2*PI()*O369),COMPLEX(wz_rhp,0)))</f>
        <v>1-0.146390321571606i</v>
      </c>
      <c r="X369" s="124" t="n">
        <f aca="false">IMABS(W369)</f>
        <v>1.01065826383097</v>
      </c>
      <c r="Y369" s="124" t="n">
        <f aca="false">IMARGUMENT(W369)</f>
        <v>-0.14535784405847</v>
      </c>
      <c r="Z369" s="0" t="str">
        <f aca="false">IMSUM(COMPLEX(1,0),IMDIV(COMPLEX(0,2*PI()*O369),COMPLEX(Q*(wsl/2),0)),IMDIV(IMPOWER(COMPLEX(0,2*PI()*O369),2),IMPOWER(COMPLEX(wsl/2,0),2)))</f>
        <v>0.999050223539183+0.0439507283331628i</v>
      </c>
      <c r="AA369" s="124" t="n">
        <f aca="false">IMABS(Z369)</f>
        <v>1.0000165077011</v>
      </c>
      <c r="AB369" s="124" t="n">
        <f aca="false">IMARGUMENT(Z369)</f>
        <v>0.0439641641234517</v>
      </c>
      <c r="AC369" s="222" t="str">
        <f aca="false">(IMDIV(IMPRODUCT(P369,T369,W369),IMPRODUCT(Q369,Z369)))</f>
        <v>-0.0858148690195846-0.455848886668976i</v>
      </c>
      <c r="AD369" s="223" t="n">
        <f aca="false">20*LOG(IMABS(AC369))</f>
        <v>-6.67233621653856</v>
      </c>
      <c r="AE369" s="198" t="n">
        <f aca="false">(180/PI())*IMARGUMENT(AC369)</f>
        <v>-100.661321803922</v>
      </c>
      <c r="AF369" s="0" t="str">
        <f aca="false">COMPLEX(Adc_ea,0)</f>
        <v>-0.434440565864413</v>
      </c>
      <c r="AG369" s="0" t="str">
        <f aca="false">IMDIV(COMPLEX(0,2*PI()*O369),COMPLEX(wp0_ea,0))</f>
        <v>5.30664915697072i</v>
      </c>
      <c r="AH369" s="0" t="n">
        <f aca="false">IMABS(AG369)</f>
        <v>5.30664915697072</v>
      </c>
      <c r="AI369" s="0" t="n">
        <f aca="false">IMARGUMENT(AG369)</f>
        <v>1.5707963267949</v>
      </c>
      <c r="AJ369" s="0" t="str">
        <f aca="false">IMSUM(COMPLEX(1,0),IMDIV(COMPLEX(0,2*PI()*O369),COMPLEX(wp1_ea,0)))</f>
        <v>1+0.0525410807620864i</v>
      </c>
      <c r="AK369" s="0" t="n">
        <f aca="false">IMABS(AJ369)</f>
        <v>1.0013793313064</v>
      </c>
      <c r="AL369" s="0" t="n">
        <f aca="false">IMARGUMENT(AJ369)</f>
        <v>0.0524928129922199</v>
      </c>
      <c r="AM369" s="0" t="str">
        <f aca="false">IMSUM(COMPLEX(1,0),IMDIV(COMPLEX(0,2*PI()*O369),COMPLEX(wz_ea,0)))</f>
        <v>1+5.30664915697072i</v>
      </c>
      <c r="AN369" s="0" t="n">
        <f aca="false">IMABS(AM369)</f>
        <v>5.40004863637153</v>
      </c>
      <c r="AO369" s="0" t="n">
        <f aca="false">IMARGUMENT(AM369)</f>
        <v>1.38453772047336</v>
      </c>
      <c r="AP369" s="197" t="str">
        <f aca="false">IMPRODUCT(AF369,IMDIV(AM369,IMPRODUCT(AG369,AJ369)))</f>
        <v>-0.428955015847943+0.104404971060815i</v>
      </c>
      <c r="AQ369" s="169" t="n">
        <f aca="false">20*LOG(IMABS(AP369))</f>
        <v>-7.10181913675126</v>
      </c>
      <c r="AR369" s="198" t="n">
        <f aca="false">(180/PI())*IMARGUMENT(AP369)</f>
        <v>166.320551320563</v>
      </c>
      <c r="AS369" s="197" t="str">
        <f aca="false">IMPRODUCT(AC369,AP369)</f>
        <v>0.0844036083210643+0.18657916748878i</v>
      </c>
      <c r="AT369" s="223" t="n">
        <f aca="false">20*LOG(IMABS(AS369))</f>
        <v>-13.7741553532898</v>
      </c>
      <c r="AU369" s="198" t="n">
        <f aca="false">(180/PI())*IMARGUMENT(AS369)</f>
        <v>65.6592295166414</v>
      </c>
      <c r="AX369" s="0" t="n">
        <f aca="false">SUM((AT370&lt;0)*(AT369&gt;0))*O369</f>
        <v>0</v>
      </c>
      <c r="AY369" s="0" t="n">
        <f aca="false">IF(AX369&gt;0,AU369,0)</f>
        <v>0</v>
      </c>
    </row>
    <row r="370" customFormat="false" ht="15" hidden="false" customHeight="false" outlineLevel="0" collapsed="false">
      <c r="N370" s="130" t="n">
        <v>52</v>
      </c>
      <c r="O370" s="192" t="n">
        <f aca="false">10^(4+(N370/100))</f>
        <v>33113.1121482591</v>
      </c>
      <c r="P370" s="240" t="str">
        <f aca="false">COMPLEX(Adc,0)</f>
        <v>175.438596491228</v>
      </c>
      <c r="Q370" s="124" t="str">
        <f aca="false">IMSUM(COMPLEX(1,0),IMDIV(COMPLEX(0,2*PI()*O370),COMPLEX(wp_lf,0)))</f>
        <v>1+391.144941082871i</v>
      </c>
      <c r="R370" s="124" t="n">
        <f aca="false">IMABS(Q370)</f>
        <v>391.146219379304</v>
      </c>
      <c r="S370" s="124" t="n">
        <f aca="false">IMARGUMENT(Q370)</f>
        <v>1.56823973532139</v>
      </c>
      <c r="T370" s="124" t="str">
        <f aca="false">IMSUM(COMPLEX(1,0),IMDIV(COMPLEX(0,2*PI()*O370),COMPLEX(wz_esr,0)))</f>
        <v>1+0.000645389152786735i</v>
      </c>
      <c r="U370" s="124" t="n">
        <f aca="false">IMABS(T370)</f>
        <v>1.00000020826356</v>
      </c>
      <c r="V370" s="124" t="n">
        <f aca="false">IMARGUMENT(T370)</f>
        <v>0.000645389063015356</v>
      </c>
      <c r="W370" s="0" t="str">
        <f aca="false">IMSUB(COMPLEX(1,0),IMDIV(COMPLEX(0,2*PI()*O370),COMPLEX(wz_rhp,0)))</f>
        <v>1-0.14980019020195i</v>
      </c>
      <c r="X370" s="124" t="n">
        <f aca="false">IMABS(W370)</f>
        <v>1.01115780023918</v>
      </c>
      <c r="Y370" s="124" t="n">
        <f aca="false">IMARGUMENT(W370)</f>
        <v>-0.148694528878453</v>
      </c>
      <c r="Z370" s="0" t="str">
        <f aca="false">IMSUM(COMPLEX(1,0),IMDIV(COMPLEX(0,2*PI()*O370),COMPLEX(Q*(wsl/2),0)),IMDIV(IMPOWER(COMPLEX(0,2*PI()*O370),2),IMPOWER(COMPLEX(wsl/2,0),2)))</f>
        <v>0.999005461953612+0.0449744723089606i</v>
      </c>
      <c r="AA370" s="124" t="n">
        <f aca="false">IMABS(Z370)</f>
        <v>1.00001730793653</v>
      </c>
      <c r="AB370" s="124" t="n">
        <f aca="false">IMARGUMENT(Z370)</f>
        <v>0.0449888686036071</v>
      </c>
      <c r="AC370" s="222" t="str">
        <f aca="false">(IMDIV(IMPRODUCT(P370,T370,W370),IMPRODUCT(Q370,Z370)))</f>
        <v>-0.0858658915410806-0.445318375984137i</v>
      </c>
      <c r="AD370" s="223" t="n">
        <f aca="false">20*LOG(IMABS(AC370))</f>
        <v>-6.86804964812723</v>
      </c>
      <c r="AE370" s="198" t="n">
        <f aca="false">(180/PI())*IMARGUMENT(AC370)</f>
        <v>-100.913781266642</v>
      </c>
      <c r="AF370" s="0" t="str">
        <f aca="false">COMPLEX(Adc_ea,0)</f>
        <v>-0.434440565864413</v>
      </c>
      <c r="AG370" s="0" t="str">
        <f aca="false">IMDIV(COMPLEX(0,2*PI()*O370),COMPLEX(wp0_ea,0))</f>
        <v>5.4302568948207i</v>
      </c>
      <c r="AH370" s="0" t="n">
        <f aca="false">IMABS(AG370)</f>
        <v>5.4302568948207</v>
      </c>
      <c r="AI370" s="0" t="n">
        <f aca="false">IMARGUMENT(AG370)</f>
        <v>1.5707963267949</v>
      </c>
      <c r="AJ370" s="0" t="str">
        <f aca="false">IMSUM(COMPLEX(1,0),IMDIV(COMPLEX(0,2*PI()*O370),COMPLEX(wp1_ea,0)))</f>
        <v>1+0.0537649197507i</v>
      </c>
      <c r="AK370" s="0" t="n">
        <f aca="false">IMABS(AJ370)</f>
        <v>1.00144429031065</v>
      </c>
      <c r="AL370" s="0" t="n">
        <f aca="false">IMARGUMENT(AJ370)</f>
        <v>0.0537132039311758</v>
      </c>
      <c r="AM370" s="0" t="str">
        <f aca="false">IMSUM(COMPLEX(1,0),IMDIV(COMPLEX(0,2*PI()*O370),COMPLEX(wz_ea,0)))</f>
        <v>1+5.4302568948207i</v>
      </c>
      <c r="AN370" s="0" t="n">
        <f aca="false">IMABS(AM370)</f>
        <v>5.5215658959889</v>
      </c>
      <c r="AO370" s="0" t="n">
        <f aca="false">IMARGUMENT(AM370)</f>
        <v>1.38868331642475</v>
      </c>
      <c r="AP370" s="197" t="str">
        <f aca="false">IMPRODUCT(AF370,IMDIV(AM370,IMPRODUCT(AG370,AJ370)))</f>
        <v>-0.428899369044126+0.103063425854269i</v>
      </c>
      <c r="AQ370" s="169" t="n">
        <f aca="false">20*LOG(IMABS(AP370))</f>
        <v>-7.10909080502912</v>
      </c>
      <c r="AR370" s="198" t="n">
        <f aca="false">(180/PI())*IMARGUMENT(AP370)</f>
        <v>166.488153221987</v>
      </c>
      <c r="AS370" s="197" t="str">
        <f aca="false">IMPRODUCT(AC370,AP370)</f>
        <v>0.0827238641291655+0.182147137537096i</v>
      </c>
      <c r="AT370" s="223" t="n">
        <f aca="false">20*LOG(IMABS(AS370))</f>
        <v>-13.9771404531564</v>
      </c>
      <c r="AU370" s="198" t="n">
        <f aca="false">(180/PI())*IMARGUMENT(AS370)</f>
        <v>65.5743719553451</v>
      </c>
      <c r="AX370" s="0" t="n">
        <f aca="false">SUM((AT371&lt;0)*(AT370&gt;0))*O370</f>
        <v>0</v>
      </c>
      <c r="AY370" s="0" t="n">
        <f aca="false">IF(AX370&gt;0,AU370,0)</f>
        <v>0</v>
      </c>
    </row>
    <row r="371" customFormat="false" ht="15" hidden="false" customHeight="false" outlineLevel="0" collapsed="false">
      <c r="N371" s="130" t="n">
        <v>53</v>
      </c>
      <c r="O371" s="192" t="n">
        <f aca="false">10^(4+(N371/100))</f>
        <v>33884.4156139203</v>
      </c>
      <c r="P371" s="240" t="str">
        <f aca="false">COMPLEX(Adc,0)</f>
        <v>175.438596491228</v>
      </c>
      <c r="Q371" s="124" t="str">
        <f aca="false">IMSUM(COMPLEX(1,0),IMDIV(COMPLEX(0,2*PI()*O371),COMPLEX(wp_lf,0)))</f>
        <v>1+400.25587717617i</v>
      </c>
      <c r="R371" s="124" t="n">
        <f aca="false">IMABS(Q371)</f>
        <v>400.257126375116</v>
      </c>
      <c r="S371" s="124" t="n">
        <f aca="false">IMARGUMENT(Q371)</f>
        <v>1.56829793020322</v>
      </c>
      <c r="T371" s="124" t="str">
        <f aca="false">IMSUM(COMPLEX(1,0),IMDIV(COMPLEX(0,2*PI()*O371),COMPLEX(wz_esr,0)))</f>
        <v>1+0.000660422197340683i</v>
      </c>
      <c r="U371" s="124" t="n">
        <f aca="false">IMABS(T371)</f>
        <v>1.00000021807872</v>
      </c>
      <c r="V371" s="124" t="n">
        <f aca="false">IMARGUMENT(T371)</f>
        <v>0.000660422101294629</v>
      </c>
      <c r="W371" s="0" t="str">
        <f aca="false">IMSUB(COMPLEX(1,0),IMDIV(COMPLEX(0,2*PI()*O371),COMPLEX(wz_rhp,0)))</f>
        <v>1-0.15328948487598i</v>
      </c>
      <c r="X371" s="124" t="n">
        <f aca="false">IMABS(W371)</f>
        <v>1.01168061470681</v>
      </c>
      <c r="Y371" s="124" t="n">
        <f aca="false">IMARGUMENT(W371)</f>
        <v>-0.152105484938937</v>
      </c>
      <c r="Z371" s="0" t="str">
        <f aca="false">IMSUM(COMPLEX(1,0),IMDIV(COMPLEX(0,2*PI()*O371),COMPLEX(Q*(wsl/2),0)),IMDIV(IMPOWER(COMPLEX(0,2*PI()*O371),2),IMPOWER(COMPLEX(wsl/2,0),2)))</f>
        <v>0.998958590819504+0.0460220623452843i</v>
      </c>
      <c r="AA371" s="124" t="n">
        <f aca="false">IMABS(Z371)</f>
        <v>1.00001814803263</v>
      </c>
      <c r="AB371" s="124" t="n">
        <f aca="false">IMARGUMENT(Z371)</f>
        <v>0.0460374877883573</v>
      </c>
      <c r="AC371" s="222" t="str">
        <f aca="false">(IMDIV(IMPRODUCT(P371,T371,W371),IMPRODUCT(Q371,Z371)))</f>
        <v>-0.0859143367042784-0.435023965016504i</v>
      </c>
      <c r="AD371" s="223" t="n">
        <f aca="false">20*LOG(IMABS(AC371))</f>
        <v>-7.06356574366938</v>
      </c>
      <c r="AE371" s="198" t="n">
        <f aca="false">(180/PI())*IMARGUMENT(AC371)</f>
        <v>-101.171769098093</v>
      </c>
      <c r="AF371" s="0" t="str">
        <f aca="false">COMPLEX(Adc_ea,0)</f>
        <v>-0.434440565864413</v>
      </c>
      <c r="AG371" s="0" t="str">
        <f aca="false">IMDIV(COMPLEX(0,2*PI()*O371),COMPLEX(wp0_ea,0))</f>
        <v>5.55674382675431i</v>
      </c>
      <c r="AH371" s="0" t="n">
        <f aca="false">IMABS(AG371)</f>
        <v>5.55674382675431</v>
      </c>
      <c r="AI371" s="0" t="n">
        <f aca="false">IMARGUMENT(AG371)</f>
        <v>1.5707963267949</v>
      </c>
      <c r="AJ371" s="0" t="str">
        <f aca="false">IMSUM(COMPLEX(1,0),IMDIV(COMPLEX(0,2*PI()*O371),COMPLEX(wp1_ea,0)))</f>
        <v>1+0.0550172656114288i</v>
      </c>
      <c r="AK371" s="0" t="n">
        <f aca="false">IMABS(AJ371)</f>
        <v>1.00151230622262</v>
      </c>
      <c r="AL371" s="0" t="n">
        <f aca="false">IMARGUMENT(AJ371)</f>
        <v>0.0549618556307345</v>
      </c>
      <c r="AM371" s="0" t="str">
        <f aca="false">IMSUM(COMPLEX(1,0),IMDIV(COMPLEX(0,2*PI()*O371),COMPLEX(wz_ea,0)))</f>
        <v>1+5.55674382675431i</v>
      </c>
      <c r="AN371" s="0" t="n">
        <f aca="false">IMABS(AM371)</f>
        <v>5.64600761212488</v>
      </c>
      <c r="AO371" s="0" t="n">
        <f aca="false">IMARGUMENT(AM371)</f>
        <v>1.39274067257396</v>
      </c>
      <c r="AP371" s="197" t="str">
        <f aca="false">IMPRODUCT(AF371,IMDIV(AM371,IMPRODUCT(AG371,AJ371)))</f>
        <v>-0.428841115159539+0.101776245014089i</v>
      </c>
      <c r="AQ371" s="169" t="n">
        <f aca="false">20*LOG(IMABS(AP371))</f>
        <v>-7.11609671548444</v>
      </c>
      <c r="AR371" s="198" t="n">
        <f aca="false">(180/PI())*IMARGUMENT(AP371)</f>
        <v>166.649080132851</v>
      </c>
      <c r="AS371" s="197" t="str">
        <f aca="false">IMPRODUCT(AC371,AP371)</f>
        <v>0.0811187056109751+0.177812123696164i</v>
      </c>
      <c r="AT371" s="223" t="n">
        <f aca="false">20*LOG(IMABS(AS371))</f>
        <v>-14.1796624591538</v>
      </c>
      <c r="AU371" s="198" t="n">
        <f aca="false">(180/PI())*IMARGUMENT(AS371)</f>
        <v>65.4773110347578</v>
      </c>
      <c r="AX371" s="0" t="n">
        <f aca="false">SUM((AT372&lt;0)*(AT371&gt;0))*O371</f>
        <v>0</v>
      </c>
      <c r="AY371" s="0" t="n">
        <f aca="false">IF(AX371&gt;0,AU371,0)</f>
        <v>0</v>
      </c>
    </row>
    <row r="372" customFormat="false" ht="15" hidden="false" customHeight="false" outlineLevel="0" collapsed="false">
      <c r="N372" s="130" t="n">
        <v>54</v>
      </c>
      <c r="O372" s="192" t="n">
        <f aca="false">10^(4+(N372/100))</f>
        <v>34673.6850452532</v>
      </c>
      <c r="P372" s="240" t="str">
        <f aca="false">COMPLEX(Adc,0)</f>
        <v>175.438596491228</v>
      </c>
      <c r="Q372" s="124" t="str">
        <f aca="false">IMSUM(COMPLEX(1,0),IMDIV(COMPLEX(0,2*PI()*O372),COMPLEX(wp_lf,0)))</f>
        <v>1+409.579034233561i</v>
      </c>
      <c r="R372" s="124" t="n">
        <f aca="false">IMABS(Q372)</f>
        <v>409.580254997353</v>
      </c>
      <c r="S372" s="124" t="n">
        <f aca="false">IMARGUMENT(Q372)</f>
        <v>1.56835480042416</v>
      </c>
      <c r="T372" s="124" t="str">
        <f aca="false">IMSUM(COMPLEX(1,0),IMDIV(COMPLEX(0,2*PI()*O372),COMPLEX(wz_esr,0)))</f>
        <v>1+0.000675805406485375i</v>
      </c>
      <c r="U372" s="124" t="n">
        <f aca="false">IMABS(T372)</f>
        <v>1.00000022835645</v>
      </c>
      <c r="V372" s="124" t="n">
        <f aca="false">IMARGUMENT(T372)</f>
        <v>0.000675805303710818</v>
      </c>
      <c r="W372" s="0" t="str">
        <f aca="false">IMSUB(COMPLEX(1,0),IMDIV(COMPLEX(0,2*PI()*O372),COMPLEX(wz_rhp,0)))</f>
        <v>1-0.156860055663917i</v>
      </c>
      <c r="X372" s="124" t="n">
        <f aca="false">IMABS(W372)</f>
        <v>1.01222777923889</v>
      </c>
      <c r="Y372" s="124" t="n">
        <f aca="false">IMARGUMENT(W372)</f>
        <v>-0.155592203128612</v>
      </c>
      <c r="Z372" s="0" t="str">
        <f aca="false">IMSUM(COMPLEX(1,0),IMDIV(COMPLEX(0,2*PI()*O372),COMPLEX(Q*(wsl/2),0)),IMDIV(IMPOWER(COMPLEX(0,2*PI()*O372),2),IMPOWER(COMPLEX(wsl/2,0),2)))</f>
        <v>0.9989095107169+0.0470940538882374i</v>
      </c>
      <c r="AA372" s="124" t="n">
        <f aca="false">IMABS(Z372)</f>
        <v>1.00001903007508</v>
      </c>
      <c r="AB372" s="124" t="n">
        <f aca="false">IMARGUMENT(Z372)</f>
        <v>0.0471105820269888</v>
      </c>
      <c r="AC372" s="222" t="str">
        <f aca="false">(IMDIV(IMPRODUCT(P372,T372,W372),IMPRODUCT(Q372,Z372)))</f>
        <v>-0.0859603072123155-0.4249601962563i</v>
      </c>
      <c r="AD372" s="223" t="n">
        <f aca="false">20*LOG(IMABS(AC372))</f>
        <v>-7.258875627146</v>
      </c>
      <c r="AE372" s="198" t="n">
        <f aca="false">(180/PI())*IMARGUMENT(AC372)</f>
        <v>-101.435404136681</v>
      </c>
      <c r="AF372" s="0" t="str">
        <f aca="false">COMPLEX(Adc_ea,0)</f>
        <v>-0.434440565864413</v>
      </c>
      <c r="AG372" s="0" t="str">
        <f aca="false">IMDIV(COMPLEX(0,2*PI()*O372),COMPLEX(wp0_ea,0))</f>
        <v>5.686177017817i</v>
      </c>
      <c r="AH372" s="0" t="n">
        <f aca="false">IMABS(AG372)</f>
        <v>5.686177017817</v>
      </c>
      <c r="AI372" s="0" t="n">
        <f aca="false">IMARGUMENT(AG372)</f>
        <v>1.5707963267949</v>
      </c>
      <c r="AJ372" s="0" t="str">
        <f aca="false">IMSUM(COMPLEX(1,0),IMDIV(COMPLEX(0,2*PI()*O372),COMPLEX(wp1_ea,0)))</f>
        <v>1+0.0562987823546237i</v>
      </c>
      <c r="AK372" s="0" t="n">
        <f aca="false">IMABS(AJ372)</f>
        <v>1.00158352267528</v>
      </c>
      <c r="AL372" s="0" t="n">
        <f aca="false">IMARGUMENT(AJ372)</f>
        <v>0.056239414559219</v>
      </c>
      <c r="AM372" s="0" t="str">
        <f aca="false">IMSUM(COMPLEX(1,0),IMDIV(COMPLEX(0,2*PI()*O372),COMPLEX(wz_ea,0)))</f>
        <v>1+5.686177017817i</v>
      </c>
      <c r="AN372" s="0" t="n">
        <f aca="false">IMABS(AM372)</f>
        <v>5.77343996919949</v>
      </c>
      <c r="AO372" s="0" t="n">
        <f aca="false">IMARGUMENT(AM372)</f>
        <v>1.39671140557985</v>
      </c>
      <c r="AP372" s="197" t="str">
        <f aca="false">IMPRODUCT(AF372,IMDIV(AM372,IMPRODUCT(AG372,AJ372)))</f>
        <v>-0.428780132812074+0.100542726069707i</v>
      </c>
      <c r="AQ372" s="169" t="n">
        <f aca="false">20*LOG(IMABS(AP372))</f>
        <v>-7.12285043477839</v>
      </c>
      <c r="AR372" s="198" t="n">
        <f aca="false">(180/PI())*IMARGUMENT(AP372)</f>
        <v>166.80338764098</v>
      </c>
      <c r="AS372" s="197" t="str">
        <f aca="false">IMPRODUCT(AC372,AP372)</f>
        <v>0.0795847285457894+0.173571805769706i</v>
      </c>
      <c r="AT372" s="223" t="n">
        <f aca="false">20*LOG(IMABS(AS372))</f>
        <v>-14.3817260619244</v>
      </c>
      <c r="AU372" s="198" t="n">
        <f aca="false">(180/PI())*IMARGUMENT(AS372)</f>
        <v>65.3679835042995</v>
      </c>
      <c r="AX372" s="0" t="n">
        <f aca="false">SUM((AT373&lt;0)*(AT372&gt;0))*O372</f>
        <v>0</v>
      </c>
      <c r="AY372" s="0" t="n">
        <f aca="false">IF(AX372&gt;0,AU372,0)</f>
        <v>0</v>
      </c>
    </row>
    <row r="373" customFormat="false" ht="15" hidden="false" customHeight="false" outlineLevel="0" collapsed="false">
      <c r="N373" s="130" t="n">
        <v>55</v>
      </c>
      <c r="O373" s="192" t="n">
        <f aca="false">10^(4+(N373/100))</f>
        <v>35481.3389233575</v>
      </c>
      <c r="P373" s="240" t="str">
        <f aca="false">COMPLEX(Adc,0)</f>
        <v>175.438596491228</v>
      </c>
      <c r="Q373" s="124" t="str">
        <f aca="false">IMSUM(COMPLEX(1,0),IMDIV(COMPLEX(0,2*PI()*O373),COMPLEX(wp_lf,0)))</f>
        <v>1+419.119355516322i</v>
      </c>
      <c r="R373" s="124" t="n">
        <f aca="false">IMABS(Q373)</f>
        <v>419.120548492217</v>
      </c>
      <c r="S373" s="124" t="n">
        <f aca="false">IMARGUMENT(Q373)</f>
        <v>1.56841037613609</v>
      </c>
      <c r="T373" s="124" t="str">
        <f aca="false">IMSUM(COMPLEX(1,0),IMDIV(COMPLEX(0,2*PI()*O373),COMPLEX(wz_esr,0)))</f>
        <v>1+0.000691546936601934i</v>
      </c>
      <c r="U373" s="124" t="n">
        <f aca="false">IMABS(T373)</f>
        <v>1.00000023911855</v>
      </c>
      <c r="V373" s="124" t="n">
        <f aca="false">IMARGUMENT(T373)</f>
        <v>0.00069154682621145</v>
      </c>
      <c r="W373" s="0" t="str">
        <f aca="false">IMSUB(COMPLEX(1,0),IMDIV(COMPLEX(0,2*PI()*O373),COMPLEX(wz_rhp,0)))</f>
        <v>1-0.160513795729655i</v>
      </c>
      <c r="X373" s="124" t="n">
        <f aca="false">IMABS(W373)</f>
        <v>1.01280041401035</v>
      </c>
      <c r="Y373" s="124" t="n">
        <f aca="false">IMARGUMENT(W373)</f>
        <v>-0.159156192867477</v>
      </c>
      <c r="Z373" s="0" t="str">
        <f aca="false">IMSUM(COMPLEX(1,0),IMDIV(COMPLEX(0,2*PI()*O373),COMPLEX(Q*(wsl/2),0)),IMDIV(IMPOWER(COMPLEX(0,2*PI()*O373),2),IMPOWER(COMPLEX(wsl/2,0),2)))</f>
        <v>0.998858117540323+0.0481910153219255i</v>
      </c>
      <c r="AA373" s="124" t="n">
        <f aca="false">IMABS(Z373)</f>
        <v>1.00001995626785</v>
      </c>
      <c r="AB373" s="124" t="n">
        <f aca="false">IMARGUMENT(Z373)</f>
        <v>0.0482087249567415</v>
      </c>
      <c r="AC373" s="222" t="str">
        <f aca="false">(IMDIV(IMPRODUCT(P373,T373,W373),IMPRODUCT(Q373,Z373)))</f>
        <v>-0.0860039005146804-0.415121734420424i</v>
      </c>
      <c r="AD373" s="223" t="n">
        <f aca="false">20*LOG(IMABS(AC373))</f>
        <v>-7.45397004444214</v>
      </c>
      <c r="AE373" s="198" t="n">
        <f aca="false">(180/PI())*IMARGUMENT(AC373)</f>
        <v>-101.704806993043</v>
      </c>
      <c r="AF373" s="0" t="str">
        <f aca="false">COMPLEX(Adc_ea,0)</f>
        <v>-0.434440565864413</v>
      </c>
      <c r="AG373" s="0" t="str">
        <f aca="false">IMDIV(COMPLEX(0,2*PI()*O373),COMPLEX(wp0_ea,0))</f>
        <v>5.81862509520003i</v>
      </c>
      <c r="AH373" s="0" t="n">
        <f aca="false">IMABS(AG373)</f>
        <v>5.81862509520003</v>
      </c>
      <c r="AI373" s="0" t="n">
        <f aca="false">IMARGUMENT(AG373)</f>
        <v>1.5707963267949</v>
      </c>
      <c r="AJ373" s="0" t="str">
        <f aca="false">IMSUM(COMPLEX(1,0),IMDIV(COMPLEX(0,2*PI()*O373),COMPLEX(wp1_ea,0)))</f>
        <v>1+0.0576101494574261i</v>
      </c>
      <c r="AK373" s="0" t="n">
        <f aca="false">IMABS(AJ373)</f>
        <v>1.00165809002898</v>
      </c>
      <c r="AL373" s="0" t="n">
        <f aca="false">IMARGUMENT(AJ373)</f>
        <v>0.057546541404442</v>
      </c>
      <c r="AM373" s="0" t="str">
        <f aca="false">IMSUM(COMPLEX(1,0),IMDIV(COMPLEX(0,2*PI()*O373),COMPLEX(wz_ea,0)))</f>
        <v>1+5.81862509520003i</v>
      </c>
      <c r="AN373" s="0" t="n">
        <f aca="false">IMABS(AM373)</f>
        <v>5.90393072439807</v>
      </c>
      <c r="AO373" s="0" t="n">
        <f aca="false">IMARGUMENT(AM373)</f>
        <v>1.40059711968592</v>
      </c>
      <c r="AP373" s="197" t="str">
        <f aca="false">IMPRODUCT(AF373,IMDIV(AM373,IMPRODUCT(AG373,AJ373)))</f>
        <v>-0.428716295041389+0.0993621935880247i</v>
      </c>
      <c r="AQ373" s="169" t="n">
        <f aca="false">20*LOG(IMABS(AP373))</f>
        <v>-7.12936510193748</v>
      </c>
      <c r="AR373" s="198" t="n">
        <f aca="false">(180/PI())*IMARGUMENT(AP373)</f>
        <v>166.951129808133</v>
      </c>
      <c r="AS373" s="197" t="str">
        <f aca="false">IMPRODUCT(AC373,AP373)</f>
        <v>0.0781186797258408+0.169423915759615i</v>
      </c>
      <c r="AT373" s="223" t="n">
        <f aca="false">20*LOG(IMABS(AS373))</f>
        <v>-14.5833351463796</v>
      </c>
      <c r="AU373" s="198" t="n">
        <f aca="false">(180/PI())*IMARGUMENT(AS373)</f>
        <v>65.2463228150901</v>
      </c>
      <c r="AX373" s="0" t="n">
        <f aca="false">SUM((AT374&lt;0)*(AT373&gt;0))*O373</f>
        <v>0</v>
      </c>
      <c r="AY373" s="0" t="n">
        <f aca="false">IF(AX373&gt;0,AU373,0)</f>
        <v>0</v>
      </c>
    </row>
    <row r="374" customFormat="false" ht="15" hidden="false" customHeight="false" outlineLevel="0" collapsed="false">
      <c r="N374" s="130" t="n">
        <v>56</v>
      </c>
      <c r="O374" s="192" t="n">
        <f aca="false">10^(4+(N374/100))</f>
        <v>36307.8054770102</v>
      </c>
      <c r="P374" s="240" t="str">
        <f aca="false">COMPLEX(Adc,0)</f>
        <v>175.438596491228</v>
      </c>
      <c r="Q374" s="124" t="str">
        <f aca="false">IMSUM(COMPLEX(1,0),IMDIV(COMPLEX(0,2*PI()*O374),COMPLEX(wp_lf,0)))</f>
        <v>1+428.88189942908i</v>
      </c>
      <c r="R374" s="124" t="n">
        <f aca="false">IMABS(Q374)</f>
        <v>428.883065249603</v>
      </c>
      <c r="S374" s="124" t="n">
        <f aca="false">IMARGUMENT(Q374)</f>
        <v>1.56846468680461</v>
      </c>
      <c r="T374" s="124" t="str">
        <f aca="false">IMSUM(COMPLEX(1,0),IMDIV(COMPLEX(0,2*PI()*O374),COMPLEX(wz_esr,0)))</f>
        <v>1+0.000707655134057981i</v>
      </c>
      <c r="U374" s="124" t="n">
        <f aca="false">IMABS(T374)</f>
        <v>1.00000025038786</v>
      </c>
      <c r="V374" s="124" t="n">
        <f aca="false">IMARGUMENT(T374)</f>
        <v>0.000707655015994861</v>
      </c>
      <c r="W374" s="0" t="str">
        <f aca="false">IMSUB(COMPLEX(1,0),IMDIV(COMPLEX(0,2*PI()*O374),COMPLEX(wz_rhp,0)))</f>
        <v>1-0.164252642334541i</v>
      </c>
      <c r="X374" s="124" t="n">
        <f aca="false">IMABS(W374)</f>
        <v>1.01339968941868</v>
      </c>
      <c r="Y374" s="124" t="n">
        <f aca="false">IMARGUMENT(W374)</f>
        <v>-0.162798981485996</v>
      </c>
      <c r="Z374" s="0" t="str">
        <f aca="false">IMSUM(COMPLEX(1,0),IMDIV(COMPLEX(0,2*PI()*O374),COMPLEX(Q*(wsl/2),0)),IMDIV(IMPOWER(COMPLEX(0,2*PI()*O374),2),IMPOWER(COMPLEX(wsl/2,0),2)))</f>
        <v>0.998804302277953+0.049313528269821i</v>
      </c>
      <c r="AA374" s="124" t="n">
        <f aca="false">IMABS(Z374)</f>
        <v>1.00002092894067</v>
      </c>
      <c r="AB374" s="124" t="n">
        <f aca="false">IMARGUMENT(Z374)</f>
        <v>0.0493325038290672</v>
      </c>
      <c r="AC374" s="222" t="str">
        <f aca="false">(IMDIV(IMPRODUCT(P374,T374,W374),IMPRODUCT(Q374,Z374)))</f>
        <v>-0.0860452090134072-0.40550336362683i</v>
      </c>
      <c r="AD374" s="223" t="n">
        <f aca="false">20*LOG(IMABS(AC374))</f>
        <v>-7.64883934915943</v>
      </c>
      <c r="AE374" s="198" t="n">
        <f aca="false">(180/PI())*IMARGUMENT(AC374)</f>
        <v>-101.980100033843</v>
      </c>
      <c r="AF374" s="0" t="str">
        <f aca="false">COMPLEX(Adc_ea,0)</f>
        <v>-0.434440565864413</v>
      </c>
      <c r="AG374" s="0" t="str">
        <f aca="false">IMDIV(COMPLEX(0,2*PI()*O374),COMPLEX(wp0_ea,0))</f>
        <v>5.95415828462712i</v>
      </c>
      <c r="AH374" s="0" t="n">
        <f aca="false">IMABS(AG374)</f>
        <v>5.95415828462712</v>
      </c>
      <c r="AI374" s="0" t="n">
        <f aca="false">IMARGUMENT(AG374)</f>
        <v>1.5707963267949</v>
      </c>
      <c r="AJ374" s="0" t="str">
        <f aca="false">IMSUM(COMPLEX(1,0),IMDIV(COMPLEX(0,2*PI()*O374),COMPLEX(wp1_ea,0)))</f>
        <v>1+0.0589520622240309i</v>
      </c>
      <c r="AK374" s="0" t="n">
        <f aca="false">IMABS(AJ374)</f>
        <v>1.00173616568459</v>
      </c>
      <c r="AL374" s="0" t="n">
        <f aca="false">IMARGUMENT(AJ374)</f>
        <v>0.0588839113455885</v>
      </c>
      <c r="AM374" s="0" t="str">
        <f aca="false">IMSUM(COMPLEX(1,0),IMDIV(COMPLEX(0,2*PI()*O374),COMPLEX(wz_ea,0)))</f>
        <v>1+5.95415828462712i</v>
      </c>
      <c r="AN374" s="0" t="n">
        <f aca="false">IMABS(AM374)</f>
        <v>6.03754924438665</v>
      </c>
      <c r="AO374" s="0" t="n">
        <f aca="false">IMARGUMENT(AM374)</f>
        <v>1.40439940555887</v>
      </c>
      <c r="AP374" s="197" t="str">
        <f aca="false">IMPRODUCT(AF374,IMDIV(AM374,IMPRODUCT(AG374,AJ374)))</f>
        <v>-0.428649469059597+0.0982339987159177i</v>
      </c>
      <c r="AQ374" s="169" t="n">
        <f aca="false">20*LOG(IMABS(AP374))</f>
        <v>-7.1356534471479</v>
      </c>
      <c r="AR374" s="198" t="n">
        <f aca="false">(180/PI())*IMARGUMENT(AP374)</f>
        <v>167.09235908788</v>
      </c>
      <c r="AS374" s="197" t="str">
        <f aca="false">IMPRODUCT(AC374,AP374)</f>
        <v>0.0767174500605374+0.165366236568788i</v>
      </c>
      <c r="AT374" s="223" t="n">
        <f aca="false">20*LOG(IMABS(AS374))</f>
        <v>-14.7844927963073</v>
      </c>
      <c r="AU374" s="198" t="n">
        <f aca="false">(180/PI())*IMARGUMENT(AS374)</f>
        <v>65.1122590540371</v>
      </c>
      <c r="AX374" s="0" t="n">
        <f aca="false">SUM((AT375&lt;0)*(AT374&gt;0))*O374</f>
        <v>0</v>
      </c>
      <c r="AY374" s="0" t="n">
        <f aca="false">IF(AX374&gt;0,AU374,0)</f>
        <v>0</v>
      </c>
    </row>
    <row r="375" customFormat="false" ht="15" hidden="false" customHeight="false" outlineLevel="0" collapsed="false">
      <c r="N375" s="130" t="n">
        <v>57</v>
      </c>
      <c r="O375" s="192" t="n">
        <f aca="false">10^(4+(N375/100))</f>
        <v>37153.5229097173</v>
      </c>
      <c r="P375" s="240" t="str">
        <f aca="false">COMPLEX(Adc,0)</f>
        <v>175.438596491228</v>
      </c>
      <c r="Q375" s="124" t="str">
        <f aca="false">IMSUM(COMPLEX(1,0),IMDIV(COMPLEX(0,2*PI()*O375),COMPLEX(wp_lf,0)))</f>
        <v>1+438.871842201837i</v>
      </c>
      <c r="R375" s="124" t="n">
        <f aca="false">IMABS(Q375)</f>
        <v>438.872981485115</v>
      </c>
      <c r="S375" s="124" t="n">
        <f aca="false">IMARGUMENT(Q375)</f>
        <v>1.56851776122468</v>
      </c>
      <c r="T375" s="124" t="str">
        <f aca="false">IMSUM(COMPLEX(1,0),IMDIV(COMPLEX(0,2*PI()*O375),COMPLEX(wz_esr,0)))</f>
        <v>1+0.000724138539633029i</v>
      </c>
      <c r="U375" s="124" t="n">
        <f aca="false">IMABS(T375)</f>
        <v>1.00000026218828</v>
      </c>
      <c r="V375" s="124" t="n">
        <f aca="false">IMARGUMENT(T375)</f>
        <v>0.0007241384131666</v>
      </c>
      <c r="W375" s="0" t="str">
        <f aca="false">IMSUB(COMPLEX(1,0),IMDIV(COMPLEX(0,2*PI()*O375),COMPLEX(wz_rhp,0)))</f>
        <v>1-0.168078577864533i</v>
      </c>
      <c r="X375" s="124" t="n">
        <f aca="false">IMABS(W375)</f>
        <v>1.01402682821362</v>
      </c>
      <c r="Y375" s="124" t="n">
        <f aca="false">IMARGUMENT(W375)</f>
        <v>-0.166522113526636</v>
      </c>
      <c r="Z375" s="0" t="str">
        <f aca="false">IMSUM(COMPLEX(1,0),IMDIV(COMPLEX(0,2*PI()*O375),COMPLEX(Q*(wsl/2),0)),IMDIV(IMPOWER(COMPLEX(0,2*PI()*O375),2),IMPOWER(COMPLEX(wsl/2,0),2)))</f>
        <v>0.998747950780406+0.0504621879031467i</v>
      </c>
      <c r="AA375" s="124" t="n">
        <f aca="false">IMABS(Z375)</f>
        <v>1.0000219505571</v>
      </c>
      <c r="AB375" s="124" t="n">
        <f aca="false">IMARGUMENT(Z375)</f>
        <v>0.0504825198447138</v>
      </c>
      <c r="AC375" s="222" t="str">
        <f aca="false">(IMDIV(IMPRODUCT(P375,T375,W375),IMPRODUCT(Q375,Z375)))</f>
        <v>-0.0860843202585194-0.396099984631909i</v>
      </c>
      <c r="AD375" s="223" t="n">
        <f aca="false">20*LOG(IMABS(AC375))</f>
        <v>-7.84347348808223</v>
      </c>
      <c r="AE375" s="198" t="n">
        <f aca="false">(180/PI())*IMARGUMENT(AC375)</f>
        <v>-102.261407361593</v>
      </c>
      <c r="AF375" s="0" t="str">
        <f aca="false">COMPLEX(Adc_ea,0)</f>
        <v>-0.434440565864413</v>
      </c>
      <c r="AG375" s="0" t="str">
        <f aca="false">IMDIV(COMPLEX(0,2*PI()*O375),COMPLEX(wp0_ea,0))</f>
        <v>6.09284844758933i</v>
      </c>
      <c r="AH375" s="0" t="n">
        <f aca="false">IMABS(AG375)</f>
        <v>6.09284844758933</v>
      </c>
      <c r="AI375" s="0" t="n">
        <f aca="false">IMARGUMENT(AG375)</f>
        <v>1.5707963267949</v>
      </c>
      <c r="AJ375" s="0" t="str">
        <f aca="false">IMSUM(COMPLEX(1,0),IMDIV(COMPLEX(0,2*PI()*O375),COMPLEX(wp1_ea,0)))</f>
        <v>1+0.0603252321543498i</v>
      </c>
      <c r="AK375" s="0" t="n">
        <f aca="false">IMABS(AJ375)</f>
        <v>1.00181791441084</v>
      </c>
      <c r="AL375" s="0" t="n">
        <f aca="false">IMARGUMENT(AJ375)</f>
        <v>0.060252214327361</v>
      </c>
      <c r="AM375" s="0" t="str">
        <f aca="false">IMSUM(COMPLEX(1,0),IMDIV(COMPLEX(0,2*PI()*O375),COMPLEX(wz_ea,0)))</f>
        <v>1+6.09284844758933i</v>
      </c>
      <c r="AN375" s="0" t="n">
        <f aca="false">IMABS(AM375)</f>
        <v>6.17436654283593</v>
      </c>
      <c r="AO375" s="0" t="n">
        <f aca="false">IMARGUMENT(AM375)</f>
        <v>1.4081198392315</v>
      </c>
      <c r="AP375" s="197" t="str">
        <f aca="false">IMPRODUCT(AF375,IMDIV(AM375,IMPRODUCT(AG375,AJ375)))</f>
        <v>-0.428579515991489+0.0971575187299359i</v>
      </c>
      <c r="AQ375" s="169" t="n">
        <f aca="false">20*LOG(IMABS(AP375))</f>
        <v>-7.14172781039352</v>
      </c>
      <c r="AR375" s="198" t="n">
        <f aca="false">(180/PI())*IMARGUMENT(AP375)</f>
        <v>167.22712624933</v>
      </c>
      <c r="AS375" s="197" t="str">
        <f aca="false">IMPRODUCT(AC375,AP375)</f>
        <v>0.0753780679866546+0.161396600739909i</v>
      </c>
      <c r="AT375" s="223" t="n">
        <f aca="false">20*LOG(IMABS(AS375))</f>
        <v>-14.9852012984757</v>
      </c>
      <c r="AU375" s="198" t="n">
        <f aca="false">(180/PI())*IMARGUMENT(AS375)</f>
        <v>64.9657188877363</v>
      </c>
      <c r="AX375" s="0" t="n">
        <f aca="false">SUM((AT376&lt;0)*(AT375&gt;0))*O375</f>
        <v>0</v>
      </c>
      <c r="AY375" s="0" t="n">
        <f aca="false">IF(AX375&gt;0,AU375,0)</f>
        <v>0</v>
      </c>
    </row>
    <row r="376" customFormat="false" ht="15" hidden="false" customHeight="false" outlineLevel="0" collapsed="false">
      <c r="N376" s="130" t="n">
        <v>58</v>
      </c>
      <c r="O376" s="192" t="n">
        <f aca="false">10^(4+(N376/100))</f>
        <v>38018.9396320561</v>
      </c>
      <c r="P376" s="240" t="str">
        <f aca="false">COMPLEX(Adc,0)</f>
        <v>175.438596491228</v>
      </c>
      <c r="Q376" s="124" t="str">
        <f aca="false">IMSUM(COMPLEX(1,0),IMDIV(COMPLEX(0,2*PI()*O376),COMPLEX(wp_lf,0)))</f>
        <v>1+449.094480634484i</v>
      </c>
      <c r="R376" s="124" t="n">
        <f aca="false">IMABS(Q376)</f>
        <v>449.095593984574</v>
      </c>
      <c r="S376" s="124" t="n">
        <f aca="false">IMARGUMENT(Q376)</f>
        <v>1.56856962753585</v>
      </c>
      <c r="T376" s="124" t="str">
        <f aca="false">IMSUM(COMPLEX(1,0),IMDIV(COMPLEX(0,2*PI()*O376),COMPLEX(wz_esr,0)))</f>
        <v>1+0.000741005893046898i</v>
      </c>
      <c r="U376" s="124" t="n">
        <f aca="false">IMABS(T376)</f>
        <v>1.00000027454483</v>
      </c>
      <c r="V376" s="124" t="n">
        <f aca="false">IMARGUMENT(T376)</f>
        <v>0.000741005757428898</v>
      </c>
      <c r="W376" s="0" t="str">
        <f aca="false">IMSUB(COMPLEX(1,0),IMDIV(COMPLEX(0,2*PI()*O376),COMPLEX(wz_rhp,0)))</f>
        <v>1-0.171993630881292i</v>
      </c>
      <c r="X376" s="124" t="n">
        <f aca="false">IMABS(W376)</f>
        <v>1.01468310770591</v>
      </c>
      <c r="Y376" s="124" t="n">
        <f aca="false">IMARGUMENT(W376)</f>
        <v>-0.170327149962852</v>
      </c>
      <c r="Z376" s="0" t="str">
        <f aca="false">IMSUM(COMPLEX(1,0),IMDIV(COMPLEX(0,2*PI()*O376),COMPLEX(Q*(wsl/2),0)),IMDIV(IMPOWER(COMPLEX(0,2*PI()*O376),2),IMPOWER(COMPLEX(wsl/2,0),2)))</f>
        <v>0.998688943518598+0.0516376032564446i</v>
      </c>
      <c r="AA376" s="124" t="n">
        <f aca="false">IMABS(Z376)</f>
        <v>1.00002302372314</v>
      </c>
      <c r="AB376" s="124" t="n">
        <f aca="false">IMARGUMENT(Z376)</f>
        <v>0.0516593884979338</v>
      </c>
      <c r="AC376" s="222" t="str">
        <f aca="false">(IMDIV(IMPRODUCT(P376,T376,W376),IMPRODUCT(Q376,Z376)))</f>
        <v>-0.0861213171331399-0.386906612129468i</v>
      </c>
      <c r="AD376" s="223" t="n">
        <f aca="false">20*LOG(IMABS(AC376))</f>
        <v>-8.0378619863072</v>
      </c>
      <c r="AE376" s="198" t="n">
        <f aca="false">(180/PI())*IMARGUMENT(AC376)</f>
        <v>-102.548854790238</v>
      </c>
      <c r="AF376" s="0" t="str">
        <f aca="false">COMPLEX(Adc_ea,0)</f>
        <v>-0.434440565864413</v>
      </c>
      <c r="AG376" s="0" t="str">
        <f aca="false">IMDIV(COMPLEX(0,2*PI()*O376),COMPLEX(wp0_ea,0))</f>
        <v>6.23476911944683i</v>
      </c>
      <c r="AH376" s="0" t="n">
        <f aca="false">IMABS(AG376)</f>
        <v>6.23476911944683</v>
      </c>
      <c r="AI376" s="0" t="n">
        <f aca="false">IMARGUMENT(AG376)</f>
        <v>1.5707963267949</v>
      </c>
      <c r="AJ376" s="0" t="str">
        <f aca="false">IMSUM(COMPLEX(1,0),IMDIV(COMPLEX(0,2*PI()*O376),COMPLEX(wp1_ea,0)))</f>
        <v>1+0.0617303873212558i</v>
      </c>
      <c r="AK376" s="0" t="n">
        <f aca="false">IMABS(AJ376)</f>
        <v>1.00190350868676</v>
      </c>
      <c r="AL376" s="0" t="n">
        <f aca="false">IMARGUMENT(AJ376)</f>
        <v>0.0616521553360637</v>
      </c>
      <c r="AM376" s="0" t="str">
        <f aca="false">IMSUM(COMPLEX(1,0),IMDIV(COMPLEX(0,2*PI()*O376),COMPLEX(wz_ea,0)))</f>
        <v>1+6.23476911944683i</v>
      </c>
      <c r="AN376" s="0" t="n">
        <f aca="false">IMABS(AM376)</f>
        <v>6.31445531877515</v>
      </c>
      <c r="AO376" s="0" t="n">
        <f aca="false">IMARGUMENT(AM376)</f>
        <v>1.41175998114402</v>
      </c>
      <c r="AP376" s="197" t="str">
        <f aca="false">IMPRODUCT(AF376,IMDIV(AM376,IMPRODUCT(AG376,AJ376)))</f>
        <v>-0.42850629060393+0.0961321565925046i</v>
      </c>
      <c r="AQ376" s="169" t="n">
        <f aca="false">20*LOG(IMABS(AP376))</f>
        <v>-7.14760015992105</v>
      </c>
      <c r="AR376" s="198" t="n">
        <f aca="false">(180/PI())*IMARGUMENT(AP376)</f>
        <v>167.35548030638</v>
      </c>
      <c r="AS376" s="197" t="str">
        <f aca="false">IMPRODUCT(AC376,AP376)</f>
        <v>0.074097693170552+0.157512889229136i</v>
      </c>
      <c r="AT376" s="223" t="n">
        <f aca="false">20*LOG(IMABS(AS376))</f>
        <v>-15.1854621462283</v>
      </c>
      <c r="AU376" s="198" t="n">
        <f aca="false">(180/PI())*IMARGUMENT(AS376)</f>
        <v>64.8066255161415</v>
      </c>
      <c r="AX376" s="0" t="n">
        <f aca="false">SUM((AT377&lt;0)*(AT376&gt;0))*O376</f>
        <v>0</v>
      </c>
      <c r="AY376" s="0" t="n">
        <f aca="false">IF(AX376&gt;0,AU376,0)</f>
        <v>0</v>
      </c>
    </row>
    <row r="377" customFormat="false" ht="15" hidden="false" customHeight="false" outlineLevel="0" collapsed="false">
      <c r="N377" s="130" t="n">
        <v>59</v>
      </c>
      <c r="O377" s="192" t="n">
        <f aca="false">10^(4+(N377/100))</f>
        <v>38904.5144994281</v>
      </c>
      <c r="P377" s="240" t="str">
        <f aca="false">COMPLEX(Adc,0)</f>
        <v>175.438596491228</v>
      </c>
      <c r="Q377" s="124" t="str">
        <f aca="false">IMSUM(COMPLEX(1,0),IMDIV(COMPLEX(0,2*PI()*O377),COMPLEX(wp_lf,0)))</f>
        <v>1+459.555234905233i</v>
      </c>
      <c r="R377" s="124" t="n">
        <f aca="false">IMABS(Q377)</f>
        <v>459.556322912441</v>
      </c>
      <c r="S377" s="124" t="n">
        <f aca="false">IMARGUMENT(Q377)</f>
        <v>1.56862031323722</v>
      </c>
      <c r="T377" s="124" t="str">
        <f aca="false">IMSUM(COMPLEX(1,0),IMDIV(COMPLEX(0,2*PI()*O377),COMPLEX(wz_esr,0)))</f>
        <v>1+0.000758266137593633i</v>
      </c>
      <c r="U377" s="124" t="n">
        <f aca="false">IMABS(T377)</f>
        <v>1.00000028748373</v>
      </c>
      <c r="V377" s="124" t="n">
        <f aca="false">IMARGUMENT(T377)</f>
        <v>0.000758265992319148</v>
      </c>
      <c r="W377" s="0" t="str">
        <f aca="false">IMSUB(COMPLEX(1,0),IMDIV(COMPLEX(0,2*PI()*O377),COMPLEX(wz_rhp,0)))</f>
        <v>1-0.175999877197749i</v>
      </c>
      <c r="X377" s="124" t="n">
        <f aca="false">IMABS(W377)</f>
        <v>1.01536986205699</v>
      </c>
      <c r="Y377" s="124" t="n">
        <f aca="false">IMARGUMENT(W377)</f>
        <v>-0.174215667330323</v>
      </c>
      <c r="Z377" s="0" t="str">
        <f aca="false">IMSUM(COMPLEX(1,0),IMDIV(COMPLEX(0,2*PI()*O377),COMPLEX(Q*(wsl/2),0)),IMDIV(IMPOWER(COMPLEX(0,2*PI()*O377),2),IMPOWER(COMPLEX(wsl/2,0),2)))</f>
        <v>0.998627155330217+0.0528403975504936i</v>
      </c>
      <c r="AA377" s="124" t="n">
        <f aca="false">IMABS(Z377)</f>
        <v>1.00002415119647</v>
      </c>
      <c r="AB377" s="124" t="n">
        <f aca="false">IMARGUMENT(Z377)</f>
        <v>0.0528637399299896</v>
      </c>
      <c r="AC377" s="222" t="str">
        <f aca="false">(IMDIV(IMPRODUCT(P377,T377,W377),IMPRODUCT(Q377,Z377)))</f>
        <v>-0.0861562780286431-0.37791837210986i</v>
      </c>
      <c r="AD377" s="223" t="n">
        <f aca="false">20*LOG(IMABS(AC377))</f>
        <v>-8.23199393204972</v>
      </c>
      <c r="AE377" s="198" t="n">
        <f aca="false">(180/PI())*IMARGUMENT(AC377)</f>
        <v>-102.842569816225</v>
      </c>
      <c r="AF377" s="0" t="str">
        <f aca="false">COMPLEX(Adc_ea,0)</f>
        <v>-0.434440565864413</v>
      </c>
      <c r="AG377" s="0" t="str">
        <f aca="false">IMDIV(COMPLEX(0,2*PI()*O377),COMPLEX(wp0_ea,0))</f>
        <v>6.37999554841839i</v>
      </c>
      <c r="AH377" s="0" t="n">
        <f aca="false">IMABS(AG377)</f>
        <v>6.37999554841839</v>
      </c>
      <c r="AI377" s="0" t="n">
        <f aca="false">IMARGUMENT(AG377)</f>
        <v>1.5707963267949</v>
      </c>
      <c r="AJ377" s="0" t="str">
        <f aca="false">IMSUM(COMPLEX(1,0),IMDIV(COMPLEX(0,2*PI()*O377),COMPLEX(wp1_ea,0)))</f>
        <v>1+0.0631682727566178i</v>
      </c>
      <c r="AK377" s="0" t="n">
        <f aca="false">IMABS(AJ377)</f>
        <v>1.0019931290598</v>
      </c>
      <c r="AL377" s="0" t="n">
        <f aca="false">IMARGUMENT(AJ377)</f>
        <v>0.0630844546773269</v>
      </c>
      <c r="AM377" s="0" t="str">
        <f aca="false">IMSUM(COMPLEX(1,0),IMDIV(COMPLEX(0,2*PI()*O377),COMPLEX(wz_ea,0)))</f>
        <v>1+6.37999554841839i</v>
      </c>
      <c r="AN377" s="0" t="n">
        <f aca="false">IMABS(AM377)</f>
        <v>6.45788999579882</v>
      </c>
      <c r="AO377" s="0" t="n">
        <f aca="false">IMARGUMENT(AM377)</f>
        <v>1.41532137527828</v>
      </c>
      <c r="AP377" s="197" t="str">
        <f aca="false">IMPRODUCT(AF377,IMDIV(AM377,IMPRODUCT(AG377,AJ377)))</f>
        <v>-0.428429641024037+0.0951573405138928i</v>
      </c>
      <c r="AQ377" s="169" t="n">
        <f aca="false">20*LOG(IMABS(AP377))</f>
        <v>-7.15328211051944</v>
      </c>
      <c r="AR377" s="198" t="n">
        <f aca="false">(180/PI())*IMARGUMENT(AP377)</f>
        <v>167.477468452201</v>
      </c>
      <c r="AS377" s="197" t="str">
        <f aca="false">IMPRODUCT(AC377,AP377)</f>
        <v>0.0728736104890927+0.153713030213635i</v>
      </c>
      <c r="AT377" s="223" t="n">
        <f aca="false">20*LOG(IMABS(AS377))</f>
        <v>-15.3852760425691</v>
      </c>
      <c r="AU377" s="198" t="n">
        <f aca="false">(180/PI())*IMARGUMENT(AS377)</f>
        <v>64.6348986359765</v>
      </c>
      <c r="AX377" s="0" t="n">
        <f aca="false">SUM((AT378&lt;0)*(AT377&gt;0))*O377</f>
        <v>0</v>
      </c>
      <c r="AY377" s="0" t="n">
        <f aca="false">IF(AX377&gt;0,AU377,0)</f>
        <v>0</v>
      </c>
    </row>
    <row r="378" customFormat="false" ht="15" hidden="false" customHeight="false" outlineLevel="0" collapsed="false">
      <c r="N378" s="130" t="n">
        <v>60</v>
      </c>
      <c r="O378" s="192" t="n">
        <f aca="false">10^(4+(N378/100))</f>
        <v>39810.7170553497</v>
      </c>
      <c r="P378" s="240" t="str">
        <f aca="false">COMPLEX(Adc,0)</f>
        <v>175.438596491228</v>
      </c>
      <c r="Q378" s="124" t="str">
        <f aca="false">IMSUM(COMPLEX(1,0),IMDIV(COMPLEX(0,2*PI()*O378),COMPLEX(wp_lf,0)))</f>
        <v>1+470.259651444459i</v>
      </c>
      <c r="R378" s="124" t="n">
        <f aca="false">IMABS(Q378)</f>
        <v>470.260714685656</v>
      </c>
      <c r="S378" s="124" t="n">
        <f aca="false">IMARGUMENT(Q378)</f>
        <v>1.56866984520197</v>
      </c>
      <c r="T378" s="124" t="str">
        <f aca="false">IMSUM(COMPLEX(1,0),IMDIV(COMPLEX(0,2*PI()*O378),COMPLEX(wz_esr,0)))</f>
        <v>1+0.000775928424883357i</v>
      </c>
      <c r="U378" s="124" t="n">
        <f aca="false">IMABS(T378)</f>
        <v>1.00000030103242</v>
      </c>
      <c r="V378" s="124" t="n">
        <f aca="false">IMARGUMENT(T378)</f>
        <v>0.000775928269242298</v>
      </c>
      <c r="W378" s="0" t="str">
        <f aca="false">IMSUB(COMPLEX(1,0),IMDIV(COMPLEX(0,2*PI()*O378),COMPLEX(wz_rhp,0)))</f>
        <v>1-0.180099440978729i</v>
      </c>
      <c r="X378" s="124" t="n">
        <f aca="false">IMABS(W378)</f>
        <v>1.01608848465124</v>
      </c>
      <c r="Y378" s="124" t="n">
        <f aca="false">IMARGUMENT(W378)</f>
        <v>-0.17818925676508</v>
      </c>
      <c r="Z378" s="0" t="str">
        <f aca="false">IMSUM(COMPLEX(1,0),IMDIV(COMPLEX(0,2*PI()*O378),COMPLEX(Q*(wsl/2),0)),IMDIV(IMPOWER(COMPLEX(0,2*PI()*O378),2),IMPOWER(COMPLEX(wsl/2,0),2)))</f>
        <v>0.99856245515423+0.0540712085227492i</v>
      </c>
      <c r="AA378" s="124" t="n">
        <f aca="false">IMABS(Z378)</f>
        <v>1.00002533589642</v>
      </c>
      <c r="AB378" s="124" t="n">
        <f aca="false">IMARGUMENT(Z378)</f>
        <v>0.0540962192924461</v>
      </c>
      <c r="AC378" s="222" t="str">
        <f aca="false">(IMDIV(IMPRODUCT(P378,T378,W378),IMPRODUCT(Q378,Z378)))</f>
        <v>-0.0861892770102267-0.369130499277896i</v>
      </c>
      <c r="AD378" s="223" t="n">
        <f aca="false">20*LOG(IMABS(AC378))</f>
        <v>-8.42585796114252</v>
      </c>
      <c r="AE378" s="198" t="n">
        <f aca="false">(180/PI())*IMARGUMENT(AC378)</f>
        <v>-103.142681584769</v>
      </c>
      <c r="AF378" s="0" t="str">
        <f aca="false">COMPLEX(Adc_ea,0)</f>
        <v>-0.434440565864413</v>
      </c>
      <c r="AG378" s="0" t="str">
        <f aca="false">IMDIV(COMPLEX(0,2*PI()*O378),COMPLEX(wp0_ea,0))</f>
        <v>6.52860473547893i</v>
      </c>
      <c r="AH378" s="0" t="n">
        <f aca="false">IMABS(AG378)</f>
        <v>6.52860473547893</v>
      </c>
      <c r="AI378" s="0" t="n">
        <f aca="false">IMARGUMENT(AG378)</f>
        <v>1.5707963267949</v>
      </c>
      <c r="AJ378" s="0" t="str">
        <f aca="false">IMSUM(COMPLEX(1,0),IMDIV(COMPLEX(0,2*PI()*O378),COMPLEX(wp1_ea,0)))</f>
        <v>1+0.0646396508463261i</v>
      </c>
      <c r="AK378" s="0" t="n">
        <f aca="false">IMABS(AJ378)</f>
        <v>1.00208696452031</v>
      </c>
      <c r="AL378" s="0" t="n">
        <f aca="false">IMARGUMENT(AJ378)</f>
        <v>0.0645498482552705</v>
      </c>
      <c r="AM378" s="0" t="str">
        <f aca="false">IMSUM(COMPLEX(1,0),IMDIV(COMPLEX(0,2*PI()*O378),COMPLEX(wz_ea,0)))</f>
        <v>1+6.52860473547893i</v>
      </c>
      <c r="AN378" s="0" t="n">
        <f aca="false">IMABS(AM378)</f>
        <v>6.60474676214902</v>
      </c>
      <c r="AO378" s="0" t="n">
        <f aca="false">IMARGUMENT(AM378)</f>
        <v>1.41880554837956</v>
      </c>
      <c r="AP378" s="197" t="str">
        <f aca="false">IMPRODUCT(AF378,IMDIV(AM378,IMPRODUCT(AG378,AJ378)))</f>
        <v>-0.428349408445764+0.0942325235191868i</v>
      </c>
      <c r="AQ378" s="169" t="n">
        <f aca="false">20*LOG(IMABS(AP378))</f>
        <v>-7.15878494160349</v>
      </c>
      <c r="AR378" s="198" t="n">
        <f aca="false">(180/PI())*IMARGUMENT(AP378)</f>
        <v>167.593135998656</v>
      </c>
      <c r="AS378" s="197" t="str">
        <f aca="false">IMPRODUCT(AC378,AP378)</f>
        <v>0.0717032242765522+0.149994997932008i</v>
      </c>
      <c r="AT378" s="223" t="n">
        <f aca="false">20*LOG(IMABS(AS378))</f>
        <v>-15.584642902746</v>
      </c>
      <c r="AU378" s="198" t="n">
        <f aca="false">(180/PI())*IMARGUMENT(AS378)</f>
        <v>64.4504544138875</v>
      </c>
      <c r="AX378" s="0" t="n">
        <f aca="false">SUM((AT379&lt;0)*(AT378&gt;0))*O378</f>
        <v>0</v>
      </c>
      <c r="AY378" s="0" t="n">
        <f aca="false">IF(AX378&gt;0,AU378,0)</f>
        <v>0</v>
      </c>
    </row>
    <row r="379" customFormat="false" ht="15" hidden="false" customHeight="false" outlineLevel="0" collapsed="false">
      <c r="N379" s="130" t="n">
        <v>61</v>
      </c>
      <c r="O379" s="192" t="n">
        <f aca="false">10^(4+(N379/100))</f>
        <v>40738.0277804113</v>
      </c>
      <c r="P379" s="240" t="str">
        <f aca="false">COMPLEX(Adc,0)</f>
        <v>175.438596491228</v>
      </c>
      <c r="Q379" s="124" t="str">
        <f aca="false">IMSUM(COMPLEX(1,0),IMDIV(COMPLEX(0,2*PI()*O379),COMPLEX(wp_lf,0)))</f>
        <v>1+481.213405875506i</v>
      </c>
      <c r="R379" s="124" t="n">
        <f aca="false">IMABS(Q379)</f>
        <v>481.214444914432</v>
      </c>
      <c r="S379" s="124" t="n">
        <f aca="false">IMARGUMENT(Q379)</f>
        <v>1.56871824969164</v>
      </c>
      <c r="T379" s="124" t="str">
        <f aca="false">IMSUM(COMPLEX(1,0),IMDIV(COMPLEX(0,2*PI()*O379),COMPLEX(wz_esr,0)))</f>
        <v>1+0.000794002119694583i</v>
      </c>
      <c r="U379" s="124" t="n">
        <f aca="false">IMABS(T379)</f>
        <v>1.00000031521963</v>
      </c>
      <c r="V379" s="124" t="n">
        <f aca="false">IMARGUMENT(T379)</f>
        <v>0.000794001952743334</v>
      </c>
      <c r="W379" s="0" t="str">
        <f aca="false">IMSUB(COMPLEX(1,0),IMDIV(COMPLEX(0,2*PI()*O379),COMPLEX(wz_rhp,0)))</f>
        <v>1-0.184294495867215i</v>
      </c>
      <c r="X379" s="124" t="n">
        <f aca="false">IMABS(W379)</f>
        <v>1.01684043055287</v>
      </c>
      <c r="Y379" s="124" t="n">
        <f aca="false">IMARGUMENT(W379)</f>
        <v>-0.182249522942983</v>
      </c>
      <c r="Z379" s="0" t="str">
        <f aca="false">IMSUM(COMPLEX(1,0),IMDIV(COMPLEX(0,2*PI()*O379),COMPLEX(Q*(wsl/2),0)),IMDIV(IMPOWER(COMPLEX(0,2*PI()*O379),2),IMPOWER(COMPLEX(wsl/2,0),2)))</f>
        <v>0.998494705752891+0.0553306887654806i</v>
      </c>
      <c r="AA379" s="124" t="n">
        <f aca="false">IMABS(Z379)</f>
        <v>1.00002658091464</v>
      </c>
      <c r="AB379" s="124" t="n">
        <f aca="false">IMARGUMENT(Z379)</f>
        <v>0.0553574871204254</v>
      </c>
      <c r="AC379" s="222" t="str">
        <f aca="false">(IMDIV(IMPRODUCT(P379,T379,W379),IMPRODUCT(Q379,Z379)))</f>
        <v>-0.0862203839732398-0.360538334528157i</v>
      </c>
      <c r="AD379" s="223" t="n">
        <f aca="false">20*LOG(IMABS(AC379))</f>
        <v>-8.61944224124579</v>
      </c>
      <c r="AE379" s="198" t="n">
        <f aca="false">(180/PI())*IMARGUMENT(AC379)</f>
        <v>-103.449320851013</v>
      </c>
      <c r="AF379" s="0" t="str">
        <f aca="false">COMPLEX(Adc_ea,0)</f>
        <v>-0.434440565864413</v>
      </c>
      <c r="AG379" s="0" t="str">
        <f aca="false">IMDIV(COMPLEX(0,2*PI()*O379),COMPLEX(wp0_ea,0))</f>
        <v>6.68067547518655i</v>
      </c>
      <c r="AH379" s="0" t="n">
        <f aca="false">IMABS(AG379)</f>
        <v>6.68067547518655</v>
      </c>
      <c r="AI379" s="0" t="n">
        <f aca="false">IMARGUMENT(AG379)</f>
        <v>1.5707963267949</v>
      </c>
      <c r="AJ379" s="0" t="str">
        <f aca="false">IMSUM(COMPLEX(1,0),IMDIV(COMPLEX(0,2*PI()*O379),COMPLEX(wp1_ea,0)))</f>
        <v>1+0.0661453017345203i</v>
      </c>
      <c r="AK379" s="0" t="n">
        <f aca="false">IMABS(AJ379)</f>
        <v>1.00218521289308</v>
      </c>
      <c r="AL379" s="0" t="n">
        <f aca="false">IMARGUMENT(AJ379)</f>
        <v>0.0660490878527388</v>
      </c>
      <c r="AM379" s="0" t="str">
        <f aca="false">IMSUM(COMPLEX(1,0),IMDIV(COMPLEX(0,2*PI()*O379),COMPLEX(wz_ea,0)))</f>
        <v>1+6.68067547518655i</v>
      </c>
      <c r="AN379" s="0" t="n">
        <f aca="false">IMABS(AM379)</f>
        <v>6.75510361169679</v>
      </c>
      <c r="AO379" s="0" t="n">
        <f aca="false">IMARGUMENT(AM379)</f>
        <v>1.42221400926083</v>
      </c>
      <c r="AP379" s="197" t="str">
        <f aca="false">IMPRODUCT(AF379,IMDIV(AM379,IMPRODUCT(AG379,AJ379)))</f>
        <v>-0.428265426824505+0.0933571830194753i</v>
      </c>
      <c r="AQ379" s="169" t="n">
        <f aca="false">20*LOG(IMABS(AP379))</f>
        <v>-7.16411961509468</v>
      </c>
      <c r="AR379" s="198" t="n">
        <f aca="false">(180/PI())*IMARGUMENT(AP379)</f>
        <v>167.702526320375</v>
      </c>
      <c r="AS379" s="197" t="str">
        <f aca="false">IMPRODUCT(AC379,AP379)</f>
        <v>0.0705840528253542+0.146356811556698i</v>
      </c>
      <c r="AT379" s="223" t="n">
        <f aca="false">20*LOG(IMABS(AS379))</f>
        <v>-15.7835618563405</v>
      </c>
      <c r="AU379" s="198" t="n">
        <f aca="false">(180/PI())*IMARGUMENT(AS379)</f>
        <v>64.2532054693613</v>
      </c>
      <c r="AX379" s="0" t="n">
        <f aca="false">SUM((AT380&lt;0)*(AT379&gt;0))*O379</f>
        <v>0</v>
      </c>
      <c r="AY379" s="0" t="n">
        <f aca="false">IF(AX379&gt;0,AU379,0)</f>
        <v>0</v>
      </c>
    </row>
    <row r="380" customFormat="false" ht="15" hidden="false" customHeight="false" outlineLevel="0" collapsed="false">
      <c r="N380" s="130" t="n">
        <v>62</v>
      </c>
      <c r="O380" s="192" t="n">
        <f aca="false">10^(4+(N380/100))</f>
        <v>41686.9383470336</v>
      </c>
      <c r="P380" s="240" t="str">
        <f aca="false">COMPLEX(Adc,0)</f>
        <v>175.438596491228</v>
      </c>
      <c r="Q380" s="124" t="str">
        <f aca="false">IMSUM(COMPLEX(1,0),IMDIV(COMPLEX(0,2*PI()*O380),COMPLEX(wp_lf,0)))</f>
        <v>1+492.422306023958i</v>
      </c>
      <c r="R380" s="124" t="n">
        <f aca="false">IMABS(Q380)</f>
        <v>492.423321411519</v>
      </c>
      <c r="S380" s="124" t="n">
        <f aca="false">IMARGUMENT(Q380)</f>
        <v>1.56876555237001</v>
      </c>
      <c r="T380" s="124" t="str">
        <f aca="false">IMSUM(COMPLEX(1,0),IMDIV(COMPLEX(0,2*PI()*O380),COMPLEX(wz_esr,0)))</f>
        <v>1+0.000812496804939533i</v>
      </c>
      <c r="U380" s="124" t="n">
        <f aca="false">IMABS(T380)</f>
        <v>1.00000033007547</v>
      </c>
      <c r="V380" s="124" t="n">
        <f aca="false">IMARGUMENT(T380)</f>
        <v>0.000812496626151489</v>
      </c>
      <c r="W380" s="0" t="str">
        <f aca="false">IMSUB(COMPLEX(1,0),IMDIV(COMPLEX(0,2*PI()*O380),COMPLEX(wz_rhp,0)))</f>
        <v>1-0.188587266136835i</v>
      </c>
      <c r="X380" s="124" t="n">
        <f aca="false">IMABS(W380)</f>
        <v>1.01762721904879</v>
      </c>
      <c r="Y380" s="124" t="n">
        <f aca="false">IMARGUMENT(W380)</f>
        <v>-0.186398082914803</v>
      </c>
      <c r="Z380" s="0" t="str">
        <f aca="false">IMSUM(COMPLEX(1,0),IMDIV(COMPLEX(0,2*PI()*O380),COMPLEX(Q*(wsl/2),0)),IMDIV(IMPOWER(COMPLEX(0,2*PI()*O380),2),IMPOWER(COMPLEX(wsl/2,0),2)))</f>
        <v>0.998423763420635+0.0566195060717837i</v>
      </c>
      <c r="AA380" s="124" t="n">
        <f aca="false">IMABS(Z380)</f>
        <v>1.00002788952651</v>
      </c>
      <c r="AB380" s="124" t="n">
        <f aca="false">IMARGUMENT(Z380)</f>
        <v>0.0566482197162375</v>
      </c>
      <c r="AC380" s="222" t="str">
        <f aca="false">(IMDIV(IMPRODUCT(P380,T380,W380),IMPRODUCT(Q380,Z380)))</f>
        <v>-0.0862496647905981-0.352137322476423i</v>
      </c>
      <c r="AD380" s="223" t="n">
        <f aca="false">20*LOG(IMABS(AC380))</f>
        <v>-8.81273445578986</v>
      </c>
      <c r="AE380" s="198" t="n">
        <f aca="false">(180/PI())*IMARGUMENT(AC380)</f>
        <v>-103.762619935782</v>
      </c>
      <c r="AF380" s="0" t="str">
        <f aca="false">COMPLEX(Adc_ea,0)</f>
        <v>-0.434440565864413</v>
      </c>
      <c r="AG380" s="0" t="str">
        <f aca="false">IMDIV(COMPLEX(0,2*PI()*O380),COMPLEX(wp0_ea,0))</f>
        <v>6.8362883974603i</v>
      </c>
      <c r="AH380" s="0" t="n">
        <f aca="false">IMABS(AG380)</f>
        <v>6.8362883974603</v>
      </c>
      <c r="AI380" s="0" t="n">
        <f aca="false">IMARGUMENT(AG380)</f>
        <v>1.5707963267949</v>
      </c>
      <c r="AJ380" s="0" t="str">
        <f aca="false">IMSUM(COMPLEX(1,0),IMDIV(COMPLEX(0,2*PI()*O380),COMPLEX(wp1_ea,0)))</f>
        <v>1+0.0676860237372307i</v>
      </c>
      <c r="AK380" s="0" t="n">
        <f aca="false">IMABS(AJ380)</f>
        <v>1.00228808124678</v>
      </c>
      <c r="AL380" s="0" t="n">
        <f aca="false">IMARGUMENT(AJ380)</f>
        <v>0.0675829414122718</v>
      </c>
      <c r="AM380" s="0" t="str">
        <f aca="false">IMSUM(COMPLEX(1,0),IMDIV(COMPLEX(0,2*PI()*O380),COMPLEX(wz_ea,0)))</f>
        <v>1+6.8362883974603i</v>
      </c>
      <c r="AN380" s="0" t="n">
        <f aca="false">IMABS(AM380)</f>
        <v>6.90904038584595</v>
      </c>
      <c r="AO380" s="0" t="n">
        <f aca="false">IMARGUMENT(AM380)</f>
        <v>1.42554824818436</v>
      </c>
      <c r="AP380" s="197" t="str">
        <f aca="false">IMPRODUCT(AF380,IMDIV(AM380,IMPRODUCT(AG380,AJ380)))</f>
        <v>-0.428177522559312+0.0925308203864242i</v>
      </c>
      <c r="AQ380" s="169" t="n">
        <f aca="false">20*LOG(IMABS(AP380))</f>
        <v>-7.16929679309498</v>
      </c>
      <c r="AR380" s="198" t="n">
        <f aca="false">(180/PI())*IMARGUMENT(AP380)</f>
        <v>167.805680803229</v>
      </c>
      <c r="AS380" s="197" t="str">
        <f aca="false">IMPRODUCT(AC380,AP380)</f>
        <v>0.0695137231290316+0.142796534097496i</v>
      </c>
      <c r="AT380" s="223" t="n">
        <f aca="false">20*LOG(IMABS(AS380))</f>
        <v>-15.9820312488849</v>
      </c>
      <c r="AU380" s="198" t="n">
        <f aca="false">(180/PI())*IMARGUMENT(AS380)</f>
        <v>64.0430608674471</v>
      </c>
      <c r="AX380" s="0" t="n">
        <f aca="false">SUM((AT381&lt;0)*(AT380&gt;0))*O380</f>
        <v>0</v>
      </c>
      <c r="AY380" s="0" t="n">
        <f aca="false">IF(AX380&gt;0,AU380,0)</f>
        <v>0</v>
      </c>
    </row>
    <row r="381" customFormat="false" ht="15" hidden="false" customHeight="false" outlineLevel="0" collapsed="false">
      <c r="N381" s="130" t="n">
        <v>63</v>
      </c>
      <c r="O381" s="192" t="n">
        <f aca="false">10^(4+(N381/100))</f>
        <v>42657.9518801593</v>
      </c>
      <c r="P381" s="240" t="str">
        <f aca="false">COMPLEX(Adc,0)</f>
        <v>175.438596491228</v>
      </c>
      <c r="Q381" s="124" t="str">
        <f aca="false">IMSUM(COMPLEX(1,0),IMDIV(COMPLEX(0,2*PI()*O381),COMPLEX(wp_lf,0)))</f>
        <v>1+503.892294997046i</v>
      </c>
      <c r="R381" s="124" t="n">
        <f aca="false">IMABS(Q381)</f>
        <v>503.893287271611</v>
      </c>
      <c r="S381" s="124" t="n">
        <f aca="false">IMARGUMENT(Q381)</f>
        <v>1.56881177831674</v>
      </c>
      <c r="T381" s="124" t="str">
        <f aca="false">IMSUM(COMPLEX(1,0),IMDIV(COMPLEX(0,2*PI()*O381),COMPLEX(wz_esr,0)))</f>
        <v>1+0.000831422286745127i</v>
      </c>
      <c r="U381" s="124" t="n">
        <f aca="false">IMABS(T381)</f>
        <v>1.00000034563145</v>
      </c>
      <c r="V381" s="124" t="n">
        <f aca="false">IMARGUMENT(T381)</f>
        <v>0.000831422095127619</v>
      </c>
      <c r="W381" s="0" t="str">
        <f aca="false">IMSUB(COMPLEX(1,0),IMDIV(COMPLEX(0,2*PI()*O381),COMPLEX(wz_rhp,0)))</f>
        <v>1-0.192980027871209i</v>
      </c>
      <c r="X381" s="124" t="n">
        <f aca="false">IMABS(W381)</f>
        <v>1.01845043627914</v>
      </c>
      <c r="Y381" s="124" t="n">
        <f aca="false">IMARGUMENT(W381)</f>
        <v>-0.190636564831008</v>
      </c>
      <c r="Z381" s="0" t="str">
        <f aca="false">IMSUM(COMPLEX(1,0),IMDIV(COMPLEX(0,2*PI()*O381),COMPLEX(Q*(wsl/2),0)),IMDIV(IMPOWER(COMPLEX(0,2*PI()*O381),2),IMPOWER(COMPLEX(wsl/2,0),2)))</f>
        <v>0.998349477679265+0.0579383437896538i</v>
      </c>
      <c r="AA381" s="124" t="n">
        <f aca="false">IMABS(Z381)</f>
        <v>1.00002926520355</v>
      </c>
      <c r="AB381" s="124" t="n">
        <f aca="false">IMARGUMENT(Z381)</f>
        <v>0.0579691095437837</v>
      </c>
      <c r="AC381" s="222" t="str">
        <f aca="false">(IMDIV(IMPRODUCT(P381,T381,W381),IMPRODUCT(Q381,Z381)))</f>
        <v>-0.0862771814515881-0.343923009045844i</v>
      </c>
      <c r="AD381" s="223" t="n">
        <f aca="false">20*LOG(IMABS(AC381))</f>
        <v>-9.00572178767755</v>
      </c>
      <c r="AE381" s="198" t="n">
        <f aca="false">(180/PI())*IMARGUMENT(AC381)</f>
        <v>-104.082712675595</v>
      </c>
      <c r="AF381" s="0" t="str">
        <f aca="false">COMPLEX(Adc_ea,0)</f>
        <v>-0.434440565864413</v>
      </c>
      <c r="AG381" s="0" t="str">
        <f aca="false">IMDIV(COMPLEX(0,2*PI()*O381),COMPLEX(wp0_ea,0))</f>
        <v>6.99552601033135i</v>
      </c>
      <c r="AH381" s="0" t="n">
        <f aca="false">IMABS(AG381)</f>
        <v>6.99552601033135</v>
      </c>
      <c r="AI381" s="0" t="n">
        <f aca="false">IMARGUMENT(AG381)</f>
        <v>1.5707963267949</v>
      </c>
      <c r="AJ381" s="0" t="str">
        <f aca="false">IMSUM(COMPLEX(1,0),IMDIV(COMPLEX(0,2*PI()*O381),COMPLEX(wp1_ea,0)))</f>
        <v>1+0.0692626337656569i</v>
      </c>
      <c r="AK381" s="0" t="n">
        <f aca="false">IMABS(AJ381)</f>
        <v>1.00239578632203</v>
      </c>
      <c r="AL381" s="0" t="n">
        <f aca="false">IMARGUMENT(AJ381)</f>
        <v>0.0691521933174221</v>
      </c>
      <c r="AM381" s="0" t="str">
        <f aca="false">IMSUM(COMPLEX(1,0),IMDIV(COMPLEX(0,2*PI()*O381),COMPLEX(wz_ea,0)))</f>
        <v>1+6.99552601033135i</v>
      </c>
      <c r="AN381" s="0" t="n">
        <f aca="false">IMABS(AM381)</f>
        <v>7.06663881638382</v>
      </c>
      <c r="AO381" s="0" t="n">
        <f aca="false">IMARGUMENT(AM381)</f>
        <v>1.42880973631604</v>
      </c>
      <c r="AP381" s="197" t="str">
        <f aca="false">IMPRODUCT(AF381,IMDIV(AM381,IMPRODUCT(AG381,AJ381)))</f>
        <v>-0.428085514162352+0.0917529605293754i</v>
      </c>
      <c r="AQ381" s="169" t="n">
        <f aca="false">20*LOG(IMABS(AP381))</f>
        <v>-7.17432685535159</v>
      </c>
      <c r="AR381" s="198" t="n">
        <f aca="false">(180/PI())*IMARGUMENT(AP381)</f>
        <v>167.902638796948</v>
      </c>
      <c r="AS381" s="197" t="str">
        <f aca="false">IMPRODUCT(AC381,AP381)</f>
        <v>0.068489965856309+0.13931227133534i</v>
      </c>
      <c r="AT381" s="223" t="n">
        <f aca="false">20*LOG(IMABS(AS381))</f>
        <v>-16.1800486430291</v>
      </c>
      <c r="AU381" s="198" t="n">
        <f aca="false">(180/PI())*IMARGUMENT(AS381)</f>
        <v>63.819926121353</v>
      </c>
      <c r="AX381" s="0" t="n">
        <f aca="false">SUM((AT382&lt;0)*(AT381&gt;0))*O381</f>
        <v>0</v>
      </c>
      <c r="AY381" s="0" t="n">
        <f aca="false">IF(AX381&gt;0,AU381,0)</f>
        <v>0</v>
      </c>
    </row>
    <row r="382" customFormat="false" ht="15" hidden="false" customHeight="false" outlineLevel="0" collapsed="false">
      <c r="N382" s="130" t="n">
        <v>64</v>
      </c>
      <c r="O382" s="192" t="n">
        <f aca="false">10^(4+(N382/100))</f>
        <v>43651.5832240166</v>
      </c>
      <c r="P382" s="240" t="str">
        <f aca="false">COMPLEX(Adc,0)</f>
        <v>175.438596491228</v>
      </c>
      <c r="Q382" s="124" t="str">
        <f aca="false">IMSUM(COMPLEX(1,0),IMDIV(COMPLEX(0,2*PI()*O382),COMPLEX(wp_lf,0)))</f>
        <v>1+515.629454334744i</v>
      </c>
      <c r="R382" s="124" t="n">
        <f aca="false">IMABS(Q382)</f>
        <v>515.630424022425</v>
      </c>
      <c r="S382" s="124" t="n">
        <f aca="false">IMARGUMENT(Q382)</f>
        <v>1.56885695204067</v>
      </c>
      <c r="T382" s="124" t="str">
        <f aca="false">IMSUM(COMPLEX(1,0),IMDIV(COMPLEX(0,2*PI()*O382),COMPLEX(wz_esr,0)))</f>
        <v>1+0.000850788599652327i</v>
      </c>
      <c r="U382" s="124" t="n">
        <f aca="false">IMABS(T382)</f>
        <v>1.00000036192056</v>
      </c>
      <c r="V382" s="124" t="n">
        <f aca="false">IMARGUMENT(T382)</f>
        <v>0.000850788394523199</v>
      </c>
      <c r="W382" s="0" t="str">
        <f aca="false">IMSUB(COMPLEX(1,0),IMDIV(COMPLEX(0,2*PI()*O382),COMPLEX(wz_rhp,0)))</f>
        <v>1-0.197475110170753i</v>
      </c>
      <c r="X382" s="124" t="n">
        <f aca="false">IMABS(W382)</f>
        <v>1.01931173795702</v>
      </c>
      <c r="Y382" s="124" t="n">
        <f aca="false">IMARGUMENT(W382)</f>
        <v>-0.194966606550188</v>
      </c>
      <c r="Z382" s="0" t="str">
        <f aca="false">IMSUM(COMPLEX(1,0),IMDIV(COMPLEX(0,2*PI()*O382),COMPLEX(Q*(wsl/2),0)),IMDIV(IMPOWER(COMPLEX(0,2*PI()*O382),2),IMPOWER(COMPLEX(wsl/2,0),2)))</f>
        <v>0.998271690958763+0.059287901184306i</v>
      </c>
      <c r="AA382" s="124" t="n">
        <f aca="false">IMABS(Z382)</f>
        <v>1.00003071162665</v>
      </c>
      <c r="AB382" s="124" t="n">
        <f aca="false">IMARGUMENT(Z382)</f>
        <v>0.0593208656340152</v>
      </c>
      <c r="AC382" s="222" t="str">
        <f aca="false">(IMDIV(IMPRODUCT(P382,T382,W382),IMPRODUCT(Q382,Z382)))</f>
        <v>-0.0863029921923489-0.335891039106681i</v>
      </c>
      <c r="AD382" s="223" t="n">
        <f aca="false">20*LOG(IMABS(AC382))</f>
        <v>-9.19839090277355</v>
      </c>
      <c r="AE382" s="198" t="n">
        <f aca="false">(180/PI())*IMARGUMENT(AC382)</f>
        <v>-104.409734366637</v>
      </c>
      <c r="AF382" s="0" t="str">
        <f aca="false">COMPLEX(Adc_ea,0)</f>
        <v>-0.434440565864413</v>
      </c>
      <c r="AG382" s="0" t="str">
        <f aca="false">IMDIV(COMPLEX(0,2*PI()*O382),COMPLEX(wp0_ea,0))</f>
        <v>7.1584727436898i</v>
      </c>
      <c r="AH382" s="0" t="n">
        <f aca="false">IMABS(AG382)</f>
        <v>7.1584727436898</v>
      </c>
      <c r="AI382" s="0" t="n">
        <f aca="false">IMARGUMENT(AG382)</f>
        <v>1.5707963267949</v>
      </c>
      <c r="AJ382" s="0" t="str">
        <f aca="false">IMSUM(COMPLEX(1,0),IMDIV(COMPLEX(0,2*PI()*O382),COMPLEX(wp1_ea,0)))</f>
        <v>1+0.070875967759305i</v>
      </c>
      <c r="AK382" s="0" t="n">
        <f aca="false">IMABS(AJ382)</f>
        <v>1.00250855497887</v>
      </c>
      <c r="AL382" s="0" t="n">
        <f aca="false">IMARGUMENT(AJ382)</f>
        <v>0.0707576446740267</v>
      </c>
      <c r="AM382" s="0" t="str">
        <f aca="false">IMSUM(COMPLEX(1,0),IMDIV(COMPLEX(0,2*PI()*O382),COMPLEX(wz_ea,0)))</f>
        <v>1+7.1584727436898i</v>
      </c>
      <c r="AN382" s="0" t="n">
        <f aca="false">IMABS(AM382)</f>
        <v>7.22798256930312</v>
      </c>
      <c r="AO382" s="0" t="n">
        <f aca="false">IMARGUMENT(AM382)</f>
        <v>1.43199992524782</v>
      </c>
      <c r="AP382" s="197" t="str">
        <f aca="false">IMPRODUCT(AF382,IMDIV(AM382,IMPRODUCT(AG382,AJ382)))</f>
        <v>-0.427989211915186+0.0910231514740684i</v>
      </c>
      <c r="AQ382" s="169" t="n">
        <f aca="false">20*LOG(IMABS(AP382))</f>
        <v>-7.17921991651295</v>
      </c>
      <c r="AR382" s="198" t="n">
        <f aca="false">(180/PI())*IMARGUMENT(AP382)</f>
        <v>167.993437571641</v>
      </c>
      <c r="AS382" s="197" t="str">
        <f aca="false">IMPRODUCT(AC382,AP382)</f>
        <v>0.0675106105457155+0.135902170785652i</v>
      </c>
      <c r="AT382" s="223" t="n">
        <f aca="false">20*LOG(IMABS(AS382))</f>
        <v>-16.3776108192865</v>
      </c>
      <c r="AU382" s="198" t="n">
        <f aca="false">(180/PI())*IMARGUMENT(AS382)</f>
        <v>63.583703205004</v>
      </c>
      <c r="AX382" s="0" t="n">
        <f aca="false">SUM((AT383&lt;0)*(AT382&gt;0))*O382</f>
        <v>0</v>
      </c>
      <c r="AY382" s="0" t="n">
        <f aca="false">IF(AX382&gt;0,AU382,0)</f>
        <v>0</v>
      </c>
    </row>
    <row r="383" customFormat="false" ht="15" hidden="false" customHeight="false" outlineLevel="0" collapsed="false">
      <c r="N383" s="130" t="n">
        <v>65</v>
      </c>
      <c r="O383" s="192" t="n">
        <f aca="false">10^(4+(N383/100))</f>
        <v>44668.3592150964</v>
      </c>
      <c r="P383" s="240" t="str">
        <f aca="false">COMPLEX(Adc,0)</f>
        <v>175.438596491228</v>
      </c>
      <c r="Q383" s="124" t="str">
        <f aca="false">IMSUM(COMPLEX(1,0),IMDIV(COMPLEX(0,2*PI()*O383),COMPLEX(wp_lf,0)))</f>
        <v>1+527.640007234293i</v>
      </c>
      <c r="R383" s="124" t="n">
        <f aca="false">IMABS(Q383)</f>
        <v>527.640954849228</v>
      </c>
      <c r="S383" s="124" t="n">
        <f aca="false">IMARGUMENT(Q383)</f>
        <v>1.56890109749274</v>
      </c>
      <c r="T383" s="124" t="str">
        <f aca="false">IMSUM(COMPLEX(1,0),IMDIV(COMPLEX(0,2*PI()*O383),COMPLEX(wz_esr,0)))</f>
        <v>1+0.000870606011936585i</v>
      </c>
      <c r="U383" s="124" t="n">
        <f aca="false">IMABS(T383)</f>
        <v>1.00000037897734</v>
      </c>
      <c r="V383" s="124" t="n">
        <f aca="false">IMARGUMENT(T383)</f>
        <v>0.000870605791904884</v>
      </c>
      <c r="W383" s="0" t="str">
        <f aca="false">IMSUB(COMPLEX(1,0),IMDIV(COMPLEX(0,2*PI()*O383),COMPLEX(wz_rhp,0)))</f>
        <v>1-0.202074896387601i</v>
      </c>
      <c r="X383" s="124" t="n">
        <f aca="false">IMABS(W383)</f>
        <v>1.02021285217844</v>
      </c>
      <c r="Y383" s="124" t="n">
        <f aca="false">IMARGUMENT(W383)</f>
        <v>-0.199389854124916</v>
      </c>
      <c r="Z383" s="0" t="str">
        <f aca="false">IMSUM(COMPLEX(1,0),IMDIV(COMPLEX(0,2*PI()*O383),COMPLEX(Q*(wsl/2),0)),IMDIV(IMPOWER(COMPLEX(0,2*PI()*O383),2),IMPOWER(COMPLEX(wsl/2,0),2)))</f>
        <v>0.998190238263067+0.0606688938089342i</v>
      </c>
      <c r="AA383" s="124" t="n">
        <f aca="false">IMABS(Z383)</f>
        <v>1.00003223270037</v>
      </c>
      <c r="AB383" s="124" t="n">
        <f aca="false">IMARGUMENT(Z383)</f>
        <v>0.060704214001912</v>
      </c>
      <c r="AC383" s="222" t="str">
        <f aca="false">(IMDIV(IMPRODUCT(P383,T383,W383),IMPRODUCT(Q383,Z383)))</f>
        <v>-0.0863271516182983-0.328037154168274i</v>
      </c>
      <c r="AD383" s="223" t="n">
        <f aca="false">20*LOG(IMABS(AC383))</f>
        <v>-9.39072793321661</v>
      </c>
      <c r="AE383" s="198" t="n">
        <f aca="false">(180/PI())*IMARGUMENT(AC383)</f>
        <v>-104.743821702332</v>
      </c>
      <c r="AF383" s="0" t="str">
        <f aca="false">COMPLEX(Adc_ea,0)</f>
        <v>-0.434440565864413</v>
      </c>
      <c r="AG383" s="0" t="str">
        <f aca="false">IMDIV(COMPLEX(0,2*PI()*O383),COMPLEX(wp0_ea,0))</f>
        <v>7.32521499405058i</v>
      </c>
      <c r="AH383" s="0" t="n">
        <f aca="false">IMABS(AG383)</f>
        <v>7.32521499405058</v>
      </c>
      <c r="AI383" s="0" t="n">
        <f aca="false">IMARGUMENT(AG383)</f>
        <v>1.5707963267949</v>
      </c>
      <c r="AJ383" s="0" t="str">
        <f aca="false">IMSUM(COMPLEX(1,0),IMDIV(COMPLEX(0,2*PI()*O383),COMPLEX(wp1_ea,0)))</f>
        <v>1+0.0725268811292137i</v>
      </c>
      <c r="AK383" s="0" t="n">
        <f aca="false">IMABS(AJ383)</f>
        <v>1.0026266246646</v>
      </c>
      <c r="AL383" s="0" t="n">
        <f aca="false">IMARGUMENT(AJ383)</f>
        <v>0.0724001135909878</v>
      </c>
      <c r="AM383" s="0" t="str">
        <f aca="false">IMSUM(COMPLEX(1,0),IMDIV(COMPLEX(0,2*PI()*O383),COMPLEX(wz_ea,0)))</f>
        <v>1+7.32521499405058i</v>
      </c>
      <c r="AN383" s="0" t="n">
        <f aca="false">IMABS(AM383)</f>
        <v>7.39315728962014</v>
      </c>
      <c r="AO383" s="0" t="n">
        <f aca="false">IMARGUMENT(AM383)</f>
        <v>1.43512024658389</v>
      </c>
      <c r="AP383" s="197" t="str">
        <f aca="false">IMPRODUCT(AF383,IMDIV(AM383,IMPRODUCT(AG383,AJ383)))</f>
        <v>-0.42788841751149+0.0903409639420479i</v>
      </c>
      <c r="AQ383" s="169" t="n">
        <f aca="false">20*LOG(IMABS(AP383))</f>
        <v>-7.18398584317841</v>
      </c>
      <c r="AR383" s="198" t="n">
        <f aca="false">(180/PI())*IMARGUMENT(AP383)</f>
        <v>168.078112278</v>
      </c>
      <c r="AS383" s="197" t="str">
        <f aca="false">IMPRODUCT(AC383,AP383)</f>
        <v>0.0665735810105962+0.132564420690467i</v>
      </c>
      <c r="AT383" s="223" t="n">
        <f aca="false">20*LOG(IMABS(AS383))</f>
        <v>-16.574713776395</v>
      </c>
      <c r="AU383" s="198" t="n">
        <f aca="false">(180/PI())*IMARGUMENT(AS383)</f>
        <v>63.3342905756673</v>
      </c>
      <c r="AX383" s="0" t="n">
        <f aca="false">SUM((AT384&lt;0)*(AT383&gt;0))*O383</f>
        <v>0</v>
      </c>
      <c r="AY383" s="0" t="n">
        <f aca="false">IF(AX383&gt;0,AU383,0)</f>
        <v>0</v>
      </c>
    </row>
    <row r="384" customFormat="false" ht="15" hidden="false" customHeight="false" outlineLevel="0" collapsed="false">
      <c r="N384" s="130" t="n">
        <v>66</v>
      </c>
      <c r="O384" s="192" t="n">
        <f aca="false">10^(4+(N384/100))</f>
        <v>45708.8189614875</v>
      </c>
      <c r="P384" s="240" t="str">
        <f aca="false">COMPLEX(Adc,0)</f>
        <v>175.438596491228</v>
      </c>
      <c r="Q384" s="124" t="str">
        <f aca="false">IMSUM(COMPLEX(1,0),IMDIV(COMPLEX(0,2*PI()*O384),COMPLEX(wp_lf,0)))</f>
        <v>1+539.930321849818i</v>
      </c>
      <c r="R384" s="124" t="n">
        <f aca="false">IMABS(Q384)</f>
        <v>539.931247894441</v>
      </c>
      <c r="S384" s="124" t="n">
        <f aca="false">IMARGUMENT(Q384)</f>
        <v>1.56894423807878</v>
      </c>
      <c r="T384" s="124" t="str">
        <f aca="false">IMSUM(COMPLEX(1,0),IMDIV(COMPLEX(0,2*PI()*O384),COMPLEX(wz_esr,0)))</f>
        <v>1+0.000890885031052199i</v>
      </c>
      <c r="U384" s="124" t="n">
        <f aca="false">IMABS(T384)</f>
        <v>1.00000039683799</v>
      </c>
      <c r="V384" s="124" t="n">
        <f aca="false">IMARGUMENT(T384)</f>
        <v>0.000890884795341689</v>
      </c>
      <c r="W384" s="0" t="str">
        <f aca="false">IMSUB(COMPLEX(1,0),IMDIV(COMPLEX(0,2*PI()*O384),COMPLEX(wz_rhp,0)))</f>
        <v>1-0.206781825389292i</v>
      </c>
      <c r="X384" s="124" t="n">
        <f aca="false">IMABS(W384)</f>
        <v>1.02115558232393</v>
      </c>
      <c r="Y384" s="124" t="n">
        <f aca="false">IMARGUMENT(W384)</f>
        <v>-0.203907960158722</v>
      </c>
      <c r="Z384" s="0" t="str">
        <f aca="false">IMSUM(COMPLEX(1,0),IMDIV(COMPLEX(0,2*PI()*O384),COMPLEX(Q*(wsl/2),0)),IMDIV(IMPOWER(COMPLEX(0,2*PI()*O384),2),IMPOWER(COMPLEX(wsl/2,0),2)))</f>
        <v>0.998104946820087+0.0620820538841076i</v>
      </c>
      <c r="AA384" s="124" t="n">
        <f aca="false">IMABS(Z384)</f>
        <v>1.00003383256828</v>
      </c>
      <c r="AB384" s="124" t="n">
        <f aca="false">IMARGUMENT(Z384)</f>
        <v>0.0621198980753664</v>
      </c>
      <c r="AC384" s="222" t="str">
        <f aca="false">(IMDIV(IMPRODUCT(P384,T384,W384),IMPRODUCT(Q384,Z384)))</f>
        <v>-0.0863497108187588-0.32035719012209i</v>
      </c>
      <c r="AD384" s="223" t="n">
        <f aca="false">20*LOG(IMABS(AC384))</f>
        <v>-9.58271846059099</v>
      </c>
      <c r="AE384" s="198" t="n">
        <f aca="false">(180/PI())*IMARGUMENT(AC384)</f>
        <v>-105.085112704194</v>
      </c>
      <c r="AF384" s="0" t="str">
        <f aca="false">COMPLEX(Adc_ea,0)</f>
        <v>-0.434440565864413</v>
      </c>
      <c r="AG384" s="0" t="str">
        <f aca="false">IMDIV(COMPLEX(0,2*PI()*O384),COMPLEX(wp0_ea,0))</f>
        <v>7.49584117036184i</v>
      </c>
      <c r="AH384" s="0" t="n">
        <f aca="false">IMABS(AG384)</f>
        <v>7.49584117036184</v>
      </c>
      <c r="AI384" s="0" t="n">
        <f aca="false">IMARGUMENT(AG384)</f>
        <v>1.5707963267949</v>
      </c>
      <c r="AJ384" s="0" t="str">
        <f aca="false">IMSUM(COMPLEX(1,0),IMDIV(COMPLEX(0,2*PI()*O384),COMPLEX(wp1_ea,0)))</f>
        <v>1+0.0742162492115034i</v>
      </c>
      <c r="AK384" s="0" t="n">
        <f aca="false">IMABS(AJ384)</f>
        <v>1.00275024390275</v>
      </c>
      <c r="AL384" s="0" t="n">
        <f aca="false">IMARGUMENT(AJ384)</f>
        <v>0.0740804354600153</v>
      </c>
      <c r="AM384" s="0" t="str">
        <f aca="false">IMSUM(COMPLEX(1,0),IMDIV(COMPLEX(0,2*PI()*O384),COMPLEX(wz_ea,0)))</f>
        <v>1+7.49584117036184i</v>
      </c>
      <c r="AN384" s="0" t="n">
        <f aca="false">IMABS(AM384)</f>
        <v>7.5622506472142</v>
      </c>
      <c r="AO384" s="0" t="n">
        <f aca="false">IMARGUMENT(AM384)</f>
        <v>1.43817211158644</v>
      </c>
      <c r="AP384" s="197" t="str">
        <f aca="false">IMPRODUCT(AF384,IMDIV(AM384,IMPRODUCT(AG384,AJ384)))</f>
        <v>-0.427782923685805+0.0897059909297629i</v>
      </c>
      <c r="AQ384" s="169" t="n">
        <f aca="false">20*LOG(IMABS(AP384))</f>
        <v>-7.18863427074586</v>
      </c>
      <c r="AR384" s="198" t="n">
        <f aca="false">(180/PI())*IMARGUMENT(AP384)</f>
        <v>168.15669591097</v>
      </c>
      <c r="AS384" s="197" t="str">
        <f aca="false">IMPRODUCT(AC384,AP384)</f>
        <v>0.065676890944849+0.129297249038702i</v>
      </c>
      <c r="AT384" s="223" t="n">
        <f aca="false">20*LOG(IMABS(AS384))</f>
        <v>-16.7713527313368</v>
      </c>
      <c r="AU384" s="198" t="n">
        <f aca="false">(180/PI())*IMARGUMENT(AS384)</f>
        <v>63.0715832067767</v>
      </c>
      <c r="AX384" s="0" t="n">
        <f aca="false">SUM((AT385&lt;0)*(AT384&gt;0))*O384</f>
        <v>0</v>
      </c>
      <c r="AY384" s="0" t="n">
        <f aca="false">IF(AX384&gt;0,AU384,0)</f>
        <v>0</v>
      </c>
    </row>
    <row r="385" customFormat="false" ht="15" hidden="false" customHeight="false" outlineLevel="0" collapsed="false">
      <c r="N385" s="130" t="n">
        <v>67</v>
      </c>
      <c r="O385" s="192" t="n">
        <f aca="false">10^(4+(N385/100))</f>
        <v>46773.5141287198</v>
      </c>
      <c r="P385" s="240" t="str">
        <f aca="false">COMPLEX(Adc,0)</f>
        <v>175.438596491228</v>
      </c>
      <c r="Q385" s="124" t="str">
        <f aca="false">IMSUM(COMPLEX(1,0),IMDIV(COMPLEX(0,2*PI()*O385),COMPLEX(wp_lf,0)))</f>
        <v>1+552.506914668811i</v>
      </c>
      <c r="R385" s="124" t="n">
        <f aca="false">IMABS(Q385)</f>
        <v>552.50781963412</v>
      </c>
      <c r="S385" s="124" t="n">
        <f aca="false">IMARGUMENT(Q385)</f>
        <v>1.56898639667185</v>
      </c>
      <c r="T385" s="124" t="str">
        <f aca="false">IMSUM(COMPLEX(1,0),IMDIV(COMPLEX(0,2*PI()*O385),COMPLEX(wz_esr,0)))</f>
        <v>1+0.000911636409203539i</v>
      </c>
      <c r="U385" s="124" t="n">
        <f aca="false">IMABS(T385)</f>
        <v>1.00000041554039</v>
      </c>
      <c r="V385" s="124" t="n">
        <f aca="false">IMARGUMENT(T385)</f>
        <v>0.000911636156730998</v>
      </c>
      <c r="W385" s="0" t="str">
        <f aca="false">IMSUB(COMPLEX(1,0),IMDIV(COMPLEX(0,2*PI()*O385),COMPLEX(wz_rhp,0)))</f>
        <v>1-0.211598392851885i</v>
      </c>
      <c r="X385" s="124" t="n">
        <f aca="false">IMABS(W385)</f>
        <v>1.02214181005255</v>
      </c>
      <c r="Y385" s="124" t="n">
        <f aca="false">IMARGUMENT(W385)</f>
        <v>-0.208522582027723</v>
      </c>
      <c r="Z385" s="0" t="str">
        <f aca="false">IMSUM(COMPLEX(1,0),IMDIV(COMPLEX(0,2*PI()*O385),COMPLEX(Q*(wsl/2),0)),IMDIV(IMPOWER(COMPLEX(0,2*PI()*O385),2),IMPOWER(COMPLEX(wsl/2,0),2)))</f>
        <v>0.998015635715239+0.0635281306860034i</v>
      </c>
      <c r="AA385" s="124" t="n">
        <f aca="false">IMABS(Z385)</f>
        <v>1.0000355156296</v>
      </c>
      <c r="AB385" s="124" t="n">
        <f aca="false">IMARGUMENT(Z385)</f>
        <v>0.0635686791364079</v>
      </c>
      <c r="AC385" s="222" t="str">
        <f aca="false">(IMDIV(IMPRODUCT(P385,T385,W385),IMPRODUCT(Q385,Z385)))</f>
        <v>-0.0863707174740069-0.312847075034643i</v>
      </c>
      <c r="AD385" s="223" t="n">
        <f aca="false">20*LOG(IMABS(AC385))</f>
        <v>-9.77434749900052</v>
      </c>
      <c r="AE385" s="198" t="n">
        <f aca="false">(180/PI())*IMARGUMENT(AC385)</f>
        <v>-105.433746645604</v>
      </c>
      <c r="AF385" s="0" t="str">
        <f aca="false">COMPLEX(Adc_ea,0)</f>
        <v>-0.434440565864413</v>
      </c>
      <c r="AG385" s="0" t="str">
        <f aca="false">IMDIV(COMPLEX(0,2*PI()*O385),COMPLEX(wp0_ea,0))</f>
        <v>7.67044174088086i</v>
      </c>
      <c r="AH385" s="0" t="n">
        <f aca="false">IMABS(AG385)</f>
        <v>7.67044174088086</v>
      </c>
      <c r="AI385" s="0" t="n">
        <f aca="false">IMARGUMENT(AG385)</f>
        <v>1.5707963267949</v>
      </c>
      <c r="AJ385" s="0" t="str">
        <f aca="false">IMSUM(COMPLEX(1,0),IMDIV(COMPLEX(0,2*PI()*O385),COMPLEX(wp1_ea,0)))</f>
        <v>1+0.0759449677314937i</v>
      </c>
      <c r="AK385" s="0" t="n">
        <f aca="false">IMABS(AJ385)</f>
        <v>1.00287967280414</v>
      </c>
      <c r="AL385" s="0" t="n">
        <f aca="false">IMARGUMENT(AJ385)</f>
        <v>0.0757994632338697</v>
      </c>
      <c r="AM385" s="0" t="str">
        <f aca="false">IMSUM(COMPLEX(1,0),IMDIV(COMPLEX(0,2*PI()*O385),COMPLEX(wz_ea,0)))</f>
        <v>1+7.67044174088086i</v>
      </c>
      <c r="AN385" s="0" t="n">
        <f aca="false">IMABS(AM385)</f>
        <v>7.73535238371513</v>
      </c>
      <c r="AO385" s="0" t="n">
        <f aca="false">IMARGUMENT(AM385)</f>
        <v>1.441156910877</v>
      </c>
      <c r="AP385" s="197" t="str">
        <f aca="false">IMPRODUCT(AF385,IMDIV(AM385,IMPRODUCT(AG385,AJ385)))</f>
        <v>-0.427672513827952+0.0891178472863313i</v>
      </c>
      <c r="AQ385" s="169" t="n">
        <f aca="false">20*LOG(IMABS(AP385))</f>
        <v>-7.19317462006273</v>
      </c>
      <c r="AR385" s="198" t="n">
        <f aca="false">(180/PI())*IMARGUMENT(AP385)</f>
        <v>168.229219276706</v>
      </c>
      <c r="AS385" s="197" t="str">
        <f aca="false">IMPRODUCT(AC385,AP385)</f>
        <v>0.0648186397201451+0.126098922613928i</v>
      </c>
      <c r="AT385" s="223" t="n">
        <f aca="false">20*LOG(IMABS(AS385))</f>
        <v>-16.9675221190633</v>
      </c>
      <c r="AU385" s="198" t="n">
        <f aca="false">(180/PI())*IMARGUMENT(AS385)</f>
        <v>62.7954726311015</v>
      </c>
      <c r="AX385" s="0" t="n">
        <f aca="false">SUM((AT386&lt;0)*(AT385&gt;0))*O385</f>
        <v>0</v>
      </c>
      <c r="AY385" s="0" t="n">
        <f aca="false">IF(AX385&gt;0,AU385,0)</f>
        <v>0</v>
      </c>
    </row>
    <row r="386" customFormat="false" ht="15" hidden="false" customHeight="false" outlineLevel="0" collapsed="false">
      <c r="N386" s="130" t="n">
        <v>68</v>
      </c>
      <c r="O386" s="192" t="n">
        <f aca="false">10^(4+(N386/100))</f>
        <v>47863.0092322638</v>
      </c>
      <c r="P386" s="240" t="str">
        <f aca="false">COMPLEX(Adc,0)</f>
        <v>175.438596491228</v>
      </c>
      <c r="Q386" s="124" t="str">
        <f aca="false">IMSUM(COMPLEX(1,0),IMDIV(COMPLEX(0,2*PI()*O386),COMPLEX(wp_lf,0)))</f>
        <v>1+565.376453967255i</v>
      </c>
      <c r="R386" s="124" t="n">
        <f aca="false">IMABS(Q386)</f>
        <v>565.377338333071</v>
      </c>
      <c r="S386" s="124" t="n">
        <f aca="false">IMARGUMENT(Q386)</f>
        <v>1.5690275956244</v>
      </c>
      <c r="T386" s="124" t="str">
        <f aca="false">IMSUM(COMPLEX(1,0),IMDIV(COMPLEX(0,2*PI()*O386),COMPLEX(wz_esr,0)))</f>
        <v>1+0.000932871149045969i</v>
      </c>
      <c r="U386" s="124" t="n">
        <f aca="false">IMABS(T386)</f>
        <v>1.0000004351242</v>
      </c>
      <c r="V386" s="124" t="n">
        <f aca="false">IMARGUMENT(T386)</f>
        <v>0.000932870878576537</v>
      </c>
      <c r="W386" s="0" t="str">
        <f aca="false">IMSUB(COMPLEX(1,0),IMDIV(COMPLEX(0,2*PI()*O386),COMPLEX(wz_rhp,0)))</f>
        <v>1-0.216527152583204i</v>
      </c>
      <c r="X386" s="124" t="n">
        <f aca="false">IMABS(W386)</f>
        <v>1.0231734983891</v>
      </c>
      <c r="Y386" s="124" t="n">
        <f aca="false">IMARGUMENT(W386)</f>
        <v>-0.213235379960454</v>
      </c>
      <c r="Z386" s="0" t="str">
        <f aca="false">IMSUM(COMPLEX(1,0),IMDIV(COMPLEX(0,2*PI()*O386),COMPLEX(Q*(wsl/2),0)),IMDIV(IMPOWER(COMPLEX(0,2*PI()*O386),2),IMPOWER(COMPLEX(wsl/2,0),2)))</f>
        <v>0.997922115507694+0.0650078909436833i</v>
      </c>
      <c r="AA386" s="124" t="n">
        <f aca="false">IMABS(Z386)</f>
        <v>1.000037286557</v>
      </c>
      <c r="AB386" s="124" t="n">
        <f aca="false">IMARGUMENT(Z386)</f>
        <v>0.0650513367752193</v>
      </c>
      <c r="AC386" s="222" t="str">
        <f aca="false">(IMDIV(IMPRODUCT(P386,T386,W386),IMPRODUCT(Q386,Z386)))</f>
        <v>-0.0863902159549736-0.305502826989099i</v>
      </c>
      <c r="AD386" s="223" t="n">
        <f aca="false">20*LOG(IMABS(AC386))</f>
        <v>-9.96559947809377</v>
      </c>
      <c r="AE386" s="198" t="n">
        <f aca="false">(180/PI())*IMARGUMENT(AC386)</f>
        <v>-105.789863968179</v>
      </c>
      <c r="AF386" s="0" t="str">
        <f aca="false">COMPLEX(Adc_ea,0)</f>
        <v>-0.434440565864413</v>
      </c>
      <c r="AG386" s="0" t="str">
        <f aca="false">IMDIV(COMPLEX(0,2*PI()*O386),COMPLEX(wp0_ea,0))</f>
        <v>7.84910928114115i</v>
      </c>
      <c r="AH386" s="0" t="n">
        <f aca="false">IMABS(AG386)</f>
        <v>7.84910928114115</v>
      </c>
      <c r="AI386" s="0" t="n">
        <f aca="false">IMARGUMENT(AG386)</f>
        <v>1.5707963267949</v>
      </c>
      <c r="AJ386" s="0" t="str">
        <f aca="false">IMSUM(COMPLEX(1,0),IMDIV(COMPLEX(0,2*PI()*O386),COMPLEX(wp1_ea,0)))</f>
        <v>1+0.0777139532786253i</v>
      </c>
      <c r="AK386" s="0" t="n">
        <f aca="false">IMABS(AJ386)</f>
        <v>1.00301518360102</v>
      </c>
      <c r="AL386" s="0" t="n">
        <f aca="false">IMARGUMENT(AJ386)</f>
        <v>0.0775580677024964</v>
      </c>
      <c r="AM386" s="0" t="str">
        <f aca="false">IMSUM(COMPLEX(1,0),IMDIV(COMPLEX(0,2*PI()*O386),COMPLEX(wz_ea,0)))</f>
        <v>1+7.84910928114115i</v>
      </c>
      <c r="AN386" s="0" t="n">
        <f aca="false">IMABS(AM386)</f>
        <v>7.91255436046389</v>
      </c>
      <c r="AO386" s="0" t="n">
        <f aca="false">IMARGUMENT(AM386)</f>
        <v>1.4440760141897</v>
      </c>
      <c r="AP386" s="197" t="str">
        <f aca="false">IMPRODUCT(AF386,IMDIV(AM386,IMPRODUCT(AG386,AJ386)))</f>
        <v>-0.427556961582697+0.0885761692888822i</v>
      </c>
      <c r="AQ386" s="169" t="n">
        <f aca="false">20*LOG(IMABS(AP386))</f>
        <v>-7.19761611388833</v>
      </c>
      <c r="AR386" s="198" t="n">
        <f aca="false">(180/PI())*IMARGUMENT(AP386)</f>
        <v>168.295710962601</v>
      </c>
      <c r="AS386" s="197" t="str">
        <f aca="false">IMPRODUCT(AC386,AP386)</f>
        <v>0.0639970083658001+0.122967746069053i</v>
      </c>
      <c r="AT386" s="223" t="n">
        <f aca="false">20*LOG(IMABS(AS386))</f>
        <v>-17.1632155919821</v>
      </c>
      <c r="AU386" s="198" t="n">
        <f aca="false">(180/PI())*IMARGUMENT(AS386)</f>
        <v>62.5058469944216</v>
      </c>
      <c r="AX386" s="0" t="n">
        <f aca="false">SUM((AT387&lt;0)*(AT386&gt;0))*O386</f>
        <v>0</v>
      </c>
      <c r="AY386" s="0" t="n">
        <f aca="false">IF(AX386&gt;0,AU386,0)</f>
        <v>0</v>
      </c>
    </row>
    <row r="387" customFormat="false" ht="15" hidden="false" customHeight="false" outlineLevel="0" collapsed="false">
      <c r="N387" s="130" t="n">
        <v>69</v>
      </c>
      <c r="O387" s="192" t="n">
        <f aca="false">10^(4+(N387/100))</f>
        <v>48977.8819368446</v>
      </c>
      <c r="P387" s="240" t="str">
        <f aca="false">COMPLEX(Adc,0)</f>
        <v>175.438596491228</v>
      </c>
      <c r="Q387" s="124" t="str">
        <f aca="false">IMSUM(COMPLEX(1,0),IMDIV(COMPLEX(0,2*PI()*O387),COMPLEX(wp_lf,0)))</f>
        <v>1+578.545763345233i</v>
      </c>
      <c r="R387" s="124" t="n">
        <f aca="false">IMABS(Q387)</f>
        <v>578.546627580456</v>
      </c>
      <c r="S387" s="124" t="n">
        <f aca="false">IMARGUMENT(Q387)</f>
        <v>1.5690678567801</v>
      </c>
      <c r="T387" s="124" t="str">
        <f aca="false">IMSUM(COMPLEX(1,0),IMDIV(COMPLEX(0,2*PI()*O387),COMPLEX(wz_esr,0)))</f>
        <v>1+0.000954600509519634i</v>
      </c>
      <c r="U387" s="124" t="n">
        <f aca="false">IMABS(T387)</f>
        <v>1.00000045563096</v>
      </c>
      <c r="V387" s="124" t="n">
        <f aca="false">IMARGUMENT(T387)</f>
        <v>0.000954600219699341</v>
      </c>
      <c r="W387" s="0" t="str">
        <f aca="false">IMSUB(COMPLEX(1,0),IMDIV(COMPLEX(0,2*PI()*O387),COMPLEX(wz_rhp,0)))</f>
        <v>1-0.221570717876898i</v>
      </c>
      <c r="X387" s="124" t="n">
        <f aca="false">IMABS(W387)</f>
        <v>1.02425269490516</v>
      </c>
      <c r="Y387" s="124" t="n">
        <f aca="false">IMARGUMENT(W387)</f>
        <v>-0.218048014969302</v>
      </c>
      <c r="Z387" s="0" t="str">
        <f aca="false">IMSUM(COMPLEX(1,0),IMDIV(COMPLEX(0,2*PI()*O387),COMPLEX(Q*(wsl/2),0)),IMDIV(IMPOWER(COMPLEX(0,2*PI()*O387),2),IMPOWER(COMPLEX(wsl/2,0),2)))</f>
        <v>0.997824187828554+0.0665221192456225i</v>
      </c>
      <c r="AA387" s="124" t="n">
        <f aca="false">IMABS(Z387)</f>
        <v>1.00003915031595</v>
      </c>
      <c r="AB387" s="124" t="n">
        <f aca="false">IMARGUMENT(Z387)</f>
        <v>0.0665686693574373</v>
      </c>
      <c r="AC387" s="222" t="str">
        <f aca="false">(IMDIV(IMPRODUCT(P387,T387,W387),IMPRODUCT(Q387,Z387)))</f>
        <v>-0.0864082474157838-0.298320551974458i</v>
      </c>
      <c r="AD387" s="223" t="n">
        <f aca="false">20*LOG(IMABS(AC387))</f>
        <v>-10.1564582260931</v>
      </c>
      <c r="AE387" s="198" t="n">
        <f aca="false">(180/PI())*IMARGUMENT(AC387)</f>
        <v>-106.153606190364</v>
      </c>
      <c r="AF387" s="0" t="str">
        <f aca="false">COMPLEX(Adc_ea,0)</f>
        <v>-0.434440565864413</v>
      </c>
      <c r="AG387" s="0" t="str">
        <f aca="false">IMDIV(COMPLEX(0,2*PI()*O387),COMPLEX(wp0_ea,0))</f>
        <v>8.03193852303755i</v>
      </c>
      <c r="AH387" s="0" t="n">
        <f aca="false">IMABS(AG387)</f>
        <v>8.03193852303755</v>
      </c>
      <c r="AI387" s="0" t="n">
        <f aca="false">IMARGUMENT(AG387)</f>
        <v>1.5707963267949</v>
      </c>
      <c r="AJ387" s="0" t="str">
        <f aca="false">IMSUM(COMPLEX(1,0),IMDIV(COMPLEX(0,2*PI()*O387),COMPLEX(wp1_ea,0)))</f>
        <v>1+0.079524143792451i</v>
      </c>
      <c r="AK387" s="0" t="n">
        <f aca="false">IMABS(AJ387)</f>
        <v>1.00315706120523</v>
      </c>
      <c r="AL387" s="0" t="n">
        <f aca="false">IMARGUMENT(AJ387)</f>
        <v>0.0793571377663968</v>
      </c>
      <c r="AM387" s="0" t="str">
        <f aca="false">IMSUM(COMPLEX(1,0),IMDIV(COMPLEX(0,2*PI()*O387),COMPLEX(wz_ea,0)))</f>
        <v>1+8.03193852303755i</v>
      </c>
      <c r="AN387" s="0" t="n">
        <f aca="false">IMABS(AM387)</f>
        <v>8.09395060757444</v>
      </c>
      <c r="AO387" s="0" t="n">
        <f aca="false">IMARGUMENT(AM387)</f>
        <v>1.44693077017263</v>
      </c>
      <c r="AP387" s="197" t="str">
        <f aca="false">IMPRODUCT(AF387,IMDIV(AM387,IMPRODUCT(AG387,AJ387)))</f>
        <v>-0.427436030434305+0.0880806142143375i</v>
      </c>
      <c r="AQ387" s="169" t="n">
        <f aca="false">20*LOG(IMABS(AP387))</f>
        <v>-7.20196779317599</v>
      </c>
      <c r="AR387" s="198" t="n">
        <f aca="false">(180/PI())*IMARGUMENT(AP387)</f>
        <v>168.356197310252</v>
      </c>
      <c r="AS387" s="197" t="str">
        <f aca="false">IMPRODUCT(AC387,AP387)</f>
        <v>0.0632102557228584+0.119902061027367i</v>
      </c>
      <c r="AT387" s="223" t="n">
        <f aca="false">20*LOG(IMABS(AS387))</f>
        <v>-17.3584260192691</v>
      </c>
      <c r="AU387" s="198" t="n">
        <f aca="false">(180/PI())*IMARGUMENT(AS387)</f>
        <v>62.2025911198888</v>
      </c>
      <c r="AX387" s="0" t="n">
        <f aca="false">SUM((AT388&lt;0)*(AT387&gt;0))*O387</f>
        <v>0</v>
      </c>
      <c r="AY387" s="0" t="n">
        <f aca="false">IF(AX387&gt;0,AU387,0)</f>
        <v>0</v>
      </c>
    </row>
    <row r="388" customFormat="false" ht="15" hidden="false" customHeight="false" outlineLevel="0" collapsed="false">
      <c r="N388" s="130" t="n">
        <v>70</v>
      </c>
      <c r="O388" s="192" t="n">
        <f aca="false">10^(4+(N388/100))</f>
        <v>50118.7233627273</v>
      </c>
      <c r="P388" s="240" t="str">
        <f aca="false">COMPLEX(Adc,0)</f>
        <v>175.438596491228</v>
      </c>
      <c r="Q388" s="124" t="str">
        <f aca="false">IMSUM(COMPLEX(1,0),IMDIV(COMPLEX(0,2*PI()*O388),COMPLEX(wp_lf,0)))</f>
        <v>1+592.021825344898i</v>
      </c>
      <c r="R388" s="124" t="n">
        <f aca="false">IMABS(Q388)</f>
        <v>592.022669907754</v>
      </c>
      <c r="S388" s="124" t="n">
        <f aca="false">IMARGUMENT(Q388)</f>
        <v>1.56910720148542</v>
      </c>
      <c r="T388" s="124" t="str">
        <f aca="false">IMSUM(COMPLEX(1,0),IMDIV(COMPLEX(0,2*PI()*O388),COMPLEX(wz_esr,0)))</f>
        <v>1+0.00097683601181908i</v>
      </c>
      <c r="U388" s="124" t="n">
        <f aca="false">IMABS(T388)</f>
        <v>1.00000047710418</v>
      </c>
      <c r="V388" s="124" t="n">
        <f aca="false">IMARGUMENT(T388)</f>
        <v>0.000976835701018466</v>
      </c>
      <c r="W388" s="0" t="str">
        <f aca="false">IMSUB(COMPLEX(1,0),IMDIV(COMPLEX(0,2*PI()*O388),COMPLEX(wz_rhp,0)))</f>
        <v>1-0.226731762898046i</v>
      </c>
      <c r="X388" s="124" t="n">
        <f aca="false">IMABS(W388)</f>
        <v>1.0253815349941</v>
      </c>
      <c r="Y388" s="124" t="n">
        <f aca="false">IMARGUMENT(W388)</f>
        <v>-0.222962146627039</v>
      </c>
      <c r="Z388" s="0" t="str">
        <f aca="false">IMSUM(COMPLEX(1,0),IMDIV(COMPLEX(0,2*PI()*O388),COMPLEX(Q*(wsl/2),0)),IMDIV(IMPOWER(COMPLEX(0,2*PI()*O388),2),IMPOWER(COMPLEX(wsl/2,0),2)))</f>
        <v>0.997721644960082+0.0680716184557103i</v>
      </c>
      <c r="AA388" s="124" t="n">
        <f aca="false">IMABS(Z388)</f>
        <v>1.00004111218541</v>
      </c>
      <c r="AB388" s="124" t="n">
        <f aca="false">IMARGUMENT(Z388)</f>
        <v>0.0681214945051734</v>
      </c>
      <c r="AC388" s="222" t="str">
        <f aca="false">(IMDIV(IMPRODUCT(P388,T388,W388),IMPRODUCT(Q388,Z388)))</f>
        <v>-0.0864248498793291-0.291296441821179i</v>
      </c>
      <c r="AD388" s="223" t="n">
        <f aca="false">20*LOG(IMABS(AC388))</f>
        <v>-10.3469069528875</v>
      </c>
      <c r="AE388" s="198" t="n">
        <f aca="false">(180/PI())*IMARGUMENT(AC388)</f>
        <v>-106.525115807923</v>
      </c>
      <c r="AF388" s="0" t="str">
        <f aca="false">COMPLEX(Adc_ea,0)</f>
        <v>-0.434440565864413</v>
      </c>
      <c r="AG388" s="0" t="str">
        <f aca="false">IMDIV(COMPLEX(0,2*PI()*O388),COMPLEX(wp0_ea,0))</f>
        <v>8.21902640505417i</v>
      </c>
      <c r="AH388" s="0" t="n">
        <f aca="false">IMABS(AG388)</f>
        <v>8.21902640505417</v>
      </c>
      <c r="AI388" s="0" t="n">
        <f aca="false">IMARGUMENT(AG388)</f>
        <v>1.5707963267949</v>
      </c>
      <c r="AJ388" s="0" t="str">
        <f aca="false">IMSUM(COMPLEX(1,0),IMDIV(COMPLEX(0,2*PI()*O388),COMPLEX(wp1_ea,0)))</f>
        <v>1+0.0813764990599423i</v>
      </c>
      <c r="AK388" s="0" t="n">
        <f aca="false">IMABS(AJ388)</f>
        <v>1.00330560379141</v>
      </c>
      <c r="AL388" s="0" t="n">
        <f aca="false">IMARGUMENT(AJ388)</f>
        <v>0.0811975807065946</v>
      </c>
      <c r="AM388" s="0" t="str">
        <f aca="false">IMSUM(COMPLEX(1,0),IMDIV(COMPLEX(0,2*PI()*O388),COMPLEX(wz_ea,0)))</f>
        <v>1+8.21902640505417i</v>
      </c>
      <c r="AN388" s="0" t="n">
        <f aca="false">IMABS(AM388)</f>
        <v>8.2796373741232</v>
      </c>
      <c r="AO388" s="0" t="n">
        <f aca="false">IMARGUMENT(AM388)</f>
        <v>1.44972250623418</v>
      </c>
      <c r="AP388" s="197" t="str">
        <f aca="false">IMPRODUCT(AF388,IMDIV(AM388,IMPRODUCT(AG388,AJ388)))</f>
        <v>-0.427309473275614+0.0876308599064449i</v>
      </c>
      <c r="AQ388" s="169" t="n">
        <f aca="false">20*LOG(IMABS(AP388))</f>
        <v>-7.20623853318488</v>
      </c>
      <c r="AR388" s="198" t="n">
        <f aca="false">(180/PI())*IMARGUMENT(AP388)</f>
        <v>168.410702391186</v>
      </c>
      <c r="AS388" s="197" t="str">
        <f aca="false">IMPRODUCT(AC388,AP388)</f>
        <v>0.0624567147643378+0.116900245209458i</v>
      </c>
      <c r="AT388" s="223" t="n">
        <f aca="false">20*LOG(IMABS(AS388))</f>
        <v>-17.5531454860723</v>
      </c>
      <c r="AU388" s="198" t="n">
        <f aca="false">(180/PI())*IMARGUMENT(AS388)</f>
        <v>61.8855865832632</v>
      </c>
      <c r="AX388" s="0" t="n">
        <f aca="false">SUM((AT389&lt;0)*(AT388&gt;0))*O388</f>
        <v>0</v>
      </c>
      <c r="AY388" s="0" t="n">
        <f aca="false">IF(AX388&gt;0,AU388,0)</f>
        <v>0</v>
      </c>
    </row>
    <row r="389" customFormat="false" ht="15" hidden="false" customHeight="false" outlineLevel="0" collapsed="false">
      <c r="N389" s="130" t="n">
        <v>71</v>
      </c>
      <c r="O389" s="192" t="n">
        <f aca="false">10^(4+(N389/100))</f>
        <v>51286.1383991365</v>
      </c>
      <c r="P389" s="240" t="str">
        <f aca="false">COMPLEX(Adc,0)</f>
        <v>175.438596491228</v>
      </c>
      <c r="Q389" s="124" t="str">
        <f aca="false">IMSUM(COMPLEX(1,0),IMDIV(COMPLEX(0,2*PI()*O389),COMPLEX(wp_lf,0)))</f>
        <v>1+605.811785152694i</v>
      </c>
      <c r="R389" s="124" t="n">
        <f aca="false">IMABS(Q389)</f>
        <v>605.812610490978</v>
      </c>
      <c r="S389" s="124" t="n">
        <f aca="false">IMARGUMENT(Q389)</f>
        <v>1.56914565060096</v>
      </c>
      <c r="T389" s="124" t="str">
        <f aca="false">IMSUM(COMPLEX(1,0),IMDIV(COMPLEX(0,2*PI()*O389),COMPLEX(wz_esr,0)))</f>
        <v>1+0.000999589445501947i</v>
      </c>
      <c r="U389" s="124" t="n">
        <f aca="false">IMABS(T389)</f>
        <v>1.00000049958941</v>
      </c>
      <c r="V389" s="124" t="n">
        <f aca="false">IMARGUMENT(T389)</f>
        <v>0.000999589112562271</v>
      </c>
      <c r="W389" s="0" t="str">
        <f aca="false">IMSUB(COMPLEX(1,0),IMDIV(COMPLEX(0,2*PI()*O389),COMPLEX(wz_rhp,0)))</f>
        <v>1-0.232013024101032i</v>
      </c>
      <c r="X389" s="124" t="n">
        <f aca="false">IMABS(W389)</f>
        <v>1.02656224524015</v>
      </c>
      <c r="Y389" s="124" t="n">
        <f aca="false">IMARGUMENT(W389)</f>
        <v>-0.227979430681894</v>
      </c>
      <c r="Z389" s="0" t="str">
        <f aca="false">IMSUM(COMPLEX(1,0),IMDIV(COMPLEX(0,2*PI()*O389),COMPLEX(Q*(wsl/2),0)),IMDIV(IMPOWER(COMPLEX(0,2*PI()*O389),2),IMPOWER(COMPLEX(wsl/2,0),2)))</f>
        <v>0.997614269395106+0.0696572101389376i</v>
      </c>
      <c r="AA389" s="124" t="n">
        <f aca="false">IMABS(Z389)</f>
        <v>1.00004317778038</v>
      </c>
      <c r="AB389" s="124" t="n">
        <f aca="false">IMARGUMENT(Z389)</f>
        <v>0.0697106495923722</v>
      </c>
      <c r="AC389" s="222" t="str">
        <f aca="false">(IMDIV(IMPRODUCT(P389,T389,W389),IMPRODUCT(Q389,Z389)))</f>
        <v>-0.0864400583160314-0.284426772182172i</v>
      </c>
      <c r="AD389" s="223" t="n">
        <f aca="false">20*LOG(IMABS(AC389))</f>
        <v>-10.536928233254</v>
      </c>
      <c r="AE389" s="198" t="n">
        <f aca="false">(180/PI())*IMARGUMENT(AC389)</f>
        <v>-106.904536185973</v>
      </c>
      <c r="AF389" s="0" t="str">
        <f aca="false">COMPLEX(Adc_ea,0)</f>
        <v>-0.434440565864413</v>
      </c>
      <c r="AG389" s="0" t="str">
        <f aca="false">IMDIV(COMPLEX(0,2*PI()*O389),COMPLEX(wp0_ea,0))</f>
        <v>8.41047212366243i</v>
      </c>
      <c r="AH389" s="0" t="n">
        <f aca="false">IMABS(AG389)</f>
        <v>8.41047212366243</v>
      </c>
      <c r="AI389" s="0" t="n">
        <f aca="false">IMARGUMENT(AG389)</f>
        <v>1.5707963267949</v>
      </c>
      <c r="AJ389" s="0" t="str">
        <f aca="false">IMSUM(COMPLEX(1,0),IMDIV(COMPLEX(0,2*PI()*O389),COMPLEX(wp1_ea,0)))</f>
        <v>1+0.0832720012243805i</v>
      </c>
      <c r="AK389" s="0" t="n">
        <f aca="false">IMABS(AJ389)</f>
        <v>1.00346112340634</v>
      </c>
      <c r="AL389" s="0" t="n">
        <f aca="false">IMARGUMENT(AJ389)</f>
        <v>0.0830803224504655</v>
      </c>
      <c r="AM389" s="0" t="str">
        <f aca="false">IMSUM(COMPLEX(1,0),IMDIV(COMPLEX(0,2*PI()*O389),COMPLEX(wz_ea,0)))</f>
        <v>1+8.41047212366243i</v>
      </c>
      <c r="AN389" s="0" t="n">
        <f aca="false">IMABS(AM389)</f>
        <v>8.4697131794945</v>
      </c>
      <c r="AO389" s="0" t="n">
        <f aca="false">IMARGUMENT(AM389)</f>
        <v>1.45245252843093</v>
      </c>
      <c r="AP389" s="197" t="str">
        <f aca="false">IMPRODUCT(AF389,IMDIV(AM389,IMPRODUCT(AG389,AJ389)))</f>
        <v>-0.42717703196128+0.0872266043368024i</v>
      </c>
      <c r="AQ389" s="169" t="n">
        <f aca="false">20*LOG(IMABS(AP389))</f>
        <v>-7.21043705943264</v>
      </c>
      <c r="AR389" s="198" t="n">
        <f aca="false">(180/PI())*IMARGUMENT(AP389)</f>
        <v>168.4592479852</v>
      </c>
      <c r="AS389" s="197" t="str">
        <f aca="false">IMPRODUCT(AC389,AP389)</f>
        <v>0.0617347890739304+0.113960711585525i</v>
      </c>
      <c r="AT389" s="223" t="n">
        <f aca="false">20*LOG(IMABS(AS389))</f>
        <v>-17.7473652926867</v>
      </c>
      <c r="AU389" s="198" t="n">
        <f aca="false">(180/PI())*IMARGUMENT(AS389)</f>
        <v>61.5547117992269</v>
      </c>
      <c r="AX389" s="0" t="n">
        <f aca="false">SUM((AT390&lt;0)*(AT389&gt;0))*O389</f>
        <v>0</v>
      </c>
      <c r="AY389" s="0" t="n">
        <f aca="false">IF(AX389&gt;0,AU389,0)</f>
        <v>0</v>
      </c>
    </row>
    <row r="390" customFormat="false" ht="15" hidden="false" customHeight="false" outlineLevel="0" collapsed="false">
      <c r="N390" s="130" t="n">
        <v>72</v>
      </c>
      <c r="O390" s="192" t="n">
        <f aca="false">10^(4+(N390/100))</f>
        <v>52480.7460249772</v>
      </c>
      <c r="P390" s="240" t="str">
        <f aca="false">COMPLEX(Adc,0)</f>
        <v>175.438596491228</v>
      </c>
      <c r="Q390" s="124" t="str">
        <f aca="false">IMSUM(COMPLEX(1,0),IMDIV(COMPLEX(0,2*PI()*O390),COMPLEX(wp_lf,0)))</f>
        <v>1+619.922954387845i</v>
      </c>
      <c r="R390" s="124" t="n">
        <f aca="false">IMABS(Q390)</f>
        <v>619.923760939161</v>
      </c>
      <c r="S390" s="124" t="n">
        <f aca="false">IMARGUMENT(Q390)</f>
        <v>1.5691832245125</v>
      </c>
      <c r="T390" s="124" t="str">
        <f aca="false">IMSUM(COMPLEX(1,0),IMDIV(COMPLEX(0,2*PI()*O390),COMPLEX(wz_esr,0)))</f>
        <v>1+0.00102287287473995i</v>
      </c>
      <c r="U390" s="124" t="n">
        <f aca="false">IMABS(T390)</f>
        <v>1.00000052313432</v>
      </c>
      <c r="V390" s="124" t="n">
        <f aca="false">IMARGUMENT(T390)</f>
        <v>0.00102287251798558</v>
      </c>
      <c r="W390" s="0" t="str">
        <f aca="false">IMSUB(COMPLEX(1,0),IMDIV(COMPLEX(0,2*PI()*O390),COMPLEX(wz_rhp,0)))</f>
        <v>1-0.237417301680451i</v>
      </c>
      <c r="X390" s="124" t="n">
        <f aca="false">IMABS(W390)</f>
        <v>1.02779714688124</v>
      </c>
      <c r="Y390" s="124" t="n">
        <f aca="false">IMARGUMENT(W390)</f>
        <v>-0.233101516504757</v>
      </c>
      <c r="Z390" s="0" t="str">
        <f aca="false">IMSUM(COMPLEX(1,0),IMDIV(COMPLEX(0,2*PI()*O390),COMPLEX(Q*(wsl/2),0)),IMDIV(IMPOWER(COMPLEX(0,2*PI()*O390),2),IMPOWER(COMPLEX(wsl/2,0),2)))</f>
        <v>0.997501833375657+0.0712797349970026i</v>
      </c>
      <c r="AA390" s="124" t="n">
        <f aca="false">IMABS(Z390)</f>
        <v>1.00004535307607</v>
      </c>
      <c r="AB390" s="124" t="n">
        <f aca="false">IMARGUMENT(Z390)</f>
        <v>0.0713369922549746</v>
      </c>
      <c r="AC390" s="222" t="str">
        <f aca="false">(IMDIV(IMPRODUCT(P390,T390,W390),IMPRODUCT(Q390,Z390)))</f>
        <v>-0.0864539047159544-0.277707900558075i</v>
      </c>
      <c r="AD390" s="223" t="n">
        <f aca="false">20*LOG(IMABS(AC390))</f>
        <v>-10.7265039902811</v>
      </c>
      <c r="AE390" s="198" t="n">
        <f aca="false">(180/PI())*IMARGUMENT(AC390)</f>
        <v>-107.292011442223</v>
      </c>
      <c r="AF390" s="0" t="str">
        <f aca="false">COMPLEX(Adc_ea,0)</f>
        <v>-0.434440565864413</v>
      </c>
      <c r="AG390" s="0" t="str">
        <f aca="false">IMDIV(COMPLEX(0,2*PI()*O390),COMPLEX(wp0_ea,0))</f>
        <v>8.60637718591639i</v>
      </c>
      <c r="AH390" s="0" t="n">
        <f aca="false">IMABS(AG390)</f>
        <v>8.60637718591639</v>
      </c>
      <c r="AI390" s="0" t="n">
        <f aca="false">IMARGUMENT(AG390)</f>
        <v>1.5707963267949</v>
      </c>
      <c r="AJ390" s="0" t="str">
        <f aca="false">IMSUM(COMPLEX(1,0),IMDIV(COMPLEX(0,2*PI()*O390),COMPLEX(wp1_ea,0)))</f>
        <v>1+0.0852116553061029i</v>
      </c>
      <c r="AK390" s="0" t="n">
        <f aca="false">IMABS(AJ390)</f>
        <v>1.0036239466055</v>
      </c>
      <c r="AL390" s="0" t="n">
        <f aca="false">IMARGUMENT(AJ390)</f>
        <v>0.0850063078325842</v>
      </c>
      <c r="AM390" s="0" t="str">
        <f aca="false">IMSUM(COMPLEX(1,0),IMDIV(COMPLEX(0,2*PI()*O390),COMPLEX(wz_ea,0)))</f>
        <v>1+8.60637718591639i</v>
      </c>
      <c r="AN390" s="0" t="n">
        <f aca="false">IMABS(AM390)</f>
        <v>8.66427886591043</v>
      </c>
      <c r="AO390" s="0" t="n">
        <f aca="false">IMARGUMENT(AM390)</f>
        <v>1.45512212139402</v>
      </c>
      <c r="AP390" s="197" t="str">
        <f aca="false">IMPRODUCT(AF390,IMDIV(AM390,IMPRODUCT(AG390,AJ390)))</f>
        <v>-0.427038436844841+0.0868675651585624i</v>
      </c>
      <c r="AQ390" s="169" t="n">
        <f aca="false">20*LOG(IMABS(AP390))</f>
        <v>-7.21457196350112</v>
      </c>
      <c r="AR390" s="198" t="n">
        <f aca="false">(180/PI())*IMARGUMENT(AP390)</f>
        <v>168.501853561204</v>
      </c>
      <c r="AS390" s="197" t="str">
        <f aca="false">IMPRODUCT(AC390,AP390)</f>
        <v>0.0610429494758102+0.111081907552658i</v>
      </c>
      <c r="AT390" s="223" t="n">
        <f aca="false">20*LOG(IMABS(AS390))</f>
        <v>-17.9410759537822</v>
      </c>
      <c r="AU390" s="198" t="n">
        <f aca="false">(180/PI())*IMARGUMENT(AS390)</f>
        <v>61.2098421189803</v>
      </c>
      <c r="AX390" s="0" t="n">
        <f aca="false">SUM((AT391&lt;0)*(AT390&gt;0))*O390</f>
        <v>0</v>
      </c>
      <c r="AY390" s="0" t="n">
        <f aca="false">IF(AX390&gt;0,AU390,0)</f>
        <v>0</v>
      </c>
    </row>
    <row r="391" customFormat="false" ht="15" hidden="false" customHeight="false" outlineLevel="0" collapsed="false">
      <c r="N391" s="130" t="n">
        <v>73</v>
      </c>
      <c r="O391" s="192" t="n">
        <f aca="false">10^(4+(N391/100))</f>
        <v>53703.1796370253</v>
      </c>
      <c r="P391" s="240" t="str">
        <f aca="false">COMPLEX(Adc,0)</f>
        <v>175.438596491228</v>
      </c>
      <c r="Q391" s="124" t="str">
        <f aca="false">IMSUM(COMPLEX(1,0),IMDIV(COMPLEX(0,2*PI()*O391),COMPLEX(wp_lf,0)))</f>
        <v>1+634.362814979066i</v>
      </c>
      <c r="R391" s="124" t="n">
        <f aca="false">IMABS(Q391)</f>
        <v>634.363603171056</v>
      </c>
      <c r="S391" s="124" t="n">
        <f aca="false">IMARGUMENT(Q391)</f>
        <v>1.56921994314179</v>
      </c>
      <c r="T391" s="124" t="str">
        <f aca="false">IMSUM(COMPLEX(1,0),IMDIV(COMPLEX(0,2*PI()*O391),COMPLEX(wz_esr,0)))</f>
        <v>1+0.00104669864471546i</v>
      </c>
      <c r="U391" s="124" t="n">
        <f aca="false">IMABS(T391)</f>
        <v>1.00000054778888</v>
      </c>
      <c r="V391" s="124" t="n">
        <f aca="false">IMARGUMENT(T391)</f>
        <v>0.00104669826253828</v>
      </c>
      <c r="W391" s="0" t="str">
        <f aca="false">IMSUB(COMPLEX(1,0),IMDIV(COMPLEX(0,2*PI()*O391),COMPLEX(wz_rhp,0)))</f>
        <v>1-0.242947461055812i</v>
      </c>
      <c r="X391" s="124" t="n">
        <f aca="false">IMABS(W391)</f>
        <v>1.02908865936491</v>
      </c>
      <c r="Y391" s="124" t="n">
        <f aca="false">IMARGUMENT(W391)</f>
        <v>-0.238330044362202</v>
      </c>
      <c r="Z391" s="0" t="str">
        <f aca="false">IMSUM(COMPLEX(1,0),IMDIV(COMPLEX(0,2*PI()*O391),COMPLEX(Q*(wsl/2),0)),IMDIV(IMPOWER(COMPLEX(0,2*PI()*O391),2),IMPOWER(COMPLEX(wsl/2,0),2)))</f>
        <v>0.997384098409863+0.0729400533140623i</v>
      </c>
      <c r="AA391" s="124" t="n">
        <f aca="false">IMABS(Z391)</f>
        <v>1.00004764443416</v>
      </c>
      <c r="AB391" s="124" t="n">
        <f aca="false">IMARGUMENT(Z391)</f>
        <v>0.0730014009164766</v>
      </c>
      <c r="AC391" s="222" t="str">
        <f aca="false">(IMDIV(IMPRODUCT(P391,T391,W391),IMPRODUCT(Q391,Z391)))</f>
        <v>-0.086466418154399-0.271136264365793i</v>
      </c>
      <c r="AD391" s="223" t="n">
        <f aca="false">20*LOG(IMABS(AC391))</f>
        <v>-10.915615479071</v>
      </c>
      <c r="AE391" s="198" t="n">
        <f aca="false">(180/PI())*IMARGUMENT(AC391)</f>
        <v>-107.687686321097</v>
      </c>
      <c r="AF391" s="0" t="str">
        <f aca="false">COMPLEX(Adc_ea,0)</f>
        <v>-0.434440565864413</v>
      </c>
      <c r="AG391" s="0" t="str">
        <f aca="false">IMDIV(COMPLEX(0,2*PI()*O391),COMPLEX(wp0_ea,0))</f>
        <v>8.80684546327321i</v>
      </c>
      <c r="AH391" s="0" t="n">
        <f aca="false">IMABS(AG391)</f>
        <v>8.80684546327321</v>
      </c>
      <c r="AI391" s="0" t="n">
        <f aca="false">IMARGUMENT(AG391)</f>
        <v>1.5707963267949</v>
      </c>
      <c r="AJ391" s="0" t="str">
        <f aca="false">IMSUM(COMPLEX(1,0),IMDIV(COMPLEX(0,2*PI()*O391),COMPLEX(wp1_ea,0)))</f>
        <v>1+0.0871964897353783i</v>
      </c>
      <c r="AK391" s="0" t="n">
        <f aca="false">IMABS(AJ391)</f>
        <v>1.00379441511804</v>
      </c>
      <c r="AL391" s="0" t="n">
        <f aca="false">IMARGUMENT(AJ391)</f>
        <v>0.0869765008498229</v>
      </c>
      <c r="AM391" s="0" t="str">
        <f aca="false">IMSUM(COMPLEX(1,0),IMDIV(COMPLEX(0,2*PI()*O391),COMPLEX(wz_ea,0)))</f>
        <v>1+8.80684546327321i</v>
      </c>
      <c r="AN391" s="0" t="n">
        <f aca="false">IMABS(AM391)</f>
        <v>8.86343765217401</v>
      </c>
      <c r="AO391" s="0" t="n">
        <f aca="false">IMARGUMENT(AM391)</f>
        <v>1.4577325482913</v>
      </c>
      <c r="AP391" s="197" t="str">
        <f aca="false">IMPRODUCT(AF391,IMDIV(AM391,IMPRODUCT(AG391,AJ391)))</f>
        <v>-0.426893406299305+0.0865534792514281i</v>
      </c>
      <c r="AQ391" s="169" t="n">
        <f aca="false">20*LOG(IMABS(AP391))</f>
        <v>-7.21865171870767</v>
      </c>
      <c r="AR391" s="198" t="n">
        <f aca="false">(180/PI())*IMARGUMENT(AP391)</f>
        <v>168.538536260431</v>
      </c>
      <c r="AS391" s="197" t="str">
        <f aca="false">IMPRODUCT(AC391,AP391)</f>
        <v>0.0603797308085259+0.10826231413671i</v>
      </c>
      <c r="AT391" s="223" t="n">
        <f aca="false">20*LOG(IMABS(AS391))</f>
        <v>-18.1342671977787</v>
      </c>
      <c r="AU391" s="198" t="n">
        <f aca="false">(180/PI())*IMARGUMENT(AS391)</f>
        <v>60.8508499393339</v>
      </c>
      <c r="AX391" s="0" t="n">
        <f aca="false">SUM((AT392&lt;0)*(AT391&gt;0))*O391</f>
        <v>0</v>
      </c>
      <c r="AY391" s="0" t="n">
        <f aca="false">IF(AX391&gt;0,AU391,0)</f>
        <v>0</v>
      </c>
    </row>
    <row r="392" customFormat="false" ht="15" hidden="false" customHeight="false" outlineLevel="0" collapsed="false">
      <c r="N392" s="130" t="n">
        <v>74</v>
      </c>
      <c r="O392" s="192" t="n">
        <f aca="false">10^(4+(N392/100))</f>
        <v>54954.0873857625</v>
      </c>
      <c r="P392" s="240" t="str">
        <f aca="false">COMPLEX(Adc,0)</f>
        <v>175.438596491228</v>
      </c>
      <c r="Q392" s="124" t="str">
        <f aca="false">IMSUM(COMPLEX(1,0),IMDIV(COMPLEX(0,2*PI()*O392),COMPLEX(wp_lf,0)))</f>
        <v>1+649.13902313157i</v>
      </c>
      <c r="R392" s="124" t="n">
        <f aca="false">IMABS(Q392)</f>
        <v>649.139793382141</v>
      </c>
      <c r="S392" s="124" t="n">
        <f aca="false">IMARGUMENT(Q392)</f>
        <v>1.56925582595714</v>
      </c>
      <c r="T392" s="124" t="str">
        <f aca="false">IMSUM(COMPLEX(1,0),IMDIV(COMPLEX(0,2*PI()*O392),COMPLEX(wz_esr,0)))</f>
        <v>1+0.00107107938816709i</v>
      </c>
      <c r="U392" s="124" t="n">
        <f aca="false">IMABS(T392)</f>
        <v>1.00000057360536</v>
      </c>
      <c r="V392" s="124" t="n">
        <f aca="false">IMARGUMENT(T392)</f>
        <v>0.00107107897859755</v>
      </c>
      <c r="W392" s="0" t="str">
        <f aca="false">IMSUB(COMPLEX(1,0),IMDIV(COMPLEX(0,2*PI()*O392),COMPLEX(wz_rhp,0)))</f>
        <v>1-0.248606434390814i</v>
      </c>
      <c r="X392" s="124" t="n">
        <f aca="false">IMABS(W392)</f>
        <v>1.03043930399637</v>
      </c>
      <c r="Y392" s="124" t="n">
        <f aca="false">IMARGUMENT(W392)</f>
        <v>-0.243666642509206</v>
      </c>
      <c r="Z392" s="0" t="str">
        <f aca="false">IMSUM(COMPLEX(1,0),IMDIV(COMPLEX(0,2*PI()*O392),COMPLEX(Q*(wsl/2),0)),IMDIV(IMPOWER(COMPLEX(0,2*PI()*O392),2),IMPOWER(COMPLEX(wsl/2,0),2)))</f>
        <v>0.997260814766075+0.0746390454128644i</v>
      </c>
      <c r="AA392" s="124" t="n">
        <f aca="false">IMABS(Z392)</f>
        <v>1.00005005863109</v>
      </c>
      <c r="AB392" s="124" t="n">
        <f aca="false">IMARGUMENT(Z392)</f>
        <v>0.0747047753295316</v>
      </c>
      <c r="AC392" s="222" t="str">
        <f aca="false">(IMDIV(IMPRODUCT(P392,T392,W392),IMPRODUCT(Q392,Z392)))</f>
        <v>-0.0864776248510979-0.264708379049253i</v>
      </c>
      <c r="AD392" s="223" t="n">
        <f aca="false">20*LOG(IMABS(AC392))</f>
        <v>-11.104243270809</v>
      </c>
      <c r="AE392" s="198" t="n">
        <f aca="false">(180/PI())*IMARGUMENT(AC392)</f>
        <v>-108.091706058418</v>
      </c>
      <c r="AF392" s="0" t="str">
        <f aca="false">COMPLEX(Adc_ea,0)</f>
        <v>-0.434440565864413</v>
      </c>
      <c r="AG392" s="0" t="str">
        <f aca="false">IMDIV(COMPLEX(0,2*PI()*O392),COMPLEX(wp0_ea,0))</f>
        <v>9.01198324666701i</v>
      </c>
      <c r="AH392" s="0" t="n">
        <f aca="false">IMABS(AG392)</f>
        <v>9.01198324666701</v>
      </c>
      <c r="AI392" s="0" t="n">
        <f aca="false">IMARGUMENT(AG392)</f>
        <v>1.5707963267949</v>
      </c>
      <c r="AJ392" s="0" t="str">
        <f aca="false">IMSUM(COMPLEX(1,0),IMDIV(COMPLEX(0,2*PI()*O392),COMPLEX(wp1_ea,0)))</f>
        <v>1+0.0892275568976932i</v>
      </c>
      <c r="AK392" s="0" t="n">
        <f aca="false">IMABS(AJ392)</f>
        <v>1.00397288654123</v>
      </c>
      <c r="AL392" s="0" t="n">
        <f aca="false">IMARGUMENT(AJ392)</f>
        <v>0.0889918849096681</v>
      </c>
      <c r="AM392" s="0" t="str">
        <f aca="false">IMSUM(COMPLEX(1,0),IMDIV(COMPLEX(0,2*PI()*O392),COMPLEX(wz_ea,0)))</f>
        <v>1+9.01198324666701i</v>
      </c>
      <c r="AN392" s="0" t="n">
        <f aca="false">IMABS(AM392)</f>
        <v>9.06729518865504</v>
      </c>
      <c r="AO392" s="0" t="n">
        <f aca="false">IMARGUMENT(AM392)</f>
        <v>1.46028505082229</v>
      </c>
      <c r="AP392" s="197" t="str">
        <f aca="false">IMPRODUCT(AF392,IMDIV(AM392,IMPRODUCT(AG392,AJ392)))</f>
        <v>-0.426741646220955+0.0862841022564933i</v>
      </c>
      <c r="AQ392" s="169" t="n">
        <f aca="false">20*LOG(IMABS(AP392))</f>
        <v>-7.22268469565599</v>
      </c>
      <c r="AR392" s="198" t="n">
        <f aca="false">(180/PI())*IMARGUMENT(AP392)</f>
        <v>168.569310881926</v>
      </c>
      <c r="AS392" s="197" t="str">
        <f aca="false">IMPRODUCT(AC392,AP392)</f>
        <v>0.059743728836272+0.105500445218408i</v>
      </c>
      <c r="AT392" s="223" t="n">
        <f aca="false">20*LOG(IMABS(AS392))</f>
        <v>-18.326927966465</v>
      </c>
      <c r="AU392" s="198" t="n">
        <f aca="false">(180/PI())*IMARGUMENT(AS392)</f>
        <v>60.477604823508</v>
      </c>
      <c r="AX392" s="0" t="n">
        <f aca="false">SUM((AT393&lt;0)*(AT392&gt;0))*O392</f>
        <v>0</v>
      </c>
      <c r="AY392" s="0" t="n">
        <f aca="false">IF(AX392&gt;0,AU392,0)</f>
        <v>0</v>
      </c>
    </row>
    <row r="393" customFormat="false" ht="15" hidden="false" customHeight="false" outlineLevel="0" collapsed="false">
      <c r="N393" s="130" t="n">
        <v>75</v>
      </c>
      <c r="O393" s="192" t="n">
        <f aca="false">10^(4+(N393/100))</f>
        <v>56234.1325190349</v>
      </c>
      <c r="P393" s="240" t="str">
        <f aca="false">COMPLEX(Adc,0)</f>
        <v>175.438596491228</v>
      </c>
      <c r="Q393" s="124" t="str">
        <f aca="false">IMSUM(COMPLEX(1,0),IMDIV(COMPLEX(0,2*PI()*O393),COMPLEX(wp_lf,0)))</f>
        <v>1+664.25941338651i</v>
      </c>
      <c r="R393" s="124" t="n">
        <f aca="false">IMABS(Q393)</f>
        <v>664.260166104058</v>
      </c>
      <c r="S393" s="124" t="n">
        <f aca="false">IMARGUMENT(Q393)</f>
        <v>1.56929089198373</v>
      </c>
      <c r="T393" s="124" t="str">
        <f aca="false">IMSUM(COMPLEX(1,0),IMDIV(COMPLEX(0,2*PI()*O393),COMPLEX(wz_esr,0)))</f>
        <v>1+0.00109602803208774i</v>
      </c>
      <c r="U393" s="124" t="n">
        <f aca="false">IMABS(T393)</f>
        <v>1.00000060063854</v>
      </c>
      <c r="V393" s="124" t="n">
        <f aca="false">IMARGUMENT(T393)</f>
        <v>0.00109602759321176</v>
      </c>
      <c r="W393" s="0" t="str">
        <f aca="false">IMSUB(COMPLEX(1,0),IMDIV(COMPLEX(0,2*PI()*O393),COMPLEX(wz_rhp,0)))</f>
        <v>1-0.254397222148025i</v>
      </c>
      <c r="X393" s="124" t="n">
        <f aca="false">IMABS(W393)</f>
        <v>1.03185170767733</v>
      </c>
      <c r="Y393" s="124" t="n">
        <f aca="false">IMARGUMENT(W393)</f>
        <v>-0.249112924095725</v>
      </c>
      <c r="Z393" s="0" t="str">
        <f aca="false">IMSUM(COMPLEX(1,0),IMDIV(COMPLEX(0,2*PI()*O393),COMPLEX(Q*(wsl/2),0)),IMDIV(IMPOWER(COMPLEX(0,2*PI()*O393),2),IMPOWER(COMPLEX(wsl/2,0),2)))</f>
        <v>0.997131720943158+0.0763776121215091i</v>
      </c>
      <c r="AA393" s="124" t="n">
        <f aca="false">IMABS(Z393)</f>
        <v>1.00005260288869</v>
      </c>
      <c r="AB393" s="124" t="n">
        <f aca="false">IMARGUMENT(Z393)</f>
        <v>0.0764480371341771</v>
      </c>
      <c r="AC393" s="222" t="str">
        <f aca="false">(IMDIV(IMPRODUCT(P393,T393,W393),IMPRODUCT(Q393,Z393)))</f>
        <v>-0.0864875482231203-0.258420836231408i</v>
      </c>
      <c r="AD393" s="223" t="n">
        <f aca="false">20*LOG(IMABS(AC393))</f>
        <v>-11.2923672372919</v>
      </c>
      <c r="AE393" s="198" t="n">
        <f aca="false">(180/PI())*IMARGUMENT(AC393)</f>
        <v>-108.504216236363</v>
      </c>
      <c r="AF393" s="0" t="str">
        <f aca="false">COMPLEX(Adc_ea,0)</f>
        <v>-0.434440565864413</v>
      </c>
      <c r="AG393" s="0" t="str">
        <f aca="false">IMDIV(COMPLEX(0,2*PI()*O393),COMPLEX(wp0_ea,0))</f>
        <v>9.22189930286591i</v>
      </c>
      <c r="AH393" s="0" t="n">
        <f aca="false">IMABS(AG393)</f>
        <v>9.22189930286591</v>
      </c>
      <c r="AI393" s="0" t="n">
        <f aca="false">IMARGUMENT(AG393)</f>
        <v>1.5707963267949</v>
      </c>
      <c r="AJ393" s="0" t="str">
        <f aca="false">IMSUM(COMPLEX(1,0),IMDIV(COMPLEX(0,2*PI()*O393),COMPLEX(wp1_ea,0)))</f>
        <v>1+0.0913059336917417i</v>
      </c>
      <c r="AK393" s="0" t="n">
        <f aca="false">IMABS(AJ393)</f>
        <v>1.00415973506575</v>
      </c>
      <c r="AL393" s="0" t="n">
        <f aca="false">IMARGUMENT(AJ393)</f>
        <v>0.0910534630708795</v>
      </c>
      <c r="AM393" s="0" t="str">
        <f aca="false">IMSUM(COMPLEX(1,0),IMDIV(COMPLEX(0,2*PI()*O393),COMPLEX(wz_ea,0)))</f>
        <v>1+9.22189930286591i</v>
      </c>
      <c r="AN393" s="0" t="n">
        <f aca="false">IMABS(AM393)</f>
        <v>9.27595961354936</v>
      </c>
      <c r="AO393" s="0" t="n">
        <f aca="false">IMARGUMENT(AM393)</f>
        <v>1.46278084924361</v>
      </c>
      <c r="AP393" s="197" t="str">
        <f aca="false">IMPRODUCT(AF393,IMDIV(AM393,IMPRODUCT(AG393,AJ393)))</f>
        <v>-0.426582849516126+0.0860592080993921i</v>
      </c>
      <c r="AQ393" s="169" t="n">
        <f aca="false">20*LOG(IMABS(AP393))</f>
        <v>-7.22667917768054</v>
      </c>
      <c r="AR393" s="198" t="n">
        <f aca="false">(180/PI())*IMARGUMENT(AP393)</f>
        <v>168.59418987021</v>
      </c>
      <c r="AS393" s="197" t="str">
        <f aca="false">IMPRODUCT(AC393,AP393)</f>
        <v>0.0591335972911397+0.102794846783394i</v>
      </c>
      <c r="AT393" s="223" t="n">
        <f aca="false">20*LOG(IMABS(AS393))</f>
        <v>-18.5190464149725</v>
      </c>
      <c r="AU393" s="198" t="n">
        <f aca="false">(180/PI())*IMARGUMENT(AS393)</f>
        <v>60.0899736338466</v>
      </c>
      <c r="AX393" s="0" t="n">
        <f aca="false">SUM((AT394&lt;0)*(AT393&gt;0))*O393</f>
        <v>0</v>
      </c>
      <c r="AY393" s="0" t="n">
        <f aca="false">IF(AX393&gt;0,AU393,0)</f>
        <v>0</v>
      </c>
    </row>
    <row r="394" customFormat="false" ht="15" hidden="false" customHeight="false" outlineLevel="0" collapsed="false">
      <c r="N394" s="130" t="n">
        <v>76</v>
      </c>
      <c r="O394" s="192" t="n">
        <f aca="false">10^(4+(N394/100))</f>
        <v>57543.9937337157</v>
      </c>
      <c r="P394" s="240" t="str">
        <f aca="false">COMPLEX(Adc,0)</f>
        <v>175.438596491228</v>
      </c>
      <c r="Q394" s="124" t="str">
        <f aca="false">IMSUM(COMPLEX(1,0),IMDIV(COMPLEX(0,2*PI()*O394),COMPLEX(wp_lf,0)))</f>
        <v>1+679.732002774938i</v>
      </c>
      <c r="R394" s="124" t="n">
        <f aca="false">IMABS(Q394)</f>
        <v>679.732738358561</v>
      </c>
      <c r="S394" s="124" t="n">
        <f aca="false">IMARGUMENT(Q394)</f>
        <v>1.56932515981368</v>
      </c>
      <c r="T394" s="124" t="str">
        <f aca="false">IMSUM(COMPLEX(1,0),IMDIV(COMPLEX(0,2*PI()*O394),COMPLEX(wz_esr,0)))</f>
        <v>1+0.00112155780457865i</v>
      </c>
      <c r="U394" s="124" t="n">
        <f aca="false">IMABS(T394)</f>
        <v>1.00000062894576</v>
      </c>
      <c r="V394" s="124" t="n">
        <f aca="false">IMARGUMENT(T394)</f>
        <v>0.00112155733439265</v>
      </c>
      <c r="W394" s="0" t="str">
        <f aca="false">IMSUB(COMPLEX(1,0),IMDIV(COMPLEX(0,2*PI()*O394),COMPLEX(wz_rhp,0)))</f>
        <v>1-0.260322894679763i</v>
      </c>
      <c r="X394" s="124" t="n">
        <f aca="false">IMABS(W394)</f>
        <v>1.03332860673382</v>
      </c>
      <c r="Y394" s="124" t="n">
        <f aca="false">IMARGUMENT(W394)</f>
        <v>-0.254670483881592</v>
      </c>
      <c r="Z394" s="0" t="str">
        <f aca="false">IMSUM(COMPLEX(1,0),IMDIV(COMPLEX(0,2*PI()*O394),COMPLEX(Q*(wsl/2),0)),IMDIV(IMPOWER(COMPLEX(0,2*PI()*O394),2),IMPOWER(COMPLEX(wsl/2,0),2)))</f>
        <v>0.996996543115804+0.0781566752510777i</v>
      </c>
      <c r="AA394" s="124" t="n">
        <f aca="false">IMABS(Z394)</f>
        <v>1.00005528490737</v>
      </c>
      <c r="AB394" s="124" t="n">
        <f aca="false">IMARGUMENT(Z394)</f>
        <v>0.0782321304333729</v>
      </c>
      <c r="AC394" s="222" t="str">
        <f aca="false">(IMDIV(IMPRODUCT(P394,T394,W394),IMPRODUCT(Q394,Z394)))</f>
        <v>-0.0864962089315745-0.252270301906487i</v>
      </c>
      <c r="AD394" s="223" t="n">
        <f aca="false">20*LOG(IMABS(AC394))</f>
        <v>-11.4799665360183</v>
      </c>
      <c r="AE394" s="198" t="n">
        <f aca="false">(180/PI())*IMARGUMENT(AC394)</f>
        <v>-108.925362628398</v>
      </c>
      <c r="AF394" s="0" t="str">
        <f aca="false">COMPLEX(Adc_ea,0)</f>
        <v>-0.434440565864413</v>
      </c>
      <c r="AG394" s="0" t="str">
        <f aca="false">IMDIV(COMPLEX(0,2*PI()*O394),COMPLEX(wp0_ea,0))</f>
        <v>9.43670493214146i</v>
      </c>
      <c r="AH394" s="0" t="n">
        <f aca="false">IMABS(AG394)</f>
        <v>9.43670493214146</v>
      </c>
      <c r="AI394" s="0" t="n">
        <f aca="false">IMARGUMENT(AG394)</f>
        <v>1.5707963267949</v>
      </c>
      <c r="AJ394" s="0" t="str">
        <f aca="false">IMSUM(COMPLEX(1,0),IMDIV(COMPLEX(0,2*PI()*O394),COMPLEX(wp1_ea,0)))</f>
        <v>1+0.0934327221004105i</v>
      </c>
      <c r="AK394" s="0" t="n">
        <f aca="false">IMABS(AJ394)</f>
        <v>1.00435535223301</v>
      </c>
      <c r="AL394" s="0" t="n">
        <f aca="false">IMARGUMENT(AJ394)</f>
        <v>0.0931622582753209</v>
      </c>
      <c r="AM394" s="0" t="str">
        <f aca="false">IMSUM(COMPLEX(1,0),IMDIV(COMPLEX(0,2*PI()*O394),COMPLEX(wz_ea,0)))</f>
        <v>1+9.43670493214146i</v>
      </c>
      <c r="AN394" s="0" t="n">
        <f aca="false">IMABS(AM394)</f>
        <v>9.48954161044162</v>
      </c>
      <c r="AO394" s="0" t="n">
        <f aca="false">IMARGUMENT(AM394)</f>
        <v>1.46522114242222</v>
      </c>
      <c r="AP394" s="197" t="str">
        <f aca="false">IMPRODUCT(AF394,IMDIV(AM394,IMPRODUCT(AG394,AJ394)))</f>
        <v>-0.426416695570702+0.0858785885001602i</v>
      </c>
      <c r="AQ394" s="169" t="n">
        <f aca="false">20*LOG(IMABS(AP394))</f>
        <v>-7.23064337619973</v>
      </c>
      <c r="AR394" s="198" t="n">
        <f aca="false">(180/PI())*IMARGUMENT(AP394)</f>
        <v>168.613183305047</v>
      </c>
      <c r="AS394" s="197" t="str">
        <f aca="false">IMPRODUCT(AC394,AP394)</f>
        <v>0.0585480450402334+0.100144096195929i</v>
      </c>
      <c r="AT394" s="223" t="n">
        <f aca="false">20*LOG(IMABS(AS394))</f>
        <v>-18.7106099122181</v>
      </c>
      <c r="AU394" s="198" t="n">
        <f aca="false">(180/PI())*IMARGUMENT(AS394)</f>
        <v>59.6878206766483</v>
      </c>
      <c r="AX394" s="0" t="n">
        <f aca="false">SUM((AT395&lt;0)*(AT394&gt;0))*O394</f>
        <v>0</v>
      </c>
      <c r="AY394" s="0" t="n">
        <f aca="false">IF(AX394&gt;0,AU394,0)</f>
        <v>0</v>
      </c>
    </row>
    <row r="395" customFormat="false" ht="15" hidden="false" customHeight="false" outlineLevel="0" collapsed="false">
      <c r="N395" s="130" t="n">
        <v>77</v>
      </c>
      <c r="O395" s="192" t="n">
        <f aca="false">10^(4+(N395/100))</f>
        <v>58884.3655355588</v>
      </c>
      <c r="P395" s="240" t="str">
        <f aca="false">COMPLEX(Adc,0)</f>
        <v>175.438596491228</v>
      </c>
      <c r="Q395" s="124" t="str">
        <f aca="false">IMSUM(COMPLEX(1,0),IMDIV(COMPLEX(0,2*PI()*O395),COMPLEX(wp_lf,0)))</f>
        <v>1+695.564995068557i</v>
      </c>
      <c r="R395" s="124" t="n">
        <f aca="false">IMABS(Q395)</f>
        <v>695.56571390827</v>
      </c>
      <c r="S395" s="124" t="n">
        <f aca="false">IMARGUMENT(Q395)</f>
        <v>1.56935864761593</v>
      </c>
      <c r="T395" s="124" t="str">
        <f aca="false">IMSUM(COMPLEX(1,0),IMDIV(COMPLEX(0,2*PI()*O395),COMPLEX(wz_esr,0)))</f>
        <v>1+0.00114768224186312i</v>
      </c>
      <c r="U395" s="124" t="n">
        <f aca="false">IMABS(T395)</f>
        <v>1.00000065858705</v>
      </c>
      <c r="V395" s="124" t="n">
        <f aca="false">IMARGUMENT(T395)</f>
        <v>0.00114768173799809</v>
      </c>
      <c r="W395" s="0" t="str">
        <f aca="false">IMSUB(COMPLEX(1,0),IMDIV(COMPLEX(0,2*PI()*O395),COMPLEX(wz_rhp,0)))</f>
        <v>1-0.266386593856043i</v>
      </c>
      <c r="X395" s="124" t="n">
        <f aca="false">IMABS(W395)</f>
        <v>1.03487285083059</v>
      </c>
      <c r="Y395" s="124" t="n">
        <f aca="false">IMARGUMENT(W395)</f>
        <v>-0.260340894754621</v>
      </c>
      <c r="Z395" s="0" t="str">
        <f aca="false">IMSUM(COMPLEX(1,0),IMDIV(COMPLEX(0,2*PI()*O395),COMPLEX(Q*(wsl/2),0)),IMDIV(IMPOWER(COMPLEX(0,2*PI()*O395),2),IMPOWER(COMPLEX(wsl/2,0),2)))</f>
        <v>0.996854994553719+0.0799771780843904i</v>
      </c>
      <c r="AA395" s="124" t="n">
        <f aca="false">IMABS(Z395)</f>
        <v>1.00005811290196</v>
      </c>
      <c r="AB395" s="124" t="n">
        <f aca="false">IMARGUMENT(Z395)</f>
        <v>0.0800580223865699</v>
      </c>
      <c r="AC395" s="222" t="str">
        <f aca="false">(IMDIV(IMPRODUCT(P395,T395,W395),IMPRODUCT(Q395,Z395)))</f>
        <v>-0.0865036249221798-0.246253514671551i</v>
      </c>
      <c r="AD395" s="223" t="n">
        <f aca="false">20*LOG(IMABS(AC395))</f>
        <v>-11.6670195959489</v>
      </c>
      <c r="AE395" s="198" t="n">
        <f aca="false">(180/PI())*IMARGUMENT(AC395)</f>
        <v>-109.355291033956</v>
      </c>
      <c r="AF395" s="0" t="str">
        <f aca="false">COMPLEX(Adc_ea,0)</f>
        <v>-0.434440565864413</v>
      </c>
      <c r="AG395" s="0" t="str">
        <f aca="false">IMDIV(COMPLEX(0,2*PI()*O395),COMPLEX(wp0_ea,0))</f>
        <v>9.65651402728158i</v>
      </c>
      <c r="AH395" s="0" t="n">
        <f aca="false">IMABS(AG395)</f>
        <v>9.65651402728158</v>
      </c>
      <c r="AI395" s="0" t="n">
        <f aca="false">IMARGUMENT(AG395)</f>
        <v>1.5707963267949</v>
      </c>
      <c r="AJ395" s="0" t="str">
        <f aca="false">IMSUM(COMPLEX(1,0),IMDIV(COMPLEX(0,2*PI()*O395),COMPLEX(wp1_ea,0)))</f>
        <v>1+0.0956090497750652i</v>
      </c>
      <c r="AK395" s="0" t="n">
        <f aca="false">IMABS(AJ395)</f>
        <v>1.0045601477258</v>
      </c>
      <c r="AL395" s="0" t="n">
        <f aca="false">IMARGUMENT(AJ395)</f>
        <v>0.0953193135699036</v>
      </c>
      <c r="AM395" s="0" t="str">
        <f aca="false">IMSUM(COMPLEX(1,0),IMDIV(COMPLEX(0,2*PI()*O395),COMPLEX(wz_ea,0)))</f>
        <v>1+9.65651402728158i</v>
      </c>
      <c r="AN395" s="0" t="n">
        <f aca="false">IMABS(AM395)</f>
        <v>9.70815446720364</v>
      </c>
      <c r="AO395" s="0" t="n">
        <f aca="false">IMARGUMENT(AM395)</f>
        <v>1.46760710791437</v>
      </c>
      <c r="AP395" s="197" t="str">
        <f aca="false">IMPRODUCT(AF395,IMDIV(AM395,IMPRODUCT(AG395,AJ395)))</f>
        <v>-0.426242849702173+0.0857420524681149i</v>
      </c>
      <c r="AQ395" s="169" t="n">
        <f aca="false">20*LOG(IMABS(AP395))</f>
        <v>-7.2345854459927</v>
      </c>
      <c r="AR395" s="198" t="n">
        <f aca="false">(180/PI())*IMARGUMENT(AP395)</f>
        <v>168.626298893255</v>
      </c>
      <c r="AS395" s="197" t="str">
        <f aca="false">IMPRODUCT(AC395,AP395)</f>
        <v>0.0579858333718237+0.0975468014960181i</v>
      </c>
      <c r="AT395" s="223" t="n">
        <f aca="false">20*LOG(IMABS(AS395))</f>
        <v>-18.9016050419416</v>
      </c>
      <c r="AU395" s="198" t="n">
        <f aca="false">(180/PI())*IMARGUMENT(AS395)</f>
        <v>59.2710078592992</v>
      </c>
      <c r="AX395" s="0" t="n">
        <f aca="false">SUM((AT396&lt;0)*(AT395&gt;0))*O395</f>
        <v>0</v>
      </c>
      <c r="AY395" s="0" t="n">
        <f aca="false">IF(AX395&gt;0,AU395,0)</f>
        <v>0</v>
      </c>
    </row>
    <row r="396" customFormat="false" ht="15" hidden="false" customHeight="false" outlineLevel="0" collapsed="false">
      <c r="N396" s="130" t="n">
        <v>78</v>
      </c>
      <c r="O396" s="192" t="n">
        <f aca="false">10^(4+(N396/100))</f>
        <v>60255.9586074358</v>
      </c>
      <c r="P396" s="240" t="str">
        <f aca="false">COMPLEX(Adc,0)</f>
        <v>175.438596491228</v>
      </c>
      <c r="Q396" s="124" t="str">
        <f aca="false">IMSUM(COMPLEX(1,0),IMDIV(COMPLEX(0,2*PI()*O396),COMPLEX(wp_lf,0)))</f>
        <v>1+711.766785129453i</v>
      </c>
      <c r="R396" s="124" t="n">
        <f aca="false">IMABS(Q396)</f>
        <v>711.767487606393</v>
      </c>
      <c r="S396" s="124" t="n">
        <f aca="false">IMARGUMENT(Q396)</f>
        <v>1.56939137314585</v>
      </c>
      <c r="T396" s="124" t="str">
        <f aca="false">IMSUM(COMPLEX(1,0),IMDIV(COMPLEX(0,2*PI()*O396),COMPLEX(wz_esr,0)))</f>
        <v>1+0.0011744151954636i</v>
      </c>
      <c r="U396" s="124" t="n">
        <f aca="false">IMABS(T396)</f>
        <v>1.00000068962529</v>
      </c>
      <c r="V396" s="124" t="n">
        <f aca="false">IMARGUMENT(T396)</f>
        <v>0.00117441465558841</v>
      </c>
      <c r="W396" s="0" t="str">
        <f aca="false">IMSUB(COMPLEX(1,0),IMDIV(COMPLEX(0,2*PI()*O396),COMPLEX(wz_rhp,0)))</f>
        <v>1-0.272591534730428i</v>
      </c>
      <c r="X396" s="124" t="n">
        <f aca="false">IMABS(W396)</f>
        <v>1.03648740696966</v>
      </c>
      <c r="Y396" s="124" t="n">
        <f aca="false">IMARGUMENT(W396)</f>
        <v>-0.26612570404727</v>
      </c>
      <c r="Z396" s="0" t="str">
        <f aca="false">IMSUM(COMPLEX(1,0),IMDIV(COMPLEX(0,2*PI()*O396),COMPLEX(Q*(wsl/2),0)),IMDIV(IMPOWER(COMPLEX(0,2*PI()*O396),2),IMPOWER(COMPLEX(wsl/2,0),2)))</f>
        <v>0.996706775013423+0.0818400858761468i</v>
      </c>
      <c r="AA396" s="124" t="n">
        <f aca="false">IMABS(Z396)</f>
        <v>1.0000610956406</v>
      </c>
      <c r="AB396" s="124" t="n">
        <f aca="false">IMARGUMENT(Z396)</f>
        <v>0.081926703822014</v>
      </c>
      <c r="AC396" s="222" t="str">
        <f aca="false">(IMDIV(IMPRODUCT(P396,T396,W396),IMPRODUCT(Q396,Z396)))</f>
        <v>-0.0865098114597721-0.240367283996422i</v>
      </c>
      <c r="AD396" s="223" t="n">
        <f aca="false">20*LOG(IMABS(AC396))</f>
        <v>-11.8535041040552</v>
      </c>
      <c r="AE396" s="198" t="n">
        <f aca="false">(180/PI())*IMARGUMENT(AC396)</f>
        <v>-109.794147102614</v>
      </c>
      <c r="AF396" s="0" t="str">
        <f aca="false">COMPLEX(Adc_ea,0)</f>
        <v>-0.434440565864413</v>
      </c>
      <c r="AG396" s="0" t="str">
        <f aca="false">IMDIV(COMPLEX(0,2*PI()*O396),COMPLEX(wp0_ea,0))</f>
        <v>9.88144313397807i</v>
      </c>
      <c r="AH396" s="0" t="n">
        <f aca="false">IMABS(AG396)</f>
        <v>9.88144313397807</v>
      </c>
      <c r="AI396" s="0" t="n">
        <f aca="false">IMARGUMENT(AG396)</f>
        <v>1.5707963267949</v>
      </c>
      <c r="AJ396" s="0" t="str">
        <f aca="false">IMSUM(COMPLEX(1,0),IMDIV(COMPLEX(0,2*PI()*O396),COMPLEX(wp1_ea,0)))</f>
        <v>1+0.0978360706334463i</v>
      </c>
      <c r="AK396" s="0" t="n">
        <f aca="false">IMABS(AJ396)</f>
        <v>1.00477455019372</v>
      </c>
      <c r="AL396" s="0" t="n">
        <f aca="false">IMARGUMENT(AJ396)</f>
        <v>0.0975256923173582</v>
      </c>
      <c r="AM396" s="0" t="str">
        <f aca="false">IMSUM(COMPLEX(1,0),IMDIV(COMPLEX(0,2*PI()*O396),COMPLEX(wz_ea,0)))</f>
        <v>1+9.88144313397807i</v>
      </c>
      <c r="AN396" s="0" t="n">
        <f aca="false">IMABS(AM396)</f>
        <v>9.93191413626006</v>
      </c>
      <c r="AO396" s="0" t="n">
        <f aca="false">IMARGUMENT(AM396)</f>
        <v>1.46993990206803</v>
      </c>
      <c r="AP396" s="197" t="str">
        <f aca="false">IMPRODUCT(AF396,IMDIV(AM396,IMPRODUCT(AG396,AJ396)))</f>
        <v>-0.426060962594088+0.0856494257799869i</v>
      </c>
      <c r="AQ396" s="169" t="n">
        <f aca="false">20*LOG(IMABS(AP396))</f>
        <v>-7.2385135004158</v>
      </c>
      <c r="AR396" s="198" t="n">
        <f aca="false">(180/PI())*IMARGUMENT(AP396)</f>
        <v>168.633541962495</v>
      </c>
      <c r="AS396" s="197" t="str">
        <f aca="false">IMPRODUCT(AC396,AP396)</f>
        <v>0.0574457733949722+0.0950016007197777i</v>
      </c>
      <c r="AT396" s="223" t="n">
        <f aca="false">20*LOG(IMABS(AS396))</f>
        <v>-19.092017604471</v>
      </c>
      <c r="AU396" s="198" t="n">
        <f aca="false">(180/PI())*IMARGUMENT(AS396)</f>
        <v>58.8393948598812</v>
      </c>
      <c r="AX396" s="0" t="n">
        <f aca="false">SUM((AT397&lt;0)*(AT396&gt;0))*O396</f>
        <v>0</v>
      </c>
      <c r="AY396" s="0" t="n">
        <f aca="false">IF(AX396&gt;0,AU396,0)</f>
        <v>0</v>
      </c>
    </row>
    <row r="397" customFormat="false" ht="15" hidden="false" customHeight="false" outlineLevel="0" collapsed="false">
      <c r="N397" s="130" t="n">
        <v>79</v>
      </c>
      <c r="O397" s="192" t="n">
        <f aca="false">10^(4+(N397/100))</f>
        <v>61659.5001861482</v>
      </c>
      <c r="P397" s="240" t="str">
        <f aca="false">COMPLEX(Adc,0)</f>
        <v>175.438596491228</v>
      </c>
      <c r="Q397" s="124" t="str">
        <f aca="false">IMSUM(COMPLEX(1,0),IMDIV(COMPLEX(0,2*PI()*O397),COMPLEX(wp_lf,0)))</f>
        <v>1+728.345963361169i</v>
      </c>
      <c r="R397" s="124" t="n">
        <f aca="false">IMABS(Q397)</f>
        <v>728.346649847797</v>
      </c>
      <c r="S397" s="124" t="n">
        <f aca="false">IMARGUMENT(Q397)</f>
        <v>1.56942335375468</v>
      </c>
      <c r="T397" s="124" t="str">
        <f aca="false">IMSUM(COMPLEX(1,0),IMDIV(COMPLEX(0,2*PI()*O397),COMPLEX(wz_esr,0)))</f>
        <v>1+0.00120177083954593i</v>
      </c>
      <c r="U397" s="124" t="n">
        <f aca="false">IMABS(T397)</f>
        <v>1.00000072212631</v>
      </c>
      <c r="V397" s="124" t="n">
        <f aca="false">IMARGUMENT(T397)</f>
        <v>0.00120177026106008</v>
      </c>
      <c r="W397" s="0" t="str">
        <f aca="false">IMSUB(COMPLEX(1,0),IMDIV(COMPLEX(0,2*PI()*O397),COMPLEX(wz_rhp,0)))</f>
        <v>1-0.278941007244703i</v>
      </c>
      <c r="X397" s="124" t="n">
        <f aca="false">IMABS(W397)</f>
        <v>1.03817536356951</v>
      </c>
      <c r="Y397" s="124" t="n">
        <f aca="false">IMARGUMENT(W397)</f>
        <v>-0.272026429647884</v>
      </c>
      <c r="Z397" s="0" t="str">
        <f aca="false">IMSUM(COMPLEX(1,0),IMDIV(COMPLEX(0,2*PI()*O397),COMPLEX(Q*(wsl/2),0)),IMDIV(IMPOWER(COMPLEX(0,2*PI()*O397),2),IMPOWER(COMPLEX(wsl/2,0),2)))</f>
        <v>0.996551570101401+0.083746386364716i</v>
      </c>
      <c r="AA397" s="124" t="n">
        <f aca="false">IMABS(Z397)</f>
        <v>1.00006424248681</v>
      </c>
      <c r="AB397" s="124" t="n">
        <f aca="false">IMARGUMENT(Z397)</f>
        <v>0.0838391898685831</v>
      </c>
      <c r="AC397" s="222" t="str">
        <f aca="false">(IMDIV(IMPRODUCT(P397,T397,W397),IMPRODUCT(Q397,Z397)))</f>
        <v>-0.0865147811567835-0.234608488531057i</v>
      </c>
      <c r="AD397" s="223" t="n">
        <f aca="false">20*LOG(IMABS(AC397))</f>
        <v>-12.039396992784</v>
      </c>
      <c r="AE397" s="198" t="n">
        <f aca="false">(180/PI())*IMARGUMENT(AC397)</f>
        <v>-110.242076147613</v>
      </c>
      <c r="AF397" s="0" t="str">
        <f aca="false">COMPLEX(Adc_ea,0)</f>
        <v>-0.434440565864413</v>
      </c>
      <c r="AG397" s="0" t="str">
        <f aca="false">IMDIV(COMPLEX(0,2*PI()*O397),COMPLEX(wp0_ea,0))</f>
        <v>10.1116115126205i</v>
      </c>
      <c r="AH397" s="0" t="n">
        <f aca="false">IMABS(AG397)</f>
        <v>10.1116115126205</v>
      </c>
      <c r="AI397" s="0" t="n">
        <f aca="false">IMARGUMENT(AG397)</f>
        <v>1.5707963267949</v>
      </c>
      <c r="AJ397" s="0" t="str">
        <f aca="false">IMSUM(COMPLEX(1,0),IMDIV(COMPLEX(0,2*PI()*O397),COMPLEX(wp1_ea,0)))</f>
        <v>1+0.10011496547149i</v>
      </c>
      <c r="AK397" s="0" t="n">
        <f aca="false">IMABS(AJ397)</f>
        <v>1.00499900811461</v>
      </c>
      <c r="AL397" s="0" t="n">
        <f aca="false">IMARGUMENT(AJ397)</f>
        <v>0.0997824783945168</v>
      </c>
      <c r="AM397" s="0" t="str">
        <f aca="false">IMSUM(COMPLEX(1,0),IMDIV(COMPLEX(0,2*PI()*O397),COMPLEX(wz_ea,0)))</f>
        <v>1+10.1116115126205i</v>
      </c>
      <c r="AN397" s="0" t="n">
        <f aca="false">IMABS(AM397)</f>
        <v>10.160939296254</v>
      </c>
      <c r="AO397" s="0" t="n">
        <f aca="false">IMARGUMENT(AM397)</f>
        <v>1.47222066014674</v>
      </c>
      <c r="AP397" s="197" t="str">
        <f aca="false">IMPRODUCT(AF397,IMDIV(AM397,IMPRODUCT(AG397,AJ397)))</f>
        <v>-0.425870669712827+0.0856005504394449i</v>
      </c>
      <c r="AQ397" s="169" t="n">
        <f aca="false">20*LOG(IMABS(AP397))</f>
        <v>-7.24243562657451</v>
      </c>
      <c r="AR397" s="198" t="n">
        <f aca="false">(180/PI())*IMARGUMENT(AP397)</f>
        <v>168.634915457011</v>
      </c>
      <c r="AS397" s="197" t="str">
        <f aca="false">IMPRODUCT(AC397,AP397)</f>
        <v>0.0569267235473228+0.0925071612428666i</v>
      </c>
      <c r="AT397" s="223" t="n">
        <f aca="false">20*LOG(IMABS(AS397))</f>
        <v>-19.2818326193585</v>
      </c>
      <c r="AU397" s="198" t="n">
        <f aca="false">(180/PI())*IMARGUMENT(AS397)</f>
        <v>58.3928393093984</v>
      </c>
      <c r="AX397" s="0" t="n">
        <f aca="false">SUM((AT398&lt;0)*(AT397&gt;0))*O397</f>
        <v>0</v>
      </c>
      <c r="AY397" s="0" t="n">
        <f aca="false">IF(AX397&gt;0,AU397,0)</f>
        <v>0</v>
      </c>
    </row>
    <row r="398" customFormat="false" ht="15" hidden="false" customHeight="false" outlineLevel="0" collapsed="false">
      <c r="N398" s="130" t="n">
        <v>80</v>
      </c>
      <c r="O398" s="192" t="n">
        <f aca="false">10^(4+(N398/100))</f>
        <v>63095.7344480193</v>
      </c>
      <c r="P398" s="240" t="str">
        <f aca="false">COMPLEX(Adc,0)</f>
        <v>175.438596491228</v>
      </c>
      <c r="Q398" s="124" t="str">
        <f aca="false">IMSUM(COMPLEX(1,0),IMDIV(COMPLEX(0,2*PI()*O398),COMPLEX(wp_lf,0)))</f>
        <v>1+745.31132026346i</v>
      </c>
      <c r="R398" s="124" t="n">
        <f aca="false">IMABS(Q398)</f>
        <v>745.311991123759</v>
      </c>
      <c r="S398" s="124" t="n">
        <f aca="false">IMARGUMENT(Q398)</f>
        <v>1.56945460639868</v>
      </c>
      <c r="T398" s="124" t="str">
        <f aca="false">IMSUM(COMPLEX(1,0),IMDIV(COMPLEX(0,2*PI()*O398),COMPLEX(wz_esr,0)))</f>
        <v>1+0.00122976367843471i</v>
      </c>
      <c r="U398" s="124" t="n">
        <f aca="false">IMABS(T398)</f>
        <v>1.00000075615907</v>
      </c>
      <c r="V398" s="124" t="n">
        <f aca="false">IMARGUMENT(T398)</f>
        <v>0.00122976305848238</v>
      </c>
      <c r="W398" s="0" t="str">
        <f aca="false">IMSUB(COMPLEX(1,0),IMDIV(COMPLEX(0,2*PI()*O398),COMPLEX(wz_rhp,0)))</f>
        <v>1-0.28543837797324i</v>
      </c>
      <c r="X398" s="124" t="n">
        <f aca="false">IMABS(W398)</f>
        <v>1.03993993462122</v>
      </c>
      <c r="Y398" s="124" t="n">
        <f aca="false">IMARGUMENT(W398)</f>
        <v>-0.278044555903095</v>
      </c>
      <c r="Z398" s="0" t="str">
        <f aca="false">IMSUM(COMPLEX(1,0),IMDIV(COMPLEX(0,2*PI()*O398),COMPLEX(Q*(wsl/2),0)),IMDIV(IMPOWER(COMPLEX(0,2*PI()*O398),2),IMPOWER(COMPLEX(wsl/2,0),2)))</f>
        <v>0.996389050607224+0.0856970902958505i</v>
      </c>
      <c r="AA398" s="124" t="n">
        <f aca="false">IMABS(Z398)</f>
        <v>1.00006756344516</v>
      </c>
      <c r="AB398" s="124" t="n">
        <f aca="false">IMARGUMENT(Z398)</f>
        <v>0.0857965206079771</v>
      </c>
      <c r="AC398" s="222" t="str">
        <f aca="false">(IMDIV(IMPRODUCT(P398,T398,W398),IMPRODUCT(Q398,Z398)))</f>
        <v>-0.0865185439957255-0.228974074449502i</v>
      </c>
      <c r="AD398" s="223" t="n">
        <f aca="false">20*LOG(IMABS(AC398))</f>
        <v>-12.2246744285698</v>
      </c>
      <c r="AE398" s="198" t="n">
        <f aca="false">(180/PI())*IMARGUMENT(AC398)</f>
        <v>-110.699222948538</v>
      </c>
      <c r="AF398" s="0" t="str">
        <f aca="false">COMPLEX(Adc_ea,0)</f>
        <v>-0.434440565864413</v>
      </c>
      <c r="AG398" s="0" t="str">
        <f aca="false">IMDIV(COMPLEX(0,2*PI()*O398),COMPLEX(wp0_ea,0))</f>
        <v>10.34714120153i</v>
      </c>
      <c r="AH398" s="0" t="n">
        <f aca="false">IMABS(AG398)</f>
        <v>10.34714120153</v>
      </c>
      <c r="AI398" s="0" t="n">
        <f aca="false">IMARGUMENT(AG398)</f>
        <v>1.5707963267949</v>
      </c>
      <c r="AJ398" s="0" t="str">
        <f aca="false">IMSUM(COMPLEX(1,0),IMDIV(COMPLEX(0,2*PI()*O398),COMPLEX(wp1_ea,0)))</f>
        <v>1+0.102446942589406i</v>
      </c>
      <c r="AK398" s="0" t="n">
        <f aca="false">IMABS(AJ398)</f>
        <v>1.00523399069367</v>
      </c>
      <c r="AL398" s="0" t="n">
        <f aca="false">IMARGUMENT(AJ398)</f>
        <v>0.102090776376755</v>
      </c>
      <c r="AM398" s="0" t="str">
        <f aca="false">IMSUM(COMPLEX(1,0),IMDIV(COMPLEX(0,2*PI()*O398),COMPLEX(wz_ea,0)))</f>
        <v>1+10.34714120153i</v>
      </c>
      <c r="AN398" s="0" t="n">
        <f aca="false">IMABS(AM398)</f>
        <v>10.395351415147</v>
      </c>
      <c r="AO398" s="0" t="n">
        <f aca="false">IMARGUMENT(AM398)</f>
        <v>1.47445049647317</v>
      </c>
      <c r="AP398" s="197" t="str">
        <f aca="false">IMPRODUCT(AF398,IMDIV(AM398,IMPRODUCT(AG398,AJ398)))</f>
        <v>-0.425671590706651+0.085595284116059i</v>
      </c>
      <c r="AQ398" s="169" t="n">
        <f aca="false">20*LOG(IMABS(AP398))</f>
        <v>-7.24635990046699</v>
      </c>
      <c r="AR398" s="198" t="n">
        <f aca="false">(180/PI())*IMARGUMENT(AP398)</f>
        <v>168.63041993528</v>
      </c>
      <c r="AS398" s="197" t="str">
        <f aca="false">IMPRODUCT(AC398,AP398)</f>
        <v>0.0564275872060006+0.0900621791468808i</v>
      </c>
      <c r="AT398" s="223" t="n">
        <f aca="false">20*LOG(IMABS(AS398))</f>
        <v>-19.4710343290368</v>
      </c>
      <c r="AU398" s="198" t="n">
        <f aca="false">(180/PI())*IMARGUMENT(AS398)</f>
        <v>57.931196986742</v>
      </c>
      <c r="AX398" s="0" t="n">
        <f aca="false">SUM((AT399&lt;0)*(AT398&gt;0))*O398</f>
        <v>0</v>
      </c>
      <c r="AY398" s="0" t="n">
        <f aca="false">IF(AX398&gt;0,AU398,0)</f>
        <v>0</v>
      </c>
    </row>
    <row r="399" customFormat="false" ht="15" hidden="false" customHeight="false" outlineLevel="0" collapsed="false">
      <c r="N399" s="130" t="n">
        <v>81</v>
      </c>
      <c r="O399" s="192" t="n">
        <f aca="false">10^(4+(N399/100))</f>
        <v>64565.4229034656</v>
      </c>
      <c r="P399" s="240" t="str">
        <f aca="false">COMPLEX(Adc,0)</f>
        <v>175.438596491228</v>
      </c>
      <c r="Q399" s="124" t="str">
        <f aca="false">IMSUM(COMPLEX(1,0),IMDIV(COMPLEX(0,2*PI()*O399),COMPLEX(wp_lf,0)))</f>
        <v>1+762.671851093117i</v>
      </c>
      <c r="R399" s="124" t="n">
        <f aca="false">IMABS(Q399)</f>
        <v>762.672506682784</v>
      </c>
      <c r="S399" s="124" t="n">
        <f aca="false">IMARGUMENT(Q399)</f>
        <v>1.56948514764819</v>
      </c>
      <c r="T399" s="124" t="str">
        <f aca="false">IMSUM(COMPLEX(1,0),IMDIV(COMPLEX(0,2*PI()*O399),COMPLEX(wz_esr,0)))</f>
        <v>1+0.00125840855430364i</v>
      </c>
      <c r="U399" s="124" t="n">
        <f aca="false">IMABS(T399)</f>
        <v>1.00000079179573</v>
      </c>
      <c r="V399" s="124" t="n">
        <f aca="false">IMARGUMENT(T399)</f>
        <v>0.00125840788995471</v>
      </c>
      <c r="W399" s="0" t="str">
        <f aca="false">IMSUB(COMPLEX(1,0),IMDIV(COMPLEX(0,2*PI()*O399),COMPLEX(wz_rhp,0)))</f>
        <v>1-0.292087091908002i</v>
      </c>
      <c r="X399" s="124" t="n">
        <f aca="false">IMABS(W399)</f>
        <v>1.04178446391721</v>
      </c>
      <c r="Y399" s="124" t="n">
        <f aca="false">IMARGUMENT(W399)</f>
        <v>-0.284181529308894</v>
      </c>
      <c r="Z399" s="0" t="str">
        <f aca="false">IMSUM(COMPLEX(1,0),IMDIV(COMPLEX(0,2*PI()*O399),COMPLEX(Q*(wsl/2),0)),IMDIV(IMPOWER(COMPLEX(0,2*PI()*O399),2),IMPOWER(COMPLEX(wsl/2,0),2)))</f>
        <v>0.996218871805258+0.087693231958595i</v>
      </c>
      <c r="AA399" s="124" t="n">
        <f aca="false">IMABS(Z399)</f>
        <v>1.00007106921073</v>
      </c>
      <c r="AB399" s="124" t="n">
        <f aca="false">IMARGUMENT(Z399)</f>
        <v>0.087799761748108</v>
      </c>
      <c r="AC399" s="222" t="str">
        <f aca="false">(IMDIV(IMPRODUCT(P399,T399,W399),IMPRODUCT(Q399,Z399)))</f>
        <v>-0.0865211073456869-0.223461053829516i</v>
      </c>
      <c r="AD399" s="223" t="n">
        <f aca="false">20*LOG(IMABS(AC399))</f>
        <v>-12.4093118015423</v>
      </c>
      <c r="AE399" s="198" t="n">
        <f aca="false">(180/PI())*IMARGUMENT(AC399)</f>
        <v>-111.165731543097</v>
      </c>
      <c r="AF399" s="0" t="str">
        <f aca="false">COMPLEX(Adc_ea,0)</f>
        <v>-0.434440565864413</v>
      </c>
      <c r="AG399" s="0" t="str">
        <f aca="false">IMDIV(COMPLEX(0,2*PI()*O399),COMPLEX(wp0_ea,0))</f>
        <v>10.5881570816651i</v>
      </c>
      <c r="AH399" s="0" t="n">
        <f aca="false">IMABS(AG399)</f>
        <v>10.5881570816651</v>
      </c>
      <c r="AI399" s="0" t="n">
        <f aca="false">IMARGUMENT(AG399)</f>
        <v>1.5707963267949</v>
      </c>
      <c r="AJ399" s="0" t="str">
        <f aca="false">IMSUM(COMPLEX(1,0),IMDIV(COMPLEX(0,2*PI()*O399),COMPLEX(wp1_ea,0)))</f>
        <v>1+0.104833238432328i</v>
      </c>
      <c r="AK399" s="0" t="n">
        <f aca="false">IMABS(AJ399)</f>
        <v>1.00547998880147</v>
      </c>
      <c r="AL399" s="0" t="n">
        <f aca="false">IMARGUMENT(AJ399)</f>
        <v>0.104451711706991</v>
      </c>
      <c r="AM399" s="0" t="str">
        <f aca="false">IMSUM(COMPLEX(1,0),IMDIV(COMPLEX(0,2*PI()*O399),COMPLEX(wz_ea,0)))</f>
        <v>1+10.5881570816651i</v>
      </c>
      <c r="AN399" s="0" t="n">
        <f aca="false">IMABS(AM399)</f>
        <v>10.6352748147857</v>
      </c>
      <c r="AO399" s="0" t="n">
        <f aca="false">IMARGUMENT(AM399)</f>
        <v>1.47663050459028</v>
      </c>
      <c r="AP399" s="197" t="str">
        <f aca="false">IMPRODUCT(AF399,IMDIV(AM399,IMPRODUCT(AG399,AJ399)))</f>
        <v>-0.425463328787071+0.0856334995616571i</v>
      </c>
      <c r="AQ399" s="169" t="n">
        <f aca="false">20*LOG(IMABS(AP399))</f>
        <v>-7.25029440211568</v>
      </c>
      <c r="AR399" s="198" t="n">
        <f aca="false">(180/PI())*IMARGUMENT(AP399)</f>
        <v>168.620053569569</v>
      </c>
      <c r="AS399" s="197" t="str">
        <f aca="false">IMPRODUCT(AC399,AP399)</f>
        <v>0.0559473103967968+0.0876653786086118i</v>
      </c>
      <c r="AT399" s="223" t="n">
        <f aca="false">20*LOG(IMABS(AS399))</f>
        <v>-19.6596062036579</v>
      </c>
      <c r="AU399" s="198" t="n">
        <f aca="false">(180/PI())*IMARGUMENT(AS399)</f>
        <v>57.454322026472</v>
      </c>
      <c r="AX399" s="0" t="n">
        <f aca="false">SUM((AT400&lt;0)*(AT399&gt;0))*O399</f>
        <v>0</v>
      </c>
      <c r="AY399" s="0" t="n">
        <f aca="false">IF(AX399&gt;0,AU399,0)</f>
        <v>0</v>
      </c>
    </row>
    <row r="400" customFormat="false" ht="15" hidden="false" customHeight="false" outlineLevel="0" collapsed="false">
      <c r="N400" s="130" t="n">
        <v>82</v>
      </c>
      <c r="O400" s="192" t="n">
        <f aca="false">10^(4+(N400/100))</f>
        <v>66069.3448007597</v>
      </c>
      <c r="P400" s="240" t="str">
        <f aca="false">COMPLEX(Adc,0)</f>
        <v>175.438596491228</v>
      </c>
      <c r="Q400" s="124" t="str">
        <f aca="false">IMSUM(COMPLEX(1,0),IMDIV(COMPLEX(0,2*PI()*O400),COMPLEX(wp_lf,0)))</f>
        <v>1+780.436760633377i</v>
      </c>
      <c r="R400" s="124" t="n">
        <f aca="false">IMABS(Q400)</f>
        <v>780.437401300014</v>
      </c>
      <c r="S400" s="124" t="n">
        <f aca="false">IMARGUMENT(Q400)</f>
        <v>1.56951499369634</v>
      </c>
      <c r="T400" s="124" t="str">
        <f aca="false">IMSUM(COMPLEX(1,0),IMDIV(COMPLEX(0,2*PI()*O400),COMPLEX(wz_esr,0)))</f>
        <v>1+0.00128772065504507i</v>
      </c>
      <c r="U400" s="124" t="n">
        <f aca="false">IMABS(T400)</f>
        <v>1.0000008291119</v>
      </c>
      <c r="V400" s="124" t="n">
        <f aca="false">IMARGUMENT(T400)</f>
        <v>0.00128771994335525</v>
      </c>
      <c r="W400" s="0" t="str">
        <f aca="false">IMSUB(COMPLEX(1,0),IMDIV(COMPLEX(0,2*PI()*O400),COMPLEX(wz_rhp,0)))</f>
        <v>1-0.298890674285123i</v>
      </c>
      <c r="X400" s="124" t="n">
        <f aca="false">IMABS(W400)</f>
        <v>1.04371242934757</v>
      </c>
      <c r="Y400" s="124" t="n">
        <f aca="false">IMARGUMENT(W400)</f>
        <v>-0.290438753988704</v>
      </c>
      <c r="Z400" s="0" t="str">
        <f aca="false">IMSUM(COMPLEX(1,0),IMDIV(COMPLEX(0,2*PI()*O400),COMPLEX(Q*(wsl/2),0)),IMDIV(IMPOWER(COMPLEX(0,2*PI()*O400),2),IMPOWER(COMPLEX(wsl/2,0),2)))</f>
        <v>0.996040672723445+0.0897358697336809i</v>
      </c>
      <c r="AA400" s="124" t="n">
        <f aca="false">IMABS(Z400)</f>
        <v>1.00007477122275</v>
      </c>
      <c r="AB400" s="124" t="n">
        <f aca="false">IMARGUMENT(Z400)</f>
        <v>0.0898500053185968</v>
      </c>
      <c r="AC400" s="222" t="str">
        <f aca="false">(IMDIV(IMPRODUCT(P400,T400,W400),IMPRODUCT(Q400,Z400)))</f>
        <v>-0.0865224759728479-0.218066503067056i</v>
      </c>
      <c r="AD400" s="223" t="n">
        <f aca="false">20*LOG(IMABS(AC400))</f>
        <v>-12.5932837165773</v>
      </c>
      <c r="AE400" s="198" t="n">
        <f aca="false">(180/PI())*IMARGUMENT(AC400)</f>
        <v>-111.641745007933</v>
      </c>
      <c r="AF400" s="0" t="str">
        <f aca="false">COMPLEX(Adc_ea,0)</f>
        <v>-0.434440565864413</v>
      </c>
      <c r="AG400" s="0" t="str">
        <f aca="false">IMDIV(COMPLEX(0,2*PI()*O400),COMPLEX(wp0_ea,0))</f>
        <v>10.8347869428357i</v>
      </c>
      <c r="AH400" s="0" t="n">
        <f aca="false">IMABS(AG400)</f>
        <v>10.8347869428357</v>
      </c>
      <c r="AI400" s="0" t="n">
        <f aca="false">IMARGUMENT(AG400)</f>
        <v>1.5707963267949</v>
      </c>
      <c r="AJ400" s="0" t="str">
        <f aca="false">IMSUM(COMPLEX(1,0),IMDIV(COMPLEX(0,2*PI()*O400),COMPLEX(wp1_ea,0)))</f>
        <v>1+0.107275118245898i</v>
      </c>
      <c r="AK400" s="0" t="n">
        <f aca="false">IMABS(AJ400)</f>
        <v>1.00573751595268</v>
      </c>
      <c r="AL400" s="0" t="n">
        <f aca="false">IMARGUMENT(AJ400)</f>
        <v>0.10686643084772</v>
      </c>
      <c r="AM400" s="0" t="str">
        <f aca="false">IMSUM(COMPLEX(1,0),IMDIV(COMPLEX(0,2*PI()*O400),COMPLEX(wz_ea,0)))</f>
        <v>1+10.8347869428357i</v>
      </c>
      <c r="AN400" s="0" t="n">
        <f aca="false">IMABS(AM400)</f>
        <v>10.8808367369722</v>
      </c>
      <c r="AO400" s="0" t="n">
        <f aca="false">IMARGUMENT(AM400)</f>
        <v>1.47876175743882</v>
      </c>
      <c r="AP400" s="197" t="str">
        <f aca="false">IMPRODUCT(AF400,IMDIV(AM400,IMPRODUCT(AG400,AJ400)))</f>
        <v>-0.425245470092649+0.0857150840019291i</v>
      </c>
      <c r="AQ400" s="169" t="n">
        <f aca="false">20*LOG(IMABS(AP400))</f>
        <v>-7.25424723070324</v>
      </c>
      <c r="AR400" s="198" t="n">
        <f aca="false">(180/PI())*IMARGUMENT(AP400)</f>
        <v>168.603812147392</v>
      </c>
      <c r="AS400" s="197" t="str">
        <f aca="false">IMPRODUCT(AC400,AP400)</f>
        <v>0.0554848795970533+0.0853155113121428i</v>
      </c>
      <c r="AT400" s="223" t="n">
        <f aca="false">20*LOG(IMABS(AS400))</f>
        <v>-19.8475309472805</v>
      </c>
      <c r="AU400" s="198" t="n">
        <f aca="false">(180/PI())*IMARGUMENT(AS400)</f>
        <v>56.9620671394587</v>
      </c>
      <c r="AX400" s="0" t="n">
        <f aca="false">SUM((AT401&lt;0)*(AT400&gt;0))*O400</f>
        <v>0</v>
      </c>
      <c r="AY400" s="0" t="n">
        <f aca="false">IF(AX400&gt;0,AU400,0)</f>
        <v>0</v>
      </c>
    </row>
    <row r="401" customFormat="false" ht="15" hidden="false" customHeight="false" outlineLevel="0" collapsed="false">
      <c r="N401" s="130" t="n">
        <v>83</v>
      </c>
      <c r="O401" s="192" t="n">
        <f aca="false">10^(4+(N401/100))</f>
        <v>67608.2975391982</v>
      </c>
      <c r="P401" s="240" t="str">
        <f aca="false">COMPLEX(Adc,0)</f>
        <v>175.438596491228</v>
      </c>
      <c r="Q401" s="124" t="str">
        <f aca="false">IMSUM(COMPLEX(1,0),IMDIV(COMPLEX(0,2*PI()*O401),COMPLEX(wp_lf,0)))</f>
        <v>1+798.615468074427i</v>
      </c>
      <c r="R401" s="124" t="n">
        <f aca="false">IMABS(Q401)</f>
        <v>798.616094157722</v>
      </c>
      <c r="S401" s="124" t="n">
        <f aca="false">IMARGUMENT(Q401)</f>
        <v>1.5695441603677</v>
      </c>
      <c r="T401" s="124" t="str">
        <f aca="false">IMSUM(COMPLEX(1,0),IMDIV(COMPLEX(0,2*PI()*O401),COMPLEX(wz_esr,0)))</f>
        <v>1+0.0013177155223228i</v>
      </c>
      <c r="U401" s="124" t="n">
        <f aca="false">IMABS(T401)</f>
        <v>1.00000086818672</v>
      </c>
      <c r="V401" s="124" t="n">
        <f aca="false">IMARGUMENT(T401)</f>
        <v>0.00131771475969843</v>
      </c>
      <c r="W401" s="0" t="str">
        <f aca="false">IMSUB(COMPLEX(1,0),IMDIV(COMPLEX(0,2*PI()*O401),COMPLEX(wz_rhp,0)))</f>
        <v>1-0.305852732454035i</v>
      </c>
      <c r="X401" s="124" t="n">
        <f aca="false">IMABS(W401)</f>
        <v>1.04572744725841</v>
      </c>
      <c r="Y401" s="124" t="n">
        <f aca="false">IMARGUMENT(W401)</f>
        <v>-0.296817586957892</v>
      </c>
      <c r="Z401" s="0" t="str">
        <f aca="false">IMSUM(COMPLEX(1,0),IMDIV(COMPLEX(0,2*PI()*O401),COMPLEX(Q*(wsl/2),0)),IMDIV(IMPOWER(COMPLEX(0,2*PI()*O401),2),IMPOWER(COMPLEX(wsl/2,0),2)))</f>
        <v>0.995854075377643+0.0918260866546942i</v>
      </c>
      <c r="AA401" s="124" t="n">
        <f aca="false">IMABS(Z401)</f>
        <v>1.00007868172288</v>
      </c>
      <c r="AB401" s="124" t="n">
        <f aca="false">IMARGUMENT(Z401)</f>
        <v>0.0919483703893452</v>
      </c>
      <c r="AC401" s="222" t="str">
        <f aca="false">(IMDIV(IMPRODUCT(P401,T401,W401),IMPRODUCT(Q401,Z401)))</f>
        <v>-0.0865226520449826-0.212787561324752i</v>
      </c>
      <c r="AD401" s="223" t="n">
        <f aca="false">20*LOG(IMABS(AC401))</f>
        <v>-12.7765639858555</v>
      </c>
      <c r="AE401" s="198" t="n">
        <f aca="false">(180/PI())*IMARGUMENT(AC401)</f>
        <v>-112.127405228504</v>
      </c>
      <c r="AF401" s="0" t="str">
        <f aca="false">COMPLEX(Adc_ea,0)</f>
        <v>-0.434440565864413</v>
      </c>
      <c r="AG401" s="0" t="str">
        <f aca="false">IMDIV(COMPLEX(0,2*PI()*O401),COMPLEX(wp0_ea,0))</f>
        <v>11.0871615514588i</v>
      </c>
      <c r="AH401" s="0" t="n">
        <f aca="false">IMABS(AG401)</f>
        <v>11.0871615514588</v>
      </c>
      <c r="AI401" s="0" t="n">
        <f aca="false">IMARGUMENT(AG401)</f>
        <v>1.5707963267949</v>
      </c>
      <c r="AJ401" s="0" t="str">
        <f aca="false">IMSUM(COMPLEX(1,0),IMDIV(COMPLEX(0,2*PI()*O401),COMPLEX(wp1_ea,0)))</f>
        <v>1+0.109773876747117i</v>
      </c>
      <c r="AK401" s="0" t="n">
        <f aca="false">IMABS(AJ401)</f>
        <v>1.00600710932681</v>
      </c>
      <c r="AL401" s="0" t="n">
        <f aca="false">IMARGUMENT(AJ401)</f>
        <v>0.109336101414292</v>
      </c>
      <c r="AM401" s="0" t="str">
        <f aca="false">IMSUM(COMPLEX(1,0),IMDIV(COMPLEX(0,2*PI()*O401),COMPLEX(wz_ea,0)))</f>
        <v>1+11.0871615514588i</v>
      </c>
      <c r="AN401" s="0" t="n">
        <f aca="false">IMABS(AM401)</f>
        <v>11.1321674110726</v>
      </c>
      <c r="AO401" s="0" t="n">
        <f aca="false">IMARGUMENT(AM401)</f>
        <v>1.48084530754924</v>
      </c>
      <c r="AP401" s="197" t="str">
        <f aca="false">IMPRODUCT(AF401,IMDIV(AM401,IMPRODUCT(AG401,AJ401)))</f>
        <v>-0.42501758303542+0.085839938501037i</v>
      </c>
      <c r="AQ401" s="169" t="n">
        <f aca="false">20*LOG(IMABS(AP401))</f>
        <v>-7.25822651972918</v>
      </c>
      <c r="AR401" s="198" t="n">
        <f aca="false">(180/PI())*IMARGUMENT(AP401)</f>
        <v>168.581689074871</v>
      </c>
      <c r="AS401" s="197" t="str">
        <f aca="false">IMPRODUCT(AC401,AP401)</f>
        <v>0.0550393196278755+0.0830113558837594i</v>
      </c>
      <c r="AT401" s="223" t="n">
        <f aca="false">20*LOG(IMABS(AS401))</f>
        <v>-20.0347905055846</v>
      </c>
      <c r="AU401" s="198" t="n">
        <f aca="false">(180/PI())*IMARGUMENT(AS401)</f>
        <v>56.4542838463669</v>
      </c>
      <c r="AX401" s="0" t="n">
        <f aca="false">SUM((AT402&lt;0)*(AT401&gt;0))*O401</f>
        <v>0</v>
      </c>
      <c r="AY401" s="0" t="n">
        <f aca="false">IF(AX401&gt;0,AU401,0)</f>
        <v>0</v>
      </c>
    </row>
    <row r="402" customFormat="false" ht="15" hidden="false" customHeight="false" outlineLevel="0" collapsed="false">
      <c r="N402" s="130" t="n">
        <v>84</v>
      </c>
      <c r="O402" s="192" t="n">
        <f aca="false">10^(4+(N402/100))</f>
        <v>69183.0970918936</v>
      </c>
      <c r="P402" s="240" t="str">
        <f aca="false">COMPLEX(Adc,0)</f>
        <v>175.438596491228</v>
      </c>
      <c r="Q402" s="124" t="str">
        <f aca="false">IMSUM(COMPLEX(1,0),IMDIV(COMPLEX(0,2*PI()*O402),COMPLEX(wp_lf,0)))</f>
        <v>1+817.217612007575i</v>
      </c>
      <c r="R402" s="124" t="n">
        <f aca="false">IMABS(Q402)</f>
        <v>817.218223839486</v>
      </c>
      <c r="S402" s="124" t="n">
        <f aca="false">IMARGUMENT(Q402)</f>
        <v>1.56957266312663</v>
      </c>
      <c r="T402" s="124" t="str">
        <f aca="false">IMSUM(COMPLEX(1,0),IMDIV(COMPLEX(0,2*PI()*O402),COMPLEX(wz_esr,0)))</f>
        <v>1+0.0013484090598125i</v>
      </c>
      <c r="U402" s="124" t="n">
        <f aca="false">IMABS(T402)</f>
        <v>1.00000090910308</v>
      </c>
      <c r="V402" s="124" t="n">
        <f aca="false">IMARGUMENT(T402)</f>
        <v>0.00134840824258085</v>
      </c>
      <c r="W402" s="0" t="str">
        <f aca="false">IMSUB(COMPLEX(1,0),IMDIV(COMPLEX(0,2*PI()*O402),COMPLEX(wz_rhp,0)))</f>
        <v>1-0.312976957790135i</v>
      </c>
      <c r="X402" s="124" t="n">
        <f aca="false">IMABS(W402)</f>
        <v>1.04783327686592</v>
      </c>
      <c r="Y402" s="124" t="n">
        <f aca="false">IMARGUMENT(W402)</f>
        <v>-0.303319333175264</v>
      </c>
      <c r="Z402" s="0" t="str">
        <f aca="false">IMSUM(COMPLEX(1,0),IMDIV(COMPLEX(0,2*PI()*O402),COMPLEX(Q*(wsl/2),0)),IMDIV(IMPOWER(COMPLEX(0,2*PI()*O402),2),IMPOWER(COMPLEX(wsl/2,0),2)))</f>
        <v>0.995658683969863+0.0939649909823138i</v>
      </c>
      <c r="AA402" s="124" t="n">
        <f aca="false">IMABS(Z402)</f>
        <v>1.00008281381839</v>
      </c>
      <c r="AB402" s="124" t="n">
        <f aca="false">IMARGUMENT(Z402)</f>
        <v>0.0940960038131703</v>
      </c>
      <c r="AC402" s="222" t="str">
        <f aca="false">(IMDIV(IMPRODUCT(P402,T402,W402),IMPRODUCT(Q402,Z402)))</f>
        <v>-0.0865216351299219-0.207621429013568i</v>
      </c>
      <c r="AD402" s="223" t="n">
        <f aca="false">20*LOG(IMABS(AC402))</f>
        <v>-12.9591256230956</v>
      </c>
      <c r="AE402" s="198" t="n">
        <f aca="false">(180/PI())*IMARGUMENT(AC402)</f>
        <v>-112.622852658111</v>
      </c>
      <c r="AF402" s="0" t="str">
        <f aca="false">COMPLEX(Adc_ea,0)</f>
        <v>-0.434440565864413</v>
      </c>
      <c r="AG402" s="0" t="str">
        <f aca="false">IMDIV(COMPLEX(0,2*PI()*O402),COMPLEX(wp0_ea,0))</f>
        <v>11.3454147198924i</v>
      </c>
      <c r="AH402" s="0" t="n">
        <f aca="false">IMABS(AG402)</f>
        <v>11.3454147198924</v>
      </c>
      <c r="AI402" s="0" t="n">
        <f aca="false">IMARGUMENT(AG402)</f>
        <v>1.5707963267949</v>
      </c>
      <c r="AJ402" s="0" t="str">
        <f aca="false">IMSUM(COMPLEX(1,0),IMDIV(COMPLEX(0,2*PI()*O402),COMPLEX(wp1_ea,0)))</f>
        <v>1+0.112330838810816i</v>
      </c>
      <c r="AK402" s="0" t="n">
        <f aca="false">IMABS(AJ402)</f>
        <v>1.00628933083281</v>
      </c>
      <c r="AL402" s="0" t="n">
        <f aca="false">IMARGUMENT(AJ402)</f>
        <v>0.111861912287621</v>
      </c>
      <c r="AM402" s="0" t="str">
        <f aca="false">IMSUM(COMPLEX(1,0),IMDIV(COMPLEX(0,2*PI()*O402),COMPLEX(wz_ea,0)))</f>
        <v>1+11.3454147198924i</v>
      </c>
      <c r="AN402" s="0" t="n">
        <f aca="false">IMABS(AM402)</f>
        <v>11.3894001232001</v>
      </c>
      <c r="AO402" s="0" t="n">
        <f aca="false">IMARGUMENT(AM402)</f>
        <v>1.48288218724686</v>
      </c>
      <c r="AP402" s="197" t="str">
        <f aca="false">IMPRODUCT(AF402,IMDIV(AM402,IMPRODUCT(AG402,AJ402)))</f>
        <v>-0.424779217630234+0.0860079772968666i</v>
      </c>
      <c r="AQ402" s="169" t="n">
        <f aca="false">20*LOG(IMABS(AP402))</f>
        <v>-7.26224045220343</v>
      </c>
      <c r="AR402" s="198" t="n">
        <f aca="false">(180/PI())*IMARGUMENT(AP402)</f>
        <v>168.55367538203</v>
      </c>
      <c r="AS402" s="197" t="str">
        <f aca="false">IMPRODUCT(AC402,AP402)</f>
        <v>0.0546096916315188+0.0807517173497125i</v>
      </c>
      <c r="AT402" s="223" t="n">
        <f aca="false">20*LOG(IMABS(AS402))</f>
        <v>-20.221366075299</v>
      </c>
      <c r="AU402" s="198" t="n">
        <f aca="false">(180/PI())*IMARGUMENT(AS402)</f>
        <v>55.9308227239191</v>
      </c>
      <c r="AX402" s="0" t="n">
        <f aca="false">SUM((AT403&lt;0)*(AT402&gt;0))*O402</f>
        <v>0</v>
      </c>
      <c r="AY402" s="0" t="n">
        <f aca="false">IF(AX402&gt;0,AU402,0)</f>
        <v>0</v>
      </c>
    </row>
    <row r="403" customFormat="false" ht="15" hidden="false" customHeight="false" outlineLevel="0" collapsed="false">
      <c r="N403" s="130" t="n">
        <v>85</v>
      </c>
      <c r="O403" s="192" t="n">
        <f aca="false">10^(4+(N403/100))</f>
        <v>70794.5784384137</v>
      </c>
      <c r="P403" s="240" t="str">
        <f aca="false">COMPLEX(Adc,0)</f>
        <v>175.438596491228</v>
      </c>
      <c r="Q403" s="124" t="str">
        <f aca="false">IMSUM(COMPLEX(1,0),IMDIV(COMPLEX(0,2*PI()*O403),COMPLEX(wp_lf,0)))</f>
        <v>1+836.253055535763i</v>
      </c>
      <c r="R403" s="124" t="n">
        <f aca="false">IMABS(Q403)</f>
        <v>836.253653440689</v>
      </c>
      <c r="S403" s="124" t="n">
        <f aca="false">IMARGUMENT(Q403)</f>
        <v>1.56960051708547</v>
      </c>
      <c r="T403" s="124" t="str">
        <f aca="false">IMSUM(COMPLEX(1,0),IMDIV(COMPLEX(0,2*PI()*O403),COMPLEX(wz_esr,0)))</f>
        <v>1+0.00137981754163401i</v>
      </c>
      <c r="U403" s="124" t="n">
        <f aca="false">IMABS(T403)</f>
        <v>1.00000095194777</v>
      </c>
      <c r="V403" s="124" t="n">
        <f aca="false">IMARGUMENT(T403)</f>
        <v>0.00137981666602845</v>
      </c>
      <c r="W403" s="0" t="str">
        <f aca="false">IMSUB(COMPLEX(1,0),IMDIV(COMPLEX(0,2*PI()*O403),COMPLEX(wz_rhp,0)))</f>
        <v>1-0.320267127651994i</v>
      </c>
      <c r="X403" s="124" t="n">
        <f aca="false">IMABS(W403)</f>
        <v>1.05003382471921</v>
      </c>
      <c r="Y403" s="124" t="n">
        <f aca="false">IMARGUMENT(W403)</f>
        <v>-0.309945240383451</v>
      </c>
      <c r="Z403" s="0" t="str">
        <f aca="false">IMSUM(COMPLEX(1,0),IMDIV(COMPLEX(0,2*PI()*O403),COMPLEX(Q*(wsl/2),0)),IMDIV(IMPOWER(COMPLEX(0,2*PI()*O403),2),IMPOWER(COMPLEX(wsl/2,0),2)))</f>
        <v>0.995454084048732+0.0961537167919259i</v>
      </c>
      <c r="AA403" s="124" t="n">
        <f aca="false">IMABS(Z403)</f>
        <v>1.00008718155079</v>
      </c>
      <c r="AB403" s="124" t="n">
        <f aca="false">IMARGUMENT(Z403)</f>
        <v>0.0962940809935919</v>
      </c>
      <c r="AC403" s="222" t="str">
        <f aca="false">(IMDIV(IMPRODUCT(P403,T403,W403),IMPRODUCT(Q403,Z403)))</f>
        <v>-0.0865194221879173-0.202565366306878i</v>
      </c>
      <c r="AD403" s="223" t="n">
        <f aca="false">20*LOG(IMABS(AC403))</f>
        <v>-13.1409408396407</v>
      </c>
      <c r="AE403" s="198" t="n">
        <f aca="false">(180/PI())*IMARGUMENT(AC403)</f>
        <v>-113.128226066251</v>
      </c>
      <c r="AF403" s="0" t="str">
        <f aca="false">COMPLEX(Adc_ea,0)</f>
        <v>-0.434440565864413</v>
      </c>
      <c r="AG403" s="0" t="str">
        <f aca="false">IMDIV(COMPLEX(0,2*PI()*O403),COMPLEX(wp0_ea,0))</f>
        <v>11.6096833773848i</v>
      </c>
      <c r="AH403" s="0" t="n">
        <f aca="false">IMABS(AG403)</f>
        <v>11.6096833773848</v>
      </c>
      <c r="AI403" s="0" t="n">
        <f aca="false">IMARGUMENT(AG403)</f>
        <v>1.5707963267949</v>
      </c>
      <c r="AJ403" s="0" t="str">
        <f aca="false">IMSUM(COMPLEX(1,0),IMDIV(COMPLEX(0,2*PI()*O403),COMPLEX(wp1_ea,0)))</f>
        <v>1+0.114947360172127i</v>
      </c>
      <c r="AK403" s="0" t="n">
        <f aca="false">IMABS(AJ403)</f>
        <v>1.00658476821902</v>
      </c>
      <c r="AL403" s="0" t="n">
        <f aca="false">IMARGUMENT(AJ403)</f>
        <v>0.114445073704381</v>
      </c>
      <c r="AM403" s="0" t="str">
        <f aca="false">IMSUM(COMPLEX(1,0),IMDIV(COMPLEX(0,2*PI()*O403),COMPLEX(wz_ea,0)))</f>
        <v>1+11.6096833773848i</v>
      </c>
      <c r="AN403" s="0" t="n">
        <f aca="false">IMABS(AM403)</f>
        <v>11.6526712870108</v>
      </c>
      <c r="AO403" s="0" t="n">
        <f aca="false">IMARGUMENT(AM403)</f>
        <v>1.48487340886866</v>
      </c>
      <c r="AP403" s="197" t="str">
        <f aca="false">IMPRODUCT(AF403,IMDIV(AM403,IMPRODUCT(AG403,AJ403)))</f>
        <v>-0.424529904807408+0.0862191271044788i</v>
      </c>
      <c r="AQ403" s="169" t="n">
        <f aca="false">20*LOG(IMABS(AP403))</f>
        <v>-7.26629727589295</v>
      </c>
      <c r="AR403" s="198" t="n">
        <f aca="false">(180/PI())*IMARGUMENT(AP403)</f>
        <v>168.519759730053</v>
      </c>
      <c r="AS403" s="197" t="str">
        <f aca="false">IMPRODUCT(AC403,AP403)</f>
        <v>0.0541950911300065+0.0785354266169106i</v>
      </c>
      <c r="AT403" s="223" t="n">
        <f aca="false">20*LOG(IMABS(AS403))</f>
        <v>-20.4072381155337</v>
      </c>
      <c r="AU403" s="198" t="n">
        <f aca="false">(180/PI())*IMARGUMENT(AS403)</f>
        <v>55.3915336638018</v>
      </c>
      <c r="AX403" s="0" t="n">
        <f aca="false">SUM((AT404&lt;0)*(AT403&gt;0))*O403</f>
        <v>0</v>
      </c>
      <c r="AY403" s="0" t="n">
        <f aca="false">IF(AX403&gt;0,AU403,0)</f>
        <v>0</v>
      </c>
    </row>
    <row r="404" customFormat="false" ht="15" hidden="false" customHeight="false" outlineLevel="0" collapsed="false">
      <c r="N404" s="130" t="n">
        <v>86</v>
      </c>
      <c r="O404" s="192" t="n">
        <f aca="false">10^(4+(N404/100))</f>
        <v>72443.5960074991</v>
      </c>
      <c r="P404" s="240" t="str">
        <f aca="false">COMPLEX(Adc,0)</f>
        <v>175.438596491228</v>
      </c>
      <c r="Q404" s="124" t="str">
        <f aca="false">IMSUM(COMPLEX(1,0),IMDIV(COMPLEX(0,2*PI()*O404),COMPLEX(wp_lf,0)))</f>
        <v>1+855.731891503116i</v>
      </c>
      <c r="R404" s="124" t="n">
        <f aca="false">IMABS(Q404)</f>
        <v>855.732475798074</v>
      </c>
      <c r="S404" s="124" t="n">
        <f aca="false">IMARGUMENT(Q404)</f>
        <v>1.5696277370126</v>
      </c>
      <c r="T404" s="124" t="str">
        <f aca="false">IMSUM(COMPLEX(1,0),IMDIV(COMPLEX(0,2*PI()*O404),COMPLEX(wz_esr,0)))</f>
        <v>1+0.00141195762098014i</v>
      </c>
      <c r="U404" s="124" t="n">
        <f aca="false">IMABS(T404)</f>
        <v>1.00000099681167</v>
      </c>
      <c r="V404" s="124" t="n">
        <f aca="false">IMARGUMENT(T404)</f>
        <v>0.00141195668272367</v>
      </c>
      <c r="W404" s="0" t="str">
        <f aca="false">IMSUB(COMPLEX(1,0),IMDIV(COMPLEX(0,2*PI()*O404),COMPLEX(wz_rhp,0)))</f>
        <v>1-0.327727107384172i</v>
      </c>
      <c r="X404" s="124" t="n">
        <f aca="false">IMABS(W404)</f>
        <v>1.05233314920437</v>
      </c>
      <c r="Y404" s="124" t="n">
        <f aca="false">IMARGUMENT(W404)</f>
        <v>-0.316696493741511</v>
      </c>
      <c r="Z404" s="0" t="str">
        <f aca="false">IMSUM(COMPLEX(1,0),IMDIV(COMPLEX(0,2*PI()*O404),COMPLEX(Q*(wsl/2),0)),IMDIV(IMPOWER(COMPLEX(0,2*PI()*O404),2),IMPOWER(COMPLEX(wsl/2,0),2)))</f>
        <v>0.995239841630388+0.0983934245749263i</v>
      </c>
      <c r="AA404" s="124" t="n">
        <f aca="false">IMABS(Z404)</f>
        <v>1.00009179997041</v>
      </c>
      <c r="AB404" s="124" t="n">
        <f aca="false">IMARGUMENT(Z404)</f>
        <v>0.0985438066788254</v>
      </c>
      <c r="AC404" s="222" t="str">
        <f aca="false">(IMDIV(IMPRODUCT(P404,T404,W404),IMPRODUCT(Q404,Z404)))</f>
        <v>-0.0865160075578399-0.197616691686142i</v>
      </c>
      <c r="AD404" s="223" t="n">
        <f aca="false">20*LOG(IMABS(AC404))</f>
        <v>-13.321981042582</v>
      </c>
      <c r="AE404" s="198" t="n">
        <f aca="false">(180/PI())*IMARGUMENT(AC404)</f>
        <v>-113.643662276549</v>
      </c>
      <c r="AF404" s="0" t="str">
        <f aca="false">COMPLEX(Adc_ea,0)</f>
        <v>-0.434440565864413</v>
      </c>
      <c r="AG404" s="0" t="str">
        <f aca="false">IMDIV(COMPLEX(0,2*PI()*O404),COMPLEX(wp0_ea,0))</f>
        <v>11.8801076426762i</v>
      </c>
      <c r="AH404" s="0" t="n">
        <f aca="false">IMABS(AG404)</f>
        <v>11.8801076426762</v>
      </c>
      <c r="AI404" s="0" t="n">
        <f aca="false">IMARGUMENT(AG404)</f>
        <v>1.5707963267949</v>
      </c>
      <c r="AJ404" s="0" t="str">
        <f aca="false">IMSUM(COMPLEX(1,0),IMDIV(COMPLEX(0,2*PI()*O404),COMPLEX(wp1_ea,0)))</f>
        <v>1+0.117624828145309i</v>
      </c>
      <c r="AK404" s="0" t="n">
        <f aca="false">IMABS(AJ404)</f>
        <v>1.00689403623033</v>
      </c>
      <c r="AL404" s="0" t="n">
        <f aca="false">IMARGUMENT(AJ404)</f>
        <v>0.11708681732257</v>
      </c>
      <c r="AM404" s="0" t="str">
        <f aca="false">IMSUM(COMPLEX(1,0),IMDIV(COMPLEX(0,2*PI()*O404),COMPLEX(wz_ea,0)))</f>
        <v>1+11.8801076426762i</v>
      </c>
      <c r="AN404" s="0" t="n">
        <f aca="false">IMABS(AM404)</f>
        <v>11.9221205161487</v>
      </c>
      <c r="AO404" s="0" t="n">
        <f aca="false">IMARGUMENT(AM404)</f>
        <v>1.48681996499071</v>
      </c>
      <c r="AP404" s="197" t="str">
        <f aca="false">IMPRODUCT(AF404,IMDIV(AM404,IMPRODUCT(AG404,AJ404)))</f>
        <v>-0.424269155709204+0.0864733263851748i</v>
      </c>
      <c r="AQ404" s="169" t="n">
        <f aca="false">20*LOG(IMABS(AP404))</f>
        <v>-7.27040531863725</v>
      </c>
      <c r="AR404" s="198" t="n">
        <f aca="false">(180/PI())*IMARGUMENT(AP404)</f>
        <v>168.479928420554</v>
      </c>
      <c r="AS404" s="197" t="str">
        <f aca="false">IMPRODUCT(AC404,AP404)</f>
        <v>0.0537946461612301+0.0763613399766342i</v>
      </c>
      <c r="AT404" s="223" t="n">
        <f aca="false">20*LOG(IMABS(AS404))</f>
        <v>-20.5923863612193</v>
      </c>
      <c r="AU404" s="198" t="n">
        <f aca="false">(180/PI())*IMARGUMENT(AS404)</f>
        <v>54.8362661440053</v>
      </c>
      <c r="AX404" s="0" t="n">
        <f aca="false">SUM((AT405&lt;0)*(AT404&gt;0))*O404</f>
        <v>0</v>
      </c>
      <c r="AY404" s="0" t="n">
        <f aca="false">IF(AX404&gt;0,AU404,0)</f>
        <v>0</v>
      </c>
    </row>
    <row r="405" customFormat="false" ht="15" hidden="false" customHeight="false" outlineLevel="0" collapsed="false">
      <c r="N405" s="130" t="n">
        <v>87</v>
      </c>
      <c r="O405" s="192" t="n">
        <f aca="false">10^(4+(N405/100))</f>
        <v>74131.0241300918</v>
      </c>
      <c r="P405" s="240" t="str">
        <f aca="false">COMPLEX(Adc,0)</f>
        <v>175.438596491228</v>
      </c>
      <c r="Q405" s="124" t="str">
        <f aca="false">IMSUM(COMPLEX(1,0),IMDIV(COMPLEX(0,2*PI()*O405),COMPLEX(wp_lf,0)))</f>
        <v>1+875.664447846292i</v>
      </c>
      <c r="R405" s="124" t="n">
        <f aca="false">IMABS(Q405)</f>
        <v>875.665018841081</v>
      </c>
      <c r="S405" s="124" t="n">
        <f aca="false">IMARGUMENT(Q405)</f>
        <v>1.56965433734021</v>
      </c>
      <c r="T405" s="124" t="str">
        <f aca="false">IMSUM(COMPLEX(1,0),IMDIV(COMPLEX(0,2*PI()*O405),COMPLEX(wz_esr,0)))</f>
        <v>1+0.00144484633894638i</v>
      </c>
      <c r="U405" s="124" t="n">
        <f aca="false">IMABS(T405)</f>
        <v>1.00000104378993</v>
      </c>
      <c r="V405" s="124" t="n">
        <f aca="false">IMARGUMENT(T405)</f>
        <v>0.00144484533363005</v>
      </c>
      <c r="W405" s="0" t="str">
        <f aca="false">IMSUB(COMPLEX(1,0),IMDIV(COMPLEX(0,2*PI()*O405),COMPLEX(wz_rhp,0)))</f>
        <v>1-0.335360852366665i</v>
      </c>
      <c r="X405" s="124" t="n">
        <f aca="false">IMABS(W405)</f>
        <v>1.05473546508122</v>
      </c>
      <c r="Y405" s="124" t="n">
        <f aca="false">IMARGUMENT(W405)</f>
        <v>-0.323574210254663</v>
      </c>
      <c r="Z405" s="0" t="str">
        <f aca="false">IMSUM(COMPLEX(1,0),IMDIV(COMPLEX(0,2*PI()*O405),COMPLEX(Q*(wsl/2),0)),IMDIV(IMPOWER(COMPLEX(0,2*PI()*O405),2),IMPOWER(COMPLEX(wsl/2,0),2)))</f>
        <v>0.995015502277935+0.100685301854027i</v>
      </c>
      <c r="AA405" s="124" t="n">
        <f aca="false">IMABS(Z405)</f>
        <v>1.00009668521741</v>
      </c>
      <c r="AB405" s="124" t="n">
        <f aca="false">IMARGUMENT(Z405)</f>
        <v>0.100846415783247</v>
      </c>
      <c r="AC405" s="222" t="str">
        <f aca="false">(IMDIV(IMPRODUCT(P405,T405,W405),IMPRODUCT(Q405,Z405)))</f>
        <v>-0.0865113829371203-0.19277278051745i</v>
      </c>
      <c r="AD405" s="223" t="n">
        <f aca="false">20*LOG(IMABS(AC405))</f>
        <v>-13.5022168351128</v>
      </c>
      <c r="AE405" s="198" t="n">
        <f aca="false">(180/PI())*IMARGUMENT(AC405)</f>
        <v>-114.16929589461</v>
      </c>
      <c r="AF405" s="0" t="str">
        <f aca="false">COMPLEX(Adc_ea,0)</f>
        <v>-0.434440565864413</v>
      </c>
      <c r="AG405" s="0" t="str">
        <f aca="false">IMDIV(COMPLEX(0,2*PI()*O405),COMPLEX(wp0_ea,0))</f>
        <v>12.1568308982916i</v>
      </c>
      <c r="AH405" s="0" t="n">
        <f aca="false">IMABS(AG405)</f>
        <v>12.1568308982916</v>
      </c>
      <c r="AI405" s="0" t="n">
        <f aca="false">IMARGUMENT(AG405)</f>
        <v>1.5707963267949</v>
      </c>
      <c r="AJ405" s="0" t="str">
        <f aca="false">IMSUM(COMPLEX(1,0),IMDIV(COMPLEX(0,2*PI()*O405),COMPLEX(wp1_ea,0)))</f>
        <v>1+0.120364662359323i</v>
      </c>
      <c r="AK405" s="0" t="n">
        <f aca="false">IMABS(AJ405)</f>
        <v>1.00721777781415</v>
      </c>
      <c r="AL405" s="0" t="n">
        <f aca="false">IMARGUMENT(AJ405)</f>
        <v>0.11978839626024</v>
      </c>
      <c r="AM405" s="0" t="str">
        <f aca="false">IMSUM(COMPLEX(1,0),IMDIV(COMPLEX(0,2*PI()*O405),COMPLEX(wz_ea,0)))</f>
        <v>1+12.1568308982916i</v>
      </c>
      <c r="AN405" s="0" t="n">
        <f aca="false">IMABS(AM405)</f>
        <v>12.1978906983813</v>
      </c>
      <c r="AO405" s="0" t="n">
        <f aca="false">IMARGUMENT(AM405)</f>
        <v>1.4887228286648</v>
      </c>
      <c r="AP405" s="197" t="str">
        <f aca="false">IMPRODUCT(AF405,IMDIV(AM405,IMPRODUCT(AG405,AJ405)))</f>
        <v>-0.423996460970778+0.0867705245785183i</v>
      </c>
      <c r="AQ405" s="169" t="n">
        <f aca="false">20*LOG(IMABS(AP405))</f>
        <v>-7.27457300374822</v>
      </c>
      <c r="AR405" s="198" t="n">
        <f aca="false">(180/PI())*IMARGUMENT(AP405)</f>
        <v>168.434165406918</v>
      </c>
      <c r="AS405" s="197" t="str">
        <f aca="false">IMPRODUCT(AC405,AP405)</f>
        <v>0.0534075154889855+0.0742283386314284i</v>
      </c>
      <c r="AT405" s="223" t="n">
        <f aca="false">20*LOG(IMABS(AS405))</f>
        <v>-20.776789838861</v>
      </c>
      <c r="AU405" s="198" t="n">
        <f aca="false">(180/PI())*IMARGUMENT(AS405)</f>
        <v>54.2648695123086</v>
      </c>
      <c r="AX405" s="0" t="n">
        <f aca="false">SUM((AT406&lt;0)*(AT405&gt;0))*O405</f>
        <v>0</v>
      </c>
      <c r="AY405" s="0" t="n">
        <f aca="false">IF(AX405&gt;0,AU405,0)</f>
        <v>0</v>
      </c>
    </row>
    <row r="406" customFormat="false" ht="15" hidden="false" customHeight="false" outlineLevel="0" collapsed="false">
      <c r="N406" s="130" t="n">
        <v>88</v>
      </c>
      <c r="O406" s="192" t="n">
        <f aca="false">10^(4+(N406/100))</f>
        <v>75857.7575029184</v>
      </c>
      <c r="P406" s="240" t="str">
        <f aca="false">COMPLEX(Adc,0)</f>
        <v>175.438596491228</v>
      </c>
      <c r="Q406" s="124" t="str">
        <f aca="false">IMSUM(COMPLEX(1,0),IMDIV(COMPLEX(0,2*PI()*O406),COMPLEX(wp_lf,0)))</f>
        <v>1+896.061293070507i</v>
      </c>
      <c r="R406" s="124" t="n">
        <f aca="false">IMABS(Q406)</f>
        <v>896.061851067876</v>
      </c>
      <c r="S406" s="124" t="n">
        <f aca="false">IMARGUMENT(Q406)</f>
        <v>1.569680332172</v>
      </c>
      <c r="T406" s="124" t="str">
        <f aca="false">IMSUM(COMPLEX(1,0),IMDIV(COMPLEX(0,2*PI()*O406),COMPLEX(wz_esr,0)))</f>
        <v>1+0.00147850113356633i</v>
      </c>
      <c r="U406" s="124" t="n">
        <f aca="false">IMABS(T406)</f>
        <v>1.0000010929822</v>
      </c>
      <c r="V406" s="124" t="n">
        <f aca="false">IMARGUMENT(T406)</f>
        <v>0.00147850005622821</v>
      </c>
      <c r="W406" s="0" t="str">
        <f aca="false">IMSUB(COMPLEX(1,0),IMDIV(COMPLEX(0,2*PI()*O406),COMPLEX(wz_rhp,0)))</f>
        <v>1-0.343172410112109i</v>
      </c>
      <c r="X406" s="124" t="n">
        <f aca="false">IMABS(W406)</f>
        <v>1.0572451480438</v>
      </c>
      <c r="Y406" s="124" t="n">
        <f aca="false">IMARGUMENT(W406)</f>
        <v>-0.33057943300784</v>
      </c>
      <c r="Z406" s="0" t="str">
        <f aca="false">IMSUM(COMPLEX(1,0),IMDIV(COMPLEX(0,2*PI()*O406),COMPLEX(Q*(wsl/2),0)),IMDIV(IMPOWER(COMPLEX(0,2*PI()*O406),2),IMPOWER(COMPLEX(wsl/2,0),2)))</f>
        <v>0.994780590137531+0.103030563812898i</v>
      </c>
      <c r="AA406" s="124" t="n">
        <f aca="false">IMABS(Z406)</f>
        <v>1.00010185460981</v>
      </c>
      <c r="AB406" s="124" t="n">
        <f aca="false">IMARGUMENT(Z406)</f>
        <v>0.103203174237493</v>
      </c>
      <c r="AC406" s="222" t="str">
        <f aca="false">(IMDIV(IMPRODUCT(P406,T406,W406),IMPRODUCT(Q406,Z406)))</f>
        <v>-0.0865055373553266-0.18803106365819i</v>
      </c>
      <c r="AD406" s="223" t="n">
        <f aca="false">20*LOG(IMABS(AC406))</f>
        <v>-13.6816180193103</v>
      </c>
      <c r="AE406" s="198" t="n">
        <f aca="false">(180/PI())*IMARGUMENT(AC406)</f>
        <v>-114.705259026254</v>
      </c>
      <c r="AF406" s="0" t="str">
        <f aca="false">COMPLEX(Adc_ea,0)</f>
        <v>-0.434440565864413</v>
      </c>
      <c r="AG406" s="0" t="str">
        <f aca="false">IMDIV(COMPLEX(0,2*PI()*O406),COMPLEX(wp0_ea,0))</f>
        <v>12.439999866564i</v>
      </c>
      <c r="AH406" s="0" t="n">
        <f aca="false">IMABS(AG406)</f>
        <v>12.439999866564</v>
      </c>
      <c r="AI406" s="0" t="n">
        <f aca="false">IMARGUMENT(AG406)</f>
        <v>1.5707963267949</v>
      </c>
      <c r="AJ406" s="0" t="str">
        <f aca="false">IMSUM(COMPLEX(1,0),IMDIV(COMPLEX(0,2*PI()*O406),COMPLEX(wp1_ea,0)))</f>
        <v>1+0.123168315510534i</v>
      </c>
      <c r="AK406" s="0" t="n">
        <f aca="false">IMABS(AJ406)</f>
        <v>1.00755666537704</v>
      </c>
      <c r="AL406" s="0" t="n">
        <f aca="false">IMARGUMENT(AJ406)</f>
        <v>0.122551085105026</v>
      </c>
      <c r="AM406" s="0" t="str">
        <f aca="false">IMSUM(COMPLEX(1,0),IMDIV(COMPLEX(0,2*PI()*O406),COMPLEX(wz_ea,0)))</f>
        <v>1+12.439999866564i</v>
      </c>
      <c r="AN406" s="0" t="n">
        <f aca="false">IMABS(AM406)</f>
        <v>12.4801280714627</v>
      </c>
      <c r="AO406" s="0" t="n">
        <f aca="false">IMARGUMENT(AM406)</f>
        <v>1.49058295366326</v>
      </c>
      <c r="AP406" s="197" t="str">
        <f aca="false">IMPRODUCT(AF406,IMDIV(AM406,IMPRODUCT(AG406,AJ406)))</f>
        <v>-0.423711289986394+0.0871106812945018i</v>
      </c>
      <c r="AQ406" s="169" t="n">
        <f aca="false">20*LOG(IMABS(AP406))</f>
        <v>-7.27880886550926</v>
      </c>
      <c r="AR406" s="198" t="n">
        <f aca="false">(180/PI())*IMARGUMENT(AP406)</f>
        <v>168.382452307783</v>
      </c>
      <c r="AS406" s="197" t="str">
        <f aca="false">IMPRODUCT(AC406,AP406)</f>
        <v>0.0530328868835864+0.072135328245356i</v>
      </c>
      <c r="AT406" s="223" t="n">
        <f aca="false">20*LOG(IMABS(AS406))</f>
        <v>-20.9604268848195</v>
      </c>
      <c r="AU406" s="198" t="n">
        <f aca="false">(180/PI())*IMARGUMENT(AS406)</f>
        <v>53.6771932815282</v>
      </c>
      <c r="AX406" s="0" t="n">
        <f aca="false">SUM((AT407&lt;0)*(AT406&gt;0))*O406</f>
        <v>0</v>
      </c>
      <c r="AY406" s="0" t="n">
        <f aca="false">IF(AX406&gt;0,AU406,0)</f>
        <v>0</v>
      </c>
    </row>
    <row r="407" customFormat="false" ht="15" hidden="false" customHeight="false" outlineLevel="0" collapsed="false">
      <c r="N407" s="130" t="n">
        <v>89</v>
      </c>
      <c r="O407" s="192" t="n">
        <f aca="false">10^(4+(N407/100))</f>
        <v>77624.7116628691</v>
      </c>
      <c r="P407" s="240" t="str">
        <f aca="false">COMPLEX(Adc,0)</f>
        <v>175.438596491228</v>
      </c>
      <c r="Q407" s="124" t="str">
        <f aca="false">IMSUM(COMPLEX(1,0),IMDIV(COMPLEX(0,2*PI()*O407),COMPLEX(wp_lf,0)))</f>
        <v>1+916.93324185308i</v>
      </c>
      <c r="R407" s="124" t="n">
        <f aca="false">IMABS(Q407)</f>
        <v>916.933787148886</v>
      </c>
      <c r="S407" s="124" t="n">
        <f aca="false">IMARGUMENT(Q407)</f>
        <v>1.56970573529064</v>
      </c>
      <c r="T407" s="124" t="str">
        <f aca="false">IMSUM(COMPLEX(1,0),IMDIV(COMPLEX(0,2*PI()*O407),COMPLEX(wz_esr,0)))</f>
        <v>1+0.00151293984905758i</v>
      </c>
      <c r="U407" s="124" t="n">
        <f aca="false">IMABS(T407)</f>
        <v>1.00000114449284</v>
      </c>
      <c r="V407" s="124" t="n">
        <f aca="false">IMARGUMENT(T407)</f>
        <v>0.0015129386947063</v>
      </c>
      <c r="W407" s="0" t="str">
        <f aca="false">IMSUB(COMPLEX(1,0),IMDIV(COMPLEX(0,2*PI()*O407),COMPLEX(wz_rhp,0)))</f>
        <v>1-0.351165922411817i</v>
      </c>
      <c r="X407" s="124" t="n">
        <f aca="false">IMABS(W407)</f>
        <v>1.05986673929478</v>
      </c>
      <c r="Y407" s="124" t="n">
        <f aca="false">IMARGUMENT(W407)</f>
        <v>-0.337713125211601</v>
      </c>
      <c r="Z407" s="0" t="str">
        <f aca="false">IMSUM(COMPLEX(1,0),IMDIV(COMPLEX(0,2*PI()*O407),COMPLEX(Q*(wsl/2),0)),IMDIV(IMPOWER(COMPLEX(0,2*PI()*O407),2),IMPOWER(COMPLEX(wsl/2,0),2)))</f>
        <v>0.994534606929031+0.105430453940474i</v>
      </c>
      <c r="AA407" s="124" t="n">
        <f aca="false">IMABS(Z407)</f>
        <v>1.00010732673927</v>
      </c>
      <c r="AB407" s="124" t="n">
        <f aca="false">IMARGUMENT(Z407)</f>
        <v>0.105615379868551</v>
      </c>
      <c r="AC407" s="222" t="str">
        <f aca="false">(IMDIV(IMPRODUCT(P407,T407,W407),IMPRODUCT(Q407,Z407)))</f>
        <v>-0.0864984571412495-0.183389026093116i</v>
      </c>
      <c r="AD407" s="223" t="n">
        <f aca="false">20*LOG(IMABS(AC407))</f>
        <v>-13.8601536015507</v>
      </c>
      <c r="AE407" s="198" t="n">
        <f aca="false">(180/PI())*IMARGUMENT(AC407)</f>
        <v>-115.251680986702</v>
      </c>
      <c r="AF407" s="0" t="str">
        <f aca="false">COMPLEX(Adc_ea,0)</f>
        <v>-0.434440565864413</v>
      </c>
      <c r="AG407" s="0" t="str">
        <f aca="false">IMDIV(COMPLEX(0,2*PI()*O407),COMPLEX(wp0_ea,0))</f>
        <v>12.7297646874284i</v>
      </c>
      <c r="AH407" s="0" t="n">
        <f aca="false">IMABS(AG407)</f>
        <v>12.7297646874284</v>
      </c>
      <c r="AI407" s="0" t="n">
        <f aca="false">IMARGUMENT(AG407)</f>
        <v>1.5707963267949</v>
      </c>
      <c r="AJ407" s="0" t="str">
        <f aca="false">IMSUM(COMPLEX(1,0),IMDIV(COMPLEX(0,2*PI()*O407),COMPLEX(wp1_ea,0)))</f>
        <v>1+0.126037274132954i</v>
      </c>
      <c r="AK407" s="0" t="n">
        <f aca="false">IMABS(AJ407)</f>
        <v>1.00791140209389</v>
      </c>
      <c r="AL407" s="0" t="n">
        <f aca="false">IMARGUMENT(AJ407)</f>
        <v>0.12537617989199</v>
      </c>
      <c r="AM407" s="0" t="str">
        <f aca="false">IMSUM(COMPLEX(1,0),IMDIV(COMPLEX(0,2*PI()*O407),COMPLEX(wz_ea,0)))</f>
        <v>1+12.7297646874284i</v>
      </c>
      <c r="AN407" s="0" t="n">
        <f aca="false">IMABS(AM407)</f>
        <v>12.7689823007669</v>
      </c>
      <c r="AO407" s="0" t="n">
        <f aca="false">IMARGUMENT(AM407)</f>
        <v>1.49240127473109</v>
      </c>
      <c r="AP407" s="197" t="str">
        <f aca="false">IMPRODUCT(AF407,IMDIV(AM407,IMPRODUCT(AG407,AJ407)))</f>
        <v>-0.423413090161833+0.087493765462969i</v>
      </c>
      <c r="AQ407" s="169" t="n">
        <f aca="false">20*LOG(IMABS(AP407))</f>
        <v>-7.28312156478859</v>
      </c>
      <c r="AR407" s="198" t="n">
        <f aca="false">(180/PI())*IMARGUMENT(AP407)</f>
        <v>168.324768422751</v>
      </c>
      <c r="AS407" s="197" t="str">
        <f aca="false">IMPRODUCT(AC407,AP407)</f>
        <v>0.0526699754698807+0.0700812385178301i</v>
      </c>
      <c r="AT407" s="223" t="n">
        <f aca="false">20*LOG(IMABS(AS407))</f>
        <v>-21.1432751663393</v>
      </c>
      <c r="AU407" s="198" t="n">
        <f aca="false">(180/PI())*IMARGUMENT(AS407)</f>
        <v>53.0730874360493</v>
      </c>
      <c r="AX407" s="0" t="n">
        <f aca="false">SUM((AT408&lt;0)*(AT407&gt;0))*O407</f>
        <v>0</v>
      </c>
      <c r="AY407" s="0" t="n">
        <f aca="false">IF(AX407&gt;0,AU407,0)</f>
        <v>0</v>
      </c>
    </row>
    <row r="408" customFormat="false" ht="15" hidden="false" customHeight="false" outlineLevel="0" collapsed="false">
      <c r="N408" s="130" t="n">
        <v>90</v>
      </c>
      <c r="O408" s="192" t="n">
        <f aca="false">10^(4+(N408/100))</f>
        <v>79432.8234724282</v>
      </c>
      <c r="P408" s="240" t="str">
        <f aca="false">COMPLEX(Adc,0)</f>
        <v>175.438596491228</v>
      </c>
      <c r="Q408" s="124" t="str">
        <f aca="false">IMSUM(COMPLEX(1,0),IMDIV(COMPLEX(0,2*PI()*O408),COMPLEX(wp_lf,0)))</f>
        <v>1+938.291360777532i</v>
      </c>
      <c r="R408" s="124" t="n">
        <f aca="false">IMABS(Q408)</f>
        <v>938.291893660897</v>
      </c>
      <c r="S408" s="124" t="n">
        <f aca="false">IMARGUMENT(Q408)</f>
        <v>1.56973056016506</v>
      </c>
      <c r="T408" s="124" t="str">
        <f aca="false">IMSUM(COMPLEX(1,0),IMDIV(COMPLEX(0,2*PI()*O408),COMPLEX(wz_esr,0)))</f>
        <v>1+0.00154818074528293i</v>
      </c>
      <c r="U408" s="124" t="n">
        <f aca="false">IMABS(T408)</f>
        <v>1.00000119843109</v>
      </c>
      <c r="V408" s="124" t="n">
        <f aca="false">IMARGUMENT(T408)</f>
        <v>0.00154817950839547</v>
      </c>
      <c r="W408" s="0" t="str">
        <f aca="false">IMSUB(COMPLEX(1,0),IMDIV(COMPLEX(0,2*PI()*O408),COMPLEX(wz_rhp,0)))</f>
        <v>1-0.35934562753182i</v>
      </c>
      <c r="X408" s="124" t="n">
        <f aca="false">IMABS(W408)</f>
        <v>1.06260495012316</v>
      </c>
      <c r="Y408" s="124" t="n">
        <f aca="false">IMARGUMENT(W408)</f>
        <v>-0.34497616407103</v>
      </c>
      <c r="Z408" s="0" t="str">
        <f aca="false">IMSUM(COMPLEX(1,0),IMDIV(COMPLEX(0,2*PI()*O408),COMPLEX(Q*(wsl/2),0)),IMDIV(IMPOWER(COMPLEX(0,2*PI()*O408),2),IMPOWER(COMPLEX(wsl/2,0),2)))</f>
        <v>0.994277030889068+0.107886244690266i</v>
      </c>
      <c r="AA408" s="124" t="n">
        <f aca="false">IMABS(Z408)</f>
        <v>1.00011312157523</v>
      </c>
      <c r="AB408" s="124" t="n">
        <f aca="false">IMARGUMENT(Z408)</f>
        <v>0.108084363311189</v>
      </c>
      <c r="AC408" s="222" t="str">
        <f aca="false">(IMDIV(IMPRODUCT(P408,T408,W408),IMPRODUCT(Q408,Z408)))</f>
        <v>-0.0864901258833494-0.178844205599113i</v>
      </c>
      <c r="AD408" s="223" t="n">
        <f aca="false">20*LOG(IMABS(AC408))</f>
        <v>-14.0377918007658</v>
      </c>
      <c r="AE408" s="198" t="n">
        <f aca="false">(180/PI())*IMARGUMENT(AC408)</f>
        <v>-115.808688001379</v>
      </c>
      <c r="AF408" s="0" t="str">
        <f aca="false">COMPLEX(Adc_ea,0)</f>
        <v>-0.434440565864413</v>
      </c>
      <c r="AG408" s="0" t="str">
        <f aca="false">IMDIV(COMPLEX(0,2*PI()*O408),COMPLEX(wp0_ea,0))</f>
        <v>13.0262789980285i</v>
      </c>
      <c r="AH408" s="0" t="n">
        <f aca="false">IMABS(AG408)</f>
        <v>13.0262789980285</v>
      </c>
      <c r="AI408" s="0" t="n">
        <f aca="false">IMARGUMENT(AG408)</f>
        <v>1.5707963267949</v>
      </c>
      <c r="AJ408" s="0" t="str">
        <f aca="false">IMSUM(COMPLEX(1,0),IMDIV(COMPLEX(0,2*PI()*O408),COMPLEX(wp1_ea,0)))</f>
        <v>1+0.128973059386421i</v>
      </c>
      <c r="AK408" s="0" t="n">
        <f aca="false">IMABS(AJ408)</f>
        <v>1.00828272327135</v>
      </c>
      <c r="AL408" s="0" t="n">
        <f aca="false">IMARGUMENT(AJ408)</f>
        <v>0.128264998047077</v>
      </c>
      <c r="AM408" s="0" t="str">
        <f aca="false">IMSUM(COMPLEX(1,0),IMDIV(COMPLEX(0,2*PI()*O408),COMPLEX(wz_ea,0)))</f>
        <v>1+13.0262789980285i</v>
      </c>
      <c r="AN408" s="0" t="n">
        <f aca="false">IMABS(AM408)</f>
        <v>13.0646065587326</v>
      </c>
      <c r="AO408" s="0" t="n">
        <f aca="false">IMARGUMENT(AM408)</f>
        <v>1.49417870784414</v>
      </c>
      <c r="AP408" s="197" t="str">
        <f aca="false">IMPRODUCT(AF408,IMDIV(AM408,IMPRODUCT(AG408,AJ408)))</f>
        <v>-0.423101286154135+0.087919754437277i</v>
      </c>
      <c r="AQ408" s="169" t="n">
        <f aca="false">20*LOG(IMABS(AP408))</f>
        <v>-7.28751990478035</v>
      </c>
      <c r="AR408" s="198" t="n">
        <f aca="false">(180/PI())*IMARGUMENT(AP408)</f>
        <v>168.261090750429</v>
      </c>
      <c r="AS408" s="197" t="str">
        <f aca="false">IMPRODUCT(AC408,AP408)</f>
        <v>0.0523180221396821+0.068065022781286i</v>
      </c>
      <c r="AT408" s="223" t="n">
        <f aca="false">20*LOG(IMABS(AS408))</f>
        <v>-21.3253117055461</v>
      </c>
      <c r="AU408" s="198" t="n">
        <f aca="false">(180/PI())*IMARGUMENT(AS408)</f>
        <v>52.4524027490498</v>
      </c>
      <c r="AX408" s="0" t="n">
        <f aca="false">SUM((AT409&lt;0)*(AT408&gt;0))*O408</f>
        <v>0</v>
      </c>
      <c r="AY408" s="0" t="n">
        <f aca="false">IF(AX408&gt;0,AU408,0)</f>
        <v>0</v>
      </c>
    </row>
    <row r="409" customFormat="false" ht="15" hidden="false" customHeight="false" outlineLevel="0" collapsed="false">
      <c r="N409" s="130" t="n">
        <v>91</v>
      </c>
      <c r="O409" s="192" t="n">
        <f aca="false">10^(4+(N409/100))</f>
        <v>81283.05161641</v>
      </c>
      <c r="P409" s="240" t="str">
        <f aca="false">COMPLEX(Adc,0)</f>
        <v>175.438596491228</v>
      </c>
      <c r="Q409" s="124" t="str">
        <f aca="false">IMSUM(COMPLEX(1,0),IMDIV(COMPLEX(0,2*PI()*O409),COMPLEX(wp_lf,0)))</f>
        <v>1+960.146974201221i</v>
      </c>
      <c r="R409" s="124" t="n">
        <f aca="false">IMABS(Q409)</f>
        <v>960.147494954687</v>
      </c>
      <c r="S409" s="124" t="n">
        <f aca="false">IMARGUMENT(Q409)</f>
        <v>1.56975481995762</v>
      </c>
      <c r="T409" s="124" t="str">
        <f aca="false">IMSUM(COMPLEX(1,0),IMDIV(COMPLEX(0,2*PI()*O409),COMPLEX(wz_esr,0)))</f>
        <v>1+0.00158424250743201i</v>
      </c>
      <c r="U409" s="124" t="n">
        <f aca="false">IMABS(T409)</f>
        <v>1.00000125491137</v>
      </c>
      <c r="V409" s="124" t="n">
        <f aca="false">IMARGUMENT(T409)</f>
        <v>0.00158424118196692</v>
      </c>
      <c r="W409" s="0" t="str">
        <f aca="false">IMSUB(COMPLEX(1,0),IMDIV(COMPLEX(0,2*PI()*O409),COMPLEX(wz_rhp,0)))</f>
        <v>1-0.367715862460042i</v>
      </c>
      <c r="X409" s="124" t="n">
        <f aca="false">IMABS(W409)</f>
        <v>1.06546466647408</v>
      </c>
      <c r="Y409" s="124" t="n">
        <f aca="false">IMARGUMENT(W409)</f>
        <v>-0.352369334490401</v>
      </c>
      <c r="Z409" s="0" t="str">
        <f aca="false">IMSUM(COMPLEX(1,0),IMDIV(COMPLEX(0,2*PI()*O409),COMPLEX(Q*(wsl/2),0)),IMDIV(IMPOWER(COMPLEX(0,2*PI()*O409),2),IMPOWER(COMPLEX(wsl/2,0),2)))</f>
        <v>0.99400731566433+0.110399238155036i</v>
      </c>
      <c r="AA409" s="124" t="n">
        <f aca="false">IMABS(Z409)</f>
        <v>1.00011926057817</v>
      </c>
      <c r="AB409" s="124" t="n">
        <f aca="false">IMARGUMENT(Z409)</f>
        <v>0.110611488952207</v>
      </c>
      <c r="AC409" s="222" t="str">
        <f aca="false">(IMDIV(IMPRODUCT(P409,T409,W409),IMPRODUCT(Q409,Z409)))</f>
        <v>-0.0864805243833948-0.174394191437988i</v>
      </c>
      <c r="AD409" s="223" t="n">
        <f aca="false">20*LOG(IMABS(AC409))</f>
        <v>-14.2145000597516</v>
      </c>
      <c r="AE409" s="198" t="n">
        <f aca="false">(180/PI())*IMARGUMENT(AC409)</f>
        <v>-116.376402899181</v>
      </c>
      <c r="AF409" s="0" t="str">
        <f aca="false">COMPLEX(Adc_ea,0)</f>
        <v>-0.434440565864413</v>
      </c>
      <c r="AG409" s="0" t="str">
        <f aca="false">IMDIV(COMPLEX(0,2*PI()*O409),COMPLEX(wp0_ea,0))</f>
        <v>13.3297000141765i</v>
      </c>
      <c r="AH409" s="0" t="n">
        <f aca="false">IMABS(AG409)</f>
        <v>13.3297000141765</v>
      </c>
      <c r="AI409" s="0" t="n">
        <f aca="false">IMARGUMENT(AG409)</f>
        <v>1.5707963267949</v>
      </c>
      <c r="AJ409" s="0" t="str">
        <f aca="false">IMSUM(COMPLEX(1,0),IMDIV(COMPLEX(0,2*PI()*O409),COMPLEX(wp1_ea,0)))</f>
        <v>1+0.131977227863134i</v>
      </c>
      <c r="AK409" s="0" t="n">
        <f aca="false">IMABS(AJ409)</f>
        <v>1.0086713977676</v>
      </c>
      <c r="AL409" s="0" t="n">
        <f aca="false">IMARGUMENT(AJ409)</f>
        <v>0.131218878293415</v>
      </c>
      <c r="AM409" s="0" t="str">
        <f aca="false">IMSUM(COMPLEX(1,0),IMDIV(COMPLEX(0,2*PI()*O409),COMPLEX(wz_ea,0)))</f>
        <v>1+13.3297000141765i</v>
      </c>
      <c r="AN409" s="0" t="n">
        <f aca="false">IMABS(AM409)</f>
        <v>13.3671576061606</v>
      </c>
      <c r="AO409" s="0" t="n">
        <f aca="false">IMARGUMENT(AM409)</f>
        <v>1.49591615047279</v>
      </c>
      <c r="AP409" s="197" t="str">
        <f aca="false">IMPRODUCT(AF409,IMDIV(AM409,IMPRODUCT(AG409,AJ409)))</f>
        <v>-0.422775279099986+0.088388633049066i</v>
      </c>
      <c r="AQ409" s="169" t="n">
        <f aca="false">20*LOG(IMABS(AP409))</f>
        <v>-7.29201284688686</v>
      </c>
      <c r="AR409" s="198" t="n">
        <f aca="false">(180/PI())*IMARGUMENT(AP409)</f>
        <v>168.191394008894</v>
      </c>
      <c r="AS409" s="197" t="str">
        <f aca="false">IMPRODUCT(AC409,AP409)</f>
        <v>0.0519762920258038+0.0660856576229971i</v>
      </c>
      <c r="AT409" s="223" t="n">
        <f aca="false">20*LOG(IMABS(AS409))</f>
        <v>-21.5065129066385</v>
      </c>
      <c r="AU409" s="198" t="n">
        <f aca="false">(180/PI())*IMARGUMENT(AS409)</f>
        <v>51.8149911097133</v>
      </c>
      <c r="AX409" s="0" t="n">
        <f aca="false">SUM((AT410&lt;0)*(AT409&gt;0))*O409</f>
        <v>0</v>
      </c>
      <c r="AY409" s="0" t="n">
        <f aca="false">IF(AX409&gt;0,AU409,0)</f>
        <v>0</v>
      </c>
    </row>
    <row r="410" customFormat="false" ht="15" hidden="false" customHeight="false" outlineLevel="0" collapsed="false">
      <c r="N410" s="130" t="n">
        <v>92</v>
      </c>
      <c r="O410" s="192" t="n">
        <f aca="false">10^(4+(N410/100))</f>
        <v>83176.3771102671</v>
      </c>
      <c r="P410" s="240" t="str">
        <f aca="false">COMPLEX(Adc,0)</f>
        <v>175.438596491228</v>
      </c>
      <c r="Q410" s="124" t="str">
        <f aca="false">IMSUM(COMPLEX(1,0),IMDIV(COMPLEX(0,2*PI()*O410),COMPLEX(wp_lf,0)))</f>
        <v>1+982.511670259679i</v>
      </c>
      <c r="R410" s="124" t="n">
        <f aca="false">IMABS(Q410)</f>
        <v>982.512179159355</v>
      </c>
      <c r="S410" s="124" t="n">
        <f aca="false">IMARGUMENT(Q410)</f>
        <v>1.56977852753107</v>
      </c>
      <c r="T410" s="124" t="str">
        <f aca="false">IMSUM(COMPLEX(1,0),IMDIV(COMPLEX(0,2*PI()*O410),COMPLEX(wz_esr,0)))</f>
        <v>1+0.00162114425592847i</v>
      </c>
      <c r="U410" s="124" t="n">
        <f aca="false">IMABS(T410)</f>
        <v>1.00000131405349</v>
      </c>
      <c r="V410" s="124" t="n">
        <f aca="false">IMARGUMENT(T410)</f>
        <v>0.00162114283569356</v>
      </c>
      <c r="W410" s="0" t="str">
        <f aca="false">IMSUB(COMPLEX(1,0),IMDIV(COMPLEX(0,2*PI()*O410),COMPLEX(wz_rhp,0)))</f>
        <v>1-0.376281065205834i</v>
      </c>
      <c r="X410" s="124" t="n">
        <f aca="false">IMABS(W410)</f>
        <v>1.06845095349877</v>
      </c>
      <c r="Y410" s="124" t="n">
        <f aca="false">IMARGUMENT(W410)</f>
        <v>-0.359893322628762</v>
      </c>
      <c r="Z410" s="0" t="str">
        <f aca="false">IMSUM(COMPLEX(1,0),IMDIV(COMPLEX(0,2*PI()*O410),COMPLEX(Q*(wsl/2),0)),IMDIV(IMPOWER(COMPLEX(0,2*PI()*O410),2),IMPOWER(COMPLEX(wsl/2,0),2)))</f>
        <v>0.993724889152663+0.112970766757182i</v>
      </c>
      <c r="AA410" s="124" t="n">
        <f aca="false">IMABS(Z410)</f>
        <v>1.00012576682294</v>
      </c>
      <c r="AB410" s="124" t="n">
        <f aca="false">IMARGUMENT(Z410)</f>
        <v>0.113198155909028</v>
      </c>
      <c r="AC410" s="222" t="str">
        <f aca="false">(IMDIV(IMPRODUCT(P410,T410,W410),IMPRODUCT(Q410,Z410)))</f>
        <v>-0.0864696306031032-0.170036623076609i</v>
      </c>
      <c r="AD410" s="223" t="n">
        <f aca="false">20*LOG(IMABS(AC410))</f>
        <v>-14.3902450597467</v>
      </c>
      <c r="AE410" s="198" t="n">
        <f aca="false">(180/PI())*IMARGUMENT(AC410)</f>
        <v>-116.954944799134</v>
      </c>
      <c r="AF410" s="0" t="str">
        <f aca="false">COMPLEX(Adc_ea,0)</f>
        <v>-0.434440565864413</v>
      </c>
      <c r="AG410" s="0" t="str">
        <f aca="false">IMDIV(COMPLEX(0,2*PI()*O410),COMPLEX(wp0_ea,0))</f>
        <v>13.6401886137115i</v>
      </c>
      <c r="AH410" s="0" t="n">
        <f aca="false">IMABS(AG410)</f>
        <v>13.6401886137115</v>
      </c>
      <c r="AI410" s="0" t="n">
        <f aca="false">IMARGUMENT(AG410)</f>
        <v>1.5707963267949</v>
      </c>
      <c r="AJ410" s="0" t="str">
        <f aca="false">IMSUM(COMPLEX(1,0),IMDIV(COMPLEX(0,2*PI()*O410),COMPLEX(wp1_ea,0)))</f>
        <v>1+0.135051372412985i</v>
      </c>
      <c r="AK410" s="0" t="n">
        <f aca="false">IMABS(AJ410)</f>
        <v>1.00907822947016</v>
      </c>
      <c r="AL410" s="0" t="n">
        <f aca="false">IMARGUMENT(AJ410)</f>
        <v>0.134239180517461</v>
      </c>
      <c r="AM410" s="0" t="str">
        <f aca="false">IMSUM(COMPLEX(1,0),IMDIV(COMPLEX(0,2*PI()*O410),COMPLEX(wz_ea,0)))</f>
        <v>1+13.6401886137115i</v>
      </c>
      <c r="AN410" s="0" t="n">
        <f aca="false">IMABS(AM410)</f>
        <v>13.6767958754097</v>
      </c>
      <c r="AO410" s="0" t="n">
        <f aca="false">IMARGUMENT(AM410)</f>
        <v>1.49761448184999</v>
      </c>
      <c r="AP410" s="197" t="str">
        <f aca="false">IMPRODUCT(AF410,IMDIV(AM410,IMPRODUCT(AG410,AJ410)))</f>
        <v>-0.422434445834256+0.0889003926109144i</v>
      </c>
      <c r="AQ410" s="169" t="n">
        <f aca="false">20*LOG(IMABS(AP410))</f>
        <v>-7.29660952675458</v>
      </c>
      <c r="AR410" s="198" t="n">
        <f aca="false">(180/PI())*IMARGUMENT(AP410)</f>
        <v>168.115650658731</v>
      </c>
      <c r="AS410" s="197" t="str">
        <f aca="false">IMPRODUCT(AC410,AP410)</f>
        <v>0.0516440730350593+0.064142142531359i</v>
      </c>
      <c r="AT410" s="223" t="n">
        <f aca="false">20*LOG(IMABS(AS410))</f>
        <v>-21.6868545865013</v>
      </c>
      <c r="AU410" s="198" t="n">
        <f aca="false">(180/PI())*IMARGUMENT(AS410)</f>
        <v>51.1607058595967</v>
      </c>
      <c r="AX410" s="0" t="n">
        <f aca="false">SUM((AT411&lt;0)*(AT410&gt;0))*O410</f>
        <v>0</v>
      </c>
      <c r="AY410" s="0" t="n">
        <f aca="false">IF(AX410&gt;0,AU410,0)</f>
        <v>0</v>
      </c>
    </row>
    <row r="411" customFormat="false" ht="15" hidden="false" customHeight="false" outlineLevel="0" collapsed="false">
      <c r="N411" s="130" t="n">
        <v>93</v>
      </c>
      <c r="O411" s="192" t="n">
        <f aca="false">10^(4+(N411/100))</f>
        <v>85113.8038202376</v>
      </c>
      <c r="P411" s="240" t="str">
        <f aca="false">COMPLEX(Adc,0)</f>
        <v>175.438596491228</v>
      </c>
      <c r="Q411" s="124" t="str">
        <f aca="false">IMSUM(COMPLEX(1,0),IMDIV(COMPLEX(0,2*PI()*O411),COMPLEX(wp_lf,0)))</f>
        <v>1+1005.39730701079i</v>
      </c>
      <c r="R411" s="124" t="n">
        <f aca="false">IMABS(Q411)</f>
        <v>1005.3978043265</v>
      </c>
      <c r="S411" s="124" t="n">
        <f aca="false">IMARGUMENT(Q411)</f>
        <v>1.56980169545536</v>
      </c>
      <c r="T411" s="124" t="str">
        <f aca="false">IMSUM(COMPLEX(1,0),IMDIV(COMPLEX(0,2*PI()*O411),COMPLEX(wz_esr,0)))</f>
        <v>1+0.0016589055565678i</v>
      </c>
      <c r="U411" s="124" t="n">
        <f aca="false">IMABS(T411)</f>
        <v>1.00000137598288</v>
      </c>
      <c r="V411" s="124" t="n">
        <f aca="false">IMARGUMENT(T411)</f>
        <v>0.00165890403475529</v>
      </c>
      <c r="W411" s="0" t="str">
        <f aca="false">IMSUB(COMPLEX(1,0),IMDIV(COMPLEX(0,2*PI()*O411),COMPLEX(wz_rhp,0)))</f>
        <v>1-0.385045777153067i</v>
      </c>
      <c r="X411" s="124" t="n">
        <f aca="false">IMABS(W411)</f>
        <v>1.07156906007192</v>
      </c>
      <c r="Y411" s="124" t="n">
        <f aca="false">IMARGUMENT(W411)</f>
        <v>-0.367548709324022</v>
      </c>
      <c r="Z411" s="0" t="str">
        <f aca="false">IMSUM(COMPLEX(1,0),IMDIV(COMPLEX(0,2*PI()*O411),COMPLEX(Q*(wsl/2),0)),IMDIV(IMPOWER(COMPLEX(0,2*PI()*O411),2),IMPOWER(COMPLEX(wsl/2,0),2)))</f>
        <v>0.993429152289569+0.115602193955208i</v>
      </c>
      <c r="AA411" s="124" t="n">
        <f aca="false">IMABS(Z411)</f>
        <v>1.000132665133</v>
      </c>
      <c r="AB411" s="124" t="n">
        <f aca="false">IMARGUMENT(Z411)</f>
        <v>0.115845799044245</v>
      </c>
      <c r="AC411" s="222" t="str">
        <f aca="false">(IMDIV(IMPRODUCT(P411,T411,W411),IMPRODUCT(Q411,Z411)))</f>
        <v>-0.0864574196035677-0.16576918893375i</v>
      </c>
      <c r="AD411" s="223" t="n">
        <f aca="false">20*LOG(IMABS(AC411))</f>
        <v>-14.5649927384914</v>
      </c>
      <c r="AE411" s="198" t="n">
        <f aca="false">(180/PI())*IMARGUMENT(AC411)</f>
        <v>-117.544428791564</v>
      </c>
      <c r="AF411" s="0" t="str">
        <f aca="false">COMPLEX(Adc_ea,0)</f>
        <v>-0.434440565864413</v>
      </c>
      <c r="AG411" s="0" t="str">
        <f aca="false">IMDIV(COMPLEX(0,2*PI()*O411),COMPLEX(wp0_ea,0))</f>
        <v>13.9579094217987i</v>
      </c>
      <c r="AH411" s="0" t="n">
        <f aca="false">IMABS(AG411)</f>
        <v>13.9579094217987</v>
      </c>
      <c r="AI411" s="0" t="n">
        <f aca="false">IMARGUMENT(AG411)</f>
        <v>1.5707963267949</v>
      </c>
      <c r="AJ411" s="0" t="str">
        <f aca="false">IMSUM(COMPLEX(1,0),IMDIV(COMPLEX(0,2*PI()*O411),COMPLEX(wp1_ea,0)))</f>
        <v>1+0.138197122988106i</v>
      </c>
      <c r="AK411" s="0" t="n">
        <f aca="false">IMABS(AJ411)</f>
        <v>1.00950405883394</v>
      </c>
      <c r="AL411" s="0" t="n">
        <f aca="false">IMARGUMENT(AJ411)</f>
        <v>0.137327285591845</v>
      </c>
      <c r="AM411" s="0" t="str">
        <f aca="false">IMSUM(COMPLEX(1,0),IMDIV(COMPLEX(0,2*PI()*O411),COMPLEX(wz_ea,0)))</f>
        <v>1+13.9579094217987i</v>
      </c>
      <c r="AN411" s="0" t="n">
        <f aca="false">IMABS(AM411)</f>
        <v>13.9936855555331</v>
      </c>
      <c r="AO411" s="0" t="n">
        <f aca="false">IMARGUMENT(AM411)</f>
        <v>1.4992745632432</v>
      </c>
      <c r="AP411" s="197" t="str">
        <f aca="false">IMPRODUCT(AF411,IMDIV(AM411,IMPRODUCT(AG411,AJ411)))</f>
        <v>-0.422078138100459+0.0894550298635262i</v>
      </c>
      <c r="AQ411" s="169" t="n">
        <f aca="false">20*LOG(IMABS(AP411))</f>
        <v>-7.30131927047519</v>
      </c>
      <c r="AR411" s="198" t="n">
        <f aca="false">(180/PI())*IMARGUMENT(AP411)</f>
        <v>168.033830928754</v>
      </c>
      <c r="AS411" s="197" t="str">
        <f aca="false">IMPRODUCT(AC411,AP411)</f>
        <v>0.0513206744377651+0.0622334995670199i</v>
      </c>
      <c r="AT411" s="223" t="n">
        <f aca="false">20*LOG(IMABS(AS411))</f>
        <v>-21.8663120089666</v>
      </c>
      <c r="AU411" s="198" t="n">
        <f aca="false">(180/PI())*IMARGUMENT(AS411)</f>
        <v>50.4894021371904</v>
      </c>
      <c r="AX411" s="0" t="n">
        <f aca="false">SUM((AT412&lt;0)*(AT411&gt;0))*O411</f>
        <v>0</v>
      </c>
      <c r="AY411" s="0" t="n">
        <f aca="false">IF(AX411&gt;0,AU411,0)</f>
        <v>0</v>
      </c>
    </row>
    <row r="412" customFormat="false" ht="15" hidden="false" customHeight="false" outlineLevel="0" collapsed="false">
      <c r="N412" s="130" t="n">
        <v>94</v>
      </c>
      <c r="O412" s="192" t="n">
        <f aca="false">10^(4+(N412/100))</f>
        <v>87096.358995608</v>
      </c>
      <c r="P412" s="240" t="str">
        <f aca="false">COMPLEX(Adc,0)</f>
        <v>175.438596491228</v>
      </c>
      <c r="Q412" s="124" t="str">
        <f aca="false">IMSUM(COMPLEX(1,0),IMDIV(COMPLEX(0,2*PI()*O412),COMPLEX(wp_lf,0)))</f>
        <v>1+1028.81601872208i</v>
      </c>
      <c r="R412" s="124" t="n">
        <f aca="false">IMABS(Q412)</f>
        <v>1028.81650471751</v>
      </c>
      <c r="S412" s="124" t="n">
        <f aca="false">IMARGUMENT(Q412)</f>
        <v>1.56982433601435</v>
      </c>
      <c r="T412" s="124" t="str">
        <f aca="false">IMSUM(COMPLEX(1,0),IMDIV(COMPLEX(0,2*PI()*O412),COMPLEX(wz_esr,0)))</f>
        <v>1+0.00169754643089143i</v>
      </c>
      <c r="U412" s="124" t="n">
        <f aca="false">IMABS(T412)</f>
        <v>1.0000014408309</v>
      </c>
      <c r="V412" s="124" t="n">
        <f aca="false">IMARGUMENT(T412)</f>
        <v>0.00169754480033879</v>
      </c>
      <c r="W412" s="0" t="str">
        <f aca="false">IMSUB(COMPLEX(1,0),IMDIV(COMPLEX(0,2*PI()*O412),COMPLEX(wz_rhp,0)))</f>
        <v>1-0.39401464546803i</v>
      </c>
      <c r="X412" s="124" t="n">
        <f aca="false">IMABS(W412)</f>
        <v>1.07482442326331</v>
      </c>
      <c r="Y412" s="124" t="n">
        <f aca="false">IMARGUMENT(W412)</f>
        <v>-0.375335963405753</v>
      </c>
      <c r="Z412" s="0" t="str">
        <f aca="false">IMSUM(COMPLEX(1,0),IMDIV(COMPLEX(0,2*PI()*O412),COMPLEX(Q*(wsl/2),0)),IMDIV(IMPOWER(COMPLEX(0,2*PI()*O412),2),IMPOWER(COMPLEX(wsl/2,0),2)))</f>
        <v>0.993119477777513+0.118294914966644i</v>
      </c>
      <c r="AA412" s="124" t="n">
        <f aca="false">IMABS(Z412)</f>
        <v>1.00013998222651</v>
      </c>
      <c r="AB412" s="124" t="n">
        <f aca="false">IMARGUMENT(Z412)</f>
        <v>0.118555890017841</v>
      </c>
      <c r="AC412" s="222" t="str">
        <f aca="false">(IMDIV(IMPRODUCT(P412,T412,W412),IMPRODUCT(Q412,Z412)))</f>
        <v>-0.0864438634772348-0.161589625153038i</v>
      </c>
      <c r="AD412" s="223" t="n">
        <f aca="false">20*LOG(IMABS(AC412))</f>
        <v>-14.7387083119817</v>
      </c>
      <c r="AE412" s="198" t="n">
        <f aca="false">(180/PI())*IMARGUMENT(AC412)</f>
        <v>-118.144965615023</v>
      </c>
      <c r="AF412" s="0" t="str">
        <f aca="false">COMPLEX(Adc_ea,0)</f>
        <v>-0.434440565864413</v>
      </c>
      <c r="AG412" s="0" t="str">
        <f aca="false">IMDIV(COMPLEX(0,2*PI()*O412),COMPLEX(wp0_ea,0))</f>
        <v>14.2830308982162i</v>
      </c>
      <c r="AH412" s="0" t="n">
        <f aca="false">IMABS(AG412)</f>
        <v>14.2830308982162</v>
      </c>
      <c r="AI412" s="0" t="n">
        <f aca="false">IMARGUMENT(AG412)</f>
        <v>1.5707963267949</v>
      </c>
      <c r="AJ412" s="0" t="str">
        <f aca="false">IMSUM(COMPLEX(1,0),IMDIV(COMPLEX(0,2*PI()*O412),COMPLEX(wp1_ea,0)))</f>
        <v>1+0.141416147507091i</v>
      </c>
      <c r="AK412" s="0" t="n">
        <f aca="false">IMABS(AJ412)</f>
        <v>1.00994976448126</v>
      </c>
      <c r="AL412" s="0" t="n">
        <f aca="false">IMARGUMENT(AJ412)</f>
        <v>0.140484595151579</v>
      </c>
      <c r="AM412" s="0" t="str">
        <f aca="false">IMSUM(COMPLEX(1,0),IMDIV(COMPLEX(0,2*PI()*O412),COMPLEX(wz_ea,0)))</f>
        <v>1+14.2830308982162i</v>
      </c>
      <c r="AN412" s="0" t="n">
        <f aca="false">IMABS(AM412)</f>
        <v>14.3179946794025</v>
      </c>
      <c r="AO412" s="0" t="n">
        <f aca="false">IMARGUMENT(AM412)</f>
        <v>1.50089723822926</v>
      </c>
      <c r="AP412" s="197" t="str">
        <f aca="false">IMPRODUCT(AF412,IMDIV(AM412,IMPRODUCT(AG412,AJ412)))</f>
        <v>-0.421705681755117+0.0900525458640268i</v>
      </c>
      <c r="AQ412" s="169" t="n">
        <f aca="false">20*LOG(IMABS(AP412))</f>
        <v>-7.30615161096241</v>
      </c>
      <c r="AR412" s="198" t="n">
        <f aca="false">(180/PI())*IMARGUMENT(AP412)</f>
        <v>167.945902844589</v>
      </c>
      <c r="AS412" s="197" t="str">
        <f aca="false">IMPRODUCT(AC412,AP412)</f>
        <v>0.0510054255114584+0.0603587730592683i</v>
      </c>
      <c r="AT412" s="223" t="n">
        <f aca="false">20*LOG(IMABS(AS412))</f>
        <v>-22.0448599229441</v>
      </c>
      <c r="AU412" s="198" t="n">
        <f aca="false">(180/PI())*IMARGUMENT(AS412)</f>
        <v>49.8009372295659</v>
      </c>
      <c r="AX412" s="0" t="n">
        <f aca="false">SUM((AT413&lt;0)*(AT412&gt;0))*O412</f>
        <v>0</v>
      </c>
      <c r="AY412" s="0" t="n">
        <f aca="false">IF(AX412&gt;0,AU412,0)</f>
        <v>0</v>
      </c>
    </row>
    <row r="413" customFormat="false" ht="15" hidden="false" customHeight="false" outlineLevel="0" collapsed="false">
      <c r="N413" s="130" t="n">
        <v>95</v>
      </c>
      <c r="O413" s="192" t="n">
        <f aca="false">10^(4+(N413/100))</f>
        <v>89125.0938133746</v>
      </c>
      <c r="P413" s="240" t="str">
        <f aca="false">COMPLEX(Adc,0)</f>
        <v>175.438596491228</v>
      </c>
      <c r="Q413" s="124" t="str">
        <f aca="false">IMSUM(COMPLEX(1,0),IMDIV(COMPLEX(0,2*PI()*O413),COMPLEX(wp_lf,0)))</f>
        <v>1+1052.78022230449i</v>
      </c>
      <c r="R413" s="124" t="n">
        <f aca="false">IMABS(Q413)</f>
        <v>1052.78069723732</v>
      </c>
      <c r="S413" s="124" t="n">
        <f aca="false">IMARGUMENT(Q413)</f>
        <v>1.56984646121226</v>
      </c>
      <c r="T413" s="124" t="str">
        <f aca="false">IMSUM(COMPLEX(1,0),IMDIV(COMPLEX(0,2*PI()*O413),COMPLEX(wz_esr,0)))</f>
        <v>1+0.00173708736680241i</v>
      </c>
      <c r="U413" s="124" t="n">
        <f aca="false">IMABS(T413)</f>
        <v>1.00000150873512</v>
      </c>
      <c r="V413" s="124" t="n">
        <f aca="false">IMARGUMENT(T413)</f>
        <v>0.00173708561954423</v>
      </c>
      <c r="W413" s="0" t="str">
        <f aca="false">IMSUB(COMPLEX(1,0),IMDIV(COMPLEX(0,2*PI()*O413),COMPLEX(wz_rhp,0)))</f>
        <v>1-0.403192425563422i</v>
      </c>
      <c r="X413" s="124" t="n">
        <f aca="false">IMABS(W413)</f>
        <v>1.0782226727498</v>
      </c>
      <c r="Y413" s="124" t="n">
        <f aca="false">IMARGUMENT(W413)</f>
        <v>-0.383255434919598</v>
      </c>
      <c r="Z413" s="0" t="str">
        <f aca="false">IMSUM(COMPLEX(1,0),IMDIV(COMPLEX(0,2*PI()*O413),COMPLEX(Q*(wsl/2),0)),IMDIV(IMPOWER(COMPLEX(0,2*PI()*O413),2),IMPOWER(COMPLEX(wsl/2,0),2)))</f>
        <v>0.992795208755335+0.121050357507815i</v>
      </c>
      <c r="AA413" s="124" t="n">
        <f aca="false">IMABS(Z413)</f>
        <v>1.00014774687559</v>
      </c>
      <c r="AB413" s="124" t="n">
        <f aca="false">IMARGUMENT(Z413)</f>
        <v>0.121329938378862</v>
      </c>
      <c r="AC413" s="222" t="str">
        <f aca="false">(IMDIV(IMPRODUCT(P413,T413,W413),IMPRODUCT(Q413,Z413)))</f>
        <v>-0.0864289312721643-0.15749571440136i</v>
      </c>
      <c r="AD413" s="223" t="n">
        <f aca="false">20*LOG(IMABS(AC413))</f>
        <v>-14.9113563001294</v>
      </c>
      <c r="AE413" s="198" t="n">
        <f aca="false">(180/PI())*IMARGUMENT(AC413)</f>
        <v>-118.756661330389</v>
      </c>
      <c r="AF413" s="0" t="str">
        <f aca="false">COMPLEX(Adc_ea,0)</f>
        <v>-0.434440565864413</v>
      </c>
      <c r="AG413" s="0" t="str">
        <f aca="false">IMDIV(COMPLEX(0,2*PI()*O413),COMPLEX(wp0_ea,0))</f>
        <v>14.6157254266741i</v>
      </c>
      <c r="AH413" s="0" t="n">
        <f aca="false">IMABS(AG413)</f>
        <v>14.6157254266741</v>
      </c>
      <c r="AI413" s="0" t="n">
        <f aca="false">IMARGUMENT(AG413)</f>
        <v>1.5707963267949</v>
      </c>
      <c r="AJ413" s="0" t="str">
        <f aca="false">IMSUM(COMPLEX(1,0),IMDIV(COMPLEX(0,2*PI()*O413),COMPLEX(wp1_ea,0)))</f>
        <v>1+0.144710152739347i</v>
      </c>
      <c r="AK413" s="0" t="n">
        <f aca="false">IMABS(AJ413)</f>
        <v>1.01041626486604</v>
      </c>
      <c r="AL413" s="0" t="n">
        <f aca="false">IMARGUMENT(AJ413)</f>
        <v>0.143712531320146</v>
      </c>
      <c r="AM413" s="0" t="str">
        <f aca="false">IMSUM(COMPLEX(1,0),IMDIV(COMPLEX(0,2*PI()*O413),COMPLEX(wz_ea,0)))</f>
        <v>1+14.6157254266741i</v>
      </c>
      <c r="AN413" s="0" t="n">
        <f aca="false">IMABS(AM413)</f>
        <v>14.6498952128651</v>
      </c>
      <c r="AO413" s="0" t="n">
        <f aca="false">IMARGUMENT(AM413)</f>
        <v>1.50248333297178</v>
      </c>
      <c r="AP413" s="197" t="str">
        <f aca="false">IMPRODUCT(AF413,IMDIV(AM413,IMPRODUCT(AG413,AJ413)))</f>
        <v>-0.421316375968313+0.0906929448118248i</v>
      </c>
      <c r="AQ413" s="169" t="n">
        <f aca="false">20*LOG(IMABS(AP413))</f>
        <v>-7.31111630451365</v>
      </c>
      <c r="AR413" s="198" t="n">
        <f aca="false">(180/PI())*IMARGUMENT(AP413)</f>
        <v>167.851832260246</v>
      </c>
      <c r="AS413" s="197" t="str">
        <f aca="false">IMPRODUCT(AC413,AP413)</f>
        <v>0.0506976742367042+0.0585170293281101i</v>
      </c>
      <c r="AT413" s="223" t="n">
        <f aca="false">20*LOG(IMABS(AS413))</f>
        <v>-22.222472604643</v>
      </c>
      <c r="AU413" s="198" t="n">
        <f aca="false">(180/PI())*IMARGUMENT(AS413)</f>
        <v>49.0951709298571</v>
      </c>
      <c r="AX413" s="0" t="n">
        <f aca="false">SUM((AT414&lt;0)*(AT413&gt;0))*O413</f>
        <v>0</v>
      </c>
      <c r="AY413" s="0" t="n">
        <f aca="false">IF(AX413&gt;0,AU413,0)</f>
        <v>0</v>
      </c>
    </row>
    <row r="414" customFormat="false" ht="15" hidden="false" customHeight="false" outlineLevel="0" collapsed="false">
      <c r="N414" s="130" t="n">
        <v>96</v>
      </c>
      <c r="O414" s="192" t="n">
        <f aca="false">10^(4+(N414/100))</f>
        <v>91201.083935591</v>
      </c>
      <c r="P414" s="240" t="str">
        <f aca="false">COMPLEX(Adc,0)</f>
        <v>175.438596491228</v>
      </c>
      <c r="Q414" s="124" t="str">
        <f aca="false">IMSUM(COMPLEX(1,0),IMDIV(COMPLEX(0,2*PI()*O414),COMPLEX(wp_lf,0)))</f>
        <v>1+1077.30262389596i</v>
      </c>
      <c r="R414" s="124" t="n">
        <f aca="false">IMABS(Q414)</f>
        <v>1077.303088018</v>
      </c>
      <c r="S414" s="124" t="n">
        <f aca="false">IMARGUMENT(Q414)</f>
        <v>1.56986808278007</v>
      </c>
      <c r="T414" s="124" t="str">
        <f aca="false">IMSUM(COMPLEX(1,0),IMDIV(COMPLEX(0,2*PI()*O414),COMPLEX(wz_esr,0)))</f>
        <v>1+0.00177754932942833i</v>
      </c>
      <c r="U414" s="124" t="n">
        <f aca="false">IMABS(T414)</f>
        <v>1.00000157983956</v>
      </c>
      <c r="V414" s="124" t="n">
        <f aca="false">IMARGUMENT(T414)</f>
        <v>0.00177754745730337</v>
      </c>
      <c r="W414" s="0" t="str">
        <f aca="false">IMSUB(COMPLEX(1,0),IMDIV(COMPLEX(0,2*PI()*O414),COMPLEX(wz_rhp,0)))</f>
        <v>1-0.412583983619729i</v>
      </c>
      <c r="X414" s="124" t="n">
        <f aca="false">IMABS(W414)</f>
        <v>1.08176963515322</v>
      </c>
      <c r="Y414" s="124" t="n">
        <f aca="false">IMARGUMENT(W414)</f>
        <v>-0.391307348289001</v>
      </c>
      <c r="Z414" s="0" t="str">
        <f aca="false">IMSUM(COMPLEX(1,0),IMDIV(COMPLEX(0,2*PI()*O414),COMPLEX(Q*(wsl/2),0)),IMDIV(IMPOWER(COMPLEX(0,2*PI()*O414),2),IMPOWER(COMPLEX(wsl/2,0),2)))</f>
        <v>0.992455657404964+0.123869982550827i</v>
      </c>
      <c r="AA414" s="124" t="n">
        <f aca="false">IMABS(Z414)</f>
        <v>1.00015599007968</v>
      </c>
      <c r="AB414" s="124" t="n">
        <f aca="false">IMARGUMENT(Z414)</f>
        <v>0.124169492698457</v>
      </c>
      <c r="AC414" s="222" t="str">
        <f aca="false">(IMDIV(IMPRODUCT(P414,T414,W414),IMPRODUCT(Q414,Z414)))</f>
        <v>-0.0864125889082796-0.153485284692181i</v>
      </c>
      <c r="AD414" s="223" t="n">
        <f aca="false">20*LOG(IMABS(AC414))</f>
        <v>-15.08290055653</v>
      </c>
      <c r="AE414" s="198" t="n">
        <f aca="false">(180/PI())*IMARGUMENT(AC414)</f>
        <v>-119.379616993724</v>
      </c>
      <c r="AF414" s="0" t="str">
        <f aca="false">COMPLEX(Adc_ea,0)</f>
        <v>-0.434440565864413</v>
      </c>
      <c r="AG414" s="0" t="str">
        <f aca="false">IMDIV(COMPLEX(0,2*PI()*O414),COMPLEX(wp0_ea,0))</f>
        <v>14.9561694062152i</v>
      </c>
      <c r="AH414" s="0" t="n">
        <f aca="false">IMABS(AG414)</f>
        <v>14.9561694062152</v>
      </c>
      <c r="AI414" s="0" t="n">
        <f aca="false">IMARGUMENT(AG414)</f>
        <v>1.5707963267949</v>
      </c>
      <c r="AJ414" s="0" t="str">
        <f aca="false">IMSUM(COMPLEX(1,0),IMDIV(COMPLEX(0,2*PI()*O414),COMPLEX(wp1_ea,0)))</f>
        <v>1+0.148080885210052i</v>
      </c>
      <c r="AK414" s="0" t="n">
        <f aca="false">IMABS(AJ414)</f>
        <v>1.01090452000404</v>
      </c>
      <c r="AL414" s="0" t="n">
        <f aca="false">IMARGUMENT(AJ414)</f>
        <v>0.147012536381777</v>
      </c>
      <c r="AM414" s="0" t="str">
        <f aca="false">IMSUM(COMPLEX(1,0),IMDIV(COMPLEX(0,2*PI()*O414),COMPLEX(wz_ea,0)))</f>
        <v>1+14.9561694062152i</v>
      </c>
      <c r="AN414" s="0" t="n">
        <f aca="false">IMABS(AM414)</f>
        <v>14.9895631459829</v>
      </c>
      <c r="AO414" s="0" t="n">
        <f aca="false">IMARGUMENT(AM414)</f>
        <v>1.50403365650016</v>
      </c>
      <c r="AP414" s="197" t="str">
        <f aca="false">IMPRODUCT(AF414,IMDIV(AM414,IMPRODUCT(AG414,AJ414)))</f>
        <v>-0.420909492422981+0.0913762328084272i</v>
      </c>
      <c r="AQ414" s="169" t="n">
        <f aca="false">20*LOG(IMABS(AP414))</f>
        <v>-7.31622334756491</v>
      </c>
      <c r="AR414" s="198" t="n">
        <f aca="false">(180/PI())*IMARGUMENT(AP414)</f>
        <v>167.751582892899</v>
      </c>
      <c r="AS414" s="197" t="str">
        <f aca="false">IMPRODUCT(AC414,AP414)</f>
        <v>0.0503967860430402+0.0567073564325208i</v>
      </c>
      <c r="AT414" s="223" t="n">
        <f aca="false">20*LOG(IMABS(AS414))</f>
        <v>-22.3991239040949</v>
      </c>
      <c r="AU414" s="198" t="n">
        <f aca="false">(180/PI())*IMARGUMENT(AS414)</f>
        <v>48.3719658991746</v>
      </c>
      <c r="AX414" s="0" t="n">
        <f aca="false">SUM((AT415&lt;0)*(AT414&gt;0))*O414</f>
        <v>0</v>
      </c>
      <c r="AY414" s="0" t="n">
        <f aca="false">IF(AX414&gt;0,AU414,0)</f>
        <v>0</v>
      </c>
    </row>
    <row r="415" customFormat="false" ht="15" hidden="false" customHeight="false" outlineLevel="0" collapsed="false">
      <c r="N415" s="130" t="n">
        <v>97</v>
      </c>
      <c r="O415" s="192" t="n">
        <f aca="false">10^(4+(N415/100))</f>
        <v>93325.4300796991</v>
      </c>
      <c r="P415" s="240" t="str">
        <f aca="false">COMPLEX(Adc,0)</f>
        <v>175.438596491228</v>
      </c>
      <c r="Q415" s="124" t="str">
        <f aca="false">IMSUM(COMPLEX(1,0),IMDIV(COMPLEX(0,2*PI()*O415),COMPLEX(wp_lf,0)))</f>
        <v>1+1102.3962255984i</v>
      </c>
      <c r="R415" s="124" t="n">
        <f aca="false">IMABS(Q415)</f>
        <v>1102.39667915574</v>
      </c>
      <c r="S415" s="124" t="n">
        <f aca="false">IMARGUMENT(Q415)</f>
        <v>1.56988921218175</v>
      </c>
      <c r="T415" s="124" t="str">
        <f aca="false">IMSUM(COMPLEX(1,0),IMDIV(COMPLEX(0,2*PI()*O415),COMPLEX(wz_esr,0)))</f>
        <v>1+0.00181895377223737i</v>
      </c>
      <c r="U415" s="124" t="n">
        <f aca="false">IMABS(T415)</f>
        <v>1.00000165429504</v>
      </c>
      <c r="V415" s="124" t="n">
        <f aca="false">IMARGUMENT(T415)</f>
        <v>0.0018189517662218</v>
      </c>
      <c r="W415" s="0" t="str">
        <f aca="false">IMSUB(COMPLEX(1,0),IMDIV(COMPLEX(0,2*PI()*O415),COMPLEX(wz_rhp,0)))</f>
        <v>1-0.422194299165346i</v>
      </c>
      <c r="X415" s="124" t="n">
        <f aca="false">IMABS(W415)</f>
        <v>1.08547133828937</v>
      </c>
      <c r="Y415" s="124" t="n">
        <f aca="false">IMARGUMENT(W415)</f>
        <v>-0.399491795442816</v>
      </c>
      <c r="Z415" s="0" t="str">
        <f aca="false">IMSUM(COMPLEX(1,0),IMDIV(COMPLEX(0,2*PI()*O415),COMPLEX(Q*(wsl/2),0)),IMDIV(IMPOWER(COMPLEX(0,2*PI()*O415),2),IMPOWER(COMPLEX(wsl/2,0),2)))</f>
        <v>0.992100103492462+0.126755285098201i</v>
      </c>
      <c r="AA415" s="124" t="n">
        <f aca="false">IMABS(Z415)</f>
        <v>1.00016474525454</v>
      </c>
      <c r="AB415" s="124" t="n">
        <f aca="false">IMARGUMENT(Z415)</f>
        <v>0.127076141746278</v>
      </c>
      <c r="AC415" s="222" t="str">
        <f aca="false">(IMDIV(IMPRODUCT(P415,T415,W415),IMPRODUCT(Q415,Z415)))</f>
        <v>-0.0863947990853008-0.149556208233206i</v>
      </c>
      <c r="AD415" s="223" t="n">
        <f aca="false">20*LOG(IMABS(AC415))</f>
        <v>-15.2533043025349</v>
      </c>
      <c r="AE415" s="198" t="n">
        <f aca="false">(180/PI())*IMARGUMENT(AC415)</f>
        <v>-120.013928329637</v>
      </c>
      <c r="AF415" s="0" t="str">
        <f aca="false">COMPLEX(Adc_ea,0)</f>
        <v>-0.434440565864413</v>
      </c>
      <c r="AG415" s="0" t="str">
        <f aca="false">IMDIV(COMPLEX(0,2*PI()*O415),COMPLEX(wp0_ea,0))</f>
        <v>15.3045433447438i</v>
      </c>
      <c r="AH415" s="0" t="n">
        <f aca="false">IMABS(AG415)</f>
        <v>15.3045433447438</v>
      </c>
      <c r="AI415" s="0" t="n">
        <f aca="false">IMARGUMENT(AG415)</f>
        <v>1.5707963267949</v>
      </c>
      <c r="AJ415" s="0" t="str">
        <f aca="false">IMSUM(COMPLEX(1,0),IMDIV(COMPLEX(0,2*PI()*O415),COMPLEX(wp1_ea,0)))</f>
        <v>1+0.151530132126177i</v>
      </c>
      <c r="AK415" s="0" t="n">
        <f aca="false">IMABS(AJ415)</f>
        <v>1.01141553327116</v>
      </c>
      <c r="AL415" s="0" t="n">
        <f aca="false">IMARGUMENT(AJ415)</f>
        <v>0.15038607239601</v>
      </c>
      <c r="AM415" s="0" t="str">
        <f aca="false">IMSUM(COMPLEX(1,0),IMDIV(COMPLEX(0,2*PI()*O415),COMPLEX(wz_ea,0)))</f>
        <v>1+15.3045433447438i</v>
      </c>
      <c r="AN415" s="0" t="n">
        <f aca="false">IMABS(AM415)</f>
        <v>15.3371785864005</v>
      </c>
      <c r="AO415" s="0" t="n">
        <f aca="false">IMARGUMENT(AM415)</f>
        <v>1.50554900099003</v>
      </c>
      <c r="AP415" s="197" t="str">
        <f aca="false">IMPRODUCT(AF415,IMDIV(AM415,IMPRODUCT(AG415,AJ415)))</f>
        <v>-0.420484274515828+0.092102416547511i</v>
      </c>
      <c r="AQ415" s="169" t="n">
        <f aca="false">20*LOG(IMABS(AP415))</f>
        <v>-7.32148299364508</v>
      </c>
      <c r="AR415" s="198" t="n">
        <f aca="false">(180/PI())*IMARGUMENT(AP415)</f>
        <v>167.645116361026</v>
      </c>
      <c r="AS415" s="197" t="str">
        <f aca="false">IMPRODUCT(AC415,AP415)</f>
        <v>0.0501021426032845+0.0549288639453848i</v>
      </c>
      <c r="AT415" s="223" t="n">
        <f aca="false">20*LOG(IMABS(AS415))</f>
        <v>-22.57478729618</v>
      </c>
      <c r="AU415" s="198" t="n">
        <f aca="false">(180/PI())*IMARGUMENT(AS415)</f>
        <v>47.631188031389</v>
      </c>
      <c r="AX415" s="0" t="n">
        <f aca="false">SUM((AT416&lt;0)*(AT415&gt;0))*O415</f>
        <v>0</v>
      </c>
      <c r="AY415" s="0" t="n">
        <f aca="false">IF(AX415&gt;0,AU415,0)</f>
        <v>0</v>
      </c>
    </row>
    <row r="416" customFormat="false" ht="15" hidden="false" customHeight="false" outlineLevel="0" collapsed="false">
      <c r="N416" s="130" t="n">
        <v>98</v>
      </c>
      <c r="O416" s="192" t="n">
        <f aca="false">10^(4+(N416/100))</f>
        <v>95499.2586021437</v>
      </c>
      <c r="P416" s="240" t="str">
        <f aca="false">COMPLEX(Adc,0)</f>
        <v>175.438596491228</v>
      </c>
      <c r="Q416" s="124" t="str">
        <f aca="false">IMSUM(COMPLEX(1,0),IMDIV(COMPLEX(0,2*PI()*O416),COMPLEX(wp_lf,0)))</f>
        <v>1+1128.0743323716i</v>
      </c>
      <c r="R416" s="124" t="n">
        <f aca="false">IMABS(Q416)</f>
        <v>1128.07477560472</v>
      </c>
      <c r="S416" s="124" t="n">
        <f aca="false">IMARGUMENT(Q416)</f>
        <v>1.56990986062032</v>
      </c>
      <c r="T416" s="124" t="str">
        <f aca="false">IMSUM(COMPLEX(1,0),IMDIV(COMPLEX(0,2*PI()*O416),COMPLEX(wz_esr,0)))</f>
        <v>1+0.00186132264841314i</v>
      </c>
      <c r="U416" s="124" t="n">
        <f aca="false">IMABS(T416)</f>
        <v>1.0000017322595</v>
      </c>
      <c r="V416" s="124" t="n">
        <f aca="false">IMARGUMENT(T416)</f>
        <v>0.00186132049883671</v>
      </c>
      <c r="W416" s="0" t="str">
        <f aca="false">IMSUB(COMPLEX(1,0),IMDIV(COMPLEX(0,2*PI()*O416),COMPLEX(wz_rhp,0)))</f>
        <v>1-0.432028467716783i</v>
      </c>
      <c r="X416" s="124" t="n">
        <f aca="false">IMABS(W416)</f>
        <v>1.08933401531289</v>
      </c>
      <c r="Y416" s="124" t="n">
        <f aca="false">IMARGUMENT(W416)</f>
        <v>-0.407808728940307</v>
      </c>
      <c r="Z416" s="0" t="str">
        <f aca="false">IMSUM(COMPLEX(1,0),IMDIV(COMPLEX(0,2*PI()*O416),COMPLEX(Q*(wsl/2),0)),IMDIV(IMPOWER(COMPLEX(0,2*PI()*O416),2),IMPOWER(COMPLEX(wsl/2,0),2)))</f>
        <v>0.991727792840309+0.129707794975538i</v>
      </c>
      <c r="AA416" s="124" t="n">
        <f aca="false">IMABS(Z416)</f>
        <v>1.00017404843823</v>
      </c>
      <c r="AB416" s="124" t="n">
        <f aca="false">IMARGUMENT(Z416)</f>
        <v>0.130051515712332</v>
      </c>
      <c r="AC416" s="222" t="str">
        <f aca="false">(IMDIV(IMPRODUCT(P416,T416,W416),IMPRODUCT(Q416,Z416)))</f>
        <v>-0.0863755211819847-0.145706400297815i</v>
      </c>
      <c r="AD416" s="223" t="n">
        <f aca="false">20*LOG(IMABS(AC416))</f>
        <v>-15.4225301658152</v>
      </c>
      <c r="AE416" s="198" t="n">
        <f aca="false">(180/PI())*IMARGUMENT(AC416)</f>
        <v>-120.659685407078</v>
      </c>
      <c r="AF416" s="0" t="str">
        <f aca="false">COMPLEX(Adc_ea,0)</f>
        <v>-0.434440565864413</v>
      </c>
      <c r="AG416" s="0" t="str">
        <f aca="false">IMDIV(COMPLEX(0,2*PI()*O416),COMPLEX(wp0_ea,0))</f>
        <v>15.6610319547334i</v>
      </c>
      <c r="AH416" s="0" t="n">
        <f aca="false">IMABS(AG416)</f>
        <v>15.6610319547334</v>
      </c>
      <c r="AI416" s="0" t="n">
        <f aca="false">IMARGUMENT(AG416)</f>
        <v>1.5707963267949</v>
      </c>
      <c r="AJ416" s="0" t="str">
        <f aca="false">IMSUM(COMPLEX(1,0),IMDIV(COMPLEX(0,2*PI()*O416),COMPLEX(wp1_ea,0)))</f>
        <v>1+0.155059722324094i</v>
      </c>
      <c r="AK416" s="0" t="n">
        <f aca="false">IMABS(AJ416)</f>
        <v>1.01195035327195</v>
      </c>
      <c r="AL416" s="0" t="n">
        <f aca="false">IMARGUMENT(AJ416)</f>
        <v>0.153834620750503</v>
      </c>
      <c r="AM416" s="0" t="str">
        <f aca="false">IMSUM(COMPLEX(1,0),IMDIV(COMPLEX(0,2*PI()*O416),COMPLEX(wz_ea,0)))</f>
        <v>1+15.6610319547334i</v>
      </c>
      <c r="AN416" s="0" t="n">
        <f aca="false">IMABS(AM416)</f>
        <v>15.6929258548934</v>
      </c>
      <c r="AO416" s="0" t="n">
        <f aca="false">IMARGUMENT(AM416)</f>
        <v>1.50703014204434</v>
      </c>
      <c r="AP416" s="197" t="str">
        <f aca="false">IMPRODUCT(AF416,IMDIV(AM416,IMPRODUCT(AG416,AJ416)))</f>
        <v>-0.420039936563094+0.0928715019314969i</v>
      </c>
      <c r="AQ416" s="169" t="n">
        <f aca="false">20*LOG(IMABS(AP416))</f>
        <v>-7.32690577053506</v>
      </c>
      <c r="AR416" s="198" t="n">
        <f aca="false">(180/PI())*IMARGUMENT(AP416)</f>
        <v>167.532392226142</v>
      </c>
      <c r="AS416" s="197" t="str">
        <f aca="false">IMPRODUCT(AC416,AP416)</f>
        <v>0.049813140674575+0.0531806827556443i</v>
      </c>
      <c r="AT416" s="223" t="n">
        <f aca="false">20*LOG(IMABS(AS416))</f>
        <v>-22.7494359363503</v>
      </c>
      <c r="AU416" s="198" t="n">
        <f aca="false">(180/PI())*IMARGUMENT(AS416)</f>
        <v>46.872706819064</v>
      </c>
      <c r="AX416" s="0" t="n">
        <f aca="false">SUM((AT417&lt;0)*(AT416&gt;0))*O416</f>
        <v>0</v>
      </c>
      <c r="AY416" s="0" t="n">
        <f aca="false">IF(AX416&gt;0,AU416,0)</f>
        <v>0</v>
      </c>
    </row>
    <row r="417" customFormat="false" ht="15" hidden="false" customHeight="false" outlineLevel="0" collapsed="false">
      <c r="N417" s="130" t="n">
        <v>99</v>
      </c>
      <c r="O417" s="192" t="n">
        <f aca="false">10^(4+(N417/100))</f>
        <v>97723.7220955811</v>
      </c>
      <c r="P417" s="240" t="str">
        <f aca="false">COMPLEX(Adc,0)</f>
        <v>175.438596491228</v>
      </c>
      <c r="Q417" s="124" t="str">
        <f aca="false">IMSUM(COMPLEX(1,0),IMDIV(COMPLEX(0,2*PI()*O417),COMPLEX(wp_lf,0)))</f>
        <v>1+1154.35055908765i</v>
      </c>
      <c r="R417" s="124" t="n">
        <f aca="false">IMABS(Q417)</f>
        <v>1154.35099223155</v>
      </c>
      <c r="S417" s="124" t="n">
        <f aca="false">IMARGUMENT(Q417)</f>
        <v>1.56993003904377</v>
      </c>
      <c r="T417" s="124" t="str">
        <f aca="false">IMSUM(COMPLEX(1,0),IMDIV(COMPLEX(0,2*PI()*O417),COMPLEX(wz_esr,0)))</f>
        <v>1+0.00190467842249462i</v>
      </c>
      <c r="U417" s="124" t="n">
        <f aca="false">IMABS(T417)</f>
        <v>1.0000018138983</v>
      </c>
      <c r="V417" s="124" t="n">
        <f aca="false">IMARGUMENT(T417)</f>
        <v>0.00190467611927798</v>
      </c>
      <c r="W417" s="0" t="str">
        <f aca="false">IMSUB(COMPLEX(1,0),IMDIV(COMPLEX(0,2*PI()*O417),COMPLEX(wz_rhp,0)))</f>
        <v>1-0.442091703480376i</v>
      </c>
      <c r="X417" s="124" t="n">
        <f aca="false">IMABS(W417)</f>
        <v>1.09336410874245</v>
      </c>
      <c r="Y417" s="124" t="n">
        <f aca="false">IMARGUMENT(W417)</f>
        <v>-0.416257955127933</v>
      </c>
      <c r="Z417" s="0" t="str">
        <f aca="false">IMSUM(COMPLEX(1,0),IMDIV(COMPLEX(0,2*PI()*O417),COMPLEX(Q*(wsl/2),0)),IMDIV(IMPOWER(COMPLEX(0,2*PI()*O417),2),IMPOWER(COMPLEX(wsl/2,0),2)))</f>
        <v>0.991337935727697+0.132729077642657i</v>
      </c>
      <c r="AA417" s="124" t="n">
        <f aca="false">IMABS(Z417)</f>
        <v>1.00018393851567</v>
      </c>
      <c r="AB417" s="124" t="n">
        <f aca="false">IMARGUMENT(Z417)</f>
        <v>0.133097287476524</v>
      </c>
      <c r="AC417" s="222" t="str">
        <f aca="false">(IMDIV(IMPRODUCT(P417,T417,W417),IMPRODUCT(Q417,Z417)))</f>
        <v>-0.0863547111463201-0.141933818119804i</v>
      </c>
      <c r="AD417" s="223" t="n">
        <f aca="false">20*LOG(IMABS(AC417))</f>
        <v>-15.5905402235853</v>
      </c>
      <c r="AE417" s="198" t="n">
        <f aca="false">(180/PI())*IMARGUMENT(AC417)</f>
        <v>-121.316972319666</v>
      </c>
      <c r="AF417" s="0" t="str">
        <f aca="false">COMPLEX(Adc_ea,0)</f>
        <v>-0.434440565864413</v>
      </c>
      <c r="AG417" s="0" t="str">
        <f aca="false">IMDIV(COMPLEX(0,2*PI()*O417),COMPLEX(wp0_ea,0))</f>
        <v>16.0258242511637i</v>
      </c>
      <c r="AH417" s="0" t="n">
        <f aca="false">IMABS(AG417)</f>
        <v>16.0258242511637</v>
      </c>
      <c r="AI417" s="0" t="n">
        <f aca="false">IMARGUMENT(AG417)</f>
        <v>1.5707963267949</v>
      </c>
      <c r="AJ417" s="0" t="str">
        <f aca="false">IMSUM(COMPLEX(1,0),IMDIV(COMPLEX(0,2*PI()*O417),COMPLEX(wp1_ea,0)))</f>
        <v>1+0.158671527239244i</v>
      </c>
      <c r="AK417" s="0" t="n">
        <f aca="false">IMABS(AJ417)</f>
        <v>1.0125100757802</v>
      </c>
      <c r="AL417" s="0" t="n">
        <f aca="false">IMARGUMENT(AJ417)</f>
        <v>0.157359681647775</v>
      </c>
      <c r="AM417" s="0" t="str">
        <f aca="false">IMSUM(COMPLEX(1,0),IMDIV(COMPLEX(0,2*PI()*O417),COMPLEX(wz_ea,0)))</f>
        <v>1+16.0258242511637i</v>
      </c>
      <c r="AN417" s="0" t="n">
        <f aca="false">IMABS(AM417)</f>
        <v>16.0569935831458</v>
      </c>
      <c r="AO417" s="0" t="n">
        <f aca="false">IMARGUMENT(AM417)</f>
        <v>1.50847783897464</v>
      </c>
      <c r="AP417" s="197" t="str">
        <f aca="false">IMPRODUCT(AF417,IMDIV(AM417,IMPRODUCT(AG417,AJ417)))</f>
        <v>-0.419575663014748+0.0936834926108203i</v>
      </c>
      <c r="AQ417" s="169" t="n">
        <f aca="false">20*LOG(IMABS(AP417))</f>
        <v>-7.3325024976347</v>
      </c>
      <c r="AR417" s="198" t="n">
        <f aca="false">(180/PI())*IMARGUMENT(AP417)</f>
        <v>167.413368038322</v>
      </c>
      <c r="AS417" s="197" t="str">
        <f aca="false">IMPRODUCT(AC417,AP417)</f>
        <v>0.0495291909847165+0.0514619648982456i</v>
      </c>
      <c r="AT417" s="223" t="n">
        <f aca="false">20*LOG(IMABS(AS417))</f>
        <v>-22.92304272122</v>
      </c>
      <c r="AU417" s="198" t="n">
        <f aca="false">(180/PI())*IMARGUMENT(AS417)</f>
        <v>46.0963957186566</v>
      </c>
      <c r="AX417" s="0" t="n">
        <f aca="false">SUM((AT418&lt;0)*(AT417&gt;0))*O417</f>
        <v>0</v>
      </c>
      <c r="AY417" s="0" t="n">
        <f aca="false">IF(AX417&gt;0,AU417,0)</f>
        <v>0</v>
      </c>
    </row>
    <row r="418" customFormat="false" ht="15" hidden="false" customHeight="false" outlineLevel="0" collapsed="false">
      <c r="N418" s="130" t="n">
        <v>100</v>
      </c>
      <c r="O418" s="192" t="n">
        <f aca="false">10^(4+(N418/100))</f>
        <v>100000</v>
      </c>
      <c r="P418" s="240" t="str">
        <f aca="false">COMPLEX(Adc,0)</f>
        <v>175.438596491228</v>
      </c>
      <c r="Q418" s="124" t="str">
        <f aca="false">IMSUM(COMPLEX(1,0),IMDIV(COMPLEX(0,2*PI()*O418),COMPLEX(wp_lf,0)))</f>
        <v>1+1181.23883774976i</v>
      </c>
      <c r="R418" s="124" t="n">
        <f aca="false">IMABS(Q418)</f>
        <v>1181.23926103411</v>
      </c>
      <c r="S418" s="124" t="n">
        <f aca="false">IMARGUMENT(Q418)</f>
        <v>1.5699497581509</v>
      </c>
      <c r="T418" s="124" t="str">
        <f aca="false">IMSUM(COMPLEX(1,0),IMDIV(COMPLEX(0,2*PI()*O418),COMPLEX(wz_esr,0)))</f>
        <v>1+0.00194904408228711i</v>
      </c>
      <c r="U418" s="124" t="n">
        <f aca="false">IMABS(T418)</f>
        <v>1.00000189938461</v>
      </c>
      <c r="V418" s="124" t="n">
        <f aca="false">IMARGUMENT(T418)</f>
        <v>0.00194904161433045</v>
      </c>
      <c r="W418" s="0" t="str">
        <f aca="false">IMSUB(COMPLEX(1,0),IMDIV(COMPLEX(0,2*PI()*O418),COMPLEX(wz_rhp,0)))</f>
        <v>1-0.45238934211693i</v>
      </c>
      <c r="X418" s="124" t="n">
        <f aca="false">IMABS(W418)</f>
        <v>1.09756827435062</v>
      </c>
      <c r="Y418" s="124" t="n">
        <f aca="false">IMARGUMENT(W418)</f>
        <v>-0.424839127365289</v>
      </c>
      <c r="Z418" s="0" t="str">
        <f aca="false">IMSUM(COMPLEX(1,0),IMDIV(COMPLEX(0,2*PI()*O418),COMPLEX(Q*(wsl/2),0)),IMDIV(IMPOWER(COMPLEX(0,2*PI()*O418),2),IMPOWER(COMPLEX(wsl/2,0),2)))</f>
        <v>0.990929705215419+0.135820735023619i</v>
      </c>
      <c r="AA418" s="124" t="n">
        <f aca="false">IMABS(Z418)</f>
        <v>1.00019445746348</v>
      </c>
      <c r="AB418" s="124" t="n">
        <f aca="false">IMARGUMENT(Z418)</f>
        <v>0.136215173928202</v>
      </c>
      <c r="AC418" s="222" t="str">
        <f aca="false">(IMDIV(IMPRODUCT(P418,T418,W418),IMPRODUCT(Q418,Z418)))</f>
        <v>-0.0863323213762349-0.138236459810908i</v>
      </c>
      <c r="AD418" s="223" t="n">
        <f aca="false">20*LOG(IMABS(AC418))</f>
        <v>-15.7572960506446</v>
      </c>
      <c r="AE418" s="198" t="n">
        <f aca="false">(180/PI())*IMARGUMENT(AC418)</f>
        <v>-121.985866872815</v>
      </c>
      <c r="AF418" s="0" t="str">
        <f aca="false">COMPLEX(Adc_ea,0)</f>
        <v>-0.434440565864413</v>
      </c>
      <c r="AG418" s="0" t="str">
        <f aca="false">IMDIV(COMPLEX(0,2*PI()*O418),COMPLEX(wp0_ea,0))</f>
        <v>16.3991136517387i</v>
      </c>
      <c r="AH418" s="0" t="n">
        <f aca="false">IMABS(AG418)</f>
        <v>16.3991136517387</v>
      </c>
      <c r="AI418" s="0" t="n">
        <f aca="false">IMARGUMENT(AG418)</f>
        <v>1.5707963267949</v>
      </c>
      <c r="AJ418" s="0" t="str">
        <f aca="false">IMSUM(COMPLEX(1,0),IMDIV(COMPLEX(0,2*PI()*O418),COMPLEX(wp1_ea,0)))</f>
        <v>1+0.162367461898403i</v>
      </c>
      <c r="AK418" s="0" t="n">
        <f aca="false">IMABS(AJ418)</f>
        <v>1.01309584575366</v>
      </c>
      <c r="AL418" s="0" t="n">
        <f aca="false">IMARGUMENT(AJ418)</f>
        <v>0.160962773521464</v>
      </c>
      <c r="AM418" s="0" t="str">
        <f aca="false">IMSUM(COMPLEX(1,0),IMDIV(COMPLEX(0,2*PI()*O418),COMPLEX(wz_ea,0)))</f>
        <v>1+16.3991136517387i</v>
      </c>
      <c r="AN418" s="0" t="n">
        <f aca="false">IMABS(AM418)</f>
        <v>16.4295748138119</v>
      </c>
      <c r="AO418" s="0" t="n">
        <f aca="false">IMARGUMENT(AM418)</f>
        <v>1.50989283508236</v>
      </c>
      <c r="AP418" s="197" t="str">
        <f aca="false">IMPRODUCT(AF418,IMDIV(AM418,IMPRODUCT(AG418,AJ418)))</f>
        <v>-0.419090607681111+0.0945383884420595i</v>
      </c>
      <c r="AQ418" s="169" t="n">
        <f aca="false">20*LOG(IMABS(AP418))</f>
        <v>-7.33828430353869</v>
      </c>
      <c r="AR418" s="198" t="n">
        <f aca="false">(180/PI())*IMARGUMENT(AP418)</f>
        <v>167.287999385762</v>
      </c>
      <c r="AS418" s="197" t="str">
        <f aca="false">IMPRODUCT(AC418,AP418)</f>
        <v>0.049249717162546+0.0497718834124677i</v>
      </c>
      <c r="AT418" s="223" t="n">
        <f aca="false">20*LOG(IMABS(AS418))</f>
        <v>-23.0955803541833</v>
      </c>
      <c r="AU418" s="198" t="n">
        <f aca="false">(180/PI())*IMARGUMENT(AS418)</f>
        <v>45.3021325129475</v>
      </c>
      <c r="AX418" s="0" t="n">
        <f aca="false">SUM((AT419&lt;0)*(AT418&gt;0))*O418</f>
        <v>0</v>
      </c>
      <c r="AY418" s="0" t="n">
        <f aca="false">IF(AX418&gt;0,AU418,0)</f>
        <v>0</v>
      </c>
    </row>
    <row r="419" customFormat="false" ht="15" hidden="false" customHeight="false" outlineLevel="0" collapsed="false">
      <c r="N419" s="130" t="n">
        <v>1</v>
      </c>
      <c r="O419" s="192" t="n">
        <f aca="false">10^(5+(N419/100))</f>
        <v>102329.299228075</v>
      </c>
      <c r="P419" s="240" t="str">
        <f aca="false">COMPLEX(Adc,0)</f>
        <v>175.438596491228</v>
      </c>
      <c r="Q419" s="124" t="str">
        <f aca="false">IMSUM(COMPLEX(1,0),IMDIV(COMPLEX(0,2*PI()*O419),COMPLEX(wp_lf,0)))</f>
        <v>1+1208.75342487919i</v>
      </c>
      <c r="R419" s="124" t="n">
        <f aca="false">IMABS(Q419)</f>
        <v>1208.75383852841</v>
      </c>
      <c r="S419" s="124" t="n">
        <f aca="false">IMARGUMENT(Q419)</f>
        <v>1.569969028397</v>
      </c>
      <c r="T419" s="124" t="str">
        <f aca="false">IMSUM(COMPLEX(1,0),IMDIV(COMPLEX(0,2*PI()*O419),COMPLEX(wz_esr,0)))</f>
        <v>1+0.00199444315105067i</v>
      </c>
      <c r="U419" s="124" t="n">
        <f aca="false">IMABS(T419)</f>
        <v>1.00000198889976</v>
      </c>
      <c r="V419" s="124" t="n">
        <f aca="false">IMARGUMENT(T419)</f>
        <v>0.00199444050656313</v>
      </c>
      <c r="W419" s="0" t="str">
        <f aca="false">IMSUB(COMPLEX(1,0),IMDIV(COMPLEX(0,2*PI()*O419),COMPLEX(wz_rhp,0)))</f>
        <v>1-0.462926843570754i</v>
      </c>
      <c r="X419" s="124" t="n">
        <f aca="false">IMABS(W419)</f>
        <v>1.10195338490264</v>
      </c>
      <c r="Y419" s="124" t="n">
        <f aca="false">IMARGUMENT(W419)</f>
        <v>-0.433551739360395</v>
      </c>
      <c r="Z419" s="0" t="str">
        <f aca="false">IMSUM(COMPLEX(1,0),IMDIV(COMPLEX(0,2*PI()*O419),COMPLEX(Q*(wsl/2),0)),IMDIV(IMPOWER(COMPLEX(0,2*PI()*O419),2),IMPOWER(COMPLEX(wsl/2,0),2)))</f>
        <v>0.990502235391829+0.13898440635609i</v>
      </c>
      <c r="AA419" s="124" t="n">
        <f aca="false">IMABS(Z419)</f>
        <v>1.00020565061709</v>
      </c>
      <c r="AB419" s="124" t="n">
        <f aca="false">IMARGUMENT(Z419)</f>
        <v>0.139406937338193</v>
      </c>
      <c r="AC419" s="222" t="str">
        <f aca="false">(IMDIV(IMPRODUCT(P419,T419,W419),IMPRODUCT(Q419,Z419)))</f>
        <v>-0.0863083005903768-0.134612363300637i</v>
      </c>
      <c r="AD419" s="223" t="n">
        <f aca="false">20*LOG(IMABS(AC419))</f>
        <v>-15.9227587723735</v>
      </c>
      <c r="AE419" s="198" t="n">
        <f aca="false">(180/PI())*IMARGUMENT(AC419)</f>
        <v>-122.666440280116</v>
      </c>
      <c r="AF419" s="0" t="str">
        <f aca="false">COMPLEX(Adc_ea,0)</f>
        <v>-0.434440565864413</v>
      </c>
      <c r="AG419" s="0" t="str">
        <f aca="false">IMDIV(COMPLEX(0,2*PI()*O419),COMPLEX(wp0_ea,0))</f>
        <v>16.7810980794399i</v>
      </c>
      <c r="AH419" s="0" t="n">
        <f aca="false">IMABS(AG419)</f>
        <v>16.7810980794399</v>
      </c>
      <c r="AI419" s="0" t="n">
        <f aca="false">IMARGUMENT(AG419)</f>
        <v>1.5707963267949</v>
      </c>
      <c r="AJ419" s="0" t="str">
        <f aca="false">IMSUM(COMPLEX(1,0),IMDIV(COMPLEX(0,2*PI()*O419),COMPLEX(wp1_ea,0)))</f>
        <v>1+0.166149485935048i</v>
      </c>
      <c r="AK419" s="0" t="n">
        <f aca="false">IMABS(AJ419)</f>
        <v>1.01370885942487</v>
      </c>
      <c r="AL419" s="0" t="n">
        <f aca="false">IMARGUMENT(AJ419)</f>
        <v>0.164645432377374</v>
      </c>
      <c r="AM419" s="0" t="str">
        <f aca="false">IMSUM(COMPLEX(1,0),IMDIV(COMPLEX(0,2*PI()*O419),COMPLEX(wz_ea,0)))</f>
        <v>1+16.7810980794399i</v>
      </c>
      <c r="AN419" s="0" t="n">
        <f aca="false">IMABS(AM419)</f>
        <v>16.8108671029124</v>
      </c>
      <c r="AO419" s="0" t="n">
        <f aca="false">IMARGUMENT(AM419)</f>
        <v>1.51127585793937</v>
      </c>
      <c r="AP419" s="197" t="str">
        <f aca="false">IMPRODUCT(AF419,IMDIV(AM419,IMPRODUCT(AG419,AJ419)))</f>
        <v>-0.418583892976292+0.0954361838610765i</v>
      </c>
      <c r="AQ419" s="169" t="n">
        <f aca="false">20*LOG(IMABS(AP419))</f>
        <v>-7.34426264382102</v>
      </c>
      <c r="AR419" s="198" t="n">
        <f aca="false">(180/PI())*IMARGUMENT(AP419)</f>
        <v>167.156239948608</v>
      </c>
      <c r="AS419" s="197" t="str">
        <f aca="false">IMPRODUCT(AC419,AP419)</f>
        <v>0.0489741547112215+0.0481096322292393i</v>
      </c>
      <c r="AT419" s="223" t="n">
        <f aca="false">20*LOG(IMABS(AS419))</f>
        <v>-23.2670214161945</v>
      </c>
      <c r="AU419" s="198" t="n">
        <f aca="false">(180/PI())*IMARGUMENT(AS419)</f>
        <v>44.489799668492</v>
      </c>
      <c r="AX419" s="0" t="n">
        <f aca="false">SUM((AT420&lt;0)*(AT419&gt;0))*O419</f>
        <v>0</v>
      </c>
      <c r="AY419" s="0" t="n">
        <f aca="false">IF(AX419&gt;0,AU419,0)</f>
        <v>0</v>
      </c>
    </row>
    <row r="420" customFormat="false" ht="15" hidden="false" customHeight="false" outlineLevel="0" collapsed="false">
      <c r="N420" s="130" t="n">
        <v>2</v>
      </c>
      <c r="O420" s="192" t="n">
        <f aca="false">10^(5+(N420/100))</f>
        <v>104712.85480509</v>
      </c>
      <c r="P420" s="240" t="str">
        <f aca="false">COMPLEX(Adc,0)</f>
        <v>175.438596491228</v>
      </c>
      <c r="Q420" s="124" t="str">
        <f aca="false">IMSUM(COMPLEX(1,0),IMDIV(COMPLEX(0,2*PI()*O420),COMPLEX(wp_lf,0)))</f>
        <v>1+1236.90890907424i</v>
      </c>
      <c r="R420" s="124" t="n">
        <f aca="false">IMABS(Q420)</f>
        <v>1236.90931330766</v>
      </c>
      <c r="S420" s="124" t="n">
        <f aca="false">IMARGUMENT(Q420)</f>
        <v>1.56998785999933</v>
      </c>
      <c r="T420" s="124" t="str">
        <f aca="false">IMSUM(COMPLEX(1,0),IMDIV(COMPLEX(0,2*PI()*O420),COMPLEX(wz_esr,0)))</f>
        <v>1+0.0020408996999725i</v>
      </c>
      <c r="U420" s="124" t="n">
        <f aca="false">IMABS(T420)</f>
        <v>1.00000208263362</v>
      </c>
      <c r="V420" s="124" t="n">
        <f aca="false">IMARGUMENT(T420)</f>
        <v>0.00204089686637217</v>
      </c>
      <c r="W420" s="0" t="str">
        <f aca="false">IMSUB(COMPLEX(1,0),IMDIV(COMPLEX(0,2*PI()*O420),COMPLEX(wz_rhp,0)))</f>
        <v>1-0.473709794964602i</v>
      </c>
      <c r="X420" s="124" t="n">
        <f aca="false">IMABS(W420)</f>
        <v>1.10652653372859</v>
      </c>
      <c r="Y420" s="124" t="n">
        <f aca="false">IMARGUMENT(W420)</f>
        <v>-0.442395118657294</v>
      </c>
      <c r="Z420" s="0" t="str">
        <f aca="false">IMSUM(COMPLEX(1,0),IMDIV(COMPLEX(0,2*PI()*O420),COMPLEX(Q*(wsl/2),0)),IMDIV(IMPOWER(COMPLEX(0,2*PI()*O420),2),IMPOWER(COMPLEX(wsl/2,0),2)))</f>
        <v>0.990054619536116+0.142221769060488i</v>
      </c>
      <c r="AA420" s="124" t="n">
        <f aca="false">IMABS(Z420)</f>
        <v>1.00021756696206</v>
      </c>
      <c r="AB420" s="124" t="n">
        <f aca="false">IMARGUMENT(Z420)</f>
        <v>0.142674386785877</v>
      </c>
      <c r="AC420" s="222" t="str">
        <f aca="false">(IMDIV(IMPRODUCT(P420,T420,W420),IMPRODUCT(Q420,Z420)))</f>
        <v>-0.0862825936884742-0.131059605298026i</v>
      </c>
      <c r="AD420" s="223" t="n">
        <f aca="false">20*LOG(IMABS(AC420))</f>
        <v>-16.0868891227929</v>
      </c>
      <c r="AE420" s="198" t="n">
        <f aca="false">(180/PI())*IMARGUMENT(AC420)</f>
        <v>-123.358756871575</v>
      </c>
      <c r="AF420" s="0" t="str">
        <f aca="false">COMPLEX(Adc_ea,0)</f>
        <v>-0.434440565864413</v>
      </c>
      <c r="AG420" s="0" t="str">
        <f aca="false">IMDIV(COMPLEX(0,2*PI()*O420),COMPLEX(wp0_ea,0))</f>
        <v>17.1719800674669i</v>
      </c>
      <c r="AH420" s="0" t="n">
        <f aca="false">IMABS(AG420)</f>
        <v>17.1719800674669</v>
      </c>
      <c r="AI420" s="0" t="n">
        <f aca="false">IMARGUMENT(AG420)</f>
        <v>1.5707963267949</v>
      </c>
      <c r="AJ420" s="0" t="str">
        <f aca="false">IMSUM(COMPLEX(1,0),IMDIV(COMPLEX(0,2*PI()*O420),COMPLEX(wp1_ea,0)))</f>
        <v>1+0.170019604628385i</v>
      </c>
      <c r="AK420" s="0" t="n">
        <f aca="false">IMABS(AJ420)</f>
        <v>1.01435036647008</v>
      </c>
      <c r="AL420" s="0" t="n">
        <f aca="false">IMARGUMENT(AJ420)</f>
        <v>0.168409211054498</v>
      </c>
      <c r="AM420" s="0" t="str">
        <f aca="false">IMSUM(COMPLEX(1,0),IMDIV(COMPLEX(0,2*PI()*O420),COMPLEX(wz_ea,0)))</f>
        <v>1+17.1719800674669i</v>
      </c>
      <c r="AN420" s="0" t="n">
        <f aca="false">IMABS(AM420)</f>
        <v>17.2010726246208</v>
      </c>
      <c r="AO420" s="0" t="n">
        <f aca="false">IMARGUMENT(AM420)</f>
        <v>1.5126276196677</v>
      </c>
      <c r="AP420" s="197" t="str">
        <f aca="false">IMPRODUCT(AF420,IMDIV(AM420,IMPRODUCT(AG420,AJ420)))</f>
        <v>-0.41805460918332+0.096376866167335i</v>
      </c>
      <c r="AQ420" s="169" t="n">
        <f aca="false">20*LOG(IMABS(AP420))</f>
        <v>-7.35044931902426</v>
      </c>
      <c r="AR420" s="198" t="n">
        <f aca="false">(180/PI())*IMARGUMENT(AP420)</f>
        <v>167.018041557328</v>
      </c>
      <c r="AS420" s="197" t="str">
        <f aca="false">IMPRODUCT(AC420,AP420)</f>
        <v>0.0487019500235099+0.0464744260881018i</v>
      </c>
      <c r="AT420" s="223" t="n">
        <f aca="false">20*LOG(IMABS(AS420))</f>
        <v>-23.4373384418171</v>
      </c>
      <c r="AU420" s="198" t="n">
        <f aca="false">(180/PI())*IMARGUMENT(AS420)</f>
        <v>43.6592846857536</v>
      </c>
      <c r="AX420" s="0" t="n">
        <f aca="false">SUM((AT421&lt;0)*(AT420&gt;0))*O420</f>
        <v>0</v>
      </c>
      <c r="AY420" s="0" t="n">
        <f aca="false">IF(AX420&gt;0,AU420,0)</f>
        <v>0</v>
      </c>
    </row>
    <row r="421" customFormat="false" ht="15" hidden="false" customHeight="false" outlineLevel="0" collapsed="false">
      <c r="N421" s="130" t="n">
        <v>3</v>
      </c>
      <c r="O421" s="192" t="n">
        <f aca="false">10^(5+(N421/100))</f>
        <v>107151.930523761</v>
      </c>
      <c r="P421" s="240" t="str">
        <f aca="false">COMPLEX(Adc,0)</f>
        <v>175.438596491228</v>
      </c>
      <c r="Q421" s="124" t="str">
        <f aca="false">IMSUM(COMPLEX(1,0),IMDIV(COMPLEX(0,2*PI()*O421),COMPLEX(wp_lf,0)))</f>
        <v>1+1265.7202187453i</v>
      </c>
      <c r="R421" s="124" t="n">
        <f aca="false">IMABS(Q421)</f>
        <v>1265.72061377725</v>
      </c>
      <c r="S421" s="124" t="n">
        <f aca="false">IMARGUMENT(Q421)</f>
        <v>1.57000626294261</v>
      </c>
      <c r="T421" s="124" t="str">
        <f aca="false">IMSUM(COMPLEX(1,0),IMDIV(COMPLEX(0,2*PI()*O421),COMPLEX(wz_esr,0)))</f>
        <v>1+0.00208843836092975i</v>
      </c>
      <c r="U421" s="124" t="n">
        <f aca="false">IMABS(T421)</f>
        <v>1.00000218078502</v>
      </c>
      <c r="V421" s="124" t="n">
        <f aca="false">IMARGUMENT(T421)</f>
        <v>0.00208843532456895</v>
      </c>
      <c r="W421" s="0" t="str">
        <f aca="false">IMSUB(COMPLEX(1,0),IMDIV(COMPLEX(0,2*PI()*O421),COMPLEX(wz_rhp,0)))</f>
        <v>1-0.484743913562031i</v>
      </c>
      <c r="X421" s="124" t="n">
        <f aca="false">IMABS(W421)</f>
        <v>1.11129503811339</v>
      </c>
      <c r="Y421" s="124" t="n">
        <f aca="false">IMARGUMENT(W421)</f>
        <v>-0.451368420321563</v>
      </c>
      <c r="Z421" s="0" t="str">
        <f aca="false">IMSUM(COMPLEX(1,0),IMDIV(COMPLEX(0,2*PI()*O421),COMPLEX(Q*(wsl/2),0)),IMDIV(IMPOWER(COMPLEX(0,2*PI()*O421),2),IMPOWER(COMPLEX(wsl/2,0),2)))</f>
        <v>0.98958590819504+0.145534539629369i</v>
      </c>
      <c r="AA421" s="124" t="n">
        <f aca="false">IMABS(Z421)</f>
        <v>1.00023025945196</v>
      </c>
      <c r="AB421" s="124" t="n">
        <f aca="false">IMARGUMENT(Z421)</f>
        <v>0.14601937964407</v>
      </c>
      <c r="AC421" s="222" t="str">
        <f aca="false">(IMDIV(IMPRODUCT(P421,T421,W421),IMPRODUCT(Q421,Z421)))</f>
        <v>-0.0862551416007445-0.127576300274852i</v>
      </c>
      <c r="AD421" s="223" t="n">
        <f aca="false">20*LOG(IMABS(AC421))</f>
        <v>-16.2496475077796</v>
      </c>
      <c r="AE421" s="198" t="n">
        <f aca="false">(180/PI())*IMARGUMENT(AC421)</f>
        <v>-124.062873816466</v>
      </c>
      <c r="AF421" s="0" t="str">
        <f aca="false">COMPLEX(Adc_ea,0)</f>
        <v>-0.434440565864413</v>
      </c>
      <c r="AG421" s="0" t="str">
        <f aca="false">IMDIV(COMPLEX(0,2*PI()*O421),COMPLEX(wp0_ea,0))</f>
        <v>17.5719668666237i</v>
      </c>
      <c r="AH421" s="0" t="n">
        <f aca="false">IMABS(AG421)</f>
        <v>17.5719668666237</v>
      </c>
      <c r="AI421" s="0" t="n">
        <f aca="false">IMARGUMENT(AG421)</f>
        <v>1.5707963267949</v>
      </c>
      <c r="AJ421" s="0" t="str">
        <f aca="false">IMSUM(COMPLEX(1,0),IMDIV(COMPLEX(0,2*PI()*O421),COMPLEX(wp1_ea,0)))</f>
        <v>1+0.173979869966571i</v>
      </c>
      <c r="AK421" s="0" t="n">
        <f aca="false">IMABS(AJ421)</f>
        <v>1.01502167225808</v>
      </c>
      <c r="AL421" s="0" t="n">
        <f aca="false">IMARGUMENT(AJ421)</f>
        <v>0.172255678400887</v>
      </c>
      <c r="AM421" s="0" t="str">
        <f aca="false">IMSUM(COMPLEX(1,0),IMDIV(COMPLEX(0,2*PI()*O421),COMPLEX(wz_ea,0)))</f>
        <v>1+17.5719668666237i</v>
      </c>
      <c r="AN421" s="0" t="n">
        <f aca="false">IMABS(AM421)</f>
        <v>17.600398278497</v>
      </c>
      <c r="AO421" s="0" t="n">
        <f aca="false">IMARGUMENT(AM421)</f>
        <v>1.51394881721797</v>
      </c>
      <c r="AP421" s="197" t="str">
        <f aca="false">IMPRODUCT(AF421,IMDIV(AM421,IMPRODUCT(AG421,AJ421)))</f>
        <v>-0.417501813746282+0.0973604137155962i</v>
      </c>
      <c r="AQ421" s="169" t="n">
        <f aca="false">20*LOG(IMABS(AP421))</f>
        <v>-7.35685649284851</v>
      </c>
      <c r="AR421" s="198" t="n">
        <f aca="false">(180/PI())*IMARGUMENT(AP421)</f>
        <v>166.873354255879</v>
      </c>
      <c r="AS421" s="197" t="str">
        <f aca="false">IMPRODUCT(AC421,AP421)</f>
        <v>0.0484325594383179+0.0448655004844452i</v>
      </c>
      <c r="AT421" s="223" t="n">
        <f aca="false">20*LOG(IMABS(AS421))</f>
        <v>-23.6065040006281</v>
      </c>
      <c r="AU421" s="198" t="n">
        <f aca="false">(180/PI())*IMARGUMENT(AS421)</f>
        <v>42.8104804394123</v>
      </c>
      <c r="AX421" s="0" t="n">
        <f aca="false">SUM((AT422&lt;0)*(AT421&gt;0))*O421</f>
        <v>0</v>
      </c>
      <c r="AY421" s="0" t="n">
        <f aca="false">IF(AX421&gt;0,AU421,0)</f>
        <v>0</v>
      </c>
    </row>
    <row r="422" customFormat="false" ht="15" hidden="false" customHeight="false" outlineLevel="0" collapsed="false">
      <c r="N422" s="130" t="n">
        <v>4</v>
      </c>
      <c r="O422" s="192" t="n">
        <f aca="false">10^(5+(N422/100))</f>
        <v>109647.819614319</v>
      </c>
      <c r="P422" s="240" t="str">
        <f aca="false">COMPLEX(Adc,0)</f>
        <v>175.438596491228</v>
      </c>
      <c r="Q422" s="124" t="str">
        <f aca="false">IMSUM(COMPLEX(1,0),IMDIV(COMPLEX(0,2*PI()*O422),COMPLEX(wp_lf,0)))</f>
        <v>1+1295.20263003013i</v>
      </c>
      <c r="R422" s="124" t="n">
        <f aca="false">IMABS(Q422)</f>
        <v>1295.20301607005</v>
      </c>
      <c r="S422" s="124" t="n">
        <f aca="false">IMARGUMENT(Q422)</f>
        <v>1.57002424698428</v>
      </c>
      <c r="T422" s="124" t="str">
        <f aca="false">IMSUM(COMPLEX(1,0),IMDIV(COMPLEX(0,2*PI()*O422),COMPLEX(wz_esr,0)))</f>
        <v>1+0.00213708433954972i</v>
      </c>
      <c r="U422" s="124" t="n">
        <f aca="false">IMABS(T422)</f>
        <v>1.00000228356213</v>
      </c>
      <c r="V422" s="124" t="n">
        <f aca="false">IMARGUMENT(T422)</f>
        <v>0.00213708108612372</v>
      </c>
      <c r="W422" s="0" t="str">
        <f aca="false">IMSUB(COMPLEX(1,0),IMDIV(COMPLEX(0,2*PI()*O422),COMPLEX(wz_rhp,0)))</f>
        <v>1-0.496035049798774i</v>
      </c>
      <c r="X422" s="124" t="n">
        <f aca="false">IMABS(W422)</f>
        <v>1.11626644248982</v>
      </c>
      <c r="Y422" s="124" t="n">
        <f aca="false">IMARGUMENT(W422)</f>
        <v>-0.460470620871743</v>
      </c>
      <c r="Z422" s="0" t="str">
        <f aca="false">IMSUM(COMPLEX(1,0),IMDIV(COMPLEX(0,2*PI()*O422),COMPLEX(Q*(wsl/2),0)),IMDIV(IMPOWER(COMPLEX(0,2*PI()*O422),2),IMPOWER(COMPLEX(wsl/2,0),2)))</f>
        <v>0.989095107169003+0.148924474537539i</v>
      </c>
      <c r="AA422" s="124" t="n">
        <f aca="false">IMABS(Z422)</f>
        <v>1.00024378535532</v>
      </c>
      <c r="AB422" s="124" t="n">
        <f aca="false">IMARGUMENT(Z422)</f>
        <v>0.149443823124527</v>
      </c>
      <c r="AC422" s="222" t="str">
        <f aca="false">(IMDIV(IMPRODUCT(P422,T422,W422),IMPRODUCT(Q422,Z422)))</f>
        <v>-0.0862258811257668-0.124160599469954i</v>
      </c>
      <c r="AD422" s="223" t="n">
        <f aca="false">20*LOG(IMABS(AC422))</f>
        <v>-16.4109940734928</v>
      </c>
      <c r="AE422" s="198" t="n">
        <f aca="false">(180/PI())*IMARGUMENT(AC422)</f>
        <v>-124.778840863748</v>
      </c>
      <c r="AF422" s="0" t="str">
        <f aca="false">COMPLEX(Adc_ea,0)</f>
        <v>-0.434440565864413</v>
      </c>
      <c r="AG422" s="0" t="str">
        <f aca="false">IMDIV(COMPLEX(0,2*PI()*O422),COMPLEX(wp0_ea,0))</f>
        <v>17.9812705552056i</v>
      </c>
      <c r="AH422" s="0" t="n">
        <f aca="false">IMABS(AG422)</f>
        <v>17.9812705552056</v>
      </c>
      <c r="AI422" s="0" t="n">
        <f aca="false">IMARGUMENT(AG422)</f>
        <v>1.5707963267949</v>
      </c>
      <c r="AJ422" s="0" t="str">
        <f aca="false">IMSUM(COMPLEX(1,0),IMDIV(COMPLEX(0,2*PI()*O422),COMPLEX(wp1_ea,0)))</f>
        <v>1+0.178032381734709i</v>
      </c>
      <c r="AK422" s="0" t="n">
        <f aca="false">IMABS(AJ422)</f>
        <v>1.01572414018085</v>
      </c>
      <c r="AL422" s="0" t="n">
        <f aca="false">IMARGUMENT(AJ422)</f>
        <v>0.176186418359142</v>
      </c>
      <c r="AM422" s="0" t="str">
        <f aca="false">IMSUM(COMPLEX(1,0),IMDIV(COMPLEX(0,2*PI()*O422),COMPLEX(wz_ea,0)))</f>
        <v>1+17.9812705552056i</v>
      </c>
      <c r="AN422" s="0" t="n">
        <f aca="false">IMABS(AM422)</f>
        <v>18.0090557992223</v>
      </c>
      <c r="AO422" s="0" t="n">
        <f aca="false">IMARGUMENT(AM422)</f>
        <v>1.51524013264631</v>
      </c>
      <c r="AP422" s="197" t="str">
        <f aca="false">IMPRODUCT(AF422,IMDIV(AM422,IMPRODUCT(AG422,AJ422)))</f>
        <v>-0.416924530595343+0.098386794011275i</v>
      </c>
      <c r="AQ422" s="169" t="n">
        <f aca="false">20*LOG(IMABS(AP422))</f>
        <v>-7.36349671053093</v>
      </c>
      <c r="AR422" s="198" t="n">
        <f aca="false">(180/PI())*IMARGUMENT(AP422)</f>
        <v>166.722126369971</v>
      </c>
      <c r="AS422" s="197" t="str">
        <f aca="false">IMPRODUCT(AC422,AP422)</f>
        <v>0.048165448337897+0.0432821116476855i</v>
      </c>
      <c r="AT422" s="223" t="n">
        <f aca="false">20*LOG(IMABS(AS422))</f>
        <v>-23.7744907840237</v>
      </c>
      <c r="AU422" s="198" t="n">
        <f aca="false">(180/PI())*IMARGUMENT(AS422)</f>
        <v>41.9432855062235</v>
      </c>
      <c r="AX422" s="0" t="n">
        <f aca="false">SUM((AT423&lt;0)*(AT422&gt;0))*O422</f>
        <v>0</v>
      </c>
      <c r="AY422" s="0" t="n">
        <f aca="false">IF(AX422&gt;0,AU422,0)</f>
        <v>0</v>
      </c>
    </row>
    <row r="423" customFormat="false" ht="15" hidden="false" customHeight="false" outlineLevel="0" collapsed="false">
      <c r="N423" s="130" t="n">
        <v>5</v>
      </c>
      <c r="O423" s="192" t="n">
        <f aca="false">10^(5+(N423/100))</f>
        <v>112201.845430196</v>
      </c>
      <c r="P423" s="240" t="str">
        <f aca="false">COMPLEX(Adc,0)</f>
        <v>175.438596491228</v>
      </c>
      <c r="Q423" s="124" t="str">
        <f aca="false">IMSUM(COMPLEX(1,0),IMDIV(COMPLEX(0,2*PI()*O423),COMPLEX(wp_lf,0)))</f>
        <v>1+1325.37177489344i</v>
      </c>
      <c r="R423" s="124" t="n">
        <f aca="false">IMABS(Q423)</f>
        <v>1325.37215214603</v>
      </c>
      <c r="S423" s="124" t="n">
        <f aca="false">IMARGUMENT(Q423)</f>
        <v>1.57004182165967</v>
      </c>
      <c r="T423" s="124" t="str">
        <f aca="false">IMSUM(COMPLEX(1,0),IMDIV(COMPLEX(0,2*PI()*O423),COMPLEX(wz_esr,0)))</f>
        <v>1+0.00218686342857417i</v>
      </c>
      <c r="U423" s="124" t="n">
        <f aca="false">IMABS(T423)</f>
        <v>1.00000239118297</v>
      </c>
      <c r="V423" s="124" t="n">
        <f aca="false">IMARGUMENT(T423)</f>
        <v>0.00218685994244603</v>
      </c>
      <c r="W423" s="0" t="str">
        <f aca="false">IMSUB(COMPLEX(1,0),IMDIV(COMPLEX(0,2*PI()*O423),COMPLEX(wz_rhp,0)))</f>
        <v>1-0.507589190384719i</v>
      </c>
      <c r="X423" s="124" t="n">
        <f aca="false">IMABS(W423)</f>
        <v>1.12144852142014</v>
      </c>
      <c r="Y423" s="124" t="n">
        <f aca="false">IMARGUMENT(W423)</f>
        <v>-0.46970051250689</v>
      </c>
      <c r="Z423" s="0" t="str">
        <f aca="false">IMSUM(COMPLEX(1,0),IMDIV(COMPLEX(0,2*PI()*O423),COMPLEX(Q*(wsl/2),0)),IMDIV(IMPOWER(COMPLEX(0,2*PI()*O423),2),IMPOWER(COMPLEX(wsl/2,0),2)))</f>
        <v>0.988581175403228+0.152393371173357i</v>
      </c>
      <c r="AA423" s="124" t="n">
        <f aca="false">IMABS(Z423)</f>
        <v>1.00025820663427</v>
      </c>
      <c r="AB423" s="124" t="n">
        <f aca="false">IMARGUMENT(Z423)</f>
        <v>0.152949675887113</v>
      </c>
      <c r="AC423" s="222" t="str">
        <f aca="false">(IMDIV(IMPRODUCT(P423,T423,W423),IMPRODUCT(Q423,Z423)))</f>
        <v>-0.0861947447562106-0.120810689914335i</v>
      </c>
      <c r="AD423" s="223" t="n">
        <f aca="false">20*LOG(IMABS(AC423))</f>
        <v>-16.5708887800371</v>
      </c>
      <c r="AE423" s="198" t="n">
        <f aca="false">(180/PI())*IMARGUMENT(AC423)</f>
        <v>-125.506700103044</v>
      </c>
      <c r="AF423" s="0" t="str">
        <f aca="false">COMPLEX(Adc_ea,0)</f>
        <v>-0.434440565864413</v>
      </c>
      <c r="AG423" s="0" t="str">
        <f aca="false">IMDIV(COMPLEX(0,2*PI()*O423),COMPLEX(wp0_ea,0))</f>
        <v>18.4001081514462i</v>
      </c>
      <c r="AH423" s="0" t="n">
        <f aca="false">IMABS(AG423)</f>
        <v>18.4001081514462</v>
      </c>
      <c r="AI423" s="0" t="n">
        <f aca="false">IMARGUMENT(AG423)</f>
        <v>1.5707963267949</v>
      </c>
      <c r="AJ423" s="0" t="str">
        <f aca="false">IMSUM(COMPLEX(1,0),IMDIV(COMPLEX(0,2*PI()*O423),COMPLEX(wp1_ea,0)))</f>
        <v>1+0.18217928862818i</v>
      </c>
      <c r="AK423" s="0" t="n">
        <f aca="false">IMABS(AJ423)</f>
        <v>1.01645919406785</v>
      </c>
      <c r="AL423" s="0" t="n">
        <f aca="false">IMARGUMENT(AJ423)</f>
        <v>0.180203028956065</v>
      </c>
      <c r="AM423" s="0" t="str">
        <f aca="false">IMSUM(COMPLEX(1,0),IMDIV(COMPLEX(0,2*PI()*O423),COMPLEX(wz_ea,0)))</f>
        <v>1+18.4001081514462i</v>
      </c>
      <c r="AN423" s="0" t="n">
        <f aca="false">IMABS(AM423)</f>
        <v>18.4272618688973</v>
      </c>
      <c r="AO423" s="0" t="n">
        <f aca="false">IMARGUMENT(AM423)</f>
        <v>1.5165022333894</v>
      </c>
      <c r="AP423" s="197" t="str">
        <f aca="false">IMPRODUCT(AF423,IMDIV(AM423,IMPRODUCT(AG423,AJ423)))</f>
        <v>-0.416321749511013+0.0994559617058342i</v>
      </c>
      <c r="AQ423" s="169" t="n">
        <f aca="false">20*LOG(IMABS(AP423))</f>
        <v>-7.37038291740466</v>
      </c>
      <c r="AR423" s="198" t="n">
        <f aca="false">(180/PI())*IMARGUMENT(AP423)</f>
        <v>166.564304580719</v>
      </c>
      <c r="AS423" s="197" t="str">
        <f aca="false">IMPRODUCT(AC423,AP423)</f>
        <v>0.0479000902853364+0.0417235365510506i</v>
      </c>
      <c r="AT423" s="223" t="n">
        <f aca="false">20*LOG(IMABS(AS423))</f>
        <v>-23.9412716974418</v>
      </c>
      <c r="AU423" s="198" t="n">
        <f aca="false">(180/PI())*IMARGUMENT(AS423)</f>
        <v>41.0576044776756</v>
      </c>
      <c r="AX423" s="0" t="n">
        <f aca="false">SUM((AT424&lt;0)*(AT423&gt;0))*O423</f>
        <v>0</v>
      </c>
      <c r="AY423" s="0" t="n">
        <f aca="false">IF(AX423&gt;0,AU423,0)</f>
        <v>0</v>
      </c>
    </row>
    <row r="424" customFormat="false" ht="15" hidden="false" customHeight="false" outlineLevel="0" collapsed="false">
      <c r="N424" s="130" t="n">
        <v>6</v>
      </c>
      <c r="O424" s="192" t="n">
        <f aca="false">10^(5+(N424/100))</f>
        <v>114815.362149688</v>
      </c>
      <c r="P424" s="240" t="str">
        <f aca="false">COMPLEX(Adc,0)</f>
        <v>175.438596491228</v>
      </c>
      <c r="Q424" s="124" t="str">
        <f aca="false">IMSUM(COMPLEX(1,0),IMDIV(COMPLEX(0,2*PI()*O424),COMPLEX(wp_lf,0)))</f>
        <v>1+1356.24364941516i</v>
      </c>
      <c r="R424" s="124" t="n">
        <f aca="false">IMABS(Q424)</f>
        <v>1356.24401808043</v>
      </c>
      <c r="S424" s="124" t="n">
        <f aca="false">IMARGUMENT(Q424)</f>
        <v>1.57005899628705</v>
      </c>
      <c r="T424" s="124" t="str">
        <f aca="false">IMSUM(COMPLEX(1,0),IMDIV(COMPLEX(0,2*PI()*O424),COMPLEX(wz_esr,0)))</f>
        <v>1+0.00223780202153501i</v>
      </c>
      <c r="U424" s="124" t="n">
        <f aca="false">IMABS(T424)</f>
        <v>1.00000250387581</v>
      </c>
      <c r="V424" s="124" t="n">
        <f aca="false">IMARGUMENT(T424)</f>
        <v>0.00223779828608368</v>
      </c>
      <c r="W424" s="0" t="str">
        <f aca="false">IMSUB(COMPLEX(1,0),IMDIV(COMPLEX(0,2*PI()*O424),COMPLEX(wz_rhp,0)))</f>
        <v>1-0.519412461478145i</v>
      </c>
      <c r="X424" s="124" t="n">
        <f aca="false">IMABS(W424)</f>
        <v>1.1268492823527</v>
      </c>
      <c r="Y424" s="124" t="n">
        <f aca="false">IMARGUMENT(W424)</f>
        <v>-0.479056697682321</v>
      </c>
      <c r="Z424" s="0" t="str">
        <f aca="false">IMSUM(COMPLEX(1,0),IMDIV(COMPLEX(0,2*PI()*O424),COMPLEX(Q*(wsl/2),0)),IMDIV(IMPOWER(COMPLEX(0,2*PI()*O424),2),IMPOWER(COMPLEX(wsl/2,0),2)))</f>
        <v>0.988043022779534+0.155943068791736i</v>
      </c>
      <c r="AA424" s="124" t="n">
        <f aca="false">IMABS(Z424)</f>
        <v>1.00027359035791</v>
      </c>
      <c r="AB424" s="124" t="n">
        <f aca="false">IMARGUMENT(Z424)</f>
        <v>0.156538949715759</v>
      </c>
      <c r="AC424" s="222" t="str">
        <f aca="false">(IMDIV(IMPRODUCT(P424,T424,W424),IMPRODUCT(Q424,Z424)))</f>
        <v>-0.0861616604917413-0.117524793476715i</v>
      </c>
      <c r="AD424" s="223" t="n">
        <f aca="false">20*LOG(IMABS(AC424))</f>
        <v>-16.7292914803541</v>
      </c>
      <c r="AE424" s="198" t="n">
        <f aca="false">(180/PI())*IMARGUMENT(AC424)</f>
        <v>-126.246485749395</v>
      </c>
      <c r="AF424" s="0" t="str">
        <f aca="false">COMPLEX(Adc_ea,0)</f>
        <v>-0.434440565864413</v>
      </c>
      <c r="AG424" s="0" t="str">
        <f aca="false">IMDIV(COMPLEX(0,2*PI()*O424),COMPLEX(wp0_ea,0))</f>
        <v>18.8287017285828i</v>
      </c>
      <c r="AH424" s="0" t="n">
        <f aca="false">IMABS(AG424)</f>
        <v>18.8287017285828</v>
      </c>
      <c r="AI424" s="0" t="n">
        <f aca="false">IMARGUMENT(AG424)</f>
        <v>1.5707963267949</v>
      </c>
      <c r="AJ424" s="0" t="str">
        <f aca="false">IMSUM(COMPLEX(1,0),IMDIV(COMPLEX(0,2*PI()*O424),COMPLEX(wp1_ea,0)))</f>
        <v>1+0.186422789391909i</v>
      </c>
      <c r="AK424" s="0" t="n">
        <f aca="false">IMABS(AJ424)</f>
        <v>1.01722832068551</v>
      </c>
      <c r="AL424" s="0" t="n">
        <f aca="false">IMARGUMENT(AJ424)</f>
        <v>0.184307121190797</v>
      </c>
      <c r="AM424" s="0" t="str">
        <f aca="false">IMSUM(COMPLEX(1,0),IMDIV(COMPLEX(0,2*PI()*O424),COMPLEX(wz_ea,0)))</f>
        <v>1+18.8287017285828i</v>
      </c>
      <c r="AN424" s="0" t="n">
        <f aca="false">IMABS(AM424)</f>
        <v>18.8552382319592</v>
      </c>
      <c r="AO424" s="0" t="n">
        <f aca="false">IMARGUMENT(AM424)</f>
        <v>1.51773577253746</v>
      </c>
      <c r="AP424" s="197" t="str">
        <f aca="false">IMPRODUCT(AF424,IMDIV(AM424,IMPRODUCT(AG424,AJ424)))</f>
        <v>-0.415692425534617+0.100567856488742i</v>
      </c>
      <c r="AQ424" s="169" t="n">
        <f aca="false">20*LOG(IMABS(AP424))</f>
        <v>-7.3775284776224</v>
      </c>
      <c r="AR424" s="198" t="n">
        <f aca="false">(180/PI())*IMARGUMENT(AP424)</f>
        <v>166.399834003985</v>
      </c>
      <c r="AS424" s="197" t="str">
        <f aca="false">IMPRODUCT(AC424,AP424)</f>
        <v>0.0476359662021375+0.0401890729536255i</v>
      </c>
      <c r="AT424" s="223" t="n">
        <f aca="false">20*LOG(IMABS(AS424))</f>
        <v>-24.1068199579765</v>
      </c>
      <c r="AU424" s="198" t="n">
        <f aca="false">(180/PI())*IMARGUMENT(AS424)</f>
        <v>40.1533482545899</v>
      </c>
      <c r="AX424" s="0" t="n">
        <f aca="false">SUM((AT425&lt;0)*(AT424&gt;0))*O424</f>
        <v>0</v>
      </c>
      <c r="AY424" s="0" t="n">
        <f aca="false">IF(AX424&gt;0,AU424,0)</f>
        <v>0</v>
      </c>
    </row>
    <row r="425" customFormat="false" ht="15" hidden="false" customHeight="false" outlineLevel="0" collapsed="false">
      <c r="N425" s="130" t="n">
        <v>7</v>
      </c>
      <c r="O425" s="192" t="n">
        <f aca="false">10^(5+(N425/100))</f>
        <v>117489.755493953</v>
      </c>
      <c r="P425" s="240" t="str">
        <f aca="false">COMPLEX(Adc,0)</f>
        <v>175.438596491228</v>
      </c>
      <c r="Q425" s="124" t="str">
        <f aca="false">IMSUM(COMPLEX(1,0),IMDIV(COMPLEX(0,2*PI()*O425),COMPLEX(wp_lf,0)))</f>
        <v>1+1387.83462227181i</v>
      </c>
      <c r="R425" s="124" t="n">
        <f aca="false">IMABS(Q425)</f>
        <v>1387.83498254524</v>
      </c>
      <c r="S425" s="124" t="n">
        <f aca="false">IMARGUMENT(Q425)</f>
        <v>1.57007577997261</v>
      </c>
      <c r="T425" s="124" t="str">
        <f aca="false">IMSUM(COMPLEX(1,0),IMDIV(COMPLEX(0,2*PI()*O425),COMPLEX(wz_esr,0)))</f>
        <v>1+0.00228992712674848i</v>
      </c>
      <c r="U425" s="124" t="n">
        <f aca="false">IMABS(T425)</f>
        <v>1.00000262187969</v>
      </c>
      <c r="V425" s="124" t="n">
        <f aca="false">IMARGUMENT(T425)</f>
        <v>0.00228992312413729</v>
      </c>
      <c r="W425" s="0" t="str">
        <f aca="false">IMSUB(COMPLEX(1,0),IMDIV(COMPLEX(0,2*PI()*O425),COMPLEX(wz_rhp,0)))</f>
        <v>1-0.531511131933884i</v>
      </c>
      <c r="X425" s="124" t="n">
        <f aca="false">IMABS(W425)</f>
        <v>1.13247696814091</v>
      </c>
      <c r="Y425" s="124" t="n">
        <f aca="false">IMARGUMENT(W425)</f>
        <v>-0.48853758408714</v>
      </c>
      <c r="Z425" s="0" t="str">
        <f aca="false">IMSUM(COMPLEX(1,0),IMDIV(COMPLEX(0,2*PI()*O425),COMPLEX(Q*(wsl/2),0)),IMDIV(IMPOWER(COMPLEX(0,2*PI()*O425),2),IMPOWER(COMPLEX(wsl/2,0),2)))</f>
        <v>0.987479507804055+0.15957544948934i</v>
      </c>
      <c r="AA425" s="124" t="n">
        <f aca="false">IMABS(Z425)</f>
        <v>1.00029000915368</v>
      </c>
      <c r="AB425" s="124" t="n">
        <f aca="false">IMARGUMENT(Z425)</f>
        <v>0.160213711264549</v>
      </c>
      <c r="AC425" s="222" t="str">
        <f aca="false">(IMDIV(IMPRODUCT(P425,T425,W425),IMPRODUCT(Q425,Z425)))</f>
        <v>-0.0861265516383742-0.114301165929294i</v>
      </c>
      <c r="AD425" s="223" t="n">
        <f aca="false">20*LOG(IMABS(AC425))</f>
        <v>-16.8861620042915</v>
      </c>
      <c r="AE425" s="198" t="n">
        <f aca="false">(180/PI())*IMARGUMENT(AC425)</f>
        <v>-126.998223955015</v>
      </c>
      <c r="AF425" s="0" t="str">
        <f aca="false">COMPLEX(Adc_ea,0)</f>
        <v>-0.434440565864413</v>
      </c>
      <c r="AG425" s="0" t="str">
        <f aca="false">IMDIV(COMPLEX(0,2*PI()*O425),COMPLEX(wp0_ea,0))</f>
        <v>19.2672785326033i</v>
      </c>
      <c r="AH425" s="0" t="n">
        <f aca="false">IMABS(AG425)</f>
        <v>19.2672785326033</v>
      </c>
      <c r="AI425" s="0" t="n">
        <f aca="false">IMARGUMENT(AG425)</f>
        <v>1.5707963267949</v>
      </c>
      <c r="AJ425" s="0" t="str">
        <f aca="false">IMSUM(COMPLEX(1,0),IMDIV(COMPLEX(0,2*PI()*O425),COMPLEX(wp1_ea,0)))</f>
        <v>1+0.190765133986171i</v>
      </c>
      <c r="AK425" s="0" t="n">
        <f aca="false">IMABS(AJ425)</f>
        <v>1.01803307232367</v>
      </c>
      <c r="AL425" s="0" t="n">
        <f aca="false">IMARGUMENT(AJ425)</f>
        <v>0.188500317815646</v>
      </c>
      <c r="AM425" s="0" t="str">
        <f aca="false">IMSUM(COMPLEX(1,0),IMDIV(COMPLEX(0,2*PI()*O425),COMPLEX(wz_ea,0)))</f>
        <v>1+19.2672785326033i</v>
      </c>
      <c r="AN425" s="0" t="n">
        <f aca="false">IMABS(AM425)</f>
        <v>19.2932118127832</v>
      </c>
      <c r="AO425" s="0" t="n">
        <f aca="false">IMARGUMENT(AM425)</f>
        <v>1.51894138910495</v>
      </c>
      <c r="AP425" s="197" t="str">
        <f aca="false">IMPRODUCT(AF425,IMDIV(AM425,IMPRODUCT(AG425,AJ425)))</f>
        <v>-0.415035478432534+0.101722400872719i</v>
      </c>
      <c r="AQ425" s="169" t="n">
        <f aca="false">20*LOG(IMABS(AP425))</f>
        <v>-7.38494719302585</v>
      </c>
      <c r="AR425" s="198" t="n">
        <f aca="false">(180/PI())*IMARGUMENT(AP425)</f>
        <v>166.228658275741</v>
      </c>
      <c r="AS425" s="197" t="str">
        <f aca="false">IMPRODUCT(AC425,AP425)</f>
        <v>0.0473725635858558+0.0386780394753174i</v>
      </c>
      <c r="AT425" s="223" t="n">
        <f aca="false">20*LOG(IMABS(AS425))</f>
        <v>-24.2711091973173</v>
      </c>
      <c r="AU425" s="198" t="n">
        <f aca="false">(180/PI())*IMARGUMENT(AS425)</f>
        <v>39.2304343207255</v>
      </c>
      <c r="AX425" s="0" t="n">
        <f aca="false">SUM((AT426&lt;0)*(AT425&gt;0))*O425</f>
        <v>0</v>
      </c>
      <c r="AY425" s="0" t="n">
        <f aca="false">IF(AX425&gt;0,AU425,0)</f>
        <v>0</v>
      </c>
    </row>
    <row r="426" customFormat="false" ht="15" hidden="false" customHeight="false" outlineLevel="0" collapsed="false">
      <c r="N426" s="130" t="n">
        <v>8</v>
      </c>
      <c r="O426" s="192" t="n">
        <f aca="false">10^(5+(N426/100))</f>
        <v>120226.443461741</v>
      </c>
      <c r="P426" s="240" t="str">
        <f aca="false">COMPLEX(Adc,0)</f>
        <v>175.438596491228</v>
      </c>
      <c r="Q426" s="124" t="str">
        <f aca="false">IMSUM(COMPLEX(1,0),IMDIV(COMPLEX(0,2*PI()*O426),COMPLEX(wp_lf,0)))</f>
        <v>1+1420.16144341535i</v>
      </c>
      <c r="R426" s="124" t="n">
        <f aca="false">IMABS(Q426)</f>
        <v>1420.16179548795</v>
      </c>
      <c r="S426" s="124" t="n">
        <f aca="false">IMARGUMENT(Q426)</f>
        <v>1.57009218161523</v>
      </c>
      <c r="T426" s="124" t="str">
        <f aca="false">IMSUM(COMPLEX(1,0),IMDIV(COMPLEX(0,2*PI()*O426),COMPLEX(wz_esr,0)))</f>
        <v>1+0.00234326638163532i</v>
      </c>
      <c r="U426" s="124" t="n">
        <f aca="false">IMABS(T426)</f>
        <v>1.0000027454449</v>
      </c>
      <c r="V426" s="124" t="n">
        <f aca="false">IMARGUMENT(T426)</f>
        <v>0.00234326209281024</v>
      </c>
      <c r="W426" s="0" t="str">
        <f aca="false">IMSUB(COMPLEX(1,0),IMDIV(COMPLEX(0,2*PI()*O426),COMPLEX(wz_rhp,0)))</f>
        <v>1-0.543891616627154i</v>
      </c>
      <c r="X426" s="124" t="n">
        <f aca="false">IMABS(W426)</f>
        <v>1.13834005931325</v>
      </c>
      <c r="Y426" s="124" t="n">
        <f aca="false">IMARGUMENT(W426)</f>
        <v>-0.498141380078242</v>
      </c>
      <c r="Z426" s="0" t="str">
        <f aca="false">IMSUM(COMPLEX(1,0),IMDIV(COMPLEX(0,2*PI()*O426),COMPLEX(Q*(wsl/2),0)),IMDIV(IMPOWER(COMPLEX(0,2*PI()*O426),2),IMPOWER(COMPLEX(wsl/2,0),2)))</f>
        <v>0.986889435185978+0.163292439202493i</v>
      </c>
      <c r="AA426" s="124" t="n">
        <f aca="false">IMABS(Z426)</f>
        <v>1.00030754170025</v>
      </c>
      <c r="AB426" s="124" t="n">
        <f aca="false">IMARGUMENT(Z426)</f>
        <v>0.163976083877378</v>
      </c>
      <c r="AC426" s="222" t="str">
        <f aca="false">(IMDIV(IMPRODUCT(P426,T426,W426),IMPRODUCT(Q426,Z426)))</f>
        <v>-0.0860893365935092-0.111138096033501i</v>
      </c>
      <c r="AD426" s="223" t="n">
        <f aca="false">20*LOG(IMABS(AC426))</f>
        <v>-17.0414602477621</v>
      </c>
      <c r="AE426" s="198" t="n">
        <f aca="false">(180/PI())*IMARGUMENT(AC426)</f>
        <v>-127.761932651394</v>
      </c>
      <c r="AF426" s="0" t="str">
        <f aca="false">COMPLEX(Adc_ea,0)</f>
        <v>-0.434440565864413</v>
      </c>
      <c r="AG426" s="0" t="str">
        <f aca="false">IMDIV(COMPLEX(0,2*PI()*O426),COMPLEX(wp0_ea,0))</f>
        <v>19.7160711027344i</v>
      </c>
      <c r="AH426" s="0" t="n">
        <f aca="false">IMABS(AG426)</f>
        <v>19.7160711027344</v>
      </c>
      <c r="AI426" s="0" t="n">
        <f aca="false">IMARGUMENT(AG426)</f>
        <v>1.5707963267949</v>
      </c>
      <c r="AJ426" s="0" t="str">
        <f aca="false">IMSUM(COMPLEX(1,0),IMDIV(COMPLEX(0,2*PI()*O426),COMPLEX(wp1_ea,0)))</f>
        <v>1+0.195208624779548i</v>
      </c>
      <c r="AK426" s="0" t="n">
        <f aca="false">IMABS(AJ426)</f>
        <v>1.01887506947041</v>
      </c>
      <c r="AL426" s="0" t="n">
        <f aca="false">IMARGUMENT(AJ426)</f>
        <v>0.192784252003621</v>
      </c>
      <c r="AM426" s="0" t="str">
        <f aca="false">IMSUM(COMPLEX(1,0),IMDIV(COMPLEX(0,2*PI()*O426),COMPLEX(wz_ea,0)))</f>
        <v>1+19.7160711027344i</v>
      </c>
      <c r="AN426" s="0" t="n">
        <f aca="false">IMABS(AM426)</f>
        <v>19.7414148360263</v>
      </c>
      <c r="AO426" s="0" t="n">
        <f aca="false">IMARGUMENT(AM426)</f>
        <v>1.52011970829876</v>
      </c>
      <c r="AP426" s="197" t="str">
        <f aca="false">IMPRODUCT(AF426,IMDIV(AM426,IMPRODUCT(AG426,AJ426)))</f>
        <v>-0.414349792222359+0.102919497869229i</v>
      </c>
      <c r="AQ426" s="169" t="n">
        <f aca="false">20*LOG(IMABS(AP426))</f>
        <v>-7.39265332213933</v>
      </c>
      <c r="AR426" s="198" t="n">
        <f aca="false">(180/PI())*IMARGUMENT(AP426)</f>
        <v>166.050719643783</v>
      </c>
      <c r="AS426" s="197" t="str">
        <f aca="false">IMPRODUCT(AC426,AP426)</f>
        <v>0.0471093757679913+0.0371897757053707i</v>
      </c>
      <c r="AT426" s="223" t="n">
        <f aca="false">20*LOG(IMABS(AS426))</f>
        <v>-24.4341135699014</v>
      </c>
      <c r="AU426" s="198" t="n">
        <f aca="false">(180/PI())*IMARGUMENT(AS426)</f>
        <v>38.2887869923887</v>
      </c>
      <c r="AX426" s="0" t="n">
        <f aca="false">SUM((AT427&lt;0)*(AT426&gt;0))*O426</f>
        <v>0</v>
      </c>
      <c r="AY426" s="0" t="n">
        <f aca="false">IF(AX426&gt;0,AU426,0)</f>
        <v>0</v>
      </c>
    </row>
    <row r="427" customFormat="false" ht="15" hidden="false" customHeight="false" outlineLevel="0" collapsed="false">
      <c r="N427" s="130" t="n">
        <v>9</v>
      </c>
      <c r="O427" s="192" t="n">
        <f aca="false">10^(5+(N427/100))</f>
        <v>123026.877081238</v>
      </c>
      <c r="P427" s="240" t="str">
        <f aca="false">COMPLEX(Adc,0)</f>
        <v>175.438596491228</v>
      </c>
      <c r="Q427" s="124" t="str">
        <f aca="false">IMSUM(COMPLEX(1,0),IMDIV(COMPLEX(0,2*PI()*O427),COMPLEX(wp_lf,0)))</f>
        <v>1+1453.24125295425i</v>
      </c>
      <c r="R427" s="124" t="n">
        <f aca="false">IMABS(Q427)</f>
        <v>1453.24159701271</v>
      </c>
      <c r="S427" s="124" t="n">
        <f aca="false">IMARGUMENT(Q427)</f>
        <v>1.57010820991125</v>
      </c>
      <c r="T427" s="124" t="str">
        <f aca="false">IMSUM(COMPLEX(1,0),IMDIV(COMPLEX(0,2*PI()*O427),COMPLEX(wz_esr,0)))</f>
        <v>1+0.00239784806737451i</v>
      </c>
      <c r="U427" s="124" t="n">
        <f aca="false">IMABS(T427)</f>
        <v>1.00000287483354</v>
      </c>
      <c r="V427" s="124" t="n">
        <f aca="false">IMARGUMENT(T427)</f>
        <v>0.00239784347178934</v>
      </c>
      <c r="W427" s="0" t="str">
        <f aca="false">IMSUB(COMPLEX(1,0),IMDIV(COMPLEX(0,2*PI()*O427),COMPLEX(wz_rhp,0)))</f>
        <v>1-0.556560479854817i</v>
      </c>
      <c r="X427" s="124" t="n">
        <f aca="false">IMABS(W427)</f>
        <v>1.14444727608406</v>
      </c>
      <c r="Y427" s="124" t="n">
        <f aca="false">IMARGUMENT(W427)</f>
        <v>-0.507866090626121</v>
      </c>
      <c r="Z427" s="0" t="str">
        <f aca="false">IMSUM(COMPLEX(1,0),IMDIV(COMPLEX(0,2*PI()*O427),COMPLEX(Q*(wsl/2),0)),IMDIV(IMPOWER(COMPLEX(0,2*PI()*O427),2),IMPOWER(COMPLEX(wsl/2,0),2)))</f>
        <v>0.986271553302166+0.167096008728342i</v>
      </c>
      <c r="AA427" s="124" t="n">
        <f aca="false">IMABS(Z427)</f>
        <v>1.00032627326588</v>
      </c>
      <c r="AB427" s="124" t="n">
        <f aca="false">IMARGUMENT(Z427)</f>
        <v>0.167828249484825</v>
      </c>
      <c r="AC427" s="222" t="str">
        <f aca="false">(IMDIV(IMPRODUCT(P427,T427,W427),IMPRODUCT(Q427,Z427)))</f>
        <v>-0.0860499286158016-0.108033904645553i</v>
      </c>
      <c r="AD427" s="223" t="n">
        <f aca="false">20*LOG(IMABS(AC427))</f>
        <v>-17.195146266858</v>
      </c>
      <c r="AE427" s="198" t="n">
        <f aca="false">(180/PI())*IMARGUMENT(AC427)</f>
        <v>-128.537621425124</v>
      </c>
      <c r="AF427" s="0" t="str">
        <f aca="false">COMPLEX(Adc_ea,0)</f>
        <v>-0.434440565864413</v>
      </c>
      <c r="AG427" s="0" t="str">
        <f aca="false">IMDIV(COMPLEX(0,2*PI()*O427),COMPLEX(wp0_ea,0))</f>
        <v>20.1753173947372i</v>
      </c>
      <c r="AH427" s="0" t="n">
        <f aca="false">IMABS(AG427)</f>
        <v>20.1753173947372</v>
      </c>
      <c r="AI427" s="0" t="n">
        <f aca="false">IMARGUMENT(AG427)</f>
        <v>1.5707963267949</v>
      </c>
      <c r="AJ427" s="0" t="str">
        <f aca="false">IMSUM(COMPLEX(1,0),IMDIV(COMPLEX(0,2*PI()*O427),COMPLEX(wp1_ea,0)))</f>
        <v>1+0.199755617769675i</v>
      </c>
      <c r="AK427" s="0" t="n">
        <f aca="false">IMABS(AJ427)</f>
        <v>1.01975600357661</v>
      </c>
      <c r="AL427" s="0" t="n">
        <f aca="false">IMARGUMENT(AJ427)</f>
        <v>0.197160565896519</v>
      </c>
      <c r="AM427" s="0" t="str">
        <f aca="false">IMSUM(COMPLEX(1,0),IMDIV(COMPLEX(0,2*PI()*O427),COMPLEX(wz_ea,0)))</f>
        <v>1+20.1753173947372i</v>
      </c>
      <c r="AN427" s="0" t="n">
        <f aca="false">IMABS(AM427)</f>
        <v>20.2000849497814</v>
      </c>
      <c r="AO427" s="0" t="n">
        <f aca="false">IMARGUMENT(AM427)</f>
        <v>1.52127134178374</v>
      </c>
      <c r="AP427" s="197" t="str">
        <f aca="false">IMPRODUCT(AF427,IMDIV(AM427,IMPRODUCT(AG427,AJ427)))</f>
        <v>-0.413634214769824+0.104159028551473i</v>
      </c>
      <c r="AQ427" s="169" t="n">
        <f aca="false">20*LOG(IMABS(AP427))</f>
        <v>-7.40066159926094</v>
      </c>
      <c r="AR427" s="198" t="n">
        <f aca="false">(180/PI())*IMARGUMENT(AP427)</f>
        <v>165.865959066131</v>
      </c>
      <c r="AS427" s="197" t="str">
        <f aca="false">IMPRODUCT(AC427,AP427)</f>
        <v>0.0468459012124998+0.0357236423450359i</v>
      </c>
      <c r="AT427" s="223" t="n">
        <f aca="false">20*LOG(IMABS(AS427))</f>
        <v>-24.5958078661189</v>
      </c>
      <c r="AU427" s="198" t="n">
        <f aca="false">(180/PI())*IMARGUMENT(AS427)</f>
        <v>37.3283376410065</v>
      </c>
      <c r="AX427" s="0" t="n">
        <f aca="false">SUM((AT428&lt;0)*(AT427&gt;0))*O427</f>
        <v>0</v>
      </c>
      <c r="AY427" s="0" t="n">
        <f aca="false">IF(AX427&gt;0,AU427,0)</f>
        <v>0</v>
      </c>
    </row>
    <row r="428" customFormat="false" ht="15" hidden="false" customHeight="false" outlineLevel="0" collapsed="false">
      <c r="N428" s="130" t="n">
        <v>10</v>
      </c>
      <c r="O428" s="192" t="n">
        <f aca="false">10^(5+(N428/100))</f>
        <v>125892.541179417</v>
      </c>
      <c r="P428" s="240" t="str">
        <f aca="false">COMPLEX(Adc,0)</f>
        <v>175.438596491228</v>
      </c>
      <c r="Q428" s="124" t="str">
        <f aca="false">IMSUM(COMPLEX(1,0),IMDIV(COMPLEX(0,2*PI()*O428),COMPLEX(wp_lf,0)))</f>
        <v>1+1487.09159024138i</v>
      </c>
      <c r="R428" s="124" t="n">
        <f aca="false">IMABS(Q428)</f>
        <v>1487.09192646811</v>
      </c>
      <c r="S428" s="124" t="n">
        <f aca="false">IMARGUMENT(Q428)</f>
        <v>1.57012387335906</v>
      </c>
      <c r="T428" s="124" t="str">
        <f aca="false">IMSUM(COMPLEX(1,0),IMDIV(COMPLEX(0,2*PI()*O428),COMPLEX(wz_esr,0)))</f>
        <v>1+0.00245370112389828i</v>
      </c>
      <c r="U428" s="124" t="n">
        <f aca="false">IMABS(T428)</f>
        <v>1.00000301032007</v>
      </c>
      <c r="V428" s="124" t="n">
        <f aca="false">IMARGUMENT(T428)</f>
        <v>0.00245369619962126</v>
      </c>
      <c r="W428" s="0" t="str">
        <f aca="false">IMSUB(COMPLEX(1,0),IMDIV(COMPLEX(0,2*PI()*O428),COMPLEX(wz_rhp,0)))</f>
        <v>1-0.569524438815848i</v>
      </c>
      <c r="X428" s="124" t="n">
        <f aca="false">IMABS(W428)</f>
        <v>1.15080758009691</v>
      </c>
      <c r="Y428" s="124" t="n">
        <f aca="false">IMARGUMENT(W428)</f>
        <v>-0.517709513827866</v>
      </c>
      <c r="Z428" s="0" t="str">
        <f aca="false">IMSUM(COMPLEX(1,0),IMDIV(COMPLEX(0,2*PI()*O428),COMPLEX(Q*(wsl/2),0)),IMDIV(IMPOWER(COMPLEX(0,2*PI()*O428),2),IMPOWER(COMPLEX(wsl/2,0),2)))</f>
        <v>0.985624551542303+0.170988174769796i</v>
      </c>
      <c r="AA428" s="124" t="n">
        <f aca="false">IMABS(Z428)</f>
        <v>1.00034629629647</v>
      </c>
      <c r="AB428" s="124" t="n">
        <f aca="false">IMARGUMENT(Z428)</f>
        <v>0.171772450582047</v>
      </c>
      <c r="AC428" s="222" t="str">
        <f aca="false">(IMDIV(IMPRODUCT(P428,T428,W428),IMPRODUCT(Q428,Z428)))</f>
        <v>-0.0860082355789642-0.104986943841726i</v>
      </c>
      <c r="AD428" s="223" t="n">
        <f aca="false">20*LOG(IMABS(AC428))</f>
        <v>-17.3471803767403</v>
      </c>
      <c r="AE428" s="198" t="n">
        <f aca="false">(180/PI())*IMARGUMENT(AC428)</f>
        <v>-129.325291430839</v>
      </c>
      <c r="AF428" s="0" t="str">
        <f aca="false">COMPLEX(Adc_ea,0)</f>
        <v>-0.434440565864413</v>
      </c>
      <c r="AG428" s="0" t="str">
        <f aca="false">IMDIV(COMPLEX(0,2*PI()*O428),COMPLEX(wp0_ea,0))</f>
        <v>20.6452609070746i</v>
      </c>
      <c r="AH428" s="0" t="n">
        <f aca="false">IMABS(AG428)</f>
        <v>20.6452609070746</v>
      </c>
      <c r="AI428" s="0" t="n">
        <f aca="false">IMARGUMENT(AG428)</f>
        <v>1.5707963267949</v>
      </c>
      <c r="AJ428" s="0" t="str">
        <f aca="false">IMSUM(COMPLEX(1,0),IMDIV(COMPLEX(0,2*PI()*O428),COMPLEX(wp1_ea,0)))</f>
        <v>1+0.204408523832421i</v>
      </c>
      <c r="AK428" s="0" t="n">
        <f aca="false">IMABS(AJ428)</f>
        <v>1.02067763991152</v>
      </c>
      <c r="AL428" s="0" t="n">
        <f aca="false">IMARGUMENT(AJ428)</f>
        <v>0.201630909027313</v>
      </c>
      <c r="AM428" s="0" t="str">
        <f aca="false">IMSUM(COMPLEX(1,0),IMDIV(COMPLEX(0,2*PI()*O428),COMPLEX(wz_ea,0)))</f>
        <v>1+20.6452609070746i</v>
      </c>
      <c r="AN428" s="0" t="n">
        <f aca="false">IMABS(AM428)</f>
        <v>20.6694653516046</v>
      </c>
      <c r="AO428" s="0" t="n">
        <f aca="false">IMARGUMENT(AM428)</f>
        <v>1.52239688794534</v>
      </c>
      <c r="AP428" s="197" t="str">
        <f aca="false">IMPRODUCT(AF428,IMDIV(AM428,IMPRODUCT(AG428,AJ428)))</f>
        <v>-0.41288755746597+0.105440849502505i</v>
      </c>
      <c r="AQ428" s="169" t="n">
        <f aca="false">20*LOG(IMABS(AP428))</f>
        <v>-7.40898725362071</v>
      </c>
      <c r="AR428" s="198" t="n">
        <f aca="false">(180/PI())*IMARGUMENT(AP428)</f>
        <v>165.674316316468</v>
      </c>
      <c r="AS428" s="197" t="str">
        <f aca="false">IMPRODUCT(AC428,AP428)</f>
        <v>0.0465816428554996+0.0342790213849697i</v>
      </c>
      <c r="AT428" s="223" t="n">
        <f aca="false">20*LOG(IMABS(AS428))</f>
        <v>-24.756167630361</v>
      </c>
      <c r="AU428" s="198" t="n">
        <f aca="false">(180/PI())*IMARGUMENT(AS428)</f>
        <v>36.3490248856291</v>
      </c>
      <c r="AX428" s="0" t="n">
        <f aca="false">SUM((AT429&lt;0)*(AT428&gt;0))*O428</f>
        <v>0</v>
      </c>
      <c r="AY428" s="0" t="n">
        <f aca="false">IF(AX428&gt;0,AU428,0)</f>
        <v>0</v>
      </c>
    </row>
    <row r="429" customFormat="false" ht="15" hidden="false" customHeight="false" outlineLevel="0" collapsed="false">
      <c r="N429" s="130" t="n">
        <v>11</v>
      </c>
      <c r="O429" s="192" t="n">
        <f aca="false">10^(5+(N429/100))</f>
        <v>128824.955169313</v>
      </c>
      <c r="P429" s="240" t="str">
        <f aca="false">COMPLEX(Adc,0)</f>
        <v>175.438596491228</v>
      </c>
      <c r="Q429" s="124" t="str">
        <f aca="false">IMSUM(COMPLEX(1,0),IMDIV(COMPLEX(0,2*PI()*O429),COMPLEX(wp_lf,0)))</f>
        <v>1+1521.73040317365i</v>
      </c>
      <c r="R429" s="124" t="n">
        <f aca="false">IMABS(Q429)</f>
        <v>1521.73073174693</v>
      </c>
      <c r="S429" s="124" t="n">
        <f aca="false">IMARGUMENT(Q429)</f>
        <v>1.57013918026357</v>
      </c>
      <c r="T429" s="124" t="str">
        <f aca="false">IMSUM(COMPLEX(1,0),IMDIV(COMPLEX(0,2*PI()*O429),COMPLEX(wz_esr,0)))</f>
        <v>1+0.00251085516523653i</v>
      </c>
      <c r="U429" s="124" t="n">
        <f aca="false">IMABS(T429)</f>
        <v>1.00000315219186</v>
      </c>
      <c r="V429" s="124" t="n">
        <f aca="false">IMARGUMENT(T429)</f>
        <v>0.00251084988877003</v>
      </c>
      <c r="W429" s="0" t="str">
        <f aca="false">IMSUB(COMPLEX(1,0),IMDIV(COMPLEX(0,2*PI()*O429),COMPLEX(wz_rhp,0)))</f>
        <v>1-0.582790367172887i</v>
      </c>
      <c r="X429" s="124" t="n">
        <f aca="false">IMABS(W429)</f>
        <v>1.15743017589378</v>
      </c>
      <c r="Y429" s="124" t="n">
        <f aca="false">IMARGUMENT(W429)</f>
        <v>-0.527669238042271</v>
      </c>
      <c r="Z429" s="0" t="str">
        <f aca="false">IMSUM(COMPLEX(1,0),IMDIV(COMPLEX(0,2*PI()*O429),COMPLEX(Q*(wsl/2),0)),IMDIV(IMPOWER(COMPLEX(0,2*PI()*O429),2),IMPOWER(COMPLEX(wsl/2,0),2)))</f>
        <v>0.984947057528911+0.174971001004809i</v>
      </c>
      <c r="AA429" s="124" t="n">
        <f aca="false">IMABS(Z429)</f>
        <v>1.00036771105803</v>
      </c>
      <c r="AB429" s="124" t="n">
        <f aca="false">IMARGUMENT(Z429)</f>
        <v>0.175810992291645</v>
      </c>
      <c r="AC429" s="222" t="str">
        <f aca="false">(IMDIV(IMPRODUCT(P429,T429,W429),IMPRODUCT(Q429,Z429)))</f>
        <v>-0.0859641597085376-0.101995596063271i</v>
      </c>
      <c r="AD429" s="223" t="n">
        <f aca="false">20*LOG(IMABS(AC429))</f>
        <v>-17.4975232550781</v>
      </c>
      <c r="AE429" s="198" t="n">
        <f aca="false">(180/PI())*IMARGUMENT(AC429)</f>
        <v>-130.12493534464</v>
      </c>
      <c r="AF429" s="0" t="str">
        <f aca="false">COMPLEX(Adc_ea,0)</f>
        <v>-0.434440565864413</v>
      </c>
      <c r="AG429" s="0" t="str">
        <f aca="false">IMDIV(COMPLEX(0,2*PI()*O429),COMPLEX(wp0_ea,0))</f>
        <v>21.1261508100172i</v>
      </c>
      <c r="AH429" s="0" t="n">
        <f aca="false">IMABS(AG429)</f>
        <v>21.1261508100172</v>
      </c>
      <c r="AI429" s="0" t="n">
        <f aca="false">IMARGUMENT(AG429)</f>
        <v>1.5707963267949</v>
      </c>
      <c r="AJ429" s="0" t="str">
        <f aca="false">IMSUM(COMPLEX(1,0),IMDIV(COMPLEX(0,2*PI()*O429),COMPLEX(wp1_ea,0)))</f>
        <v>1+0.209169810000171i</v>
      </c>
      <c r="AK429" s="0" t="n">
        <f aca="false">IMABS(AJ429)</f>
        <v>1.02164182051025</v>
      </c>
      <c r="AL429" s="0" t="n">
        <f aca="false">IMARGUMENT(AJ429)</f>
        <v>0.206196936610448</v>
      </c>
      <c r="AM429" s="0" t="str">
        <f aca="false">IMSUM(COMPLEX(1,0),IMDIV(COMPLEX(0,2*PI()*O429),COMPLEX(wz_ea,0)))</f>
        <v>1+21.1261508100172i</v>
      </c>
      <c r="AN429" s="0" t="n">
        <f aca="false">IMABS(AM429)</f>
        <v>21.1498049174831</v>
      </c>
      <c r="AO429" s="0" t="n">
        <f aca="false">IMARGUMENT(AM429)</f>
        <v>1.52349693214933</v>
      </c>
      <c r="AP429" s="197" t="str">
        <f aca="false">IMPRODUCT(AF429,IMDIV(AM429,IMPRODUCT(AG429,AJ429)))</f>
        <v>-0.412108594994759+0.106764790146512i</v>
      </c>
      <c r="AQ429" s="169" t="n">
        <f aca="false">20*LOG(IMABS(AP429))</f>
        <v>-7.41764602857031</v>
      </c>
      <c r="AR429" s="198" t="n">
        <f aca="false">(180/PI())*IMARGUMENT(AP429)</f>
        <v>165.47573009698</v>
      </c>
      <c r="AS429" s="197" t="str">
        <f aca="false">IMPRODUCT(AC429,AP429)</f>
        <v>0.0463161074869541+0.0328553163178843i</v>
      </c>
      <c r="AT429" s="223" t="n">
        <f aca="false">20*LOG(IMABS(AS429))</f>
        <v>-24.9151692836484</v>
      </c>
      <c r="AU429" s="198" t="n">
        <f aca="false">(180/PI())*IMARGUMENT(AS429)</f>
        <v>35.3507947523402</v>
      </c>
      <c r="AX429" s="0" t="n">
        <f aca="false">SUM((AT430&lt;0)*(AT429&gt;0))*O429</f>
        <v>0</v>
      </c>
      <c r="AY429" s="0" t="n">
        <f aca="false">IF(AX429&gt;0,AU429,0)</f>
        <v>0</v>
      </c>
    </row>
    <row r="430" customFormat="false" ht="15" hidden="false" customHeight="false" outlineLevel="0" collapsed="false">
      <c r="N430" s="130" t="n">
        <v>12</v>
      </c>
      <c r="O430" s="192" t="n">
        <f aca="false">10^(5+(N430/100))</f>
        <v>131825.673855641</v>
      </c>
      <c r="P430" s="240" t="str">
        <f aca="false">COMPLEX(Adc,0)</f>
        <v>175.438596491228</v>
      </c>
      <c r="Q430" s="124" t="str">
        <f aca="false">IMSUM(COMPLEX(1,0),IMDIV(COMPLEX(0,2*PI()*O430),COMPLEX(wp_lf,0)))</f>
        <v>1+1557.17605770816i</v>
      </c>
      <c r="R430" s="124" t="n">
        <f aca="false">IMABS(Q430)</f>
        <v>1557.1763788022</v>
      </c>
      <c r="S430" s="124" t="n">
        <f aca="false">IMARGUMENT(Q430)</f>
        <v>1.57015413874071</v>
      </c>
      <c r="T430" s="124" t="str">
        <f aca="false">IMSUM(COMPLEX(1,0),IMDIV(COMPLEX(0,2*PI()*O430),COMPLEX(wz_esr,0)))</f>
        <v>1+0.00256934049521847i</v>
      </c>
      <c r="U430" s="124" t="n">
        <f aca="false">IMABS(T430)</f>
        <v>1.00000330074984</v>
      </c>
      <c r="V430" s="124" t="n">
        <f aca="false">IMARGUMENT(T430)</f>
        <v>0.00256933484141159</v>
      </c>
      <c r="W430" s="0" t="str">
        <f aca="false">IMSUB(COMPLEX(1,0),IMDIV(COMPLEX(0,2*PI()*O430),COMPLEX(wz_rhp,0)))</f>
        <v>1-0.596365298696743i</v>
      </c>
      <c r="X430" s="124" t="n">
        <f aca="false">IMABS(W430)</f>
        <v>1.16432451210548</v>
      </c>
      <c r="Y430" s="124" t="n">
        <f aca="false">IMARGUMENT(W430)</f>
        <v>-0.537742639700857</v>
      </c>
      <c r="Z430" s="0" t="str">
        <f aca="false">IMSUM(COMPLEX(1,0),IMDIV(COMPLEX(0,2*PI()*O430),COMPLEX(Q*(wsl/2),0)),IMDIV(IMPOWER(COMPLEX(0,2*PI()*O430),2),IMPOWER(COMPLEX(wsl/2,0),2)))</f>
        <v>0.984237634206355+0.17904659918057i</v>
      </c>
      <c r="AA430" s="124" t="n">
        <f aca="false">IMABS(Z430)</f>
        <v>1.00039062633866</v>
      </c>
      <c r="AB430" s="124" t="n">
        <f aca="false">IMARGUMENT(Z430)</f>
        <v>0.179946244515642</v>
      </c>
      <c r="AC430" s="222" t="str">
        <f aca="false">(IMDIV(IMPRODUCT(P430,T430,W430),IMPRODUCT(Q430,Z430)))</f>
        <v>-0.0859175973005865-0.0990582732809888i</v>
      </c>
      <c r="AD430" s="223" t="n">
        <f aca="false">20*LOG(IMABS(AC430))</f>
        <v>-17.646136049762</v>
      </c>
      <c r="AE430" s="198" t="n">
        <f aca="false">(180/PI())*IMARGUMENT(AC430)</f>
        <v>-130.936537361332</v>
      </c>
      <c r="AF430" s="0" t="str">
        <f aca="false">COMPLEX(Adc_ea,0)</f>
        <v>-0.434440565864413</v>
      </c>
      <c r="AG430" s="0" t="str">
        <f aca="false">IMDIV(COMPLEX(0,2*PI()*O430),COMPLEX(wp0_ea,0))</f>
        <v>21.618242077757i</v>
      </c>
      <c r="AH430" s="0" t="n">
        <f aca="false">IMABS(AG430)</f>
        <v>21.618242077757</v>
      </c>
      <c r="AI430" s="0" t="n">
        <f aca="false">IMARGUMENT(AG430)</f>
        <v>1.5707963267949</v>
      </c>
      <c r="AJ430" s="0" t="str">
        <f aca="false">IMSUM(COMPLEX(1,0),IMDIV(COMPLEX(0,2*PI()*O430),COMPLEX(wp1_ea,0)))</f>
        <v>1+0.214042000769871i</v>
      </c>
      <c r="AK430" s="0" t="n">
        <f aca="false">IMABS(AJ430)</f>
        <v>1.02265046721427</v>
      </c>
      <c r="AL430" s="0" t="n">
        <f aca="false">IMARGUMENT(AJ430)</f>
        <v>0.210860307693564</v>
      </c>
      <c r="AM430" s="0" t="str">
        <f aca="false">IMSUM(COMPLEX(1,0),IMDIV(COMPLEX(0,2*PI()*O430),COMPLEX(wz_ea,0)))</f>
        <v>1+21.618242077757i</v>
      </c>
      <c r="AN430" s="0" t="n">
        <f aca="false">IMABS(AM430)</f>
        <v>21.6413583338131</v>
      </c>
      <c r="AO430" s="0" t="n">
        <f aca="false">IMARGUMENT(AM430)</f>
        <v>1.52457204699837</v>
      </c>
      <c r="AP430" s="197" t="str">
        <f aca="false">IMPRODUCT(AF430,IMDIV(AM430,IMPRODUCT(AG430,AJ430)))</f>
        <v>-0.411296065202044+0.108130649961797i</v>
      </c>
      <c r="AQ430" s="169" t="n">
        <f aca="false">20*LOG(IMABS(AP430))</f>
        <v>-7.42665420076344</v>
      </c>
      <c r="AR430" s="198" t="n">
        <f aca="false">(180/PI())*IMARGUMENT(AP430)</f>
        <v>165.270138158956</v>
      </c>
      <c r="AS430" s="197" t="str">
        <f aca="false">IMPRODUCT(AC430,AP430)</f>
        <v>0.0460488051753116+0.0314519523869111i</v>
      </c>
      <c r="AT430" s="223" t="n">
        <f aca="false">20*LOG(IMABS(AS430))</f>
        <v>-25.0727902505254</v>
      </c>
      <c r="AU430" s="198" t="n">
        <f aca="false">(180/PI())*IMARGUMENT(AS430)</f>
        <v>34.3336007976241</v>
      </c>
      <c r="AX430" s="0" t="n">
        <f aca="false">SUM((AT431&lt;0)*(AT430&gt;0))*O430</f>
        <v>0</v>
      </c>
      <c r="AY430" s="0" t="n">
        <f aca="false">IF(AX430&gt;0,AU430,0)</f>
        <v>0</v>
      </c>
    </row>
    <row r="431" customFormat="false" ht="15" hidden="false" customHeight="false" outlineLevel="0" collapsed="false">
      <c r="N431" s="130" t="n">
        <v>13</v>
      </c>
      <c r="O431" s="192" t="n">
        <f aca="false">10^(5+(N431/100))</f>
        <v>134896.288259165</v>
      </c>
      <c r="P431" s="240" t="str">
        <f aca="false">COMPLEX(Adc,0)</f>
        <v>175.438596491228</v>
      </c>
      <c r="Q431" s="124" t="str">
        <f aca="false">IMSUM(COMPLEX(1,0),IMDIV(COMPLEX(0,2*PI()*O431),COMPLEX(wp_lf,0)))</f>
        <v>1+1593.44734760013i</v>
      </c>
      <c r="R431" s="124" t="n">
        <f aca="false">IMABS(Q431)</f>
        <v>1593.44766138518</v>
      </c>
      <c r="S431" s="124" t="n">
        <f aca="false">IMARGUMENT(Q431)</f>
        <v>1.57016875672161</v>
      </c>
      <c r="T431" s="124" t="str">
        <f aca="false">IMSUM(COMPLEX(1,0),IMDIV(COMPLEX(0,2*PI()*O431),COMPLEX(wz_esr,0)))</f>
        <v>1+0.00262918812354022i</v>
      </c>
      <c r="U431" s="124" t="n">
        <f aca="false">IMABS(T431)</f>
        <v>1.00000345630912</v>
      </c>
      <c r="V431" s="124" t="n">
        <f aca="false">IMARGUMENT(T431)</f>
        <v>0.00262918206534004</v>
      </c>
      <c r="W431" s="0" t="str">
        <f aca="false">IMSUB(COMPLEX(1,0),IMDIV(COMPLEX(0,2*PI()*O431),COMPLEX(wz_rhp,0)))</f>
        <v>1-0.610256430995796i</v>
      </c>
      <c r="X431" s="124" t="n">
        <f aca="false">IMABS(W431)</f>
        <v>1.17150028236092</v>
      </c>
      <c r="Y431" s="124" t="n">
        <f aca="false">IMARGUMENT(W431)</f>
        <v>-0.547926881846764</v>
      </c>
      <c r="Z431" s="0" t="str">
        <f aca="false">IMSUM(COMPLEX(1,0),IMDIV(COMPLEX(0,2*PI()*O431),COMPLEX(Q*(wsl/2),0)),IMDIV(IMPOWER(COMPLEX(0,2*PI()*O431),2),IMPOWER(COMPLEX(wsl/2,0),2)))</f>
        <v>0.983494776792653+0.183217130233178i</v>
      </c>
      <c r="AA431" s="124" t="n">
        <f aca="false">IMABS(Z431)</f>
        <v>1.00041516021565</v>
      </c>
      <c r="AB431" s="124" t="n">
        <f aca="false">IMARGUMENT(Z431)</f>
        <v>0.184180644180909</v>
      </c>
      <c r="AC431" s="222" t="str">
        <f aca="false">(IMDIV(IMPRODUCT(P431,T431,W431),IMPRODUCT(Q431,Z431)))</f>
        <v>-0.0858684384212099-0.096173416179551i</v>
      </c>
      <c r="AD431" s="223" t="n">
        <f aca="false">20*LOG(IMABS(AC431))</f>
        <v>-17.7929804905659</v>
      </c>
      <c r="AE431" s="198" t="n">
        <f aca="false">(180/PI())*IMARGUMENT(AC431)</f>
        <v>-131.760073238685</v>
      </c>
      <c r="AF431" s="0" t="str">
        <f aca="false">COMPLEX(Adc_ea,0)</f>
        <v>-0.434440565864413</v>
      </c>
      <c r="AG431" s="0" t="str">
        <f aca="false">IMDIV(COMPLEX(0,2*PI()*O431),COMPLEX(wp0_ea,0))</f>
        <v>22.1217956235976i</v>
      </c>
      <c r="AH431" s="0" t="n">
        <f aca="false">IMABS(AG431)</f>
        <v>22.1217956235976</v>
      </c>
      <c r="AI431" s="0" t="n">
        <f aca="false">IMARGUMENT(AG431)</f>
        <v>1.5707963267949</v>
      </c>
      <c r="AJ431" s="0" t="str">
        <f aca="false">IMSUM(COMPLEX(1,0),IMDIV(COMPLEX(0,2*PI()*O431),COMPLEX(wp1_ea,0)))</f>
        <v>1+0.219027679441561i</v>
      </c>
      <c r="AK431" s="0" t="n">
        <f aca="false">IMABS(AJ431)</f>
        <v>1.0237055848053</v>
      </c>
      <c r="AL431" s="0" t="n">
        <f aca="false">IMARGUMENT(AJ431)</f>
        <v>0.215622683164168</v>
      </c>
      <c r="AM431" s="0" t="str">
        <f aca="false">IMSUM(COMPLEX(1,0),IMDIV(COMPLEX(0,2*PI()*O431),COMPLEX(wz_ea,0)))</f>
        <v>1+22.1217956235976i</v>
      </c>
      <c r="AN431" s="0" t="n">
        <f aca="false">IMABS(AM431)</f>
        <v>22.1443862324568</v>
      </c>
      <c r="AO431" s="0" t="n">
        <f aca="false">IMARGUMENT(AM431)</f>
        <v>1.52562279258536</v>
      </c>
      <c r="AP431" s="197" t="str">
        <f aca="false">IMPRODUCT(AF431,IMDIV(AM431,IMPRODUCT(AG431,AJ431)))</f>
        <v>-0.410448669077492+0.109538195574603i</v>
      </c>
      <c r="AQ431" s="169" t="n">
        <f aca="false">20*LOG(IMABS(AP431))</f>
        <v>-7.43602859928173</v>
      </c>
      <c r="AR431" s="198" t="n">
        <f aca="false">(180/PI())*IMARGUMENT(AP431)</f>
        <v>165.05747743151</v>
      </c>
      <c r="AS431" s="197" t="str">
        <f aca="false">IMPRODUCT(AC431,AP431)</f>
        <v>0.0457792487363016+0.0300683768700642i</v>
      </c>
      <c r="AT431" s="223" t="n">
        <f aca="false">20*LOG(IMABS(AS431))</f>
        <v>-25.2290090898476</v>
      </c>
      <c r="AU431" s="198" t="n">
        <f aca="false">(180/PI())*IMARGUMENT(AS431)</f>
        <v>33.2974041928258</v>
      </c>
      <c r="AX431" s="0" t="n">
        <f aca="false">SUM((AT432&lt;0)*(AT431&gt;0))*O431</f>
        <v>0</v>
      </c>
      <c r="AY431" s="0" t="n">
        <f aca="false">IF(AX431&gt;0,AU431,0)</f>
        <v>0</v>
      </c>
    </row>
    <row r="432" customFormat="false" ht="15" hidden="false" customHeight="false" outlineLevel="0" collapsed="false">
      <c r="N432" s="130" t="n">
        <v>14</v>
      </c>
      <c r="O432" s="192" t="n">
        <f aca="false">10^(5+(N432/100))</f>
        <v>138038.426460288</v>
      </c>
      <c r="P432" s="240" t="str">
        <f aca="false">COMPLEX(Adc,0)</f>
        <v>175.438596491228</v>
      </c>
      <c r="Q432" s="124" t="str">
        <f aca="false">IMSUM(COMPLEX(1,0),IMDIV(COMPLEX(0,2*PI()*O432),COMPLEX(wp_lf,0)))</f>
        <v>1+1630.56350436757i</v>
      </c>
      <c r="R432" s="124" t="n">
        <f aca="false">IMABS(Q432)</f>
        <v>1630.56381101</v>
      </c>
      <c r="S432" s="124" t="n">
        <f aca="false">IMARGUMENT(Q432)</f>
        <v>1.5701830419569</v>
      </c>
      <c r="T432" s="124" t="str">
        <f aca="false">IMSUM(COMPLEX(1,0),IMDIV(COMPLEX(0,2*PI()*O432),COMPLEX(wz_esr,0)))</f>
        <v>1+0.00269042978220649i</v>
      </c>
      <c r="U432" s="124" t="n">
        <f aca="false">IMABS(T432)</f>
        <v>1.00000361919966</v>
      </c>
      <c r="V432" s="124" t="n">
        <f aca="false">IMARGUMENT(T432)</f>
        <v>0.00269042329080984</v>
      </c>
      <c r="W432" s="0" t="str">
        <f aca="false">IMSUB(COMPLEX(1,0),IMDIV(COMPLEX(0,2*PI()*O432),COMPLEX(wz_rhp,0)))</f>
        <v>1-0.624471129332261i</v>
      </c>
      <c r="X432" s="124" t="n">
        <f aca="false">IMABS(W432)</f>
        <v>1.17896742591537</v>
      </c>
      <c r="Y432" s="124" t="n">
        <f aca="false">IMARGUMENT(W432)</f>
        <v>-0.558218913450992</v>
      </c>
      <c r="Z432" s="0" t="str">
        <f aca="false">IMSUM(COMPLEX(1,0),IMDIV(COMPLEX(0,2*PI()*O432),COMPLEX(Q*(wsl/2),0)),IMDIV(IMPOWER(COMPLEX(0,2*PI()*O432),2),IMPOWER(COMPLEX(wsl/2,0),2)))</f>
        <v>0.982716909587635+0.187484805433401i</v>
      </c>
      <c r="AA432" s="124" t="n">
        <f aca="false">IMABS(Z432)</f>
        <v>1.0004414408939</v>
      </c>
      <c r="AB432" s="124" t="n">
        <f aca="false">IMARGUMENT(Z432)</f>
        <v>0.188516697582476</v>
      </c>
      <c r="AC432" s="222" t="str">
        <f aca="false">(IMDIV(IMPRODUCT(P432,T432,W432),IMPRODUCT(Q432,Z432)))</f>
        <v>-0.0858165665856591-0.0933394933617256i</v>
      </c>
      <c r="AD432" s="223" t="n">
        <f aca="false">20*LOG(IMABS(AC432))</f>
        <v>-17.9380190043879</v>
      </c>
      <c r="AE432" s="198" t="n">
        <f aca="false">(180/PI())*IMARGUMENT(AC432)</f>
        <v>-132.59551039182</v>
      </c>
      <c r="AF432" s="0" t="str">
        <f aca="false">COMPLEX(Adc_ea,0)</f>
        <v>-0.434440565864413</v>
      </c>
      <c r="AG432" s="0" t="str">
        <f aca="false">IMDIV(COMPLEX(0,2*PI()*O432),COMPLEX(wp0_ea,0))</f>
        <v>22.6370784382945i</v>
      </c>
      <c r="AH432" s="0" t="n">
        <f aca="false">IMABS(AG432)</f>
        <v>22.6370784382945</v>
      </c>
      <c r="AI432" s="0" t="n">
        <f aca="false">IMARGUMENT(AG432)</f>
        <v>1.5707963267949</v>
      </c>
      <c r="AJ432" s="0" t="str">
        <f aca="false">IMSUM(COMPLEX(1,0),IMDIV(COMPLEX(0,2*PI()*O432),COMPLEX(wp1_ea,0)))</f>
        <v>1+0.224129489488065i</v>
      </c>
      <c r="AK432" s="0" t="n">
        <f aca="false">IMABS(AJ432)</f>
        <v>1.02480926423319</v>
      </c>
      <c r="AL432" s="0" t="n">
        <f aca="false">IMARGUMENT(AJ432)</f>
        <v>0.220485723604625</v>
      </c>
      <c r="AM432" s="0" t="str">
        <f aca="false">IMSUM(COMPLEX(1,0),IMDIV(COMPLEX(0,2*PI()*O432),COMPLEX(wz_ea,0)))</f>
        <v>1+22.6370784382945i</v>
      </c>
      <c r="AN432" s="0" t="n">
        <f aca="false">IMABS(AM432)</f>
        <v>22.6591553289503</v>
      </c>
      <c r="AO432" s="0" t="n">
        <f aca="false">IMARGUMENT(AM432)</f>
        <v>1.52664971674351</v>
      </c>
      <c r="AP432" s="197" t="str">
        <f aca="false">IMPRODUCT(AF432,IMDIV(AM432,IMPRODUCT(AG432,AJ432)))</f>
        <v>-0.409565070861856+0.110987157733573i</v>
      </c>
      <c r="AQ432" s="169" t="n">
        <f aca="false">20*LOG(IMABS(AP432))</f>
        <v>-7.44578662465366</v>
      </c>
      <c r="AR432" s="198" t="n">
        <f aca="false">(180/PI())*IMARGUMENT(AP432)</f>
        <v>164.837684158813</v>
      </c>
      <c r="AS432" s="197" t="str">
        <f aca="false">IMPRODUCT(AC432,AP432)</f>
        <v>0.0455069532472863+0.0287040594011087i</v>
      </c>
      <c r="AT432" s="223" t="n">
        <f aca="false">20*LOG(IMABS(AS432))</f>
        <v>-25.3838056290416</v>
      </c>
      <c r="AU432" s="198" t="n">
        <f aca="false">(180/PI())*IMARGUMENT(AS432)</f>
        <v>32.2421737669933</v>
      </c>
      <c r="AX432" s="0" t="n">
        <f aca="false">SUM((AT433&lt;0)*(AT432&gt;0))*O432</f>
        <v>0</v>
      </c>
      <c r="AY432" s="0" t="n">
        <f aca="false">IF(AX432&gt;0,AU432,0)</f>
        <v>0</v>
      </c>
    </row>
    <row r="433" customFormat="false" ht="15" hidden="false" customHeight="false" outlineLevel="0" collapsed="false">
      <c r="N433" s="130" t="n">
        <v>15</v>
      </c>
      <c r="O433" s="192" t="n">
        <f aca="false">10^(5+(N433/100))</f>
        <v>141253.754462276</v>
      </c>
      <c r="P433" s="240" t="str">
        <f aca="false">COMPLEX(Adc,0)</f>
        <v>175.438596491228</v>
      </c>
      <c r="Q433" s="124" t="str">
        <f aca="false">IMSUM(COMPLEX(1,0),IMDIV(COMPLEX(0,2*PI()*O433),COMPLEX(wp_lf,0)))</f>
        <v>1+1668.54420748809i</v>
      </c>
      <c r="R433" s="124" t="n">
        <f aca="false">IMABS(Q433)</f>
        <v>1668.54450715049</v>
      </c>
      <c r="S433" s="124" t="n">
        <f aca="false">IMARGUMENT(Q433)</f>
        <v>1.57019700202077</v>
      </c>
      <c r="T433" s="124" t="str">
        <f aca="false">IMSUM(COMPLEX(1,0),IMDIV(COMPLEX(0,2*PI()*O433),COMPLEX(wz_esr,0)))</f>
        <v>1+0.00275309794235534i</v>
      </c>
      <c r="U433" s="124" t="n">
        <f aca="false">IMABS(T433)</f>
        <v>1.00000378976696</v>
      </c>
      <c r="V433" s="124" t="n">
        <f aca="false">IMARGUMENT(T433)</f>
        <v>0.00275309098663102</v>
      </c>
      <c r="W433" s="0" t="str">
        <f aca="false">IMSUB(COMPLEX(1,0),IMDIV(COMPLEX(0,2*PI()*O433),COMPLEX(wz_rhp,0)))</f>
        <v>1-0.639016930527352i</v>
      </c>
      <c r="X433" s="124" t="n">
        <f aca="false">IMABS(W433)</f>
        <v>1.18673612800007</v>
      </c>
      <c r="Y433" s="124" t="n">
        <f aca="false">IMARGUMENT(W433)</f>
        <v>-0.568615469552189</v>
      </c>
      <c r="Z433" s="0" t="str">
        <f aca="false">IMSUM(COMPLEX(1,0),IMDIV(COMPLEX(0,2*PI()*O433),COMPLEX(Q*(wsl/2),0)),IMDIV(IMPOWER(COMPLEX(0,2*PI()*O433),2),IMPOWER(COMPLEX(wsl/2,0),2)))</f>
        <v>0.981902382630668+0.19185188755912i</v>
      </c>
      <c r="AA433" s="124" t="n">
        <f aca="false">IMABS(Z433)</f>
        <v>1.00046960762223</v>
      </c>
      <c r="AB433" s="124" t="n">
        <f aca="false">IMARGUMENT(Z433)</f>
        <v>0.192956982829408</v>
      </c>
      <c r="AC433" s="222" t="str">
        <f aca="false">(IMDIV(IMPRODUCT(P433,T433,W433),IMPRODUCT(Q433,Z433)))</f>
        <v>-0.0857618584158035-0.0905550005727724i</v>
      </c>
      <c r="AD433" s="223" t="n">
        <f aca="false">20*LOG(IMABS(AC433))</f>
        <v>-18.081214833647</v>
      </c>
      <c r="AE433" s="198" t="n">
        <f aca="false">(180/PI())*IMARGUMENT(AC433)</f>
        <v>-133.442808040628</v>
      </c>
      <c r="AF433" s="0" t="str">
        <f aca="false">COMPLEX(Adc_ea,0)</f>
        <v>-0.434440565864413</v>
      </c>
      <c r="AG433" s="0" t="str">
        <f aca="false">IMDIV(COMPLEX(0,2*PI()*O433),COMPLEX(wp0_ea,0))</f>
        <v>23.1643637316166i</v>
      </c>
      <c r="AH433" s="0" t="n">
        <f aca="false">IMABS(AG433)</f>
        <v>23.1643637316166</v>
      </c>
      <c r="AI433" s="0" t="n">
        <f aca="false">IMARGUMENT(AG433)</f>
        <v>1.5707963267949</v>
      </c>
      <c r="AJ433" s="0" t="str">
        <f aca="false">IMSUM(COMPLEX(1,0),IMDIV(COMPLEX(0,2*PI()*O433),COMPLEX(wp1_ea,0)))</f>
        <v>1+0.2293501359566i</v>
      </c>
      <c r="AK433" s="0" t="n">
        <f aca="false">IMABS(AJ433)</f>
        <v>1.02596368593791</v>
      </c>
      <c r="AL433" s="0" t="n">
        <f aca="false">IMARGUMENT(AJ433)</f>
        <v>0.225451086988992</v>
      </c>
      <c r="AM433" s="0" t="str">
        <f aca="false">IMSUM(COMPLEX(1,0),IMDIV(COMPLEX(0,2*PI()*O433),COMPLEX(wz_ea,0)))</f>
        <v>1+23.1643637316166i</v>
      </c>
      <c r="AN433" s="0" t="n">
        <f aca="false">IMABS(AM433)</f>
        <v>23.1859385639364</v>
      </c>
      <c r="AO433" s="0" t="n">
        <f aca="false">IMARGUMENT(AM433)</f>
        <v>1.52765335529294</v>
      </c>
      <c r="AP433" s="197" t="str">
        <f aca="false">IMPRODUCT(AF433,IMDIV(AM433,IMPRODUCT(AG433,AJ433)))</f>
        <v>-0.408643898292656+0.112477228165405i</v>
      </c>
      <c r="AQ433" s="169" t="n">
        <f aca="false">20*LOG(IMABS(AP433))</f>
        <v>-7.45594626770957</v>
      </c>
      <c r="AR433" s="198" t="n">
        <f aca="false">(180/PI())*IMARGUMENT(AP433)</f>
        <v>164.610694046179</v>
      </c>
      <c r="AS433" s="197" t="str">
        <f aca="false">IMPRODUCT(AC433,AP433)</f>
        <v>0.0452314356087989+0.0273584923270279i</v>
      </c>
      <c r="AT433" s="223" t="n">
        <f aca="false">20*LOG(IMABS(AS433))</f>
        <v>-25.5371611013566</v>
      </c>
      <c r="AU433" s="198" t="n">
        <f aca="false">(180/PI())*IMARGUMENT(AS433)</f>
        <v>31.1678860055503</v>
      </c>
      <c r="AX433" s="0" t="n">
        <f aca="false">SUM((AT434&lt;0)*(AT433&gt;0))*O433</f>
        <v>0</v>
      </c>
      <c r="AY433" s="0" t="n">
        <f aca="false">IF(AX433&gt;0,AU433,0)</f>
        <v>0</v>
      </c>
    </row>
    <row r="434" customFormat="false" ht="15" hidden="false" customHeight="false" outlineLevel="0" collapsed="false">
      <c r="N434" s="130" t="n">
        <v>16</v>
      </c>
      <c r="O434" s="192" t="n">
        <f aca="false">10^(5+(N434/100))</f>
        <v>144543.977074593</v>
      </c>
      <c r="P434" s="240" t="str">
        <f aca="false">COMPLEX(Adc,0)</f>
        <v>175.438596491228</v>
      </c>
      <c r="Q434" s="124" t="str">
        <f aca="false">IMSUM(COMPLEX(1,0),IMDIV(COMPLEX(0,2*PI()*O434),COMPLEX(wp_lf,0)))</f>
        <v>1+1707.4095948332i</v>
      </c>
      <c r="R434" s="124" t="n">
        <f aca="false">IMABS(Q434)</f>
        <v>1707.40988767445</v>
      </c>
      <c r="S434" s="124" t="n">
        <f aca="false">IMARGUMENT(Q434)</f>
        <v>1.57021064431503</v>
      </c>
      <c r="T434" s="124" t="str">
        <f aca="false">IMSUM(COMPLEX(1,0),IMDIV(COMPLEX(0,2*PI()*O434),COMPLEX(wz_esr,0)))</f>
        <v>1+0.00281722583147479i</v>
      </c>
      <c r="U434" s="124" t="n">
        <f aca="false">IMABS(T434)</f>
        <v>1.00000396837282</v>
      </c>
      <c r="V434" s="124" t="n">
        <f aca="false">IMARGUMENT(T434)</f>
        <v>0.00281721837828875</v>
      </c>
      <c r="W434" s="0" t="str">
        <f aca="false">IMSUB(COMPLEX(1,0),IMDIV(COMPLEX(0,2*PI()*O434),COMPLEX(wz_rhp,0)))</f>
        <v>1-0.653901546957396i</v>
      </c>
      <c r="X434" s="124" t="n">
        <f aca="false">IMABS(W434)</f>
        <v>1.19481681989888</v>
      </c>
      <c r="Y434" s="124" t="n">
        <f aca="false">IMARGUMENT(W434)</f>
        <v>-0.579113072262177</v>
      </c>
      <c r="Z434" s="0" t="str">
        <f aca="false">IMSUM(COMPLEX(1,0),IMDIV(COMPLEX(0,2*PI()*O434),COMPLEX(Q*(wsl/2),0)),IMDIV(IMPOWER(COMPLEX(0,2*PI()*O434),2),IMPOWER(COMPLEX(wsl/2,0),2)))</f>
        <v>0.98104946820087+0.196320692095083i</v>
      </c>
      <c r="AA434" s="124" t="n">
        <f aca="false">IMABS(Z434)</f>
        <v>1.00049981169509</v>
      </c>
      <c r="AB434" s="124" t="n">
        <f aca="false">IMARGUMENT(Z434)</f>
        <v>0.197504152398049</v>
      </c>
      <c r="AC434" s="222" t="str">
        <f aca="false">(IMDIV(IMPRODUCT(P434,T434,W434),IMPRODUCT(Q434,Z434)))</f>
        <v>-0.0857041832745517-0.0878184599453469i</v>
      </c>
      <c r="AD434" s="223" t="n">
        <f aca="false">20*LOG(IMABS(AC434))</f>
        <v>-18.222532157373</v>
      </c>
      <c r="AE434" s="198" t="n">
        <f aca="false">(180/PI())*IMARGUMENT(AC434)</f>
        <v>-134.30191741292</v>
      </c>
      <c r="AF434" s="0" t="str">
        <f aca="false">COMPLEX(Adc_ea,0)</f>
        <v>-0.434440565864413</v>
      </c>
      <c r="AG434" s="0" t="str">
        <f aca="false">IMDIV(COMPLEX(0,2*PI()*O434),COMPLEX(wp0_ea,0))</f>
        <v>23.7039310772057i</v>
      </c>
      <c r="AH434" s="0" t="n">
        <f aca="false">IMABS(AG434)</f>
        <v>23.7039310772057</v>
      </c>
      <c r="AI434" s="0" t="n">
        <f aca="false">IMARGUMENT(AG434)</f>
        <v>1.5707963267949</v>
      </c>
      <c r="AJ434" s="0" t="str">
        <f aca="false">IMSUM(COMPLEX(1,0),IMDIV(COMPLEX(0,2*PI()*O434),COMPLEX(wp1_ea,0)))</f>
        <v>1+0.234692386903027i</v>
      </c>
      <c r="AK434" s="0" t="n">
        <f aca="false">IMABS(AJ434)</f>
        <v>1.02717112326537</v>
      </c>
      <c r="AL434" s="0" t="n">
        <f aca="false">IMARGUMENT(AJ434)</f>
        <v>0.230520426215176</v>
      </c>
      <c r="AM434" s="0" t="str">
        <f aca="false">IMSUM(COMPLEX(1,0),IMDIV(COMPLEX(0,2*PI()*O434),COMPLEX(wz_ea,0)))</f>
        <v>1+23.7039310772057i</v>
      </c>
      <c r="AN434" s="0" t="n">
        <f aca="false">IMABS(AM434)</f>
        <v>23.7250152478964</v>
      </c>
      <c r="AO434" s="0" t="n">
        <f aca="false">IMARGUMENT(AM434)</f>
        <v>1.52863423228382</v>
      </c>
      <c r="AP434" s="197" t="str">
        <f aca="false">IMPRODUCT(AF434,IMDIV(AM434,IMPRODUCT(AG434,AJ434)))</f>
        <v>-0.407683743002104+0.114008056313152i</v>
      </c>
      <c r="AQ434" s="169" t="n">
        <f aca="false">20*LOG(IMABS(AP434))</f>
        <v>-7.46652612820818</v>
      </c>
      <c r="AR434" s="198" t="n">
        <f aca="false">(180/PI())*IMARGUMENT(AP434)</f>
        <v>164.376442415397</v>
      </c>
      <c r="AS434" s="197" t="str">
        <f aca="false">IMPRODUCT(AC434,AP434)</f>
        <v>0.044952214155091+0.0260311911021616i</v>
      </c>
      <c r="AT434" s="223" t="n">
        <f aca="false">20*LOG(IMABS(AS434))</f>
        <v>-25.6890582855811</v>
      </c>
      <c r="AU434" s="198" t="n">
        <f aca="false">(180/PI())*IMARGUMENT(AS434)</f>
        <v>30.0745250024774</v>
      </c>
      <c r="AX434" s="0" t="n">
        <f aca="false">SUM((AT435&lt;0)*(AT434&gt;0))*O434</f>
        <v>0</v>
      </c>
      <c r="AY434" s="0" t="n">
        <f aca="false">IF(AX434&gt;0,AU434,0)</f>
        <v>0</v>
      </c>
    </row>
    <row r="435" customFormat="false" ht="15" hidden="false" customHeight="false" outlineLevel="0" collapsed="false">
      <c r="N435" s="130" t="n">
        <v>17</v>
      </c>
      <c r="O435" s="192" t="n">
        <f aca="false">10^(5+(N435/100))</f>
        <v>147910.838816821</v>
      </c>
      <c r="P435" s="240" t="str">
        <f aca="false">COMPLEX(Adc,0)</f>
        <v>175.438596491228</v>
      </c>
      <c r="Q435" s="124" t="str">
        <f aca="false">IMSUM(COMPLEX(1,0),IMDIV(COMPLEX(0,2*PI()*O435),COMPLEX(wp_lf,0)))</f>
        <v>1+1747.18027334574i</v>
      </c>
      <c r="R435" s="124" t="n">
        <f aca="false">IMABS(Q435)</f>
        <v>1747.18055952111</v>
      </c>
      <c r="S435" s="124" t="n">
        <f aca="false">IMARGUMENT(Q435)</f>
        <v>1.57022397607296</v>
      </c>
      <c r="T435" s="124" t="str">
        <f aca="false">IMSUM(COMPLEX(1,0),IMDIV(COMPLEX(0,2*PI()*O435),COMPLEX(wz_esr,0)))</f>
        <v>1+0.00288284745102046i</v>
      </c>
      <c r="U435" s="124" t="n">
        <f aca="false">IMABS(T435)</f>
        <v>1.00000415539608</v>
      </c>
      <c r="V435" s="124" t="n">
        <f aca="false">IMARGUMENT(T435)</f>
        <v>0.00288283946476293</v>
      </c>
      <c r="W435" s="0" t="str">
        <f aca="false">IMSUB(COMPLEX(1,0),IMDIV(COMPLEX(0,2*PI()*O435),COMPLEX(wz_rhp,0)))</f>
        <v>1-0.669132870643048i</v>
      </c>
      <c r="X435" s="124" t="n">
        <f aca="false">IMABS(W435)</f>
        <v>1.2032201787599</v>
      </c>
      <c r="Y435" s="124" t="n">
        <f aca="false">IMARGUMENT(W435)</f>
        <v>-0.589708032674651</v>
      </c>
      <c r="Z435" s="0" t="str">
        <f aca="false">IMSUM(COMPLEX(1,0),IMDIV(COMPLEX(0,2*PI()*O435),COMPLEX(Q*(wsl/2),0)),IMDIV(IMPOWER(COMPLEX(0,2*PI()*O435),2),IMPOWER(COMPLEX(wsl/2,0),2)))</f>
        <v>0.980156357152385+0.200893588460606i</v>
      </c>
      <c r="AA435" s="124" t="n">
        <f aca="false">IMABS(Z435)</f>
        <v>1.00053221754765</v>
      </c>
      <c r="AB435" s="124" t="n">
        <f aca="false">IMARGUMENT(Z435)</f>
        <v>0.202160935797588</v>
      </c>
      <c r="AC435" s="222" t="str">
        <f aca="false">(IMDIV(IMPRODUCT(P435,T435,W435),IMPRODUCT(Q435,Z435)))</f>
        <v>-0.0856434028757831-0.0851284192653971i</v>
      </c>
      <c r="AD435" s="223" t="n">
        <f aca="false">20*LOG(IMABS(AC435))</f>
        <v>-18.3619362144793</v>
      </c>
      <c r="AE435" s="198" t="n">
        <f aca="false">(180/PI())*IMARGUMENT(AC435)</f>
        <v>-135.172782005723</v>
      </c>
      <c r="AF435" s="0" t="str">
        <f aca="false">COMPLEX(Adc_ea,0)</f>
        <v>-0.434440565864413</v>
      </c>
      <c r="AG435" s="0" t="str">
        <f aca="false">IMDIV(COMPLEX(0,2*PI()*O435),COMPLEX(wp0_ea,0))</f>
        <v>24.2560665608105i</v>
      </c>
      <c r="AH435" s="0" t="n">
        <f aca="false">IMABS(AG435)</f>
        <v>24.2560665608105</v>
      </c>
      <c r="AI435" s="0" t="n">
        <f aca="false">IMARGUMENT(AG435)</f>
        <v>1.5707963267949</v>
      </c>
      <c r="AJ435" s="0" t="str">
        <f aca="false">IMSUM(COMPLEX(1,0),IMDIV(COMPLEX(0,2*PI()*O435),COMPLEX(wp1_ea,0)))</f>
        <v>1+0.24015907485951i</v>
      </c>
      <c r="AK435" s="0" t="n">
        <f aca="false">IMABS(AJ435)</f>
        <v>1.02843394597678</v>
      </c>
      <c r="AL435" s="0" t="n">
        <f aca="false">IMARGUMENT(AJ435)</f>
        <v>0.235695386466065</v>
      </c>
      <c r="AM435" s="0" t="str">
        <f aca="false">IMSUM(COMPLEX(1,0),IMDIV(COMPLEX(0,2*PI()*O435),COMPLEX(wz_ea,0)))</f>
        <v>1+24.2560665608105i</v>
      </c>
      <c r="AN435" s="0" t="n">
        <f aca="false">IMABS(AM435)</f>
        <v>24.2766712092591</v>
      </c>
      <c r="AO435" s="0" t="n">
        <f aca="false">IMARGUMENT(AM435)</f>
        <v>1.52959286023607</v>
      </c>
      <c r="AP435" s="197" t="str">
        <f aca="false">IMPRODUCT(AF435,IMDIV(AM435,IMPRODUCT(AG435,AJ435)))</f>
        <v>-0.406683161081806+0.115579245959558i</v>
      </c>
      <c r="AQ435" s="169" t="n">
        <f aca="false">20*LOG(IMABS(AP435))</f>
        <v>-7.47754543316399</v>
      </c>
      <c r="AR435" s="198" t="n">
        <f aca="false">(180/PI())*IMARGUMENT(AP435)</f>
        <v>164.134864369661</v>
      </c>
      <c r="AS435" s="197" t="str">
        <f aca="false">IMPRODUCT(AC435,AP435)</f>
        <v>0.0446688083157498+0.0247216947189554i</v>
      </c>
      <c r="AT435" s="223" t="n">
        <f aca="false">20*LOG(IMABS(AS435))</f>
        <v>-25.8394816476433</v>
      </c>
      <c r="AU435" s="198" t="n">
        <f aca="false">(180/PI())*IMARGUMENT(AS435)</f>
        <v>28.9620823639381</v>
      </c>
      <c r="AX435" s="0" t="n">
        <f aca="false">SUM((AT436&lt;0)*(AT435&gt;0))*O435</f>
        <v>0</v>
      </c>
      <c r="AY435" s="0" t="n">
        <f aca="false">IF(AX435&gt;0,AU435,0)</f>
        <v>0</v>
      </c>
    </row>
    <row r="436" customFormat="false" ht="15" hidden="false" customHeight="false" outlineLevel="0" collapsed="false">
      <c r="N436" s="130" t="n">
        <v>18</v>
      </c>
      <c r="O436" s="192" t="n">
        <f aca="false">10^(5+(N436/100))</f>
        <v>151356.124843621</v>
      </c>
      <c r="P436" s="240" t="str">
        <f aca="false">COMPLEX(Adc,0)</f>
        <v>175.438596491228</v>
      </c>
      <c r="Q436" s="124" t="str">
        <f aca="false">IMSUM(COMPLEX(1,0),IMDIV(COMPLEX(0,2*PI()*O436),COMPLEX(wp_lf,0)))</f>
        <v>1+1787.87732996587i</v>
      </c>
      <c r="R436" s="124" t="n">
        <f aca="false">IMABS(Q436)</f>
        <v>1787.87760962709</v>
      </c>
      <c r="S436" s="124" t="n">
        <f aca="false">IMARGUMENT(Q436)</f>
        <v>1.57023700436323</v>
      </c>
      <c r="T436" s="124" t="str">
        <f aca="false">IMSUM(COMPLEX(1,0),IMDIV(COMPLEX(0,2*PI()*O436),COMPLEX(wz_esr,0)))</f>
        <v>1+0.00294999759444368i</v>
      </c>
      <c r="U436" s="124" t="n">
        <f aca="false">IMABS(T436)</f>
        <v>1.00000435123344</v>
      </c>
      <c r="V436" s="124" t="n">
        <f aca="false">IMARGUMENT(T436)</f>
        <v>0.00294998903707899</v>
      </c>
      <c r="W436" s="0" t="str">
        <f aca="false">IMSUB(COMPLEX(1,0),IMDIV(COMPLEX(0,2*PI()*O436),COMPLEX(wz_rhp,0)))</f>
        <v>1-0.684718977433735i</v>
      </c>
      <c r="X436" s="124" t="n">
        <f aca="false">IMABS(W436)</f>
        <v>1.21195712715339</v>
      </c>
      <c r="Y436" s="124" t="n">
        <f aca="false">IMARGUMENT(W436)</f>
        <v>-0.600396453708951</v>
      </c>
      <c r="Z436" s="0" t="str">
        <f aca="false">IMSUM(COMPLEX(1,0),IMDIV(COMPLEX(0,2*PI()*O436),COMPLEX(Q*(wsl/2),0)),IMDIV(IMPOWER(COMPLEX(0,2*PI()*O436),2),IMPOWER(COMPLEX(wsl/2,0),2)))</f>
        <v>0.979221155076936+0.205573001265872i</v>
      </c>
      <c r="AA436" s="124" t="n">
        <f aca="false">IMABS(Z436)</f>
        <v>1.00056700395309</v>
      </c>
      <c r="AB436" s="124" t="n">
        <f aca="false">IMARGUMENT(Z436)</f>
        <v>0.206930142353082</v>
      </c>
      <c r="AC436" s="222" t="str">
        <f aca="false">(IMDIV(IMPRODUCT(P436,T436,W436),IMPRODUCT(Q436,Z436)))</f>
        <v>-0.085579370868225-0.0824834512596303i</v>
      </c>
      <c r="AD436" s="223" t="n">
        <f aca="false">20*LOG(IMABS(AC436))</f>
        <v>-18.4993934286742</v>
      </c>
      <c r="AE436" s="198" t="n">
        <f aca="false">(180/PI())*IMARGUMENT(AC436)</f>
        <v>-136.055337906863</v>
      </c>
      <c r="AF436" s="0" t="str">
        <f aca="false">COMPLEX(Adc_ea,0)</f>
        <v>-0.434440565864413</v>
      </c>
      <c r="AG436" s="0" t="str">
        <f aca="false">IMDIV(COMPLEX(0,2*PI()*O436),COMPLEX(wp0_ea,0))</f>
        <v>24.821062931973i</v>
      </c>
      <c r="AH436" s="0" t="n">
        <f aca="false">IMABS(AG436)</f>
        <v>24.821062931973</v>
      </c>
      <c r="AI436" s="0" t="n">
        <f aca="false">IMARGUMENT(AG436)</f>
        <v>1.5707963267949</v>
      </c>
      <c r="AJ436" s="0" t="str">
        <f aca="false">IMSUM(COMPLEX(1,0),IMDIV(COMPLEX(0,2*PI()*O436),COMPLEX(wp1_ea,0)))</f>
        <v>1+0.245753098336366i</v>
      </c>
      <c r="AK436" s="0" t="n">
        <f aca="false">IMABS(AJ436)</f>
        <v>1.02975462385071</v>
      </c>
      <c r="AL436" s="0" t="n">
        <f aca="false">IMARGUMENT(AJ436)</f>
        <v>0.240977602393383</v>
      </c>
      <c r="AM436" s="0" t="str">
        <f aca="false">IMSUM(COMPLEX(1,0),IMDIV(COMPLEX(0,2*PI()*O436),COMPLEX(wz_ea,0)))</f>
        <v>1+24.821062931973i</v>
      </c>
      <c r="AN436" s="0" t="n">
        <f aca="false">IMABS(AM436)</f>
        <v>24.841198945964</v>
      </c>
      <c r="AO436" s="0" t="n">
        <f aca="false">IMARGUMENT(AM436)</f>
        <v>1.53052974037531</v>
      </c>
      <c r="AP436" s="197" t="str">
        <f aca="false">IMPRODUCT(AF436,IMDIV(AM436,IMPRODUCT(AG436,AJ436)))</f>
        <v>-0.405640673829434+0.117190351738964i</v>
      </c>
      <c r="AQ436" s="169" t="n">
        <f aca="false">20*LOG(IMABS(AP436))</f>
        <v>-7.48902405479795</v>
      </c>
      <c r="AR436" s="198" t="n">
        <f aca="false">(180/PI())*IMARGUMENT(AP436)</f>
        <v>163.885894968436</v>
      </c>
      <c r="AS436" s="197" t="str">
        <f aca="false">IMPRODUCT(AC436,AP436)</f>
        <v>0.0443807383306456+0.0234295661750872i</v>
      </c>
      <c r="AT436" s="223" t="n">
        <f aca="false">20*LOG(IMABS(AS436))</f>
        <v>-25.9884174834721</v>
      </c>
      <c r="AU436" s="198" t="n">
        <f aca="false">(180/PI())*IMARGUMENT(AS436)</f>
        <v>27.8305570615732</v>
      </c>
      <c r="AX436" s="0" t="n">
        <f aca="false">SUM((AT437&lt;0)*(AT436&gt;0))*O436</f>
        <v>0</v>
      </c>
      <c r="AY436" s="0" t="n">
        <f aca="false">IF(AX436&gt;0,AU436,0)</f>
        <v>0</v>
      </c>
    </row>
    <row r="437" customFormat="false" ht="15" hidden="false" customHeight="false" outlineLevel="0" collapsed="false">
      <c r="N437" s="130" t="n">
        <v>19</v>
      </c>
      <c r="O437" s="192" t="n">
        <f aca="false">10^(5+(N437/100))</f>
        <v>154881.661891248</v>
      </c>
      <c r="P437" s="240" t="str">
        <f aca="false">COMPLEX(Adc,0)</f>
        <v>175.438596491228</v>
      </c>
      <c r="Q437" s="124" t="str">
        <f aca="false">IMSUM(COMPLEX(1,0),IMDIV(COMPLEX(0,2*PI()*O437),COMPLEX(wp_lf,0)))</f>
        <v>1+1829.5223428117i</v>
      </c>
      <c r="R437" s="124" t="n">
        <f aca="false">IMABS(Q437)</f>
        <v>1829.52261610706</v>
      </c>
      <c r="S437" s="124" t="n">
        <f aca="false">IMARGUMENT(Q437)</f>
        <v>1.57024973609359</v>
      </c>
      <c r="T437" s="124" t="str">
        <f aca="false">IMSUM(COMPLEX(1,0),IMDIV(COMPLEX(0,2*PI()*O437),COMPLEX(wz_esr,0)))</f>
        <v>1+0.0030187118656393i</v>
      </c>
      <c r="U437" s="124" t="n">
        <f aca="false">IMABS(T437)</f>
        <v>1.00000455630028</v>
      </c>
      <c r="V437" s="124" t="n">
        <f aca="false">IMARGUMENT(T437)</f>
        <v>0.00301870269625128</v>
      </c>
      <c r="W437" s="0" t="str">
        <f aca="false">IMSUB(COMPLEX(1,0),IMDIV(COMPLEX(0,2*PI()*O437),COMPLEX(wz_rhp,0)))</f>
        <v>1-0.700668131289586i</v>
      </c>
      <c r="X437" s="124" t="n">
        <f aca="false">IMABS(W437)</f>
        <v>1.22103883239021</v>
      </c>
      <c r="Y437" s="124" t="n">
        <f aca="false">IMARGUMENT(W437)</f>
        <v>-0.611174233914582</v>
      </c>
      <c r="Z437" s="0" t="str">
        <f aca="false">IMSUM(COMPLEX(1,0),IMDIV(COMPLEX(0,2*PI()*O437),COMPLEX(Q*(wsl/2),0)),IMDIV(IMPOWER(COMPLEX(0,2*PI()*O437),2),IMPOWER(COMPLEX(wsl/2,0),2)))</f>
        <v>0.978241878285538+0.21036141159749i</v>
      </c>
      <c r="AA437" s="124" t="n">
        <f aca="false">IMABS(Z437)</f>
        <v>1.00060436533173</v>
      </c>
      <c r="AB437" s="124" t="n">
        <f aca="false">IMARGUMENT(Z437)</f>
        <v>0.211814664111167</v>
      </c>
      <c r="AC437" s="222" t="str">
        <f aca="false">(IMDIV(IMPRODUCT(P437,T437,W437),IMPRODUCT(Q437,Z437)))</f>
        <v>-0.0855119323915915-0.0798821529052805i</v>
      </c>
      <c r="AD437" s="223" t="n">
        <f aca="false">20*LOG(IMABS(AC437))</f>
        <v>-18.6348715344281</v>
      </c>
      <c r="AE437" s="198" t="n">
        <f aca="false">(180/PI())*IMARGUMENT(AC437)</f>
        <v>-136.949514178593</v>
      </c>
      <c r="AF437" s="0" t="str">
        <f aca="false">COMPLEX(Adc_ea,0)</f>
        <v>-0.434440565864413</v>
      </c>
      <c r="AG437" s="0" t="str">
        <f aca="false">IMDIV(COMPLEX(0,2*PI()*O437),COMPLEX(wp0_ea,0))</f>
        <v>25.3992197592476i</v>
      </c>
      <c r="AH437" s="0" t="n">
        <f aca="false">IMABS(AG437)</f>
        <v>25.3992197592476</v>
      </c>
      <c r="AI437" s="0" t="n">
        <f aca="false">IMARGUMENT(AG437)</f>
        <v>1.5707963267949</v>
      </c>
      <c r="AJ437" s="0" t="str">
        <f aca="false">IMSUM(COMPLEX(1,0),IMDIV(COMPLEX(0,2*PI()*O437),COMPLEX(wp1_ea,0)))</f>
        <v>1+0.251477423358887i</v>
      </c>
      <c r="AK437" s="0" t="n">
        <f aca="false">IMABS(AJ437)</f>
        <v>1.03113573037657</v>
      </c>
      <c r="AL437" s="0" t="n">
        <f aca="false">IMARGUMENT(AJ437)</f>
        <v>0.246368695118299</v>
      </c>
      <c r="AM437" s="0" t="str">
        <f aca="false">IMSUM(COMPLEX(1,0),IMDIV(COMPLEX(0,2*PI()*O437),COMPLEX(wz_ea,0)))</f>
        <v>1+25.3992197592476i</v>
      </c>
      <c r="AN437" s="0" t="n">
        <f aca="false">IMABS(AM437)</f>
        <v>25.4188977805599</v>
      </c>
      <c r="AO437" s="0" t="n">
        <f aca="false">IMARGUMENT(AM437)</f>
        <v>1.53144536286531</v>
      </c>
      <c r="AP437" s="197" t="str">
        <f aca="false">IMPRODUCT(AF437,IMDIV(AM437,IMPRODUCT(AG437,AJ437)))</f>
        <v>-0.404554768693274+0.118840875542489i</v>
      </c>
      <c r="AQ437" s="169" t="n">
        <f aca="false">20*LOG(IMABS(AP437))</f>
        <v>-7.50098252802555</v>
      </c>
      <c r="AR437" s="198" t="n">
        <f aca="false">(180/PI())*IMARGUMENT(AP437)</f>
        <v>163.629469412639</v>
      </c>
      <c r="AS437" s="197" t="str">
        <f aca="false">IMPRODUCT(AC437,AP437)</f>
        <v>0.0440875250206777+0.0221543929765697i</v>
      </c>
      <c r="AT437" s="223" t="n">
        <f aca="false">20*LOG(IMABS(AS437))</f>
        <v>-26.1358540624536</v>
      </c>
      <c r="AU437" s="198" t="n">
        <f aca="false">(180/PI())*IMARGUMENT(AS437)</f>
        <v>26.6799552340459</v>
      </c>
      <c r="AX437" s="0" t="n">
        <f aca="false">SUM((AT438&lt;0)*(AT437&gt;0))*O437</f>
        <v>0</v>
      </c>
      <c r="AY437" s="0" t="n">
        <f aca="false">IF(AX437&gt;0,AU437,0)</f>
        <v>0</v>
      </c>
    </row>
    <row r="438" customFormat="false" ht="15" hidden="false" customHeight="false" outlineLevel="0" collapsed="false">
      <c r="N438" s="130" t="n">
        <v>20</v>
      </c>
      <c r="O438" s="192" t="n">
        <f aca="false">10^(5+(N438/100))</f>
        <v>158489.319246111</v>
      </c>
      <c r="P438" s="240" t="str">
        <f aca="false">COMPLEX(Adc,0)</f>
        <v>175.438596491228</v>
      </c>
      <c r="Q438" s="124" t="str">
        <f aca="false">IMSUM(COMPLEX(1,0),IMDIV(COMPLEX(0,2*PI()*O438),COMPLEX(wp_lf,0)))</f>
        <v>1+1872.13739262028i</v>
      </c>
      <c r="R438" s="124" t="n">
        <f aca="false">IMABS(Q438)</f>
        <v>1872.13765969468</v>
      </c>
      <c r="S438" s="124" t="n">
        <f aca="false">IMARGUMENT(Q438)</f>
        <v>1.57026217801456</v>
      </c>
      <c r="T438" s="124" t="str">
        <f aca="false">IMSUM(COMPLEX(1,0),IMDIV(COMPLEX(0,2*PI()*O438),COMPLEX(wz_esr,0)))</f>
        <v>1+0.00308902669782346i</v>
      </c>
      <c r="U438" s="124" t="n">
        <f aca="false">IMABS(T438)</f>
        <v>1.00000477103159</v>
      </c>
      <c r="V438" s="124" t="n">
        <f aca="false">IMARGUMENT(T438)</f>
        <v>0.00308901687258163</v>
      </c>
      <c r="W438" s="0" t="str">
        <f aca="false">IMSUB(COMPLEX(1,0),IMDIV(COMPLEX(0,2*PI()*O438),COMPLEX(wz_rhp,0)))</f>
        <v>1-0.716988788663084i</v>
      </c>
      <c r="X438" s="124" t="n">
        <f aca="false">IMABS(W438)</f>
        <v>1.23047670561801</v>
      </c>
      <c r="Y438" s="124" t="n">
        <f aca="false">IMARGUMENT(W438)</f>
        <v>-0.622037072255225</v>
      </c>
      <c r="Z438" s="0" t="str">
        <f aca="false">IMSUM(COMPLEX(1,0),IMDIV(COMPLEX(0,2*PI()*O438),COMPLEX(Q*(wsl/2),0)),IMDIV(IMPOWER(COMPLEX(0,2*PI()*O438),2),IMPOWER(COMPLEX(wsl/2,0),2)))</f>
        <v>0.97721644960082+0.215261358333998i</v>
      </c>
      <c r="AA438" s="124" t="n">
        <f aca="false">IMABS(Z438)</f>
        <v>1.00064451318249</v>
      </c>
      <c r="AB438" s="124" t="n">
        <f aca="false">IMARGUMENT(Z438)</f>
        <v>0.216817478873809</v>
      </c>
      <c r="AC438" s="222" t="str">
        <f aca="false">(IMDIV(IMPRODUCT(P438,T438,W438),IMPRODUCT(Q438,Z438)))</f>
        <v>-0.0854409236032418-0.0773231447630701i</v>
      </c>
      <c r="AD438" s="223" t="n">
        <f aca="false">20*LOG(IMABS(AC438))</f>
        <v>-18.7683397033883</v>
      </c>
      <c r="AE438" s="198" t="n">
        <f aca="false">(180/PI())*IMARGUMENT(AC438)</f>
        <v>-137.855233304643</v>
      </c>
      <c r="AF438" s="0" t="str">
        <f aca="false">COMPLEX(Adc_ea,0)</f>
        <v>-0.434440565864413</v>
      </c>
      <c r="AG438" s="0" t="str">
        <f aca="false">IMDIV(COMPLEX(0,2*PI()*O438),COMPLEX(wp0_ea,0))</f>
        <v>25.9908435890369i</v>
      </c>
      <c r="AH438" s="0" t="n">
        <f aca="false">IMABS(AG438)</f>
        <v>25.9908435890369</v>
      </c>
      <c r="AI438" s="0" t="n">
        <f aca="false">IMARGUMENT(AG438)</f>
        <v>1.5707963267949</v>
      </c>
      <c r="AJ438" s="0" t="str">
        <f aca="false">IMSUM(COMPLEX(1,0),IMDIV(COMPLEX(0,2*PI()*O438),COMPLEX(wp1_ea,0)))</f>
        <v>1+0.257335085039969i</v>
      </c>
      <c r="AK438" s="0" t="n">
        <f aca="false">IMABS(AJ438)</f>
        <v>1.03257994653805</v>
      </c>
      <c r="AL438" s="0" t="n">
        <f aca="false">IMARGUMENT(AJ438)</f>
        <v>0.251870269043093</v>
      </c>
      <c r="AM438" s="0" t="str">
        <f aca="false">IMSUM(COMPLEX(1,0),IMDIV(COMPLEX(0,2*PI()*O438),COMPLEX(wz_ea,0)))</f>
        <v>1+25.9908435890369i</v>
      </c>
      <c r="AN438" s="0" t="n">
        <f aca="false">IMABS(AM438)</f>
        <v>26.0100740189216</v>
      </c>
      <c r="AO438" s="0" t="n">
        <f aca="false">IMARGUMENT(AM438)</f>
        <v>1.53234020703672</v>
      </c>
      <c r="AP438" s="197" t="str">
        <f aca="false">IMPRODUCT(AF438,IMDIV(AM438,IMPRODUCT(AG438,AJ438)))</f>
        <v>-0.40342390043108+0.120530262822561i</v>
      </c>
      <c r="AQ438" s="169" t="n">
        <f aca="false">20*LOG(IMABS(AP438))</f>
        <v>-7.51344206739033</v>
      </c>
      <c r="AR438" s="198" t="n">
        <f aca="false">(180/PI())*IMARGUMENT(AP438)</f>
        <v>163.365523240413</v>
      </c>
      <c r="AS438" s="197" t="str">
        <f aca="false">IMPRODUCT(AC438,AP438)</f>
        <v>0.0437886896170135+0.0208957876762137i</v>
      </c>
      <c r="AT438" s="223" t="n">
        <f aca="false">20*LOG(IMABS(AS438))</f>
        <v>-26.2817817707786</v>
      </c>
      <c r="AU438" s="198" t="n">
        <f aca="false">(180/PI())*IMARGUMENT(AS438)</f>
        <v>25.5102899357699</v>
      </c>
      <c r="AX438" s="0" t="n">
        <f aca="false">SUM((AT439&lt;0)*(AT438&gt;0))*O438</f>
        <v>0</v>
      </c>
      <c r="AY438" s="0" t="n">
        <f aca="false">IF(AX438&gt;0,AU438,0)</f>
        <v>0</v>
      </c>
    </row>
    <row r="439" customFormat="false" ht="15" hidden="false" customHeight="false" outlineLevel="0" collapsed="false">
      <c r="N439" s="130" t="n">
        <v>21</v>
      </c>
      <c r="O439" s="192" t="n">
        <f aca="false">10^(5+(N439/100))</f>
        <v>162181.009735893</v>
      </c>
      <c r="P439" s="240" t="str">
        <f aca="false">COMPLEX(Adc,0)</f>
        <v>175.438596491228</v>
      </c>
      <c r="Q439" s="124" t="str">
        <f aca="false">IMSUM(COMPLEX(1,0),IMDIV(COMPLEX(0,2*PI()*O439),COMPLEX(wp_lf,0)))</f>
        <v>1+1915.74507445509i</v>
      </c>
      <c r="R439" s="124" t="n">
        <f aca="false">IMABS(Q439)</f>
        <v>1915.74533545013</v>
      </c>
      <c r="S439" s="124" t="n">
        <f aca="false">IMARGUMENT(Q439)</f>
        <v>1.57027433672299</v>
      </c>
      <c r="T439" s="124" t="str">
        <f aca="false">IMSUM(COMPLEX(1,0),IMDIV(COMPLEX(0,2*PI()*O439),COMPLEX(wz_esr,0)))</f>
        <v>1+0.00316097937285089i</v>
      </c>
      <c r="U439" s="124" t="n">
        <f aca="false">IMABS(T439)</f>
        <v>1.00000499588282</v>
      </c>
      <c r="V439" s="124" t="n">
        <f aca="false">IMARGUMENT(T439)</f>
        <v>0.00316096884495745</v>
      </c>
      <c r="W439" s="0" t="str">
        <f aca="false">IMSUB(COMPLEX(1,0),IMDIV(COMPLEX(0,2*PI()*O439),COMPLEX(wz_rhp,0)))</f>
        <v>1-0.733689602982799i</v>
      </c>
      <c r="X439" s="124" t="n">
        <f aca="false">IMABS(W439)</f>
        <v>1.24028240071568</v>
      </c>
      <c r="Y439" s="124" t="n">
        <f aca="false">IMARGUMENT(W439)</f>
        <v>-0.632980473883461</v>
      </c>
      <c r="Z439" s="0" t="str">
        <f aca="false">IMSUM(COMPLEX(1,0),IMDIV(COMPLEX(0,2*PI()*O439),COMPLEX(Q*(wsl/2),0)),IMDIV(IMPOWER(COMPLEX(0,2*PI()*O439),2),IMPOWER(COMPLEX(wsl/2,0),2)))</f>
        <v>0.976142693951062+0.220275439492016i</v>
      </c>
      <c r="AA439" s="124" t="n">
        <f aca="false">IMABS(Z439)</f>
        <v>1.00068767764844</v>
      </c>
      <c r="AB439" s="124" t="n">
        <f aca="false">IMARGUMENT(Z439)</f>
        <v>0.221941653365581</v>
      </c>
      <c r="AC439" s="222" t="str">
        <f aca="false">(IMDIV(IMPRODUCT(P439,T439,W439),IMPRODUCT(Q439,Z439)))</f>
        <v>-0.0853661711734392-0.0748050703344105i</v>
      </c>
      <c r="AD439" s="223" t="n">
        <f aca="false">20*LOG(IMABS(AC439))</f>
        <v>-18.8997686706107</v>
      </c>
      <c r="AE439" s="198" t="n">
        <f aca="false">(180/PI())*IMARGUMENT(AC439)</f>
        <v>-138.772411701659</v>
      </c>
      <c r="AF439" s="0" t="str">
        <f aca="false">COMPLEX(Adc_ea,0)</f>
        <v>-0.434440565864413</v>
      </c>
      <c r="AG439" s="0" t="str">
        <f aca="false">IMDIV(COMPLEX(0,2*PI()*O439),COMPLEX(wp0_ea,0))</f>
        <v>26.5962481081265i</v>
      </c>
      <c r="AH439" s="0" t="n">
        <f aca="false">IMABS(AG439)</f>
        <v>26.5962481081265</v>
      </c>
      <c r="AI439" s="0" t="n">
        <f aca="false">IMARGUMENT(AG439)</f>
        <v>1.5707963267949</v>
      </c>
      <c r="AJ439" s="0" t="str">
        <f aca="false">IMSUM(COMPLEX(1,0),IMDIV(COMPLEX(0,2*PI()*O439),COMPLEX(wp1_ea,0)))</f>
        <v>1+0.263329189189371i</v>
      </c>
      <c r="AK439" s="0" t="n">
        <f aca="false">IMABS(AJ439)</f>
        <v>1.03409006468447</v>
      </c>
      <c r="AL439" s="0" t="n">
        <f aca="false">IMARGUMENT(AJ439)</f>
        <v>0.257483908468523</v>
      </c>
      <c r="AM439" s="0" t="str">
        <f aca="false">IMSUM(COMPLEX(1,0),IMDIV(COMPLEX(0,2*PI()*O439),COMPLEX(wz_ea,0)))</f>
        <v>1+26.5962481081265i</v>
      </c>
      <c r="AN439" s="0" t="n">
        <f aca="false">IMABS(AM439)</f>
        <v>26.6150411126683</v>
      </c>
      <c r="AO439" s="0" t="n">
        <f aca="false">IMARGUMENT(AM439)</f>
        <v>1.53321474161216</v>
      </c>
      <c r="AP439" s="197" t="str">
        <f aca="false">IMPRODUCT(AF439,IMDIV(AM439,IMPRODUCT(AG439,AJ439)))</f>
        <v>-0.402246492500266+0.122257898804356i</v>
      </c>
      <c r="AQ439" s="169" t="n">
        <f aca="false">20*LOG(IMABS(AP439))</f>
        <v>-7.52642458334131</v>
      </c>
      <c r="AR439" s="198" t="n">
        <f aca="false">(180/PI())*IMARGUMENT(AP439)</f>
        <v>163.093992533839</v>
      </c>
      <c r="AS439" s="197" t="str">
        <f aca="false">IMPRODUCT(AC439,AP439)</f>
        <v>0.0434837536516903+0.0196533884466147i</v>
      </c>
      <c r="AT439" s="223" t="n">
        <f aca="false">20*LOG(IMABS(AS439))</f>
        <v>-26.4261932539521</v>
      </c>
      <c r="AU439" s="198" t="n">
        <f aca="false">(180/PI())*IMARGUMENT(AS439)</f>
        <v>24.3215808321793</v>
      </c>
      <c r="AX439" s="0" t="n">
        <f aca="false">SUM((AT440&lt;0)*(AT439&gt;0))*O439</f>
        <v>0</v>
      </c>
      <c r="AY439" s="0" t="n">
        <f aca="false">IF(AX439&gt;0,AU439,0)</f>
        <v>0</v>
      </c>
    </row>
    <row r="440" customFormat="false" ht="15" hidden="false" customHeight="false" outlineLevel="0" collapsed="false">
      <c r="N440" s="130" t="n">
        <v>22</v>
      </c>
      <c r="O440" s="192" t="n">
        <f aca="false">10^(5+(N440/100))</f>
        <v>165958.690743756</v>
      </c>
      <c r="P440" s="240" t="str">
        <f aca="false">COMPLEX(Adc,0)</f>
        <v>175.438596491228</v>
      </c>
      <c r="Q440" s="124" t="str">
        <f aca="false">IMSUM(COMPLEX(1,0),IMDIV(COMPLEX(0,2*PI()*O440),COMPLEX(wp_lf,0)))</f>
        <v>1+1960.36850968627i</v>
      </c>
      <c r="R440" s="124" t="n">
        <f aca="false">IMABS(Q440)</f>
        <v>1960.36876474034</v>
      </c>
      <c r="S440" s="124" t="n">
        <f aca="false">IMARGUMENT(Q440)</f>
        <v>1.57028621866557</v>
      </c>
      <c r="T440" s="124" t="str">
        <f aca="false">IMSUM(COMPLEX(1,0),IMDIV(COMPLEX(0,2*PI()*O440),COMPLEX(wz_esr,0)))</f>
        <v>1+0.00323460804098234i</v>
      </c>
      <c r="U440" s="124" t="n">
        <f aca="false">IMABS(T440)</f>
        <v>1.00000523133091</v>
      </c>
      <c r="V440" s="124" t="n">
        <f aca="false">IMARGUMENT(T440)</f>
        <v>0.00323459676016983</v>
      </c>
      <c r="W440" s="0" t="str">
        <f aca="false">IMSUB(COMPLEX(1,0),IMDIV(COMPLEX(0,2*PI()*O440),COMPLEX(wz_rhp,0)))</f>
        <v>1-0.750779429241549i</v>
      </c>
      <c r="X440" s="124" t="n">
        <f aca="false">IMABS(W440)</f>
        <v>1.2504678130093</v>
      </c>
      <c r="Y440" s="124" t="n">
        <f aca="false">IMARGUMENT(W440)</f>
        <v>-0.643999756909288</v>
      </c>
      <c r="Z440" s="0" t="str">
        <f aca="false">IMSUM(COMPLEX(1,0),IMDIV(COMPLEX(0,2*PI()*O440),COMPLEX(Q*(wsl/2),0)),IMDIV(IMPOWER(COMPLEX(0,2*PI()*O440),2),IMPOWER(COMPLEX(wsl/2,0),2)))</f>
        <v>0.97501833375657+0.225406313603744i</v>
      </c>
      <c r="AA440" s="124" t="n">
        <f aca="false">IMABS(Z440)</f>
        <v>1.00073410922875</v>
      </c>
      <c r="AB440" s="124" t="n">
        <f aca="false">IMARGUMENT(Z440)</f>
        <v>0.227190346539963</v>
      </c>
      <c r="AC440" s="222" t="str">
        <f aca="false">(IMDIV(IMPRODUCT(P440,T440,W440),IMPRODUCT(Q440,Z440)))</f>
        <v>-0.0852874917472261-0.0723265954440978i</v>
      </c>
      <c r="AD440" s="223" t="n">
        <f aca="false">20*LOG(IMABS(AC440))</f>
        <v>-19.0291308599634</v>
      </c>
      <c r="AE440" s="198" t="n">
        <f aca="false">(180/PI())*IMARGUMENT(AC440)</f>
        <v>-139.700960295518</v>
      </c>
      <c r="AF440" s="0" t="str">
        <f aca="false">COMPLEX(Adc_ea,0)</f>
        <v>-0.434440565864413</v>
      </c>
      <c r="AG440" s="0" t="str">
        <f aca="false">IMDIV(COMPLEX(0,2*PI()*O440),COMPLEX(wp0_ea,0))</f>
        <v>27.2157543100062i</v>
      </c>
      <c r="AH440" s="0" t="n">
        <f aca="false">IMABS(AG440)</f>
        <v>27.2157543100062</v>
      </c>
      <c r="AI440" s="0" t="n">
        <f aca="false">IMARGUMENT(AG440)</f>
        <v>1.5707963267949</v>
      </c>
      <c r="AJ440" s="0" t="str">
        <f aca="false">IMSUM(COMPLEX(1,0),IMDIV(COMPLEX(0,2*PI()*O440),COMPLEX(wp1_ea,0)))</f>
        <v>1+0.269462913960457i</v>
      </c>
      <c r="AK440" s="0" t="n">
        <f aca="false">IMABS(AJ440)</f>
        <v>1.03566899248749</v>
      </c>
      <c r="AL440" s="0" t="n">
        <f aca="false">IMARGUMENT(AJ440)</f>
        <v>0.263211174012032</v>
      </c>
      <c r="AM440" s="0" t="str">
        <f aca="false">IMSUM(COMPLEX(1,0),IMDIV(COMPLEX(0,2*PI()*O440),COMPLEX(wz_ea,0)))</f>
        <v>1+27.2157543100062i</v>
      </c>
      <c r="AN440" s="0" t="n">
        <f aca="false">IMABS(AM440)</f>
        <v>27.2341198253702</v>
      </c>
      <c r="AO440" s="0" t="n">
        <f aca="false">IMARGUMENT(AM440)</f>
        <v>1.53406942492756</v>
      </c>
      <c r="AP440" s="197" t="str">
        <f aca="false">IMPRODUCT(AF440,IMDIV(AM440,IMPRODUCT(AG440,AJ440)))</f>
        <v>-0.40102093869689+0.124023104613303i</v>
      </c>
      <c r="AQ440" s="169" t="n">
        <f aca="false">20*LOG(IMABS(AP440))</f>
        <v>-7.53995269774598</v>
      </c>
      <c r="AR440" s="198" t="n">
        <f aca="false">(180/PI())*IMARGUMENT(AP440)</f>
        <v>162.814814136837</v>
      </c>
      <c r="AS440" s="197" t="str">
        <f aca="false">IMPRODUCT(AC440,AP440)</f>
        <v>0.0431722389126633+0.0184268596865699i</v>
      </c>
      <c r="AT440" s="223" t="n">
        <f aca="false">20*LOG(IMABS(AS440))</f>
        <v>-26.5690835577093</v>
      </c>
      <c r="AU440" s="198" t="n">
        <f aca="false">(180/PI())*IMARGUMENT(AS440)</f>
        <v>23.1138538413189</v>
      </c>
      <c r="AX440" s="0" t="n">
        <f aca="false">SUM((AT441&lt;0)*(AT440&gt;0))*O440</f>
        <v>0</v>
      </c>
      <c r="AY440" s="0" t="n">
        <f aca="false">IF(AX440&gt;0,AU440,0)</f>
        <v>0</v>
      </c>
    </row>
    <row r="441" customFormat="false" ht="15" hidden="false" customHeight="false" outlineLevel="0" collapsed="false">
      <c r="N441" s="130" t="n">
        <v>23</v>
      </c>
      <c r="O441" s="192" t="n">
        <f aca="false">10^(5+(N441/100))</f>
        <v>169824.365246175</v>
      </c>
      <c r="P441" s="240" t="str">
        <f aca="false">COMPLEX(Adc,0)</f>
        <v>175.438596491228</v>
      </c>
      <c r="Q441" s="124" t="str">
        <f aca="false">IMSUM(COMPLEX(1,0),IMDIV(COMPLEX(0,2*PI()*O441),COMPLEX(wp_lf,0)))</f>
        <v>1+2006.03135824982i</v>
      </c>
      <c r="R441" s="124" t="n">
        <f aca="false">IMABS(Q441)</f>
        <v>2006.03160749815</v>
      </c>
      <c r="S441" s="124" t="n">
        <f aca="false">IMARGUMENT(Q441)</f>
        <v>1.57029783014226</v>
      </c>
      <c r="T441" s="124" t="str">
        <f aca="false">IMSUM(COMPLEX(1,0),IMDIV(COMPLEX(0,2*PI()*O441),COMPLEX(wz_esr,0)))</f>
        <v>1+0.00330995174111219i</v>
      </c>
      <c r="U441" s="124" t="n">
        <f aca="false">IMABS(T441)</f>
        <v>1.00000547787526</v>
      </c>
      <c r="V441" s="124" t="n">
        <f aca="false">IMARGUMENT(T441)</f>
        <v>0.00330993965348935</v>
      </c>
      <c r="W441" s="0" t="str">
        <f aca="false">IMSUB(COMPLEX(1,0),IMDIV(COMPLEX(0,2*PI()*O441),COMPLEX(wz_rhp,0)))</f>
        <v>1-0.768267328691419i</v>
      </c>
      <c r="X441" s="124" t="n">
        <f aca="false">IMABS(W441)</f>
        <v>1.2610450778361</v>
      </c>
      <c r="Y441" s="124" t="n">
        <f aca="false">IMARGUMENT(W441)</f>
        <v>-0.655090060156977</v>
      </c>
      <c r="Z441" s="0" t="str">
        <f aca="false">IMSUM(COMPLEX(1,0),IMDIV(COMPLEX(0,2*PI()*O441),COMPLEX(Q*(wsl/2),0)),IMDIV(IMPOWER(COMPLEX(0,2*PI()*O441),2),IMPOWER(COMPLEX(wsl/2,0),2)))</f>
        <v>0.973840984098625+0.230656701126549i</v>
      </c>
      <c r="AA441" s="124" t="n">
        <f aca="false">IMABS(Z441)</f>
        <v>1.00078408065115</v>
      </c>
      <c r="AB441" s="124" t="n">
        <f aca="false">IMARGUMENT(Z441)</f>
        <v>0.232566813030208</v>
      </c>
      <c r="AC441" s="222" t="str">
        <f aca="false">(IMDIV(IMPRODUCT(P441,T441,W441),IMPRODUCT(Q441,Z441)))</f>
        <v>-0.0852046913707869-0.0698864076499713i</v>
      </c>
      <c r="AD441" s="223" t="n">
        <f aca="false">20*LOG(IMABS(AC441))</f>
        <v>-19.1564005080496</v>
      </c>
      <c r="AE441" s="198" t="n">
        <f aca="false">(180/PI())*IMARGUMENT(AC441)</f>
        <v>-140.64078516252</v>
      </c>
      <c r="AF441" s="0" t="str">
        <f aca="false">COMPLEX(Adc_ea,0)</f>
        <v>-0.434440565864413</v>
      </c>
      <c r="AG441" s="0" t="str">
        <f aca="false">IMDIV(COMPLEX(0,2*PI()*O441),COMPLEX(wp0_ea,0))</f>
        <v>27.849690665064i</v>
      </c>
      <c r="AH441" s="0" t="n">
        <f aca="false">IMABS(AG441)</f>
        <v>27.849690665064</v>
      </c>
      <c r="AI441" s="0" t="n">
        <f aca="false">IMARGUMENT(AG441)</f>
        <v>1.5707963267949</v>
      </c>
      <c r="AJ441" s="0" t="str">
        <f aca="false">IMSUM(COMPLEX(1,0),IMDIV(COMPLEX(0,2*PI()*O441),COMPLEX(wp1_ea,0)))</f>
        <v>1+0.275739511535287i</v>
      </c>
      <c r="AK441" s="0" t="n">
        <f aca="false">IMABS(AJ441)</f>
        <v>1.03731975698032</v>
      </c>
      <c r="AL441" s="0" t="n">
        <f aca="false">IMARGUMENT(AJ441)</f>
        <v>0.269053598822428</v>
      </c>
      <c r="AM441" s="0" t="str">
        <f aca="false">IMSUM(COMPLEX(1,0),IMDIV(COMPLEX(0,2*PI()*O441),COMPLEX(wz_ea,0)))</f>
        <v>1+27.849690665064i</v>
      </c>
      <c r="AN441" s="0" t="n">
        <f aca="false">IMABS(AM441)</f>
        <v>27.8676384026303</v>
      </c>
      <c r="AO441" s="0" t="n">
        <f aca="false">IMARGUMENT(AM441)</f>
        <v>1.5349047051498</v>
      </c>
      <c r="AP441" s="197" t="str">
        <f aca="false">IMPRODUCT(AF441,IMDIV(AM441,IMPRODUCT(AG441,AJ441)))</f>
        <v>-0.399745605061255+0.125825133329572i</v>
      </c>
      <c r="AQ441" s="169" t="n">
        <f aca="false">20*LOG(IMABS(AP441))</f>
        <v>-7.55404975852135</v>
      </c>
      <c r="AR441" s="198" t="n">
        <f aca="false">(180/PI())*IMARGUMENT(AP441)</f>
        <v>162.527925884525</v>
      </c>
      <c r="AS441" s="197" t="str">
        <f aca="false">IMPRODUCT(AC441,AP441)</f>
        <v>0.0428536674665552+0.017215892659561i</v>
      </c>
      <c r="AT441" s="223" t="n">
        <f aca="false">20*LOG(IMABS(AS441))</f>
        <v>-26.710450266571</v>
      </c>
      <c r="AU441" s="198" t="n">
        <f aca="false">(180/PI())*IMARGUMENT(AS441)</f>
        <v>21.8871407220049</v>
      </c>
      <c r="AX441" s="0" t="n">
        <f aca="false">SUM((AT442&lt;0)*(AT441&gt;0))*O441</f>
        <v>0</v>
      </c>
      <c r="AY441" s="0" t="n">
        <f aca="false">IF(AX441&gt;0,AU441,0)</f>
        <v>0</v>
      </c>
    </row>
    <row r="442" customFormat="false" ht="15" hidden="false" customHeight="false" outlineLevel="0" collapsed="false">
      <c r="N442" s="130" t="n">
        <v>24</v>
      </c>
      <c r="O442" s="192" t="n">
        <f aca="false">10^(5+(N442/100))</f>
        <v>173780.082874938</v>
      </c>
      <c r="P442" s="240" t="str">
        <f aca="false">COMPLEX(Adc,0)</f>
        <v>175.438596491228</v>
      </c>
      <c r="Q442" s="124" t="str">
        <f aca="false">IMSUM(COMPLEX(1,0),IMDIV(COMPLEX(0,2*PI()*O442),COMPLEX(wp_lf,0)))</f>
        <v>1+2052.75783119249i</v>
      </c>
      <c r="R442" s="124" t="n">
        <f aca="false">IMABS(Q442)</f>
        <v>2052.75807476724</v>
      </c>
      <c r="S442" s="124" t="n">
        <f aca="false">IMARGUMENT(Q442)</f>
        <v>1.5703091773096</v>
      </c>
      <c r="T442" s="124" t="str">
        <f aca="false">IMSUM(COMPLEX(1,0),IMDIV(COMPLEX(0,2*PI()*O442),COMPLEX(wz_esr,0)))</f>
        <v>1+0.0033870504214676i</v>
      </c>
      <c r="U442" s="124" t="n">
        <f aca="false">IMABS(T442)</f>
        <v>1.00000573603883</v>
      </c>
      <c r="V442" s="124" t="n">
        <f aca="false">IMARGUMENT(T442)</f>
        <v>0.00338703746936155</v>
      </c>
      <c r="W442" s="0" t="str">
        <f aca="false">IMSUB(COMPLEX(1,0),IMDIV(COMPLEX(0,2*PI()*O442),COMPLEX(wz_rhp,0)))</f>
        <v>1-0.786162573648187i</v>
      </c>
      <c r="X442" s="124" t="n">
        <f aca="false">IMABS(W442)</f>
        <v>1.27202656898555</v>
      </c>
      <c r="Y442" s="124" t="n">
        <f aca="false">IMARGUMENT(W442)</f>
        <v>-0.666246351895902</v>
      </c>
      <c r="Z442" s="0" t="str">
        <f aca="false">IMSUM(COMPLEX(1,0),IMDIV(COMPLEX(0,2*PI()*O442),COMPLEX(Q*(wsl/2),0)),IMDIV(IMPOWER(COMPLEX(0,2*PI()*O442),2),IMPOWER(COMPLEX(wsl/2,0),2)))</f>
        <v>0.972608147660753+0.236029385885395i</v>
      </c>
      <c r="AA442" s="124" t="n">
        <f aca="false">IMABS(Z442)</f>
        <v>1.00083788891984</v>
      </c>
      <c r="AB442" s="124" t="n">
        <f aca="false">IMARGUMENT(Z442)</f>
        <v>0.23807440675036</v>
      </c>
      <c r="AC442" s="222" t="str">
        <f aca="false">(IMDIV(IMPRODUCT(P442,T442,W442),IMPRODUCT(Q442,Z442)))</f>
        <v>-0.0851175648800439-0.0674832156812376i</v>
      </c>
      <c r="AD442" s="223" t="n">
        <f aca="false">20*LOG(IMABS(AC442))</f>
        <v>-19.281553786006</v>
      </c>
      <c r="AE442" s="198" t="n">
        <f aca="false">(180/PI())*IMARGUMENT(AC442)</f>
        <v>-141.591788234954</v>
      </c>
      <c r="AF442" s="0" t="str">
        <f aca="false">COMPLEX(Adc_ea,0)</f>
        <v>-0.434440565864413</v>
      </c>
      <c r="AG442" s="0" t="str">
        <f aca="false">IMDIV(COMPLEX(0,2*PI()*O442),COMPLEX(wp0_ea,0))</f>
        <v>28.4983932947468i</v>
      </c>
      <c r="AH442" s="0" t="n">
        <f aca="false">IMABS(AG442)</f>
        <v>28.4983932947468</v>
      </c>
      <c r="AI442" s="0" t="n">
        <f aca="false">IMARGUMENT(AG442)</f>
        <v>1.5707963267949</v>
      </c>
      <c r="AJ442" s="0" t="str">
        <f aca="false">IMSUM(COMPLEX(1,0),IMDIV(COMPLEX(0,2*PI()*O442),COMPLEX(wp1_ea,0)))</f>
        <v>1+0.282162309848978i</v>
      </c>
      <c r="AK442" s="0" t="n">
        <f aca="false">IMABS(AJ442)</f>
        <v>1.03904550867578</v>
      </c>
      <c r="AL442" s="0" t="n">
        <f aca="false">IMARGUMENT(AJ442)</f>
        <v>0.275012684587365</v>
      </c>
      <c r="AM442" s="0" t="str">
        <f aca="false">IMSUM(COMPLEX(1,0),IMDIV(COMPLEX(0,2*PI()*O442),COMPLEX(wz_ea,0)))</f>
        <v>1+28.4983932947468i</v>
      </c>
      <c r="AN442" s="0" t="n">
        <f aca="false">IMABS(AM442)</f>
        <v>28.5159327461346</v>
      </c>
      <c r="AO442" s="0" t="n">
        <f aca="false">IMARGUMENT(AM442)</f>
        <v>1.53572102049072</v>
      </c>
      <c r="AP442" s="197" t="str">
        <f aca="false">IMPRODUCT(AF442,IMDIV(AM442,IMPRODUCT(AG442,AJ442)))</f>
        <v>-0.398418832068189+0.127663165982386i</v>
      </c>
      <c r="AQ442" s="169" t="n">
        <f aca="false">20*LOG(IMABS(AP442))</f>
        <v>-7.56873985325758</v>
      </c>
      <c r="AR442" s="198" t="n">
        <f aca="false">(180/PI())*IMARGUMENT(AP442)</f>
        <v>162.233266844224</v>
      </c>
      <c r="AS442" s="197" t="str">
        <f aca="false">IMPRODUCT(AC442,AP442)</f>
        <v>0.0425275617525344+0.0160202061626268i</v>
      </c>
      <c r="AT442" s="223" t="n">
        <f aca="false">20*LOG(IMABS(AS442))</f>
        <v>-26.8502936392635</v>
      </c>
      <c r="AU442" s="198" t="n">
        <f aca="false">(180/PI())*IMARGUMENT(AS442)</f>
        <v>20.6414786092697</v>
      </c>
      <c r="AX442" s="0" t="n">
        <f aca="false">SUM((AT443&lt;0)*(AT442&gt;0))*O442</f>
        <v>0</v>
      </c>
      <c r="AY442" s="0" t="n">
        <f aca="false">IF(AX442&gt;0,AU442,0)</f>
        <v>0</v>
      </c>
    </row>
    <row r="443" customFormat="false" ht="15" hidden="false" customHeight="false" outlineLevel="0" collapsed="false">
      <c r="N443" s="130" t="n">
        <v>25</v>
      </c>
      <c r="O443" s="192" t="n">
        <f aca="false">10^(5+(N443/100))</f>
        <v>177827.941003892</v>
      </c>
      <c r="P443" s="240" t="str">
        <f aca="false">COMPLEX(Adc,0)</f>
        <v>175.438596491228</v>
      </c>
      <c r="Q443" s="124" t="str">
        <f aca="false">IMSUM(COMPLEX(1,0),IMDIV(COMPLEX(0,2*PI()*O443),COMPLEX(wp_lf,0)))</f>
        <v>1+2100.5727035087i</v>
      </c>
      <c r="R443" s="124" t="n">
        <f aca="false">IMABS(Q443)</f>
        <v>2100.57294153901</v>
      </c>
      <c r="S443" s="124" t="n">
        <f aca="false">IMARGUMENT(Q443)</f>
        <v>1.570320266184</v>
      </c>
      <c r="T443" s="124" t="str">
        <f aca="false">IMSUM(COMPLEX(1,0),IMDIV(COMPLEX(0,2*PI()*O443),COMPLEX(wz_esr,0)))</f>
        <v>1+0.00346594496078939i</v>
      </c>
      <c r="U443" s="124" t="n">
        <f aca="false">IMABS(T443)</f>
        <v>1.0000060063692</v>
      </c>
      <c r="V443" s="124" t="n">
        <f aca="false">IMARGUMENT(T443)</f>
        <v>0.00346593108234185</v>
      </c>
      <c r="W443" s="0" t="str">
        <f aca="false">IMSUB(COMPLEX(1,0),IMDIV(COMPLEX(0,2*PI()*O443),COMPLEX(wz_rhp,0)))</f>
        <v>1-0.804474652407587i</v>
      </c>
      <c r="X443" s="124" t="n">
        <f aca="false">IMABS(W443)</f>
        <v>1.28342489704942</v>
      </c>
      <c r="Y443" s="124" t="n">
        <f aca="false">IMARGUMENT(W443)</f>
        <v>-0.677463439521692</v>
      </c>
      <c r="Z443" s="0" t="str">
        <f aca="false">IMSUM(COMPLEX(1,0),IMDIV(COMPLEX(0,2*PI()*O443),COMPLEX(Q*(wsl/2),0)),IMDIV(IMPOWER(COMPLEX(0,2*PI()*O443),2),IMPOWER(COMPLEX(wsl/2,0),2)))</f>
        <v>0.97131720943158+0.241527216548853i</v>
      </c>
      <c r="AA443" s="124" t="n">
        <f aca="false">IMABS(Z443)</f>
        <v>1.00089585755551</v>
      </c>
      <c r="AB443" s="124" t="n">
        <f aca="false">IMARGUMENT(Z443)</f>
        <v>0.243716584651865</v>
      </c>
      <c r="AC443" s="222" t="str">
        <f aca="false">(IMDIV(IMPRODUCT(P443,T443,W443),IMPRODUCT(Q443,Z443)))</f>
        <v>-0.0850258952491248-0.0651157489074446i</v>
      </c>
      <c r="AD443" s="223" t="n">
        <f aca="false">20*LOG(IMABS(AC443))</f>
        <v>-19.4045689185365</v>
      </c>
      <c r="AE443" s="198" t="n">
        <f aca="false">(180/PI())*IMARGUMENT(AC443)</f>
        <v>-142.553868070005</v>
      </c>
      <c r="AF443" s="0" t="str">
        <f aca="false">COMPLEX(Adc_ea,0)</f>
        <v>-0.434440565864413</v>
      </c>
      <c r="AG443" s="0" t="str">
        <f aca="false">IMDIV(COMPLEX(0,2*PI()*O443),COMPLEX(wp0_ea,0))</f>
        <v>29.1622061497753i</v>
      </c>
      <c r="AH443" s="0" t="n">
        <f aca="false">IMABS(AG443)</f>
        <v>29.1622061497753</v>
      </c>
      <c r="AI443" s="0" t="n">
        <f aca="false">IMARGUMENT(AG443)</f>
        <v>1.5707963267949</v>
      </c>
      <c r="AJ443" s="0" t="str">
        <f aca="false">IMSUM(COMPLEX(1,0),IMDIV(COMPLEX(0,2*PI()*O443),COMPLEX(wp1_ea,0)))</f>
        <v>1+0.288734714354211i</v>
      </c>
      <c r="AK443" s="0" t="n">
        <f aca="false">IMABS(AJ443)</f>
        <v>1.04084952575923</v>
      </c>
      <c r="AL443" s="0" t="n">
        <f aca="false">IMARGUMENT(AJ443)</f>
        <v>0.281089897330617</v>
      </c>
      <c r="AM443" s="0" t="str">
        <f aca="false">IMSUM(COMPLEX(1,0),IMDIV(COMPLEX(0,2*PI()*O443),COMPLEX(wz_ea,0)))</f>
        <v>1+29.1622061497753i</v>
      </c>
      <c r="AN443" s="0" t="n">
        <f aca="false">IMABS(AM443)</f>
        <v>29.1793465917589</v>
      </c>
      <c r="AO443" s="0" t="n">
        <f aca="false">IMARGUMENT(AM443)</f>
        <v>1.53651879941727</v>
      </c>
      <c r="AP443" s="197" t="str">
        <f aca="false">IMPRODUCT(AF443,IMDIV(AM443,IMPRODUCT(AG443,AJ443)))</f>
        <v>-0.397038937120189+0.129536307499002i</v>
      </c>
      <c r="AQ443" s="169" t="n">
        <f aca="false">20*LOG(IMABS(AP443))</f>
        <v>-7.58404782169982</v>
      </c>
      <c r="AR443" s="198" t="n">
        <f aca="false">(180/PI())*IMARGUMENT(AP443)</f>
        <v>161.930777568308</v>
      </c>
      <c r="AS443" s="197" t="str">
        <f aca="false">IMPRODUCT(AC443,AP443)</f>
        <v>0.0421934447509076+0.0148395472236284i</v>
      </c>
      <c r="AT443" s="223" t="n">
        <f aca="false">20*LOG(IMABS(AS443))</f>
        <v>-26.9886167402364</v>
      </c>
      <c r="AU443" s="198" t="n">
        <f aca="false">(180/PI())*IMARGUMENT(AS443)</f>
        <v>19.3769094983023</v>
      </c>
      <c r="AX443" s="0" t="n">
        <f aca="false">SUM((AT444&lt;0)*(AT443&gt;0))*O443</f>
        <v>0</v>
      </c>
      <c r="AY443" s="0" t="n">
        <f aca="false">IF(AX443&gt;0,AU443,0)</f>
        <v>0</v>
      </c>
    </row>
    <row r="444" customFormat="false" ht="15" hidden="false" customHeight="false" outlineLevel="0" collapsed="false">
      <c r="N444" s="130" t="n">
        <v>26</v>
      </c>
      <c r="O444" s="192" t="n">
        <f aca="false">10^(5+(N444/100))</f>
        <v>181970.085860998</v>
      </c>
      <c r="P444" s="240" t="str">
        <f aca="false">COMPLEX(Adc,0)</f>
        <v>175.438596491228</v>
      </c>
      <c r="Q444" s="124" t="str">
        <f aca="false">IMSUM(COMPLEX(1,0),IMDIV(COMPLEX(0,2*PI()*O444),COMPLEX(wp_lf,0)))</f>
        <v>1+2149.5013272767i</v>
      </c>
      <c r="R444" s="124" t="n">
        <f aca="false">IMABS(Q444)</f>
        <v>2149.50155988878</v>
      </c>
      <c r="S444" s="124" t="n">
        <f aca="false">IMARGUMENT(Q444)</f>
        <v>1.57033110264492</v>
      </c>
      <c r="T444" s="124" t="str">
        <f aca="false">IMSUM(COMPLEX(1,0),IMDIV(COMPLEX(0,2*PI()*O444),COMPLEX(wz_esr,0)))</f>
        <v>1+0.00354667719000655i</v>
      </c>
      <c r="U444" s="124" t="n">
        <f aca="false">IMABS(T444)</f>
        <v>1.00000628943977</v>
      </c>
      <c r="V444" s="124" t="n">
        <f aca="false">IMARGUMENT(T444)</f>
        <v>0.00354666231900279</v>
      </c>
      <c r="W444" s="0" t="str">
        <f aca="false">IMSUB(COMPLEX(1,0),IMDIV(COMPLEX(0,2*PI()*O444),COMPLEX(wz_rhp,0)))</f>
        <v>1-0.823213274276181i</v>
      </c>
      <c r="X444" s="124" t="n">
        <f aca="false">IMABS(W444)</f>
        <v>1.29525290771513</v>
      </c>
      <c r="Y444" s="124" t="n">
        <f aca="false">IMARGUMENT(W444)</f>
        <v>-0.688735980154942</v>
      </c>
      <c r="Z444" s="0" t="str">
        <f aca="false">IMSUM(COMPLEX(1,0),IMDIV(COMPLEX(0,2*PI()*O444),COMPLEX(Q*(wsl/2),0)),IMDIV(IMPOWER(COMPLEX(0,2*PI()*O444),2),IMPOWER(COMPLEX(wsl/2,0),2)))</f>
        <v>0.969965431158042+0.247153108139518i</v>
      </c>
      <c r="AA444" s="124" t="n">
        <f aca="false">IMABS(Z444)</f>
        <v>1.00095833904545</v>
      </c>
      <c r="AB444" s="124" t="n">
        <f aca="false">IMARGUMENT(Z444)</f>
        <v>0.249496910641187</v>
      </c>
      <c r="AC444" s="222" t="str">
        <f aca="false">(IMDIV(IMPRODUCT(P444,T444,W444),IMPRODUCT(Q444,Z444)))</f>
        <v>-0.0849294528961883-0.0627827568403664i</v>
      </c>
      <c r="AD444" s="223" t="n">
        <f aca="false">20*LOG(IMABS(AC444))</f>
        <v>-19.5254262995763</v>
      </c>
      <c r="AE444" s="198" t="n">
        <f aca="false">(180/PI())*IMARGUMENT(AC444)</f>
        <v>-143.526920680419</v>
      </c>
      <c r="AF444" s="0" t="str">
        <f aca="false">COMPLEX(Adc_ea,0)</f>
        <v>-0.434440565864413</v>
      </c>
      <c r="AG444" s="0" t="str">
        <f aca="false">IMDIV(COMPLEX(0,2*PI()*O444),COMPLEX(wp0_ea,0))</f>
        <v>29.8414811925116i</v>
      </c>
      <c r="AH444" s="0" t="n">
        <f aca="false">IMABS(AG444)</f>
        <v>29.8414811925116</v>
      </c>
      <c r="AI444" s="0" t="n">
        <f aca="false">IMARGUMENT(AG444)</f>
        <v>1.5707963267949</v>
      </c>
      <c r="AJ444" s="0" t="str">
        <f aca="false">IMSUM(COMPLEX(1,0),IMDIV(COMPLEX(0,2*PI()*O444),COMPLEX(wp1_ea,0)))</f>
        <v>1+0.295460209826848i</v>
      </c>
      <c r="AK444" s="0" t="n">
        <f aca="false">IMABS(AJ444)</f>
        <v>1.04273521835168</v>
      </c>
      <c r="AL444" s="0" t="n">
        <f aca="false">IMARGUMENT(AJ444)</f>
        <v>0.287286662997086</v>
      </c>
      <c r="AM444" s="0" t="str">
        <f aca="false">IMSUM(COMPLEX(1,0),IMDIV(COMPLEX(0,2*PI()*O444),COMPLEX(wz_ea,0)))</f>
        <v>1+29.8414811925116i</v>
      </c>
      <c r="AN444" s="0" t="n">
        <f aca="false">IMABS(AM444)</f>
        <v>29.8582316918304</v>
      </c>
      <c r="AO444" s="0" t="n">
        <f aca="false">IMARGUMENT(AM444)</f>
        <v>1.53729846085809</v>
      </c>
      <c r="AP444" s="197" t="str">
        <f aca="false">IMPRODUCT(AF444,IMDIV(AM444,IMPRODUCT(AG444,AJ444)))</f>
        <v>-0.395604217361518+0.131443582625406i</v>
      </c>
      <c r="AQ444" s="169" t="n">
        <f aca="false">20*LOG(IMABS(AP444))</f>
        <v>-7.59999926694582</v>
      </c>
      <c r="AR444" s="198" t="n">
        <f aca="false">(180/PI())*IMARGUMENT(AP444)</f>
        <v>161.620400358996</v>
      </c>
      <c r="AS444" s="197" t="str">
        <f aca="false">IMPRODUCT(AC444,AP444)</f>
        <v>0.041850840230136+0.013673691824541i</v>
      </c>
      <c r="AT444" s="223" t="n">
        <f aca="false">20*LOG(IMABS(AS444))</f>
        <v>-27.1254255665221</v>
      </c>
      <c r="AU444" s="198" t="n">
        <f aca="false">(180/PI())*IMARGUMENT(AS444)</f>
        <v>18.093479678577</v>
      </c>
      <c r="AX444" s="0" t="n">
        <f aca="false">SUM((AT445&lt;0)*(AT444&gt;0))*O444</f>
        <v>0</v>
      </c>
      <c r="AY444" s="0" t="n">
        <f aca="false">IF(AX444&gt;0,AU444,0)</f>
        <v>0</v>
      </c>
    </row>
    <row r="445" customFormat="false" ht="15" hidden="false" customHeight="false" outlineLevel="0" collapsed="false">
      <c r="N445" s="130" t="n">
        <v>27</v>
      </c>
      <c r="O445" s="192" t="n">
        <f aca="false">10^(5+(N445/100))</f>
        <v>186208.713666287</v>
      </c>
      <c r="P445" s="240" t="str">
        <f aca="false">COMPLEX(Adc,0)</f>
        <v>175.438596491228</v>
      </c>
      <c r="Q445" s="124" t="str">
        <f aca="false">IMSUM(COMPLEX(1,0),IMDIV(COMPLEX(0,2*PI()*O445),COMPLEX(wp_lf,0)))</f>
        <v>1+2199.56964510042i</v>
      </c>
      <c r="R445" s="124" t="n">
        <f aca="false">IMABS(Q445)</f>
        <v>2199.5698724176</v>
      </c>
      <c r="S445" s="124" t="n">
        <f aca="false">IMARGUMENT(Q445)</f>
        <v>1.57034169243798</v>
      </c>
      <c r="T445" s="124" t="str">
        <f aca="false">IMSUM(COMPLEX(1,0),IMDIV(COMPLEX(0,2*PI()*O445),COMPLEX(wz_esr,0)))</f>
        <v>1+0.00362928991441569i</v>
      </c>
      <c r="U445" s="124" t="n">
        <f aca="false">IMABS(T445)</f>
        <v>1.00000658585095</v>
      </c>
      <c r="V445" s="124" t="n">
        <f aca="false">IMARGUMENT(T445)</f>
        <v>0.00362927397985852</v>
      </c>
      <c r="W445" s="0" t="str">
        <f aca="false">IMSUB(COMPLEX(1,0),IMDIV(COMPLEX(0,2*PI()*O445),COMPLEX(wz_rhp,0)))</f>
        <v>1-0.84238837471931i</v>
      </c>
      <c r="X445" s="124" t="n">
        <f aca="false">IMABS(W445)</f>
        <v>1.30752368003881</v>
      </c>
      <c r="Y445" s="124" t="n">
        <f aca="false">IMARGUMENT(W445)</f>
        <v>-0.700058492115181</v>
      </c>
      <c r="Z445" s="0" t="str">
        <f aca="false">IMSUM(COMPLEX(1,0),IMDIV(COMPLEX(0,2*PI()*O445),COMPLEX(Q*(wsl/2),0)),IMDIV(IMPOWER(COMPLEX(0,2*PI()*O445),2),IMPOWER(COMPLEX(wsl/2,0),2)))</f>
        <v>0.968549945537186+0.252910043579576i</v>
      </c>
      <c r="AA445" s="124" t="n">
        <f aca="false">IMABS(Z445)</f>
        <v>1.00102571752354</v>
      </c>
      <c r="AB445" s="124" t="n">
        <f aca="false">IMARGUMENT(Z445)</f>
        <v>0.255419059663559</v>
      </c>
      <c r="AC445" s="222" t="str">
        <f aca="false">(IMDIV(IMPRODUCT(P445,T445,W445),IMPRODUCT(Q445,Z445)))</f>
        <v>-0.0848279949440019-0.0604830086714459i</v>
      </c>
      <c r="AD445" s="223" t="n">
        <f aca="false">20*LOG(IMABS(AC445))</f>
        <v>-19.6441086040012</v>
      </c>
      <c r="AE445" s="198" t="n">
        <f aca="false">(180/PI())*IMARGUMENT(AC445)</f>
        <v>-144.510840424799</v>
      </c>
      <c r="AF445" s="0" t="str">
        <f aca="false">COMPLEX(Adc_ea,0)</f>
        <v>-0.434440565864413</v>
      </c>
      <c r="AG445" s="0" t="str">
        <f aca="false">IMDIV(COMPLEX(0,2*PI()*O445),COMPLEX(wp0_ea,0))</f>
        <v>30.536578583575i</v>
      </c>
      <c r="AH445" s="0" t="n">
        <f aca="false">IMABS(AG445)</f>
        <v>30.536578583575</v>
      </c>
      <c r="AI445" s="0" t="n">
        <f aca="false">IMARGUMENT(AG445)</f>
        <v>1.5707963267949</v>
      </c>
      <c r="AJ445" s="0" t="str">
        <f aca="false">IMSUM(COMPLEX(1,0),IMDIV(COMPLEX(0,2*PI()*O445),COMPLEX(wp1_ea,0)))</f>
        <v>1+0.302342362213614i</v>
      </c>
      <c r="AK445" s="0" t="n">
        <f aca="false">IMABS(AJ445)</f>
        <v>1.0447061328378</v>
      </c>
      <c r="AL445" s="0" t="n">
        <f aca="false">IMARGUMENT(AJ445)</f>
        <v>0.29360436282438</v>
      </c>
      <c r="AM445" s="0" t="str">
        <f aca="false">IMSUM(COMPLEX(1,0),IMDIV(COMPLEX(0,2*PI()*O445),COMPLEX(wz_ea,0)))</f>
        <v>1+30.536578583575i</v>
      </c>
      <c r="AN445" s="0" t="n">
        <f aca="false">IMABS(AM445)</f>
        <v>30.5529480016389</v>
      </c>
      <c r="AO445" s="0" t="n">
        <f aca="false">IMARGUMENT(AM445)</f>
        <v>1.53806041440637</v>
      </c>
      <c r="AP445" s="197" t="str">
        <f aca="false">IMPRODUCT(AF445,IMDIV(AM445,IMPRODUCT(AG445,AJ445)))</f>
        <v>-0.394112952831148+0.133383931838081i</v>
      </c>
      <c r="AQ445" s="169" t="n">
        <f aca="false">20*LOG(IMABS(AP445))</f>
        <v>-7.6166205652079</v>
      </c>
      <c r="AR445" s="198" t="n">
        <f aca="false">(180/PI())*IMARGUMENT(AP445)</f>
        <v>161.302079545163</v>
      </c>
      <c r="AS445" s="197" t="str">
        <f aca="false">IMPRODUCT(AC445,AP445)</f>
        <v>0.0414992730761205+0.0125224456480437i</v>
      </c>
      <c r="AT445" s="223" t="n">
        <f aca="false">20*LOG(IMABS(AS445))</f>
        <v>-27.260729169209</v>
      </c>
      <c r="AU445" s="198" t="n">
        <f aca="false">(180/PI())*IMARGUMENT(AS445)</f>
        <v>16.7912391203636</v>
      </c>
      <c r="AX445" s="0" t="n">
        <f aca="false">SUM((AT446&lt;0)*(AT445&gt;0))*O445</f>
        <v>0</v>
      </c>
      <c r="AY445" s="0" t="n">
        <f aca="false">IF(AX445&gt;0,AU445,0)</f>
        <v>0</v>
      </c>
    </row>
    <row r="446" customFormat="false" ht="15" hidden="false" customHeight="false" outlineLevel="0" collapsed="false">
      <c r="N446" s="130" t="n">
        <v>28</v>
      </c>
      <c r="O446" s="192" t="n">
        <f aca="false">10^(5+(N446/100))</f>
        <v>190546.071796325</v>
      </c>
      <c r="P446" s="240" t="str">
        <f aca="false">COMPLEX(Adc,0)</f>
        <v>175.438596491228</v>
      </c>
      <c r="Q446" s="124" t="str">
        <f aca="false">IMSUM(COMPLEX(1,0),IMDIV(COMPLEX(0,2*PI()*O446),COMPLEX(wp_lf,0)))</f>
        <v>1+2250.80420386473i</v>
      </c>
      <c r="R446" s="124" t="n">
        <f aca="false">IMABS(Q446)</f>
        <v>2250.80442600754</v>
      </c>
      <c r="S446" s="124" t="n">
        <f aca="false">IMARGUMENT(Q446)</f>
        <v>1.57035204117801</v>
      </c>
      <c r="T446" s="124" t="str">
        <f aca="false">IMSUM(COMPLEX(1,0),IMDIV(COMPLEX(0,2*PI()*O446),COMPLEX(wz_esr,0)))</f>
        <v>1+0.00371382693637683i</v>
      </c>
      <c r="U446" s="124" t="n">
        <f aca="false">IMABS(T446)</f>
        <v>1.00000689623148</v>
      </c>
      <c r="V446" s="124" t="n">
        <f aca="false">IMARGUMENT(T446)</f>
        <v>0.00371380986216401</v>
      </c>
      <c r="W446" s="0" t="str">
        <f aca="false">IMSUB(COMPLEX(1,0),IMDIV(COMPLEX(0,2*PI()*O446),COMPLEX(wz_rhp,0)))</f>
        <v>1-0.862010120629043i</v>
      </c>
      <c r="X446" s="124" t="n">
        <f aca="false">IMABS(W446)</f>
        <v>1.32025052473646</v>
      </c>
      <c r="Y446" s="124" t="n">
        <f aca="false">IMARGUMENT(W446)</f>
        <v>-0.711425367218921</v>
      </c>
      <c r="Z446" s="0" t="str">
        <f aca="false">IMSUM(COMPLEX(1,0),IMDIV(COMPLEX(0,2*PI()*O446),COMPLEX(Q*(wsl/2),0)),IMDIV(IMPOWER(COMPLEX(0,2*PI()*O446),2),IMPOWER(COMPLEX(wsl/2,0),2)))</f>
        <v>0.967067750134232+0.2588010752724i</v>
      </c>
      <c r="AA446" s="124" t="n">
        <f aca="false">IMABS(Z446)</f>
        <v>1.00109841170178</v>
      </c>
      <c r="AB446" s="124" t="n">
        <f aca="false">IMARGUMENT(Z446)</f>
        <v>0.26148682195784</v>
      </c>
      <c r="AC446" s="222" t="str">
        <f aca="false">(IMDIV(IMPRODUCT(P446,T446,W446),IMPRODUCT(Q446,Z446)))</f>
        <v>-0.0847212644325003-0.0582152928477433i</v>
      </c>
      <c r="AD446" s="223" t="n">
        <f aca="false">20*LOG(IMABS(AC446))</f>
        <v>-19.7606008948561</v>
      </c>
      <c r="AE446" s="198" t="n">
        <f aca="false">(180/PI())*IMARGUMENT(AC446)</f>
        <v>-145.505520954899</v>
      </c>
      <c r="AF446" s="0" t="str">
        <f aca="false">COMPLEX(Adc_ea,0)</f>
        <v>-0.434440565864413</v>
      </c>
      <c r="AG446" s="0" t="str">
        <f aca="false">IMDIV(COMPLEX(0,2*PI()*O446),COMPLEX(wp0_ea,0))</f>
        <v>31.2478668728031i</v>
      </c>
      <c r="AH446" s="0" t="n">
        <f aca="false">IMABS(AG446)</f>
        <v>31.2478668728031</v>
      </c>
      <c r="AI446" s="0" t="n">
        <f aca="false">IMARGUMENT(AG446)</f>
        <v>1.5707963267949</v>
      </c>
      <c r="AJ446" s="0" t="str">
        <f aca="false">IMSUM(COMPLEX(1,0),IMDIV(COMPLEX(0,2*PI()*O446),COMPLEX(wp1_ea,0)))</f>
        <v>1+0.309384820522803i</v>
      </c>
      <c r="AK446" s="0" t="n">
        <f aca="false">IMABS(AJ446)</f>
        <v>1.04676595625284</v>
      </c>
      <c r="AL446" s="0" t="n">
        <f aca="false">IMARGUMENT(AJ446)</f>
        <v>0.30004432850095</v>
      </c>
      <c r="AM446" s="0" t="str">
        <f aca="false">IMSUM(COMPLEX(1,0),IMDIV(COMPLEX(0,2*PI()*O446),COMPLEX(wz_ea,0)))</f>
        <v>1+31.2478668728031i</v>
      </c>
      <c r="AN446" s="0" t="n">
        <f aca="false">IMABS(AM446)</f>
        <v>31.2638638702964</v>
      </c>
      <c r="AO446" s="0" t="n">
        <f aca="false">IMARGUMENT(AM446)</f>
        <v>1.53880506051898</v>
      </c>
      <c r="AP446" s="197" t="str">
        <f aca="false">IMPRODUCT(AF446,IMDIV(AM446,IMPRODUCT(AG446,AJ446)))</f>
        <v>-0.39256340997196+0.13535620726863i</v>
      </c>
      <c r="AQ446" s="169" t="n">
        <f aca="false">20*LOG(IMABS(AP446))</f>
        <v>-7.63393887397971</v>
      </c>
      <c r="AR446" s="198" t="n">
        <f aca="false">(180/PI())*IMARGUMENT(AP446)</f>
        <v>160.97576177117</v>
      </c>
      <c r="AS446" s="197" t="str">
        <f aca="false">IMPRODUCT(AC446,AP446)</f>
        <v>0.0411382697076616+0.0113856448442404i</v>
      </c>
      <c r="AT446" s="223" t="n">
        <f aca="false">20*LOG(IMABS(AS446))</f>
        <v>-27.3945397688358</v>
      </c>
      <c r="AU446" s="198" t="n">
        <f aca="false">(180/PI())*IMARGUMENT(AS446)</f>
        <v>15.470240816271</v>
      </c>
      <c r="AX446" s="0" t="n">
        <f aca="false">SUM((AT447&lt;0)*(AT446&gt;0))*O446</f>
        <v>0</v>
      </c>
      <c r="AY446" s="0" t="n">
        <f aca="false">IF(AX446&gt;0,AU446,0)</f>
        <v>0</v>
      </c>
    </row>
    <row r="447" customFormat="false" ht="15" hidden="false" customHeight="false" outlineLevel="0" collapsed="false">
      <c r="N447" s="130" t="n">
        <v>29</v>
      </c>
      <c r="O447" s="192" t="n">
        <f aca="false">10^(5+(N447/100))</f>
        <v>194984.459975805</v>
      </c>
      <c r="P447" s="240" t="str">
        <f aca="false">COMPLEX(Adc,0)</f>
        <v>175.438596491228</v>
      </c>
      <c r="Q447" s="124" t="str">
        <f aca="false">IMSUM(COMPLEX(1,0),IMDIV(COMPLEX(0,2*PI()*O447),COMPLEX(wp_lf,0)))</f>
        <v>1+2303.23216881084i</v>
      </c>
      <c r="R447" s="124" t="n">
        <f aca="false">IMABS(Q447)</f>
        <v>2303.23238589707</v>
      </c>
      <c r="S447" s="124" t="n">
        <f aca="false">IMARGUMENT(Q447)</f>
        <v>1.57036215435205</v>
      </c>
      <c r="T447" s="124" t="str">
        <f aca="false">IMSUM(COMPLEX(1,0),IMDIV(COMPLEX(0,2*PI()*O447),COMPLEX(wz_esr,0)))</f>
        <v>1+0.00380033307853789i</v>
      </c>
      <c r="U447" s="124" t="n">
        <f aca="false">IMABS(T447)</f>
        <v>1.00000722123968</v>
      </c>
      <c r="V447" s="124" t="n">
        <f aca="false">IMARGUMENT(T447)</f>
        <v>0.0038003147831866</v>
      </c>
      <c r="W447" s="0" t="str">
        <f aca="false">IMSUB(COMPLEX(1,0),IMDIV(COMPLEX(0,2*PI()*O447),COMPLEX(wz_rhp,0)))</f>
        <v>1-0.88208891571479i</v>
      </c>
      <c r="X447" s="124" t="n">
        <f aca="false">IMABS(W447)</f>
        <v>1.3334469825332</v>
      </c>
      <c r="Y447" s="124" t="n">
        <f aca="false">IMARGUMENT(W447)</f>
        <v>-0.722830883841569</v>
      </c>
      <c r="Z447" s="0" t="str">
        <f aca="false">IMSUM(COMPLEX(1,0),IMDIV(COMPLEX(0,2*PI()*O447),COMPLEX(Q*(wsl/2),0)),IMDIV(IMPOWER(COMPLEX(0,2*PI()*O447),2),IMPOWER(COMPLEX(wsl/2,0),2)))</f>
        <v>0.965515701014008+0.264829326720971i</v>
      </c>
      <c r="AA447" s="124" t="n">
        <f aca="false">IMABS(Z447)</f>
        <v>1.00117687807702</v>
      </c>
      <c r="AB447" s="124" t="n">
        <f aca="false">IMARGUMENT(Z447)</f>
        <v>0.267704107486959</v>
      </c>
      <c r="AC447" s="222" t="str">
        <f aca="false">(IMDIV(IMPRODUCT(P447,T447,W447),IMPRODUCT(Q447,Z447)))</f>
        <v>-0.0846089894804906-0.0559784166898353i</v>
      </c>
      <c r="AD447" s="223" t="n">
        <f aca="false">20*LOG(IMABS(AC447))</f>
        <v>-19.8748907256194</v>
      </c>
      <c r="AE447" s="198" t="n">
        <f aca="false">(180/PI())*IMARGUMENT(AC447)</f>
        <v>-146.510856216697</v>
      </c>
      <c r="AF447" s="0" t="str">
        <f aca="false">COMPLEX(Adc_ea,0)</f>
        <v>-0.434440565864413</v>
      </c>
      <c r="AG447" s="0" t="str">
        <f aca="false">IMDIV(COMPLEX(0,2*PI()*O447),COMPLEX(wp0_ea,0))</f>
        <v>31.9757231946612i</v>
      </c>
      <c r="AH447" s="0" t="n">
        <f aca="false">IMABS(AG447)</f>
        <v>31.9757231946612</v>
      </c>
      <c r="AI447" s="0" t="n">
        <f aca="false">IMARGUMENT(AG447)</f>
        <v>1.5707963267949</v>
      </c>
      <c r="AJ447" s="0" t="str">
        <f aca="false">IMSUM(COMPLEX(1,0),IMDIV(COMPLEX(0,2*PI()*O447),COMPLEX(wp1_ea,0)))</f>
        <v>1+0.316591318759022i</v>
      </c>
      <c r="AK447" s="0" t="n">
        <f aca="false">IMABS(AJ447)</f>
        <v>1.04891852072198</v>
      </c>
      <c r="AL447" s="0" t="n">
        <f aca="false">IMARGUMENT(AJ447)</f>
        <v>0.306607837111985</v>
      </c>
      <c r="AM447" s="0" t="str">
        <f aca="false">IMSUM(COMPLEX(1,0),IMDIV(COMPLEX(0,2*PI()*O447),COMPLEX(wz_ea,0)))</f>
        <v>1+31.9757231946612i</v>
      </c>
      <c r="AN447" s="0" t="n">
        <f aca="false">IMABS(AM447)</f>
        <v>31.9913562360459</v>
      </c>
      <c r="AO447" s="0" t="n">
        <f aca="false">IMARGUMENT(AM447)</f>
        <v>1.53953279071202</v>
      </c>
      <c r="AP447" s="197" t="str">
        <f aca="false">IMPRODUCT(AF447,IMDIV(AM447,IMPRODUCT(AG447,AJ447)))</f>
        <v>-0.390953845512926+0.137359168665608i</v>
      </c>
      <c r="AQ447" s="169" t="n">
        <f aca="false">20*LOG(IMABS(AP447))</f>
        <v>-7.65198213844044</v>
      </c>
      <c r="AR447" s="198" t="n">
        <f aca="false">(180/PI())*IMARGUMENT(AP447)</f>
        <v>160.641396297645</v>
      </c>
      <c r="AS447" s="197" t="str">
        <f aca="false">IMPRODUCT(AC447,AP447)</f>
        <v>0.0407673585820933+0.0102631568139387i</v>
      </c>
      <c r="AT447" s="223" t="n">
        <f aca="false">20*LOG(IMABS(AS447))</f>
        <v>-27.5268728640598</v>
      </c>
      <c r="AU447" s="198" t="n">
        <f aca="false">(180/PI())*IMARGUMENT(AS447)</f>
        <v>14.1305400809479</v>
      </c>
      <c r="AX447" s="0" t="n">
        <f aca="false">SUM((AT448&lt;0)*(AT447&gt;0))*O447</f>
        <v>0</v>
      </c>
      <c r="AY447" s="0" t="n">
        <f aca="false">IF(AX447&gt;0,AU447,0)</f>
        <v>0</v>
      </c>
    </row>
    <row r="448" customFormat="false" ht="15" hidden="false" customHeight="false" outlineLevel="0" collapsed="false">
      <c r="N448" s="130" t="n">
        <v>30</v>
      </c>
      <c r="O448" s="192" t="n">
        <f aca="false">10^(5+(N448/100))</f>
        <v>199526.231496888</v>
      </c>
      <c r="P448" s="240" t="str">
        <f aca="false">COMPLEX(Adc,0)</f>
        <v>175.438596491228</v>
      </c>
      <c r="Q448" s="124" t="str">
        <f aca="false">IMSUM(COMPLEX(1,0),IMDIV(COMPLEX(0,2*PI()*O448),COMPLEX(wp_lf,0)))</f>
        <v>1+2356.88133793974i</v>
      </c>
      <c r="R448" s="124" t="n">
        <f aca="false">IMABS(Q448)</f>
        <v>2356.88155008448</v>
      </c>
      <c r="S448" s="124" t="n">
        <f aca="false">IMARGUMENT(Q448)</f>
        <v>1.57037203732224</v>
      </c>
      <c r="T448" s="124" t="str">
        <f aca="false">IMSUM(COMPLEX(1,0),IMDIV(COMPLEX(0,2*PI()*O448),COMPLEX(wz_esr,0)))</f>
        <v>1+0.00388885420760057i</v>
      </c>
      <c r="U448" s="124" t="n">
        <f aca="false">IMABS(T448)</f>
        <v>1.00000756156494</v>
      </c>
      <c r="V448" s="124" t="n">
        <f aca="false">IMARGUMENT(T448)</f>
        <v>0.00388883460381393</v>
      </c>
      <c r="W448" s="0" t="str">
        <f aca="false">IMSUB(COMPLEX(1,0),IMDIV(COMPLEX(0,2*PI()*O448),COMPLEX(wz_rhp,0)))</f>
        <v>1-0.902635406019475i</v>
      </c>
      <c r="X448" s="124" t="n">
        <f aca="false">IMABS(W448)</f>
        <v>1.34712682261172</v>
      </c>
      <c r="Y448" s="124" t="n">
        <f aca="false">IMARGUMENT(W448)</f>
        <v>-0.734269220674729</v>
      </c>
      <c r="Z448" s="0" t="str">
        <f aca="false">IMSUM(COMPLEX(1,0),IMDIV(COMPLEX(0,2*PI()*O448),COMPLEX(Q*(wsl/2),0)),IMDIV(IMPOWER(COMPLEX(0,2*PI()*O448),2),IMPOWER(COMPLEX(wsl/2,0),2)))</f>
        <v>0.963890506072245+0.270997994184001i</v>
      </c>
      <c r="AA448" s="124" t="n">
        <f aca="false">IMABS(Z448)</f>
        <v>1.00126161443848</v>
      </c>
      <c r="AB448" s="124" t="n">
        <f aca="false">IMARGUMENT(Z448)</f>
        <v>0.274074950548046</v>
      </c>
      <c r="AC448" s="222" t="str">
        <f aca="false">(IMDIV(IMPRODUCT(P448,T448,W448),IMPRODUCT(Q448,Z448)))</f>
        <v>-0.0844908823934945-0.0537712060555154i</v>
      </c>
      <c r="AD448" s="223" t="n">
        <f aca="false">20*LOG(IMABS(AC448))</f>
        <v>-19.986968237095</v>
      </c>
      <c r="AE448" s="198" t="n">
        <f aca="false">(180/PI())*IMARGUMENT(AC448)</f>
        <v>-147.526741501583</v>
      </c>
      <c r="AF448" s="0" t="str">
        <f aca="false">COMPLEX(Adc_ea,0)</f>
        <v>-0.434440565864413</v>
      </c>
      <c r="AG448" s="0" t="str">
        <f aca="false">IMDIV(COMPLEX(0,2*PI()*O448),COMPLEX(wp0_ea,0))</f>
        <v>32.720533468206i</v>
      </c>
      <c r="AH448" s="0" t="n">
        <f aca="false">IMABS(AG448)</f>
        <v>32.720533468206</v>
      </c>
      <c r="AI448" s="0" t="n">
        <f aca="false">IMARGUMENT(AG448)</f>
        <v>1.5707963267949</v>
      </c>
      <c r="AJ448" s="0" t="str">
        <f aca="false">IMSUM(COMPLEX(1,0),IMDIV(COMPLEX(0,2*PI()*O448),COMPLEX(wp1_ea,0)))</f>
        <v>1+0.32396567790303i</v>
      </c>
      <c r="AK448" s="0" t="n">
        <f aca="false">IMABS(AJ448)</f>
        <v>1.05116780794465</v>
      </c>
      <c r="AL448" s="0" t="n">
        <f aca="false">IMARGUMENT(AJ448)</f>
        <v>0.313296105875686</v>
      </c>
      <c r="AM448" s="0" t="str">
        <f aca="false">IMSUM(COMPLEX(1,0),IMDIV(COMPLEX(0,2*PI()*O448),COMPLEX(wz_ea,0)))</f>
        <v>1+32.720533468206i</v>
      </c>
      <c r="AN448" s="0" t="n">
        <f aca="false">IMABS(AM448)</f>
        <v>32.7358108261272</v>
      </c>
      <c r="AO448" s="0" t="n">
        <f aca="false">IMARGUMENT(AM448)</f>
        <v>1.54024398775271</v>
      </c>
      <c r="AP448" s="197" t="str">
        <f aca="false">IMPRODUCT(AF448,IMDIV(AM448,IMPRODUCT(AG448,AJ448)))</f>
        <v>-0.389282510740029+0.13939147942055i</v>
      </c>
      <c r="AQ448" s="169" t="n">
        <f aca="false">20*LOG(IMABS(AP448))</f>
        <v>-7.6707790959215</v>
      </c>
      <c r="AR448" s="198" t="n">
        <f aca="false">(180/PI())*IMARGUMENT(AP448)</f>
        <v>160.298935314069</v>
      </c>
      <c r="AS448" s="197" t="str">
        <f aca="false">IMPRODUCT(AC448,AP448)</f>
        <v>0.0403860707950856+0.0091548810044336i</v>
      </c>
      <c r="AT448" s="223" t="n">
        <f aca="false">20*LOG(IMABS(AS448))</f>
        <v>-27.6577473330164</v>
      </c>
      <c r="AU448" s="198" t="n">
        <f aca="false">(180/PI())*IMARGUMENT(AS448)</f>
        <v>12.772193812486</v>
      </c>
      <c r="AX448" s="0" t="n">
        <f aca="false">SUM((AT449&lt;0)*(AT448&gt;0))*O448</f>
        <v>0</v>
      </c>
      <c r="AY448" s="0" t="n">
        <f aca="false">IF(AX448&gt;0,AU448,0)</f>
        <v>0</v>
      </c>
    </row>
    <row r="449" customFormat="false" ht="15" hidden="false" customHeight="false" outlineLevel="0" collapsed="false">
      <c r="N449" s="130" t="n">
        <v>31</v>
      </c>
      <c r="O449" s="192" t="n">
        <f aca="false">10^(5+(N449/100))</f>
        <v>204173.794466953</v>
      </c>
      <c r="P449" s="240" t="str">
        <f aca="false">COMPLEX(Adc,0)</f>
        <v>175.438596491228</v>
      </c>
      <c r="Q449" s="124" t="str">
        <f aca="false">IMSUM(COMPLEX(1,0),IMDIV(COMPLEX(0,2*PI()*O449),COMPLEX(wp_lf,0)))</f>
        <v>1+2411.78015675102i</v>
      </c>
      <c r="R449" s="124" t="n">
        <f aca="false">IMABS(Q449)</f>
        <v>2411.78036406676</v>
      </c>
      <c r="S449" s="124" t="n">
        <f aca="false">IMARGUMENT(Q449)</f>
        <v>1.57038169532864</v>
      </c>
      <c r="T449" s="124" t="str">
        <f aca="false">IMSUM(COMPLEX(1,0),IMDIV(COMPLEX(0,2*PI()*O449),COMPLEX(wz_esr,0)))</f>
        <v>1+0.00397943725863917i</v>
      </c>
      <c r="U449" s="124" t="n">
        <f aca="false">IMABS(T449)</f>
        <v>1.0000079179291</v>
      </c>
      <c r="V449" s="124" t="n">
        <f aca="false">IMARGUMENT(T449)</f>
        <v>0.00397941625285907</v>
      </c>
      <c r="W449" s="0" t="str">
        <f aca="false">IMSUB(COMPLEX(1,0),IMDIV(COMPLEX(0,2*PI()*O449),COMPLEX(wz_rhp,0)))</f>
        <v>1-0.923660485564219i</v>
      </c>
      <c r="X449" s="124" t="n">
        <f aca="false">IMABS(W449)</f>
        <v>1.36130404120194</v>
      </c>
      <c r="Y449" s="124" t="n">
        <f aca="false">IMARGUMENT(W449)</f>
        <v>-0.745734471102597</v>
      </c>
      <c r="Z449" s="0" t="str">
        <f aca="false">IMSUM(COMPLEX(1,0),IMDIV(COMPLEX(0,2*PI()*O449),COMPLEX(Q*(wsl/2),0)),IMDIV(IMPOWER(COMPLEX(0,2*PI()*O449),2),IMPOWER(COMPLEX(wsl/2,0),2)))</f>
        <v>0.962188718052578+0.277310348370628i</v>
      </c>
      <c r="AA449" s="124" t="n">
        <f aca="false">IMABS(Z449)</f>
        <v>1.00135316370455</v>
      </c>
      <c r="AB449" s="124" t="n">
        <f aca="false">IMARGUMENT(Z449)</f>
        <v>0.280603514565634</v>
      </c>
      <c r="AC449" s="222" t="str">
        <f aca="false">(IMDIV(IMPRODUCT(P449,T449,W449),IMPRODUCT(Q449,Z449)))</f>
        <v>-0.0843666387146906-0.0515925050537037i</v>
      </c>
      <c r="AD449" s="223" t="n">
        <f aca="false">20*LOG(IMABS(AC449))</f>
        <v>-20.0968262485928</v>
      </c>
      <c r="AE449" s="198" t="n">
        <f aca="false">(180/PI())*IMARGUMENT(AC449)</f>
        <v>-148.553074543466</v>
      </c>
      <c r="AF449" s="0" t="str">
        <f aca="false">COMPLEX(Adc_ea,0)</f>
        <v>-0.434440565864413</v>
      </c>
      <c r="AG449" s="0" t="str">
        <f aca="false">IMDIV(COMPLEX(0,2*PI()*O449),COMPLEX(wp0_ea,0))</f>
        <v>33.482692601703i</v>
      </c>
      <c r="AH449" s="0" t="n">
        <f aca="false">IMABS(AG449)</f>
        <v>33.482692601703</v>
      </c>
      <c r="AI449" s="0" t="n">
        <f aca="false">IMARGUMENT(AG449)</f>
        <v>1.5707963267949</v>
      </c>
      <c r="AJ449" s="0" t="str">
        <f aca="false">IMSUM(COMPLEX(1,0),IMDIV(COMPLEX(0,2*PI()*O449),COMPLEX(wp1_ea,0)))</f>
        <v>1+0.331511807937653i</v>
      </c>
      <c r="AK449" s="0" t="n">
        <f aca="false">IMABS(AJ449)</f>
        <v>1.05351795371607</v>
      </c>
      <c r="AL449" s="0" t="n">
        <f aca="false">IMARGUMENT(AJ449)</f>
        <v>0.320110286673969</v>
      </c>
      <c r="AM449" s="0" t="str">
        <f aca="false">IMSUM(COMPLEX(1,0),IMDIV(COMPLEX(0,2*PI()*O449),COMPLEX(wz_ea,0)))</f>
        <v>1+33.482692601703i</v>
      </c>
      <c r="AN449" s="0" t="n">
        <f aca="false">IMABS(AM449)</f>
        <v>33.4976223612981</v>
      </c>
      <c r="AO449" s="0" t="n">
        <f aca="false">IMARGUMENT(AM449)</f>
        <v>1.54093902584769</v>
      </c>
      <c r="AP449" s="197" t="str">
        <f aca="false">IMPRODUCT(AF449,IMDIV(AM449,IMPRODUCT(AG449,AJ449)))</f>
        <v>-0.38754765617048+0.141451702687924i</v>
      </c>
      <c r="AQ449" s="169" t="n">
        <f aca="false">20*LOG(IMABS(AP449))</f>
        <v>-7.69035927825252</v>
      </c>
      <c r="AR449" s="198" t="n">
        <f aca="false">(180/PI())*IMARGUMENT(AP449)</f>
        <v>159.948334262932</v>
      </c>
      <c r="AS449" s="197" t="str">
        <f aca="false">IMPRODUCT(AC449,AP449)</f>
        <v>0.0399939407786417+0.0080607497132766i</v>
      </c>
      <c r="AT449" s="223" t="n">
        <f aca="false">20*LOG(IMABS(AS449))</f>
        <v>-27.7871855268454</v>
      </c>
      <c r="AU449" s="198" t="n">
        <f aca="false">(180/PI())*IMARGUMENT(AS449)</f>
        <v>11.3952597194663</v>
      </c>
      <c r="AX449" s="0" t="n">
        <f aca="false">SUM((AT450&lt;0)*(AT449&gt;0))*O449</f>
        <v>0</v>
      </c>
      <c r="AY449" s="0" t="n">
        <f aca="false">IF(AX449&gt;0,AU449,0)</f>
        <v>0</v>
      </c>
    </row>
    <row r="450" customFormat="false" ht="15" hidden="false" customHeight="false" outlineLevel="0" collapsed="false">
      <c r="N450" s="130" t="n">
        <v>32</v>
      </c>
      <c r="O450" s="192" t="n">
        <f aca="false">10^(5+(N450/100))</f>
        <v>208929.613085404</v>
      </c>
      <c r="P450" s="240" t="str">
        <f aca="false">COMPLEX(Adc,0)</f>
        <v>175.438596491228</v>
      </c>
      <c r="Q450" s="124" t="str">
        <f aca="false">IMSUM(COMPLEX(1,0),IMDIV(COMPLEX(0,2*PI()*O450),COMPLEX(wp_lf,0)))</f>
        <v>1+2467.95773332511i</v>
      </c>
      <c r="R450" s="124" t="n">
        <f aca="false">IMABS(Q450)</f>
        <v>2467.95793592176</v>
      </c>
      <c r="S450" s="124" t="n">
        <f aca="false">IMARGUMENT(Q450)</f>
        <v>1.57039113349204</v>
      </c>
      <c r="T450" s="124" t="str">
        <f aca="false">IMSUM(COMPLEX(1,0),IMDIV(COMPLEX(0,2*PI()*O450),COMPLEX(wz_esr,0)))</f>
        <v>1+0.00407213025998642i</v>
      </c>
      <c r="U450" s="124" t="n">
        <f aca="false">IMABS(T450)</f>
        <v>1.00000829108806</v>
      </c>
      <c r="V450" s="124" t="n">
        <f aca="false">IMARGUMENT(T450)</f>
        <v>0.00407210775186572</v>
      </c>
      <c r="W450" s="0" t="str">
        <f aca="false">IMSUB(COMPLEX(1,0),IMDIV(COMPLEX(0,2*PI()*O450),COMPLEX(wz_rhp,0)))</f>
        <v>1-0.945175302124509i</v>
      </c>
      <c r="X450" s="124" t="n">
        <f aca="false">IMABS(W450)</f>
        <v>1.37599286035435</v>
      </c>
      <c r="Y450" s="124" t="n">
        <f aca="false">IMARGUMENT(W450)</f>
        <v>-0.7572206581141</v>
      </c>
      <c r="Z450" s="0" t="str">
        <f aca="false">IMSUM(COMPLEX(1,0),IMDIV(COMPLEX(0,2*PI()*O450),COMPLEX(Q*(wsl/2),0)),IMDIV(IMPOWER(COMPLEX(0,2*PI()*O450),2),IMPOWER(COMPLEX(wsl/2,0),2)))</f>
        <v>0.960406727234452+0.283769736174599i</v>
      </c>
      <c r="AA450" s="124" t="n">
        <f aca="false">IMABS(Z450)</f>
        <v>1.00145211811938</v>
      </c>
      <c r="AB450" s="124" t="n">
        <f aca="false">IMARGUMENT(Z450)</f>
        <v>0.287294097070635</v>
      </c>
      <c r="AC450" s="222" t="str">
        <f aca="false">(IMDIV(IMPRODUCT(P450,T450,W450),IMPRODUCT(Q450,Z450)))</f>
        <v>-0.0842359362157755-0.0494411758135277i</v>
      </c>
      <c r="AD450" s="223" t="n">
        <f aca="false">20*LOG(IMABS(AC450))</f>
        <v>-20.2044603431522</v>
      </c>
      <c r="AE450" s="198" t="n">
        <f aca="false">(180/PI())*IMARGUMENT(AC450)</f>
        <v>-149.589756657181</v>
      </c>
      <c r="AF450" s="0" t="str">
        <f aca="false">COMPLEX(Adc_ea,0)</f>
        <v>-0.434440565864413</v>
      </c>
      <c r="AG450" s="0" t="str">
        <f aca="false">IMDIV(COMPLEX(0,2*PI()*O450),COMPLEX(wp0_ea,0))</f>
        <v>34.2626047020135i</v>
      </c>
      <c r="AH450" s="0" t="n">
        <f aca="false">IMABS(AG450)</f>
        <v>34.2626047020135</v>
      </c>
      <c r="AI450" s="0" t="n">
        <f aca="false">IMARGUMENT(AG450)</f>
        <v>1.5707963267949</v>
      </c>
      <c r="AJ450" s="0" t="str">
        <f aca="false">IMSUM(COMPLEX(1,0),IMDIV(COMPLEX(0,2*PI()*O450),COMPLEX(wp1_ea,0)))</f>
        <v>1+0.339233709920926i</v>
      </c>
      <c r="AK450" s="0" t="n">
        <f aca="false">IMABS(AJ450)</f>
        <v>1.05597325247693</v>
      </c>
      <c r="AL450" s="0" t="n">
        <f aca="false">IMARGUMENT(AJ450)</f>
        <v>0.327051460383435</v>
      </c>
      <c r="AM450" s="0" t="str">
        <f aca="false">IMSUM(COMPLEX(1,0),IMDIV(COMPLEX(0,2*PI()*O450),COMPLEX(wz_ea,0)))</f>
        <v>1+34.2626047020135i</v>
      </c>
      <c r="AN450" s="0" t="n">
        <f aca="false">IMABS(AM450)</f>
        <v>34.2771947651268</v>
      </c>
      <c r="AO450" s="0" t="n">
        <f aca="false">IMARGUMENT(AM450)</f>
        <v>1.54161827082776</v>
      </c>
      <c r="AP450" s="197" t="str">
        <f aca="false">IMPRODUCT(AF450,IMDIV(AM450,IMPRODUCT(AG450,AJ450)))</f>
        <v>-0.385747536643137+0.143538297631525i</v>
      </c>
      <c r="AQ450" s="169" t="n">
        <f aca="false">20*LOG(IMABS(AP450))</f>
        <v>-7.71075301179892</v>
      </c>
      <c r="AR450" s="198" t="n">
        <f aca="false">(180/PI())*IMARGUMENT(AP450)</f>
        <v>159.589552175126</v>
      </c>
      <c r="AS450" s="197" t="str">
        <f aca="false">IMPRODUCT(AC450,AP450)</f>
        <v>0.0395905071012385+0.00698072889499841i</v>
      </c>
      <c r="AT450" s="223" t="n">
        <f aca="false">20*LOG(IMABS(AS450))</f>
        <v>-27.9152133549511</v>
      </c>
      <c r="AU450" s="198" t="n">
        <f aca="false">(180/PI())*IMARGUMENT(AS450)</f>
        <v>9.99979551794466</v>
      </c>
      <c r="AX450" s="0" t="n">
        <f aca="false">SUM((AT451&lt;0)*(AT450&gt;0))*O450</f>
        <v>0</v>
      </c>
      <c r="AY450" s="0" t="n">
        <f aca="false">IF(AX450&gt;0,AU450,0)</f>
        <v>0</v>
      </c>
    </row>
    <row r="451" customFormat="false" ht="15" hidden="false" customHeight="false" outlineLevel="0" collapsed="false">
      <c r="N451" s="130" t="n">
        <v>33</v>
      </c>
      <c r="O451" s="192" t="n">
        <f aca="false">10^(5+(N451/100))</f>
        <v>213796.208950223</v>
      </c>
      <c r="P451" s="240" t="str">
        <f aca="false">COMPLEX(Adc,0)</f>
        <v>175.438596491228</v>
      </c>
      <c r="Q451" s="124" t="str">
        <f aca="false">IMSUM(COMPLEX(1,0),IMDIV(COMPLEX(0,2*PI()*O451),COMPLEX(wp_lf,0)))</f>
        <v>1+2525.44385375667i</v>
      </c>
      <c r="R451" s="124" t="n">
        <f aca="false">IMABS(Q451)</f>
        <v>2525.44405174166</v>
      </c>
      <c r="S451" s="124" t="n">
        <f aca="false">IMARGUMENT(Q451)</f>
        <v>1.57040035681669</v>
      </c>
      <c r="T451" s="124" t="str">
        <f aca="false">IMSUM(COMPLEX(1,0),IMDIV(COMPLEX(0,2*PI()*O451),COMPLEX(wz_esr,0)))</f>
        <v>1+0.0041669823586985i</v>
      </c>
      <c r="U451" s="124" t="n">
        <f aca="false">IMABS(T451)</f>
        <v>1.0000086818333</v>
      </c>
      <c r="V451" s="124" t="n">
        <f aca="false">IMARGUMENT(T451)</f>
        <v>0.00416695824083062</v>
      </c>
      <c r="W451" s="0" t="str">
        <f aca="false">IMSUB(COMPLEX(1,0),IMDIV(COMPLEX(0,2*PI()*O451),COMPLEX(wz_rhp,0)))</f>
        <v>1-0.967191263140852i</v>
      </c>
      <c r="X451" s="124" t="n">
        <f aca="false">IMABS(W451)</f>
        <v>1.39120772693944</v>
      </c>
      <c r="Y451" s="124" t="n">
        <f aca="false">IMARGUMENT(W451)</f>
        <v>-0.768721749661184</v>
      </c>
      <c r="Z451" s="0" t="str">
        <f aca="false">IMSUM(COMPLEX(1,0),IMDIV(COMPLEX(0,2*PI()*O451),COMPLEX(Q*(wsl/2),0)),IMDIV(IMPOWER(COMPLEX(0,2*PI()*O451),2),IMPOWER(COMPLEX(wsl/2,0),2)))</f>
        <v>0.958540753776428+0.290379582448825i</v>
      </c>
      <c r="AA451" s="124" t="n">
        <f aca="false">IMABS(Z451)</f>
        <v>1.00155912384314</v>
      </c>
      <c r="AB451" s="124" t="n">
        <f aca="false">IMARGUMENT(Z451)</f>
        <v>0.29415113486672</v>
      </c>
      <c r="AC451" s="222" t="str">
        <f aca="false">(IMDIV(IMPRODUCT(P451,T451,W451),IMPRODUCT(Q451,Z451)))</f>
        <v>-0.0840984338245407-0.047316098314202i</v>
      </c>
      <c r="AD451" s="223" t="n">
        <f aca="false">20*LOG(IMABS(AC451))</f>
        <v>-20.3098689466489</v>
      </c>
      <c r="AE451" s="198" t="n">
        <f aca="false">(180/PI())*IMARGUMENT(AC451)</f>
        <v>-150.636693913174</v>
      </c>
      <c r="AF451" s="0" t="str">
        <f aca="false">COMPLEX(Adc_ea,0)</f>
        <v>-0.434440565864413</v>
      </c>
      <c r="AG451" s="0" t="str">
        <f aca="false">IMDIV(COMPLEX(0,2*PI()*O451),COMPLEX(wp0_ea,0))</f>
        <v>35.0606832888559i</v>
      </c>
      <c r="AH451" s="0" t="n">
        <f aca="false">IMABS(AG451)</f>
        <v>35.0606832888559</v>
      </c>
      <c r="AI451" s="0" t="n">
        <f aca="false">IMARGUMENT(AG451)</f>
        <v>1.5707963267949</v>
      </c>
      <c r="AJ451" s="0" t="str">
        <f aca="false">IMSUM(COMPLEX(1,0),IMDIV(COMPLEX(0,2*PI()*O451),COMPLEX(wp1_ea,0)))</f>
        <v>1+0.347135478107485i</v>
      </c>
      <c r="AK451" s="0" t="n">
        <f aca="false">IMABS(AJ451)</f>
        <v>1.05853816188218</v>
      </c>
      <c r="AL451" s="0" t="n">
        <f aca="false">IMARGUMENT(AJ451)</f>
        <v>0.334120631014142</v>
      </c>
      <c r="AM451" s="0" t="str">
        <f aca="false">IMSUM(COMPLEX(1,0),IMDIV(COMPLEX(0,2*PI()*O451),COMPLEX(wz_ea,0)))</f>
        <v>1+35.0606832888559i</v>
      </c>
      <c r="AN451" s="0" t="n">
        <f aca="false">IMABS(AM451)</f>
        <v>35.0749413781614</v>
      </c>
      <c r="AO451" s="0" t="n">
        <f aca="false">IMARGUMENT(AM451)</f>
        <v>1.54228208032909</v>
      </c>
      <c r="AP451" s="197" t="str">
        <f aca="false">IMPRODUCT(AF451,IMDIV(AM451,IMPRODUCT(AG451,AJ451)))</f>
        <v>-0.383880416836183+0.145649615832626i</v>
      </c>
      <c r="AQ451" s="169" t="n">
        <f aca="false">20*LOG(IMABS(AP451))</f>
        <v>-7.7319914149959</v>
      </c>
      <c r="AR451" s="198" t="n">
        <f aca="false">(180/PI())*IMARGUMENT(AP451)</f>
        <v>159.222552016155</v>
      </c>
      <c r="AS451" s="197" t="str">
        <f aca="false">IMPRODUCT(AC451,AP451)</f>
        <v>0.0391753133739971+0.00591481896524781i</v>
      </c>
      <c r="AT451" s="223" t="n">
        <f aca="false">20*LOG(IMABS(AS451))</f>
        <v>-28.0418603616448</v>
      </c>
      <c r="AU451" s="198" t="n">
        <f aca="false">(180/PI())*IMARGUMENT(AS451)</f>
        <v>8.58585810298192</v>
      </c>
      <c r="AX451" s="0" t="n">
        <f aca="false">SUM((AT452&lt;0)*(AT451&gt;0))*O451</f>
        <v>0</v>
      </c>
      <c r="AY451" s="0" t="n">
        <f aca="false">IF(AX451&gt;0,AU451,0)</f>
        <v>0</v>
      </c>
    </row>
    <row r="452" customFormat="false" ht="15" hidden="false" customHeight="false" outlineLevel="0" collapsed="false">
      <c r="N452" s="130" t="n">
        <v>34</v>
      </c>
      <c r="O452" s="192" t="n">
        <f aca="false">10^(5+(N452/100))</f>
        <v>218776.162394955</v>
      </c>
      <c r="P452" s="240" t="str">
        <f aca="false">COMPLEX(Adc,0)</f>
        <v>175.438596491228</v>
      </c>
      <c r="Q452" s="124" t="str">
        <f aca="false">IMSUM(COMPLEX(1,0),IMDIV(COMPLEX(0,2*PI()*O452),COMPLEX(wp_lf,0)))</f>
        <v>1+2584.26899794771i</v>
      </c>
      <c r="R452" s="124" t="n">
        <f aca="false">IMABS(Q452)</f>
        <v>2584.26919142601</v>
      </c>
      <c r="S452" s="124" t="n">
        <f aca="false">IMARGUMENT(Q452)</f>
        <v>1.5704093701929</v>
      </c>
      <c r="T452" s="124" t="str">
        <f aca="false">IMSUM(COMPLEX(1,0),IMDIV(COMPLEX(0,2*PI()*O452),COMPLEX(wz_esr,0)))</f>
        <v>1+0.00426404384661371i</v>
      </c>
      <c r="U452" s="124" t="n">
        <f aca="false">IMABS(T452)</f>
        <v>1.00000909099364</v>
      </c>
      <c r="V452" s="124" t="n">
        <f aca="false">IMARGUMENT(T452)</f>
        <v>0.00426401800385031</v>
      </c>
      <c r="W452" s="0" t="str">
        <f aca="false">IMSUB(COMPLEX(1,0),IMDIV(COMPLEX(0,2*PI()*O452),COMPLEX(wz_rhp,0)))</f>
        <v>1-0.989720041767206i</v>
      </c>
      <c r="X452" s="124" t="n">
        <f aca="false">IMABS(W452)</f>
        <v>1.4069633119153</v>
      </c>
      <c r="Y452" s="124" t="n">
        <f aca="false">IMARGUMENT(W452)</f>
        <v>-0.78023167436857</v>
      </c>
      <c r="Z452" s="0" t="str">
        <f aca="false">IMSUM(COMPLEX(1,0),IMDIV(COMPLEX(0,2*PI()*O452),COMPLEX(Q*(wsl/2),0)),IMDIV(IMPOWER(COMPLEX(0,2*PI()*O452),2),IMPOWER(COMPLEX(wsl/2,0),2)))</f>
        <v>0.956586839698627+0.297143391821295i</v>
      </c>
      <c r="AA452" s="124" t="n">
        <f aca="false">IMABS(Z452)</f>
        <v>1.00167488597233</v>
      </c>
      <c r="AB452" s="124" t="n">
        <f aca="false">IMARGUMENT(Z452)</f>
        <v>0.301179209384664</v>
      </c>
      <c r="AC452" s="222" t="str">
        <f aca="false">(IMDIV(IMPRODUCT(P452,T452,W452),IMPRODUCT(Q452,Z452)))</f>
        <v>-0.0839537704859168-0.0452161702820193i</v>
      </c>
      <c r="AD452" s="223" t="n">
        <f aca="false">20*LOG(IMABS(AC452))</f>
        <v>-20.4130534007381</v>
      </c>
      <c r="AE452" s="198" t="n">
        <f aca="false">(180/PI())*IMARGUMENT(AC452)</f>
        <v>-151.693798343035</v>
      </c>
      <c r="AF452" s="0" t="str">
        <f aca="false">COMPLEX(Adc_ea,0)</f>
        <v>-0.434440565864413</v>
      </c>
      <c r="AG452" s="0" t="str">
        <f aca="false">IMDIV(COMPLEX(0,2*PI()*O452),COMPLEX(wp0_ea,0))</f>
        <v>35.8773515140613i</v>
      </c>
      <c r="AH452" s="0" t="n">
        <f aca="false">IMABS(AG452)</f>
        <v>35.8773515140613</v>
      </c>
      <c r="AI452" s="0" t="n">
        <f aca="false">IMARGUMENT(AG452)</f>
        <v>1.5707963267949</v>
      </c>
      <c r="AJ452" s="0" t="str">
        <f aca="false">IMSUM(COMPLEX(1,0),IMDIV(COMPLEX(0,2*PI()*O452),COMPLEX(wp1_ea,0)))</f>
        <v>1+0.355221302119418i</v>
      </c>
      <c r="AK452" s="0" t="n">
        <f aca="false">IMABS(AJ452)</f>
        <v>1.06121730737838</v>
      </c>
      <c r="AL452" s="0" t="n">
        <f aca="false">IMARGUMENT(AJ452)</f>
        <v>0.341318719665805</v>
      </c>
      <c r="AM452" s="0" t="str">
        <f aca="false">IMSUM(COMPLEX(1,0),IMDIV(COMPLEX(0,2*PI()*O452),COMPLEX(wz_ea,0)))</f>
        <v>1+35.8773515140613i</v>
      </c>
      <c r="AN452" s="0" t="n">
        <f aca="false">IMABS(AM452)</f>
        <v>35.8912851770944</v>
      </c>
      <c r="AO452" s="0" t="n">
        <f aca="false">IMARGUMENT(AM452)</f>
        <v>1.5429308039709</v>
      </c>
      <c r="AP452" s="197" t="str">
        <f aca="false">IMPRODUCT(AF452,IMDIV(AM452,IMPRODUCT(AG452,AJ452)))</f>
        <v>-0.381944577220787+0.147783897898045i</v>
      </c>
      <c r="AQ452" s="169" t="n">
        <f aca="false">20*LOG(IMABS(AP452))</f>
        <v>-7.75410639317994</v>
      </c>
      <c r="AR452" s="198" t="n">
        <f aca="false">(180/PI())*IMARGUMENT(AP452)</f>
        <v>158.8473010426</v>
      </c>
      <c r="AS452" s="197" t="str">
        <f aca="false">IMPRODUCT(AC452,AP452)</f>
        <v>0.0387479092666331+0.00486305559626234i</v>
      </c>
      <c r="AT452" s="223" t="n">
        <f aca="false">20*LOG(IMABS(AS452))</f>
        <v>-28.167159793918</v>
      </c>
      <c r="AU452" s="198" t="n">
        <f aca="false">(180/PI())*IMARGUMENT(AS452)</f>
        <v>7.15350269956453</v>
      </c>
      <c r="AX452" s="0" t="n">
        <f aca="false">SUM((AT453&lt;0)*(AT452&gt;0))*O452</f>
        <v>0</v>
      </c>
      <c r="AY452" s="0" t="n">
        <f aca="false">IF(AX452&gt;0,AU452,0)</f>
        <v>0</v>
      </c>
    </row>
    <row r="453" customFormat="false" ht="15" hidden="false" customHeight="false" outlineLevel="0" collapsed="false">
      <c r="N453" s="130" t="n">
        <v>35</v>
      </c>
      <c r="O453" s="192" t="n">
        <f aca="false">10^(5+(N453/100))</f>
        <v>223872.113856834</v>
      </c>
      <c r="P453" s="240" t="str">
        <f aca="false">COMPLEX(Adc,0)</f>
        <v>175.438596491228</v>
      </c>
      <c r="Q453" s="124" t="str">
        <f aca="false">IMSUM(COMPLEX(1,0),IMDIV(COMPLEX(0,2*PI()*O453),COMPLEX(wp_lf,0)))</f>
        <v>1+2644.46435576828i</v>
      </c>
      <c r="R453" s="124" t="n">
        <f aca="false">IMABS(Q453)</f>
        <v>2644.46454484248</v>
      </c>
      <c r="S453" s="124" t="n">
        <f aca="false">IMARGUMENT(Q453)</f>
        <v>1.57041817839968</v>
      </c>
      <c r="T453" s="124" t="str">
        <f aca="false">IMSUM(COMPLEX(1,0),IMDIV(COMPLEX(0,2*PI()*O453),COMPLEX(wz_esr,0)))</f>
        <v>1+0.00436336618701769i</v>
      </c>
      <c r="U453" s="124" t="n">
        <f aca="false">IMABS(T453)</f>
        <v>1.00000951943693</v>
      </c>
      <c r="V453" s="124" t="n">
        <f aca="false">IMARGUMENT(T453)</f>
        <v>0.00436333849600423</v>
      </c>
      <c r="W453" s="0" t="str">
        <f aca="false">IMSUB(COMPLEX(1,0),IMDIV(COMPLEX(0,2*PI()*O453),COMPLEX(wz_rhp,0)))</f>
        <v>1-1.01277358306019i</v>
      </c>
      <c r="X453" s="124" t="n">
        <f aca="false">IMABS(W453)</f>
        <v>1.42327450990474</v>
      </c>
      <c r="Y453" s="124" t="n">
        <f aca="false">IMARGUMENT(W453)</f>
        <v>-0.791744337495943</v>
      </c>
      <c r="Z453" s="0" t="str">
        <f aca="false">IMSUM(COMPLEX(1,0),IMDIV(COMPLEX(0,2*PI()*O453),COMPLEX(Q*(wsl/2),0)),IMDIV(IMPOWER(COMPLEX(0,2*PI()*O453),2),IMPOWER(COMPLEX(wsl/2,0),2)))</f>
        <v>0.954540840487322+0.304064750553264i</v>
      </c>
      <c r="AA453" s="124" t="n">
        <f aca="false">IMABS(Z453)</f>
        <v>1.00180017403036</v>
      </c>
      <c r="AB453" s="124" t="n">
        <f aca="false">IMARGUMENT(Z453)</f>
        <v>0.308383052223694</v>
      </c>
      <c r="AC453" s="222" t="str">
        <f aca="false">(IMDIV(IMPRODUCT(P453,T453,W453),IMPRODUCT(Q453,Z453)))</f>
        <v>-0.0838015639532366-0.0431403071615922i</v>
      </c>
      <c r="AD453" s="223" t="n">
        <f aca="false">20*LOG(IMABS(AC453))</f>
        <v>-20.5140180296875</v>
      </c>
      <c r="AE453" s="198" t="n">
        <f aca="false">(180/PI())*IMARGUMENT(AC453)</f>
        <v>-152.760989170195</v>
      </c>
      <c r="AF453" s="0" t="str">
        <f aca="false">COMPLEX(Adc_ea,0)</f>
        <v>-0.434440565864413</v>
      </c>
      <c r="AG453" s="0" t="str">
        <f aca="false">IMDIV(COMPLEX(0,2*PI()*O453),COMPLEX(wp0_ea,0))</f>
        <v>36.7130423859323i</v>
      </c>
      <c r="AH453" s="0" t="n">
        <f aca="false">IMABS(AG453)</f>
        <v>36.7130423859323</v>
      </c>
      <c r="AI453" s="0" t="n">
        <f aca="false">IMARGUMENT(AG453)</f>
        <v>1.5707963267949</v>
      </c>
      <c r="AJ453" s="0" t="str">
        <f aca="false">IMSUM(COMPLEX(1,0),IMDIV(COMPLEX(0,2*PI()*O453),COMPLEX(wp1_ea,0)))</f>
        <v>1+0.363495469167646i</v>
      </c>
      <c r="AK453" s="0" t="n">
        <f aca="false">IMABS(AJ453)</f>
        <v>1.06401548677893</v>
      </c>
      <c r="AL453" s="0" t="n">
        <f aca="false">IMARGUMENT(AJ453)</f>
        <v>0.34864655831305</v>
      </c>
      <c r="AM453" s="0" t="str">
        <f aca="false">IMSUM(COMPLEX(1,0),IMDIV(COMPLEX(0,2*PI()*O453),COMPLEX(wz_ea,0)))</f>
        <v>1+36.7130423859323i</v>
      </c>
      <c r="AN453" s="0" t="n">
        <f aca="false">IMABS(AM453)</f>
        <v>36.7266589990331</v>
      </c>
      <c r="AO453" s="0" t="n">
        <f aca="false">IMARGUMENT(AM453)</f>
        <v>1.5435647835297</v>
      </c>
      <c r="AP453" s="197" t="str">
        <f aca="false">IMPRODUCT(AF453,IMDIV(AM453,IMPRODUCT(AG453,AJ453)))</f>
        <v>-0.379938320456785+0.14993927030901i</v>
      </c>
      <c r="AQ453" s="169" t="n">
        <f aca="false">20*LOG(IMABS(AP453))</f>
        <v>-7.77713063051513</v>
      </c>
      <c r="AR453" s="198" t="n">
        <f aca="false">(180/PI())*IMARGUMENT(AP453)</f>
        <v>158.463771168177</v>
      </c>
      <c r="AS453" s="197" t="str">
        <f aca="false">IMPRODUCT(AC453,AP453)</f>
        <v>0.0383078516367603+0.00382551049706302i</v>
      </c>
      <c r="AT453" s="223" t="n">
        <f aca="false">20*LOG(IMABS(AS453))</f>
        <v>-28.2911486602026</v>
      </c>
      <c r="AU453" s="198" t="n">
        <f aca="false">(180/PI())*IMARGUMENT(AS453)</f>
        <v>5.70278199798162</v>
      </c>
      <c r="AX453" s="0" t="n">
        <f aca="false">SUM((AT454&lt;0)*(AT453&gt;0))*O453</f>
        <v>0</v>
      </c>
      <c r="AY453" s="0" t="n">
        <f aca="false">IF(AX453&gt;0,AU453,0)</f>
        <v>0</v>
      </c>
    </row>
    <row r="454" customFormat="false" ht="15" hidden="false" customHeight="false" outlineLevel="0" collapsed="false">
      <c r="N454" s="130" t="n">
        <v>36</v>
      </c>
      <c r="O454" s="192" t="n">
        <f aca="false">10^(5+(N454/100))</f>
        <v>229086.765276777</v>
      </c>
      <c r="P454" s="240" t="str">
        <f aca="false">COMPLEX(Adc,0)</f>
        <v>175.438596491228</v>
      </c>
      <c r="Q454" s="124" t="str">
        <f aca="false">IMSUM(COMPLEX(1,0),IMDIV(COMPLEX(0,2*PI()*O454),COMPLEX(wp_lf,0)))</f>
        <v>1+2706.06184359394i</v>
      </c>
      <c r="R454" s="124" t="n">
        <f aca="false">IMABS(Q454)</f>
        <v>2706.06202836429</v>
      </c>
      <c r="S454" s="124" t="n">
        <f aca="false">IMARGUMENT(Q454)</f>
        <v>1.57042678610726</v>
      </c>
      <c r="T454" s="124" t="str">
        <f aca="false">IMSUM(COMPLEX(1,0),IMDIV(COMPLEX(0,2*PI()*O454),COMPLEX(wz_esr,0)))</f>
        <v>1+0.00446500204192999i</v>
      </c>
      <c r="U454" s="124" t="n">
        <f aca="false">IMABS(T454)</f>
        <v>1.00000996807194</v>
      </c>
      <c r="V454" s="124" t="n">
        <f aca="false">IMARGUMENT(T454)</f>
        <v>0.00446497237050793</v>
      </c>
      <c r="W454" s="0" t="str">
        <f aca="false">IMSUB(COMPLEX(1,0),IMDIV(COMPLEX(0,2*PI()*O454),COMPLEX(wz_rhp,0)))</f>
        <v>1-1.03636411031257i</v>
      </c>
      <c r="X454" s="124" t="n">
        <f aca="false">IMABS(W454)</f>
        <v>1.44015643912179</v>
      </c>
      <c r="Y454" s="124" t="n">
        <f aca="false">IMARGUMENT(W454)</f>
        <v>-0.803253637050738</v>
      </c>
      <c r="Z454" s="0" t="str">
        <f aca="false">IMSUM(COMPLEX(1,0),IMDIV(COMPLEX(0,2*PI()*O454),COMPLEX(Q*(wsl/2),0)),IMDIV(IMPOWER(COMPLEX(0,2*PI()*O454),2),IMPOWER(COMPLEX(wsl/2,0),2)))</f>
        <v>0.952398416303875+0.311147328440752i</v>
      </c>
      <c r="AA454" s="124" t="n">
        <f aca="false">IMABS(Z454)</f>
        <v>1.00193582797201</v>
      </c>
      <c r="AB454" s="124" t="n">
        <f aca="false">IMARGUMENT(Z454)</f>
        <v>0.315767550877277</v>
      </c>
      <c r="AC454" s="222" t="str">
        <f aca="false">(IMDIV(IMPRODUCT(P454,T454,W454),IMPRODUCT(Q454,Z454)))</f>
        <v>-0.0836414095065115-0.0410874421693202i</v>
      </c>
      <c r="AD454" s="223" t="n">
        <f aca="false">20*LOG(IMABS(AC454))</f>
        <v>-20.6127702012792</v>
      </c>
      <c r="AE454" s="198" t="n">
        <f aca="false">(180/PI())*IMARGUMENT(AC454)</f>
        <v>-153.838194059759</v>
      </c>
      <c r="AF454" s="0" t="str">
        <f aca="false">COMPLEX(Adc_ea,0)</f>
        <v>-0.434440565864413</v>
      </c>
      <c r="AG454" s="0" t="str">
        <f aca="false">IMDIV(COMPLEX(0,2*PI()*O454),COMPLEX(wp0_ea,0))</f>
        <v>37.5681989988308i</v>
      </c>
      <c r="AH454" s="0" t="n">
        <f aca="false">IMABS(AG454)</f>
        <v>37.5681989988308</v>
      </c>
      <c r="AI454" s="0" t="n">
        <f aca="false">IMARGUMENT(AG454)</f>
        <v>1.5707963267949</v>
      </c>
      <c r="AJ454" s="0" t="str">
        <f aca="false">IMSUM(COMPLEX(1,0),IMDIV(COMPLEX(0,2*PI()*O454),COMPLEX(wp1_ea,0)))</f>
        <v>1+0.371962366325057i</v>
      </c>
      <c r="AK454" s="0" t="n">
        <f aca="false">IMABS(AJ454)</f>
        <v>1.06693767482554</v>
      </c>
      <c r="AL454" s="0" t="n">
        <f aca="false">IMARGUMENT(AJ454)</f>
        <v>0.356104883433686</v>
      </c>
      <c r="AM454" s="0" t="str">
        <f aca="false">IMSUM(COMPLEX(1,0),IMDIV(COMPLEX(0,2*PI()*O454),COMPLEX(wz_ea,0)))</f>
        <v>1+37.5681989988308i</v>
      </c>
      <c r="AN454" s="0" t="n">
        <f aca="false">IMABS(AM454)</f>
        <v>37.5815057710006</v>
      </c>
      <c r="AO454" s="0" t="n">
        <f aca="false">IMARGUMENT(AM454)</f>
        <v>1.54418435311017</v>
      </c>
      <c r="AP454" s="197" t="str">
        <f aca="false">IMPRODUCT(AF454,IMDIV(AM454,IMPRODUCT(AG454,AJ454)))</f>
        <v>-0.37785997823332+0.152113742554395i</v>
      </c>
      <c r="AQ454" s="169" t="n">
        <f aca="false">20*LOG(IMABS(AP454))</f>
        <v>-7.80109757880939</v>
      </c>
      <c r="AR454" s="198" t="n">
        <f aca="false">(180/PI())*IMARGUMENT(AP454)</f>
        <v>158.071939338604</v>
      </c>
      <c r="AS454" s="197" t="str">
        <f aca="false">IMPRODUCT(AC454,AP454)</f>
        <v>0.0378547057758972+0.0028022921712019i</v>
      </c>
      <c r="AT454" s="223" t="n">
        <f aca="false">20*LOG(IMABS(AS454))</f>
        <v>-28.4138677800885</v>
      </c>
      <c r="AU454" s="198" t="n">
        <f aca="false">(180/PI())*IMARGUMENT(AS454)</f>
        <v>4.23374527884481</v>
      </c>
      <c r="AX454" s="0" t="n">
        <f aca="false">SUM((AT455&lt;0)*(AT454&gt;0))*O454</f>
        <v>0</v>
      </c>
      <c r="AY454" s="0" t="n">
        <f aca="false">IF(AX454&gt;0,AU454,0)</f>
        <v>0</v>
      </c>
    </row>
    <row r="455" customFormat="false" ht="15" hidden="false" customHeight="false" outlineLevel="0" collapsed="false">
      <c r="N455" s="130" t="n">
        <v>37</v>
      </c>
      <c r="O455" s="192" t="n">
        <f aca="false">10^(5+(N455/100))</f>
        <v>234422.881531992</v>
      </c>
      <c r="P455" s="240" t="str">
        <f aca="false">COMPLEX(Adc,0)</f>
        <v>175.438596491228</v>
      </c>
      <c r="Q455" s="124" t="str">
        <f aca="false">IMSUM(COMPLEX(1,0),IMDIV(COMPLEX(0,2*PI()*O455),COMPLEX(wp_lf,0)))</f>
        <v>1+2769.094121228i</v>
      </c>
      <c r="R455" s="124" t="n">
        <f aca="false">IMABS(Q455)</f>
        <v>2769.09430179246</v>
      </c>
      <c r="S455" s="124" t="n">
        <f aca="false">IMARGUMENT(Q455)</f>
        <v>1.57043519787954</v>
      </c>
      <c r="T455" s="124" t="str">
        <f aca="false">IMSUM(COMPLEX(1,0),IMDIV(COMPLEX(0,2*PI()*O455),COMPLEX(wz_esr,0)))</f>
        <v>1+0.00456900530002622i</v>
      </c>
      <c r="U455" s="124" t="n">
        <f aca="false">IMABS(T455)</f>
        <v>1.00001043785024</v>
      </c>
      <c r="V455" s="124" t="n">
        <f aca="false">IMARGUMENT(T455)</f>
        <v>0.00456897350651653</v>
      </c>
      <c r="W455" s="0" t="str">
        <f aca="false">IMSUB(COMPLEX(1,0),IMDIV(COMPLEX(0,2*PI()*O455),COMPLEX(wz_rhp,0)))</f>
        <v>1-1.06050413153413i</v>
      </c>
      <c r="X455" s="124" t="n">
        <f aca="false">IMABS(W455)</f>
        <v>1.45762444168618</v>
      </c>
      <c r="Y455" s="124" t="n">
        <f aca="false">IMARGUMENT(W455)</f>
        <v>-0.814753479947669</v>
      </c>
      <c r="Z455" s="0" t="str">
        <f aca="false">IMSUM(COMPLEX(1,0),IMDIV(COMPLEX(0,2*PI()*O455),COMPLEX(Q*(wsl/2),0)),IMDIV(IMPOWER(COMPLEX(0,2*PI()*O455),2),IMPOWER(COMPLEX(wsl/2,0),2)))</f>
        <v>0.950155022779354+0.318394880760298i</v>
      </c>
      <c r="AA455" s="124" t="n">
        <f aca="false">IMABS(Z455)</f>
        <v>1.0020827647491</v>
      </c>
      <c r="AB455" s="124" t="n">
        <f aca="false">IMARGUMENT(Z455)</f>
        <v>0.323337754638617</v>
      </c>
      <c r="AC455" s="222" t="str">
        <f aca="false">(IMDIV(IMPRODUCT(P455,T455,W455),IMPRODUCT(Q455,Z455)))</f>
        <v>-0.0834728785946324-0.0390565264380708i</v>
      </c>
      <c r="AD455" s="223" t="n">
        <f aca="false">20*LOG(IMABS(AC455))</f>
        <v>-20.7093203820714</v>
      </c>
      <c r="AE455" s="198" t="n">
        <f aca="false">(180/PI())*IMARGUMENT(AC455)</f>
        <v>-154.925350381286</v>
      </c>
      <c r="AF455" s="0" t="str">
        <f aca="false">COMPLEX(Adc_ea,0)</f>
        <v>-0.434440565864413</v>
      </c>
      <c r="AG455" s="0" t="str">
        <f aca="false">IMDIV(COMPLEX(0,2*PI()*O455),COMPLEX(wp0_ea,0))</f>
        <v>38.4432747681124i</v>
      </c>
      <c r="AH455" s="0" t="n">
        <f aca="false">IMABS(AG455)</f>
        <v>38.4432747681124</v>
      </c>
      <c r="AI455" s="0" t="n">
        <f aca="false">IMARGUMENT(AG455)</f>
        <v>1.5707963267949</v>
      </c>
      <c r="AJ455" s="0" t="str">
        <f aca="false">IMSUM(COMPLEX(1,0),IMDIV(COMPLEX(0,2*PI()*O455),COMPLEX(wp1_ea,0)))</f>
        <v>1+0.380626482852598i</v>
      </c>
      <c r="AK455" s="0" t="n">
        <f aca="false">IMABS(AJ455)</f>
        <v>1.06998902772353</v>
      </c>
      <c r="AL455" s="0" t="n">
        <f aca="false">IMARGUMENT(AJ455)</f>
        <v>0.363694329496371</v>
      </c>
      <c r="AM455" s="0" t="str">
        <f aca="false">IMSUM(COMPLEX(1,0),IMDIV(COMPLEX(0,2*PI()*O455),COMPLEX(wz_ea,0)))</f>
        <v>1+38.4432747681124i</v>
      </c>
      <c r="AN455" s="0" t="n">
        <f aca="false">IMABS(AM455)</f>
        <v>38.4562787447848</v>
      </c>
      <c r="AO455" s="0" t="n">
        <f aca="false">IMARGUMENT(AM455)</f>
        <v>1.54478983931256</v>
      </c>
      <c r="AP455" s="197" t="str">
        <f aca="false">IMPRODUCT(AF455,IMDIV(AM455,IMPRODUCT(AG455,AJ455)))</f>
        <v>-0.375707918553779+0.154305204594444i</v>
      </c>
      <c r="AQ455" s="169" t="n">
        <f aca="false">20*LOG(IMABS(AP455))</f>
        <v>-7.82604144301543</v>
      </c>
      <c r="AR455" s="198" t="n">
        <f aca="false">(180/PI())*IMARGUMENT(AP455)</f>
        <v>157.67178791432</v>
      </c>
      <c r="AS455" s="197" t="str">
        <f aca="false">IMPRODUCT(AC455,AP455)</f>
        <v>0.0373880467752565+0.00179354664435628i</v>
      </c>
      <c r="AT455" s="223" t="n">
        <f aca="false">20*LOG(IMABS(AS455))</f>
        <v>-28.5353618250868</v>
      </c>
      <c r="AU455" s="198" t="n">
        <f aca="false">(180/PI())*IMARGUMENT(AS455)</f>
        <v>2.7464375330338</v>
      </c>
      <c r="AX455" s="0" t="n">
        <f aca="false">SUM((AT456&lt;0)*(AT455&gt;0))*O455</f>
        <v>0</v>
      </c>
      <c r="AY455" s="0" t="n">
        <f aca="false">IF(AX455&gt;0,AU455,0)</f>
        <v>0</v>
      </c>
    </row>
    <row r="456" customFormat="false" ht="15" hidden="false" customHeight="false" outlineLevel="0" collapsed="false">
      <c r="N456" s="130" t="n">
        <v>38</v>
      </c>
      <c r="O456" s="192" t="n">
        <f aca="false">10^(5+(N456/100))</f>
        <v>239883.291901949</v>
      </c>
      <c r="P456" s="240" t="str">
        <f aca="false">COMPLEX(Adc,0)</f>
        <v>175.438596491228</v>
      </c>
      <c r="Q456" s="124" t="str">
        <f aca="false">IMSUM(COMPLEX(1,0),IMDIV(COMPLEX(0,2*PI()*O456),COMPLEX(wp_lf,0)))</f>
        <v>1+2833.59460921846i</v>
      </c>
      <c r="R456" s="124" t="n">
        <f aca="false">IMABS(Q456)</f>
        <v>2833.59478567277</v>
      </c>
      <c r="S456" s="124" t="n">
        <f aca="false">IMARGUMENT(Q456)</f>
        <v>1.57044341817655</v>
      </c>
      <c r="T456" s="124" t="str">
        <f aca="false">IMSUM(COMPLEX(1,0),IMDIV(COMPLEX(0,2*PI()*O456),COMPLEX(wz_esr,0)))</f>
        <v>1+0.00467543110521045i</v>
      </c>
      <c r="U456" s="124" t="n">
        <f aca="false">IMABS(T456)</f>
        <v>1.00001092976828</v>
      </c>
      <c r="V456" s="124" t="n">
        <f aca="false">IMARGUMENT(T456)</f>
        <v>0.0046753970378583</v>
      </c>
      <c r="W456" s="0" t="str">
        <f aca="false">IMSUB(COMPLEX(1,0),IMDIV(COMPLEX(0,2*PI()*O456),COMPLEX(wz_rhp,0)))</f>
        <v>1-1.08520644608366i</v>
      </c>
      <c r="X456" s="124" t="n">
        <f aca="false">IMABS(W456)</f>
        <v>1.47569408436218</v>
      </c>
      <c r="Y456" s="124" t="n">
        <f aca="false">IMARGUMENT(W456)</f>
        <v>-0.826237798110853</v>
      </c>
      <c r="Z456" s="0" t="str">
        <f aca="false">IMSUM(COMPLEX(1,0),IMDIV(COMPLEX(0,2*PI()*O456),COMPLEX(Q*(wsl/2),0)),IMDIV(IMPOWER(COMPLEX(0,2*PI()*O456),2),IMPOWER(COMPLEX(wsl/2,0),2)))</f>
        <v>0.947805901375315+0.325811250260081i</v>
      </c>
      <c r="AA456" s="124" t="n">
        <f aca="false">IMABS(Z456)</f>
        <v>1.00224198548949</v>
      </c>
      <c r="AB456" s="124" t="n">
        <f aca="false">IMARGUMENT(Z456)</f>
        <v>0.331098880678892</v>
      </c>
      <c r="AC456" s="222" t="str">
        <f aca="false">(IMDIV(IMPRODUCT(P456,T456,W456),IMPRODUCT(Q456,Z456)))</f>
        <v>-0.0832955173985526-0.037046529263076i</v>
      </c>
      <c r="AD456" s="223" t="n">
        <f aca="false">20*LOG(IMABS(AC456))</f>
        <v>-20.8036821874422</v>
      </c>
      <c r="AE456" s="198" t="n">
        <f aca="false">(180/PI())*IMARGUMENT(AC456)</f>
        <v>-156.022406478136</v>
      </c>
      <c r="AF456" s="0" t="str">
        <f aca="false">COMPLEX(Adc_ea,0)</f>
        <v>-0.434440565864413</v>
      </c>
      <c r="AG456" s="0" t="str">
        <f aca="false">IMDIV(COMPLEX(0,2*PI()*O456),COMPLEX(wp0_ea,0))</f>
        <v>39.3387336705328i</v>
      </c>
      <c r="AH456" s="0" t="n">
        <f aca="false">IMABS(AG456)</f>
        <v>39.3387336705328</v>
      </c>
      <c r="AI456" s="0" t="n">
        <f aca="false">IMARGUMENT(AG456)</f>
        <v>1.5707963267949</v>
      </c>
      <c r="AJ456" s="0" t="str">
        <f aca="false">IMSUM(COMPLEX(1,0),IMDIV(COMPLEX(0,2*PI()*O456),COMPLEX(wp1_ea,0)))</f>
        <v>1+0.389492412579533i</v>
      </c>
      <c r="AK456" s="0" t="n">
        <f aca="false">IMABS(AJ456)</f>
        <v>1.07317488763809</v>
      </c>
      <c r="AL456" s="0" t="n">
        <f aca="false">IMARGUMENT(AJ456)</f>
        <v>0.3714154223265</v>
      </c>
      <c r="AM456" s="0" t="str">
        <f aca="false">IMSUM(COMPLEX(1,0),IMDIV(COMPLEX(0,2*PI()*O456),COMPLEX(wz_ea,0)))</f>
        <v>1+39.3387336705328i</v>
      </c>
      <c r="AN456" s="0" t="n">
        <f aca="false">IMABS(AM456)</f>
        <v>39.3514417372618</v>
      </c>
      <c r="AO456" s="0" t="n">
        <f aca="false">IMARGUMENT(AM456)</f>
        <v>1.5453815613968</v>
      </c>
      <c r="AP456" s="197" t="str">
        <f aca="false">IMPRODUCT(AF456,IMDIV(AM456,IMPRODUCT(AG456,AJ456)))</f>
        <v>-0.373480553460424+0.156511424703406i</v>
      </c>
      <c r="AQ456" s="169" t="n">
        <f aca="false">20*LOG(IMABS(AP456))</f>
        <v>-7.85199716321172</v>
      </c>
      <c r="AR456" s="198" t="n">
        <f aca="false">(180/PI())*IMARGUMENT(AP456)</f>
        <v>157.263305059996</v>
      </c>
      <c r="AS456" s="197" t="str">
        <f aca="false">IMPRODUCT(AC456,AP456)</f>
        <v>0.0369074610140643+0.00079945815350661i</v>
      </c>
      <c r="AT456" s="223" t="n">
        <f aca="false">20*LOG(IMABS(AS456))</f>
        <v>-28.6556793506539</v>
      </c>
      <c r="AU456" s="198" t="n">
        <f aca="false">(180/PI())*IMARGUMENT(AS456)</f>
        <v>1.2408985818598</v>
      </c>
      <c r="AX456" s="0" t="n">
        <f aca="false">SUM((AT457&lt;0)*(AT456&gt;0))*O456</f>
        <v>0</v>
      </c>
      <c r="AY456" s="0" t="n">
        <f aca="false">IF(AX456&gt;0,AU456,0)</f>
        <v>0</v>
      </c>
    </row>
    <row r="457" customFormat="false" ht="15" hidden="false" customHeight="false" outlineLevel="0" collapsed="false">
      <c r="N457" s="130" t="n">
        <v>39</v>
      </c>
      <c r="O457" s="192" t="n">
        <f aca="false">10^(5+(N457/100))</f>
        <v>245470.891568503</v>
      </c>
      <c r="P457" s="240" t="str">
        <f aca="false">COMPLEX(Adc,0)</f>
        <v>175.438596491228</v>
      </c>
      <c r="Q457" s="124" t="str">
        <f aca="false">IMSUM(COMPLEX(1,0),IMDIV(COMPLEX(0,2*PI()*O457),COMPLEX(wp_lf,0)))</f>
        <v>1+2899.59750657776i</v>
      </c>
      <c r="R457" s="124" t="n">
        <f aca="false">IMABS(Q457)</f>
        <v>2899.59767901548</v>
      </c>
      <c r="S457" s="124" t="n">
        <f aca="false">IMARGUMENT(Q457)</f>
        <v>1.57045145135681</v>
      </c>
      <c r="T457" s="124" t="str">
        <f aca="false">IMSUM(COMPLEX(1,0),IMDIV(COMPLEX(0,2*PI()*O457),COMPLEX(wz_esr,0)))</f>
        <v>1+0.0047843358858533i</v>
      </c>
      <c r="U457" s="124" t="n">
        <f aca="false">IMABS(T457)</f>
        <v>1.00001144486944</v>
      </c>
      <c r="V457" s="124" t="n">
        <f aca="false">IMARGUMENT(T457)</f>
        <v>0.00478429938205406</v>
      </c>
      <c r="W457" s="0" t="str">
        <f aca="false">IMSUB(COMPLEX(1,0),IMDIV(COMPLEX(0,2*PI()*O457),COMPLEX(wz_rhp,0)))</f>
        <v>1-1.11048415145531i</v>
      </c>
      <c r="X457" s="124" t="n">
        <f aca="false">IMABS(W457)</f>
        <v>1.49438115975591</v>
      </c>
      <c r="Y457" s="124" t="n">
        <f aca="false">IMARGUMENT(W457)</f>
        <v>-0.837700564414773</v>
      </c>
      <c r="Z457" s="0" t="str">
        <f aca="false">IMSUM(COMPLEX(1,0),IMDIV(COMPLEX(0,2*PI()*O457),COMPLEX(Q*(wsl/2),0)),IMDIV(IMPOWER(COMPLEX(0,2*PI()*O457),2),IMPOWER(COMPLEX(wsl/2,0),2)))</f>
        <v>0.945346069290308+0.333400369197371i</v>
      </c>
      <c r="AA457" s="124" t="n">
        <f aca="false">IMABS(Z457)</f>
        <v>1.00241458334542</v>
      </c>
      <c r="AB457" s="124" t="n">
        <f aca="false">IMARGUMENT(Z457)</f>
        <v>0.339056320288235</v>
      </c>
      <c r="AC457" s="222" t="str">
        <f aca="false">(IMDIV(IMPRODUCT(P457,T457,W457),IMPRODUCT(Q457,Z457)))</f>
        <v>-0.0831088453127862-0.0350564384602875i</v>
      </c>
      <c r="AD457" s="223" t="n">
        <f aca="false">20*LOG(IMABS(AC457))</f>
        <v>-20.8958724269564</v>
      </c>
      <c r="AE457" s="198" t="n">
        <f aca="false">(180/PI())*IMARGUMENT(AC457)</f>
        <v>-157.129322936865</v>
      </c>
      <c r="AF457" s="0" t="str">
        <f aca="false">COMPLEX(Adc_ea,0)</f>
        <v>-0.434440565864413</v>
      </c>
      <c r="AG457" s="0" t="str">
        <f aca="false">IMDIV(COMPLEX(0,2*PI()*O457),COMPLEX(wp0_ea,0))</f>
        <v>40.2550504902551i</v>
      </c>
      <c r="AH457" s="0" t="n">
        <f aca="false">IMABS(AG457)</f>
        <v>40.2550504902551</v>
      </c>
      <c r="AI457" s="0" t="n">
        <f aca="false">IMARGUMENT(AG457)</f>
        <v>1.5707963267949</v>
      </c>
      <c r="AJ457" s="0" t="str">
        <f aca="false">IMSUM(COMPLEX(1,0),IMDIV(COMPLEX(0,2*PI()*O457),COMPLEX(wp1_ea,0)))</f>
        <v>1+0.39856485633916i</v>
      </c>
      <c r="AK457" s="0" t="n">
        <f aca="false">IMABS(AJ457)</f>
        <v>1.07650078713796</v>
      </c>
      <c r="AL457" s="0" t="n">
        <f aca="false">IMARGUMENT(AJ457)</f>
        <v>0.379268572371905</v>
      </c>
      <c r="AM457" s="0" t="str">
        <f aca="false">IMSUM(COMPLEX(1,0),IMDIV(COMPLEX(0,2*PI()*O457),COMPLEX(wz_ea,0)))</f>
        <v>1+40.2550504902551i</v>
      </c>
      <c r="AN457" s="0" t="n">
        <f aca="false">IMABS(AM457)</f>
        <v>40.2674693763215</v>
      </c>
      <c r="AO457" s="0" t="n">
        <f aca="false">IMARGUMENT(AM457)</f>
        <v>1.54595983144337</v>
      </c>
      <c r="AP457" s="197" t="str">
        <f aca="false">IMPRODUCT(AF457,IMDIV(AM457,IMPRODUCT(AG457,AJ457)))</f>
        <v>-0.371176347189568+0.158730047741614i</v>
      </c>
      <c r="AQ457" s="169" t="n">
        <f aca="false">20*LOG(IMABS(AP457))</f>
        <v>-7.87900039286283</v>
      </c>
      <c r="AR457" s="198" t="n">
        <f aca="false">(180/PI())*IMARGUMENT(AP457)</f>
        <v>156.846485139599</v>
      </c>
      <c r="AS457" s="197" t="str">
        <f aca="false">IMPRODUCT(AC457,AP457)</f>
        <v>0.0364125477727952-0.000179750211083568i</v>
      </c>
      <c r="AT457" s="223" t="n">
        <f aca="false">20*LOG(IMABS(AS457))</f>
        <v>-28.7748728198193</v>
      </c>
      <c r="AU457" s="198" t="n">
        <f aca="false">(180/PI())*IMARGUMENT(AS457)</f>
        <v>-0.282837797267384</v>
      </c>
      <c r="AX457" s="0" t="n">
        <f aca="false">SUM((AT458&lt;0)*(AT457&gt;0))*O457</f>
        <v>0</v>
      </c>
      <c r="AY457" s="0" t="n">
        <f aca="false">IF(AX457&gt;0,AU457,0)</f>
        <v>0</v>
      </c>
    </row>
    <row r="458" customFormat="false" ht="15" hidden="false" customHeight="false" outlineLevel="0" collapsed="false">
      <c r="N458" s="130" t="n">
        <v>40</v>
      </c>
      <c r="O458" s="192" t="n">
        <f aca="false">10^(5+(N458/100))</f>
        <v>251188.643150958</v>
      </c>
      <c r="P458" s="240" t="str">
        <f aca="false">COMPLEX(Adc,0)</f>
        <v>175.438596491228</v>
      </c>
      <c r="Q458" s="124" t="str">
        <f aca="false">IMSUM(COMPLEX(1,0),IMDIV(COMPLEX(0,2*PI()*O458),COMPLEX(wp_lf,0)))</f>
        <v>1+2967.13780891578i</v>
      </c>
      <c r="R458" s="124" t="n">
        <f aca="false">IMABS(Q458)</f>
        <v>2967.13797742834</v>
      </c>
      <c r="S458" s="124" t="n">
        <f aca="false">IMARGUMENT(Q458)</f>
        <v>1.5704593016796</v>
      </c>
      <c r="T458" s="124" t="str">
        <f aca="false">IMSUM(COMPLEX(1,0),IMDIV(COMPLEX(0,2*PI()*O458),COMPLEX(wz_esr,0)))</f>
        <v>1+0.00489577738471104i</v>
      </c>
      <c r="U458" s="124" t="n">
        <f aca="false">IMABS(T458)</f>
        <v>1.00001198424629</v>
      </c>
      <c r="V458" s="124" t="n">
        <f aca="false">IMARGUMENT(T458)</f>
        <v>0.0048957382702557</v>
      </c>
      <c r="W458" s="0" t="str">
        <f aca="false">IMSUB(COMPLEX(1,0),IMDIV(COMPLEX(0,2*PI()*O458),COMPLEX(wz_rhp,0)))</f>
        <v>1-1.13635065022306i</v>
      </c>
      <c r="X458" s="124" t="n">
        <f aca="false">IMABS(W458)</f>
        <v>1.51370168800275</v>
      </c>
      <c r="Y458" s="124" t="n">
        <f aca="false">IMARGUMENT(W458)</f>
        <v>-0.84913580836249</v>
      </c>
      <c r="Z458" s="0" t="str">
        <f aca="false">IMSUM(COMPLEX(1,0),IMDIV(COMPLEX(0,2*PI()*O458),COMPLEX(Q*(wsl/2),0)),IMDIV(IMPOWER(COMPLEX(0,2*PI()*O458),2),IMPOWER(COMPLEX(wsl/2,0),2)))</f>
        <v>0.942770308890685+0.341166261423487i</v>
      </c>
      <c r="AA458" s="124" t="n">
        <f aca="false">IMABS(Z458)</f>
        <v>1.00260175207283</v>
      </c>
      <c r="AB458" s="124" t="n">
        <f aca="false">IMARGUMENT(Z458)</f>
        <v>0.347215645266326</v>
      </c>
      <c r="AC458" s="222" t="str">
        <f aca="false">(IMDIV(IMPRODUCT(P458,T458,W458),IMPRODUCT(Q458,Z458)))</f>
        <v>-0.0829123533428735-0.033085260849653i</v>
      </c>
      <c r="AD458" s="223" t="n">
        <f aca="false">20*LOG(IMABS(AC458))</f>
        <v>-20.9859111457309</v>
      </c>
      <c r="AE458" s="198" t="n">
        <f aca="false">(180/PI())*IMARGUMENT(AC458)</f>
        <v>-158.246073850091</v>
      </c>
      <c r="AF458" s="0" t="str">
        <f aca="false">COMPLEX(Adc_ea,0)</f>
        <v>-0.434440565864413</v>
      </c>
      <c r="AG458" s="0" t="str">
        <f aca="false">IMDIV(COMPLEX(0,2*PI()*O458),COMPLEX(wp0_ea,0))</f>
        <v>41.1927110705862i</v>
      </c>
      <c r="AH458" s="0" t="n">
        <f aca="false">IMABS(AG458)</f>
        <v>41.1927110705862</v>
      </c>
      <c r="AI458" s="0" t="n">
        <f aca="false">IMARGUMENT(AG458)</f>
        <v>1.5707963267949</v>
      </c>
      <c r="AJ458" s="0" t="str">
        <f aca="false">IMSUM(COMPLEX(1,0),IMDIV(COMPLEX(0,2*PI()*O458),COMPLEX(wp1_ea,0)))</f>
        <v>1+0.407848624461249i</v>
      </c>
      <c r="AK458" s="0" t="n">
        <f aca="false">IMABS(AJ458)</f>
        <v>1.07997245357228</v>
      </c>
      <c r="AL458" s="0" t="n">
        <f aca="false">IMARGUMENT(AJ458)</f>
        <v>0.387254067892609</v>
      </c>
      <c r="AM458" s="0" t="str">
        <f aca="false">IMSUM(COMPLEX(1,0),IMDIV(COMPLEX(0,2*PI()*O458),COMPLEX(wz_ea,0)))</f>
        <v>1+41.1927110705862i</v>
      </c>
      <c r="AN458" s="0" t="n">
        <f aca="false">IMABS(AM458)</f>
        <v>41.2048473525239</v>
      </c>
      <c r="AO458" s="0" t="n">
        <f aca="false">IMARGUMENT(AM458)</f>
        <v>1.54652495451085</v>
      </c>
      <c r="AP458" s="197" t="str">
        <f aca="false">IMPRODUCT(AF458,IMDIV(AM458,IMPRODUCT(AG458,AJ458)))</f>
        <v>-0.368793824743314+0.160958593909237i</v>
      </c>
      <c r="AQ458" s="169" t="n">
        <f aca="false">20*LOG(IMABS(AP458))</f>
        <v>-7.90708747316254</v>
      </c>
      <c r="AR458" s="198" t="n">
        <f aca="false">(180/PI())*IMARGUMENT(AP458)</f>
        <v>156.421329115614</v>
      </c>
      <c r="AS458" s="197" t="str">
        <f aca="false">IMPRODUCT(AC458,AP458)</f>
        <v>0.0359029209732679-0.00114381592040099i</v>
      </c>
      <c r="AT458" s="223" t="n">
        <f aca="false">20*LOG(IMABS(AS458))</f>
        <v>-28.8929986188934</v>
      </c>
      <c r="AU458" s="198" t="n">
        <f aca="false">(180/PI())*IMARGUMENT(AS458)</f>
        <v>-1.82474473447649</v>
      </c>
      <c r="AX458" s="0" t="n">
        <f aca="false">SUM((AT459&lt;0)*(AT458&gt;0))*O458</f>
        <v>0</v>
      </c>
      <c r="AY458" s="0" t="n">
        <f aca="false">IF(AX458&gt;0,AU458,0)</f>
        <v>0</v>
      </c>
    </row>
    <row r="459" customFormat="false" ht="15" hidden="false" customHeight="false" outlineLevel="0" collapsed="false">
      <c r="N459" s="130" t="n">
        <v>41</v>
      </c>
      <c r="O459" s="192" t="n">
        <f aca="false">10^(5+(N459/100))</f>
        <v>257039.578276886</v>
      </c>
      <c r="P459" s="240" t="str">
        <f aca="false">COMPLEX(Adc,0)</f>
        <v>175.438596491228</v>
      </c>
      <c r="Q459" s="124" t="str">
        <f aca="false">IMSUM(COMPLEX(1,0),IMDIV(COMPLEX(0,2*PI()*O459),COMPLEX(wp_lf,0)))</f>
        <v>1+3036.25132699479i</v>
      </c>
      <c r="R459" s="124" t="n">
        <f aca="false">IMABS(Q459)</f>
        <v>3036.25149167154</v>
      </c>
      <c r="S459" s="124" t="n">
        <f aca="false">IMARGUMENT(Q459)</f>
        <v>1.57046697330728</v>
      </c>
      <c r="T459" s="124" t="str">
        <f aca="false">IMSUM(COMPLEX(1,0),IMDIV(COMPLEX(0,2*PI()*O459),COMPLEX(wz_esr,0)))</f>
        <v>1+0.00500981468954139i</v>
      </c>
      <c r="U459" s="124" t="n">
        <f aca="false">IMABS(T459)</f>
        <v>1.00001254904287</v>
      </c>
      <c r="V459" s="124" t="n">
        <f aca="false">IMARGUMENT(T459)</f>
        <v>0.00500977277763499</v>
      </c>
      <c r="W459" s="0" t="str">
        <f aca="false">IMSUB(COMPLEX(1,0),IMDIV(COMPLEX(0,2*PI()*O459),COMPLEX(wz_rhp,0)))</f>
        <v>1-1.16281965714694i</v>
      </c>
      <c r="X459" s="124" t="n">
        <f aca="false">IMABS(W459)</f>
        <v>1.53367191897333</v>
      </c>
      <c r="Y459" s="124" t="n">
        <f aca="false">IMARGUMENT(W459)</f>
        <v>-0.860537631402509</v>
      </c>
      <c r="Z459" s="0" t="str">
        <f aca="false">IMSUM(COMPLEX(1,0),IMDIV(COMPLEX(0,2*PI()*O459),COMPLEX(Q*(wsl/2),0)),IMDIV(IMPOWER(COMPLEX(0,2*PI()*O459),2),IMPOWER(COMPLEX(wsl/2,0),2)))</f>
        <v>0.940073156643302+0.349113044517277i</v>
      </c>
      <c r="AA459" s="124" t="n">
        <f aca="false">IMABS(Z459)</f>
        <v>1.00280479540807</v>
      </c>
      <c r="AB459" s="124" t="n">
        <f aca="false">IMARGUMENT(Z459)</f>
        <v>0.355582614445388</v>
      </c>
      <c r="AC459" s="222" t="str">
        <f aca="false">(IMDIV(IMPRODUCT(P459,T459,W459),IMPRODUCT(Q459,Z459)))</f>
        <v>-0.0827055024169858-0.031132022877256i</v>
      </c>
      <c r="AD459" s="223" t="n">
        <f aca="false">20*LOG(IMABS(AC459))</f>
        <v>-21.0738216625896</v>
      </c>
      <c r="AE459" s="198" t="n">
        <f aca="false">(180/PI())*IMARGUMENT(AC459)</f>
        <v>-159.372648066209</v>
      </c>
      <c r="AF459" s="0" t="str">
        <f aca="false">COMPLEX(Adc_ea,0)</f>
        <v>-0.434440565864413</v>
      </c>
      <c r="AG459" s="0" t="str">
        <f aca="false">IMDIV(COMPLEX(0,2*PI()*O459),COMPLEX(wp0_ea,0))</f>
        <v>42.1522125715765i</v>
      </c>
      <c r="AH459" s="0" t="n">
        <f aca="false">IMABS(AG459)</f>
        <v>42.1522125715765</v>
      </c>
      <c r="AI459" s="0" t="n">
        <f aca="false">IMARGUMENT(AG459)</f>
        <v>1.5707963267949</v>
      </c>
      <c r="AJ459" s="0" t="str">
        <f aca="false">IMSUM(COMPLEX(1,0),IMDIV(COMPLEX(0,2*PI()*O459),COMPLEX(wp1_ea,0)))</f>
        <v>1+0.41734863932254i</v>
      </c>
      <c r="AK459" s="0" t="n">
        <f aca="false">IMABS(AJ459)</f>
        <v>1.08359581336602</v>
      </c>
      <c r="AL459" s="0" t="n">
        <f aca="false">IMARGUMENT(AJ459)</f>
        <v>0.395372068101787</v>
      </c>
      <c r="AM459" s="0" t="str">
        <f aca="false">IMSUM(COMPLEX(1,0),IMDIV(COMPLEX(0,2*PI()*O459),COMPLEX(wz_ea,0)))</f>
        <v>1+42.1522125715765i</v>
      </c>
      <c r="AN459" s="0" t="n">
        <f aca="false">IMABS(AM459)</f>
        <v>42.1640726766209</v>
      </c>
      <c r="AO459" s="0" t="n">
        <f aca="false">IMARGUMENT(AM459)</f>
        <v>1.5470772287903</v>
      </c>
      <c r="AP459" s="197" t="str">
        <f aca="false">IMPRODUCT(AF459,IMDIV(AM459,IMPRODUCT(AG459,AJ459)))</f>
        <v>-0.366331580858381+0.16319445803535i</v>
      </c>
      <c r="AQ459" s="169" t="n">
        <f aca="false">20*LOG(IMABS(AP459))</f>
        <v>-7.93629540327241</v>
      </c>
      <c r="AR459" s="198" t="n">
        <f aca="false">(180/PI())*IMARGUMENT(AP459)</f>
        <v>155.987844950888</v>
      </c>
      <c r="AS459" s="197" t="str">
        <f aca="false">IMPRODUCT(AC459,AP459)</f>
        <v>0.035378211047099-0.00209243648753686i</v>
      </c>
      <c r="AT459" s="223" t="n">
        <f aca="false">20*LOG(IMABS(AS459))</f>
        <v>-29.010117065862</v>
      </c>
      <c r="AU459" s="198" t="n">
        <f aca="false">(180/PI())*IMARGUMENT(AS459)</f>
        <v>-3.38480311532075</v>
      </c>
      <c r="AX459" s="0" t="n">
        <f aca="false">SUM((AT460&lt;0)*(AT459&gt;0))*O459</f>
        <v>0</v>
      </c>
      <c r="AY459" s="0" t="n">
        <f aca="false">IF(AX459&gt;0,AU459,0)</f>
        <v>0</v>
      </c>
    </row>
    <row r="460" customFormat="false" ht="15" hidden="false" customHeight="false" outlineLevel="0" collapsed="false">
      <c r="N460" s="130" t="n">
        <v>42</v>
      </c>
      <c r="O460" s="192" t="n">
        <f aca="false">10^(5+(N460/100))</f>
        <v>263026.799189538</v>
      </c>
      <c r="P460" s="240" t="str">
        <f aca="false">COMPLEX(Adc,0)</f>
        <v>175.438596491228</v>
      </c>
      <c r="Q460" s="124" t="str">
        <f aca="false">IMSUM(COMPLEX(1,0),IMDIV(COMPLEX(0,2*PI()*O460),COMPLEX(wp_lf,0)))</f>
        <v>1+3106.9747057169i</v>
      </c>
      <c r="R460" s="124" t="n">
        <f aca="false">IMABS(Q460)</f>
        <v>3106.97486664515</v>
      </c>
      <c r="S460" s="124" t="n">
        <f aca="false">IMARGUMENT(Q460)</f>
        <v>1.57047447030742</v>
      </c>
      <c r="T460" s="124" t="str">
        <f aca="false">IMSUM(COMPLEX(1,0),IMDIV(COMPLEX(0,2*PI()*O460),COMPLEX(wz_esr,0)))</f>
        <v>1+0.00512650826443288i</v>
      </c>
      <c r="U460" s="124" t="n">
        <f aca="false">IMABS(T460)</f>
        <v>1.00001314045716</v>
      </c>
      <c r="V460" s="124" t="n">
        <f aca="false">IMARGUMENT(T460)</f>
        <v>0.00512646335507406</v>
      </c>
      <c r="W460" s="0" t="str">
        <f aca="false">IMSUB(COMPLEX(1,0),IMDIV(COMPLEX(0,2*PI()*O460),COMPLEX(wz_rhp,0)))</f>
        <v>1-1.18990520644477i</v>
      </c>
      <c r="X460" s="124" t="n">
        <f aca="false">IMABS(W460)</f>
        <v>1.55430833502377</v>
      </c>
      <c r="Y460" s="124" t="n">
        <f aca="false">IMARGUMENT(W460)</f>
        <v>-0.871900221790027</v>
      </c>
      <c r="Z460" s="0" t="str">
        <f aca="false">IMSUM(COMPLEX(1,0),IMDIV(COMPLEX(0,2*PI()*O460),COMPLEX(Q*(wsl/2),0)),IMDIV(IMPOWER(COMPLEX(0,2*PI()*O460),2),IMPOWER(COMPLEX(wsl/2,0),2)))</f>
        <v>0.937248891526627+0.357244931968328i</v>
      </c>
      <c r="AA460" s="124" t="n">
        <f aca="false">IMABS(Z460)</f>
        <v>1.00302513731459</v>
      </c>
      <c r="AB460" s="124" t="n">
        <f aca="false">IMARGUMENT(Z460)</f>
        <v>0.364163180324041</v>
      </c>
      <c r="AC460" s="222" t="str">
        <f aca="false">(IMDIV(IMPRODUCT(P460,T460,W460),IMPRODUCT(Q460,Z460)))</f>
        <v>-0.0824877216104057-0.0291957713917475i</v>
      </c>
      <c r="AD460" s="223" t="n">
        <f aca="false">20*LOG(IMABS(AC460))</f>
        <v>-21.1596306059307</v>
      </c>
      <c r="AE460" s="198" t="n">
        <f aca="false">(180/PI())*IMARGUMENT(AC460)</f>
        <v>-160.509050419303</v>
      </c>
      <c r="AF460" s="0" t="str">
        <f aca="false">COMPLEX(Adc_ea,0)</f>
        <v>-0.434440565864413</v>
      </c>
      <c r="AG460" s="0" t="str">
        <f aca="false">IMDIV(COMPLEX(0,2*PI()*O460),COMPLEX(wp0_ea,0))</f>
        <v>43.1340637336229i</v>
      </c>
      <c r="AH460" s="0" t="n">
        <f aca="false">IMABS(AG460)</f>
        <v>43.1340637336229</v>
      </c>
      <c r="AI460" s="0" t="n">
        <f aca="false">IMARGUMENT(AG460)</f>
        <v>1.5707963267949</v>
      </c>
      <c r="AJ460" s="0" t="str">
        <f aca="false">IMSUM(COMPLEX(1,0),IMDIV(COMPLEX(0,2*PI()*O460),COMPLEX(wp1_ea,0)))</f>
        <v>1+0.427069937956663i</v>
      </c>
      <c r="AK460" s="0" t="n">
        <f aca="false">IMABS(AJ460)</f>
        <v>1.08737699621902</v>
      </c>
      <c r="AL460" s="0" t="n">
        <f aca="false">IMARGUMENT(AJ460)</f>
        <v>0.403622596287965</v>
      </c>
      <c r="AM460" s="0" t="str">
        <f aca="false">IMSUM(COMPLEX(1,0),IMDIV(COMPLEX(0,2*PI()*O460),COMPLEX(wz_ea,0)))</f>
        <v>1+43.1340637336229i</v>
      </c>
      <c r="AN460" s="0" t="n">
        <f aca="false">IMABS(AM460)</f>
        <v>43.1456539430826</v>
      </c>
      <c r="AO460" s="0" t="n">
        <f aca="false">IMARGUMENT(AM460)</f>
        <v>1.5476169457565</v>
      </c>
      <c r="AP460" s="197" t="str">
        <f aca="false">IMPRODUCT(AF460,IMDIV(AM460,IMPRODUCT(AG460,AJ460)))</f>
        <v>-0.363788289346845+0.165434909456768i</v>
      </c>
      <c r="AQ460" s="169" t="n">
        <f aca="false">20*LOG(IMABS(AP460))</f>
        <v>-7.96666180627731</v>
      </c>
      <c r="AR460" s="198" t="n">
        <f aca="false">(180/PI())*IMARGUMENT(AP460)</f>
        <v>155.546048011361</v>
      </c>
      <c r="AS460" s="197" t="str">
        <f aca="false">IMPRODUCT(AC460,AP460)</f>
        <v>0.0348380669334825-0.00302526902514717i</v>
      </c>
      <c r="AT460" s="223" t="n">
        <f aca="false">20*LOG(IMABS(AS460))</f>
        <v>-29.126292412208</v>
      </c>
      <c r="AU460" s="198" t="n">
        <f aca="false">(180/PI())*IMARGUMENT(AS460)</f>
        <v>-4.96300240794153</v>
      </c>
      <c r="AX460" s="0" t="n">
        <f aca="false">SUM((AT461&lt;0)*(AT460&gt;0))*O460</f>
        <v>0</v>
      </c>
      <c r="AY460" s="0" t="n">
        <f aca="false">IF(AX460&gt;0,AU460,0)</f>
        <v>0</v>
      </c>
    </row>
    <row r="461" customFormat="false" ht="15" hidden="false" customHeight="false" outlineLevel="0" collapsed="false">
      <c r="N461" s="130" t="n">
        <v>43</v>
      </c>
      <c r="O461" s="192" t="n">
        <f aca="false">10^(5+(N461/100))</f>
        <v>269153.480392691</v>
      </c>
      <c r="P461" s="240" t="str">
        <f aca="false">COMPLEX(Adc,0)</f>
        <v>175.438596491228</v>
      </c>
      <c r="Q461" s="124" t="str">
        <f aca="false">IMSUM(COMPLEX(1,0),IMDIV(COMPLEX(0,2*PI()*O461),COMPLEX(wp_lf,0)))</f>
        <v>1+3179.34544355367i</v>
      </c>
      <c r="R461" s="124" t="n">
        <f aca="false">IMABS(Q461)</f>
        <v>3179.34560081874</v>
      </c>
      <c r="S461" s="124" t="n">
        <f aca="false">IMARGUMENT(Q461)</f>
        <v>1.57048179665504</v>
      </c>
      <c r="T461" s="124" t="str">
        <f aca="false">IMSUM(COMPLEX(1,0),IMDIV(COMPLEX(0,2*PI()*O461),COMPLEX(wz_esr,0)))</f>
        <v>1+0.00524591998186355i</v>
      </c>
      <c r="U461" s="124" t="n">
        <f aca="false">IMABS(T461)</f>
        <v>1.00001375974356</v>
      </c>
      <c r="V461" s="124" t="n">
        <f aca="false">IMARGUMENT(T461)</f>
        <v>0.00524587186065771</v>
      </c>
      <c r="W461" s="0" t="str">
        <f aca="false">IMSUB(COMPLEX(1,0),IMDIV(COMPLEX(0,2*PI()*O461),COMPLEX(wz_rhp,0)))</f>
        <v>1-1.21762165923332i</v>
      </c>
      <c r="X461" s="124" t="n">
        <f aca="false">IMABS(W461)</f>
        <v>1.57562765431243</v>
      </c>
      <c r="Y461" s="124" t="n">
        <f aca="false">IMARGUMENT(W461)</f>
        <v>-0.88321786890362</v>
      </c>
      <c r="Z461" s="0" t="str">
        <f aca="false">IMSUM(COMPLEX(1,0),IMDIV(COMPLEX(0,2*PI()*O461),COMPLEX(Q*(wsl/2),0)),IMDIV(IMPOWER(COMPLEX(0,2*PI()*O461),2),IMPOWER(COMPLEX(wsl/2,0),2)))</f>
        <v>0.934291522895693+0.365566235411006i</v>
      </c>
      <c r="AA461" s="124" t="n">
        <f aca="false">IMABS(Z461)</f>
        <v>1.00326433317812</v>
      </c>
      <c r="AB461" s="124" t="n">
        <f aca="false">IMARGUMENT(Z461)</f>
        <v>0.372963495785071</v>
      </c>
      <c r="AC461" s="222" t="str">
        <f aca="false">(IMDIV(IMPRODUCT(P461,T461,W461),IMPRODUCT(Q461,Z461)))</f>
        <v>-0.0822584062824513-0.0272755745922149i</v>
      </c>
      <c r="AD461" s="223" t="n">
        <f aca="false">20*LOG(IMABS(AC461))</f>
        <v>-21.2433679483418</v>
      </c>
      <c r="AE461" s="198" t="n">
        <f aca="false">(180/PI())*IMARGUMENT(AC461)</f>
        <v>-161.655302932621</v>
      </c>
      <c r="AF461" s="0" t="str">
        <f aca="false">COMPLEX(Adc_ea,0)</f>
        <v>-0.434440565864413</v>
      </c>
      <c r="AG461" s="0" t="str">
        <f aca="false">IMDIV(COMPLEX(0,2*PI()*O461),COMPLEX(wp0_ea,0))</f>
        <v>44.1387851472079i</v>
      </c>
      <c r="AH461" s="0" t="n">
        <f aca="false">IMABS(AG461)</f>
        <v>44.1387851472079</v>
      </c>
      <c r="AI461" s="0" t="n">
        <f aca="false">IMARGUMENT(AG461)</f>
        <v>1.5707963267949</v>
      </c>
      <c r="AJ461" s="0" t="str">
        <f aca="false">IMSUM(COMPLEX(1,0),IMDIV(COMPLEX(0,2*PI()*O461),COMPLEX(wp1_ea,0)))</f>
        <v>1+0.43701767472483i</v>
      </c>
      <c r="AK461" s="0" t="n">
        <f aca="false">IMABS(AJ461)</f>
        <v>1.0913223391931</v>
      </c>
      <c r="AL461" s="0" t="n">
        <f aca="false">IMARGUMENT(AJ461)</f>
        <v>0.412005532951371</v>
      </c>
      <c r="AM461" s="0" t="str">
        <f aca="false">IMSUM(COMPLEX(1,0),IMDIV(COMPLEX(0,2*PI()*O461),COMPLEX(wz_ea,0)))</f>
        <v>1+44.1387851472079i</v>
      </c>
      <c r="AN461" s="0" t="n">
        <f aca="false">IMABS(AM461)</f>
        <v>44.1501115997613</v>
      </c>
      <c r="AO461" s="0" t="n">
        <f aca="false">IMARGUMENT(AM461)</f>
        <v>1.54814439031607</v>
      </c>
      <c r="AP461" s="197" t="str">
        <f aca="false">IMPRODUCT(AF461,IMDIV(AM461,IMPRODUCT(AG461,AJ461)))</f>
        <v>-0.361162712777314+0.167677092541482i</v>
      </c>
      <c r="AQ461" s="169" t="n">
        <f aca="false">20*LOG(IMABS(AP461))</f>
        <v>-7.99822489069328</v>
      </c>
      <c r="AR461" s="198" t="n">
        <f aca="false">(180/PI())*IMARGUMENT(AP461)</f>
        <v>155.095961467813</v>
      </c>
      <c r="AS461" s="197" t="str">
        <f aca="false">IMPRODUCT(AC461,AP461)</f>
        <v>0.0342821582067295-0.0039419298902531i</v>
      </c>
      <c r="AT461" s="223" t="n">
        <f aca="false">20*LOG(IMABS(AS461))</f>
        <v>-29.2415928390351</v>
      </c>
      <c r="AU461" s="198" t="n">
        <f aca="false">(180/PI())*IMARGUMENT(AS461)</f>
        <v>-6.55934146480753</v>
      </c>
      <c r="AX461" s="0" t="n">
        <f aca="false">SUM((AT462&lt;0)*(AT461&gt;0))*O461</f>
        <v>0</v>
      </c>
      <c r="AY461" s="0" t="n">
        <f aca="false">IF(AX461&gt;0,AU461,0)</f>
        <v>0</v>
      </c>
    </row>
    <row r="462" customFormat="false" ht="15" hidden="false" customHeight="false" outlineLevel="0" collapsed="false">
      <c r="N462" s="130" t="n">
        <v>44</v>
      </c>
      <c r="O462" s="192" t="n">
        <f aca="false">10^(5+(N462/100))</f>
        <v>275422.870333817</v>
      </c>
      <c r="P462" s="240" t="str">
        <f aca="false">COMPLEX(Adc,0)</f>
        <v>175.438596491228</v>
      </c>
      <c r="Q462" s="124" t="str">
        <f aca="false">IMSUM(COMPLEX(1,0),IMDIV(COMPLEX(0,2*PI()*O462),COMPLEX(wp_lf,0)))</f>
        <v>1+3253.40191242822i</v>
      </c>
      <c r="R462" s="124" t="n">
        <f aca="false">IMABS(Q462)</f>
        <v>3253.4020661135</v>
      </c>
      <c r="S462" s="124" t="n">
        <f aca="false">IMARGUMENT(Q462)</f>
        <v>1.57048895623466</v>
      </c>
      <c r="T462" s="124" t="str">
        <f aca="false">IMSUM(COMPLEX(1,0),IMDIV(COMPLEX(0,2*PI()*O462),COMPLEX(wz_esr,0)))</f>
        <v>1+0.00536811315550656i</v>
      </c>
      <c r="U462" s="124" t="n">
        <f aca="false">IMABS(T462)</f>
        <v>1.00001440821563</v>
      </c>
      <c r="V462" s="124" t="n">
        <f aca="false">IMARGUMENT(T462)</f>
        <v>0.00536806159273116</v>
      </c>
      <c r="W462" s="0" t="str">
        <f aca="false">IMSUB(COMPLEX(1,0),IMDIV(COMPLEX(0,2*PI()*O462),COMPLEX(wz_rhp,0)))</f>
        <v>1-1.24598371114272i</v>
      </c>
      <c r="X462" s="124" t="n">
        <f aca="false">IMABS(W462)</f>
        <v>1.5976468347019</v>
      </c>
      <c r="Y462" s="124" t="n">
        <f aca="false">IMARGUMENT(W462)</f>
        <v>-0.894484976934656</v>
      </c>
      <c r="Z462" s="0" t="str">
        <f aca="false">IMSUM(COMPLEX(1,0),IMDIV(COMPLEX(0,2*PI()*O462),COMPLEX(Q*(wsl/2),0)),IMDIV(IMPOWER(COMPLEX(0,2*PI()*O462),2),IMPOWER(COMPLEX(wsl/2,0),2)))</f>
        <v>0.93119477777513+0.374081366910539i</v>
      </c>
      <c r="AA462" s="124" t="n">
        <f aca="false">IMABS(Z462)</f>
        <v>1.00352408203557</v>
      </c>
      <c r="AB462" s="124" t="n">
        <f aca="false">IMARGUMENT(Z462)</f>
        <v>0.381989920864204</v>
      </c>
      <c r="AC462" s="222" t="str">
        <f aca="false">(IMDIV(IMPRODUCT(P462,T462,W462),IMPRODUCT(Q462,Z462)))</f>
        <v>-0.0820169161263862-0.0253705231664323i</v>
      </c>
      <c r="AD462" s="223" t="n">
        <f aca="false">20*LOG(IMABS(AC462))</f>
        <v>-21.3250670411135</v>
      </c>
      <c r="AE462" s="198" t="n">
        <f aca="false">(180/PI())*IMARGUMENT(AC462)</f>
        <v>-162.811445988989</v>
      </c>
      <c r="AF462" s="0" t="str">
        <f aca="false">COMPLEX(Adc_ea,0)</f>
        <v>-0.434440565864413</v>
      </c>
      <c r="AG462" s="0" t="str">
        <f aca="false">IMDIV(COMPLEX(0,2*PI()*O462),COMPLEX(wp0_ea,0))</f>
        <v>45.1669095289237i</v>
      </c>
      <c r="AH462" s="0" t="n">
        <f aca="false">IMABS(AG462)</f>
        <v>45.1669095289237</v>
      </c>
      <c r="AI462" s="0" t="n">
        <f aca="false">IMARGUMENT(AG462)</f>
        <v>1.5707963267949</v>
      </c>
      <c r="AJ462" s="0" t="str">
        <f aca="false">IMSUM(COMPLEX(1,0),IMDIV(COMPLEX(0,2*PI()*O462),COMPLEX(wp1_ea,0)))</f>
        <v>1+0.44719712404875i</v>
      </c>
      <c r="AK462" s="0" t="n">
        <f aca="false">IMABS(AJ462)</f>
        <v>1.09543839067173</v>
      </c>
      <c r="AL462" s="0" t="n">
        <f aca="false">IMARGUMENT(AJ462)</f>
        <v>0.420520608990367</v>
      </c>
      <c r="AM462" s="0" t="str">
        <f aca="false">IMSUM(COMPLEX(1,0),IMDIV(COMPLEX(0,2*PI()*O462),COMPLEX(wz_ea,0)))</f>
        <v>1+45.1669095289237i</v>
      </c>
      <c r="AN462" s="0" t="n">
        <f aca="false">IMABS(AM462)</f>
        <v>45.1779782238424</v>
      </c>
      <c r="AO462" s="0" t="n">
        <f aca="false">IMARGUMENT(AM462)</f>
        <v>1.54865984095257</v>
      </c>
      <c r="AP462" s="197" t="str">
        <f aca="false">IMPRODUCT(AF462,IMDIV(AM462,IMPRODUCT(AG462,AJ462)))</f>
        <v>-0.358453712458506+0.169918027911161i</v>
      </c>
      <c r="AQ462" s="169" t="n">
        <f aca="false">20*LOG(IMABS(AP462))</f>
        <v>-8.03102340737936</v>
      </c>
      <c r="AR462" s="198" t="n">
        <f aca="false">(180/PI())*IMARGUMENT(AP462)</f>
        <v>154.637616694565</v>
      </c>
      <c r="AS462" s="197" t="str">
        <f aca="false">IMPRODUCT(AC462,AP462)</f>
        <v>0.0337101773334156-0.00484199442752846i</v>
      </c>
      <c r="AT462" s="223" t="n">
        <f aca="false">20*LOG(IMABS(AS462))</f>
        <v>-29.3560904484928</v>
      </c>
      <c r="AU462" s="198" t="n">
        <f aca="false">(180/PI())*IMARGUMENT(AS462)</f>
        <v>-8.17382929442467</v>
      </c>
      <c r="AX462" s="0" t="n">
        <f aca="false">SUM((AT463&lt;0)*(AT462&gt;0))*O462</f>
        <v>0</v>
      </c>
      <c r="AY462" s="0" t="n">
        <f aca="false">IF(AX462&gt;0,AU462,0)</f>
        <v>0</v>
      </c>
    </row>
    <row r="463" customFormat="false" ht="15" hidden="false" customHeight="false" outlineLevel="0" collapsed="false">
      <c r="N463" s="130" t="n">
        <v>45</v>
      </c>
      <c r="O463" s="192" t="n">
        <f aca="false">10^(5+(N463/100))</f>
        <v>281838.293126446</v>
      </c>
      <c r="P463" s="240" t="str">
        <f aca="false">COMPLEX(Adc,0)</f>
        <v>175.438596491228</v>
      </c>
      <c r="Q463" s="124" t="str">
        <f aca="false">IMSUM(COMPLEX(1,0),IMDIV(COMPLEX(0,2*PI()*O463),COMPLEX(wp_lf,0)))</f>
        <v>1+3329.1833780606i</v>
      </c>
      <c r="R463" s="124" t="n">
        <f aca="false">IMABS(Q463)</f>
        <v>3329.18352824758</v>
      </c>
      <c r="S463" s="124" t="n">
        <f aca="false">IMARGUMENT(Q463)</f>
        <v>1.57049595284238</v>
      </c>
      <c r="T463" s="124" t="str">
        <f aca="false">IMSUM(COMPLEX(1,0),IMDIV(COMPLEX(0,2*PI()*O463),COMPLEX(wz_esr,0)))</f>
        <v>1+0.00549315257379999i</v>
      </c>
      <c r="U463" s="124" t="n">
        <f aca="false">IMABS(T463)</f>
        <v>1.00001508724879</v>
      </c>
      <c r="V463" s="124" t="n">
        <f aca="false">IMARGUMENT(T463)</f>
        <v>0.0054930973233491</v>
      </c>
      <c r="W463" s="0" t="str">
        <f aca="false">IMSUB(COMPLEX(1,0),IMDIV(COMPLEX(0,2*PI()*O463),COMPLEX(wz_rhp,0)))</f>
        <v>1-1.27500640010831i</v>
      </c>
      <c r="X463" s="124" t="n">
        <f aca="false">IMABS(W463)</f>
        <v>1.62038307826179</v>
      </c>
      <c r="Y463" s="124" t="n">
        <f aca="false">IMARGUMENT(W463)</f>
        <v>-0.905696077873955</v>
      </c>
      <c r="Z463" s="0" t="str">
        <f aca="false">IMSUM(COMPLEX(1,0),IMDIV(COMPLEX(0,2*PI()*O463),COMPLEX(Q*(wsl/2),0)),IMDIV(IMPOWER(COMPLEX(0,2*PI()*O463),2),IMPOWER(COMPLEX(wsl/2,0),2)))</f>
        <v>0.927952087553353+0.382794841302361i</v>
      </c>
      <c r="AA463" s="124" t="n">
        <f aca="false">IMABS(Z463)</f>
        <v>1.00380623992996</v>
      </c>
      <c r="AB463" s="124" t="n">
        <f aca="false">IMARGUMENT(Z463)</f>
        <v>0.391249029529986</v>
      </c>
      <c r="AC463" s="222" t="str">
        <f aca="false">(IMDIV(IMPRODUCT(P463,T463,W463),IMPRODUCT(Q463,Z463)))</f>
        <v>-0.0817625731340995-0.0234797316403857i</v>
      </c>
      <c r="AD463" s="223" t="n">
        <f aca="false">20*LOG(IMABS(AC463))</f>
        <v>-21.4047646499121</v>
      </c>
      <c r="AE463" s="198" t="n">
        <f aca="false">(180/PI())*IMARGUMENT(AC463)</f>
        <v>-163.97753946155</v>
      </c>
      <c r="AF463" s="0" t="str">
        <f aca="false">COMPLEX(Adc_ea,0)</f>
        <v>-0.434440565864413</v>
      </c>
      <c r="AG463" s="0" t="str">
        <f aca="false">IMDIV(COMPLEX(0,2*PI()*O463),COMPLEX(wp0_ea,0))</f>
        <v>46.2189820039265i</v>
      </c>
      <c r="AH463" s="0" t="n">
        <f aca="false">IMABS(AG463)</f>
        <v>46.2189820039265</v>
      </c>
      <c r="AI463" s="0" t="n">
        <f aca="false">IMARGUMENT(AG463)</f>
        <v>1.5707963267949</v>
      </c>
      <c r="AJ463" s="0" t="str">
        <f aca="false">IMSUM(COMPLEX(1,0),IMDIV(COMPLEX(0,2*PI()*O463),COMPLEX(wp1_ea,0)))</f>
        <v>1+0.457613683207193i</v>
      </c>
      <c r="AK463" s="0" t="n">
        <f aca="false">IMABS(AJ463)</f>
        <v>1.09973191417657</v>
      </c>
      <c r="AL463" s="0" t="n">
        <f aca="false">IMARGUMENT(AJ463)</f>
        <v>0.429167398976709</v>
      </c>
      <c r="AM463" s="0" t="str">
        <f aca="false">IMSUM(COMPLEX(1,0),IMDIV(COMPLEX(0,2*PI()*O463),COMPLEX(wz_ea,0)))</f>
        <v>1+46.2189820039265i</v>
      </c>
      <c r="AN463" s="0" t="n">
        <f aca="false">IMABS(AM463)</f>
        <v>46.2297988042267</v>
      </c>
      <c r="AO463" s="0" t="n">
        <f aca="false">IMARGUMENT(AM463)</f>
        <v>1.54916356986852</v>
      </c>
      <c r="AP463" s="197" t="str">
        <f aca="false">IMPRODUCT(AF463,IMDIV(AM463,IMPRODUCT(AG463,AJ463)))</f>
        <v>-0.355660258680297+0.172154614416209i</v>
      </c>
      <c r="AQ463" s="169" t="n">
        <f aca="false">20*LOG(IMABS(AP463))</f>
        <v>-8.06509660172365</v>
      </c>
      <c r="AR463" s="198" t="n">
        <f aca="false">(180/PI())*IMARGUMENT(AP463)</f>
        <v>154.171053662914</v>
      </c>
      <c r="AS463" s="197" t="str">
        <f aca="false">IMPRODUCT(AC463,AP463)</f>
        <v>0.0331218420583872-0.00572499682261446i</v>
      </c>
      <c r="AT463" s="223" t="n">
        <f aca="false">20*LOG(IMABS(AS463))</f>
        <v>-29.4698612516357</v>
      </c>
      <c r="AU463" s="198" t="n">
        <f aca="false">(180/PI())*IMARGUMENT(AS463)</f>
        <v>-9.8064857986363</v>
      </c>
      <c r="AX463" s="0" t="n">
        <f aca="false">SUM((AT464&lt;0)*(AT463&gt;0))*O463</f>
        <v>0</v>
      </c>
      <c r="AY463" s="0" t="n">
        <f aca="false">IF(AX463&gt;0,AU463,0)</f>
        <v>0</v>
      </c>
    </row>
    <row r="464" customFormat="false" ht="15" hidden="false" customHeight="false" outlineLevel="0" collapsed="false">
      <c r="N464" s="130" t="n">
        <v>46</v>
      </c>
      <c r="O464" s="192" t="n">
        <f aca="false">10^(5+(N464/100))</f>
        <v>288403.150312661</v>
      </c>
      <c r="P464" s="240" t="str">
        <f aca="false">COMPLEX(Adc,0)</f>
        <v>175.438596491228</v>
      </c>
      <c r="Q464" s="124" t="str">
        <f aca="false">IMSUM(COMPLEX(1,0),IMDIV(COMPLEX(0,2*PI()*O464),COMPLEX(wp_lf,0)))</f>
        <v>1+3406.73002078696i</v>
      </c>
      <c r="R464" s="124" t="n">
        <f aca="false">IMABS(Q464)</f>
        <v>3406.73016755526</v>
      </c>
      <c r="S464" s="124" t="n">
        <f aca="false">IMARGUMENT(Q464)</f>
        <v>1.57050279018789</v>
      </c>
      <c r="T464" s="124" t="str">
        <f aca="false">IMSUM(COMPLEX(1,0),IMDIV(COMPLEX(0,2*PI()*O464),COMPLEX(wz_esr,0)))</f>
        <v>1+0.00562110453429852i</v>
      </c>
      <c r="U464" s="124" t="n">
        <f aca="false">IMABS(T464)</f>
        <v>1.0000157982833</v>
      </c>
      <c r="V464" s="124" t="n">
        <f aca="false">IMARGUMENT(T464)</f>
        <v>0.0056210453324041</v>
      </c>
      <c r="W464" s="0" t="str">
        <f aca="false">IMSUB(COMPLEX(1,0),IMDIV(COMPLEX(0,2*PI()*O464),COMPLEX(wz_rhp,0)))</f>
        <v>1-1.30470511434394i</v>
      </c>
      <c r="X464" s="124" t="n">
        <f aca="false">IMABS(W464)</f>
        <v>1.64385383638426</v>
      </c>
      <c r="Y464" s="124" t="n">
        <f aca="false">IMARGUMENT(W464)</f>
        <v>-0.916845843728003</v>
      </c>
      <c r="Z464" s="0" t="str">
        <f aca="false">IMSUM(COMPLEX(1,0),IMDIV(COMPLEX(0,2*PI()*O464),COMPLEX(Q*(wsl/2),0)),IMDIV(IMPOWER(COMPLEX(0,2*PI()*O464),2),IMPOWER(COMPLEX(wsl/2,0),2)))</f>
        <v>0.924556574049645+0.391711278585927i</v>
      </c>
      <c r="AA464" s="124" t="n">
        <f aca="false">IMABS(Z464)</f>
        <v>1.00411283449114</v>
      </c>
      <c r="AB464" s="124" t="n">
        <f aca="false">IMARGUMENT(Z464)</f>
        <v>0.400747616426822</v>
      </c>
      <c r="AC464" s="222" t="str">
        <f aca="false">(IMDIV(IMPRODUCT(P464,T464,W464),IMPRODUCT(Q464,Z464)))</f>
        <v>-0.0814946594788672-0.0216023399620834i</v>
      </c>
      <c r="AD464" s="223" t="n">
        <f aca="false">20*LOG(IMABS(AC464))</f>
        <v>-21.4825009929671</v>
      </c>
      <c r="AE464" s="198" t="n">
        <f aca="false">(180/PI())*IMARGUMENT(AC464)</f>
        <v>-165.153663798197</v>
      </c>
      <c r="AF464" s="0" t="str">
        <f aca="false">COMPLEX(Adc_ea,0)</f>
        <v>-0.434440565864413</v>
      </c>
      <c r="AG464" s="0" t="str">
        <f aca="false">IMDIV(COMPLEX(0,2*PI()*O464),COMPLEX(wp0_ea,0))</f>
        <v>47.2955603949682i</v>
      </c>
      <c r="AH464" s="0" t="n">
        <f aca="false">IMABS(AG464)</f>
        <v>47.2955603949682</v>
      </c>
      <c r="AI464" s="0" t="n">
        <f aca="false">IMARGUMENT(AG464)</f>
        <v>1.5707963267949</v>
      </c>
      <c r="AJ464" s="0" t="str">
        <f aca="false">IMSUM(COMPLEX(1,0),IMDIV(COMPLEX(0,2*PI()*O464),COMPLEX(wp1_ea,0)))</f>
        <v>1+0.468272875197705i</v>
      </c>
      <c r="AK464" s="0" t="n">
        <f aca="false">IMABS(AJ464)</f>
        <v>1.10420989202503</v>
      </c>
      <c r="AL464" s="0" t="n">
        <f aca="false">IMARGUMENT(AJ464)</f>
        <v>0.437945314561255</v>
      </c>
      <c r="AM464" s="0" t="str">
        <f aca="false">IMSUM(COMPLEX(1,0),IMDIV(COMPLEX(0,2*PI()*O464),COMPLEX(wz_ea,0)))</f>
        <v>1+47.2955603949682i</v>
      </c>
      <c r="AN464" s="0" t="n">
        <f aca="false">IMABS(AM464)</f>
        <v>47.3061310304921</v>
      </c>
      <c r="AO464" s="0" t="n">
        <f aca="false">IMARGUMENT(AM464)</f>
        <v>1.54965584312452</v>
      </c>
      <c r="AP464" s="197" t="str">
        <f aca="false">IMPRODUCT(AF464,IMDIV(AM464,IMPRODUCT(AG464,AJ464)))</f>
        <v>-0.352781441160154+0.174383631915007i</v>
      </c>
      <c r="AQ464" s="169" t="n">
        <f aca="false">20*LOG(IMABS(AP464))</f>
        <v>-8.10048416099685</v>
      </c>
      <c r="AR464" s="198" t="n">
        <f aca="false">(180/PI())*IMARGUMENT(AP464)</f>
        <v>153.696321326933</v>
      </c>
      <c r="AS464" s="197" t="str">
        <f aca="false">IMPRODUCT(AC464,AP464)</f>
        <v>0.0325168979182616-0.00659043007734625i</v>
      </c>
      <c r="AT464" s="223" t="n">
        <f aca="false">20*LOG(IMABS(AS464))</f>
        <v>-29.5829851539639</v>
      </c>
      <c r="AU464" s="198" t="n">
        <f aca="false">(180/PI())*IMARGUMENT(AS464)</f>
        <v>-11.4573424712639</v>
      </c>
      <c r="AX464" s="0" t="n">
        <f aca="false">SUM((AT465&lt;0)*(AT464&gt;0))*O464</f>
        <v>0</v>
      </c>
      <c r="AY464" s="0" t="n">
        <f aca="false">IF(AX464&gt;0,AU464,0)</f>
        <v>0</v>
      </c>
    </row>
    <row r="465" customFormat="false" ht="15" hidden="false" customHeight="false" outlineLevel="0" collapsed="false">
      <c r="N465" s="130" t="n">
        <v>47</v>
      </c>
      <c r="O465" s="192" t="n">
        <f aca="false">10^(5+(N465/100))</f>
        <v>295120.922666638</v>
      </c>
      <c r="P465" s="240" t="str">
        <f aca="false">COMPLEX(Adc,0)</f>
        <v>175.438596491228</v>
      </c>
      <c r="Q465" s="124" t="str">
        <f aca="false">IMSUM(COMPLEX(1,0),IMDIV(COMPLEX(0,2*PI()*O465),COMPLEX(wp_lf,0)))</f>
        <v>1+3486.08295686379i</v>
      </c>
      <c r="R465" s="124" t="n">
        <f aca="false">IMABS(Q465)</f>
        <v>3486.08310029124</v>
      </c>
      <c r="S465" s="124" t="n">
        <f aca="false">IMARGUMENT(Q465)</f>
        <v>1.57050947189645</v>
      </c>
      <c r="T465" s="124" t="str">
        <f aca="false">IMSUM(COMPLEX(1,0),IMDIV(COMPLEX(0,2*PI()*O465),COMPLEX(wz_esr,0)))</f>
        <v>1+0.00575203687882524i</v>
      </c>
      <c r="U465" s="124" t="n">
        <f aca="false">IMABS(T465)</f>
        <v>1.0000165428273</v>
      </c>
      <c r="V465" s="124" t="n">
        <f aca="false">IMARGUMENT(T465)</f>
        <v>0.00575197344291989</v>
      </c>
      <c r="W465" s="0" t="str">
        <f aca="false">IMSUB(COMPLEX(1,0),IMDIV(COMPLEX(0,2*PI()*O465),COMPLEX(wz_rhp,0)))</f>
        <v>1-1.33509560050102i</v>
      </c>
      <c r="X465" s="124" t="n">
        <f aca="false">IMABS(W465)</f>
        <v>1.66807681552055</v>
      </c>
      <c r="Y465" s="124" t="n">
        <f aca="false">IMARGUMENT(W465)</f>
        <v>-0.927929097905453</v>
      </c>
      <c r="Z465" s="0" t="str">
        <f aca="false">IMSUM(COMPLEX(1,0),IMDIV(COMPLEX(0,2*PI()*O465),COMPLEX(Q*(wsl/2),0)),IMDIV(IMPOWER(COMPLEX(0,2*PI()*O465),2),IMPOWER(COMPLEX(wsl/2,0),2)))</f>
        <v>0.921001034924618+0.400835406374315i</v>
      </c>
      <c r="AA465" s="124" t="n">
        <f aca="false">IMABS(Z465)</f>
        <v>1.00444608085028</v>
      </c>
      <c r="AB465" s="124" t="n">
        <f aca="false">IMARGUMENT(Z465)</f>
        <v>0.4104927035241</v>
      </c>
      <c r="AC465" s="222" t="str">
        <f aca="false">(IMDIV(IMPRODUCT(P465,T465,W465),IMPRODUCT(Q465,Z465)))</f>
        <v>-0.0812124153213543-0.0197375153448759i</v>
      </c>
      <c r="AD465" s="223" t="n">
        <f aca="false">20*LOG(IMABS(AC465))</f>
        <v>-21.5583197832229</v>
      </c>
      <c r="AE465" s="198" t="n">
        <f aca="false">(180/PI())*IMARGUMENT(AC465)</f>
        <v>-166.339921053045</v>
      </c>
      <c r="AF465" s="0" t="str">
        <f aca="false">COMPLEX(Adc_ea,0)</f>
        <v>-0.434440565864413</v>
      </c>
      <c r="AG465" s="0" t="str">
        <f aca="false">IMDIV(COMPLEX(0,2*PI()*O465),COMPLEX(wp0_ea,0))</f>
        <v>48.3972155181621i</v>
      </c>
      <c r="AH465" s="0" t="n">
        <f aca="false">IMABS(AG465)</f>
        <v>48.3972155181621</v>
      </c>
      <c r="AI465" s="0" t="n">
        <f aca="false">IMARGUMENT(AG465)</f>
        <v>1.5707963267949</v>
      </c>
      <c r="AJ465" s="0" t="str">
        <f aca="false">IMSUM(COMPLEX(1,0),IMDIV(COMPLEX(0,2*PI()*O465),COMPLEX(wp1_ea,0)))</f>
        <v>1+0.479180351664972i</v>
      </c>
      <c r="AK465" s="0" t="n">
        <f aca="false">IMABS(AJ465)</f>
        <v>1.10887952881355</v>
      </c>
      <c r="AL465" s="0" t="n">
        <f aca="false">IMARGUMENT(AJ465)</f>
        <v>0.4468535980544</v>
      </c>
      <c r="AM465" s="0" t="str">
        <f aca="false">IMSUM(COMPLEX(1,0),IMDIV(COMPLEX(0,2*PI()*O465),COMPLEX(wz_ea,0)))</f>
        <v>1+48.3972155181621i</v>
      </c>
      <c r="AN465" s="0" t="n">
        <f aca="false">IMABS(AM465)</f>
        <v>48.4075455885901</v>
      </c>
      <c r="AO465" s="0" t="n">
        <f aca="false">IMARGUMENT(AM465)</f>
        <v>1.55013692077547</v>
      </c>
      <c r="AP465" s="197" t="str">
        <f aca="false">IMPRODUCT(AF465,IMDIV(AM465,IMPRODUCT(AG465,AJ465)))</f>
        <v>-0.34981647963555+0.176601744906329i</v>
      </c>
      <c r="AQ465" s="169" t="n">
        <f aca="false">20*LOG(IMABS(AP465))</f>
        <v>-8.13722615679214</v>
      </c>
      <c r="AR465" s="198" t="n">
        <f aca="false">(180/PI())*IMARGUMENT(AP465)</f>
        <v>153.213477999087</v>
      </c>
      <c r="AS465" s="197" t="str">
        <f aca="false">IMPRODUCT(AC465,AP465)</f>
        <v>0.0318951208804369-0.00743774611911152i</v>
      </c>
      <c r="AT465" s="223" t="n">
        <f aca="false">20*LOG(IMABS(AS465))</f>
        <v>-29.695545940015</v>
      </c>
      <c r="AU465" s="198" t="n">
        <f aca="false">(180/PI())*IMARGUMENT(AS465)</f>
        <v>-13.1264430539581</v>
      </c>
      <c r="AX465" s="0" t="n">
        <f aca="false">SUM((AT466&lt;0)*(AT465&gt;0))*O465</f>
        <v>0</v>
      </c>
      <c r="AY465" s="0" t="n">
        <f aca="false">IF(AX465&gt;0,AU465,0)</f>
        <v>0</v>
      </c>
    </row>
    <row r="466" customFormat="false" ht="15" hidden="false" customHeight="false" outlineLevel="0" collapsed="false">
      <c r="N466" s="130" t="n">
        <v>48</v>
      </c>
      <c r="O466" s="192" t="n">
        <f aca="false">10^(5+(N466/100))</f>
        <v>301995.172040202</v>
      </c>
      <c r="P466" s="240" t="str">
        <f aca="false">COMPLEX(Adc,0)</f>
        <v>175.438596491228</v>
      </c>
      <c r="Q466" s="124" t="str">
        <f aca="false">IMSUM(COMPLEX(1,0),IMDIV(COMPLEX(0,2*PI()*O466),COMPLEX(wp_lf,0)))</f>
        <v>1+3567.28426026808i</v>
      </c>
      <c r="R466" s="124" t="n">
        <f aca="false">IMABS(Q466)</f>
        <v>3567.28440043072</v>
      </c>
      <c r="S466" s="124" t="n">
        <f aca="false">IMARGUMENT(Q466)</f>
        <v>1.57051600151077</v>
      </c>
      <c r="T466" s="124" t="str">
        <f aca="false">IMSUM(COMPLEX(1,0),IMDIV(COMPLEX(0,2*PI()*O466),COMPLEX(wz_esr,0)))</f>
        <v>1+0.00588601902944233i</v>
      </c>
      <c r="U466" s="124" t="n">
        <f aca="false">IMABS(T466)</f>
        <v>1.00001732245997</v>
      </c>
      <c r="V466" s="124" t="n">
        <f aca="false">IMARGUMENT(T466)</f>
        <v>0.00588595105673103</v>
      </c>
      <c r="W466" s="0" t="str">
        <f aca="false">IMSUB(COMPLEX(1,0),IMDIV(COMPLEX(0,2*PI()*O466),COMPLEX(wz_rhp,0)))</f>
        <v>1-1.36619397201756i</v>
      </c>
      <c r="X466" s="124" t="n">
        <f aca="false">IMABS(W466)</f>
        <v>1.69306998354383</v>
      </c>
      <c r="Y466" s="124" t="n">
        <f aca="false">IMARGUMENT(W466)</f>
        <v>-0.938940825723561</v>
      </c>
      <c r="Z466" s="0" t="str">
        <f aca="false">IMSUM(COMPLEX(1,0),IMDIV(COMPLEX(0,2*PI()*O466),COMPLEX(Q*(wsl/2),0)),IMDIV(IMPOWER(COMPLEX(0,2*PI()*O466),2),IMPOWER(COMPLEX(wsl/2,0),2)))</f>
        <v>0.917277928403092+0.410172062400845i</v>
      </c>
      <c r="AA466" s="124" t="n">
        <f aca="false">IMABS(Z466)</f>
        <v>1.00480839900432</v>
      </c>
      <c r="AB466" s="124" t="n">
        <f aca="false">IMARGUMENT(Z466)</f>
        <v>0.420491546603802</v>
      </c>
      <c r="AC466" s="222" t="str">
        <f aca="false">(IMDIV(IMPRODUCT(P466,T466,W466),IMPRODUCT(Q466,Z466)))</f>
        <v>-0.0809150365462782-0.0178844543978761i</v>
      </c>
      <c r="AD466" s="223" t="n">
        <f aca="false">20*LOG(IMABS(AC466))</f>
        <v>-21.6322682759822</v>
      </c>
      <c r="AE466" s="198" t="n">
        <f aca="false">(180/PI())*IMARGUMENT(AC466)</f>
        <v>-167.536435858174</v>
      </c>
      <c r="AF466" s="0" t="str">
        <f aca="false">COMPLEX(Adc_ea,0)</f>
        <v>-0.434440565864413</v>
      </c>
      <c r="AG466" s="0" t="str">
        <f aca="false">IMDIV(COMPLEX(0,2*PI()*O466),COMPLEX(wp0_ea,0))</f>
        <v>49.5245314856367i</v>
      </c>
      <c r="AH466" s="0" t="n">
        <f aca="false">IMABS(AG466)</f>
        <v>49.5245314856367</v>
      </c>
      <c r="AI466" s="0" t="n">
        <f aca="false">IMARGUMENT(AG466)</f>
        <v>1.5707963267949</v>
      </c>
      <c r="AJ466" s="0" t="str">
        <f aca="false">IMSUM(COMPLEX(1,0),IMDIV(COMPLEX(0,2*PI()*O466),COMPLEX(wp1_ea,0)))</f>
        <v>1+0.490341895897393i</v>
      </c>
      <c r="AK466" s="0" t="n">
        <f aca="false">IMABS(AJ466)</f>
        <v>1.1137482547112</v>
      </c>
      <c r="AL466" s="0" t="n">
        <f aca="false">IMARGUMENT(AJ466)</f>
        <v>0.455891316228067</v>
      </c>
      <c r="AM466" s="0" t="str">
        <f aca="false">IMSUM(COMPLEX(1,0),IMDIV(COMPLEX(0,2*PI()*O466),COMPLEX(wz_ea,0)))</f>
        <v>1+49.5245314856367i</v>
      </c>
      <c r="AN466" s="0" t="n">
        <f aca="false">IMABS(AM466)</f>
        <v>49.5346264634328</v>
      </c>
      <c r="AO466" s="0" t="n">
        <f aca="false">IMARGUMENT(AM466)</f>
        <v>1.5506070570039</v>
      </c>
      <c r="AP466" s="197" t="str">
        <f aca="false">IMPRODUCT(AF466,IMDIV(AM466,IMPRODUCT(AG466,AJ466)))</f>
        <v>-0.346764734535588+0.178805507060265i</v>
      </c>
      <c r="AQ466" s="169" t="n">
        <f aca="false">20*LOG(IMABS(AP466))</f>
        <v>-8.17536298249969</v>
      </c>
      <c r="AR466" s="198" t="n">
        <f aca="false">(180/PI())*IMARGUMENT(AP466)</f>
        <v>152.722591712993</v>
      </c>
      <c r="AS466" s="197" t="str">
        <f aca="false">IMPRODUCT(AC466,AP466)</f>
        <v>0.031256320105016-0.00826635605686381i</v>
      </c>
      <c r="AT466" s="223" t="n">
        <f aca="false">20*LOG(IMABS(AS466))</f>
        <v>-29.8076312584818</v>
      </c>
      <c r="AU466" s="198" t="n">
        <f aca="false">(180/PI())*IMARGUMENT(AS466)</f>
        <v>-14.8138441451809</v>
      </c>
      <c r="AX466" s="0" t="n">
        <f aca="false">SUM((AT467&lt;0)*(AT466&gt;0))*O466</f>
        <v>0</v>
      </c>
      <c r="AY466" s="0" t="n">
        <f aca="false">IF(AX466&gt;0,AU466,0)</f>
        <v>0</v>
      </c>
    </row>
    <row r="467" customFormat="false" ht="15" hidden="false" customHeight="false" outlineLevel="0" collapsed="false">
      <c r="N467" s="130" t="n">
        <v>49</v>
      </c>
      <c r="O467" s="192" t="n">
        <f aca="false">10^(5+(N467/100))</f>
        <v>309029.543251359</v>
      </c>
      <c r="P467" s="240" t="str">
        <f aca="false">COMPLEX(Adc,0)</f>
        <v>175.438596491228</v>
      </c>
      <c r="Q467" s="124" t="str">
        <f aca="false">IMSUM(COMPLEX(1,0),IMDIV(COMPLEX(0,2*PI()*O467),COMPLEX(wp_lf,0)))</f>
        <v>1+3650.37698500576i</v>
      </c>
      <c r="R467" s="124" t="n">
        <f aca="false">IMABS(Q467)</f>
        <v>3650.37712197791</v>
      </c>
      <c r="S467" s="124" t="n">
        <f aca="false">IMARGUMENT(Q467)</f>
        <v>1.57052238249295</v>
      </c>
      <c r="T467" s="124" t="str">
        <f aca="false">IMSUM(COMPLEX(1,0),IMDIV(COMPLEX(0,2*PI()*O467),COMPLEX(wz_esr,0)))</f>
        <v>1+0.00602312202525949i</v>
      </c>
      <c r="U467" s="124" t="n">
        <f aca="false">IMABS(T467)</f>
        <v>1.00001813883496</v>
      </c>
      <c r="V467" s="124" t="n">
        <f aca="false">IMARGUMENT(T467)</f>
        <v>0.00602304919124231</v>
      </c>
      <c r="W467" s="0" t="str">
        <f aca="false">IMSUB(COMPLEX(1,0),IMDIV(COMPLEX(0,2*PI()*O467),COMPLEX(wz_rhp,0)))</f>
        <v>1-1.39801671766178i</v>
      </c>
      <c r="X467" s="124" t="n">
        <f aca="false">IMABS(W467)</f>
        <v>1.71885157674007</v>
      </c>
      <c r="Y467" s="124" t="n">
        <f aca="false">IMARGUMENT(W467)</f>
        <v>-0.94987618399335</v>
      </c>
      <c r="Z467" s="0" t="str">
        <f aca="false">IMSUM(COMPLEX(1,0),IMDIV(COMPLEX(0,2*PI()*O467),COMPLEX(Q*(wsl/2),0)),IMDIV(IMPOWER(COMPLEX(0,2*PI()*O467),2),IMPOWER(COMPLEX(wsl/2,0),2)))</f>
        <v>0.913379357276967+0.419726197084129i</v>
      </c>
      <c r="AA467" s="124" t="n">
        <f aca="false">IMABS(Z467)</f>
        <v>1.00520243275591</v>
      </c>
      <c r="AB467" s="124" t="n">
        <f aca="false">IMARGUMENT(Z467)</f>
        <v>0.430751641507183</v>
      </c>
      <c r="AC467" s="222" t="str">
        <f aca="false">(IMDIV(IMPRODUCT(P467,T467,W467),IMPRODUCT(Q467,Z467)))</f>
        <v>-0.080601672439819-0.0160423855735182i</v>
      </c>
      <c r="AD467" s="223" t="n">
        <f aca="false">20*LOG(IMABS(AC467))</f>
        <v>-21.7043973236407</v>
      </c>
      <c r="AE467" s="198" t="n">
        <f aca="false">(180/PI())*IMARGUMENT(AC467)</f>
        <v>-168.743356328724</v>
      </c>
      <c r="AF467" s="0" t="str">
        <f aca="false">COMPLEX(Adc_ea,0)</f>
        <v>-0.434440565864413</v>
      </c>
      <c r="AG467" s="0" t="str">
        <f aca="false">IMDIV(COMPLEX(0,2*PI()*O467),COMPLEX(wp0_ea,0))</f>
        <v>50.6781060152395i</v>
      </c>
      <c r="AH467" s="0" t="n">
        <f aca="false">IMABS(AG467)</f>
        <v>50.6781060152395</v>
      </c>
      <c r="AI467" s="0" t="n">
        <f aca="false">IMARGUMENT(AG467)</f>
        <v>1.5707963267949</v>
      </c>
      <c r="AJ467" s="0" t="str">
        <f aca="false">IMSUM(COMPLEX(1,0),IMDIV(COMPLEX(0,2*PI()*O467),COMPLEX(wp1_ea,0)))</f>
        <v>1+0.501763425893461i</v>
      </c>
      <c r="AK467" s="0" t="n">
        <f aca="false">IMABS(AJ467)</f>
        <v>1.11882372854903</v>
      </c>
      <c r="AL467" s="0" t="n">
        <f aca="false">IMARGUMENT(AJ467)</f>
        <v>0.465057354388406</v>
      </c>
      <c r="AM467" s="0" t="str">
        <f aca="false">IMSUM(COMPLEX(1,0),IMDIV(COMPLEX(0,2*PI()*O467),COMPLEX(wz_ea,0)))</f>
        <v>1+50.6781060152395i</v>
      </c>
      <c r="AN467" s="0" t="n">
        <f aca="false">IMABS(AM467)</f>
        <v>50.6879712485305</v>
      </c>
      <c r="AO467" s="0" t="n">
        <f aca="false">IMARGUMENT(AM467)</f>
        <v>1.55106650025047</v>
      </c>
      <c r="AP467" s="197" t="str">
        <f aca="false">IMPRODUCT(AF467,IMDIV(AM467,IMPRODUCT(AG467,AJ467)))</f>
        <v>-0.343625717657693+0.180991366688418i</v>
      </c>
      <c r="AQ467" s="169" t="n">
        <f aca="false">20*LOG(IMABS(AP467))</f>
        <v>-8.21493528579686</v>
      </c>
      <c r="AR467" s="198" t="n">
        <f aca="false">(180/PI())*IMARGUMENT(AP467)</f>
        <v>152.223740570504</v>
      </c>
      <c r="AS467" s="197" t="str">
        <f aca="false">IMPRODUCT(AC467,AP467)</f>
        <v>0.0306003408264367-0.00907563059661343i</v>
      </c>
      <c r="AT467" s="223" t="n">
        <f aca="false">20*LOG(IMABS(AS467))</f>
        <v>-29.9193326094376</v>
      </c>
      <c r="AU467" s="198" t="n">
        <f aca="false">(180/PI())*IMARGUMENT(AS467)</f>
        <v>-16.5196157582206</v>
      </c>
      <c r="AX467" s="0" t="n">
        <f aca="false">SUM((AT468&lt;0)*(AT467&gt;0))*O467</f>
        <v>0</v>
      </c>
      <c r="AY467" s="0" t="n">
        <f aca="false">IF(AX467&gt;0,AU467,0)</f>
        <v>0</v>
      </c>
    </row>
    <row r="468" customFormat="false" ht="15" hidden="false" customHeight="false" outlineLevel="0" collapsed="false">
      <c r="N468" s="130" t="n">
        <v>50</v>
      </c>
      <c r="O468" s="192" t="n">
        <f aca="false">10^(5+(N468/100))</f>
        <v>316227.766016838</v>
      </c>
      <c r="P468" s="240" t="str">
        <f aca="false">COMPLEX(Adc,0)</f>
        <v>175.438596491228</v>
      </c>
      <c r="Q468" s="124" t="str">
        <f aca="false">IMSUM(COMPLEX(1,0),IMDIV(COMPLEX(0,2*PI()*O468),COMPLEX(wp_lf,0)))</f>
        <v>1+3735.40518793934i</v>
      </c>
      <c r="R468" s="124" t="n">
        <f aca="false">IMABS(Q468)</f>
        <v>3735.40532179363</v>
      </c>
      <c r="S468" s="124" t="n">
        <f aca="false">IMARGUMENT(Q468)</f>
        <v>1.57052861822627</v>
      </c>
      <c r="T468" s="124" t="str">
        <f aca="false">IMSUM(COMPLEX(1,0),IMDIV(COMPLEX(0,2*PI()*O468),COMPLEX(wz_esr,0)))</f>
        <v>1+0.00616341856009989i</v>
      </c>
      <c r="U468" s="124" t="n">
        <f aca="false">IMABS(T468)</f>
        <v>1.00001899368379</v>
      </c>
      <c r="V468" s="124" t="n">
        <f aca="false">IMARGUMENT(T468)</f>
        <v>0.00616334051712716</v>
      </c>
      <c r="W468" s="0" t="str">
        <f aca="false">IMSUB(COMPLEX(1,0),IMDIV(COMPLEX(0,2*PI()*O468),COMPLEX(wz_rhp,0)))</f>
        <v>1-1.43058071027464i</v>
      </c>
      <c r="X468" s="124" t="n">
        <f aca="false">IMABS(W468)</f>
        <v>1.7454401074256</v>
      </c>
      <c r="Y468" s="124" t="n">
        <f aca="false">IMARGUMENT(W468)</f>
        <v>-0.960730509651531</v>
      </c>
      <c r="Z468" s="0" t="str">
        <f aca="false">IMSUM(COMPLEX(1,0),IMDIV(COMPLEX(0,2*PI()*O468),COMPLEX(Q*(wsl/2),0)),IMDIV(IMPOWER(COMPLEX(0,2*PI()*O468),2),IMPOWER(COMPLEX(wsl/2,0),2)))</f>
        <v>0.909297052154195+0.429502876152839i</v>
      </c>
      <c r="AA468" s="124" t="n">
        <f aca="false">IMABS(Z468)</f>
        <v>1.00563107036322</v>
      </c>
      <c r="AB468" s="124" t="n">
        <f aca="false">IMARGUMENT(Z468)</f>
        <v>0.441280730047473</v>
      </c>
      <c r="AC468" s="222" t="str">
        <f aca="false">(IMDIV(IMPRODUCT(P468,T468,W468),IMPRODUCT(Q468,Z468)))</f>
        <v>-0.080271423321127-0.014210571964866i</v>
      </c>
      <c r="AD468" s="223" t="n">
        <f aca="false">20*LOG(IMABS(AC468))</f>
        <v>-21.7747614391653</v>
      </c>
      <c r="AE468" s="198" t="n">
        <f aca="false">(180/PI())*IMARGUMENT(AC468)</f>
        <v>-169.960854894202</v>
      </c>
      <c r="AF468" s="0" t="str">
        <f aca="false">COMPLEX(Adc_ea,0)</f>
        <v>-0.434440565864413</v>
      </c>
      <c r="AG468" s="0" t="str">
        <f aca="false">IMDIV(COMPLEX(0,2*PI()*O468),COMPLEX(wp0_ea,0))</f>
        <v>51.8585507474557i</v>
      </c>
      <c r="AH468" s="0" t="n">
        <f aca="false">IMABS(AG468)</f>
        <v>51.8585507474557</v>
      </c>
      <c r="AI468" s="0" t="n">
        <f aca="false">IMARGUMENT(AG468)</f>
        <v>1.5707963267949</v>
      </c>
      <c r="AJ468" s="0" t="str">
        <f aca="false">IMSUM(COMPLEX(1,0),IMDIV(COMPLEX(0,2*PI()*O468),COMPLEX(wp1_ea,0)))</f>
        <v>1+0.513450997499561i</v>
      </c>
      <c r="AK468" s="0" t="n">
        <f aca="false">IMABS(AJ468)</f>
        <v>1.1241138406911</v>
      </c>
      <c r="AL468" s="0" t="n">
        <f aca="false">IMARGUMENT(AJ468)</f>
        <v>0.474350410770367</v>
      </c>
      <c r="AM468" s="0" t="str">
        <f aca="false">IMSUM(COMPLEX(1,0),IMDIV(COMPLEX(0,2*PI()*O468),COMPLEX(wz_ea,0)))</f>
        <v>1+51.8585507474557i</v>
      </c>
      <c r="AN468" s="0" t="n">
        <f aca="false">IMABS(AM468)</f>
        <v>51.8681914628459</v>
      </c>
      <c r="AO468" s="0" t="n">
        <f aca="false">IMARGUMENT(AM468)</f>
        <v>1.55151549334176</v>
      </c>
      <c r="AP468" s="197" t="str">
        <f aca="false">IMPRODUCT(AF468,IMDIV(AM468,IMPRODUCT(AG468,AJ468)))</f>
        <v>-0.340399102768102+0.183155673188445i</v>
      </c>
      <c r="AQ468" s="169" t="n">
        <f aca="false">20*LOG(IMABS(AP468))</f>
        <v>-8.25598389617099</v>
      </c>
      <c r="AR468" s="198" t="n">
        <f aca="false">(180/PI())*IMARGUMENT(AP468)</f>
        <v>151.717013070202</v>
      </c>
      <c r="AS468" s="197" t="str">
        <f aca="false">IMPRODUCT(AC468,AP468)</f>
        <v>0.029927067351048-0.00986490062951373i</v>
      </c>
      <c r="AT468" s="223" t="n">
        <f aca="false">20*LOG(IMABS(AS468))</f>
        <v>-30.0307453353363</v>
      </c>
      <c r="AU468" s="198" t="n">
        <f aca="false">(180/PI())*IMARGUMENT(AS468)</f>
        <v>-18.2438418240004</v>
      </c>
      <c r="AX468" s="0" t="n">
        <f aca="false">SUM((AT469&lt;0)*(AT468&gt;0))*O468</f>
        <v>0</v>
      </c>
      <c r="AY468" s="0" t="n">
        <f aca="false">IF(AX468&gt;0,AU468,0)</f>
        <v>0</v>
      </c>
    </row>
    <row r="469" customFormat="false" ht="15" hidden="false" customHeight="false" outlineLevel="0" collapsed="false">
      <c r="N469" s="130" t="n">
        <v>51</v>
      </c>
      <c r="O469" s="192" t="n">
        <f aca="false">10^(5+(N469/100))</f>
        <v>323593.656929628</v>
      </c>
      <c r="P469" s="240" t="str">
        <f aca="false">COMPLEX(Adc,0)</f>
        <v>175.438596491228</v>
      </c>
      <c r="Q469" s="124" t="str">
        <f aca="false">IMSUM(COMPLEX(1,0),IMDIV(COMPLEX(0,2*PI()*O469),COMPLEX(wp_lf,0)))</f>
        <v>1+3822.41395214749i</v>
      </c>
      <c r="R469" s="124" t="n">
        <f aca="false">IMABS(Q469)</f>
        <v>3822.41408295488</v>
      </c>
      <c r="S469" s="124" t="n">
        <f aca="false">IMARGUMENT(Q469)</f>
        <v>1.57053471201698</v>
      </c>
      <c r="T469" s="124" t="str">
        <f aca="false">IMSUM(COMPLEX(1,0),IMDIV(COMPLEX(0,2*PI()*O469),COMPLEX(wz_esr,0)))</f>
        <v>1+0.00630698302104335i</v>
      </c>
      <c r="U469" s="124" t="n">
        <f aca="false">IMABS(T469)</f>
        <v>1.00001988881963</v>
      </c>
      <c r="V469" s="124" t="n">
        <f aca="false">IMARGUMENT(T469)</f>
        <v>0.00630689939656845</v>
      </c>
      <c r="W469" s="0" t="str">
        <f aca="false">IMSUB(COMPLEX(1,0),IMDIV(COMPLEX(0,2*PI()*O469),COMPLEX(wz_rhp,0)))</f>
        <v>1-1.46390321571606i</v>
      </c>
      <c r="X469" s="124" t="n">
        <f aca="false">IMABS(W469)</f>
        <v>1.77285437218736</v>
      </c>
      <c r="Y469" s="124" t="n">
        <f aca="false">IMARGUMENT(W469)</f>
        <v>-0.971499327416602</v>
      </c>
      <c r="Z469" s="0" t="str">
        <f aca="false">IMSUM(COMPLEX(1,0),IMDIV(COMPLEX(0,2*PI()*O469),COMPLEX(Q*(wsl/2),0)),IMDIV(IMPOWER(COMPLEX(0,2*PI()*O469),2),IMPOWER(COMPLEX(wsl/2,0),2)))</f>
        <v>0.905022353918286+0.439507283331628i</v>
      </c>
      <c r="AA469" s="124" t="n">
        <f aca="false">IMABS(Z469)</f>
        <v>1.00609746704449</v>
      </c>
      <c r="AB469" s="124" t="n">
        <f aca="false">IMARGUMENT(Z469)</f>
        <v>0.45208680548037</v>
      </c>
      <c r="AC469" s="222" t="str">
        <f aca="false">(IMDIV(IMPRODUCT(P469,T469,W469),IMPRODUCT(Q469,Z469)))</f>
        <v>-0.0799233381450444-0.0123883144878403i</v>
      </c>
      <c r="AD469" s="223" t="n">
        <f aca="false">20*LOG(IMABS(AC469))</f>
        <v>-21.8434188700137</v>
      </c>
      <c r="AE469" s="198" t="n">
        <f aca="false">(180/PI())*IMARGUMENT(AC469)</f>
        <v>-171.189129048476</v>
      </c>
      <c r="AF469" s="0" t="str">
        <f aca="false">COMPLEX(Adc_ea,0)</f>
        <v>-0.434440565864413</v>
      </c>
      <c r="AG469" s="0" t="str">
        <f aca="false">IMDIV(COMPLEX(0,2*PI()*O469),COMPLEX(wp0_ea,0))</f>
        <v>53.0664915697072i</v>
      </c>
      <c r="AH469" s="0" t="n">
        <f aca="false">IMABS(AG469)</f>
        <v>53.0664915697072</v>
      </c>
      <c r="AI469" s="0" t="n">
        <f aca="false">IMARGUMENT(AG469)</f>
        <v>1.5707963267949</v>
      </c>
      <c r="AJ469" s="0" t="str">
        <f aca="false">IMSUM(COMPLEX(1,0),IMDIV(COMPLEX(0,2*PI()*O469),COMPLEX(wp1_ea,0)))</f>
        <v>1+0.525410807620864i</v>
      </c>
      <c r="AK469" s="0" t="n">
        <f aca="false">IMABS(AJ469)</f>
        <v>1.12962671567417</v>
      </c>
      <c r="AL469" s="0" t="n">
        <f aca="false">IMARGUMENT(AJ469)</f>
        <v>0.483768991307014</v>
      </c>
      <c r="AM469" s="0" t="str">
        <f aca="false">IMSUM(COMPLEX(1,0),IMDIV(COMPLEX(0,2*PI()*O469),COMPLEX(wz_ea,0)))</f>
        <v>1+53.0664915697072i</v>
      </c>
      <c r="AN469" s="0" t="n">
        <f aca="false">IMABS(AM469)</f>
        <v>53.0759128750303</v>
      </c>
      <c r="AO469" s="0" t="n">
        <f aca="false">IMARGUMENT(AM469)</f>
        <v>1.55195427361533</v>
      </c>
      <c r="AP469" s="197" t="str">
        <f aca="false">IMPRODUCT(AF469,IMDIV(AM469,IMPRODUCT(AG469,AJ469)))</f>
        <v>-0.337084736037958+0.185294684491354i</v>
      </c>
      <c r="AQ469" s="169" t="n">
        <f aca="false">20*LOG(IMABS(AP469))</f>
        <v>-8.29854974753127</v>
      </c>
      <c r="AR469" s="198" t="n">
        <f aca="false">(180/PI())*IMARGUMENT(AP469)</f>
        <v>151.202508414257</v>
      </c>
      <c r="AS469" s="197" t="str">
        <f aca="false">IMPRODUCT(AC469,AP469)</f>
        <v>0.0292364261662988-0.0106334580059929i</v>
      </c>
      <c r="AT469" s="223" t="n">
        <f aca="false">20*LOG(IMABS(AS469))</f>
        <v>-30.1419686175449</v>
      </c>
      <c r="AU469" s="198" t="n">
        <f aca="false">(180/PI())*IMARGUMENT(AS469)</f>
        <v>-19.9866206342196</v>
      </c>
      <c r="AX469" s="0" t="n">
        <f aca="false">SUM((AT470&lt;0)*(AT469&gt;0))*O469</f>
        <v>0</v>
      </c>
      <c r="AY469" s="0" t="n">
        <f aca="false">IF(AX469&gt;0,AU469,0)</f>
        <v>0</v>
      </c>
    </row>
    <row r="470" customFormat="false" ht="15" hidden="false" customHeight="false" outlineLevel="0" collapsed="false">
      <c r="N470" s="130" t="n">
        <v>52</v>
      </c>
      <c r="O470" s="192" t="n">
        <f aca="false">10^(5+(N470/100))</f>
        <v>331131.121482591</v>
      </c>
      <c r="P470" s="240" t="str">
        <f aca="false">COMPLEX(Adc,0)</f>
        <v>175.438596491228</v>
      </c>
      <c r="Q470" s="124" t="str">
        <f aca="false">IMSUM(COMPLEX(1,0),IMDIV(COMPLEX(0,2*PI()*O470),COMPLEX(wp_lf,0)))</f>
        <v>1+3911.4494108287i</v>
      </c>
      <c r="R470" s="124" t="n">
        <f aca="false">IMABS(Q470)</f>
        <v>3911.44953865855</v>
      </c>
      <c r="S470" s="124" t="n">
        <f aca="false">IMARGUMENT(Q470)</f>
        <v>1.5705406670961</v>
      </c>
      <c r="T470" s="124" t="str">
        <f aca="false">IMSUM(COMPLEX(1,0),IMDIV(COMPLEX(0,2*PI()*O470),COMPLEX(wz_esr,0)))</f>
        <v>1+0.00645389152786739i</v>
      </c>
      <c r="U470" s="124" t="n">
        <f aca="false">IMABS(T470)</f>
        <v>1.00002082614106</v>
      </c>
      <c r="V470" s="124" t="n">
        <f aca="false">IMARGUMENT(T470)</f>
        <v>0.00645380192275004</v>
      </c>
      <c r="W470" s="0" t="str">
        <f aca="false">IMSUB(COMPLEX(1,0),IMDIV(COMPLEX(0,2*PI()*O470),COMPLEX(wz_rhp,0)))</f>
        <v>1-1.4980019020195i</v>
      </c>
      <c r="X470" s="124" t="n">
        <f aca="false">IMABS(W470)</f>
        <v>1.80111346073867</v>
      </c>
      <c r="Y470" s="124" t="n">
        <f aca="false">IMARGUMENT(W470)</f>
        <v>-0.982178356455635</v>
      </c>
      <c r="Z470" s="0" t="str">
        <f aca="false">IMSUM(COMPLEX(1,0),IMDIV(COMPLEX(0,2*PI()*O470),COMPLEX(Q*(wsl/2),0)),IMDIV(IMPOWER(COMPLEX(0,2*PI()*O470),2),IMPOWER(COMPLEX(wsl/2,0),2)))</f>
        <v>0.900546195361163+0.449744723089606i</v>
      </c>
      <c r="AA470" s="124" t="n">
        <f aca="false">IMABS(Z470)</f>
        <v>1.00660506949171</v>
      </c>
      <c r="AB470" s="124" t="n">
        <f aca="false">IMARGUMENT(Z470)</f>
        <v>0.463178117406847</v>
      </c>
      <c r="AC470" s="222" t="str">
        <f aca="false">(IMDIV(IMPRODUCT(P470,T470,W470),IMPRODUCT(Q470,Z470)))</f>
        <v>-0.0795564120976974-0.0105749554861464i</v>
      </c>
      <c r="AD470" s="223" t="n">
        <f aca="false">20*LOG(IMABS(AC470))</f>
        <v>-21.9104316842186</v>
      </c>
      <c r="AE470" s="198" t="n">
        <f aca="false">(180/PI())*IMARGUMENT(AC470)</f>
        <v>-172.428402010512</v>
      </c>
      <c r="AF470" s="0" t="str">
        <f aca="false">COMPLEX(Adc_ea,0)</f>
        <v>-0.434440565864413</v>
      </c>
      <c r="AG470" s="0" t="str">
        <f aca="false">IMDIV(COMPLEX(0,2*PI()*O470),COMPLEX(wp0_ea,0))</f>
        <v>54.3025689482073i</v>
      </c>
      <c r="AH470" s="0" t="n">
        <f aca="false">IMABS(AG470)</f>
        <v>54.3025689482073</v>
      </c>
      <c r="AI470" s="0" t="n">
        <f aca="false">IMARGUMENT(AG470)</f>
        <v>1.5707963267949</v>
      </c>
      <c r="AJ470" s="0" t="str">
        <f aca="false">IMSUM(COMPLEX(1,0),IMDIV(COMPLEX(0,2*PI()*O470),COMPLEX(wp1_ea,0)))</f>
        <v>1+0.537649197507003i</v>
      </c>
      <c r="AK470" s="0" t="n">
        <f aca="false">IMABS(AJ470)</f>
        <v>1.13537071460379</v>
      </c>
      <c r="AL470" s="0" t="n">
        <f aca="false">IMARGUMENT(AJ470)</f>
        <v>0.493311404827801</v>
      </c>
      <c r="AM470" s="0" t="str">
        <f aca="false">IMSUM(COMPLEX(1,0),IMDIV(COMPLEX(0,2*PI()*O470),COMPLEX(wz_ea,0)))</f>
        <v>1+54.3025689482073i</v>
      </c>
      <c r="AN470" s="0" t="n">
        <f aca="false">IMABS(AM470)</f>
        <v>54.3117758352165</v>
      </c>
      <c r="AO470" s="0" t="n">
        <f aca="false">IMARGUMENT(AM470)</f>
        <v>1.55238307304206</v>
      </c>
      <c r="AP470" s="197" t="str">
        <f aca="false">IMPRODUCT(AF470,IMDIV(AM470,IMPRODUCT(AG470,AJ470)))</f>
        <v>-0.333682646220447+0.187404575532085i</v>
      </c>
      <c r="AQ470" s="169" t="n">
        <f aca="false">20*LOG(IMABS(AP470))</f>
        <v>-8.34267379600892</v>
      </c>
      <c r="AR470" s="198" t="n">
        <f aca="false">(180/PI())*IMARGUMENT(AP470)</f>
        <v>150.680336790557</v>
      </c>
      <c r="AS470" s="197" t="str">
        <f aca="false">IMPRODUCT(AC470,AP470)</f>
        <v>0.028528389156716-0.0113805565097438i</v>
      </c>
      <c r="AT470" s="223" t="n">
        <f aca="false">20*LOG(IMABS(AS470))</f>
        <v>-30.2531054802275</v>
      </c>
      <c r="AU470" s="198" t="n">
        <f aca="false">(180/PI())*IMARGUMENT(AS470)</f>
        <v>-21.7480652199557</v>
      </c>
      <c r="AX470" s="0" t="n">
        <f aca="false">SUM((AT471&lt;0)*(AT470&gt;0))*O470</f>
        <v>0</v>
      </c>
      <c r="AY470" s="0" t="n">
        <f aca="false">IF(AX470&gt;0,AU470,0)</f>
        <v>0</v>
      </c>
    </row>
    <row r="471" customFormat="false" ht="15" hidden="false" customHeight="false" outlineLevel="0" collapsed="false">
      <c r="N471" s="130" t="n">
        <v>53</v>
      </c>
      <c r="O471" s="192" t="n">
        <f aca="false">10^(5+(N471/100))</f>
        <v>338844.156139203</v>
      </c>
      <c r="P471" s="240" t="str">
        <f aca="false">COMPLEX(Adc,0)</f>
        <v>175.438596491228</v>
      </c>
      <c r="Q471" s="124" t="str">
        <f aca="false">IMSUM(COMPLEX(1,0),IMDIV(COMPLEX(0,2*PI()*O471),COMPLEX(wp_lf,0)))</f>
        <v>1+4002.5587717617i</v>
      </c>
      <c r="R471" s="124" t="n">
        <f aca="false">IMABS(Q471)</f>
        <v>4002.55889668179</v>
      </c>
      <c r="S471" s="124" t="n">
        <f aca="false">IMARGUMENT(Q471)</f>
        <v>1.57054648662109</v>
      </c>
      <c r="T471" s="124" t="str">
        <f aca="false">IMSUM(COMPLEX(1,0),IMDIV(COMPLEX(0,2*PI()*O471),COMPLEX(wz_esr,0)))</f>
        <v>1+0.00660422197340683i</v>
      </c>
      <c r="U471" s="124" t="n">
        <f aca="false">IMABS(T471)</f>
        <v>1.00002180763615</v>
      </c>
      <c r="V471" s="124" t="n">
        <f aca="false">IMARGUMENT(T471)</f>
        <v>0.00660412595988763</v>
      </c>
      <c r="W471" s="0" t="str">
        <f aca="false">IMSUB(COMPLEX(1,0),IMDIV(COMPLEX(0,2*PI()*O471),COMPLEX(wz_rhp,0)))</f>
        <v>1-1.5328948487598i</v>
      </c>
      <c r="X471" s="124" t="n">
        <f aca="false">IMABS(W471)</f>
        <v>1.83023676538155</v>
      </c>
      <c r="Y471" s="124" t="n">
        <f aca="false">IMARGUMENT(W471)</f>
        <v>-0.992763516057191</v>
      </c>
      <c r="Z471" s="0" t="str">
        <f aca="false">IMSUM(COMPLEX(1,0),IMDIV(COMPLEX(0,2*PI()*O471),COMPLEX(Q*(wsl/2),0)),IMDIV(IMPOWER(COMPLEX(0,2*PI()*O471),2),IMPOWER(COMPLEX(wsl/2,0),2)))</f>
        <v>0.895859081950397+0.460220623452843i</v>
      </c>
      <c r="AA471" s="124" t="n">
        <f aca="false">IMABS(Z471)</f>
        <v>1.00715764255867</v>
      </c>
      <c r="AB471" s="124" t="n">
        <f aca="false">IMARGUMENT(Z471)</f>
        <v>0.474563175963454</v>
      </c>
      <c r="AC471" s="222" t="str">
        <f aca="false">(IMDIV(IMPRODUCT(P471,T471,W471),IMPRODUCT(Q471,Z471)))</f>
        <v>-0.0791695842118738-0.00876988279918411i</v>
      </c>
      <c r="AD471" s="223" t="n">
        <f aca="false">20*LOG(IMABS(AC471))</f>
        <v>-21.9758658703708</v>
      </c>
      <c r="AE471" s="198" t="n">
        <f aca="false">(180/PI())*IMARGUMENT(AC471)</f>
        <v>-173.678923287289</v>
      </c>
      <c r="AF471" s="0" t="str">
        <f aca="false">COMPLEX(Adc_ea,0)</f>
        <v>-0.434440565864413</v>
      </c>
      <c r="AG471" s="0" t="str">
        <f aca="false">IMDIV(COMPLEX(0,2*PI()*O471),COMPLEX(wp0_ea,0))</f>
        <v>55.5674382675431i</v>
      </c>
      <c r="AH471" s="0" t="n">
        <f aca="false">IMABS(AG471)</f>
        <v>55.5674382675431</v>
      </c>
      <c r="AI471" s="0" t="n">
        <f aca="false">IMARGUMENT(AG471)</f>
        <v>1.5707963267949</v>
      </c>
      <c r="AJ471" s="0" t="str">
        <f aca="false">IMSUM(COMPLEX(1,0),IMDIV(COMPLEX(0,2*PI()*O471),COMPLEX(wp1_ea,0)))</f>
        <v>1+0.550172656114288i</v>
      </c>
      <c r="AK471" s="0" t="n">
        <f aca="false">IMABS(AJ471)</f>
        <v>1.14135443729626</v>
      </c>
      <c r="AL471" s="0" t="n">
        <f aca="false">IMARGUMENT(AJ471)</f>
        <v>0.502975758740853</v>
      </c>
      <c r="AM471" s="0" t="str">
        <f aca="false">IMSUM(COMPLEX(1,0),IMDIV(COMPLEX(0,2*PI()*O471),COMPLEX(wz_ea,0)))</f>
        <v>1+55.5674382675431i</v>
      </c>
      <c r="AN471" s="0" t="n">
        <f aca="false">IMABS(AM471)</f>
        <v>55.5764356145409</v>
      </c>
      <c r="AO471" s="0" t="n">
        <f aca="false">IMARGUMENT(AM471)</f>
        <v>1.552802118346</v>
      </c>
      <c r="AP471" s="197" t="str">
        <f aca="false">IMPRODUCT(AF471,IMDIV(AM471,IMPRODUCT(AG471,AJ471)))</f>
        <v>-0.330193054468605+0.189481447755107i</v>
      </c>
      <c r="AQ471" s="169" t="n">
        <f aca="false">20*LOG(IMABS(AP471))</f>
        <v>-8.38839693308932</v>
      </c>
      <c r="AR471" s="198" t="n">
        <f aca="false">(180/PI())*IMARGUMENT(AP471)</f>
        <v>150.150619626958</v>
      </c>
      <c r="AS471" s="197" t="str">
        <f aca="false">IMPRODUCT(AC471,AP471)</f>
        <v>0.0278029769213601-0.0121054130458414i</v>
      </c>
      <c r="AT471" s="223" t="n">
        <f aca="false">20*LOG(IMABS(AS471))</f>
        <v>-30.3642628034602</v>
      </c>
      <c r="AU471" s="198" t="n">
        <f aca="false">(180/PI())*IMARGUMENT(AS471)</f>
        <v>-23.5283036603305</v>
      </c>
      <c r="AX471" s="0" t="n">
        <f aca="false">SUM((AT472&lt;0)*(AT471&gt;0))*O471</f>
        <v>0</v>
      </c>
      <c r="AY471" s="0" t="n">
        <f aca="false">IF(AX471&gt;0,AU471,0)</f>
        <v>0</v>
      </c>
    </row>
    <row r="472" customFormat="false" ht="15" hidden="false" customHeight="false" outlineLevel="0" collapsed="false">
      <c r="N472" s="130" t="n">
        <v>54</v>
      </c>
      <c r="O472" s="192" t="n">
        <f aca="false">10^(5+(N472/100))</f>
        <v>346736.850452532</v>
      </c>
      <c r="P472" s="240" t="str">
        <f aca="false">COMPLEX(Adc,0)</f>
        <v>175.438596491228</v>
      </c>
      <c r="Q472" s="124" t="str">
        <f aca="false">IMSUM(COMPLEX(1,0),IMDIV(COMPLEX(0,2*PI()*O472),COMPLEX(wp_lf,0)))</f>
        <v>1+4095.79034233561i</v>
      </c>
      <c r="R472" s="124" t="n">
        <f aca="false">IMABS(Q472)</f>
        <v>4095.79046441217</v>
      </c>
      <c r="S472" s="124" t="n">
        <f aca="false">IMARGUMENT(Q472)</f>
        <v>1.57055217367754</v>
      </c>
      <c r="T472" s="124" t="str">
        <f aca="false">IMSUM(COMPLEX(1,0),IMDIV(COMPLEX(0,2*PI()*O472),COMPLEX(wz_esr,0)))</f>
        <v>1+0.00675805406485378i</v>
      </c>
      <c r="U472" s="124" t="n">
        <f aca="false">IMABS(T472)</f>
        <v>1.00002283538664</v>
      </c>
      <c r="V472" s="124" t="n">
        <f aca="false">IMARGUMENT(T472)</f>
        <v>0.00675795118463849</v>
      </c>
      <c r="W472" s="0" t="str">
        <f aca="false">IMSUB(COMPLEX(1,0),IMDIV(COMPLEX(0,2*PI()*O472),COMPLEX(wz_rhp,0)))</f>
        <v>1-1.56860055663917i</v>
      </c>
      <c r="X472" s="124" t="n">
        <f aca="false">IMABS(W472)</f>
        <v>1.86024399106373</v>
      </c>
      <c r="Y472" s="124" t="n">
        <f aca="false">IMARGUMENT(W472)</f>
        <v>-1.0032509303143</v>
      </c>
      <c r="Z472" s="0" t="str">
        <f aca="false">IMSUM(COMPLEX(1,0),IMDIV(COMPLEX(0,2*PI()*O472),COMPLEX(Q*(wsl/2),0)),IMDIV(IMPOWER(COMPLEX(0,2*PI()*O472),2),IMPOWER(COMPLEX(wsl/2,0),2)))</f>
        <v>0.890951071690031+0.470940538882374i</v>
      </c>
      <c r="AA472" s="124" t="n">
        <f aca="false">IMABS(Z472)</f>
        <v>1.00775929829917</v>
      </c>
      <c r="AB472" s="124" t="n">
        <f aca="false">IMARGUMENT(Z472)</f>
        <v>0.48625075513372</v>
      </c>
      <c r="AC472" s="222" t="str">
        <f aca="false">(IMDIV(IMPRODUCT(P472,T472,W472),IMPRODUCT(Q472,Z472)))</f>
        <v>-0.078761735035259-0.00697253433558825i</v>
      </c>
      <c r="AD472" s="223" t="n">
        <f aca="false">20*LOG(IMABS(AC472))</f>
        <v>-22.0397914532254</v>
      </c>
      <c r="AE472" s="198" t="n">
        <f aca="false">(180/PI())*IMARGUMENT(AC472)</f>
        <v>-174.940969129579</v>
      </c>
      <c r="AF472" s="0" t="str">
        <f aca="false">COMPLEX(Adc_ea,0)</f>
        <v>-0.434440565864413</v>
      </c>
      <c r="AG472" s="0" t="str">
        <f aca="false">IMDIV(COMPLEX(0,2*PI()*O472),COMPLEX(wp0_ea,0))</f>
        <v>56.8617701781702i</v>
      </c>
      <c r="AH472" s="0" t="n">
        <f aca="false">IMABS(AG472)</f>
        <v>56.8617701781702</v>
      </c>
      <c r="AI472" s="0" t="n">
        <f aca="false">IMARGUMENT(AG472)</f>
        <v>1.5707963267949</v>
      </c>
      <c r="AJ472" s="0" t="str">
        <f aca="false">IMSUM(COMPLEX(1,0),IMDIV(COMPLEX(0,2*PI()*O472),COMPLEX(wp1_ea,0)))</f>
        <v>1+0.56298782354624i</v>
      </c>
      <c r="AK472" s="0" t="n">
        <f aca="false">IMABS(AJ472)</f>
        <v>1.14758672415697</v>
      </c>
      <c r="AL472" s="0" t="n">
        <f aca="false">IMARGUMENT(AJ472)</f>
        <v>0.512759955254704</v>
      </c>
      <c r="AM472" s="0" t="str">
        <f aca="false">IMSUM(COMPLEX(1,0),IMDIV(COMPLEX(0,2*PI()*O472),COMPLEX(wz_ea,0)))</f>
        <v>1+56.8617701781702i</v>
      </c>
      <c r="AN472" s="0" t="n">
        <f aca="false">IMABS(AM472)</f>
        <v>56.8705627525792</v>
      </c>
      <c r="AO472" s="0" t="n">
        <f aca="false">IMARGUMENT(AM472)</f>
        <v>1.55321163112149</v>
      </c>
      <c r="AP472" s="197" t="str">
        <f aca="false">IMPRODUCT(AF472,IMDIV(AM472,IMPRODUCT(AG472,AJ472)))</f>
        <v>-0.326616383688408+0.191521339656734i</v>
      </c>
      <c r="AQ472" s="169" t="n">
        <f aca="false">20*LOG(IMABS(AP472))</f>
        <v>-8.43575989426877</v>
      </c>
      <c r="AR472" s="198" t="n">
        <f aca="false">(180/PI())*IMARGUMENT(AP472)</f>
        <v>149.61348981448</v>
      </c>
      <c r="AS472" s="197" t="str">
        <f aca="false">IMPRODUCT(AC472,AP472)</f>
        <v>0.0270602621869953-0.0128072090578084i</v>
      </c>
      <c r="AT472" s="223" t="n">
        <f aca="false">20*LOG(IMABS(AS472))</f>
        <v>-30.4755513474942</v>
      </c>
      <c r="AU472" s="198" t="n">
        <f aca="false">(180/PI())*IMARGUMENT(AS472)</f>
        <v>-25.327479315099</v>
      </c>
      <c r="AX472" s="0" t="n">
        <f aca="false">SUM((AT473&lt;0)*(AT472&gt;0))*O472</f>
        <v>0</v>
      </c>
      <c r="AY472" s="0" t="n">
        <f aca="false">IF(AX472&gt;0,AU472,0)</f>
        <v>0</v>
      </c>
    </row>
    <row r="473" customFormat="false" ht="15" hidden="false" customHeight="false" outlineLevel="0" collapsed="false">
      <c r="N473" s="130" t="n">
        <v>55</v>
      </c>
      <c r="O473" s="192" t="n">
        <f aca="false">10^(5+(N473/100))</f>
        <v>354813.389233575</v>
      </c>
      <c r="P473" s="240" t="str">
        <f aca="false">COMPLEX(Adc,0)</f>
        <v>175.438596491228</v>
      </c>
      <c r="Q473" s="124" t="str">
        <f aca="false">IMSUM(COMPLEX(1,0),IMDIV(COMPLEX(0,2*PI()*O473),COMPLEX(wp_lf,0)))</f>
        <v>1+4191.19355516322i</v>
      </c>
      <c r="R473" s="124" t="n">
        <f aca="false">IMABS(Q473)</f>
        <v>4191.19367446098</v>
      </c>
      <c r="S473" s="124" t="n">
        <f aca="false">IMARGUMENT(Q473)</f>
        <v>1.57055773128079</v>
      </c>
      <c r="T473" s="124" t="str">
        <f aca="false">IMSUM(COMPLEX(1,0),IMDIV(COMPLEX(0,2*PI()*O473),COMPLEX(wz_esr,0)))</f>
        <v>1+0.00691546936601931i</v>
      </c>
      <c r="U473" s="124" t="n">
        <f aca="false">IMABS(T473)</f>
        <v>1.00002391157239</v>
      </c>
      <c r="V473" s="124" t="n">
        <f aca="false">IMARGUMENT(T473)</f>
        <v>0.00691535912803508</v>
      </c>
      <c r="W473" s="0" t="str">
        <f aca="false">IMSUB(COMPLEX(1,0),IMDIV(COMPLEX(0,2*PI()*O473),COMPLEX(wz_rhp,0)))</f>
        <v>1-1.60513795729655i</v>
      </c>
      <c r="X473" s="124" t="n">
        <f aca="false">IMABS(W473)</f>
        <v>1.89115516601736</v>
      </c>
      <c r="Y473" s="124" t="n">
        <f aca="false">IMARGUMENT(W473)</f>
        <v>-1.01363693182957</v>
      </c>
      <c r="Z473" s="0" t="str">
        <f aca="false">IMSUM(COMPLEX(1,0),IMDIV(COMPLEX(0,2*PI()*O473),COMPLEX(Q*(wsl/2),0)),IMDIV(IMPOWER(COMPLEX(0,2*PI()*O473),2),IMPOWER(COMPLEX(wsl/2,0),2)))</f>
        <v>0.885811754032276+0.481910153219255i</v>
      </c>
      <c r="AA473" s="124" t="n">
        <f aca="false">IMABS(Z473)</f>
        <v>1.0084145275419</v>
      </c>
      <c r="AB473" s="124" t="n">
        <f aca="false">IMARGUMENT(Z473)</f>
        <v>0.498249894990177</v>
      </c>
      <c r="AC473" s="222" t="str">
        <f aca="false">(IMDIV(IMPRODUCT(P473,T473,W473),IMPRODUCT(Q473,Z473)))</f>
        <v>-0.0783316843917493-0.0051824031971386i</v>
      </c>
      <c r="AD473" s="223" t="n">
        <f aca="false">20*LOG(IMABS(AC473))</f>
        <v>-22.102282626623</v>
      </c>
      <c r="AE473" s="198" t="n">
        <f aca="false">(180/PI())*IMARGUMENT(AC473)</f>
        <v>-176.214842870375</v>
      </c>
      <c r="AF473" s="0" t="str">
        <f aca="false">COMPLEX(Adc_ea,0)</f>
        <v>-0.434440565864413</v>
      </c>
      <c r="AG473" s="0" t="str">
        <f aca="false">IMDIV(COMPLEX(0,2*PI()*O473),COMPLEX(wp0_ea,0))</f>
        <v>58.1862509520001i</v>
      </c>
      <c r="AH473" s="0" t="n">
        <f aca="false">IMABS(AG473)</f>
        <v>58.1862509520001</v>
      </c>
      <c r="AI473" s="0" t="n">
        <f aca="false">IMARGUMENT(AG473)</f>
        <v>1.5707963267949</v>
      </c>
      <c r="AJ473" s="0" t="str">
        <f aca="false">IMSUM(COMPLEX(1,0),IMDIV(COMPLEX(0,2*PI()*O473),COMPLEX(wp1_ea,0)))</f>
        <v>1+0.576101494574258i</v>
      </c>
      <c r="AK473" s="0" t="n">
        <f aca="false">IMABS(AJ473)</f>
        <v>1.15407665778782</v>
      </c>
      <c r="AL473" s="0" t="n">
        <f aca="false">IMARGUMENT(AJ473)</f>
        <v>0.52266168819471</v>
      </c>
      <c r="AM473" s="0" t="str">
        <f aca="false">IMSUM(COMPLEX(1,0),IMDIV(COMPLEX(0,2*PI()*O473),COMPLEX(wz_ea,0)))</f>
        <v>1+58.1862509520001i</v>
      </c>
      <c r="AN473" s="0" t="n">
        <f aca="false">IMABS(AM473)</f>
        <v>58.1948434128758</v>
      </c>
      <c r="AO473" s="0" t="n">
        <f aca="false">IMARGUMENT(AM473)</f>
        <v>1.55361182794791</v>
      </c>
      <c r="AP473" s="197" t="str">
        <f aca="false">IMPRODUCT(AF473,IMDIV(AM473,IMPRODUCT(AG473,AJ473)))</f>
        <v>-0.322953267317744+0.193520238354978i</v>
      </c>
      <c r="AQ473" s="169" t="n">
        <f aca="false">20*LOG(IMABS(AP473))</f>
        <v>-8.48480316347757</v>
      </c>
      <c r="AR473" s="198" t="n">
        <f aca="false">(180/PI())*IMARGUMENT(AP473)</f>
        <v>149.069091896281</v>
      </c>
      <c r="AS473" s="197" t="str">
        <f aca="false">IMPRODUCT(AC473,AP473)</f>
        <v>0.0263003733107796-0.0134850921891644i</v>
      </c>
      <c r="AT473" s="223" t="n">
        <f aca="false">20*LOG(IMABS(AS473))</f>
        <v>-30.5870857901006</v>
      </c>
      <c r="AU473" s="198" t="n">
        <f aca="false">(180/PI())*IMARGUMENT(AS473)</f>
        <v>-27.1457509740945</v>
      </c>
      <c r="AX473" s="0" t="n">
        <f aca="false">SUM((AT474&lt;0)*(AT473&gt;0))*O473</f>
        <v>0</v>
      </c>
      <c r="AY473" s="0" t="n">
        <f aca="false">IF(AX473&gt;0,AU473,0)</f>
        <v>0</v>
      </c>
    </row>
    <row r="474" customFormat="false" ht="15" hidden="false" customHeight="false" outlineLevel="0" collapsed="false">
      <c r="N474" s="130" t="n">
        <v>56</v>
      </c>
      <c r="O474" s="192" t="n">
        <f aca="false">10^(5+(N474/100))</f>
        <v>363078.054770102</v>
      </c>
      <c r="P474" s="240" t="str">
        <f aca="false">COMPLEX(Adc,0)</f>
        <v>175.438596491228</v>
      </c>
      <c r="Q474" s="124" t="str">
        <f aca="false">IMSUM(COMPLEX(1,0),IMDIV(COMPLEX(0,2*PI()*O474),COMPLEX(wp_lf,0)))</f>
        <v>1+4288.8189942908i</v>
      </c>
      <c r="R474" s="124" t="n">
        <f aca="false">IMABS(Q474)</f>
        <v>4288.81911087301</v>
      </c>
      <c r="S474" s="124" t="n">
        <f aca="false">IMARGUMENT(Q474)</f>
        <v>1.57056316237756</v>
      </c>
      <c r="T474" s="124" t="str">
        <f aca="false">IMSUM(COMPLEX(1,0),IMDIV(COMPLEX(0,2*PI()*O474),COMPLEX(wz_esr,0)))</f>
        <v>1+0.00707655134057981i</v>
      </c>
      <c r="U474" s="124" t="n">
        <f aca="false">IMABS(T474)</f>
        <v>1.00002503847598</v>
      </c>
      <c r="V474" s="124" t="n">
        <f aca="false">IMARGUMENT(T474)</f>
        <v>0.00707643321859439</v>
      </c>
      <c r="W474" s="0" t="str">
        <f aca="false">IMSUB(COMPLEX(1,0),IMDIV(COMPLEX(0,2*PI()*O474),COMPLEX(wz_rhp,0)))</f>
        <v>1-1.64252642334541i</v>
      </c>
      <c r="X474" s="124" t="n">
        <f aca="false">IMABS(W474)</f>
        <v>1.92299065296425</v>
      </c>
      <c r="Y474" s="124" t="n">
        <f aca="false">IMARGUMENT(W474)</f>
        <v>-1.02391806446183</v>
      </c>
      <c r="Z474" s="0" t="str">
        <f aca="false">IMSUM(COMPLEX(1,0),IMDIV(COMPLEX(0,2*PI()*O474),COMPLEX(Q*(wsl/2),0)),IMDIV(IMPOWER(COMPLEX(0,2*PI()*O474),2),IMPOWER(COMPLEX(wsl/2,0),2)))</f>
        <v>0.880430227795337+0.49313528269821i</v>
      </c>
      <c r="AA474" s="124" t="n">
        <f aca="false">IMABS(Z474)</f>
        <v>1.009128234199</v>
      </c>
      <c r="AB474" s="124" t="n">
        <f aca="false">IMARGUMENT(Z474)</f>
        <v>0.510569902649852</v>
      </c>
      <c r="AC474" s="222" t="str">
        <f aca="false">(IMDIV(IMPRODUCT(P474,T474,W474),IMPRODUCT(Q474,Z474)))</f>
        <v>-0.0778781892842837-0.00339904339945763i</v>
      </c>
      <c r="AD474" s="223" t="n">
        <f aca="false">20*LOG(IMABS(AC474))</f>
        <v>-22.1634179053649</v>
      </c>
      <c r="AE474" s="198" t="n">
        <f aca="false">(180/PI())*IMARGUMENT(AC474)</f>
        <v>-177.50087513463</v>
      </c>
      <c r="AF474" s="0" t="str">
        <f aca="false">COMPLEX(Adc_ea,0)</f>
        <v>-0.434440565864413</v>
      </c>
      <c r="AG474" s="0" t="str">
        <f aca="false">IMDIV(COMPLEX(0,2*PI()*O474),COMPLEX(wp0_ea,0))</f>
        <v>59.5415828462712i</v>
      </c>
      <c r="AH474" s="0" t="n">
        <f aca="false">IMABS(AG474)</f>
        <v>59.5415828462712</v>
      </c>
      <c r="AI474" s="0" t="n">
        <f aca="false">IMARGUMENT(AG474)</f>
        <v>1.5707963267949</v>
      </c>
      <c r="AJ474" s="0" t="str">
        <f aca="false">IMSUM(COMPLEX(1,0),IMDIV(COMPLEX(0,2*PI()*O474),COMPLEX(wp1_ea,0)))</f>
        <v>1+0.589520622240309i</v>
      </c>
      <c r="AK474" s="0" t="n">
        <f aca="false">IMABS(AJ474)</f>
        <v>1.16083356431773</v>
      </c>
      <c r="AL474" s="0" t="n">
        <f aca="false">IMARGUMENT(AJ474)</f>
        <v>0.532678440468593</v>
      </c>
      <c r="AM474" s="0" t="str">
        <f aca="false">IMSUM(COMPLEX(1,0),IMDIV(COMPLEX(0,2*PI()*O474),COMPLEX(wz_ea,0)))</f>
        <v>1+59.5415828462712i</v>
      </c>
      <c r="AN474" s="0" t="n">
        <f aca="false">IMABS(AM474)</f>
        <v>59.5499797467587</v>
      </c>
      <c r="AO474" s="0" t="n">
        <f aca="false">IMARGUMENT(AM474)</f>
        <v>1.55400292050187</v>
      </c>
      <c r="AP474" s="197" t="str">
        <f aca="false">IMPRODUCT(AF474,IMDIV(AM474,IMPRODUCT(AG474,AJ474)))</f>
        <v>-0.319204557418911+0.195474092165901i</v>
      </c>
      <c r="AQ474" s="169" t="n">
        <f aca="false">20*LOG(IMABS(AP474))</f>
        <v>-8.53556687356316</v>
      </c>
      <c r="AR474" s="198" t="n">
        <f aca="false">(180/PI())*IMARGUMENT(AP474)</f>
        <v>148.5175822193</v>
      </c>
      <c r="AS474" s="197" t="str">
        <f aca="false">IMPRODUCT(AC474,AP474)</f>
        <v>0.0255234978658174-0.014138178205898i</v>
      </c>
      <c r="AT474" s="223" t="n">
        <f aca="false">20*LOG(IMABS(AS474))</f>
        <v>-30.6989847789281</v>
      </c>
      <c r="AU474" s="198" t="n">
        <f aca="false">(180/PI())*IMARGUMENT(AS474)</f>
        <v>-28.9832929153305</v>
      </c>
      <c r="AX474" s="0" t="n">
        <f aca="false">SUM((AT475&lt;0)*(AT474&gt;0))*O474</f>
        <v>0</v>
      </c>
      <c r="AY474" s="0" t="n">
        <f aca="false">IF(AX474&gt;0,AU474,0)</f>
        <v>0</v>
      </c>
    </row>
    <row r="475" customFormat="false" ht="15" hidden="false" customHeight="false" outlineLevel="0" collapsed="false">
      <c r="N475" s="130" t="n">
        <v>57</v>
      </c>
      <c r="O475" s="192" t="n">
        <f aca="false">10^(5+(N475/100))</f>
        <v>371535.229097173</v>
      </c>
      <c r="P475" s="240" t="str">
        <f aca="false">COMPLEX(Adc,0)</f>
        <v>175.438596491228</v>
      </c>
      <c r="Q475" s="124" t="str">
        <f aca="false">IMSUM(COMPLEX(1,0),IMDIV(COMPLEX(0,2*PI()*O475),COMPLEX(wp_lf,0)))</f>
        <v>1+4388.71842201837i</v>
      </c>
      <c r="R475" s="124" t="n">
        <f aca="false">IMABS(Q475)</f>
        <v>4388.71853594684</v>
      </c>
      <c r="S475" s="124" t="n">
        <f aca="false">IMARGUMENT(Q475)</f>
        <v>1.57056846984748</v>
      </c>
      <c r="T475" s="124" t="str">
        <f aca="false">IMSUM(COMPLEX(1,0),IMDIV(COMPLEX(0,2*PI()*O475),COMPLEX(wz_esr,0)))</f>
        <v>1+0.0072413853963303i</v>
      </c>
      <c r="U475" s="124" t="n">
        <f aca="false">IMABS(T475)</f>
        <v>1.00002621848752</v>
      </c>
      <c r="V475" s="124" t="n">
        <f aca="false">IMARGUMENT(T475)</f>
        <v>0.0072412588265495</v>
      </c>
      <c r="W475" s="0" t="str">
        <f aca="false">IMSUB(COMPLEX(1,0),IMDIV(COMPLEX(0,2*PI()*O475),COMPLEX(wz_rhp,0)))</f>
        <v>1-1.68078577864533i</v>
      </c>
      <c r="X475" s="124" t="n">
        <f aca="false">IMABS(W475)</f>
        <v>1.95577116087143</v>
      </c>
      <c r="Y475" s="124" t="n">
        <f aca="false">IMARGUMENT(W475)</f>
        <v>-1.03409108514072</v>
      </c>
      <c r="Z475" s="0" t="str">
        <f aca="false">IMSUM(COMPLEX(1,0),IMDIV(COMPLEX(0,2*PI()*O475),COMPLEX(Q*(wsl/2),0)),IMDIV(IMPOWER(COMPLEX(0,2*PI()*O475),2),IMPOWER(COMPLEX(wsl/2,0),2)))</f>
        <v>0.874795078040554+0.504621879031467i</v>
      </c>
      <c r="AA475" s="124" t="n">
        <f aca="false">IMABS(Z475)</f>
        <v>1.00990577251604</v>
      </c>
      <c r="AB475" s="124" t="n">
        <f aca="false">IMARGUMENT(Z475)</f>
        <v>0.523220351696673</v>
      </c>
      <c r="AC475" s="222" t="str">
        <f aca="false">(IMDIV(IMPRODUCT(P475,T475,W475),IMPRODUCT(Q475,Z475)))</f>
        <v>-0.0773999419970703-0.00162207623703421i</v>
      </c>
      <c r="AD475" s="223" t="n">
        <f aca="false">20*LOG(IMABS(AC475))</f>
        <v>-22.2232802975938</v>
      </c>
      <c r="AE475" s="198" t="n">
        <f aca="false">(180/PI())*IMARGUMENT(AC475)</f>
        <v>-178.799423907694</v>
      </c>
      <c r="AF475" s="0" t="str">
        <f aca="false">COMPLEX(Adc_ea,0)</f>
        <v>-0.434440565864413</v>
      </c>
      <c r="AG475" s="0" t="str">
        <f aca="false">IMDIV(COMPLEX(0,2*PI()*O475),COMPLEX(wp0_ea,0))</f>
        <v>60.9284844758933i</v>
      </c>
      <c r="AH475" s="0" t="n">
        <f aca="false">IMABS(AG475)</f>
        <v>60.9284844758933</v>
      </c>
      <c r="AI475" s="0" t="n">
        <f aca="false">IMARGUMENT(AG475)</f>
        <v>1.5707963267949</v>
      </c>
      <c r="AJ475" s="0" t="str">
        <f aca="false">IMSUM(COMPLEX(1,0),IMDIV(COMPLEX(0,2*PI()*O475),COMPLEX(wp1_ea,0)))</f>
        <v>1+0.603252321543498i</v>
      </c>
      <c r="AK475" s="0" t="n">
        <f aca="false">IMABS(AJ475)</f>
        <v>1.16786701445311</v>
      </c>
      <c r="AL475" s="0" t="n">
        <f aca="false">IMARGUMENT(AJ475)</f>
        <v>0.542807482234046</v>
      </c>
      <c r="AM475" s="0" t="str">
        <f aca="false">IMSUM(COMPLEX(1,0),IMDIV(COMPLEX(0,2*PI()*O475),COMPLEX(wz_ea,0)))</f>
        <v>1+60.9284844758933i</v>
      </c>
      <c r="AN475" s="0" t="n">
        <f aca="false">IMABS(AM475)</f>
        <v>60.9366902656287</v>
      </c>
      <c r="AO475" s="0" t="n">
        <f aca="false">IMARGUMENT(AM475)</f>
        <v>1.55438511566698</v>
      </c>
      <c r="AP475" s="197" t="str">
        <f aca="false">IMPRODUCT(AF475,IMDIV(AM475,IMPRODUCT(AG475,AJ475)))</f>
        <v>-0.31537133197075+0.197378824152735i</v>
      </c>
      <c r="AQ475" s="169" t="n">
        <f aca="false">20*LOG(IMABS(AP475))</f>
        <v>-8.58809070317916</v>
      </c>
      <c r="AR475" s="198" t="n">
        <f aca="false">(180/PI())*IMARGUMENT(AP475)</f>
        <v>147.959129045539</v>
      </c>
      <c r="AS475" s="197" t="str">
        <f aca="false">IMPRODUCT(AC475,AP475)</f>
        <v>0.0247298863024268-0.0147655531974401i</v>
      </c>
      <c r="AT475" s="223" t="n">
        <f aca="false">20*LOG(IMABS(AS475))</f>
        <v>-30.8113710007729</v>
      </c>
      <c r="AU475" s="198" t="n">
        <f aca="false">(180/PI())*IMARGUMENT(AS475)</f>
        <v>-30.8402948621555</v>
      </c>
      <c r="AX475" s="0" t="n">
        <f aca="false">SUM((AT476&lt;0)*(AT475&gt;0))*O475</f>
        <v>0</v>
      </c>
      <c r="AY475" s="0" t="n">
        <f aca="false">IF(AX475&gt;0,AU475,0)</f>
        <v>0</v>
      </c>
    </row>
    <row r="476" customFormat="false" ht="15" hidden="false" customHeight="false" outlineLevel="0" collapsed="false">
      <c r="N476" s="130" t="n">
        <v>58</v>
      </c>
      <c r="O476" s="192" t="n">
        <f aca="false">10^(5+(N476/100))</f>
        <v>380189.396320561</v>
      </c>
      <c r="P476" s="240" t="str">
        <f aca="false">COMPLEX(Adc,0)</f>
        <v>175.438596491228</v>
      </c>
      <c r="Q476" s="124" t="str">
        <f aca="false">IMSUM(COMPLEX(1,0),IMDIV(COMPLEX(0,2*PI()*O476),COMPLEX(wp_lf,0)))</f>
        <v>1+4490.94480634484i</v>
      </c>
      <c r="R476" s="124" t="n">
        <f aca="false">IMABS(Q476)</f>
        <v>4490.94491767999</v>
      </c>
      <c r="S476" s="124" t="n">
        <f aca="false">IMARGUMENT(Q476)</f>
        <v>1.57057365650466</v>
      </c>
      <c r="T476" s="124" t="str">
        <f aca="false">IMSUM(COMPLEX(1,0),IMDIV(COMPLEX(0,2*PI()*O476),COMPLEX(wz_esr,0)))</f>
        <v>1+0.00741005893046898i</v>
      </c>
      <c r="U476" s="124" t="n">
        <f aca="false">IMABS(T476)</f>
        <v>1.00002745410981</v>
      </c>
      <c r="V476" s="124" t="n">
        <f aca="false">IMARGUMENT(T476)</f>
        <v>0.00740992330869481</v>
      </c>
      <c r="W476" s="0" t="str">
        <f aca="false">IMSUB(COMPLEX(1,0),IMDIV(COMPLEX(0,2*PI()*O476),COMPLEX(wz_rhp,0)))</f>
        <v>1-1.71993630881292i</v>
      </c>
      <c r="X476" s="124" t="n">
        <f aca="false">IMABS(W476)</f>
        <v>1.98951775723993</v>
      </c>
      <c r="Y476" s="124" t="n">
        <f aca="false">IMARGUMENT(W476)</f>
        <v>-1.04415296478167</v>
      </c>
      <c r="Z476" s="0" t="str">
        <f aca="false">IMSUM(COMPLEX(1,0),IMDIV(COMPLEX(0,2*PI()*O476),COMPLEX(Q*(wsl/2),0)),IMDIV(IMPOWER(COMPLEX(0,2*PI()*O476),2),IMPOWER(COMPLEX(wsl/2,0),2)))</f>
        <v>0.868894351859779+0.516376032564446i</v>
      </c>
      <c r="AA476" s="124" t="n">
        <f aca="false">IMABS(Z476)</f>
        <v>1.01075298748053</v>
      </c>
      <c r="AB476" s="124" t="n">
        <f aca="false">IMARGUMENT(Z476)</f>
        <v>0.536211079792033</v>
      </c>
      <c r="AC476" s="222" t="str">
        <f aca="false">(IMDIV(IMPRODUCT(P476,T476,W476),IMPRODUCT(Q476,Z476)))</f>
        <v>-0.0768955684658196+0.000148802659604331i</v>
      </c>
      <c r="AD476" s="223" t="n">
        <f aca="false">20*LOG(IMABS(AC476))</f>
        <v>-22.2819574991163</v>
      </c>
      <c r="AE476" s="198" t="n">
        <f aca="false">(180/PI())*IMARGUMENT(AC476)</f>
        <v>179.889125551662</v>
      </c>
      <c r="AF476" s="0" t="str">
        <f aca="false">COMPLEX(Adc_ea,0)</f>
        <v>-0.434440565864413</v>
      </c>
      <c r="AG476" s="0" t="str">
        <f aca="false">IMDIV(COMPLEX(0,2*PI()*O476),COMPLEX(wp0_ea,0))</f>
        <v>62.3476911944683i</v>
      </c>
      <c r="AH476" s="0" t="n">
        <f aca="false">IMABS(AG476)</f>
        <v>62.3476911944683</v>
      </c>
      <c r="AI476" s="0" t="n">
        <f aca="false">IMARGUMENT(AG476)</f>
        <v>1.5707963267949</v>
      </c>
      <c r="AJ476" s="0" t="str">
        <f aca="false">IMSUM(COMPLEX(1,0),IMDIV(COMPLEX(0,2*PI()*O476),COMPLEX(wp1_ea,0)))</f>
        <v>1+0.617303873212558i</v>
      </c>
      <c r="AK476" s="0" t="n">
        <f aca="false">IMABS(AJ476)</f>
        <v>1.17518682424678</v>
      </c>
      <c r="AL476" s="0" t="n">
        <f aca="false">IMARGUMENT(AJ476)</f>
        <v>0.553045869819289</v>
      </c>
      <c r="AM476" s="0" t="str">
        <f aca="false">IMSUM(COMPLEX(1,0),IMDIV(COMPLEX(0,2*PI()*O476),COMPLEX(wz_ea,0)))</f>
        <v>1+62.3476911944683i</v>
      </c>
      <c r="AN476" s="0" t="n">
        <f aca="false">IMABS(AM476)</f>
        <v>62.3557102219258</v>
      </c>
      <c r="AO476" s="0" t="n">
        <f aca="false">IMARGUMENT(AM476)</f>
        <v>1.55475861564131</v>
      </c>
      <c r="AP476" s="197" t="str">
        <f aca="false">IMPRODUCT(AF476,IMDIV(AM476,IMPRODUCT(AG476,AJ476)))</f>
        <v>-0.311454901246284+0.199230346600759i</v>
      </c>
      <c r="AQ476" s="169" t="n">
        <f aca="false">20*LOG(IMABS(AP476))</f>
        <v>-8.64241377048044</v>
      </c>
      <c r="AR476" s="198" t="n">
        <f aca="false">(180/PI())*IMARGUMENT(AP476)</f>
        <v>147.393912620063</v>
      </c>
      <c r="AS476" s="197" t="str">
        <f aca="false">IMPRODUCT(AC476,AP476)</f>
        <v>0.0239198556773506-0.0153662760751599i</v>
      </c>
      <c r="AT476" s="223" t="n">
        <f aca="false">20*LOG(IMABS(AS476))</f>
        <v>-30.9243712695967</v>
      </c>
      <c r="AU476" s="198" t="n">
        <f aca="false">(180/PI())*IMARGUMENT(AS476)</f>
        <v>-32.7169618282782</v>
      </c>
      <c r="AX476" s="0" t="n">
        <f aca="false">SUM((AT477&lt;0)*(AT476&gt;0))*O476</f>
        <v>0</v>
      </c>
      <c r="AY476" s="0" t="n">
        <f aca="false">IF(AX476&gt;0,AU476,0)</f>
        <v>0</v>
      </c>
    </row>
    <row r="477" customFormat="false" ht="15" hidden="false" customHeight="false" outlineLevel="0" collapsed="false">
      <c r="N477" s="130" t="n">
        <v>59</v>
      </c>
      <c r="O477" s="192" t="n">
        <f aca="false">10^(5+(N477/100))</f>
        <v>389045.144994281</v>
      </c>
      <c r="P477" s="240" t="str">
        <f aca="false">COMPLEX(Adc,0)</f>
        <v>175.438596491228</v>
      </c>
      <c r="Q477" s="124" t="str">
        <f aca="false">IMSUM(COMPLEX(1,0),IMDIV(COMPLEX(0,2*PI()*O477),COMPLEX(wp_lf,0)))</f>
        <v>1+4595.55234905231i</v>
      </c>
      <c r="R477" s="124" t="n">
        <f aca="false">IMABS(Q477)</f>
        <v>4595.55245785316</v>
      </c>
      <c r="S477" s="124" t="n">
        <f aca="false">IMARGUMENT(Q477)</f>
        <v>1.57057872509911</v>
      </c>
      <c r="T477" s="124" t="str">
        <f aca="false">IMSUM(COMPLEX(1,0),IMDIV(COMPLEX(0,2*PI()*O477),COMPLEX(wz_esr,0)))</f>
        <v>1+0.00758266137593633i</v>
      </c>
      <c r="U477" s="124" t="n">
        <f aca="false">IMABS(T477)</f>
        <v>1.00002874796355</v>
      </c>
      <c r="V477" s="124" t="n">
        <f aca="false">IMARGUMENT(T477)</f>
        <v>0.00758251605481822</v>
      </c>
      <c r="W477" s="0" t="str">
        <f aca="false">IMSUB(COMPLEX(1,0),IMDIV(COMPLEX(0,2*PI()*O477),COMPLEX(wz_rhp,0)))</f>
        <v>1-1.75999877197748i</v>
      </c>
      <c r="X477" s="124" t="n">
        <f aca="false">IMABS(W477)</f>
        <v>2.02425188090866</v>
      </c>
      <c r="Y477" s="124" t="n">
        <f aca="false">IMARGUMENT(W477)</f>
        <v>-1.05410088833934</v>
      </c>
      <c r="Z477" s="0" t="str">
        <f aca="false">IMSUM(COMPLEX(1,0),IMDIV(COMPLEX(0,2*PI()*O477),COMPLEX(Q*(wsl/2),0)),IMDIV(IMPOWER(COMPLEX(0,2*PI()*O477),2),IMPOWER(COMPLEX(wsl/2,0),2)))</f>
        <v>0.86271553302166+0.528403975504934i</v>
      </c>
      <c r="AA477" s="124" t="n">
        <f aca="false">IMABS(Z477)</f>
        <v>1.0116762586155</v>
      </c>
      <c r="AB477" s="124" t="n">
        <f aca="false">IMARGUMENT(Z477)</f>
        <v>0.549552184159581</v>
      </c>
      <c r="AC477" s="222" t="str">
        <f aca="false">(IMDIV(IMPRODUCT(P477,T477,W477),IMPRODUCT(Q477,Z477)))</f>
        <v>-0.0763636269967399+0.00191381552746855i</v>
      </c>
      <c r="AD477" s="223" t="n">
        <f aca="false">20*LOG(IMABS(AC477))</f>
        <v>-22.3395421109488</v>
      </c>
      <c r="AE477" s="198" t="n">
        <f aca="false">(180/PI())*IMARGUMENT(AC477)</f>
        <v>178.564360969439</v>
      </c>
      <c r="AF477" s="0" t="str">
        <f aca="false">COMPLEX(Adc_ea,0)</f>
        <v>-0.434440565864413</v>
      </c>
      <c r="AG477" s="0" t="str">
        <f aca="false">IMDIV(COMPLEX(0,2*PI()*O477),COMPLEX(wp0_ea,0))</f>
        <v>63.7999554841839i</v>
      </c>
      <c r="AH477" s="0" t="n">
        <f aca="false">IMABS(AG477)</f>
        <v>63.7999554841839</v>
      </c>
      <c r="AI477" s="0" t="n">
        <f aca="false">IMARGUMENT(AG477)</f>
        <v>1.5707963267949</v>
      </c>
      <c r="AJ477" s="0" t="str">
        <f aca="false">IMSUM(COMPLEX(1,0),IMDIV(COMPLEX(0,2*PI()*O477),COMPLEX(wp1_ea,0)))</f>
        <v>1+0.631682727566178i</v>
      </c>
      <c r="AK477" s="0" t="n">
        <f aca="false">IMABS(AJ477)</f>
        <v>1.18280305558679</v>
      </c>
      <c r="AL477" s="0" t="n">
        <f aca="false">IMARGUMENT(AJ477)</f>
        <v>0.563390445444423</v>
      </c>
      <c r="AM477" s="0" t="str">
        <f aca="false">IMSUM(COMPLEX(1,0),IMDIV(COMPLEX(0,2*PI()*O477),COMPLEX(wz_ea,0)))</f>
        <v>1+63.7999554841839i</v>
      </c>
      <c r="AN477" s="0" t="n">
        <f aca="false">IMABS(AM477)</f>
        <v>63.8077919989702</v>
      </c>
      <c r="AO477" s="0" t="n">
        <f aca="false">IMARGUMENT(AM477)</f>
        <v>1.5551236180424</v>
      </c>
      <c r="AP477" s="197" t="str">
        <f aca="false">IMPRODUCT(AF477,IMDIV(AM477,IMPRODUCT(AG477,AJ477)))</f>
        <v>-0.307456813163334+0.201024576357086i</v>
      </c>
      <c r="AQ477" s="169" t="n">
        <f aca="false">20*LOG(IMABS(AP477))</f>
        <v>-8.69857452407519</v>
      </c>
      <c r="AR477" s="198" t="n">
        <f aca="false">(180/PI())*IMARGUMENT(AP477)</f>
        <v>146.822125192983</v>
      </c>
      <c r="AS477" s="197" t="str">
        <f aca="false">IMPRODUCT(AC477,AP477)</f>
        <v>0.0230937934423762-0.0159393813891682i</v>
      </c>
      <c r="AT477" s="223" t="n">
        <f aca="false">20*LOG(IMABS(AS477))</f>
        <v>-31.038116635024</v>
      </c>
      <c r="AU477" s="198" t="n">
        <f aca="false">(180/PI())*IMARGUMENT(AS477)</f>
        <v>-34.613513837578</v>
      </c>
      <c r="AX477" s="0" t="n">
        <f aca="false">SUM((AT478&lt;0)*(AT477&gt;0))*O477</f>
        <v>0</v>
      </c>
      <c r="AY477" s="0" t="n">
        <f aca="false">IF(AX477&gt;0,AU477,0)</f>
        <v>0</v>
      </c>
    </row>
    <row r="478" customFormat="false" ht="15" hidden="false" customHeight="false" outlineLevel="0" collapsed="false">
      <c r="N478" s="130" t="n">
        <v>60</v>
      </c>
      <c r="O478" s="192" t="n">
        <f aca="false">10^(5+(N478/100))</f>
        <v>398107.170553497</v>
      </c>
      <c r="P478" s="240" t="str">
        <f aca="false">COMPLEX(Adc,0)</f>
        <v>175.438596491228</v>
      </c>
      <c r="Q478" s="124" t="str">
        <f aca="false">IMSUM(COMPLEX(1,0),IMDIV(COMPLEX(0,2*PI()*O478),COMPLEX(wp_lf,0)))</f>
        <v>1+4702.59651444459i</v>
      </c>
      <c r="R478" s="124" t="n">
        <f aca="false">IMABS(Q478)</f>
        <v>4702.59662076883</v>
      </c>
      <c r="S478" s="124" t="n">
        <f aca="false">IMARGUMENT(Q478)</f>
        <v>1.57058367831828</v>
      </c>
      <c r="T478" s="124" t="str">
        <f aca="false">IMSUM(COMPLEX(1,0),IMDIV(COMPLEX(0,2*PI()*O478),COMPLEX(wz_esr,0)))</f>
        <v>1+0.00775928424883357i</v>
      </c>
      <c r="U478" s="124" t="n">
        <f aca="false">IMABS(T478)</f>
        <v>1.00003010279294</v>
      </c>
      <c r="V478" s="124" t="n">
        <f aca="false">IMARGUMENT(T478)</f>
        <v>0.0077591285347164</v>
      </c>
      <c r="W478" s="0" t="str">
        <f aca="false">IMSUB(COMPLEX(1,0),IMDIV(COMPLEX(0,2*PI()*O478),COMPLEX(wz_rhp,0)))</f>
        <v>1-1.80099440978729i</v>
      </c>
      <c r="X478" s="124" t="n">
        <f aca="false">IMABS(W478)</f>
        <v>2.05999535535522</v>
      </c>
      <c r="Y478" s="124" t="n">
        <f aca="false">IMARGUMENT(W478)</f>
        <v>-1.06393225404196</v>
      </c>
      <c r="Z478" s="0" t="str">
        <f aca="false">IMSUM(COMPLEX(1,0),IMDIV(COMPLEX(0,2*PI()*O478),COMPLEX(Q*(wsl/2),0)),IMDIV(IMPOWER(COMPLEX(0,2*PI()*O478),2),IMPOWER(COMPLEX(wsl/2,0),2)))</f>
        <v>0.856245515423029+0.540712085227491i</v>
      </c>
      <c r="AA478" s="124" t="n">
        <f aca="false">IMABS(Z478)</f>
        <v>1.01268254739238</v>
      </c>
      <c r="AB478" s="124" t="n">
        <f aca="false">IMARGUMENT(Z478)</f>
        <v>0.563254014592473</v>
      </c>
      <c r="AC478" s="222" t="str">
        <f aca="false">(IMDIV(IMPRODUCT(P478,T478,W478),IMPRODUCT(Q478,Z478)))</f>
        <v>-0.0758026074286647+0.00367309389046398i</v>
      </c>
      <c r="AD478" s="223" t="n">
        <f aca="false">20*LOG(IMABS(AC478))</f>
        <v>-22.3961318811685</v>
      </c>
      <c r="AE478" s="198" t="n">
        <f aca="false">(180/PI())*IMARGUMENT(AC478)</f>
        <v>177.225843503574</v>
      </c>
      <c r="AF478" s="0" t="str">
        <f aca="false">COMPLEX(Adc_ea,0)</f>
        <v>-0.434440565864413</v>
      </c>
      <c r="AG478" s="0" t="str">
        <f aca="false">IMDIV(COMPLEX(0,2*PI()*O478),COMPLEX(wp0_ea,0))</f>
        <v>65.2860473547893i</v>
      </c>
      <c r="AH478" s="0" t="n">
        <f aca="false">IMABS(AG478)</f>
        <v>65.2860473547893</v>
      </c>
      <c r="AI478" s="0" t="n">
        <f aca="false">IMARGUMENT(AG478)</f>
        <v>1.5707963267949</v>
      </c>
      <c r="AJ478" s="0" t="str">
        <f aca="false">IMSUM(COMPLEX(1,0),IMDIV(COMPLEX(0,2*PI()*O478),COMPLEX(wp1_ea,0)))</f>
        <v>1+0.646396508463261i</v>
      </c>
      <c r="AK478" s="0" t="n">
        <f aca="false">IMABS(AJ478)</f>
        <v>1.1907260164091</v>
      </c>
      <c r="AL478" s="0" t="n">
        <f aca="false">IMARGUMENT(AJ478)</f>
        <v>0.573837837787939</v>
      </c>
      <c r="AM478" s="0" t="str">
        <f aca="false">IMSUM(COMPLEX(1,0),IMDIV(COMPLEX(0,2*PI()*O478),COMPLEX(wz_ea,0)))</f>
        <v>1+65.2860473547893i</v>
      </c>
      <c r="AN478" s="0" t="n">
        <f aca="false">IMABS(AM478)</f>
        <v>65.2937055098866</v>
      </c>
      <c r="AO478" s="0" t="n">
        <f aca="false">IMARGUMENT(AM478)</f>
        <v>1.55548031601012</v>
      </c>
      <c r="AP478" s="197" t="str">
        <f aca="false">IMPRODUCT(AF478,IMDIV(AM478,IMPRODUCT(AG478,AJ478)))</f>
        <v>-0.303378857498684+0.202757450960424i</v>
      </c>
      <c r="AQ478" s="169" t="n">
        <f aca="false">20*LOG(IMABS(AP478))</f>
        <v>-8.75661063173837</v>
      </c>
      <c r="AR478" s="198" t="n">
        <f aca="false">(180/PI())*IMARGUMENT(AP478)</f>
        <v>146.243970992894</v>
      </c>
      <c r="AS478" s="197" t="str">
        <f aca="false">IMPRODUCT(AC478,AP478)</f>
        <v>0.0222521612827608-0.0164838824863641i</v>
      </c>
      <c r="AT478" s="223" t="n">
        <f aca="false">20*LOG(IMABS(AS478))</f>
        <v>-31.1527425129069</v>
      </c>
      <c r="AU478" s="198" t="n">
        <f aca="false">(180/PI())*IMARGUMENT(AS478)</f>
        <v>-36.5301855035324</v>
      </c>
      <c r="AX478" s="0" t="n">
        <f aca="false">SUM((AT479&lt;0)*(AT478&gt;0))*O478</f>
        <v>0</v>
      </c>
      <c r="AY478" s="0" t="n">
        <f aca="false">IF(AX478&gt;0,AU478,0)</f>
        <v>0</v>
      </c>
    </row>
    <row r="479" customFormat="false" ht="15" hidden="false" customHeight="false" outlineLevel="0" collapsed="false">
      <c r="N479" s="130" t="n">
        <v>61</v>
      </c>
      <c r="O479" s="192" t="n">
        <f aca="false">10^(5+(N479/100))</f>
        <v>407380.277804113</v>
      </c>
      <c r="P479" s="240" t="str">
        <f aca="false">COMPLEX(Adc,0)</f>
        <v>175.438596491228</v>
      </c>
      <c r="Q479" s="124" t="str">
        <f aca="false">IMSUM(COMPLEX(1,0),IMDIV(COMPLEX(0,2*PI()*O479),COMPLEX(wp_lf,0)))</f>
        <v>1+4812.13405875506i</v>
      </c>
      <c r="R479" s="124" t="n">
        <f aca="false">IMABS(Q479)</f>
        <v>4812.13416265906</v>
      </c>
      <c r="S479" s="124" t="n">
        <f aca="false">IMARGUMENT(Q479)</f>
        <v>1.57058851878843</v>
      </c>
      <c r="T479" s="124" t="str">
        <f aca="false">IMSUM(COMPLEX(1,0),IMDIV(COMPLEX(0,2*PI()*O479),COMPLEX(wz_esr,0)))</f>
        <v>1+0.00794002119694583i</v>
      </c>
      <c r="U479" s="124" t="n">
        <f aca="false">IMABS(T479)</f>
        <v>1.0000315214715</v>
      </c>
      <c r="V479" s="124" t="n">
        <f aca="false">IMARGUMENT(T479)</f>
        <v>0.00793985434653894</v>
      </c>
      <c r="W479" s="0" t="str">
        <f aca="false">IMSUB(COMPLEX(1,0),IMDIV(COMPLEX(0,2*PI()*O479),COMPLEX(wz_rhp,0)))</f>
        <v>1-1.84294495867215i</v>
      </c>
      <c r="X479" s="124" t="n">
        <f aca="false">IMABS(W479)</f>
        <v>2.09677040247498</v>
      </c>
      <c r="Y479" s="124" t="n">
        <f aca="false">IMARGUMENT(W479)</f>
        <v>-1.07364467185334</v>
      </c>
      <c r="Z479" s="0" t="str">
        <f aca="false">IMSUM(COMPLEX(1,0),IMDIV(COMPLEX(0,2*PI()*O479),COMPLEX(Q*(wsl/2),0)),IMDIV(IMPOWER(COMPLEX(0,2*PI()*O479),2),IMPOWER(COMPLEX(wsl/2,0),2)))</f>
        <v>0.84947057528911+0.553306887654806i</v>
      </c>
      <c r="AA479" s="124" t="n">
        <f aca="false">IMABS(Z479)</f>
        <v>1.0137794485036</v>
      </c>
      <c r="AB479" s="124" t="n">
        <f aca="false">IMARGUMENT(Z479)</f>
        <v>0.577327163590597</v>
      </c>
      <c r="AC479" s="222" t="str">
        <f aca="false">(IMDIV(IMPRODUCT(P479,T479,W479),IMPRODUCT(Q479,Z479)))</f>
        <v>-0.0752109308478183+0.00542666915340546i</v>
      </c>
      <c r="AD479" s="223" t="n">
        <f aca="false">20*LOG(IMABS(AC479))</f>
        <v>-22.4518299719051</v>
      </c>
      <c r="AE479" s="198" t="n">
        <f aca="false">(180/PI())*IMARGUMENT(AC479)</f>
        <v>175.87310839982</v>
      </c>
      <c r="AF479" s="0" t="str">
        <f aca="false">COMPLEX(Adc_ea,0)</f>
        <v>-0.434440565864413</v>
      </c>
      <c r="AG479" s="0" t="str">
        <f aca="false">IMDIV(COMPLEX(0,2*PI()*O479),COMPLEX(wp0_ea,0))</f>
        <v>66.8067547518654i</v>
      </c>
      <c r="AH479" s="0" t="n">
        <f aca="false">IMABS(AG479)</f>
        <v>66.8067547518654</v>
      </c>
      <c r="AI479" s="0" t="n">
        <f aca="false">IMARGUMENT(AG479)</f>
        <v>1.5707963267949</v>
      </c>
      <c r="AJ479" s="0" t="str">
        <f aca="false">IMSUM(COMPLEX(1,0),IMDIV(COMPLEX(0,2*PI()*O479),COMPLEX(wp1_ea,0)))</f>
        <v>1+0.661453017345203i</v>
      </c>
      <c r="AK479" s="0" t="n">
        <f aca="false">IMABS(AJ479)</f>
        <v>1.19896626064084</v>
      </c>
      <c r="AL479" s="0" t="n">
        <f aca="false">IMARGUMENT(AJ479)</f>
        <v>0.584384463438285</v>
      </c>
      <c r="AM479" s="0" t="str">
        <f aca="false">IMSUM(COMPLEX(1,0),IMDIV(COMPLEX(0,2*PI()*O479),COMPLEX(wz_ea,0)))</f>
        <v>1+66.8067547518654i</v>
      </c>
      <c r="AN479" s="0" t="n">
        <f aca="false">IMABS(AM479)</f>
        <v>66.8142386058233</v>
      </c>
      <c r="AO479" s="0" t="n">
        <f aca="false">IMARGUMENT(AM479)</f>
        <v>1.55582889830716</v>
      </c>
      <c r="AP479" s="197" t="str">
        <f aca="false">IMPRODUCT(AF479,IMDIV(AM479,IMPRODUCT(AG479,AJ479)))</f>
        <v>-0.29922306886152+0.204424945471714i</v>
      </c>
      <c r="AQ479" s="169" t="n">
        <f aca="false">20*LOG(IMABS(AP479))</f>
        <v>-8.81655886743954</v>
      </c>
      <c r="AR479" s="198" t="n">
        <f aca="false">(180/PI())*IMARGUMENT(AP479)</f>
        <v>145.659666149458</v>
      </c>
      <c r="AS479" s="197" t="str">
        <f aca="false">IMPRODUCT(AC479,AP479)</f>
        <v>0.0213954989944378-0.0169987750352202i</v>
      </c>
      <c r="AT479" s="223" t="n">
        <f aca="false">20*LOG(IMABS(AS479))</f>
        <v>-31.2683888393446</v>
      </c>
      <c r="AU479" s="198" t="n">
        <f aca="false">(180/PI())*IMARGUMENT(AS479)</f>
        <v>-38.467225450722</v>
      </c>
      <c r="AX479" s="0" t="n">
        <f aca="false">SUM((AT480&lt;0)*(AT479&gt;0))*O479</f>
        <v>0</v>
      </c>
      <c r="AY479" s="0" t="n">
        <f aca="false">IF(AX479&gt;0,AU479,0)</f>
        <v>0</v>
      </c>
    </row>
    <row r="480" customFormat="false" ht="15" hidden="false" customHeight="false" outlineLevel="0" collapsed="false">
      <c r="N480" s="130" t="n">
        <v>62</v>
      </c>
      <c r="O480" s="192" t="n">
        <f aca="false">10^(5+(N480/100))</f>
        <v>416869.383470336</v>
      </c>
      <c r="P480" s="240" t="str">
        <f aca="false">COMPLEX(Adc,0)</f>
        <v>175.438596491228</v>
      </c>
      <c r="Q480" s="124" t="str">
        <f aca="false">IMSUM(COMPLEX(1,0),IMDIV(COMPLEX(0,2*PI()*O480),COMPLEX(wp_lf,0)))</f>
        <v>1+4924.22306023958i</v>
      </c>
      <c r="R480" s="124" t="n">
        <f aca="false">IMABS(Q480)</f>
        <v>4924.22316177844</v>
      </c>
      <c r="S480" s="124" t="n">
        <f aca="false">IMARGUMENT(Q480)</f>
        <v>1.57059324907603</v>
      </c>
      <c r="T480" s="124" t="str">
        <f aca="false">IMSUM(COMPLEX(1,0),IMDIV(COMPLEX(0,2*PI()*O480),COMPLEX(wz_esr,0)))</f>
        <v>1+0.00812496804939533i</v>
      </c>
      <c r="U480" s="124" t="n">
        <f aca="false">IMABS(T480)</f>
        <v>1.00003300700817</v>
      </c>
      <c r="V480" s="124" t="n">
        <f aca="false">IMARGUMENT(T480)</f>
        <v>0.00812478926625032</v>
      </c>
      <c r="W480" s="0" t="str">
        <f aca="false">IMSUB(COMPLEX(1,0),IMDIV(COMPLEX(0,2*PI()*O480),COMPLEX(wz_rhp,0)))</f>
        <v>1-1.88587266136835i</v>
      </c>
      <c r="X480" s="124" t="n">
        <f aca="false">IMABS(W480)</f>
        <v>2.13459965682011</v>
      </c>
      <c r="Y480" s="124" t="n">
        <f aca="false">IMARGUMENT(W480)</f>
        <v>-1.08323596121217</v>
      </c>
      <c r="Z480" s="0" t="str">
        <f aca="false">IMSUM(COMPLEX(1,0),IMDIV(COMPLEX(0,2*PI()*O480),COMPLEX(Q*(wsl/2),0)),IMDIV(IMPOWER(COMPLEX(0,2*PI()*O480),2),IMPOWER(COMPLEX(wsl/2,0),2)))</f>
        <v>0.842376342063549+0.566195060717837i</v>
      </c>
      <c r="AA480" s="124" t="n">
        <f aca="false">IMABS(Z480)</f>
        <v>1.01497524523982</v>
      </c>
      <c r="AB480" s="124" t="n">
        <f aca="false">IMARGUMENT(Z480)</f>
        <v>0.591782453192334</v>
      </c>
      <c r="AC480" s="222" t="str">
        <f aca="false">(IMDIV(IMPRODUCT(P480,T480,W480),IMPRODUCT(Q480,Z480)))</f>
        <v>-0.0745869499814113+0.00717446233560667i</v>
      </c>
      <c r="AD480" s="223" t="n">
        <f aca="false">20*LOG(IMABS(AC480))</f>
        <v>-22.506745251998</v>
      </c>
      <c r="AE480" s="198" t="n">
        <f aca="false">(180/PI())*IMARGUMENT(AC480)</f>
        <v>174.505665878521</v>
      </c>
      <c r="AF480" s="0" t="str">
        <f aca="false">COMPLEX(Adc_ea,0)</f>
        <v>-0.434440565864413</v>
      </c>
      <c r="AG480" s="0" t="str">
        <f aca="false">IMDIV(COMPLEX(0,2*PI()*O480),COMPLEX(wp0_ea,0))</f>
        <v>68.362883974603i</v>
      </c>
      <c r="AH480" s="0" t="n">
        <f aca="false">IMABS(AG480)</f>
        <v>68.362883974603</v>
      </c>
      <c r="AI480" s="0" t="n">
        <f aca="false">IMARGUMENT(AG480)</f>
        <v>1.5707963267949</v>
      </c>
      <c r="AJ480" s="0" t="str">
        <f aca="false">IMSUM(COMPLEX(1,0),IMDIV(COMPLEX(0,2*PI()*O480),COMPLEX(wp1_ea,0)))</f>
        <v>1+0.676860237372307i</v>
      </c>
      <c r="AK480" s="0" t="n">
        <f aca="false">IMABS(AJ480)</f>
        <v>1.2075345878838</v>
      </c>
      <c r="AL480" s="0" t="n">
        <f aca="false">IMARGUMENT(AJ480)</f>
        <v>0.59502652926522</v>
      </c>
      <c r="AM480" s="0" t="str">
        <f aca="false">IMSUM(COMPLEX(1,0),IMDIV(COMPLEX(0,2*PI()*O480),COMPLEX(wz_ea,0)))</f>
        <v>1+68.362883974603i</v>
      </c>
      <c r="AN480" s="0" t="n">
        <f aca="false">IMABS(AM480)</f>
        <v>68.3701974936816</v>
      </c>
      <c r="AO480" s="0" t="n">
        <f aca="false">IMARGUMENT(AM480)</f>
        <v>1.55616954941744</v>
      </c>
      <c r="AP480" s="197" t="str">
        <f aca="false">IMPRODUCT(AF480,IMDIV(AM480,IMPRODUCT(AG480,AJ480)))</f>
        <v>-0.294991728328788+0.206023089902563i</v>
      </c>
      <c r="AQ480" s="169" t="n">
        <f aca="false">20*LOG(IMABS(AP480))</f>
        <v>-8.87845499728571</v>
      </c>
      <c r="AR480" s="198" t="n">
        <f aca="false">(180/PI())*IMARGUMENT(AP480)</f>
        <v>145.06943856318</v>
      </c>
      <c r="AS480" s="197" t="str">
        <f aca="false">IMPRODUCT(AC480,AP480)</f>
        <v>0.0205244283870181-0.0174830409457887i</v>
      </c>
      <c r="AT480" s="223" t="n">
        <f aca="false">20*LOG(IMABS(AS480))</f>
        <v>-31.3852002492837</v>
      </c>
      <c r="AU480" s="198" t="n">
        <f aca="false">(180/PI())*IMARGUMENT(AS480)</f>
        <v>-40.4248955582994</v>
      </c>
      <c r="AX480" s="0" t="n">
        <f aca="false">SUM((AT481&lt;0)*(AT480&gt;0))*O480</f>
        <v>0</v>
      </c>
      <c r="AY480" s="0" t="n">
        <f aca="false">IF(AX480&gt;0,AU480,0)</f>
        <v>0</v>
      </c>
    </row>
    <row r="481" customFormat="false" ht="15" hidden="false" customHeight="false" outlineLevel="0" collapsed="false">
      <c r="N481" s="130" t="n">
        <v>63</v>
      </c>
      <c r="O481" s="192" t="n">
        <f aca="false">10^(5+(N481/100))</f>
        <v>426579.518801593</v>
      </c>
      <c r="P481" s="240" t="str">
        <f aca="false">COMPLEX(Adc,0)</f>
        <v>175.438596491228</v>
      </c>
      <c r="Q481" s="124" t="str">
        <f aca="false">IMSUM(COMPLEX(1,0),IMDIV(COMPLEX(0,2*PI()*O481),COMPLEX(wp_lf,0)))</f>
        <v>1+5038.92294997045i</v>
      </c>
      <c r="R481" s="124" t="n">
        <f aca="false">IMABS(Q481)</f>
        <v>5038.923049198</v>
      </c>
      <c r="S481" s="124" t="n">
        <f aca="false">IMARGUMENT(Q481)</f>
        <v>1.57059787168915</v>
      </c>
      <c r="T481" s="124" t="str">
        <f aca="false">IMSUM(COMPLEX(1,0),IMDIV(COMPLEX(0,2*PI()*O481),COMPLEX(wz_esr,0)))</f>
        <v>1+0.00831422286745127i</v>
      </c>
      <c r="U481" s="124" t="n">
        <f aca="false">IMABS(T481)</f>
        <v>1.00003456255366</v>
      </c>
      <c r="V481" s="124" t="n">
        <f aca="false">IMARGUMENT(T481)</f>
        <v>0.0083140312982365</v>
      </c>
      <c r="W481" s="0" t="str">
        <f aca="false">IMSUB(COMPLEX(1,0),IMDIV(COMPLEX(0,2*PI()*O481),COMPLEX(wz_rhp,0)))</f>
        <v>1-1.92980027871209i</v>
      </c>
      <c r="X481" s="124" t="n">
        <f aca="false">IMABS(W481)</f>
        <v>2.17350618028044</v>
      </c>
      <c r="Y481" s="124" t="n">
        <f aca="false">IMARGUMENT(W481)</f>
        <v>-1.09270414810096</v>
      </c>
      <c r="Z481" s="0" t="str">
        <f aca="false">IMSUM(COMPLEX(1,0),IMDIV(COMPLEX(0,2*PI()*O481),COMPLEX(Q*(wsl/2),0)),IMDIV(IMPOWER(COMPLEX(0,2*PI()*O481),2),IMPOWER(COMPLEX(wsl/2,0),2)))</f>
        <v>0.834947767926533+0.579383437896538i</v>
      </c>
      <c r="AA481" s="124" t="n">
        <f aca="false">IMABS(Z481)</f>
        <v>1.01627896921776</v>
      </c>
      <c r="AB481" s="124" t="n">
        <f aca="false">IMARGUMENT(Z481)</f>
        <v>0.606630918020266</v>
      </c>
      <c r="AC481" s="222" t="str">
        <f aca="false">(IMDIV(IMPRODUCT(P481,T481,W481),IMPRODUCT(Q481,Z481)))</f>
        <v>-0.0739289504143814+0.00891627291768538i</v>
      </c>
      <c r="AD481" s="223" t="n">
        <f aca="false">20*LOG(IMABS(AC481))</f>
        <v>-22.5609926154721</v>
      </c>
      <c r="AE481" s="198" t="n">
        <f aca="false">(180/PI())*IMARGUMENT(AC481)</f>
        <v>173.12300227678</v>
      </c>
      <c r="AF481" s="0" t="str">
        <f aca="false">COMPLEX(Adc_ea,0)</f>
        <v>-0.434440565864413</v>
      </c>
      <c r="AG481" s="0" t="str">
        <f aca="false">IMDIV(COMPLEX(0,2*PI()*O481),COMPLEX(wp0_ea,0))</f>
        <v>69.9552601033135i</v>
      </c>
      <c r="AH481" s="0" t="n">
        <f aca="false">IMABS(AG481)</f>
        <v>69.9552601033135</v>
      </c>
      <c r="AI481" s="0" t="n">
        <f aca="false">IMARGUMENT(AG481)</f>
        <v>1.5707963267949</v>
      </c>
      <c r="AJ481" s="0" t="str">
        <f aca="false">IMSUM(COMPLEX(1,0),IMDIV(COMPLEX(0,2*PI()*O481),COMPLEX(wp1_ea,0)))</f>
        <v>1+0.69262633765657i</v>
      </c>
      <c r="AK481" s="0" t="n">
        <f aca="false">IMABS(AJ481)</f>
        <v>1.21644204285102</v>
      </c>
      <c r="AL481" s="0" t="n">
        <f aca="false">IMARGUMENT(AJ481)</f>
        <v>0.605760035739891</v>
      </c>
      <c r="AM481" s="0" t="str">
        <f aca="false">IMSUM(COMPLEX(1,0),IMDIV(COMPLEX(0,2*PI()*O481),COMPLEX(wz_ea,0)))</f>
        <v>1+69.9552601033135i</v>
      </c>
      <c r="AN481" s="0" t="n">
        <f aca="false">IMABS(AM481)</f>
        <v>69.9624071635778</v>
      </c>
      <c r="AO481" s="0" t="n">
        <f aca="false">IMARGUMENT(AM481)</f>
        <v>1.55650244964226</v>
      </c>
      <c r="AP481" s="197" t="str">
        <f aca="false">IMPRODUCT(AF481,IMDIV(AM481,IMPRODUCT(AG481,AJ481)))</f>
        <v>-0.290687363654082+0.207547987124927i</v>
      </c>
      <c r="AQ481" s="169" t="n">
        <f aca="false">20*LOG(IMABS(AP481))</f>
        <v>-8.94233366502219</v>
      </c>
      <c r="AR481" s="198" t="n">
        <f aca="false">(180/PI())*IMARGUMENT(AP481)</f>
        <v>144.473527720686</v>
      </c>
      <c r="AS481" s="197" t="str">
        <f aca="false">IMPRODUCT(AC481,AP481)</f>
        <v>0.0196396571969478-0.0179356527168257i</v>
      </c>
      <c r="AT481" s="223" t="n">
        <f aca="false">20*LOG(IMABS(AS481))</f>
        <v>-31.5033262804942</v>
      </c>
      <c r="AU481" s="198" t="n">
        <f aca="false">(180/PI())*IMARGUMENT(AS481)</f>
        <v>-42.4034700025348</v>
      </c>
      <c r="AX481" s="0" t="n">
        <f aca="false">SUM((AT482&lt;0)*(AT481&gt;0))*O481</f>
        <v>0</v>
      </c>
      <c r="AY481" s="0" t="n">
        <f aca="false">IF(AX481&gt;0,AU481,0)</f>
        <v>0</v>
      </c>
    </row>
    <row r="482" customFormat="false" ht="15" hidden="false" customHeight="false" outlineLevel="0" collapsed="false">
      <c r="N482" s="130" t="n">
        <v>64</v>
      </c>
      <c r="O482" s="192" t="n">
        <f aca="false">10^(5+(N482/100))</f>
        <v>436515.832240166</v>
      </c>
      <c r="P482" s="240" t="str">
        <f aca="false">COMPLEX(Adc,0)</f>
        <v>175.438596491228</v>
      </c>
      <c r="Q482" s="124" t="str">
        <f aca="false">IMSUM(COMPLEX(1,0),IMDIV(COMPLEX(0,2*PI()*O482),COMPLEX(wp_lf,0)))</f>
        <v>1+5156.29454334744i</v>
      </c>
      <c r="R482" s="124" t="n">
        <f aca="false">IMABS(Q482)</f>
        <v>5156.2946403163</v>
      </c>
      <c r="S482" s="124" t="n">
        <f aca="false">IMARGUMENT(Q482)</f>
        <v>1.57060238907876</v>
      </c>
      <c r="T482" s="124" t="str">
        <f aca="false">IMSUM(COMPLEX(1,0),IMDIV(COMPLEX(0,2*PI()*O482),COMPLEX(wz_esr,0)))</f>
        <v>1+0.00850788599652327i</v>
      </c>
      <c r="U482" s="124" t="n">
        <f aca="false">IMABS(T482)</f>
        <v>1.00003619140716</v>
      </c>
      <c r="V482" s="124" t="n">
        <f aca="false">IMARGUMENT(T482)</f>
        <v>0.00850768072682957</v>
      </c>
      <c r="W482" s="0" t="str">
        <f aca="false">IMSUB(COMPLEX(1,0),IMDIV(COMPLEX(0,2*PI()*O482),COMPLEX(wz_rhp,0)))</f>
        <v>1-1.97475110170753i</v>
      </c>
      <c r="X482" s="124" t="n">
        <f aca="false">IMABS(W482)</f>
        <v>2.2135134771885</v>
      </c>
      <c r="Y482" s="124" t="n">
        <f aca="false">IMARGUMENT(W482)</f>
        <v>-1.10204746149828</v>
      </c>
      <c r="Z482" s="0" t="str">
        <f aca="false">IMSUM(COMPLEX(1,0),IMDIV(COMPLEX(0,2*PI()*O482),COMPLEX(Q*(wsl/2),0)),IMDIV(IMPOWER(COMPLEX(0,2*PI()*O482),2),IMPOWER(COMPLEX(wsl/2,0),2)))</f>
        <v>0.82716909587635+0.59287901184306i</v>
      </c>
      <c r="AA482" s="124" t="n">
        <f aca="false">IMABS(Z482)</f>
        <v>1.0177004647031</v>
      </c>
      <c r="AB482" s="124" t="n">
        <f aca="false">IMARGUMENT(Z482)</f>
        <v>0.621883784013847</v>
      </c>
      <c r="AC482" s="222" t="str">
        <f aca="false">(IMDIV(IMPRODUCT(P482,T482,W482),IMPRODUCT(Q482,Z482)))</f>
        <v>-0.07323515279309+0.0106517667872112i</v>
      </c>
      <c r="AD482" s="223" t="n">
        <f aca="false">20*LOG(IMABS(AC482))</f>
        <v>-22.6146933255297</v>
      </c>
      <c r="AE482" s="198" t="n">
        <f aca="false">(180/PI())*IMARGUMENT(AC482)</f>
        <v>171.724581473138</v>
      </c>
      <c r="AF482" s="0" t="str">
        <f aca="false">COMPLEX(Adc_ea,0)</f>
        <v>-0.434440565864413</v>
      </c>
      <c r="AG482" s="0" t="str">
        <f aca="false">IMDIV(COMPLEX(0,2*PI()*O482),COMPLEX(wp0_ea,0))</f>
        <v>71.584727436898i</v>
      </c>
      <c r="AH482" s="0" t="n">
        <f aca="false">IMABS(AG482)</f>
        <v>71.584727436898</v>
      </c>
      <c r="AI482" s="0" t="n">
        <f aca="false">IMARGUMENT(AG482)</f>
        <v>1.5707963267949</v>
      </c>
      <c r="AJ482" s="0" t="str">
        <f aca="false">IMSUM(COMPLEX(1,0),IMDIV(COMPLEX(0,2*PI()*O482),COMPLEX(wp1_ea,0)))</f>
        <v>1+0.70875967759305i</v>
      </c>
      <c r="AK482" s="0" t="n">
        <f aca="false">IMABS(AJ482)</f>
        <v>1.225699914572</v>
      </c>
      <c r="AL482" s="0" t="n">
        <f aca="false">IMARGUMENT(AJ482)</f>
        <v>0.616580781225904</v>
      </c>
      <c r="AM482" s="0" t="str">
        <f aca="false">IMSUM(COMPLEX(1,0),IMDIV(COMPLEX(0,2*PI()*O482),COMPLEX(wz_ea,0)))</f>
        <v>1+71.584727436898i</v>
      </c>
      <c r="AN482" s="0" t="n">
        <f aca="false">IMABS(AM482)</f>
        <v>71.591711826265</v>
      </c>
      <c r="AO482" s="0" t="n">
        <f aca="false">IMARGUMENT(AM482)</f>
        <v>1.55682777519441</v>
      </c>
      <c r="AP482" s="197" t="str">
        <f aca="false">IMPRODUCT(AF482,IMDIV(AM482,IMPRODUCT(AG482,AJ482)))</f>
        <v>-0.286312747972519+0.208995831132686i</v>
      </c>
      <c r="AQ482" s="169" t="n">
        <f aca="false">20*LOG(IMABS(AP482))</f>
        <v>-9.00822827777444</v>
      </c>
      <c r="AR482" s="198" t="n">
        <f aca="false">(180/PI())*IMARGUMENT(AP482)</f>
        <v>143.872184454258</v>
      </c>
      <c r="AS482" s="197" t="str">
        <f aca="false">IMPRODUCT(AC482,AP482)</f>
        <v>0.0187419829916522-0.01835557824573i</v>
      </c>
      <c r="AT482" s="223" t="n">
        <f aca="false">20*LOG(IMABS(AS482))</f>
        <v>-31.6229216033041</v>
      </c>
      <c r="AU482" s="198" t="n">
        <f aca="false">(180/PI())*IMARGUMENT(AS482)</f>
        <v>-44.4032340726045</v>
      </c>
      <c r="AX482" s="0" t="n">
        <f aca="false">SUM((AT483&lt;0)*(AT482&gt;0))*O482</f>
        <v>0</v>
      </c>
      <c r="AY482" s="0" t="n">
        <f aca="false">IF(AX482&gt;0,AU482,0)</f>
        <v>0</v>
      </c>
    </row>
    <row r="483" customFormat="false" ht="15" hidden="false" customHeight="false" outlineLevel="0" collapsed="false">
      <c r="N483" s="130" t="n">
        <v>65</v>
      </c>
      <c r="O483" s="192" t="n">
        <f aca="false">10^(5+(N483/100))</f>
        <v>446683.592150964</v>
      </c>
      <c r="P483" s="240" t="str">
        <f aca="false">COMPLEX(Adc,0)</f>
        <v>175.438596491228</v>
      </c>
      <c r="Q483" s="124" t="str">
        <f aca="false">IMSUM(COMPLEX(1,0),IMDIV(COMPLEX(0,2*PI()*O483),COMPLEX(wp_lf,0)))</f>
        <v>1+5276.40007234293i</v>
      </c>
      <c r="R483" s="124" t="n">
        <f aca="false">IMABS(Q483)</f>
        <v>5276.40016710451</v>
      </c>
      <c r="S483" s="124" t="n">
        <f aca="false">IMARGUMENT(Q483)</f>
        <v>1.57060680364003</v>
      </c>
      <c r="T483" s="124" t="str">
        <f aca="false">IMSUM(COMPLEX(1,0),IMDIV(COMPLEX(0,2*PI()*O483),COMPLEX(wz_esr,0)))</f>
        <v>1+0.00870606011936585i</v>
      </c>
      <c r="U483" s="124" t="n">
        <f aca="false">IMABS(T483)</f>
        <v>1.00003789702331</v>
      </c>
      <c r="V483" s="124" t="n">
        <f aca="false">IMARGUMENT(T483)</f>
        <v>0.00870584016935248</v>
      </c>
      <c r="W483" s="0" t="str">
        <f aca="false">IMSUB(COMPLEX(1,0),IMDIV(COMPLEX(0,2*PI()*O483),COMPLEX(wz_rhp,0)))</f>
        <v>1-2.02074896387601i</v>
      </c>
      <c r="X483" s="124" t="n">
        <f aca="false">IMABS(W483)</f>
        <v>2.25464550983208</v>
      </c>
      <c r="Y483" s="124" t="n">
        <f aca="false">IMARGUMENT(W483)</f>
        <v>-1.11126432926965</v>
      </c>
      <c r="Z483" s="0" t="str">
        <f aca="false">IMSUM(COMPLEX(1,0),IMDIV(COMPLEX(0,2*PI()*O483),COMPLEX(Q*(wsl/2),0)),IMDIV(IMPOWER(COMPLEX(0,2*PI()*O483),2),IMPOWER(COMPLEX(wsl/2,0),2)))</f>
        <v>0.819023826306678+0.606688938089342i</v>
      </c>
      <c r="AA483" s="124" t="n">
        <f aca="false">IMABS(Z483)</f>
        <v>1.01925045776689</v>
      </c>
      <c r="AB483" s="124" t="n">
        <f aca="false">IMARGUMENT(Z483)</f>
        <v>0.637552442275131</v>
      </c>
      <c r="AC483" s="222" t="str">
        <f aca="false">(IMDIV(IMPRODUCT(P483,T483,W483),IMPRODUCT(Q483,Z483)))</f>
        <v>-0.0725037162003407+0.0123804632847371i</v>
      </c>
      <c r="AD483" s="223" t="n">
        <f aca="false">20*LOG(IMABS(AC483))</f>
        <v>-22.6679753832178</v>
      </c>
      <c r="AE483" s="198" t="n">
        <f aca="false">(180/PI())*IMARGUMENT(AC483)</f>
        <v>170.309846624503</v>
      </c>
      <c r="AF483" s="0" t="str">
        <f aca="false">COMPLEX(Adc_ea,0)</f>
        <v>-0.434440565864413</v>
      </c>
      <c r="AG483" s="0" t="str">
        <f aca="false">IMDIV(COMPLEX(0,2*PI()*O483),COMPLEX(wp0_ea,0))</f>
        <v>73.2521499405058i</v>
      </c>
      <c r="AH483" s="0" t="n">
        <f aca="false">IMABS(AG483)</f>
        <v>73.2521499405058</v>
      </c>
      <c r="AI483" s="0" t="n">
        <f aca="false">IMARGUMENT(AG483)</f>
        <v>1.5707963267949</v>
      </c>
      <c r="AJ483" s="0" t="str">
        <f aca="false">IMSUM(COMPLEX(1,0),IMDIV(COMPLEX(0,2*PI()*O483),COMPLEX(wp1_ea,0)))</f>
        <v>1+0.725268811292137i</v>
      </c>
      <c r="AK483" s="0" t="n">
        <f aca="false">IMABS(AJ483)</f>
        <v>1.23531973538558</v>
      </c>
      <c r="AL483" s="0" t="n">
        <f aca="false">IMARGUMENT(AJ483)</f>
        <v>0.627484367256465</v>
      </c>
      <c r="AM483" s="0" t="str">
        <f aca="false">IMSUM(COMPLEX(1,0),IMDIV(COMPLEX(0,2*PI()*O483),COMPLEX(wz_ea,0)))</f>
        <v>1+73.2521499405058i</v>
      </c>
      <c r="AN483" s="0" t="n">
        <f aca="false">IMABS(AM483)</f>
        <v>73.2589753607457</v>
      </c>
      <c r="AO483" s="0" t="n">
        <f aca="false">IMARGUMENT(AM483)</f>
        <v>1.55714569829019</v>
      </c>
      <c r="AP483" s="197" t="str">
        <f aca="false">IMPRODUCT(AF483,IMDIV(AM483,IMPRODUCT(AG483,AJ483)))</f>
        <v>-0.28187089693686+0.210362925514107i</v>
      </c>
      <c r="AQ483" s="169" t="n">
        <f aca="false">20*LOG(IMABS(AP483))</f>
        <v>-9.07617089274544</v>
      </c>
      <c r="AR483" s="198" t="n">
        <f aca="false">(180/PI())*IMARGUMENT(AP483)</f>
        <v>143.265670644747</v>
      </c>
      <c r="AS483" s="197" t="str">
        <f aca="false">IMPRODUCT(AC483,AP483)</f>
        <v>0.0178322970408483-0.0187417861411109i</v>
      </c>
      <c r="AT483" s="223" t="n">
        <f aca="false">20*LOG(IMABS(AS483))</f>
        <v>-31.7441462759632</v>
      </c>
      <c r="AU483" s="198" t="n">
        <f aca="false">(180/PI())*IMARGUMENT(AS483)</f>
        <v>-46.4244827307495</v>
      </c>
      <c r="AX483" s="0" t="n">
        <f aca="false">SUM((AT484&lt;0)*(AT483&gt;0))*O483</f>
        <v>0</v>
      </c>
      <c r="AY483" s="0" t="n">
        <f aca="false">IF(AX483&gt;0,AU483,0)</f>
        <v>0</v>
      </c>
    </row>
    <row r="484" customFormat="false" ht="15" hidden="false" customHeight="false" outlineLevel="0" collapsed="false">
      <c r="N484" s="130" t="n">
        <v>66</v>
      </c>
      <c r="O484" s="192" t="n">
        <f aca="false">10^(5+(N484/100))</f>
        <v>457088.189614875</v>
      </c>
      <c r="P484" s="240" t="str">
        <f aca="false">COMPLEX(Adc,0)</f>
        <v>175.438596491228</v>
      </c>
      <c r="Q484" s="124" t="str">
        <f aca="false">IMSUM(COMPLEX(1,0),IMDIV(COMPLEX(0,2*PI()*O484),COMPLEX(wp_lf,0)))</f>
        <v>1+5399.30321849818i</v>
      </c>
      <c r="R484" s="124" t="n">
        <f aca="false">IMABS(Q484)</f>
        <v>5399.30331110272</v>
      </c>
      <c r="S484" s="124" t="n">
        <f aca="false">IMARGUMENT(Q484)</f>
        <v>1.57061111771363</v>
      </c>
      <c r="T484" s="124" t="str">
        <f aca="false">IMSUM(COMPLEX(1,0),IMDIV(COMPLEX(0,2*PI()*O484),COMPLEX(wz_esr,0)))</f>
        <v>1+0.00890885031052199i</v>
      </c>
      <c r="U484" s="124" t="n">
        <f aca="false">IMABS(T484)</f>
        <v>1.00003968301956</v>
      </c>
      <c r="V484" s="124" t="n">
        <f aca="false">IMARGUMENT(T484)</f>
        <v>0.00890861463035058</v>
      </c>
      <c r="W484" s="0" t="str">
        <f aca="false">IMSUB(COMPLEX(1,0),IMDIV(COMPLEX(0,2*PI()*O484),COMPLEX(wz_rhp,0)))</f>
        <v>1-2.06781825389292i</v>
      </c>
      <c r="X484" s="124" t="n">
        <f aca="false">IMABS(W484)</f>
        <v>2.29692671435829</v>
      </c>
      <c r="Y484" s="124" t="n">
        <f aca="false">IMARGUMENT(W484)</f>
        <v>-1.12035337355216</v>
      </c>
      <c r="Z484" s="0" t="str">
        <f aca="false">IMSUM(COMPLEX(1,0),IMDIV(COMPLEX(0,2*PI()*O484),COMPLEX(Q*(wsl/2),0)),IMDIV(IMPOWER(COMPLEX(0,2*PI()*O484),2),IMPOWER(COMPLEX(wsl/2,0),2)))</f>
        <v>0.810494682008704+0.620820538841076i</v>
      </c>
      <c r="AA484" s="124" t="n">
        <f aca="false">IMABS(Z484)</f>
        <v>1.02094063050273</v>
      </c>
      <c r="AB484" s="124" t="n">
        <f aca="false">IMARGUMENT(Z484)</f>
        <v>0.653648417407475</v>
      </c>
      <c r="AC484" s="222" t="str">
        <f aca="false">(IMDIV(IMPRODUCT(P484,T484,W484),IMPRODUCT(Q484,Z484)))</f>
        <v>-0.0717327429073516+0.0141017213723026i</v>
      </c>
      <c r="AD484" s="223" t="n">
        <f aca="false">20*LOG(IMABS(AC484))</f>
        <v>-22.7209739192879</v>
      </c>
      <c r="AE484" s="198" t="n">
        <f aca="false">(180/PI())*IMARGUMENT(AC484)</f>
        <v>168.878222247675</v>
      </c>
      <c r="AF484" s="0" t="str">
        <f aca="false">COMPLEX(Adc_ea,0)</f>
        <v>-0.434440565864413</v>
      </c>
      <c r="AG484" s="0" t="str">
        <f aca="false">IMDIV(COMPLEX(0,2*PI()*O484),COMPLEX(wp0_ea,0))</f>
        <v>74.9584117036184i</v>
      </c>
      <c r="AH484" s="0" t="n">
        <f aca="false">IMABS(AG484)</f>
        <v>74.9584117036184</v>
      </c>
      <c r="AI484" s="0" t="n">
        <f aca="false">IMARGUMENT(AG484)</f>
        <v>1.5707963267949</v>
      </c>
      <c r="AJ484" s="0" t="str">
        <f aca="false">IMSUM(COMPLEX(1,0),IMDIV(COMPLEX(0,2*PI()*O484),COMPLEX(wp1_ea,0)))</f>
        <v>1+0.742162492115034i</v>
      </c>
      <c r="AK484" s="0" t="n">
        <f aca="false">IMABS(AJ484)</f>
        <v>1.24531327974225</v>
      </c>
      <c r="AL484" s="0" t="n">
        <f aca="false">IMARGUMENT(AJ484)</f>
        <v>0.638466204804792</v>
      </c>
      <c r="AM484" s="0" t="str">
        <f aca="false">IMSUM(COMPLEX(1,0),IMDIV(COMPLEX(0,2*PI()*O484),COMPLEX(wz_ea,0)))</f>
        <v>1+74.9584117036184i</v>
      </c>
      <c r="AN484" s="0" t="n">
        <f aca="false">IMABS(AM484)</f>
        <v>74.9650817723102</v>
      </c>
      <c r="AO484" s="0" t="n">
        <f aca="false">IMARGUMENT(AM484)</f>
        <v>1.55745638723942</v>
      </c>
      <c r="AP484" s="197" t="str">
        <f aca="false">IMPRODUCT(AF484,IMDIV(AM484,IMPRODUCT(AG484,AJ484)))</f>
        <v>-0.277365064234697+0.211645701983777i</v>
      </c>
      <c r="AQ484" s="169" t="n">
        <f aca="false">20*LOG(IMABS(AP484))</f>
        <v>-9.14619210561101</v>
      </c>
      <c r="AR484" s="198" t="n">
        <f aca="false">(180/PI())*IMARGUMENT(AP484)</f>
        <v>142.654258867462</v>
      </c>
      <c r="AS484" s="197" t="str">
        <f aca="false">IMPRODUCT(AC484,AP484)</f>
        <v>0.016911588125208-0.0190932515820967i</v>
      </c>
      <c r="AT484" s="223" t="n">
        <f aca="false">20*LOG(IMABS(AS484))</f>
        <v>-31.8671660248989</v>
      </c>
      <c r="AU484" s="198" t="n">
        <f aca="false">(180/PI())*IMARGUMENT(AS484)</f>
        <v>-48.4675188848628</v>
      </c>
      <c r="AX484" s="0" t="n">
        <f aca="false">SUM((AT485&lt;0)*(AT484&gt;0))*O484</f>
        <v>0</v>
      </c>
      <c r="AY484" s="0" t="n">
        <f aca="false">IF(AX484&gt;0,AU484,0)</f>
        <v>0</v>
      </c>
    </row>
    <row r="485" customFormat="false" ht="15" hidden="false" customHeight="false" outlineLevel="0" collapsed="false">
      <c r="N485" s="130" t="n">
        <v>67</v>
      </c>
      <c r="O485" s="192" t="n">
        <f aca="false">10^(5+(N485/100))</f>
        <v>467735.141287198</v>
      </c>
      <c r="P485" s="240" t="str">
        <f aca="false">COMPLEX(Adc,0)</f>
        <v>175.438596491228</v>
      </c>
      <c r="Q485" s="124" t="str">
        <f aca="false">IMSUM(COMPLEX(1,0),IMDIV(COMPLEX(0,2*PI()*O485),COMPLEX(wp_lf,0)))</f>
        <v>1+5525.06914668811i</v>
      </c>
      <c r="R485" s="124" t="n">
        <f aca="false">IMABS(Q485)</f>
        <v>5525.06923718471</v>
      </c>
      <c r="S485" s="124" t="n">
        <f aca="false">IMARGUMENT(Q485)</f>
        <v>1.57061533358693</v>
      </c>
      <c r="T485" s="124" t="str">
        <f aca="false">IMSUM(COMPLEX(1,0),IMDIV(COMPLEX(0,2*PI()*O485),COMPLEX(wz_esr,0)))</f>
        <v>1+0.00911636409203537i</v>
      </c>
      <c r="U485" s="124" t="n">
        <f aca="false">IMABS(T485)</f>
        <v>1.0000415531838</v>
      </c>
      <c r="V485" s="124" t="n">
        <f aca="false">IMARGUMENT(T485)</f>
        <v>0.00911611155673593</v>
      </c>
      <c r="W485" s="0" t="str">
        <f aca="false">IMSUB(COMPLEX(1,0),IMDIV(COMPLEX(0,2*PI()*O485),COMPLEX(wz_rhp,0)))</f>
        <v>1-2.11598392851885i</v>
      </c>
      <c r="X485" s="124" t="n">
        <f aca="false">IMABS(W485)</f>
        <v>2.34038201705407</v>
      </c>
      <c r="Y485" s="124" t="n">
        <f aca="false">IMARGUMENT(W485)</f>
        <v>-1.12931340568838</v>
      </c>
      <c r="Z485" s="0" t="str">
        <f aca="false">IMSUM(COMPLEX(1,0),IMDIV(COMPLEX(0,2*PI()*O485),COMPLEX(Q*(wsl/2),0)),IMDIV(IMPOWER(COMPLEX(0,2*PI()*O485),2),IMPOWER(COMPLEX(wsl/2,0),2)))</f>
        <v>0.801563571523851+0.635281306860034i</v>
      </c>
      <c r="AA485" s="124" t="n">
        <f aca="false">IMABS(Z485)</f>
        <v>1.02278370051535</v>
      </c>
      <c r="AB485" s="124" t="n">
        <f aca="false">IMARGUMENT(Z485)</f>
        <v>0.67018332968316</v>
      </c>
      <c r="AC485" s="222" t="str">
        <f aca="false">(IMDIV(IMPRODUCT(P485,T485,W485),IMPRODUCT(Q485,Z485)))</f>
        <v>-0.0709202847297359+0.01581472497245i</v>
      </c>
      <c r="AD485" s="223" t="n">
        <f aca="false">20*LOG(IMABS(AC485))</f>
        <v>-22.773831607015</v>
      </c>
      <c r="AE485" s="198" t="n">
        <f aca="false">(180/PI())*IMARGUMENT(AC485)</f>
        <v>167.42911668035</v>
      </c>
      <c r="AF485" s="0" t="str">
        <f aca="false">COMPLEX(Adc_ea,0)</f>
        <v>-0.434440565864413</v>
      </c>
      <c r="AG485" s="0" t="str">
        <f aca="false">IMDIV(COMPLEX(0,2*PI()*O485),COMPLEX(wp0_ea,0))</f>
        <v>76.7044174088083i</v>
      </c>
      <c r="AH485" s="0" t="n">
        <f aca="false">IMABS(AG485)</f>
        <v>76.7044174088083</v>
      </c>
      <c r="AI485" s="0" t="n">
        <f aca="false">IMARGUMENT(AG485)</f>
        <v>1.5707963267949</v>
      </c>
      <c r="AJ485" s="0" t="str">
        <f aca="false">IMSUM(COMPLEX(1,0),IMDIV(COMPLEX(0,2*PI()*O485),COMPLEX(wp1_ea,0)))</f>
        <v>1+0.759449677314934i</v>
      </c>
      <c r="AK485" s="0" t="n">
        <f aca="false">IMABS(AJ485)</f>
        <v>1.25569256284082</v>
      </c>
      <c r="AL485" s="0" t="n">
        <f aca="false">IMARGUMENT(AJ485)</f>
        <v>0.649521521546741</v>
      </c>
      <c r="AM485" s="0" t="str">
        <f aca="false">IMSUM(COMPLEX(1,0),IMDIV(COMPLEX(0,2*PI()*O485),COMPLEX(wz_ea,0)))</f>
        <v>1+76.7044174088083i</v>
      </c>
      <c r="AN485" s="0" t="n">
        <f aca="false">IMABS(AM485)</f>
        <v>76.7109356612517</v>
      </c>
      <c r="AO485" s="0" t="n">
        <f aca="false">IMARGUMENT(AM485)</f>
        <v>1.55776000653344</v>
      </c>
      <c r="AP485" s="197" t="str">
        <f aca="false">IMPRODUCT(AF485,IMDIV(AM485,IMPRODUCT(AG485,AJ485)))</f>
        <v>-0.272798735452727+0.212840738813897i</v>
      </c>
      <c r="AQ485" s="169" t="n">
        <f aca="false">20*LOG(IMABS(AP485))</f>
        <v>-9.21832094137494</v>
      </c>
      <c r="AR485" s="198" t="n">
        <f aca="false">(180/PI())*IMARGUMENT(AP485)</f>
        <v>142.038231981094</v>
      </c>
      <c r="AS485" s="197" t="str">
        <f aca="false">IMPRODUCT(AC485,AP485)</f>
        <v>0.0159809462449445-0.019408962772786i</v>
      </c>
      <c r="AT485" s="223" t="n">
        <f aca="false">20*LOG(IMABS(AS485))</f>
        <v>-31.99215254839</v>
      </c>
      <c r="AU485" s="198" t="n">
        <f aca="false">(180/PI())*IMARGUMENT(AS485)</f>
        <v>-50.5326513385562</v>
      </c>
      <c r="AX485" s="0" t="n">
        <f aca="false">SUM((AT486&lt;0)*(AT485&gt;0))*O485</f>
        <v>0</v>
      </c>
      <c r="AY485" s="0" t="n">
        <f aca="false">IF(AX485&gt;0,AU485,0)</f>
        <v>0</v>
      </c>
    </row>
    <row r="486" customFormat="false" ht="15" hidden="false" customHeight="false" outlineLevel="0" collapsed="false">
      <c r="N486" s="130" t="n">
        <v>68</v>
      </c>
      <c r="O486" s="192" t="n">
        <f aca="false">10^(5+(N486/100))</f>
        <v>478630.092322638</v>
      </c>
      <c r="P486" s="240" t="str">
        <f aca="false">COMPLEX(Adc,0)</f>
        <v>175.438596491228</v>
      </c>
      <c r="Q486" s="124" t="str">
        <f aca="false">IMSUM(COMPLEX(1,0),IMDIV(COMPLEX(0,2*PI()*O486),COMPLEX(wp_lf,0)))</f>
        <v>1+5653.76453967255i</v>
      </c>
      <c r="R486" s="124" t="n">
        <f aca="false">IMABS(Q486)</f>
        <v>5653.7646281092</v>
      </c>
      <c r="S486" s="124" t="n">
        <f aca="false">IMARGUMENT(Q486)</f>
        <v>1.57061945349525</v>
      </c>
      <c r="T486" s="124" t="str">
        <f aca="false">IMSUM(COMPLEX(1,0),IMDIV(COMPLEX(0,2*PI()*O486),COMPLEX(wz_esr,0)))</f>
        <v>1+0.00932871149045969i</v>
      </c>
      <c r="U486" s="124" t="n">
        <f aca="false">IMABS(T486)</f>
        <v>1.00004351148241</v>
      </c>
      <c r="V486" s="124" t="n">
        <f aca="false">IMARGUMENT(T486)</f>
        <v>0.00932844089465511</v>
      </c>
      <c r="W486" s="0" t="str">
        <f aca="false">IMSUB(COMPLEX(1,0),IMDIV(COMPLEX(0,2*PI()*O486),COMPLEX(wz_rhp,0)))</f>
        <v>1-2.16527152583204i</v>
      </c>
      <c r="X486" s="124" t="n">
        <f aca="false">IMABS(W486)</f>
        <v>2.38503685098973</v>
      </c>
      <c r="Y486" s="124" t="n">
        <f aca="false">IMARGUMENT(W486)</f>
        <v>-1.13814342076397</v>
      </c>
      <c r="Z486" s="0" t="str">
        <f aca="false">IMSUM(COMPLEX(1,0),IMDIV(COMPLEX(0,2*PI()*O486),COMPLEX(Q*(wsl/2),0)),IMDIV(IMPOWER(COMPLEX(0,2*PI()*O486),2),IMPOWER(COMPLEX(wsl/2,0),2)))</f>
        <v>0.792211550769363+0.650078909436833i</v>
      </c>
      <c r="AA486" s="124" t="n">
        <f aca="false">IMABS(Z486)</f>
        <v>1.0247935058669</v>
      </c>
      <c r="AB486" s="124" t="n">
        <f aca="false">IMARGUMENT(Z486)</f>
        <v>0.687168850336287</v>
      </c>
      <c r="AC486" s="222" t="str">
        <f aca="false">(IMDIV(IMPRODUCT(P486,T486,W486),IMPRODUCT(Q486,Z486)))</f>
        <v>-0.0700643512353219+0.0175184675579836i</v>
      </c>
      <c r="AD486" s="223" t="n">
        <f aca="false">20*LOG(IMABS(AC486))</f>
        <v>-22.8266990928637</v>
      </c>
      <c r="AE486" s="198" t="n">
        <f aca="false">(180/PI())*IMARGUMENT(AC486)</f>
        <v>165.961924958796</v>
      </c>
      <c r="AF486" s="0" t="str">
        <f aca="false">COMPLEX(Adc_ea,0)</f>
        <v>-0.434440565864413</v>
      </c>
      <c r="AG486" s="0" t="str">
        <f aca="false">IMDIV(COMPLEX(0,2*PI()*O486),COMPLEX(wp0_ea,0))</f>
        <v>78.4910928114115i</v>
      </c>
      <c r="AH486" s="0" t="n">
        <f aca="false">IMABS(AG486)</f>
        <v>78.4910928114115</v>
      </c>
      <c r="AI486" s="0" t="n">
        <f aca="false">IMARGUMENT(AG486)</f>
        <v>1.5707963267949</v>
      </c>
      <c r="AJ486" s="0" t="str">
        <f aca="false">IMSUM(COMPLEX(1,0),IMDIV(COMPLEX(0,2*PI()*O486),COMPLEX(wp1_ea,0)))</f>
        <v>1+0.777139532786252i</v>
      </c>
      <c r="AK486" s="0" t="n">
        <f aca="false">IMABS(AJ486)</f>
        <v>1.26646983912734</v>
      </c>
      <c r="AL486" s="0" t="n">
        <f aca="false">IMARGUMENT(AJ486)</f>
        <v>0.660645370105693</v>
      </c>
      <c r="AM486" s="0" t="str">
        <f aca="false">IMSUM(COMPLEX(1,0),IMDIV(COMPLEX(0,2*PI()*O486),COMPLEX(wz_ea,0)))</f>
        <v>1+78.4910928114115i</v>
      </c>
      <c r="AN486" s="0" t="n">
        <f aca="false">IMABS(AM486)</f>
        <v>78.4974627024951</v>
      </c>
      <c r="AO486" s="0" t="n">
        <f aca="false">IMARGUMENT(AM486)</f>
        <v>1.55805671693117</v>
      </c>
      <c r="AP486" s="197" t="str">
        <f aca="false">IMPRODUCT(AF486,IMDIV(AM486,IMPRODUCT(AG486,AJ486)))</f>
        <v>-0.26817562027186+0.213944778997986i</v>
      </c>
      <c r="AQ486" s="169" t="n">
        <f aca="false">20*LOG(IMABS(AP486))</f>
        <v>-9.29258474845698</v>
      </c>
      <c r="AR486" s="198" t="n">
        <f aca="false">(180/PI())*IMARGUMENT(AP486)</f>
        <v>141.417882660251</v>
      </c>
      <c r="AS486" s="197" t="str">
        <f aca="false">IMPRODUCT(AC486,AP486)</f>
        <v>0.0150415661814017-0.0196879280442529i</v>
      </c>
      <c r="AT486" s="223" t="n">
        <f aca="false">20*LOG(IMABS(AS486))</f>
        <v>-32.1192838413207</v>
      </c>
      <c r="AU486" s="198" t="n">
        <f aca="false">(180/PI())*IMARGUMENT(AS486)</f>
        <v>-52.6201923809537</v>
      </c>
      <c r="AX486" s="0" t="n">
        <f aca="false">SUM((AT487&lt;0)*(AT486&gt;0))*O486</f>
        <v>0</v>
      </c>
      <c r="AY486" s="0" t="n">
        <f aca="false">IF(AX486&gt;0,AU486,0)</f>
        <v>0</v>
      </c>
    </row>
    <row r="487" customFormat="false" ht="15" hidden="false" customHeight="false" outlineLevel="0" collapsed="false">
      <c r="N487" s="130" t="n">
        <v>69</v>
      </c>
      <c r="O487" s="192" t="n">
        <f aca="false">10^(5+(N487/100))</f>
        <v>489778.819368446</v>
      </c>
      <c r="P487" s="240" t="str">
        <f aca="false">COMPLEX(Adc,0)</f>
        <v>175.438596491228</v>
      </c>
      <c r="Q487" s="124" t="str">
        <f aca="false">IMSUM(COMPLEX(1,0),IMDIV(COMPLEX(0,2*PI()*O487),COMPLEX(wp_lf,0)))</f>
        <v>1+5785.45763345233i</v>
      </c>
      <c r="R487" s="124" t="n">
        <f aca="false">IMABS(Q487)</f>
        <v>5785.45771987592</v>
      </c>
      <c r="S487" s="124" t="n">
        <f aca="false">IMARGUMENT(Q487)</f>
        <v>1.57062347962301</v>
      </c>
      <c r="T487" s="124" t="str">
        <f aca="false">IMSUM(COMPLEX(1,0),IMDIV(COMPLEX(0,2*PI()*O487),COMPLEX(wz_esr,0)))</f>
        <v>1+0.00954600509519637i</v>
      </c>
      <c r="U487" s="124" t="n">
        <f aca="false">IMABS(T487)</f>
        <v>1.00004556206869</v>
      </c>
      <c r="V487" s="124" t="n">
        <f aca="false">IMARGUMENT(T487)</f>
        <v>0.00954571514727959</v>
      </c>
      <c r="W487" s="0" t="str">
        <f aca="false">IMSUB(COMPLEX(1,0),IMDIV(COMPLEX(0,2*PI()*O487),COMPLEX(wz_rhp,0)))</f>
        <v>1-2.21570717876898i</v>
      </c>
      <c r="X487" s="124" t="n">
        <f aca="false">IMABS(W487)</f>
        <v>2.43091717301277</v>
      </c>
      <c r="Y487" s="124" t="n">
        <f aca="false">IMARGUMENT(W487)</f>
        <v>-1.14684259180251</v>
      </c>
      <c r="Z487" s="0" t="str">
        <f aca="false">IMSUM(COMPLEX(1,0),IMDIV(COMPLEX(0,2*PI()*O487),COMPLEX(Q*(wsl/2),0)),IMDIV(IMPOWER(COMPLEX(0,2*PI()*O487),2),IMPOWER(COMPLEX(wsl/2,0),2)))</f>
        <v>0.782418782855376+0.665221192456225i</v>
      </c>
      <c r="AA487" s="124" t="n">
        <f aca="false">IMABS(Z487)</f>
        <v>1.02698509563565</v>
      </c>
      <c r="AB487" s="124" t="n">
        <f aca="false">IMARGUMENT(Z487)</f>
        <v>0.704616649244396</v>
      </c>
      <c r="AC487" s="222" t="str">
        <f aca="false">(IMDIV(IMPRODUCT(P487,T487,W487),IMPRODUCT(Q487,Z487)))</f>
        <v>-0.0691629200707782+0.0192117361118825i</v>
      </c>
      <c r="AD487" s="223" t="n">
        <f aca="false">20*LOG(IMABS(AC487))</f>
        <v>-22.8797354408823</v>
      </c>
      <c r="AE487" s="198" t="n">
        <f aca="false">(180/PI())*IMARGUMENT(AC487)</f>
        <v>164.476032151341</v>
      </c>
      <c r="AF487" s="0" t="str">
        <f aca="false">COMPLEX(Adc_ea,0)</f>
        <v>-0.434440565864413</v>
      </c>
      <c r="AG487" s="0" t="str">
        <f aca="false">IMDIV(COMPLEX(0,2*PI()*O487),COMPLEX(wp0_ea,0))</f>
        <v>80.3193852303758i</v>
      </c>
      <c r="AH487" s="0" t="n">
        <f aca="false">IMABS(AG487)</f>
        <v>80.3193852303758</v>
      </c>
      <c r="AI487" s="0" t="n">
        <f aca="false">IMARGUMENT(AG487)</f>
        <v>1.5707963267949</v>
      </c>
      <c r="AJ487" s="0" t="str">
        <f aca="false">IMSUM(COMPLEX(1,0),IMDIV(COMPLEX(0,2*PI()*O487),COMPLEX(wp1_ea,0)))</f>
        <v>1+0.795241437924513i</v>
      </c>
      <c r="AK487" s="0" t="n">
        <f aca="false">IMABS(AJ487)</f>
        <v>1.2776576006866</v>
      </c>
      <c r="AL487" s="0" t="n">
        <f aca="false">IMARGUMENT(AJ487)</f>
        <v>0.671832637260815</v>
      </c>
      <c r="AM487" s="0" t="str">
        <f aca="false">IMSUM(COMPLEX(1,0),IMDIV(COMPLEX(0,2*PI()*O487),COMPLEX(wz_ea,0)))</f>
        <v>1+80.3193852303758i</v>
      </c>
      <c r="AN487" s="0" t="n">
        <f aca="false">IMABS(AM487)</f>
        <v>80.3256101364036</v>
      </c>
      <c r="AO487" s="0" t="n">
        <f aca="false">IMARGUMENT(AM487)</f>
        <v>1.5583466755433</v>
      </c>
      <c r="AP487" s="197" t="str">
        <f aca="false">IMPRODUCT(AF487,IMDIV(AM487,IMPRODUCT(AG487,AJ487)))</f>
        <v>-0.263499642995784+0.214954747975363i</v>
      </c>
      <c r="AQ487" s="169" t="n">
        <f aca="false">20*LOG(IMABS(AP487))</f>
        <v>-9.36900909679032</v>
      </c>
      <c r="AR487" s="198" t="n">
        <f aca="false">(180/PI())*IMARGUMENT(AP487)</f>
        <v>140.793512872686</v>
      </c>
      <c r="AS487" s="197" t="str">
        <f aca="false">IMPRODUCT(AC487,AP487)</f>
        <v>0.0140947508530971-0.0199291836598646i</v>
      </c>
      <c r="AT487" s="223" t="n">
        <f aca="false">20*LOG(IMABS(AS487))</f>
        <v>-32.2487445376726</v>
      </c>
      <c r="AU487" s="198" t="n">
        <f aca="false">(180/PI())*IMARGUMENT(AS487)</f>
        <v>-54.7304549759733</v>
      </c>
      <c r="AX487" s="0" t="n">
        <f aca="false">SUM((AT488&lt;0)*(AT487&gt;0))*O487</f>
        <v>0</v>
      </c>
      <c r="AY487" s="0" t="n">
        <f aca="false">IF(AX487&gt;0,AU487,0)</f>
        <v>0</v>
      </c>
    </row>
    <row r="488" customFormat="false" ht="15" hidden="false" customHeight="false" outlineLevel="0" collapsed="false">
      <c r="N488" s="130" t="n">
        <v>70</v>
      </c>
      <c r="O488" s="192" t="n">
        <f aca="false">10^(5+(N488/100))</f>
        <v>501187.233627273</v>
      </c>
      <c r="P488" s="240" t="str">
        <f aca="false">COMPLEX(Adc,0)</f>
        <v>175.438596491228</v>
      </c>
      <c r="Q488" s="124" t="str">
        <f aca="false">IMSUM(COMPLEX(1,0),IMDIV(COMPLEX(0,2*PI()*O488),COMPLEX(wp_lf,0)))</f>
        <v>1+5920.21825344898i</v>
      </c>
      <c r="R488" s="124" t="n">
        <f aca="false">IMABS(Q488)</f>
        <v>5920.21833790533</v>
      </c>
      <c r="S488" s="124" t="n">
        <f aca="false">IMARGUMENT(Q488)</f>
        <v>1.57062741410491</v>
      </c>
      <c r="T488" s="124" t="str">
        <f aca="false">IMSUM(COMPLEX(1,0),IMDIV(COMPLEX(0,2*PI()*O488),COMPLEX(wz_esr,0)))</f>
        <v>1+0.00976836011819083i</v>
      </c>
      <c r="U488" s="124" t="n">
        <f aca="false">IMABS(T488)</f>
        <v>1.00004770929161</v>
      </c>
      <c r="V488" s="124" t="n">
        <f aca="false">IMARGUMENT(T488)</f>
        <v>0.00976804943421382</v>
      </c>
      <c r="W488" s="0" t="str">
        <f aca="false">IMSUB(COMPLEX(1,0),IMDIV(COMPLEX(0,2*PI()*O488),COMPLEX(wz_rhp,0)))</f>
        <v>1-2.26731762898046i</v>
      </c>
      <c r="X488" s="124" t="n">
        <f aca="false">IMABS(W488)</f>
        <v>2.47804948108095</v>
      </c>
      <c r="Y488" s="124" t="n">
        <f aca="false">IMARGUMENT(W488)</f>
        <v>-1.15541026366946</v>
      </c>
      <c r="Z488" s="0" t="str">
        <f aca="false">IMSUM(COMPLEX(1,0),IMDIV(COMPLEX(0,2*PI()*O488),COMPLEX(Q*(wsl/2),0)),IMDIV(IMPOWER(COMPLEX(0,2*PI()*O488),2),IMPOWER(COMPLEX(wsl/2,0),2)))</f>
        <v>0.772164496008202+0.680716184557103i</v>
      </c>
      <c r="AA488" s="124" t="n">
        <f aca="false">IMABS(Z488)</f>
        <v>1.02937482619966</v>
      </c>
      <c r="AB488" s="124" t="n">
        <f aca="false">IMARGUMENT(Z488)</f>
        <v>0.722538334239334</v>
      </c>
      <c r="AC488" s="222" t="str">
        <f aca="false">(IMDIV(IMPRODUCT(P488,T488,W488),IMPRODUCT(Q488,Z488)))</f>
        <v>-0.0682139496901444+0.0208930946237827i</v>
      </c>
      <c r="AD488" s="223" t="n">
        <f aca="false">20*LOG(IMABS(AC488))</f>
        <v>-22.9331085855502</v>
      </c>
      <c r="AE488" s="198" t="n">
        <f aca="false">(180/PI())*IMARGUMENT(AC488)</f>
        <v>162.970817188213</v>
      </c>
      <c r="AF488" s="0" t="str">
        <f aca="false">COMPLEX(Adc_ea,0)</f>
        <v>-0.434440565864413</v>
      </c>
      <c r="AG488" s="0" t="str">
        <f aca="false">IMDIV(COMPLEX(0,2*PI()*O488),COMPLEX(wp0_ea,0))</f>
        <v>82.190264050542i</v>
      </c>
      <c r="AH488" s="0" t="n">
        <f aca="false">IMABS(AG488)</f>
        <v>82.190264050542</v>
      </c>
      <c r="AI488" s="0" t="n">
        <f aca="false">IMARGUMENT(AG488)</f>
        <v>1.5707963267949</v>
      </c>
      <c r="AJ488" s="0" t="str">
        <f aca="false">IMSUM(COMPLEX(1,0),IMDIV(COMPLEX(0,2*PI()*O488),COMPLEX(wp1_ea,0)))</f>
        <v>1+0.813764990599426i</v>
      </c>
      <c r="AK488" s="0" t="n">
        <f aca="false">IMABS(AJ488)</f>
        <v>1.28926857555952</v>
      </c>
      <c r="AL488" s="0" t="n">
        <f aca="false">IMARGUMENT(AJ488)</f>
        <v>0.683078054090448</v>
      </c>
      <c r="AM488" s="0" t="str">
        <f aca="false">IMSUM(COMPLEX(1,0),IMDIV(COMPLEX(0,2*PI()*O488),COMPLEX(wz_ea,0)))</f>
        <v>1+82.190264050542i</v>
      </c>
      <c r="AN488" s="0" t="n">
        <f aca="false">IMABS(AM488)</f>
        <v>82.1963472710182</v>
      </c>
      <c r="AO488" s="0" t="n">
        <f aca="false">IMARGUMENT(AM488)</f>
        <v>1.55863003591458</v>
      </c>
      <c r="AP488" s="197" t="str">
        <f aca="false">IMPRODUCT(AF488,IMDIV(AM488,IMPRODUCT(AG488,AJ488)))</f>
        <v>-0.25877493143541+0.215867770742517i</v>
      </c>
      <c r="AQ488" s="169" t="n">
        <f aca="false">20*LOG(IMABS(AP488))</f>
        <v>-9.44761768069972</v>
      </c>
      <c r="AR488" s="198" t="n">
        <f aca="false">(180/PI())*IMARGUMENT(AP488)</f>
        <v>140.165433302838</v>
      </c>
      <c r="AS488" s="197" t="str">
        <f aca="false">IMPRODUCT(AC488,AP488)</f>
        <v>0.0131419143936572-0.0201318023818966i</v>
      </c>
      <c r="AT488" s="223" t="n">
        <f aca="false">20*LOG(IMABS(AS488))</f>
        <v>-32.3807262662499</v>
      </c>
      <c r="AU488" s="198" t="n">
        <f aca="false">(180/PI())*IMARGUMENT(AS488)</f>
        <v>-56.8637495089488</v>
      </c>
      <c r="AX488" s="0" t="n">
        <f aca="false">SUM((AT489&lt;0)*(AT488&gt;0))*O488</f>
        <v>0</v>
      </c>
      <c r="AY488" s="0" t="n">
        <f aca="false">IF(AX488&gt;0,AU488,0)</f>
        <v>0</v>
      </c>
    </row>
    <row r="489" customFormat="false" ht="15" hidden="false" customHeight="false" outlineLevel="0" collapsed="false">
      <c r="N489" s="130" t="n">
        <v>71</v>
      </c>
      <c r="O489" s="192" t="n">
        <f aca="false">10^(5+(N489/100))</f>
        <v>512861.383991365</v>
      </c>
      <c r="P489" s="240" t="str">
        <f aca="false">COMPLEX(Adc,0)</f>
        <v>175.438596491228</v>
      </c>
      <c r="Q489" s="124" t="str">
        <f aca="false">IMSUM(COMPLEX(1,0),IMDIV(COMPLEX(0,2*PI()*O489),COMPLEX(wp_lf,0)))</f>
        <v>1+6058.11785152694i</v>
      </c>
      <c r="R489" s="124" t="n">
        <f aca="false">IMABS(Q489)</f>
        <v>6058.11793406082</v>
      </c>
      <c r="S489" s="124" t="n">
        <f aca="false">IMARGUMENT(Q489)</f>
        <v>1.57063125902708</v>
      </c>
      <c r="T489" s="124" t="str">
        <f aca="false">IMSUM(COMPLEX(1,0),IMDIV(COMPLEX(0,2*PI()*O489),COMPLEX(wz_esr,0)))</f>
        <v>1+0.00999589445501944i</v>
      </c>
      <c r="U489" s="124" t="n">
        <f aca="false">IMABS(T489)</f>
        <v>1.00004995770509</v>
      </c>
      <c r="V489" s="124" t="n">
        <f aca="false">IMARGUMENT(T489)</f>
        <v>0.0099955615520408</v>
      </c>
      <c r="W489" s="0" t="str">
        <f aca="false">IMSUB(COMPLEX(1,0),IMDIV(COMPLEX(0,2*PI()*O489),COMPLEX(wz_rhp,0)))</f>
        <v>1-2.32013024101032i</v>
      </c>
      <c r="X489" s="124" t="n">
        <f aca="false">IMABS(W489)</f>
        <v>2.52646083192489</v>
      </c>
      <c r="Y489" s="124" t="n">
        <f aca="false">IMARGUMENT(W489)</f>
        <v>-1.1638459467352</v>
      </c>
      <c r="Z489" s="0" t="str">
        <f aca="false">IMSUM(COMPLEX(1,0),IMDIV(COMPLEX(0,2*PI()*O489),COMPLEX(Q*(wsl/2),0)),IMDIV(IMPOWER(COMPLEX(0,2*PI()*O489),2),IMPOWER(COMPLEX(wsl/2,0),2)))</f>
        <v>0.761426939510624+0.696572101389376i</v>
      </c>
      <c r="AA489" s="124" t="n">
        <f aca="false">IMABS(Z489)</f>
        <v>1.03198046330661</v>
      </c>
      <c r="AB489" s="124" t="n">
        <f aca="false">IMARGUMENT(Z489)</f>
        <v>0.740945381278269</v>
      </c>
      <c r="AC489" s="222" t="str">
        <f aca="false">(IMDIV(IMPRODUCT(P489,T489,W489),IMPRODUCT(Q489,Z489)))</f>
        <v>-0.0672153947798557+0.0225608673448326i</v>
      </c>
      <c r="AD489" s="223" t="n">
        <f aca="false">20*LOG(IMABS(AC489))</f>
        <v>-22.9869957864971</v>
      </c>
      <c r="AE489" s="198" t="n">
        <f aca="false">(180/PI())*IMARGUMENT(AC489)</f>
        <v>161.445657228933</v>
      </c>
      <c r="AF489" s="0" t="str">
        <f aca="false">COMPLEX(Adc_ea,0)</f>
        <v>-0.434440565864413</v>
      </c>
      <c r="AG489" s="0" t="str">
        <f aca="false">IMDIV(COMPLEX(0,2*PI()*O489),COMPLEX(wp0_ea,0))</f>
        <v>84.1047212366241i</v>
      </c>
      <c r="AH489" s="0" t="n">
        <f aca="false">IMABS(AG489)</f>
        <v>84.1047212366241</v>
      </c>
      <c r="AI489" s="0" t="n">
        <f aca="false">IMARGUMENT(AG489)</f>
        <v>1.5707963267949</v>
      </c>
      <c r="AJ489" s="0" t="str">
        <f aca="false">IMSUM(COMPLEX(1,0),IMDIV(COMPLEX(0,2*PI()*O489),COMPLEX(wp1_ea,0)))</f>
        <v>1+0.832720012243803i</v>
      </c>
      <c r="AK489" s="0" t="n">
        <f aca="false">IMABS(AJ489)</f>
        <v>1.30131572602168</v>
      </c>
      <c r="AL489" s="0" t="n">
        <f aca="false">IMARGUMENT(AJ489)</f>
        <v>0.694376207013126</v>
      </c>
      <c r="AM489" s="0" t="str">
        <f aca="false">IMSUM(COMPLEX(1,0),IMDIV(COMPLEX(0,2*PI()*O489),COMPLEX(wz_ea,0)))</f>
        <v>1+84.1047212366241i</v>
      </c>
      <c r="AN489" s="0" t="n">
        <f aca="false">IMABS(AM489)</f>
        <v>84.1106659959975</v>
      </c>
      <c r="AO489" s="0" t="n">
        <f aca="false">IMARGUMENT(AM489)</f>
        <v>1.55890694810432</v>
      </c>
      <c r="AP489" s="197" t="str">
        <f aca="false">IMPRODUCT(AF489,IMDIV(AM489,IMPRODUCT(AG489,AJ489)))</f>
        <v>-0.2540058041921+0.216681188177672i</v>
      </c>
      <c r="AQ489" s="169" t="n">
        <f aca="false">20*LOG(IMABS(AP489))</f>
        <v>-9.52843222731539</v>
      </c>
      <c r="AR489" s="198" t="n">
        <f aca="false">(180/PI())*IMARGUMENT(AP489)</f>
        <v>139.533962723843</v>
      </c>
      <c r="AS489" s="197" t="str">
        <f aca="false">IMPRODUCT(AC489,AP489)</f>
        <v>0.0121845848625496-0.0202949028579259i</v>
      </c>
      <c r="AT489" s="223" t="n">
        <f aca="false">20*LOG(IMABS(AS489))</f>
        <v>-32.5154280138125</v>
      </c>
      <c r="AU489" s="198" t="n">
        <f aca="false">(180/PI())*IMARGUMENT(AS489)</f>
        <v>-59.0203800472241</v>
      </c>
      <c r="AX489" s="0" t="n">
        <f aca="false">SUM((AT490&lt;0)*(AT489&gt;0))*O489</f>
        <v>0</v>
      </c>
      <c r="AY489" s="0" t="n">
        <f aca="false">IF(AX489&gt;0,AU489,0)</f>
        <v>0</v>
      </c>
    </row>
    <row r="490" customFormat="false" ht="15" hidden="false" customHeight="false" outlineLevel="0" collapsed="false">
      <c r="N490" s="130" t="n">
        <v>72</v>
      </c>
      <c r="O490" s="192" t="n">
        <f aca="false">10^(5+(N490/100))</f>
        <v>524807.460249772</v>
      </c>
      <c r="P490" s="240" t="str">
        <f aca="false">COMPLEX(Adc,0)</f>
        <v>175.438596491228</v>
      </c>
      <c r="Q490" s="124" t="str">
        <f aca="false">IMSUM(COMPLEX(1,0),IMDIV(COMPLEX(0,2*PI()*O490),COMPLEX(wp_lf,0)))</f>
        <v>1+6199.22954387845i</v>
      </c>
      <c r="R490" s="124" t="n">
        <f aca="false">IMABS(Q490)</f>
        <v>6199.22962453363</v>
      </c>
      <c r="S490" s="124" t="n">
        <f aca="false">IMARGUMENT(Q490)</f>
        <v>1.57063501642814</v>
      </c>
      <c r="T490" s="124" t="str">
        <f aca="false">IMSUM(COMPLEX(1,0),IMDIV(COMPLEX(0,2*PI()*O490),COMPLEX(wz_esr,0)))</f>
        <v>1+0.0102287287473995i</v>
      </c>
      <c r="U490" s="124" t="n">
        <f aca="false">IMABS(T490)</f>
        <v>1.00005231207762</v>
      </c>
      <c r="V490" s="124" t="n">
        <f aca="false">IMARGUMENT(T490)</f>
        <v>0.0102283720364304</v>
      </c>
      <c r="W490" s="0" t="str">
        <f aca="false">IMSUB(COMPLEX(1,0),IMDIV(COMPLEX(0,2*PI()*O490),COMPLEX(wz_rhp,0)))</f>
        <v>1-2.37417301680451i</v>
      </c>
      <c r="X490" s="124" t="n">
        <f aca="false">IMABS(W490)</f>
        <v>2.57617885903185</v>
      </c>
      <c r="Y490" s="124" t="n">
        <f aca="false">IMARGUMENT(W490)</f>
        <v>-1.17214931034503</v>
      </c>
      <c r="Z490" s="0" t="str">
        <f aca="false">IMSUM(COMPLEX(1,0),IMDIV(COMPLEX(0,2*PI()*O490),COMPLEX(Q*(wsl/2),0)),IMDIV(IMPOWER(COMPLEX(0,2*PI()*O490),2),IMPOWER(COMPLEX(wsl/2,0),2)))</f>
        <v>0.750183337565699+0.712797349970026i</v>
      </c>
      <c r="AA490" s="124" t="n">
        <f aca="false">IMABS(Z490)</f>
        <v>1.03482128992667</v>
      </c>
      <c r="AB490" s="124" t="n">
        <f aca="false">IMARGUMENT(Z490)</f>
        <v>0.759849054714308</v>
      </c>
      <c r="AC490" s="222" t="str">
        <f aca="false">(IMDIV(IMPRODUCT(P490,T490,W490),IMPRODUCT(Q490,Z490)))</f>
        <v>-0.0661652246795932+0.0242131220870267i</v>
      </c>
      <c r="AD490" s="223" t="n">
        <f aca="false">20*LOG(IMABS(AC490))</f>
        <v>-23.0415840770565</v>
      </c>
      <c r="AE490" s="198" t="n">
        <f aca="false">(180/PI())*IMARGUMENT(AC490)</f>
        <v>159.899932608108</v>
      </c>
      <c r="AF490" s="0" t="str">
        <f aca="false">COMPLEX(Adc_ea,0)</f>
        <v>-0.434440565864413</v>
      </c>
      <c r="AG490" s="0" t="str">
        <f aca="false">IMDIV(COMPLEX(0,2*PI()*O490),COMPLEX(wp0_ea,0))</f>
        <v>86.0637718591639i</v>
      </c>
      <c r="AH490" s="0" t="n">
        <f aca="false">IMABS(AG490)</f>
        <v>86.0637718591639</v>
      </c>
      <c r="AI490" s="0" t="n">
        <f aca="false">IMARGUMENT(AG490)</f>
        <v>1.5707963267949</v>
      </c>
      <c r="AJ490" s="0" t="str">
        <f aca="false">IMSUM(COMPLEX(1,0),IMDIV(COMPLEX(0,2*PI()*O490),COMPLEX(wp1_ea,0)))</f>
        <v>1+0.852116553061029i</v>
      </c>
      <c r="AK490" s="0" t="n">
        <f aca="false">IMABS(AJ490)</f>
        <v>1.31381224686049</v>
      </c>
      <c r="AL490" s="0" t="n">
        <f aca="false">IMARGUMENT(AJ490)</f>
        <v>0.705721549679466</v>
      </c>
      <c r="AM490" s="0" t="str">
        <f aca="false">IMSUM(COMPLEX(1,0),IMDIV(COMPLEX(0,2*PI()*O490),COMPLEX(wz_ea,0)))</f>
        <v>1+86.0637718591639i</v>
      </c>
      <c r="AN490" s="0" t="n">
        <f aca="false">IMABS(AM490)</f>
        <v>86.0695813085332</v>
      </c>
      <c r="AO490" s="0" t="n">
        <f aca="false">IMARGUMENT(AM490)</f>
        <v>1.55917755876506</v>
      </c>
      <c r="AP490" s="197" t="str">
        <f aca="false">IMPRODUCT(AF490,IMDIV(AM490,IMPRODUCT(AG490,AJ490)))</f>
        <v>-0.249196756403179+0.217392572407834i</v>
      </c>
      <c r="AQ490" s="169" t="n">
        <f aca="false">20*LOG(IMABS(AP490))</f>
        <v>-9.61147241125382</v>
      </c>
      <c r="AR490" s="198" t="n">
        <f aca="false">(180/PI())*IMARGUMENT(AP490)</f>
        <v>138.899427320683</v>
      </c>
      <c r="AS490" s="197" t="str">
        <f aca="false">IMPRODUCT(AC490,AP490)</f>
        <v>0.0112244064803185-0.0204176598835203i</v>
      </c>
      <c r="AT490" s="223" t="n">
        <f aca="false">20*LOG(IMABS(AS490))</f>
        <v>-32.6530564883104</v>
      </c>
      <c r="AU490" s="198" t="n">
        <f aca="false">(180/PI())*IMARGUMENT(AS490)</f>
        <v>-61.2006400712086</v>
      </c>
      <c r="AX490" s="0" t="n">
        <f aca="false">SUM((AT491&lt;0)*(AT490&gt;0))*O490</f>
        <v>0</v>
      </c>
      <c r="AY490" s="0" t="n">
        <f aca="false">IF(AX490&gt;0,AU490,0)</f>
        <v>0</v>
      </c>
    </row>
    <row r="491" customFormat="false" ht="15" hidden="false" customHeight="false" outlineLevel="0" collapsed="false">
      <c r="N491" s="130" t="n">
        <v>73</v>
      </c>
      <c r="O491" s="192" t="n">
        <f aca="false">10^(5+(N491/100))</f>
        <v>537031.796370253</v>
      </c>
      <c r="P491" s="240" t="str">
        <f aca="false">COMPLEX(Adc,0)</f>
        <v>175.438596491228</v>
      </c>
      <c r="Q491" s="124" t="str">
        <f aca="false">IMSUM(COMPLEX(1,0),IMDIV(COMPLEX(0,2*PI()*O491),COMPLEX(wp_lf,0)))</f>
        <v>1+6343.62814979064i</v>
      </c>
      <c r="R491" s="124" t="n">
        <f aca="false">IMABS(Q491)</f>
        <v>6343.62822860989</v>
      </c>
      <c r="S491" s="124" t="n">
        <f aca="false">IMARGUMENT(Q491)</f>
        <v>1.57063868830032</v>
      </c>
      <c r="T491" s="124" t="str">
        <f aca="false">IMSUM(COMPLEX(1,0),IMDIV(COMPLEX(0,2*PI()*O491),COMPLEX(wz_esr,0)))</f>
        <v>1+0.0104669864471546i</v>
      </c>
      <c r="U491" s="124" t="n">
        <f aca="false">IMABS(T491)</f>
        <v>1.00005477740236</v>
      </c>
      <c r="V491" s="124" t="n">
        <f aca="false">IMARGUMENT(T491)</f>
        <v>0.0104666042255823</v>
      </c>
      <c r="W491" s="0" t="str">
        <f aca="false">IMSUB(COMPLEX(1,0),IMDIV(COMPLEX(0,2*PI()*O491),COMPLEX(wz_rhp,0)))</f>
        <v>1-2.42947461055812i</v>
      </c>
      <c r="X491" s="124" t="n">
        <f aca="false">IMABS(W491)</f>
        <v>2.62723179094395</v>
      </c>
      <c r="Y491" s="124" t="n">
        <f aca="false">IMARGUMENT(W491)</f>
        <v>-1.18032017614125</v>
      </c>
      <c r="Z491" s="0" t="str">
        <f aca="false">IMSUM(COMPLEX(1,0),IMDIV(COMPLEX(0,2*PI()*O491),COMPLEX(Q*(wsl/2),0)),IMDIV(IMPOWER(COMPLEX(0,2*PI()*O491),2),IMPOWER(COMPLEX(wsl/2,0),2)))</f>
        <v>0.738409840986249+0.729400533140621i</v>
      </c>
      <c r="AA491" s="124" t="n">
        <f aca="false">IMABS(Z491)</f>
        <v>1.03791821980884</v>
      </c>
      <c r="AB491" s="124" t="n">
        <f aca="false">IMARGUMENT(Z491)</f>
        <v>0.779260316937315</v>
      </c>
      <c r="AC491" s="222" t="str">
        <f aca="false">(IMDIV(IMPRODUCT(P491,T491,W491),IMPRODUCT(Q491,Z491)))</f>
        <v>-0.0650614450938855+0.0258476539263994i</v>
      </c>
      <c r="AD491" s="223" t="n">
        <f aca="false">20*LOG(IMABS(AC491))</f>
        <v>-23.0970706970051</v>
      </c>
      <c r="AE491" s="198" t="n">
        <f aca="false">(180/PI())*IMARGUMENT(AC491)</f>
        <v>158.333032398822</v>
      </c>
      <c r="AF491" s="0" t="str">
        <f aca="false">COMPLEX(Adc_ea,0)</f>
        <v>-0.434440565864413</v>
      </c>
      <c r="AG491" s="0" t="str">
        <f aca="false">IMDIV(COMPLEX(0,2*PI()*O491),COMPLEX(wp0_ea,0))</f>
        <v>88.0684546327321i</v>
      </c>
      <c r="AH491" s="0" t="n">
        <f aca="false">IMABS(AG491)</f>
        <v>88.0684546327321</v>
      </c>
      <c r="AI491" s="0" t="n">
        <f aca="false">IMARGUMENT(AG491)</f>
        <v>1.5707963267949</v>
      </c>
      <c r="AJ491" s="0" t="str">
        <f aca="false">IMSUM(COMPLEX(1,0),IMDIV(COMPLEX(0,2*PI()*O491),COMPLEX(wp1_ea,0)))</f>
        <v>1+0.871964897353783i</v>
      </c>
      <c r="AK491" s="0" t="n">
        <f aca="false">IMABS(AJ491)</f>
        <v>1.3267715636903</v>
      </c>
      <c r="AL491" s="0" t="n">
        <f aca="false">IMARGUMENT(AJ491)</f>
        <v>0.717108415659163</v>
      </c>
      <c r="AM491" s="0" t="str">
        <f aca="false">IMSUM(COMPLEX(1,0),IMDIV(COMPLEX(0,2*PI()*O491),COMPLEX(wz_ea,0)))</f>
        <v>1+88.0684546327321i</v>
      </c>
      <c r="AN491" s="0" t="n">
        <f aca="false">IMABS(AM491)</f>
        <v>88.0741318515124</v>
      </c>
      <c r="AO491" s="0" t="n">
        <f aca="false">IMARGUMENT(AM491)</f>
        <v>1.55944201121951</v>
      </c>
      <c r="AP491" s="197" t="str">
        <f aca="false">IMPRODUCT(AF491,IMDIV(AM491,IMPRODUCT(AG491,AJ491)))</f>
        <v>-0.244352444033818+0.217999741053189i</v>
      </c>
      <c r="AQ491" s="169" t="n">
        <f aca="false">20*LOG(IMABS(AP491))</f>
        <v>-9.69675577626182</v>
      </c>
      <c r="AR491" s="198" t="n">
        <f aca="false">(180/PI())*IMARGUMENT(AP491)</f>
        <v>138.262159967688</v>
      </c>
      <c r="AS491" s="197" t="str">
        <f aca="false">IMPRODUCT(AC491,AP491)</f>
        <v>0.0102631412582755-0.0204993155924693i</v>
      </c>
      <c r="AT491" s="223" t="n">
        <f aca="false">20*LOG(IMABS(AS491))</f>
        <v>-32.793826473267</v>
      </c>
      <c r="AU491" s="198" t="n">
        <f aca="false">(180/PI())*IMARGUMENT(AS491)</f>
        <v>-63.4048076334906</v>
      </c>
      <c r="AX491" s="0" t="n">
        <f aca="false">SUM((AT492&lt;0)*(AT491&gt;0))*O491</f>
        <v>0</v>
      </c>
      <c r="AY491" s="0" t="n">
        <f aca="false">IF(AX491&gt;0,AU491,0)</f>
        <v>0</v>
      </c>
    </row>
    <row r="492" customFormat="false" ht="15" hidden="false" customHeight="false" outlineLevel="0" collapsed="false">
      <c r="N492" s="130" t="n">
        <v>74</v>
      </c>
      <c r="O492" s="192" t="n">
        <f aca="false">10^(5+(N492/100))</f>
        <v>549540.873857625</v>
      </c>
      <c r="P492" s="240" t="str">
        <f aca="false">COMPLEX(Adc,0)</f>
        <v>175.438596491228</v>
      </c>
      <c r="Q492" s="124" t="str">
        <f aca="false">IMSUM(COMPLEX(1,0),IMDIV(COMPLEX(0,2*PI()*O492),COMPLEX(wp_lf,0)))</f>
        <v>1+6491.3902313157i</v>
      </c>
      <c r="R492" s="124" t="n">
        <f aca="false">IMABS(Q492)</f>
        <v>6491.3903083408</v>
      </c>
      <c r="S492" s="124" t="n">
        <f aca="false">IMARGUMENT(Q492)</f>
        <v>1.57064227659048</v>
      </c>
      <c r="T492" s="124" t="str">
        <f aca="false">IMSUM(COMPLEX(1,0),IMDIV(COMPLEX(0,2*PI()*O492),COMPLEX(wz_esr,0)))</f>
        <v>1+0.0107107938816709i</v>
      </c>
      <c r="U492" s="124" t="n">
        <f aca="false">IMABS(T492)</f>
        <v>1.00005735890777</v>
      </c>
      <c r="V492" s="124" t="n">
        <f aca="false">IMARGUMENT(T492)</f>
        <v>0.0107103843251582</v>
      </c>
      <c r="W492" s="0" t="str">
        <f aca="false">IMSUB(COMPLEX(1,0),IMDIV(COMPLEX(0,2*PI()*O492),COMPLEX(wz_rhp,0)))</f>
        <v>1-2.48606434390814i</v>
      </c>
      <c r="X492" s="124" t="n">
        <f aca="false">IMABS(W492)</f>
        <v>2.67964846986529</v>
      </c>
      <c r="Y492" s="124" t="n">
        <f aca="false">IMARGUMENT(W492)</f>
        <v>-1.18835851128027</v>
      </c>
      <c r="Z492" s="0" t="str">
        <f aca="false">IMSUM(COMPLEX(1,0),IMDIV(COMPLEX(0,2*PI()*O492),COMPLEX(Q*(wsl/2),0)),IMDIV(IMPOWER(COMPLEX(0,2*PI()*O492),2),IMPOWER(COMPLEX(wsl/2,0),2)))</f>
        <v>0.726081476607526+0.746390454128644i</v>
      </c>
      <c r="AA492" s="124" t="n">
        <f aca="false">IMABS(Z492)</f>
        <v>1.0412939165706</v>
      </c>
      <c r="AB492" s="124" t="n">
        <f aca="false">IMARGUMENT(Z492)</f>
        <v>0.799189726715463</v>
      </c>
      <c r="AC492" s="222" t="str">
        <f aca="false">(IMDIV(IMPRODUCT(P492,T492,W492),IMPRODUCT(Q492,Z492)))</f>
        <v>-0.0639021233728856+0.0274619697514344i</v>
      </c>
      <c r="AD492" s="223" t="n">
        <f aca="false">20*LOG(IMABS(AC492))</f>
        <v>-23.1536634980923</v>
      </c>
      <c r="AE492" s="198" t="n">
        <f aca="false">(180/PI())*IMARGUMENT(AC492)</f>
        <v>156.744360629522</v>
      </c>
      <c r="AF492" s="0" t="str">
        <f aca="false">COMPLEX(Adc_ea,0)</f>
        <v>-0.434440565864413</v>
      </c>
      <c r="AG492" s="0" t="str">
        <f aca="false">IMDIV(COMPLEX(0,2*PI()*O492),COMPLEX(wp0_ea,0))</f>
        <v>90.1198324666701i</v>
      </c>
      <c r="AH492" s="0" t="n">
        <f aca="false">IMABS(AG492)</f>
        <v>90.1198324666701</v>
      </c>
      <c r="AI492" s="0" t="n">
        <f aca="false">IMARGUMENT(AG492)</f>
        <v>1.5707963267949</v>
      </c>
      <c r="AJ492" s="0" t="str">
        <f aca="false">IMSUM(COMPLEX(1,0),IMDIV(COMPLEX(0,2*PI()*O492),COMPLEX(wp1_ea,0)))</f>
        <v>1+0.892275568976932i</v>
      </c>
      <c r="AK492" s="0" t="n">
        <f aca="false">IMABS(AJ492)</f>
        <v>1.34020733134583</v>
      </c>
      <c r="AL492" s="0" t="n">
        <f aca="false">IMARGUMENT(AJ492)</f>
        <v>0.728531031858745</v>
      </c>
      <c r="AM492" s="0" t="str">
        <f aca="false">IMSUM(COMPLEX(1,0),IMDIV(COMPLEX(0,2*PI()*O492),COMPLEX(wz_ea,0)))</f>
        <v>1+90.1198324666701i</v>
      </c>
      <c r="AN492" s="0" t="n">
        <f aca="false">IMABS(AM492)</f>
        <v>90.1253804642216</v>
      </c>
      <c r="AO492" s="0" t="n">
        <f aca="false">IMARGUMENT(AM492)</f>
        <v>1.55970044553584</v>
      </c>
      <c r="AP492" s="197" t="str">
        <f aca="false">IMPRODUCT(AF492,IMDIV(AM492,IMPRODUCT(AG492,AJ492)))</f>
        <v>-0.239477666819269+0.218500770192201i</v>
      </c>
      <c r="AQ492" s="169" t="n">
        <f aca="false">20*LOG(IMABS(AP492))</f>
        <v>-9.78429766447686</v>
      </c>
      <c r="AR492" s="198" t="n">
        <f aca="false">(180/PI())*IMARGUMENT(AP492)</f>
        <v>137.622499464061</v>
      </c>
      <c r="AS492" s="197" t="str">
        <f aca="false">IMPRODUCT(AC492,AP492)</f>
        <v>0.00930266986845238-0.0205391916162274i</v>
      </c>
      <c r="AT492" s="223" t="n">
        <f aca="false">20*LOG(IMABS(AS492))</f>
        <v>-32.9379611625691</v>
      </c>
      <c r="AU492" s="198" t="n">
        <f aca="false">(180/PI())*IMARGUMENT(AS492)</f>
        <v>-65.6331399064169</v>
      </c>
      <c r="AX492" s="0" t="n">
        <f aca="false">SUM((AT493&lt;0)*(AT492&gt;0))*O492</f>
        <v>0</v>
      </c>
      <c r="AY492" s="0" t="n">
        <f aca="false">IF(AX492&gt;0,AU492,0)</f>
        <v>0</v>
      </c>
    </row>
    <row r="493" customFormat="false" ht="15" hidden="false" customHeight="false" outlineLevel="0" collapsed="false">
      <c r="N493" s="130" t="n">
        <v>75</v>
      </c>
      <c r="O493" s="192" t="n">
        <f aca="false">10^(5+(N493/100))</f>
        <v>562341.325190349</v>
      </c>
      <c r="P493" s="240" t="str">
        <f aca="false">COMPLEX(Adc,0)</f>
        <v>175.438596491228</v>
      </c>
      <c r="Q493" s="124" t="str">
        <f aca="false">IMSUM(COMPLEX(1,0),IMDIV(COMPLEX(0,2*PI()*O493),COMPLEX(wp_lf,0)))</f>
        <v>1+6642.5941338651i</v>
      </c>
      <c r="R493" s="124" t="n">
        <f aca="false">IMABS(Q493)</f>
        <v>6642.5942091369</v>
      </c>
      <c r="S493" s="124" t="n">
        <f aca="false">IMARGUMENT(Q493)</f>
        <v>1.57064578320119</v>
      </c>
      <c r="T493" s="124" t="str">
        <f aca="false">IMSUM(COMPLEX(1,0),IMDIV(COMPLEX(0,2*PI()*O493),COMPLEX(wz_esr,0)))</f>
        <v>1+0.0109602803208774i</v>
      </c>
      <c r="U493" s="124" t="n">
        <f aca="false">IMABS(T493)</f>
        <v>1.00006006206863</v>
      </c>
      <c r="V493" s="124" t="n">
        <f aca="false">IMARGUMENT(T493)</f>
        <v>0.0109598414746027</v>
      </c>
      <c r="W493" s="0" t="str">
        <f aca="false">IMSUB(COMPLEX(1,0),IMDIV(COMPLEX(0,2*PI()*O493),COMPLEX(wz_rhp,0)))</f>
        <v>1-2.54397222148025i</v>
      </c>
      <c r="X493" s="124" t="n">
        <f aca="false">IMABS(W493)</f>
        <v>2.73345837057438</v>
      </c>
      <c r="Y493" s="124" t="n">
        <f aca="false">IMARGUMENT(W493)</f>
        <v>-1.19626442158442</v>
      </c>
      <c r="Z493" s="0" t="str">
        <f aca="false">IMSUM(COMPLEX(1,0),IMDIV(COMPLEX(0,2*PI()*O493),COMPLEX(Q*(wsl/2),0)),IMDIV(IMPOWER(COMPLEX(0,2*PI()*O493),2),IMPOWER(COMPLEX(wsl/2,0),2)))</f>
        <v>0.713172094315792+0.763776121215091i</v>
      </c>
      <c r="AA493" s="124" t="n">
        <f aca="false">IMABS(Z493)</f>
        <v>1.04497291804579</v>
      </c>
      <c r="AB493" s="124" t="n">
        <f aca="false">IMARGUMENT(Z493)</f>
        <v>0.819647325662653</v>
      </c>
      <c r="AC493" s="222" t="str">
        <f aca="false">(IMDIV(IMPRODUCT(P493,T493,W493),IMPRODUCT(Q493,Z493)))</f>
        <v>-0.0626854176089647+0.0290532741877621i</v>
      </c>
      <c r="AD493" s="223" t="n">
        <f aca="false">20*LOG(IMABS(AC493))</f>
        <v>-23.2115813090971</v>
      </c>
      <c r="AE493" s="198" t="n">
        <f aca="false">(180/PI())*IMARGUMENT(AC493)</f>
        <v>155.133343185078</v>
      </c>
      <c r="AF493" s="0" t="str">
        <f aca="false">COMPLEX(Adc_ea,0)</f>
        <v>-0.434440565864413</v>
      </c>
      <c r="AG493" s="0" t="str">
        <f aca="false">IMDIV(COMPLEX(0,2*PI()*O493),COMPLEX(wp0_ea,0))</f>
        <v>92.2189930286593i</v>
      </c>
      <c r="AH493" s="0" t="n">
        <f aca="false">IMABS(AG493)</f>
        <v>92.2189930286593</v>
      </c>
      <c r="AI493" s="0" t="n">
        <f aca="false">IMARGUMENT(AG493)</f>
        <v>1.5707963267949</v>
      </c>
      <c r="AJ493" s="0" t="str">
        <f aca="false">IMSUM(COMPLEX(1,0),IMDIV(COMPLEX(0,2*PI()*O493),COMPLEX(wp1_ea,0)))</f>
        <v>1+0.913059336917419i</v>
      </c>
      <c r="AK493" s="0" t="n">
        <f aca="false">IMABS(AJ493)</f>
        <v>1.35413343239582</v>
      </c>
      <c r="AL493" s="0" t="n">
        <f aca="false">IMARGUMENT(AJ493)</f>
        <v>0.739983532597591</v>
      </c>
      <c r="AM493" s="0" t="str">
        <f aca="false">IMSUM(COMPLEX(1,0),IMDIV(COMPLEX(0,2*PI()*O493),COMPLEX(wz_ea,0)))</f>
        <v>1+92.2189930286593i</v>
      </c>
      <c r="AN493" s="0" t="n">
        <f aca="false">IMABS(AM493)</f>
        <v>92.2244147458791</v>
      </c>
      <c r="AO493" s="0" t="n">
        <f aca="false">IMARGUMENT(AM493)</f>
        <v>1.55995299860118</v>
      </c>
      <c r="AP493" s="197" t="str">
        <f aca="false">IMPRODUCT(AF493,IMDIV(AM493,IMPRODUCT(AG493,AJ493)))</f>
        <v>-0.234577349980517+0.2188940059018i</v>
      </c>
      <c r="AQ493" s="169" t="n">
        <f aca="false">20*LOG(IMABS(AP493))</f>
        <v>-9.87411115390315</v>
      </c>
      <c r="AR493" s="198" t="n">
        <f aca="false">(180/PI())*IMARGUMENT(AP493)</f>
        <v>136.980789731601</v>
      </c>
      <c r="AS493" s="197" t="str">
        <f aca="false">IMPRODUCT(AC493,AP493)</f>
        <v>0.00834499157361036-0.0205367022392761i</v>
      </c>
      <c r="AT493" s="223" t="n">
        <f aca="false">20*LOG(IMABS(AS493))</f>
        <v>-33.0856924630003</v>
      </c>
      <c r="AU493" s="198" t="n">
        <f aca="false">(180/PI())*IMARGUMENT(AS493)</f>
        <v>-67.8858670833208</v>
      </c>
      <c r="AX493" s="0" t="n">
        <f aca="false">SUM((AT494&lt;0)*(AT493&gt;0))*O493</f>
        <v>0</v>
      </c>
      <c r="AY493" s="0" t="n">
        <f aca="false">IF(AX493&gt;0,AU493,0)</f>
        <v>0</v>
      </c>
    </row>
    <row r="494" customFormat="false" ht="15" hidden="false" customHeight="false" outlineLevel="0" collapsed="false">
      <c r="N494" s="130" t="n">
        <v>76</v>
      </c>
      <c r="O494" s="192" t="n">
        <f aca="false">10^(5+(N494/100))</f>
        <v>575439.937337157</v>
      </c>
      <c r="P494" s="240" t="str">
        <f aca="false">COMPLEX(Adc,0)</f>
        <v>175.438596491228</v>
      </c>
      <c r="Q494" s="124" t="str">
        <f aca="false">IMSUM(COMPLEX(1,0),IMDIV(COMPLEX(0,2*PI()*O494),COMPLEX(wp_lf,0)))</f>
        <v>1+6797.32002774939i</v>
      </c>
      <c r="R494" s="124" t="n">
        <f aca="false">IMABS(Q494)</f>
        <v>6797.32010130779</v>
      </c>
      <c r="S494" s="124" t="n">
        <f aca="false">IMARGUMENT(Q494)</f>
        <v>1.5706492099917</v>
      </c>
      <c r="T494" s="124" t="str">
        <f aca="false">IMSUM(COMPLEX(1,0),IMDIV(COMPLEX(0,2*PI()*O494),COMPLEX(wz_esr,0)))</f>
        <v>1+0.0112155780457865i</v>
      </c>
      <c r="U494" s="124" t="n">
        <f aca="false">IMABS(T494)</f>
        <v>1.00006289261771</v>
      </c>
      <c r="V494" s="124" t="n">
        <f aca="false">IMARGUMENT(T494)</f>
        <v>0.0112151078151235</v>
      </c>
      <c r="W494" s="0" t="str">
        <f aca="false">IMSUB(COMPLEX(1,0),IMDIV(COMPLEX(0,2*PI()*O494),COMPLEX(wz_rhp,0)))</f>
        <v>1-2.60322894679763i</v>
      </c>
      <c r="X494" s="124" t="n">
        <f aca="false">IMABS(W494)</f>
        <v>2.78869161963906</v>
      </c>
      <c r="Y494" s="124" t="n">
        <f aca="false">IMARGUMENT(W494)</f>
        <v>-1.20403814466572</v>
      </c>
      <c r="Z494" s="0" t="str">
        <f aca="false">IMSUM(COMPLEX(1,0),IMDIV(COMPLEX(0,2*PI()*O494),COMPLEX(Q*(wsl/2),0)),IMDIV(IMPOWER(COMPLEX(0,2*PI()*O494),2),IMPOWER(COMPLEX(wsl/2,0),2)))</f>
        <v>0.699654311580417+0.781566752510777i</v>
      </c>
      <c r="AA494" s="124" t="n">
        <f aca="false">IMABS(Z494)</f>
        <v>1.0489817654961</v>
      </c>
      <c r="AB494" s="124" t="n">
        <f aca="false">IMARGUMENT(Z494)</f>
        <v>0.840642512393155</v>
      </c>
      <c r="AC494" s="222" t="str">
        <f aca="false">(IMDIV(IMPRODUCT(P494,T494,W494),IMPRODUCT(Q494,Z494)))</f>
        <v>-0.0614096097450835+0.0306184575259384i</v>
      </c>
      <c r="AD494" s="223" t="n">
        <f aca="false">20*LOG(IMABS(AC494))</f>
        <v>-23.2710542452017</v>
      </c>
      <c r="AE494" s="198" t="n">
        <f aca="false">(180/PI())*IMARGUMENT(AC494)</f>
        <v>153.499435414999</v>
      </c>
      <c r="AF494" s="0" t="str">
        <f aca="false">COMPLEX(Adc_ea,0)</f>
        <v>-0.434440565864413</v>
      </c>
      <c r="AG494" s="0" t="str">
        <f aca="false">IMDIV(COMPLEX(0,2*PI()*O494),COMPLEX(wp0_ea,0))</f>
        <v>94.3670493214146i</v>
      </c>
      <c r="AH494" s="0" t="n">
        <f aca="false">IMABS(AG494)</f>
        <v>94.3670493214146</v>
      </c>
      <c r="AI494" s="0" t="n">
        <f aca="false">IMARGUMENT(AG494)</f>
        <v>1.5707963267949</v>
      </c>
      <c r="AJ494" s="0" t="str">
        <f aca="false">IMSUM(COMPLEX(1,0),IMDIV(COMPLEX(0,2*PI()*O494),COMPLEX(wp1_ea,0)))</f>
        <v>1+0.934327221004105i</v>
      </c>
      <c r="AK494" s="0" t="n">
        <f aca="false">IMABS(AJ494)</f>
        <v>1.36856397581891</v>
      </c>
      <c r="AL494" s="0" t="n">
        <f aca="false">IMARGUMENT(AJ494)</f>
        <v>0.751459974262297</v>
      </c>
      <c r="AM494" s="0" t="str">
        <f aca="false">IMSUM(COMPLEX(1,0),IMDIV(COMPLEX(0,2*PI()*O494),COMPLEX(wz_ea,0)))</f>
        <v>1+94.3670493214146i</v>
      </c>
      <c r="AN494" s="0" t="n">
        <f aca="false">IMABS(AM494)</f>
        <v>94.3723476322927</v>
      </c>
      <c r="AO494" s="0" t="n">
        <f aca="false">IMARGUMENT(AM494)</f>
        <v>1.56019980419356</v>
      </c>
      <c r="AP494" s="197" t="str">
        <f aca="false">IMPRODUCT(AF494,IMDIV(AM494,IMPRODUCT(AG494,AJ494)))</f>
        <v>-0.229656524854041+0.219178074240729i</v>
      </c>
      <c r="AQ494" s="169" t="n">
        <f aca="false">20*LOG(IMABS(AP494))</f>
        <v>-9.96620700464227</v>
      </c>
      <c r="AR494" s="198" t="n">
        <f aca="false">(180/PI())*IMARGUMENT(AP494)</f>
        <v>136.337378979189</v>
      </c>
      <c r="AS494" s="197" t="str">
        <f aca="false">IMPRODUCT(AC494,AP494)</f>
        <v>0.007392223009942-0.0204913685556002i</v>
      </c>
      <c r="AT494" s="223" t="n">
        <f aca="false">20*LOG(IMABS(AS494))</f>
        <v>-33.2372612498439</v>
      </c>
      <c r="AU494" s="198" t="n">
        <f aca="false">(180/PI())*IMARGUMENT(AS494)</f>
        <v>-70.1631856058117</v>
      </c>
      <c r="AX494" s="0" t="n">
        <f aca="false">SUM((AT495&lt;0)*(AT494&gt;0))*O494</f>
        <v>0</v>
      </c>
      <c r="AY494" s="0" t="n">
        <f aca="false">IF(AX494&gt;0,AU494,0)</f>
        <v>0</v>
      </c>
    </row>
    <row r="495" customFormat="false" ht="15" hidden="false" customHeight="false" outlineLevel="0" collapsed="false">
      <c r="N495" s="130" t="n">
        <v>77</v>
      </c>
      <c r="O495" s="192" t="n">
        <f aca="false">10^(5+(N495/100))</f>
        <v>588843.655355588</v>
      </c>
      <c r="P495" s="240" t="str">
        <f aca="false">COMPLEX(Adc,0)</f>
        <v>175.438596491228</v>
      </c>
      <c r="Q495" s="124" t="str">
        <f aca="false">IMSUM(COMPLEX(1,0),IMDIV(COMPLEX(0,2*PI()*O495),COMPLEX(wp_lf,0)))</f>
        <v>1+6955.64995068557i</v>
      </c>
      <c r="R495" s="124" t="n">
        <f aca="false">IMABS(Q495)</f>
        <v>6955.65002256958</v>
      </c>
      <c r="S495" s="124" t="n">
        <f aca="false">IMARGUMENT(Q495)</f>
        <v>1.57065255877894</v>
      </c>
      <c r="T495" s="124" t="str">
        <f aca="false">IMSUM(COMPLEX(1,0),IMDIV(COMPLEX(0,2*PI()*O495),COMPLEX(wz_esr,0)))</f>
        <v>1+0.0114768224186312i</v>
      </c>
      <c r="U495" s="124" t="n">
        <f aca="false">IMABS(T495)</f>
        <v>1.00006585655787</v>
      </c>
      <c r="V495" s="124" t="n">
        <f aca="false">IMARGUMENT(T495)</f>
        <v>0.01147631855918</v>
      </c>
      <c r="W495" s="0" t="str">
        <f aca="false">IMSUB(COMPLEX(1,0),IMDIV(COMPLEX(0,2*PI()*O495),COMPLEX(wz_rhp,0)))</f>
        <v>1-2.66386593856043i</v>
      </c>
      <c r="X495" s="124" t="n">
        <f aca="false">IMABS(W495)</f>
        <v>2.84537901493324</v>
      </c>
      <c r="Y495" s="124" t="n">
        <f aca="false">IMARGUMENT(W495)</f>
        <v>-1.2116800430556</v>
      </c>
      <c r="Z495" s="0" t="str">
        <f aca="false">IMSUM(COMPLEX(1,0),IMDIV(COMPLEX(0,2*PI()*O495),COMPLEX(Q*(wsl/2),0)),IMDIV(IMPOWER(COMPLEX(0,2*PI()*O495),2),IMPOWER(COMPLEX(wsl/2,0),2)))</f>
        <v>0.685499455371855+0.799771780843904i</v>
      </c>
      <c r="AA495" s="124" t="n">
        <f aca="false">IMABS(Z495)</f>
        <v>1.05334913715697</v>
      </c>
      <c r="AB495" s="124" t="n">
        <f aca="false">IMARGUMENT(Z495)</f>
        <v>0.862183904109277</v>
      </c>
      <c r="AC495" s="222" t="str">
        <f aca="false">(IMDIV(IMPRODUCT(P495,T495,W495),IMPRODUCT(Q495,Z495)))</f>
        <v>-0.0600731428176041+0.0321540863780842i</v>
      </c>
      <c r="AD495" s="223" t="n">
        <f aca="false">20*LOG(IMABS(AC495))</f>
        <v>-23.3323239444828</v>
      </c>
      <c r="AE495" s="198" t="n">
        <f aca="false">(180/PI())*IMARGUMENT(AC495)</f>
        <v>151.842130461443</v>
      </c>
      <c r="AF495" s="0" t="str">
        <f aca="false">COMPLEX(Adc_ea,0)</f>
        <v>-0.434440565864413</v>
      </c>
      <c r="AG495" s="0" t="str">
        <f aca="false">IMDIV(COMPLEX(0,2*PI()*O495),COMPLEX(wp0_ea,0))</f>
        <v>96.5651402728159i</v>
      </c>
      <c r="AH495" s="0" t="n">
        <f aca="false">IMABS(AG495)</f>
        <v>96.5651402728159</v>
      </c>
      <c r="AI495" s="0" t="n">
        <f aca="false">IMARGUMENT(AG495)</f>
        <v>1.5707963267949</v>
      </c>
      <c r="AJ495" s="0" t="str">
        <f aca="false">IMSUM(COMPLEX(1,0),IMDIV(COMPLEX(0,2*PI()*O495),COMPLEX(wp1_ea,0)))</f>
        <v>1+0.956090497750652i</v>
      </c>
      <c r="AK495" s="0" t="n">
        <f aca="false">IMABS(AJ495)</f>
        <v>1.38351329588446</v>
      </c>
      <c r="AL495" s="0" t="n">
        <f aca="false">IMARGUMENT(AJ495)</f>
        <v>0.762954350452851</v>
      </c>
      <c r="AM495" s="0" t="str">
        <f aca="false">IMSUM(COMPLEX(1,0),IMDIV(COMPLEX(0,2*PI()*O495),COMPLEX(wz_ea,0)))</f>
        <v>1+96.5651402728159i</v>
      </c>
      <c r="AN495" s="0" t="n">
        <f aca="false">IMABS(AM495)</f>
        <v>96.5703179859558</v>
      </c>
      <c r="AO495" s="0" t="n">
        <f aca="false">IMARGUMENT(AM495)</f>
        <v>1.56044099305223</v>
      </c>
      <c r="AP495" s="197" t="str">
        <f aca="false">IMPRODUCT(AF495,IMDIV(AM495,IMPRODUCT(AG495,AJ495)))</f>
        <v>-0.224720308592297+0.219351889560156i</v>
      </c>
      <c r="AQ495" s="169" t="n">
        <f aca="false">20*LOG(IMABS(AP495))</f>
        <v>-10.0605936143479</v>
      </c>
      <c r="AR495" s="198" t="n">
        <f aca="false">(180/PI())*IMARGUMENT(AP495)</f>
        <v>135.692618839003</v>
      </c>
      <c r="AS495" s="197" t="str">
        <f aca="false">IMPRODUCT(AC495,AP495)</f>
        <v>0.00644659558796789-0.020402833602245i</v>
      </c>
      <c r="AT495" s="223" t="n">
        <f aca="false">20*LOG(IMABS(AS495))</f>
        <v>-33.3929175588307</v>
      </c>
      <c r="AU495" s="198" t="n">
        <f aca="false">(180/PI())*IMARGUMENT(AS495)</f>
        <v>-72.4652506995547</v>
      </c>
      <c r="AX495" s="0" t="n">
        <f aca="false">SUM((AT496&lt;0)*(AT495&gt;0))*O495</f>
        <v>0</v>
      </c>
      <c r="AY495" s="0" t="n">
        <f aca="false">IF(AX495&gt;0,AU495,0)</f>
        <v>0</v>
      </c>
    </row>
    <row r="496" customFormat="false" ht="15" hidden="false" customHeight="false" outlineLevel="0" collapsed="false">
      <c r="N496" s="130" t="n">
        <v>78</v>
      </c>
      <c r="O496" s="192" t="n">
        <f aca="false">10^(5+(N496/100))</f>
        <v>602559.586074358</v>
      </c>
      <c r="P496" s="240" t="str">
        <f aca="false">COMPLEX(Adc,0)</f>
        <v>175.438596491228</v>
      </c>
      <c r="Q496" s="124" t="str">
        <f aca="false">IMSUM(COMPLEX(1,0),IMDIV(COMPLEX(0,2*PI()*O496),COMPLEX(wp_lf,0)))</f>
        <v>1+7117.66785129453i</v>
      </c>
      <c r="R496" s="124" t="n">
        <f aca="false">IMABS(Q496)</f>
        <v>7117.66792154226</v>
      </c>
      <c r="S496" s="124" t="n">
        <f aca="false">IMARGUMENT(Q496)</f>
        <v>1.57065583133848</v>
      </c>
      <c r="T496" s="124" t="str">
        <f aca="false">IMSUM(COMPLEX(1,0),IMDIV(COMPLEX(0,2*PI()*O496),COMPLEX(wz_esr,0)))</f>
        <v>1+0.011744151954636i</v>
      </c>
      <c r="U496" s="124" t="n">
        <f aca="false">IMABS(T496)</f>
        <v>1.00006896017481</v>
      </c>
      <c r="V496" s="124" t="n">
        <f aca="false">IMARGUMENT(T496)</f>
        <v>0.0117436120615258</v>
      </c>
      <c r="W496" s="0" t="str">
        <f aca="false">IMSUB(COMPLEX(1,0),IMDIV(COMPLEX(0,2*PI()*O496),COMPLEX(wz_rhp,0)))</f>
        <v>1-2.72591534730428i</v>
      </c>
      <c r="X496" s="124" t="n">
        <f aca="false">IMABS(W496)</f>
        <v>2.90355204545553</v>
      </c>
      <c r="Y496" s="124" t="n">
        <f aca="false">IMARGUMENT(W496)</f>
        <v>-1.21919059737172</v>
      </c>
      <c r="Z496" s="0" t="str">
        <f aca="false">IMSUM(COMPLEX(1,0),IMDIV(COMPLEX(0,2*PI()*O496),COMPLEX(Q*(wsl/2),0)),IMDIV(IMPOWER(COMPLEX(0,2*PI()*O496),2),IMPOWER(COMPLEX(wsl/2,0),2)))</f>
        <v>0.670677501342312+0.818400858761468i</v>
      </c>
      <c r="AA496" s="124" t="n">
        <f aca="false">IMABS(Z496)</f>
        <v>1.05810598544204</v>
      </c>
      <c r="AB496" s="124" t="n">
        <f aca="false">IMARGUMENT(Z496)</f>
        <v>0.88427918560752</v>
      </c>
      <c r="AC496" s="222" t="str">
        <f aca="false">(IMDIV(IMPRODUCT(P496,T496,W496),IMPRODUCT(Q496,Z496)))</f>
        <v>-0.0586746623565677+0.0336563978874295i</v>
      </c>
      <c r="AD496" s="223" t="n">
        <f aca="false">20*LOG(IMABS(AC496))</f>
        <v>-23.3956437123761</v>
      </c>
      <c r="AE496" s="198" t="n">
        <f aca="false">(180/PI())*IMARGUMENT(AC496)</f>
        <v>150.160968306048</v>
      </c>
      <c r="AF496" s="0" t="str">
        <f aca="false">COMPLEX(Adc_ea,0)</f>
        <v>-0.434440565864413</v>
      </c>
      <c r="AG496" s="0" t="str">
        <f aca="false">IMDIV(COMPLEX(0,2*PI()*O496),COMPLEX(wp0_ea,0))</f>
        <v>98.8144313397805i</v>
      </c>
      <c r="AH496" s="0" t="n">
        <f aca="false">IMABS(AG496)</f>
        <v>98.8144313397805</v>
      </c>
      <c r="AI496" s="0" t="n">
        <f aca="false">IMARGUMENT(AG496)</f>
        <v>1.5707963267949</v>
      </c>
      <c r="AJ496" s="0" t="str">
        <f aca="false">IMSUM(COMPLEX(1,0),IMDIV(COMPLEX(0,2*PI()*O496),COMPLEX(wp1_ea,0)))</f>
        <v>1+0.97836070633446i</v>
      </c>
      <c r="AK496" s="0" t="n">
        <f aca="false">IMABS(AJ496)</f>
        <v>1.39899595128051</v>
      </c>
      <c r="AL496" s="0" t="n">
        <f aca="false">IMARGUMENT(AJ496)</f>
        <v>0.774460607528315</v>
      </c>
      <c r="AM496" s="0" t="str">
        <f aca="false">IMSUM(COMPLEX(1,0),IMDIV(COMPLEX(0,2*PI()*O496),COMPLEX(wz_ea,0)))</f>
        <v>1+98.8144313397805i</v>
      </c>
      <c r="AN496" s="0" t="n">
        <f aca="false">IMABS(AM496)</f>
        <v>98.8194911998852</v>
      </c>
      <c r="AO496" s="0" t="n">
        <f aca="false">IMARGUMENT(AM496)</f>
        <v>1.56067669294642</v>
      </c>
      <c r="AP496" s="197" t="str">
        <f aca="false">IMPRODUCT(AF496,IMDIV(AM496,IMPRODUCT(AG496,AJ496)))</f>
        <v>-0.219773883105426+0.219414661043839i</v>
      </c>
      <c r="AQ496" s="169" t="n">
        <f aca="false">20*LOG(IMABS(AP496))</f>
        <v>-10.157276983297</v>
      </c>
      <c r="AR496" s="198" t="n">
        <f aca="false">(180/PI())*IMARGUMENT(AP496)</f>
        <v>135.046863479755</v>
      </c>
      <c r="AS496" s="197" t="str">
        <f aca="false">IMPRODUCT(AC496,AP496)</f>
        <v>0.00551045125157573-0.0202708784078896i</v>
      </c>
      <c r="AT496" s="223" t="n">
        <f aca="false">20*LOG(IMABS(AS496))</f>
        <v>-33.5529206956732</v>
      </c>
      <c r="AU496" s="198" t="n">
        <f aca="false">(180/PI())*IMARGUMENT(AS496)</f>
        <v>-74.7921682141976</v>
      </c>
      <c r="AX496" s="0" t="n">
        <f aca="false">SUM((AT497&lt;0)*(AT496&gt;0))*O496</f>
        <v>0</v>
      </c>
      <c r="AY496" s="0" t="n">
        <f aca="false">IF(AX496&gt;0,AU496,0)</f>
        <v>0</v>
      </c>
    </row>
    <row r="497" customFormat="false" ht="15" hidden="false" customHeight="false" outlineLevel="0" collapsed="false">
      <c r="N497" s="130" t="n">
        <v>79</v>
      </c>
      <c r="O497" s="192" t="n">
        <f aca="false">10^(5+(N497/100))</f>
        <v>616595.001861482</v>
      </c>
      <c r="P497" s="240" t="str">
        <f aca="false">COMPLEX(Adc,0)</f>
        <v>175.438596491228</v>
      </c>
      <c r="Q497" s="124" t="str">
        <f aca="false">IMSUM(COMPLEX(1,0),IMDIV(COMPLEX(0,2*PI()*O497),COMPLEX(wp_lf,0)))</f>
        <v>1+7283.45963361169i</v>
      </c>
      <c r="R497" s="124" t="n">
        <f aca="false">IMABS(Q497)</f>
        <v>7283.45970226039</v>
      </c>
      <c r="S497" s="124" t="n">
        <f aca="false">IMARGUMENT(Q497)</f>
        <v>1.57065902940547</v>
      </c>
      <c r="T497" s="124" t="str">
        <f aca="false">IMSUM(COMPLEX(1,0),IMDIV(COMPLEX(0,2*PI()*O497),COMPLEX(wz_esr,0)))</f>
        <v>1+0.0120177083954593i</v>
      </c>
      <c r="U497" s="124" t="n">
        <f aca="false">IMABS(T497)</f>
        <v>1.00007221005039</v>
      </c>
      <c r="V497" s="124" t="n">
        <f aca="false">IMARGUMENT(T497)</f>
        <v>0.0120171298918101</v>
      </c>
      <c r="W497" s="0" t="str">
        <f aca="false">IMSUB(COMPLEX(1,0),IMDIV(COMPLEX(0,2*PI()*O497),COMPLEX(wz_rhp,0)))</f>
        <v>1-2.78941007244703i</v>
      </c>
      <c r="X497" s="124" t="n">
        <f aca="false">IMABS(W497)</f>
        <v>2.96324291145173</v>
      </c>
      <c r="Y497" s="124" t="n">
        <f aca="false">IMARGUMENT(W497)</f>
        <v>-1.22657039955039</v>
      </c>
      <c r="Z497" s="0" t="str">
        <f aca="false">IMSUM(COMPLEX(1,0),IMDIV(COMPLEX(0,2*PI()*O497),COMPLEX(Q*(wsl/2),0)),IMDIV(IMPOWER(COMPLEX(0,2*PI()*O497),2),IMPOWER(COMPLEX(wsl/2,0),2)))</f>
        <v>0.655157010140082+0.83746386364716i</v>
      </c>
      <c r="AA497" s="124" t="n">
        <f aca="false">IMABS(Z497)</f>
        <v>1.06328567697046</v>
      </c>
      <c r="AB497" s="124" t="n">
        <f aca="false">IMARGUMENT(Z497)</f>
        <v>0.906934945989401</v>
      </c>
      <c r="AC497" s="222" t="str">
        <f aca="false">(IMDIV(IMPRODUCT(P497,T497,W497),IMPRODUCT(Q497,Z497)))</f>
        <v>-0.0572130618370856+0.0351212984070295i</v>
      </c>
      <c r="AD497" s="223" t="n">
        <f aca="false">20*LOG(IMABS(AC497))</f>
        <v>-23.4612785531372</v>
      </c>
      <c r="AE497" s="198" t="n">
        <f aca="false">(180/PI())*IMARGUMENT(AC497)</f>
        <v>148.455545517584</v>
      </c>
      <c r="AF497" s="0" t="str">
        <f aca="false">COMPLEX(Adc_ea,0)</f>
        <v>-0.434440565864413</v>
      </c>
      <c r="AG497" s="0" t="str">
        <f aca="false">IMDIV(COMPLEX(0,2*PI()*O497),COMPLEX(wp0_ea,0))</f>
        <v>101.116115126205i</v>
      </c>
      <c r="AH497" s="0" t="n">
        <f aca="false">IMABS(AG497)</f>
        <v>101.116115126205</v>
      </c>
      <c r="AI497" s="0" t="n">
        <f aca="false">IMARGUMENT(AG497)</f>
        <v>1.5707963267949</v>
      </c>
      <c r="AJ497" s="0" t="str">
        <f aca="false">IMSUM(COMPLEX(1,0),IMDIV(COMPLEX(0,2*PI()*O497),COMPLEX(wp1_ea,0)))</f>
        <v>1+1.0011496547149i</v>
      </c>
      <c r="AK497" s="0" t="n">
        <f aca="false">IMABS(AJ497)</f>
        <v>1.41502672453059</v>
      </c>
      <c r="AL497" s="0" t="n">
        <f aca="false">IMARGUMENT(AJ497)</f>
        <v>0.785972660455033</v>
      </c>
      <c r="AM497" s="0" t="str">
        <f aca="false">IMSUM(COMPLEX(1,0),IMDIV(COMPLEX(0,2*PI()*O497),COMPLEX(wz_ea,0)))</f>
        <v>1+101.116115126205i</v>
      </c>
      <c r="AN497" s="0" t="n">
        <f aca="false">IMABS(AM497)</f>
        <v>101.12105981553</v>
      </c>
      <c r="AO497" s="0" t="n">
        <f aca="false">IMARGUMENT(AM497)</f>
        <v>1.56090702874251</v>
      </c>
      <c r="AP497" s="197" t="str">
        <f aca="false">IMPRODUCT(AF497,IMDIV(AM497,IMPRODUCT(AG497,AJ497)))</f>
        <v>-0.214822473426078+0.219365897400101i</v>
      </c>
      <c r="AQ497" s="169" t="n">
        <f aca="false">20*LOG(IMABS(AP497))</f>
        <v>-10.2562606893897</v>
      </c>
      <c r="AR497" s="198" t="n">
        <f aca="false">(180/PI())*IMARGUMENT(AP497)</f>
        <v>134.400468702509</v>
      </c>
      <c r="AS497" s="197" t="str">
        <f aca="false">IMPRODUCT(AC497,AP497)</f>
        <v>0.00458623631320712-0.0200954388466332i</v>
      </c>
      <c r="AT497" s="223" t="n">
        <f aca="false">20*LOG(IMABS(AS497))</f>
        <v>-33.7175392425269</v>
      </c>
      <c r="AU497" s="198" t="n">
        <f aca="false">(180/PI())*IMARGUMENT(AS497)</f>
        <v>-77.1439857799069</v>
      </c>
      <c r="AX497" s="0" t="n">
        <f aca="false">SUM((AT498&lt;0)*(AT497&gt;0))*O497</f>
        <v>0</v>
      </c>
      <c r="AY497" s="0" t="n">
        <f aca="false">IF(AX497&gt;0,AU497,0)</f>
        <v>0</v>
      </c>
    </row>
    <row r="498" customFormat="false" ht="15" hidden="false" customHeight="false" outlineLevel="0" collapsed="false">
      <c r="N498" s="130" t="n">
        <v>80</v>
      </c>
      <c r="O498" s="192" t="n">
        <f aca="false">10^(5+(N498/100))</f>
        <v>630957.344480193</v>
      </c>
      <c r="P498" s="240" t="str">
        <f aca="false">COMPLEX(Adc,0)</f>
        <v>175.438596491228</v>
      </c>
      <c r="Q498" s="124" t="str">
        <f aca="false">IMSUM(COMPLEX(1,0),IMDIV(COMPLEX(0,2*PI()*O498),COMPLEX(wp_lf,0)))</f>
        <v>1+7453.1132026346i</v>
      </c>
      <c r="R498" s="124" t="n">
        <f aca="false">IMABS(Q498)</f>
        <v>7453.11326972066</v>
      </c>
      <c r="S498" s="124" t="n">
        <f aca="false">IMARGUMENT(Q498)</f>
        <v>1.57066215467557</v>
      </c>
      <c r="T498" s="124" t="str">
        <f aca="false">IMSUM(COMPLEX(1,0),IMDIV(COMPLEX(0,2*PI()*O498),COMPLEX(wz_esr,0)))</f>
        <v>1+0.0122976367843471i</v>
      </c>
      <c r="U498" s="124" t="n">
        <f aca="false">IMABS(T498)</f>
        <v>1.00007561307657</v>
      </c>
      <c r="V498" s="124" t="n">
        <f aca="false">IMARGUMENT(T498)</f>
        <v>0.0122970169090503</v>
      </c>
      <c r="W498" s="0" t="str">
        <f aca="false">IMSUB(COMPLEX(1,0),IMDIV(COMPLEX(0,2*PI()*O498),COMPLEX(wz_rhp,0)))</f>
        <v>1-2.8543837797324i</v>
      </c>
      <c r="X498" s="124" t="n">
        <f aca="false">IMABS(W498)</f>
        <v>3.02448454484387</v>
      </c>
      <c r="Y498" s="124" t="n">
        <f aca="false">IMARGUMENT(W498)</f>
        <v>-1.23382014616969</v>
      </c>
      <c r="Z498" s="0" t="str">
        <f aca="false">IMSUM(COMPLEX(1,0),IMDIV(COMPLEX(0,2*PI()*O498),COMPLEX(Q*(wsl/2),0)),IMDIV(IMPOWER(COMPLEX(0,2*PI()*O498),2),IMPOWER(COMPLEX(wsl/2,0),2)))</f>
        <v>0.638905060722452+0.856970902958505i</v>
      </c>
      <c r="AA498" s="124" t="n">
        <f aca="false">IMABS(Z498)</f>
        <v>1.06892413441473</v>
      </c>
      <c r="AB498" s="124" t="n">
        <f aca="false">IMARGUMENT(Z498)</f>
        <v>0.930156503729913</v>
      </c>
      <c r="AC498" s="222" t="str">
        <f aca="false">(IMDIV(IMPRODUCT(P498,T498,W498),IMPRODUCT(Q498,Z498)))</f>
        <v>-0.0556875319137036+0.0365443676431297i</v>
      </c>
      <c r="AD498" s="223" t="n">
        <f aca="false">20*LOG(IMABS(AC498))</f>
        <v>-23.5295050657287</v>
      </c>
      <c r="AE498" s="198" t="n">
        <f aca="false">(180/PI())*IMARGUMENT(AC498)</f>
        <v>146.72552566155</v>
      </c>
      <c r="AF498" s="0" t="str">
        <f aca="false">COMPLEX(Adc_ea,0)</f>
        <v>-0.434440565864413</v>
      </c>
      <c r="AG498" s="0" t="str">
        <f aca="false">IMDIV(COMPLEX(0,2*PI()*O498),COMPLEX(wp0_ea,0))</f>
        <v>103.4714120153i</v>
      </c>
      <c r="AH498" s="0" t="n">
        <f aca="false">IMABS(AG498)</f>
        <v>103.4714120153</v>
      </c>
      <c r="AI498" s="0" t="n">
        <f aca="false">IMARGUMENT(AG498)</f>
        <v>1.5707963267949</v>
      </c>
      <c r="AJ498" s="0" t="str">
        <f aca="false">IMSUM(COMPLEX(1,0),IMDIV(COMPLEX(0,2*PI()*O498),COMPLEX(wp1_ea,0)))</f>
        <v>1+1.02446942589406i</v>
      </c>
      <c r="AK498" s="0" t="n">
        <f aca="false">IMABS(AJ498)</f>
        <v>1.43162062174017</v>
      </c>
      <c r="AL498" s="0" t="n">
        <f aca="false">IMARGUMENT(AJ498)</f>
        <v>0.79748440885681</v>
      </c>
      <c r="AM498" s="0" t="str">
        <f aca="false">IMSUM(COMPLEX(1,0),IMDIV(COMPLEX(0,2*PI()*O498),COMPLEX(wz_ea,0)))</f>
        <v>1+103.4714120153i</v>
      </c>
      <c r="AN498" s="0" t="n">
        <f aca="false">IMABS(AM498)</f>
        <v>103.476244155072</v>
      </c>
      <c r="AO498" s="0" t="n">
        <f aca="false">IMARGUMENT(AM498)</f>
        <v>1.56113212246978</v>
      </c>
      <c r="AP498" s="197" t="str">
        <f aca="false">IMPRODUCT(AF498,IMDIV(AM498,IMPRODUCT(AG498,AJ498)))</f>
        <v>-0.209871325688055+0.219205409649366i</v>
      </c>
      <c r="AQ498" s="169" t="n">
        <f aca="false">20*LOG(IMABS(AP498))</f>
        <v>-10.3575458733011</v>
      </c>
      <c r="AR498" s="198" t="n">
        <f aca="false">(180/PI())*IMARGUMENT(AP498)</f>
        <v>133.753791024838</v>
      </c>
      <c r="AS498" s="197" t="str">
        <f aca="false">IMPRODUCT(AC498,AP498)</f>
        <v>0.00367649306743556-0.0198766231292008i</v>
      </c>
      <c r="AT498" s="223" t="n">
        <f aca="false">20*LOG(IMABS(AS498))</f>
        <v>-33.8870509390298</v>
      </c>
      <c r="AU498" s="198" t="n">
        <f aca="false">(180/PI())*IMARGUMENT(AS498)</f>
        <v>-79.5206833136123</v>
      </c>
      <c r="AX498" s="0" t="n">
        <f aca="false">SUM((AT499&lt;0)*(AT498&gt;0))*O498</f>
        <v>0</v>
      </c>
      <c r="AY498" s="0" t="n">
        <f aca="false">IF(AX498&gt;0,AU498,0)</f>
        <v>0</v>
      </c>
    </row>
    <row r="499" customFormat="false" ht="15" hidden="false" customHeight="false" outlineLevel="0" collapsed="false">
      <c r="N499" s="130" t="n">
        <v>81</v>
      </c>
      <c r="O499" s="192" t="n">
        <f aca="false">10^(5+(N499/100))</f>
        <v>645654.229034656</v>
      </c>
      <c r="P499" s="240" t="str">
        <f aca="false">COMPLEX(Adc,0)</f>
        <v>175.438596491228</v>
      </c>
      <c r="Q499" s="124" t="str">
        <f aca="false">IMSUM(COMPLEX(1,0),IMDIV(COMPLEX(0,2*PI()*O499),COMPLEX(wp_lf,0)))</f>
        <v>1+7626.71851093117i</v>
      </c>
      <c r="R499" s="124" t="n">
        <f aca="false">IMABS(Q499)</f>
        <v>7626.71857649017</v>
      </c>
      <c r="S499" s="124" t="n">
        <f aca="false">IMARGUMENT(Q499)</f>
        <v>1.57066520880584</v>
      </c>
      <c r="T499" s="124" t="str">
        <f aca="false">IMSUM(COMPLEX(1,0),IMDIV(COMPLEX(0,2*PI()*O499),COMPLEX(wz_esr,0)))</f>
        <v>1+0.0125840855430364i</v>
      </c>
      <c r="U499" s="124" t="n">
        <f aca="false">IMABS(T499)</f>
        <v>1.00007917647002</v>
      </c>
      <c r="V499" s="124" t="n">
        <f aca="false">IMARGUMENT(T499)</f>
        <v>0.0125834213375333</v>
      </c>
      <c r="W499" s="0" t="str">
        <f aca="false">IMSUB(COMPLEX(1,0),IMDIV(COMPLEX(0,2*PI()*O499),COMPLEX(wz_rhp,0)))</f>
        <v>1-2.92087091908002i</v>
      </c>
      <c r="X499" s="124" t="n">
        <f aca="false">IMABS(W499)</f>
        <v>3.08731062997026</v>
      </c>
      <c r="Y499" s="124" t="n">
        <f aca="false">IMARGUMENT(W499)</f>
        <v>-1.2409406318862</v>
      </c>
      <c r="Z499" s="0" t="str">
        <f aca="false">IMSUM(COMPLEX(1,0),IMDIV(COMPLEX(0,2*PI()*O499),COMPLEX(Q*(wsl/2),0)),IMDIV(IMPOWER(COMPLEX(0,2*PI()*O499),2),IMPOWER(COMPLEX(wsl/2,0),2)))</f>
        <v>0.621887180525771+0.87693231958595i</v>
      </c>
      <c r="AA499" s="124" t="n">
        <f aca="false">IMABS(Z499)</f>
        <v>1.07505997899498</v>
      </c>
      <c r="AB499" s="124" t="n">
        <f aca="false">IMARGUMENT(Z499)</f>
        <v>0.953947721191861</v>
      </c>
      <c r="AC499" s="222" t="str">
        <f aca="false">(IMDIV(IMPRODUCT(P499,T499,W499),IMPRODUCT(Q499,Z499)))</f>
        <v>-0.054097612973969+0.0379208693163994i</v>
      </c>
      <c r="AD499" s="223" t="n">
        <f aca="false">20*LOG(IMABS(AC499))</f>
        <v>-23.6006111803377</v>
      </c>
      <c r="AE499" s="198" t="n">
        <f aca="false">(180/PI())*IMARGUMENT(AC499)</f>
        <v>144.970650308074</v>
      </c>
      <c r="AF499" s="0" t="str">
        <f aca="false">COMPLEX(Adc_ea,0)</f>
        <v>-0.434440565864413</v>
      </c>
      <c r="AG499" s="0" t="str">
        <f aca="false">IMDIV(COMPLEX(0,2*PI()*O499),COMPLEX(wp0_ea,0))</f>
        <v>105.881570816651i</v>
      </c>
      <c r="AH499" s="0" t="n">
        <f aca="false">IMABS(AG499)</f>
        <v>105.881570816651</v>
      </c>
      <c r="AI499" s="0" t="n">
        <f aca="false">IMARGUMENT(AG499)</f>
        <v>1.5707963267949</v>
      </c>
      <c r="AJ499" s="0" t="str">
        <f aca="false">IMSUM(COMPLEX(1,0),IMDIV(COMPLEX(0,2*PI()*O499),COMPLEX(wp1_ea,0)))</f>
        <v>1+1.04833238432328i</v>
      </c>
      <c r="AK499" s="0" t="n">
        <f aca="false">IMABS(AJ499)</f>
        <v>1.44879287271195</v>
      </c>
      <c r="AL499" s="0" t="n">
        <f aca="false">IMARGUMENT(AJ499)</f>
        <v>0.808989753164027</v>
      </c>
      <c r="AM499" s="0" t="str">
        <f aca="false">IMSUM(COMPLEX(1,0),IMDIV(COMPLEX(0,2*PI()*O499),COMPLEX(wz_ea,0)))</f>
        <v>1+105.881570816651i</v>
      </c>
      <c r="AN499" s="0" t="n">
        <f aca="false">IMABS(AM499)</f>
        <v>105.886292968455</v>
      </c>
      <c r="AO499" s="0" t="n">
        <f aca="false">IMARGUMENT(AM499)</f>
        <v>1.5613520933846</v>
      </c>
      <c r="AP499" s="197" t="str">
        <f aca="false">IMPRODUCT(AF499,IMDIV(AM499,IMPRODUCT(AG499,AJ499)))</f>
        <v>-0.204925684915413+0.218933311973527i</v>
      </c>
      <c r="AQ499" s="169" t="n">
        <f aca="false">20*LOG(IMABS(AP499))</f>
        <v>-10.4611312339199</v>
      </c>
      <c r="AR499" s="198" t="n">
        <f aca="false">(180/PI())*IMARGUMENT(AP499)</f>
        <v>133.107186759224</v>
      </c>
      <c r="AS499" s="197" t="str">
        <f aca="false">IMPRODUCT(AC499,AP499)</f>
        <v>0.00278384887862491-0.0196147296955041i</v>
      </c>
      <c r="AT499" s="223" t="n">
        <f aca="false">20*LOG(IMABS(AS499))</f>
        <v>-34.0617424142577</v>
      </c>
      <c r="AU499" s="198" t="n">
        <f aca="false">(180/PI())*IMARGUMENT(AS499)</f>
        <v>-81.922162932702</v>
      </c>
      <c r="AX499" s="0" t="n">
        <f aca="false">SUM((AT500&lt;0)*(AT499&gt;0))*O499</f>
        <v>0</v>
      </c>
      <c r="AY499" s="0" t="n">
        <f aca="false">IF(AX499&gt;0,AU499,0)</f>
        <v>0</v>
      </c>
    </row>
    <row r="500" customFormat="false" ht="15" hidden="false" customHeight="false" outlineLevel="0" collapsed="false">
      <c r="N500" s="130" t="n">
        <v>82</v>
      </c>
      <c r="O500" s="192" t="n">
        <f aca="false">10^(5+(N500/100))</f>
        <v>660693.448007597</v>
      </c>
      <c r="P500" s="240" t="str">
        <f aca="false">COMPLEX(Adc,0)</f>
        <v>175.438596491228</v>
      </c>
      <c r="Q500" s="124" t="str">
        <f aca="false">IMSUM(COMPLEX(1,0),IMDIV(COMPLEX(0,2*PI()*O500),COMPLEX(wp_lf,0)))</f>
        <v>1+7804.36760633377i</v>
      </c>
      <c r="R500" s="124" t="n">
        <f aca="false">IMABS(Q500)</f>
        <v>7804.36767040046</v>
      </c>
      <c r="S500" s="124" t="n">
        <f aca="false">IMARGUMENT(Q500)</f>
        <v>1.57066819341562</v>
      </c>
      <c r="T500" s="124" t="str">
        <f aca="false">IMSUM(COMPLEX(1,0),IMDIV(COMPLEX(0,2*PI()*O500),COMPLEX(wz_esr,0)))</f>
        <v>1+0.0128772065504507i</v>
      </c>
      <c r="U500" s="124" t="n">
        <f aca="false">IMABS(T500)</f>
        <v>1.00008290778742</v>
      </c>
      <c r="V500" s="124" t="n">
        <f aca="false">IMARGUMENT(T500)</f>
        <v>0.0128764948446217</v>
      </c>
      <c r="W500" s="0" t="str">
        <f aca="false">IMSUB(COMPLEX(1,0),IMDIV(COMPLEX(0,2*PI()*O500),COMPLEX(wz_rhp,0)))</f>
        <v>1-2.98890674285123i</v>
      </c>
      <c r="X500" s="124" t="n">
        <f aca="false">IMABS(W500)</f>
        <v>3.15175562464185</v>
      </c>
      <c r="Y500" s="124" t="n">
        <f aca="false">IMARGUMENT(W500)</f>
        <v>-1.24793274300509</v>
      </c>
      <c r="Z500" s="0" t="str">
        <f aca="false">IMSUM(COMPLEX(1,0),IMDIV(COMPLEX(0,2*PI()*O500),COMPLEX(Q*(wsl/2),0)),IMDIV(IMPOWER(COMPLEX(0,2*PI()*O500),2),IMPOWER(COMPLEX(wsl/2,0),2)))</f>
        <v>0.604067272344521+0.897358697336808i</v>
      </c>
      <c r="AA500" s="124" t="n">
        <f aca="false">IMABS(Z500)</f>
        <v>1.08173467227586</v>
      </c>
      <c r="AB500" s="124" t="n">
        <f aca="false">IMARGUMENT(Z500)</f>
        <v>0.978310810178485</v>
      </c>
      <c r="AC500" s="222" t="str">
        <f aca="false">(IMDIV(IMPRODUCT(P500,T500,W500),IMPRODUCT(Q500,Z500)))</f>
        <v>-0.0524432503182879+0.0392457694204499i</v>
      </c>
      <c r="AD500" s="223" t="n">
        <f aca="false">20*LOG(IMABS(AC500))</f>
        <v>-23.6748957110208</v>
      </c>
      <c r="AE500" s="198" t="n">
        <f aca="false">(180/PI())*IMARGUMENT(AC500)</f>
        <v>143.190750545739</v>
      </c>
      <c r="AF500" s="0" t="str">
        <f aca="false">COMPLEX(Adc_ea,0)</f>
        <v>-0.434440565864413</v>
      </c>
      <c r="AG500" s="0" t="str">
        <f aca="false">IMDIV(COMPLEX(0,2*PI()*O500),COMPLEX(wp0_ea,0))</f>
        <v>108.347869428357i</v>
      </c>
      <c r="AH500" s="0" t="n">
        <f aca="false">IMABS(AG500)</f>
        <v>108.347869428357</v>
      </c>
      <c r="AI500" s="0" t="n">
        <f aca="false">IMARGUMENT(AG500)</f>
        <v>1.5707963267949</v>
      </c>
      <c r="AJ500" s="0" t="str">
        <f aca="false">IMSUM(COMPLEX(1,0),IMDIV(COMPLEX(0,2*PI()*O500),COMPLEX(wp1_ea,0)))</f>
        <v>1+1.07275118245898i</v>
      </c>
      <c r="AK500" s="0" t="n">
        <f aca="false">IMABS(AJ500)</f>
        <v>1.46655893146752</v>
      </c>
      <c r="AL500" s="0" t="n">
        <f aca="false">IMARGUMENT(AJ500)</f>
        <v>0.820482610757586</v>
      </c>
      <c r="AM500" s="0" t="str">
        <f aca="false">IMSUM(COMPLEX(1,0),IMDIV(COMPLEX(0,2*PI()*O500),COMPLEX(wz_ea,0)))</f>
        <v>1+108.347869428357i</v>
      </c>
      <c r="AN500" s="0" t="n">
        <f aca="false">IMABS(AM500)</f>
        <v>108.352484095494</v>
      </c>
      <c r="AO500" s="0" t="n">
        <f aca="false">IMARGUMENT(AM500)</f>
        <v>1.56156705803326</v>
      </c>
      <c r="AP500" s="197" t="str">
        <f aca="false">IMPRODUCT(AF500,IMDIV(AM500,IMPRODUCT(AG500,AJ500)))</f>
        <v>-0.199990772821525+0.218550020616597i</v>
      </c>
      <c r="AQ500" s="169" t="n">
        <f aca="false">20*LOG(IMABS(AP500))</f>
        <v>-10.5670130341166</v>
      </c>
      <c r="AR500" s="198" t="n">
        <f aca="false">(180/PI())*IMARGUMENT(AP500)</f>
        <v>132.461011091682</v>
      </c>
      <c r="AS500" s="197" t="str">
        <f aca="false">IMPRODUCT(AC500,AP500)</f>
        <v>0.00191100244447355-0.0193102651946343i</v>
      </c>
      <c r="AT500" s="223" t="n">
        <f aca="false">20*LOG(IMABS(AS500))</f>
        <v>-34.2419087451374</v>
      </c>
      <c r="AU500" s="198" t="n">
        <f aca="false">(180/PI())*IMARGUMENT(AS500)</f>
        <v>-84.3482383625792</v>
      </c>
      <c r="AX500" s="0" t="n">
        <f aca="false">SUM((AT501&lt;0)*(AT500&gt;0))*O500</f>
        <v>0</v>
      </c>
      <c r="AY500" s="0" t="n">
        <f aca="false">IF(AX500&gt;0,AU500,0)</f>
        <v>0</v>
      </c>
    </row>
    <row r="501" customFormat="false" ht="15" hidden="false" customHeight="false" outlineLevel="0" collapsed="false">
      <c r="N501" s="130" t="n">
        <v>83</v>
      </c>
      <c r="O501" s="192" t="n">
        <f aca="false">10^(5+(N501/100))</f>
        <v>676082.975391982</v>
      </c>
      <c r="P501" s="240" t="str">
        <f aca="false">COMPLEX(Adc,0)</f>
        <v>175.438596491228</v>
      </c>
      <c r="Q501" s="124" t="str">
        <f aca="false">IMSUM(COMPLEX(1,0),IMDIV(COMPLEX(0,2*PI()*O501),COMPLEX(wp_lf,0)))</f>
        <v>1+7986.15468074427i</v>
      </c>
      <c r="R501" s="124" t="n">
        <f aca="false">IMABS(Q501)</f>
        <v>7986.15474335262</v>
      </c>
      <c r="S501" s="124" t="n">
        <f aca="false">IMARGUMENT(Q501)</f>
        <v>1.57067111008739</v>
      </c>
      <c r="T501" s="124" t="str">
        <f aca="false">IMSUM(COMPLEX(1,0),IMDIV(COMPLEX(0,2*PI()*O501),COMPLEX(wz_esr,0)))</f>
        <v>1+0.013177155223228i</v>
      </c>
      <c r="U501" s="124" t="n">
        <f aca="false">IMABS(T501)</f>
        <v>1.00008681494147</v>
      </c>
      <c r="V501" s="124" t="n">
        <f aca="false">IMARGUMENT(T501)</f>
        <v>0.0131763926202633</v>
      </c>
      <c r="W501" s="0" t="str">
        <f aca="false">IMSUB(COMPLEX(1,0),IMDIV(COMPLEX(0,2*PI()*O501),COMPLEX(wz_rhp,0)))</f>
        <v>1-3.05852732454035i</v>
      </c>
      <c r="X501" s="124" t="n">
        <f aca="false">IMABS(W501)</f>
        <v>3.21785478152137</v>
      </c>
      <c r="Y501" s="124" t="n">
        <f aca="false">IMARGUMENT(W501)</f>
        <v>-1.25479745120091</v>
      </c>
      <c r="Z501" s="0" t="str">
        <f aca="false">IMSUM(COMPLEX(1,0),IMDIV(COMPLEX(0,2*PI()*O501),COMPLEX(Q*(wsl/2),0)),IMDIV(IMPOWER(COMPLEX(0,2*PI()*O501),2),IMPOWER(COMPLEX(wsl/2,0),2)))</f>
        <v>0.585407537764285+0.918260866546942i</v>
      </c>
      <c r="AA501" s="124" t="n">
        <f aca="false">IMABS(Z501)</f>
        <v>1.08899265576164</v>
      </c>
      <c r="AB501" s="124" t="n">
        <f aca="false">IMARGUMENT(Z501)</f>
        <v>1.00324613068499</v>
      </c>
      <c r="AC501" s="222" t="str">
        <f aca="false">(IMDIV(IMPRODUCT(P501,T501,W501),IMPRODUCT(Q501,Z501)))</f>
        <v>-0.0507248510134359+0.0405137631404111i</v>
      </c>
      <c r="AD501" s="223" t="n">
        <f aca="false">20*LOG(IMABS(AC501))</f>
        <v>-23.7526676999754</v>
      </c>
      <c r="AE501" s="198" t="n">
        <f aca="false">(180/PI())*IMARGUMENT(AC501)</f>
        <v>141.385758876549</v>
      </c>
      <c r="AF501" s="0" t="str">
        <f aca="false">COMPLEX(Adc_ea,0)</f>
        <v>-0.434440565864413</v>
      </c>
      <c r="AG501" s="0" t="str">
        <f aca="false">IMDIV(COMPLEX(0,2*PI()*O501),COMPLEX(wp0_ea,0))</f>
        <v>110.871615514588i</v>
      </c>
      <c r="AH501" s="0" t="n">
        <f aca="false">IMABS(AG501)</f>
        <v>110.871615514588</v>
      </c>
      <c r="AI501" s="0" t="n">
        <f aca="false">IMARGUMENT(AG501)</f>
        <v>1.5707963267949</v>
      </c>
      <c r="AJ501" s="0" t="str">
        <f aca="false">IMSUM(COMPLEX(1,0),IMDIV(COMPLEX(0,2*PI()*O501),COMPLEX(wp1_ea,0)))</f>
        <v>1+1.09773876747117i</v>
      </c>
      <c r="AK501" s="0" t="n">
        <f aca="false">IMABS(AJ501)</f>
        <v>1.48493447721074</v>
      </c>
      <c r="AL501" s="0" t="n">
        <f aca="false">IMARGUMENT(AJ501)</f>
        <v>0.831956932003517</v>
      </c>
      <c r="AM501" s="0" t="str">
        <f aca="false">IMSUM(COMPLEX(1,0),IMDIV(COMPLEX(0,2*PI()*O501),COMPLEX(wz_ea,0)))</f>
        <v>1+110.871615514588i</v>
      </c>
      <c r="AN501" s="0" t="n">
        <f aca="false">IMABS(AM501)</f>
        <v>110.876125143399</v>
      </c>
      <c r="AO501" s="0" t="n">
        <f aca="false">IMARGUMENT(AM501)</f>
        <v>1.56177713031336</v>
      </c>
      <c r="AP501" s="197" t="str">
        <f aca="false">IMPRODUCT(AF501,IMDIV(AM501,IMPRODUCT(AG501,AJ501)))</f>
        <v>-0.195071765817509+0.218056250849491i</v>
      </c>
      <c r="AQ501" s="169" t="n">
        <f aca="false">20*LOG(IMABS(AP501))</f>
        <v>-10.6751851167879</v>
      </c>
      <c r="AR501" s="198" t="n">
        <f aca="false">(180/PI())*IMARGUMENT(AP501)</f>
        <v>131.815617166555</v>
      </c>
      <c r="AS501" s="197" t="str">
        <f aca="false">IMPRODUCT(AC501,AP501)</f>
        <v>0.00106070695981865-0.0189639621526011i</v>
      </c>
      <c r="AT501" s="223" t="n">
        <f aca="false">20*LOG(IMABS(AS501))</f>
        <v>-34.4278528167633</v>
      </c>
      <c r="AU501" s="198" t="n">
        <f aca="false">(180/PI())*IMARGUMENT(AS501)</f>
        <v>-86.7986239568965</v>
      </c>
      <c r="AX501" s="0" t="n">
        <f aca="false">SUM((AT502&lt;0)*(AT501&gt;0))*O501</f>
        <v>0</v>
      </c>
      <c r="AY501" s="0" t="n">
        <f aca="false">IF(AX501&gt;0,AU501,0)</f>
        <v>0</v>
      </c>
    </row>
    <row r="502" customFormat="false" ht="15" hidden="false" customHeight="false" outlineLevel="0" collapsed="false">
      <c r="N502" s="130" t="n">
        <v>84</v>
      </c>
      <c r="O502" s="192" t="n">
        <f aca="false">10^(5+(N502/100))</f>
        <v>691830.970918936</v>
      </c>
      <c r="P502" s="240" t="str">
        <f aca="false">COMPLEX(Adc,0)</f>
        <v>175.438596491228</v>
      </c>
      <c r="Q502" s="124" t="str">
        <f aca="false">IMSUM(COMPLEX(1,0),IMDIV(COMPLEX(0,2*PI()*O502),COMPLEX(wp_lf,0)))</f>
        <v>1+8172.17612007575i</v>
      </c>
      <c r="R502" s="124" t="n">
        <f aca="false">IMABS(Q502)</f>
        <v>8172.17618125896</v>
      </c>
      <c r="S502" s="124" t="n">
        <f aca="false">IMARGUMENT(Q502)</f>
        <v>1.57067396036761</v>
      </c>
      <c r="T502" s="124" t="str">
        <f aca="false">IMSUM(COMPLEX(1,0),IMDIV(COMPLEX(0,2*PI()*O502),COMPLEX(wz_esr,0)))</f>
        <v>1+0.013484090598125i</v>
      </c>
      <c r="U502" s="124" t="n">
        <f aca="false">IMABS(T502)</f>
        <v>1.00009090621766</v>
      </c>
      <c r="V502" s="124" t="n">
        <f aca="false">IMARGUMENT(T502)</f>
        <v>0.0134832734583421</v>
      </c>
      <c r="W502" s="0" t="str">
        <f aca="false">IMSUB(COMPLEX(1,0),IMDIV(COMPLEX(0,2*PI()*O502),COMPLEX(wz_rhp,0)))</f>
        <v>1-3.12976957790135i</v>
      </c>
      <c r="X502" s="124" t="n">
        <f aca="false">IMABS(W502)</f>
        <v>3.28564416983288</v>
      </c>
      <c r="Y502" s="124" t="n">
        <f aca="false">IMARGUMENT(W502)</f>
        <v>-1.26153580740414</v>
      </c>
      <c r="Z502" s="0" t="str">
        <f aca="false">IMSUM(COMPLEX(1,0),IMDIV(COMPLEX(0,2*PI()*O502),COMPLEX(Q*(wsl/2),0)),IMDIV(IMPOWER(COMPLEX(0,2*PI()*O502),2),IMPOWER(COMPLEX(wsl/2,0),2)))</f>
        <v>0.565868396986269+0.939649909823138i</v>
      </c>
      <c r="AA502" s="124" t="n">
        <f aca="false">IMABS(Z502)</f>
        <v>1.09688148664222</v>
      </c>
      <c r="AB502" s="124" t="n">
        <f aca="false">IMARGUMENT(Z502)</f>
        <v>1.02875198563303</v>
      </c>
      <c r="AC502" s="222" t="str">
        <f aca="false">(IMDIV(IMPRODUCT(P502,T502,W502),IMPRODUCT(Q502,Z502)))</f>
        <v>-0.048943341182826+0.0417193114227781i</v>
      </c>
      <c r="AD502" s="223" t="n">
        <f aca="false">20*LOG(IMABS(AC502))</f>
        <v>-23.8342455298179</v>
      </c>
      <c r="AE502" s="198" t="n">
        <f aca="false">(180/PI())*IMARGUMENT(AC502)</f>
        <v>139.55572133166</v>
      </c>
      <c r="AF502" s="0" t="str">
        <f aca="false">COMPLEX(Adc_ea,0)</f>
        <v>-0.434440565864413</v>
      </c>
      <c r="AG502" s="0" t="str">
        <f aca="false">IMDIV(COMPLEX(0,2*PI()*O502),COMPLEX(wp0_ea,0))</f>
        <v>113.454147198924i</v>
      </c>
      <c r="AH502" s="0" t="n">
        <f aca="false">IMABS(AG502)</f>
        <v>113.454147198924</v>
      </c>
      <c r="AI502" s="0" t="n">
        <f aca="false">IMARGUMENT(AG502)</f>
        <v>1.5707963267949</v>
      </c>
      <c r="AJ502" s="0" t="str">
        <f aca="false">IMSUM(COMPLEX(1,0),IMDIV(COMPLEX(0,2*PI()*O502),COMPLEX(wp1_ea,0)))</f>
        <v>1+1.12330838810816i</v>
      </c>
      <c r="AK502" s="0" t="n">
        <f aca="false">IMABS(AJ502)</f>
        <v>1.50393541576563</v>
      </c>
      <c r="AL502" s="0" t="n">
        <f aca="false">IMARGUMENT(AJ502)</f>
        <v>0.843406716075451</v>
      </c>
      <c r="AM502" s="0" t="str">
        <f aca="false">IMSUM(COMPLEX(1,0),IMDIV(COMPLEX(0,2*PI()*O502),COMPLEX(wz_ea,0)))</f>
        <v>1+113.454147198924i</v>
      </c>
      <c r="AN502" s="0" t="n">
        <f aca="false">IMABS(AM502)</f>
        <v>113.458554180084</v>
      </c>
      <c r="AO502" s="0" t="n">
        <f aca="false">IMARGUMENT(AM502)</f>
        <v>1.56198242153379</v>
      </c>
      <c r="AP502" s="197" t="str">
        <f aca="false">IMPRODUCT(AF502,IMDIV(AM502,IMPRODUCT(AG502,AJ502)))</f>
        <v>-0.190173773426193+0.217453012034929i</v>
      </c>
      <c r="AQ502" s="169" t="n">
        <f aca="false">20*LOG(IMABS(AP502))</f>
        <v>-10.7856389310375</v>
      </c>
      <c r="AR502" s="198" t="n">
        <f aca="false">(180/PI())*IMARGUMENT(AP502)</f>
        <v>131.171355183399</v>
      </c>
      <c r="AS502" s="197" t="str">
        <f aca="false">IMPRODUCT(AC502,AP502)</f>
        <v>0.000235749947917294-0.0185767958372709i</v>
      </c>
      <c r="AT502" s="223" t="n">
        <f aca="false">20*LOG(IMABS(AS502))</f>
        <v>-34.6198844608554</v>
      </c>
      <c r="AU502" s="198" t="n">
        <f aca="false">(180/PI())*IMARGUMENT(AS502)</f>
        <v>-89.2729234849416</v>
      </c>
      <c r="AX502" s="0" t="n">
        <f aca="false">SUM((AT503&lt;0)*(AT502&gt;0))*O502</f>
        <v>0</v>
      </c>
      <c r="AY502" s="0" t="n">
        <f aca="false">IF(AX502&gt;0,AU502,0)</f>
        <v>0</v>
      </c>
    </row>
    <row r="503" customFormat="false" ht="15" hidden="false" customHeight="false" outlineLevel="0" collapsed="false">
      <c r="N503" s="130" t="n">
        <v>85</v>
      </c>
      <c r="O503" s="192" t="n">
        <f aca="false">10^(5+(N503/100))</f>
        <v>707945.784384137</v>
      </c>
      <c r="P503" s="240" t="str">
        <f aca="false">COMPLEX(Adc,0)</f>
        <v>175.438596491228</v>
      </c>
      <c r="Q503" s="124" t="str">
        <f aca="false">IMSUM(COMPLEX(1,0),IMDIV(COMPLEX(0,2*PI()*O503),COMPLEX(wp_lf,0)))</f>
        <v>1+8362.53055535763i</v>
      </c>
      <c r="R503" s="124" t="n">
        <f aca="false">IMABS(Q503)</f>
        <v>8362.53061514815</v>
      </c>
      <c r="S503" s="124" t="n">
        <f aca="false">IMARGUMENT(Q503)</f>
        <v>1.57067674576753</v>
      </c>
      <c r="T503" s="124" t="str">
        <f aca="false">IMSUM(COMPLEX(1,0),IMDIV(COMPLEX(0,2*PI()*O503),COMPLEX(wz_esr,0)))</f>
        <v>1+0.0137981754163401i</v>
      </c>
      <c r="U503" s="124" t="n">
        <f aca="false">IMABS(T503)</f>
        <v>1.00009519029181</v>
      </c>
      <c r="V503" s="124" t="n">
        <f aca="false">IMARGUMENT(T503)</f>
        <v>0.0137972998397927</v>
      </c>
      <c r="W503" s="0" t="str">
        <f aca="false">IMSUB(COMPLEX(1,0),IMDIV(COMPLEX(0,2*PI()*O503),COMPLEX(wz_rhp,0)))</f>
        <v>1-3.20267127651994i</v>
      </c>
      <c r="X503" s="124" t="n">
        <f aca="false">IMABS(W503)</f>
        <v>3.35516069741016</v>
      </c>
      <c r="Y503" s="124" t="n">
        <f aca="false">IMARGUMENT(W503)</f>
        <v>-1.26814893586586</v>
      </c>
      <c r="Z503" s="0" t="str">
        <f aca="false">IMSUM(COMPLEX(1,0),IMDIV(COMPLEX(0,2*PI()*O503),COMPLEX(Q*(wsl/2),0)),IMDIV(IMPOWER(COMPLEX(0,2*PI()*O503),2),IMPOWER(COMPLEX(wsl/2,0),2)))</f>
        <v>0.545408404873223+0.961537167919259i</v>
      </c>
      <c r="AA503" s="124" t="n">
        <f aca="false">IMABS(Z503)</f>
        <v>1.1054519679283</v>
      </c>
      <c r="AB503" s="124" t="n">
        <f aca="false">IMARGUMENT(Z503)</f>
        <v>1.05482441503576</v>
      </c>
      <c r="AC503" s="222" t="str">
        <f aca="false">(IMDIV(IMPRODUCT(P503,T503,W503),IMPRODUCT(Q503,Z503)))</f>
        <v>-0.0471002221977805+0.0428566880492193i</v>
      </c>
      <c r="AD503" s="223" t="n">
        <f aca="false">20*LOG(IMABS(AC503))</f>
        <v>-23.9199557822186</v>
      </c>
      <c r="AE503" s="198" t="n">
        <f aca="false">(180/PI())*IMARGUMENT(AC503)</f>
        <v>137.700809609649</v>
      </c>
      <c r="AF503" s="0" t="str">
        <f aca="false">COMPLEX(Adc_ea,0)</f>
        <v>-0.434440565864413</v>
      </c>
      <c r="AG503" s="0" t="str">
        <f aca="false">IMDIV(COMPLEX(0,2*PI()*O503),COMPLEX(wp0_ea,0))</f>
        <v>116.096833773848i</v>
      </c>
      <c r="AH503" s="0" t="n">
        <f aca="false">IMABS(AG503)</f>
        <v>116.096833773848</v>
      </c>
      <c r="AI503" s="0" t="n">
        <f aca="false">IMARGUMENT(AG503)</f>
        <v>1.5707963267949</v>
      </c>
      <c r="AJ503" s="0" t="str">
        <f aca="false">IMSUM(COMPLEX(1,0),IMDIV(COMPLEX(0,2*PI()*O503),COMPLEX(wp1_ea,0)))</f>
        <v>1+1.14947360172127i</v>
      </c>
      <c r="AK503" s="0" t="n">
        <f aca="false">IMABS(AJ503)</f>
        <v>1.52357788151905</v>
      </c>
      <c r="AL503" s="0" t="n">
        <f aca="false">IMARGUMENT(AJ503)</f>
        <v>0.854826026464734</v>
      </c>
      <c r="AM503" s="0" t="str">
        <f aca="false">IMSUM(COMPLEX(1,0),IMDIV(COMPLEX(0,2*PI()*O503),COMPLEX(wz_ea,0)))</f>
        <v>1+116.096833773848i</v>
      </c>
      <c r="AN503" s="0" t="n">
        <f aca="false">IMABS(AM503)</f>
        <v>116.101140443634</v>
      </c>
      <c r="AO503" s="0" t="n">
        <f aca="false">IMARGUMENT(AM503)</f>
        <v>1.56218304047342</v>
      </c>
      <c r="AP503" s="197" t="str">
        <f aca="false">IMPRODUCT(AF503,IMDIV(AM503,IMPRODUCT(AG503,AJ503)))</f>
        <v>-0.185301817291531+0.216741600850868i</v>
      </c>
      <c r="AQ503" s="169" t="n">
        <f aca="false">20*LOG(IMABS(AP503))</f>
        <v>-10.898363568258</v>
      </c>
      <c r="AR503" s="198" t="n">
        <f aca="false">(180/PI())*IMARGUMENT(AP503)</f>
        <v>130.528571511674</v>
      </c>
      <c r="AS503" s="197" t="str">
        <f aca="false">IMPRODUCT(AC503,AP503)</f>
        <v>-0.000561070406870425-0.0181499997381951i</v>
      </c>
      <c r="AT503" s="223" t="n">
        <f aca="false">20*LOG(IMABS(AS503))</f>
        <v>-34.8183193504766</v>
      </c>
      <c r="AU503" s="198" t="n">
        <f aca="false">(180/PI())*IMARGUMENT(AS503)</f>
        <v>-91.770618878677</v>
      </c>
      <c r="AX503" s="0" t="n">
        <f aca="false">SUM((AT504&lt;0)*(AT503&gt;0))*O503</f>
        <v>0</v>
      </c>
      <c r="AY503" s="0" t="n">
        <f aca="false">IF(AX503&gt;0,AU503,0)</f>
        <v>0</v>
      </c>
    </row>
    <row r="504" customFormat="false" ht="15" hidden="false" customHeight="false" outlineLevel="0" collapsed="false">
      <c r="N504" s="130" t="n">
        <v>86</v>
      </c>
      <c r="O504" s="192" t="n">
        <f aca="false">10^(5+(N504/100))</f>
        <v>724435.960074991</v>
      </c>
      <c r="P504" s="240" t="str">
        <f aca="false">COMPLEX(Adc,0)</f>
        <v>175.438596491228</v>
      </c>
      <c r="Q504" s="124" t="str">
        <f aca="false">IMSUM(COMPLEX(1,0),IMDIV(COMPLEX(0,2*PI()*O504),COMPLEX(wp_lf,0)))</f>
        <v>1+8557.31891503116i</v>
      </c>
      <c r="R504" s="124" t="n">
        <f aca="false">IMABS(Q504)</f>
        <v>8557.31897346068</v>
      </c>
      <c r="S504" s="124" t="n">
        <f aca="false">IMARGUMENT(Q504)</f>
        <v>1.570679467764</v>
      </c>
      <c r="T504" s="124" t="str">
        <f aca="false">IMSUM(COMPLEX(1,0),IMDIV(COMPLEX(0,2*PI()*O504),COMPLEX(wz_esr,0)))</f>
        <v>1+0.0141195762098014i</v>
      </c>
      <c r="U504" s="124" t="n">
        <f aca="false">IMABS(T504)</f>
        <v>1.0000996762485</v>
      </c>
      <c r="V504" s="124" t="n">
        <f aca="false">IMARGUMENT(T504)</f>
        <v>0.0141186380176761</v>
      </c>
      <c r="W504" s="0" t="str">
        <f aca="false">IMSUB(COMPLEX(1,0),IMDIV(COMPLEX(0,2*PI()*O504),COMPLEX(wz_rhp,0)))</f>
        <v>1-3.27727107384172i</v>
      </c>
      <c r="X504" s="124" t="n">
        <f aca="false">IMABS(W504)</f>
        <v>3.42644213309369</v>
      </c>
      <c r="Y504" s="124" t="n">
        <f aca="false">IMARGUMENT(W504)</f>
        <v>-1.27463802841103</v>
      </c>
      <c r="Z504" s="0" t="str">
        <f aca="false">IMSUM(COMPLEX(1,0),IMDIV(COMPLEX(0,2*PI()*O504),COMPLEX(Q*(wsl/2),0)),IMDIV(IMPOWER(COMPLEX(0,2*PI()*O504),2),IMPOWER(COMPLEX(wsl/2,0),2)))</f>
        <v>0.523984163038754+0.983934245749262i</v>
      </c>
      <c r="AA504" s="124" t="n">
        <f aca="false">IMABS(Z504)</f>
        <v>1.11475827113935</v>
      </c>
      <c r="AB504" s="124" t="n">
        <f aca="false">IMARGUMENT(Z504)</f>
        <v>1.08145699372152</v>
      </c>
      <c r="AC504" s="222" t="str">
        <f aca="false">(IMDIV(IMPRODUCT(P504,T504,W504),IMPRODUCT(Q504,Z504)))</f>
        <v>-0.0451976239349548+0.0439200378506116i</v>
      </c>
      <c r="AD504" s="223" t="n">
        <f aca="false">20*LOG(IMABS(AC504))</f>
        <v>-24.0101318244748</v>
      </c>
      <c r="AE504" s="198" t="n">
        <f aca="false">(180/PI())*IMARGUMENT(AC504)</f>
        <v>135.821333000176</v>
      </c>
      <c r="AF504" s="0" t="str">
        <f aca="false">COMPLEX(Adc_ea,0)</f>
        <v>-0.434440565864413</v>
      </c>
      <c r="AG504" s="0" t="str">
        <f aca="false">IMDIV(COMPLEX(0,2*PI()*O504),COMPLEX(wp0_ea,0))</f>
        <v>118.801076426763i</v>
      </c>
      <c r="AH504" s="0" t="n">
        <f aca="false">IMABS(AG504)</f>
        <v>118.801076426763</v>
      </c>
      <c r="AI504" s="0" t="n">
        <f aca="false">IMARGUMENT(AG504)</f>
        <v>1.5707963267949</v>
      </c>
      <c r="AJ504" s="0" t="str">
        <f aca="false">IMSUM(COMPLEX(1,0),IMDIV(COMPLEX(0,2*PI()*O504),COMPLEX(wp1_ea,0)))</f>
        <v>1+1.1762482814531i</v>
      </c>
      <c r="AK504" s="0" t="n">
        <f aca="false">IMABS(AJ504)</f>
        <v>1.54387823989503</v>
      </c>
      <c r="AL504" s="0" t="n">
        <f aca="false">IMARGUMENT(AJ504)</f>
        <v>0.866209006081571</v>
      </c>
      <c r="AM504" s="0" t="str">
        <f aca="false">IMSUM(COMPLEX(1,0),IMDIV(COMPLEX(0,2*PI()*O504),COMPLEX(wz_ea,0)))</f>
        <v>1+118.801076426763i</v>
      </c>
      <c r="AN504" s="0" t="n">
        <f aca="false">IMABS(AM504)</f>
        <v>118.80528506829</v>
      </c>
      <c r="AO504" s="0" t="n">
        <f aca="false">IMARGUMENT(AM504)</f>
        <v>1.56237909343844</v>
      </c>
      <c r="AP504" s="197" t="str">
        <f aca="false">IMPRODUCT(AF504,IMDIV(AM504,IMPRODUCT(AG504,AJ504)))</f>
        <v>-0.180460810964395+0.215923592752255i</v>
      </c>
      <c r="AQ504" s="169" t="n">
        <f aca="false">20*LOG(IMABS(AP504))</f>
        <v>-11.0133458077958</v>
      </c>
      <c r="AR504" s="198" t="n">
        <f aca="false">(180/PI())*IMARGUMENT(AP504)</f>
        <v>129.887607828802</v>
      </c>
      <c r="AS504" s="197" t="str">
        <f aca="false">IMPRODUCT(AC504,AP504)</f>
        <v>-0.00132697249755339-0.0176850789920091i</v>
      </c>
      <c r="AT504" s="223" t="n">
        <f aca="false">20*LOG(IMABS(AS504))</f>
        <v>-35.0234776322706</v>
      </c>
      <c r="AU504" s="198" t="n">
        <f aca="false">(180/PI())*IMARGUMENT(AS504)</f>
        <v>-94.2910591710215</v>
      </c>
      <c r="AX504" s="0" t="n">
        <f aca="false">SUM((AT505&lt;0)*(AT504&gt;0))*O504</f>
        <v>0</v>
      </c>
      <c r="AY504" s="0" t="n">
        <f aca="false">IF(AX504&gt;0,AU504,0)</f>
        <v>0</v>
      </c>
    </row>
    <row r="505" customFormat="false" ht="15" hidden="false" customHeight="false" outlineLevel="0" collapsed="false">
      <c r="N505" s="130" t="n">
        <v>87</v>
      </c>
      <c r="O505" s="192" t="n">
        <f aca="false">10^(5+(N505/100))</f>
        <v>741310.241300918</v>
      </c>
      <c r="P505" s="240" t="str">
        <f aca="false">COMPLEX(Adc,0)</f>
        <v>175.438596491228</v>
      </c>
      <c r="Q505" s="124" t="str">
        <f aca="false">IMSUM(COMPLEX(1,0),IMDIV(COMPLEX(0,2*PI()*O505),COMPLEX(wp_lf,0)))</f>
        <v>1+8756.64447846292i</v>
      </c>
      <c r="R505" s="124" t="n">
        <f aca="false">IMABS(Q505)</f>
        <v>8756.64453556242</v>
      </c>
      <c r="S505" s="124" t="n">
        <f aca="false">IMARGUMENT(Q505)</f>
        <v>1.57068212780028</v>
      </c>
      <c r="T505" s="124" t="str">
        <f aca="false">IMSUM(COMPLEX(1,0),IMDIV(COMPLEX(0,2*PI()*O505),COMPLEX(wz_esr,0)))</f>
        <v>1+0.0144484633894638i</v>
      </c>
      <c r="U505" s="124" t="n">
        <f aca="false">IMABS(T505)</f>
        <v>1.00010437360023</v>
      </c>
      <c r="V505" s="124" t="n">
        <f aca="false">IMARGUMENT(T505)</f>
        <v>0.0144474581041545</v>
      </c>
      <c r="W505" s="0" t="str">
        <f aca="false">IMSUB(COMPLEX(1,0),IMDIV(COMPLEX(0,2*PI()*O505),COMPLEX(wz_rhp,0)))</f>
        <v>1-3.35360852366665i</v>
      </c>
      <c r="X505" s="124" t="n">
        <f aca="false">IMABS(W505)</f>
        <v>3.49952712948615</v>
      </c>
      <c r="Y505" s="124" t="n">
        <f aca="false">IMARGUMENT(W505)</f>
        <v>-1.28100433888871</v>
      </c>
      <c r="Z505" s="0" t="str">
        <f aca="false">IMSUM(COMPLEX(1,0),IMDIV(COMPLEX(0,2*PI()*O505),COMPLEX(Q*(wsl/2),0)),IMDIV(IMPOWER(COMPLEX(0,2*PI()*O505),2),IMPOWER(COMPLEX(wsl/2,0),2)))</f>
        <v>0.501550227793538+1.00685301854027i</v>
      </c>
      <c r="AA505" s="124" t="n">
        <f aca="false">IMABS(Z505)</f>
        <v>1.12485804968601</v>
      </c>
      <c r="AB505" s="124" t="n">
        <f aca="false">IMARGUMENT(Z505)</f>
        <v>1.10864063741334</v>
      </c>
      <c r="AC505" s="222" t="str">
        <f aca="false">(IMDIV(IMPRODUCT(P505,T505,W505),IMPRODUCT(Q505,Z505)))</f>
        <v>-0.0432383529845974+0.044903446394876i</v>
      </c>
      <c r="AD505" s="223" t="n">
        <f aca="false">20*LOG(IMABS(AC505))</f>
        <v>-24.1051121102555</v>
      </c>
      <c r="AE505" s="198" t="n">
        <f aca="false">(180/PI())*IMARGUMENT(AC505)</f>
        <v>133.917749817729</v>
      </c>
      <c r="AF505" s="0" t="str">
        <f aca="false">COMPLEX(Adc_ea,0)</f>
        <v>-0.434440565864413</v>
      </c>
      <c r="AG505" s="0" t="str">
        <f aca="false">IMDIV(COMPLEX(0,2*PI()*O505),COMPLEX(wp0_ea,0))</f>
        <v>121.568308982916i</v>
      </c>
      <c r="AH505" s="0" t="n">
        <f aca="false">IMABS(AG505)</f>
        <v>121.568308982916</v>
      </c>
      <c r="AI505" s="0" t="n">
        <f aca="false">IMARGUMENT(AG505)</f>
        <v>1.5707963267949</v>
      </c>
      <c r="AJ505" s="0" t="str">
        <f aca="false">IMSUM(COMPLEX(1,0),IMDIV(COMPLEX(0,2*PI()*O505),COMPLEX(wp1_ea,0)))</f>
        <v>1+1.20364662359323i</v>
      </c>
      <c r="AK505" s="0" t="n">
        <f aca="false">IMABS(AJ505)</f>
        <v>1.56485309038497</v>
      </c>
      <c r="AL505" s="0" t="n">
        <f aca="false">IMARGUMENT(AJ505)</f>
        <v>0.877549891855448</v>
      </c>
      <c r="AM505" s="0" t="str">
        <f aca="false">IMSUM(COMPLEX(1,0),IMDIV(COMPLEX(0,2*PI()*O505),COMPLEX(wz_ea,0)))</f>
        <v>1+121.568308982916i</v>
      </c>
      <c r="AN505" s="0" t="n">
        <f aca="false">IMABS(AM505)</f>
        <v>121.572421827344</v>
      </c>
      <c r="AO505" s="0" t="n">
        <f aca="false">IMARGUMENT(AM505)</f>
        <v>1.56257068431839</v>
      </c>
      <c r="AP505" s="197" t="str">
        <f aca="false">IMPRODUCT(AF505,IMDIV(AM505,IMPRODUCT(AG505,AJ505)))</f>
        <v>-0.17565554063391+0.215000831770671i</v>
      </c>
      <c r="AQ505" s="169" t="n">
        <f aca="false">20*LOG(IMABS(AP505))</f>
        <v>-11.1305701717989</v>
      </c>
      <c r="AR505" s="198" t="n">
        <f aca="false">(180/PI())*IMARGUMENT(AP505)</f>
        <v>129.248800286834</v>
      </c>
      <c r="AS505" s="197" t="str">
        <f aca="false">IMPRODUCT(AC505,AP505)</f>
        <v>-0.00205922205463879-0.0171838210089001i</v>
      </c>
      <c r="AT505" s="223" t="n">
        <f aca="false">20*LOG(IMABS(AS505))</f>
        <v>-35.2356822820543</v>
      </c>
      <c r="AU505" s="198" t="n">
        <f aca="false">(180/PI())*IMARGUMENT(AS505)</f>
        <v>-96.8334498954377</v>
      </c>
      <c r="AX505" s="0" t="n">
        <f aca="false">SUM((AT506&lt;0)*(AT505&gt;0))*O505</f>
        <v>0</v>
      </c>
      <c r="AY505" s="0" t="n">
        <f aca="false">IF(AX505&gt;0,AU505,0)</f>
        <v>0</v>
      </c>
    </row>
    <row r="506" customFormat="false" ht="15" hidden="false" customHeight="false" outlineLevel="0" collapsed="false">
      <c r="N506" s="130" t="n">
        <v>88</v>
      </c>
      <c r="O506" s="192" t="n">
        <f aca="false">10^(5+(N506/100))</f>
        <v>758577.575029184</v>
      </c>
      <c r="P506" s="240" t="str">
        <f aca="false">COMPLEX(Adc,0)</f>
        <v>175.438596491228</v>
      </c>
      <c r="Q506" s="124" t="str">
        <f aca="false">IMSUM(COMPLEX(1,0),IMDIV(COMPLEX(0,2*PI()*O506),COMPLEX(wp_lf,0)))</f>
        <v>1+8960.61293070507i</v>
      </c>
      <c r="R506" s="124" t="n">
        <f aca="false">IMABS(Q506)</f>
        <v>8960.61298650482</v>
      </c>
      <c r="S506" s="124" t="n">
        <f aca="false">IMARGUMENT(Q506)</f>
        <v>1.57068472728674</v>
      </c>
      <c r="T506" s="124" t="str">
        <f aca="false">IMSUM(COMPLEX(1,0),IMDIV(COMPLEX(0,2*PI()*O506),COMPLEX(wz_esr,0)))</f>
        <v>1+0.0147850113356633i</v>
      </c>
      <c r="U506" s="124" t="n">
        <f aca="false">IMABS(T506)</f>
        <v>1.00010929230769</v>
      </c>
      <c r="V506" s="124" t="n">
        <f aca="false">IMARGUMENT(T506)</f>
        <v>0.0147839341593955</v>
      </c>
      <c r="W506" s="0" t="str">
        <f aca="false">IMSUB(COMPLEX(1,0),IMDIV(COMPLEX(0,2*PI()*O506),COMPLEX(wz_rhp,0)))</f>
        <v>1-3.43172410112109i</v>
      </c>
      <c r="X506" s="124" t="n">
        <f aca="false">IMABS(W506)</f>
        <v>3.57445524607811</v>
      </c>
      <c r="Y506" s="124" t="n">
        <f aca="false">IMARGUMENT(W506)</f>
        <v>-1.28724917782585</v>
      </c>
      <c r="Z506" s="0" t="str">
        <f aca="false">IMSUM(COMPLEX(1,0),IMDIV(COMPLEX(0,2*PI()*O506),COMPLEX(Q*(wsl/2),0)),IMDIV(IMPOWER(COMPLEX(0,2*PI()*O506),2),IMPOWER(COMPLEX(wsl/2,0),2)))</f>
        <v>0.478059013753145+1.03030563812898i</v>
      </c>
      <c r="AA506" s="124" t="n">
        <f aca="false">IMABS(Z506)</f>
        <v>1.13581254113124</v>
      </c>
      <c r="AB506" s="124" t="n">
        <f aca="false">IMARGUMENT(Z506)</f>
        <v>1.13636342258012</v>
      </c>
      <c r="AC506" s="222" t="str">
        <f aca="false">(IMDIV(IMPRODUCT(P506,T506,W506),IMPRODUCT(Q506,Z506)))</f>
        <v>-0.0412259334558549+0.0458010210890933i</v>
      </c>
      <c r="AD506" s="223" t="n">
        <f aca="false">20*LOG(IMABS(AC506))</f>
        <v>-24.205238186937</v>
      </c>
      <c r="AE506" s="198" t="n">
        <f aca="false">(180/PI())*IMARGUMENT(AC506)</f>
        <v>131.990678034757</v>
      </c>
      <c r="AF506" s="0" t="str">
        <f aca="false">COMPLEX(Adc_ea,0)</f>
        <v>-0.434440565864413</v>
      </c>
      <c r="AG506" s="0" t="str">
        <f aca="false">IMDIV(COMPLEX(0,2*PI()*O506),COMPLEX(wp0_ea,0))</f>
        <v>124.39999866564i</v>
      </c>
      <c r="AH506" s="0" t="n">
        <f aca="false">IMABS(AG506)</f>
        <v>124.39999866564</v>
      </c>
      <c r="AI506" s="0" t="n">
        <f aca="false">IMARGUMENT(AG506)</f>
        <v>1.5707963267949</v>
      </c>
      <c r="AJ506" s="0" t="str">
        <f aca="false">IMSUM(COMPLEX(1,0),IMDIV(COMPLEX(0,2*PI()*O506),COMPLEX(wp1_ea,0)))</f>
        <v>1+1.23168315510534i</v>
      </c>
      <c r="AK506" s="0" t="n">
        <f aca="false">IMABS(AJ506)</f>
        <v>1.58651927015408</v>
      </c>
      <c r="AL506" s="0" t="n">
        <f aca="false">IMARGUMENT(AJ506)</f>
        <v>0.888843028748957</v>
      </c>
      <c r="AM506" s="0" t="str">
        <f aca="false">IMSUM(COMPLEX(1,0),IMDIV(COMPLEX(0,2*PI()*O506),COMPLEX(wz_ea,0)))</f>
        <v>1+124.39999866564i</v>
      </c>
      <c r="AN506" s="0" t="n">
        <f aca="false">IMABS(AM506)</f>
        <v>124.404017893359</v>
      </c>
      <c r="AO506" s="0" t="n">
        <f aca="false">IMARGUMENT(AM506)</f>
        <v>1.56275791464101</v>
      </c>
      <c r="AP506" s="197" t="str">
        <f aca="false">IMPRODUCT(AF506,IMDIV(AM506,IMPRODUCT(AG506,AJ506)))</f>
        <v>-0.170890646959474+0.213975418769447i</v>
      </c>
      <c r="AQ506" s="169" t="n">
        <f aca="false">20*LOG(IMABS(AP506))</f>
        <v>-11.2500189887694</v>
      </c>
      <c r="AR506" s="198" t="n">
        <f aca="false">(180/PI())*IMARGUMENT(AP506)</f>
        <v>128.612478712655</v>
      </c>
      <c r="AS506" s="197" t="str">
        <f aca="false">IMPRODUCT(AC506,AP506)</f>
        <v>-0.00275516622782775-0.0166483025006976i</v>
      </c>
      <c r="AT506" s="223" t="n">
        <f aca="false">20*LOG(IMABS(AS506))</f>
        <v>-35.4552571757064</v>
      </c>
      <c r="AU506" s="198" t="n">
        <f aca="false">(180/PI())*IMARGUMENT(AS506)</f>
        <v>-99.3968432525879</v>
      </c>
      <c r="AX506" s="0" t="n">
        <f aca="false">SUM((AT507&lt;0)*(AT506&gt;0))*O506</f>
        <v>0</v>
      </c>
      <c r="AY506" s="0" t="n">
        <f aca="false">IF(AX506&gt;0,AU506,0)</f>
        <v>0</v>
      </c>
    </row>
    <row r="507" customFormat="false" ht="15" hidden="false" customHeight="false" outlineLevel="0" collapsed="false">
      <c r="N507" s="130" t="n">
        <v>89</v>
      </c>
      <c r="O507" s="192" t="n">
        <f aca="false">10^(5+(N507/100))</f>
        <v>776247.116628691</v>
      </c>
      <c r="P507" s="240" t="str">
        <f aca="false">COMPLEX(Adc,0)</f>
        <v>175.438596491228</v>
      </c>
      <c r="Q507" s="124" t="str">
        <f aca="false">IMSUM(COMPLEX(1,0),IMDIV(COMPLEX(0,2*PI()*O507),COMPLEX(wp_lf,0)))</f>
        <v>1+9169.3324185308i</v>
      </c>
      <c r="R507" s="124" t="n">
        <f aca="false">IMABS(Q507)</f>
        <v>9169.3324730604</v>
      </c>
      <c r="S507" s="124" t="n">
        <f aca="false">IMARGUMENT(Q507)</f>
        <v>1.57068726760167</v>
      </c>
      <c r="T507" s="124" t="str">
        <f aca="false">IMSUM(COMPLEX(1,0),IMDIV(COMPLEX(0,2*PI()*O507),COMPLEX(wz_esr,0)))</f>
        <v>1+0.0151293984905758i</v>
      </c>
      <c r="U507" s="124" t="n">
        <f aca="false">IMABS(T507)</f>
        <v>1.00011444280077</v>
      </c>
      <c r="V507" s="124" t="n">
        <f aca="false">IMARGUMENT(T507)</f>
        <v>0.0151282442825513</v>
      </c>
      <c r="W507" s="0" t="str">
        <f aca="false">IMSUB(COMPLEX(1,0),IMDIV(COMPLEX(0,2*PI()*O507),COMPLEX(wz_rhp,0)))</f>
        <v>1-3.51165922411817i</v>
      </c>
      <c r="X507" s="124" t="n">
        <f aca="false">IMABS(W507)</f>
        <v>3.65126697275538</v>
      </c>
      <c r="Y507" s="124" t="n">
        <f aca="false">IMARGUMENT(W507)</f>
        <v>-1.29337390728908</v>
      </c>
      <c r="Z507" s="0" t="str">
        <f aca="false">IMSUM(COMPLEX(1,0),IMDIV(COMPLEX(0,2*PI()*O507),COMPLEX(Q*(wsl/2),0)),IMDIV(IMPOWER(COMPLEX(0,2*PI()*O507),2),IMPOWER(COMPLEX(wsl/2,0),2)))</f>
        <v>0.453460692903079+1.05430453940474i</v>
      </c>
      <c r="AA507" s="124" t="n">
        <f aca="false">IMABS(Z507)</f>
        <v>1.14768665663481</v>
      </c>
      <c r="AB507" s="124" t="n">
        <f aca="false">IMARGUMENT(Z507)</f>
        <v>1.16461042600109</v>
      </c>
      <c r="AC507" s="222" t="str">
        <f aca="false">(IMDIV(IMPRODUCT(P507,T507,W507),IMPRODUCT(Q507,Z507)))</f>
        <v>-0.0391646378557911+0.0466069831547712i</v>
      </c>
      <c r="AD507" s="223" t="n">
        <f aca="false">20*LOG(IMABS(AC507))</f>
        <v>-24.3108524097018</v>
      </c>
      <c r="AE507" s="198" t="n">
        <f aca="false">(180/PI())*IMARGUMENT(AC507)</f>
        <v>130.040904773518</v>
      </c>
      <c r="AF507" s="0" t="str">
        <f aca="false">COMPLEX(Adc_ea,0)</f>
        <v>-0.434440565864413</v>
      </c>
      <c r="AG507" s="0" t="str">
        <f aca="false">IMDIV(COMPLEX(0,2*PI()*O507),COMPLEX(wp0_ea,0))</f>
        <v>127.297646874284i</v>
      </c>
      <c r="AH507" s="0" t="n">
        <f aca="false">IMABS(AG507)</f>
        <v>127.297646874284</v>
      </c>
      <c r="AI507" s="0" t="n">
        <f aca="false">IMARGUMENT(AG507)</f>
        <v>1.5707963267949</v>
      </c>
      <c r="AJ507" s="0" t="str">
        <f aca="false">IMSUM(COMPLEX(1,0),IMDIV(COMPLEX(0,2*PI()*O507),COMPLEX(wp1_ea,0)))</f>
        <v>1+1.26037274132955i</v>
      </c>
      <c r="AK507" s="0" t="n">
        <f aca="false">IMABS(AJ507)</f>
        <v>1.6088938582413</v>
      </c>
      <c r="AL507" s="0" t="n">
        <f aca="false">IMARGUMENT(AJ507)</f>
        <v>0.900082883105718</v>
      </c>
      <c r="AM507" s="0" t="str">
        <f aca="false">IMSUM(COMPLEX(1,0),IMDIV(COMPLEX(0,2*PI()*O507),COMPLEX(wz_ea,0)))</f>
        <v>1+127.297646874284i</v>
      </c>
      <c r="AN507" s="0" t="n">
        <f aca="false">IMABS(AM507)</f>
        <v>127.301574616066</v>
      </c>
      <c r="AO507" s="0" t="n">
        <f aca="false">IMARGUMENT(AM507)</f>
        <v>1.56294088362576</v>
      </c>
      <c r="AP507" s="197" t="str">
        <f aca="false">IMPRODUCT(AF507,IMDIV(AM507,IMPRODUCT(AG507,AJ507)))</f>
        <v>-0.166170608142483+0.212849698287616i</v>
      </c>
      <c r="AQ507" s="169" t="n">
        <f aca="false">20*LOG(IMABS(AP507))</f>
        <v>-11.3716724652786</v>
      </c>
      <c r="AR507" s="198" t="n">
        <f aca="false">(180/PI())*IMARGUMENT(AP507)</f>
        <v>127.978965846279</v>
      </c>
      <c r="AS507" s="197" t="str">
        <f aca="false">IMPRODUCT(AC507,AP507)</f>
        <v>-0.00341227061241214-0.0160808920856637i</v>
      </c>
      <c r="AT507" s="223" t="n">
        <f aca="false">20*LOG(IMABS(AS507))</f>
        <v>-35.6825248749804</v>
      </c>
      <c r="AU507" s="198" t="n">
        <f aca="false">(180/PI())*IMARGUMENT(AS507)</f>
        <v>-101.980129380203</v>
      </c>
      <c r="AX507" s="0" t="n">
        <f aca="false">SUM((AT508&lt;0)*(AT507&gt;0))*O507</f>
        <v>0</v>
      </c>
      <c r="AY507" s="0" t="n">
        <f aca="false">IF(AX507&gt;0,AU507,0)</f>
        <v>0</v>
      </c>
    </row>
    <row r="508" customFormat="false" ht="15" hidden="false" customHeight="false" outlineLevel="0" collapsed="false">
      <c r="N508" s="130" t="n">
        <v>90</v>
      </c>
      <c r="O508" s="192" t="n">
        <f aca="false">10^(5+(N508/100))</f>
        <v>794328.234724282</v>
      </c>
      <c r="P508" s="240" t="str">
        <f aca="false">COMPLEX(Adc,0)</f>
        <v>175.438596491228</v>
      </c>
      <c r="Q508" s="124" t="str">
        <f aca="false">IMSUM(COMPLEX(1,0),IMDIV(COMPLEX(0,2*PI()*O508),COMPLEX(wp_lf,0)))</f>
        <v>1+9382.91360777532i</v>
      </c>
      <c r="R508" s="124" t="n">
        <f aca="false">IMABS(Q508)</f>
        <v>9382.91366106367</v>
      </c>
      <c r="S508" s="124" t="n">
        <f aca="false">IMARGUMENT(Q508)</f>
        <v>1.57068975009196</v>
      </c>
      <c r="T508" s="124" t="str">
        <f aca="false">IMSUM(COMPLEX(1,0),IMDIV(COMPLEX(0,2*PI()*O508),COMPLEX(wz_esr,0)))</f>
        <v>1+0.0154818074528293i</v>
      </c>
      <c r="U508" s="124" t="n">
        <f aca="false">IMABS(T508)</f>
        <v>1.00011983600067</v>
      </c>
      <c r="V508" s="124" t="n">
        <f aca="false">IMARGUMENT(T508)</f>
        <v>0.0154805707046509</v>
      </c>
      <c r="W508" s="0" t="str">
        <f aca="false">IMSUB(COMPLEX(1,0),IMDIV(COMPLEX(0,2*PI()*O508),COMPLEX(wz_rhp,0)))</f>
        <v>1-3.59345627531821i</v>
      </c>
      <c r="X508" s="124" t="n">
        <f aca="false">IMABS(W508)</f>
        <v>3.73000375370104</v>
      </c>
      <c r="Y508" s="124" t="n">
        <f aca="false">IMARGUMENT(W508)</f>
        <v>-1.29937993595802</v>
      </c>
      <c r="Z508" s="0" t="str">
        <f aca="false">IMSUM(COMPLEX(1,0),IMDIV(COMPLEX(0,2*PI()*O508),COMPLEX(Q*(wsl/2),0)),IMDIV(IMPOWER(COMPLEX(0,2*PI()*O508),2),IMPOWER(COMPLEX(wsl/2,0),2)))</f>
        <v>0.427703088906852+1.07886244690266i</v>
      </c>
      <c r="AA508" s="124" t="n">
        <f aca="false">IMABS(Z508)</f>
        <v>1.16054905609253</v>
      </c>
      <c r="AB508" s="124" t="n">
        <f aca="false">IMARGUMENT(Z508)</f>
        <v>1.19336359036703</v>
      </c>
      <c r="AC508" s="222" t="str">
        <f aca="false">(IMDIV(IMPRODUCT(P508,T508,W508),IMPRODUCT(Q508,Z508)))</f>
        <v>-0.0370595054472869+0.0473157693748275i</v>
      </c>
      <c r="AD508" s="223" t="n">
        <f aca="false">20*LOG(IMABS(AC508))</f>
        <v>-24.422295371839</v>
      </c>
      <c r="AE508" s="198" t="n">
        <f aca="false">(180/PI())*IMARGUMENT(AC508)</f>
        <v>128.069394294119</v>
      </c>
      <c r="AF508" s="0" t="str">
        <f aca="false">COMPLEX(Adc_ea,0)</f>
        <v>-0.434440565864413</v>
      </c>
      <c r="AG508" s="0" t="str">
        <f aca="false">IMDIV(COMPLEX(0,2*PI()*O508),COMPLEX(wp0_ea,0))</f>
        <v>130.262789980285i</v>
      </c>
      <c r="AH508" s="0" t="n">
        <f aca="false">IMABS(AG508)</f>
        <v>130.262789980285</v>
      </c>
      <c r="AI508" s="0" t="n">
        <f aca="false">IMARGUMENT(AG508)</f>
        <v>1.5707963267949</v>
      </c>
      <c r="AJ508" s="0" t="str">
        <f aca="false">IMSUM(COMPLEX(1,0),IMDIV(COMPLEX(0,2*PI()*O508),COMPLEX(wp1_ea,0)))</f>
        <v>1+1.28973059386421i</v>
      </c>
      <c r="AK508" s="0" t="n">
        <f aca="false">IMABS(AJ508)</f>
        <v>1.63199418036626</v>
      </c>
      <c r="AL508" s="0" t="n">
        <f aca="false">IMARGUMENT(AJ508)</f>
        <v>0.911264055260783</v>
      </c>
      <c r="AM508" s="0" t="str">
        <f aca="false">IMSUM(COMPLEX(1,0),IMDIV(COMPLEX(0,2*PI()*O508),COMPLEX(wz_ea,0)))</f>
        <v>1+130.262789980285i</v>
      </c>
      <c r="AN508" s="0" t="n">
        <f aca="false">IMABS(AM508)</f>
        <v>130.266628318414</v>
      </c>
      <c r="AO508" s="0" t="n">
        <f aca="false">IMARGUMENT(AM508)</f>
        <v>1.56311968823617</v>
      </c>
      <c r="AP508" s="197" t="str">
        <f aca="false">IMPRODUCT(AF508,IMDIV(AM508,IMPRODUCT(AG508,AJ508)))</f>
        <v>-0.161499724358918+0.211626244119499i</v>
      </c>
      <c r="AQ508" s="169" t="n">
        <f aca="false">20*LOG(IMABS(AP508))</f>
        <v>-11.4955087652377</v>
      </c>
      <c r="AR508" s="198" t="n">
        <f aca="false">(180/PI())*IMARGUMENT(AP508)</f>
        <v>127.348576621319</v>
      </c>
      <c r="AS508" s="197" t="str">
        <f aca="false">IMPRODUCT(AC508,AP508)</f>
        <v>-0.00402815864580451-0.0154842476586002i</v>
      </c>
      <c r="AT508" s="223" t="n">
        <f aca="false">20*LOG(IMABS(AS508))</f>
        <v>-35.9178041370768</v>
      </c>
      <c r="AU508" s="198" t="n">
        <f aca="false">(180/PI())*IMARGUMENT(AS508)</f>
        <v>-104.582029084562</v>
      </c>
      <c r="AX508" s="0" t="n">
        <f aca="false">SUM((AT509&lt;0)*(AT508&gt;0))*O508</f>
        <v>0</v>
      </c>
      <c r="AY508" s="0" t="n">
        <f aca="false">IF(AX508&gt;0,AU508,0)</f>
        <v>0</v>
      </c>
    </row>
    <row r="509" customFormat="false" ht="15" hidden="false" customHeight="false" outlineLevel="0" collapsed="false">
      <c r="N509" s="130" t="n">
        <v>91</v>
      </c>
      <c r="O509" s="192" t="n">
        <f aca="false">10^(5+(N509/100))</f>
        <v>812830.5161641</v>
      </c>
      <c r="P509" s="240" t="str">
        <f aca="false">COMPLEX(Adc,0)</f>
        <v>175.438596491228</v>
      </c>
      <c r="Q509" s="124" t="str">
        <f aca="false">IMSUM(COMPLEX(1,0),IMDIV(COMPLEX(0,2*PI()*O509),COMPLEX(wp_lf,0)))</f>
        <v>1+9601.46974201221i</v>
      </c>
      <c r="R509" s="124" t="n">
        <f aca="false">IMABS(Q509)</f>
        <v>9601.46979408757</v>
      </c>
      <c r="S509" s="124" t="n">
        <f aca="false">IMARGUMENT(Q509)</f>
        <v>1.57069217607389</v>
      </c>
      <c r="T509" s="124" t="str">
        <f aca="false">IMSUM(COMPLEX(1,0),IMDIV(COMPLEX(0,2*PI()*O509),COMPLEX(wz_esr,0)))</f>
        <v>1+0.0158424250743202i</v>
      </c>
      <c r="U509" s="124" t="n">
        <f aca="false">IMABS(T509)</f>
        <v>1.00012548334308</v>
      </c>
      <c r="V509" s="124" t="n">
        <f aca="false">IMARGUMENT(T509)</f>
        <v>0.0158410998837469</v>
      </c>
      <c r="W509" s="0" t="str">
        <f aca="false">IMSUB(COMPLEX(1,0),IMDIV(COMPLEX(0,2*PI()*O509),COMPLEX(wz_rhp,0)))</f>
        <v>1-3.67715862460042i</v>
      </c>
      <c r="X509" s="124" t="n">
        <f aca="false">IMABS(W509)</f>
        <v>3.81070801170508</v>
      </c>
      <c r="Y509" s="124" t="n">
        <f aca="false">IMARGUMENT(W509)</f>
        <v>-1.30526871441168</v>
      </c>
      <c r="Z509" s="0" t="str">
        <f aca="false">IMSUM(COMPLEX(1,0),IMDIV(COMPLEX(0,2*PI()*O509),COMPLEX(Q*(wsl/2),0)),IMDIV(IMPOWER(COMPLEX(0,2*PI()*O509),2),IMPOWER(COMPLEX(wsl/2,0),2)))</f>
        <v>0.40073156643302+1.10399238155035i</v>
      </c>
      <c r="AA509" s="124" t="n">
        <f aca="false">IMABS(Z509)</f>
        <v>1.17447220778402</v>
      </c>
      <c r="AB509" s="124" t="n">
        <f aca="false">IMARGUMENT(Z509)</f>
        <v>1.22260162242898</v>
      </c>
      <c r="AC509" s="222" t="str">
        <f aca="false">(IMDIV(IMPRODUCT(P509,T509,W509),IMPRODUCT(Q509,Z509)))</f>
        <v>-0.0349163455465065+0.0479221418908609i</v>
      </c>
      <c r="AD509" s="223" t="n">
        <f aca="false">20*LOG(IMABS(AC509))</f>
        <v>-24.5399030713</v>
      </c>
      <c r="AE509" s="198" t="n">
        <f aca="false">(180/PI())*IMARGUMENT(AC509)</f>
        <v>126.077294105648</v>
      </c>
      <c r="AF509" s="0" t="str">
        <f aca="false">COMPLEX(Adc_ea,0)</f>
        <v>-0.434440565864413</v>
      </c>
      <c r="AG509" s="0" t="str">
        <f aca="false">IMDIV(COMPLEX(0,2*PI()*O509),COMPLEX(wp0_ea,0))</f>
        <v>133.297000141766i</v>
      </c>
      <c r="AH509" s="0" t="n">
        <f aca="false">IMABS(AG509)</f>
        <v>133.297000141766</v>
      </c>
      <c r="AI509" s="0" t="n">
        <f aca="false">IMARGUMENT(AG509)</f>
        <v>1.5707963267949</v>
      </c>
      <c r="AJ509" s="0" t="str">
        <f aca="false">IMSUM(COMPLEX(1,0),IMDIV(COMPLEX(0,2*PI()*O509),COMPLEX(wp1_ea,0)))</f>
        <v>1+1.31977227863134i</v>
      </c>
      <c r="AK509" s="0" t="n">
        <f aca="false">IMABS(AJ509)</f>
        <v>1.65583781435374</v>
      </c>
      <c r="AL509" s="0" t="n">
        <f aca="false">IMARGUMENT(AJ509)</f>
        <v>0.922381291349984</v>
      </c>
      <c r="AM509" s="0" t="str">
        <f aca="false">IMSUM(COMPLEX(1,0),IMDIV(COMPLEX(0,2*PI()*O509),COMPLEX(wz_ea,0)))</f>
        <v>1+133.297000141766i</v>
      </c>
      <c r="AN509" s="0" t="n">
        <f aca="false">IMABS(AM509)</f>
        <v>133.30075111114</v>
      </c>
      <c r="AO509" s="0" t="n">
        <f aca="false">IMARGUMENT(AM509)</f>
        <v>1.56329442323107</v>
      </c>
      <c r="AP509" s="197" t="str">
        <f aca="false">IMPRODUCT(AF509,IMDIV(AM509,IMPRODUCT(AG509,AJ509)))</f>
        <v>-0.156882103654893+0.210307843787535i</v>
      </c>
      <c r="AQ509" s="169" t="n">
        <f aca="false">20*LOG(IMABS(AP509))</f>
        <v>-11.6215040960679</v>
      </c>
      <c r="AR509" s="198" t="n">
        <f aca="false">(180/PI())*IMARGUMENT(AP509)</f>
        <v>126.721617491298</v>
      </c>
      <c r="AS509" s="197" t="str">
        <f aca="false">IMPRODUCT(AC509,AP509)</f>
        <v>-0.00460065258947017-0.0148613077763128i</v>
      </c>
      <c r="AT509" s="223" t="n">
        <f aca="false">20*LOG(IMABS(AS509))</f>
        <v>-36.1614071673679</v>
      </c>
      <c r="AU509" s="198" t="n">
        <f aca="false">(180/PI())*IMARGUMENT(AS509)</f>
        <v>-107.201088403055</v>
      </c>
      <c r="AX509" s="0" t="n">
        <f aca="false">SUM((AT510&lt;0)*(AT509&gt;0))*O509</f>
        <v>0</v>
      </c>
      <c r="AY509" s="0" t="n">
        <f aca="false">IF(AX509&gt;0,AU509,0)</f>
        <v>0</v>
      </c>
    </row>
    <row r="510" customFormat="false" ht="15" hidden="false" customHeight="false" outlineLevel="0" collapsed="false">
      <c r="N510" s="130" t="n">
        <v>92</v>
      </c>
      <c r="O510" s="192" t="n">
        <f aca="false">10^(5+(N510/100))</f>
        <v>831763.771102671</v>
      </c>
      <c r="P510" s="240" t="str">
        <f aca="false">COMPLEX(Adc,0)</f>
        <v>175.438596491228</v>
      </c>
      <c r="Q510" s="124" t="str">
        <f aca="false">IMSUM(COMPLEX(1,0),IMDIV(COMPLEX(0,2*PI()*O510),COMPLEX(wp_lf,0)))</f>
        <v>1+9825.1167025968i</v>
      </c>
      <c r="R510" s="124" t="n">
        <f aca="false">IMABS(Q510)</f>
        <v>9825.11675348678</v>
      </c>
      <c r="S510" s="124" t="n">
        <f aca="false">IMARGUMENT(Q510)</f>
        <v>1.57069454683372</v>
      </c>
      <c r="T510" s="124" t="str">
        <f aca="false">IMSUM(COMPLEX(1,0),IMDIV(COMPLEX(0,2*PI()*O510),COMPLEX(wz_esr,0)))</f>
        <v>1+0.0162114425592847i</v>
      </c>
      <c r="U510" s="124" t="n">
        <f aca="false">IMABS(T510)</f>
        <v>1.00013139680237</v>
      </c>
      <c r="V510" s="124" t="n">
        <f aca="false">IMARGUMENT(T510)</f>
        <v>0.0162100226020782</v>
      </c>
      <c r="W510" s="0" t="str">
        <f aca="false">IMSUB(COMPLEX(1,0),IMDIV(COMPLEX(0,2*PI()*O510),COMPLEX(wz_rhp,0)))</f>
        <v>1-3.76281065205834i</v>
      </c>
      <c r="X510" s="124" t="n">
        <f aca="false">IMABS(W510)</f>
        <v>3.89342317289602</v>
      </c>
      <c r="Y510" s="124" t="n">
        <f aca="false">IMARGUMENT(W510)</f>
        <v>-1.31104173062836</v>
      </c>
      <c r="Z510" s="0" t="str">
        <f aca="false">IMSUM(COMPLEX(1,0),IMDIV(COMPLEX(0,2*PI()*O510),COMPLEX(Q*(wsl/2),0)),IMDIV(IMPOWER(COMPLEX(0,2*PI()*O510),2),IMPOWER(COMPLEX(wsl/2,0),2)))</f>
        <v>0.37248891526627+1.12970766757182i</v>
      </c>
      <c r="AA510" s="124" t="n">
        <f aca="false">IMABS(Z510)</f>
        <v>1.18953243174232</v>
      </c>
      <c r="AB510" s="124" t="n">
        <f aca="false">IMARGUMENT(Z510)</f>
        <v>1.25229993014533</v>
      </c>
      <c r="AC510" s="222" t="str">
        <f aca="false">(IMDIV(IMPRODUCT(P510,T510,W510),IMPRODUCT(Q510,Z510)))</f>
        <v>-0.0327417234290593+0.0484213036789532i</v>
      </c>
      <c r="AD510" s="223" t="n">
        <f aca="false">20*LOG(IMABS(AC510))</f>
        <v>-24.664003845201</v>
      </c>
      <c r="AE510" s="198" t="n">
        <f aca="false">(180/PI())*IMARGUMENT(AC510)</f>
        <v>124.065938830738</v>
      </c>
      <c r="AF510" s="0" t="str">
        <f aca="false">COMPLEX(Adc_ea,0)</f>
        <v>-0.434440565864413</v>
      </c>
      <c r="AG510" s="0" t="str">
        <f aca="false">IMDIV(COMPLEX(0,2*PI()*O510),COMPLEX(wp0_ea,0))</f>
        <v>136.401886137115i</v>
      </c>
      <c r="AH510" s="0" t="n">
        <f aca="false">IMABS(AG510)</f>
        <v>136.401886137115</v>
      </c>
      <c r="AI510" s="0" t="n">
        <f aca="false">IMARGUMENT(AG510)</f>
        <v>1.5707963267949</v>
      </c>
      <c r="AJ510" s="0" t="str">
        <f aca="false">IMSUM(COMPLEX(1,0),IMDIV(COMPLEX(0,2*PI()*O510),COMPLEX(wp1_ea,0)))</f>
        <v>1+1.35051372412985i</v>
      </c>
      <c r="AK510" s="0" t="n">
        <f aca="false">IMABS(AJ510)</f>
        <v>1.68044259618205</v>
      </c>
      <c r="AL510" s="0" t="n">
        <f aca="false">IMARGUMENT(AJ510)</f>
        <v>0.933429494263295</v>
      </c>
      <c r="AM510" s="0" t="str">
        <f aca="false">IMSUM(COMPLEX(1,0),IMDIV(COMPLEX(0,2*PI()*O510),COMPLEX(wz_ea,0)))</f>
        <v>1+136.401886137115i</v>
      </c>
      <c r="AN510" s="0" t="n">
        <f aca="false">IMABS(AM510)</f>
        <v>136.405551726323</v>
      </c>
      <c r="AO510" s="0" t="n">
        <f aca="false">IMARGUMENT(AM510)</f>
        <v>1.56346518121456</v>
      </c>
      <c r="AP510" s="197" t="str">
        <f aca="false">IMPRODUCT(AF510,IMDIV(AM510,IMPRODUCT(AG510,AJ510)))</f>
        <v>-0.152321649387163+0.208897482074107i</v>
      </c>
      <c r="AQ510" s="169" t="n">
        <f aca="false">20*LOG(IMABS(AP510))</f>
        <v>-11.7496328010691</v>
      </c>
      <c r="AR510" s="198" t="n">
        <f aca="false">(180/PI())*IMARGUMENT(AP510)</f>
        <v>126.098385804933</v>
      </c>
      <c r="AS510" s="197" t="str">
        <f aca="false">IMPRODUCT(AC510,AP510)</f>
        <v>-0.00512781510078639-0.0142152764249521i</v>
      </c>
      <c r="AT510" s="223" t="n">
        <f aca="false">20*LOG(IMABS(AS510))</f>
        <v>-36.4136366462701</v>
      </c>
      <c r="AU510" s="198" t="n">
        <f aca="false">(180/PI())*IMARGUMENT(AS510)</f>
        <v>-109.835675364329</v>
      </c>
      <c r="AX510" s="0" t="n">
        <f aca="false">SUM((AT511&lt;0)*(AT510&gt;0))*O510</f>
        <v>0</v>
      </c>
      <c r="AY510" s="0" t="n">
        <f aca="false">IF(AX510&gt;0,AU510,0)</f>
        <v>0</v>
      </c>
    </row>
    <row r="511" customFormat="false" ht="15" hidden="false" customHeight="false" outlineLevel="0" collapsed="false">
      <c r="N511" s="130" t="n">
        <v>93</v>
      </c>
      <c r="O511" s="192" t="n">
        <f aca="false">10^(5+(N511/100))</f>
        <v>851138.038202376</v>
      </c>
      <c r="P511" s="240" t="str">
        <f aca="false">COMPLEX(Adc,0)</f>
        <v>175.438596491228</v>
      </c>
      <c r="Q511" s="124" t="str">
        <f aca="false">IMSUM(COMPLEX(1,0),IMDIV(COMPLEX(0,2*PI()*O511),COMPLEX(wp_lf,0)))</f>
        <v>1+10053.9730701079i</v>
      </c>
      <c r="R511" s="124" t="n">
        <f aca="false">IMABS(Q511)</f>
        <v>10053.9731198395</v>
      </c>
      <c r="S511" s="124" t="n">
        <f aca="false">IMARGUMENT(Q511)</f>
        <v>1.57069686362847</v>
      </c>
      <c r="T511" s="124" t="str">
        <f aca="false">IMSUM(COMPLEX(1,0),IMDIV(COMPLEX(0,2*PI()*O511),COMPLEX(wz_esr,0)))</f>
        <v>1+0.016589055565678i</v>
      </c>
      <c r="U511" s="124" t="n">
        <f aca="false">IMABS(T511)</f>
        <v>1.00013758891693</v>
      </c>
      <c r="V511" s="124" t="n">
        <f aca="false">IMARGUMENT(T511)</f>
        <v>0.0165875340654225</v>
      </c>
      <c r="W511" s="0" t="str">
        <f aca="false">IMSUB(COMPLEX(1,0),IMDIV(COMPLEX(0,2*PI()*O511),COMPLEX(wz_rhp,0)))</f>
        <v>1-3.85045777153068i</v>
      </c>
      <c r="X511" s="124" t="n">
        <f aca="false">IMABS(W511)</f>
        <v>3.97819369190855</v>
      </c>
      <c r="Y511" s="124" t="n">
        <f aca="false">IMARGUMENT(W511)</f>
        <v>-1.31670050569851</v>
      </c>
      <c r="Z511" s="0" t="str">
        <f aca="false">IMSUM(COMPLEX(1,0),IMDIV(COMPLEX(0,2*PI()*O511),COMPLEX(Q*(wsl/2),0)),IMDIV(IMPOWER(COMPLEX(0,2*PI()*O511),2),IMPOWER(COMPLEX(wsl/2,0),2)))</f>
        <v>0.342915228956925+1.15602193955208i</v>
      </c>
      <c r="AA511" s="124" t="n">
        <f aca="false">IMABS(Z511)</f>
        <v>1.20580992655407</v>
      </c>
      <c r="AB511" s="124" t="n">
        <f aca="false">IMARGUMENT(Z511)</f>
        <v>1.28243060492674</v>
      </c>
      <c r="AC511" s="222" t="str">
        <f aca="false">(IMDIV(IMPRODUCT(P511,T511,W511),IMPRODUCT(Q511,Z511)))</f>
        <v>-0.0305429268945359+0.0488090166907159i</v>
      </c>
      <c r="AD511" s="223" t="n">
        <f aca="false">20*LOG(IMABS(AC511))</f>
        <v>-24.7949151162054</v>
      </c>
      <c r="AE511" s="198" t="n">
        <f aca="false">(180/PI())*IMARGUMENT(AC511)</f>
        <v>122.036851474154</v>
      </c>
      <c r="AF511" s="0" t="str">
        <f aca="false">COMPLEX(Adc_ea,0)</f>
        <v>-0.434440565864413</v>
      </c>
      <c r="AG511" s="0" t="str">
        <f aca="false">IMDIV(COMPLEX(0,2*PI()*O511),COMPLEX(wp0_ea,0))</f>
        <v>139.579094217987i</v>
      </c>
      <c r="AH511" s="0" t="n">
        <f aca="false">IMABS(AG511)</f>
        <v>139.579094217987</v>
      </c>
      <c r="AI511" s="0" t="n">
        <f aca="false">IMARGUMENT(AG511)</f>
        <v>1.5707963267949</v>
      </c>
      <c r="AJ511" s="0" t="str">
        <f aca="false">IMSUM(COMPLEX(1,0),IMDIV(COMPLEX(0,2*PI()*O511),COMPLEX(wp1_ea,0)))</f>
        <v>1+1.38197122988106i</v>
      </c>
      <c r="AK511" s="0" t="n">
        <f aca="false">IMABS(AJ511)</f>
        <v>1.70582662665904</v>
      </c>
      <c r="AL511" s="0" t="n">
        <f aca="false">IMARGUMENT(AJ511)</f>
        <v>0.944403733696441</v>
      </c>
      <c r="AM511" s="0" t="str">
        <f aca="false">IMSUM(COMPLEX(1,0),IMDIV(COMPLEX(0,2*PI()*O511),COMPLEX(wz_ea,0)))</f>
        <v>1+139.579094217987i</v>
      </c>
      <c r="AN511" s="0" t="n">
        <f aca="false">IMABS(AM511)</f>
        <v>139.582676370364</v>
      </c>
      <c r="AO511" s="0" t="n">
        <f aca="false">IMARGUMENT(AM511)</f>
        <v>1.56363205268492</v>
      </c>
      <c r="AP511" s="197" t="str">
        <f aca="false">IMPRODUCT(AF511,IMDIV(AM511,IMPRODUCT(AG511,AJ511)))</f>
        <v>-0.147822049270074+0.207398323783489i</v>
      </c>
      <c r="AQ511" s="169" t="n">
        <f aca="false">20*LOG(IMABS(AP511))</f>
        <v>-11.8798674572556</v>
      </c>
      <c r="AR511" s="198" t="n">
        <f aca="false">(180/PI())*IMARGUMENT(AP511)</f>
        <v>125.47916923302</v>
      </c>
      <c r="AS511" s="197" t="str">
        <f aca="false">IMPRODUCT(AC511,AP511)</f>
        <v>-0.00560799020291847-0.0135496007114473i</v>
      </c>
      <c r="AT511" s="223" t="n">
        <f aca="false">20*LOG(IMABS(AS511))</f>
        <v>-36.6747825734609</v>
      </c>
      <c r="AU511" s="198" t="n">
        <f aca="false">(180/PI())*IMARGUMENT(AS511)</f>
        <v>-112.483979292825</v>
      </c>
      <c r="AX511" s="0" t="n">
        <f aca="false">SUM((AT512&lt;0)*(AT511&gt;0))*O511</f>
        <v>0</v>
      </c>
      <c r="AY511" s="0" t="n">
        <f aca="false">IF(AX511&gt;0,AU511,0)</f>
        <v>0</v>
      </c>
    </row>
    <row r="512" customFormat="false" ht="15" hidden="false" customHeight="false" outlineLevel="0" collapsed="false">
      <c r="N512" s="130" t="n">
        <v>94</v>
      </c>
      <c r="O512" s="192" t="n">
        <f aca="false">10^(5+(N512/100))</f>
        <v>870963.58995608</v>
      </c>
      <c r="P512" s="240" t="str">
        <f aca="false">COMPLEX(Adc,0)</f>
        <v>175.438596491228</v>
      </c>
      <c r="Q512" s="124" t="str">
        <f aca="false">IMSUM(COMPLEX(1,0),IMDIV(COMPLEX(0,2*PI()*O512),COMPLEX(wp_lf,0)))</f>
        <v>1+10288.1601872208i</v>
      </c>
      <c r="R512" s="124" t="n">
        <f aca="false">IMABS(Q512)</f>
        <v>10288.1602358204</v>
      </c>
      <c r="S512" s="124" t="n">
        <f aca="false">IMARGUMENT(Q512)</f>
        <v>1.57069912768654</v>
      </c>
      <c r="T512" s="124" t="str">
        <f aca="false">IMSUM(COMPLEX(1,0),IMDIV(COMPLEX(0,2*PI()*O512),COMPLEX(wz_esr,0)))</f>
        <v>1+0.0169754643089143i</v>
      </c>
      <c r="U512" s="124" t="n">
        <f aca="false">IMABS(T512)</f>
        <v>1.00014407281576</v>
      </c>
      <c r="V512" s="124" t="n">
        <f aca="false">IMARGUMENT(T512)</f>
        <v>0.0169738340047053</v>
      </c>
      <c r="W512" s="0" t="str">
        <f aca="false">IMSUB(COMPLEX(1,0),IMDIV(COMPLEX(0,2*PI()*O512),COMPLEX(wz_rhp,0)))</f>
        <v>1-3.9401464546803i</v>
      </c>
      <c r="X512" s="124" t="n">
        <f aca="false">IMABS(W512)</f>
        <v>4.06506507750242</v>
      </c>
      <c r="Y512" s="124" t="n">
        <f aca="false">IMARGUMENT(W512)</f>
        <v>-1.32224658974866</v>
      </c>
      <c r="Z512" s="0" t="str">
        <f aca="false">IMSUM(COMPLEX(1,0),IMDIV(COMPLEX(0,2*PI()*O512),COMPLEX(Q*(wsl/2),0)),IMDIV(IMPOWER(COMPLEX(0,2*PI()*O512),2),IMPOWER(COMPLEX(wsl/2,0),2)))</f>
        <v>0.31194777775131+1.18294914966644i</v>
      </c>
      <c r="AA512" s="124" t="n">
        <f aca="false">IMABS(Z512)</f>
        <v>1.22338877988174</v>
      </c>
      <c r="AB512" s="124" t="n">
        <f aca="false">IMARGUMENT(Z512)</f>
        <v>1.31296245440073</v>
      </c>
      <c r="AC512" s="222" t="str">
        <f aca="false">(IMDIV(IMPRODUCT(P512,T512,W512),IMPRODUCT(Q512,Z512)))</f>
        <v>-0.0283279121004693+0.0490817190615907i</v>
      </c>
      <c r="AD512" s="223" t="n">
        <f aca="false">20*LOG(IMABS(AC512))</f>
        <v>-24.9329400069473</v>
      </c>
      <c r="AE512" s="198" t="n">
        <f aca="false">(180/PI())*IMARGUMENT(AC512)</f>
        <v>119.991741784843</v>
      </c>
      <c r="AF512" s="0" t="str">
        <f aca="false">COMPLEX(Adc_ea,0)</f>
        <v>-0.434440565864413</v>
      </c>
      <c r="AG512" s="0" t="str">
        <f aca="false">IMDIV(COMPLEX(0,2*PI()*O512),COMPLEX(wp0_ea,0))</f>
        <v>142.830308982161i</v>
      </c>
      <c r="AH512" s="0" t="n">
        <f aca="false">IMABS(AG512)</f>
        <v>142.830308982161</v>
      </c>
      <c r="AI512" s="0" t="n">
        <f aca="false">IMARGUMENT(AG512)</f>
        <v>1.5707963267949</v>
      </c>
      <c r="AJ512" s="0" t="str">
        <f aca="false">IMSUM(COMPLEX(1,0),IMDIV(COMPLEX(0,2*PI()*O512),COMPLEX(wp1_ea,0)))</f>
        <v>1+1.4141614750709i</v>
      </c>
      <c r="AK512" s="0" t="n">
        <f aca="false">IMABS(AJ512)</f>
        <v>1.7320082787258</v>
      </c>
      <c r="AL512" s="0" t="n">
        <f aca="false">IMARGUMENT(AJ512)</f>
        <v>0.955299255264115</v>
      </c>
      <c r="AM512" s="0" t="str">
        <f aca="false">IMSUM(COMPLEX(1,0),IMDIV(COMPLEX(0,2*PI()*O512),COMPLEX(wz_ea,0)))</f>
        <v>1+142.830308982161i</v>
      </c>
      <c r="AN512" s="0" t="n">
        <f aca="false">IMABS(AM512)</f>
        <v>142.833809596816</v>
      </c>
      <c r="AO512" s="0" t="n">
        <f aca="false">IMARGUMENT(AM512)</f>
        <v>1.56379512608242</v>
      </c>
      <c r="AP512" s="197" t="str">
        <f aca="false">IMPRODUCT(AF512,IMDIV(AM512,IMPRODUCT(AG512,AJ512)))</f>
        <v>-0.143386766069771+0.20581369590771i</v>
      </c>
      <c r="AQ512" s="169" t="n">
        <f aca="false">20*LOG(IMABS(AP512))</f>
        <v>-12.0121789778986</v>
      </c>
      <c r="AR512" s="198" t="n">
        <f aca="false">(180/PI())*IMARGUMENT(AP512)</f>
        <v>124.864245249027</v>
      </c>
      <c r="AS512" s="197" t="str">
        <f aca="false">IMPRODUCT(AC512,AP512)</f>
        <v>-0.00603984229597486-0.0128679412561329i</v>
      </c>
      <c r="AT512" s="223" t="n">
        <f aca="false">20*LOG(IMABS(AS512))</f>
        <v>-36.9451189848459</v>
      </c>
      <c r="AU512" s="198" t="n">
        <f aca="false">(180/PI())*IMARGUMENT(AS512)</f>
        <v>-115.14401296613</v>
      </c>
      <c r="AX512" s="0" t="n">
        <f aca="false">SUM((AT513&lt;0)*(AT512&gt;0))*O512</f>
        <v>0</v>
      </c>
      <c r="AY512" s="0" t="n">
        <f aca="false">IF(AX512&gt;0,AU512,0)</f>
        <v>0</v>
      </c>
    </row>
    <row r="513" customFormat="false" ht="15" hidden="false" customHeight="false" outlineLevel="0" collapsed="false">
      <c r="N513" s="130" t="n">
        <v>95</v>
      </c>
      <c r="O513" s="192" t="n">
        <f aca="false">10^(5+(N513/100))</f>
        <v>891250.938133746</v>
      </c>
      <c r="P513" s="240" t="str">
        <f aca="false">COMPLEX(Adc,0)</f>
        <v>175.438596491228</v>
      </c>
      <c r="Q513" s="124" t="str">
        <f aca="false">IMSUM(COMPLEX(1,0),IMDIV(COMPLEX(0,2*PI()*O513),COMPLEX(wp_lf,0)))</f>
        <v>1+10527.8022230449i</v>
      </c>
      <c r="R513" s="124" t="n">
        <f aca="false">IMABS(Q513)</f>
        <v>10527.8022705382</v>
      </c>
      <c r="S513" s="124" t="n">
        <f aca="false">IMARGUMENT(Q513)</f>
        <v>1.57070134020835</v>
      </c>
      <c r="T513" s="124" t="str">
        <f aca="false">IMSUM(COMPLEX(1,0),IMDIV(COMPLEX(0,2*PI()*O513),COMPLEX(wz_esr,0)))</f>
        <v>1+0.0173708736680241i</v>
      </c>
      <c r="U513" s="124" t="n">
        <f aca="false">IMABS(T513)</f>
        <v>1.00015086224629</v>
      </c>
      <c r="V513" s="124" t="n">
        <f aca="false">IMARGUMENT(T513)</f>
        <v>0.0173691267798159</v>
      </c>
      <c r="W513" s="0" t="str">
        <f aca="false">IMSUB(COMPLEX(1,0),IMDIV(COMPLEX(0,2*PI()*O513),COMPLEX(wz_rhp,0)))</f>
        <v>1-4.03192425563422i</v>
      </c>
      <c r="X513" s="124" t="n">
        <f aca="false">IMABS(W513)</f>
        <v>4.1540839186482</v>
      </c>
      <c r="Y513" s="124" t="n">
        <f aca="false">IMARGUMENT(W513)</f>
        <v>-1.32768155807385</v>
      </c>
      <c r="Z513" s="0" t="str">
        <f aca="false">IMSUM(COMPLEX(1,0),IMDIV(COMPLEX(0,2*PI()*O513),COMPLEX(Q*(wsl/2),0)),IMDIV(IMPOWER(COMPLEX(0,2*PI()*O513),2),IMPOWER(COMPLEX(wsl/2,0),2)))</f>
        <v>0.279520875533533+1.21050357507815i</v>
      </c>
      <c r="AA513" s="124" t="n">
        <f aca="false">IMABS(Z513)</f>
        <v>1.24235696365256</v>
      </c>
      <c r="AB513" s="124" t="n">
        <f aca="false">IMARGUMENT(Z513)</f>
        <v>1.34386109009503</v>
      </c>
      <c r="AC513" s="222" t="str">
        <f aca="false">(IMDIV(IMPRODUCT(P513,T513,W513),IMPRODUCT(Q513,Z513)))</f>
        <v>-0.0261052280135628+0.0492366373139599i</v>
      </c>
      <c r="AD513" s="223" t="n">
        <f aca="false">20*LOG(IMABS(AC513))</f>
        <v>-25.0783638901889</v>
      </c>
      <c r="AE513" s="198" t="n">
        <f aca="false">(180/PI())*IMARGUMENT(AC513)</f>
        <v>117.932501459551</v>
      </c>
      <c r="AF513" s="0" t="str">
        <f aca="false">COMPLEX(Adc_ea,0)</f>
        <v>-0.434440565864413</v>
      </c>
      <c r="AG513" s="0" t="str">
        <f aca="false">IMDIV(COMPLEX(0,2*PI()*O513),COMPLEX(wp0_ea,0))</f>
        <v>146.157254266741i</v>
      </c>
      <c r="AH513" s="0" t="n">
        <f aca="false">IMABS(AG513)</f>
        <v>146.157254266741</v>
      </c>
      <c r="AI513" s="0" t="n">
        <f aca="false">IMARGUMENT(AG513)</f>
        <v>1.5707963267949</v>
      </c>
      <c r="AJ513" s="0" t="str">
        <f aca="false">IMSUM(COMPLEX(1,0),IMDIV(COMPLEX(0,2*PI()*O513),COMPLEX(wp1_ea,0)))</f>
        <v>1+1.44710152739347i</v>
      </c>
      <c r="AK513" s="0" t="n">
        <f aca="false">IMABS(AJ513)</f>
        <v>1.75900620538545</v>
      </c>
      <c r="AL513" s="0" t="n">
        <f aca="false">IMARGUMENT(AJ513)</f>
        <v>0.966111488647559</v>
      </c>
      <c r="AM513" s="0" t="str">
        <f aca="false">IMSUM(COMPLEX(1,0),IMDIV(COMPLEX(0,2*PI()*O513),COMPLEX(wz_ea,0)))</f>
        <v>1+146.157254266741i</v>
      </c>
      <c r="AN513" s="0" t="n">
        <f aca="false">IMABS(AM513)</f>
        <v>146.160675199565</v>
      </c>
      <c r="AO513" s="0" t="n">
        <f aca="false">IMARGUMENT(AM513)</f>
        <v>1.56395448783602</v>
      </c>
      <c r="AP513" s="197" t="str">
        <f aca="false">IMPRODUCT(AF513,IMDIV(AM513,IMPRODUCT(AG513,AJ513)))</f>
        <v>-0.139019029966086+0.204147069370068i</v>
      </c>
      <c r="AQ513" s="169" t="n">
        <f aca="false">20*LOG(IMABS(AP513))</f>
        <v>-12.1465367190082</v>
      </c>
      <c r="AR513" s="198" t="n">
        <f aca="false">(180/PI())*IMARGUMENT(AP513)</f>
        <v>124.253880664942</v>
      </c>
      <c r="AS513" s="197" t="str">
        <f aca="false">IMPRODUCT(AC513,AP513)</f>
        <v>-0.00642239173779286-0.012174135352385i</v>
      </c>
      <c r="AT513" s="223" t="n">
        <f aca="false">20*LOG(IMABS(AS513))</f>
        <v>-37.2249006091971</v>
      </c>
      <c r="AU513" s="198" t="n">
        <f aca="false">(180/PI())*IMARGUMENT(AS513)</f>
        <v>-117.813617875507</v>
      </c>
      <c r="AX513" s="0" t="n">
        <f aca="false">SUM((AT514&lt;0)*(AT513&gt;0))*O513</f>
        <v>0</v>
      </c>
      <c r="AY513" s="0" t="n">
        <f aca="false">IF(AX513&gt;0,AU513,0)</f>
        <v>0</v>
      </c>
    </row>
    <row r="514" customFormat="false" ht="15" hidden="false" customHeight="false" outlineLevel="0" collapsed="false">
      <c r="N514" s="130" t="n">
        <v>96</v>
      </c>
      <c r="O514" s="192" t="n">
        <f aca="false">10^(5+(N514/100))</f>
        <v>912010.83935591</v>
      </c>
      <c r="P514" s="240" t="str">
        <f aca="false">COMPLEX(Adc,0)</f>
        <v>175.438596491228</v>
      </c>
      <c r="Q514" s="124" t="str">
        <f aca="false">IMSUM(COMPLEX(1,0),IMDIV(COMPLEX(0,2*PI()*O514),COMPLEX(wp_lf,0)))</f>
        <v>1+10773.0262389596i</v>
      </c>
      <c r="R514" s="124" t="n">
        <f aca="false">IMABS(Q514)</f>
        <v>10773.0262853718</v>
      </c>
      <c r="S514" s="124" t="n">
        <f aca="false">IMARGUMENT(Q514)</f>
        <v>1.57070350236702</v>
      </c>
      <c r="T514" s="124" t="str">
        <f aca="false">IMSUM(COMPLEX(1,0),IMDIV(COMPLEX(0,2*PI()*O514),COMPLEX(wz_esr,0)))</f>
        <v>1+0.0177754932942833i</v>
      </c>
      <c r="U514" s="124" t="n">
        <f aca="false">IMABS(T514)</f>
        <v>1.00015797160341</v>
      </c>
      <c r="V514" s="124" t="n">
        <f aca="false">IMARGUMENT(T514)</f>
        <v>0.017773621485818</v>
      </c>
      <c r="W514" s="0" t="str">
        <f aca="false">IMSUB(COMPLEX(1,0),IMDIV(COMPLEX(0,2*PI()*O514),COMPLEX(wz_rhp,0)))</f>
        <v>1-4.12583983619729i</v>
      </c>
      <c r="X514" s="124" t="n">
        <f aca="false">IMABS(W514)</f>
        <v>4.24529791109558</v>
      </c>
      <c r="Y514" s="124" t="n">
        <f aca="false">IMARGUMENT(W514)</f>
        <v>-1.33300700747516</v>
      </c>
      <c r="Z514" s="0" t="str">
        <f aca="false">IMSUM(COMPLEX(1,0),IMDIV(COMPLEX(0,2*PI()*O514),COMPLEX(Q*(wsl/2),0)),IMDIV(IMPOWER(COMPLEX(0,2*PI()*O514),2),IMPOWER(COMPLEX(wsl/2,0),2)))</f>
        <v>0.245565740496444+1.23869982550827i</v>
      </c>
      <c r="AA514" s="124" t="n">
        <f aca="false">IMABS(Z514)</f>
        <v>1.26280631556062</v>
      </c>
      <c r="AB514" s="124" t="n">
        <f aca="false">IMARGUMENT(Z514)</f>
        <v>1.3750890730764</v>
      </c>
      <c r="AC514" s="222" t="str">
        <f aca="false">(IMDIV(IMPRODUCT(P514,T514,W514),IMPRODUCT(Q514,Z514)))</f>
        <v>-0.0238839197159855+0.0492718891733543i</v>
      </c>
      <c r="AD514" s="223" t="n">
        <f aca="false">20*LOG(IMABS(AC514))</f>
        <v>-25.2314509524392</v>
      </c>
      <c r="AE514" s="198" t="n">
        <f aca="false">(180/PI())*IMARGUMENT(AC514)</f>
        <v>115.861196014229</v>
      </c>
      <c r="AF514" s="0" t="str">
        <f aca="false">COMPLEX(Adc_ea,0)</f>
        <v>-0.434440565864413</v>
      </c>
      <c r="AG514" s="0" t="str">
        <f aca="false">IMDIV(COMPLEX(0,2*PI()*O514),COMPLEX(wp0_ea,0))</f>
        <v>149.561694062152i</v>
      </c>
      <c r="AH514" s="0" t="n">
        <f aca="false">IMABS(AG514)</f>
        <v>149.561694062152</v>
      </c>
      <c r="AI514" s="0" t="n">
        <f aca="false">IMARGUMENT(AG514)</f>
        <v>1.5707963267949</v>
      </c>
      <c r="AJ514" s="0" t="str">
        <f aca="false">IMSUM(COMPLEX(1,0),IMDIV(COMPLEX(0,2*PI()*O514),COMPLEX(wp1_ea,0)))</f>
        <v>1+1.48080885210052i</v>
      </c>
      <c r="AK514" s="0" t="n">
        <f aca="false">IMABS(AJ514)</f>
        <v>1.78683934825134</v>
      </c>
      <c r="AL514" s="0" t="n">
        <f aca="false">IMARGUMENT(AJ514)</f>
        <v>0.976836054758429</v>
      </c>
      <c r="AM514" s="0" t="str">
        <f aca="false">IMSUM(COMPLEX(1,0),IMDIV(COMPLEX(0,2*PI()*O514),COMPLEX(wz_ea,0)))</f>
        <v>1+149.561694062152i</v>
      </c>
      <c r="AN514" s="0" t="n">
        <f aca="false">IMABS(AM514)</f>
        <v>149.565037126799</v>
      </c>
      <c r="AO514" s="0" t="n">
        <f aca="false">IMARGUMENT(AM514)</f>
        <v>1.56411022240904</v>
      </c>
      <c r="AP514" s="197" t="str">
        <f aca="false">IMPRODUCT(AF514,IMDIV(AM514,IMPRODUCT(AG514,AJ514)))</f>
        <v>-0.134721832582817+0.20240204051755i</v>
      </c>
      <c r="AQ514" s="169" t="n">
        <f aca="false">20*LOG(IMABS(AP514))</f>
        <v>-12.2829085889748</v>
      </c>
      <c r="AR514" s="198" t="n">
        <f aca="false">(180/PI())*IMARGUMENT(AP514)</f>
        <v>123.648331223439</v>
      </c>
      <c r="AS514" s="197" t="str">
        <f aca="false">IMPRODUCT(AC514,AP514)</f>
        <v>-0.00675504547544305-0.0114721532903246i</v>
      </c>
      <c r="AT514" s="223" t="n">
        <f aca="false">20*LOG(IMABS(AS514))</f>
        <v>-37.5143595414141</v>
      </c>
      <c r="AU514" s="198" t="n">
        <f aca="false">(180/PI())*IMARGUMENT(AS514)</f>
        <v>-120.490472762333</v>
      </c>
      <c r="AX514" s="0" t="n">
        <f aca="false">SUM((AT515&lt;0)*(AT514&gt;0))*O514</f>
        <v>0</v>
      </c>
      <c r="AY514" s="0" t="n">
        <f aca="false">IF(AX514&gt;0,AU514,0)</f>
        <v>0</v>
      </c>
    </row>
    <row r="515" customFormat="false" ht="15" hidden="false" customHeight="false" outlineLevel="0" collapsed="false">
      <c r="N515" s="130" t="n">
        <v>97</v>
      </c>
      <c r="O515" s="192" t="n">
        <f aca="false">10^(5+(N515/100))</f>
        <v>933254.300796991</v>
      </c>
      <c r="P515" s="240" t="str">
        <f aca="false">COMPLEX(Adc,0)</f>
        <v>175.438596491228</v>
      </c>
      <c r="Q515" s="124" t="str">
        <f aca="false">IMSUM(COMPLEX(1,0),IMDIV(COMPLEX(0,2*PI()*O515),COMPLEX(wp_lf,0)))</f>
        <v>1+11023.962255984i</v>
      </c>
      <c r="R515" s="124" t="n">
        <f aca="false">IMABS(Q515)</f>
        <v>11023.9623013397</v>
      </c>
      <c r="S515" s="124" t="n">
        <f aca="false">IMARGUMENT(Q515)</f>
        <v>1.57070561530895</v>
      </c>
      <c r="T515" s="124" t="str">
        <f aca="false">IMSUM(COMPLEX(1,0),IMDIV(COMPLEX(0,2*PI()*O515),COMPLEX(wz_esr,0)))</f>
        <v>1+0.0181895377223737i</v>
      </c>
      <c r="U515" s="124" t="n">
        <f aca="false">IMABS(T515)</f>
        <v>1.00016541596006</v>
      </c>
      <c r="V515" s="124" t="n">
        <f aca="false">IMARGUMENT(T515)</f>
        <v>0.0181875320613886</v>
      </c>
      <c r="W515" s="0" t="str">
        <f aca="false">IMSUB(COMPLEX(1,0),IMDIV(COMPLEX(0,2*PI()*O515),COMPLEX(wz_rhp,0)))</f>
        <v>1-4.22194299165346i</v>
      </c>
      <c r="X515" s="124" t="n">
        <f aca="false">IMABS(W515)</f>
        <v>4.33875588444104</v>
      </c>
      <c r="Y515" s="124" t="n">
        <f aca="false">IMARGUMENT(W515)</f>
        <v>-1.33822455279819</v>
      </c>
      <c r="Z515" s="0" t="str">
        <f aca="false">IMSUM(COMPLEX(1,0),IMDIV(COMPLEX(0,2*PI()*O515),COMPLEX(Q*(wsl/2),0)),IMDIV(IMPOWER(COMPLEX(0,2*PI()*O515),2),IMPOWER(COMPLEX(wsl/2,0),2)))</f>
        <v>0.210010349246186+1.26755285098201i</v>
      </c>
      <c r="AA515" s="124" t="n">
        <f aca="false">IMABS(Z515)</f>
        <v>1.28483250924902</v>
      </c>
      <c r="AB515" s="124" t="n">
        <f aca="false">IMARGUMENT(Z515)</f>
        <v>1.4066061189075</v>
      </c>
      <c r="AC515" s="222" t="str">
        <f aca="false">(IMDIV(IMPRODUCT(P515,T515,W515),IMPRODUCT(Q515,Z515)))</f>
        <v>-0.0216734118071996+0.0491865725223068i</v>
      </c>
      <c r="AD515" s="223" t="n">
        <f aca="false">20*LOG(IMABS(AC515))</f>
        <v>-25.3924408564973</v>
      </c>
      <c r="AE515" s="198" t="n">
        <f aca="false">(180/PI())*IMARGUMENT(AC515)</f>
        <v>113.780053245379</v>
      </c>
      <c r="AF515" s="0" t="str">
        <f aca="false">COMPLEX(Adc_ea,0)</f>
        <v>-0.434440565864413</v>
      </c>
      <c r="AG515" s="0" t="str">
        <f aca="false">IMDIV(COMPLEX(0,2*PI()*O515),COMPLEX(wp0_ea,0))</f>
        <v>153.045433447438i</v>
      </c>
      <c r="AH515" s="0" t="n">
        <f aca="false">IMABS(AG515)</f>
        <v>153.045433447438</v>
      </c>
      <c r="AI515" s="0" t="n">
        <f aca="false">IMARGUMENT(AG515)</f>
        <v>1.5707963267949</v>
      </c>
      <c r="AJ515" s="0" t="str">
        <f aca="false">IMSUM(COMPLEX(1,0),IMDIV(COMPLEX(0,2*PI()*O515),COMPLEX(wp1_ea,0)))</f>
        <v>1+1.51530132126177i</v>
      </c>
      <c r="AK515" s="0" t="n">
        <f aca="false">IMABS(AJ515)</f>
        <v>1.81552694670657</v>
      </c>
      <c r="AL515" s="0" t="n">
        <f aca="false">IMARGUMENT(AJ515)</f>
        <v>0.987468771910012</v>
      </c>
      <c r="AM515" s="0" t="str">
        <f aca="false">IMSUM(COMPLEX(1,0),IMDIV(COMPLEX(0,2*PI()*O515),COMPLEX(wz_ea,0)))</f>
        <v>1+153.045433447438i</v>
      </c>
      <c r="AN515" s="0" t="n">
        <f aca="false">IMABS(AM515)</f>
        <v>153.048700416286</v>
      </c>
      <c r="AO515" s="0" t="n">
        <f aca="false">IMARGUMENT(AM515)</f>
        <v>1.56426241234378</v>
      </c>
      <c r="AP515" s="197" t="str">
        <f aca="false">IMPRODUCT(AF515,IMDIV(AM515,IMPRODUCT(AG515,AJ515)))</f>
        <v>-0.130497922668278+0.200582312528472i</v>
      </c>
      <c r="AQ515" s="169" t="n">
        <f aca="false">20*LOG(IMABS(AP515))</f>
        <v>-12.4212611606005</v>
      </c>
      <c r="AR515" s="198" t="n">
        <f aca="false">(180/PI())*IMARGUMENT(AP515)</f>
        <v>123.047841246841</v>
      </c>
      <c r="AS515" s="197" t="str">
        <f aca="false">IMPRODUCT(AC515,AP515)</f>
        <v>-0.00703762124390002-0.0107660485980036i</v>
      </c>
      <c r="AT515" s="223" t="n">
        <f aca="false">20*LOG(IMABS(AS515))</f>
        <v>-37.8137020170978</v>
      </c>
      <c r="AU515" s="198" t="n">
        <f aca="false">(180/PI())*IMARGUMENT(AS515)</f>
        <v>-123.17210550778</v>
      </c>
      <c r="AX515" s="0" t="n">
        <f aca="false">SUM((AT516&lt;0)*(AT515&gt;0))*O515</f>
        <v>0</v>
      </c>
      <c r="AY515" s="0" t="n">
        <f aca="false">IF(AX515&gt;0,AU515,0)</f>
        <v>0</v>
      </c>
    </row>
    <row r="516" customFormat="false" ht="15" hidden="false" customHeight="false" outlineLevel="0" collapsed="false">
      <c r="N516" s="130" t="n">
        <v>98</v>
      </c>
      <c r="O516" s="192" t="n">
        <f aca="false">10^(5+(N516/100))</f>
        <v>954992.586021437</v>
      </c>
      <c r="P516" s="240" t="str">
        <f aca="false">COMPLEX(Adc,0)</f>
        <v>175.438596491228</v>
      </c>
      <c r="Q516" s="124" t="str">
        <f aca="false">IMSUM(COMPLEX(1,0),IMDIV(COMPLEX(0,2*PI()*O516),COMPLEX(wp_lf,0)))</f>
        <v>1+11280.743323716i</v>
      </c>
      <c r="R516" s="124" t="n">
        <f aca="false">IMABS(Q516)</f>
        <v>11280.7433680393</v>
      </c>
      <c r="S516" s="124" t="n">
        <f aca="false">IMARGUMENT(Q516)</f>
        <v>1.57070768015445</v>
      </c>
      <c r="T516" s="124" t="str">
        <f aca="false">IMSUM(COMPLEX(1,0),IMDIV(COMPLEX(0,2*PI()*O516),COMPLEX(wz_esr,0)))</f>
        <v>1+0.0186132264841314i</v>
      </c>
      <c r="U516" s="124" t="n">
        <f aca="false">IMABS(T516)</f>
        <v>1.00017321109903</v>
      </c>
      <c r="V516" s="124" t="n">
        <f aca="false">IMARGUMENT(T516)</f>
        <v>0.0186110773997475</v>
      </c>
      <c r="W516" s="0" t="str">
        <f aca="false">IMSUB(COMPLEX(1,0),IMDIV(COMPLEX(0,2*PI()*O516),COMPLEX(wz_rhp,0)))</f>
        <v>1-4.32028467716783i</v>
      </c>
      <c r="X516" s="124" t="n">
        <f aca="false">IMABS(W516)</f>
        <v>4.43450782971134</v>
      </c>
      <c r="Y516" s="124" t="n">
        <f aca="false">IMARGUMENT(W516)</f>
        <v>-1.34333582366784</v>
      </c>
      <c r="Z516" s="0" t="str">
        <f aca="false">IMSUM(COMPLEX(1,0),IMDIV(COMPLEX(0,2*PI()*O516),COMPLEX(Q*(wsl/2),0)),IMDIV(IMPOWER(COMPLEX(0,2*PI()*O516),2),IMPOWER(COMPLEX(wsl/2,0),2)))</f>
        <v>0.17277928403092+1.29707794975538i</v>
      </c>
      <c r="AA516" s="124" t="n">
        <f aca="false">IMABS(Z516)</f>
        <v>1.30853501624216</v>
      </c>
      <c r="AB516" s="124" t="n">
        <f aca="false">IMARGUMENT(Z516)</f>
        <v>1.4383693613571</v>
      </c>
      <c r="AC516" s="222" t="str">
        <f aca="false">(IMDIV(IMPRODUCT(P516,T516,W516),IMPRODUCT(Q516,Z516)))</f>
        <v>-0.0194833741994544+0.0489808361778604i</v>
      </c>
      <c r="AD516" s="223" t="n">
        <f aca="false">20*LOG(IMABS(AC516))</f>
        <v>-25.561545593035</v>
      </c>
      <c r="AE516" s="198" t="n">
        <f aca="false">(180/PI())*IMARGUMENT(AC516)</f>
        <v>111.691448313976</v>
      </c>
      <c r="AF516" s="0" t="str">
        <f aca="false">COMPLEX(Adc_ea,0)</f>
        <v>-0.434440565864413</v>
      </c>
      <c r="AG516" s="0" t="str">
        <f aca="false">IMDIV(COMPLEX(0,2*PI()*O516),COMPLEX(wp0_ea,0))</f>
        <v>156.610319547334i</v>
      </c>
      <c r="AH516" s="0" t="n">
        <f aca="false">IMABS(AG516)</f>
        <v>156.610319547334</v>
      </c>
      <c r="AI516" s="0" t="n">
        <f aca="false">IMARGUMENT(AG516)</f>
        <v>1.5707963267949</v>
      </c>
      <c r="AJ516" s="0" t="str">
        <f aca="false">IMSUM(COMPLEX(1,0),IMDIV(COMPLEX(0,2*PI()*O516),COMPLEX(wp1_ea,0)))</f>
        <v>1+1.55059722324093i</v>
      </c>
      <c r="AK516" s="0" t="n">
        <f aca="false">IMABS(AJ516)</f>
        <v>1.84508854766444</v>
      </c>
      <c r="AL516" s="0" t="n">
        <f aca="false">IMARGUMENT(AJ516)</f>
        <v>0.998005660995494</v>
      </c>
      <c r="AM516" s="0" t="str">
        <f aca="false">IMSUM(COMPLEX(1,0),IMDIV(COMPLEX(0,2*PI()*O516),COMPLEX(wz_ea,0)))</f>
        <v>1+156.610319547334i</v>
      </c>
      <c r="AN516" s="0" t="n">
        <f aca="false">IMABS(AM516)</f>
        <v>156.613512152426</v>
      </c>
      <c r="AO516" s="0" t="n">
        <f aca="false">IMARGUMENT(AM516)</f>
        <v>1.56441113830513</v>
      </c>
      <c r="AP516" s="197" t="str">
        <f aca="false">IMPRODUCT(AF516,IMDIV(AM516,IMPRODUCT(AG516,AJ516)))</f>
        <v>-0.126349803390497+0.198691676894642i</v>
      </c>
      <c r="AQ516" s="169" t="n">
        <f aca="false">20*LOG(IMABS(AP516))</f>
        <v>-12.561559784759</v>
      </c>
      <c r="AR516" s="198" t="n">
        <f aca="false">(180/PI())*IMARGUMENT(AP516)</f>
        <v>122.452643342935</v>
      </c>
      <c r="AS516" s="197" t="str">
        <f aca="false">IMPRODUCT(AC516,AP516)</f>
        <v>-0.00727036397639628-0.0100599033122302i</v>
      </c>
      <c r="AT516" s="223" t="n">
        <f aca="false">20*LOG(IMABS(AS516))</f>
        <v>-38.123105377794</v>
      </c>
      <c r="AU516" s="198" t="n">
        <f aca="false">(180/PI())*IMARGUMENT(AS516)</f>
        <v>-125.855908343089</v>
      </c>
      <c r="AX516" s="0" t="n">
        <f aca="false">SUM((AT517&lt;0)*(AT516&gt;0))*O516</f>
        <v>0</v>
      </c>
      <c r="AY516" s="0" t="n">
        <f aca="false">IF(AX516&gt;0,AU516,0)</f>
        <v>0</v>
      </c>
    </row>
    <row r="517" customFormat="false" ht="15" hidden="false" customHeight="false" outlineLevel="0" collapsed="false">
      <c r="N517" s="130" t="n">
        <v>99</v>
      </c>
      <c r="O517" s="192" t="n">
        <f aca="false">10^(5+(N517/100))</f>
        <v>977237.220955811</v>
      </c>
      <c r="P517" s="240" t="str">
        <f aca="false">COMPLEX(Adc,0)</f>
        <v>175.438596491228</v>
      </c>
      <c r="Q517" s="124" t="str">
        <f aca="false">IMSUM(COMPLEX(1,0),IMDIV(COMPLEX(0,2*PI()*O517),COMPLEX(wp_lf,0)))</f>
        <v>1+11543.5055908765i</v>
      </c>
      <c r="R517" s="124" t="n">
        <f aca="false">IMABS(Q517)</f>
        <v>11543.5056341909</v>
      </c>
      <c r="S517" s="124" t="n">
        <f aca="false">IMARGUMENT(Q517)</f>
        <v>1.57070969799833</v>
      </c>
      <c r="T517" s="124" t="str">
        <f aca="false">IMSUM(COMPLEX(1,0),IMDIV(COMPLEX(0,2*PI()*O517),COMPLEX(wz_esr,0)))</f>
        <v>1+0.0190467842249462i</v>
      </c>
      <c r="U517" s="124" t="n">
        <f aca="false">IMABS(T517)</f>
        <v>1.00018137354647</v>
      </c>
      <c r="V517" s="124" t="n">
        <f aca="false">IMARGUMENT(T517)</f>
        <v>0.0190444814621033</v>
      </c>
      <c r="W517" s="0" t="str">
        <f aca="false">IMSUB(COMPLEX(1,0),IMDIV(COMPLEX(0,2*PI()*O517),COMPLEX(wz_rhp,0)))</f>
        <v>1-4.42091703480376i</v>
      </c>
      <c r="X517" s="124" t="n">
        <f aca="false">IMABS(W517)</f>
        <v>4.53260492748023</v>
      </c>
      <c r="Y517" s="124" t="n">
        <f aca="false">IMARGUMENT(W517)</f>
        <v>-1.34834246141424</v>
      </c>
      <c r="Z517" s="0" t="str">
        <f aca="false">IMSUM(COMPLEX(1,0),IMDIV(COMPLEX(0,2*PI()*O517),COMPLEX(Q*(wsl/2),0)),IMDIV(IMPOWER(COMPLEX(0,2*PI()*O517),2),IMPOWER(COMPLEX(wsl/2,0),2)))</f>
        <v>0.133793572769673+1.32729077642657i</v>
      </c>
      <c r="AA517" s="124" t="n">
        <f aca="false">IMABS(Z517)</f>
        <v>1.33401706334721</v>
      </c>
      <c r="AB517" s="124" t="n">
        <f aca="false">IMARGUMENT(Z517)</f>
        <v>1.47033367220243</v>
      </c>
      <c r="AC517" s="222" t="str">
        <f aca="false">(IMDIV(IMPRODUCT(P517,T517,W517),IMPRODUCT(Q517,Z517)))</f>
        <v>-0.0173235736456822+0.048655928617812i</v>
      </c>
      <c r="AD517" s="223" t="n">
        <f aca="false">20*LOG(IMABS(AC517))</f>
        <v>-25.7389466122612</v>
      </c>
      <c r="AE517" s="198" t="n">
        <f aca="false">(180/PI())*IMARGUMENT(AC517)</f>
        <v>109.597885604733</v>
      </c>
      <c r="AF517" s="0" t="str">
        <f aca="false">COMPLEX(Adc_ea,0)</f>
        <v>-0.434440565864413</v>
      </c>
      <c r="AG517" s="0" t="str">
        <f aca="false">IMDIV(COMPLEX(0,2*PI()*O517),COMPLEX(wp0_ea,0))</f>
        <v>160.258242511637i</v>
      </c>
      <c r="AH517" s="0" t="n">
        <f aca="false">IMABS(AG517)</f>
        <v>160.258242511637</v>
      </c>
      <c r="AI517" s="0" t="n">
        <f aca="false">IMARGUMENT(AG517)</f>
        <v>1.5707963267949</v>
      </c>
      <c r="AJ517" s="0" t="str">
        <f aca="false">IMSUM(COMPLEX(1,0),IMDIV(COMPLEX(0,2*PI()*O517),COMPLEX(wp1_ea,0)))</f>
        <v>1+1.58671527239244i</v>
      </c>
      <c r="AK517" s="0" t="n">
        <f aca="false">IMABS(AJ517)</f>
        <v>1.87554401591736</v>
      </c>
      <c r="AL517" s="0" t="n">
        <f aca="false">IMARGUMENT(AJ517)</f>
        <v>1.00844294968133</v>
      </c>
      <c r="AM517" s="0" t="str">
        <f aca="false">IMSUM(COMPLEX(1,0),IMDIV(COMPLEX(0,2*PI()*O517),COMPLEX(wz_ea,0)))</f>
        <v>1+160.258242511637i</v>
      </c>
      <c r="AN517" s="0" t="n">
        <f aca="false">IMABS(AM517)</f>
        <v>160.261362445596</v>
      </c>
      <c r="AO517" s="0" t="n">
        <f aca="false">IMARGUMENT(AM517)</f>
        <v>1.56455647912324</v>
      </c>
      <c r="AP517" s="197" t="str">
        <f aca="false">IMPRODUCT(AF517,IMDIV(AM517,IMPRODUCT(AG517,AJ517)))</f>
        <v>-0.122279731195324+0.196733995128448i</v>
      </c>
      <c r="AQ517" s="169" t="n">
        <f aca="false">20*LOG(IMABS(AP517))</f>
        <v>-12.7037687049471</v>
      </c>
      <c r="AR517" s="198" t="n">
        <f aca="false">(180/PI())*IMARGUMENT(AP517)</f>
        <v>121.862958167146</v>
      </c>
      <c r="AS517" s="197" t="str">
        <f aca="false">IMPRODUCT(AC517,AP517)</f>
        <v>-0.00745395329493033-0.00935776972566188i</v>
      </c>
      <c r="AT517" s="223" t="n">
        <f aca="false">20*LOG(IMABS(AS517))</f>
        <v>-38.4427153172083</v>
      </c>
      <c r="AU517" s="198" t="n">
        <f aca="false">(180/PI())*IMARGUMENT(AS517)</f>
        <v>-128.539156228121</v>
      </c>
      <c r="AX517" s="0" t="n">
        <f aca="false">SUM((AT518&lt;0)*(AT517&gt;0))*O517</f>
        <v>0</v>
      </c>
      <c r="AY517" s="0" t="n">
        <f aca="false">IF(AX517&gt;0,AU517,0)</f>
        <v>0</v>
      </c>
    </row>
    <row r="518" customFormat="false" ht="15" hidden="false" customHeight="false" outlineLevel="0" collapsed="false">
      <c r="N518" s="130" t="n">
        <v>100</v>
      </c>
      <c r="O518" s="192" t="n">
        <f aca="false">10^(5+(N518/100))</f>
        <v>1000000</v>
      </c>
      <c r="P518" s="240" t="str">
        <f aca="false">COMPLEX(Adc,0)</f>
        <v>175.438596491228</v>
      </c>
      <c r="Q518" s="124" t="str">
        <f aca="false">IMSUM(COMPLEX(1,0),IMDIV(COMPLEX(0,2*PI()*O518),COMPLEX(wp_lf,0)))</f>
        <v>1+11812.3883774976i</v>
      </c>
      <c r="R518" s="124" t="n">
        <f aca="false">IMABS(Q518)</f>
        <v>11812.388419826</v>
      </c>
      <c r="S518" s="124" t="n">
        <f aca="false">IMARGUMENT(Q518)</f>
        <v>1.57071166991048</v>
      </c>
      <c r="T518" s="124" t="str">
        <f aca="false">IMSUM(COMPLEX(1,0),IMDIV(COMPLEX(0,2*PI()*O518),COMPLEX(wz_esr,0)))</f>
        <v>1+0.0194904408228711i</v>
      </c>
      <c r="U518" s="124" t="n">
        <f aca="false">IMABS(T518)</f>
        <v>1.00018992060682</v>
      </c>
      <c r="V518" s="124" t="n">
        <f aca="false">IMARGUMENT(T518)</f>
        <v>0.019487973393337</v>
      </c>
      <c r="W518" s="0" t="str">
        <f aca="false">IMSUB(COMPLEX(1,0),IMDIV(COMPLEX(0,2*PI()*O518),COMPLEX(wz_rhp,0)))</f>
        <v>1-4.5238934211693i</v>
      </c>
      <c r="X518" s="124" t="n">
        <f aca="false">IMABS(W518)</f>
        <v>4.63309957653609</v>
      </c>
      <c r="Y518" s="124" t="n">
        <f aca="false">IMARGUMENT(W518)</f>
        <v>-1.35324611618418</v>
      </c>
      <c r="Z518" s="0" t="str">
        <f aca="false">IMSUM(COMPLEX(1,0),IMDIV(COMPLEX(0,2*PI()*O518),COMPLEX(Q*(wsl/2),0)),IMDIV(IMPOWER(COMPLEX(0,2*PI()*O518),2),IMPOWER(COMPLEX(wsl/2,0),2)))</f>
        <v>0.0929705215419488+1.35820735023619i</v>
      </c>
      <c r="AA518" s="124" t="n">
        <f aca="false">IMABS(Z518)</f>
        <v>1.36138558979864</v>
      </c>
      <c r="AB518" s="124" t="n">
        <f aca="false">IMARGUMENT(Z518)</f>
        <v>1.50245203230463</v>
      </c>
      <c r="AC518" s="222" t="str">
        <f aca="false">(IMDIV(IMPRODUCT(P518,T518,W518),IMPRODUCT(Q518,Z518)))</f>
        <v>-0.01520371528159+0.0482142214974652i</v>
      </c>
      <c r="AD518" s="223" t="n">
        <f aca="false">20*LOG(IMABS(AC518))</f>
        <v>-25.9247923234573</v>
      </c>
      <c r="AE518" s="198" t="n">
        <f aca="false">(180/PI())*IMARGUMENT(AC518)</f>
        <v>107.501977637153</v>
      </c>
      <c r="AF518" s="0" t="str">
        <f aca="false">COMPLEX(Adc_ea,0)</f>
        <v>-0.434440565864413</v>
      </c>
      <c r="AG518" s="0" t="str">
        <f aca="false">IMDIV(COMPLEX(0,2*PI()*O518),COMPLEX(wp0_ea,0))</f>
        <v>163.991136517387i</v>
      </c>
      <c r="AH518" s="0" t="n">
        <f aca="false">IMABS(AG518)</f>
        <v>163.991136517387</v>
      </c>
      <c r="AI518" s="0" t="n">
        <f aca="false">IMARGUMENT(AG518)</f>
        <v>1.5707963267949</v>
      </c>
      <c r="AJ518" s="0" t="str">
        <f aca="false">IMSUM(COMPLEX(1,0),IMDIV(COMPLEX(0,2*PI()*O518),COMPLEX(wp1_ea,0)))</f>
        <v>1+1.62367461898403i</v>
      </c>
      <c r="AK518" s="0" t="n">
        <f aca="false">IMABS(AJ518)</f>
        <v>1.90691354505991</v>
      </c>
      <c r="AL518" s="0" t="n">
        <f aca="false">IMARGUMENT(AJ518)</f>
        <v>1.01877707563149</v>
      </c>
      <c r="AM518" s="0" t="str">
        <f aca="false">IMSUM(COMPLEX(1,0),IMDIV(COMPLEX(0,2*PI()*O518),COMPLEX(wz_ea,0)))</f>
        <v>1+163.991136517387i</v>
      </c>
      <c r="AN518" s="0" t="n">
        <f aca="false">IMABS(AM518)</f>
        <v>163.994185434314</v>
      </c>
      <c r="AO518" s="0" t="n">
        <f aca="false">IMARGUMENT(AM518)</f>
        <v>1.56469851183516</v>
      </c>
      <c r="AP518" s="197" t="str">
        <f aca="false">IMPRODUCT(AF518,IMDIV(AM518,IMPRODUCT(AG518,AJ518)))</f>
        <v>-0.118289716161359+0.194713180834765i</v>
      </c>
      <c r="AQ518" s="169" t="n">
        <f aca="false">20*LOG(IMABS(AP518))</f>
        <v>-12.8478511720125</v>
      </c>
      <c r="AR518" s="198" t="n">
        <f aca="false">(180/PI())*IMARGUMENT(AP518)</f>
        <v>121.278994240191</v>
      </c>
      <c r="AS518" s="197" t="str">
        <f aca="false">IMPRODUCT(AC518,AP518)</f>
        <v>-0.00758950126398596-0.00866361033886057i</v>
      </c>
      <c r="AT518" s="223" t="n">
        <f aca="false">20*LOG(IMABS(AS518))</f>
        <v>-38.7726434954697</v>
      </c>
      <c r="AU518" s="198" t="n">
        <f aca="false">(180/PI())*IMARGUMENT(AS518)</f>
        <v>-131.219028122656</v>
      </c>
      <c r="AX518" s="0" t="n">
        <f aca="false">SUM((AT519&lt;0)*(AT518&gt;0))*O518</f>
        <v>0</v>
      </c>
      <c r="AY518" s="0" t="n">
        <f aca="false">IF(AX518&gt;0,AU518,0)</f>
        <v>0</v>
      </c>
    </row>
    <row r="519" customFormat="false" ht="15" hidden="false" customHeight="false" outlineLevel="0" collapsed="false">
      <c r="N519" s="130" t="n">
        <v>1</v>
      </c>
      <c r="O519" s="192" t="n">
        <f aca="false">10^(6+(N519/100))</f>
        <v>1023292.99228076</v>
      </c>
      <c r="P519" s="240" t="str">
        <f aca="false">COMPLEX(Adc,0)</f>
        <v>175.438596491228</v>
      </c>
      <c r="Q519" s="124" t="str">
        <f aca="false">IMSUM(COMPLEX(1,0),IMDIV(COMPLEX(0,2*PI()*O519),COMPLEX(wp_lf,0)))</f>
        <v>1+12087.534248792i</v>
      </c>
      <c r="R519" s="124" t="n">
        <f aca="false">IMABS(Q519)</f>
        <v>12087.5342901569</v>
      </c>
      <c r="S519" s="124" t="n">
        <f aca="false">IMARGUMENT(Q519)</f>
        <v>1.57071359693642</v>
      </c>
      <c r="T519" s="124" t="str">
        <f aca="false">IMSUM(COMPLEX(1,0),IMDIV(COMPLEX(0,2*PI()*O519),COMPLEX(wz_esr,0)))</f>
        <v>1+0.0199444315105067i</v>
      </c>
      <c r="U519" s="124" t="n">
        <f aca="false">IMABS(T519)</f>
        <v>1.00019887039942</v>
      </c>
      <c r="V519" s="124" t="n">
        <f aca="false">IMARGUMENT(T519)</f>
        <v>0.0199417876405103</v>
      </c>
      <c r="W519" s="0" t="str">
        <f aca="false">IMSUB(COMPLEX(1,0),IMDIV(COMPLEX(0,2*PI()*O519),COMPLEX(wz_rhp,0)))</f>
        <v>1-4.62926843570756i</v>
      </c>
      <c r="X519" s="124" t="n">
        <f aca="false">IMABS(W519)</f>
        <v>4.73604542311815</v>
      </c>
      <c r="Y519" s="124" t="n">
        <f aca="false">IMARGUMENT(W519)</f>
        <v>-1.35804844423232</v>
      </c>
      <c r="Z519" s="0" t="str">
        <f aca="false">IMSUM(COMPLEX(1,0),IMDIV(COMPLEX(0,2*PI()*O519),COMPLEX(Q*(wsl/2),0)),IMDIV(IMPOWER(COMPLEX(0,2*PI()*O519),2),IMPOWER(COMPLEX(wsl/2,0),2)))</f>
        <v>0.050223539182855+1.38984406356091i</v>
      </c>
      <c r="AA519" s="124" t="n">
        <f aca="false">IMABS(Z519)</f>
        <v>1.3907512088449</v>
      </c>
      <c r="AB519" s="124" t="n">
        <f aca="false">IMARGUMENT(Z519)</f>
        <v>1.53467594704441</v>
      </c>
      <c r="AC519" s="222" t="str">
        <f aca="false">(IMDIV(IMPRODUCT(P519,T519,W519),IMPRODUCT(Q519,Z519)))</f>
        <v>-0.013133279227897+0.0476592057673517i</v>
      </c>
      <c r="AD519" s="223" t="n">
        <f aca="false">20*LOG(IMABS(AC519))</f>
        <v>-26.1191960425411</v>
      </c>
      <c r="AE519" s="198" t="n">
        <f aca="false">(180/PI())*IMARGUMENT(AC519)</f>
        <v>105.406421424771</v>
      </c>
      <c r="AF519" s="0" t="str">
        <f aca="false">COMPLEX(Adc_ea,0)</f>
        <v>-0.434440565864413</v>
      </c>
      <c r="AG519" s="0" t="str">
        <f aca="false">IMDIV(COMPLEX(0,2*PI()*O519),COMPLEX(wp0_ea,0))</f>
        <v>167.810980794399i</v>
      </c>
      <c r="AH519" s="0" t="n">
        <f aca="false">IMABS(AG519)</f>
        <v>167.810980794399</v>
      </c>
      <c r="AI519" s="0" t="n">
        <f aca="false">IMARGUMENT(AG519)</f>
        <v>1.5707963267949</v>
      </c>
      <c r="AJ519" s="0" t="str">
        <f aca="false">IMSUM(COMPLEX(1,0),IMDIV(COMPLEX(0,2*PI()*O519),COMPLEX(wp1_ea,0)))</f>
        <v>1+1.66149485935049i</v>
      </c>
      <c r="AK519" s="0" t="n">
        <f aca="false">IMABS(AJ519)</f>
        <v>1.93921766897069</v>
      </c>
      <c r="AL519" s="0" t="n">
        <f aca="false">IMARGUMENT(AJ519)</f>
        <v>1.02900468878568</v>
      </c>
      <c r="AM519" s="0" t="str">
        <f aca="false">IMSUM(COMPLEX(1,0),IMDIV(COMPLEX(0,2*PI()*O519),COMPLEX(wz_ea,0)))</f>
        <v>1+167.810980794399i</v>
      </c>
      <c r="AN519" s="0" t="n">
        <f aca="false">IMABS(AM519)</f>
        <v>167.813960310751</v>
      </c>
      <c r="AO519" s="0" t="n">
        <f aca="false">IMARGUMENT(AM519)</f>
        <v>1.56483731172557</v>
      </c>
      <c r="AP519" s="197" t="str">
        <f aca="false">IMPRODUCT(AF519,IMDIV(AM519,IMPRODUCT(AG519,AJ519)))</f>
        <v>-0.11438152377298+0.192633182275719i</v>
      </c>
      <c r="AQ519" s="169" t="n">
        <f aca="false">20*LOG(IMABS(AP519))</f>
        <v>-12.993769558384</v>
      </c>
      <c r="AR519" s="198" t="n">
        <f aca="false">(180/PI())*IMARGUMENT(AP519)</f>
        <v>120.700947819881</v>
      </c>
      <c r="AS519" s="197" t="str">
        <f aca="false">IMPRODUCT(AC519,AP519)</f>
        <v>-0.00767853998147538-0.00798123794886508i</v>
      </c>
      <c r="AT519" s="223" t="n">
        <f aca="false">20*LOG(IMABS(AS519))</f>
        <v>-39.1129656009251</v>
      </c>
      <c r="AU519" s="198" t="n">
        <f aca="false">(180/PI())*IMARGUMENT(AS519)</f>
        <v>-133.892630755348</v>
      </c>
      <c r="AX519" s="0" t="n">
        <f aca="false">SUM((AT520&lt;0)*(AT519&gt;0))*O519</f>
        <v>0</v>
      </c>
      <c r="AY519" s="0" t="n">
        <f aca="false">IF(AX519&gt;0,AU519,0)</f>
        <v>0</v>
      </c>
    </row>
    <row r="520" customFormat="false" ht="15" hidden="false" customHeight="false" outlineLevel="0" collapsed="false">
      <c r="N520" s="130" t="n">
        <v>2</v>
      </c>
      <c r="O520" s="192" t="n">
        <f aca="false">10^(6+(N520/100))</f>
        <v>1047128.5480509</v>
      </c>
      <c r="P520" s="240" t="str">
        <f aca="false">COMPLEX(Adc,0)</f>
        <v>175.438596491228</v>
      </c>
      <c r="Q520" s="124" t="str">
        <f aca="false">IMSUM(COMPLEX(1,0),IMDIV(COMPLEX(0,2*PI()*O520),COMPLEX(wp_lf,0)))</f>
        <v>1+12369.0890907424i</v>
      </c>
      <c r="R520" s="124" t="n">
        <f aca="false">IMABS(Q520)</f>
        <v>12369.0891311657</v>
      </c>
      <c r="S520" s="124" t="n">
        <f aca="false">IMARGUMENT(Q520)</f>
        <v>1.5707154800979</v>
      </c>
      <c r="T520" s="124" t="str">
        <f aca="false">IMSUM(COMPLEX(1,0),IMDIV(COMPLEX(0,2*PI()*O520),COMPLEX(wz_esr,0)))</f>
        <v>1+0.020408996999725i</v>
      </c>
      <c r="U520" s="124" t="n">
        <f aca="false">IMABS(T520)</f>
        <v>1.00020824189692</v>
      </c>
      <c r="V520" s="124" t="n">
        <f aca="false">IMARGUMENT(T520)</f>
        <v>0.0204061640738432</v>
      </c>
      <c r="W520" s="0" t="str">
        <f aca="false">IMSUB(COMPLEX(1,0),IMDIV(COMPLEX(0,2*PI()*O520),COMPLEX(wz_rhp,0)))</f>
        <v>1-4.73709794964602i</v>
      </c>
      <c r="X520" s="124" t="n">
        <f aca="false">IMABS(W520)</f>
        <v>4.84149739073982</v>
      </c>
      <c r="Y520" s="124" t="n">
        <f aca="false">IMARGUMENT(W520)</f>
        <v>-1.36275110538583</v>
      </c>
      <c r="Z520" s="0" t="str">
        <f aca="false">IMSUM(COMPLEX(1,0),IMDIV(COMPLEX(0,2*PI()*O520),COMPLEX(Q*(wsl/2),0)),IMDIV(IMPOWER(COMPLEX(0,2*PI()*O520),2),IMPOWER(COMPLEX(wsl/2,0),2)))</f>
        <v>0.00546195361162694+1.42221769060488i</v>
      </c>
      <c r="AA520" s="124" t="n">
        <f aca="false">IMABS(Z520)</f>
        <v>1.42222817874163</v>
      </c>
      <c r="AB520" s="124" t="n">
        <f aca="false">IMARGUMENT(Z520)</f>
        <v>1.56695589730574</v>
      </c>
      <c r="AC520" s="222" t="str">
        <f aca="false">(IMDIV(IMPRODUCT(P520,T520,W520),IMPRODUCT(Q520,Z520)))</f>
        <v>-0.0111213578106471+0.046995459371411i</v>
      </c>
      <c r="AD520" s="223" t="n">
        <f aca="false">20*LOG(IMABS(AC520))</f>
        <v>-26.3222344559427</v>
      </c>
      <c r="AE520" s="198" t="n">
        <f aca="false">(180/PI())*IMARGUMENT(AC520)</f>
        <v>103.313972787858</v>
      </c>
      <c r="AF520" s="0" t="str">
        <f aca="false">COMPLEX(Adc_ea,0)</f>
        <v>-0.434440565864413</v>
      </c>
      <c r="AG520" s="0" t="str">
        <f aca="false">IMDIV(COMPLEX(0,2*PI()*O520),COMPLEX(wp0_ea,0))</f>
        <v>171.719800674669i</v>
      </c>
      <c r="AH520" s="0" t="n">
        <f aca="false">IMABS(AG520)</f>
        <v>171.719800674669</v>
      </c>
      <c r="AI520" s="0" t="n">
        <f aca="false">IMARGUMENT(AG520)</f>
        <v>1.5707963267949</v>
      </c>
      <c r="AJ520" s="0" t="str">
        <f aca="false">IMSUM(COMPLEX(1,0),IMDIV(COMPLEX(0,2*PI()*O520),COMPLEX(wp1_ea,0)))</f>
        <v>1+1.70019604628385i</v>
      </c>
      <c r="AK520" s="0" t="n">
        <f aca="false">IMABS(AJ520)</f>
        <v>1.97247727383593</v>
      </c>
      <c r="AL520" s="0" t="n">
        <f aca="false">IMARGUMENT(AJ520)</f>
        <v>1.03912265272085</v>
      </c>
      <c r="AM520" s="0" t="str">
        <f aca="false">IMSUM(COMPLEX(1,0),IMDIV(COMPLEX(0,2*PI()*O520),COMPLEX(wz_ea,0)))</f>
        <v>1+171.719800674669i</v>
      </c>
      <c r="AN520" s="0" t="n">
        <f aca="false">IMABS(AM520)</f>
        <v>171.722712370112</v>
      </c>
      <c r="AO520" s="0" t="n">
        <f aca="false">IMARGUMENT(AM520)</f>
        <v>1.56497295236662</v>
      </c>
      <c r="AP520" s="197" t="str">
        <f aca="false">IMPRODUCT(AF520,IMDIV(AM520,IMPRODUCT(AG520,AJ520)))</f>
        <v>-0.110556678022117+0.190497965543571i</v>
      </c>
      <c r="AQ520" s="169" t="n">
        <f aca="false">20*LOG(IMABS(AP520))</f>
        <v>-13.1414854711617</v>
      </c>
      <c r="AR520" s="198" t="n">
        <f aca="false">(180/PI())*IMARGUMENT(AP520)</f>
        <v>120.129002825392</v>
      </c>
      <c r="AS520" s="197" t="str">
        <f aca="false">IMPRODUCT(AC520,AP520)</f>
        <v>-0.00772299902539888-0.00731425790723694i</v>
      </c>
      <c r="AT520" s="223" t="n">
        <f aca="false">20*LOG(IMABS(AS520))</f>
        <v>-39.4637199271045</v>
      </c>
      <c r="AU520" s="198" t="n">
        <f aca="false">(180/PI())*IMARGUMENT(AS520)</f>
        <v>-136.557024386749</v>
      </c>
      <c r="AX520" s="0" t="n">
        <f aca="false">SUM((AT521&lt;0)*(AT520&gt;0))*O520</f>
        <v>0</v>
      </c>
      <c r="AY520" s="0" t="n">
        <f aca="false">IF(AX520&gt;0,AU520,0)</f>
        <v>0</v>
      </c>
    </row>
    <row r="521" customFormat="false" ht="15" hidden="false" customHeight="false" outlineLevel="0" collapsed="false">
      <c r="N521" s="130" t="n">
        <v>3</v>
      </c>
      <c r="O521" s="192" t="n">
        <f aca="false">10^(6+(N521/100))</f>
        <v>1071519.30523761</v>
      </c>
      <c r="P521" s="240" t="str">
        <f aca="false">COMPLEX(Adc,0)</f>
        <v>175.438596491228</v>
      </c>
      <c r="Q521" s="124" t="str">
        <f aca="false">IMSUM(COMPLEX(1,0),IMDIV(COMPLEX(0,2*PI()*O521),COMPLEX(wp_lf,0)))</f>
        <v>1+12657.202187453i</v>
      </c>
      <c r="R521" s="124" t="n">
        <f aca="false">IMABS(Q521)</f>
        <v>12657.2022269562</v>
      </c>
      <c r="S521" s="124" t="n">
        <f aca="false">IMARGUMENT(Q521)</f>
        <v>1.57071732039339</v>
      </c>
      <c r="T521" s="124" t="str">
        <f aca="false">IMSUM(COMPLEX(1,0),IMDIV(COMPLEX(0,2*PI()*O521),COMPLEX(wz_esr,0)))</f>
        <v>1+0.0208843836092975i</v>
      </c>
      <c r="U521" s="124" t="n">
        <f aca="false">IMABS(T521)</f>
        <v>1.00021805496539</v>
      </c>
      <c r="V521" s="124" t="n">
        <f aca="false">IMARGUMENT(T521)</f>
        <v>0.020881348110272</v>
      </c>
      <c r="W521" s="0" t="str">
        <f aca="false">IMSUB(COMPLEX(1,0),IMDIV(COMPLEX(0,2*PI()*O521),COMPLEX(wz_rhp,0)))</f>
        <v>1-4.84743913562031i</v>
      </c>
      <c r="X521" s="124" t="n">
        <f aca="false">IMABS(W521)</f>
        <v>4.94951171061786</v>
      </c>
      <c r="Y521" s="124" t="n">
        <f aca="false">IMARGUMENT(W521)</f>
        <v>-1.36735576067638</v>
      </c>
      <c r="Z521" s="0" t="str">
        <f aca="false">IMSUM(COMPLEX(1,0),IMDIV(COMPLEX(0,2*PI()*O521),COMPLEX(Q*(wsl/2),0)),IMDIV(IMPOWER(COMPLEX(0,2*PI()*O521),2),IMPOWER(COMPLEX(wsl/2,0),2)))</f>
        <v>-0.0414091804960399+1.45534539629369i</v>
      </c>
      <c r="AA521" s="124" t="n">
        <f aca="false">IMABS(Z521)</f>
        <v>1.45593438819975</v>
      </c>
      <c r="AB521" s="124" t="n">
        <f aca="false">IMARGUMENT(Z521)</f>
        <v>1.59924181561859</v>
      </c>
      <c r="AC521" s="222" t="str">
        <f aca="false">(IMDIV(IMPRODUCT(P521,T521,W521),IMPRODUCT(Q521,Z521)))</f>
        <v>-0.00917649916111136+0.0462285867998586i</v>
      </c>
      <c r="AD521" s="223" t="n">
        <f aca="false">20*LOG(IMABS(AC521))</f>
        <v>-26.5339466534084</v>
      </c>
      <c r="AE521" s="198" t="n">
        <f aca="false">(180/PI())*IMARGUMENT(AC521)</f>
        <v>101.227419215181</v>
      </c>
      <c r="AF521" s="0" t="str">
        <f aca="false">COMPLEX(Adc_ea,0)</f>
        <v>-0.434440565864413</v>
      </c>
      <c r="AG521" s="0" t="str">
        <f aca="false">IMDIV(COMPLEX(0,2*PI()*O521),COMPLEX(wp0_ea,0))</f>
        <v>175.719668666236i</v>
      </c>
      <c r="AH521" s="0" t="n">
        <f aca="false">IMABS(AG521)</f>
        <v>175.719668666236</v>
      </c>
      <c r="AI521" s="0" t="n">
        <f aca="false">IMARGUMENT(AG521)</f>
        <v>1.5707963267949</v>
      </c>
      <c r="AJ521" s="0" t="str">
        <f aca="false">IMSUM(COMPLEX(1,0),IMDIV(COMPLEX(0,2*PI()*O521),COMPLEX(wp1_ea,0)))</f>
        <v>1+1.73979869966571i</v>
      </c>
      <c r="AK521" s="0" t="n">
        <f aca="false">IMABS(AJ521)</f>
        <v>2.00671361069748</v>
      </c>
      <c r="AL521" s="0" t="n">
        <f aca="false">IMARGUMENT(AJ521)</f>
        <v>1.04912804513156</v>
      </c>
      <c r="AM521" s="0" t="str">
        <f aca="false">IMSUM(COMPLEX(1,0),IMDIV(COMPLEX(0,2*PI()*O521),COMPLEX(wz_ea,0)))</f>
        <v>1+175.719668666236i</v>
      </c>
      <c r="AN521" s="0" t="n">
        <f aca="false">IMABS(AM521)</f>
        <v>175.722514084484</v>
      </c>
      <c r="AO521" s="0" t="n">
        <f aca="false">IMARGUMENT(AM521)</f>
        <v>1.56510550565678</v>
      </c>
      <c r="AP521" s="197" t="str">
        <f aca="false">IMPRODUCT(AF521,IMDIV(AM521,IMPRODUCT(AG521,AJ521)))</f>
        <v>-0.106816465740613+0.188311498443326i</v>
      </c>
      <c r="AQ521" s="169" t="n">
        <f aca="false">20*LOG(IMABS(AP521))</f>
        <v>-13.290959863474</v>
      </c>
      <c r="AR521" s="198" t="n">
        <f aca="false">(180/PI())*IMARGUMENT(AP521)</f>
        <v>119.563330811973</v>
      </c>
      <c r="AS521" s="197" t="str">
        <f aca="false">IMPRODUCT(AC521,AP521)</f>
        <v>-0.00772517324293712-0.00666601456563686i</v>
      </c>
      <c r="AT521" s="223" t="n">
        <f aca="false">20*LOG(IMABS(AS521))</f>
        <v>-39.8249065168824</v>
      </c>
      <c r="AU521" s="198" t="n">
        <f aca="false">(180/PI())*IMARGUMENT(AS521)</f>
        <v>-139.209249972845</v>
      </c>
      <c r="AX521" s="0" t="n">
        <f aca="false">SUM((AT522&lt;0)*(AT521&gt;0))*O521</f>
        <v>0</v>
      </c>
      <c r="AY521" s="0" t="n">
        <f aca="false">IF(AX521&gt;0,AU521,0)</f>
        <v>0</v>
      </c>
    </row>
    <row r="522" customFormat="false" ht="15" hidden="false" customHeight="false" outlineLevel="0" collapsed="false">
      <c r="N522" s="130" t="n">
        <v>4</v>
      </c>
      <c r="O522" s="192" t="n">
        <f aca="false">10^(6+(N522/100))</f>
        <v>1096478.19614319</v>
      </c>
      <c r="P522" s="240" t="str">
        <f aca="false">COMPLEX(Adc,0)</f>
        <v>175.438596491228</v>
      </c>
      <c r="Q522" s="124" t="str">
        <f aca="false">IMSUM(COMPLEX(1,0),IMDIV(COMPLEX(0,2*PI()*O522),COMPLEX(wp_lf,0)))</f>
        <v>1+12952.0263003013i</v>
      </c>
      <c r="R522" s="124" t="n">
        <f aca="false">IMABS(Q522)</f>
        <v>12952.0263389053</v>
      </c>
      <c r="S522" s="124" t="n">
        <f aca="false">IMARGUMENT(Q522)</f>
        <v>1.57071911879865</v>
      </c>
      <c r="T522" s="124" t="str">
        <f aca="false">IMSUM(COMPLEX(1,0),IMDIV(COMPLEX(0,2*PI()*O522),COMPLEX(wz_esr,0)))</f>
        <v>1+0.0213708433954972i</v>
      </c>
      <c r="U522" s="124" t="n">
        <f aca="false">IMABS(T522)</f>
        <v>1.00022833040633</v>
      </c>
      <c r="V522" s="124" t="n">
        <f aca="false">IMARGUMENT(T522)</f>
        <v>0.0213675908397808</v>
      </c>
      <c r="W522" s="0" t="str">
        <f aca="false">IMSUB(COMPLEX(1,0),IMDIV(COMPLEX(0,2*PI()*O522),COMPLEX(wz_rhp,0)))</f>
        <v>1-4.96035049798774i</v>
      </c>
      <c r="X522" s="124" t="n">
        <f aca="false">IMABS(W522)</f>
        <v>5.06014595272579</v>
      </c>
      <c r="Y522" s="124" t="n">
        <f aca="false">IMARGUMENT(W522)</f>
        <v>-1.37186407013274</v>
      </c>
      <c r="Z522" s="0" t="str">
        <f aca="false">IMSUM(COMPLEX(1,0),IMDIV(COMPLEX(0,2*PI()*O522),COMPLEX(Q*(wsl/2),0)),IMDIV(IMPOWER(COMPLEX(0,2*PI()*O522),2),IMPOWER(COMPLEX(wsl/2,0),2)))</f>
        <v>-0.0904892830996999+1.48924474537539i</v>
      </c>
      <c r="AA522" s="124" t="n">
        <f aca="false">IMABS(Z522)</f>
        <v>1.49199136122972</v>
      </c>
      <c r="AB522" s="124" t="n">
        <f aca="false">IMARGUMENT(Z522)</f>
        <v>1.63148357592694</v>
      </c>
      <c r="AC522" s="222" t="str">
        <f aca="false">(IMDIV(IMPRODUCT(P522,T522,W522),IMPRODUCT(Q522,Z522)))</f>
        <v>-0.00730656282054061+0.0453651321003843i</v>
      </c>
      <c r="AD522" s="223" t="n">
        <f aca="false">20*LOG(IMABS(AC522))</f>
        <v>-26.7543337636449</v>
      </c>
      <c r="AE522" s="198" t="n">
        <f aca="false">(180/PI())*IMARGUMENT(AC522)</f>
        <v>99.1495519360414</v>
      </c>
      <c r="AF522" s="0" t="str">
        <f aca="false">COMPLEX(Adc_ea,0)</f>
        <v>-0.434440565864413</v>
      </c>
      <c r="AG522" s="0" t="str">
        <f aca="false">IMDIV(COMPLEX(0,2*PI()*O522),COMPLEX(wp0_ea,0))</f>
        <v>179.812705552056i</v>
      </c>
      <c r="AH522" s="0" t="n">
        <f aca="false">IMABS(AG522)</f>
        <v>179.812705552056</v>
      </c>
      <c r="AI522" s="0" t="n">
        <f aca="false">IMARGUMENT(AG522)</f>
        <v>1.5707963267949</v>
      </c>
      <c r="AJ522" s="0" t="str">
        <f aca="false">IMSUM(COMPLEX(1,0),IMDIV(COMPLEX(0,2*PI()*O522),COMPLEX(wp1_ea,0)))</f>
        <v>1+1.78032381734709i</v>
      </c>
      <c r="AK522" s="0" t="n">
        <f aca="false">IMABS(AJ522)</f>
        <v>2.04194830850669</v>
      </c>
      <c r="AL522" s="0" t="n">
        <f aca="false">IMARGUMENT(AJ522)</f>
        <v>1.05901815746931</v>
      </c>
      <c r="AM522" s="0" t="str">
        <f aca="false">IMSUM(COMPLEX(1,0),IMDIV(COMPLEX(0,2*PI()*O522),COMPLEX(wz_ea,0)))</f>
        <v>1+179.812705552056i</v>
      </c>
      <c r="AN522" s="0" t="n">
        <f aca="false">IMABS(AM522)</f>
        <v>179.815486201691</v>
      </c>
      <c r="AO522" s="0" t="n">
        <f aca="false">IMARGUMENT(AM522)</f>
        <v>1.56523504185893</v>
      </c>
      <c r="AP522" s="197" t="str">
        <f aca="false">IMPRODUCT(AF522,IMDIV(AM522,IMPRODUCT(AG522,AJ522)))</f>
        <v>-0.103161942058316+0.186077735172776i</v>
      </c>
      <c r="AQ522" s="169" t="n">
        <f aca="false">20*LOG(IMABS(AP522))</f>
        <v>-13.4421531435528</v>
      </c>
      <c r="AR522" s="198" t="n">
        <f aca="false">(180/PI())*IMARGUMENT(AP522)</f>
        <v>119.004090993787</v>
      </c>
      <c r="AS522" s="197" t="str">
        <f aca="false">IMPRODUCT(AC522,AP522)</f>
        <v>-0.00768768182671526-0.00603954379075151i</v>
      </c>
      <c r="AT522" s="223" t="n">
        <f aca="false">20*LOG(IMABS(AS522))</f>
        <v>-40.1964869071977</v>
      </c>
      <c r="AU522" s="198" t="n">
        <f aca="false">(180/PI())*IMARGUMENT(AS522)</f>
        <v>-141.846357070172</v>
      </c>
      <c r="AX522" s="0" t="n">
        <f aca="false">SUM((AT523&lt;0)*(AT522&gt;0))*O522</f>
        <v>0</v>
      </c>
      <c r="AY522" s="0" t="n">
        <f aca="false">IF(AX522&gt;0,AU522,0)</f>
        <v>0</v>
      </c>
    </row>
    <row r="523" customFormat="false" ht="15" hidden="false" customHeight="false" outlineLevel="0" collapsed="false">
      <c r="N523" s="130" t="n">
        <v>5</v>
      </c>
      <c r="O523" s="192" t="n">
        <f aca="false">10^(6+(N523/100))</f>
        <v>1122018.45430196</v>
      </c>
      <c r="P523" s="240" t="str">
        <f aca="false">COMPLEX(Adc,0)</f>
        <v>175.438596491228</v>
      </c>
      <c r="Q523" s="124" t="str">
        <f aca="false">IMSUM(COMPLEX(1,0),IMDIV(COMPLEX(0,2*PI()*O523),COMPLEX(wp_lf,0)))</f>
        <v>1+13253.7177489344i</v>
      </c>
      <c r="R523" s="124" t="n">
        <f aca="false">IMABS(Q523)</f>
        <v>13253.7177866597</v>
      </c>
      <c r="S523" s="124" t="n">
        <f aca="false">IMARGUMENT(Q523)</f>
        <v>1.5707208762672</v>
      </c>
      <c r="T523" s="124" t="str">
        <f aca="false">IMSUM(COMPLEX(1,0),IMDIV(COMPLEX(0,2*PI()*O523),COMPLEX(wz_esr,0)))</f>
        <v>1+0.0218686342857417i</v>
      </c>
      <c r="U523" s="124" t="n">
        <f aca="false">IMABS(T523)</f>
        <v>1.00023909000075</v>
      </c>
      <c r="V523" s="124" t="n">
        <f aca="false">IMARGUMENT(T523)</f>
        <v>0.0218651491544899</v>
      </c>
      <c r="W523" s="0" t="str">
        <f aca="false">IMSUB(COMPLEX(1,0),IMDIV(COMPLEX(0,2*PI()*O523),COMPLEX(wz_rhp,0)))</f>
        <v>1-5.07589190384719i</v>
      </c>
      <c r="X523" s="124" t="n">
        <f aca="false">IMABS(W523)</f>
        <v>5.17345905749156</v>
      </c>
      <c r="Y523" s="124" t="n">
        <f aca="false">IMARGUMENT(W523)</f>
        <v>-1.37627769072785</v>
      </c>
      <c r="Z523" s="0" t="str">
        <f aca="false">IMSUM(COMPLEX(1,0),IMDIV(COMPLEX(0,2*PI()*O523),COMPLEX(Q*(wsl/2),0)),IMDIV(IMPOWER(COMPLEX(0,2*PI()*O523),2),IMPOWER(COMPLEX(wsl/2,0),2)))</f>
        <v>-0.14188245967725+1.52393371173357i</v>
      </c>
      <c r="AA523" s="124" t="n">
        <f aca="false">IMABS(Z523)</f>
        <v>1.5305242860282</v>
      </c>
      <c r="AB523" s="124" t="n">
        <f aca="false">IMARGUMENT(Z523)</f>
        <v>1.66363148481908</v>
      </c>
      <c r="AC523" s="222" t="str">
        <f aca="false">(IMDIV(IMPRODUCT(P523,T523,W523),IMPRODUCT(Q523,Z523)))</f>
        <v>-0.00551859249707147+0.0444124682165278i</v>
      </c>
      <c r="AD523" s="223" t="n">
        <f aca="false">20*LOG(IMABS(AC523))</f>
        <v>-26.9833592060309</v>
      </c>
      <c r="AE523" s="198" t="n">
        <f aca="false">(180/PI())*IMARGUMENT(AC523)</f>
        <v>97.083137899843</v>
      </c>
      <c r="AF523" s="0" t="str">
        <f aca="false">COMPLEX(Adc_ea,0)</f>
        <v>-0.434440565864413</v>
      </c>
      <c r="AG523" s="0" t="str">
        <f aca="false">IMDIV(COMPLEX(0,2*PI()*O523),COMPLEX(wp0_ea,0))</f>
        <v>184.001081514461i</v>
      </c>
      <c r="AH523" s="0" t="n">
        <f aca="false">IMABS(AG523)</f>
        <v>184.001081514461</v>
      </c>
      <c r="AI523" s="0" t="n">
        <f aca="false">IMARGUMENT(AG523)</f>
        <v>1.5707963267949</v>
      </c>
      <c r="AJ523" s="0" t="str">
        <f aca="false">IMSUM(COMPLEX(1,0),IMDIV(COMPLEX(0,2*PI()*O523),COMPLEX(wp1_ea,0)))</f>
        <v>1+1.8217928862818i</v>
      </c>
      <c r="AK523" s="0" t="n">
        <f aca="false">IMABS(AJ523)</f>
        <v>2.07820338766613</v>
      </c>
      <c r="AL523" s="0" t="n">
        <f aca="false">IMARGUMENT(AJ523)</f>
        <v>1.06879049378577</v>
      </c>
      <c r="AM523" s="0" t="str">
        <f aca="false">IMSUM(COMPLEX(1,0),IMDIV(COMPLEX(0,2*PI()*O523),COMPLEX(wz_ea,0)))</f>
        <v>1+184.001081514461i</v>
      </c>
      <c r="AN523" s="0" t="n">
        <f aca="false">IMABS(AM523)</f>
        <v>184.003798869728</v>
      </c>
      <c r="AO523" s="0" t="n">
        <f aca="false">IMARGUMENT(AM523)</f>
        <v>1.56536162963747</v>
      </c>
      <c r="AP523" s="197" t="str">
        <f aca="false">IMPRODUCT(AF523,IMDIV(AM523,IMPRODUCT(AG523,AJ523)))</f>
        <v>-0.0995939368770891+0.183800601873428i</v>
      </c>
      <c r="AQ523" s="169" t="n">
        <f aca="false">20*LOG(IMABS(AP523))</f>
        <v>-13.5950252810288</v>
      </c>
      <c r="AR523" s="198" t="n">
        <f aca="false">(180/PI())*IMARGUMENT(AP523)</f>
        <v>118.45143031232</v>
      </c>
      <c r="AS523" s="197" t="str">
        <f aca="false">IMPRODUCT(AC523,AP523)</f>
        <v>-0.00761342003607859-0.00543753317856852i</v>
      </c>
      <c r="AT523" s="223" t="n">
        <f aca="false">20*LOG(IMABS(AS523))</f>
        <v>-40.5783844870597</v>
      </c>
      <c r="AU523" s="198" t="n">
        <f aca="false">(180/PI())*IMARGUMENT(AS523)</f>
        <v>-144.465431787837</v>
      </c>
      <c r="AX523" s="0" t="n">
        <f aca="false">SUM((AT524&lt;0)*(AT523&gt;0))*O523</f>
        <v>0</v>
      </c>
      <c r="AY523" s="0" t="n">
        <f aca="false">IF(AX523&gt;0,AU523,0)</f>
        <v>0</v>
      </c>
    </row>
    <row r="524" customFormat="false" ht="15" hidden="false" customHeight="false" outlineLevel="0" collapsed="false">
      <c r="N524" s="130" t="n">
        <v>6</v>
      </c>
      <c r="O524" s="192" t="n">
        <f aca="false">10^(6+(N524/100))</f>
        <v>1148153.62149688</v>
      </c>
      <c r="P524" s="240" t="str">
        <f aca="false">COMPLEX(Adc,0)</f>
        <v>175.438596491228</v>
      </c>
      <c r="Q524" s="124" t="str">
        <f aca="false">IMSUM(COMPLEX(1,0),IMDIV(COMPLEX(0,2*PI()*O524),COMPLEX(wp_lf,0)))</f>
        <v>1+13562.4364941516i</v>
      </c>
      <c r="R524" s="124" t="n">
        <f aca="false">IMABS(Q524)</f>
        <v>13562.4365310181</v>
      </c>
      <c r="S524" s="124" t="n">
        <f aca="false">IMARGUMENT(Q524)</f>
        <v>1.57072259373088</v>
      </c>
      <c r="T524" s="124" t="str">
        <f aca="false">IMSUM(COMPLEX(1,0),IMDIV(COMPLEX(0,2*PI()*O524),COMPLEX(wz_esr,0)))</f>
        <v>1+0.0223780202153501i</v>
      </c>
      <c r="U524" s="124" t="n">
        <f aca="false">IMABS(T524)</f>
        <v>1.00025035655518</v>
      </c>
      <c r="V524" s="124" t="n">
        <f aca="false">IMARGUMENT(T524)</f>
        <v>0.0223742858804106</v>
      </c>
      <c r="W524" s="0" t="str">
        <f aca="false">IMSUB(COMPLEX(1,0),IMDIV(COMPLEX(0,2*PI()*O524),COMPLEX(wz_rhp,0)))</f>
        <v>1-5.19412461478145i</v>
      </c>
      <c r="X524" s="124" t="n">
        <f aca="false">IMABS(W524)</f>
        <v>5.28951136815855</v>
      </c>
      <c r="Y524" s="124" t="n">
        <f aca="false">IMARGUMENT(W524)</f>
        <v>-1.38059827447336</v>
      </c>
      <c r="Z524" s="0" t="str">
        <f aca="false">IMSUM(COMPLEX(1,0),IMDIV(COMPLEX(0,2*PI()*O524),COMPLEX(Q*(wsl/2),0)),IMDIV(IMPOWER(COMPLEX(0,2*PI()*O524),2),IMPOWER(COMPLEX(wsl/2,0),2)))</f>
        <v>-0.19569772204662+1.55943068791736i</v>
      </c>
      <c r="AA524" s="124" t="n">
        <f aca="false">IMABS(Z524)</f>
        <v>1.57166207208568</v>
      </c>
      <c r="AB524" s="124" t="n">
        <f aca="false">IMARGUMENT(Z524)</f>
        <v>1.6956367619892</v>
      </c>
      <c r="AC524" s="222" t="str">
        <f aca="false">(IMDIV(IMPRODUCT(P524,T524,W524),IMPRODUCT(Q524,Z524)))</f>
        <v>-0.00381871033189304+0.0433786666273916i</v>
      </c>
      <c r="AD524" s="223" t="n">
        <f aca="false">20*LOG(IMABS(AC524))</f>
        <v>-27.2209495501363</v>
      </c>
      <c r="AE524" s="198" t="n">
        <f aca="false">(180/PI())*IMARGUMENT(AC524)</f>
        <v>95.0308923643678</v>
      </c>
      <c r="AF524" s="0" t="str">
        <f aca="false">COMPLEX(Adc_ea,0)</f>
        <v>-0.434440565864413</v>
      </c>
      <c r="AG524" s="0" t="str">
        <f aca="false">IMDIV(COMPLEX(0,2*PI()*O524),COMPLEX(wp0_ea,0))</f>
        <v>188.287017285828i</v>
      </c>
      <c r="AH524" s="0" t="n">
        <f aca="false">IMABS(AG524)</f>
        <v>188.287017285828</v>
      </c>
      <c r="AI524" s="0" t="n">
        <f aca="false">IMARGUMENT(AG524)</f>
        <v>1.5707963267949</v>
      </c>
      <c r="AJ524" s="0" t="str">
        <f aca="false">IMSUM(COMPLEX(1,0),IMDIV(COMPLEX(0,2*PI()*O524),COMPLEX(wp1_ea,0)))</f>
        <v>1+1.86422789391909i</v>
      </c>
      <c r="AK524" s="0" t="n">
        <f aca="false">IMABS(AJ524)</f>
        <v>2.11550127404027</v>
      </c>
      <c r="AL524" s="0" t="n">
        <f aca="false">IMARGUMENT(AJ524)</f>
        <v>1.07844276882795</v>
      </c>
      <c r="AM524" s="0" t="str">
        <f aca="false">IMSUM(COMPLEX(1,0),IMDIV(COMPLEX(0,2*PI()*O524),COMPLEX(wz_ea,0)))</f>
        <v>1+188.287017285828i</v>
      </c>
      <c r="AN524" s="0" t="n">
        <f aca="false">IMABS(AM524)</f>
        <v>188.28967278742</v>
      </c>
      <c r="AO524" s="0" t="n">
        <f aca="false">IMARGUMENT(AM524)</f>
        <v>1.56548533609469</v>
      </c>
      <c r="AP524" s="197" t="str">
        <f aca="false">IMPRODUCT(AF524,IMDIV(AM524,IMPRODUCT(AG524,AJ524)))</f>
        <v>-0.0961130622479459+0.181483983111751i</v>
      </c>
      <c r="AQ524" s="169" t="n">
        <f aca="false">20*LOG(IMABS(AP524))</f>
        <v>-13.7495359100011</v>
      </c>
      <c r="AR524" s="198" t="n">
        <f aca="false">(180/PI())*IMARGUMENT(AP524)</f>
        <v>117.905483547601</v>
      </c>
      <c r="AS524" s="197" t="str">
        <f aca="false">IMPRODUCT(AC524,AP524)</f>
        <v>-0.00750550525777971-0.00486229124717333i</v>
      </c>
      <c r="AT524" s="223" t="n">
        <f aca="false">20*LOG(IMABS(AS524))</f>
        <v>-40.9704854601374</v>
      </c>
      <c r="AU524" s="198" t="n">
        <f aca="false">(180/PI())*IMARGUMENT(AS524)</f>
        <v>-147.063624088031</v>
      </c>
      <c r="AX524" s="0" t="n">
        <f aca="false">SUM((AT525&lt;0)*(AT524&gt;0))*O524</f>
        <v>0</v>
      </c>
      <c r="AY524" s="0" t="n">
        <f aca="false">IF(AX524&gt;0,AU524,0)</f>
        <v>0</v>
      </c>
    </row>
    <row r="525" customFormat="false" ht="15" hidden="false" customHeight="false" outlineLevel="0" collapsed="false">
      <c r="N525" s="130" t="n">
        <v>7</v>
      </c>
      <c r="O525" s="192" t="n">
        <f aca="false">10^(6+(N525/100))</f>
        <v>1174897.55493953</v>
      </c>
      <c r="P525" s="240" t="str">
        <f aca="false">COMPLEX(Adc,0)</f>
        <v>175.438596491228</v>
      </c>
      <c r="Q525" s="124" t="str">
        <f aca="false">IMSUM(COMPLEX(1,0),IMDIV(COMPLEX(0,2*PI()*O525),COMPLEX(wp_lf,0)))</f>
        <v>1+13878.3462227181i</v>
      </c>
      <c r="R525" s="124" t="n">
        <f aca="false">IMABS(Q525)</f>
        <v>13878.3462587454</v>
      </c>
      <c r="S525" s="124" t="n">
        <f aca="false">IMARGUMENT(Q525)</f>
        <v>1.57072427210032</v>
      </c>
      <c r="T525" s="124" t="str">
        <f aca="false">IMSUM(COMPLEX(1,0),IMDIV(COMPLEX(0,2*PI()*O525),COMPLEX(wz_esr,0)))</f>
        <v>1+0.0228992712674849i</v>
      </c>
      <c r="U525" s="124" t="n">
        <f aca="false">IMABS(T525)</f>
        <v>1.00026215394994</v>
      </c>
      <c r="V525" s="124" t="n">
        <f aca="false">IMARGUMENT(T525)</f>
        <v>0.022895269912153</v>
      </c>
      <c r="W525" s="0" t="str">
        <f aca="false">IMSUB(COMPLEX(1,0),IMDIV(COMPLEX(0,2*PI()*O525),COMPLEX(wz_rhp,0)))</f>
        <v>1-5.31511131933884i</v>
      </c>
      <c r="X525" s="124" t="n">
        <f aca="false">IMABS(W525)</f>
        <v>5.4083646638299</v>
      </c>
      <c r="Y525" s="124" t="n">
        <f aca="false">IMARGUMENT(W525)</f>
        <v>-1.38482746665552</v>
      </c>
      <c r="Z525" s="0" t="str">
        <f aca="false">IMSUM(COMPLEX(1,0),IMDIV(COMPLEX(0,2*PI()*O525),COMPLEX(Q*(wsl/2),0)),IMDIV(IMPOWER(COMPLEX(0,2*PI()*O525),2),IMPOWER(COMPLEX(wsl/2,0),2)))</f>
        <v>-0.25204921959445+1.5957544948934i</v>
      </c>
      <c r="AA525" s="124" t="n">
        <f aca="false">IMABS(Z525)</f>
        <v>1.61553743908046</v>
      </c>
      <c r="AB525" s="124" t="n">
        <f aca="false">IMARGUMENT(Z525)</f>
        <v>1.72745199819772</v>
      </c>
      <c r="AC525" s="222" t="str">
        <f aca="false">(IMDIV(IMPRODUCT(P525,T525,W525),IMPRODUCT(Q525,Z525)))</f>
        <v>-0.00221203598734619+0.042272352125885i</v>
      </c>
      <c r="AD525" s="223" t="n">
        <f aca="false">20*LOG(IMABS(AC525))</f>
        <v>-27.4669959537926</v>
      </c>
      <c r="AE525" s="198" t="n">
        <f aca="false">(180/PI())*IMARGUMENT(AC525)</f>
        <v>92.9954527653467</v>
      </c>
      <c r="AF525" s="0" t="str">
        <f aca="false">COMPLEX(Adc_ea,0)</f>
        <v>-0.434440565864413</v>
      </c>
      <c r="AG525" s="0" t="str">
        <f aca="false">IMDIV(COMPLEX(0,2*PI()*O525),COMPLEX(wp0_ea,0))</f>
        <v>192.672785326033i</v>
      </c>
      <c r="AH525" s="0" t="n">
        <f aca="false">IMABS(AG525)</f>
        <v>192.672785326033</v>
      </c>
      <c r="AI525" s="0" t="n">
        <f aca="false">IMARGUMENT(AG525)</f>
        <v>1.5707963267949</v>
      </c>
      <c r="AJ525" s="0" t="str">
        <f aca="false">IMSUM(COMPLEX(1,0),IMDIV(COMPLEX(0,2*PI()*O525),COMPLEX(wp1_ea,0)))</f>
        <v>1+1.90765133986172i</v>
      </c>
      <c r="AK525" s="0" t="n">
        <f aca="false">IMABS(AJ525)</f>
        <v>2.15386481341709</v>
      </c>
      <c r="AL525" s="0" t="n">
        <f aca="false">IMARGUMENT(AJ525)</f>
        <v>1.08797290543663</v>
      </c>
      <c r="AM525" s="0" t="str">
        <f aca="false">IMSUM(COMPLEX(1,0),IMDIV(COMPLEX(0,2*PI()*O525),COMPLEX(wz_ea,0)))</f>
        <v>1+192.672785326033i</v>
      </c>
      <c r="AN525" s="0" t="n">
        <f aca="false">IMABS(AM525)</f>
        <v>192.675380381853</v>
      </c>
      <c r="AO525" s="0" t="n">
        <f aca="false">IMARGUMENT(AM525)</f>
        <v>1.56560622680623</v>
      </c>
      <c r="AP525" s="197" t="str">
        <f aca="false">IMPRODUCT(AF525,IMDIV(AM525,IMPRODUCT(AG525,AJ525)))</f>
        <v>-0.0927197205371615+0.179131709336373i</v>
      </c>
      <c r="AQ525" s="169" t="n">
        <f aca="false">20*LOG(IMABS(AP525))</f>
        <v>-13.9056444284876</v>
      </c>
      <c r="AR525" s="198" t="n">
        <f aca="false">(180/PI())*IMARGUMENT(AP525)</f>
        <v>117.366373469293</v>
      </c>
      <c r="AS525" s="197" t="str">
        <f aca="false">IMPRODUCT(AC525,AP525)</f>
        <v>-0.00736721933541396-0.00431572646308744i</v>
      </c>
      <c r="AT525" s="223" t="n">
        <f aca="false">20*LOG(IMABS(AS525))</f>
        <v>-41.3726403822802</v>
      </c>
      <c r="AU525" s="198" t="n">
        <f aca="false">(180/PI())*IMARGUMENT(AS525)</f>
        <v>-149.63817376536</v>
      </c>
      <c r="AX525" s="0" t="n">
        <f aca="false">SUM((AT526&lt;0)*(AT525&gt;0))*O525</f>
        <v>0</v>
      </c>
      <c r="AY525" s="0" t="n">
        <f aca="false">IF(AX525&gt;0,AU525,0)</f>
        <v>0</v>
      </c>
    </row>
    <row r="526" customFormat="false" ht="15" hidden="false" customHeight="false" outlineLevel="0" collapsed="false">
      <c r="N526" s="130" t="n">
        <v>8</v>
      </c>
      <c r="O526" s="192" t="n">
        <f aca="false">10^(6+(N526/100))</f>
        <v>1202264.43461741</v>
      </c>
      <c r="P526" s="240" t="str">
        <f aca="false">COMPLEX(Adc,0)</f>
        <v>175.438596491228</v>
      </c>
      <c r="Q526" s="124" t="str">
        <f aca="false">IMSUM(COMPLEX(1,0),IMDIV(COMPLEX(0,2*PI()*O526),COMPLEX(wp_lf,0)))</f>
        <v>1+14201.6144341535i</v>
      </c>
      <c r="R526" s="124" t="n">
        <f aca="false">IMABS(Q526)</f>
        <v>14201.6144693608</v>
      </c>
      <c r="S526" s="124" t="n">
        <f aca="false">IMARGUMENT(Q526)</f>
        <v>1.57072591226541</v>
      </c>
      <c r="T526" s="124" t="str">
        <f aca="false">IMSUM(COMPLEX(1,0),IMDIV(COMPLEX(0,2*PI()*O526),COMPLEX(wz_esr,0)))</f>
        <v>1+0.0234326638163533i</v>
      </c>
      <c r="U526" s="124" t="n">
        <f aca="false">IMABS(T526)</f>
        <v>1.00027450718967</v>
      </c>
      <c r="V526" s="124" t="n">
        <f aca="false">IMARGUMENT(T526)</f>
        <v>0.0234283763504149</v>
      </c>
      <c r="W526" s="0" t="str">
        <f aca="false">IMSUB(COMPLEX(1,0),IMDIV(COMPLEX(0,2*PI()*O526),COMPLEX(wz_rhp,0)))</f>
        <v>1-5.43891616627154i</v>
      </c>
      <c r="X526" s="124" t="n">
        <f aca="false">IMABS(W526)</f>
        <v>5.53008219321647</v>
      </c>
      <c r="Y526" s="124" t="n">
        <f aca="false">IMARGUMENT(W526)</f>
        <v>-1.38896690420561</v>
      </c>
      <c r="Z526" s="0" t="str">
        <f aca="false">IMSUM(COMPLEX(1,0),IMDIV(COMPLEX(0,2*PI()*O526),COMPLEX(Q*(wsl/2),0)),IMDIV(IMPOWER(COMPLEX(0,2*PI()*O526),2),IMPOWER(COMPLEX(wsl/2,0),2)))</f>
        <v>-0.3110564814022+1.63292439202493i</v>
      </c>
      <c r="AA526" s="124" t="n">
        <f aca="false">IMABS(Z526)</f>
        <v>1.66228704040316</v>
      </c>
      <c r="AB526" s="124" t="n">
        <f aca="false">IMARGUMENT(Z526)</f>
        <v>1.75903158002631</v>
      </c>
      <c r="AC526" s="222" t="str">
        <f aca="false">(IMDIV(IMPRODUCT(P526,T526,W526),IMPRODUCT(Q526,Z526)))</f>
        <v>-0.000702632651476381+0.0411025481334335i</v>
      </c>
      <c r="AD526" s="223" t="n">
        <f aca="false">20*LOG(IMABS(AC526))</f>
        <v>-27.7213561311862</v>
      </c>
      <c r="AE526" s="198" t="n">
        <f aca="false">(180/PI())*IMARGUMENT(AC526)</f>
        <v>90.9793544810093</v>
      </c>
      <c r="AF526" s="0" t="str">
        <f aca="false">COMPLEX(Adc_ea,0)</f>
        <v>-0.434440565864413</v>
      </c>
      <c r="AG526" s="0" t="str">
        <f aca="false">IMDIV(COMPLEX(0,2*PI()*O526),COMPLEX(wp0_ea,0))</f>
        <v>197.160711027344i</v>
      </c>
      <c r="AH526" s="0" t="n">
        <f aca="false">IMABS(AG526)</f>
        <v>197.160711027344</v>
      </c>
      <c r="AI526" s="0" t="n">
        <f aca="false">IMARGUMENT(AG526)</f>
        <v>1.5707963267949</v>
      </c>
      <c r="AJ526" s="0" t="str">
        <f aca="false">IMSUM(COMPLEX(1,0),IMDIV(COMPLEX(0,2*PI()*O526),COMPLEX(wp1_ea,0)))</f>
        <v>1+1.95208624779549i</v>
      </c>
      <c r="AK526" s="0" t="n">
        <f aca="false">IMABS(AJ526)</f>
        <v>2.19331728640256</v>
      </c>
      <c r="AL526" s="0" t="n">
        <f aca="false">IMARGUMENT(AJ526)</f>
        <v>1.0973790313009</v>
      </c>
      <c r="AM526" s="0" t="str">
        <f aca="false">IMSUM(COMPLEX(1,0),IMDIV(COMPLEX(0,2*PI()*O526),COMPLEX(wz_ea,0)))</f>
        <v>1+197.160711027344i</v>
      </c>
      <c r="AN526" s="0" t="n">
        <f aca="false">IMABS(AM526)</f>
        <v>197.16324701325</v>
      </c>
      <c r="AO526" s="0" t="n">
        <f aca="false">IMARGUMENT(AM526)</f>
        <v>1.5657243658558</v>
      </c>
      <c r="AP526" s="197" t="str">
        <f aca="false">IMPRODUCT(AF526,IMDIV(AM526,IMPRODUCT(AG526,AJ526)))</f>
        <v>-0.0894141132675547+0.176747545343603i</v>
      </c>
      <c r="AQ526" s="169" t="n">
        <f aca="false">20*LOG(IMABS(AP526))</f>
        <v>-14.0633100939153</v>
      </c>
      <c r="AR526" s="198" t="n">
        <f aca="false">(180/PI())*IMARGUMENT(AP526)</f>
        <v>116.834211024638</v>
      </c>
      <c r="AS526" s="197" t="str">
        <f aca="false">IMPRODUCT(AC526,AP526)</f>
        <v>-0.00720194921446707-0.00379933649081466i</v>
      </c>
      <c r="AT526" s="223" t="n">
        <f aca="false">20*LOG(IMABS(AS526))</f>
        <v>-41.7846662251015</v>
      </c>
      <c r="AU526" s="198" t="n">
        <f aca="false">(180/PI())*IMARGUMENT(AS526)</f>
        <v>-152.186434494353</v>
      </c>
      <c r="AX526" s="0" t="n">
        <f aca="false">SUM((AT527&lt;0)*(AT526&gt;0))*O526</f>
        <v>0</v>
      </c>
      <c r="AY526" s="0" t="n">
        <f aca="false">IF(AX526&gt;0,AU526,0)</f>
        <v>0</v>
      </c>
    </row>
    <row r="527" customFormat="false" ht="15" hidden="false" customHeight="false" outlineLevel="0" collapsed="false">
      <c r="N527" s="130" t="n">
        <v>9</v>
      </c>
      <c r="O527" s="192" t="n">
        <f aca="false">10^(6+(N527/100))</f>
        <v>1230268.77081238</v>
      </c>
      <c r="P527" s="240" t="str">
        <f aca="false">COMPLEX(Adc,0)</f>
        <v>175.438596491228</v>
      </c>
      <c r="Q527" s="124" t="str">
        <f aca="false">IMSUM(COMPLEX(1,0),IMDIV(COMPLEX(0,2*PI()*O527),COMPLEX(wp_lf,0)))</f>
        <v>1+14532.4125295425i</v>
      </c>
      <c r="R527" s="124" t="n">
        <f aca="false">IMABS(Q527)</f>
        <v>14532.4125639484</v>
      </c>
      <c r="S527" s="124" t="n">
        <f aca="false">IMARGUMENT(Q527)</f>
        <v>1.57072751509578</v>
      </c>
      <c r="T527" s="124" t="str">
        <f aca="false">IMSUM(COMPLEX(1,0),IMDIV(COMPLEX(0,2*PI()*O527),COMPLEX(wz_esr,0)))</f>
        <v>1+0.0239784806737451i</v>
      </c>
      <c r="U527" s="124" t="n">
        <f aca="false">IMABS(T527)</f>
        <v>1.00028744245613</v>
      </c>
      <c r="V527" s="124" t="n">
        <f aca="false">IMARGUMENT(T527)</f>
        <v>0.0239738866425189</v>
      </c>
      <c r="W527" s="0" t="str">
        <f aca="false">IMSUB(COMPLEX(1,0),IMDIV(COMPLEX(0,2*PI()*O527),COMPLEX(wz_rhp,0)))</f>
        <v>1-5.56560479854817i</v>
      </c>
      <c r="X527" s="124" t="n">
        <f aca="false">IMABS(W527)</f>
        <v>5.65472870910908</v>
      </c>
      <c r="Y527" s="124" t="n">
        <f aca="false">IMARGUMENT(W527)</f>
        <v>-1.39301821419866</v>
      </c>
      <c r="Z527" s="0" t="str">
        <f aca="false">IMSUM(COMPLEX(1,0),IMDIV(COMPLEX(0,2*PI()*O527),COMPLEX(Q*(wsl/2),0)),IMDIV(IMPOWER(COMPLEX(0,2*PI()*O527),2),IMPOWER(COMPLEX(wsl/2,0),2)))</f>
        <v>-0.37284466978341+1.67096008728342i</v>
      </c>
      <c r="AA527" s="124" t="n">
        <f aca="false">IMABS(Z527)</f>
        <v>1.71205162336891</v>
      </c>
      <c r="AB527" s="124" t="n">
        <f aca="false">IMARGUMENT(Z527)</f>
        <v>1.79033207220666</v>
      </c>
      <c r="AC527" s="222" t="str">
        <f aca="false">(IMDIV(IMPRODUCT(P527,T527,W527),IMPRODUCT(Q527,Z527)))</f>
        <v>0.000706519244313142+0.0398785181759049i</v>
      </c>
      <c r="AD527" s="223" t="n">
        <f aca="false">20*LOG(IMABS(AC527))</f>
        <v>-27.9838567859739</v>
      </c>
      <c r="AE527" s="198" t="n">
        <f aca="false">(180/PI())*IMARGUMENT(AC527)</f>
        <v>88.9850090202952</v>
      </c>
      <c r="AF527" s="0" t="str">
        <f aca="false">COMPLEX(Adc_ea,0)</f>
        <v>-0.434440565864413</v>
      </c>
      <c r="AG527" s="0" t="str">
        <f aca="false">IMDIV(COMPLEX(0,2*PI()*O527),COMPLEX(wp0_ea,0))</f>
        <v>201.753173947372i</v>
      </c>
      <c r="AH527" s="0" t="n">
        <f aca="false">IMABS(AG527)</f>
        <v>201.753173947372</v>
      </c>
      <c r="AI527" s="0" t="n">
        <f aca="false">IMARGUMENT(AG527)</f>
        <v>1.5707963267949</v>
      </c>
      <c r="AJ527" s="0" t="str">
        <f aca="false">IMSUM(COMPLEX(1,0),IMDIV(COMPLEX(0,2*PI()*O527),COMPLEX(wp1_ea,0)))</f>
        <v>1+1.99755617769675i</v>
      </c>
      <c r="AK527" s="0" t="n">
        <f aca="false">IMABS(AJ527)</f>
        <v>2.23388242373104</v>
      </c>
      <c r="AL527" s="0" t="n">
        <f aca="false">IMARGUMENT(AJ527)</f>
        <v>1.10665947512358</v>
      </c>
      <c r="AM527" s="0" t="str">
        <f aca="false">IMSUM(COMPLEX(1,0),IMDIV(COMPLEX(0,2*PI()*O527),COMPLEX(wz_ea,0)))</f>
        <v>1+201.753173947372i</v>
      </c>
      <c r="AN527" s="0" t="n">
        <f aca="false">IMABS(AM527)</f>
        <v>201.755652207909</v>
      </c>
      <c r="AO527" s="0" t="n">
        <f aca="false">IMARGUMENT(AM527)</f>
        <v>1.56583981586909</v>
      </c>
      <c r="AP527" s="197" t="str">
        <f aca="false">IMPRODUCT(AF527,IMDIV(AM527,IMPRODUCT(AG527,AJ527)))</f>
        <v>-0.0861962505228113+0.174335179771083i</v>
      </c>
      <c r="AQ527" s="169" t="n">
        <f aca="false">20*LOG(IMABS(AP527))</f>
        <v>-14.2224921143641</v>
      </c>
      <c r="AR527" s="198" t="n">
        <f aca="false">(180/PI())*IMARGUMENT(AP527)</f>
        <v>116.309095560097</v>
      </c>
      <c r="AS527" s="197" t="str">
        <f aca="false">IMPRODUCT(AC527,AP527)</f>
        <v>-0.00701312794498279-0.00331420758369973i</v>
      </c>
      <c r="AT527" s="223" t="n">
        <f aca="false">20*LOG(IMABS(AS527))</f>
        <v>-42.206348900338</v>
      </c>
      <c r="AU527" s="198" t="n">
        <f aca="false">(180/PI())*IMARGUMENT(AS527)</f>
        <v>-154.705895419608</v>
      </c>
      <c r="AX527" s="0" t="n">
        <f aca="false">SUM((AT528&lt;0)*(AT527&gt;0))*O527</f>
        <v>0</v>
      </c>
      <c r="AY527" s="0" t="n">
        <f aca="false">IF(AX527&gt;0,AU527,0)</f>
        <v>0</v>
      </c>
    </row>
    <row r="528" customFormat="false" ht="15" hidden="false" customHeight="false" outlineLevel="0" collapsed="false">
      <c r="N528" s="130" t="n">
        <v>10</v>
      </c>
      <c r="O528" s="192" t="n">
        <f aca="false">10^(6+(N528/100))</f>
        <v>1258925.41179417</v>
      </c>
      <c r="P528" s="240" t="str">
        <f aca="false">COMPLEX(Adc,0)</f>
        <v>175.438596491228</v>
      </c>
      <c r="Q528" s="124" t="str">
        <f aca="false">IMSUM(COMPLEX(1,0),IMDIV(COMPLEX(0,2*PI()*O528),COMPLEX(wp_lf,0)))</f>
        <v>1+14870.9159024138i</v>
      </c>
      <c r="R528" s="124" t="n">
        <f aca="false">IMABS(Q528)</f>
        <v>14870.9159360365</v>
      </c>
      <c r="S528" s="124" t="n">
        <f aca="false">IMARGUMENT(Q528)</f>
        <v>1.57072908144128</v>
      </c>
      <c r="T528" s="124" t="str">
        <f aca="false">IMSUM(COMPLEX(1,0),IMDIV(COMPLEX(0,2*PI()*O528),COMPLEX(wz_esr,0)))</f>
        <v>1+0.0245370112389828i</v>
      </c>
      <c r="U528" s="124" t="n">
        <f aca="false">IMABS(T528)</f>
        <v>1.00030098716363</v>
      </c>
      <c r="V528" s="124" t="n">
        <f aca="false">IMARGUMENT(T528)</f>
        <v>0.0245320887258206</v>
      </c>
      <c r="W528" s="0" t="str">
        <f aca="false">IMSUB(COMPLEX(1,0),IMDIV(COMPLEX(0,2*PI()*O528),COMPLEX(wz_rhp,0)))</f>
        <v>1-5.69524438815848i</v>
      </c>
      <c r="X528" s="124" t="n">
        <f aca="false">IMABS(W528)</f>
        <v>5.78237050359545</v>
      </c>
      <c r="Y528" s="124" t="n">
        <f aca="false">IMARGUMENT(W528)</f>
        <v>-1.39698301247406</v>
      </c>
      <c r="Z528" s="0" t="str">
        <f aca="false">IMSUM(COMPLEX(1,0),IMDIV(COMPLEX(0,2*PI()*O528),COMPLEX(Q*(wsl/2),0)),IMDIV(IMPOWER(COMPLEX(0,2*PI()*O528),2),IMPOWER(COMPLEX(wsl/2,0),2)))</f>
        <v>-0.43754484576971+1.70988174769796i</v>
      </c>
      <c r="AA528" s="124" t="n">
        <f aca="false">IMABS(Z528)</f>
        <v>1.76497622736689</v>
      </c>
      <c r="AB528" s="124" t="n">
        <f aca="false">IMARGUMENT(Z528)</f>
        <v>1.82131255013579</v>
      </c>
      <c r="AC528" s="222" t="str">
        <f aca="false">(IMDIV(IMPRODUCT(P528,T528,W528),IMPRODUCT(Q528,Z528)))</f>
        <v>0.00201352107838069+0.0386096090375027i</v>
      </c>
      <c r="AD528" s="223" t="n">
        <f aca="false">20*LOG(IMABS(AC528))</f>
        <v>-28.2542964315834</v>
      </c>
      <c r="AE528" s="198" t="n">
        <f aca="false">(180/PI())*IMARGUMENT(AC528)</f>
        <v>87.0146850583593</v>
      </c>
      <c r="AF528" s="0" t="str">
        <f aca="false">COMPLEX(Adc_ea,0)</f>
        <v>-0.434440565864413</v>
      </c>
      <c r="AG528" s="0" t="str">
        <f aca="false">IMDIV(COMPLEX(0,2*PI()*O528),COMPLEX(wp0_ea,0))</f>
        <v>206.452609070745i</v>
      </c>
      <c r="AH528" s="0" t="n">
        <f aca="false">IMABS(AG528)</f>
        <v>206.452609070745</v>
      </c>
      <c r="AI528" s="0" t="n">
        <f aca="false">IMARGUMENT(AG528)</f>
        <v>1.5707963267949</v>
      </c>
      <c r="AJ528" s="0" t="str">
        <f aca="false">IMSUM(COMPLEX(1,0),IMDIV(COMPLEX(0,2*PI()*O528),COMPLEX(wp1_ea,0)))</f>
        <v>1+2.04408523832421i</v>
      </c>
      <c r="AK528" s="0" t="n">
        <f aca="false">IMABS(AJ528)</f>
        <v>2.27558442197492</v>
      </c>
      <c r="AL528" s="0" t="n">
        <f aca="false">IMARGUMENT(AJ528)</f>
        <v>1.11581276225272</v>
      </c>
      <c r="AM528" s="0" t="str">
        <f aca="false">IMSUM(COMPLEX(1,0),IMDIV(COMPLEX(0,2*PI()*O528),COMPLEX(wz_ea,0)))</f>
        <v>1+206.452609070745i</v>
      </c>
      <c r="AN528" s="0" t="n">
        <f aca="false">IMABS(AM528)</f>
        <v>206.455030919854</v>
      </c>
      <c r="AO528" s="0" t="n">
        <f aca="false">IMARGUMENT(AM528)</f>
        <v>1.56595263804691</v>
      </c>
      <c r="AP528" s="197" t="str">
        <f aca="false">IMPRODUCT(AF528,IMDIV(AM528,IMPRODUCT(AG528,AJ528)))</f>
        <v>-0.083065960805807+0.171898215627579i</v>
      </c>
      <c r="AQ528" s="169" t="n">
        <f aca="false">20*LOG(IMABS(AP528))</f>
        <v>-14.3831497353267</v>
      </c>
      <c r="AR528" s="198" t="n">
        <f aca="false">(180/PI())*IMARGUMENT(AP528)</f>
        <v>115.791115073551</v>
      </c>
      <c r="AS528" s="197" t="str">
        <f aca="false">IMPRODUCT(AC528,AP528)</f>
        <v>-0.0068041779626036-0.00286102359053457i</v>
      </c>
      <c r="AT528" s="223" t="n">
        <f aca="false">20*LOG(IMABS(AS528))</f>
        <v>-42.6374461669101</v>
      </c>
      <c r="AU528" s="198" t="n">
        <f aca="false">(180/PI())*IMARGUMENT(AS528)</f>
        <v>-157.19419986809</v>
      </c>
      <c r="AX528" s="0" t="n">
        <f aca="false">SUM((AT529&lt;0)*(AT528&gt;0))*O528</f>
        <v>0</v>
      </c>
      <c r="AY528" s="0" t="n">
        <f aca="false">IF(AX528&gt;0,AU528,0)</f>
        <v>0</v>
      </c>
    </row>
    <row r="529" customFormat="false" ht="15" hidden="false" customHeight="false" outlineLevel="0" collapsed="false">
      <c r="N529" s="130" t="n">
        <v>11</v>
      </c>
      <c r="O529" s="192" t="n">
        <f aca="false">10^(6+(N529/100))</f>
        <v>1288249.55169314</v>
      </c>
      <c r="P529" s="240" t="str">
        <f aca="false">COMPLEX(Adc,0)</f>
        <v>175.438596491228</v>
      </c>
      <c r="Q529" s="124" t="str">
        <f aca="false">IMSUM(COMPLEX(1,0),IMDIV(COMPLEX(0,2*PI()*O529),COMPLEX(wp_lf,0)))</f>
        <v>1+15217.3040317365i</v>
      </c>
      <c r="R529" s="124" t="n">
        <f aca="false">IMABS(Q529)</f>
        <v>15217.3040645938</v>
      </c>
      <c r="S529" s="124" t="n">
        <f aca="false">IMARGUMENT(Q529)</f>
        <v>1.5707306121324</v>
      </c>
      <c r="T529" s="124" t="str">
        <f aca="false">IMSUM(COMPLEX(1,0),IMDIV(COMPLEX(0,2*PI()*O529),COMPLEX(wz_esr,0)))</f>
        <v>1+0.0251085516523652i</v>
      </c>
      <c r="U529" s="124" t="n">
        <f aca="false">IMABS(T529)</f>
        <v>1.00031517001697</v>
      </c>
      <c r="V529" s="124" t="n">
        <f aca="false">IMARGUMENT(T529)</f>
        <v>0.0251032771742321</v>
      </c>
      <c r="W529" s="0" t="str">
        <f aca="false">IMSUB(COMPLEX(1,0),IMDIV(COMPLEX(0,2*PI()*O529),COMPLEX(wz_rhp,0)))</f>
        <v>1-5.82790367172887i</v>
      </c>
      <c r="X529" s="124" t="n">
        <f aca="false">IMABS(W529)</f>
        <v>5.91307544404355</v>
      </c>
      <c r="Y529" s="124" t="n">
        <f aca="false">IMARGUMENT(W529)</f>
        <v>-1.40086290237197</v>
      </c>
      <c r="Z529" s="0" t="str">
        <f aca="false">IMSUM(COMPLEX(1,0),IMDIV(COMPLEX(0,2*PI()*O529),COMPLEX(Q*(wsl/2),0)),IMDIV(IMPOWER(COMPLEX(0,2*PI()*O529),2),IMPOWER(COMPLEX(wsl/2,0),2)))</f>
        <v>-0.5052942471089+1.74971001004809i</v>
      </c>
      <c r="AA529" s="124" t="n">
        <f aca="false">IMABS(Z529)</f>
        <v>1.82121042041381</v>
      </c>
      <c r="AB529" s="124" t="n">
        <f aca="false">IMARGUMENT(Z529)</f>
        <v>1.8519348772501</v>
      </c>
      <c r="AC529" s="222" t="str">
        <f aca="false">(IMDIV(IMPRODUCT(P529,T529,W529),IMPRODUCT(Q529,Z529)))</f>
        <v>0.00321752951994523+0.0373051006946878i</v>
      </c>
      <c r="AD529" s="223" t="n">
        <f aca="false">20*LOG(IMABS(AC529))</f>
        <v>-28.5324485121977</v>
      </c>
      <c r="AE529" s="198" t="n">
        <f aca="false">(180/PI())*IMARGUMENT(AC529)</f>
        <v>85.070492624974</v>
      </c>
      <c r="AF529" s="0" t="str">
        <f aca="false">COMPLEX(Adc_ea,0)</f>
        <v>-0.434440565864413</v>
      </c>
      <c r="AG529" s="0" t="str">
        <f aca="false">IMDIV(COMPLEX(0,2*PI()*O529),COMPLEX(wp0_ea,0))</f>
        <v>211.261508100172i</v>
      </c>
      <c r="AH529" s="0" t="n">
        <f aca="false">IMABS(AG529)</f>
        <v>211.261508100172</v>
      </c>
      <c r="AI529" s="0" t="n">
        <f aca="false">IMARGUMENT(AG529)</f>
        <v>1.5707963267949</v>
      </c>
      <c r="AJ529" s="0" t="str">
        <f aca="false">IMSUM(COMPLEX(1,0),IMDIV(COMPLEX(0,2*PI()*O529),COMPLEX(wp1_ea,0)))</f>
        <v>1+2.0916981000017i</v>
      </c>
      <c r="AK529" s="0" t="n">
        <f aca="false">IMABS(AJ529)</f>
        <v>2.31844795963824</v>
      </c>
      <c r="AL529" s="0" t="n">
        <f aca="false">IMARGUMENT(AJ529)</f>
        <v>1.1248376098346</v>
      </c>
      <c r="AM529" s="0" t="str">
        <f aca="false">IMSUM(COMPLEX(1,0),IMDIV(COMPLEX(0,2*PI()*O529),COMPLEX(wz_ea,0)))</f>
        <v>1+211.261508100172i</v>
      </c>
      <c r="AN529" s="0" t="n">
        <f aca="false">IMABS(AM529)</f>
        <v>211.26387482189</v>
      </c>
      <c r="AO529" s="0" t="n">
        <f aca="false">IMARGUMENT(AM529)</f>
        <v>1.56606289219759</v>
      </c>
      <c r="AP529" s="197" t="str">
        <f aca="false">IMPRODUCT(AF529,IMDIV(AM529,IMPRODUCT(AG529,AJ529)))</f>
        <v>-0.0800229012460116+0.169440161856108i</v>
      </c>
      <c r="AQ529" s="169" t="n">
        <f aca="false">20*LOG(IMABS(AP529))</f>
        <v>-14.5452423217987</v>
      </c>
      <c r="AR529" s="198" t="n">
        <f aca="false">(180/PI())*IMARGUMENT(AP529)</f>
        <v>115.280346493867</v>
      </c>
      <c r="AS529" s="197" t="str">
        <f aca="false">IMPRODUCT(AC529,AP529)</f>
        <v>-0.00657845834679702-0.0024400836662272i</v>
      </c>
      <c r="AT529" s="223" t="n">
        <f aca="false">20*LOG(IMABS(AS529))</f>
        <v>-43.0776908339964</v>
      </c>
      <c r="AU529" s="198" t="n">
        <f aca="false">(180/PI())*IMARGUMENT(AS529)</f>
        <v>-159.649160881159</v>
      </c>
      <c r="AX529" s="0" t="n">
        <f aca="false">SUM((AT530&lt;0)*(AT529&gt;0))*O529</f>
        <v>0</v>
      </c>
      <c r="AY529" s="0" t="n">
        <f aca="false">IF(AX529&gt;0,AU529,0)</f>
        <v>0</v>
      </c>
    </row>
    <row r="530" customFormat="false" ht="15" hidden="false" customHeight="false" outlineLevel="0" collapsed="false">
      <c r="N530" s="130" t="n">
        <v>12</v>
      </c>
      <c r="O530" s="192" t="n">
        <f aca="false">10^(6+(N530/100))</f>
        <v>1318256.73855641</v>
      </c>
      <c r="P530" s="240" t="str">
        <f aca="false">COMPLEX(Adc,0)</f>
        <v>175.438596491228</v>
      </c>
      <c r="Q530" s="124" t="str">
        <f aca="false">IMSUM(COMPLEX(1,0),IMDIV(COMPLEX(0,2*PI()*O530),COMPLEX(wp_lf,0)))</f>
        <v>1+15571.7605770816i</v>
      </c>
      <c r="R530" s="124" t="n">
        <f aca="false">IMABS(Q530)</f>
        <v>15571.760609191</v>
      </c>
      <c r="S530" s="124" t="n">
        <f aca="false">IMARGUMENT(Q530)</f>
        <v>1.57073210798074</v>
      </c>
      <c r="T530" s="124" t="str">
        <f aca="false">IMSUM(COMPLEX(1,0),IMDIV(COMPLEX(0,2*PI()*O530),COMPLEX(wz_esr,0)))</f>
        <v>1+0.0256934049521847i</v>
      </c>
      <c r="U530" s="124" t="n">
        <f aca="false">IMABS(T530)</f>
        <v>1.00033002107206</v>
      </c>
      <c r="V530" s="124" t="n">
        <f aca="false">IMARGUMENT(T530)</f>
        <v>0.025687753347743</v>
      </c>
      <c r="W530" s="0" t="str">
        <f aca="false">IMSUB(COMPLEX(1,0),IMDIV(COMPLEX(0,2*PI()*O530),COMPLEX(wz_rhp,0)))</f>
        <v>1-5.96365298696743i</v>
      </c>
      <c r="X530" s="124" t="n">
        <f aca="false">IMABS(W530)</f>
        <v>6.04691300987252</v>
      </c>
      <c r="Y530" s="124" t="n">
        <f aca="false">IMARGUMENT(W530)</f>
        <v>-1.40465947357935</v>
      </c>
      <c r="Z530" s="0" t="str">
        <f aca="false">IMSUM(COMPLEX(1,0),IMDIV(COMPLEX(0,2*PI()*O530),COMPLEX(Q*(wsl/2),0)),IMDIV(IMPOWER(COMPLEX(0,2*PI()*O530),2),IMPOWER(COMPLEX(wsl/2,0),2)))</f>
        <v>-0.57623657936451+1.7904659918057i</v>
      </c>
      <c r="AA530" s="124" t="n">
        <f aca="false">IMABS(Z530)</f>
        <v>1.88090857385745</v>
      </c>
      <c r="AB530" s="124" t="n">
        <f aca="false">IMARGUMENT(Z530)</f>
        <v>1.88216392408481</v>
      </c>
      <c r="AC530" s="222" t="str">
        <f aca="false">(IMDIV(IMPRODUCT(P530,T530,W530),IMPRODUCT(Q530,Z530)))</f>
        <v>0.00431870708751423+0.0359740674631399i</v>
      </c>
      <c r="AD530" s="223" t="n">
        <f aca="false">20*LOG(IMABS(AC530))</f>
        <v>-28.81806473363</v>
      </c>
      <c r="AE530" s="198" t="n">
        <f aca="false">(180/PI())*IMARGUMENT(AC530)</f>
        <v>83.1543706280097</v>
      </c>
      <c r="AF530" s="0" t="str">
        <f aca="false">COMPLEX(Adc_ea,0)</f>
        <v>-0.434440565864413</v>
      </c>
      <c r="AG530" s="0" t="str">
        <f aca="false">IMDIV(COMPLEX(0,2*PI()*O530),COMPLEX(wp0_ea,0))</f>
        <v>216.18242077757i</v>
      </c>
      <c r="AH530" s="0" t="n">
        <f aca="false">IMABS(AG530)</f>
        <v>216.18242077757</v>
      </c>
      <c r="AI530" s="0" t="n">
        <f aca="false">IMARGUMENT(AG530)</f>
        <v>1.5707963267949</v>
      </c>
      <c r="AJ530" s="0" t="str">
        <f aca="false">IMSUM(COMPLEX(1,0),IMDIV(COMPLEX(0,2*PI()*O530),COMPLEX(wp1_ea,0)))</f>
        <v>1+2.14042000769871i</v>
      </c>
      <c r="AK530" s="0" t="n">
        <f aca="false">IMABS(AJ530)</f>
        <v>2.36249821361984</v>
      </c>
      <c r="AL530" s="0" t="n">
        <f aca="false">IMARGUMENT(AJ530)</f>
        <v>1.13373292154324</v>
      </c>
      <c r="AM530" s="0" t="str">
        <f aca="false">IMSUM(COMPLEX(1,0),IMDIV(COMPLEX(0,2*PI()*O530),COMPLEX(wz_ea,0)))</f>
        <v>1+216.18242077757i</v>
      </c>
      <c r="AN530" s="0" t="n">
        <f aca="false">IMABS(AM530)</f>
        <v>216.184733626707</v>
      </c>
      <c r="AO530" s="0" t="n">
        <f aca="false">IMARGUMENT(AM530)</f>
        <v>1.56617063676859</v>
      </c>
      <c r="AP530" s="197" t="str">
        <f aca="false">IMPRODUCT(AF530,IMDIV(AM530,IMPRODUCT(AG530,AJ530)))</f>
        <v>-0.0770665680561369+0.166964425917748i</v>
      </c>
      <c r="AQ530" s="169" t="n">
        <f aca="false">20*LOG(IMABS(AP530))</f>
        <v>-14.7087294355593</v>
      </c>
      <c r="AR530" s="198" t="n">
        <f aca="false">(180/PI())*IMARGUMENT(AP530)</f>
        <v>114.776855984692</v>
      </c>
      <c r="AS530" s="197" t="str">
        <f aca="false">IMPRODUCT(AC530,AP530)</f>
        <v>-0.00633921745558393-0.00205132746883041i</v>
      </c>
      <c r="AT530" s="223" t="n">
        <f aca="false">20*LOG(IMABS(AS530))</f>
        <v>-43.5267941691893</v>
      </c>
      <c r="AU530" s="198" t="n">
        <f aca="false">(180/PI())*IMARGUMENT(AS530)</f>
        <v>-162.068773387298</v>
      </c>
      <c r="AX530" s="0" t="n">
        <f aca="false">SUM((AT531&lt;0)*(AT530&gt;0))*O530</f>
        <v>0</v>
      </c>
      <c r="AY530" s="0" t="n">
        <f aca="false">IF(AX530&gt;0,AU530,0)</f>
        <v>0</v>
      </c>
    </row>
    <row r="531" customFormat="false" ht="15" hidden="false" customHeight="false" outlineLevel="0" collapsed="false">
      <c r="N531" s="130" t="n">
        <v>13</v>
      </c>
      <c r="O531" s="192" t="n">
        <f aca="false">10^(6+(N531/100))</f>
        <v>1348962.88259165</v>
      </c>
      <c r="P531" s="240" t="str">
        <f aca="false">COMPLEX(Adc,0)</f>
        <v>175.438596491228</v>
      </c>
      <c r="Q531" s="124" t="str">
        <f aca="false">IMSUM(COMPLEX(1,0),IMDIV(COMPLEX(0,2*PI()*O531),COMPLEX(wp_lf,0)))</f>
        <v>1+15934.4734760013i</v>
      </c>
      <c r="R531" s="124" t="n">
        <f aca="false">IMABS(Q531)</f>
        <v>15934.4735073798</v>
      </c>
      <c r="S531" s="124" t="n">
        <f aca="false">IMARGUMENT(Q531)</f>
        <v>1.57073356977941</v>
      </c>
      <c r="T531" s="124" t="str">
        <f aca="false">IMSUM(COMPLEX(1,0),IMDIV(COMPLEX(0,2*PI()*O531),COMPLEX(wz_esr,0)))</f>
        <v>1+0.0262918812354022i</v>
      </c>
      <c r="U531" s="124" t="n">
        <f aca="false">IMABS(T531)</f>
        <v>1.00034557179951</v>
      </c>
      <c r="V531" s="124" t="n">
        <f aca="false">IMARGUMENT(T531)</f>
        <v>0.026285825545118</v>
      </c>
      <c r="W531" s="0" t="str">
        <f aca="false">IMSUB(COMPLEX(1,0),IMDIV(COMPLEX(0,2*PI()*O531),COMPLEX(wz_rhp,0)))</f>
        <v>1-6.10256430995796i</v>
      </c>
      <c r="X531" s="124" t="n">
        <f aca="false">IMABS(W531)</f>
        <v>6.18395433013316</v>
      </c>
      <c r="Y531" s="124" t="n">
        <f aca="false">IMARGUMENT(W531)</f>
        <v>-1.40837430107977</v>
      </c>
      <c r="Z531" s="0" t="str">
        <f aca="false">IMSUM(COMPLEX(1,0),IMDIV(COMPLEX(0,2*PI()*O531),COMPLEX(Q*(wsl/2),0)),IMDIV(IMPOWER(COMPLEX(0,2*PI()*O531),2),IMPOWER(COMPLEX(wsl/2,0),2)))</f>
        <v>-0.65052232073468+1.83217130233178i</v>
      </c>
      <c r="AA531" s="124" t="n">
        <f aca="false">IMABS(Z531)</f>
        <v>1.94423017435235</v>
      </c>
      <c r="AB531" s="124" t="n">
        <f aca="false">IMARGUMENT(Z531)</f>
        <v>1.91196772796713</v>
      </c>
      <c r="AC531" s="222" t="str">
        <f aca="false">(IMDIV(IMPRODUCT(P531,T531,W531),IMPRODUCT(Q531,Z531)))</f>
        <v>0.00531815319297825+0.0346252539363129i</v>
      </c>
      <c r="AD531" s="223" t="n">
        <f aca="false">20*LOG(IMABS(AC531))</f>
        <v>-29.1108785132532</v>
      </c>
      <c r="AE531" s="198" t="n">
        <f aca="false">(180/PI())*IMARGUMENT(AC531)</f>
        <v>81.268077772583</v>
      </c>
      <c r="AF531" s="0" t="str">
        <f aca="false">COMPLEX(Adc_ea,0)</f>
        <v>-0.434440565864413</v>
      </c>
      <c r="AG531" s="0" t="str">
        <f aca="false">IMDIV(COMPLEX(0,2*PI()*O531),COMPLEX(wp0_ea,0))</f>
        <v>221.217956235976i</v>
      </c>
      <c r="AH531" s="0" t="n">
        <f aca="false">IMABS(AG531)</f>
        <v>221.217956235976</v>
      </c>
      <c r="AI531" s="0" t="n">
        <f aca="false">IMARGUMENT(AG531)</f>
        <v>1.5707963267949</v>
      </c>
      <c r="AJ531" s="0" t="str">
        <f aca="false">IMSUM(COMPLEX(1,0),IMDIV(COMPLEX(0,2*PI()*O531),COMPLEX(wp1_ea,0)))</f>
        <v>1+2.19027679441561i</v>
      </c>
      <c r="AK531" s="0" t="n">
        <f aca="false">IMABS(AJ531)</f>
        <v>2.40776087603307</v>
      </c>
      <c r="AL531" s="0" t="n">
        <f aca="false">IMARGUMENT(AJ531)</f>
        <v>1.14249778194048</v>
      </c>
      <c r="AM531" s="0" t="str">
        <f aca="false">IMSUM(COMPLEX(1,0),IMDIV(COMPLEX(0,2*PI()*O531),COMPLEX(wz_ea,0)))</f>
        <v>1+221.217956235976i</v>
      </c>
      <c r="AN531" s="0" t="n">
        <f aca="false">IMABS(AM531)</f>
        <v>221.220216438783</v>
      </c>
      <c r="AO531" s="0" t="n">
        <f aca="false">IMARGUMENT(AM531)</f>
        <v>1.56627592887751</v>
      </c>
      <c r="AP531" s="197" t="str">
        <f aca="false">IMPRODUCT(AF531,IMDIV(AM531,IMPRODUCT(AG531,AJ531)))</f>
        <v>-0.0741963071440785+0.164474307374677i</v>
      </c>
      <c r="AQ531" s="169" t="n">
        <f aca="false">20*LOG(IMABS(AP531))</f>
        <v>-14.8735709075505</v>
      </c>
      <c r="AR531" s="198" t="n">
        <f aca="false">(180/PI())*IMARGUMENT(AP531)</f>
        <v>114.280699269367</v>
      </c>
      <c r="AS531" s="197" t="str">
        <f aca="false">IMPRODUCT(AC531,AP531)</f>
        <v>-0.00608955198659285-0.00169436641307286i</v>
      </c>
      <c r="AT531" s="223" t="n">
        <f aca="false">20*LOG(IMABS(AS531))</f>
        <v>-43.9844494208037</v>
      </c>
      <c r="AU531" s="198" t="n">
        <f aca="false">(180/PI())*IMARGUMENT(AS531)</f>
        <v>-164.45122295805</v>
      </c>
      <c r="AX531" s="0" t="n">
        <f aca="false">SUM((AT532&lt;0)*(AT531&gt;0))*O531</f>
        <v>0</v>
      </c>
      <c r="AY531" s="0" t="n">
        <f aca="false">IF(AX531&gt;0,AU531,0)</f>
        <v>0</v>
      </c>
    </row>
    <row r="532" customFormat="false" ht="15" hidden="false" customHeight="false" outlineLevel="0" collapsed="false">
      <c r="N532" s="130" t="n">
        <v>14</v>
      </c>
      <c r="O532" s="192" t="n">
        <f aca="false">10^(6+(N532/100))</f>
        <v>1380384.26460288</v>
      </c>
      <c r="P532" s="240" t="str">
        <f aca="false">COMPLEX(Adc,0)</f>
        <v>175.438596491228</v>
      </c>
      <c r="Q532" s="124" t="str">
        <f aca="false">IMSUM(COMPLEX(1,0),IMDIV(COMPLEX(0,2*PI()*O532),COMPLEX(wp_lf,0)))</f>
        <v>1+16305.6350436757i</v>
      </c>
      <c r="R532" s="124" t="n">
        <f aca="false">IMABS(Q532)</f>
        <v>16305.6350743399</v>
      </c>
      <c r="S532" s="124" t="n">
        <f aca="false">IMARGUMENT(Q532)</f>
        <v>1.57073499830348</v>
      </c>
      <c r="T532" s="124" t="str">
        <f aca="false">IMSUM(COMPLEX(1,0),IMDIV(COMPLEX(0,2*PI()*O532),COMPLEX(wz_esr,0)))</f>
        <v>1+0.0269042978220649i</v>
      </c>
      <c r="U532" s="124" t="n">
        <f aca="false">IMABS(T532)</f>
        <v>1.00036185515107</v>
      </c>
      <c r="V532" s="124" t="n">
        <f aca="false">IMARGUMENT(T532)</f>
        <v>0.0268978091597772</v>
      </c>
      <c r="W532" s="0" t="str">
        <f aca="false">IMSUB(COMPLEX(1,0),IMDIV(COMPLEX(0,2*PI()*O532),COMPLEX(wz_rhp,0)))</f>
        <v>1-6.24471129332261i</v>
      </c>
      <c r="X532" s="124" t="n">
        <f aca="false">IMABS(W532)</f>
        <v>6.32427222192016</v>
      </c>
      <c r="Y532" s="124" t="n">
        <f aca="false">IMARGUMENT(W532)</f>
        <v>-1.41200894420139</v>
      </c>
      <c r="Z532" s="0" t="str">
        <f aca="false">IMSUM(COMPLEX(1,0),IMDIV(COMPLEX(0,2*PI()*O532),COMPLEX(Q*(wsl/2),0)),IMDIV(IMPOWER(COMPLEX(0,2*PI()*O532),2),IMPOWER(COMPLEX(wsl/2,0),2)))</f>
        <v>-0.7283090412365+1.87484805433401i</v>
      </c>
      <c r="AA532" s="124" t="n">
        <f aca="false">IMABS(Z532)</f>
        <v>2.01134017172304</v>
      </c>
      <c r="AB532" s="124" t="n">
        <f aca="false">IMARGUMENT(Z532)</f>
        <v>1.94131759426743</v>
      </c>
      <c r="AC532" s="222" t="str">
        <f aca="false">(IMDIV(IMPRODUCT(P532,T532,W532),IMPRODUCT(Q532,Z532)))</f>
        <v>0.00621781957824466+0.0332669683312958i</v>
      </c>
      <c r="AD532" s="223" t="n">
        <f aca="false">20*LOG(IMABS(AC532))</f>
        <v>-29.4106084619674</v>
      </c>
      <c r="AE532" s="198" t="n">
        <f aca="false">(180/PI())*IMARGUMENT(AC532)</f>
        <v>79.4131868232482</v>
      </c>
      <c r="AF532" s="0" t="str">
        <f aca="false">COMPLEX(Adc_ea,0)</f>
        <v>-0.434440565864413</v>
      </c>
      <c r="AG532" s="0" t="str">
        <f aca="false">IMDIV(COMPLEX(0,2*PI()*O532),COMPLEX(wp0_ea,0))</f>
        <v>226.370784382945i</v>
      </c>
      <c r="AH532" s="0" t="n">
        <f aca="false">IMABS(AG532)</f>
        <v>226.370784382945</v>
      </c>
      <c r="AI532" s="0" t="n">
        <f aca="false">IMARGUMENT(AG532)</f>
        <v>1.5707963267949</v>
      </c>
      <c r="AJ532" s="0" t="str">
        <f aca="false">IMSUM(COMPLEX(1,0),IMDIV(COMPLEX(0,2*PI()*O532),COMPLEX(wp1_ea,0)))</f>
        <v>1+2.24129489488064i</v>
      </c>
      <c r="AK532" s="0" t="n">
        <f aca="false">IMABS(AJ532)</f>
        <v>2.45426217137005</v>
      </c>
      <c r="AL532" s="0" t="n">
        <f aca="false">IMARGUMENT(AJ532)</f>
        <v>1.15113145051938</v>
      </c>
      <c r="AM532" s="0" t="str">
        <f aca="false">IMSUM(COMPLEX(1,0),IMDIV(COMPLEX(0,2*PI()*O532),COMPLEX(wz_ea,0)))</f>
        <v>1+226.370784382945i</v>
      </c>
      <c r="AN532" s="0" t="n">
        <f aca="false">IMABS(AM532)</f>
        <v>226.372993137763</v>
      </c>
      <c r="AO532" s="0" t="n">
        <f aca="false">IMARGUMENT(AM532)</f>
        <v>1.56637882434227</v>
      </c>
      <c r="AP532" s="197" t="str">
        <f aca="false">IMPRODUCT(AF532,IMDIV(AM532,IMPRODUCT(AG532,AJ532)))</f>
        <v>-0.0714113247926417+0.161972992443328i</v>
      </c>
      <c r="AQ532" s="169" t="n">
        <f aca="false">20*LOG(IMABS(AP532))</f>
        <v>-15.0397269053011</v>
      </c>
      <c r="AR532" s="198" t="n">
        <f aca="false">(180/PI())*IMARGUMENT(AP532)</f>
        <v>113.791921973943</v>
      </c>
      <c r="AS532" s="197" t="str">
        <f aca="false">IMPRODUCT(AC532,AP532)</f>
        <v>-0.00583237314354148-0.00136851943681169i</v>
      </c>
      <c r="AT532" s="223" t="n">
        <f aca="false">20*LOG(IMABS(AS532))</f>
        <v>-44.4503353672685</v>
      </c>
      <c r="AU532" s="198" t="n">
        <f aca="false">(180/PI())*IMARGUMENT(AS532)</f>
        <v>-166.794891202809</v>
      </c>
      <c r="AX532" s="0" t="n">
        <f aca="false">SUM((AT533&lt;0)*(AT532&gt;0))*O532</f>
        <v>0</v>
      </c>
      <c r="AY532" s="0" t="n">
        <f aca="false">IF(AX532&gt;0,AU532,0)</f>
        <v>0</v>
      </c>
    </row>
    <row r="533" customFormat="false" ht="15" hidden="false" customHeight="false" outlineLevel="0" collapsed="false">
      <c r="N533" s="130" t="n">
        <v>15</v>
      </c>
      <c r="O533" s="192" t="n">
        <f aca="false">10^(6+(N533/100))</f>
        <v>1412537.54462276</v>
      </c>
      <c r="P533" s="240" t="str">
        <f aca="false">COMPLEX(Adc,0)</f>
        <v>175.438596491228</v>
      </c>
      <c r="Q533" s="124" t="str">
        <f aca="false">IMSUM(COMPLEX(1,0),IMDIV(COMPLEX(0,2*PI()*O533),COMPLEX(wp_lf,0)))</f>
        <v>1+16685.4420748809i</v>
      </c>
      <c r="R533" s="124" t="n">
        <f aca="false">IMABS(Q533)</f>
        <v>16685.4421048471</v>
      </c>
      <c r="S533" s="124" t="n">
        <f aca="false">IMARGUMENT(Q533)</f>
        <v>1.57073639431038</v>
      </c>
      <c r="T533" s="124" t="str">
        <f aca="false">IMSUM(COMPLEX(1,0),IMDIV(COMPLEX(0,2*PI()*O533),COMPLEX(wz_esr,0)))</f>
        <v>1+0.0275309794235534i</v>
      </c>
      <c r="U533" s="124" t="n">
        <f aca="false">IMABS(T533)</f>
        <v>1.00037890562927</v>
      </c>
      <c r="V533" s="124" t="n">
        <f aca="false">IMARGUMENT(T533)</f>
        <v>0.0275240268388635</v>
      </c>
      <c r="W533" s="0" t="str">
        <f aca="false">IMSUB(COMPLEX(1,0),IMDIV(COMPLEX(0,2*PI()*O533),COMPLEX(wz_rhp,0)))</f>
        <v>1-6.39016930527352i</v>
      </c>
      <c r="X533" s="124" t="n">
        <f aca="false">IMABS(W533)</f>
        <v>6.46794122963868</v>
      </c>
      <c r="Y533" s="124" t="n">
        <f aca="false">IMARGUMENT(W533)</f>
        <v>-1.41556494575739</v>
      </c>
      <c r="Z533" s="0" t="str">
        <f aca="false">IMSUM(COMPLEX(1,0),IMDIV(COMPLEX(0,2*PI()*O533),COMPLEX(Q*(wsl/2),0)),IMDIV(IMPOWER(COMPLEX(0,2*PI()*O533),2),IMPOWER(COMPLEX(wsl/2,0),2)))</f>
        <v>-0.80976173693323+1.91851887559121i</v>
      </c>
      <c r="AA533" s="124" t="n">
        <f aca="false">IMABS(Z533)</f>
        <v>2.08240936095689</v>
      </c>
      <c r="AB533" s="124" t="n">
        <f aca="false">IMARGUMENT(Z533)</f>
        <v>1.97018814187353</v>
      </c>
      <c r="AC533" s="222" t="str">
        <f aca="false">(IMDIV(IMPRODUCT(P533,T533,W533),IMPRODUCT(Q533,Z533)))</f>
        <v>0.00702041428662126+0.0319069948630648i</v>
      </c>
      <c r="AD533" s="223" t="n">
        <f aca="false">20*LOG(IMABS(AC533))</f>
        <v>-29.7169618182482</v>
      </c>
      <c r="AE533" s="198" t="n">
        <f aca="false">(180/PI())*IMARGUMENT(AC533)</f>
        <v>77.5910820568514</v>
      </c>
      <c r="AF533" s="0" t="str">
        <f aca="false">COMPLEX(Adc_ea,0)</f>
        <v>-0.434440565864413</v>
      </c>
      <c r="AG533" s="0" t="str">
        <f aca="false">IMDIV(COMPLEX(0,2*PI()*O533),COMPLEX(wp0_ea,0))</f>
        <v>231.643637316165i</v>
      </c>
      <c r="AH533" s="0" t="n">
        <f aca="false">IMABS(AG533)</f>
        <v>231.643637316165</v>
      </c>
      <c r="AI533" s="0" t="n">
        <f aca="false">IMARGUMENT(AG533)</f>
        <v>1.5707963267949</v>
      </c>
      <c r="AJ533" s="0" t="str">
        <f aca="false">IMSUM(COMPLEX(1,0),IMDIV(COMPLEX(0,2*PI()*O533),COMPLEX(wp1_ea,0)))</f>
        <v>1+2.293501359566i</v>
      </c>
      <c r="AK533" s="0" t="n">
        <f aca="false">IMABS(AJ533)</f>
        <v>2.50202887400028</v>
      </c>
      <c r="AL533" s="0" t="n">
        <f aca="false">IMARGUMENT(AJ533)</f>
        <v>1.15963335548198</v>
      </c>
      <c r="AM533" s="0" t="str">
        <f aca="false">IMSUM(COMPLEX(1,0),IMDIV(COMPLEX(0,2*PI()*O533),COMPLEX(wz_ea,0)))</f>
        <v>1+231.643637316165i</v>
      </c>
      <c r="AN533" s="0" t="n">
        <f aca="false">IMABS(AM533)</f>
        <v>231.645795794059</v>
      </c>
      <c r="AO533" s="0" t="n">
        <f aca="false">IMARGUMENT(AM533)</f>
        <v>1.56647937771068</v>
      </c>
      <c r="AP533" s="197" t="str">
        <f aca="false">IMPRODUCT(AF533,IMDIV(AM533,IMPRODUCT(AG533,AJ533)))</f>
        <v>-0.0687106983264665+0.159463549481895i</v>
      </c>
      <c r="AQ533" s="169" t="n">
        <f aca="false">20*LOG(IMABS(AP533))</f>
        <v>-15.2071579953849</v>
      </c>
      <c r="AR533" s="198" t="n">
        <f aca="false">(180/PI())*IMARGUMENT(AP533)</f>
        <v>113.310559985391</v>
      </c>
      <c r="AS533" s="197" t="str">
        <f aca="false">IMPRODUCT(AC533,AP533)</f>
        <v>-0.00557038022233975-0.00107285171756213i</v>
      </c>
      <c r="AT533" s="223" t="n">
        <f aca="false">20*LOG(IMABS(AS533))</f>
        <v>-44.9241198136331</v>
      </c>
      <c r="AU533" s="198" t="n">
        <f aca="false">(180/PI())*IMARGUMENT(AS533)</f>
        <v>-169.098357957758</v>
      </c>
      <c r="AX533" s="0" t="n">
        <f aca="false">SUM((AT534&lt;0)*(AT533&gt;0))*O533</f>
        <v>0</v>
      </c>
      <c r="AY533" s="0" t="n">
        <f aca="false">IF(AX533&gt;0,AU533,0)</f>
        <v>0</v>
      </c>
    </row>
    <row r="534" customFormat="false" ht="15" hidden="false" customHeight="false" outlineLevel="0" collapsed="false">
      <c r="N534" s="130" t="n">
        <v>16</v>
      </c>
      <c r="O534" s="192" t="n">
        <f aca="false">10^(6+(N534/100))</f>
        <v>1445439.77074593</v>
      </c>
      <c r="P534" s="240" t="str">
        <f aca="false">COMPLEX(Adc,0)</f>
        <v>175.438596491228</v>
      </c>
      <c r="Q534" s="124" t="str">
        <f aca="false">IMSUM(COMPLEX(1,0),IMDIV(COMPLEX(0,2*PI()*O534),COMPLEX(wp_lf,0)))</f>
        <v>1+17074.095948332i</v>
      </c>
      <c r="R534" s="124" t="n">
        <f aca="false">IMABS(Q534)</f>
        <v>17074.0959776161</v>
      </c>
      <c r="S534" s="124" t="n">
        <f aca="false">IMARGUMENT(Q534)</f>
        <v>1.57073775854028</v>
      </c>
      <c r="T534" s="124" t="str">
        <f aca="false">IMSUM(COMPLEX(1,0),IMDIV(COMPLEX(0,2*PI()*O534),COMPLEX(wz_esr,0)))</f>
        <v>1+0.0281722583147479i</v>
      </c>
      <c r="U534" s="124" t="n">
        <f aca="false">IMABS(T534)</f>
        <v>1.00039675936028</v>
      </c>
      <c r="V534" s="124" t="n">
        <f aca="false">IMARGUMENT(T534)</f>
        <v>0.028164808645608</v>
      </c>
      <c r="W534" s="0" t="str">
        <f aca="false">IMSUB(COMPLEX(1,0),IMDIV(COMPLEX(0,2*PI()*O534),COMPLEX(wz_rhp,0)))</f>
        <v>1-6.53901546957396i</v>
      </c>
      <c r="X534" s="124" t="n">
        <f aca="false">IMABS(W534)</f>
        <v>6.61503766514807</v>
      </c>
      <c r="Y534" s="124" t="n">
        <f aca="false">IMARGUMENT(W534)</f>
        <v>-1.41904383127366</v>
      </c>
      <c r="Z534" s="0" t="str">
        <f aca="false">IMSUM(COMPLEX(1,0),IMDIV(COMPLEX(0,2*PI()*O534),COMPLEX(Q*(wsl/2),0)),IMDIV(IMPOWER(COMPLEX(0,2*PI()*O534),2),IMPOWER(COMPLEX(wsl/2,0),2)))</f>
        <v>-0.89505317991296+1.96320692095083i</v>
      </c>
      <c r="AA534" s="124" t="n">
        <f aca="false">IMABS(Z534)</f>
        <v>2.15761479632986</v>
      </c>
      <c r="AB534" s="124" t="n">
        <f aca="false">IMARGUMENT(Z534)</f>
        <v>1.9985572969933</v>
      </c>
      <c r="AC534" s="222" t="str">
        <f aca="false">(IMDIV(IMPRODUCT(P534,T534,W534),IMPRODUCT(Q534,Z534)))</f>
        <v>0.00772929830174151+0.0305525258106779i</v>
      </c>
      <c r="AD534" s="223" t="n">
        <f aca="false">20*LOG(IMABS(AC534))</f>
        <v>-30.0296377638748</v>
      </c>
      <c r="AE534" s="198" t="n">
        <f aca="false">(180/PI())*IMARGUMENT(AC534)</f>
        <v>75.8029596711447</v>
      </c>
      <c r="AF534" s="0" t="str">
        <f aca="false">COMPLEX(Adc_ea,0)</f>
        <v>-0.434440565864413</v>
      </c>
      <c r="AG534" s="0" t="str">
        <f aca="false">IMDIV(COMPLEX(0,2*PI()*O534),COMPLEX(wp0_ea,0))</f>
        <v>237.039310772057i</v>
      </c>
      <c r="AH534" s="0" t="n">
        <f aca="false">IMABS(AG534)</f>
        <v>237.039310772057</v>
      </c>
      <c r="AI534" s="0" t="n">
        <f aca="false">IMARGUMENT(AG534)</f>
        <v>1.5707963267949</v>
      </c>
      <c r="AJ534" s="0" t="str">
        <f aca="false">IMSUM(COMPLEX(1,0),IMDIV(COMPLEX(0,2*PI()*O534),COMPLEX(wp1_ea,0)))</f>
        <v>1+2.34692386903027i</v>
      </c>
      <c r="AK534" s="0" t="n">
        <f aca="false">IMABS(AJ534)</f>
        <v>2.55108832599422</v>
      </c>
      <c r="AL534" s="0" t="n">
        <f aca="false">IMARGUMENT(AJ534)</f>
        <v>1.16800308730019</v>
      </c>
      <c r="AM534" s="0" t="str">
        <f aca="false">IMSUM(COMPLEX(1,0),IMDIV(COMPLEX(0,2*PI()*O534),COMPLEX(wz_ea,0)))</f>
        <v>1+237.039310772057i</v>
      </c>
      <c r="AN534" s="0" t="n">
        <f aca="false">IMABS(AM534)</f>
        <v>237.041420117438</v>
      </c>
      <c r="AO534" s="0" t="n">
        <f aca="false">IMARGUMENT(AM534)</f>
        <v>1.56657764228935</v>
      </c>
      <c r="AP534" s="197" t="str">
        <f aca="false">IMPRODUCT(AF534,IMDIV(AM534,IMPRODUCT(AG534,AJ534)))</f>
        <v>-0.0660933866927551+0.156948925370918i</v>
      </c>
      <c r="AQ534" s="169" t="n">
        <f aca="false">20*LOG(IMABS(AP534))</f>
        <v>-15.3758252009349</v>
      </c>
      <c r="AR534" s="198" t="n">
        <f aca="false">(180/PI())*IMARGUMENT(AP534)</f>
        <v>112.836639822184</v>
      </c>
      <c r="AS534" s="197" t="str">
        <f aca="false">IMPRODUCT(AC534,AP534)</f>
        <v>-0.00530604159487379-0.000806214840515924i</v>
      </c>
      <c r="AT534" s="223" t="n">
        <f aca="false">20*LOG(IMABS(AS534))</f>
        <v>-45.4054629648097</v>
      </c>
      <c r="AU534" s="198" t="n">
        <f aca="false">(180/PI())*IMARGUMENT(AS534)</f>
        <v>-171.360400506672</v>
      </c>
      <c r="AX534" s="0" t="n">
        <f aca="false">SUM((AT535&lt;0)*(AT534&gt;0))*O534</f>
        <v>0</v>
      </c>
      <c r="AY534" s="0" t="n">
        <f aca="false">IF(AX534&gt;0,AU534,0)</f>
        <v>0</v>
      </c>
    </row>
    <row r="535" customFormat="false" ht="15" hidden="false" customHeight="false" outlineLevel="0" collapsed="false">
      <c r="N535" s="130" t="n">
        <v>17</v>
      </c>
      <c r="O535" s="192" t="n">
        <f aca="false">10^(6+(N535/100))</f>
        <v>1479108.38816821</v>
      </c>
      <c r="P535" s="240" t="str">
        <f aca="false">COMPLEX(Adc,0)</f>
        <v>175.438596491228</v>
      </c>
      <c r="Q535" s="124" t="str">
        <f aca="false">IMSUM(COMPLEX(1,0),IMDIV(COMPLEX(0,2*PI()*O535),COMPLEX(wp_lf,0)))</f>
        <v>1+17471.8027334574i</v>
      </c>
      <c r="R535" s="124" t="n">
        <f aca="false">IMABS(Q535)</f>
        <v>17471.8027620749</v>
      </c>
      <c r="S535" s="124" t="n">
        <f aca="false">IMARGUMENT(Q535)</f>
        <v>1.57073909171652</v>
      </c>
      <c r="T535" s="124" t="str">
        <f aca="false">IMSUM(COMPLEX(1,0),IMDIV(COMPLEX(0,2*PI()*O535),COMPLEX(wz_esr,0)))</f>
        <v>1+0.0288284745102047i</v>
      </c>
      <c r="U535" s="124" t="n">
        <f aca="false">IMABS(T535)</f>
        <v>1.00041545417021</v>
      </c>
      <c r="V535" s="124" t="n">
        <f aca="false">IMARGUMENT(T535)</f>
        <v>0.0288204922249286</v>
      </c>
      <c r="W535" s="0" t="str">
        <f aca="false">IMSUB(COMPLEX(1,0),IMDIV(COMPLEX(0,2*PI()*O535),COMPLEX(wz_rhp,0)))</f>
        <v>1-6.69132870643048i</v>
      </c>
      <c r="X535" s="124" t="n">
        <f aca="false">IMABS(W535)</f>
        <v>6.76563964880636</v>
      </c>
      <c r="Y535" s="124" t="n">
        <f aca="false">IMARGUMENT(W535)</f>
        <v>-1.42244710829852</v>
      </c>
      <c r="Z535" s="0" t="str">
        <f aca="false">IMSUM(COMPLEX(1,0),IMDIV(COMPLEX(0,2*PI()*O535),COMPLEX(Q*(wsl/2),0)),IMDIV(IMPOWER(COMPLEX(0,2*PI()*O535),2),IMPOWER(COMPLEX(wsl/2,0),2)))</f>
        <v>-0.9843642847615+2.00893588460606i</v>
      </c>
      <c r="AA535" s="124" t="n">
        <f aca="false">IMABS(Z535)</f>
        <v>2.23714023556235</v>
      </c>
      <c r="AB535" s="124" t="n">
        <f aca="false">IMARGUMENT(Z535)</f>
        <v>2.02640624049563</v>
      </c>
      <c r="AC535" s="222" t="str">
        <f aca="false">(IMDIV(IMPRODUCT(P535,T535,W535),IMPRODUCT(Q535,Z535)))</f>
        <v>0.00834837876760985+0.0292101130744483i</v>
      </c>
      <c r="AD535" s="223" t="n">
        <f aca="false">20*LOG(IMABS(AC535))</f>
        <v>-30.3483305621848</v>
      </c>
      <c r="AE535" s="198" t="n">
        <f aca="false">(180/PI())*IMARGUMENT(AC535)</f>
        <v>74.0498308509439</v>
      </c>
      <c r="AF535" s="0" t="str">
        <f aca="false">COMPLEX(Adc_ea,0)</f>
        <v>-0.434440565864413</v>
      </c>
      <c r="AG535" s="0" t="str">
        <f aca="false">IMDIV(COMPLEX(0,2*PI()*O535),COMPLEX(wp0_ea,0))</f>
        <v>242.560665608105i</v>
      </c>
      <c r="AH535" s="0" t="n">
        <f aca="false">IMABS(AG535)</f>
        <v>242.560665608105</v>
      </c>
      <c r="AI535" s="0" t="n">
        <f aca="false">IMARGUMENT(AG535)</f>
        <v>1.5707963267949</v>
      </c>
      <c r="AJ535" s="0" t="str">
        <f aca="false">IMSUM(COMPLEX(1,0),IMDIV(COMPLEX(0,2*PI()*O535),COMPLEX(wp1_ea,0)))</f>
        <v>1+2.4015907485951i</v>
      </c>
      <c r="AK535" s="0" t="n">
        <f aca="false">IMABS(AJ535)</f>
        <v>2.60146845526475</v>
      </c>
      <c r="AL535" s="0" t="n">
        <f aca="false">IMARGUMENT(AJ535)</f>
        <v>1.17624039210656</v>
      </c>
      <c r="AM535" s="0" t="str">
        <f aca="false">IMSUM(COMPLEX(1,0),IMDIV(COMPLEX(0,2*PI()*O535),COMPLEX(wz_ea,0)))</f>
        <v>1+242.560665608105i</v>
      </c>
      <c r="AN535" s="0" t="n">
        <f aca="false">IMABS(AM535)</f>
        <v>242.562726939336</v>
      </c>
      <c r="AO535" s="0" t="n">
        <f aca="false">IMARGUMENT(AM535)</f>
        <v>1.56667367017185</v>
      </c>
      <c r="AP535" s="197" t="str">
        <f aca="false">IMPRODUCT(AF535,IMDIV(AM535,IMPRODUCT(AG535,AJ535)))</f>
        <v>-0.063558240889752+0.154431942741128i</v>
      </c>
      <c r="AQ535" s="169" t="n">
        <f aca="false">20*LOG(IMABS(AP535))</f>
        <v>-15.5456900542708</v>
      </c>
      <c r="AR535" s="198" t="n">
        <f aca="false">(180/PI())*IMARGUMENT(AP535)</f>
        <v>112.370179014599</v>
      </c>
      <c r="AS535" s="197" t="str">
        <f aca="false">IMPRODUCT(AC535,AP535)</f>
        <v>-0.00504158277852571-0.000567287051381906i</v>
      </c>
      <c r="AT535" s="223" t="n">
        <f aca="false">20*LOG(IMABS(AS535))</f>
        <v>-45.8940206164556</v>
      </c>
      <c r="AU535" s="198" t="n">
        <f aca="false">(180/PI())*IMARGUMENT(AS535)</f>
        <v>-173.579990134458</v>
      </c>
      <c r="AX535" s="0" t="n">
        <f aca="false">SUM((AT536&lt;0)*(AT535&gt;0))*O535</f>
        <v>0</v>
      </c>
      <c r="AY535" s="0" t="n">
        <f aca="false">IF(AX535&gt;0,AU535,0)</f>
        <v>0</v>
      </c>
    </row>
    <row r="536" customFormat="false" ht="15" hidden="false" customHeight="false" outlineLevel="0" collapsed="false">
      <c r="N536" s="130" t="n">
        <v>18</v>
      </c>
      <c r="O536" s="192" t="n">
        <f aca="false">10^(6+(N536/100))</f>
        <v>1513561.24843621</v>
      </c>
      <c r="P536" s="240" t="str">
        <f aca="false">COMPLEX(Adc,0)</f>
        <v>175.438596491228</v>
      </c>
      <c r="Q536" s="124" t="str">
        <f aca="false">IMSUM(COMPLEX(1,0),IMDIV(COMPLEX(0,2*PI()*O536),COMPLEX(wp_lf,0)))</f>
        <v>1+17878.7732996587i</v>
      </c>
      <c r="R536" s="124" t="n">
        <f aca="false">IMABS(Q536)</f>
        <v>17878.7733276248</v>
      </c>
      <c r="S536" s="124" t="n">
        <f aca="false">IMARGUMENT(Q536)</f>
        <v>1.57074039454596</v>
      </c>
      <c r="T536" s="124" t="str">
        <f aca="false">IMSUM(COMPLEX(1,0),IMDIV(COMPLEX(0,2*PI()*O536),COMPLEX(wz_esr,0)))</f>
        <v>1+0.0294999759444368i</v>
      </c>
      <c r="U536" s="124" t="n">
        <f aca="false">IMABS(T536)</f>
        <v>1.00043502966496</v>
      </c>
      <c r="V536" s="124" t="n">
        <f aca="false">IMARGUMENT(T536)</f>
        <v>0.0294914229725186</v>
      </c>
      <c r="W536" s="0" t="str">
        <f aca="false">IMSUB(COMPLEX(1,0),IMDIV(COMPLEX(0,2*PI()*O536),COMPLEX(wz_rhp,0)))</f>
        <v>1-6.84718977433735i</v>
      </c>
      <c r="X536" s="124" t="n">
        <f aca="false">IMABS(W536)</f>
        <v>6.91982715143883</v>
      </c>
      <c r="Y536" s="124" t="n">
        <f aca="false">IMARGUMENT(W536)</f>
        <v>-1.42577626578957</v>
      </c>
      <c r="Z536" s="0" t="str">
        <f aca="false">IMSUM(COMPLEX(1,0),IMDIV(COMPLEX(0,2*PI()*O536),COMPLEX(Q*(wsl/2),0)),IMDIV(IMPOWER(COMPLEX(0,2*PI()*O536),2),IMPOWER(COMPLEX(wsl/2,0),2)))</f>
        <v>-1.07788449230637+2.05573001265872i</v>
      </c>
      <c r="AA536" s="124" t="n">
        <f aca="false">IMABS(Z536)</f>
        <v>2.32117661191482</v>
      </c>
      <c r="AB536" s="124" t="n">
        <f aca="false">IMARGUMENT(Z536)</f>
        <v>2.05371931475858</v>
      </c>
      <c r="AC536" s="222" t="str">
        <f aca="false">(IMDIV(IMPRODUCT(P536,T536,W536),IMPRODUCT(Q536,Z536)))</f>
        <v>0.00888200231968757+0.0278856382916389i</v>
      </c>
      <c r="AD536" s="223" t="n">
        <f aca="false">20*LOG(IMABS(AC536))</f>
        <v>-30.6727324718171</v>
      </c>
      <c r="AE536" s="198" t="n">
        <f aca="false">(180/PI())*IMARGUMENT(AC536)</f>
        <v>72.3325271501326</v>
      </c>
      <c r="AF536" s="0" t="str">
        <f aca="false">COMPLEX(Adc_ea,0)</f>
        <v>-0.434440565864413</v>
      </c>
      <c r="AG536" s="0" t="str">
        <f aca="false">IMDIV(COMPLEX(0,2*PI()*O536),COMPLEX(wp0_ea,0))</f>
        <v>248.21062931973i</v>
      </c>
      <c r="AH536" s="0" t="n">
        <f aca="false">IMABS(AG536)</f>
        <v>248.21062931973</v>
      </c>
      <c r="AI536" s="0" t="n">
        <f aca="false">IMARGUMENT(AG536)</f>
        <v>1.5707963267949</v>
      </c>
      <c r="AJ536" s="0" t="str">
        <f aca="false">IMSUM(COMPLEX(1,0),IMDIV(COMPLEX(0,2*PI()*O536),COMPLEX(wp1_ea,0)))</f>
        <v>1+2.45753098336366i</v>
      </c>
      <c r="AK536" s="0" t="n">
        <f aca="false">IMABS(AJ536)</f>
        <v>2.65319779401996</v>
      </c>
      <c r="AL536" s="0" t="n">
        <f aca="false">IMARGUMENT(AJ536)</f>
        <v>1.18434516495882</v>
      </c>
      <c r="AM536" s="0" t="str">
        <f aca="false">IMSUM(COMPLEX(1,0),IMDIV(COMPLEX(0,2*PI()*O536),COMPLEX(wz_ea,0)))</f>
        <v>1+248.21062931973i</v>
      </c>
      <c r="AN536" s="0" t="n">
        <f aca="false">IMABS(AM536)</f>
        <v>248.212643729719</v>
      </c>
      <c r="AO536" s="0" t="n">
        <f aca="false">IMARGUMENT(AM536)</f>
        <v>1.56676751226634</v>
      </c>
      <c r="AP536" s="197" t="str">
        <f aca="false">IMPRODUCT(AF536,IMDIV(AM536,IMPRODUCT(AG536,AJ536)))</f>
        <v>-0.061104014184314+0.151915297999258i</v>
      </c>
      <c r="AQ536" s="169" t="n">
        <f aca="false">20*LOG(IMABS(AP536))</f>
        <v>-15.7167146447231</v>
      </c>
      <c r="AR536" s="198" t="n">
        <f aca="false">(180/PI())*IMARGUMENT(AP536)</f>
        <v>111.911186492207</v>
      </c>
      <c r="AS536" s="197" t="str">
        <f aca="false">IMPRODUCT(AC536,AP536)</f>
        <v>-0.00477898104670114-0.000354612408485515i</v>
      </c>
      <c r="AT536" s="223" t="n">
        <f aca="false">20*LOG(IMABS(AS536))</f>
        <v>-46.3894471165402</v>
      </c>
      <c r="AU536" s="198" t="n">
        <f aca="false">(180/PI())*IMARGUMENT(AS536)</f>
        <v>-175.756286357661</v>
      </c>
      <c r="AX536" s="0" t="n">
        <f aca="false">SUM((AT537&lt;0)*(AT536&gt;0))*O536</f>
        <v>0</v>
      </c>
      <c r="AY536" s="0" t="n">
        <f aca="false">IF(AX536&gt;0,AU536,0)</f>
        <v>0</v>
      </c>
    </row>
    <row r="537" customFormat="false" ht="15" hidden="false" customHeight="false" outlineLevel="0" collapsed="false">
      <c r="N537" s="130" t="n">
        <v>19</v>
      </c>
      <c r="O537" s="192" t="n">
        <f aca="false">10^(6+(N537/100))</f>
        <v>1548816.61891248</v>
      </c>
      <c r="P537" s="240" t="str">
        <f aca="false">COMPLEX(Adc,0)</f>
        <v>175.438596491228</v>
      </c>
      <c r="Q537" s="124" t="str">
        <f aca="false">IMSUM(COMPLEX(1,0),IMDIV(COMPLEX(0,2*PI()*O537),COMPLEX(wp_lf,0)))</f>
        <v>1+18295.223428117i</v>
      </c>
      <c r="R537" s="124" t="n">
        <f aca="false">IMABS(Q537)</f>
        <v>18295.2234554465</v>
      </c>
      <c r="S537" s="124" t="n">
        <f aca="false">IMARGUMENT(Q537)</f>
        <v>1.57074166771938</v>
      </c>
      <c r="T537" s="124" t="str">
        <f aca="false">IMSUM(COMPLEX(1,0),IMDIV(COMPLEX(0,2*PI()*O537),COMPLEX(wz_esr,0)))</f>
        <v>1+0.0301871186563931i</v>
      </c>
      <c r="U537" s="124" t="n">
        <f aca="false">IMABS(T537)</f>
        <v>1.00045552731382</v>
      </c>
      <c r="V537" s="124" t="n">
        <f aca="false">IMARGUMENT(T537)</f>
        <v>0.0301779542072221</v>
      </c>
      <c r="W537" s="0" t="str">
        <f aca="false">IMSUB(COMPLEX(1,0),IMDIV(COMPLEX(0,2*PI()*O537),COMPLEX(wz_rhp,0)))</f>
        <v>1-7.00668131289586i</v>
      </c>
      <c r="X537" s="124" t="n">
        <f aca="false">IMABS(W537)</f>
        <v>7.07768203725514</v>
      </c>
      <c r="Y537" s="124" t="n">
        <f aca="false">IMARGUMENT(W537)</f>
        <v>-1.42903277357283</v>
      </c>
      <c r="Z537" s="0" t="str">
        <f aca="false">IMSUM(COMPLEX(1,0),IMDIV(COMPLEX(0,2*PI()*O537),COMPLEX(Q*(wsl/2),0)),IMDIV(IMPOWER(COMPLEX(0,2*PI()*O537),2),IMPOWER(COMPLEX(wsl/2,0),2)))</f>
        <v>-1.17581217144625+2.1036141159749i</v>
      </c>
      <c r="AA537" s="124" t="n">
        <f aca="false">IMABS(Z537)</f>
        <v>2.40992253225078</v>
      </c>
      <c r="AB537" s="124" t="n">
        <f aca="false">IMARGUMENT(Z537)</f>
        <v>2.08048389642003</v>
      </c>
      <c r="AC537" s="222" t="str">
        <f aca="false">(IMDIV(IMPRODUCT(P537,T537,W537),IMPRODUCT(Q537,Z537)))</f>
        <v>0.00933485155879391+0.0265843000028596i</v>
      </c>
      <c r="AD537" s="223" t="n">
        <f aca="false">20*LOG(IMABS(AC537))</f>
        <v>-31.0025364012076</v>
      </c>
      <c r="AE537" s="198" t="n">
        <f aca="false">(180/PI())*IMARGUMENT(AC537)</f>
        <v>70.6517078233551</v>
      </c>
      <c r="AF537" s="0" t="str">
        <f aca="false">COMPLEX(Adc_ea,0)</f>
        <v>-0.434440565864413</v>
      </c>
      <c r="AG537" s="0" t="str">
        <f aca="false">IMDIV(COMPLEX(0,2*PI()*O537),COMPLEX(wp0_ea,0))</f>
        <v>253.992197592476i</v>
      </c>
      <c r="AH537" s="0" t="n">
        <f aca="false">IMABS(AG537)</f>
        <v>253.992197592476</v>
      </c>
      <c r="AI537" s="0" t="n">
        <f aca="false">IMARGUMENT(AG537)</f>
        <v>1.5707963267949</v>
      </c>
      <c r="AJ537" s="0" t="str">
        <f aca="false">IMSUM(COMPLEX(1,0),IMDIV(COMPLEX(0,2*PI()*O537),COMPLEX(wp1_ea,0)))</f>
        <v>1+2.51477423358887i</v>
      </c>
      <c r="AK537" s="0" t="n">
        <f aca="false">IMABS(AJ537)</f>
        <v>2.70630549752287</v>
      </c>
      <c r="AL537" s="0" t="n">
        <f aca="false">IMARGUMENT(AJ537)</f>
        <v>1.19231744301966</v>
      </c>
      <c r="AM537" s="0" t="str">
        <f aca="false">IMSUM(COMPLEX(1,0),IMDIV(COMPLEX(0,2*PI()*O537),COMPLEX(wz_ea,0)))</f>
        <v>1+253.992197592476i</v>
      </c>
      <c r="AN537" s="0" t="n">
        <f aca="false">IMABS(AM537)</f>
        <v>253.994166149255</v>
      </c>
      <c r="AO537" s="0" t="n">
        <f aca="false">IMARGUMENT(AM537)</f>
        <v>1.56685921832254</v>
      </c>
      <c r="AP537" s="197" t="str">
        <f aca="false">IMPRODUCT(AF537,IMDIV(AM537,IMPRODUCT(AG537,AJ537)))</f>
        <v>-0.0587293720672199+0.149401560099894i</v>
      </c>
      <c r="AQ537" s="169" t="n">
        <f aca="false">20*LOG(IMABS(AP537))</f>
        <v>-15.888861661765</v>
      </c>
      <c r="AR537" s="198" t="n">
        <f aca="false">(180/PI())*IMARGUMENT(AP537)</f>
        <v>111.459662976192</v>
      </c>
      <c r="AS537" s="197" t="str">
        <f aca="false">IMPRODUCT(AC537,AP537)</f>
        <v>-0.00451996586497952-0.000166637859829799i</v>
      </c>
      <c r="AT537" s="223" t="n">
        <f aca="false">20*LOG(IMABS(AS537))</f>
        <v>-46.8913980629726</v>
      </c>
      <c r="AU537" s="198" t="n">
        <f aca="false">(180/PI())*IMARGUMENT(AS537)</f>
        <v>-177.888629200453</v>
      </c>
      <c r="AX537" s="0" t="n">
        <f aca="false">SUM((AT538&lt;0)*(AT537&gt;0))*O537</f>
        <v>0</v>
      </c>
      <c r="AY537" s="0" t="n">
        <f aca="false">IF(AX537&gt;0,AU537,0)</f>
        <v>0</v>
      </c>
    </row>
    <row r="538" customFormat="false" ht="15" hidden="false" customHeight="false" outlineLevel="0" collapsed="false">
      <c r="N538" s="130" t="n">
        <v>20</v>
      </c>
      <c r="O538" s="192" t="n">
        <f aca="false">10^(6+(N538/100))</f>
        <v>1584893.19246111</v>
      </c>
      <c r="P538" s="240" t="str">
        <f aca="false">COMPLEX(Adc,0)</f>
        <v>175.438596491228</v>
      </c>
      <c r="Q538" s="124" t="str">
        <f aca="false">IMSUM(COMPLEX(1,0),IMDIV(COMPLEX(0,2*PI()*O538),COMPLEX(wp_lf,0)))</f>
        <v>1+18721.3739262028i</v>
      </c>
      <c r="R538" s="124" t="n">
        <f aca="false">IMABS(Q538)</f>
        <v>18721.3739529102</v>
      </c>
      <c r="S538" s="124" t="n">
        <f aca="false">IMARGUMENT(Q538)</f>
        <v>1.57074291191183</v>
      </c>
      <c r="T538" s="124" t="str">
        <f aca="false">IMSUM(COMPLEX(1,0),IMDIV(COMPLEX(0,2*PI()*O538),COMPLEX(wz_esr,0)))</f>
        <v>1+0.0308902669782346i</v>
      </c>
      <c r="U538" s="124" t="n">
        <f aca="false">IMABS(T538)</f>
        <v>1.00047699053701</v>
      </c>
      <c r="V538" s="124" t="n">
        <f aca="false">IMARGUMENT(T538)</f>
        <v>0.03088044734687</v>
      </c>
      <c r="W538" s="0" t="str">
        <f aca="false">IMSUB(COMPLEX(1,0),IMDIV(COMPLEX(0,2*PI()*O538),COMPLEX(wz_rhp,0)))</f>
        <v>1-7.16988788663084i</v>
      </c>
      <c r="X538" s="124" t="n">
        <f aca="false">IMABS(W538)</f>
        <v>7.2392881077393</v>
      </c>
      <c r="Y538" s="124" t="n">
        <f aca="false">IMARGUMENT(W538)</f>
        <v>-1.43221808186973</v>
      </c>
      <c r="Z538" s="0" t="str">
        <f aca="false">IMSUM(COMPLEX(1,0),IMDIV(COMPLEX(0,2*PI()*O538),COMPLEX(Q*(wsl/2),0)),IMDIV(IMPOWER(COMPLEX(0,2*PI()*O538),2),IMPOWER(COMPLEX(wsl/2,0),2)))</f>
        <v>-1.27835503991799+2.15261358333998i</v>
      </c>
      <c r="AA538" s="124" t="n">
        <f aca="false">IMABS(Z538)</f>
        <v>2.50358479929551</v>
      </c>
      <c r="AB538" s="124" t="n">
        <f aca="false">IMARGUMENT(Z538)</f>
        <v>2.10669024155146</v>
      </c>
      <c r="AC538" s="222" t="str">
        <f aca="false">(IMDIV(IMPRODUCT(P538,T538,W538),IMPRODUCT(Q538,Z538)))</f>
        <v>0.00971184713625841+0.02531061594995i</v>
      </c>
      <c r="AD538" s="223" t="n">
        <f aca="false">20*LOG(IMABS(AC538))</f>
        <v>-31.3374382809106</v>
      </c>
      <c r="AE538" s="198" t="n">
        <f aca="false">(180/PI())*IMARGUMENT(AC538)</f>
        <v>69.007868734062</v>
      </c>
      <c r="AF538" s="0" t="str">
        <f aca="false">COMPLEX(Adc_ea,0)</f>
        <v>-0.434440565864413</v>
      </c>
      <c r="AG538" s="0" t="str">
        <f aca="false">IMDIV(COMPLEX(0,2*PI()*O538),COMPLEX(wp0_ea,0))</f>
        <v>259.908435890369i</v>
      </c>
      <c r="AH538" s="0" t="n">
        <f aca="false">IMABS(AG538)</f>
        <v>259.908435890369</v>
      </c>
      <c r="AI538" s="0" t="n">
        <f aca="false">IMARGUMENT(AG538)</f>
        <v>1.5707963267949</v>
      </c>
      <c r="AJ538" s="0" t="str">
        <f aca="false">IMSUM(COMPLEX(1,0),IMDIV(COMPLEX(0,2*PI()*O538),COMPLEX(wp1_ea,0)))</f>
        <v>1+2.57335085039969i</v>
      </c>
      <c r="AK538" s="0" t="n">
        <f aca="false">IMABS(AJ538)</f>
        <v>2.76082136315496</v>
      </c>
      <c r="AL538" s="0" t="n">
        <f aca="false">IMARGUMENT(AJ538)</f>
        <v>1.20015739869006</v>
      </c>
      <c r="AM538" s="0" t="str">
        <f aca="false">IMSUM(COMPLEX(1,0),IMDIV(COMPLEX(0,2*PI()*O538),COMPLEX(wz_ea,0)))</f>
        <v>1+259.908435890369i</v>
      </c>
      <c r="AN538" s="0" t="n">
        <f aca="false">IMABS(AM538)</f>
        <v>259.910359637661</v>
      </c>
      <c r="AO538" s="0" t="n">
        <f aca="false">IMARGUMENT(AM538)</f>
        <v>1.56694883695804</v>
      </c>
      <c r="AP538" s="197" t="str">
        <f aca="false">IMPRODUCT(AF538,IMDIV(AM538,IMPRODUCT(AG538,AJ538)))</f>
        <v>-0.0564329019019616+0.146893170009732i</v>
      </c>
      <c r="AQ538" s="169" t="n">
        <f aca="false">20*LOG(IMABS(AP538))</f>
        <v>-16.0620944335842</v>
      </c>
      <c r="AR538" s="198" t="n">
        <f aca="false">(180/PI())*IMARGUMENT(AP538)</f>
        <v>111.015601374289</v>
      </c>
      <c r="AS538" s="197" t="str">
        <f aca="false">IMPRODUCT(AC538,AP538)</f>
        <v>-0.00426602432851436-1.74749448681702e-06i</v>
      </c>
      <c r="AT538" s="223" t="n">
        <f aca="false">20*LOG(IMABS(AS538))</f>
        <v>-47.3995327144948</v>
      </c>
      <c r="AU538" s="198" t="n">
        <f aca="false">(180/PI())*IMARGUMENT(AS538)</f>
        <v>-179.97652989164</v>
      </c>
      <c r="AX538" s="0" t="n">
        <f aca="false">SUM((AT539&lt;0)*(AT538&gt;0))*O538</f>
        <v>0</v>
      </c>
      <c r="AY538" s="0" t="n">
        <f aca="false">IF(AX538&gt;0,AU538,0)</f>
        <v>0</v>
      </c>
    </row>
    <row r="539" customFormat="false" ht="15" hidden="false" customHeight="false" outlineLevel="0" collapsed="false">
      <c r="N539" s="130" t="n">
        <v>21</v>
      </c>
      <c r="O539" s="192" t="n">
        <f aca="false">10^(6+(N539/100))</f>
        <v>1621810.09735893</v>
      </c>
      <c r="P539" s="240" t="str">
        <f aca="false">COMPLEX(Adc,0)</f>
        <v>175.438596491228</v>
      </c>
      <c r="Q539" s="124" t="str">
        <f aca="false">IMSUM(COMPLEX(1,0),IMDIV(COMPLEX(0,2*PI()*O539),COMPLEX(wp_lf,0)))</f>
        <v>1+19157.4507445509i</v>
      </c>
      <c r="R539" s="124" t="n">
        <f aca="false">IMABS(Q539)</f>
        <v>19157.4507706504</v>
      </c>
      <c r="S539" s="124" t="n">
        <f aca="false">IMARGUMENT(Q539)</f>
        <v>1.57074412778301</v>
      </c>
      <c r="T539" s="124" t="str">
        <f aca="false">IMSUM(COMPLEX(1,0),IMDIV(COMPLEX(0,2*PI()*O539),COMPLEX(wz_esr,0)))</f>
        <v>1+0.0316097937285089i</v>
      </c>
      <c r="U539" s="124" t="n">
        <f aca="false">IMABS(T539)</f>
        <v>1.00049946479724</v>
      </c>
      <c r="V539" s="124" t="n">
        <f aca="false">IMARGUMENT(T539)</f>
        <v>0.0315992720876005</v>
      </c>
      <c r="W539" s="0" t="str">
        <f aca="false">IMSUB(COMPLEX(1,0),IMDIV(COMPLEX(0,2*PI()*O539),COMPLEX(wz_rhp,0)))</f>
        <v>1-7.33689602982799i</v>
      </c>
      <c r="X539" s="124" t="n">
        <f aca="false">IMABS(W539)</f>
        <v>7.40473114653771</v>
      </c>
      <c r="Y539" s="124" t="n">
        <f aca="false">IMARGUMENT(W539)</f>
        <v>-1.43533362088757</v>
      </c>
      <c r="Z539" s="0" t="str">
        <f aca="false">IMSUM(COMPLEX(1,0),IMDIV(COMPLEX(0,2*PI()*O539),COMPLEX(Q*(wsl/2),0)),IMDIV(IMPOWER(COMPLEX(0,2*PI()*O539),2),IMPOWER(COMPLEX(wsl/2,0),2)))</f>
        <v>-1.38573060489376+2.20275439492016i</v>
      </c>
      <c r="AA539" s="124" t="n">
        <f aca="false">IMABS(Z539)</f>
        <v>2.60237895658555</v>
      </c>
      <c r="AB539" s="124" t="n">
        <f aca="false">IMARGUMENT(Z539)</f>
        <v>2.13233130964255</v>
      </c>
      <c r="AC539" s="222" t="str">
        <f aca="false">(IMDIV(IMPRODUCT(P539,T539,W539),IMPRODUCT(Q539,Z539)))</f>
        <v>0.0100180573347311+0.0240684383330379i</v>
      </c>
      <c r="AD539" s="223" t="n">
        <f aca="false">20*LOG(IMABS(AC539))</f>
        <v>-31.6771391417159</v>
      </c>
      <c r="AE539" s="198" t="n">
        <f aca="false">(180/PI())*IMARGUMENT(AC539)</f>
        <v>67.4013524731708</v>
      </c>
      <c r="AF539" s="0" t="str">
        <f aca="false">COMPLEX(Adc_ea,0)</f>
        <v>-0.434440565864413</v>
      </c>
      <c r="AG539" s="0" t="str">
        <f aca="false">IMDIV(COMPLEX(0,2*PI()*O539),COMPLEX(wp0_ea,0))</f>
        <v>265.962481081265i</v>
      </c>
      <c r="AH539" s="0" t="n">
        <f aca="false">IMABS(AG539)</f>
        <v>265.962481081265</v>
      </c>
      <c r="AI539" s="0" t="n">
        <f aca="false">IMARGUMENT(AG539)</f>
        <v>1.5707963267949</v>
      </c>
      <c r="AJ539" s="0" t="str">
        <f aca="false">IMSUM(COMPLEX(1,0),IMDIV(COMPLEX(0,2*PI()*O539),COMPLEX(wp1_ea,0)))</f>
        <v>1+2.63329189189371i</v>
      </c>
      <c r="AK539" s="0" t="n">
        <f aca="false">IMABS(AJ539)</f>
        <v>2.81677584978165</v>
      </c>
      <c r="AL539" s="0" t="n">
        <f aca="false">IMARGUMENT(AJ539)</f>
        <v>1.20786533273196</v>
      </c>
      <c r="AM539" s="0" t="str">
        <f aca="false">IMSUM(COMPLEX(1,0),IMDIV(COMPLEX(0,2*PI()*O539),COMPLEX(wz_ea,0)))</f>
        <v>1+265.962481081265i</v>
      </c>
      <c r="AN539" s="0" t="n">
        <f aca="false">IMABS(AM539)</f>
        <v>265.964361039035</v>
      </c>
      <c r="AO539" s="0" t="n">
        <f aca="false">IMARGUMENT(AM539)</f>
        <v>1.56703641568405</v>
      </c>
      <c r="AP539" s="197" t="str">
        <f aca="false">IMPRODUCT(AF539,IMDIV(AM539,IMPRODUCT(AG539,AJ539)))</f>
        <v>-0.0542131222296697+0.144392440809631i</v>
      </c>
      <c r="AQ539" s="169" t="n">
        <f aca="false">20*LOG(IMABS(AP539))</f>
        <v>-16.236376961247</v>
      </c>
      <c r="AR539" s="198" t="n">
        <f aca="false">(180/PI())*IMARGUMENT(AP539)</f>
        <v>110.578987176298</v>
      </c>
      <c r="AS539" s="197" t="str">
        <f aca="false">IMPRODUCT(AC539,AP539)</f>
        <v>-0.00401841072417505+0.000141706561506398i</v>
      </c>
      <c r="AT539" s="223" t="n">
        <f aca="false">20*LOG(IMABS(AS539))</f>
        <v>-47.913516102963</v>
      </c>
      <c r="AU539" s="198" t="n">
        <f aca="false">(180/PI())*IMARGUMENT(AS539)</f>
        <v>177.980339649469</v>
      </c>
      <c r="AX539" s="0" t="n">
        <f aca="false">SUM((AT540&lt;0)*(AT539&gt;0))*O539</f>
        <v>0</v>
      </c>
      <c r="AY539" s="0" t="n">
        <f aca="false">IF(AX539&gt;0,AU539,0)</f>
        <v>0</v>
      </c>
    </row>
    <row r="540" customFormat="false" ht="15" hidden="false" customHeight="false" outlineLevel="0" collapsed="false">
      <c r="N540" s="130" t="n">
        <v>22</v>
      </c>
      <c r="O540" s="192" t="n">
        <f aca="false">10^(6+(N540/100))</f>
        <v>1659586.90743756</v>
      </c>
      <c r="P540" s="240" t="str">
        <f aca="false">COMPLEX(Adc,0)</f>
        <v>175.438596491228</v>
      </c>
      <c r="Q540" s="124" t="str">
        <f aca="false">IMSUM(COMPLEX(1,0),IMDIV(COMPLEX(0,2*PI()*O540),COMPLEX(wp_lf,0)))</f>
        <v>1+19603.6850968627i</v>
      </c>
      <c r="R540" s="124" t="n">
        <f aca="false">IMABS(Q540)</f>
        <v>19603.6851223681</v>
      </c>
      <c r="S540" s="124" t="n">
        <f aca="false">IMARGUMENT(Q540)</f>
        <v>1.57074531597758</v>
      </c>
      <c r="T540" s="124" t="str">
        <f aca="false">IMSUM(COMPLEX(1,0),IMDIV(COMPLEX(0,2*PI()*O540),COMPLEX(wz_esr,0)))</f>
        <v>1+0.0323460804098234i</v>
      </c>
      <c r="U540" s="124" t="n">
        <f aca="false">IMABS(T540)</f>
        <v>1.00052299769564</v>
      </c>
      <c r="V540" s="124" t="n">
        <f aca="false">IMARGUMENT(T540)</f>
        <v>0.0323348065867293</v>
      </c>
      <c r="W540" s="0" t="str">
        <f aca="false">IMSUB(COMPLEX(1,0),IMDIV(COMPLEX(0,2*PI()*O540),COMPLEX(wz_rhp,0)))</f>
        <v>1-7.50779429241549i</v>
      </c>
      <c r="X540" s="124" t="n">
        <f aca="false">IMABS(W540)</f>
        <v>7.57409896537051</v>
      </c>
      <c r="Y540" s="124" t="n">
        <f aca="false">IMARGUMENT(W540)</f>
        <v>-1.43838080046923</v>
      </c>
      <c r="Z540" s="0" t="str">
        <f aca="false">IMSUM(COMPLEX(1,0),IMDIV(COMPLEX(0,2*PI()*O540),COMPLEX(Q*(wsl/2),0)),IMDIV(IMPOWER(COMPLEX(0,2*PI()*O540),2),IMPOWER(COMPLEX(wsl/2,0),2)))</f>
        <v>-1.49816662434301+2.25406313603744i</v>
      </c>
      <c r="AA540" s="124" t="n">
        <f aca="false">IMABS(Z540)</f>
        <v>2.70652985491353</v>
      </c>
      <c r="AB540" s="124" t="n">
        <f aca="false">IMARGUMENT(Z540)</f>
        <v>2.15740257244396</v>
      </c>
      <c r="AC540" s="222" t="str">
        <f aca="false">(IMDIV(IMPRODUCT(P540,T540,W540),IMPRODUCT(Q540,Z540)))</f>
        <v>0.0102586164614457+0.0228609797444377i</v>
      </c>
      <c r="AD540" s="223" t="n">
        <f aca="false">20*LOG(IMABS(AC540))</f>
        <v>-32.0213468961268</v>
      </c>
      <c r="AE540" s="198" t="n">
        <f aca="false">(180/PI())*IMARGUMENT(AC540)</f>
        <v>65.8323593420915</v>
      </c>
      <c r="AF540" s="0" t="str">
        <f aca="false">COMPLEX(Adc_ea,0)</f>
        <v>-0.434440565864413</v>
      </c>
      <c r="AG540" s="0" t="str">
        <f aca="false">IMDIV(COMPLEX(0,2*PI()*O540),COMPLEX(wp0_ea,0))</f>
        <v>272.157543100062i</v>
      </c>
      <c r="AH540" s="0" t="n">
        <f aca="false">IMABS(AG540)</f>
        <v>272.157543100062</v>
      </c>
      <c r="AI540" s="0" t="n">
        <f aca="false">IMARGUMENT(AG540)</f>
        <v>1.5707963267949</v>
      </c>
      <c r="AJ540" s="0" t="str">
        <f aca="false">IMSUM(COMPLEX(1,0),IMDIV(COMPLEX(0,2*PI()*O540),COMPLEX(wp1_ea,0)))</f>
        <v>1+2.69462913960457i</v>
      </c>
      <c r="AK540" s="0" t="n">
        <f aca="false">IMABS(AJ540)</f>
        <v>2.87420009741947</v>
      </c>
      <c r="AL540" s="0" t="n">
        <f aca="false">IMARGUMENT(AJ540)</f>
        <v>1.2154416674128</v>
      </c>
      <c r="AM540" s="0" t="str">
        <f aca="false">IMSUM(COMPLEX(1,0),IMDIV(COMPLEX(0,2*PI()*O540),COMPLEX(wz_ea,0)))</f>
        <v>1+272.157543100062i</v>
      </c>
      <c r="AN540" s="0" t="n">
        <f aca="false">IMABS(AM540)</f>
        <v>272.159380265061</v>
      </c>
      <c r="AO540" s="0" t="n">
        <f aca="false">IMARGUMENT(AM540)</f>
        <v>1.56712200093061</v>
      </c>
      <c r="AP540" s="197" t="str">
        <f aca="false">IMPRODUCT(AF540,IMDIV(AM540,IMPRODUCT(AG540,AJ540)))</f>
        <v>-0.0520684916993563+0.141901558379633i</v>
      </c>
      <c r="AQ540" s="169" t="n">
        <f aca="false">20*LOG(IMABS(AP540))</f>
        <v>-16.4116739486205</v>
      </c>
      <c r="AR540" s="198" t="n">
        <f aca="false">(180/PI())*IMARGUMENT(AP540)</f>
        <v>110.149798848324</v>
      </c>
      <c r="AS540" s="197" t="str">
        <f aca="false">IMPRODUCT(AC540,AP540)</f>
        <v>-0.0037781593378906+0.000265376928635693i</v>
      </c>
      <c r="AT540" s="223" t="n">
        <f aca="false">20*LOG(IMABS(AS540))</f>
        <v>-48.4330208447474</v>
      </c>
      <c r="AU540" s="198" t="n">
        <f aca="false">(180/PI())*IMARGUMENT(AS540)</f>
        <v>175.982158190416</v>
      </c>
      <c r="AX540" s="0" t="n">
        <f aca="false">SUM((AT541&lt;0)*(AT540&gt;0))*O540</f>
        <v>0</v>
      </c>
      <c r="AY540" s="0" t="n">
        <f aca="false">IF(AX540&gt;0,AU540,0)</f>
        <v>0</v>
      </c>
    </row>
    <row r="541" customFormat="false" ht="15" hidden="false" customHeight="false" outlineLevel="0" collapsed="false">
      <c r="N541" s="130" t="n">
        <v>23</v>
      </c>
      <c r="O541" s="192" t="n">
        <f aca="false">10^(6+(N541/100))</f>
        <v>1698243.65246175</v>
      </c>
      <c r="P541" s="240" t="str">
        <f aca="false">COMPLEX(Adc,0)</f>
        <v>175.438596491228</v>
      </c>
      <c r="Q541" s="124" t="str">
        <f aca="false">IMSUM(COMPLEX(1,0),IMDIV(COMPLEX(0,2*PI()*O541),COMPLEX(wp_lf,0)))</f>
        <v>1+20060.3135824982i</v>
      </c>
      <c r="R541" s="124" t="n">
        <f aca="false">IMABS(Q541)</f>
        <v>20060.313607423</v>
      </c>
      <c r="S541" s="124" t="n">
        <f aca="false">IMARGUMENT(Q541)</f>
        <v>1.57074647712555</v>
      </c>
      <c r="T541" s="124" t="str">
        <f aca="false">IMSUM(COMPLEX(1,0),IMDIV(COMPLEX(0,2*PI()*O541),COMPLEX(wz_esr,0)))</f>
        <v>1+0.0330995174111223i</v>
      </c>
      <c r="U541" s="124" t="n">
        <f aca="false">IMABS(T541)</f>
        <v>1.00054763907215</v>
      </c>
      <c r="V541" s="124" t="n">
        <f aca="false">IMARGUMENT(T541)</f>
        <v>0.0330874376491096</v>
      </c>
      <c r="W541" s="0" t="str">
        <f aca="false">IMSUB(COMPLEX(1,0),IMDIV(COMPLEX(0,2*PI()*O541),COMPLEX(wz_rhp,0)))</f>
        <v>1-7.68267328691419i</v>
      </c>
      <c r="X541" s="124" t="n">
        <f aca="false">IMABS(W541)</f>
        <v>7.74748145099199</v>
      </c>
      <c r="Y541" s="124" t="n">
        <f aca="false">IMARGUMENT(W541)</f>
        <v>-1.44136100979824</v>
      </c>
      <c r="Z541" s="0" t="str">
        <f aca="false">IMSUM(COMPLEX(1,0),IMDIV(COMPLEX(0,2*PI()*O541),COMPLEX(Q*(wsl/2),0)),IMDIV(IMPOWER(COMPLEX(0,2*PI()*O541),2),IMPOWER(COMPLEX(wsl/2,0),2)))</f>
        <v>-1.61590159013749+2.30656701126549i</v>
      </c>
      <c r="AA541" s="124" t="n">
        <f aca="false">IMABS(Z541)</f>
        <v>2.81627223940923</v>
      </c>
      <c r="AB541" s="124" t="n">
        <f aca="false">IMARGUMENT(Z541)</f>
        <v>2.18190181321943</v>
      </c>
      <c r="AC541" s="222" t="str">
        <f aca="false">(IMDIV(IMPRODUCT(P541,T541,W541),IMPRODUCT(Q541,Z541)))</f>
        <v>0.0104386528477429+0.0216908475081505i</v>
      </c>
      <c r="AD541" s="223" t="n">
        <f aca="false">20*LOG(IMABS(AC541))</f>
        <v>-32.3697778288816</v>
      </c>
      <c r="AE541" s="198" t="n">
        <f aca="false">(180/PI())*IMARGUMENT(AC541)</f>
        <v>64.3009588822915</v>
      </c>
      <c r="AF541" s="0" t="str">
        <f aca="false">COMPLEX(Adc_ea,0)</f>
        <v>-0.434440565864413</v>
      </c>
      <c r="AG541" s="0" t="str">
        <f aca="false">IMDIV(COMPLEX(0,2*PI()*O541),COMPLEX(wp0_ea,0))</f>
        <v>278.496906650642i</v>
      </c>
      <c r="AH541" s="0" t="n">
        <f aca="false">IMABS(AG541)</f>
        <v>278.496906650642</v>
      </c>
      <c r="AI541" s="0" t="n">
        <f aca="false">IMARGUMENT(AG541)</f>
        <v>1.5707963267949</v>
      </c>
      <c r="AJ541" s="0" t="str">
        <f aca="false">IMSUM(COMPLEX(1,0),IMDIV(COMPLEX(0,2*PI()*O541),COMPLEX(wp1_ea,0)))</f>
        <v>1+2.75739511535289i</v>
      </c>
      <c r="AK541" s="0" t="n">
        <f aca="false">IMABS(AJ541)</f>
        <v>2.93312594720581</v>
      </c>
      <c r="AL541" s="0" t="n">
        <f aca="false">IMARGUMENT(AJ541)</f>
        <v>1.22288693970164</v>
      </c>
      <c r="AM541" s="0" t="str">
        <f aca="false">IMSUM(COMPLEX(1,0),IMDIV(COMPLEX(0,2*PI()*O541),COMPLEX(wz_ea,0)))</f>
        <v>1+278.496906650642i</v>
      </c>
      <c r="AN541" s="0" t="n">
        <f aca="false">IMABS(AM541)</f>
        <v>278.498701996933</v>
      </c>
      <c r="AO541" s="0" t="n">
        <f aca="false">IMARGUMENT(AM541)</f>
        <v>1.56720563807113</v>
      </c>
      <c r="AP541" s="197" t="str">
        <f aca="false">IMPRODUCT(AF541,IMDIV(AM541,IMPRODUCT(AG541,AJ541)))</f>
        <v>-0.0499974175988504+0.139422582612489i</v>
      </c>
      <c r="AQ541" s="169" t="n">
        <f aca="false">20*LOG(IMABS(AP541))</f>
        <v>-16.5879508282342</v>
      </c>
      <c r="AR541" s="198" t="n">
        <f aca="false">(180/PI())*IMARGUMENT(AP541)</f>
        <v>109.72800822401</v>
      </c>
      <c r="AS541" s="197" t="str">
        <f aca="false">IMPRODUCT(AC541,AP541)</f>
        <v>-0.00354609966423805+0.000370897578089544i</v>
      </c>
      <c r="AT541" s="223" t="n">
        <f aca="false">20*LOG(IMABS(AS541))</f>
        <v>-48.9577286571158</v>
      </c>
      <c r="AU541" s="198" t="n">
        <f aca="false">(180/PI())*IMARGUMENT(AS541)</f>
        <v>174.028967106301</v>
      </c>
      <c r="AX541" s="0" t="n">
        <f aca="false">SUM((AT542&lt;0)*(AT541&gt;0))*O541</f>
        <v>0</v>
      </c>
      <c r="AY541" s="0" t="n">
        <f aca="false">IF(AX541&gt;0,AU541,0)</f>
        <v>0</v>
      </c>
    </row>
    <row r="542" customFormat="false" ht="15" hidden="false" customHeight="false" outlineLevel="0" collapsed="false">
      <c r="N542" s="130" t="n">
        <v>24</v>
      </c>
      <c r="O542" s="192" t="n">
        <f aca="false">10^(6+(N542/100))</f>
        <v>1737800.82874938</v>
      </c>
      <c r="P542" s="240" t="str">
        <f aca="false">COMPLEX(Adc,0)</f>
        <v>175.438596491228</v>
      </c>
      <c r="Q542" s="124" t="str">
        <f aca="false">IMSUM(COMPLEX(1,0),IMDIV(COMPLEX(0,2*PI()*O542),COMPLEX(wp_lf,0)))</f>
        <v>1+20527.5783119249i</v>
      </c>
      <c r="R542" s="124" t="n">
        <f aca="false">IMABS(Q542)</f>
        <v>20527.5783362824</v>
      </c>
      <c r="S542" s="124" t="n">
        <f aca="false">IMARGUMENT(Q542)</f>
        <v>1.57074761184255</v>
      </c>
      <c r="T542" s="124" t="str">
        <f aca="false">IMSUM(COMPLEX(1,0),IMDIV(COMPLEX(0,2*PI()*O542),COMPLEX(wz_esr,0)))</f>
        <v>1+0.033870504214676i</v>
      </c>
      <c r="U542" s="124" t="n">
        <f aca="false">IMABS(T542)</f>
        <v>1.00057344111052</v>
      </c>
      <c r="V542" s="124" t="n">
        <f aca="false">IMARGUMENT(T542)</f>
        <v>0.0338575609170953</v>
      </c>
      <c r="W542" s="0" t="str">
        <f aca="false">IMSUB(COMPLEX(1,0),IMDIV(COMPLEX(0,2*PI()*O542),COMPLEX(wz_rhp,0)))</f>
        <v>1-7.86162573648187i</v>
      </c>
      <c r="X542" s="124" t="n">
        <f aca="false">IMABS(W542)</f>
        <v>7.92497061322716</v>
      </c>
      <c r="Y542" s="124" t="n">
        <f aca="false">IMARGUMENT(W542)</f>
        <v>-1.44427561715543</v>
      </c>
      <c r="Z542" s="0" t="str">
        <f aca="false">IMSUM(COMPLEX(1,0),IMDIV(COMPLEX(0,2*PI()*O542),COMPLEX(Q*(wsl/2),0)),IMDIV(IMPOWER(COMPLEX(0,2*PI()*O542),2),IMPOWER(COMPLEX(wsl/2,0),2)))</f>
        <v>-1.73918523392474+2.36029385885394i</v>
      </c>
      <c r="AA542" s="124" t="n">
        <f aca="false">IMABS(Z542)</f>
        <v>2.93185135674466</v>
      </c>
      <c r="AB542" s="124" t="n">
        <f aca="false">IMARGUMENT(Z542)</f>
        <v>2.20582892135768</v>
      </c>
      <c r="AC542" s="222" t="str">
        <f aca="false">(IMDIV(IMPRODUCT(P542,T542,W542),IMPRODUCT(Q542,Z542)))</f>
        <v>0.0105632267895184+0.0205600842608379i</v>
      </c>
      <c r="AD542" s="223" t="n">
        <f aca="false">20*LOG(IMABS(AC542))</f>
        <v>-32.7221578087621</v>
      </c>
      <c r="AE542" s="198" t="n">
        <f aca="false">(180/PI())*IMARGUMENT(AC542)</f>
        <v>62.8071016679764</v>
      </c>
      <c r="AF542" s="0" t="str">
        <f aca="false">COMPLEX(Adc_ea,0)</f>
        <v>-0.434440565864413</v>
      </c>
      <c r="AG542" s="0" t="str">
        <f aca="false">IMDIV(COMPLEX(0,2*PI()*O542),COMPLEX(wp0_ea,0))</f>
        <v>284.983932947468i</v>
      </c>
      <c r="AH542" s="0" t="n">
        <f aca="false">IMABS(AG542)</f>
        <v>284.983932947468</v>
      </c>
      <c r="AI542" s="0" t="n">
        <f aca="false">IMARGUMENT(AG542)</f>
        <v>1.5707963267949</v>
      </c>
      <c r="AJ542" s="0" t="str">
        <f aca="false">IMSUM(COMPLEX(1,0),IMDIV(COMPLEX(0,2*PI()*O542),COMPLEX(wp1_ea,0)))</f>
        <v>1+2.82162309848978i</v>
      </c>
      <c r="AK542" s="0" t="n">
        <f aca="false">IMABS(AJ542)</f>
        <v>2.9935859616739</v>
      </c>
      <c r="AL542" s="0" t="n">
        <f aca="false">IMARGUMENT(AJ542)</f>
        <v>1.23020179454385</v>
      </c>
      <c r="AM542" s="0" t="str">
        <f aca="false">IMSUM(COMPLEX(1,0),IMDIV(COMPLEX(0,2*PI()*O542),COMPLEX(wz_ea,0)))</f>
        <v>1+284.983932947468i</v>
      </c>
      <c r="AN542" s="0" t="n">
        <f aca="false">IMABS(AM542)</f>
        <v>284.985687426942</v>
      </c>
      <c r="AO542" s="0" t="n">
        <f aca="false">IMARGUMENT(AM542)</f>
        <v>1.56728737144644</v>
      </c>
      <c r="AP542" s="197" t="str">
        <f aca="false">IMPRODUCT(AF542,IMDIV(AM542,IMPRODUCT(AG542,AJ542)))</f>
        <v>-0.04799826396756+0.136957449102146i</v>
      </c>
      <c r="AQ542" s="169" t="n">
        <f aca="false">20*LOG(IMABS(AP542))</f>
        <v>-16.7651737832706</v>
      </c>
      <c r="AR542" s="198" t="n">
        <f aca="false">(180/PI())*IMARGUMENT(AP542)</f>
        <v>109.313580891251</v>
      </c>
      <c r="AS542" s="197" t="str">
        <f aca="false">IMPRODUCT(AC542,AP542)</f>
        <v>-0.00332287324148205+0.000459864243832919i</v>
      </c>
      <c r="AT542" s="223" t="n">
        <f aca="false">20*LOG(IMABS(AS542))</f>
        <v>-49.4873315920327</v>
      </c>
      <c r="AU542" s="198" t="n">
        <f aca="false">(180/PI())*IMARGUMENT(AS542)</f>
        <v>172.120682559227</v>
      </c>
      <c r="AX542" s="0" t="n">
        <f aca="false">SUM((AT543&lt;0)*(AT542&gt;0))*O542</f>
        <v>0</v>
      </c>
      <c r="AY542" s="0" t="n">
        <f aca="false">IF(AX542&gt;0,AU542,0)</f>
        <v>0</v>
      </c>
    </row>
    <row r="543" customFormat="false" ht="15" hidden="false" customHeight="false" outlineLevel="0" collapsed="false">
      <c r="N543" s="130" t="n">
        <v>25</v>
      </c>
      <c r="O543" s="192" t="n">
        <f aca="false">10^(6+(N543/100))</f>
        <v>1778279.41003892</v>
      </c>
      <c r="P543" s="240" t="str">
        <f aca="false">COMPLEX(Adc,0)</f>
        <v>175.438596491228</v>
      </c>
      <c r="Q543" s="124" t="str">
        <f aca="false">IMSUM(COMPLEX(1,0),IMDIV(COMPLEX(0,2*PI()*O543),COMPLEX(wp_lf,0)))</f>
        <v>1+21005.727035087i</v>
      </c>
      <c r="R543" s="124" t="n">
        <f aca="false">IMABS(Q543)</f>
        <v>21005.72705889</v>
      </c>
      <c r="S543" s="124" t="n">
        <f aca="false">IMARGUMENT(Q543)</f>
        <v>1.57074872073025</v>
      </c>
      <c r="T543" s="124" t="str">
        <f aca="false">IMSUM(COMPLEX(1,0),IMDIV(COMPLEX(0,2*PI()*O543),COMPLEX(wz_esr,0)))</f>
        <v>1+0.0346594496078935i</v>
      </c>
      <c r="U543" s="124" t="n">
        <f aca="false">IMABS(T543)</f>
        <v>1.00060045844839</v>
      </c>
      <c r="V543" s="124" t="n">
        <f aca="false">IMARGUMENT(T543)</f>
        <v>0.0346455810641231</v>
      </c>
      <c r="W543" s="0" t="str">
        <f aca="false">IMSUB(COMPLEX(1,0),IMDIV(COMPLEX(0,2*PI()*O543),COMPLEX(wz_rhp,0)))</f>
        <v>1-8.04474652407587i</v>
      </c>
      <c r="X543" s="124" t="n">
        <f aca="false">IMABS(W543)</f>
        <v>8.10666063411013</v>
      </c>
      <c r="Y543" s="124" t="n">
        <f aca="false">IMARGUMENT(W543)</f>
        <v>-1.44712596972362</v>
      </c>
      <c r="Z543" s="0" t="str">
        <f aca="false">IMSUM(COMPLEX(1,0),IMDIV(COMPLEX(0,2*PI()*O543),COMPLEX(Q*(wsl/2),0)),IMDIV(IMPOWER(COMPLEX(0,2*PI()*O543),2),IMPOWER(COMPLEX(wsl/2,0),2)))</f>
        <v>-1.86827905684205+2.41527216548853i</v>
      </c>
      <c r="AA543" s="124" t="n">
        <f aca="false">IMABS(Z543)</f>
        <v>3.0535235822928</v>
      </c>
      <c r="AB543" s="124" t="n">
        <f aca="false">IMARGUMENT(Z543)</f>
        <v>2.22918568663352</v>
      </c>
      <c r="AC543" s="222" t="str">
        <f aca="false">(IMDIV(IMPRODUCT(P543,T543,W543),IMPRODUCT(Q543,Z543)))</f>
        <v>0.0106372783787508+0.0194702127876233i</v>
      </c>
      <c r="AD543" s="223" t="n">
        <f aca="false">20*LOG(IMABS(AC543))</f>
        <v>-33.0782232389265</v>
      </c>
      <c r="AE543" s="198" t="n">
        <f aca="false">(180/PI())*IMARGUMENT(AC543)</f>
        <v>61.3506311163231</v>
      </c>
      <c r="AF543" s="0" t="str">
        <f aca="false">COMPLEX(Adc_ea,0)</f>
        <v>-0.434440565864413</v>
      </c>
      <c r="AG543" s="0" t="str">
        <f aca="false">IMDIV(COMPLEX(0,2*PI()*O543),COMPLEX(wp0_ea,0))</f>
        <v>291.622061497751i</v>
      </c>
      <c r="AH543" s="0" t="n">
        <f aca="false">IMABS(AG543)</f>
        <v>291.622061497751</v>
      </c>
      <c r="AI543" s="0" t="n">
        <f aca="false">IMARGUMENT(AG543)</f>
        <v>1.5707963267949</v>
      </c>
      <c r="AJ543" s="0" t="str">
        <f aca="false">IMSUM(COMPLEX(1,0),IMDIV(COMPLEX(0,2*PI()*O543),COMPLEX(wp1_ea,0)))</f>
        <v>1+2.88734714354209i</v>
      </c>
      <c r="AK543" s="0" t="n">
        <f aca="false">IMABS(AJ543)</f>
        <v>3.05561344533641</v>
      </c>
      <c r="AL543" s="0" t="n">
        <f aca="false">IMARGUMENT(AJ543)</f>
        <v>1.23738697823823</v>
      </c>
      <c r="AM543" s="0" t="str">
        <f aca="false">IMSUM(COMPLEX(1,0),IMDIV(COMPLEX(0,2*PI()*O543),COMPLEX(wz_ea,0)))</f>
        <v>1+291.622061497751i</v>
      </c>
      <c r="AN543" s="0" t="n">
        <f aca="false">IMABS(AM543)</f>
        <v>291.623776040634</v>
      </c>
      <c r="AO543" s="0" t="n">
        <f aca="false">IMARGUMENT(AM543)</f>
        <v>1.56736724438829</v>
      </c>
      <c r="AP543" s="197" t="str">
        <f aca="false">IMPRODUCT(AF543,IMDIV(AM543,IMPRODUCT(AG543,AJ543)))</f>
        <v>-0.0460693592775424+0.134507971255036i</v>
      </c>
      <c r="AQ543" s="169" t="n">
        <f aca="false">20*LOG(IMABS(AP543))</f>
        <v>-16.9433097658847</v>
      </c>
      <c r="AR543" s="198" t="n">
        <f aca="false">(180/PI())*IMARGUMENT(AP543)</f>
        <v>108.906476573002</v>
      </c>
      <c r="AS543" s="197" t="str">
        <f aca="false">IMPRODUCT(AC543,AP543)</f>
        <v>-0.00310895142133297+0.00053381850627761i</v>
      </c>
      <c r="AT543" s="223" t="n">
        <f aca="false">20*LOG(IMABS(AS543))</f>
        <v>-50.0215330048111</v>
      </c>
      <c r="AU543" s="198" t="n">
        <f aca="false">(180/PI())*IMARGUMENT(AS543)</f>
        <v>170.257107689325</v>
      </c>
      <c r="AX543" s="0" t="n">
        <f aca="false">SUM((AT544&lt;0)*(AT543&gt;0))*O543</f>
        <v>0</v>
      </c>
      <c r="AY543" s="0" t="n">
        <f aca="false">IF(AX543&gt;0,AU543,0)</f>
        <v>0</v>
      </c>
    </row>
    <row r="544" customFormat="false" ht="15" hidden="false" customHeight="false" outlineLevel="0" collapsed="false">
      <c r="N544" s="130" t="n">
        <v>26</v>
      </c>
      <c r="O544" s="192" t="n">
        <f aca="false">10^(6+(N544/100))</f>
        <v>1819700.85860998</v>
      </c>
      <c r="P544" s="240" t="str">
        <f aca="false">COMPLEX(Adc,0)</f>
        <v>175.438596491228</v>
      </c>
      <c r="Q544" s="124" t="str">
        <f aca="false">IMSUM(COMPLEX(1,0),IMDIV(COMPLEX(0,2*PI()*O544),COMPLEX(wp_lf,0)))</f>
        <v>1+21495.013272767i</v>
      </c>
      <c r="R544" s="124" t="n">
        <f aca="false">IMABS(Q544)</f>
        <v>21495.0132960282</v>
      </c>
      <c r="S544" s="124" t="n">
        <f aca="false">IMARGUMENT(Q544)</f>
        <v>1.57074980437658</v>
      </c>
      <c r="T544" s="124" t="str">
        <f aca="false">IMSUM(COMPLEX(1,0),IMDIV(COMPLEX(0,2*PI()*O544),COMPLEX(wz_esr,0)))</f>
        <v>1+0.0354667719000655i</v>
      </c>
      <c r="U544" s="124" t="n">
        <f aca="false">IMABS(T544)</f>
        <v>1.0006287482923</v>
      </c>
      <c r="V544" s="124" t="n">
        <f aca="false">IMARGUMENT(T544)</f>
        <v>0.0354519119919483</v>
      </c>
      <c r="W544" s="0" t="str">
        <f aca="false">IMSUB(COMPLEX(1,0),IMDIV(COMPLEX(0,2*PI()*O544),COMPLEX(wz_rhp,0)))</f>
        <v>1-8.23213274276181i</v>
      </c>
      <c r="X544" s="124" t="n">
        <f aca="false">IMABS(W544)</f>
        <v>8.29264791815323</v>
      </c>
      <c r="Y544" s="124" t="n">
        <f aca="false">IMARGUMENT(W544)</f>
        <v>-1.44991339343681</v>
      </c>
      <c r="Z544" s="0" t="str">
        <f aca="false">IMSUM(COMPLEX(1,0),IMDIV(COMPLEX(0,2*PI()*O544),COMPLEX(Q*(wsl/2),0)),IMDIV(IMPOWER(COMPLEX(0,2*PI()*O544),2),IMPOWER(COMPLEX(wsl/2,0),2)))</f>
        <v>-2.00345688419583+2.47153108139518i</v>
      </c>
      <c r="AA544" s="124" t="n">
        <f aca="false">IMABS(Z544)</f>
        <v>3.18155706740176</v>
      </c>
      <c r="AB544" s="124" t="n">
        <f aca="false">IMARGUMENT(Z544)</f>
        <v>2.25197559672733</v>
      </c>
      <c r="AC544" s="222" t="str">
        <f aca="false">(IMDIV(IMPRODUCT(P544,T544,W544),IMPRODUCT(Q544,Z544)))</f>
        <v>0.0106655848700464+0.0184222833496559i</v>
      </c>
      <c r="AD544" s="223" t="n">
        <f aca="false">20*LOG(IMABS(AC544))</f>
        <v>-33.4377217665723</v>
      </c>
      <c r="AE544" s="198" t="n">
        <f aca="false">(180/PI())*IMARGUMENT(AC544)</f>
        <v>59.9312951086783</v>
      </c>
      <c r="AF544" s="0" t="str">
        <f aca="false">COMPLEX(Adc_ea,0)</f>
        <v>-0.434440565864413</v>
      </c>
      <c r="AG544" s="0" t="str">
        <f aca="false">IMDIV(COMPLEX(0,2*PI()*O544),COMPLEX(wp0_ea,0))</f>
        <v>298.414811925116i</v>
      </c>
      <c r="AH544" s="0" t="n">
        <f aca="false">IMABS(AG544)</f>
        <v>298.414811925116</v>
      </c>
      <c r="AI544" s="0" t="n">
        <f aca="false">IMARGUMENT(AG544)</f>
        <v>1.5707963267949</v>
      </c>
      <c r="AJ544" s="0" t="str">
        <f aca="false">IMSUM(COMPLEX(1,0),IMDIV(COMPLEX(0,2*PI()*O544),COMPLEX(wp1_ea,0)))</f>
        <v>1+2.95460209826848i</v>
      </c>
      <c r="AK544" s="0" t="n">
        <f aca="false">IMABS(AJ544)</f>
        <v>3.11924246558239</v>
      </c>
      <c r="AL544" s="0" t="n">
        <f aca="false">IMARGUMENT(AJ544)</f>
        <v>1.24444333193786</v>
      </c>
      <c r="AM544" s="0" t="str">
        <f aca="false">IMSUM(COMPLEX(1,0),IMDIV(COMPLEX(0,2*PI()*O544),COMPLEX(wz_ea,0)))</f>
        <v>1+298.414811925116i</v>
      </c>
      <c r="AN544" s="0" t="n">
        <f aca="false">IMABS(AM544)</f>
        <v>298.41648744046</v>
      </c>
      <c r="AO544" s="0" t="n">
        <f aca="false">IMARGUMENT(AM544)</f>
        <v>1.56744529924228</v>
      </c>
      <c r="AP544" s="197" t="str">
        <f aca="false">IMPRODUCT(AF544,IMDIV(AM544,IMPRODUCT(AG544,AJ544)))</f>
        <v>-0.0442090036742509+0.132075842773839i</v>
      </c>
      <c r="AQ544" s="169" t="n">
        <f aca="false">20*LOG(IMABS(AP544))</f>
        <v>-17.1223265120511</v>
      </c>
      <c r="AR544" s="198" t="n">
        <f aca="false">(180/PI())*IMARGUMENT(AP544)</f>
        <v>108.506649500966</v>
      </c>
      <c r="AS544" s="197" t="str">
        <f aca="false">IMPRODUCT(AC544,AP544)</f>
        <v>-0.00290465347993218+0.000594235318094256i</v>
      </c>
      <c r="AT544" s="223" t="n">
        <f aca="false">20*LOG(IMABS(AS544))</f>
        <v>-50.5600482786233</v>
      </c>
      <c r="AU544" s="198" t="n">
        <f aca="false">(180/PI())*IMARGUMENT(AS544)</f>
        <v>168.437944609644</v>
      </c>
      <c r="AX544" s="0" t="n">
        <f aca="false">SUM((AT545&lt;0)*(AT544&gt;0))*O544</f>
        <v>0</v>
      </c>
      <c r="AY544" s="0" t="n">
        <f aca="false">IF(AX544&gt;0,AU544,0)</f>
        <v>0</v>
      </c>
    </row>
    <row r="545" customFormat="false" ht="15" hidden="false" customHeight="false" outlineLevel="0" collapsed="false">
      <c r="N545" s="130" t="n">
        <v>27</v>
      </c>
      <c r="O545" s="192" t="n">
        <f aca="false">10^(6+(N545/100))</f>
        <v>1862087.13666287</v>
      </c>
      <c r="P545" s="240" t="str">
        <f aca="false">COMPLEX(Adc,0)</f>
        <v>175.438596491228</v>
      </c>
      <c r="Q545" s="124" t="str">
        <f aca="false">IMSUM(COMPLEX(1,0),IMDIV(COMPLEX(0,2*PI()*O545),COMPLEX(wp_lf,0)))</f>
        <v>1+21995.6964510042i</v>
      </c>
      <c r="R545" s="124" t="n">
        <f aca="false">IMABS(Q545)</f>
        <v>21995.6964737359</v>
      </c>
      <c r="S545" s="124" t="n">
        <f aca="false">IMARGUMENT(Q545)</f>
        <v>1.5707508633561</v>
      </c>
      <c r="T545" s="124" t="str">
        <f aca="false">IMSUM(COMPLEX(1,0),IMDIV(COMPLEX(0,2*PI()*O545),COMPLEX(wz_esr,0)))</f>
        <v>1+0.0362928991441569i</v>
      </c>
      <c r="U545" s="124" t="n">
        <f aca="false">IMABS(T545)</f>
        <v>1.00065837053826</v>
      </c>
      <c r="V545" s="124" t="n">
        <f aca="false">IMARGUMENT(T545)</f>
        <v>0.0362769770314848</v>
      </c>
      <c r="W545" s="0" t="str">
        <f aca="false">IMSUB(COMPLEX(1,0),IMDIV(COMPLEX(0,2*PI()*O545),COMPLEX(wz_rhp,0)))</f>
        <v>1-8.4238837471931i</v>
      </c>
      <c r="X545" s="124" t="n">
        <f aca="false">IMABS(W545)</f>
        <v>8.48303114377308</v>
      </c>
      <c r="Y545" s="124" t="n">
        <f aca="false">IMARGUMENT(W545)</f>
        <v>-1.45263919287091</v>
      </c>
      <c r="Z545" s="0" t="str">
        <f aca="false">IMSUM(COMPLEX(1,0),IMDIV(COMPLEX(0,2*PI()*O545),COMPLEX(Q*(wsl/2),0)),IMDIV(IMPOWER(COMPLEX(0,2*PI()*O545),2),IMPOWER(COMPLEX(wsl/2,0),2)))</f>
        <v>-2.14500544628145+2.52910043579576i</v>
      </c>
      <c r="AA545" s="124" t="n">
        <f aca="false">IMABS(Z545)</f>
        <v>3.31623240725366</v>
      </c>
      <c r="AB545" s="124" t="n">
        <f aca="false">IMARGUMENT(Z545)</f>
        <v>2.27420364094157</v>
      </c>
      <c r="AC545" s="222" t="str">
        <f aca="false">(IMDIV(IMPRODUCT(P545,T545,W545),IMPRODUCT(Q545,Z545)))</f>
        <v>0.0106527269962406+0.0174169219888883i</v>
      </c>
      <c r="AD545" s="223" t="n">
        <f aca="false">20*LOG(IMABS(AC545))</f>
        <v>-33.8004127749734</v>
      </c>
      <c r="AE545" s="198" t="n">
        <f aca="false">(180/PI())*IMARGUMENT(AC545)</f>
        <v>58.5487572545315</v>
      </c>
      <c r="AF545" s="0" t="str">
        <f aca="false">COMPLEX(Adc_ea,0)</f>
        <v>-0.434440565864413</v>
      </c>
      <c r="AG545" s="0" t="str">
        <f aca="false">IMDIV(COMPLEX(0,2*PI()*O545),COMPLEX(wp0_ea,0))</f>
        <v>305.36578583575i</v>
      </c>
      <c r="AH545" s="0" t="n">
        <f aca="false">IMABS(AG545)</f>
        <v>305.36578583575</v>
      </c>
      <c r="AI545" s="0" t="n">
        <f aca="false">IMARGUMENT(AG545)</f>
        <v>1.5707963267949</v>
      </c>
      <c r="AJ545" s="0" t="str">
        <f aca="false">IMSUM(COMPLEX(1,0),IMDIV(COMPLEX(0,2*PI()*O545),COMPLEX(wp1_ea,0)))</f>
        <v>1+3.02342362213614i</v>
      </c>
      <c r="AK545" s="0" t="n">
        <f aca="false">IMABS(AJ545)</f>
        <v>3.18450787389368</v>
      </c>
      <c r="AL545" s="0" t="n">
        <f aca="false">IMARGUMENT(AJ545)</f>
        <v>1.2513717852934</v>
      </c>
      <c r="AM545" s="0" t="str">
        <f aca="false">IMSUM(COMPLEX(1,0),IMDIV(COMPLEX(0,2*PI()*O545),COMPLEX(wz_ea,0)))</f>
        <v>1+305.36578583575i</v>
      </c>
      <c r="AN545" s="0" t="n">
        <f aca="false">IMABS(AM545)</f>
        <v>305.367423211916</v>
      </c>
      <c r="AO545" s="0" t="n">
        <f aca="false">IMARGUMENT(AM545)</f>
        <v>1.56752157739034</v>
      </c>
      <c r="AP545" s="197" t="str">
        <f aca="false">IMPRODUCT(AF545,IMDIV(AM545,IMPRODUCT(AG545,AJ545)))</f>
        <v>-0.0424154757727264+0.129662640465417i</v>
      </c>
      <c r="AQ545" s="169" t="n">
        <f aca="false">20*LOG(IMABS(AP545))</f>
        <v>-17.3021925531493</v>
      </c>
      <c r="AR545" s="198" t="n">
        <f aca="false">(180/PI())*IMARGUMENT(AP545)</f>
        <v>108.114048781093</v>
      </c>
      <c r="AS545" s="197" t="str">
        <f aca="false">IMPRODUCT(AC545,AP545)</f>
        <v>-0.00271016457768195+0.000642513677834629i</v>
      </c>
      <c r="AT545" s="223" t="n">
        <f aca="false">20*LOG(IMABS(AS545))</f>
        <v>-51.1026053281226</v>
      </c>
      <c r="AU545" s="198" t="n">
        <f aca="false">(180/PI())*IMARGUMENT(AS545)</f>
        <v>166.662806035625</v>
      </c>
      <c r="AX545" s="0" t="n">
        <f aca="false">SUM((AT546&lt;0)*(AT545&gt;0))*O545</f>
        <v>0</v>
      </c>
      <c r="AY545" s="0" t="n">
        <f aca="false">IF(AX545&gt;0,AU545,0)</f>
        <v>0</v>
      </c>
    </row>
    <row r="546" customFormat="false" ht="15" hidden="false" customHeight="false" outlineLevel="0" collapsed="false">
      <c r="N546" s="130" t="n">
        <v>28</v>
      </c>
      <c r="O546" s="192" t="n">
        <f aca="false">10^(6+(N546/100))</f>
        <v>1905460.71796325</v>
      </c>
      <c r="P546" s="240" t="str">
        <f aca="false">COMPLEX(Adc,0)</f>
        <v>175.438596491228</v>
      </c>
      <c r="Q546" s="124" t="str">
        <f aca="false">IMSUM(COMPLEX(1,0),IMDIV(COMPLEX(0,2*PI()*O546),COMPLEX(wp_lf,0)))</f>
        <v>1+22508.0420386473i</v>
      </c>
      <c r="R546" s="124" t="n">
        <f aca="false">IMABS(Q546)</f>
        <v>22508.0420608616</v>
      </c>
      <c r="S546" s="124" t="n">
        <f aca="false">IMARGUMENT(Q546)</f>
        <v>1.57075189823031</v>
      </c>
      <c r="T546" s="124" t="str">
        <f aca="false">IMSUM(COMPLEX(1,0),IMDIV(COMPLEX(0,2*PI()*O546),COMPLEX(wz_esr,0)))</f>
        <v>1+0.0371382693637683i</v>
      </c>
      <c r="U546" s="124" t="n">
        <f aca="false">IMABS(T546)</f>
        <v>1.00068938789783</v>
      </c>
      <c r="V546" s="124" t="n">
        <f aca="false">IMARGUMENT(T546)</f>
        <v>0.0371212091473854</v>
      </c>
      <c r="W546" s="0" t="str">
        <f aca="false">IMSUB(COMPLEX(1,0),IMDIV(COMPLEX(0,2*PI()*O546),COMPLEX(wz_rhp,0)))</f>
        <v>1-8.62010120629044i</v>
      </c>
      <c r="X546" s="124" t="n">
        <f aca="false">IMABS(W546)</f>
        <v>8.67791131590372</v>
      </c>
      <c r="Y546" s="124" t="n">
        <f aca="false">IMARGUMENT(W546)</f>
        <v>-1.45530465117265</v>
      </c>
      <c r="Z546" s="0" t="str">
        <f aca="false">IMSUM(COMPLEX(1,0),IMDIV(COMPLEX(0,2*PI()*O546),COMPLEX(Q*(wsl/2),0)),IMDIV(IMPOWER(COMPLEX(0,2*PI()*O546),2),IMPOWER(COMPLEX(wsl/2,0),2)))</f>
        <v>-2.29322498657685+2.588010752724i</v>
      </c>
      <c r="AA546" s="124" t="n">
        <f aca="false">IMABS(Z546)</f>
        <v>3.45784333006506</v>
      </c>
      <c r="AB546" s="124" t="n">
        <f aca="false">IMARGUMENT(Z546)</f>
        <v>2.29587612241892</v>
      </c>
      <c r="AC546" s="222" t="str">
        <f aca="false">(IMDIV(IMPRODUCT(P546,T546,W546),IMPRODUCT(Q546,Z546)))</f>
        <v>0.0106030634875006+0.0164543785512171i</v>
      </c>
      <c r="AD546" s="223" t="n">
        <f aca="false">20*LOG(IMABS(AC546))</f>
        <v>-34.1660676820731</v>
      </c>
      <c r="AE546" s="198" t="n">
        <f aca="false">(180/PI())*IMARGUMENT(AC546)</f>
        <v>57.202607666392</v>
      </c>
      <c r="AF546" s="0" t="str">
        <f aca="false">COMPLEX(Adc_ea,0)</f>
        <v>-0.434440565864413</v>
      </c>
      <c r="AG546" s="0" t="str">
        <f aca="false">IMDIV(COMPLEX(0,2*PI()*O546),COMPLEX(wp0_ea,0))</f>
        <v>312.478668728031i</v>
      </c>
      <c r="AH546" s="0" t="n">
        <f aca="false">IMABS(AG546)</f>
        <v>312.478668728031</v>
      </c>
      <c r="AI546" s="0" t="n">
        <f aca="false">IMARGUMENT(AG546)</f>
        <v>1.5707963267949</v>
      </c>
      <c r="AJ546" s="0" t="str">
        <f aca="false">IMSUM(COMPLEX(1,0),IMDIV(COMPLEX(0,2*PI()*O546),COMPLEX(wp1_ea,0)))</f>
        <v>1+3.09384820522803i</v>
      </c>
      <c r="AK546" s="0" t="n">
        <f aca="false">IMABS(AJ546)</f>
        <v>3.25144532738791</v>
      </c>
      <c r="AL546" s="0" t="n">
        <f aca="false">IMARGUMENT(AJ546)</f>
        <v>1.25817335025479</v>
      </c>
      <c r="AM546" s="0" t="str">
        <f aca="false">IMSUM(COMPLEX(1,0),IMDIV(COMPLEX(0,2*PI()*O546),COMPLEX(wz_ea,0)))</f>
        <v>1+312.478668728031i</v>
      </c>
      <c r="AN546" s="0" t="n">
        <f aca="false">IMABS(AM546)</f>
        <v>312.480268833158</v>
      </c>
      <c r="AO546" s="0" t="n">
        <f aca="false">IMARGUMENT(AM546)</f>
        <v>1.5675961192726</v>
      </c>
      <c r="AP546" s="197" t="str">
        <f aca="false">IMPRODUCT(AF546,IMDIV(AM546,IMPRODUCT(AG546,AJ546)))</f>
        <v>-0.0406870390089792+0.127269827327036i</v>
      </c>
      <c r="AQ546" s="169" t="n">
        <f aca="false">20*LOG(IMABS(AP546))</f>
        <v>-17.4828772244909</v>
      </c>
      <c r="AR546" s="198" t="n">
        <f aca="false">(180/PI())*IMARGUMENT(AP546)</f>
        <v>107.728618749972</v>
      </c>
      <c r="AS546" s="197" t="str">
        <f aca="false">IMPRODUCT(AC546,AP546)</f>
        <v>-0.00252555317471771+0.00067997011720992i</v>
      </c>
      <c r="AT546" s="223" t="n">
        <f aca="false">20*LOG(IMABS(AS546))</f>
        <v>-51.648944906564</v>
      </c>
      <c r="AU546" s="198" t="n">
        <f aca="false">(180/PI())*IMARGUMENT(AS546)</f>
        <v>164.931226416364</v>
      </c>
      <c r="AX546" s="0" t="n">
        <f aca="false">SUM((AT547&lt;0)*(AT546&gt;0))*O546</f>
        <v>0</v>
      </c>
      <c r="AY546" s="0" t="n">
        <f aca="false">IF(AX546&gt;0,AU546,0)</f>
        <v>0</v>
      </c>
    </row>
    <row r="547" customFormat="false" ht="15" hidden="false" customHeight="false" outlineLevel="0" collapsed="false">
      <c r="N547" s="130" t="n">
        <v>29</v>
      </c>
      <c r="O547" s="192" t="n">
        <f aca="false">10^(6+(N547/100))</f>
        <v>1949844.59975805</v>
      </c>
      <c r="P547" s="240" t="str">
        <f aca="false">COMPLEX(Adc,0)</f>
        <v>175.438596491228</v>
      </c>
      <c r="Q547" s="124" t="str">
        <f aca="false">IMSUM(COMPLEX(1,0),IMDIV(COMPLEX(0,2*PI()*O547),COMPLEX(wp_lf,0)))</f>
        <v>1+23032.3216881084i</v>
      </c>
      <c r="R547" s="124" t="n">
        <f aca="false">IMABS(Q547)</f>
        <v>23032.321709817</v>
      </c>
      <c r="S547" s="124" t="n">
        <f aca="false">IMARGUMENT(Q547)</f>
        <v>1.57075290954791</v>
      </c>
      <c r="T547" s="124" t="str">
        <f aca="false">IMSUM(COMPLEX(1,0),IMDIV(COMPLEX(0,2*PI()*O547),COMPLEX(wz_esr,0)))</f>
        <v>1+0.0380033307853788i</v>
      </c>
      <c r="U547" s="124" t="n">
        <f aca="false">IMABS(T547)</f>
        <v>1.00072186603011</v>
      </c>
      <c r="V547" s="124" t="n">
        <f aca="false">IMARGUMENT(T547)</f>
        <v>0.0379850511462795</v>
      </c>
      <c r="W547" s="0" t="str">
        <f aca="false">IMSUB(COMPLEX(1,0),IMDIV(COMPLEX(0,2*PI()*O547),COMPLEX(wz_rhp,0)))</f>
        <v>1-8.8208891571479i</v>
      </c>
      <c r="X547" s="124" t="n">
        <f aca="false">IMABS(W547)</f>
        <v>8.87739181982464</v>
      </c>
      <c r="Y547" s="124" t="n">
        <f aca="false">IMARGUMENT(W547)</f>
        <v>-1.45791103002409</v>
      </c>
      <c r="Z547" s="0" t="str">
        <f aca="false">IMSUM(COMPLEX(1,0),IMDIV(COMPLEX(0,2*PI()*O547),COMPLEX(Q*(wsl/2),0)),IMDIV(IMPOWER(COMPLEX(0,2*PI()*O547),2),IMPOWER(COMPLEX(wsl/2,0),2)))</f>
        <v>-2.44842989859918+2.64829326720971i</v>
      </c>
      <c r="AA547" s="124" t="n">
        <f aca="false">IMABS(Z547)</f>
        <v>3.60669740864169</v>
      </c>
      <c r="AB547" s="124" t="n">
        <f aca="false">IMARGUMENT(Z547)</f>
        <v>2.31700048058399</v>
      </c>
      <c r="AC547" s="222" t="str">
        <f aca="false">(IMDIV(IMPRODUCT(P547,T547,W547),IMPRODUCT(Q547,Z547)))</f>
        <v>0.010520712950512+0.0155345734184425i</v>
      </c>
      <c r="AD547" s="223" t="n">
        <f aca="false">20*LOG(IMABS(AC547))</f>
        <v>-34.5344700699975</v>
      </c>
      <c r="AE547" s="198" t="n">
        <f aca="false">(180/PI())*IMARGUMENT(AC547)</f>
        <v>55.8923731470837</v>
      </c>
      <c r="AF547" s="0" t="str">
        <f aca="false">COMPLEX(Adc_ea,0)</f>
        <v>-0.434440565864413</v>
      </c>
      <c r="AG547" s="0" t="str">
        <f aca="false">IMDIV(COMPLEX(0,2*PI()*O547),COMPLEX(wp0_ea,0))</f>
        <v>319.757231946612i</v>
      </c>
      <c r="AH547" s="0" t="n">
        <f aca="false">IMABS(AG547)</f>
        <v>319.757231946612</v>
      </c>
      <c r="AI547" s="0" t="n">
        <f aca="false">IMARGUMENT(AG547)</f>
        <v>1.5707963267949</v>
      </c>
      <c r="AJ547" s="0" t="str">
        <f aca="false">IMSUM(COMPLEX(1,0),IMDIV(COMPLEX(0,2*PI()*O547),COMPLEX(wp1_ea,0)))</f>
        <v>1+3.16591318759022i</v>
      </c>
      <c r="AK547" s="0" t="n">
        <f aca="false">IMABS(AJ547)</f>
        <v>3.32009131069579</v>
      </c>
      <c r="AL547" s="0" t="n">
        <f aca="false">IMARGUMENT(AJ547)</f>
        <v>1.26484911504517</v>
      </c>
      <c r="AM547" s="0" t="str">
        <f aca="false">IMSUM(COMPLEX(1,0),IMDIV(COMPLEX(0,2*PI()*O547),COMPLEX(wz_ea,0)))</f>
        <v>1+319.757231946612i</v>
      </c>
      <c r="AN547" s="0" t="n">
        <f aca="false">IMABS(AM547)</f>
        <v>319.75879562908</v>
      </c>
      <c r="AO547" s="0" t="n">
        <f aca="false">IMARGUMENT(AM547)</f>
        <v>1.56766896440882</v>
      </c>
      <c r="AP547" s="197" t="str">
        <f aca="false">IMPRODUCT(AF547,IMDIV(AM547,IMPRODUCT(AG547,AJ547)))</f>
        <v>-0.0390219475498246+0.124898755867519i</v>
      </c>
      <c r="AQ547" s="169" t="n">
        <f aca="false">20*LOG(IMABS(AP547))</f>
        <v>-17.6643506709958</v>
      </c>
      <c r="AR547" s="198" t="n">
        <f aca="false">(180/PI())*IMARGUMENT(AP547)</f>
        <v>107.350299321324</v>
      </c>
      <c r="AS547" s="197" t="str">
        <f aca="false">IMPRODUCT(AC547,AP547)</f>
        <v>-0.00235078760183774+0.000707834649214882i</v>
      </c>
      <c r="AT547" s="223" t="n">
        <f aca="false">20*LOG(IMABS(AS547))</f>
        <v>-52.1988207409932</v>
      </c>
      <c r="AU547" s="198" t="n">
        <f aca="false">(180/PI())*IMARGUMENT(AS547)</f>
        <v>163.242672468408</v>
      </c>
      <c r="AX547" s="0" t="n">
        <f aca="false">SUM((AT548&lt;0)*(AT547&gt;0))*O547</f>
        <v>0</v>
      </c>
      <c r="AY547" s="0" t="n">
        <f aca="false">IF(AX547&gt;0,AU547,0)</f>
        <v>0</v>
      </c>
    </row>
    <row r="548" customFormat="false" ht="15" hidden="false" customHeight="false" outlineLevel="0" collapsed="false">
      <c r="N548" s="130" t="n">
        <v>30</v>
      </c>
      <c r="O548" s="192" t="n">
        <f aca="false">10^(6+(N548/100))</f>
        <v>1995262.31496888</v>
      </c>
      <c r="P548" s="240" t="str">
        <f aca="false">COMPLEX(Adc,0)</f>
        <v>175.438596491228</v>
      </c>
      <c r="Q548" s="124" t="str">
        <f aca="false">IMSUM(COMPLEX(1,0),IMDIV(COMPLEX(0,2*PI()*O548),COMPLEX(wp_lf,0)))</f>
        <v>1+23568.8133793974i</v>
      </c>
      <c r="R548" s="124" t="n">
        <f aca="false">IMABS(Q548)</f>
        <v>23568.8134006119</v>
      </c>
      <c r="S548" s="124" t="n">
        <f aca="false">IMARGUMENT(Q548)</f>
        <v>1.57075389784511</v>
      </c>
      <c r="T548" s="124" t="str">
        <f aca="false">IMSUM(COMPLEX(1,0),IMDIV(COMPLEX(0,2*PI()*O548),COMPLEX(wz_esr,0)))</f>
        <v>1+0.0388885420760057i</v>
      </c>
      <c r="U548" s="124" t="n">
        <f aca="false">IMABS(T548)</f>
        <v>1.00075587367989</v>
      </c>
      <c r="V548" s="124" t="n">
        <f aca="false">IMARGUMENT(T548)</f>
        <v>0.038868955888744</v>
      </c>
      <c r="W548" s="0" t="str">
        <f aca="false">IMSUB(COMPLEX(1,0),IMDIV(COMPLEX(0,2*PI()*O548),COMPLEX(wz_rhp,0)))</f>
        <v>1-9.02635406019475i</v>
      </c>
      <c r="X548" s="124" t="n">
        <f aca="false">IMABS(W548)</f>
        <v>9.08157847623387</v>
      </c>
      <c r="Y548" s="124" t="n">
        <f aca="false">IMARGUMENT(W548)</f>
        <v>-1.46045956963978</v>
      </c>
      <c r="Z548" s="0" t="str">
        <f aca="false">IMSUM(COMPLEX(1,0),IMDIV(COMPLEX(0,2*PI()*O548),COMPLEX(Q*(wsl/2),0)),IMDIV(IMPOWER(COMPLEX(0,2*PI()*O548),2),IMPOWER(COMPLEX(wsl/2,0),2)))</f>
        <v>-2.61094939277548+2.70997994184001i</v>
      </c>
      <c r="AA548" s="124" t="n">
        <f aca="false">IMABS(Z548)</f>
        <v>3.76311679553131</v>
      </c>
      <c r="AB548" s="124" t="n">
        <f aca="false">IMARGUMENT(Z548)</f>
        <v>2.33758512501052</v>
      </c>
      <c r="AC548" s="222" t="str">
        <f aca="false">(IMDIV(IMPRODUCT(P548,T548,W548),IMPRODUCT(Q548,Z548)))</f>
        <v>0.0104095422182948+0.0146571421723926i</v>
      </c>
      <c r="AD548" s="223" t="n">
        <f aca="false">20*LOG(IMABS(AC548))</f>
        <v>-34.905415669312</v>
      </c>
      <c r="AE548" s="198" t="n">
        <f aca="false">(180/PI())*IMARGUMENT(AC548)</f>
        <v>54.617526720741</v>
      </c>
      <c r="AF548" s="0" t="str">
        <f aca="false">COMPLEX(Adc_ea,0)</f>
        <v>-0.434440565864413</v>
      </c>
      <c r="AG548" s="0" t="str">
        <f aca="false">IMDIV(COMPLEX(0,2*PI()*O548),COMPLEX(wp0_ea,0))</f>
        <v>327.20533468206i</v>
      </c>
      <c r="AH548" s="0" t="n">
        <f aca="false">IMABS(AG548)</f>
        <v>327.20533468206</v>
      </c>
      <c r="AI548" s="0" t="n">
        <f aca="false">IMARGUMENT(AG548)</f>
        <v>1.5707963267949</v>
      </c>
      <c r="AJ548" s="0" t="str">
        <f aca="false">IMSUM(COMPLEX(1,0),IMDIV(COMPLEX(0,2*PI()*O548),COMPLEX(wp1_ea,0)))</f>
        <v>1+3.2396567790303i</v>
      </c>
      <c r="AK548" s="0" t="n">
        <f aca="false">IMABS(AJ548)</f>
        <v>3.39048315818218</v>
      </c>
      <c r="AL548" s="0" t="n">
        <f aca="false">IMARGUMENT(AJ548)</f>
        <v>1.27140023831847</v>
      </c>
      <c r="AM548" s="0" t="str">
        <f aca="false">IMSUM(COMPLEX(1,0),IMDIV(COMPLEX(0,2*PI()*O548),COMPLEX(wz_ea,0)))</f>
        <v>1+327.20533468206i</v>
      </c>
      <c r="AN548" s="0" t="n">
        <f aca="false">IMABS(AM548)</f>
        <v>327.206862770937</v>
      </c>
      <c r="AO548" s="0" t="n">
        <f aca="false">IMARGUMENT(AM548)</f>
        <v>1.56774015141937</v>
      </c>
      <c r="AP548" s="197" t="str">
        <f aca="false">IMPRODUCT(AF548,IMDIV(AM548,IMPRODUCT(AG548,AJ548)))</f>
        <v>-0.0374184517674796+0.122550671622619i</v>
      </c>
      <c r="AQ548" s="169" t="n">
        <f aca="false">20*LOG(IMABS(AP548))</f>
        <v>-17.8465838502231</v>
      </c>
      <c r="AR548" s="198" t="n">
        <f aca="false">(180/PI())*IMARGUMENT(AP548)</f>
        <v>106.979026321956</v>
      </c>
      <c r="AS548" s="197" t="str">
        <f aca="false">IMPRODUCT(AC548,AP548)</f>
        <v>-0.00218575157071173+0.000727248822709272i</v>
      </c>
      <c r="AT548" s="223" t="n">
        <f aca="false">20*LOG(IMABS(AS548))</f>
        <v>-52.7519995195351</v>
      </c>
      <c r="AU548" s="198" t="n">
        <f aca="false">(180/PI())*IMARGUMENT(AS548)</f>
        <v>161.596553042697</v>
      </c>
      <c r="AX548" s="0" t="n">
        <f aca="false">SUM((AT549&lt;0)*(AT548&gt;0))*O548</f>
        <v>0</v>
      </c>
      <c r="AY548" s="0" t="n">
        <f aca="false">IF(AX548&gt;0,AU548,0)</f>
        <v>0</v>
      </c>
    </row>
    <row r="549" customFormat="false" ht="15" hidden="false" customHeight="false" outlineLevel="0" collapsed="false">
      <c r="N549" s="130" t="n">
        <v>31</v>
      </c>
      <c r="O549" s="192" t="n">
        <f aca="false">10^(6+(N549/100))</f>
        <v>2041737.94466953</v>
      </c>
      <c r="P549" s="240" t="str">
        <f aca="false">COMPLEX(Adc,0)</f>
        <v>175.438596491228</v>
      </c>
      <c r="Q549" s="124" t="str">
        <f aca="false">IMSUM(COMPLEX(1,0),IMDIV(COMPLEX(0,2*PI()*O549),COMPLEX(wp_lf,0)))</f>
        <v>1+24117.8015675102i</v>
      </c>
      <c r="R549" s="124" t="n">
        <f aca="false">IMABS(Q549)</f>
        <v>24117.8015882418</v>
      </c>
      <c r="S549" s="124" t="n">
        <f aca="false">IMARGUMENT(Q549)</f>
        <v>1.57075486364592</v>
      </c>
      <c r="T549" s="124" t="str">
        <f aca="false">IMSUM(COMPLEX(1,0),IMDIV(COMPLEX(0,2*PI()*O549),COMPLEX(wz_esr,0)))</f>
        <v>1+0.0397943725863917i</v>
      </c>
      <c r="U549" s="124" t="n">
        <f aca="false">IMABS(T549)</f>
        <v>1.00079148282224</v>
      </c>
      <c r="V549" s="124" t="n">
        <f aca="false">IMARGUMENT(T549)</f>
        <v>0.0397733865049403</v>
      </c>
      <c r="W549" s="0" t="str">
        <f aca="false">IMSUB(COMPLEX(1,0),IMDIV(COMPLEX(0,2*PI()*O549),COMPLEX(wz_rhp,0)))</f>
        <v>1-9.23660485564218i</v>
      </c>
      <c r="X549" s="124" t="n">
        <f aca="false">IMABS(W549)</f>
        <v>9.2905795975963</v>
      </c>
      <c r="Y549" s="124" t="n">
        <f aca="false">IMARGUMENT(W549)</f>
        <v>-1.46295148879418</v>
      </c>
      <c r="Z549" s="0" t="str">
        <f aca="false">IMSUM(COMPLEX(1,0),IMDIV(COMPLEX(0,2*PI()*O549),COMPLEX(Q*(wsl/2),0)),IMDIV(IMPOWER(COMPLEX(0,2*PI()*O549),2),IMPOWER(COMPLEX(wsl/2,0),2)))</f>
        <v>-2.78112819474224+2.77310348370628i</v>
      </c>
      <c r="AA549" s="124" t="n">
        <f aca="false">IMABS(Z549)</f>
        <v>3.92743898322229</v>
      </c>
      <c r="AB549" s="124" t="n">
        <f aca="false">IMARGUMENT(Z549)</f>
        <v>2.35763928146446</v>
      </c>
      <c r="AC549" s="222" t="str">
        <f aca="false">(IMDIV(IMPRODUCT(P549,T549,W549),IMPRODUCT(Q549,Z549)))</f>
        <v>0.0102731602768276+0.0138214776246225i</v>
      </c>
      <c r="AD549" s="223" t="n">
        <f aca="false">20*LOG(IMABS(AC549))</f>
        <v>-35.2787122207292</v>
      </c>
      <c r="AE549" s="198" t="n">
        <f aca="false">(180/PI())*IMARGUMENT(AC549)</f>
        <v>53.3774964646613</v>
      </c>
      <c r="AF549" s="0" t="str">
        <f aca="false">COMPLEX(Adc_ea,0)</f>
        <v>-0.434440565864413</v>
      </c>
      <c r="AG549" s="0" t="str">
        <f aca="false">IMDIV(COMPLEX(0,2*PI()*O549),COMPLEX(wp0_ea,0))</f>
        <v>334.82692601703i</v>
      </c>
      <c r="AH549" s="0" t="n">
        <f aca="false">IMABS(AG549)</f>
        <v>334.82692601703</v>
      </c>
      <c r="AI549" s="0" t="n">
        <f aca="false">IMARGUMENT(AG549)</f>
        <v>1.5707963267949</v>
      </c>
      <c r="AJ549" s="0" t="str">
        <f aca="false">IMSUM(COMPLEX(1,0),IMDIV(COMPLEX(0,2*PI()*O549),COMPLEX(wp1_ea,0)))</f>
        <v>1+3.31511807937653i</v>
      </c>
      <c r="AK549" s="0" t="n">
        <f aca="false">IMABS(AJ549)</f>
        <v>3.4626590765204</v>
      </c>
      <c r="AL549" s="0" t="n">
        <f aca="false">IMARGUMENT(AJ549)</f>
        <v>1.27782794350996</v>
      </c>
      <c r="AM549" s="0" t="str">
        <f aca="false">IMSUM(COMPLEX(1,0),IMDIV(COMPLEX(0,2*PI()*O549),COMPLEX(wz_ea,0)))</f>
        <v>1+334.82692601703i</v>
      </c>
      <c r="AN549" s="0" t="n">
        <f aca="false">IMABS(AM549)</f>
        <v>334.828419322515</v>
      </c>
      <c r="AO549" s="0" t="n">
        <f aca="false">IMARGUMENT(AM549)</f>
        <v>1.56780971804566</v>
      </c>
      <c r="AP549" s="197" t="str">
        <f aca="false">IMPRODUCT(AF549,IMDIV(AM549,IMPRODUCT(AG549,AJ549)))</f>
        <v>-0.0358748032879259+0.120226716826764i</v>
      </c>
      <c r="AQ549" s="169" t="n">
        <f aca="false">20*LOG(IMABS(AP549))</f>
        <v>-18.0295485329535</v>
      </c>
      <c r="AR549" s="198" t="n">
        <f aca="false">(180/PI())*IMARGUMENT(AP549)</f>
        <v>106.61473181661</v>
      </c>
      <c r="AS549" s="197" t="str">
        <f aca="false">IMPRODUCT(AC549,AP549)</f>
        <v>-0.00203025848057947+0.000739265540586311i</v>
      </c>
      <c r="AT549" s="223" t="n">
        <f aca="false">20*LOG(IMABS(AS549))</f>
        <v>-53.3082607536828</v>
      </c>
      <c r="AU549" s="198" t="n">
        <f aca="false">(180/PI())*IMARGUMENT(AS549)</f>
        <v>159.992228281272</v>
      </c>
      <c r="AX549" s="0" t="n">
        <f aca="false">SUM((AT550&lt;0)*(AT549&gt;0))*O549</f>
        <v>0</v>
      </c>
      <c r="AY549" s="0" t="n">
        <f aca="false">IF(AX549&gt;0,AU549,0)</f>
        <v>0</v>
      </c>
    </row>
    <row r="550" customFormat="false" ht="15" hidden="false" customHeight="false" outlineLevel="0" collapsed="false">
      <c r="N550" s="130" t="n">
        <v>32</v>
      </c>
      <c r="O550" s="192" t="n">
        <f aca="false">10^(6+(N550/100))</f>
        <v>2089296.13085404</v>
      </c>
      <c r="P550" s="240" t="str">
        <f aca="false">COMPLEX(Adc,0)</f>
        <v>175.438596491228</v>
      </c>
      <c r="Q550" s="124" t="str">
        <f aca="false">IMSUM(COMPLEX(1,0),IMDIV(COMPLEX(0,2*PI()*O550),COMPLEX(wp_lf,0)))</f>
        <v>1+24679.5773332511i</v>
      </c>
      <c r="R550" s="124" t="n">
        <f aca="false">IMABS(Q550)</f>
        <v>24679.5773535108</v>
      </c>
      <c r="S550" s="124" t="n">
        <f aca="false">IMARGUMENT(Q550)</f>
        <v>1.57075580746242</v>
      </c>
      <c r="T550" s="124" t="str">
        <f aca="false">IMSUM(COMPLEX(1,0),IMDIV(COMPLEX(0,2*PI()*O550),COMPLEX(wz_esr,0)))</f>
        <v>1+0.0407213025998642i</v>
      </c>
      <c r="U550" s="124" t="n">
        <f aca="false">IMABS(T550)</f>
        <v>1.00082876881384</v>
      </c>
      <c r="V550" s="124" t="n">
        <f aca="false">IMARGUMENT(T550)</f>
        <v>0.0406988166140346</v>
      </c>
      <c r="W550" s="0" t="str">
        <f aca="false">IMSUB(COMPLEX(1,0),IMDIV(COMPLEX(0,2*PI()*O550),COMPLEX(wz_rhp,0)))</f>
        <v>1-9.45175302124509i</v>
      </c>
      <c r="X550" s="124" t="n">
        <f aca="false">IMABS(W550)</f>
        <v>9.50450604579826</v>
      </c>
      <c r="Y550" s="124" t="n">
        <f aca="false">IMARGUMENT(W550)</f>
        <v>-1.46538798487675</v>
      </c>
      <c r="Z550" s="0" t="str">
        <f aca="false">IMSUM(COMPLEX(1,0),IMDIV(COMPLEX(0,2*PI()*O550),COMPLEX(Q*(wsl/2),0)),IMDIV(IMPOWER(COMPLEX(0,2*PI()*O550),2),IMPOWER(COMPLEX(wsl/2,0),2)))</f>
        <v>-2.95932727655481+2.83769736174599i</v>
      </c>
      <c r="AA550" s="124" t="n">
        <f aca="false">IMABS(Z550)</f>
        <v>4.10001759101366</v>
      </c>
      <c r="AB550" s="124" t="n">
        <f aca="false">IMARGUMENT(Z550)</f>
        <v>2.37717285049012</v>
      </c>
      <c r="AC550" s="222" t="str">
        <f aca="false">(IMDIV(IMPRODUCT(P550,T550,W550),IMPRODUCT(Q550,Z550)))</f>
        <v>0.0101149169021537+0.0130267688286583i</v>
      </c>
      <c r="AD550" s="223" t="n">
        <f aca="false">20*LOG(IMABS(AC550))</f>
        <v>-35.6541792354646</v>
      </c>
      <c r="AE550" s="198" t="n">
        <f aca="false">(180/PI())*IMARGUMENT(AC550)</f>
        <v>52.1716736211157</v>
      </c>
      <c r="AF550" s="0" t="str">
        <f aca="false">COMPLEX(Adc_ea,0)</f>
        <v>-0.434440565864413</v>
      </c>
      <c r="AG550" s="0" t="str">
        <f aca="false">IMDIV(COMPLEX(0,2*PI()*O550),COMPLEX(wp0_ea,0))</f>
        <v>342.626047020135i</v>
      </c>
      <c r="AH550" s="0" t="n">
        <f aca="false">IMABS(AG550)</f>
        <v>342.626047020135</v>
      </c>
      <c r="AI550" s="0" t="n">
        <f aca="false">IMARGUMENT(AG550)</f>
        <v>1.5707963267949</v>
      </c>
      <c r="AJ550" s="0" t="str">
        <f aca="false">IMSUM(COMPLEX(1,0),IMDIV(COMPLEX(0,2*PI()*O550),COMPLEX(wp1_ea,0)))</f>
        <v>1+3.39233709920926i</v>
      </c>
      <c r="AK550" s="0" t="n">
        <f aca="false">IMABS(AJ550)</f>
        <v>3.53665816763106</v>
      </c>
      <c r="AL550" s="0" t="n">
        <f aca="false">IMARGUMENT(AJ550)</f>
        <v>1.28413351338729</v>
      </c>
      <c r="AM550" s="0" t="str">
        <f aca="false">IMSUM(COMPLEX(1,0),IMDIV(COMPLEX(0,2*PI()*O550),COMPLEX(wz_ea,0)))</f>
        <v>1+342.626047020135i</v>
      </c>
      <c r="AN550" s="0" t="n">
        <f aca="false">IMABS(AM550)</f>
        <v>342.627506333983</v>
      </c>
      <c r="AO550" s="0" t="n">
        <f aca="false">IMARGUMENT(AM550)</f>
        <v>1.56787770117015</v>
      </c>
      <c r="AP550" s="197" t="str">
        <f aca="false">IMPRODUCT(AF550,IMDIV(AM550,IMPRODUCT(AG550,AJ550)))</f>
        <v>-0.0343892596242522+0.117927934206011i</v>
      </c>
      <c r="AQ550" s="169" t="n">
        <f aca="false">20*LOG(IMABS(AP550))</f>
        <v>-18.2132173015226</v>
      </c>
      <c r="AR550" s="198" t="n">
        <f aca="false">(180/PI())*IMARGUMENT(AP550)</f>
        <v>106.257344421325</v>
      </c>
      <c r="AS550" s="197" t="str">
        <f aca="false">IMPRODUCT(AC550,AP550)</f>
        <v>-0.00188406444076883+0.000744850319622604i</v>
      </c>
      <c r="AT550" s="223" t="n">
        <f aca="false">20*LOG(IMABS(AS550))</f>
        <v>-53.8673965369872</v>
      </c>
      <c r="AU550" s="198" t="n">
        <f aca="false">(180/PI())*IMARGUMENT(AS550)</f>
        <v>158.429018042441</v>
      </c>
      <c r="AX550" s="0" t="n">
        <f aca="false">SUM((AT551&lt;0)*(AT550&gt;0))*O550</f>
        <v>0</v>
      </c>
      <c r="AY550" s="0" t="n">
        <f aca="false">IF(AX550&gt;0,AU550,0)</f>
        <v>0</v>
      </c>
    </row>
    <row r="551" customFormat="false" ht="15" hidden="false" customHeight="false" outlineLevel="0" collapsed="false">
      <c r="N551" s="130" t="n">
        <v>33</v>
      </c>
      <c r="O551" s="192" t="n">
        <f aca="false">10^(6+(N551/100))</f>
        <v>2137962.08950223</v>
      </c>
      <c r="P551" s="240" t="str">
        <f aca="false">COMPLEX(Adc,0)</f>
        <v>175.438596491228</v>
      </c>
      <c r="Q551" s="124" t="str">
        <f aca="false">IMSUM(COMPLEX(1,0),IMDIV(COMPLEX(0,2*PI()*O551),COMPLEX(wp_lf,0)))</f>
        <v>1+25254.4385375667i</v>
      </c>
      <c r="R551" s="124" t="n">
        <f aca="false">IMABS(Q551)</f>
        <v>25254.4385573652</v>
      </c>
      <c r="S551" s="124" t="n">
        <f aca="false">IMARGUMENT(Q551)</f>
        <v>1.57075672979503</v>
      </c>
      <c r="T551" s="124" t="str">
        <f aca="false">IMSUM(COMPLEX(1,0),IMDIV(COMPLEX(0,2*PI()*O551),COMPLEX(wz_esr,0)))</f>
        <v>1+0.041669823586985i</v>
      </c>
      <c r="U551" s="124" t="n">
        <f aca="false">IMABS(T551)</f>
        <v>1.00086781055131</v>
      </c>
      <c r="V551" s="124" t="n">
        <f aca="false">IMARGUMENT(T551)</f>
        <v>0.0416457305472265</v>
      </c>
      <c r="W551" s="0" t="str">
        <f aca="false">IMSUB(COMPLEX(1,0),IMDIV(COMPLEX(0,2*PI()*O551),COMPLEX(wz_rhp,0)))</f>
        <v>1-9.67191263140852i</v>
      </c>
      <c r="X551" s="124" t="n">
        <f aca="false">IMABS(W551)</f>
        <v>9.72347129113876</v>
      </c>
      <c r="Y551" s="124" t="n">
        <f aca="false">IMARGUMENT(W551)</f>
        <v>-1.46777023397258</v>
      </c>
      <c r="Z551" s="0" t="str">
        <f aca="false">IMSUM(COMPLEX(1,0),IMDIV(COMPLEX(0,2*PI()*O551),COMPLEX(Q*(wsl/2),0)),IMDIV(IMPOWER(COMPLEX(0,2*PI()*O551),2),IMPOWER(COMPLEX(wsl/2,0),2)))</f>
        <v>-3.14592462235715+2.90379582448825i</v>
      </c>
      <c r="AA551" s="124" t="n">
        <f aca="false">IMABS(Z551)</f>
        <v>4.28122318033858</v>
      </c>
      <c r="AB551" s="124" t="n">
        <f aca="false">IMARGUMENT(Z551)</f>
        <v>2.39619627859063</v>
      </c>
      <c r="AC551" s="222" t="str">
        <f aca="false">(IMDIV(IMPRODUCT(P551,T551,W551),IMPRODUCT(Q551,Z551)))</f>
        <v>0.00993790519218119+0.0122720368475356i</v>
      </c>
      <c r="AD551" s="223" t="n">
        <f aca="false">20*LOG(IMABS(AC551))</f>
        <v>-36.0316476736633</v>
      </c>
      <c r="AE551" s="198" t="n">
        <f aca="false">(180/PI())*IMARGUMENT(AC551)</f>
        <v>50.9994199863138</v>
      </c>
      <c r="AF551" s="0" t="str">
        <f aca="false">COMPLEX(Adc_ea,0)</f>
        <v>-0.434440565864413</v>
      </c>
      <c r="AG551" s="0" t="str">
        <f aca="false">IMDIV(COMPLEX(0,2*PI()*O551),COMPLEX(wp0_ea,0))</f>
        <v>350.606832888559i</v>
      </c>
      <c r="AH551" s="0" t="n">
        <f aca="false">IMABS(AG551)</f>
        <v>350.606832888559</v>
      </c>
      <c r="AI551" s="0" t="n">
        <f aca="false">IMARGUMENT(AG551)</f>
        <v>1.5707963267949</v>
      </c>
      <c r="AJ551" s="0" t="str">
        <f aca="false">IMSUM(COMPLEX(1,0),IMDIV(COMPLEX(0,2*PI()*O551),COMPLEX(wp1_ea,0)))</f>
        <v>1+3.47135478107485i</v>
      </c>
      <c r="AK551" s="0" t="n">
        <f aca="false">IMABS(AJ551)</f>
        <v>3.61252045199625</v>
      </c>
      <c r="AL551" s="0" t="n">
        <f aca="false">IMARGUMENT(AJ551)</f>
        <v>1.29031828480748</v>
      </c>
      <c r="AM551" s="0" t="str">
        <f aca="false">IMSUM(COMPLEX(1,0),IMDIV(COMPLEX(0,2*PI()*O551),COMPLEX(wz_ea,0)))</f>
        <v>1+350.606832888559i</v>
      </c>
      <c r="AN551" s="0" t="n">
        <f aca="false">IMABS(AM551)</f>
        <v>350.608258984505</v>
      </c>
      <c r="AO551" s="0" t="n">
        <f aca="false">IMARGUMENT(AM551)</f>
        <v>1.56794413683586</v>
      </c>
      <c r="AP551" s="197" t="str">
        <f aca="false">IMPRODUCT(AF551,IMDIV(AM551,IMPRODUCT(AG551,AJ551)))</f>
        <v>-0.0329600884081178+0.115655270859979i</v>
      </c>
      <c r="AQ551" s="169" t="n">
        <f aca="false">20*LOG(IMABS(AP551))</f>
        <v>-18.3975635460919</v>
      </c>
      <c r="AR551" s="198" t="n">
        <f aca="false">(180/PI())*IMARGUMENT(AP551)</f>
        <v>105.90678960495</v>
      </c>
      <c r="AS551" s="197" t="str">
        <f aca="false">IMPRODUCT(AC551,AP551)</f>
        <v>-0.00174687997933116+0.000744883697340055i</v>
      </c>
      <c r="AT551" s="223" t="n">
        <f aca="false">20*LOG(IMABS(AS551))</f>
        <v>-54.4292112197552</v>
      </c>
      <c r="AU551" s="198" t="n">
        <f aca="false">(180/PI())*IMARGUMENT(AS551)</f>
        <v>156.906209591264</v>
      </c>
      <c r="AX551" s="0" t="n">
        <f aca="false">SUM((AT552&lt;0)*(AT551&gt;0))*O551</f>
        <v>0</v>
      </c>
      <c r="AY551" s="0" t="n">
        <f aca="false">IF(AX551&gt;0,AU551,0)</f>
        <v>0</v>
      </c>
    </row>
    <row r="552" customFormat="false" ht="15" hidden="false" customHeight="false" outlineLevel="0" collapsed="false">
      <c r="N552" s="130" t="n">
        <v>34</v>
      </c>
      <c r="O552" s="192" t="n">
        <f aca="false">10^(6+(N552/100))</f>
        <v>2187761.62394955</v>
      </c>
      <c r="P552" s="240" t="str">
        <f aca="false">COMPLEX(Adc,0)</f>
        <v>175.438596491228</v>
      </c>
      <c r="Q552" s="124" t="str">
        <f aca="false">IMSUM(COMPLEX(1,0),IMDIV(COMPLEX(0,2*PI()*O552),COMPLEX(wp_lf,0)))</f>
        <v>1+25842.6899794771i</v>
      </c>
      <c r="R552" s="124" t="n">
        <f aca="false">IMABS(Q552)</f>
        <v>25842.6899988249</v>
      </c>
      <c r="S552" s="124" t="n">
        <f aca="false">IMARGUMENT(Q552)</f>
        <v>1.57075763113279</v>
      </c>
      <c r="T552" s="124" t="str">
        <f aca="false">IMSUM(COMPLEX(1,0),IMDIV(COMPLEX(0,2*PI()*O552),COMPLEX(wz_esr,0)))</f>
        <v>1+0.0426404384661371i</v>
      </c>
      <c r="U552" s="124" t="n">
        <f aca="false">IMABS(T552)</f>
        <v>1.00090869063696</v>
      </c>
      <c r="V552" s="124" t="n">
        <f aca="false">IMARGUMENT(T552)</f>
        <v>0.042614623574583</v>
      </c>
      <c r="W552" s="0" t="str">
        <f aca="false">IMSUB(COMPLEX(1,0),IMDIV(COMPLEX(0,2*PI()*O552),COMPLEX(wz_rhp,0)))</f>
        <v>1-9.89720041767206i</v>
      </c>
      <c r="X552" s="124" t="n">
        <f aca="false">IMABS(W552)</f>
        <v>9.94759147269167</v>
      </c>
      <c r="Y552" s="124" t="n">
        <f aca="false">IMARGUMENT(W552)</f>
        <v>-1.47009939096639</v>
      </c>
      <c r="Z552" s="0" t="str">
        <f aca="false">IMSUM(COMPLEX(1,0),IMDIV(COMPLEX(0,2*PI()*O552),COMPLEX(Q*(wsl/2),0)),IMDIV(IMPOWER(COMPLEX(0,2*PI()*O552),2),IMPOWER(COMPLEX(wsl/2,0),2)))</f>
        <v>-3.34131603013731+2.97143391821295i</v>
      </c>
      <c r="AA552" s="124" t="n">
        <f aca="false">IMABS(Z552)</f>
        <v>4.47144410046228</v>
      </c>
      <c r="AB552" s="124" t="n">
        <f aca="false">IMARGUMENT(Z552)</f>
        <v>2.41472044180042</v>
      </c>
      <c r="AC552" s="222" t="str">
        <f aca="false">(IMDIV(IMPRODUCT(P552,T552,W552),IMPRODUCT(Q552,Z552)))</f>
        <v>0.00974496724327201+0.0115561671777686i</v>
      </c>
      <c r="AD552" s="223" t="n">
        <f aca="false">20*LOG(IMABS(AC552))</f>
        <v>-36.4109595584079</v>
      </c>
      <c r="AE552" s="198" t="n">
        <f aca="false">(180/PI())*IMARGUMENT(AC552)</f>
        <v>49.86007458823</v>
      </c>
      <c r="AF552" s="0" t="str">
        <f aca="false">COMPLEX(Adc_ea,0)</f>
        <v>-0.434440565864413</v>
      </c>
      <c r="AG552" s="0" t="str">
        <f aca="false">IMDIV(COMPLEX(0,2*PI()*O552),COMPLEX(wp0_ea,0))</f>
        <v>358.773515140613i</v>
      </c>
      <c r="AH552" s="0" t="n">
        <f aca="false">IMABS(AG552)</f>
        <v>358.773515140613</v>
      </c>
      <c r="AI552" s="0" t="n">
        <f aca="false">IMARGUMENT(AG552)</f>
        <v>1.5707963267949</v>
      </c>
      <c r="AJ552" s="0" t="str">
        <f aca="false">IMSUM(COMPLEX(1,0),IMDIV(COMPLEX(0,2*PI()*O552),COMPLEX(wp1_ea,0)))</f>
        <v>1+3.55221302119418i</v>
      </c>
      <c r="AK552" s="0" t="n">
        <f aca="false">IMABS(AJ552)</f>
        <v>3.69028689236237</v>
      </c>
      <c r="AL552" s="0" t="n">
        <f aca="false">IMARGUMENT(AJ552)</f>
        <v>1.29638364368393</v>
      </c>
      <c r="AM552" s="0" t="str">
        <f aca="false">IMSUM(COMPLEX(1,0),IMDIV(COMPLEX(0,2*PI()*O552),COMPLEX(wz_ea,0)))</f>
        <v>1+358.773515140613i</v>
      </c>
      <c r="AN552" s="0" t="n">
        <f aca="false">IMABS(AM552)</f>
        <v>358.77490877478</v>
      </c>
      <c r="AO552" s="0" t="n">
        <f aca="false">IMARGUMENT(AM552)</f>
        <v>1.56800906026551</v>
      </c>
      <c r="AP552" s="197" t="str">
        <f aca="false">IMPRODUCT(AF552,IMDIV(AM552,IMPRODUCT(AG552,AJ552)))</f>
        <v>-0.0315855712339767+0.113409582203211i</v>
      </c>
      <c r="AQ552" s="169" t="n">
        <f aca="false">20*LOG(IMABS(AP552))</f>
        <v>-18.5825614590446</v>
      </c>
      <c r="AR552" s="198" t="n">
        <f aca="false">(180/PI())*IMARGUMENT(AP552)</f>
        <v>105.562989978608</v>
      </c>
      <c r="AS552" s="197" t="str">
        <f aca="false">IMPRODUCT(AC552,AP552)</f>
        <v>-0.00161838044853634+0.000740164522058302i</v>
      </c>
      <c r="AT552" s="223" t="n">
        <f aca="false">20*LOG(IMABS(AS552))</f>
        <v>-54.9935210174525</v>
      </c>
      <c r="AU552" s="198" t="n">
        <f aca="false">(180/PI())*IMARGUMENT(AS552)</f>
        <v>155.423064566838</v>
      </c>
      <c r="AX552" s="0" t="n">
        <f aca="false">SUM((AT553&lt;0)*(AT552&gt;0))*O552</f>
        <v>0</v>
      </c>
      <c r="AY552" s="0" t="n">
        <f aca="false">IF(AX552&gt;0,AU552,0)</f>
        <v>0</v>
      </c>
    </row>
    <row r="553" customFormat="false" ht="15" hidden="false" customHeight="false" outlineLevel="0" collapsed="false">
      <c r="N553" s="130" t="n">
        <v>35</v>
      </c>
      <c r="O553" s="192" t="n">
        <f aca="false">10^(6+(N553/100))</f>
        <v>2238721.13856834</v>
      </c>
      <c r="P553" s="240" t="str">
        <f aca="false">COMPLEX(Adc,0)</f>
        <v>175.438596491228</v>
      </c>
      <c r="Q553" s="124" t="str">
        <f aca="false">IMSUM(COMPLEX(1,0),IMDIV(COMPLEX(0,2*PI()*O553),COMPLEX(wp_lf,0)))</f>
        <v>1+26444.6435576828i</v>
      </c>
      <c r="R553" s="124" t="n">
        <f aca="false">IMABS(Q553)</f>
        <v>26444.6435765902</v>
      </c>
      <c r="S553" s="124" t="n">
        <f aca="false">IMARGUMENT(Q553)</f>
        <v>1.57075851195359</v>
      </c>
      <c r="T553" s="124" t="str">
        <f aca="false">IMSUM(COMPLEX(1,0),IMDIV(COMPLEX(0,2*PI()*O553),COMPLEX(wz_esr,0)))</f>
        <v>1+0.0436336618701766i</v>
      </c>
      <c r="U553" s="124" t="n">
        <f aca="false">IMABS(T553)</f>
        <v>1.00095149555221</v>
      </c>
      <c r="V553" s="124" t="n">
        <f aca="false">IMARGUMENT(T553)</f>
        <v>0.0436060021354549</v>
      </c>
      <c r="W553" s="0" t="str">
        <f aca="false">IMSUB(COMPLEX(1,0),IMDIV(COMPLEX(0,2*PI()*O553),COMPLEX(wz_rhp,0)))</f>
        <v>1-10.1277358306019i</v>
      </c>
      <c r="X553" s="124" t="n">
        <f aca="false">IMABS(W553)</f>
        <v>10.1769854600691</v>
      </c>
      <c r="Y553" s="124" t="n">
        <f aca="false">IMARGUMENT(W553)</f>
        <v>-1.47237658966784</v>
      </c>
      <c r="Z553" s="0" t="str">
        <f aca="false">IMSUM(COMPLEX(1,0),IMDIV(COMPLEX(0,2*PI()*O553),COMPLEX(Q*(wsl/2),0)),IMDIV(IMPOWER(COMPLEX(0,2*PI()*O553),2),IMPOWER(COMPLEX(wsl/2,0),2)))</f>
        <v>-3.54591595126775+3.04064750553264i</v>
      </c>
      <c r="AA553" s="124" t="n">
        <f aca="false">IMABS(Z553)</f>
        <v>4.67108736659431</v>
      </c>
      <c r="AB553" s="124" t="n">
        <f aca="false">IMARGUMENT(Z553)</f>
        <v>2.43275654125009</v>
      </c>
      <c r="AC553" s="222" t="str">
        <f aca="false">(IMDIV(IMPRODUCT(P553,T553,W553),IMPRODUCT(Q553,Z553)))</f>
        <v>0.00953870229656376+0.0108779388335475i</v>
      </c>
      <c r="AD553" s="223" t="n">
        <f aca="false">20*LOG(IMABS(AC553))</f>
        <v>-36.7919675408462</v>
      </c>
      <c r="AE553" s="198" t="n">
        <f aca="false">(180/PI())*IMARGUMENT(AC553)</f>
        <v>48.7529596763035</v>
      </c>
      <c r="AF553" s="0" t="str">
        <f aca="false">COMPLEX(Adc_ea,0)</f>
        <v>-0.434440565864413</v>
      </c>
      <c r="AG553" s="0" t="str">
        <f aca="false">IMDIV(COMPLEX(0,2*PI()*O553),COMPLEX(wp0_ea,0))</f>
        <v>367.13042385932i</v>
      </c>
      <c r="AH553" s="0" t="n">
        <f aca="false">IMABS(AG553)</f>
        <v>367.13042385932</v>
      </c>
      <c r="AI553" s="0" t="n">
        <f aca="false">IMARGUMENT(AG553)</f>
        <v>1.5707963267949</v>
      </c>
      <c r="AJ553" s="0" t="str">
        <f aca="false">IMSUM(COMPLEX(1,0),IMDIV(COMPLEX(0,2*PI()*O553),COMPLEX(wp1_ea,0)))</f>
        <v>1+3.63495469167644i</v>
      </c>
      <c r="AK553" s="0" t="n">
        <f aca="false">IMABS(AJ553)</f>
        <v>3.76999941784353</v>
      </c>
      <c r="AL553" s="0" t="n">
        <f aca="false">IMARGUMENT(AJ553)</f>
        <v>1.30233102016583</v>
      </c>
      <c r="AM553" s="0" t="str">
        <f aca="false">IMSUM(COMPLEX(1,0),IMDIV(COMPLEX(0,2*PI()*O553),COMPLEX(wz_ea,0)))</f>
        <v>1+367.13042385932i</v>
      </c>
      <c r="AN553" s="0" t="n">
        <f aca="false">IMABS(AM553)</f>
        <v>367.131785770619</v>
      </c>
      <c r="AO553" s="0" t="n">
        <f aca="false">IMARGUMENT(AM553)</f>
        <v>1.56807250588019</v>
      </c>
      <c r="AP553" s="197" t="str">
        <f aca="false">IMPRODUCT(AF553,IMDIV(AM553,IMPRODUCT(AG553,AJ553)))</f>
        <v>-0.0302640071319583+0.111191635939222i</v>
      </c>
      <c r="AQ553" s="169" t="n">
        <f aca="false">20*LOG(IMABS(AP553))</f>
        <v>-18.7681860276786</v>
      </c>
      <c r="AR553" s="198" t="n">
        <f aca="false">(180/PI())*IMARGUMENT(AP553)</f>
        <v>105.225865572969</v>
      </c>
      <c r="AS553" s="197" t="str">
        <f aca="false">IMPRODUCT(AC553,AP553)</f>
        <v>-0.00149821516888177+0.000731413894652651i</v>
      </c>
      <c r="AT553" s="223" t="n">
        <f aca="false">20*LOG(IMABS(AS553))</f>
        <v>-55.5601535685248</v>
      </c>
      <c r="AU553" s="198" t="n">
        <f aca="false">(180/PI())*IMARGUMENT(AS553)</f>
        <v>153.978825249273</v>
      </c>
      <c r="AX553" s="0" t="n">
        <f aca="false">SUM((AT554&lt;0)*(AT553&gt;0))*O553</f>
        <v>0</v>
      </c>
      <c r="AY553" s="0" t="n">
        <f aca="false">IF(AX553&gt;0,AU553,0)</f>
        <v>0</v>
      </c>
    </row>
    <row r="554" customFormat="false" ht="15" hidden="false" customHeight="false" outlineLevel="0" collapsed="false">
      <c r="N554" s="130" t="n">
        <v>36</v>
      </c>
      <c r="O554" s="192" t="n">
        <f aca="false">10^(6+(N554/100))</f>
        <v>2290867.65276777</v>
      </c>
      <c r="P554" s="240" t="str">
        <f aca="false">COMPLEX(Adc,0)</f>
        <v>175.438596491228</v>
      </c>
      <c r="Q554" s="124" t="str">
        <f aca="false">IMSUM(COMPLEX(1,0),IMDIV(COMPLEX(0,2*PI()*O554),COMPLEX(wp_lf,0)))</f>
        <v>1+27060.6184359394i</v>
      </c>
      <c r="R554" s="124" t="n">
        <f aca="false">IMABS(Q554)</f>
        <v>27060.6184544164</v>
      </c>
      <c r="S554" s="124" t="n">
        <f aca="false">IMARGUMENT(Q554)</f>
        <v>1.57075937272447</v>
      </c>
      <c r="T554" s="124" t="str">
        <f aca="false">IMSUM(COMPLEX(1,0),IMDIV(COMPLEX(0,2*PI()*O554),COMPLEX(wz_esr,0)))</f>
        <v>1+0.0446500204192999i</v>
      </c>
      <c r="U554" s="124" t="n">
        <f aca="false">IMABS(T554)</f>
        <v>1.0009963158391</v>
      </c>
      <c r="V554" s="124" t="n">
        <f aca="false">IMARGUMENT(T554)</f>
        <v>0.0446203840725611</v>
      </c>
      <c r="W554" s="0" t="str">
        <f aca="false">IMSUB(COMPLEX(1,0),IMDIV(COMPLEX(0,2*PI()*O554),COMPLEX(wz_rhp,0)))</f>
        <v>1-10.3636411031257i</v>
      </c>
      <c r="X554" s="124" t="n">
        <f aca="false">IMABS(W554)</f>
        <v>10.4117749166219</v>
      </c>
      <c r="Y554" s="124" t="n">
        <f aca="false">IMARGUMENT(W554)</f>
        <v>-1.47460294295623</v>
      </c>
      <c r="Z554" s="0" t="str">
        <f aca="false">IMSUM(COMPLEX(1,0),IMDIV(COMPLEX(0,2*PI()*O554),COMPLEX(Q*(wsl/2),0)),IMDIV(IMPOWER(COMPLEX(0,2*PI()*O554),2),IMPOWER(COMPLEX(wsl/2,0),2)))</f>
        <v>-3.76015836961248+3.11147328440752i</v>
      </c>
      <c r="AA554" s="124" t="n">
        <f aca="false">IMABS(Z554)</f>
        <v>4.880579572566</v>
      </c>
      <c r="AB554" s="124" t="n">
        <f aca="false">IMARGUMENT(Z554)</f>
        <v>2.45031601017734</v>
      </c>
      <c r="AC554" s="222" t="str">
        <f aca="false">(IMDIV(IMPRODUCT(P554,T554,W554),IMPRODUCT(Q554,Z554)))</f>
        <v>0.00932147675769355+0.0102360501742694i</v>
      </c>
      <c r="AD554" s="223" t="n">
        <f aca="false">20*LOG(IMABS(AC554))</f>
        <v>-37.1745344300383</v>
      </c>
      <c r="AE554" s="198" t="n">
        <f aca="false">(180/PI())*IMARGUMENT(AC554)</f>
        <v>47.6773860544229</v>
      </c>
      <c r="AF554" s="0" t="str">
        <f aca="false">COMPLEX(Adc_ea,0)</f>
        <v>-0.434440565864413</v>
      </c>
      <c r="AG554" s="0" t="str">
        <f aca="false">IMDIV(COMPLEX(0,2*PI()*O554),COMPLEX(wp0_ea,0))</f>
        <v>375.681989988308i</v>
      </c>
      <c r="AH554" s="0" t="n">
        <f aca="false">IMABS(AG554)</f>
        <v>375.681989988308</v>
      </c>
      <c r="AI554" s="0" t="n">
        <f aca="false">IMARGUMENT(AG554)</f>
        <v>1.5707963267949</v>
      </c>
      <c r="AJ554" s="0" t="str">
        <f aca="false">IMSUM(COMPLEX(1,0),IMDIV(COMPLEX(0,2*PI()*O554),COMPLEX(wp1_ea,0)))</f>
        <v>1+3.71962366325057i</v>
      </c>
      <c r="AK554" s="0" t="n">
        <f aca="false">IMABS(AJ554)</f>
        <v>3.85170094844</v>
      </c>
      <c r="AL554" s="0" t="n">
        <f aca="false">IMARGUMENT(AJ554)</f>
        <v>1.30816188403102</v>
      </c>
      <c r="AM554" s="0" t="str">
        <f aca="false">IMSUM(COMPLEX(1,0),IMDIV(COMPLEX(0,2*PI()*O554),COMPLEX(wz_ea,0)))</f>
        <v>1+375.681989988308i</v>
      </c>
      <c r="AN554" s="0" t="n">
        <f aca="false">IMABS(AM554)</f>
        <v>375.683320898832</v>
      </c>
      <c r="AO554" s="0" t="n">
        <f aca="false">IMARGUMENT(AM554)</f>
        <v>1.56813450731755</v>
      </c>
      <c r="AP554" s="197" t="str">
        <f aca="false">IMPRODUCT(AF554,IMDIV(AM554,IMPRODUCT(AG554,AJ554)))</f>
        <v>-0.0289937156862023+0.109002116043077i</v>
      </c>
      <c r="AQ554" s="169" t="n">
        <f aca="false">20*LOG(IMABS(AP554))</f>
        <v>-18.9544130253683</v>
      </c>
      <c r="AR554" s="198" t="n">
        <f aca="false">(180/PI())*IMARGUMENT(AP554)</f>
        <v>104.895334103263</v>
      </c>
      <c r="AS554" s="197" t="str">
        <f aca="false">IMPRODUCT(AC554,AP554)</f>
        <v>-0.00138601537580658+0.000719279562732489i</v>
      </c>
      <c r="AT554" s="223" t="n">
        <f aca="false">20*LOG(IMABS(AS554))</f>
        <v>-56.1289474554066</v>
      </c>
      <c r="AU554" s="198" t="n">
        <f aca="false">(180/PI())*IMARGUMENT(AS554)</f>
        <v>152.572720157686</v>
      </c>
      <c r="AX554" s="0" t="n">
        <f aca="false">SUM((AT555&lt;0)*(AT554&gt;0))*O554</f>
        <v>0</v>
      </c>
      <c r="AY554" s="0" t="n">
        <f aca="false">IF(AX554&gt;0,AU554,0)</f>
        <v>0</v>
      </c>
    </row>
    <row r="555" customFormat="false" ht="15" hidden="false" customHeight="false" outlineLevel="0" collapsed="false">
      <c r="N555" s="130" t="n">
        <v>37</v>
      </c>
      <c r="O555" s="192" t="n">
        <f aca="false">10^(6+(N555/100))</f>
        <v>2344228.81531992</v>
      </c>
      <c r="P555" s="240" t="str">
        <f aca="false">COMPLEX(Adc,0)</f>
        <v>175.438596491228</v>
      </c>
      <c r="Q555" s="124" t="str">
        <f aca="false">IMSUM(COMPLEX(1,0),IMDIV(COMPLEX(0,2*PI()*O555),COMPLEX(wp_lf,0)))</f>
        <v>1+27690.94121228i</v>
      </c>
      <c r="R555" s="124" t="n">
        <f aca="false">IMABS(Q555)</f>
        <v>27690.9412303364</v>
      </c>
      <c r="S555" s="124" t="n">
        <f aca="false">IMARGUMENT(Q555)</f>
        <v>1.57076021390181</v>
      </c>
      <c r="T555" s="124" t="str">
        <f aca="false">IMSUM(COMPLEX(1,0),IMDIV(COMPLEX(0,2*PI()*O555),COMPLEX(wz_esr,0)))</f>
        <v>1+0.0456900530002622i</v>
      </c>
      <c r="U555" s="124" t="n">
        <f aca="false">IMABS(T555)</f>
        <v>1.00104324629017</v>
      </c>
      <c r="V555" s="124" t="n">
        <f aca="false">IMARGUMENT(T555)</f>
        <v>0.0456582988697269</v>
      </c>
      <c r="W555" s="0" t="str">
        <f aca="false">IMSUB(COMPLEX(1,0),IMDIV(COMPLEX(0,2*PI()*O555),COMPLEX(wz_rhp,0)))</f>
        <v>1-10.6050413153413i</v>
      </c>
      <c r="X555" s="124" t="n">
        <f aca="false">IMABS(W555)</f>
        <v>10.652084364109</v>
      </c>
      <c r="Y555" s="124" t="n">
        <f aca="false">IMARGUMENT(W555)</f>
        <v>-1.47677954294302</v>
      </c>
      <c r="Z555" s="0" t="str">
        <f aca="false">IMSUM(COMPLEX(1,0),IMDIV(COMPLEX(0,2*PI()*O555),COMPLEX(Q*(wsl/2),0)),IMDIV(IMPOWER(COMPLEX(0,2*PI()*O555),2),IMPOWER(COMPLEX(wsl/2,0),2)))</f>
        <v>-3.98449772206459+3.18394880760298i</v>
      </c>
      <c r="AA555" s="124" t="n">
        <f aca="false">IMABS(Z555)</f>
        <v>5.10036784032038</v>
      </c>
      <c r="AB555" s="124" t="n">
        <f aca="false">IMARGUMENT(Z555)</f>
        <v>2.4674104317336</v>
      </c>
      <c r="AC555" s="222" t="str">
        <f aca="false">(IMDIV(IMPRODUCT(P555,T555,W555),IMPRODUCT(Q555,Z555)))</f>
        <v>0.00909543557227885+0.00962914161732447i</v>
      </c>
      <c r="AD555" s="223" t="n">
        <f aca="false">20*LOG(IMABS(AC555))</f>
        <v>-37.5585326992526</v>
      </c>
      <c r="AE555" s="198" t="n">
        <f aca="false">(180/PI())*IMARGUMENT(AC555)</f>
        <v>46.632657794561</v>
      </c>
      <c r="AF555" s="0" t="str">
        <f aca="false">COMPLEX(Adc_ea,0)</f>
        <v>-0.434440565864413</v>
      </c>
      <c r="AG555" s="0" t="str">
        <f aca="false">IMDIV(COMPLEX(0,2*PI()*O555),COMPLEX(wp0_ea,0))</f>
        <v>384.432747681124i</v>
      </c>
      <c r="AH555" s="0" t="n">
        <f aca="false">IMABS(AG555)</f>
        <v>384.432747681124</v>
      </c>
      <c r="AI555" s="0" t="n">
        <f aca="false">IMARGUMENT(AG555)</f>
        <v>1.5707963267949</v>
      </c>
      <c r="AJ555" s="0" t="str">
        <f aca="false">IMSUM(COMPLEX(1,0),IMDIV(COMPLEX(0,2*PI()*O555),COMPLEX(wp1_ea,0)))</f>
        <v>1+3.80626482852598i</v>
      </c>
      <c r="AK555" s="0" t="n">
        <f aca="false">IMABS(AJ555)</f>
        <v>3.93543541998518</v>
      </c>
      <c r="AL555" s="0" t="n">
        <f aca="false">IMARGUMENT(AJ555)</f>
        <v>1.31387774029232</v>
      </c>
      <c r="AM555" s="0" t="str">
        <f aca="false">IMSUM(COMPLEX(1,0),IMDIV(COMPLEX(0,2*PI()*O555),COMPLEX(wz_ea,0)))</f>
        <v>1+384.432747681124i</v>
      </c>
      <c r="AN555" s="0" t="n">
        <f aca="false">IMABS(AM555)</f>
        <v>384.43404829653</v>
      </c>
      <c r="AO555" s="0" t="n">
        <f aca="false">IMARGUMENT(AM555)</f>
        <v>1.56819509744967</v>
      </c>
      <c r="AP555" s="197" t="str">
        <f aca="false">IMPRODUCT(AF555,IMDIV(AM555,IMPRODUCT(AG555,AJ555)))</f>
        <v>-0.0277730398161195+0.106841626730892i</v>
      </c>
      <c r="AQ555" s="169" t="n">
        <f aca="false">20*LOG(IMABS(AP555))</f>
        <v>-19.141219001356</v>
      </c>
      <c r="AR555" s="198" t="n">
        <f aca="false">(180/PI())*IMARGUMENT(AP555)</f>
        <v>104.571311222038</v>
      </c>
      <c r="AS555" s="197" t="str">
        <f aca="false">IMPRODUCT(AC555,AP555)</f>
        <v>-0.00128140104871093+0.000704340598835289i</v>
      </c>
      <c r="AT555" s="223" t="n">
        <f aca="false">20*LOG(IMABS(AS555))</f>
        <v>-56.6997517006086</v>
      </c>
      <c r="AU555" s="198" t="n">
        <f aca="false">(180/PI())*IMARGUMENT(AS555)</f>
        <v>151.203969016599</v>
      </c>
      <c r="AX555" s="0" t="n">
        <f aca="false">SUM((AT556&lt;0)*(AT555&gt;0))*O555</f>
        <v>0</v>
      </c>
      <c r="AY555" s="0" t="n">
        <f aca="false">IF(AX555&gt;0,AU555,0)</f>
        <v>0</v>
      </c>
    </row>
    <row r="556" customFormat="false" ht="15" hidden="false" customHeight="false" outlineLevel="0" collapsed="false">
      <c r="N556" s="130" t="n">
        <v>38</v>
      </c>
      <c r="O556" s="192" t="n">
        <f aca="false">10^(6+(N556/100))</f>
        <v>2398832.91901949</v>
      </c>
      <c r="P556" s="240" t="str">
        <f aca="false">COMPLEX(Adc,0)</f>
        <v>175.438596491228</v>
      </c>
      <c r="Q556" s="124" t="str">
        <f aca="false">IMSUM(COMPLEX(1,0),IMDIV(COMPLEX(0,2*PI()*O556),COMPLEX(wp_lf,0)))</f>
        <v>1+28335.9460921846i</v>
      </c>
      <c r="R556" s="124" t="n">
        <f aca="false">IMABS(Q556)</f>
        <v>28335.94610983</v>
      </c>
      <c r="S556" s="124" t="n">
        <f aca="false">IMARGUMENT(Q556)</f>
        <v>1.57076103593161</v>
      </c>
      <c r="T556" s="124" t="str">
        <f aca="false">IMSUM(COMPLEX(1,0),IMDIV(COMPLEX(0,2*PI()*O556),COMPLEX(wz_esr,0)))</f>
        <v>1+0.0467543110521045i</v>
      </c>
      <c r="U556" s="124" t="n">
        <f aca="false">IMABS(T556)</f>
        <v>1.00109238614723</v>
      </c>
      <c r="V556" s="124" t="n">
        <f aca="false">IMARGUMENT(T556)</f>
        <v>0.0467202878931413</v>
      </c>
      <c r="W556" s="0" t="str">
        <f aca="false">IMSUB(COMPLEX(1,0),IMDIV(COMPLEX(0,2*PI()*O556),COMPLEX(wz_rhp,0)))</f>
        <v>1-10.8520644608366i</v>
      </c>
      <c r="X556" s="124" t="n">
        <f aca="false">IMABS(W556)</f>
        <v>10.8980412488737</v>
      </c>
      <c r="Y556" s="124" t="n">
        <f aca="false">IMARGUMENT(W556)</f>
        <v>-1.47890746115022</v>
      </c>
      <c r="Z556" s="0" t="str">
        <f aca="false">IMSUM(COMPLEX(1,0),IMDIV(COMPLEX(0,2*PI()*O556),COMPLEX(Q*(wsl/2),0)),IMDIV(IMPOWER(COMPLEX(0,2*PI()*O556),2),IMPOWER(COMPLEX(wsl/2,0),2)))</f>
        <v>-4.21940986246855+3.25811250260081i</v>
      </c>
      <c r="AA556" s="124" t="n">
        <f aca="false">IMABS(Z556)</f>
        <v>5.33092080855649</v>
      </c>
      <c r="AB556" s="124" t="n">
        <f aca="false">IMARGUMENT(Z556)</f>
        <v>2.48405146686835</v>
      </c>
      <c r="AC556" s="222" t="str">
        <f aca="false">(IMDIV(IMPRODUCT(P556,T556,W556),IMPRODUCT(Q556,Z556)))</f>
        <v>0.00886251451530734+0.00905581541933032i</v>
      </c>
      <c r="AD556" s="223" t="n">
        <f aca="false">20*LOG(IMABS(AC556))</f>
        <v>-37.9438439786934</v>
      </c>
      <c r="AE556" s="198" t="n">
        <f aca="false">(180/PI())*IMARGUMENT(AC556)</f>
        <v>45.6180763722817</v>
      </c>
      <c r="AF556" s="0" t="str">
        <f aca="false">COMPLEX(Adc_ea,0)</f>
        <v>-0.434440565864413</v>
      </c>
      <c r="AG556" s="0" t="str">
        <f aca="false">IMDIV(COMPLEX(0,2*PI()*O556),COMPLEX(wp0_ea,0))</f>
        <v>393.387336705328i</v>
      </c>
      <c r="AH556" s="0" t="n">
        <f aca="false">IMABS(AG556)</f>
        <v>393.387336705328</v>
      </c>
      <c r="AI556" s="0" t="n">
        <f aca="false">IMARGUMENT(AG556)</f>
        <v>1.5707963267949</v>
      </c>
      <c r="AJ556" s="0" t="str">
        <f aca="false">IMSUM(COMPLEX(1,0),IMDIV(COMPLEX(0,2*PI()*O556),COMPLEX(wp1_ea,0)))</f>
        <v>1+3.89492412579533i</v>
      </c>
      <c r="AK556" s="0" t="n">
        <f aca="false">IMABS(AJ556)</f>
        <v>4.02124780953655</v>
      </c>
      <c r="AL556" s="0" t="n">
        <f aca="false">IMARGUMENT(AJ556)</f>
        <v>1.3194801250158</v>
      </c>
      <c r="AM556" s="0" t="str">
        <f aca="false">IMSUM(COMPLEX(1,0),IMDIV(COMPLEX(0,2*PI()*O556),COMPLEX(wz_ea,0)))</f>
        <v>1+393.387336705328i</v>
      </c>
      <c r="AN556" s="0" t="n">
        <f aca="false">IMABS(AM556)</f>
        <v>393.38860771521</v>
      </c>
      <c r="AO556" s="0" t="n">
        <f aca="false">IMARGUMENT(AM556)</f>
        <v>1.56825430840045</v>
      </c>
      <c r="AP556" s="197" t="str">
        <f aca="false">IMPRODUCT(AF556,IMDIV(AM556,IMPRODUCT(AG556,AJ556)))</f>
        <v>-0.0266003482384898+0.104710696397108i</v>
      </c>
      <c r="AQ556" s="169" t="n">
        <f aca="false">20*LOG(IMABS(AP556))</f>
        <v>-19.3285812693225</v>
      </c>
      <c r="AR556" s="198" t="n">
        <f aca="false">(180/PI())*IMARGUMENT(AP556)</f>
        <v>104.253710759754</v>
      </c>
      <c r="AS556" s="197" t="str">
        <f aca="false">IMPRODUCT(AC556,AP556)</f>
        <v>-0.00118398671137759+0.000687112222989638i</v>
      </c>
      <c r="AT556" s="223" t="n">
        <f aca="false">20*LOG(IMABS(AS556))</f>
        <v>-57.2724252480159</v>
      </c>
      <c r="AU556" s="198" t="n">
        <f aca="false">(180/PI())*IMARGUMENT(AS556)</f>
        <v>149.871787132036</v>
      </c>
      <c r="AX556" s="0" t="n">
        <f aca="false">SUM((AT557&lt;0)*(AT556&gt;0))*O556</f>
        <v>0</v>
      </c>
      <c r="AY556" s="0" t="n">
        <f aca="false">IF(AX556&gt;0,AU556,0)</f>
        <v>0</v>
      </c>
    </row>
    <row r="557" customFormat="false" ht="15" hidden="false" customHeight="false" outlineLevel="0" collapsed="false">
      <c r="N557" s="130" t="n">
        <v>39</v>
      </c>
      <c r="O557" s="192" t="n">
        <f aca="false">10^(6+(N557/100))</f>
        <v>2454708.91568503</v>
      </c>
      <c r="P557" s="240" t="str">
        <f aca="false">COMPLEX(Adc,0)</f>
        <v>175.438596491228</v>
      </c>
      <c r="Q557" s="124" t="str">
        <f aca="false">IMSUM(COMPLEX(1,0),IMDIV(COMPLEX(0,2*PI()*O557),COMPLEX(wp_lf,0)))</f>
        <v>1+28995.9750657776i</v>
      </c>
      <c r="R557" s="124" t="n">
        <f aca="false">IMABS(Q557)</f>
        <v>28995.9750830214</v>
      </c>
      <c r="S557" s="124" t="n">
        <f aca="false">IMARGUMENT(Q557)</f>
        <v>1.57076183924973</v>
      </c>
      <c r="T557" s="124" t="str">
        <f aca="false">IMSUM(COMPLEX(1,0),IMDIV(COMPLEX(0,2*PI()*O557),COMPLEX(wz_esr,0)))</f>
        <v>1+0.047843358858533i</v>
      </c>
      <c r="U557" s="124" t="n">
        <f aca="false">IMABS(T557)</f>
        <v>1.00114383930925</v>
      </c>
      <c r="V557" s="124" t="n">
        <f aca="false">IMARGUMENT(T557)</f>
        <v>0.0478069046361164</v>
      </c>
      <c r="W557" s="0" t="str">
        <f aca="false">IMSUB(COMPLEX(1,0),IMDIV(COMPLEX(0,2*PI()*O557),COMPLEX(wz_rhp,0)))</f>
        <v>1-11.1048415145531i</v>
      </c>
      <c r="X557" s="124" t="n">
        <f aca="false">IMABS(W557)</f>
        <v>11.1497760095592</v>
      </c>
      <c r="Y557" s="124" t="n">
        <f aca="false">IMARGUMENT(W557)</f>
        <v>-1.48098774870338</v>
      </c>
      <c r="Z557" s="0" t="str">
        <f aca="false">IMSUM(COMPLEX(1,0),IMDIV(COMPLEX(0,2*PI()*O557),COMPLEX(Q*(wsl/2),0)),IMDIV(IMPOWER(COMPLEX(0,2*PI()*O557),2),IMPOWER(COMPLEX(wsl/2,0),2)))</f>
        <v>-4.46539307096921+3.33400369197371i</v>
      </c>
      <c r="AA557" s="124" t="n">
        <f aca="false">IMABS(Z557)</f>
        <v>5.57272966295281</v>
      </c>
      <c r="AB557" s="124" t="n">
        <f aca="false">IMARGUMENT(Z557)</f>
        <v>2.50025079153564</v>
      </c>
      <c r="AC557" s="222" t="str">
        <f aca="false">(IMDIV(IMPRODUCT(P557,T557,W557),IMPRODUCT(Q557,Z557)))</f>
        <v>0.0086244530235529+0.0085146527356953i</v>
      </c>
      <c r="AD557" s="223" t="n">
        <f aca="false">20*LOG(IMABS(AC557))</f>
        <v>-38.3303585430185</v>
      </c>
      <c r="AE557" s="198" t="n">
        <f aca="false">(180/PI())*IMARGUMENT(AC557)</f>
        <v>44.6329442674967</v>
      </c>
      <c r="AF557" s="0" t="str">
        <f aca="false">COMPLEX(Adc_ea,0)</f>
        <v>-0.434440565864413</v>
      </c>
      <c r="AG557" s="0" t="str">
        <f aca="false">IMDIV(COMPLEX(0,2*PI()*O557),COMPLEX(wp0_ea,0))</f>
        <v>402.550504902551i</v>
      </c>
      <c r="AH557" s="0" t="n">
        <f aca="false">IMABS(AG557)</f>
        <v>402.550504902551</v>
      </c>
      <c r="AI557" s="0" t="n">
        <f aca="false">IMARGUMENT(AG557)</f>
        <v>1.5707963267949</v>
      </c>
      <c r="AJ557" s="0" t="str">
        <f aca="false">IMSUM(COMPLEX(1,0),IMDIV(COMPLEX(0,2*PI()*O557),COMPLEX(wp1_ea,0)))</f>
        <v>1+3.9856485633916i</v>
      </c>
      <c r="AK557" s="0" t="n">
        <f aca="false">IMABS(AJ557)</f>
        <v>4.10918416122538</v>
      </c>
      <c r="AL557" s="0" t="n">
        <f aca="false">IMARGUMENT(AJ557)</f>
        <v>1.32497060134917</v>
      </c>
      <c r="AM557" s="0" t="str">
        <f aca="false">IMSUM(COMPLEX(1,0),IMDIV(COMPLEX(0,2*PI()*O557),COMPLEX(wz_ea,0)))</f>
        <v>1+402.550504902551i</v>
      </c>
      <c r="AN557" s="0" t="n">
        <f aca="false">IMABS(AM557)</f>
        <v>402.551746980806</v>
      </c>
      <c r="AO557" s="0" t="n">
        <f aca="false">IMARGUMENT(AM557)</f>
        <v>1.56831217156267</v>
      </c>
      <c r="AP557" s="197" t="str">
        <f aca="false">IMPRODUCT(AF557,IMDIV(AM557,IMPRODUCT(AG557,AJ557)))</f>
        <v>-0.0254740376285169+0.102609781502633i</v>
      </c>
      <c r="AQ557" s="169" t="n">
        <f aca="false">20*LOG(IMABS(AP557))</f>
        <v>-19.5164778948864</v>
      </c>
      <c r="AR557" s="198" t="n">
        <f aca="false">(180/PI())*IMARGUMENT(AP557)</f>
        <v>103.94244495332</v>
      </c>
      <c r="AS557" s="197" t="str">
        <f aca="false">IMPRODUCT(AC557,AP557)</f>
        <v>-0.00109338629762785+0.000668050656143629i</v>
      </c>
      <c r="AT557" s="223" t="n">
        <f aca="false">20*LOG(IMABS(AS557))</f>
        <v>-57.8468364379051</v>
      </c>
      <c r="AU557" s="198" t="n">
        <f aca="false">(180/PI())*IMARGUMENT(AS557)</f>
        <v>148.575389220817</v>
      </c>
      <c r="AX557" s="0" t="n">
        <f aca="false">SUM((AT558&lt;0)*(AT557&gt;0))*O557</f>
        <v>0</v>
      </c>
      <c r="AY557" s="0" t="n">
        <f aca="false">IF(AX557&gt;0,AU557,0)</f>
        <v>0</v>
      </c>
    </row>
    <row r="558" customFormat="false" ht="15" hidden="false" customHeight="false" outlineLevel="0" collapsed="false">
      <c r="N558" s="130" t="n">
        <v>40</v>
      </c>
      <c r="O558" s="192" t="n">
        <f aca="false">10^(6+(N558/100))</f>
        <v>2511886.43150958</v>
      </c>
      <c r="P558" s="240" t="str">
        <f aca="false">COMPLEX(Adc,0)</f>
        <v>175.438596491228</v>
      </c>
      <c r="Q558" s="124" t="str">
        <f aca="false">IMSUM(COMPLEX(1,0),IMDIV(COMPLEX(0,2*PI()*O558),COMPLEX(wp_lf,0)))</f>
        <v>1+29671.3780891578i</v>
      </c>
      <c r="R558" s="124" t="n">
        <f aca="false">IMABS(Q558)</f>
        <v>29671.3781060091</v>
      </c>
      <c r="S558" s="124" t="n">
        <f aca="false">IMARGUMENT(Q558)</f>
        <v>1.5707626242821</v>
      </c>
      <c r="T558" s="124" t="str">
        <f aca="false">IMSUM(COMPLEX(1,0),IMDIV(COMPLEX(0,2*PI()*O558),COMPLEX(wz_esr,0)))</f>
        <v>1+0.0489577738471104i</v>
      </c>
      <c r="U558" s="124" t="n">
        <f aca="false">IMABS(T558)</f>
        <v>1.00119771454996</v>
      </c>
      <c r="V558" s="124" t="n">
        <f aca="false">IMARGUMENT(T558)</f>
        <v>0.0489187149673432</v>
      </c>
      <c r="W558" s="0" t="str">
        <f aca="false">IMSUB(COMPLEX(1,0),IMDIV(COMPLEX(0,2*PI()*O558),COMPLEX(wz_rhp,0)))</f>
        <v>1-11.3635065022306i</v>
      </c>
      <c r="X558" s="124" t="n">
        <f aca="false">IMABS(W558)</f>
        <v>11.4074221464026</v>
      </c>
      <c r="Y558" s="124" t="n">
        <f aca="false">IMARGUMENT(W558)</f>
        <v>-1.48302143653752</v>
      </c>
      <c r="Z558" s="0" t="str">
        <f aca="false">IMSUM(COMPLEX(1,0),IMDIV(COMPLEX(0,2*PI()*O558),COMPLEX(Q*(wsl/2),0)),IMDIV(IMPOWER(COMPLEX(0,2*PI()*O558),2),IMPOWER(COMPLEX(wsl/2,0),2)))</f>
        <v>-4.72296911093148+3.41166261423487i</v>
      </c>
      <c r="AA558" s="124" t="n">
        <f aca="false">IMABS(Z558)</f>
        <v>5.82630921048487</v>
      </c>
      <c r="AB558" s="124" t="n">
        <f aca="false">IMARGUMENT(Z558)</f>
        <v>2.51602004245417</v>
      </c>
      <c r="AC558" s="222" t="str">
        <f aca="false">(IMDIV(IMPRODUCT(P558,T558,W558),IMPRODUCT(Q558,Z558)))</f>
        <v>0.00838280726502564+0.00800422818319223i</v>
      </c>
      <c r="AD558" s="223" t="n">
        <f aca="false">20*LOG(IMABS(AC558))</f>
        <v>-38.7179748005599</v>
      </c>
      <c r="AE558" s="198" t="n">
        <f aca="false">(180/PI())*IMARGUMENT(AC558)</f>
        <v>43.6765680745958</v>
      </c>
      <c r="AF558" s="0" t="str">
        <f aca="false">COMPLEX(Adc_ea,0)</f>
        <v>-0.434440565864413</v>
      </c>
      <c r="AG558" s="0" t="str">
        <f aca="false">IMDIV(COMPLEX(0,2*PI()*O558),COMPLEX(wp0_ea,0))</f>
        <v>411.927110705862i</v>
      </c>
      <c r="AH558" s="0" t="n">
        <f aca="false">IMABS(AG558)</f>
        <v>411.927110705862</v>
      </c>
      <c r="AI558" s="0" t="n">
        <f aca="false">IMARGUMENT(AG558)</f>
        <v>1.5707963267949</v>
      </c>
      <c r="AJ558" s="0" t="str">
        <f aca="false">IMSUM(COMPLEX(1,0),IMDIV(COMPLEX(0,2*PI()*O558),COMPLEX(wp1_ea,0)))</f>
        <v>1+4.07848624461249i</v>
      </c>
      <c r="AK558" s="0" t="n">
        <f aca="false">IMABS(AJ558)</f>
        <v>4.19929161258102</v>
      </c>
      <c r="AL558" s="0" t="n">
        <f aca="false">IMARGUMENT(AJ558)</f>
        <v>1.33035075575691</v>
      </c>
      <c r="AM558" s="0" t="str">
        <f aca="false">IMSUM(COMPLEX(1,0),IMDIV(COMPLEX(0,2*PI()*O558),COMPLEX(wz_ea,0)))</f>
        <v>1+411.927110705862i</v>
      </c>
      <c r="AN558" s="0" t="n">
        <f aca="false">IMABS(AM558)</f>
        <v>411.928324511048</v>
      </c>
      <c r="AO558" s="0" t="n">
        <f aca="false">IMARGUMENT(AM558)</f>
        <v>1.56836871761458</v>
      </c>
      <c r="AP558" s="197" t="str">
        <f aca="false">IMPRODUCT(AF558,IMDIV(AM558,IMPRODUCT(AG558,AJ558)))</f>
        <v>-0.0243925344980139+0.100539270399173i</v>
      </c>
      <c r="AQ558" s="169" t="n">
        <f aca="false">20*LOG(IMABS(AP558))</f>
        <v>-19.7048876821616</v>
      </c>
      <c r="AR558" s="198" t="n">
        <f aca="false">(180/PI())*IMARGUMENT(AP558)</f>
        <v>103.63742466275</v>
      </c>
      <c r="AS558" s="197" t="str">
        <f aca="false">IMPRODUCT(AC558,AP558)</f>
        <v>-0.00100921717704898+0.000647557914234073i</v>
      </c>
      <c r="AT558" s="223" t="n">
        <f aca="false">20*LOG(IMABS(AS558))</f>
        <v>-58.4228624827216</v>
      </c>
      <c r="AU558" s="198" t="n">
        <f aca="false">(180/PI())*IMARGUMENT(AS558)</f>
        <v>147.313992737346</v>
      </c>
      <c r="AX558" s="0" t="n">
        <f aca="false">SUM((AT559&lt;0)*(AT558&gt;0))*O558</f>
        <v>0</v>
      </c>
      <c r="AY558" s="0" t="n">
        <f aca="false">IF(AX558&gt;0,AU558,0)</f>
        <v>0</v>
      </c>
    </row>
    <row r="559" customFormat="false" ht="15" hidden="false" customHeight="false" outlineLevel="0" collapsed="false">
      <c r="N559" s="130" t="n">
        <v>41</v>
      </c>
      <c r="O559" s="192" t="n">
        <f aca="false">10^(6+(N559/100))</f>
        <v>2570395.78276886</v>
      </c>
      <c r="P559" s="240" t="str">
        <f aca="false">COMPLEX(Adc,0)</f>
        <v>175.438596491228</v>
      </c>
      <c r="Q559" s="124" t="str">
        <f aca="false">IMSUM(COMPLEX(1,0),IMDIV(COMPLEX(0,2*PI()*O559),COMPLEX(wp_lf,0)))</f>
        <v>1+30362.5132699479i</v>
      </c>
      <c r="R559" s="124" t="n">
        <f aca="false">IMABS(Q559)</f>
        <v>30362.5132864156</v>
      </c>
      <c r="S559" s="124" t="n">
        <f aca="false">IMARGUMENT(Q559)</f>
        <v>1.57076339144496</v>
      </c>
      <c r="T559" s="124" t="str">
        <f aca="false">IMSUM(COMPLEX(1,0),IMDIV(COMPLEX(0,2*PI()*O559),COMPLEX(wz_esr,0)))</f>
        <v>1+0.0500981468954139i</v>
      </c>
      <c r="U559" s="124" t="n">
        <f aca="false">IMABS(T559)</f>
        <v>1.00125412574548</v>
      </c>
      <c r="V559" s="124" t="n">
        <f aca="false">IMARGUMENT(T559)</f>
        <v>0.0500562973824549</v>
      </c>
      <c r="W559" s="0" t="str">
        <f aca="false">IMSUB(COMPLEX(1,0),IMDIV(COMPLEX(0,2*PI()*O559),COMPLEX(wz_rhp,0)))</f>
        <v>1-11.6281965714694i</v>
      </c>
      <c r="X559" s="124" t="n">
        <f aca="false">IMABS(W559)</f>
        <v>11.6711162921433</v>
      </c>
      <c r="Y559" s="124" t="n">
        <f aca="false">IMARGUMENT(W559)</f>
        <v>-1.48500953561476</v>
      </c>
      <c r="Z559" s="0" t="str">
        <f aca="false">IMSUM(COMPLEX(1,0),IMDIV(COMPLEX(0,2*PI()*O559),COMPLEX(Q*(wsl/2),0)),IMDIV(IMPOWER(COMPLEX(0,2*PI()*O559),2),IMPOWER(COMPLEX(wsl/2,0),2)))</f>
        <v>-4.9926843356698+3.49113044517277i</v>
      </c>
      <c r="AA559" s="124" t="n">
        <f aca="false">IMABS(Z559)</f>
        <v>6.09219900043119</v>
      </c>
      <c r="AB559" s="124" t="n">
        <f aca="false">IMARGUMENT(Z559)</f>
        <v>2.5313707706575</v>
      </c>
      <c r="AC559" s="222" t="str">
        <f aca="false">(IMDIV(IMPRODUCT(P559,T559,W559),IMPRODUCT(Q559,Z559)))</f>
        <v>0.00813896319767101+0.00752312213567652i</v>
      </c>
      <c r="AD559" s="223" t="n">
        <f aca="false">20*LOG(IMABS(AC559))</f>
        <v>-39.1065987898358</v>
      </c>
      <c r="AE559" s="198" t="n">
        <f aca="false">(180/PI())*IMARGUMENT(AC559)</f>
        <v>42.7482611657533</v>
      </c>
      <c r="AF559" s="0" t="str">
        <f aca="false">COMPLEX(Adc_ea,0)</f>
        <v>-0.434440565864413</v>
      </c>
      <c r="AG559" s="0" t="str">
        <f aca="false">IMDIV(COMPLEX(0,2*PI()*O559),COMPLEX(wp0_ea,0))</f>
        <v>421.522125715766i</v>
      </c>
      <c r="AH559" s="0" t="n">
        <f aca="false">IMABS(AG559)</f>
        <v>421.522125715766</v>
      </c>
      <c r="AI559" s="0" t="n">
        <f aca="false">IMARGUMENT(AG559)</f>
        <v>1.5707963267949</v>
      </c>
      <c r="AJ559" s="0" t="str">
        <f aca="false">IMSUM(COMPLEX(1,0),IMDIV(COMPLEX(0,2*PI()*O559),COMPLEX(wp1_ea,0)))</f>
        <v>1+4.1734863932254i</v>
      </c>
      <c r="AK559" s="0" t="n">
        <f aca="false">IMABS(AJ559)</f>
        <v>4.29161842134614</v>
      </c>
      <c r="AL559" s="0" t="n">
        <f aca="false">IMARGUMENT(AJ559)</f>
        <v>1.33562219445856</v>
      </c>
      <c r="AM559" s="0" t="str">
        <f aca="false">IMSUM(COMPLEX(1,0),IMDIV(COMPLEX(0,2*PI()*O559),COMPLEX(wz_ea,0)))</f>
        <v>1+421.522125715766i</v>
      </c>
      <c r="AN559" s="0" t="n">
        <f aca="false">IMABS(AM559)</f>
        <v>421.523311891452</v>
      </c>
      <c r="AO559" s="0" t="n">
        <f aca="false">IMARGUMENT(AM559)</f>
        <v>1.56842397653621</v>
      </c>
      <c r="AP559" s="197" t="str">
        <f aca="false">IMPRODUCT(AF559,IMDIV(AM559,IMPRODUCT(AG559,AJ559)))</f>
        <v>-0.0233542968087591+0.098499487077027i</v>
      </c>
      <c r="AQ559" s="169" t="n">
        <f aca="false">20*LOG(IMABS(AP559))</f>
        <v>-19.8937901595061</v>
      </c>
      <c r="AR559" s="198" t="n">
        <f aca="false">(180/PI())*IMARGUMENT(AP559)</f>
        <v>103.338559576174</v>
      </c>
      <c r="AS559" s="197" t="str">
        <f aca="false">IMPRODUCT(AC559,AP559)</f>
        <v>-0.000931103433815942+0.000625986473024259i</v>
      </c>
      <c r="AT559" s="223" t="n">
        <f aca="false">20*LOG(IMABS(AS559))</f>
        <v>-59.000388949342</v>
      </c>
      <c r="AU559" s="198" t="n">
        <f aca="false">(180/PI())*IMARGUMENT(AS559)</f>
        <v>146.086820741927</v>
      </c>
      <c r="AX559" s="0" t="n">
        <f aca="false">SUM((AT560&lt;0)*(AT559&gt;0))*O559</f>
        <v>0</v>
      </c>
      <c r="AY559" s="0" t="n">
        <f aca="false">IF(AX559&gt;0,AU559,0)</f>
        <v>0</v>
      </c>
    </row>
    <row r="560" customFormat="false" ht="15.75" hidden="false" customHeight="false" outlineLevel="0" collapsed="false">
      <c r="N560" s="130" t="n">
        <v>42</v>
      </c>
      <c r="O560" s="192" t="n">
        <f aca="false">10^(6+(N560/100))</f>
        <v>2630267.99189538</v>
      </c>
      <c r="P560" s="240" t="str">
        <f aca="false">COMPLEX(Adc,0)</f>
        <v>175.438596491228</v>
      </c>
      <c r="Q560" s="124" t="str">
        <f aca="false">IMSUM(COMPLEX(1,0),IMDIV(COMPLEX(0,2*PI()*O560),COMPLEX(wp_lf,0)))</f>
        <v>1+31069.747057169i</v>
      </c>
      <c r="R560" s="124" t="n">
        <f aca="false">IMABS(Q560)</f>
        <v>31069.7470732618</v>
      </c>
      <c r="S560" s="124" t="n">
        <f aca="false">IMARGUMENT(Q560)</f>
        <v>1.57076414114505</v>
      </c>
      <c r="T560" s="124" t="str">
        <f aca="false">IMSUM(COMPLEX(1,0),IMDIV(COMPLEX(0,2*PI()*O560),COMPLEX(wz_esr,0)))</f>
        <v>1+0.0512650826443288i</v>
      </c>
      <c r="U560" s="124" t="n">
        <f aca="false">IMABS(T560)</f>
        <v>1.0013131921125</v>
      </c>
      <c r="V560" s="124" t="n">
        <f aca="false">IMARGUMENT(T560)</f>
        <v>0.0512202432589111</v>
      </c>
      <c r="W560" s="0" t="str">
        <f aca="false">IMSUB(COMPLEX(1,0),IMDIV(COMPLEX(0,2*PI()*O560),COMPLEX(wz_rhp,0)))</f>
        <v>1-11.8990520644477i</v>
      </c>
      <c r="X560" s="124" t="n">
        <f aca="false">IMABS(W560)</f>
        <v>11.940998284584</v>
      </c>
      <c r="Y560" s="124" t="n">
        <f aca="false">IMARGUMENT(W560)</f>
        <v>-1.4869530371524</v>
      </c>
      <c r="Z560" s="0" t="str">
        <f aca="false">IMSUM(COMPLEX(1,0),IMDIV(COMPLEX(0,2*PI()*O560),COMPLEX(Q*(wsl/2),0)),IMDIV(IMPOWER(COMPLEX(0,2*PI()*O560),2),IMPOWER(COMPLEX(wsl/2,0),2)))</f>
        <v>-5.27511084733728+3.57244931968328i</v>
      </c>
      <c r="AA560" s="124" t="n">
        <f aca="false">IMABS(Z560)</f>
        <v>6.37096449475281</v>
      </c>
      <c r="AB560" s="124" t="n">
        <f aca="false">IMARGUMENT(Z560)</f>
        <v>2.54631440209165</v>
      </c>
      <c r="AC560" s="229" t="str">
        <f aca="false">(IMDIV(IMPRODUCT(P560,T560,W560),IMPRODUCT(Q560,Z560)))</f>
        <v>0.00789414942081509+0.00706993098130424i</v>
      </c>
      <c r="AD560" s="230" t="n">
        <f aca="false">20*LOG(IMABS(AC560))</f>
        <v>-39.4961436878113</v>
      </c>
      <c r="AE560" s="231" t="n">
        <f aca="false">(180/PI())*IMARGUMENT(AC560)</f>
        <v>41.8473459500448</v>
      </c>
      <c r="AF560" s="0" t="str">
        <f aca="false">COMPLEX(Adc_ea,0)</f>
        <v>-0.434440565864413</v>
      </c>
      <c r="AG560" s="0" t="str">
        <f aca="false">IMDIV(COMPLEX(0,2*PI()*O560),COMPLEX(wp0_ea,0))</f>
        <v>431.340637336229i</v>
      </c>
      <c r="AH560" s="0" t="n">
        <f aca="false">IMABS(AG560)</f>
        <v>431.340637336229</v>
      </c>
      <c r="AI560" s="0" t="n">
        <f aca="false">IMARGUMENT(AG560)</f>
        <v>1.5707963267949</v>
      </c>
      <c r="AJ560" s="0" t="str">
        <f aca="false">IMSUM(COMPLEX(1,0),IMDIV(COMPLEX(0,2*PI()*O560),COMPLEX(wp1_ea,0)))</f>
        <v>1+4.27069937956663i</v>
      </c>
      <c r="AK560" s="0" t="n">
        <f aca="false">IMABS(AJ560)</f>
        <v>4.38621399279958</v>
      </c>
      <c r="AL560" s="0" t="n">
        <f aca="false">IMARGUMENT(AJ560)</f>
        <v>1.34078654006571</v>
      </c>
      <c r="AM560" s="0" t="str">
        <f aca="false">IMSUM(COMPLEX(1,0),IMDIV(COMPLEX(0,2*PI()*O560),COMPLEX(wz_ea,0)))</f>
        <v>1+431.340637336229i</v>
      </c>
      <c r="AN560" s="0" t="n">
        <f aca="false">IMABS(AM560)</f>
        <v>431.341796511333</v>
      </c>
      <c r="AO560" s="0" t="n">
        <f aca="false">IMARGUMENT(AM560)</f>
        <v>1.56847797762522</v>
      </c>
      <c r="AP560" s="224" t="str">
        <f aca="false">IMPRODUCT(AF560,IMDIV(AM560,IMPRODUCT(AG560,AJ560)))</f>
        <v>-0.0223578153388243+0.0964906948255873i</v>
      </c>
      <c r="AQ560" s="228" t="n">
        <f aca="false">20*LOG(IMABS(AP560))</f>
        <v>-20.0831655645765</v>
      </c>
      <c r="AR560" s="231" t="n">
        <f aca="false">(180/PI())*IMARGUMENT(AP560)</f>
        <v>103.045758403426</v>
      </c>
      <c r="AS560" s="224" t="str">
        <f aca="false">IMPRODUCT(AC560,AP560)</f>
        <v>-0.000858678487762664+0.000603643751333223i</v>
      </c>
      <c r="AT560" s="230" t="n">
        <f aca="false">20*LOG(IMABS(AS560))</f>
        <v>-59.5793092523878</v>
      </c>
      <c r="AU560" s="231" t="n">
        <f aca="false">(180/PI())*IMARGUMENT(AS560)</f>
        <v>144.893104353471</v>
      </c>
      <c r="AX560" s="0" t="n">
        <f aca="false">SUM((AT561&lt;0)*(AT560&gt;0))*O560</f>
        <v>0</v>
      </c>
      <c r="AY560" s="0" t="n">
        <f aca="false">IF(AX560&gt;0,AU560,0)</f>
        <v>0</v>
      </c>
    </row>
    <row r="561" customFormat="false" ht="15" hidden="false" customHeight="false" outlineLevel="0" collapsed="false">
      <c r="N561" s="130"/>
      <c r="P561" s="240"/>
      <c r="Q561" s="124"/>
      <c r="R561" s="124"/>
      <c r="S561" s="124"/>
      <c r="T561" s="124"/>
      <c r="U561" s="124"/>
      <c r="V561" s="124"/>
      <c r="X561" s="124"/>
      <c r="Y561" s="124"/>
      <c r="AA561" s="124"/>
      <c r="AB561" s="124"/>
      <c r="AC561" s="124"/>
      <c r="AD561" s="158"/>
    </row>
    <row r="562" customFormat="false" ht="15" hidden="false" customHeight="false" outlineLevel="0" collapsed="false">
      <c r="N562" s="130"/>
      <c r="P562" s="240"/>
      <c r="Q562" s="124"/>
      <c r="R562" s="124"/>
      <c r="S562" s="124"/>
      <c r="T562" s="124"/>
      <c r="U562" s="124"/>
      <c r="V562" s="124"/>
      <c r="X562" s="124"/>
      <c r="Y562" s="124"/>
      <c r="AA562" s="124"/>
      <c r="AB562" s="124"/>
      <c r="AC562" s="124"/>
      <c r="AD562" s="158"/>
    </row>
    <row r="563" customFormat="false" ht="15" hidden="false" customHeight="false" outlineLevel="0" collapsed="false">
      <c r="N563" s="130"/>
      <c r="P563" s="240"/>
      <c r="Q563" s="124"/>
      <c r="R563" s="124"/>
      <c r="S563" s="124"/>
      <c r="T563" s="124"/>
      <c r="U563" s="124"/>
      <c r="V563" s="124"/>
      <c r="X563" s="124"/>
      <c r="Y563" s="124"/>
      <c r="AA563" s="124"/>
      <c r="AB563" s="124"/>
      <c r="AC563" s="124"/>
      <c r="AD563" s="158"/>
    </row>
    <row r="564" customFormat="false" ht="15" hidden="false" customHeight="false" outlineLevel="0" collapsed="false">
      <c r="N564" s="130"/>
      <c r="P564" s="240"/>
      <c r="Q564" s="124"/>
      <c r="R564" s="124"/>
      <c r="S564" s="124"/>
      <c r="T564" s="124"/>
      <c r="U564" s="124"/>
      <c r="V564" s="124"/>
      <c r="X564" s="124"/>
      <c r="Y564" s="124"/>
      <c r="AA564" s="124"/>
      <c r="AB564" s="124"/>
      <c r="AC564" s="124"/>
      <c r="AD564" s="158"/>
    </row>
    <row r="565" customFormat="false" ht="15" hidden="false" customHeight="false" outlineLevel="0" collapsed="false">
      <c r="N565" s="130"/>
      <c r="P565" s="240"/>
      <c r="Q565" s="124"/>
      <c r="R565" s="124"/>
      <c r="S565" s="124"/>
      <c r="T565" s="124"/>
      <c r="U565" s="124"/>
      <c r="V565" s="124"/>
      <c r="X565" s="124"/>
      <c r="Y565" s="124"/>
      <c r="AA565" s="124"/>
      <c r="AB565" s="124"/>
      <c r="AC565" s="124"/>
      <c r="AD565" s="158"/>
    </row>
    <row r="566" customFormat="false" ht="15" hidden="false" customHeight="false" outlineLevel="0" collapsed="false">
      <c r="N566" s="130"/>
      <c r="P566" s="240"/>
      <c r="Q566" s="124"/>
      <c r="R566" s="124"/>
      <c r="S566" s="124"/>
      <c r="T566" s="124"/>
      <c r="U566" s="124"/>
      <c r="V566" s="124"/>
      <c r="X566" s="124"/>
      <c r="Y566" s="124"/>
      <c r="AA566" s="124"/>
      <c r="AB566" s="124"/>
      <c r="AC566" s="124"/>
      <c r="AD566" s="158"/>
    </row>
    <row r="567" customFormat="false" ht="15" hidden="false" customHeight="false" outlineLevel="0" collapsed="false">
      <c r="N567" s="130"/>
      <c r="P567" s="240"/>
      <c r="Q567" s="124"/>
      <c r="R567" s="124"/>
      <c r="S567" s="124"/>
      <c r="T567" s="124"/>
      <c r="U567" s="124"/>
      <c r="V567" s="124"/>
      <c r="X567" s="124"/>
      <c r="Y567" s="124"/>
      <c r="AA567" s="124"/>
      <c r="AB567" s="124"/>
      <c r="AC567" s="124"/>
      <c r="AD567" s="158"/>
    </row>
    <row r="568" customFormat="false" ht="15" hidden="false" customHeight="false" outlineLevel="0" collapsed="false">
      <c r="N568" s="130"/>
      <c r="P568" s="240"/>
      <c r="Q568" s="124"/>
      <c r="R568" s="124"/>
      <c r="S568" s="124"/>
      <c r="T568" s="124"/>
      <c r="U568" s="124"/>
      <c r="V568" s="124"/>
      <c r="X568" s="124"/>
      <c r="Y568" s="124"/>
      <c r="AA568" s="124"/>
      <c r="AB568" s="124"/>
      <c r="AC568" s="124"/>
      <c r="AD568" s="158"/>
    </row>
    <row r="569" customFormat="false" ht="15" hidden="false" customHeight="false" outlineLevel="0" collapsed="false">
      <c r="N569" s="130"/>
      <c r="P569" s="240"/>
      <c r="Q569" s="124"/>
      <c r="R569" s="124"/>
      <c r="S569" s="124"/>
      <c r="T569" s="124"/>
      <c r="U569" s="124"/>
      <c r="V569" s="124"/>
      <c r="X569" s="124"/>
      <c r="Y569" s="124"/>
      <c r="AA569" s="124"/>
      <c r="AB569" s="124"/>
      <c r="AC569" s="124"/>
      <c r="AD569" s="158"/>
    </row>
    <row r="570" customFormat="false" ht="15" hidden="false" customHeight="false" outlineLevel="0" collapsed="false">
      <c r="N570" s="130"/>
      <c r="P570" s="240"/>
      <c r="Q570" s="124"/>
      <c r="R570" s="124"/>
      <c r="S570" s="124"/>
      <c r="T570" s="124"/>
      <c r="U570" s="124"/>
      <c r="V570" s="124"/>
      <c r="X570" s="124"/>
      <c r="Y570" s="124"/>
      <c r="AA570" s="124"/>
      <c r="AB570" s="124"/>
      <c r="AC570" s="124"/>
      <c r="AD570" s="158"/>
    </row>
    <row r="571" customFormat="false" ht="15" hidden="false" customHeight="false" outlineLevel="0" collapsed="false">
      <c r="N571" s="130"/>
      <c r="P571" s="240"/>
      <c r="Q571" s="124"/>
      <c r="R571" s="124"/>
      <c r="S571" s="124"/>
      <c r="T571" s="124"/>
      <c r="U571" s="124"/>
      <c r="V571" s="124"/>
      <c r="X571" s="124"/>
      <c r="Y571" s="124"/>
      <c r="AA571" s="124"/>
      <c r="AB571" s="124"/>
      <c r="AC571" s="124"/>
      <c r="AD571" s="158"/>
    </row>
    <row r="572" customFormat="false" ht="15" hidden="false" customHeight="false" outlineLevel="0" collapsed="false">
      <c r="N572" s="130"/>
      <c r="P572" s="240"/>
      <c r="Q572" s="124"/>
      <c r="R572" s="124"/>
      <c r="S572" s="124"/>
      <c r="T572" s="124"/>
      <c r="U572" s="124"/>
      <c r="V572" s="124"/>
      <c r="X572" s="124"/>
      <c r="Y572" s="124"/>
      <c r="AA572" s="124"/>
      <c r="AB572" s="124"/>
      <c r="AC572" s="124"/>
      <c r="AD572" s="158"/>
    </row>
    <row r="573" customFormat="false" ht="15" hidden="false" customHeight="false" outlineLevel="0" collapsed="false">
      <c r="N573" s="130"/>
      <c r="P573" s="240"/>
      <c r="Q573" s="124"/>
      <c r="R573" s="124"/>
      <c r="S573" s="124"/>
      <c r="T573" s="124"/>
      <c r="U573" s="124"/>
      <c r="V573" s="124"/>
      <c r="X573" s="124"/>
      <c r="Y573" s="124"/>
      <c r="AA573" s="124"/>
      <c r="AB573" s="124"/>
      <c r="AC573" s="124"/>
      <c r="AD573" s="158"/>
    </row>
    <row r="574" customFormat="false" ht="15" hidden="false" customHeight="false" outlineLevel="0" collapsed="false">
      <c r="N574" s="130"/>
      <c r="P574" s="240"/>
      <c r="Q574" s="124"/>
      <c r="R574" s="124"/>
      <c r="S574" s="124"/>
      <c r="T574" s="124"/>
      <c r="U574" s="124"/>
      <c r="V574" s="124"/>
      <c r="X574" s="124"/>
      <c r="Y574" s="124"/>
      <c r="AA574" s="124"/>
      <c r="AB574" s="124"/>
      <c r="AC574" s="124"/>
      <c r="AD574" s="158"/>
    </row>
    <row r="575" customFormat="false" ht="15" hidden="false" customHeight="false" outlineLevel="0" collapsed="false">
      <c r="N575" s="130"/>
      <c r="P575" s="240"/>
      <c r="Q575" s="124"/>
      <c r="R575" s="124"/>
      <c r="S575" s="124"/>
      <c r="T575" s="124"/>
      <c r="U575" s="124"/>
      <c r="V575" s="124"/>
      <c r="X575" s="124"/>
      <c r="Y575" s="124"/>
      <c r="AA575" s="124"/>
      <c r="AB575" s="124"/>
      <c r="AC575" s="124"/>
      <c r="AD575" s="158"/>
    </row>
    <row r="576" customFormat="false" ht="15" hidden="false" customHeight="false" outlineLevel="0" collapsed="false">
      <c r="N576" s="130"/>
      <c r="P576" s="240"/>
      <c r="Q576" s="124"/>
      <c r="R576" s="124"/>
      <c r="S576" s="124"/>
      <c r="T576" s="124"/>
      <c r="U576" s="124"/>
      <c r="V576" s="124"/>
      <c r="X576" s="124"/>
      <c r="Y576" s="124"/>
      <c r="AA576" s="124"/>
      <c r="AB576" s="124"/>
      <c r="AC576" s="124"/>
      <c r="AD576" s="158"/>
    </row>
    <row r="577" customFormat="false" ht="15" hidden="false" customHeight="false" outlineLevel="0" collapsed="false">
      <c r="N577" s="130"/>
      <c r="P577" s="240"/>
      <c r="Q577" s="124"/>
      <c r="R577" s="124"/>
      <c r="S577" s="124"/>
      <c r="T577" s="124"/>
      <c r="U577" s="124"/>
      <c r="V577" s="124"/>
      <c r="X577" s="124"/>
      <c r="Y577" s="124"/>
      <c r="AA577" s="124"/>
      <c r="AB577" s="124"/>
      <c r="AC577" s="124"/>
      <c r="AD577" s="158"/>
    </row>
    <row r="578" customFormat="false" ht="15" hidden="false" customHeight="false" outlineLevel="0" collapsed="false">
      <c r="N578" s="130"/>
      <c r="P578" s="240"/>
      <c r="Q578" s="124"/>
      <c r="R578" s="124"/>
      <c r="S578" s="124"/>
      <c r="T578" s="124"/>
      <c r="U578" s="124"/>
      <c r="V578" s="124"/>
      <c r="X578" s="124"/>
      <c r="Y578" s="124"/>
      <c r="AA578" s="124"/>
      <c r="AB578" s="124"/>
      <c r="AC578" s="124"/>
      <c r="AD578" s="158"/>
    </row>
    <row r="579" customFormat="false" ht="15" hidden="false" customHeight="false" outlineLevel="0" collapsed="false">
      <c r="N579" s="130"/>
      <c r="P579" s="240"/>
      <c r="Q579" s="124"/>
      <c r="R579" s="124"/>
      <c r="S579" s="124"/>
      <c r="T579" s="124"/>
      <c r="U579" s="124"/>
      <c r="V579" s="124"/>
      <c r="X579" s="124"/>
      <c r="Y579" s="124"/>
      <c r="AA579" s="124"/>
      <c r="AB579" s="124"/>
      <c r="AC579" s="124"/>
      <c r="AD579" s="158"/>
    </row>
    <row r="580" customFormat="false" ht="15" hidden="false" customHeight="false" outlineLevel="0" collapsed="false">
      <c r="N580" s="130"/>
      <c r="P580" s="240"/>
      <c r="Q580" s="124"/>
      <c r="R580" s="124"/>
      <c r="S580" s="124"/>
      <c r="T580" s="124"/>
      <c r="U580" s="124"/>
      <c r="V580" s="124"/>
      <c r="X580" s="124"/>
      <c r="Y580" s="124"/>
      <c r="AA580" s="124"/>
      <c r="AB580" s="124"/>
      <c r="AC580" s="124"/>
      <c r="AD580" s="158"/>
    </row>
    <row r="581" customFormat="false" ht="15" hidden="false" customHeight="false" outlineLevel="0" collapsed="false">
      <c r="N581" s="130"/>
      <c r="P581" s="240"/>
      <c r="Q581" s="124"/>
      <c r="R581" s="124"/>
      <c r="S581" s="124"/>
      <c r="T581" s="124"/>
      <c r="U581" s="124"/>
      <c r="V581" s="124"/>
      <c r="X581" s="124"/>
      <c r="Y581" s="124"/>
      <c r="AA581" s="124"/>
      <c r="AB581" s="124"/>
      <c r="AC581" s="124"/>
      <c r="AD581" s="158"/>
    </row>
    <row r="582" customFormat="false" ht="15" hidden="false" customHeight="false" outlineLevel="0" collapsed="false">
      <c r="N582" s="130"/>
      <c r="P582" s="240"/>
      <c r="Q582" s="124"/>
      <c r="R582" s="124"/>
      <c r="S582" s="124"/>
      <c r="T582" s="124"/>
      <c r="U582" s="124"/>
      <c r="V582" s="124"/>
      <c r="X582" s="124"/>
      <c r="Y582" s="124"/>
      <c r="AA582" s="124"/>
      <c r="AB582" s="124"/>
      <c r="AC582" s="124"/>
      <c r="AD582" s="158"/>
    </row>
    <row r="583" customFormat="false" ht="15" hidden="false" customHeight="false" outlineLevel="0" collapsed="false">
      <c r="N583" s="130"/>
      <c r="P583" s="240"/>
      <c r="Q583" s="124"/>
      <c r="R583" s="124"/>
      <c r="S583" s="124"/>
      <c r="T583" s="124"/>
      <c r="U583" s="124"/>
      <c r="V583" s="124"/>
      <c r="X583" s="124"/>
      <c r="Y583" s="124"/>
      <c r="AA583" s="124"/>
      <c r="AB583" s="124"/>
      <c r="AC583" s="124"/>
      <c r="AD583" s="158"/>
    </row>
    <row r="584" customFormat="false" ht="15" hidden="false" customHeight="false" outlineLevel="0" collapsed="false">
      <c r="N584" s="130"/>
      <c r="P584" s="240"/>
      <c r="Q584" s="124"/>
      <c r="R584" s="124"/>
      <c r="S584" s="124"/>
      <c r="T584" s="124"/>
      <c r="U584" s="124"/>
      <c r="V584" s="124"/>
      <c r="X584" s="124"/>
      <c r="Y584" s="124"/>
      <c r="AA584" s="124"/>
      <c r="AB584" s="124"/>
      <c r="AC584" s="124"/>
      <c r="AD584" s="158"/>
    </row>
    <row r="585" customFormat="false" ht="15" hidden="false" customHeight="false" outlineLevel="0" collapsed="false">
      <c r="N585" s="130"/>
      <c r="P585" s="240"/>
      <c r="Q585" s="124"/>
      <c r="R585" s="124"/>
      <c r="S585" s="124"/>
      <c r="T585" s="124"/>
      <c r="U585" s="124"/>
      <c r="V585" s="124"/>
      <c r="X585" s="124"/>
      <c r="Y585" s="124"/>
      <c r="AA585" s="124"/>
      <c r="AB585" s="124"/>
      <c r="AC585" s="124"/>
      <c r="AD585" s="158"/>
    </row>
    <row r="586" customFormat="false" ht="15" hidden="false" customHeight="false" outlineLevel="0" collapsed="false">
      <c r="N586" s="130"/>
      <c r="P586" s="240"/>
      <c r="Q586" s="124"/>
      <c r="R586" s="124"/>
      <c r="S586" s="124"/>
      <c r="T586" s="124"/>
      <c r="U586" s="124"/>
      <c r="V586" s="124"/>
      <c r="X586" s="124"/>
      <c r="Y586" s="124"/>
      <c r="AA586" s="124"/>
      <c r="AB586" s="124"/>
      <c r="AC586" s="124"/>
      <c r="AD586" s="158"/>
    </row>
    <row r="587" customFormat="false" ht="15" hidden="false" customHeight="false" outlineLevel="0" collapsed="false">
      <c r="N587" s="130"/>
      <c r="P587" s="240"/>
      <c r="Q587" s="124"/>
      <c r="R587" s="124"/>
      <c r="S587" s="124"/>
      <c r="T587" s="124"/>
      <c r="U587" s="124"/>
      <c r="V587" s="124"/>
      <c r="X587" s="124"/>
      <c r="Y587" s="124"/>
      <c r="AA587" s="124"/>
      <c r="AB587" s="124"/>
      <c r="AC587" s="124"/>
      <c r="AD587" s="158"/>
    </row>
    <row r="588" customFormat="false" ht="15" hidden="false" customHeight="false" outlineLevel="0" collapsed="false">
      <c r="N588" s="130"/>
      <c r="P588" s="240"/>
      <c r="Q588" s="124"/>
      <c r="R588" s="124"/>
      <c r="S588" s="124"/>
      <c r="T588" s="124"/>
      <c r="U588" s="124"/>
      <c r="V588" s="124"/>
      <c r="X588" s="124"/>
      <c r="Y588" s="124"/>
      <c r="AA588" s="124"/>
      <c r="AB588" s="124"/>
      <c r="AC588" s="124"/>
      <c r="AD588" s="158"/>
    </row>
    <row r="589" customFormat="false" ht="15" hidden="false" customHeight="false" outlineLevel="0" collapsed="false">
      <c r="N589" s="130"/>
      <c r="P589" s="240"/>
      <c r="Q589" s="124"/>
      <c r="R589" s="124"/>
      <c r="S589" s="124"/>
      <c r="T589" s="124"/>
      <c r="U589" s="124"/>
      <c r="V589" s="124"/>
      <c r="X589" s="124"/>
      <c r="Y589" s="124"/>
      <c r="AA589" s="124"/>
      <c r="AB589" s="124"/>
      <c r="AC589" s="124"/>
      <c r="AD589" s="158"/>
    </row>
    <row r="590" customFormat="false" ht="15" hidden="false" customHeight="false" outlineLevel="0" collapsed="false">
      <c r="N590" s="130"/>
      <c r="P590" s="240"/>
      <c r="Q590" s="124"/>
      <c r="R590" s="124"/>
      <c r="S590" s="124"/>
      <c r="T590" s="124"/>
      <c r="U590" s="124"/>
      <c r="V590" s="124"/>
      <c r="X590" s="124"/>
      <c r="Y590" s="124"/>
      <c r="AA590" s="124"/>
      <c r="AB590" s="124"/>
      <c r="AC590" s="124"/>
      <c r="AD590" s="158"/>
    </row>
    <row r="591" customFormat="false" ht="15" hidden="false" customHeight="false" outlineLevel="0" collapsed="false">
      <c r="N591" s="130"/>
      <c r="P591" s="240"/>
      <c r="Q591" s="124"/>
      <c r="R591" s="124"/>
      <c r="S591" s="124"/>
      <c r="T591" s="124"/>
      <c r="U591" s="124"/>
      <c r="V591" s="124"/>
      <c r="X591" s="124"/>
      <c r="Y591" s="124"/>
      <c r="AA591" s="124"/>
      <c r="AB591" s="124"/>
      <c r="AC591" s="124"/>
      <c r="AD591" s="158"/>
    </row>
    <row r="592" customFormat="false" ht="15" hidden="false" customHeight="false" outlineLevel="0" collapsed="false">
      <c r="N592" s="130"/>
      <c r="P592" s="240"/>
      <c r="Q592" s="124"/>
      <c r="R592" s="124"/>
      <c r="S592" s="124"/>
      <c r="T592" s="124"/>
      <c r="U592" s="124"/>
      <c r="V592" s="124"/>
      <c r="X592" s="124"/>
      <c r="Y592" s="124"/>
      <c r="AA592" s="124"/>
      <c r="AB592" s="124"/>
      <c r="AC592" s="124"/>
      <c r="AD592" s="158"/>
    </row>
    <row r="593" customFormat="false" ht="15" hidden="false" customHeight="false" outlineLevel="0" collapsed="false">
      <c r="N593" s="130"/>
      <c r="P593" s="240"/>
      <c r="Q593" s="124"/>
      <c r="R593" s="124"/>
      <c r="S593" s="124"/>
      <c r="T593" s="124"/>
      <c r="U593" s="124"/>
      <c r="V593" s="124"/>
      <c r="X593" s="124"/>
      <c r="Y593" s="124"/>
      <c r="AA593" s="124"/>
      <c r="AB593" s="124"/>
      <c r="AC593" s="124"/>
      <c r="AD593" s="158"/>
    </row>
    <row r="594" customFormat="false" ht="15" hidden="false" customHeight="false" outlineLevel="0" collapsed="false">
      <c r="N594" s="130"/>
      <c r="P594" s="240"/>
      <c r="Q594" s="124"/>
      <c r="R594" s="124"/>
      <c r="S594" s="124"/>
      <c r="T594" s="124"/>
      <c r="U594" s="124"/>
      <c r="V594" s="124"/>
      <c r="X594" s="124"/>
      <c r="Y594" s="124"/>
      <c r="AA594" s="124"/>
      <c r="AB594" s="124"/>
      <c r="AC594" s="124"/>
      <c r="AD594" s="158"/>
    </row>
    <row r="595" customFormat="false" ht="15" hidden="false" customHeight="false" outlineLevel="0" collapsed="false">
      <c r="N595" s="130"/>
      <c r="P595" s="240"/>
      <c r="Q595" s="124"/>
      <c r="R595" s="124"/>
      <c r="S595" s="124"/>
      <c r="T595" s="124"/>
      <c r="U595" s="124"/>
      <c r="V595" s="124"/>
      <c r="X595" s="124"/>
      <c r="Y595" s="124"/>
      <c r="AA595" s="124"/>
      <c r="AB595" s="124"/>
      <c r="AC595" s="124"/>
      <c r="AD595" s="158"/>
    </row>
    <row r="596" customFormat="false" ht="15" hidden="false" customHeight="false" outlineLevel="0" collapsed="false">
      <c r="N596" s="130"/>
      <c r="P596" s="240"/>
      <c r="Q596" s="124"/>
      <c r="R596" s="124"/>
      <c r="S596" s="124"/>
      <c r="T596" s="124"/>
      <c r="U596" s="124"/>
      <c r="V596" s="124"/>
      <c r="X596" s="124"/>
      <c r="Y596" s="124"/>
      <c r="AA596" s="124"/>
      <c r="AB596" s="124"/>
      <c r="AC596" s="124"/>
      <c r="AD596" s="158"/>
    </row>
    <row r="597" customFormat="false" ht="15" hidden="false" customHeight="false" outlineLevel="0" collapsed="false">
      <c r="N597" s="130"/>
      <c r="P597" s="240"/>
      <c r="Q597" s="124"/>
      <c r="R597" s="124"/>
      <c r="S597" s="124"/>
      <c r="T597" s="124"/>
      <c r="U597" s="124"/>
      <c r="V597" s="124"/>
      <c r="X597" s="124"/>
      <c r="Y597" s="124"/>
      <c r="AA597" s="124"/>
      <c r="AB597" s="124"/>
      <c r="AC597" s="124"/>
      <c r="AD597" s="158"/>
    </row>
    <row r="598" customFormat="false" ht="15" hidden="false" customHeight="false" outlineLevel="0" collapsed="false">
      <c r="N598" s="130"/>
      <c r="P598" s="240"/>
      <c r="Q598" s="124"/>
      <c r="R598" s="124"/>
      <c r="S598" s="124"/>
      <c r="T598" s="124"/>
      <c r="U598" s="124"/>
      <c r="V598" s="124"/>
      <c r="X598" s="124"/>
      <c r="Y598" s="124"/>
      <c r="AA598" s="124"/>
      <c r="AB598" s="124"/>
      <c r="AC598" s="124"/>
      <c r="AD598" s="158"/>
    </row>
    <row r="599" customFormat="false" ht="15" hidden="false" customHeight="false" outlineLevel="0" collapsed="false">
      <c r="N599" s="130"/>
      <c r="P599" s="240"/>
      <c r="Q599" s="124"/>
      <c r="R599" s="124"/>
      <c r="S599" s="124"/>
      <c r="T599" s="124"/>
      <c r="U599" s="124"/>
      <c r="V599" s="124"/>
      <c r="X599" s="124"/>
      <c r="Y599" s="124"/>
      <c r="AA599" s="124"/>
      <c r="AB599" s="124"/>
      <c r="AC599" s="124"/>
      <c r="AD599" s="158"/>
    </row>
    <row r="600" customFormat="false" ht="15" hidden="false" customHeight="false" outlineLevel="0" collapsed="false">
      <c r="N600" s="130"/>
      <c r="P600" s="240"/>
      <c r="Q600" s="124"/>
      <c r="R600" s="124"/>
      <c r="S600" s="124"/>
      <c r="T600" s="124"/>
      <c r="U600" s="124"/>
      <c r="V600" s="124"/>
      <c r="X600" s="124"/>
      <c r="Y600" s="124"/>
      <c r="AA600" s="124"/>
      <c r="AB600" s="124"/>
      <c r="AC600" s="124"/>
      <c r="AD600" s="158"/>
    </row>
    <row r="601" customFormat="false" ht="15" hidden="false" customHeight="false" outlineLevel="0" collapsed="false">
      <c r="N601" s="130"/>
      <c r="P601" s="240"/>
      <c r="Q601" s="124"/>
      <c r="R601" s="124"/>
      <c r="S601" s="124"/>
      <c r="T601" s="124"/>
      <c r="U601" s="124"/>
      <c r="V601" s="124"/>
      <c r="X601" s="124"/>
      <c r="Y601" s="124"/>
      <c r="AA601" s="124"/>
      <c r="AB601" s="124"/>
      <c r="AC601" s="124"/>
      <c r="AD601" s="158"/>
    </row>
    <row r="602" customFormat="false" ht="15" hidden="false" customHeight="false" outlineLevel="0" collapsed="false">
      <c r="N602" s="130"/>
      <c r="P602" s="240"/>
      <c r="Q602" s="124"/>
      <c r="R602" s="124"/>
      <c r="S602" s="124"/>
      <c r="T602" s="124"/>
      <c r="U602" s="124"/>
      <c r="V602" s="124"/>
      <c r="X602" s="124"/>
      <c r="Y602" s="124"/>
      <c r="AA602" s="124"/>
      <c r="AB602" s="124"/>
      <c r="AC602" s="124"/>
      <c r="AD602" s="158"/>
    </row>
    <row r="603" customFormat="false" ht="15" hidden="false" customHeight="false" outlineLevel="0" collapsed="false">
      <c r="N603" s="130"/>
      <c r="P603" s="240"/>
      <c r="Q603" s="124"/>
      <c r="R603" s="124"/>
      <c r="S603" s="124"/>
      <c r="T603" s="124"/>
      <c r="U603" s="124"/>
      <c r="V603" s="124"/>
      <c r="X603" s="124"/>
      <c r="Y603" s="124"/>
      <c r="AA603" s="124"/>
      <c r="AB603" s="124"/>
      <c r="AC603" s="124"/>
      <c r="AD603" s="158"/>
    </row>
    <row r="604" customFormat="false" ht="15" hidden="false" customHeight="false" outlineLevel="0" collapsed="false">
      <c r="N604" s="130"/>
      <c r="P604" s="240"/>
      <c r="Q604" s="124"/>
      <c r="R604" s="124"/>
      <c r="S604" s="124"/>
      <c r="T604" s="124"/>
      <c r="U604" s="124"/>
      <c r="V604" s="124"/>
      <c r="X604" s="124"/>
      <c r="Y604" s="124"/>
      <c r="AA604" s="124"/>
      <c r="AB604" s="124"/>
      <c r="AC604" s="124"/>
      <c r="AD604" s="158"/>
    </row>
    <row r="605" customFormat="false" ht="15" hidden="false" customHeight="false" outlineLevel="0" collapsed="false">
      <c r="N605" s="130"/>
      <c r="P605" s="240"/>
      <c r="Q605" s="124"/>
      <c r="R605" s="124"/>
      <c r="S605" s="124"/>
      <c r="T605" s="124"/>
      <c r="U605" s="124"/>
      <c r="V605" s="124"/>
      <c r="X605" s="124"/>
      <c r="Y605" s="124"/>
      <c r="AA605" s="124"/>
      <c r="AB605" s="124"/>
      <c r="AC605" s="124"/>
      <c r="AD605" s="158"/>
    </row>
    <row r="606" customFormat="false" ht="15" hidden="false" customHeight="false" outlineLevel="0" collapsed="false">
      <c r="N606" s="130"/>
      <c r="P606" s="240"/>
      <c r="Q606" s="124"/>
      <c r="R606" s="124"/>
      <c r="S606" s="124"/>
      <c r="T606" s="124"/>
      <c r="U606" s="124"/>
      <c r="V606" s="124"/>
      <c r="X606" s="124"/>
      <c r="Y606" s="124"/>
      <c r="AA606" s="124"/>
      <c r="AB606" s="124"/>
      <c r="AC606" s="124"/>
      <c r="AD606" s="158"/>
    </row>
    <row r="607" customFormat="false" ht="15" hidden="false" customHeight="false" outlineLevel="0" collapsed="false">
      <c r="N607" s="130"/>
      <c r="P607" s="240"/>
      <c r="Q607" s="124"/>
      <c r="R607" s="124"/>
      <c r="S607" s="124"/>
      <c r="T607" s="124"/>
      <c r="U607" s="124"/>
      <c r="V607" s="124"/>
      <c r="X607" s="124"/>
      <c r="Y607" s="124"/>
      <c r="AA607" s="124"/>
      <c r="AB607" s="124"/>
      <c r="AC607" s="124"/>
      <c r="AD607" s="158"/>
    </row>
    <row r="608" customFormat="false" ht="15" hidden="false" customHeight="false" outlineLevel="0" collapsed="false">
      <c r="N608" s="130"/>
      <c r="P608" s="240"/>
      <c r="Q608" s="124"/>
      <c r="R608" s="124"/>
      <c r="S608" s="124"/>
      <c r="T608" s="124"/>
      <c r="U608" s="124"/>
      <c r="V608" s="124"/>
      <c r="X608" s="124"/>
      <c r="Y608" s="124"/>
      <c r="AA608" s="124"/>
      <c r="AB608" s="124"/>
      <c r="AC608" s="124"/>
      <c r="AD608" s="158"/>
    </row>
    <row r="609" customFormat="false" ht="15" hidden="false" customHeight="false" outlineLevel="0" collapsed="false">
      <c r="N609" s="130"/>
      <c r="P609" s="240"/>
      <c r="Q609" s="124"/>
      <c r="R609" s="124"/>
      <c r="S609" s="124"/>
      <c r="T609" s="124"/>
      <c r="U609" s="124"/>
      <c r="V609" s="124"/>
      <c r="X609" s="124"/>
      <c r="Y609" s="124"/>
      <c r="AA609" s="124"/>
      <c r="AB609" s="124"/>
      <c r="AC609" s="124"/>
      <c r="AD609" s="158"/>
    </row>
    <row r="610" customFormat="false" ht="15" hidden="false" customHeight="false" outlineLevel="0" collapsed="false">
      <c r="N610" s="130"/>
      <c r="P610" s="240"/>
      <c r="Q610" s="124"/>
      <c r="R610" s="124"/>
      <c r="S610" s="124"/>
      <c r="T610" s="124"/>
      <c r="U610" s="124"/>
      <c r="V610" s="124"/>
      <c r="X610" s="124"/>
      <c r="Y610" s="124"/>
      <c r="AA610" s="124"/>
      <c r="AB610" s="124"/>
      <c r="AC610" s="124"/>
      <c r="AD610" s="158"/>
    </row>
    <row r="611" customFormat="false" ht="15" hidden="false" customHeight="false" outlineLevel="0" collapsed="false">
      <c r="N611" s="130"/>
      <c r="P611" s="240"/>
      <c r="Q611" s="124"/>
      <c r="R611" s="124"/>
      <c r="S611" s="124"/>
      <c r="T611" s="124"/>
      <c r="U611" s="124"/>
      <c r="V611" s="124"/>
      <c r="X611" s="124"/>
      <c r="Y611" s="124"/>
      <c r="AA611" s="124"/>
      <c r="AB611" s="124"/>
      <c r="AC611" s="124"/>
      <c r="AD611" s="158"/>
    </row>
    <row r="612" customFormat="false" ht="15" hidden="false" customHeight="false" outlineLevel="0" collapsed="false">
      <c r="N612" s="130"/>
      <c r="P612" s="240"/>
      <c r="Q612" s="124"/>
      <c r="R612" s="124"/>
      <c r="S612" s="124"/>
      <c r="T612" s="124"/>
      <c r="U612" s="124"/>
      <c r="V612" s="124"/>
      <c r="X612" s="124"/>
      <c r="Y612" s="124"/>
      <c r="AA612" s="124"/>
      <c r="AB612" s="124"/>
      <c r="AC612" s="124"/>
      <c r="AD612" s="158"/>
    </row>
    <row r="613" customFormat="false" ht="15" hidden="false" customHeight="false" outlineLevel="0" collapsed="false">
      <c r="N613" s="130"/>
      <c r="P613" s="240"/>
      <c r="Q613" s="124"/>
      <c r="R613" s="124"/>
      <c r="S613" s="124"/>
      <c r="T613" s="124"/>
      <c r="U613" s="124"/>
      <c r="V613" s="124"/>
      <c r="X613" s="124"/>
      <c r="Y613" s="124"/>
      <c r="AA613" s="124"/>
      <c r="AB613" s="124"/>
      <c r="AC613" s="124"/>
      <c r="AD613" s="158"/>
    </row>
    <row r="614" customFormat="false" ht="15" hidden="false" customHeight="false" outlineLevel="0" collapsed="false">
      <c r="N614" s="130"/>
      <c r="P614" s="240"/>
      <c r="Q614" s="124"/>
      <c r="R614" s="124"/>
      <c r="S614" s="124"/>
      <c r="T614" s="124"/>
      <c r="U614" s="124"/>
      <c r="V614" s="124"/>
      <c r="X614" s="124"/>
      <c r="Y614" s="124"/>
      <c r="AA614" s="124"/>
      <c r="AB614" s="124"/>
      <c r="AC614" s="124"/>
      <c r="AD614" s="158"/>
    </row>
    <row r="615" customFormat="false" ht="15" hidden="false" customHeight="false" outlineLevel="0" collapsed="false">
      <c r="N615" s="130"/>
      <c r="P615" s="240"/>
      <c r="Q615" s="124"/>
      <c r="R615" s="124"/>
      <c r="S615" s="124"/>
      <c r="T615" s="124"/>
      <c r="U615" s="124"/>
      <c r="V615" s="124"/>
      <c r="X615" s="124"/>
      <c r="Y615" s="124"/>
      <c r="AA615" s="124"/>
      <c r="AB615" s="124"/>
      <c r="AC615" s="124"/>
      <c r="AD615" s="158"/>
    </row>
    <row r="616" customFormat="false" ht="15" hidden="false" customHeight="false" outlineLevel="0" collapsed="false">
      <c r="N616" s="130"/>
      <c r="P616" s="240"/>
      <c r="Q616" s="124"/>
      <c r="R616" s="124"/>
      <c r="S616" s="124"/>
      <c r="T616" s="124"/>
      <c r="U616" s="124"/>
      <c r="V616" s="124"/>
      <c r="X616" s="124"/>
      <c r="Y616" s="124"/>
      <c r="AA616" s="124"/>
      <c r="AB616" s="124"/>
      <c r="AC616" s="124"/>
      <c r="AD616" s="158"/>
    </row>
    <row r="617" customFormat="false" ht="15" hidden="false" customHeight="false" outlineLevel="0" collapsed="false">
      <c r="N617" s="130"/>
      <c r="P617" s="240"/>
      <c r="Q617" s="124"/>
      <c r="R617" s="124"/>
      <c r="S617" s="124"/>
      <c r="T617" s="124"/>
      <c r="U617" s="124"/>
      <c r="V617" s="124"/>
      <c r="X617" s="124"/>
      <c r="Y617" s="124"/>
      <c r="AA617" s="124"/>
      <c r="AB617" s="124"/>
      <c r="AC617" s="124"/>
      <c r="AD617" s="158"/>
    </row>
    <row r="618" customFormat="false" ht="15" hidden="false" customHeight="false" outlineLevel="0" collapsed="false">
      <c r="N618" s="130"/>
      <c r="P618" s="240"/>
      <c r="Q618" s="124"/>
      <c r="R618" s="124"/>
      <c r="S618" s="124"/>
      <c r="T618" s="124"/>
      <c r="U618" s="124"/>
      <c r="V618" s="124"/>
      <c r="X618" s="124"/>
      <c r="Y618" s="124"/>
      <c r="AA618" s="124"/>
      <c r="AB618" s="124"/>
      <c r="AC618" s="124"/>
      <c r="AD618" s="158"/>
    </row>
    <row r="619" customFormat="false" ht="15" hidden="false" customHeight="false" outlineLevel="0" collapsed="false">
      <c r="N619" s="130"/>
      <c r="P619" s="240"/>
      <c r="Q619" s="124"/>
      <c r="R619" s="124"/>
      <c r="S619" s="124"/>
      <c r="T619" s="124"/>
      <c r="U619" s="124"/>
      <c r="V619" s="124"/>
      <c r="X619" s="124"/>
      <c r="Y619" s="124"/>
      <c r="AA619" s="124"/>
      <c r="AB619" s="124"/>
      <c r="AC619" s="124"/>
      <c r="AD619" s="158"/>
    </row>
    <row r="620" customFormat="false" ht="15" hidden="false" customHeight="false" outlineLevel="0" collapsed="false">
      <c r="N620" s="130"/>
      <c r="P620" s="240"/>
      <c r="Q620" s="124"/>
      <c r="R620" s="124"/>
      <c r="S620" s="124"/>
      <c r="T620" s="124"/>
      <c r="U620" s="124"/>
      <c r="V620" s="124"/>
      <c r="X620" s="124"/>
      <c r="Y620" s="124"/>
      <c r="AA620" s="124"/>
      <c r="AB620" s="124"/>
      <c r="AC620" s="124"/>
      <c r="AD620" s="158"/>
    </row>
    <row r="621" customFormat="false" ht="15" hidden="false" customHeight="false" outlineLevel="0" collapsed="false">
      <c r="N621" s="130"/>
      <c r="P621" s="240"/>
      <c r="Q621" s="124"/>
      <c r="R621" s="124"/>
      <c r="S621" s="124"/>
      <c r="T621" s="124"/>
      <c r="U621" s="124"/>
      <c r="V621" s="124"/>
      <c r="X621" s="124"/>
      <c r="Y621" s="124"/>
      <c r="AA621" s="124"/>
      <c r="AB621" s="124"/>
      <c r="AC621" s="124"/>
      <c r="AD621" s="158"/>
    </row>
    <row r="622" customFormat="false" ht="15" hidden="false" customHeight="false" outlineLevel="0" collapsed="false">
      <c r="N622" s="130"/>
      <c r="P622" s="240"/>
      <c r="Q622" s="124"/>
      <c r="R622" s="124"/>
      <c r="S622" s="124"/>
      <c r="T622" s="124"/>
      <c r="U622" s="124"/>
      <c r="V622" s="124"/>
      <c r="X622" s="124"/>
      <c r="Y622" s="124"/>
      <c r="AA622" s="124"/>
      <c r="AB622" s="124"/>
      <c r="AC622" s="124"/>
      <c r="AD622" s="158"/>
    </row>
    <row r="623" customFormat="false" ht="15" hidden="false" customHeight="false" outlineLevel="0" collapsed="false">
      <c r="N623" s="130"/>
      <c r="P623" s="240"/>
      <c r="Q623" s="124"/>
      <c r="R623" s="124"/>
      <c r="S623" s="124"/>
      <c r="T623" s="124"/>
      <c r="U623" s="124"/>
      <c r="V623" s="124"/>
      <c r="X623" s="124"/>
      <c r="Y623" s="124"/>
      <c r="AA623" s="124"/>
      <c r="AB623" s="124"/>
      <c r="AC623" s="124"/>
      <c r="AD623" s="158"/>
    </row>
    <row r="624" customFormat="false" ht="15" hidden="false" customHeight="false" outlineLevel="0" collapsed="false">
      <c r="N624" s="130"/>
      <c r="P624" s="240"/>
      <c r="Q624" s="124"/>
      <c r="R624" s="124"/>
      <c r="S624" s="124"/>
      <c r="T624" s="124"/>
      <c r="U624" s="124"/>
      <c r="V624" s="124"/>
      <c r="X624" s="124"/>
      <c r="Y624" s="124"/>
      <c r="AA624" s="124"/>
      <c r="AB624" s="124"/>
      <c r="AC624" s="124"/>
      <c r="AD624" s="158"/>
    </row>
    <row r="625" customFormat="false" ht="15" hidden="false" customHeight="false" outlineLevel="0" collapsed="false">
      <c r="N625" s="130"/>
      <c r="P625" s="240"/>
      <c r="Q625" s="124"/>
      <c r="R625" s="124"/>
      <c r="S625" s="124"/>
      <c r="T625" s="124"/>
      <c r="U625" s="124"/>
      <c r="V625" s="124"/>
      <c r="X625" s="124"/>
      <c r="Y625" s="124"/>
      <c r="AA625" s="124"/>
      <c r="AB625" s="124"/>
      <c r="AC625" s="124"/>
      <c r="AD625" s="158"/>
    </row>
    <row r="626" customFormat="false" ht="15" hidden="false" customHeight="false" outlineLevel="0" collapsed="false">
      <c r="N626" s="130"/>
      <c r="P626" s="240"/>
      <c r="Q626" s="124"/>
      <c r="R626" s="124"/>
      <c r="S626" s="124"/>
      <c r="T626" s="124"/>
      <c r="U626" s="124"/>
      <c r="V626" s="124"/>
      <c r="X626" s="124"/>
      <c r="Y626" s="124"/>
      <c r="AA626" s="124"/>
      <c r="AB626" s="124"/>
      <c r="AC626" s="124"/>
      <c r="AD626" s="158"/>
    </row>
    <row r="627" customFormat="false" ht="15" hidden="false" customHeight="false" outlineLevel="0" collapsed="false">
      <c r="N627" s="130"/>
      <c r="P627" s="240"/>
      <c r="Q627" s="124"/>
      <c r="R627" s="124"/>
      <c r="S627" s="124"/>
      <c r="T627" s="124"/>
      <c r="U627" s="124"/>
      <c r="V627" s="124"/>
      <c r="X627" s="124"/>
      <c r="Y627" s="124"/>
      <c r="AA627" s="124"/>
      <c r="AB627" s="124"/>
      <c r="AC627" s="124"/>
      <c r="AD627" s="158"/>
    </row>
    <row r="628" customFormat="false" ht="15" hidden="false" customHeight="false" outlineLevel="0" collapsed="false">
      <c r="N628" s="130"/>
      <c r="P628" s="240"/>
      <c r="Q628" s="124"/>
      <c r="R628" s="124"/>
      <c r="S628" s="124"/>
      <c r="T628" s="124"/>
      <c r="U628" s="124"/>
      <c r="V628" s="124"/>
      <c r="X628" s="124"/>
      <c r="Y628" s="124"/>
      <c r="AA628" s="124"/>
      <c r="AB628" s="124"/>
      <c r="AC628" s="124"/>
      <c r="AD628" s="158"/>
    </row>
    <row r="629" customFormat="false" ht="15" hidden="false" customHeight="false" outlineLevel="0" collapsed="false">
      <c r="N629" s="130"/>
      <c r="P629" s="240"/>
      <c r="Q629" s="124"/>
      <c r="R629" s="124"/>
      <c r="S629" s="124"/>
      <c r="T629" s="124"/>
      <c r="U629" s="124"/>
      <c r="V629" s="124"/>
      <c r="X629" s="124"/>
      <c r="Y629" s="124"/>
      <c r="AA629" s="124"/>
      <c r="AB629" s="124"/>
      <c r="AC629" s="124"/>
      <c r="AD629" s="158"/>
    </row>
    <row r="630" customFormat="false" ht="15" hidden="false" customHeight="false" outlineLevel="0" collapsed="false">
      <c r="N630" s="130"/>
      <c r="P630" s="240"/>
      <c r="Q630" s="124"/>
      <c r="R630" s="124"/>
      <c r="S630" s="124"/>
      <c r="T630" s="124"/>
      <c r="U630" s="124"/>
      <c r="V630" s="124"/>
      <c r="X630" s="124"/>
      <c r="Y630" s="124"/>
      <c r="AA630" s="124"/>
      <c r="AB630" s="124"/>
      <c r="AC630" s="124"/>
      <c r="AD630" s="158"/>
    </row>
    <row r="631" customFormat="false" ht="15" hidden="false" customHeight="false" outlineLevel="0" collapsed="false">
      <c r="N631" s="130"/>
      <c r="P631" s="240"/>
      <c r="Q631" s="124"/>
      <c r="R631" s="124"/>
      <c r="S631" s="124"/>
      <c r="T631" s="124"/>
      <c r="U631" s="124"/>
      <c r="V631" s="124"/>
      <c r="X631" s="124"/>
      <c r="Y631" s="124"/>
      <c r="AA631" s="124"/>
      <c r="AB631" s="124"/>
      <c r="AC631" s="124"/>
      <c r="AD631" s="158"/>
    </row>
    <row r="632" customFormat="false" ht="15" hidden="false" customHeight="false" outlineLevel="0" collapsed="false">
      <c r="N632" s="130"/>
      <c r="P632" s="240"/>
      <c r="Q632" s="124"/>
      <c r="R632" s="124"/>
      <c r="S632" s="124"/>
      <c r="T632" s="124"/>
      <c r="U632" s="124"/>
      <c r="V632" s="124"/>
      <c r="X632" s="124"/>
      <c r="Y632" s="124"/>
      <c r="AA632" s="124"/>
      <c r="AB632" s="124"/>
      <c r="AC632" s="124"/>
      <c r="AD632" s="158"/>
    </row>
    <row r="633" customFormat="false" ht="15" hidden="false" customHeight="false" outlineLevel="0" collapsed="false">
      <c r="N633" s="130"/>
      <c r="P633" s="240"/>
      <c r="Q633" s="124"/>
      <c r="R633" s="124"/>
      <c r="S633" s="124"/>
      <c r="T633" s="124"/>
      <c r="U633" s="124"/>
      <c r="V633" s="124"/>
      <c r="X633" s="124"/>
      <c r="Y633" s="124"/>
      <c r="AA633" s="124"/>
      <c r="AB633" s="124"/>
      <c r="AC633" s="124"/>
      <c r="AD633" s="158"/>
    </row>
    <row r="634" customFormat="false" ht="15" hidden="false" customHeight="false" outlineLevel="0" collapsed="false">
      <c r="N634" s="130"/>
      <c r="P634" s="240"/>
      <c r="Q634" s="124"/>
      <c r="R634" s="124"/>
      <c r="S634" s="124"/>
      <c r="T634" s="124"/>
      <c r="U634" s="124"/>
      <c r="V634" s="124"/>
      <c r="X634" s="124"/>
      <c r="Y634" s="124"/>
      <c r="AA634" s="124"/>
      <c r="AB634" s="124"/>
      <c r="AC634" s="124"/>
      <c r="AD634" s="158"/>
    </row>
    <row r="635" customFormat="false" ht="15" hidden="false" customHeight="false" outlineLevel="0" collapsed="false">
      <c r="N635" s="130"/>
      <c r="P635" s="240"/>
      <c r="Q635" s="124"/>
      <c r="R635" s="124"/>
      <c r="S635" s="124"/>
      <c r="T635" s="124"/>
      <c r="U635" s="124"/>
      <c r="V635" s="124"/>
      <c r="X635" s="124"/>
      <c r="Y635" s="124"/>
      <c r="AA635" s="124"/>
      <c r="AB635" s="124"/>
      <c r="AC635" s="124"/>
      <c r="AD635" s="158"/>
    </row>
    <row r="636" customFormat="false" ht="15" hidden="false" customHeight="false" outlineLevel="0" collapsed="false">
      <c r="N636" s="130"/>
      <c r="P636" s="240"/>
      <c r="Q636" s="124"/>
      <c r="R636" s="124"/>
      <c r="S636" s="124"/>
      <c r="T636" s="124"/>
      <c r="U636" s="124"/>
      <c r="V636" s="124"/>
      <c r="X636" s="124"/>
      <c r="Y636" s="124"/>
      <c r="AA636" s="124"/>
      <c r="AB636" s="124"/>
      <c r="AC636" s="124"/>
      <c r="AD636" s="158"/>
    </row>
    <row r="637" customFormat="false" ht="15" hidden="false" customHeight="false" outlineLevel="0" collapsed="false">
      <c r="N637" s="130"/>
      <c r="P637" s="240"/>
      <c r="Q637" s="124"/>
      <c r="R637" s="124"/>
      <c r="S637" s="124"/>
      <c r="T637" s="124"/>
      <c r="U637" s="124"/>
      <c r="V637" s="124"/>
      <c r="X637" s="124"/>
      <c r="Y637" s="124"/>
      <c r="AA637" s="124"/>
      <c r="AB637" s="124"/>
      <c r="AC637" s="124"/>
      <c r="AD637" s="158"/>
    </row>
    <row r="638" customFormat="false" ht="15" hidden="false" customHeight="false" outlineLevel="0" collapsed="false">
      <c r="N638" s="130"/>
      <c r="P638" s="240"/>
      <c r="Q638" s="124"/>
      <c r="R638" s="124"/>
      <c r="S638" s="124"/>
      <c r="T638" s="124"/>
      <c r="U638" s="124"/>
      <c r="V638" s="124"/>
      <c r="X638" s="124"/>
      <c r="Y638" s="124"/>
      <c r="AA638" s="124"/>
      <c r="AB638" s="124"/>
      <c r="AC638" s="124"/>
      <c r="AD638" s="158"/>
    </row>
    <row r="639" customFormat="false" ht="15" hidden="false" customHeight="false" outlineLevel="0" collapsed="false">
      <c r="N639" s="130"/>
      <c r="P639" s="240"/>
      <c r="Q639" s="124"/>
      <c r="R639" s="124"/>
      <c r="S639" s="124"/>
      <c r="T639" s="124"/>
      <c r="U639" s="124"/>
      <c r="V639" s="124"/>
      <c r="X639" s="124"/>
      <c r="Y639" s="124"/>
      <c r="AA639" s="124"/>
      <c r="AB639" s="124"/>
      <c r="AC639" s="124"/>
      <c r="AD639" s="158"/>
    </row>
    <row r="640" customFormat="false" ht="15" hidden="false" customHeight="false" outlineLevel="0" collapsed="false">
      <c r="N640" s="130"/>
      <c r="P640" s="240"/>
      <c r="Q640" s="124"/>
      <c r="R640" s="124"/>
      <c r="S640" s="124"/>
      <c r="T640" s="124"/>
      <c r="U640" s="124"/>
      <c r="V640" s="124"/>
      <c r="X640" s="124"/>
      <c r="Y640" s="124"/>
      <c r="AA640" s="124"/>
      <c r="AB640" s="124"/>
      <c r="AC640" s="124"/>
      <c r="AD640" s="158"/>
    </row>
    <row r="641" customFormat="false" ht="15" hidden="false" customHeight="false" outlineLevel="0" collapsed="false">
      <c r="N641" s="130"/>
      <c r="P641" s="240"/>
      <c r="Q641" s="124"/>
      <c r="R641" s="124"/>
      <c r="S641" s="124"/>
      <c r="T641" s="124"/>
      <c r="U641" s="124"/>
      <c r="V641" s="124"/>
      <c r="X641" s="124"/>
      <c r="Y641" s="124"/>
      <c r="AA641" s="124"/>
      <c r="AB641" s="124"/>
      <c r="AC641" s="124"/>
      <c r="AD641" s="158"/>
    </row>
    <row r="642" customFormat="false" ht="15" hidden="false" customHeight="false" outlineLevel="0" collapsed="false">
      <c r="N642" s="130"/>
      <c r="P642" s="240"/>
      <c r="Q642" s="124"/>
      <c r="R642" s="124"/>
      <c r="S642" s="124"/>
      <c r="T642" s="124"/>
      <c r="U642" s="124"/>
      <c r="V642" s="124"/>
      <c r="X642" s="124"/>
      <c r="Y642" s="124"/>
      <c r="AA642" s="124"/>
      <c r="AB642" s="124"/>
      <c r="AC642" s="124"/>
      <c r="AD642" s="158"/>
    </row>
    <row r="643" customFormat="false" ht="15" hidden="false" customHeight="false" outlineLevel="0" collapsed="false">
      <c r="N643" s="130"/>
      <c r="P643" s="240"/>
      <c r="Q643" s="124"/>
      <c r="R643" s="124"/>
      <c r="S643" s="124"/>
      <c r="T643" s="124"/>
      <c r="U643" s="124"/>
      <c r="V643" s="124"/>
      <c r="X643" s="124"/>
      <c r="Y643" s="124"/>
      <c r="AA643" s="124"/>
      <c r="AB643" s="124"/>
      <c r="AC643" s="124"/>
      <c r="AD643" s="158"/>
    </row>
    <row r="644" customFormat="false" ht="15" hidden="false" customHeight="false" outlineLevel="0" collapsed="false">
      <c r="N644" s="130"/>
      <c r="P644" s="240"/>
      <c r="Q644" s="124"/>
      <c r="R644" s="124"/>
      <c r="S644" s="124"/>
      <c r="T644" s="124"/>
      <c r="U644" s="124"/>
      <c r="V644" s="124"/>
      <c r="X644" s="124"/>
      <c r="Y644" s="124"/>
      <c r="AA644" s="124"/>
      <c r="AB644" s="124"/>
      <c r="AC644" s="124"/>
      <c r="AD644" s="158"/>
    </row>
    <row r="645" customFormat="false" ht="15" hidden="false" customHeight="false" outlineLevel="0" collapsed="false">
      <c r="N645" s="130"/>
      <c r="P645" s="240"/>
      <c r="Q645" s="124"/>
      <c r="R645" s="124"/>
      <c r="S645" s="124"/>
      <c r="T645" s="124"/>
      <c r="U645" s="124"/>
      <c r="V645" s="124"/>
      <c r="X645" s="124"/>
      <c r="Y645" s="124"/>
      <c r="AA645" s="124"/>
      <c r="AB645" s="124"/>
      <c r="AC645" s="124"/>
      <c r="AD645" s="158"/>
    </row>
    <row r="646" customFormat="false" ht="15" hidden="false" customHeight="false" outlineLevel="0" collapsed="false">
      <c r="N646" s="130"/>
      <c r="P646" s="240"/>
      <c r="Q646" s="124"/>
      <c r="R646" s="124"/>
      <c r="S646" s="124"/>
      <c r="T646" s="124"/>
      <c r="U646" s="124"/>
      <c r="V646" s="124"/>
      <c r="X646" s="124"/>
      <c r="Y646" s="124"/>
      <c r="AA646" s="124"/>
      <c r="AB646" s="124"/>
      <c r="AC646" s="124"/>
      <c r="AD646" s="158"/>
    </row>
    <row r="647" customFormat="false" ht="15" hidden="false" customHeight="false" outlineLevel="0" collapsed="false">
      <c r="N647" s="130"/>
      <c r="P647" s="240"/>
      <c r="Q647" s="124"/>
      <c r="R647" s="124"/>
      <c r="S647" s="124"/>
      <c r="T647" s="124"/>
      <c r="U647" s="124"/>
      <c r="V647" s="124"/>
      <c r="X647" s="124"/>
      <c r="Y647" s="124"/>
      <c r="AA647" s="124"/>
      <c r="AB647" s="124"/>
      <c r="AC647" s="124"/>
      <c r="AD647" s="158"/>
    </row>
    <row r="648" customFormat="false" ht="15" hidden="false" customHeight="false" outlineLevel="0" collapsed="false">
      <c r="N648" s="130"/>
      <c r="P648" s="240"/>
      <c r="Q648" s="124"/>
      <c r="R648" s="124"/>
      <c r="S648" s="124"/>
      <c r="T648" s="124"/>
      <c r="U648" s="124"/>
      <c r="V648" s="124"/>
      <c r="X648" s="124"/>
      <c r="Y648" s="124"/>
      <c r="AA648" s="124"/>
      <c r="AB648" s="124"/>
      <c r="AC648" s="124"/>
      <c r="AD648" s="158"/>
    </row>
    <row r="649" customFormat="false" ht="15" hidden="false" customHeight="false" outlineLevel="0" collapsed="false">
      <c r="N649" s="130"/>
      <c r="P649" s="240"/>
      <c r="Q649" s="124"/>
      <c r="R649" s="124"/>
      <c r="S649" s="124"/>
      <c r="T649" s="124"/>
      <c r="U649" s="124"/>
      <c r="V649" s="124"/>
      <c r="X649" s="124"/>
      <c r="Y649" s="124"/>
      <c r="AA649" s="124"/>
      <c r="AB649" s="124"/>
      <c r="AC649" s="124"/>
      <c r="AD649" s="158"/>
    </row>
    <row r="650" customFormat="false" ht="15" hidden="false" customHeight="false" outlineLevel="0" collapsed="false">
      <c r="N650" s="130"/>
      <c r="P650" s="240"/>
      <c r="Q650" s="124"/>
      <c r="R650" s="124"/>
      <c r="S650" s="124"/>
      <c r="T650" s="124"/>
      <c r="U650" s="124"/>
      <c r="V650" s="124"/>
      <c r="X650" s="124"/>
      <c r="Y650" s="124"/>
      <c r="AA650" s="124"/>
      <c r="AB650" s="124"/>
      <c r="AC650" s="124"/>
      <c r="AD650" s="158"/>
    </row>
    <row r="651" customFormat="false" ht="15" hidden="false" customHeight="false" outlineLevel="0" collapsed="false">
      <c r="N651" s="130"/>
      <c r="P651" s="240"/>
      <c r="Q651" s="124"/>
      <c r="R651" s="124"/>
      <c r="S651" s="124"/>
      <c r="T651" s="124"/>
      <c r="U651" s="124"/>
      <c r="V651" s="124"/>
      <c r="X651" s="124"/>
      <c r="Y651" s="124"/>
      <c r="AA651" s="124"/>
      <c r="AB651" s="124"/>
      <c r="AC651" s="124"/>
      <c r="AD651" s="158"/>
    </row>
    <row r="652" customFormat="false" ht="15" hidden="false" customHeight="false" outlineLevel="0" collapsed="false">
      <c r="N652" s="130"/>
      <c r="P652" s="240"/>
      <c r="Q652" s="124"/>
      <c r="R652" s="124"/>
      <c r="S652" s="124"/>
      <c r="T652" s="124"/>
      <c r="U652" s="124"/>
      <c r="V652" s="124"/>
      <c r="X652" s="124"/>
      <c r="Y652" s="124"/>
      <c r="AA652" s="124"/>
      <c r="AB652" s="124"/>
      <c r="AC652" s="124"/>
      <c r="AD652" s="158"/>
    </row>
    <row r="653" customFormat="false" ht="15" hidden="false" customHeight="false" outlineLevel="0" collapsed="false">
      <c r="N653" s="130"/>
      <c r="P653" s="240"/>
      <c r="Q653" s="124"/>
      <c r="R653" s="124"/>
      <c r="S653" s="124"/>
      <c r="T653" s="124"/>
      <c r="U653" s="124"/>
      <c r="V653" s="124"/>
      <c r="X653" s="124"/>
      <c r="Y653" s="124"/>
      <c r="AA653" s="124"/>
      <c r="AB653" s="124"/>
      <c r="AC653" s="124"/>
      <c r="AD653" s="158"/>
    </row>
    <row r="654" customFormat="false" ht="15" hidden="false" customHeight="false" outlineLevel="0" collapsed="false">
      <c r="N654" s="130"/>
      <c r="P654" s="240"/>
      <c r="Q654" s="124"/>
      <c r="R654" s="124"/>
      <c r="S654" s="124"/>
      <c r="T654" s="124"/>
      <c r="U654" s="124"/>
      <c r="V654" s="124"/>
      <c r="X654" s="124"/>
      <c r="Y654" s="124"/>
      <c r="AA654" s="124"/>
      <c r="AB654" s="124"/>
      <c r="AC654" s="124"/>
      <c r="AD654" s="158"/>
    </row>
    <row r="655" customFormat="false" ht="15" hidden="false" customHeight="false" outlineLevel="0" collapsed="false">
      <c r="N655" s="130"/>
      <c r="P655" s="240"/>
      <c r="Q655" s="124"/>
      <c r="R655" s="124"/>
      <c r="S655" s="124"/>
      <c r="T655" s="124"/>
      <c r="U655" s="124"/>
      <c r="V655" s="124"/>
      <c r="X655" s="124"/>
      <c r="Y655" s="124"/>
      <c r="AA655" s="124"/>
      <c r="AB655" s="124"/>
      <c r="AC655" s="124"/>
      <c r="AD655" s="158"/>
    </row>
    <row r="656" customFormat="false" ht="15" hidden="false" customHeight="false" outlineLevel="0" collapsed="false">
      <c r="N656" s="130"/>
      <c r="P656" s="240"/>
      <c r="Q656" s="124"/>
      <c r="R656" s="124"/>
      <c r="S656" s="124"/>
      <c r="T656" s="124"/>
      <c r="U656" s="124"/>
      <c r="V656" s="124"/>
      <c r="X656" s="124"/>
      <c r="Y656" s="124"/>
      <c r="AA656" s="124"/>
      <c r="AB656" s="124"/>
      <c r="AC656" s="124"/>
      <c r="AD656" s="158"/>
    </row>
    <row r="657" customFormat="false" ht="15" hidden="false" customHeight="false" outlineLevel="0" collapsed="false">
      <c r="N657" s="130"/>
      <c r="P657" s="240"/>
      <c r="Q657" s="124"/>
      <c r="R657" s="124"/>
      <c r="S657" s="124"/>
      <c r="T657" s="124"/>
      <c r="U657" s="124"/>
      <c r="V657" s="124"/>
      <c r="X657" s="124"/>
      <c r="Y657" s="124"/>
      <c r="AA657" s="124"/>
      <c r="AB657" s="124"/>
      <c r="AC657" s="124"/>
      <c r="AD657" s="158"/>
    </row>
    <row r="658" customFormat="false" ht="15" hidden="false" customHeight="false" outlineLevel="0" collapsed="false">
      <c r="N658" s="130"/>
      <c r="P658" s="240"/>
      <c r="Q658" s="124"/>
      <c r="R658" s="124"/>
      <c r="S658" s="124"/>
      <c r="T658" s="124"/>
      <c r="U658" s="124"/>
      <c r="V658" s="124"/>
      <c r="X658" s="124"/>
      <c r="Y658" s="124"/>
      <c r="AA658" s="124"/>
      <c r="AB658" s="124"/>
      <c r="AC658" s="124"/>
      <c r="AD658" s="158"/>
    </row>
    <row r="659" customFormat="false" ht="15" hidden="false" customHeight="false" outlineLevel="0" collapsed="false">
      <c r="N659" s="130"/>
      <c r="P659" s="240"/>
      <c r="Q659" s="124"/>
      <c r="R659" s="124"/>
      <c r="S659" s="124"/>
      <c r="T659" s="124"/>
      <c r="U659" s="124"/>
      <c r="V659" s="124"/>
      <c r="X659" s="124"/>
      <c r="Y659" s="124"/>
      <c r="AA659" s="124"/>
      <c r="AB659" s="124"/>
      <c r="AC659" s="124"/>
      <c r="AD659" s="158"/>
    </row>
    <row r="660" customFormat="false" ht="15" hidden="false" customHeight="false" outlineLevel="0" collapsed="false">
      <c r="N660" s="130"/>
      <c r="P660" s="240"/>
      <c r="Q660" s="124"/>
      <c r="R660" s="124"/>
      <c r="S660" s="124"/>
      <c r="T660" s="124"/>
      <c r="U660" s="124"/>
      <c r="V660" s="124"/>
      <c r="X660" s="124"/>
      <c r="Y660" s="124"/>
      <c r="AA660" s="124"/>
      <c r="AB660" s="124"/>
      <c r="AC660" s="124"/>
      <c r="AD660" s="158"/>
    </row>
    <row r="661" customFormat="false" ht="15" hidden="false" customHeight="false" outlineLevel="0" collapsed="false">
      <c r="N661" s="130"/>
      <c r="P661" s="240"/>
      <c r="Q661" s="124"/>
      <c r="R661" s="124"/>
      <c r="S661" s="124"/>
      <c r="T661" s="124"/>
      <c r="U661" s="124"/>
      <c r="V661" s="124"/>
      <c r="X661" s="124"/>
      <c r="Y661" s="124"/>
      <c r="AA661" s="124"/>
      <c r="AB661" s="124"/>
      <c r="AC661" s="124"/>
      <c r="AD661" s="158"/>
    </row>
    <row r="662" customFormat="false" ht="15" hidden="false" customHeight="false" outlineLevel="0" collapsed="false">
      <c r="N662" s="130"/>
      <c r="P662" s="240"/>
      <c r="Q662" s="124"/>
      <c r="R662" s="124"/>
      <c r="S662" s="124"/>
      <c r="T662" s="124"/>
      <c r="U662" s="124"/>
      <c r="V662" s="124"/>
      <c r="X662" s="124"/>
      <c r="Y662" s="124"/>
      <c r="AA662" s="124"/>
      <c r="AB662" s="124"/>
      <c r="AC662" s="124"/>
      <c r="AD662" s="158"/>
    </row>
    <row r="663" customFormat="false" ht="15" hidden="false" customHeight="false" outlineLevel="0" collapsed="false">
      <c r="N663" s="130"/>
      <c r="P663" s="240"/>
      <c r="Q663" s="124"/>
      <c r="R663" s="124"/>
      <c r="S663" s="124"/>
      <c r="T663" s="124"/>
      <c r="U663" s="124"/>
      <c r="V663" s="124"/>
      <c r="X663" s="124"/>
      <c r="Y663" s="124"/>
      <c r="AA663" s="124"/>
      <c r="AB663" s="124"/>
      <c r="AC663" s="124"/>
      <c r="AD663" s="158"/>
    </row>
    <row r="664" customFormat="false" ht="15" hidden="false" customHeight="false" outlineLevel="0" collapsed="false">
      <c r="N664" s="130"/>
      <c r="P664" s="240"/>
      <c r="Q664" s="124"/>
      <c r="R664" s="124"/>
      <c r="S664" s="124"/>
      <c r="T664" s="124"/>
      <c r="U664" s="124"/>
      <c r="V664" s="124"/>
      <c r="X664" s="124"/>
      <c r="Y664" s="124"/>
      <c r="AA664" s="124"/>
      <c r="AB664" s="124"/>
      <c r="AC664" s="124"/>
      <c r="AD664" s="158"/>
    </row>
    <row r="665" customFormat="false" ht="15" hidden="false" customHeight="false" outlineLevel="0" collapsed="false">
      <c r="N665" s="130"/>
      <c r="P665" s="240"/>
      <c r="Q665" s="124"/>
      <c r="R665" s="124"/>
      <c r="S665" s="124"/>
      <c r="T665" s="124"/>
      <c r="U665" s="124"/>
      <c r="V665" s="124"/>
      <c r="X665" s="124"/>
      <c r="Y665" s="124"/>
      <c r="AA665" s="124"/>
      <c r="AB665" s="124"/>
      <c r="AC665" s="124"/>
      <c r="AD665" s="158"/>
    </row>
    <row r="666" customFormat="false" ht="15" hidden="false" customHeight="false" outlineLevel="0" collapsed="false">
      <c r="N666" s="130"/>
      <c r="P666" s="240"/>
      <c r="Q666" s="124"/>
      <c r="R666" s="124"/>
      <c r="S666" s="124"/>
      <c r="T666" s="124"/>
      <c r="U666" s="124"/>
      <c r="V666" s="124"/>
      <c r="X666" s="124"/>
      <c r="Y666" s="124"/>
      <c r="AA666" s="124"/>
      <c r="AB666" s="124"/>
      <c r="AC666" s="124"/>
      <c r="AD666" s="158"/>
    </row>
    <row r="667" customFormat="false" ht="15" hidden="false" customHeight="false" outlineLevel="0" collapsed="false">
      <c r="N667" s="130"/>
      <c r="P667" s="240"/>
      <c r="Q667" s="124"/>
      <c r="R667" s="124"/>
      <c r="S667" s="124"/>
      <c r="T667" s="124"/>
      <c r="U667" s="124"/>
      <c r="V667" s="124"/>
      <c r="X667" s="124"/>
      <c r="Y667" s="124"/>
      <c r="AA667" s="124"/>
      <c r="AB667" s="124"/>
      <c r="AC667" s="124"/>
      <c r="AD667" s="158"/>
    </row>
    <row r="668" customFormat="false" ht="15" hidden="false" customHeight="false" outlineLevel="0" collapsed="false">
      <c r="N668" s="130"/>
      <c r="P668" s="240"/>
      <c r="Q668" s="124"/>
      <c r="R668" s="124"/>
      <c r="S668" s="124"/>
      <c r="T668" s="124"/>
      <c r="U668" s="124"/>
      <c r="V668" s="124"/>
      <c r="X668" s="124"/>
      <c r="Y668" s="124"/>
      <c r="AA668" s="124"/>
      <c r="AB668" s="124"/>
      <c r="AC668" s="124"/>
      <c r="AD668" s="158"/>
    </row>
    <row r="669" customFormat="false" ht="15" hidden="false" customHeight="false" outlineLevel="0" collapsed="false">
      <c r="N669" s="130"/>
      <c r="P669" s="240"/>
      <c r="Q669" s="124"/>
      <c r="R669" s="124"/>
      <c r="S669" s="124"/>
      <c r="T669" s="124"/>
      <c r="U669" s="124"/>
      <c r="V669" s="124"/>
      <c r="X669" s="124"/>
      <c r="Y669" s="124"/>
      <c r="AA669" s="124"/>
      <c r="AB669" s="124"/>
      <c r="AC669" s="124"/>
      <c r="AD669" s="158"/>
    </row>
    <row r="670" customFormat="false" ht="15" hidden="false" customHeight="false" outlineLevel="0" collapsed="false">
      <c r="N670" s="130"/>
      <c r="P670" s="240"/>
      <c r="Q670" s="124"/>
      <c r="R670" s="124"/>
      <c r="S670" s="124"/>
      <c r="T670" s="124"/>
      <c r="U670" s="124"/>
      <c r="V670" s="124"/>
      <c r="X670" s="124"/>
      <c r="Y670" s="124"/>
      <c r="AA670" s="124"/>
      <c r="AB670" s="124"/>
      <c r="AC670" s="124"/>
      <c r="AD670" s="158"/>
    </row>
    <row r="671" customFormat="false" ht="15" hidden="false" customHeight="false" outlineLevel="0" collapsed="false">
      <c r="N671" s="130"/>
      <c r="P671" s="240"/>
      <c r="Q671" s="124"/>
      <c r="R671" s="124"/>
      <c r="S671" s="124"/>
      <c r="T671" s="124"/>
      <c r="U671" s="124"/>
      <c r="V671" s="124"/>
      <c r="X671" s="124"/>
      <c r="Y671" s="124"/>
      <c r="AA671" s="124"/>
      <c r="AB671" s="124"/>
      <c r="AC671" s="124"/>
      <c r="AD671" s="158"/>
    </row>
    <row r="672" customFormat="false" ht="15" hidden="false" customHeight="false" outlineLevel="0" collapsed="false">
      <c r="N672" s="130"/>
      <c r="P672" s="240"/>
      <c r="Q672" s="124"/>
      <c r="R672" s="124"/>
      <c r="S672" s="124"/>
      <c r="T672" s="124"/>
      <c r="U672" s="124"/>
      <c r="V672" s="124"/>
      <c r="X672" s="124"/>
      <c r="Y672" s="124"/>
      <c r="AA672" s="124"/>
      <c r="AB672" s="124"/>
      <c r="AC672" s="124"/>
      <c r="AD672" s="158"/>
    </row>
    <row r="673" customFormat="false" ht="15" hidden="false" customHeight="false" outlineLevel="0" collapsed="false">
      <c r="N673" s="130"/>
      <c r="P673" s="240"/>
      <c r="Q673" s="124"/>
      <c r="R673" s="124"/>
      <c r="S673" s="124"/>
      <c r="T673" s="124"/>
      <c r="U673" s="124"/>
      <c r="V673" s="124"/>
      <c r="X673" s="124"/>
      <c r="Y673" s="124"/>
      <c r="AA673" s="124"/>
      <c r="AB673" s="124"/>
      <c r="AC673" s="124"/>
      <c r="AD673" s="158"/>
    </row>
    <row r="674" customFormat="false" ht="15" hidden="false" customHeight="false" outlineLevel="0" collapsed="false">
      <c r="N674" s="130"/>
      <c r="P674" s="240"/>
      <c r="Q674" s="124"/>
      <c r="R674" s="124"/>
      <c r="S674" s="124"/>
      <c r="T674" s="124"/>
      <c r="U674" s="124"/>
      <c r="V674" s="124"/>
      <c r="X674" s="124"/>
      <c r="Y674" s="124"/>
      <c r="AA674" s="124"/>
      <c r="AB674" s="124"/>
      <c r="AC674" s="124"/>
      <c r="AD674" s="158"/>
    </row>
    <row r="675" customFormat="false" ht="15" hidden="false" customHeight="false" outlineLevel="0" collapsed="false">
      <c r="N675" s="130"/>
      <c r="P675" s="240"/>
      <c r="Q675" s="124"/>
      <c r="R675" s="124"/>
      <c r="S675" s="124"/>
      <c r="T675" s="124"/>
      <c r="U675" s="124"/>
      <c r="V675" s="124"/>
      <c r="X675" s="124"/>
      <c r="Y675" s="124"/>
      <c r="AA675" s="124"/>
      <c r="AB675" s="124"/>
      <c r="AC675" s="124"/>
      <c r="AD675" s="158"/>
    </row>
    <row r="676" customFormat="false" ht="15" hidden="false" customHeight="false" outlineLevel="0" collapsed="false">
      <c r="N676" s="130"/>
      <c r="P676" s="240"/>
      <c r="Q676" s="124"/>
      <c r="R676" s="124"/>
      <c r="S676" s="124"/>
      <c r="T676" s="124"/>
      <c r="U676" s="124"/>
      <c r="V676" s="124"/>
      <c r="X676" s="124"/>
      <c r="Y676" s="124"/>
      <c r="AA676" s="124"/>
      <c r="AB676" s="124"/>
      <c r="AC676" s="124"/>
      <c r="AD676" s="158"/>
    </row>
    <row r="677" customFormat="false" ht="15" hidden="false" customHeight="false" outlineLevel="0" collapsed="false">
      <c r="N677" s="130"/>
      <c r="P677" s="240"/>
      <c r="Q677" s="124"/>
      <c r="R677" s="124"/>
      <c r="S677" s="124"/>
      <c r="T677" s="124"/>
      <c r="U677" s="124"/>
      <c r="V677" s="124"/>
      <c r="X677" s="124"/>
      <c r="Y677" s="124"/>
      <c r="AA677" s="124"/>
      <c r="AB677" s="124"/>
      <c r="AC677" s="124"/>
      <c r="AD677" s="158"/>
    </row>
    <row r="678" customFormat="false" ht="15" hidden="false" customHeight="false" outlineLevel="0" collapsed="false">
      <c r="N678" s="130"/>
      <c r="P678" s="240"/>
      <c r="Q678" s="124"/>
      <c r="R678" s="124"/>
      <c r="S678" s="124"/>
      <c r="T678" s="124"/>
      <c r="U678" s="124"/>
      <c r="V678" s="124"/>
      <c r="X678" s="124"/>
      <c r="Y678" s="124"/>
      <c r="AA678" s="124"/>
      <c r="AB678" s="124"/>
      <c r="AC678" s="124"/>
      <c r="AD678" s="158"/>
    </row>
    <row r="679" customFormat="false" ht="15" hidden="false" customHeight="false" outlineLevel="0" collapsed="false">
      <c r="N679" s="130"/>
      <c r="P679" s="240"/>
      <c r="Q679" s="124"/>
      <c r="R679" s="124"/>
      <c r="S679" s="124"/>
      <c r="T679" s="124"/>
      <c r="U679" s="124"/>
      <c r="V679" s="124"/>
      <c r="X679" s="124"/>
      <c r="Y679" s="124"/>
      <c r="AA679" s="124"/>
      <c r="AB679" s="124"/>
      <c r="AC679" s="124"/>
      <c r="AD679" s="158"/>
    </row>
    <row r="680" customFormat="false" ht="15" hidden="false" customHeight="false" outlineLevel="0" collapsed="false">
      <c r="N680" s="130"/>
      <c r="P680" s="240"/>
      <c r="Q680" s="124"/>
      <c r="R680" s="124"/>
      <c r="S680" s="124"/>
      <c r="T680" s="124"/>
      <c r="U680" s="124"/>
      <c r="V680" s="124"/>
      <c r="X680" s="124"/>
      <c r="Y680" s="124"/>
      <c r="AA680" s="124"/>
      <c r="AB680" s="124"/>
      <c r="AC680" s="124"/>
      <c r="AD680" s="158"/>
    </row>
    <row r="681" customFormat="false" ht="15" hidden="false" customHeight="false" outlineLevel="0" collapsed="false">
      <c r="N681" s="130"/>
      <c r="P681" s="240"/>
      <c r="Q681" s="124"/>
      <c r="R681" s="124"/>
      <c r="S681" s="124"/>
      <c r="T681" s="124"/>
      <c r="U681" s="124"/>
      <c r="V681" s="124"/>
      <c r="X681" s="124"/>
      <c r="Y681" s="124"/>
      <c r="AA681" s="124"/>
      <c r="AB681" s="124"/>
      <c r="AC681" s="124"/>
      <c r="AD681" s="158"/>
    </row>
    <row r="682" customFormat="false" ht="15" hidden="false" customHeight="false" outlineLevel="0" collapsed="false">
      <c r="N682" s="130"/>
      <c r="P682" s="240"/>
      <c r="Q682" s="124"/>
      <c r="R682" s="124"/>
      <c r="S682" s="124"/>
      <c r="T682" s="124"/>
      <c r="U682" s="124"/>
      <c r="V682" s="124"/>
      <c r="X682" s="124"/>
      <c r="Y682" s="124"/>
      <c r="AA682" s="124"/>
      <c r="AB682" s="124"/>
      <c r="AC682" s="124"/>
      <c r="AD682" s="158"/>
    </row>
    <row r="683" customFormat="false" ht="15" hidden="false" customHeight="false" outlineLevel="0" collapsed="false">
      <c r="N683" s="130"/>
      <c r="P683" s="240"/>
      <c r="Q683" s="124"/>
      <c r="R683" s="124"/>
      <c r="S683" s="124"/>
      <c r="T683" s="124"/>
      <c r="U683" s="124"/>
      <c r="V683" s="124"/>
      <c r="X683" s="124"/>
      <c r="Y683" s="124"/>
      <c r="AA683" s="124"/>
      <c r="AB683" s="124"/>
      <c r="AC683" s="124"/>
      <c r="AD683" s="158"/>
    </row>
    <row r="684" customFormat="false" ht="15" hidden="false" customHeight="false" outlineLevel="0" collapsed="false">
      <c r="N684" s="130"/>
      <c r="P684" s="240"/>
      <c r="Q684" s="124"/>
      <c r="R684" s="124"/>
      <c r="S684" s="124"/>
      <c r="T684" s="124"/>
      <c r="U684" s="124"/>
      <c r="V684" s="124"/>
      <c r="X684" s="124"/>
      <c r="Y684" s="124"/>
      <c r="AA684" s="124"/>
      <c r="AB684" s="124"/>
      <c r="AC684" s="124"/>
      <c r="AD684" s="158"/>
    </row>
    <row r="685" customFormat="false" ht="15" hidden="false" customHeight="false" outlineLevel="0" collapsed="false">
      <c r="N685" s="130"/>
      <c r="P685" s="240"/>
      <c r="Q685" s="124"/>
      <c r="R685" s="124"/>
      <c r="S685" s="124"/>
      <c r="T685" s="124"/>
      <c r="U685" s="124"/>
      <c r="V685" s="124"/>
      <c r="X685" s="124"/>
      <c r="Y685" s="124"/>
      <c r="AA685" s="124"/>
      <c r="AB685" s="124"/>
      <c r="AC685" s="124"/>
      <c r="AD685" s="158"/>
    </row>
    <row r="686" customFormat="false" ht="15" hidden="false" customHeight="false" outlineLevel="0" collapsed="false">
      <c r="N686" s="130"/>
      <c r="P686" s="240"/>
      <c r="Q686" s="124"/>
      <c r="R686" s="124"/>
      <c r="S686" s="124"/>
      <c r="T686" s="124"/>
      <c r="U686" s="124"/>
      <c r="V686" s="124"/>
      <c r="X686" s="124"/>
      <c r="Y686" s="124"/>
      <c r="AA686" s="124"/>
      <c r="AB686" s="124"/>
      <c r="AC686" s="124"/>
      <c r="AD686" s="158"/>
    </row>
    <row r="687" customFormat="false" ht="15" hidden="false" customHeight="false" outlineLevel="0" collapsed="false">
      <c r="N687" s="130"/>
      <c r="P687" s="240"/>
      <c r="Q687" s="124"/>
      <c r="R687" s="124"/>
      <c r="S687" s="124"/>
      <c r="T687" s="124"/>
      <c r="U687" s="124"/>
      <c r="V687" s="124"/>
      <c r="X687" s="124"/>
      <c r="Y687" s="124"/>
      <c r="AA687" s="124"/>
      <c r="AB687" s="124"/>
      <c r="AC687" s="124"/>
      <c r="AD687" s="158"/>
    </row>
    <row r="688" customFormat="false" ht="15" hidden="false" customHeight="false" outlineLevel="0" collapsed="false">
      <c r="N688" s="130"/>
      <c r="P688" s="240"/>
      <c r="Q688" s="124"/>
      <c r="R688" s="124"/>
      <c r="S688" s="124"/>
      <c r="T688" s="124"/>
      <c r="U688" s="124"/>
      <c r="V688" s="124"/>
      <c r="X688" s="124"/>
      <c r="Y688" s="124"/>
      <c r="AA688" s="124"/>
      <c r="AB688" s="124"/>
      <c r="AC688" s="124"/>
      <c r="AD688" s="158"/>
    </row>
    <row r="689" customFormat="false" ht="15" hidden="false" customHeight="false" outlineLevel="0" collapsed="false">
      <c r="N689" s="130"/>
      <c r="P689" s="240"/>
      <c r="Q689" s="124"/>
      <c r="R689" s="124"/>
      <c r="S689" s="124"/>
      <c r="T689" s="124"/>
      <c r="U689" s="124"/>
      <c r="V689" s="124"/>
      <c r="X689" s="124"/>
      <c r="Y689" s="124"/>
      <c r="AA689" s="124"/>
      <c r="AB689" s="124"/>
      <c r="AC689" s="124"/>
      <c r="AD689" s="158"/>
    </row>
    <row r="690" customFormat="false" ht="15" hidden="false" customHeight="false" outlineLevel="0" collapsed="false">
      <c r="N690" s="130"/>
      <c r="P690" s="240"/>
      <c r="Q690" s="124"/>
      <c r="R690" s="124"/>
      <c r="S690" s="124"/>
      <c r="T690" s="124"/>
      <c r="U690" s="124"/>
      <c r="V690" s="124"/>
      <c r="X690" s="124"/>
      <c r="Y690" s="124"/>
      <c r="AA690" s="124"/>
      <c r="AB690" s="124"/>
      <c r="AC690" s="124"/>
      <c r="AD690" s="158"/>
    </row>
    <row r="691" customFormat="false" ht="15" hidden="false" customHeight="false" outlineLevel="0" collapsed="false">
      <c r="N691" s="130"/>
      <c r="P691" s="240"/>
      <c r="Q691" s="124"/>
      <c r="R691" s="124"/>
      <c r="S691" s="124"/>
      <c r="T691" s="124"/>
      <c r="U691" s="124"/>
      <c r="V691" s="124"/>
      <c r="X691" s="124"/>
      <c r="Y691" s="124"/>
      <c r="AA691" s="124"/>
      <c r="AB691" s="124"/>
      <c r="AC691" s="124"/>
      <c r="AD691" s="158"/>
    </row>
    <row r="692" customFormat="false" ht="15" hidden="false" customHeight="false" outlineLevel="0" collapsed="false">
      <c r="N692" s="130"/>
      <c r="P692" s="240"/>
      <c r="Q692" s="124"/>
      <c r="R692" s="124"/>
      <c r="S692" s="124"/>
      <c r="T692" s="124"/>
      <c r="U692" s="124"/>
      <c r="V692" s="124"/>
      <c r="X692" s="124"/>
      <c r="Y692" s="124"/>
      <c r="AA692" s="124"/>
      <c r="AB692" s="124"/>
      <c r="AC692" s="124"/>
      <c r="AD692" s="158"/>
    </row>
    <row r="693" customFormat="false" ht="15" hidden="false" customHeight="false" outlineLevel="0" collapsed="false">
      <c r="N693" s="130"/>
      <c r="P693" s="240"/>
      <c r="Q693" s="124"/>
      <c r="R693" s="124"/>
      <c r="S693" s="124"/>
      <c r="T693" s="124"/>
      <c r="U693" s="124"/>
      <c r="V693" s="124"/>
      <c r="X693" s="124"/>
      <c r="Y693" s="124"/>
      <c r="AA693" s="124"/>
      <c r="AB693" s="124"/>
      <c r="AC693" s="124"/>
      <c r="AD693" s="158"/>
    </row>
    <row r="694" customFormat="false" ht="15" hidden="false" customHeight="false" outlineLevel="0" collapsed="false">
      <c r="N694" s="130"/>
      <c r="P694" s="240"/>
      <c r="Q694" s="124"/>
      <c r="R694" s="124"/>
      <c r="S694" s="124"/>
      <c r="T694" s="124"/>
      <c r="U694" s="124"/>
      <c r="V694" s="124"/>
      <c r="X694" s="124"/>
      <c r="Y694" s="124"/>
      <c r="AA694" s="124"/>
      <c r="AB694" s="124"/>
      <c r="AC694" s="124"/>
      <c r="AD694" s="158"/>
    </row>
    <row r="695" customFormat="false" ht="15" hidden="false" customHeight="false" outlineLevel="0" collapsed="false">
      <c r="N695" s="130"/>
      <c r="P695" s="240"/>
      <c r="Q695" s="124"/>
      <c r="R695" s="124"/>
      <c r="S695" s="124"/>
      <c r="T695" s="124"/>
      <c r="U695" s="124"/>
      <c r="V695" s="124"/>
      <c r="X695" s="124"/>
      <c r="Y695" s="124"/>
      <c r="AA695" s="124"/>
      <c r="AB695" s="124"/>
      <c r="AC695" s="124"/>
      <c r="AD695" s="158"/>
    </row>
    <row r="696" customFormat="false" ht="15" hidden="false" customHeight="false" outlineLevel="0" collapsed="false">
      <c r="N696" s="130"/>
      <c r="P696" s="240"/>
      <c r="Q696" s="124"/>
      <c r="R696" s="124"/>
      <c r="S696" s="124"/>
      <c r="T696" s="124"/>
      <c r="U696" s="124"/>
      <c r="V696" s="124"/>
      <c r="X696" s="124"/>
      <c r="Y696" s="124"/>
      <c r="AA696" s="124"/>
      <c r="AB696" s="124"/>
      <c r="AC696" s="124"/>
      <c r="AD696" s="158"/>
    </row>
    <row r="697" customFormat="false" ht="15" hidden="false" customHeight="false" outlineLevel="0" collapsed="false">
      <c r="N697" s="130"/>
      <c r="P697" s="240"/>
      <c r="Q697" s="124"/>
      <c r="R697" s="124"/>
      <c r="S697" s="124"/>
      <c r="T697" s="124"/>
      <c r="U697" s="124"/>
      <c r="V697" s="124"/>
      <c r="X697" s="124"/>
      <c r="Y697" s="124"/>
      <c r="AA697" s="124"/>
      <c r="AB697" s="124"/>
      <c r="AC697" s="124"/>
      <c r="AD697" s="158"/>
    </row>
    <row r="698" customFormat="false" ht="15" hidden="false" customHeight="false" outlineLevel="0" collapsed="false">
      <c r="N698" s="130"/>
      <c r="P698" s="240"/>
      <c r="Q698" s="124"/>
      <c r="R698" s="124"/>
      <c r="S698" s="124"/>
      <c r="T698" s="124"/>
      <c r="U698" s="124"/>
      <c r="V698" s="124"/>
      <c r="X698" s="124"/>
      <c r="Y698" s="124"/>
      <c r="AA698" s="124"/>
      <c r="AB698" s="124"/>
      <c r="AC698" s="124"/>
      <c r="AD698" s="158"/>
    </row>
    <row r="699" customFormat="false" ht="15" hidden="false" customHeight="false" outlineLevel="0" collapsed="false">
      <c r="N699" s="130"/>
      <c r="P699" s="240"/>
      <c r="Q699" s="124"/>
      <c r="R699" s="124"/>
      <c r="S699" s="124"/>
      <c r="T699" s="124"/>
      <c r="U699" s="124"/>
      <c r="V699" s="124"/>
      <c r="X699" s="124"/>
      <c r="Y699" s="124"/>
      <c r="AA699" s="124"/>
      <c r="AB699" s="124"/>
      <c r="AC699" s="124"/>
      <c r="AD699" s="158"/>
    </row>
    <row r="700" customFormat="false" ht="15" hidden="false" customHeight="false" outlineLevel="0" collapsed="false">
      <c r="N700" s="130"/>
      <c r="P700" s="240"/>
      <c r="Q700" s="124"/>
      <c r="R700" s="124"/>
      <c r="S700" s="124"/>
      <c r="T700" s="124"/>
      <c r="U700" s="124"/>
      <c r="V700" s="124"/>
      <c r="X700" s="124"/>
      <c r="Y700" s="124"/>
      <c r="AA700" s="124"/>
      <c r="AB700" s="124"/>
      <c r="AC700" s="124"/>
      <c r="AD700" s="158"/>
    </row>
    <row r="701" customFormat="false" ht="15" hidden="false" customHeight="false" outlineLevel="0" collapsed="false">
      <c r="N701" s="130"/>
      <c r="P701" s="240"/>
      <c r="Q701" s="124"/>
      <c r="R701" s="124"/>
      <c r="S701" s="124"/>
      <c r="T701" s="124"/>
      <c r="U701" s="124"/>
      <c r="V701" s="124"/>
      <c r="X701" s="124"/>
      <c r="Y701" s="124"/>
      <c r="AA701" s="124"/>
      <c r="AB701" s="124"/>
      <c r="AC701" s="124"/>
      <c r="AD701" s="158"/>
    </row>
    <row r="702" customFormat="false" ht="15" hidden="false" customHeight="false" outlineLevel="0" collapsed="false">
      <c r="N702" s="130"/>
      <c r="P702" s="240"/>
      <c r="Q702" s="124"/>
      <c r="R702" s="124"/>
      <c r="S702" s="124"/>
      <c r="T702" s="124"/>
      <c r="U702" s="124"/>
      <c r="V702" s="124"/>
      <c r="X702" s="124"/>
      <c r="Y702" s="124"/>
      <c r="AA702" s="124"/>
      <c r="AB702" s="124"/>
      <c r="AC702" s="124"/>
      <c r="AD702" s="158"/>
    </row>
    <row r="703" customFormat="false" ht="15" hidden="false" customHeight="false" outlineLevel="0" collapsed="false">
      <c r="N703" s="130"/>
      <c r="P703" s="240"/>
      <c r="Q703" s="124"/>
      <c r="R703" s="124"/>
      <c r="S703" s="124"/>
      <c r="T703" s="124"/>
      <c r="U703" s="124"/>
      <c r="V703" s="124"/>
      <c r="X703" s="124"/>
      <c r="Y703" s="124"/>
      <c r="AA703" s="124"/>
      <c r="AB703" s="124"/>
      <c r="AC703" s="124"/>
      <c r="AD703" s="158"/>
    </row>
    <row r="704" customFormat="false" ht="15" hidden="false" customHeight="false" outlineLevel="0" collapsed="false">
      <c r="N704" s="130"/>
      <c r="P704" s="240"/>
      <c r="Q704" s="124"/>
      <c r="R704" s="124"/>
      <c r="S704" s="124"/>
      <c r="T704" s="124"/>
      <c r="U704" s="124"/>
      <c r="V704" s="124"/>
      <c r="X704" s="124"/>
      <c r="Y704" s="124"/>
      <c r="AA704" s="124"/>
      <c r="AB704" s="124"/>
      <c r="AC704" s="124"/>
      <c r="AD704" s="158"/>
    </row>
    <row r="705" customFormat="false" ht="15" hidden="false" customHeight="false" outlineLevel="0" collapsed="false">
      <c r="N705" s="130"/>
      <c r="P705" s="240"/>
      <c r="Q705" s="124"/>
      <c r="R705" s="124"/>
      <c r="S705" s="124"/>
      <c r="T705" s="124"/>
      <c r="U705" s="124"/>
      <c r="V705" s="124"/>
      <c r="X705" s="124"/>
      <c r="Y705" s="124"/>
      <c r="AA705" s="124"/>
      <c r="AB705" s="124"/>
      <c r="AC705" s="124"/>
      <c r="AD705" s="158"/>
    </row>
    <row r="706" customFormat="false" ht="15" hidden="false" customHeight="false" outlineLevel="0" collapsed="false">
      <c r="N706" s="130"/>
      <c r="P706" s="240"/>
      <c r="Q706" s="124"/>
      <c r="R706" s="124"/>
      <c r="S706" s="124"/>
      <c r="T706" s="124"/>
      <c r="U706" s="124"/>
      <c r="V706" s="124"/>
      <c r="X706" s="124"/>
      <c r="Y706" s="124"/>
      <c r="AA706" s="124"/>
      <c r="AB706" s="124"/>
      <c r="AC706" s="124"/>
      <c r="AD706" s="158"/>
    </row>
    <row r="707" customFormat="false" ht="15" hidden="false" customHeight="false" outlineLevel="0" collapsed="false">
      <c r="N707" s="130"/>
      <c r="P707" s="240"/>
      <c r="Q707" s="124"/>
      <c r="R707" s="124"/>
      <c r="S707" s="124"/>
      <c r="T707" s="124"/>
      <c r="U707" s="124"/>
      <c r="V707" s="124"/>
      <c r="X707" s="124"/>
      <c r="Y707" s="124"/>
      <c r="AA707" s="124"/>
      <c r="AB707" s="124"/>
      <c r="AC707" s="124"/>
      <c r="AD707" s="158"/>
    </row>
    <row r="708" customFormat="false" ht="15" hidden="false" customHeight="false" outlineLevel="0" collapsed="false">
      <c r="N708" s="130"/>
      <c r="P708" s="240"/>
      <c r="Q708" s="124"/>
      <c r="R708" s="124"/>
      <c r="S708" s="124"/>
      <c r="T708" s="124"/>
      <c r="U708" s="124"/>
      <c r="V708" s="124"/>
      <c r="X708" s="124"/>
      <c r="Y708" s="124"/>
      <c r="AA708" s="124"/>
      <c r="AB708" s="124"/>
      <c r="AC708" s="124"/>
      <c r="AD708" s="158"/>
    </row>
  </sheetData>
  <mergeCells count="30">
    <mergeCell ref="A1:M1"/>
    <mergeCell ref="N1:X1"/>
    <mergeCell ref="P4:AE4"/>
    <mergeCell ref="AF4:AR4"/>
    <mergeCell ref="AS4:AU4"/>
    <mergeCell ref="Q5:S5"/>
    <mergeCell ref="T5:V5"/>
    <mergeCell ref="W5:Y5"/>
    <mergeCell ref="Z5:AB5"/>
    <mergeCell ref="AC5:AE5"/>
    <mergeCell ref="AG5:AI5"/>
    <mergeCell ref="AJ5:AL5"/>
    <mergeCell ref="AM5:AO5"/>
    <mergeCell ref="AP5:AR5"/>
    <mergeCell ref="AS5:AU5"/>
    <mergeCell ref="E6:K6"/>
    <mergeCell ref="P16:AE16"/>
    <mergeCell ref="AF16:AR16"/>
    <mergeCell ref="AS16:AU16"/>
    <mergeCell ref="Q17:S17"/>
    <mergeCell ref="T17:V17"/>
    <mergeCell ref="W17:Y17"/>
    <mergeCell ref="Z17:AB17"/>
    <mergeCell ref="AC17:AE17"/>
    <mergeCell ref="AG17:AI17"/>
    <mergeCell ref="AJ17:AL17"/>
    <mergeCell ref="AM17:AO17"/>
    <mergeCell ref="AP17:AR17"/>
    <mergeCell ref="AS17:AU17"/>
    <mergeCell ref="E27:K28"/>
  </mergeCells>
  <printOptions headings="false" gridLines="false" gridLinesSet="true" horizontalCentered="false" verticalCentered="false"/>
  <pageMargins left="0.7" right="0.7" top="0.75" bottom="0.75" header="0.511811023622047" footer="0.511811023622047"/>
  <pageSetup paperSize="1" scale="100" fitToWidth="1" fitToHeight="1" pageOrder="downThenOver" orientation="portrait" blackAndWhite="false" draft="false" cellComments="none" horizontalDpi="300" verticalDpi="300" copies="1"/>
  <headerFooter differentFirst="false" differentOddEven="false">
    <oddHeader/>
    <oddFooter/>
  </headerFooter>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R68"/>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S28" activeCellId="0" sqref="S28"/>
    </sheetView>
  </sheetViews>
  <sheetFormatPr defaultColWidth="8.2734375" defaultRowHeight="15" zeroHeight="false" outlineLevelRow="0" outlineLevelCol="0"/>
  <cols>
    <col collapsed="false" customWidth="true" hidden="false" outlineLevel="0" max="1" min="1" style="0" width="26.71"/>
    <col collapsed="false" customWidth="true" hidden="false" outlineLevel="0" max="2" min="2" style="0" width="25.57"/>
    <col collapsed="false" customWidth="true" hidden="false" outlineLevel="0" max="3" min="3" style="0" width="10.14"/>
  </cols>
  <sheetData>
    <row r="1" customFormat="false" ht="27.75" hidden="false" customHeight="false" outlineLevel="0" collapsed="false">
      <c r="A1" s="121" t="s">
        <v>493</v>
      </c>
      <c r="B1" s="121"/>
      <c r="C1" s="121"/>
      <c r="D1" s="121"/>
      <c r="E1" s="121"/>
      <c r="F1" s="121"/>
      <c r="G1" s="121"/>
      <c r="H1" s="121"/>
      <c r="I1" s="121"/>
    </row>
    <row r="2" customFormat="false" ht="15" hidden="false" customHeight="false" outlineLevel="0" collapsed="false">
      <c r="A2" s="122"/>
      <c r="B2" s="122" t="s">
        <v>88</v>
      </c>
      <c r="C2" s="123"/>
      <c r="D2" s="124"/>
      <c r="E2" s="122"/>
      <c r="F2" s="122"/>
      <c r="G2" s="122"/>
      <c r="H2" s="122"/>
      <c r="I2" s="122"/>
    </row>
    <row r="3" customFormat="false" ht="15" hidden="false" customHeight="false" outlineLevel="0" collapsed="false">
      <c r="A3" s="122"/>
      <c r="B3" s="122" t="s">
        <v>89</v>
      </c>
      <c r="C3" s="125"/>
      <c r="D3" s="124"/>
      <c r="E3" s="122"/>
      <c r="F3" s="122"/>
      <c r="G3" s="122"/>
      <c r="H3" s="122"/>
      <c r="I3" s="122"/>
    </row>
    <row r="4" customFormat="false" ht="15" hidden="false" customHeight="false" outlineLevel="0" collapsed="false">
      <c r="A4" s="122"/>
      <c r="B4" s="122" t="s">
        <v>93</v>
      </c>
      <c r="C4" s="129"/>
      <c r="D4" s="124"/>
      <c r="E4" s="122"/>
      <c r="F4" s="122"/>
      <c r="G4" s="122"/>
      <c r="H4" s="122"/>
      <c r="I4" s="122"/>
    </row>
    <row r="5" customFormat="false" ht="15" hidden="false" customHeight="false" outlineLevel="0" collapsed="false">
      <c r="A5" s="130" t="s">
        <v>94</v>
      </c>
      <c r="B5" s="130" t="s">
        <v>95</v>
      </c>
      <c r="C5" s="130" t="s">
        <v>96</v>
      </c>
      <c r="D5" s="124"/>
      <c r="E5" s="131" t="s">
        <v>97</v>
      </c>
      <c r="F5" s="131"/>
      <c r="G5" s="131"/>
      <c r="H5" s="131"/>
      <c r="I5" s="130"/>
    </row>
    <row r="6" customFormat="false" ht="15" hidden="false" customHeight="false" outlineLevel="0" collapsed="false">
      <c r="A6" s="130"/>
      <c r="B6" s="130"/>
      <c r="C6" s="130"/>
      <c r="D6" s="124"/>
      <c r="E6" s="132"/>
      <c r="F6" s="132"/>
      <c r="G6" s="132"/>
      <c r="H6" s="132"/>
      <c r="I6" s="130"/>
    </row>
    <row r="7" customFormat="false" ht="14.25" hidden="false" customHeight="true" outlineLevel="0" collapsed="false">
      <c r="A7" s="130" t="s">
        <v>494</v>
      </c>
      <c r="B7" s="130"/>
      <c r="C7" s="130"/>
      <c r="D7" s="124"/>
      <c r="E7" s="132"/>
      <c r="F7" s="132"/>
      <c r="G7" s="132"/>
      <c r="H7" s="132"/>
      <c r="I7" s="130"/>
    </row>
    <row r="8" customFormat="false" ht="15" hidden="false" customHeight="false" outlineLevel="0" collapsed="false">
      <c r="A8" s="130"/>
      <c r="B8" s="130"/>
      <c r="C8" s="130"/>
      <c r="D8" s="124"/>
      <c r="E8" s="132"/>
      <c r="F8" s="132"/>
      <c r="G8" s="132"/>
      <c r="H8" s="132"/>
      <c r="I8" s="130"/>
    </row>
    <row r="9" customFormat="false" ht="15" hidden="false" customHeight="false" outlineLevel="0" collapsed="false">
      <c r="A9" s="0" t="s">
        <v>495</v>
      </c>
      <c r="B9" s="141" t="n">
        <v>0.8</v>
      </c>
      <c r="D9" s="0" t="s">
        <v>496</v>
      </c>
    </row>
    <row r="10" customFormat="false" ht="15" hidden="false" customHeight="false" outlineLevel="0" collapsed="false">
      <c r="A10" s="0" t="s">
        <v>497</v>
      </c>
      <c r="B10" s="143" t="n">
        <f aca="false">(1-B9)/(2.2*10^6)</f>
        <v>9.09090909090909E-008</v>
      </c>
      <c r="C10" s="0" t="s">
        <v>129</v>
      </c>
      <c r="D10" s="0" t="s">
        <v>498</v>
      </c>
    </row>
    <row r="11" customFormat="false" ht="15" hidden="false" customHeight="false" outlineLevel="0" collapsed="false">
      <c r="A11" s="0" t="s">
        <v>499</v>
      </c>
      <c r="B11" s="141" t="n">
        <v>0.85</v>
      </c>
      <c r="D11" s="0" t="s">
        <v>496</v>
      </c>
    </row>
    <row r="12" customFormat="false" ht="15" hidden="false" customHeight="false" outlineLevel="0" collapsed="false">
      <c r="A12" s="0" t="s">
        <v>500</v>
      </c>
      <c r="B12" s="143" t="n">
        <f aca="false">(1-B11)/(2.2*10^6)</f>
        <v>6.81818181818182E-008</v>
      </c>
      <c r="C12" s="0" t="s">
        <v>129</v>
      </c>
      <c r="D12" s="0" t="s">
        <v>501</v>
      </c>
    </row>
    <row r="13" customFormat="false" ht="15" hidden="false" customHeight="false" outlineLevel="0" collapsed="false">
      <c r="A13" s="0" t="s">
        <v>502</v>
      </c>
      <c r="B13" s="141" t="n">
        <v>0.9</v>
      </c>
      <c r="D13" s="0" t="s">
        <v>496</v>
      </c>
    </row>
    <row r="14" customFormat="false" ht="15" hidden="false" customHeight="false" outlineLevel="0" collapsed="false">
      <c r="A14" s="0" t="s">
        <v>503</v>
      </c>
      <c r="B14" s="143" t="n">
        <f aca="false">(1-B13)/(2.2*10^6)</f>
        <v>4.54545454545454E-008</v>
      </c>
      <c r="C14" s="0" t="s">
        <v>129</v>
      </c>
      <c r="D14" s="0" t="s">
        <v>504</v>
      </c>
    </row>
    <row r="16" customFormat="false" ht="15" hidden="false" customHeight="false" outlineLevel="0" collapsed="false">
      <c r="A16" s="0" t="s">
        <v>505</v>
      </c>
      <c r="B16" s="141" t="n">
        <v>0.9</v>
      </c>
      <c r="D16" s="0" t="s">
        <v>506</v>
      </c>
    </row>
    <row r="17" customFormat="false" ht="15" hidden="false" customHeight="false" outlineLevel="0" collapsed="false">
      <c r="A17" s="0" t="s">
        <v>507</v>
      </c>
      <c r="B17" s="141" t="n">
        <v>0.93</v>
      </c>
      <c r="D17" s="0" t="s">
        <v>508</v>
      </c>
    </row>
    <row r="18" customFormat="false" ht="15" hidden="false" customHeight="false" outlineLevel="0" collapsed="false">
      <c r="A18" s="0" t="s">
        <v>509</v>
      </c>
      <c r="B18" s="141" t="n">
        <v>0.96</v>
      </c>
      <c r="D18" s="0" t="s">
        <v>510</v>
      </c>
    </row>
    <row r="19" customFormat="false" ht="15" hidden="false" customHeight="false" outlineLevel="0" collapsed="false">
      <c r="B19" s="0" t="n">
        <f aca="false">IF(((1-D_limit_nom)/Constants!B12)&lt;Fsw,2,1)</f>
        <v>2</v>
      </c>
      <c r="D19" s="0" t="s">
        <v>511</v>
      </c>
    </row>
    <row r="20" customFormat="false" ht="15" hidden="false" customHeight="false" outlineLevel="0" collapsed="false">
      <c r="A20" s="0" t="s">
        <v>512</v>
      </c>
      <c r="B20" s="139" t="n">
        <f aca="false">CHOOSE(B19,D_limit_nom,(1-Constants!B12*Fsw))</f>
        <v>0.856818181818182</v>
      </c>
      <c r="D20" s="0" t="s">
        <v>513</v>
      </c>
    </row>
    <row r="22" customFormat="false" ht="15" hidden="false" customHeight="false" outlineLevel="0" collapsed="false">
      <c r="A22" s="0" t="s">
        <v>514</v>
      </c>
      <c r="B22" s="252" t="n">
        <f aca="false">80*10^-9</f>
        <v>8E-008</v>
      </c>
      <c r="C22" s="0" t="s">
        <v>129</v>
      </c>
      <c r="D22" s="0" t="s">
        <v>515</v>
      </c>
    </row>
    <row r="23" customFormat="false" ht="15" hidden="false" customHeight="false" outlineLevel="0" collapsed="false">
      <c r="B23" s="141"/>
    </row>
    <row r="24" customFormat="false" ht="15.75" hidden="false" customHeight="false" outlineLevel="0" collapsed="false">
      <c r="A24" s="253" t="s">
        <v>516</v>
      </c>
    </row>
    <row r="25" customFormat="false" ht="15" hidden="false" customHeight="true" outlineLevel="0" collapsed="false">
      <c r="A25" s="0" t="s">
        <v>475</v>
      </c>
      <c r="B25" s="141" t="n">
        <f aca="false">10*10^-6</f>
        <v>1E-005</v>
      </c>
      <c r="C25" s="0" t="s">
        <v>13</v>
      </c>
      <c r="D25" s="241" t="s">
        <v>474</v>
      </c>
      <c r="E25" s="241"/>
      <c r="F25" s="241"/>
      <c r="G25" s="241"/>
      <c r="H25" s="241"/>
    </row>
    <row r="26" customFormat="false" ht="15" hidden="false" customHeight="false" outlineLevel="0" collapsed="false">
      <c r="A26" s="0" t="s">
        <v>473</v>
      </c>
      <c r="B26" s="141" t="n">
        <v>50000</v>
      </c>
      <c r="C26" s="138" t="s">
        <v>111</v>
      </c>
      <c r="D26" s="241"/>
      <c r="E26" s="241"/>
      <c r="F26" s="241"/>
      <c r="G26" s="241"/>
      <c r="H26" s="241"/>
    </row>
    <row r="27" customFormat="false" ht="15" hidden="false" customHeight="false" outlineLevel="0" collapsed="false">
      <c r="A27" s="0" t="s">
        <v>517</v>
      </c>
      <c r="B27" s="141" t="n">
        <f aca="false">0.1</f>
        <v>0.1</v>
      </c>
      <c r="C27" s="138" t="s">
        <v>8</v>
      </c>
      <c r="D27" s="0" t="s">
        <v>518</v>
      </c>
    </row>
    <row r="29" customFormat="false" ht="15" hidden="false" customHeight="false" outlineLevel="0" collapsed="false">
      <c r="A29" s="0" t="s">
        <v>476</v>
      </c>
      <c r="B29" s="141" t="n">
        <v>1</v>
      </c>
      <c r="C29" s="0" t="s">
        <v>204</v>
      </c>
      <c r="D29" s="0" t="s">
        <v>519</v>
      </c>
    </row>
    <row r="30" customFormat="false" ht="15" hidden="false" customHeight="false" outlineLevel="0" collapsed="false">
      <c r="A30" s="0" t="s">
        <v>520</v>
      </c>
      <c r="B30" s="141" t="n">
        <f aca="false">IF(OR('Design Converter'!H28="LM5158",'Design Converter'!H28="LM51581"),Acs_58,Acs_57)</f>
        <v>1</v>
      </c>
      <c r="C30" s="0" t="s">
        <v>204</v>
      </c>
      <c r="D30" s="0" t="s">
        <v>521</v>
      </c>
    </row>
    <row r="31" customFormat="false" ht="15" hidden="false" customHeight="false" outlineLevel="0" collapsed="false">
      <c r="A31" s="0" t="s">
        <v>470</v>
      </c>
      <c r="B31" s="254" t="n">
        <f aca="false">IF(OR('Design Converter'!H28="LM5158",'Design Converter'!H28="LM51581"),R_cs_58,R_cs_57)</f>
        <v>0.095</v>
      </c>
      <c r="C31" s="138" t="s">
        <v>522</v>
      </c>
      <c r="D31" s="0" t="s">
        <v>523</v>
      </c>
    </row>
    <row r="33" customFormat="false" ht="15" hidden="false" customHeight="false" outlineLevel="0" collapsed="false">
      <c r="A33" s="157" t="s">
        <v>435</v>
      </c>
    </row>
    <row r="34" customFormat="false" ht="15" hidden="false" customHeight="false" outlineLevel="0" collapsed="false">
      <c r="A34" s="0" t="s">
        <v>524</v>
      </c>
      <c r="B34" s="141" t="n">
        <v>1</v>
      </c>
      <c r="C34" s="0" t="s">
        <v>8</v>
      </c>
      <c r="D34" s="0" t="s">
        <v>525</v>
      </c>
    </row>
    <row r="35" customFormat="false" ht="15" hidden="false" customHeight="false" outlineLevel="0" collapsed="false">
      <c r="A35" s="0" t="s">
        <v>526</v>
      </c>
      <c r="B35" s="141" t="n">
        <f aca="false">(2*10^-3)/1</f>
        <v>0.002</v>
      </c>
      <c r="C35" s="0" t="s">
        <v>527</v>
      </c>
      <c r="D35" s="0" t="s">
        <v>528</v>
      </c>
    </row>
    <row r="37" customFormat="false" ht="15" hidden="false" customHeight="false" outlineLevel="0" collapsed="false">
      <c r="A37" s="157" t="s">
        <v>529</v>
      </c>
    </row>
    <row r="38" customFormat="false" ht="15" hidden="false" customHeight="false" outlineLevel="0" collapsed="false">
      <c r="A38" s="0" t="s">
        <v>240</v>
      </c>
      <c r="B38" s="252" t="n">
        <f aca="false">10*10^-6</f>
        <v>1E-005</v>
      </c>
      <c r="C38" s="0" t="s">
        <v>13</v>
      </c>
      <c r="D38" s="0" t="s">
        <v>530</v>
      </c>
    </row>
    <row r="40" customFormat="false" ht="15" hidden="false" customHeight="false" outlineLevel="0" collapsed="false">
      <c r="A40" s="157" t="s">
        <v>531</v>
      </c>
    </row>
    <row r="41" customFormat="false" ht="15" hidden="false" customHeight="false" outlineLevel="0" collapsed="false">
      <c r="A41" s="0" t="s">
        <v>253</v>
      </c>
      <c r="B41" s="141" t="n">
        <v>1.5</v>
      </c>
      <c r="C41" s="0" t="s">
        <v>8</v>
      </c>
      <c r="D41" s="0" t="s">
        <v>532</v>
      </c>
    </row>
    <row r="42" customFormat="false" ht="15" hidden="false" customHeight="false" outlineLevel="0" collapsed="false">
      <c r="A42" s="0" t="s">
        <v>255</v>
      </c>
      <c r="B42" s="141" t="n">
        <v>1.45</v>
      </c>
      <c r="C42" s="0" t="s">
        <v>8</v>
      </c>
      <c r="D42" s="0" t="s">
        <v>533</v>
      </c>
    </row>
    <row r="43" customFormat="false" ht="15" hidden="false" customHeight="false" outlineLevel="0" collapsed="false">
      <c r="A43" s="0" t="s">
        <v>257</v>
      </c>
      <c r="B43" s="252" t="n">
        <f aca="false">5*10^-6</f>
        <v>5E-006</v>
      </c>
      <c r="C43" s="0" t="s">
        <v>13</v>
      </c>
      <c r="D43" s="0" t="s">
        <v>534</v>
      </c>
    </row>
    <row r="45" customFormat="false" ht="15" hidden="false" customHeight="false" outlineLevel="0" collapsed="false">
      <c r="A45" s="157" t="s">
        <v>535</v>
      </c>
    </row>
    <row r="46" customFormat="false" ht="15" hidden="false" customHeight="false" outlineLevel="0" collapsed="false">
      <c r="A46" s="0" t="s">
        <v>536</v>
      </c>
      <c r="B46" s="141" t="n">
        <v>5</v>
      </c>
      <c r="C46" s="0" t="s">
        <v>8</v>
      </c>
      <c r="D46" s="0" t="s">
        <v>537</v>
      </c>
    </row>
    <row r="48" customFormat="false" ht="15" hidden="false" customHeight="false" outlineLevel="0" collapsed="false">
      <c r="A48" s="157" t="s">
        <v>538</v>
      </c>
    </row>
    <row r="49" customFormat="false" ht="15" hidden="false" customHeight="false" outlineLevel="0" collapsed="false">
      <c r="A49" s="0" t="s">
        <v>539</v>
      </c>
      <c r="B49" s="252" t="n">
        <f aca="false">770*(10^-6)</f>
        <v>0.00077</v>
      </c>
      <c r="C49" s="0" t="s">
        <v>13</v>
      </c>
      <c r="D49" s="0" t="s">
        <v>540</v>
      </c>
      <c r="K49" s="0" t="s">
        <v>541</v>
      </c>
      <c r="L49" s="0" t="s">
        <v>542</v>
      </c>
      <c r="M49" s="0" t="s">
        <v>543</v>
      </c>
    </row>
    <row r="50" customFormat="false" ht="15" hidden="false" customHeight="false" outlineLevel="0" collapsed="false">
      <c r="K50" s="0" t="n">
        <v>80</v>
      </c>
      <c r="L50" s="0" t="n">
        <v>10</v>
      </c>
      <c r="M50" s="0" t="n">
        <v>4</v>
      </c>
      <c r="N50" s="0" t="str">
        <f aca="false">IF(OR(K50&gt;Vout_op_max_58,L50&gt;Vin_op_max_58,M50&gt;Isw_lim_57),"No Device",IF(M50&lt;=Isw_lim_581,"LM51581",IF(M50&lt;=Isw_lim_58,"LM5158",IF(AND(L50&lt;=VIN_op_max_57,K50&lt;=Vout_op_max_57),IF(M50&lt;=Isw_lim_571,"LM51571","LM5157"),"No Device"))))</f>
        <v>No Device</v>
      </c>
    </row>
    <row r="51" customFormat="false" ht="15" hidden="false" customHeight="false" outlineLevel="0" collapsed="false">
      <c r="A51" s="157" t="s">
        <v>544</v>
      </c>
    </row>
    <row r="52" customFormat="false" ht="15" hidden="false" customHeight="false" outlineLevel="0" collapsed="false">
      <c r="A52" s="0" t="s">
        <v>545</v>
      </c>
      <c r="B52" s="141" t="n">
        <v>1.5</v>
      </c>
      <c r="C52" s="0" t="s">
        <v>8</v>
      </c>
      <c r="D52" s="0" t="s">
        <v>546</v>
      </c>
      <c r="Q52" s="0" t="s">
        <v>547</v>
      </c>
      <c r="R52" s="0" t="s">
        <v>548</v>
      </c>
    </row>
    <row r="53" customFormat="false" ht="15" hidden="false" customHeight="false" outlineLevel="0" collapsed="false">
      <c r="A53" s="0" t="s">
        <v>549</v>
      </c>
      <c r="B53" s="141" t="n">
        <v>45</v>
      </c>
      <c r="C53" s="0" t="s">
        <v>8</v>
      </c>
      <c r="D53" s="0" t="s">
        <v>550</v>
      </c>
      <c r="Q53" s="0" t="s">
        <v>551</v>
      </c>
      <c r="R53" s="0" t="s">
        <v>552</v>
      </c>
    </row>
    <row r="54" customFormat="false" ht="15" hidden="false" customHeight="false" outlineLevel="0" collapsed="false">
      <c r="A54" s="0" t="s">
        <v>553</v>
      </c>
      <c r="B54" s="141" t="n">
        <v>48</v>
      </c>
      <c r="C54" s="0" t="s">
        <v>8</v>
      </c>
      <c r="D54" s="0" t="s">
        <v>554</v>
      </c>
    </row>
    <row r="55" customFormat="false" ht="15" hidden="false" customHeight="false" outlineLevel="0" collapsed="false">
      <c r="A55" s="0" t="s">
        <v>555</v>
      </c>
      <c r="B55" s="141" t="n">
        <v>60</v>
      </c>
      <c r="C55" s="0" t="s">
        <v>8</v>
      </c>
      <c r="D55" s="0" t="s">
        <v>556</v>
      </c>
    </row>
    <row r="56" customFormat="false" ht="15" hidden="false" customHeight="false" outlineLevel="0" collapsed="false">
      <c r="A56" s="0" t="s">
        <v>557</v>
      </c>
      <c r="B56" s="141" t="n">
        <v>83</v>
      </c>
      <c r="C56" s="0" t="s">
        <v>8</v>
      </c>
      <c r="D56" s="0" t="s">
        <v>558</v>
      </c>
      <c r="N56" s="0" t="s">
        <v>559</v>
      </c>
      <c r="O56" s="0" t="s">
        <v>560</v>
      </c>
    </row>
    <row r="57" customFormat="false" ht="15" hidden="false" customHeight="false" outlineLevel="0" collapsed="false">
      <c r="A57" s="0" t="s">
        <v>561</v>
      </c>
      <c r="B57" s="141" t="n">
        <v>6.5</v>
      </c>
      <c r="C57" s="0" t="s">
        <v>13</v>
      </c>
      <c r="D57" s="0" t="s">
        <v>562</v>
      </c>
      <c r="N57" s="0" t="s">
        <v>563</v>
      </c>
      <c r="O57" s="0" t="s">
        <v>564</v>
      </c>
    </row>
    <row r="58" customFormat="false" ht="15" hidden="false" customHeight="false" outlineLevel="0" collapsed="false">
      <c r="A58" s="0" t="s">
        <v>565</v>
      </c>
      <c r="B58" s="141" t="n">
        <v>4.33</v>
      </c>
      <c r="C58" s="0" t="s">
        <v>13</v>
      </c>
      <c r="D58" s="0" t="s">
        <v>566</v>
      </c>
      <c r="N58" s="0" t="s">
        <v>567</v>
      </c>
      <c r="O58" s="0" t="s">
        <v>568</v>
      </c>
    </row>
    <row r="59" customFormat="false" ht="15" hidden="false" customHeight="false" outlineLevel="0" collapsed="false">
      <c r="A59" s="0" t="s">
        <v>569</v>
      </c>
      <c r="B59" s="141" t="n">
        <v>3</v>
      </c>
      <c r="C59" s="0" t="s">
        <v>13</v>
      </c>
      <c r="D59" s="0" t="s">
        <v>570</v>
      </c>
      <c r="N59" s="0" t="s">
        <v>571</v>
      </c>
      <c r="O59" s="0" t="s">
        <v>572</v>
      </c>
    </row>
    <row r="60" customFormat="false" ht="15" hidden="false" customHeight="false" outlineLevel="0" collapsed="false">
      <c r="A60" s="0" t="s">
        <v>573</v>
      </c>
      <c r="B60" s="141" t="n">
        <v>1.5</v>
      </c>
      <c r="C60" s="0" t="s">
        <v>13</v>
      </c>
      <c r="D60" s="0" t="s">
        <v>574</v>
      </c>
      <c r="O60" s="0" t="s">
        <v>575</v>
      </c>
    </row>
    <row r="62" customFormat="false" ht="15" hidden="false" customHeight="false" outlineLevel="0" collapsed="false">
      <c r="A62" s="0" t="s">
        <v>576</v>
      </c>
      <c r="B62" s="141" t="n">
        <v>15</v>
      </c>
      <c r="C62" s="0" t="s">
        <v>19</v>
      </c>
      <c r="D62" s="0" t="s">
        <v>577</v>
      </c>
    </row>
    <row r="65" customFormat="false" ht="15" hidden="false" customHeight="false" outlineLevel="0" collapsed="false">
      <c r="A65" s="0" t="s">
        <v>578</v>
      </c>
      <c r="B65" s="141" t="n">
        <v>1</v>
      </c>
      <c r="C65" s="0" t="s">
        <v>204</v>
      </c>
      <c r="D65" s="0" t="s">
        <v>521</v>
      </c>
    </row>
    <row r="66" customFormat="false" ht="15" hidden="false" customHeight="false" outlineLevel="0" collapsed="false">
      <c r="A66" s="0" t="s">
        <v>579</v>
      </c>
      <c r="B66" s="254" t="n">
        <v>0.095</v>
      </c>
      <c r="C66" s="138" t="s">
        <v>522</v>
      </c>
      <c r="D66" s="0" t="s">
        <v>523</v>
      </c>
    </row>
    <row r="67" customFormat="false" ht="15" hidden="false" customHeight="false" outlineLevel="0" collapsed="false">
      <c r="A67" s="0" t="s">
        <v>580</v>
      </c>
      <c r="B67" s="141" t="n">
        <v>1</v>
      </c>
      <c r="C67" s="0" t="s">
        <v>204</v>
      </c>
      <c r="D67" s="0" t="s">
        <v>521</v>
      </c>
    </row>
    <row r="68" customFormat="false" ht="15" hidden="false" customHeight="false" outlineLevel="0" collapsed="false">
      <c r="A68" s="0" t="s">
        <v>581</v>
      </c>
      <c r="B68" s="254" t="n">
        <v>0.19</v>
      </c>
      <c r="C68" s="138" t="s">
        <v>522</v>
      </c>
      <c r="D68" s="0" t="s">
        <v>523</v>
      </c>
    </row>
  </sheetData>
  <mergeCells count="3">
    <mergeCell ref="A1:I1"/>
    <mergeCell ref="E5:H5"/>
    <mergeCell ref="D25:H26"/>
  </mergeCells>
  <printOptions headings="false" gridLines="false" gridLinesSet="true" horizontalCentered="false" verticalCentered="false"/>
  <pageMargins left="0.7" right="0.7" top="0.75" bottom="0.75" header="0.511811023622047" footer="0.511811023622047"/>
  <pageSetup paperSize="1" scale="100" fitToWidth="1" fitToHeight="1" pageOrder="downThenOver" orientation="portrait" blackAndWhite="false" draft="false" cellComments="none" horizontalDpi="300" verticalDpi="300" copies="1"/>
  <headerFooter differentFirst="false" differentOddEven="false">
    <oddHeader/>
    <oddFooter/>
  </headerFooter>
  <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B2:B3"/>
  <sheetViews>
    <sheetView showFormulas="false" showGridLines="true" showRowColHeaders="true" showZeros="true" rightToLeft="false" tabSelected="false" showOutlineSymbols="true" defaultGridColor="true" view="normal" topLeftCell="B1" colorId="64" zoomScale="70" zoomScaleNormal="70" zoomScalePageLayoutView="100" workbookViewId="0">
      <selection pane="topLeft" activeCell="AD9" activeCellId="0" sqref="AD9"/>
    </sheetView>
  </sheetViews>
  <sheetFormatPr defaultColWidth="8.2734375" defaultRowHeight="15" zeroHeight="false" outlineLevelRow="0" outlineLevelCol="0"/>
  <cols>
    <col collapsed="false" customWidth="true" hidden="false" outlineLevel="0" max="3" min="3" style="0" width="144.71"/>
  </cols>
  <sheetData>
    <row r="2" customFormat="false" ht="15" hidden="false" customHeight="false" outlineLevel="0" collapsed="false">
      <c r="B2" s="0" t="str">
        <f aca="false">"Eff_vs_IOUT"</f>
        <v>Eff_vs_IOUT</v>
      </c>
    </row>
    <row r="3" customFormat="false" ht="379.5" hidden="false" customHeight="true" outlineLevel="0" collapsed="false"/>
  </sheetData>
  <printOptions headings="false" gridLines="false" gridLinesSet="true" horizontalCentered="false" verticalCentered="false"/>
  <pageMargins left="0.7" right="0.7" top="0.75" bottom="0.75"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B1:E8"/>
  <sheetViews>
    <sheetView showFormulas="false" showGridLines="true" showRowColHeaders="true" showZeros="true" rightToLeft="false" tabSelected="false" showOutlineSymbols="true" defaultGridColor="true" view="normal" topLeftCell="A6" colorId="64" zoomScale="100" zoomScaleNormal="100" zoomScalePageLayoutView="100" workbookViewId="0">
      <selection pane="topLeft" activeCell="A8" activeCellId="0" sqref="A8"/>
    </sheetView>
  </sheetViews>
  <sheetFormatPr defaultColWidth="8.2734375" defaultRowHeight="15" zeroHeight="false" outlineLevelRow="0" outlineLevelCol="0"/>
  <cols>
    <col collapsed="false" customWidth="true" hidden="false" outlineLevel="0" max="1" min="1" style="0" width="13.15"/>
    <col collapsed="false" customWidth="true" hidden="false" outlineLevel="0" max="2" min="2" style="0" width="16.71"/>
    <col collapsed="false" customWidth="true" hidden="false" outlineLevel="0" max="3" min="3" style="0" width="12.86"/>
    <col collapsed="false" customWidth="true" hidden="false" outlineLevel="0" max="5" min="4" style="0" width="75.71"/>
  </cols>
  <sheetData>
    <row r="1" customFormat="false" ht="15" hidden="false" customHeight="false" outlineLevel="0" collapsed="false">
      <c r="B1" s="0" t="str">
        <f aca="false">VLOOKUP('Design Converter'!H28,B3:C6,2,FALSE())</f>
        <v>sch_LM5157</v>
      </c>
    </row>
    <row r="2" customFormat="false" ht="15" hidden="false" customHeight="false" outlineLevel="0" collapsed="false">
      <c r="B2" s="0" t="s">
        <v>582</v>
      </c>
      <c r="C2" s="152"/>
    </row>
    <row r="3" customFormat="false" ht="15" hidden="false" customHeight="false" outlineLevel="0" collapsed="false">
      <c r="B3" s="0" t="s">
        <v>35</v>
      </c>
      <c r="C3" s="152" t="s">
        <v>583</v>
      </c>
    </row>
    <row r="4" customFormat="false" ht="15" hidden="false" customHeight="false" outlineLevel="0" collapsed="false">
      <c r="B4" s="0" t="s">
        <v>584</v>
      </c>
      <c r="C4" s="152" t="s">
        <v>585</v>
      </c>
    </row>
    <row r="5" customFormat="false" ht="15" hidden="false" customHeight="false" outlineLevel="0" collapsed="false">
      <c r="B5" s="0" t="s">
        <v>586</v>
      </c>
      <c r="C5" s="152" t="s">
        <v>587</v>
      </c>
    </row>
    <row r="6" customFormat="false" ht="15" hidden="false" customHeight="false" outlineLevel="0" collapsed="false">
      <c r="B6" s="0" t="s">
        <v>588</v>
      </c>
      <c r="C6" s="152" t="s">
        <v>589</v>
      </c>
    </row>
    <row r="7" customFormat="false" ht="279.75" hidden="false" customHeight="true" outlineLevel="0" collapsed="false">
      <c r="E7" s="157"/>
    </row>
    <row r="8" customFormat="false" ht="279.75" hidden="false" customHeight="true" outlineLevel="0" collapsed="false"/>
  </sheetData>
  <printOptions headings="false" gridLines="false" gridLinesSet="true" horizontalCentered="false" verticalCentered="false"/>
  <pageMargins left="0.7" right="0.7" top="0.75" bottom="0.75"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drawing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2:E16"/>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B18" activeCellId="0" sqref="B18"/>
    </sheetView>
  </sheetViews>
  <sheetFormatPr defaultColWidth="8.2734375" defaultRowHeight="15" zeroHeight="false" outlineLevelRow="0" outlineLevelCol="0"/>
  <cols>
    <col collapsed="false" customWidth="true" hidden="false" outlineLevel="0" max="1" min="1" style="0" width="27.42"/>
  </cols>
  <sheetData>
    <row r="2" customFormat="false" ht="15" hidden="false" customHeight="false" outlineLevel="0" collapsed="false">
      <c r="A2" s="0" t="s">
        <v>590</v>
      </c>
    </row>
    <row r="3" customFormat="false" ht="15" hidden="false" customHeight="false" outlineLevel="0" collapsed="false">
      <c r="B3" s="0" t="n">
        <f aca="false">VIN_min</f>
        <v>4.9</v>
      </c>
    </row>
    <row r="4" customFormat="false" ht="15" hidden="false" customHeight="false" outlineLevel="0" collapsed="false">
      <c r="B4" s="0" t="n">
        <f aca="false">VIN_nom</f>
        <v>5</v>
      </c>
      <c r="D4" s="0" t="n">
        <v>2.5</v>
      </c>
    </row>
    <row r="5" customFormat="false" ht="15" hidden="false" customHeight="false" outlineLevel="0" collapsed="false">
      <c r="B5" s="0" t="n">
        <f aca="false">VIN_max</f>
        <v>5.1</v>
      </c>
    </row>
    <row r="9" customFormat="false" ht="15" hidden="false" customHeight="false" outlineLevel="0" collapsed="false">
      <c r="A9" s="0" t="s">
        <v>591</v>
      </c>
      <c r="B9" s="152"/>
    </row>
    <row r="10" customFormat="false" ht="15" hidden="false" customHeight="false" outlineLevel="0" collapsed="false">
      <c r="A10" s="0" t="s">
        <v>35</v>
      </c>
      <c r="B10" s="255" t="n">
        <f aca="false">Isw_lim_57</f>
        <v>6.5</v>
      </c>
      <c r="C10" s="0" t="s">
        <v>13</v>
      </c>
    </row>
    <row r="11" customFormat="false" ht="15" hidden="false" customHeight="false" outlineLevel="0" collapsed="false">
      <c r="A11" s="0" t="s">
        <v>584</v>
      </c>
      <c r="B11" s="255" t="n">
        <f aca="false">Isw_lim_571</f>
        <v>4.33</v>
      </c>
      <c r="C11" s="0" t="s">
        <v>13</v>
      </c>
    </row>
    <row r="12" customFormat="false" ht="15" hidden="false" customHeight="false" outlineLevel="0" collapsed="false">
      <c r="A12" s="0" t="s">
        <v>586</v>
      </c>
      <c r="B12" s="255" t="n">
        <f aca="false">Isw_lim_58</f>
        <v>3</v>
      </c>
      <c r="C12" s="0" t="s">
        <v>13</v>
      </c>
    </row>
    <row r="13" customFormat="false" ht="15" hidden="false" customHeight="false" outlineLevel="0" collapsed="false">
      <c r="A13" s="0" t="s">
        <v>588</v>
      </c>
      <c r="B13" s="255" t="n">
        <f aca="false">Isw_lim_581</f>
        <v>1.5</v>
      </c>
      <c r="C13" s="0" t="s">
        <v>13</v>
      </c>
    </row>
    <row r="14" customFormat="false" ht="15" hidden="false" customHeight="false" outlineLevel="0" collapsed="false">
      <c r="B14" s="152"/>
    </row>
    <row r="15" customFormat="false" ht="15" hidden="false" customHeight="false" outlineLevel="0" collapsed="false">
      <c r="A15" s="0" t="s">
        <v>592</v>
      </c>
      <c r="B15" s="139" t="n">
        <f aca="false">IF(OR('Design Converter'!H28="LM5158",'Design Converter'!H28="LM51581"),Vin_op_max_58,VIN_op_max_57)</f>
        <v>45</v>
      </c>
      <c r="C15" s="0" t="s">
        <v>8</v>
      </c>
      <c r="E15" s="0" t="s">
        <v>593</v>
      </c>
    </row>
    <row r="16" customFormat="false" ht="15" hidden="false" customHeight="false" outlineLevel="0" collapsed="false">
      <c r="A16" s="0" t="s">
        <v>594</v>
      </c>
      <c r="B16" s="139" t="n">
        <f aca="false">IF(OR('Design Converter'!H28="LM5158",'Design Converter'!H28="LM51581"),Vout_op_max_58,Vout_op_max_57)</f>
        <v>48</v>
      </c>
      <c r="C16" s="0" t="s">
        <v>8</v>
      </c>
      <c r="E16" s="0" t="s">
        <v>595</v>
      </c>
    </row>
  </sheetData>
  <dataValidations count="3">
    <dataValidation allowBlank="true" errorStyle="stop" operator="between" showDropDown="false" showErrorMessage="true" showInputMessage="true" sqref="D4" type="list">
      <formula1>$B$3:$B$5</formula1>
      <formula2>0</formula2>
    </dataValidation>
    <dataValidation allowBlank="true" errorStyle="stop" operator="between" showDropDown="false" showErrorMessage="true" showInputMessage="true" sqref="F4" type="decimal">
      <formula1>B3</formula1>
      <formula2>B5</formula2>
    </dataValidation>
    <dataValidation allowBlank="false" errorStyle="stop" operator="between" showDropDown="true" showErrorMessage="true" showInputMessage="true" sqref="I15" type="list">
      <formula1>$B$3:$B$5</formula1>
      <formula2>0</formula2>
    </dataValidation>
  </dataValidations>
  <printOptions headings="false" gridLines="false" gridLinesSet="true" horizontalCentered="false" verticalCentered="false"/>
  <pageMargins left="0.7" right="0.7" top="0.75" bottom="0.75"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worksheet>
</file>

<file path=docProps/app.xml><?xml version="1.0" encoding="utf-8"?>
<Properties xmlns="http://schemas.openxmlformats.org/officeDocument/2006/extended-properties" xmlns:vt="http://schemas.openxmlformats.org/officeDocument/2006/docPropsVTypes">
  <Template/>
  <TotalTime>644</TotalTime>
  <Application>LibreOffice/7.6.4.1$Windows_X86_64 LibreOffice_project/e19e193f88cd6c0525a17fb7a176ed8e6a3e2aa1</Application>
  <AppVersion>15.0000</AppVersion>
  <Company>Texas Instruments Incorporated</Company>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2018-06-26T09:13:29Z</dcterms:created>
  <dc:creator>BMC-BCS</dc:creator>
  <dc:description/>
  <dc:language>fr-CH</dc:language>
  <cp:lastModifiedBy/>
  <cp:lastPrinted>2018-08-09T07:13:51Z</cp:lastPrinted>
  <dcterms:modified xsi:type="dcterms:W3CDTF">2024-01-15T20:46:44Z</dcterms:modified>
  <cp:revision>1</cp:revision>
  <dc:subject/>
  <dc:title/>
</cp:coreProperties>
</file>

<file path=docProps/custom.xml><?xml version="1.0" encoding="utf-8"?>
<Properties xmlns="http://schemas.openxmlformats.org/officeDocument/2006/custom-properties" xmlns:vt="http://schemas.openxmlformats.org/officeDocument/2006/docPropsVTypes"/>
</file>